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omments1.xml" ContentType="application/vnd.openxmlformats-officedocument.spreadsheetml.comments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2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ables/table1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ersons/person.xml" ContentType="application/vnd.ms-excel.person+xml"/>
  <Override PartName="/xl/threadedComments/threadedComment1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D:\Running\Lytham web\activities\handicap\"/>
    </mc:Choice>
  </mc:AlternateContent>
  <bookViews>
    <workbookView xWindow="0" yWindow="0" windowWidth="23040" windowHeight="9384" tabRatio="821" firstSheet="3" activeTab="23"/>
  </bookViews>
  <sheets>
    <sheet name="RunnersRBH" sheetId="23" state="hidden" r:id="rId1"/>
    <sheet name="Runners RBH2" sheetId="27" r:id="rId2"/>
    <sheet name="Summer Start TimesRBH" sheetId="25" r:id="rId3"/>
    <sheet name="Print (Summer)RBH" sheetId="22" r:id="rId4"/>
    <sheet name="Runners" sheetId="5" state="hidden" r:id="rId5"/>
    <sheet name="Summer Start Times" sheetId="18" state="hidden" r:id="rId6"/>
    <sheet name="Print (Summer)" sheetId="26" state="hidden" r:id="rId7"/>
    <sheet name="Winter Start TimesRBH" sheetId="31" r:id="rId8"/>
    <sheet name="Winter Start Times" sheetId="19" state="hidden" r:id="rId9"/>
    <sheet name="Print (Winter)" sheetId="30" state="hidden" r:id="rId10"/>
    <sheet name="Print (Winter)RBH" sheetId="33" r:id="rId11"/>
    <sheet name="#" sheetId="32" state="hidden" r:id="rId12"/>
    <sheet name="Winter Handicap Formula Calc" sheetId="28" state="hidden" r:id="rId13"/>
    <sheet name="Apr" sheetId="2" r:id="rId14"/>
    <sheet name="May" sheetId="6" r:id="rId15"/>
    <sheet name="Jun" sheetId="7" r:id="rId16"/>
    <sheet name="Jul" sheetId="8" r:id="rId17"/>
    <sheet name="Aug" sheetId="9" r:id="rId18"/>
    <sheet name="Sep" sheetId="10" r:id="rId19"/>
    <sheet name="Oct" sheetId="11" r:id="rId20"/>
    <sheet name="Nov" sheetId="12" r:id="rId21"/>
    <sheet name="Dec" sheetId="13" r:id="rId22"/>
    <sheet name="Jan" sheetId="14" r:id="rId23"/>
    <sheet name="Feb" sheetId="15" r:id="rId24"/>
    <sheet name="Mar" sheetId="16" r:id="rId25"/>
    <sheet name="YTD Scores" sheetId="3" r:id="rId26"/>
    <sheet name="Current Standing" sheetId="17" r:id="rId27"/>
    <sheet name="For printing" sheetId="20" r:id="rId28"/>
  </sheets>
  <definedNames>
    <definedName name="_xlnm.Print_Area" localSheetId="13">Apr!$L$2:$W$21</definedName>
    <definedName name="_xlnm.Print_Area" localSheetId="17">Aug!$L$2:$T$20</definedName>
    <definedName name="_xlnm.Print_Area" localSheetId="26">'Current Standing'!$A$1:$R$51</definedName>
    <definedName name="_xlnm.Print_Area" localSheetId="21">Dec!$L$2:$T$20</definedName>
    <definedName name="_xlnm.Print_Area" localSheetId="27">'For printing'!$A$1:$I$18</definedName>
    <definedName name="_xlnm.Print_Area" localSheetId="22">Jan!$L$2:$T$18</definedName>
    <definedName name="_xlnm.Print_Area" localSheetId="15">Jun!$L$2:$T$22</definedName>
    <definedName name="_xlnm.Print_Area" localSheetId="20">Nov!$L$2:$T$18</definedName>
    <definedName name="_xlnm.Print_Area" localSheetId="19">Oct!$L$2:$T$20</definedName>
    <definedName name="_xlnm.Print_Area" localSheetId="6">'Print (Summer)'!$A$2:$K$58</definedName>
    <definedName name="_xlnm.Print_Area" localSheetId="3">'Print (Summer)RBH'!$C$2:$Q$58</definedName>
    <definedName name="_xlnm.Print_Area" localSheetId="9">'Print (Winter)'!$A$2:$I$53</definedName>
    <definedName name="_xlnm.Print_Area" localSheetId="10">'Print (Winter)RBH'!$C$2:$Q$58</definedName>
  </definedNames>
  <calcPr calcId="191028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F21" i="3" l="1"/>
  <c r="AG21" i="3"/>
  <c r="AF22" i="3"/>
  <c r="AG22" i="3"/>
  <c r="AF23" i="3"/>
  <c r="AG23" i="3"/>
  <c r="AF24" i="3"/>
  <c r="AG24" i="3"/>
  <c r="AF25" i="3"/>
  <c r="AG25" i="3"/>
  <c r="AF26" i="3"/>
  <c r="AG26" i="3"/>
  <c r="AF27" i="3"/>
  <c r="AG27" i="3"/>
  <c r="AF28" i="3"/>
  <c r="AG28" i="3"/>
  <c r="AF29" i="3"/>
  <c r="AG29" i="3"/>
  <c r="AF30" i="3"/>
  <c r="AG30" i="3"/>
  <c r="AF31" i="3"/>
  <c r="AG31" i="3"/>
  <c r="AF32" i="3"/>
  <c r="AG32" i="3"/>
  <c r="AF33" i="3"/>
  <c r="AG33" i="3"/>
  <c r="AF34" i="3"/>
  <c r="AG34" i="3"/>
  <c r="AF35" i="3"/>
  <c r="AG35" i="3"/>
  <c r="AF36" i="3"/>
  <c r="AG36" i="3"/>
  <c r="AF37" i="3"/>
  <c r="AG37" i="3"/>
  <c r="AF38" i="3"/>
  <c r="AG38" i="3"/>
  <c r="AF39" i="3"/>
  <c r="AG39" i="3"/>
  <c r="AF40" i="3"/>
  <c r="AG40" i="3"/>
  <c r="AF41" i="3"/>
  <c r="AG41" i="3"/>
  <c r="AF42" i="3"/>
  <c r="AG42" i="3"/>
  <c r="AF43" i="3"/>
  <c r="AG43" i="3"/>
  <c r="AF44" i="3"/>
  <c r="AG44" i="3"/>
  <c r="AF45" i="3"/>
  <c r="AG45" i="3"/>
  <c r="AF46" i="3"/>
  <c r="AG46" i="3"/>
  <c r="AF47" i="3"/>
  <c r="AG47" i="3"/>
  <c r="AF48" i="3"/>
  <c r="AG48" i="3"/>
  <c r="AF49" i="3"/>
  <c r="AG49" i="3"/>
  <c r="AF50" i="3"/>
  <c r="AG50" i="3"/>
  <c r="AF51" i="3"/>
  <c r="AG51" i="3"/>
  <c r="AF52" i="3"/>
  <c r="AG52" i="3"/>
  <c r="AF53" i="3"/>
  <c r="AG53" i="3"/>
  <c r="AF54" i="3"/>
  <c r="AG54" i="3"/>
  <c r="AF55" i="3"/>
  <c r="AG55" i="3"/>
  <c r="AF56" i="3"/>
  <c r="AG56" i="3"/>
  <c r="AF57" i="3"/>
  <c r="AG57" i="3"/>
  <c r="AF58" i="3"/>
  <c r="AG58" i="3"/>
  <c r="AF59" i="3"/>
  <c r="AG59" i="3"/>
  <c r="AF60" i="3"/>
  <c r="AG60" i="3"/>
  <c r="AF61" i="3"/>
  <c r="AG61" i="3"/>
  <c r="AF62" i="3"/>
  <c r="AG62" i="3"/>
  <c r="AF63" i="3"/>
  <c r="AG63" i="3"/>
  <c r="AF64" i="3"/>
  <c r="AG64" i="3"/>
  <c r="AF65" i="3"/>
  <c r="AG65" i="3"/>
  <c r="AF66" i="3"/>
  <c r="AG66" i="3"/>
  <c r="AF67" i="3"/>
  <c r="AG67" i="3"/>
  <c r="AF68" i="3"/>
  <c r="AG68" i="3"/>
  <c r="AF69" i="3"/>
  <c r="AG69" i="3"/>
  <c r="AF70" i="3"/>
  <c r="AG70" i="3"/>
  <c r="AF71" i="3"/>
  <c r="AG71" i="3"/>
  <c r="AF72" i="3"/>
  <c r="AG72" i="3"/>
  <c r="AF73" i="3"/>
  <c r="AG73" i="3"/>
  <c r="AF74" i="3"/>
  <c r="AG74" i="3"/>
  <c r="AF75" i="3"/>
  <c r="AG75" i="3"/>
  <c r="AF76" i="3"/>
  <c r="AG76" i="3"/>
  <c r="AF77" i="3"/>
  <c r="AG77" i="3"/>
  <c r="AF78" i="3"/>
  <c r="AG78" i="3"/>
  <c r="AF79" i="3"/>
  <c r="AG79" i="3"/>
  <c r="AF80" i="3"/>
  <c r="AG80" i="3"/>
  <c r="AF81" i="3"/>
  <c r="AG81" i="3"/>
  <c r="AF82" i="3"/>
  <c r="AG82" i="3"/>
  <c r="AF83" i="3"/>
  <c r="AG83" i="3"/>
  <c r="AF84" i="3"/>
  <c r="AG84" i="3"/>
  <c r="AF85" i="3"/>
  <c r="AG85" i="3"/>
  <c r="AF86" i="3"/>
  <c r="AG86" i="3"/>
  <c r="AF87" i="3"/>
  <c r="AG87" i="3"/>
  <c r="AF88" i="3"/>
  <c r="AG88" i="3"/>
  <c r="AF89" i="3"/>
  <c r="AG89" i="3"/>
  <c r="AF90" i="3"/>
  <c r="AG90" i="3"/>
  <c r="AF91" i="3"/>
  <c r="AG91" i="3"/>
  <c r="AF92" i="3"/>
  <c r="AG92" i="3"/>
  <c r="AF93" i="3"/>
  <c r="AG93" i="3"/>
  <c r="AF94" i="3"/>
  <c r="AG94" i="3"/>
  <c r="AF95" i="3"/>
  <c r="AG95" i="3"/>
  <c r="AF96" i="3"/>
  <c r="AG96" i="3"/>
  <c r="AF97" i="3"/>
  <c r="AG97" i="3"/>
  <c r="AF98" i="3"/>
  <c r="AG98" i="3"/>
  <c r="AF99" i="3"/>
  <c r="AG99" i="3"/>
  <c r="AF100" i="3"/>
  <c r="AG100" i="3"/>
  <c r="AF101" i="3"/>
  <c r="AG101" i="3"/>
  <c r="AF102" i="3"/>
  <c r="AG102" i="3"/>
  <c r="AF103" i="3"/>
  <c r="AG103" i="3"/>
  <c r="AF104" i="3"/>
  <c r="AG104" i="3"/>
  <c r="AF105" i="3"/>
  <c r="AG105" i="3"/>
  <c r="AF106" i="3"/>
  <c r="AG106" i="3"/>
  <c r="AF107" i="3"/>
  <c r="AG107" i="3"/>
  <c r="AF108" i="3"/>
  <c r="AG108" i="3"/>
  <c r="AF109" i="3"/>
  <c r="AG109" i="3"/>
  <c r="AF110" i="3"/>
  <c r="AG110" i="3"/>
  <c r="AF111" i="3"/>
  <c r="AG111" i="3"/>
  <c r="AF112" i="3"/>
  <c r="AG112" i="3"/>
  <c r="AC5" i="3"/>
  <c r="AD5" i="3"/>
  <c r="AC6" i="3"/>
  <c r="AD6" i="3"/>
  <c r="AC7" i="3"/>
  <c r="AD7" i="3"/>
  <c r="AC8" i="3"/>
  <c r="AD8" i="3"/>
  <c r="AC9" i="3"/>
  <c r="AD9" i="3"/>
  <c r="AC10" i="3"/>
  <c r="AD10" i="3"/>
  <c r="AC11" i="3"/>
  <c r="AD11" i="3"/>
  <c r="AC12" i="3"/>
  <c r="AD12" i="3"/>
  <c r="AC13" i="3"/>
  <c r="AD13" i="3"/>
  <c r="AC14" i="3"/>
  <c r="AD14" i="3"/>
  <c r="AC15" i="3"/>
  <c r="AD15" i="3"/>
  <c r="AC16" i="3"/>
  <c r="AD16" i="3"/>
  <c r="AC17" i="3"/>
  <c r="AD17" i="3"/>
  <c r="AC18" i="3"/>
  <c r="AD18" i="3"/>
  <c r="AC19" i="3"/>
  <c r="AD19" i="3"/>
  <c r="AC20" i="3"/>
  <c r="AD20" i="3"/>
  <c r="AC21" i="3"/>
  <c r="AD21" i="3"/>
  <c r="AC22" i="3"/>
  <c r="AD22" i="3"/>
  <c r="AC23" i="3"/>
  <c r="AD23" i="3"/>
  <c r="AC24" i="3"/>
  <c r="AD24" i="3"/>
  <c r="AC25" i="3"/>
  <c r="AD25" i="3"/>
  <c r="AC26" i="3"/>
  <c r="AD26" i="3"/>
  <c r="AC29" i="3"/>
  <c r="AD29" i="3"/>
  <c r="AC31" i="3"/>
  <c r="AD31" i="3"/>
  <c r="AC32" i="3"/>
  <c r="AD32" i="3"/>
  <c r="AC35" i="3"/>
  <c r="AD35" i="3"/>
  <c r="AC36" i="3"/>
  <c r="AD36" i="3"/>
  <c r="AE36" i="3" s="1"/>
  <c r="BA36" i="3" s="1"/>
  <c r="AC37" i="3"/>
  <c r="AD37" i="3"/>
  <c r="AC38" i="3"/>
  <c r="AD38" i="3"/>
  <c r="AE38" i="3" s="1"/>
  <c r="BA38" i="3" s="1"/>
  <c r="AC39" i="3"/>
  <c r="AD39" i="3"/>
  <c r="AC40" i="3"/>
  <c r="AD40" i="3"/>
  <c r="AE40" i="3" s="1"/>
  <c r="BA40" i="3" s="1"/>
  <c r="AC41" i="3"/>
  <c r="AD41" i="3"/>
  <c r="AC42" i="3"/>
  <c r="AD42" i="3"/>
  <c r="AE42" i="3" s="1"/>
  <c r="BA42" i="3" s="1"/>
  <c r="AC43" i="3"/>
  <c r="AD43" i="3"/>
  <c r="AC44" i="3"/>
  <c r="AD44" i="3"/>
  <c r="AE44" i="3" s="1"/>
  <c r="BA44" i="3" s="1"/>
  <c r="AC45" i="3"/>
  <c r="AD45" i="3"/>
  <c r="AC48" i="3"/>
  <c r="AD48" i="3"/>
  <c r="AE48" i="3" s="1"/>
  <c r="BA48" i="3" s="1"/>
  <c r="AC49" i="3"/>
  <c r="AD49" i="3"/>
  <c r="AC50" i="3"/>
  <c r="AD50" i="3"/>
  <c r="AE50" i="3" s="1"/>
  <c r="BA50" i="3" s="1"/>
  <c r="AC52" i="3"/>
  <c r="AD52" i="3"/>
  <c r="AC53" i="3"/>
  <c r="AD53" i="3"/>
  <c r="AC54" i="3"/>
  <c r="AD54" i="3"/>
  <c r="AC55" i="3"/>
  <c r="AD55" i="3"/>
  <c r="AC56" i="3"/>
  <c r="AD56" i="3"/>
  <c r="AC57" i="3"/>
  <c r="AD57" i="3"/>
  <c r="AE57" i="3" s="1"/>
  <c r="BA57" i="3" s="1"/>
  <c r="AC58" i="3"/>
  <c r="AD58" i="3"/>
  <c r="AC59" i="3"/>
  <c r="AD59" i="3"/>
  <c r="AC60" i="3"/>
  <c r="AD60" i="3"/>
  <c r="AC61" i="3"/>
  <c r="AD61" i="3"/>
  <c r="AC62" i="3"/>
  <c r="AD62" i="3"/>
  <c r="AC63" i="3"/>
  <c r="AD63" i="3"/>
  <c r="AE63" i="3" s="1"/>
  <c r="BA63" i="3" s="1"/>
  <c r="AC64" i="3"/>
  <c r="AD64" i="3"/>
  <c r="AC65" i="3"/>
  <c r="AD65" i="3"/>
  <c r="AC66" i="3"/>
  <c r="AD66" i="3"/>
  <c r="AC67" i="3"/>
  <c r="AD67" i="3"/>
  <c r="AC68" i="3"/>
  <c r="AD68" i="3"/>
  <c r="AC69" i="3"/>
  <c r="AD69" i="3"/>
  <c r="AC70" i="3"/>
  <c r="AD70" i="3"/>
  <c r="AC71" i="3"/>
  <c r="AD71" i="3"/>
  <c r="AC72" i="3"/>
  <c r="AD72" i="3"/>
  <c r="AC73" i="3"/>
  <c r="AD73" i="3"/>
  <c r="AC74" i="3"/>
  <c r="AD74" i="3"/>
  <c r="AC75" i="3"/>
  <c r="AD75" i="3"/>
  <c r="AC76" i="3"/>
  <c r="AD76" i="3"/>
  <c r="AC77" i="3"/>
  <c r="AD77" i="3"/>
  <c r="AE77" i="3" s="1"/>
  <c r="BA77" i="3" s="1"/>
  <c r="AC79" i="3"/>
  <c r="AD79" i="3"/>
  <c r="AC80" i="3"/>
  <c r="AD80" i="3"/>
  <c r="AE80" i="3" s="1"/>
  <c r="BA80" i="3" s="1"/>
  <c r="AC81" i="3"/>
  <c r="AD81" i="3"/>
  <c r="AC82" i="3"/>
  <c r="AD82" i="3"/>
  <c r="AE82" i="3" s="1"/>
  <c r="BA82" i="3" s="1"/>
  <c r="AC83" i="3"/>
  <c r="AD83" i="3"/>
  <c r="AC84" i="3"/>
  <c r="AD84" i="3"/>
  <c r="AE84" i="3" s="1"/>
  <c r="BA84" i="3" s="1"/>
  <c r="AC85" i="3"/>
  <c r="AD85" i="3"/>
  <c r="AC87" i="3"/>
  <c r="AD87" i="3"/>
  <c r="AC88" i="3"/>
  <c r="AD88" i="3"/>
  <c r="AC89" i="3"/>
  <c r="AD89" i="3"/>
  <c r="AC90" i="3"/>
  <c r="AD90" i="3"/>
  <c r="AC91" i="3"/>
  <c r="AD91" i="3"/>
  <c r="AC92" i="3"/>
  <c r="AD92" i="3"/>
  <c r="AC93" i="3"/>
  <c r="AD93" i="3"/>
  <c r="AC94" i="3"/>
  <c r="AD94" i="3"/>
  <c r="AC95" i="3"/>
  <c r="AD95" i="3"/>
  <c r="AE95" i="3" s="1"/>
  <c r="BA95" i="3" s="1"/>
  <c r="AC96" i="3"/>
  <c r="AD96" i="3"/>
  <c r="AC97" i="3"/>
  <c r="AD97" i="3"/>
  <c r="AE97" i="3" s="1"/>
  <c r="BA97" i="3" s="1"/>
  <c r="AC99" i="3"/>
  <c r="AD99" i="3"/>
  <c r="AC100" i="3"/>
  <c r="AD100" i="3"/>
  <c r="AE100" i="3" s="1"/>
  <c r="BA100" i="3" s="1"/>
  <c r="AC101" i="3"/>
  <c r="AD101" i="3"/>
  <c r="AC106" i="3"/>
  <c r="AD106" i="3"/>
  <c r="AE106" i="3" s="1"/>
  <c r="BA106" i="3" s="1"/>
  <c r="AC107" i="3"/>
  <c r="AD107" i="3"/>
  <c r="AC108" i="3"/>
  <c r="AD108" i="3"/>
  <c r="AE108" i="3" s="1"/>
  <c r="BA108" i="3" s="1"/>
  <c r="AC109" i="3"/>
  <c r="AD109" i="3"/>
  <c r="AC110" i="3"/>
  <c r="AD110" i="3"/>
  <c r="AE110" i="3" s="1"/>
  <c r="BA110" i="3" s="1"/>
  <c r="AC111" i="3"/>
  <c r="AD111" i="3"/>
  <c r="AC112" i="3"/>
  <c r="AD112" i="3"/>
  <c r="AE112" i="3" s="1"/>
  <c r="BA112" i="3" s="1"/>
  <c r="K66" i="28"/>
  <c r="L66" i="28"/>
  <c r="N66" i="28"/>
  <c r="BY67" i="27"/>
  <c r="C68" i="14" s="1"/>
  <c r="BV3" i="27"/>
  <c r="Z5" i="3"/>
  <c r="AA5" i="3"/>
  <c r="Z6" i="3"/>
  <c r="AA6" i="3"/>
  <c r="Z7" i="3"/>
  <c r="AA7" i="3"/>
  <c r="Z8" i="3"/>
  <c r="AA8" i="3"/>
  <c r="Z9" i="3"/>
  <c r="AA9" i="3"/>
  <c r="Z10" i="3"/>
  <c r="AA10" i="3"/>
  <c r="Z11" i="3"/>
  <c r="AA11" i="3"/>
  <c r="Z12" i="3"/>
  <c r="AA12" i="3"/>
  <c r="Z13" i="3"/>
  <c r="AA13" i="3"/>
  <c r="Z14" i="3"/>
  <c r="AA14" i="3"/>
  <c r="Z16" i="3"/>
  <c r="AA16" i="3"/>
  <c r="Z17" i="3"/>
  <c r="AA17" i="3"/>
  <c r="Z19" i="3"/>
  <c r="AA19" i="3"/>
  <c r="Z21" i="3"/>
  <c r="AA21" i="3"/>
  <c r="Z22" i="3"/>
  <c r="AA22" i="3"/>
  <c r="Z23" i="3"/>
  <c r="AA23" i="3"/>
  <c r="Z24" i="3"/>
  <c r="AA24" i="3"/>
  <c r="Z25" i="3"/>
  <c r="AA25" i="3"/>
  <c r="Z26" i="3"/>
  <c r="AA26" i="3"/>
  <c r="Z28" i="3"/>
  <c r="AA28" i="3"/>
  <c r="Z29" i="3"/>
  <c r="AA29" i="3"/>
  <c r="Z31" i="3"/>
  <c r="AA31" i="3"/>
  <c r="Z32" i="3"/>
  <c r="AA32" i="3"/>
  <c r="Z33" i="3"/>
  <c r="AA33" i="3"/>
  <c r="Z35" i="3"/>
  <c r="AA35" i="3"/>
  <c r="Z36" i="3"/>
  <c r="AA36" i="3"/>
  <c r="Z37" i="3"/>
  <c r="AA37" i="3"/>
  <c r="Z38" i="3"/>
  <c r="AA38" i="3"/>
  <c r="Z39" i="3"/>
  <c r="AA39" i="3"/>
  <c r="Z40" i="3"/>
  <c r="AA40" i="3"/>
  <c r="Z41" i="3"/>
  <c r="AA41" i="3"/>
  <c r="Z42" i="3"/>
  <c r="AA42" i="3"/>
  <c r="Z43" i="3"/>
  <c r="AA43" i="3"/>
  <c r="Z44" i="3"/>
  <c r="AA44" i="3"/>
  <c r="Z45" i="3"/>
  <c r="AA45" i="3"/>
  <c r="Z48" i="3"/>
  <c r="AA48" i="3"/>
  <c r="Z49" i="3"/>
  <c r="AA49" i="3"/>
  <c r="Z50" i="3"/>
  <c r="AA50" i="3"/>
  <c r="Z51" i="3"/>
  <c r="AA51" i="3"/>
  <c r="Z52" i="3"/>
  <c r="AA52" i="3"/>
  <c r="Z53" i="3"/>
  <c r="AA53" i="3"/>
  <c r="Z55" i="3"/>
  <c r="AA55" i="3"/>
  <c r="Z56" i="3"/>
  <c r="AA56" i="3"/>
  <c r="Z58" i="3"/>
  <c r="AA58" i="3"/>
  <c r="Z59" i="3"/>
  <c r="AA59" i="3"/>
  <c r="Z60" i="3"/>
  <c r="AA60" i="3"/>
  <c r="Z61" i="3"/>
  <c r="AA61" i="3"/>
  <c r="Z62" i="3"/>
  <c r="AA62" i="3"/>
  <c r="Z63" i="3"/>
  <c r="AA63" i="3"/>
  <c r="Z64" i="3"/>
  <c r="AA64" i="3"/>
  <c r="Z65" i="3"/>
  <c r="AA65" i="3"/>
  <c r="Z67" i="3"/>
  <c r="AA67" i="3"/>
  <c r="Z68" i="3"/>
  <c r="AA68" i="3"/>
  <c r="Z69" i="3"/>
  <c r="AA69" i="3"/>
  <c r="Z70" i="3"/>
  <c r="AA70" i="3"/>
  <c r="Z71" i="3"/>
  <c r="AA71" i="3"/>
  <c r="Z72" i="3"/>
  <c r="AA72" i="3"/>
  <c r="Z74" i="3"/>
  <c r="AA74" i="3"/>
  <c r="Z75" i="3"/>
  <c r="AA75" i="3"/>
  <c r="Z76" i="3"/>
  <c r="AA76" i="3"/>
  <c r="Z78" i="3"/>
  <c r="AA78" i="3"/>
  <c r="Z79" i="3"/>
  <c r="AA79" i="3"/>
  <c r="Z80" i="3"/>
  <c r="AA80" i="3"/>
  <c r="Z81" i="3"/>
  <c r="AA81" i="3"/>
  <c r="Z82" i="3"/>
  <c r="AA82" i="3"/>
  <c r="Z83" i="3"/>
  <c r="AA83" i="3"/>
  <c r="Z84" i="3"/>
  <c r="AA84" i="3"/>
  <c r="Z85" i="3"/>
  <c r="AA85" i="3"/>
  <c r="Z87" i="3"/>
  <c r="AA87" i="3"/>
  <c r="Z88" i="3"/>
  <c r="AA88" i="3"/>
  <c r="Z89" i="3"/>
  <c r="AA89" i="3"/>
  <c r="Z90" i="3"/>
  <c r="AA90" i="3"/>
  <c r="Z91" i="3"/>
  <c r="AA91" i="3"/>
  <c r="Z92" i="3"/>
  <c r="AA92" i="3"/>
  <c r="Z93" i="3"/>
  <c r="AA93" i="3"/>
  <c r="Z94" i="3"/>
  <c r="AA94" i="3"/>
  <c r="Z95" i="3"/>
  <c r="AA95" i="3"/>
  <c r="Z96" i="3"/>
  <c r="AA96" i="3"/>
  <c r="Z98" i="3"/>
  <c r="AA98" i="3"/>
  <c r="Z99" i="3"/>
  <c r="AA99" i="3"/>
  <c r="Z100" i="3"/>
  <c r="AA100" i="3"/>
  <c r="Z101" i="3"/>
  <c r="AA101" i="3"/>
  <c r="Z103" i="3"/>
  <c r="AA103" i="3"/>
  <c r="Z105" i="3"/>
  <c r="AA105" i="3"/>
  <c r="Z106" i="3"/>
  <c r="AA106" i="3"/>
  <c r="Z107" i="3"/>
  <c r="AA107" i="3"/>
  <c r="Z108" i="3"/>
  <c r="AA108" i="3"/>
  <c r="Z109" i="3"/>
  <c r="AA109" i="3"/>
  <c r="Z110" i="3"/>
  <c r="AA110" i="3"/>
  <c r="Z111" i="3"/>
  <c r="AA111" i="3"/>
  <c r="Z112" i="3"/>
  <c r="AA112" i="3"/>
  <c r="D69" i="16"/>
  <c r="F68" i="16"/>
  <c r="DE67" i="27" s="1"/>
  <c r="FD67" i="27" s="1"/>
  <c r="A68" i="16"/>
  <c r="D69" i="15"/>
  <c r="F68" i="15"/>
  <c r="AL67" i="23" s="1"/>
  <c r="BK67" i="23" s="1"/>
  <c r="EE67" i="23" s="1"/>
  <c r="A68" i="15"/>
  <c r="J68" i="15"/>
  <c r="D69" i="14"/>
  <c r="D68" i="14"/>
  <c r="A68" i="14"/>
  <c r="D207" i="13"/>
  <c r="D69" i="13"/>
  <c r="D70" i="13"/>
  <c r="D71" i="13"/>
  <c r="D72" i="13"/>
  <c r="D73" i="13"/>
  <c r="D74" i="13"/>
  <c r="D75" i="13"/>
  <c r="D76" i="13"/>
  <c r="D77" i="13"/>
  <c r="D78" i="13"/>
  <c r="D79" i="13"/>
  <c r="D80" i="13"/>
  <c r="D81" i="13"/>
  <c r="D82" i="13"/>
  <c r="D83" i="13"/>
  <c r="D84" i="13"/>
  <c r="D85" i="13"/>
  <c r="D86" i="13"/>
  <c r="D87" i="13"/>
  <c r="D88" i="13"/>
  <c r="D89" i="13"/>
  <c r="D90" i="13"/>
  <c r="D91" i="13"/>
  <c r="D92" i="13"/>
  <c r="D93" i="13"/>
  <c r="D94" i="13"/>
  <c r="D95" i="13"/>
  <c r="D96" i="13"/>
  <c r="D97" i="13"/>
  <c r="D98" i="13"/>
  <c r="D99" i="13"/>
  <c r="D100" i="13"/>
  <c r="D101" i="13"/>
  <c r="D102" i="13"/>
  <c r="D103" i="13"/>
  <c r="D104" i="13"/>
  <c r="D105" i="13"/>
  <c r="D106" i="13"/>
  <c r="D107" i="13"/>
  <c r="D108" i="13"/>
  <c r="D109" i="13"/>
  <c r="D110" i="13"/>
  <c r="D111" i="13"/>
  <c r="D112" i="13"/>
  <c r="D113" i="13"/>
  <c r="D114" i="13"/>
  <c r="D115" i="13"/>
  <c r="D116" i="13"/>
  <c r="D117" i="13"/>
  <c r="D118" i="13"/>
  <c r="D119" i="13"/>
  <c r="D120" i="13"/>
  <c r="D121" i="13"/>
  <c r="D122" i="13"/>
  <c r="D123" i="13"/>
  <c r="D124" i="13"/>
  <c r="D125" i="13"/>
  <c r="D126" i="13"/>
  <c r="D127" i="13"/>
  <c r="D128" i="13"/>
  <c r="D129" i="13"/>
  <c r="D130" i="13"/>
  <c r="D131" i="13"/>
  <c r="D132" i="13"/>
  <c r="D133" i="13"/>
  <c r="D134" i="13"/>
  <c r="D135" i="13"/>
  <c r="D136" i="13"/>
  <c r="D137" i="13"/>
  <c r="D138" i="13"/>
  <c r="D139" i="13"/>
  <c r="D140" i="13"/>
  <c r="D141" i="13"/>
  <c r="D142" i="13"/>
  <c r="D143" i="13"/>
  <c r="D144" i="13"/>
  <c r="D145" i="13"/>
  <c r="D146" i="13"/>
  <c r="D147" i="13"/>
  <c r="D148" i="13"/>
  <c r="D149" i="13"/>
  <c r="D150" i="13"/>
  <c r="D151" i="13"/>
  <c r="D152" i="13"/>
  <c r="D153" i="13"/>
  <c r="D154" i="13"/>
  <c r="D155" i="13"/>
  <c r="D156" i="13"/>
  <c r="D157" i="13"/>
  <c r="D158" i="13"/>
  <c r="D159" i="13"/>
  <c r="D160" i="13"/>
  <c r="D161" i="13"/>
  <c r="D162" i="13"/>
  <c r="D163" i="13"/>
  <c r="D164" i="13"/>
  <c r="D165" i="13"/>
  <c r="D166" i="13"/>
  <c r="D167" i="13"/>
  <c r="D168" i="13"/>
  <c r="D169" i="13"/>
  <c r="D170" i="13"/>
  <c r="D171" i="13"/>
  <c r="D172" i="13"/>
  <c r="D173" i="13"/>
  <c r="D174" i="13"/>
  <c r="D175" i="13"/>
  <c r="D176" i="13"/>
  <c r="D177" i="13"/>
  <c r="D178" i="13"/>
  <c r="D179" i="13"/>
  <c r="D180" i="13"/>
  <c r="D181" i="13"/>
  <c r="D182" i="13"/>
  <c r="D183" i="13"/>
  <c r="D184" i="13"/>
  <c r="D185" i="13"/>
  <c r="D186" i="13"/>
  <c r="D187" i="13"/>
  <c r="D188" i="13"/>
  <c r="D189" i="13"/>
  <c r="D190" i="13"/>
  <c r="D191" i="13"/>
  <c r="D192" i="13"/>
  <c r="D193" i="13"/>
  <c r="D194" i="13"/>
  <c r="D195" i="13"/>
  <c r="D196" i="13"/>
  <c r="D197" i="13"/>
  <c r="D198" i="13"/>
  <c r="D199" i="13"/>
  <c r="D200" i="13"/>
  <c r="D201" i="13"/>
  <c r="D202" i="13"/>
  <c r="D203" i="13"/>
  <c r="D204" i="13"/>
  <c r="D205" i="13"/>
  <c r="D206" i="13"/>
  <c r="A68" i="13"/>
  <c r="J68" i="13"/>
  <c r="U67" i="23"/>
  <c r="DE67" i="23"/>
  <c r="M67" i="23"/>
  <c r="A115" i="31"/>
  <c r="FV67" i="27"/>
  <c r="FU68" i="27"/>
  <c r="FU69" i="27"/>
  <c r="FU70" i="27"/>
  <c r="FU71" i="27"/>
  <c r="FU72" i="27"/>
  <c r="FU73" i="27"/>
  <c r="FU74" i="27"/>
  <c r="FU75" i="27"/>
  <c r="FU76" i="27"/>
  <c r="FU77" i="27"/>
  <c r="FU78" i="27"/>
  <c r="FU79" i="27"/>
  <c r="FU80" i="27"/>
  <c r="FU81" i="27"/>
  <c r="FU82" i="27"/>
  <c r="FU83" i="27"/>
  <c r="FU84" i="27"/>
  <c r="FU85" i="27"/>
  <c r="FU86" i="27"/>
  <c r="FU87" i="27"/>
  <c r="FU88" i="27"/>
  <c r="FU89" i="27"/>
  <c r="FU90" i="27"/>
  <c r="FU91" i="27"/>
  <c r="FU92" i="27"/>
  <c r="FU93" i="27"/>
  <c r="FU94" i="27"/>
  <c r="FU95" i="27"/>
  <c r="FU96" i="27"/>
  <c r="FU97" i="27"/>
  <c r="FU98" i="27"/>
  <c r="FU99" i="27"/>
  <c r="FU100" i="27"/>
  <c r="FU101" i="27"/>
  <c r="FU102" i="27"/>
  <c r="FU103" i="27"/>
  <c r="FU104" i="27"/>
  <c r="FU105" i="27"/>
  <c r="FU106" i="27"/>
  <c r="FU107" i="27"/>
  <c r="FU108" i="27"/>
  <c r="FU109" i="27"/>
  <c r="FU110" i="27"/>
  <c r="FU111" i="27"/>
  <c r="FU112" i="27"/>
  <c r="FU113" i="27"/>
  <c r="FU67" i="27"/>
  <c r="FF68" i="27"/>
  <c r="BM66" i="27"/>
  <c r="C67" i="12" s="1"/>
  <c r="J3" i="28"/>
  <c r="J5" i="28"/>
  <c r="J6" i="28"/>
  <c r="J7" i="28"/>
  <c r="J8" i="28"/>
  <c r="J9" i="28"/>
  <c r="J10" i="28"/>
  <c r="J11" i="28"/>
  <c r="J12" i="28"/>
  <c r="J13" i="28"/>
  <c r="J14" i="28"/>
  <c r="J15" i="28"/>
  <c r="J16" i="28"/>
  <c r="J17" i="28"/>
  <c r="J19" i="28"/>
  <c r="J20" i="28"/>
  <c r="J21" i="28"/>
  <c r="J22" i="28"/>
  <c r="J23" i="28"/>
  <c r="J24" i="28"/>
  <c r="J25" i="28"/>
  <c r="J26" i="28"/>
  <c r="J27" i="28"/>
  <c r="J28" i="28"/>
  <c r="J29" i="28"/>
  <c r="J30" i="28"/>
  <c r="J31" i="28"/>
  <c r="J32" i="28"/>
  <c r="J33" i="28"/>
  <c r="J34" i="28"/>
  <c r="J35" i="28"/>
  <c r="J36" i="28"/>
  <c r="J37" i="28"/>
  <c r="J38" i="28"/>
  <c r="J39" i="28"/>
  <c r="J40" i="28"/>
  <c r="J41" i="28"/>
  <c r="J42" i="28"/>
  <c r="J43" i="28"/>
  <c r="J44" i="28"/>
  <c r="J45" i="28"/>
  <c r="J46" i="28"/>
  <c r="J47" i="28"/>
  <c r="J48" i="28"/>
  <c r="J49" i="28"/>
  <c r="J50" i="28"/>
  <c r="J51" i="28"/>
  <c r="J52" i="28"/>
  <c r="J53" i="28"/>
  <c r="J54" i="28"/>
  <c r="J55" i="28"/>
  <c r="J56" i="28"/>
  <c r="J57" i="28"/>
  <c r="J58" i="28"/>
  <c r="J59" i="28"/>
  <c r="J60" i="28"/>
  <c r="J61" i="28"/>
  <c r="J62" i="28"/>
  <c r="J63" i="28"/>
  <c r="J64" i="28"/>
  <c r="J65" i="28"/>
  <c r="J67" i="28"/>
  <c r="J68" i="28"/>
  <c r="J69" i="28"/>
  <c r="J70" i="28"/>
  <c r="J71" i="28"/>
  <c r="J72" i="28"/>
  <c r="J73" i="28"/>
  <c r="J74" i="28"/>
  <c r="J75" i="28"/>
  <c r="J76" i="28"/>
  <c r="J77" i="28"/>
  <c r="J79" i="28"/>
  <c r="J80" i="28"/>
  <c r="J81" i="28"/>
  <c r="J82" i="28"/>
  <c r="J83" i="28"/>
  <c r="J84" i="28"/>
  <c r="J85" i="28"/>
  <c r="J87" i="28"/>
  <c r="J88" i="28"/>
  <c r="J89" i="28"/>
  <c r="J90" i="28"/>
  <c r="J91" i="28"/>
  <c r="J92" i="28"/>
  <c r="J93" i="28"/>
  <c r="J94" i="28"/>
  <c r="J95" i="28"/>
  <c r="J96" i="28"/>
  <c r="J97" i="28"/>
  <c r="J98" i="28"/>
  <c r="J99" i="28"/>
  <c r="J100" i="28"/>
  <c r="J101" i="28"/>
  <c r="J103" i="28"/>
  <c r="J104" i="28"/>
  <c r="J105" i="28"/>
  <c r="J106" i="28"/>
  <c r="J107" i="28"/>
  <c r="J108" i="28"/>
  <c r="J109" i="28"/>
  <c r="J110" i="28"/>
  <c r="J111" i="28"/>
  <c r="J112" i="28"/>
  <c r="O66" i="28"/>
  <c r="Q66" i="28"/>
  <c r="AO68" i="27"/>
  <c r="M67" i="27"/>
  <c r="N67" i="27"/>
  <c r="O67" i="27"/>
  <c r="AO67" i="27"/>
  <c r="P67" i="27"/>
  <c r="V67" i="27"/>
  <c r="AB67" i="27"/>
  <c r="AH67" i="27"/>
  <c r="AP67" i="27"/>
  <c r="AV67" i="27"/>
  <c r="BB67" i="27"/>
  <c r="BH67" i="27"/>
  <c r="BN67" i="27"/>
  <c r="BT67" i="27"/>
  <c r="BZ67" i="27"/>
  <c r="CF67" i="27"/>
  <c r="CL67" i="27"/>
  <c r="FW67" i="27"/>
  <c r="BT87" i="27"/>
  <c r="W3" i="3"/>
  <c r="X3" i="3"/>
  <c r="W4" i="3"/>
  <c r="X4" i="3"/>
  <c r="W5" i="3"/>
  <c r="X5" i="3"/>
  <c r="W6" i="3"/>
  <c r="X6" i="3"/>
  <c r="W7" i="3"/>
  <c r="X7" i="3"/>
  <c r="W9" i="3"/>
  <c r="X9" i="3"/>
  <c r="W10" i="3"/>
  <c r="X10" i="3"/>
  <c r="W11" i="3"/>
  <c r="X11" i="3"/>
  <c r="W12" i="3"/>
  <c r="X12" i="3"/>
  <c r="W13" i="3"/>
  <c r="X13" i="3"/>
  <c r="W14" i="3"/>
  <c r="X14" i="3"/>
  <c r="W15" i="3"/>
  <c r="X15" i="3"/>
  <c r="W16" i="3"/>
  <c r="X16" i="3"/>
  <c r="W17" i="3"/>
  <c r="X17" i="3"/>
  <c r="W18" i="3"/>
  <c r="X18" i="3"/>
  <c r="W19" i="3"/>
  <c r="X19" i="3"/>
  <c r="W21" i="3"/>
  <c r="X21" i="3"/>
  <c r="W22" i="3"/>
  <c r="X22" i="3"/>
  <c r="W23" i="3"/>
  <c r="X23" i="3"/>
  <c r="W24" i="3"/>
  <c r="X24" i="3"/>
  <c r="W25" i="3"/>
  <c r="X25" i="3"/>
  <c r="W26" i="3"/>
  <c r="X26" i="3"/>
  <c r="W28" i="3"/>
  <c r="X28" i="3"/>
  <c r="W29" i="3"/>
  <c r="X29" i="3"/>
  <c r="W32" i="3"/>
  <c r="X32" i="3"/>
  <c r="W33" i="3"/>
  <c r="X33" i="3"/>
  <c r="W34" i="3"/>
  <c r="X34" i="3"/>
  <c r="W35" i="3"/>
  <c r="X35" i="3"/>
  <c r="W36" i="3"/>
  <c r="X36" i="3"/>
  <c r="W37" i="3"/>
  <c r="X37" i="3"/>
  <c r="W38" i="3"/>
  <c r="X38" i="3"/>
  <c r="W39" i="3"/>
  <c r="X39" i="3"/>
  <c r="W40" i="3"/>
  <c r="X40" i="3"/>
  <c r="W41" i="3"/>
  <c r="X41" i="3"/>
  <c r="W42" i="3"/>
  <c r="X42" i="3"/>
  <c r="W43" i="3"/>
  <c r="X43" i="3"/>
  <c r="W44" i="3"/>
  <c r="X44" i="3"/>
  <c r="W45" i="3"/>
  <c r="X45" i="3"/>
  <c r="W47" i="3"/>
  <c r="X47" i="3"/>
  <c r="W48" i="3"/>
  <c r="X48" i="3"/>
  <c r="W49" i="3"/>
  <c r="X49" i="3"/>
  <c r="W50" i="3"/>
  <c r="X50" i="3"/>
  <c r="W51" i="3"/>
  <c r="X51" i="3"/>
  <c r="W52" i="3"/>
  <c r="X52" i="3"/>
  <c r="W53" i="3"/>
  <c r="X53" i="3"/>
  <c r="W55" i="3"/>
  <c r="X55" i="3"/>
  <c r="W56" i="3"/>
  <c r="X56" i="3"/>
  <c r="W57" i="3"/>
  <c r="X57" i="3"/>
  <c r="W58" i="3"/>
  <c r="X58" i="3"/>
  <c r="W59" i="3"/>
  <c r="X59" i="3"/>
  <c r="W60" i="3"/>
  <c r="X60" i="3"/>
  <c r="W61" i="3"/>
  <c r="X61" i="3"/>
  <c r="W62" i="3"/>
  <c r="X62" i="3"/>
  <c r="W63" i="3"/>
  <c r="X63" i="3"/>
  <c r="W64" i="3"/>
  <c r="X64" i="3"/>
  <c r="W65" i="3"/>
  <c r="X65" i="3"/>
  <c r="W67" i="3"/>
  <c r="X67" i="3"/>
  <c r="W68" i="3"/>
  <c r="X68" i="3"/>
  <c r="W69" i="3"/>
  <c r="X69" i="3"/>
  <c r="W70" i="3"/>
  <c r="X70" i="3"/>
  <c r="W71" i="3"/>
  <c r="X71" i="3"/>
  <c r="W72" i="3"/>
  <c r="X72" i="3"/>
  <c r="W73" i="3"/>
  <c r="X73" i="3"/>
  <c r="W74" i="3"/>
  <c r="X74" i="3"/>
  <c r="W75" i="3"/>
  <c r="X75" i="3"/>
  <c r="W76" i="3"/>
  <c r="X76" i="3"/>
  <c r="W77" i="3"/>
  <c r="X77" i="3"/>
  <c r="W78" i="3"/>
  <c r="X78" i="3"/>
  <c r="W79" i="3"/>
  <c r="X79" i="3"/>
  <c r="W80" i="3"/>
  <c r="X80" i="3"/>
  <c r="W81" i="3"/>
  <c r="X81" i="3"/>
  <c r="W82" i="3"/>
  <c r="X82" i="3"/>
  <c r="W83" i="3"/>
  <c r="X83" i="3"/>
  <c r="W84" i="3"/>
  <c r="X84" i="3"/>
  <c r="W85" i="3"/>
  <c r="X85" i="3"/>
  <c r="W87" i="3"/>
  <c r="X87" i="3"/>
  <c r="W88" i="3"/>
  <c r="X88" i="3"/>
  <c r="W89" i="3"/>
  <c r="X89" i="3"/>
  <c r="W90" i="3"/>
  <c r="X90" i="3"/>
  <c r="W92" i="3"/>
  <c r="X92" i="3"/>
  <c r="W93" i="3"/>
  <c r="X93" i="3"/>
  <c r="W94" i="3"/>
  <c r="X94" i="3"/>
  <c r="W95" i="3"/>
  <c r="X95" i="3"/>
  <c r="W96" i="3"/>
  <c r="X96" i="3"/>
  <c r="W97" i="3"/>
  <c r="X97" i="3"/>
  <c r="W98" i="3"/>
  <c r="X98" i="3"/>
  <c r="W99" i="3"/>
  <c r="X99" i="3"/>
  <c r="W101" i="3"/>
  <c r="X101" i="3"/>
  <c r="W104" i="3"/>
  <c r="X104" i="3"/>
  <c r="W107" i="3"/>
  <c r="X107" i="3"/>
  <c r="W108" i="3"/>
  <c r="X108" i="3"/>
  <c r="W109" i="3"/>
  <c r="X109" i="3"/>
  <c r="W110" i="3"/>
  <c r="X110" i="3"/>
  <c r="W111" i="3"/>
  <c r="X111" i="3"/>
  <c r="A114" i="31"/>
  <c r="A114" i="16"/>
  <c r="A113" i="16"/>
  <c r="A112" i="16"/>
  <c r="A111" i="16"/>
  <c r="A110" i="16"/>
  <c r="A109" i="16"/>
  <c r="A108" i="16"/>
  <c r="A107" i="16"/>
  <c r="A106" i="16"/>
  <c r="A105" i="16"/>
  <c r="A104" i="16"/>
  <c r="A103" i="16"/>
  <c r="A102" i="16"/>
  <c r="A101" i="16"/>
  <c r="A100" i="16"/>
  <c r="A99" i="16"/>
  <c r="A98" i="16"/>
  <c r="A97" i="16"/>
  <c r="A96" i="16"/>
  <c r="A95" i="16"/>
  <c r="A94" i="16"/>
  <c r="A93" i="16"/>
  <c r="A92" i="16"/>
  <c r="A91" i="16"/>
  <c r="A90" i="16"/>
  <c r="A89" i="16"/>
  <c r="A88" i="16"/>
  <c r="A87" i="16"/>
  <c r="A86" i="16"/>
  <c r="A85" i="16"/>
  <c r="A84" i="16"/>
  <c r="A83" i="16"/>
  <c r="A82" i="16"/>
  <c r="A81" i="16"/>
  <c r="A80" i="16"/>
  <c r="A79" i="16"/>
  <c r="A78" i="16"/>
  <c r="A77" i="16"/>
  <c r="A76" i="16"/>
  <c r="A75" i="16"/>
  <c r="A74" i="16"/>
  <c r="A73" i="16"/>
  <c r="A72" i="16"/>
  <c r="A71" i="16"/>
  <c r="A70" i="16"/>
  <c r="A69" i="16"/>
  <c r="A67" i="16"/>
  <c r="A66" i="16"/>
  <c r="A65" i="16"/>
  <c r="A64" i="16"/>
  <c r="A63" i="16"/>
  <c r="A62" i="16"/>
  <c r="A61" i="16"/>
  <c r="A60" i="16"/>
  <c r="A59" i="16"/>
  <c r="A58" i="16"/>
  <c r="A57" i="16"/>
  <c r="A56" i="16"/>
  <c r="A55" i="16"/>
  <c r="A54" i="16"/>
  <c r="A53" i="16"/>
  <c r="A52" i="16"/>
  <c r="A51" i="16"/>
  <c r="A50" i="16"/>
  <c r="A49" i="16"/>
  <c r="A48" i="16"/>
  <c r="A47" i="16"/>
  <c r="A46" i="16"/>
  <c r="A45" i="16"/>
  <c r="A44" i="16"/>
  <c r="A43" i="16"/>
  <c r="A42" i="16"/>
  <c r="A41" i="16"/>
  <c r="A40" i="16"/>
  <c r="A39" i="16"/>
  <c r="A38" i="16"/>
  <c r="A37" i="16"/>
  <c r="A36" i="16"/>
  <c r="A35" i="16"/>
  <c r="A34" i="16"/>
  <c r="A33" i="16"/>
  <c r="A32" i="16"/>
  <c r="A31" i="16"/>
  <c r="A30" i="16"/>
  <c r="A29" i="16"/>
  <c r="A28" i="16"/>
  <c r="A27" i="16"/>
  <c r="A26" i="16"/>
  <c r="A25" i="16"/>
  <c r="A24" i="16"/>
  <c r="A23" i="16"/>
  <c r="A22" i="16"/>
  <c r="A21" i="16"/>
  <c r="A20" i="16"/>
  <c r="A19" i="16"/>
  <c r="A18" i="16"/>
  <c r="A17" i="16"/>
  <c r="A16" i="16"/>
  <c r="A15" i="16"/>
  <c r="A14" i="16"/>
  <c r="A13" i="16"/>
  <c r="A12" i="16"/>
  <c r="A11" i="16"/>
  <c r="A10" i="16"/>
  <c r="A9" i="16"/>
  <c r="A8" i="16"/>
  <c r="A7" i="16"/>
  <c r="A6" i="16"/>
  <c r="A5" i="16"/>
  <c r="A4" i="16"/>
  <c r="A114" i="15"/>
  <c r="A113" i="15"/>
  <c r="A112" i="15"/>
  <c r="A111" i="15"/>
  <c r="A110" i="15"/>
  <c r="A109" i="15"/>
  <c r="A108" i="15"/>
  <c r="A107" i="15"/>
  <c r="A106" i="15"/>
  <c r="A105" i="15"/>
  <c r="A104" i="15"/>
  <c r="A103" i="15"/>
  <c r="A102" i="15"/>
  <c r="A101" i="15"/>
  <c r="A100" i="15"/>
  <c r="A99" i="15"/>
  <c r="A98" i="15"/>
  <c r="A97" i="15"/>
  <c r="A96" i="15"/>
  <c r="A95" i="15"/>
  <c r="A94" i="15"/>
  <c r="A93" i="15"/>
  <c r="A92" i="15"/>
  <c r="A91" i="15"/>
  <c r="A90" i="15"/>
  <c r="A89" i="15"/>
  <c r="A88" i="15"/>
  <c r="A87" i="15"/>
  <c r="A86" i="15"/>
  <c r="A85" i="15"/>
  <c r="A84" i="15"/>
  <c r="A83" i="15"/>
  <c r="A82" i="15"/>
  <c r="A81" i="15"/>
  <c r="A80" i="15"/>
  <c r="A79" i="15"/>
  <c r="A78" i="15"/>
  <c r="A77" i="15"/>
  <c r="A76" i="15"/>
  <c r="A75" i="15"/>
  <c r="A74" i="15"/>
  <c r="A73" i="15"/>
  <c r="A72" i="15"/>
  <c r="A71" i="15"/>
  <c r="A70" i="15"/>
  <c r="A69" i="15"/>
  <c r="A67" i="15"/>
  <c r="A66" i="15"/>
  <c r="A65" i="15"/>
  <c r="A64" i="15"/>
  <c r="A63" i="15"/>
  <c r="A62" i="15"/>
  <c r="A61" i="15"/>
  <c r="A60" i="15"/>
  <c r="A59" i="15"/>
  <c r="A58" i="15"/>
  <c r="A57" i="15"/>
  <c r="A56" i="15"/>
  <c r="A55" i="15"/>
  <c r="A54" i="15"/>
  <c r="A53" i="15"/>
  <c r="A52" i="15"/>
  <c r="A51" i="15"/>
  <c r="A50" i="15"/>
  <c r="A49" i="15"/>
  <c r="A48" i="15"/>
  <c r="A47" i="15"/>
  <c r="A46" i="15"/>
  <c r="A45" i="15"/>
  <c r="A44" i="15"/>
  <c r="A43" i="15"/>
  <c r="A42" i="15"/>
  <c r="A41" i="15"/>
  <c r="A40" i="15"/>
  <c r="A39" i="15"/>
  <c r="A38" i="15"/>
  <c r="A37" i="15"/>
  <c r="A36" i="15"/>
  <c r="A35" i="15"/>
  <c r="A34" i="15"/>
  <c r="A33" i="15"/>
  <c r="A32" i="15"/>
  <c r="A31" i="15"/>
  <c r="A30" i="15"/>
  <c r="A29" i="15"/>
  <c r="A28" i="15"/>
  <c r="A27" i="15"/>
  <c r="A26" i="15"/>
  <c r="A25" i="15"/>
  <c r="A24" i="15"/>
  <c r="A23" i="15"/>
  <c r="A22" i="15"/>
  <c r="A21" i="15"/>
  <c r="A20" i="15"/>
  <c r="A19" i="15"/>
  <c r="A18" i="15"/>
  <c r="A17" i="15"/>
  <c r="A16" i="15"/>
  <c r="A15" i="15"/>
  <c r="A14" i="15"/>
  <c r="A13" i="15"/>
  <c r="A12" i="15"/>
  <c r="A11" i="15"/>
  <c r="A10" i="15"/>
  <c r="A9" i="15"/>
  <c r="A8" i="15"/>
  <c r="A7" i="15"/>
  <c r="A6" i="15"/>
  <c r="A5" i="15"/>
  <c r="A4" i="15"/>
  <c r="A114" i="14"/>
  <c r="A113" i="14"/>
  <c r="A112" i="14"/>
  <c r="A111" i="14"/>
  <c r="A110" i="14"/>
  <c r="A109" i="14"/>
  <c r="A108" i="14"/>
  <c r="A107" i="14"/>
  <c r="A106" i="14"/>
  <c r="A105" i="14"/>
  <c r="A104" i="14"/>
  <c r="A103" i="14"/>
  <c r="A102" i="14"/>
  <c r="A101" i="14"/>
  <c r="A100" i="14"/>
  <c r="A99" i="14"/>
  <c r="A98" i="14"/>
  <c r="A97" i="14"/>
  <c r="A96" i="14"/>
  <c r="A95" i="14"/>
  <c r="A94" i="14"/>
  <c r="A93" i="14"/>
  <c r="A92" i="14"/>
  <c r="A91" i="14"/>
  <c r="A90" i="14"/>
  <c r="A89" i="14"/>
  <c r="A88" i="14"/>
  <c r="A87" i="14"/>
  <c r="A86" i="14"/>
  <c r="A85" i="14"/>
  <c r="A84" i="14"/>
  <c r="A83" i="14"/>
  <c r="A82" i="14"/>
  <c r="A81" i="14"/>
  <c r="A80" i="14"/>
  <c r="A79" i="14"/>
  <c r="A78" i="14"/>
  <c r="A77" i="14"/>
  <c r="A76" i="14"/>
  <c r="A75" i="14"/>
  <c r="A74" i="14"/>
  <c r="A73" i="14"/>
  <c r="A72" i="14"/>
  <c r="A71" i="14"/>
  <c r="A70" i="14"/>
  <c r="A69" i="14"/>
  <c r="A67" i="14"/>
  <c r="A66" i="14"/>
  <c r="A65" i="14"/>
  <c r="A64" i="14"/>
  <c r="A63" i="14"/>
  <c r="A62" i="14"/>
  <c r="A61" i="14"/>
  <c r="A60" i="14"/>
  <c r="A59" i="14"/>
  <c r="A58" i="14"/>
  <c r="A57" i="14"/>
  <c r="A56" i="14"/>
  <c r="A55" i="14"/>
  <c r="A54" i="14"/>
  <c r="A53" i="14"/>
  <c r="A52" i="14"/>
  <c r="A51" i="14"/>
  <c r="A50" i="14"/>
  <c r="A49" i="14"/>
  <c r="A48" i="14"/>
  <c r="A47" i="14"/>
  <c r="A46" i="14"/>
  <c r="A45" i="14"/>
  <c r="A44" i="14"/>
  <c r="A43" i="14"/>
  <c r="A42" i="14"/>
  <c r="A41" i="14"/>
  <c r="A40" i="14"/>
  <c r="A39" i="14"/>
  <c r="A38" i="14"/>
  <c r="A37" i="14"/>
  <c r="A36" i="14"/>
  <c r="A35" i="14"/>
  <c r="A34" i="14"/>
  <c r="A33" i="14"/>
  <c r="A32" i="14"/>
  <c r="A31" i="14"/>
  <c r="A30" i="14"/>
  <c r="A29" i="14"/>
  <c r="A28" i="14"/>
  <c r="A27" i="14"/>
  <c r="A26" i="14"/>
  <c r="A25" i="14"/>
  <c r="A24" i="14"/>
  <c r="A23" i="14"/>
  <c r="A22" i="14"/>
  <c r="A21" i="14"/>
  <c r="A20" i="14"/>
  <c r="A19" i="14"/>
  <c r="A18" i="14"/>
  <c r="A17" i="14"/>
  <c r="A16" i="14"/>
  <c r="A15" i="14"/>
  <c r="A14" i="14"/>
  <c r="A13" i="14"/>
  <c r="A12" i="14"/>
  <c r="A11" i="14"/>
  <c r="A10" i="14"/>
  <c r="A9" i="14"/>
  <c r="A8" i="14"/>
  <c r="A7" i="14"/>
  <c r="A6" i="14"/>
  <c r="A5" i="14"/>
  <c r="A4" i="14"/>
  <c r="A114" i="13"/>
  <c r="A113" i="13"/>
  <c r="A112" i="13"/>
  <c r="A111" i="13"/>
  <c r="A110" i="13"/>
  <c r="A109" i="13"/>
  <c r="A108" i="13"/>
  <c r="A107" i="13"/>
  <c r="A106" i="13"/>
  <c r="A105" i="13"/>
  <c r="A104" i="13"/>
  <c r="A103" i="13"/>
  <c r="A102" i="13"/>
  <c r="A101" i="13"/>
  <c r="A100" i="13"/>
  <c r="A99" i="13"/>
  <c r="A98" i="13"/>
  <c r="A97" i="13"/>
  <c r="A96" i="13"/>
  <c r="A95" i="13"/>
  <c r="A94" i="13"/>
  <c r="A93" i="13"/>
  <c r="A92" i="13"/>
  <c r="A91" i="13"/>
  <c r="A90" i="13"/>
  <c r="A89" i="13"/>
  <c r="A88" i="13"/>
  <c r="A87" i="13"/>
  <c r="A86" i="13"/>
  <c r="A85" i="13"/>
  <c r="A84" i="13"/>
  <c r="A83" i="13"/>
  <c r="A82" i="13"/>
  <c r="A81" i="13"/>
  <c r="A80" i="13"/>
  <c r="A79" i="13"/>
  <c r="A78" i="13"/>
  <c r="A77" i="13"/>
  <c r="A76" i="13"/>
  <c r="A75" i="13"/>
  <c r="A74" i="13"/>
  <c r="A73" i="13"/>
  <c r="A72" i="13"/>
  <c r="A71" i="13"/>
  <c r="A70" i="13"/>
  <c r="A69" i="13"/>
  <c r="A67" i="13"/>
  <c r="A66" i="13"/>
  <c r="A65" i="13"/>
  <c r="A64" i="13"/>
  <c r="A63" i="13"/>
  <c r="A62" i="13"/>
  <c r="A61" i="13"/>
  <c r="A60" i="13"/>
  <c r="A59" i="13"/>
  <c r="A58" i="13"/>
  <c r="A57" i="13"/>
  <c r="A56" i="13"/>
  <c r="A55" i="13"/>
  <c r="A54" i="13"/>
  <c r="A53" i="13"/>
  <c r="A52" i="13"/>
  <c r="A51" i="13"/>
  <c r="A50" i="13"/>
  <c r="A49" i="13"/>
  <c r="A48" i="13"/>
  <c r="A47" i="13"/>
  <c r="A46" i="13"/>
  <c r="A45" i="13"/>
  <c r="A44" i="13"/>
  <c r="A43" i="13"/>
  <c r="A42" i="13"/>
  <c r="A41" i="13"/>
  <c r="A40" i="13"/>
  <c r="A39" i="13"/>
  <c r="A38" i="13"/>
  <c r="A37" i="13"/>
  <c r="A36" i="13"/>
  <c r="A35" i="13"/>
  <c r="A34" i="13"/>
  <c r="A33" i="13"/>
  <c r="A32" i="13"/>
  <c r="A31" i="13"/>
  <c r="A30" i="13"/>
  <c r="A29" i="13"/>
  <c r="A28" i="13"/>
  <c r="A27" i="13"/>
  <c r="A26" i="13"/>
  <c r="A25" i="13"/>
  <c r="A24" i="13"/>
  <c r="A23" i="13"/>
  <c r="A22" i="13"/>
  <c r="A21" i="13"/>
  <c r="A20" i="13"/>
  <c r="A19" i="13"/>
  <c r="A18" i="13"/>
  <c r="A17" i="13"/>
  <c r="A16" i="13"/>
  <c r="A15" i="13"/>
  <c r="A14" i="13"/>
  <c r="A13" i="13"/>
  <c r="A12" i="13"/>
  <c r="A11" i="13"/>
  <c r="A10" i="13"/>
  <c r="A9" i="13"/>
  <c r="A8" i="13"/>
  <c r="A7" i="13"/>
  <c r="A6" i="13"/>
  <c r="A5" i="13"/>
  <c r="A4" i="13"/>
  <c r="D87" i="12"/>
  <c r="D88" i="12"/>
  <c r="D89" i="12"/>
  <c r="D90" i="12"/>
  <c r="D91" i="12"/>
  <c r="D92" i="12"/>
  <c r="D93" i="12"/>
  <c r="D94" i="12"/>
  <c r="D95" i="12"/>
  <c r="D96" i="12"/>
  <c r="D97" i="12"/>
  <c r="D98" i="12"/>
  <c r="D99" i="12"/>
  <c r="D100" i="12"/>
  <c r="D101" i="12"/>
  <c r="D102" i="12"/>
  <c r="D103" i="12"/>
  <c r="D104" i="12"/>
  <c r="D105" i="12"/>
  <c r="D106" i="12"/>
  <c r="D107" i="12"/>
  <c r="D108" i="12"/>
  <c r="D109" i="12"/>
  <c r="D110" i="12"/>
  <c r="D111" i="12"/>
  <c r="D112" i="12"/>
  <c r="D113" i="12"/>
  <c r="D114" i="12"/>
  <c r="D115" i="12"/>
  <c r="D116" i="12"/>
  <c r="D117" i="12"/>
  <c r="D118" i="12"/>
  <c r="D119" i="12"/>
  <c r="D120" i="12"/>
  <c r="D121" i="12"/>
  <c r="D122" i="12"/>
  <c r="D123" i="12"/>
  <c r="D124" i="12"/>
  <c r="D125" i="12"/>
  <c r="D126" i="12"/>
  <c r="D127" i="12"/>
  <c r="D128" i="12"/>
  <c r="D129" i="12"/>
  <c r="D130" i="12"/>
  <c r="D131" i="12"/>
  <c r="D132" i="12"/>
  <c r="D133" i="12"/>
  <c r="D134" i="12"/>
  <c r="D135" i="12"/>
  <c r="D136" i="12"/>
  <c r="D137" i="12"/>
  <c r="D138" i="12"/>
  <c r="D139" i="12"/>
  <c r="D140" i="12"/>
  <c r="D141" i="12"/>
  <c r="D142" i="12"/>
  <c r="D143" i="12"/>
  <c r="D144" i="12"/>
  <c r="D145" i="12"/>
  <c r="D146" i="12"/>
  <c r="D147" i="12"/>
  <c r="D148" i="12"/>
  <c r="D149" i="12"/>
  <c r="D150" i="12"/>
  <c r="D151" i="12"/>
  <c r="D152" i="12"/>
  <c r="D153" i="12"/>
  <c r="D154" i="12"/>
  <c r="D155" i="12"/>
  <c r="D156" i="12"/>
  <c r="D157" i="12"/>
  <c r="D158" i="12"/>
  <c r="D159" i="12"/>
  <c r="D160" i="12"/>
  <c r="D161" i="12"/>
  <c r="D162" i="12"/>
  <c r="D163" i="12"/>
  <c r="D164" i="12"/>
  <c r="D165" i="12"/>
  <c r="D166" i="12"/>
  <c r="D167" i="12"/>
  <c r="D168" i="12"/>
  <c r="D169" i="12"/>
  <c r="D170" i="12"/>
  <c r="D171" i="12"/>
  <c r="D172" i="12"/>
  <c r="D173" i="12"/>
  <c r="D174" i="12"/>
  <c r="D175" i="12"/>
  <c r="D176" i="12"/>
  <c r="D177" i="12"/>
  <c r="D178" i="12"/>
  <c r="D179" i="12"/>
  <c r="D180" i="12"/>
  <c r="D181" i="12"/>
  <c r="D182" i="12"/>
  <c r="D183" i="12"/>
  <c r="D184" i="12"/>
  <c r="D185" i="12"/>
  <c r="D186" i="12"/>
  <c r="D187" i="12"/>
  <c r="D188" i="12"/>
  <c r="D189" i="12"/>
  <c r="D190" i="12"/>
  <c r="D191" i="12"/>
  <c r="D192" i="12"/>
  <c r="D193" i="12"/>
  <c r="D194" i="12"/>
  <c r="D195" i="12"/>
  <c r="D196" i="12"/>
  <c r="D197" i="12"/>
  <c r="D198" i="12"/>
  <c r="D199" i="12"/>
  <c r="D200" i="12"/>
  <c r="D201" i="12"/>
  <c r="D202" i="12"/>
  <c r="D203" i="12"/>
  <c r="D204" i="12"/>
  <c r="D205" i="12"/>
  <c r="D206" i="12"/>
  <c r="D207" i="12"/>
  <c r="A5" i="12"/>
  <c r="A6" i="12"/>
  <c r="A7" i="12"/>
  <c r="A8" i="12"/>
  <c r="A9" i="12"/>
  <c r="A10" i="12"/>
  <c r="A11" i="12"/>
  <c r="A12" i="12"/>
  <c r="A13" i="12"/>
  <c r="A14" i="12"/>
  <c r="A15" i="12"/>
  <c r="A16" i="12"/>
  <c r="A17" i="12"/>
  <c r="A18" i="12"/>
  <c r="A19" i="12"/>
  <c r="A20" i="12"/>
  <c r="A21" i="12"/>
  <c r="A22" i="12"/>
  <c r="A23" i="12"/>
  <c r="A24" i="12"/>
  <c r="A25" i="12"/>
  <c r="A26" i="12"/>
  <c r="A27" i="12"/>
  <c r="A28" i="12"/>
  <c r="A29" i="12"/>
  <c r="A30" i="12"/>
  <c r="A31" i="12"/>
  <c r="A32" i="12"/>
  <c r="A33" i="12"/>
  <c r="A34" i="12"/>
  <c r="A35" i="12"/>
  <c r="A36" i="12"/>
  <c r="A37" i="12"/>
  <c r="A38" i="12"/>
  <c r="A39" i="12"/>
  <c r="A40" i="12"/>
  <c r="A41" i="12"/>
  <c r="A42" i="12"/>
  <c r="A43" i="12"/>
  <c r="A44" i="12"/>
  <c r="A45" i="12"/>
  <c r="A46" i="12"/>
  <c r="A47" i="12"/>
  <c r="A48" i="12"/>
  <c r="A49" i="12"/>
  <c r="A50" i="12"/>
  <c r="A51" i="12"/>
  <c r="A52" i="12"/>
  <c r="A53" i="12"/>
  <c r="A54" i="12"/>
  <c r="A55" i="12"/>
  <c r="A56" i="12"/>
  <c r="A57" i="12"/>
  <c r="A58" i="12"/>
  <c r="A59" i="12"/>
  <c r="A60" i="12"/>
  <c r="A61" i="12"/>
  <c r="A62" i="12"/>
  <c r="A63" i="12"/>
  <c r="A64" i="12"/>
  <c r="A65" i="12"/>
  <c r="A66" i="12"/>
  <c r="A67" i="12"/>
  <c r="A68" i="12"/>
  <c r="A69" i="12"/>
  <c r="A70" i="12"/>
  <c r="A71" i="12"/>
  <c r="A72" i="12"/>
  <c r="A73" i="12"/>
  <c r="A74" i="12"/>
  <c r="A75" i="12"/>
  <c r="A76" i="12"/>
  <c r="A77" i="12"/>
  <c r="A78" i="12"/>
  <c r="A79" i="12"/>
  <c r="A80" i="12"/>
  <c r="A81" i="12"/>
  <c r="A82" i="12"/>
  <c r="A83" i="12"/>
  <c r="A84" i="12"/>
  <c r="A85" i="12"/>
  <c r="A86" i="12"/>
  <c r="A87" i="12"/>
  <c r="A88" i="12"/>
  <c r="A89" i="12"/>
  <c r="A90" i="12"/>
  <c r="A91" i="12"/>
  <c r="A92" i="12"/>
  <c r="A93" i="12"/>
  <c r="A94" i="12"/>
  <c r="A95" i="12"/>
  <c r="A96" i="12"/>
  <c r="A97" i="12"/>
  <c r="A98" i="12"/>
  <c r="A99" i="12"/>
  <c r="A100" i="12"/>
  <c r="A101" i="12"/>
  <c r="A102" i="12"/>
  <c r="A103" i="12"/>
  <c r="A104" i="12"/>
  <c r="A105" i="12"/>
  <c r="A106" i="12"/>
  <c r="A107" i="12"/>
  <c r="A108" i="12"/>
  <c r="A109" i="12"/>
  <c r="A110" i="12"/>
  <c r="A111" i="12"/>
  <c r="A112" i="12"/>
  <c r="A113" i="12"/>
  <c r="A4" i="12"/>
  <c r="AR87" i="27"/>
  <c r="FW87" i="27"/>
  <c r="CL87" i="27"/>
  <c r="CH87" i="27"/>
  <c r="CI87" i="27"/>
  <c r="CF87" i="27"/>
  <c r="CB87" i="27"/>
  <c r="CC87" i="27" s="1"/>
  <c r="BZ87" i="27"/>
  <c r="BV87" i="27"/>
  <c r="BW87" i="27"/>
  <c r="BP87" i="27"/>
  <c r="BQ87" i="27"/>
  <c r="BN87" i="27"/>
  <c r="BJ87" i="27"/>
  <c r="BK87" i="27"/>
  <c r="BH87" i="27"/>
  <c r="BD87" i="27"/>
  <c r="BE87" i="27"/>
  <c r="BB87" i="27"/>
  <c r="AX87" i="27"/>
  <c r="AV87" i="27"/>
  <c r="AP87" i="27"/>
  <c r="AH87" i="27"/>
  <c r="AD87" i="27"/>
  <c r="AE87" i="27"/>
  <c r="AB87" i="27"/>
  <c r="X87" i="27"/>
  <c r="Y87" i="27"/>
  <c r="V87" i="27"/>
  <c r="S87" i="27"/>
  <c r="R87" i="27"/>
  <c r="P87" i="27"/>
  <c r="M87" i="27"/>
  <c r="GL87" i="27"/>
  <c r="U111" i="3"/>
  <c r="T111" i="3"/>
  <c r="U110" i="3"/>
  <c r="T110" i="3"/>
  <c r="U109" i="3"/>
  <c r="T109" i="3"/>
  <c r="U108" i="3"/>
  <c r="T108" i="3"/>
  <c r="U107" i="3"/>
  <c r="T107" i="3"/>
  <c r="U106" i="3"/>
  <c r="T106" i="3"/>
  <c r="U101" i="3"/>
  <c r="T101" i="3"/>
  <c r="U100" i="3"/>
  <c r="T100" i="3"/>
  <c r="U99" i="3"/>
  <c r="T99" i="3"/>
  <c r="U98" i="3"/>
  <c r="T98" i="3"/>
  <c r="U96" i="3"/>
  <c r="T96" i="3"/>
  <c r="U95" i="3"/>
  <c r="T95" i="3"/>
  <c r="U94" i="3"/>
  <c r="T94" i="3"/>
  <c r="U93" i="3"/>
  <c r="T93" i="3"/>
  <c r="U92" i="3"/>
  <c r="T92" i="3"/>
  <c r="U91" i="3"/>
  <c r="T91" i="3"/>
  <c r="U90" i="3"/>
  <c r="T90" i="3"/>
  <c r="U89" i="3"/>
  <c r="T89" i="3"/>
  <c r="U88" i="3"/>
  <c r="T88" i="3"/>
  <c r="U85" i="3"/>
  <c r="T85" i="3"/>
  <c r="U84" i="3"/>
  <c r="T84" i="3"/>
  <c r="U83" i="3"/>
  <c r="T83" i="3"/>
  <c r="U82" i="3"/>
  <c r="T82" i="3"/>
  <c r="U81" i="3"/>
  <c r="T81" i="3"/>
  <c r="U80" i="3"/>
  <c r="T80" i="3"/>
  <c r="U79" i="3"/>
  <c r="T79" i="3"/>
  <c r="U77" i="3"/>
  <c r="T77" i="3"/>
  <c r="U76" i="3"/>
  <c r="T76" i="3"/>
  <c r="U75" i="3"/>
  <c r="T75" i="3"/>
  <c r="U74" i="3"/>
  <c r="T74" i="3"/>
  <c r="U73" i="3"/>
  <c r="T73" i="3"/>
  <c r="U71" i="3"/>
  <c r="T71" i="3"/>
  <c r="U70" i="3"/>
  <c r="T70" i="3"/>
  <c r="U69" i="3"/>
  <c r="T69" i="3"/>
  <c r="U68" i="3"/>
  <c r="T68" i="3"/>
  <c r="U67" i="3"/>
  <c r="T67" i="3"/>
  <c r="U65" i="3"/>
  <c r="T65" i="3"/>
  <c r="U64" i="3"/>
  <c r="T64" i="3"/>
  <c r="U63" i="3"/>
  <c r="T63" i="3"/>
  <c r="U62" i="3"/>
  <c r="T62" i="3"/>
  <c r="U61" i="3"/>
  <c r="T61" i="3"/>
  <c r="U60" i="3"/>
  <c r="T60" i="3"/>
  <c r="U59" i="3"/>
  <c r="T59" i="3"/>
  <c r="U58" i="3"/>
  <c r="T58" i="3"/>
  <c r="U57" i="3"/>
  <c r="T57" i="3"/>
  <c r="U56" i="3"/>
  <c r="T56" i="3"/>
  <c r="U55" i="3"/>
  <c r="T55" i="3"/>
  <c r="U54" i="3"/>
  <c r="T54" i="3"/>
  <c r="U53" i="3"/>
  <c r="T53" i="3"/>
  <c r="U52" i="3"/>
  <c r="T52" i="3"/>
  <c r="U50" i="3"/>
  <c r="T50" i="3"/>
  <c r="U49" i="3"/>
  <c r="T49" i="3"/>
  <c r="U48" i="3"/>
  <c r="T48" i="3"/>
  <c r="U45" i="3"/>
  <c r="T45" i="3"/>
  <c r="U44" i="3"/>
  <c r="T44" i="3"/>
  <c r="U43" i="3"/>
  <c r="T43" i="3"/>
  <c r="U42" i="3"/>
  <c r="T42" i="3"/>
  <c r="U41" i="3"/>
  <c r="T41" i="3"/>
  <c r="U40" i="3"/>
  <c r="T40" i="3"/>
  <c r="U39" i="3"/>
  <c r="T39" i="3"/>
  <c r="U38" i="3"/>
  <c r="T38" i="3"/>
  <c r="U37" i="3"/>
  <c r="T37" i="3"/>
  <c r="U36" i="3"/>
  <c r="T36" i="3"/>
  <c r="U35" i="3"/>
  <c r="T35" i="3"/>
  <c r="U33" i="3"/>
  <c r="T33" i="3"/>
  <c r="U32" i="3"/>
  <c r="T32" i="3"/>
  <c r="U30" i="3"/>
  <c r="T30" i="3"/>
  <c r="U29" i="3"/>
  <c r="T29" i="3"/>
  <c r="U28" i="3"/>
  <c r="T28" i="3"/>
  <c r="U26" i="3"/>
  <c r="T26" i="3"/>
  <c r="U25" i="3"/>
  <c r="T25" i="3"/>
  <c r="U24" i="3"/>
  <c r="T24" i="3"/>
  <c r="U23" i="3"/>
  <c r="T23" i="3"/>
  <c r="U22" i="3"/>
  <c r="T22" i="3"/>
  <c r="U21" i="3"/>
  <c r="T21" i="3"/>
  <c r="U20" i="3"/>
  <c r="T20" i="3"/>
  <c r="U19" i="3"/>
  <c r="T19" i="3"/>
  <c r="U18" i="3"/>
  <c r="T18" i="3"/>
  <c r="U17" i="3"/>
  <c r="T17" i="3"/>
  <c r="U16" i="3"/>
  <c r="T16" i="3"/>
  <c r="U14" i="3"/>
  <c r="T14" i="3"/>
  <c r="U13" i="3"/>
  <c r="T13" i="3"/>
  <c r="U12" i="3"/>
  <c r="T12" i="3"/>
  <c r="U11" i="3"/>
  <c r="T11" i="3"/>
  <c r="U10" i="3"/>
  <c r="T10" i="3"/>
  <c r="U9" i="3"/>
  <c r="T9" i="3"/>
  <c r="U8" i="3"/>
  <c r="T8" i="3"/>
  <c r="U7" i="3"/>
  <c r="T7" i="3"/>
  <c r="U6" i="3"/>
  <c r="T6" i="3"/>
  <c r="U5" i="3"/>
  <c r="T5" i="3"/>
  <c r="E2" i="27"/>
  <c r="R113" i="27"/>
  <c r="FI1" i="32"/>
  <c r="FJ1" i="32"/>
  <c r="FK1" i="32"/>
  <c r="FL1" i="32"/>
  <c r="FM1" i="32"/>
  <c r="FN1" i="32"/>
  <c r="FO1" i="32"/>
  <c r="FP1" i="32"/>
  <c r="FQ1" i="32"/>
  <c r="FR1" i="32"/>
  <c r="FS1" i="32"/>
  <c r="FT1" i="32"/>
  <c r="FU1" i="32"/>
  <c r="FV1" i="32"/>
  <c r="FW1" i="32"/>
  <c r="FX1" i="32"/>
  <c r="FY1" i="32"/>
  <c r="FZ1" i="32"/>
  <c r="GA1" i="32"/>
  <c r="GB1" i="32"/>
  <c r="GC1" i="32"/>
  <c r="GD1" i="32"/>
  <c r="GE1" i="32"/>
  <c r="GF1" i="32"/>
  <c r="GG1" i="32"/>
  <c r="GH1" i="32"/>
  <c r="GI1" i="32"/>
  <c r="GJ1" i="32"/>
  <c r="GK1" i="32"/>
  <c r="GL1" i="32"/>
  <c r="GM1" i="32"/>
  <c r="GN1" i="32"/>
  <c r="GO1" i="32"/>
  <c r="GP1" i="32"/>
  <c r="GQ1" i="32"/>
  <c r="GR1" i="32"/>
  <c r="FH1" i="32"/>
  <c r="FG1" i="32"/>
  <c r="DA1" i="32"/>
  <c r="DB1" i="32"/>
  <c r="DC1" i="32"/>
  <c r="DD1" i="32"/>
  <c r="DE1" i="32"/>
  <c r="DF1" i="32"/>
  <c r="DG1" i="32"/>
  <c r="DH1" i="32"/>
  <c r="DI1" i="32"/>
  <c r="DJ1" i="32"/>
  <c r="DK1" i="32"/>
  <c r="DL1" i="32"/>
  <c r="DM1" i="32"/>
  <c r="DN1" i="32"/>
  <c r="DO1" i="32"/>
  <c r="DP1" i="32"/>
  <c r="DQ1" i="32"/>
  <c r="DR1" i="32"/>
  <c r="DS1" i="32"/>
  <c r="DT1" i="32"/>
  <c r="DU1" i="32"/>
  <c r="DV1" i="32"/>
  <c r="DW1" i="32"/>
  <c r="DX1" i="32"/>
  <c r="DY1" i="32"/>
  <c r="DZ1" i="32"/>
  <c r="EA1" i="32"/>
  <c r="EB1" i="32"/>
  <c r="EC1" i="32"/>
  <c r="ED1" i="32"/>
  <c r="EE1" i="32"/>
  <c r="EF1" i="32"/>
  <c r="EG1" i="32"/>
  <c r="EH1" i="32"/>
  <c r="EI1" i="32"/>
  <c r="EJ1" i="32"/>
  <c r="EK1" i="32"/>
  <c r="EL1" i="32"/>
  <c r="EM1" i="32"/>
  <c r="EN1" i="32"/>
  <c r="EO1" i="32"/>
  <c r="EP1" i="32"/>
  <c r="EQ1" i="32"/>
  <c r="ER1" i="32"/>
  <c r="ES1" i="32"/>
  <c r="ET1" i="32"/>
  <c r="EU1" i="32"/>
  <c r="EV1" i="32"/>
  <c r="EW1" i="32"/>
  <c r="EX1" i="32"/>
  <c r="EY1" i="32"/>
  <c r="EZ1" i="32"/>
  <c r="FA1" i="32"/>
  <c r="FB1" i="32"/>
  <c r="FC1" i="32"/>
  <c r="FD1" i="32"/>
  <c r="FE1" i="32"/>
  <c r="FF1" i="32"/>
  <c r="CZ1" i="32"/>
  <c r="C207" i="12"/>
  <c r="C206" i="12"/>
  <c r="C205" i="12"/>
  <c r="C204" i="12"/>
  <c r="C203" i="12"/>
  <c r="C202" i="12"/>
  <c r="C201" i="12"/>
  <c r="C200" i="12"/>
  <c r="C199" i="12"/>
  <c r="C198" i="12"/>
  <c r="C197" i="12"/>
  <c r="C196" i="12"/>
  <c r="C195" i="12"/>
  <c r="C194" i="12"/>
  <c r="C193" i="12"/>
  <c r="C192" i="12"/>
  <c r="C191" i="12"/>
  <c r="C190" i="12"/>
  <c r="C189" i="12"/>
  <c r="C188" i="12"/>
  <c r="C187" i="12"/>
  <c r="C186" i="12"/>
  <c r="C185" i="12"/>
  <c r="C184" i="12"/>
  <c r="C183" i="12"/>
  <c r="C182" i="12"/>
  <c r="C181" i="12"/>
  <c r="C180" i="12"/>
  <c r="C179" i="12"/>
  <c r="C178" i="12"/>
  <c r="C177" i="12"/>
  <c r="C176" i="12"/>
  <c r="C175" i="12"/>
  <c r="C174" i="12"/>
  <c r="C173" i="12"/>
  <c r="C172" i="12"/>
  <c r="C171" i="12"/>
  <c r="C170" i="12"/>
  <c r="C169" i="12"/>
  <c r="C168" i="12"/>
  <c r="C167" i="12"/>
  <c r="C166" i="12"/>
  <c r="C165" i="12"/>
  <c r="C164" i="12"/>
  <c r="C163" i="12"/>
  <c r="C162" i="12"/>
  <c r="C161" i="12"/>
  <c r="C160" i="12"/>
  <c r="C159" i="12"/>
  <c r="C158" i="12"/>
  <c r="C157" i="12"/>
  <c r="C156" i="12"/>
  <c r="C155" i="12"/>
  <c r="C154" i="12"/>
  <c r="C153" i="12"/>
  <c r="C152" i="12"/>
  <c r="C151" i="12"/>
  <c r="C150" i="12"/>
  <c r="C149" i="12"/>
  <c r="C148" i="12"/>
  <c r="C147" i="12"/>
  <c r="C146" i="12"/>
  <c r="C145" i="12"/>
  <c r="C144" i="12"/>
  <c r="C143" i="12"/>
  <c r="C142" i="12"/>
  <c r="C141" i="12"/>
  <c r="C140" i="12"/>
  <c r="C139" i="12"/>
  <c r="C138" i="12"/>
  <c r="C137" i="12"/>
  <c r="C136" i="12"/>
  <c r="C135" i="12"/>
  <c r="C134" i="12"/>
  <c r="C133" i="12"/>
  <c r="C132" i="12"/>
  <c r="C131" i="12"/>
  <c r="C130" i="12"/>
  <c r="C129" i="12"/>
  <c r="C128" i="12"/>
  <c r="C127" i="12"/>
  <c r="C126" i="12"/>
  <c r="C125" i="12"/>
  <c r="C124" i="12"/>
  <c r="C123" i="12"/>
  <c r="C122" i="12"/>
  <c r="C121" i="12"/>
  <c r="C120" i="12"/>
  <c r="C119" i="12"/>
  <c r="C118" i="12"/>
  <c r="C117" i="12"/>
  <c r="C116" i="12"/>
  <c r="C115" i="12"/>
  <c r="C114" i="12"/>
  <c r="C207" i="13"/>
  <c r="C206" i="13"/>
  <c r="C205" i="13"/>
  <c r="C204" i="13"/>
  <c r="C203" i="13"/>
  <c r="C202" i="13"/>
  <c r="C201" i="13"/>
  <c r="C200" i="13"/>
  <c r="C199" i="13"/>
  <c r="C198" i="13"/>
  <c r="C197" i="13"/>
  <c r="C196" i="13"/>
  <c r="C195" i="13"/>
  <c r="C194" i="13"/>
  <c r="C193" i="13"/>
  <c r="C192" i="13"/>
  <c r="C191" i="13"/>
  <c r="C190" i="13"/>
  <c r="C189" i="13"/>
  <c r="C188" i="13"/>
  <c r="C187" i="13"/>
  <c r="C186" i="13"/>
  <c r="C185" i="13"/>
  <c r="C184" i="13"/>
  <c r="C183" i="13"/>
  <c r="C182" i="13"/>
  <c r="C181" i="13"/>
  <c r="C180" i="13"/>
  <c r="C179" i="13"/>
  <c r="C178" i="13"/>
  <c r="C177" i="13"/>
  <c r="C176" i="13"/>
  <c r="C175" i="13"/>
  <c r="C174" i="13"/>
  <c r="C173" i="13"/>
  <c r="C172" i="13"/>
  <c r="C171" i="13"/>
  <c r="C170" i="13"/>
  <c r="C169" i="13"/>
  <c r="C168" i="13"/>
  <c r="C167" i="13"/>
  <c r="C166" i="13"/>
  <c r="C165" i="13"/>
  <c r="C164" i="13"/>
  <c r="C163" i="13"/>
  <c r="C162" i="13"/>
  <c r="C161" i="13"/>
  <c r="C160" i="13"/>
  <c r="C159" i="13"/>
  <c r="C158" i="13"/>
  <c r="C157" i="13"/>
  <c r="C156" i="13"/>
  <c r="C155" i="13"/>
  <c r="C154" i="13"/>
  <c r="C153" i="13"/>
  <c r="C152" i="13"/>
  <c r="C151" i="13"/>
  <c r="C150" i="13"/>
  <c r="C149" i="13"/>
  <c r="C148" i="13"/>
  <c r="C147" i="13"/>
  <c r="C146" i="13"/>
  <c r="C145" i="13"/>
  <c r="C144" i="13"/>
  <c r="C143" i="13"/>
  <c r="C142" i="13"/>
  <c r="C141" i="13"/>
  <c r="C140" i="13"/>
  <c r="C139" i="13"/>
  <c r="C138" i="13"/>
  <c r="C137" i="13"/>
  <c r="C136" i="13"/>
  <c r="C135" i="13"/>
  <c r="C134" i="13"/>
  <c r="C133" i="13"/>
  <c r="C132" i="13"/>
  <c r="C131" i="13"/>
  <c r="C130" i="13"/>
  <c r="C129" i="13"/>
  <c r="C128" i="13"/>
  <c r="C127" i="13"/>
  <c r="C126" i="13"/>
  <c r="C125" i="13"/>
  <c r="C124" i="13"/>
  <c r="C123" i="13"/>
  <c r="C122" i="13"/>
  <c r="C121" i="13"/>
  <c r="C120" i="13"/>
  <c r="C119" i="13"/>
  <c r="C118" i="13"/>
  <c r="C117" i="13"/>
  <c r="C116" i="13"/>
  <c r="C115" i="13"/>
  <c r="C207" i="14"/>
  <c r="C206" i="14"/>
  <c r="C205" i="14"/>
  <c r="C204" i="14"/>
  <c r="C203" i="14"/>
  <c r="C202" i="14"/>
  <c r="C201" i="14"/>
  <c r="C200" i="14"/>
  <c r="C199" i="14"/>
  <c r="C198" i="14"/>
  <c r="C197" i="14"/>
  <c r="C196" i="14"/>
  <c r="C195" i="14"/>
  <c r="C194" i="14"/>
  <c r="C193" i="14"/>
  <c r="C192" i="14"/>
  <c r="C191" i="14"/>
  <c r="C190" i="14"/>
  <c r="C189" i="14"/>
  <c r="C188" i="14"/>
  <c r="C187" i="14"/>
  <c r="C186" i="14"/>
  <c r="C185" i="14"/>
  <c r="C184" i="14"/>
  <c r="C183" i="14"/>
  <c r="C182" i="14"/>
  <c r="C181" i="14"/>
  <c r="C180" i="14"/>
  <c r="C179" i="14"/>
  <c r="C178" i="14"/>
  <c r="C177" i="14"/>
  <c r="C176" i="14"/>
  <c r="C175" i="14"/>
  <c r="C174" i="14"/>
  <c r="C173" i="14"/>
  <c r="C172" i="14"/>
  <c r="C171" i="14"/>
  <c r="C170" i="14"/>
  <c r="C169" i="14"/>
  <c r="C168" i="14"/>
  <c r="C167" i="14"/>
  <c r="C166" i="14"/>
  <c r="C165" i="14"/>
  <c r="C164" i="14"/>
  <c r="C163" i="14"/>
  <c r="C162" i="14"/>
  <c r="C161" i="14"/>
  <c r="C160" i="14"/>
  <c r="C159" i="14"/>
  <c r="C158" i="14"/>
  <c r="C157" i="14"/>
  <c r="C156" i="14"/>
  <c r="C155" i="14"/>
  <c r="C154" i="14"/>
  <c r="C153" i="14"/>
  <c r="C152" i="14"/>
  <c r="C151" i="14"/>
  <c r="C150" i="14"/>
  <c r="C149" i="14"/>
  <c r="C148" i="14"/>
  <c r="C147" i="14"/>
  <c r="C146" i="14"/>
  <c r="C145" i="14"/>
  <c r="C144" i="14"/>
  <c r="C143" i="14"/>
  <c r="C142" i="14"/>
  <c r="C141" i="14"/>
  <c r="C140" i="14"/>
  <c r="C139" i="14"/>
  <c r="C138" i="14"/>
  <c r="C137" i="14"/>
  <c r="C136" i="14"/>
  <c r="C135" i="14"/>
  <c r="C134" i="14"/>
  <c r="C133" i="14"/>
  <c r="C132" i="14"/>
  <c r="C131" i="14"/>
  <c r="C130" i="14"/>
  <c r="C129" i="14"/>
  <c r="C128" i="14"/>
  <c r="C127" i="14"/>
  <c r="C126" i="14"/>
  <c r="C125" i="14"/>
  <c r="C124" i="14"/>
  <c r="C123" i="14"/>
  <c r="C122" i="14"/>
  <c r="C121" i="14"/>
  <c r="C120" i="14"/>
  <c r="C119" i="14"/>
  <c r="C118" i="14"/>
  <c r="C117" i="14"/>
  <c r="C116" i="14"/>
  <c r="C115" i="14"/>
  <c r="C207" i="15"/>
  <c r="C206" i="15"/>
  <c r="C205" i="15"/>
  <c r="C204" i="15"/>
  <c r="C203" i="15"/>
  <c r="C202" i="15"/>
  <c r="C201" i="15"/>
  <c r="C200" i="15"/>
  <c r="C199" i="15"/>
  <c r="C198" i="15"/>
  <c r="C197" i="15"/>
  <c r="C196" i="15"/>
  <c r="C195" i="15"/>
  <c r="C194" i="15"/>
  <c r="C193" i="15"/>
  <c r="C192" i="15"/>
  <c r="C191" i="15"/>
  <c r="C190" i="15"/>
  <c r="C189" i="15"/>
  <c r="C188" i="15"/>
  <c r="C187" i="15"/>
  <c r="C186" i="15"/>
  <c r="C185" i="15"/>
  <c r="C184" i="15"/>
  <c r="C183" i="15"/>
  <c r="C182" i="15"/>
  <c r="C181" i="15"/>
  <c r="C180" i="15"/>
  <c r="C179" i="15"/>
  <c r="C178" i="15"/>
  <c r="C177" i="15"/>
  <c r="C176" i="15"/>
  <c r="C175" i="15"/>
  <c r="C174" i="15"/>
  <c r="C173" i="15"/>
  <c r="C172" i="15"/>
  <c r="C171" i="15"/>
  <c r="C170" i="15"/>
  <c r="C169" i="15"/>
  <c r="C168" i="15"/>
  <c r="C167" i="15"/>
  <c r="C166" i="15"/>
  <c r="C165" i="15"/>
  <c r="C164" i="15"/>
  <c r="C163" i="15"/>
  <c r="C162" i="15"/>
  <c r="C161" i="15"/>
  <c r="C160" i="15"/>
  <c r="C159" i="15"/>
  <c r="C158" i="15"/>
  <c r="C157" i="15"/>
  <c r="C156" i="15"/>
  <c r="C155" i="15"/>
  <c r="C154" i="15"/>
  <c r="C153" i="15"/>
  <c r="C152" i="15"/>
  <c r="C151" i="15"/>
  <c r="C150" i="15"/>
  <c r="C149" i="15"/>
  <c r="C148" i="15"/>
  <c r="C147" i="15"/>
  <c r="C146" i="15"/>
  <c r="C145" i="15"/>
  <c r="C144" i="15"/>
  <c r="C143" i="15"/>
  <c r="C142" i="15"/>
  <c r="C141" i="15"/>
  <c r="C140" i="15"/>
  <c r="C139" i="15"/>
  <c r="C138" i="15"/>
  <c r="C137" i="15"/>
  <c r="C136" i="15"/>
  <c r="C135" i="15"/>
  <c r="C134" i="15"/>
  <c r="C133" i="15"/>
  <c r="C132" i="15"/>
  <c r="C131" i="15"/>
  <c r="C130" i="15"/>
  <c r="C129" i="15"/>
  <c r="C128" i="15"/>
  <c r="C127" i="15"/>
  <c r="C126" i="15"/>
  <c r="C125" i="15"/>
  <c r="C124" i="15"/>
  <c r="C123" i="15"/>
  <c r="C122" i="15"/>
  <c r="C121" i="15"/>
  <c r="C120" i="15"/>
  <c r="C119" i="15"/>
  <c r="C118" i="15"/>
  <c r="C117" i="15"/>
  <c r="C116" i="15"/>
  <c r="C115" i="15"/>
  <c r="C207" i="16"/>
  <c r="C206" i="16"/>
  <c r="C205" i="16"/>
  <c r="C204" i="16"/>
  <c r="C203" i="16"/>
  <c r="C202" i="16"/>
  <c r="C201" i="16"/>
  <c r="C200" i="16"/>
  <c r="C199" i="16"/>
  <c r="C198" i="16"/>
  <c r="C197" i="16"/>
  <c r="C196" i="16"/>
  <c r="C195" i="16"/>
  <c r="C194" i="16"/>
  <c r="C193" i="16"/>
  <c r="C192" i="16"/>
  <c r="C191" i="16"/>
  <c r="C190" i="16"/>
  <c r="C189" i="16"/>
  <c r="C188" i="16"/>
  <c r="C187" i="16"/>
  <c r="C186" i="16"/>
  <c r="C185" i="16"/>
  <c r="C184" i="16"/>
  <c r="C183" i="16"/>
  <c r="C182" i="16"/>
  <c r="C181" i="16"/>
  <c r="C180" i="16"/>
  <c r="C179" i="16"/>
  <c r="C178" i="16"/>
  <c r="C177" i="16"/>
  <c r="C176" i="16"/>
  <c r="C175" i="16"/>
  <c r="C174" i="16"/>
  <c r="C173" i="16"/>
  <c r="C172" i="16"/>
  <c r="C171" i="16"/>
  <c r="C170" i="16"/>
  <c r="C169" i="16"/>
  <c r="C168" i="16"/>
  <c r="C167" i="16"/>
  <c r="C166" i="16"/>
  <c r="C165" i="16"/>
  <c r="C164" i="16"/>
  <c r="C163" i="16"/>
  <c r="C162" i="16"/>
  <c r="C161" i="16"/>
  <c r="C160" i="16"/>
  <c r="C159" i="16"/>
  <c r="C158" i="16"/>
  <c r="C157" i="16"/>
  <c r="C156" i="16"/>
  <c r="C155" i="16"/>
  <c r="C154" i="16"/>
  <c r="C153" i="16"/>
  <c r="C152" i="16"/>
  <c r="C151" i="16"/>
  <c r="C150" i="16"/>
  <c r="C149" i="16"/>
  <c r="C148" i="16"/>
  <c r="C147" i="16"/>
  <c r="C146" i="16"/>
  <c r="C145" i="16"/>
  <c r="C144" i="16"/>
  <c r="C143" i="16"/>
  <c r="C142" i="16"/>
  <c r="C141" i="16"/>
  <c r="C140" i="16"/>
  <c r="C139" i="16"/>
  <c r="C138" i="16"/>
  <c r="C137" i="16"/>
  <c r="C136" i="16"/>
  <c r="C135" i="16"/>
  <c r="C134" i="16"/>
  <c r="C133" i="16"/>
  <c r="C132" i="16"/>
  <c r="C131" i="16"/>
  <c r="C130" i="16"/>
  <c r="C129" i="16"/>
  <c r="C128" i="16"/>
  <c r="C127" i="16"/>
  <c r="C126" i="16"/>
  <c r="C125" i="16"/>
  <c r="C124" i="16"/>
  <c r="C123" i="16"/>
  <c r="C122" i="16"/>
  <c r="C121" i="16"/>
  <c r="C120" i="16"/>
  <c r="C119" i="16"/>
  <c r="C118" i="16"/>
  <c r="C117" i="16"/>
  <c r="C116" i="16"/>
  <c r="C115" i="16"/>
  <c r="C1" i="12"/>
  <c r="C1" i="13"/>
  <c r="C1" i="14"/>
  <c r="C1" i="15"/>
  <c r="C1" i="16"/>
  <c r="C1" i="11"/>
  <c r="C1" i="32"/>
  <c r="D1" i="32"/>
  <c r="E1" i="32"/>
  <c r="F1" i="32"/>
  <c r="G1" i="32"/>
  <c r="H1" i="32"/>
  <c r="I1" i="32"/>
  <c r="J1" i="32"/>
  <c r="K1" i="32"/>
  <c r="L1" i="32"/>
  <c r="M1" i="32"/>
  <c r="N1" i="32"/>
  <c r="O1" i="32"/>
  <c r="P1" i="32"/>
  <c r="Q1" i="32"/>
  <c r="R1" i="32"/>
  <c r="S1" i="32"/>
  <c r="T1" i="32"/>
  <c r="U1" i="32"/>
  <c r="V1" i="32"/>
  <c r="W1" i="32"/>
  <c r="X1" i="32"/>
  <c r="Y1" i="32"/>
  <c r="Z1" i="32"/>
  <c r="AA1" i="32"/>
  <c r="AB1" i="32"/>
  <c r="AC1" i="32"/>
  <c r="AD1" i="32"/>
  <c r="AE1" i="32"/>
  <c r="AF1" i="32"/>
  <c r="AG1" i="32"/>
  <c r="AH1" i="32"/>
  <c r="AI1" i="32"/>
  <c r="AJ1" i="32"/>
  <c r="AK1" i="32"/>
  <c r="AL1" i="32"/>
  <c r="AM1" i="32"/>
  <c r="AN1" i="32"/>
  <c r="AO1" i="32"/>
  <c r="AP1" i="32"/>
  <c r="AQ1" i="32"/>
  <c r="AR1" i="32"/>
  <c r="AS1" i="32"/>
  <c r="AT1" i="32"/>
  <c r="AU1" i="32"/>
  <c r="AV1" i="32"/>
  <c r="AW1" i="32"/>
  <c r="AX1" i="32"/>
  <c r="AY1" i="32"/>
  <c r="AZ1" i="32"/>
  <c r="BA1" i="32"/>
  <c r="BB1" i="32"/>
  <c r="BC1" i="32"/>
  <c r="BD1" i="32"/>
  <c r="BE1" i="32"/>
  <c r="BF1" i="32"/>
  <c r="BG1" i="32"/>
  <c r="BH1" i="32"/>
  <c r="BI1" i="32"/>
  <c r="BJ1" i="32"/>
  <c r="BK1" i="32"/>
  <c r="BL1" i="32"/>
  <c r="BM1" i="32"/>
  <c r="BN1" i="32"/>
  <c r="BO1" i="32"/>
  <c r="BP1" i="32"/>
  <c r="BQ1" i="32"/>
  <c r="BR1" i="32"/>
  <c r="BS1" i="32"/>
  <c r="BT1" i="32"/>
  <c r="BU1" i="32"/>
  <c r="BV1" i="32"/>
  <c r="BW1" i="32"/>
  <c r="BX1" i="32"/>
  <c r="BY1" i="32"/>
  <c r="BZ1" i="32"/>
  <c r="CA1" i="32"/>
  <c r="CB1" i="32"/>
  <c r="CC1" i="32"/>
  <c r="CD1" i="32"/>
  <c r="CE1" i="32"/>
  <c r="CF1" i="32"/>
  <c r="CG1" i="32"/>
  <c r="CH1" i="32"/>
  <c r="CI1" i="32"/>
  <c r="CJ1" i="32"/>
  <c r="CK1" i="32"/>
  <c r="CL1" i="32"/>
  <c r="CM1" i="32"/>
  <c r="CN1" i="32"/>
  <c r="CO1" i="32"/>
  <c r="CP1" i="32"/>
  <c r="CQ1" i="32"/>
  <c r="CR1" i="32"/>
  <c r="CS1" i="32"/>
  <c r="CT1" i="32"/>
  <c r="CU1" i="32"/>
  <c r="CV1" i="32"/>
  <c r="CW1" i="32"/>
  <c r="CX1" i="32"/>
  <c r="CY1" i="32"/>
  <c r="B1" i="32"/>
  <c r="J68" i="16"/>
  <c r="J68" i="14"/>
  <c r="BM67" i="23"/>
  <c r="DT67" i="23"/>
  <c r="N67" i="23"/>
  <c r="DG67" i="23"/>
  <c r="EH67" i="27"/>
  <c r="EE67" i="27"/>
  <c r="AA67" i="27"/>
  <c r="AU67" i="27"/>
  <c r="EI67" i="27"/>
  <c r="CP67" i="27"/>
  <c r="FY67" i="27"/>
  <c r="GL67" i="27"/>
  <c r="AG67" i="27"/>
  <c r="BA67" i="27"/>
  <c r="J66" i="28"/>
  <c r="M66" i="28"/>
  <c r="U67" i="27"/>
  <c r="J87" i="12"/>
  <c r="N87" i="27"/>
  <c r="FY87" i="27"/>
  <c r="BD111" i="27"/>
  <c r="BE111" i="27"/>
  <c r="BD109" i="27"/>
  <c r="BE109" i="27"/>
  <c r="BD107" i="27"/>
  <c r="BE107" i="27"/>
  <c r="BD105" i="27"/>
  <c r="BE105" i="27"/>
  <c r="BD103" i="27"/>
  <c r="BE103" i="27"/>
  <c r="BD101" i="27"/>
  <c r="BE101" i="27"/>
  <c r="BD99" i="27"/>
  <c r="BE99" i="27"/>
  <c r="BD97" i="27"/>
  <c r="BE97" i="27"/>
  <c r="BD95" i="27"/>
  <c r="BE95" i="27"/>
  <c r="BD93" i="27"/>
  <c r="BE93" i="27"/>
  <c r="BD91" i="27"/>
  <c r="BE91" i="27"/>
  <c r="BD89" i="27"/>
  <c r="BE89" i="27"/>
  <c r="BD86" i="27"/>
  <c r="BE86" i="27"/>
  <c r="BD84" i="27"/>
  <c r="BE84" i="27"/>
  <c r="BD82" i="27"/>
  <c r="BE82" i="27"/>
  <c r="BD80" i="27"/>
  <c r="BE80" i="27"/>
  <c r="BD78" i="27"/>
  <c r="BE78" i="27"/>
  <c r="BD76" i="27"/>
  <c r="BE76" i="27"/>
  <c r="BD74" i="27"/>
  <c r="BE74" i="27"/>
  <c r="BD72" i="27"/>
  <c r="BE72" i="27"/>
  <c r="BD70" i="27"/>
  <c r="BE70" i="27"/>
  <c r="BD68" i="27"/>
  <c r="BE68" i="27"/>
  <c r="BD65" i="27"/>
  <c r="BE65" i="27"/>
  <c r="BD63" i="27"/>
  <c r="BE63" i="27"/>
  <c r="BD61" i="27"/>
  <c r="BE61" i="27"/>
  <c r="BD59" i="27"/>
  <c r="BE59" i="27"/>
  <c r="BD57" i="27"/>
  <c r="BE57" i="27"/>
  <c r="BD55" i="27"/>
  <c r="BE55" i="27"/>
  <c r="BD53" i="27"/>
  <c r="BE53" i="27"/>
  <c r="BD51" i="27"/>
  <c r="BE51" i="27"/>
  <c r="BD49" i="27"/>
  <c r="BE49" i="27"/>
  <c r="BD47" i="27"/>
  <c r="BE47" i="27"/>
  <c r="BD45" i="27"/>
  <c r="BE45" i="27"/>
  <c r="BD43" i="27"/>
  <c r="BE43" i="27"/>
  <c r="BD41" i="27"/>
  <c r="BE41" i="27"/>
  <c r="BD39" i="27"/>
  <c r="BE39" i="27"/>
  <c r="BD37" i="27"/>
  <c r="BE37" i="27"/>
  <c r="BD35" i="27"/>
  <c r="BE35" i="27"/>
  <c r="BD33" i="27"/>
  <c r="BE33" i="27"/>
  <c r="BD31" i="27"/>
  <c r="BE31" i="27"/>
  <c r="BD29" i="27"/>
  <c r="BE29" i="27"/>
  <c r="BD27" i="27"/>
  <c r="BE27" i="27"/>
  <c r="BD25" i="27"/>
  <c r="BE25" i="27"/>
  <c r="BD23" i="27"/>
  <c r="BE23" i="27"/>
  <c r="BD21" i="27"/>
  <c r="BE21" i="27"/>
  <c r="BD19" i="27"/>
  <c r="BE19" i="27"/>
  <c r="BD17" i="27"/>
  <c r="BE17" i="27"/>
  <c r="BD15" i="27"/>
  <c r="BE15" i="27"/>
  <c r="BD13" i="27"/>
  <c r="BE13" i="27"/>
  <c r="BD11" i="27"/>
  <c r="BE11" i="27"/>
  <c r="BD9" i="27"/>
  <c r="BE9" i="27"/>
  <c r="BD7" i="27"/>
  <c r="BE7" i="27"/>
  <c r="BD5" i="27"/>
  <c r="BE5" i="27"/>
  <c r="BD3" i="27"/>
  <c r="BE3" i="27"/>
  <c r="BG3" i="27"/>
  <c r="AN4" i="27"/>
  <c r="AN5" i="27"/>
  <c r="AN6" i="27"/>
  <c r="AN7" i="27"/>
  <c r="AN8" i="27"/>
  <c r="AN9" i="27"/>
  <c r="AN10" i="27"/>
  <c r="AN11" i="27"/>
  <c r="AN12" i="27"/>
  <c r="AN13" i="27"/>
  <c r="AN14" i="27"/>
  <c r="AN15" i="27"/>
  <c r="AN16" i="27"/>
  <c r="AN17" i="27"/>
  <c r="AN18" i="27"/>
  <c r="AN19" i="27"/>
  <c r="AN20" i="27"/>
  <c r="AN21" i="27"/>
  <c r="AN22" i="27"/>
  <c r="AN23" i="27"/>
  <c r="AN24" i="27"/>
  <c r="AN25" i="27"/>
  <c r="AN26" i="27"/>
  <c r="AN27" i="27"/>
  <c r="AN28" i="27"/>
  <c r="AN29" i="27"/>
  <c r="AN30" i="27"/>
  <c r="AN31" i="27"/>
  <c r="AN32" i="27"/>
  <c r="AN33" i="27"/>
  <c r="AN34" i="27"/>
  <c r="AN35" i="27"/>
  <c r="AN36" i="27"/>
  <c r="AN37" i="27"/>
  <c r="AN38" i="27"/>
  <c r="AN39" i="27"/>
  <c r="AN40" i="27"/>
  <c r="AN41" i="27"/>
  <c r="AN42" i="27"/>
  <c r="AN43" i="27"/>
  <c r="AN44" i="27"/>
  <c r="AN45" i="27"/>
  <c r="AN46" i="27"/>
  <c r="AN47" i="27"/>
  <c r="AN48" i="27"/>
  <c r="AN49" i="27"/>
  <c r="AN50" i="27"/>
  <c r="AN51" i="27"/>
  <c r="AN52" i="27"/>
  <c r="AN53" i="27"/>
  <c r="AN54" i="27"/>
  <c r="AN55" i="27"/>
  <c r="AN56" i="27"/>
  <c r="AN57" i="27"/>
  <c r="AN58" i="27"/>
  <c r="AN59" i="27"/>
  <c r="AN60" i="27"/>
  <c r="AN61" i="27"/>
  <c r="AN62" i="27"/>
  <c r="AN63" i="27"/>
  <c r="AN64" i="27"/>
  <c r="AN65" i="27"/>
  <c r="AN66" i="27"/>
  <c r="AN68" i="27"/>
  <c r="AN69" i="27"/>
  <c r="AN70" i="27"/>
  <c r="AN71" i="27"/>
  <c r="AN72" i="27"/>
  <c r="AN73" i="27"/>
  <c r="AN74" i="27"/>
  <c r="AN75" i="27"/>
  <c r="AN76" i="27"/>
  <c r="AN77" i="27"/>
  <c r="AN78" i="27"/>
  <c r="AN79" i="27"/>
  <c r="AN80" i="27"/>
  <c r="AN81" i="27"/>
  <c r="AN82" i="27"/>
  <c r="AN83" i="27"/>
  <c r="AN84" i="27"/>
  <c r="AN85" i="27"/>
  <c r="F2" i="31"/>
  <c r="G2" i="31"/>
  <c r="CL113" i="27"/>
  <c r="CL112" i="27"/>
  <c r="CL111" i="27"/>
  <c r="CL110" i="27"/>
  <c r="CL109" i="27"/>
  <c r="CL108" i="27"/>
  <c r="CL107" i="27"/>
  <c r="CL106" i="27"/>
  <c r="CL105" i="27"/>
  <c r="CL104" i="27"/>
  <c r="CL103" i="27"/>
  <c r="CL102" i="27"/>
  <c r="CL101" i="27"/>
  <c r="CL100" i="27"/>
  <c r="CL99" i="27"/>
  <c r="CL98" i="27"/>
  <c r="CL97" i="27"/>
  <c r="CL96" i="27"/>
  <c r="CL95" i="27"/>
  <c r="CL94" i="27"/>
  <c r="CL93" i="27"/>
  <c r="CL92" i="27"/>
  <c r="CL91" i="27"/>
  <c r="CL90" i="27"/>
  <c r="CL89" i="27"/>
  <c r="CL88" i="27"/>
  <c r="CL86" i="27"/>
  <c r="CL85" i="27"/>
  <c r="CL84" i="27"/>
  <c r="CL83" i="27"/>
  <c r="CL82" i="27"/>
  <c r="CL81" i="27"/>
  <c r="CL80" i="27"/>
  <c r="CL79" i="27"/>
  <c r="CL78" i="27"/>
  <c r="CL77" i="27"/>
  <c r="CL76" i="27"/>
  <c r="CL75" i="27"/>
  <c r="CL74" i="27"/>
  <c r="CL73" i="27"/>
  <c r="CL72" i="27"/>
  <c r="CL71" i="27"/>
  <c r="CL70" i="27"/>
  <c r="CL69" i="27"/>
  <c r="CL68" i="27"/>
  <c r="CL66" i="27"/>
  <c r="CL65" i="27"/>
  <c r="CL64" i="27"/>
  <c r="CL63" i="27"/>
  <c r="CL62" i="27"/>
  <c r="CL61" i="27"/>
  <c r="CL60" i="27"/>
  <c r="CL59" i="27"/>
  <c r="CL58" i="27"/>
  <c r="CL57" i="27"/>
  <c r="CL56" i="27"/>
  <c r="CL55" i="27"/>
  <c r="CL54" i="27"/>
  <c r="CL53" i="27"/>
  <c r="CL52" i="27"/>
  <c r="CL51" i="27"/>
  <c r="CL50" i="27"/>
  <c r="CL49" i="27"/>
  <c r="CL48" i="27"/>
  <c r="CL47" i="27"/>
  <c r="CL46" i="27"/>
  <c r="CL45" i="27"/>
  <c r="CL44" i="27"/>
  <c r="CL43" i="27"/>
  <c r="CL42" i="27"/>
  <c r="CL41" i="27"/>
  <c r="CL40" i="27"/>
  <c r="CL39" i="27"/>
  <c r="CL38" i="27"/>
  <c r="CL37" i="27"/>
  <c r="CL36" i="27"/>
  <c r="CL35" i="27"/>
  <c r="CL34" i="27"/>
  <c r="CL33" i="27"/>
  <c r="CL32" i="27"/>
  <c r="CL31" i="27"/>
  <c r="CL30" i="27"/>
  <c r="CL29" i="27"/>
  <c r="CL28" i="27"/>
  <c r="CL27" i="27"/>
  <c r="CL26" i="27"/>
  <c r="CL25" i="27"/>
  <c r="CL24" i="27"/>
  <c r="CL23" i="27"/>
  <c r="CL22" i="27"/>
  <c r="CL21" i="27"/>
  <c r="CL20" i="27"/>
  <c r="CL19" i="27"/>
  <c r="CL18" i="27"/>
  <c r="CL17" i="27"/>
  <c r="CL16" i="27"/>
  <c r="CL15" i="27"/>
  <c r="CL14" i="27"/>
  <c r="CL13" i="27"/>
  <c r="CL12" i="27"/>
  <c r="CL11" i="27"/>
  <c r="CL10" i="27"/>
  <c r="CL9" i="27"/>
  <c r="CL8" i="27"/>
  <c r="CL7" i="27"/>
  <c r="CL6" i="27"/>
  <c r="CL5" i="27"/>
  <c r="CL4" i="27"/>
  <c r="CL3" i="27"/>
  <c r="A5" i="31"/>
  <c r="A6" i="31"/>
  <c r="CH113" i="27"/>
  <c r="CI113" i="27"/>
  <c r="CH112" i="27"/>
  <c r="CI112" i="27"/>
  <c r="CH111" i="27"/>
  <c r="CI111" i="27"/>
  <c r="CH110" i="27"/>
  <c r="CI110" i="27"/>
  <c r="CH109" i="27"/>
  <c r="CI109" i="27"/>
  <c r="CH108" i="27"/>
  <c r="CI108" i="27"/>
  <c r="CH107" i="27"/>
  <c r="CI107" i="27"/>
  <c r="CH106" i="27"/>
  <c r="CI106" i="27"/>
  <c r="CH105" i="27"/>
  <c r="CI105" i="27"/>
  <c r="CH104" i="27"/>
  <c r="CI104" i="27"/>
  <c r="CH103" i="27"/>
  <c r="CI103" i="27"/>
  <c r="CH102" i="27"/>
  <c r="CI102" i="27"/>
  <c r="CH101" i="27"/>
  <c r="CI101" i="27"/>
  <c r="CH100" i="27"/>
  <c r="CI100" i="27"/>
  <c r="CH99" i="27"/>
  <c r="CI99" i="27"/>
  <c r="CH98" i="27"/>
  <c r="CI98" i="27"/>
  <c r="CH97" i="27"/>
  <c r="CI97" i="27"/>
  <c r="CH96" i="27"/>
  <c r="CI96" i="27"/>
  <c r="CH95" i="27"/>
  <c r="CI95" i="27"/>
  <c r="CH94" i="27"/>
  <c r="CI94" i="27"/>
  <c r="CH93" i="27"/>
  <c r="CI93" i="27"/>
  <c r="CH92" i="27"/>
  <c r="CI92" i="27"/>
  <c r="CH91" i="27"/>
  <c r="CI91" i="27"/>
  <c r="CH90" i="27"/>
  <c r="CI90" i="27"/>
  <c r="CH89" i="27"/>
  <c r="CI89" i="27"/>
  <c r="CH88" i="27"/>
  <c r="CI88" i="27"/>
  <c r="CH86" i="27"/>
  <c r="CI86" i="27"/>
  <c r="CH85" i="27"/>
  <c r="CI85" i="27"/>
  <c r="CH84" i="27"/>
  <c r="CI84" i="27"/>
  <c r="CH83" i="27"/>
  <c r="CI83" i="27"/>
  <c r="CH82" i="27"/>
  <c r="CI82" i="27"/>
  <c r="CH81" i="27"/>
  <c r="CI81" i="27"/>
  <c r="CH80" i="27"/>
  <c r="CI80" i="27"/>
  <c r="CH79" i="27"/>
  <c r="CI79" i="27"/>
  <c r="CH78" i="27"/>
  <c r="CI78" i="27"/>
  <c r="CH77" i="27"/>
  <c r="CI77" i="27"/>
  <c r="CH76" i="27"/>
  <c r="CI76" i="27"/>
  <c r="CH75" i="27"/>
  <c r="CI75" i="27"/>
  <c r="CH74" i="27"/>
  <c r="CI74" i="27"/>
  <c r="CH73" i="27"/>
  <c r="CI73" i="27"/>
  <c r="CH72" i="27"/>
  <c r="CI72" i="27"/>
  <c r="CH71" i="27"/>
  <c r="CI71" i="27"/>
  <c r="CH70" i="27"/>
  <c r="CI70" i="27"/>
  <c r="CH69" i="27"/>
  <c r="CI69" i="27"/>
  <c r="CH68" i="27"/>
  <c r="CI68" i="27"/>
  <c r="CH66" i="27"/>
  <c r="CI66" i="27"/>
  <c r="CH65" i="27"/>
  <c r="CI65" i="27"/>
  <c r="CH64" i="27"/>
  <c r="CI64" i="27"/>
  <c r="CH63" i="27"/>
  <c r="CI63" i="27"/>
  <c r="CH62" i="27"/>
  <c r="CI62" i="27"/>
  <c r="CH61" i="27"/>
  <c r="CI61" i="27"/>
  <c r="CH60" i="27"/>
  <c r="CI60" i="27"/>
  <c r="CH59" i="27"/>
  <c r="CI59" i="27"/>
  <c r="CH58" i="27"/>
  <c r="CI58" i="27"/>
  <c r="CH57" i="27"/>
  <c r="CI57" i="27"/>
  <c r="CH56" i="27"/>
  <c r="CI56" i="27"/>
  <c r="CH55" i="27"/>
  <c r="CI55" i="27"/>
  <c r="CH54" i="27"/>
  <c r="CI54" i="27"/>
  <c r="CH53" i="27"/>
  <c r="CI53" i="27"/>
  <c r="CH52" i="27"/>
  <c r="CI52" i="27"/>
  <c r="CH51" i="27"/>
  <c r="CI51" i="27"/>
  <c r="CH50" i="27"/>
  <c r="CI50" i="27"/>
  <c r="CH49" i="27"/>
  <c r="CI49" i="27"/>
  <c r="CH48" i="27"/>
  <c r="CI48" i="27"/>
  <c r="CH47" i="27"/>
  <c r="CI47" i="27"/>
  <c r="CH46" i="27"/>
  <c r="CI46" i="27"/>
  <c r="CH45" i="27"/>
  <c r="CI45" i="27"/>
  <c r="CH44" i="27"/>
  <c r="CI44" i="27"/>
  <c r="CH43" i="27"/>
  <c r="CI43" i="27"/>
  <c r="CH42" i="27"/>
  <c r="CI42" i="27"/>
  <c r="CH41" i="27"/>
  <c r="CI41" i="27"/>
  <c r="CH40" i="27"/>
  <c r="CI40" i="27"/>
  <c r="CH39" i="27"/>
  <c r="CI39" i="27"/>
  <c r="CH38" i="27"/>
  <c r="CI38" i="27"/>
  <c r="CH37" i="27"/>
  <c r="CI37" i="27"/>
  <c r="CH36" i="27"/>
  <c r="CI36" i="27"/>
  <c r="CH35" i="27"/>
  <c r="CI35" i="27"/>
  <c r="CH34" i="27"/>
  <c r="CI34" i="27"/>
  <c r="CH33" i="27"/>
  <c r="CI33" i="27"/>
  <c r="CH32" i="27"/>
  <c r="CI32" i="27"/>
  <c r="CH31" i="27"/>
  <c r="CI31" i="27"/>
  <c r="CH30" i="27"/>
  <c r="CI30" i="27"/>
  <c r="CH29" i="27"/>
  <c r="CI29" i="27"/>
  <c r="CH28" i="27"/>
  <c r="CI28" i="27"/>
  <c r="CH27" i="27"/>
  <c r="CI27" i="27"/>
  <c r="CH26" i="27"/>
  <c r="CI26" i="27"/>
  <c r="CH25" i="27"/>
  <c r="CI25" i="27"/>
  <c r="CH24" i="27"/>
  <c r="CI24" i="27"/>
  <c r="CH23" i="27"/>
  <c r="CI23" i="27"/>
  <c r="CH22" i="27"/>
  <c r="CI22" i="27"/>
  <c r="CH21" i="27"/>
  <c r="CI21" i="27"/>
  <c r="CH20" i="27"/>
  <c r="CI20" i="27"/>
  <c r="CH19" i="27"/>
  <c r="CI19" i="27"/>
  <c r="CH18" i="27"/>
  <c r="CI18" i="27"/>
  <c r="CI17" i="27"/>
  <c r="CH17" i="27"/>
  <c r="CH16" i="27"/>
  <c r="CI16" i="27"/>
  <c r="CH15" i="27"/>
  <c r="CI15" i="27"/>
  <c r="CH14" i="27"/>
  <c r="CI14" i="27"/>
  <c r="CH13" i="27"/>
  <c r="CI13" i="27"/>
  <c r="CH12" i="27"/>
  <c r="CI12" i="27"/>
  <c r="CH11" i="27"/>
  <c r="CI11" i="27"/>
  <c r="CH10" i="27"/>
  <c r="CI10" i="27"/>
  <c r="CH9" i="27"/>
  <c r="CI9" i="27"/>
  <c r="CH8" i="27"/>
  <c r="CI8" i="27"/>
  <c r="CH7" i="27"/>
  <c r="CI7" i="27"/>
  <c r="CH6" i="27"/>
  <c r="CI6" i="27"/>
  <c r="CH5" i="27"/>
  <c r="CI5" i="27"/>
  <c r="CJ4" i="27"/>
  <c r="CJ5" i="27"/>
  <c r="CJ6" i="27"/>
  <c r="CJ7" i="27"/>
  <c r="CJ8" i="27"/>
  <c r="CJ9" i="27"/>
  <c r="CJ10" i="27"/>
  <c r="CJ11" i="27"/>
  <c r="CJ12" i="27"/>
  <c r="CJ13" i="27"/>
  <c r="CJ14" i="27"/>
  <c r="CJ15" i="27"/>
  <c r="CJ16" i="27"/>
  <c r="CJ17" i="27"/>
  <c r="CJ18" i="27"/>
  <c r="CJ19" i="27"/>
  <c r="CJ20" i="27"/>
  <c r="CJ21" i="27"/>
  <c r="CJ22" i="27"/>
  <c r="CJ23" i="27"/>
  <c r="CJ24" i="27"/>
  <c r="CJ25" i="27"/>
  <c r="CJ26" i="27"/>
  <c r="CJ27" i="27"/>
  <c r="CJ28" i="27"/>
  <c r="CJ29" i="27"/>
  <c r="CJ30" i="27"/>
  <c r="CJ31" i="27"/>
  <c r="CJ32" i="27"/>
  <c r="CJ33" i="27"/>
  <c r="CJ34" i="27"/>
  <c r="CJ35" i="27"/>
  <c r="CJ36" i="27"/>
  <c r="CJ37" i="27"/>
  <c r="CJ38" i="27"/>
  <c r="CJ39" i="27"/>
  <c r="CJ40" i="27"/>
  <c r="CJ41" i="27"/>
  <c r="CJ42" i="27"/>
  <c r="CJ43" i="27"/>
  <c r="CJ44" i="27"/>
  <c r="CJ45" i="27"/>
  <c r="CJ46" i="27"/>
  <c r="CJ47" i="27"/>
  <c r="CJ48" i="27"/>
  <c r="CJ49" i="27"/>
  <c r="CJ50" i="27"/>
  <c r="CJ51" i="27"/>
  <c r="CJ52" i="27"/>
  <c r="CJ53" i="27"/>
  <c r="CJ54" i="27"/>
  <c r="CJ55" i="27"/>
  <c r="CJ56" i="27"/>
  <c r="CJ57" i="27"/>
  <c r="CJ58" i="27"/>
  <c r="CJ59" i="27"/>
  <c r="CJ60" i="27"/>
  <c r="CJ61" i="27"/>
  <c r="CJ62" i="27"/>
  <c r="CJ63" i="27"/>
  <c r="CJ64" i="27"/>
  <c r="CJ65" i="27"/>
  <c r="CJ66" i="27"/>
  <c r="CJ68" i="27"/>
  <c r="CJ69" i="27"/>
  <c r="CJ70" i="27"/>
  <c r="CJ71" i="27"/>
  <c r="CJ72" i="27"/>
  <c r="CJ73" i="27"/>
  <c r="CJ74" i="27"/>
  <c r="CJ75" i="27"/>
  <c r="CJ76" i="27"/>
  <c r="CJ77" i="27"/>
  <c r="CJ78" i="27"/>
  <c r="CJ79" i="27"/>
  <c r="CJ80" i="27"/>
  <c r="CJ81" i="27"/>
  <c r="CJ82" i="27"/>
  <c r="CJ83" i="27"/>
  <c r="CJ84" i="27"/>
  <c r="CJ85" i="27"/>
  <c r="CH4" i="27"/>
  <c r="CI4" i="27"/>
  <c r="CH3" i="27"/>
  <c r="CI3" i="27"/>
  <c r="CB113" i="27"/>
  <c r="CC113" i="27" s="1"/>
  <c r="CE113" i="27" s="1"/>
  <c r="C114" i="15" s="1"/>
  <c r="CB112" i="27"/>
  <c r="CC112" i="27"/>
  <c r="CB111" i="27"/>
  <c r="CC111" i="27" s="1"/>
  <c r="CE111" i="27" s="1"/>
  <c r="C112" i="15" s="1"/>
  <c r="CB110" i="27"/>
  <c r="CC110" i="27" s="1"/>
  <c r="CE110" i="27" s="1"/>
  <c r="C111" i="15" s="1"/>
  <c r="CB109" i="27"/>
  <c r="CC109" i="27" s="1"/>
  <c r="CE109" i="27" s="1"/>
  <c r="C110" i="15" s="1"/>
  <c r="CB108" i="27"/>
  <c r="CC108" i="27" s="1"/>
  <c r="CE108" i="27" s="1"/>
  <c r="C109" i="15" s="1"/>
  <c r="CB107" i="27"/>
  <c r="CC107" i="27" s="1"/>
  <c r="CE107" i="27" s="1"/>
  <c r="C108" i="15" s="1"/>
  <c r="CB106" i="27"/>
  <c r="CC106" i="27"/>
  <c r="CE106" i="27" s="1"/>
  <c r="C107" i="15" s="1"/>
  <c r="CB105" i="27"/>
  <c r="CC105" i="27" s="1"/>
  <c r="CE105" i="27" s="1"/>
  <c r="C106" i="15" s="1"/>
  <c r="CB104" i="27"/>
  <c r="CC104" i="27" s="1"/>
  <c r="CE104" i="27" s="1"/>
  <c r="C105" i="15" s="1"/>
  <c r="CB103" i="27"/>
  <c r="CC103" i="27" s="1"/>
  <c r="CE103" i="27" s="1"/>
  <c r="C104" i="15" s="1"/>
  <c r="CB102" i="27"/>
  <c r="CC102" i="27"/>
  <c r="CE102" i="27" s="1"/>
  <c r="C103" i="15" s="1"/>
  <c r="CB101" i="27"/>
  <c r="CC101" i="27" s="1"/>
  <c r="CE101" i="27" s="1"/>
  <c r="C102" i="15" s="1"/>
  <c r="CB100" i="27"/>
  <c r="CC100" i="27" s="1"/>
  <c r="CE100" i="27" s="1"/>
  <c r="C101" i="15" s="1"/>
  <c r="CB99" i="27"/>
  <c r="CC99" i="27" s="1"/>
  <c r="CE99" i="27" s="1"/>
  <c r="C100" i="15" s="1"/>
  <c r="CB98" i="27"/>
  <c r="CC98" i="27"/>
  <c r="CB97" i="27"/>
  <c r="CC97" i="27" s="1"/>
  <c r="CE97" i="27" s="1"/>
  <c r="C98" i="15" s="1"/>
  <c r="CB96" i="27"/>
  <c r="CC96" i="27" s="1"/>
  <c r="CE96" i="27" s="1"/>
  <c r="C97" i="15" s="1"/>
  <c r="CB95" i="27"/>
  <c r="CC95" i="27" s="1"/>
  <c r="CE95" i="27" s="1"/>
  <c r="C96" i="15" s="1"/>
  <c r="CB94" i="27"/>
  <c r="CC94" i="27"/>
  <c r="CE94" i="27" s="1"/>
  <c r="C95" i="15" s="1"/>
  <c r="CB93" i="27"/>
  <c r="CC93" i="27" s="1"/>
  <c r="CE93" i="27" s="1"/>
  <c r="C94" i="15" s="1"/>
  <c r="CB92" i="27"/>
  <c r="CC92" i="27" s="1"/>
  <c r="CE92" i="27" s="1"/>
  <c r="C93" i="15" s="1"/>
  <c r="CB91" i="27"/>
  <c r="CC91" i="27" s="1"/>
  <c r="CE91" i="27" s="1"/>
  <c r="C92" i="15" s="1"/>
  <c r="CB90" i="27"/>
  <c r="CC90" i="27"/>
  <c r="CB89" i="27"/>
  <c r="CC89" i="27" s="1"/>
  <c r="CE89" i="27" s="1"/>
  <c r="C90" i="15" s="1"/>
  <c r="CB88" i="27"/>
  <c r="CC88" i="27" s="1"/>
  <c r="CE88" i="27" s="1"/>
  <c r="C89" i="15" s="1"/>
  <c r="CB86" i="27"/>
  <c r="CC86" i="27" s="1"/>
  <c r="CE86" i="27" s="1"/>
  <c r="C87" i="15" s="1"/>
  <c r="CB85" i="27"/>
  <c r="CC85" i="27"/>
  <c r="CB84" i="27"/>
  <c r="CC84" i="27" s="1"/>
  <c r="CE84" i="27" s="1"/>
  <c r="C85" i="15" s="1"/>
  <c r="CB83" i="27"/>
  <c r="CC83" i="27" s="1"/>
  <c r="CE83" i="27" s="1"/>
  <c r="C84" i="15" s="1"/>
  <c r="CB82" i="27"/>
  <c r="CC82" i="27" s="1"/>
  <c r="CE82" i="27" s="1"/>
  <c r="C83" i="15" s="1"/>
  <c r="CB81" i="27"/>
  <c r="CC81" i="27" s="1"/>
  <c r="CE81" i="27" s="1"/>
  <c r="C82" i="15" s="1"/>
  <c r="CB80" i="27"/>
  <c r="CC80" i="27" s="1"/>
  <c r="CE80" i="27" s="1"/>
  <c r="C81" i="15" s="1"/>
  <c r="CB79" i="27"/>
  <c r="CC79" i="27" s="1"/>
  <c r="CE79" i="27" s="1"/>
  <c r="C80" i="15" s="1"/>
  <c r="CB78" i="27"/>
  <c r="CC78" i="27" s="1"/>
  <c r="CE78" i="27" s="1"/>
  <c r="C79" i="15" s="1"/>
  <c r="CB77" i="27"/>
  <c r="CC77" i="27"/>
  <c r="CE77" i="27" s="1"/>
  <c r="C78" i="15" s="1"/>
  <c r="CB76" i="27"/>
  <c r="CC76" i="27"/>
  <c r="CE76" i="27" s="1"/>
  <c r="C77" i="15" s="1"/>
  <c r="CB75" i="27"/>
  <c r="CC75" i="27"/>
  <c r="CB74" i="27"/>
  <c r="CC74" i="27" s="1"/>
  <c r="CE74" i="27" s="1"/>
  <c r="C75" i="15" s="1"/>
  <c r="CB73" i="27"/>
  <c r="CC73" i="27" s="1"/>
  <c r="CE73" i="27" s="1"/>
  <c r="C74" i="15" s="1"/>
  <c r="CB72" i="27"/>
  <c r="CC72" i="27" s="1"/>
  <c r="CE72" i="27" s="1"/>
  <c r="C73" i="15" s="1"/>
  <c r="CB71" i="27"/>
  <c r="CC71" i="27"/>
  <c r="CB70" i="27"/>
  <c r="CC70" i="27"/>
  <c r="CB69" i="27"/>
  <c r="CC69" i="27"/>
  <c r="CE69" i="27" s="1"/>
  <c r="C70" i="15" s="1"/>
  <c r="CB68" i="27"/>
  <c r="CC68" i="27" s="1"/>
  <c r="CE68" i="27" s="1"/>
  <c r="C69" i="15" s="1"/>
  <c r="CB66" i="27"/>
  <c r="CC66" i="27" s="1"/>
  <c r="CE66" i="27" s="1"/>
  <c r="C67" i="15" s="1"/>
  <c r="CB65" i="27"/>
  <c r="CC65" i="27" s="1"/>
  <c r="CE65" i="27" s="1"/>
  <c r="C66" i="15" s="1"/>
  <c r="CB64" i="27"/>
  <c r="CC64" i="27"/>
  <c r="CE64" i="27" s="1"/>
  <c r="C65" i="15" s="1"/>
  <c r="CB63" i="27"/>
  <c r="CC63" i="27" s="1"/>
  <c r="CE63" i="27" s="1"/>
  <c r="C64" i="15" s="1"/>
  <c r="CB62" i="27"/>
  <c r="CC62" i="27" s="1"/>
  <c r="CE62" i="27" s="1"/>
  <c r="C63" i="15" s="1"/>
  <c r="CB61" i="27"/>
  <c r="CC61" i="27"/>
  <c r="CB60" i="27"/>
  <c r="CC60" i="27"/>
  <c r="CE60" i="27" s="1"/>
  <c r="C61" i="15" s="1"/>
  <c r="CB59" i="27"/>
  <c r="CC59" i="27" s="1"/>
  <c r="CE59" i="27" s="1"/>
  <c r="C60" i="15" s="1"/>
  <c r="CB58" i="27"/>
  <c r="CC58" i="27" s="1"/>
  <c r="CE58" i="27" s="1"/>
  <c r="C59" i="15" s="1"/>
  <c r="CB57" i="27"/>
  <c r="CC57" i="27" s="1"/>
  <c r="CE57" i="27" s="1"/>
  <c r="C58" i="15" s="1"/>
  <c r="CB56" i="27"/>
  <c r="CC56" i="27"/>
  <c r="CB55" i="27"/>
  <c r="CC55" i="27" s="1"/>
  <c r="CE55" i="27" s="1"/>
  <c r="C56" i="15" s="1"/>
  <c r="CB54" i="27"/>
  <c r="CC54" i="27" s="1"/>
  <c r="CE54" i="27" s="1"/>
  <c r="C55" i="15" s="1"/>
  <c r="CB53" i="27"/>
  <c r="CC53" i="27" s="1"/>
  <c r="CE53" i="27" s="1"/>
  <c r="C54" i="15" s="1"/>
  <c r="CB52" i="27"/>
  <c r="CC52" i="27" s="1"/>
  <c r="CE52" i="27" s="1"/>
  <c r="C53" i="15" s="1"/>
  <c r="CB51" i="27"/>
  <c r="CC51" i="27" s="1"/>
  <c r="CE51" i="27" s="1"/>
  <c r="C52" i="15" s="1"/>
  <c r="CB50" i="27"/>
  <c r="CC50" i="27"/>
  <c r="CB49" i="27"/>
  <c r="CC49" i="27" s="1"/>
  <c r="CE49" i="27" s="1"/>
  <c r="C50" i="15" s="1"/>
  <c r="CB48" i="27"/>
  <c r="CC48" i="27" s="1"/>
  <c r="CE48" i="27" s="1"/>
  <c r="C49" i="15" s="1"/>
  <c r="CB47" i="27"/>
  <c r="CC47" i="27" s="1"/>
  <c r="CE47" i="27" s="1"/>
  <c r="C48" i="15" s="1"/>
  <c r="CB46" i="27"/>
  <c r="CC46" i="27"/>
  <c r="CB45" i="27"/>
  <c r="CC45" i="27" s="1"/>
  <c r="CE45" i="27" s="1"/>
  <c r="C46" i="15" s="1"/>
  <c r="CB44" i="27"/>
  <c r="CC44" i="27" s="1"/>
  <c r="CE44" i="27" s="1"/>
  <c r="C45" i="15" s="1"/>
  <c r="CB43" i="27"/>
  <c r="CC43" i="27" s="1"/>
  <c r="CE43" i="27" s="1"/>
  <c r="C44" i="15" s="1"/>
  <c r="CB42" i="27"/>
  <c r="CC42" i="27" s="1"/>
  <c r="CE42" i="27" s="1"/>
  <c r="C43" i="15" s="1"/>
  <c r="CB41" i="27"/>
  <c r="CC41" i="27" s="1"/>
  <c r="CE41" i="27" s="1"/>
  <c r="C42" i="15" s="1"/>
  <c r="CB40" i="27"/>
  <c r="CC40" i="27" s="1"/>
  <c r="CE40" i="27" s="1"/>
  <c r="C41" i="15" s="1"/>
  <c r="CB39" i="27"/>
  <c r="CC39" i="27" s="1"/>
  <c r="CE39" i="27" s="1"/>
  <c r="C40" i="15" s="1"/>
  <c r="CB38" i="27"/>
  <c r="CC38" i="27" s="1"/>
  <c r="CE38" i="27" s="1"/>
  <c r="C39" i="15" s="1"/>
  <c r="CB37" i="27"/>
  <c r="CC37" i="27" s="1"/>
  <c r="CE37" i="27" s="1"/>
  <c r="C38" i="15" s="1"/>
  <c r="CB36" i="27"/>
  <c r="CC36" i="27" s="1"/>
  <c r="CE36" i="27" s="1"/>
  <c r="C37" i="15" s="1"/>
  <c r="CB35" i="27"/>
  <c r="CC35" i="27" s="1"/>
  <c r="CE35" i="27" s="1"/>
  <c r="C36" i="15" s="1"/>
  <c r="F36" i="15" s="1"/>
  <c r="CB34" i="27"/>
  <c r="CC34" i="27" s="1"/>
  <c r="CE34" i="27" s="1"/>
  <c r="C35" i="15" s="1"/>
  <c r="CB33" i="27"/>
  <c r="CC33" i="27" s="1"/>
  <c r="CE33" i="27" s="1"/>
  <c r="C34" i="15" s="1"/>
  <c r="CB32" i="27"/>
  <c r="CC32" i="27" s="1"/>
  <c r="CE32" i="27" s="1"/>
  <c r="C33" i="15" s="1"/>
  <c r="CB31" i="27"/>
  <c r="CC31" i="27" s="1"/>
  <c r="CE31" i="27" s="1"/>
  <c r="C32" i="15" s="1"/>
  <c r="CB30" i="27"/>
  <c r="CC30" i="27"/>
  <c r="CE30" i="27" s="1"/>
  <c r="C31" i="15" s="1"/>
  <c r="CB29" i="27"/>
  <c r="CC29" i="27" s="1"/>
  <c r="CE29" i="27" s="1"/>
  <c r="C30" i="15" s="1"/>
  <c r="CB28" i="27"/>
  <c r="CC28" i="27" s="1"/>
  <c r="CE28" i="27" s="1"/>
  <c r="C29" i="15" s="1"/>
  <c r="CB27" i="27"/>
  <c r="CC27" i="27" s="1"/>
  <c r="CE27" i="27" s="1"/>
  <c r="C28" i="15" s="1"/>
  <c r="CB26" i="27"/>
  <c r="CC26" i="27"/>
  <c r="CE26" i="27" s="1"/>
  <c r="C27" i="15" s="1"/>
  <c r="CB25" i="27"/>
  <c r="CC25" i="27" s="1"/>
  <c r="CE25" i="27" s="1"/>
  <c r="C26" i="15" s="1"/>
  <c r="CB24" i="27"/>
  <c r="CC24" i="27" s="1"/>
  <c r="CE24" i="27" s="1"/>
  <c r="C25" i="15" s="1"/>
  <c r="CB23" i="27"/>
  <c r="CC23" i="27" s="1"/>
  <c r="CE23" i="27" s="1"/>
  <c r="C24" i="15" s="1"/>
  <c r="CB22" i="27"/>
  <c r="CC22" i="27" s="1"/>
  <c r="CE22" i="27" s="1"/>
  <c r="C23" i="15" s="1"/>
  <c r="CB21" i="27"/>
  <c r="CC21" i="27" s="1"/>
  <c r="CE21" i="27" s="1"/>
  <c r="C22" i="15" s="1"/>
  <c r="CB20" i="27"/>
  <c r="CC20" i="27"/>
  <c r="CE20" i="27" s="1"/>
  <c r="C21" i="15" s="1"/>
  <c r="CB19" i="27"/>
  <c r="CC19" i="27" s="1"/>
  <c r="CE19" i="27" s="1"/>
  <c r="C20" i="15" s="1"/>
  <c r="CB18" i="27"/>
  <c r="CC18" i="27" s="1"/>
  <c r="CB17" i="27"/>
  <c r="CC17" i="27" s="1"/>
  <c r="CE17" i="27" s="1"/>
  <c r="C18" i="15" s="1"/>
  <c r="CB16" i="27"/>
  <c r="CC16" i="27" s="1"/>
  <c r="CE16" i="27" s="1"/>
  <c r="C17" i="15" s="1"/>
  <c r="CB15" i="27"/>
  <c r="CC15" i="27" s="1"/>
  <c r="CE15" i="27" s="1"/>
  <c r="C16" i="15" s="1"/>
  <c r="CB14" i="27"/>
  <c r="CC14" i="27" s="1"/>
  <c r="CB13" i="27"/>
  <c r="CC13" i="27" s="1"/>
  <c r="CB12" i="27"/>
  <c r="CC12" i="27" s="1"/>
  <c r="CE12" i="27" s="1"/>
  <c r="C13" i="15" s="1"/>
  <c r="CB11" i="27"/>
  <c r="CC11" i="27" s="1"/>
  <c r="CE11" i="27" s="1"/>
  <c r="C12" i="15" s="1"/>
  <c r="CB10" i="27"/>
  <c r="CC10" i="27"/>
  <c r="CE10" i="27" s="1"/>
  <c r="C11" i="15" s="1"/>
  <c r="CB9" i="27"/>
  <c r="CC9" i="27" s="1"/>
  <c r="CB8" i="27"/>
  <c r="CC8" i="27" s="1"/>
  <c r="CE8" i="27" s="1"/>
  <c r="C9" i="15" s="1"/>
  <c r="CB7" i="27"/>
  <c r="CC7" i="27" s="1"/>
  <c r="CE7" i="27" s="1"/>
  <c r="C8" i="15" s="1"/>
  <c r="CB6" i="27"/>
  <c r="CC6" i="27" s="1"/>
  <c r="CE6" i="27" s="1"/>
  <c r="C7" i="15" s="1"/>
  <c r="CB5" i="27"/>
  <c r="CC5" i="27" s="1"/>
  <c r="CD4" i="27"/>
  <c r="CD5" i="27"/>
  <c r="CD6" i="27"/>
  <c r="CD7" i="27"/>
  <c r="CD8" i="27"/>
  <c r="CD9" i="27"/>
  <c r="CD10" i="27"/>
  <c r="CD11" i="27"/>
  <c r="CD12" i="27"/>
  <c r="CD13" i="27"/>
  <c r="CD14" i="27"/>
  <c r="CD15" i="27"/>
  <c r="CD16" i="27"/>
  <c r="CD17" i="27"/>
  <c r="CD18" i="27"/>
  <c r="CD19" i="27"/>
  <c r="CD20" i="27"/>
  <c r="CD21" i="27"/>
  <c r="CD22" i="27"/>
  <c r="CD23" i="27"/>
  <c r="CD24" i="27"/>
  <c r="CD25" i="27"/>
  <c r="CD26" i="27"/>
  <c r="CD27" i="27"/>
  <c r="CD28" i="27"/>
  <c r="CD29" i="27"/>
  <c r="CD30" i="27"/>
  <c r="CD31" i="27"/>
  <c r="CD32" i="27"/>
  <c r="CD33" i="27"/>
  <c r="CD34" i="27"/>
  <c r="CD35" i="27"/>
  <c r="CD36" i="27"/>
  <c r="CD37" i="27"/>
  <c r="CD38" i="27"/>
  <c r="CD39" i="27"/>
  <c r="CD40" i="27"/>
  <c r="CD41" i="27"/>
  <c r="CD42" i="27"/>
  <c r="CD43" i="27"/>
  <c r="CD44" i="27"/>
  <c r="CD45" i="27"/>
  <c r="CD46" i="27"/>
  <c r="CD47" i="27"/>
  <c r="CD48" i="27"/>
  <c r="CD49" i="27"/>
  <c r="CD50" i="27"/>
  <c r="CD51" i="27"/>
  <c r="CD52" i="27"/>
  <c r="CD53" i="27"/>
  <c r="CD54" i="27"/>
  <c r="CD55" i="27"/>
  <c r="CD56" i="27"/>
  <c r="CD57" i="27"/>
  <c r="CD58" i="27"/>
  <c r="CD59" i="27"/>
  <c r="CD60" i="27"/>
  <c r="CD61" i="27"/>
  <c r="CD62" i="27"/>
  <c r="CD63" i="27"/>
  <c r="CD64" i="27"/>
  <c r="CD65" i="27"/>
  <c r="CD66" i="27"/>
  <c r="CD68" i="27"/>
  <c r="CD69" i="27"/>
  <c r="CD70" i="27"/>
  <c r="CD71" i="27"/>
  <c r="CD72" i="27"/>
  <c r="CD73" i="27"/>
  <c r="CD74" i="27"/>
  <c r="CD75" i="27"/>
  <c r="CD76" i="27"/>
  <c r="CD77" i="27"/>
  <c r="CD78" i="27"/>
  <c r="CD79" i="27"/>
  <c r="CD80" i="27"/>
  <c r="CD81" i="27"/>
  <c r="CD82" i="27"/>
  <c r="CD83" i="27"/>
  <c r="CD84" i="27"/>
  <c r="CD85" i="27"/>
  <c r="CB4" i="27"/>
  <c r="CC4" i="27" s="1"/>
  <c r="CE4" i="27" s="1"/>
  <c r="C5" i="15" s="1"/>
  <c r="CB3" i="27"/>
  <c r="CC3" i="27" s="1"/>
  <c r="CE3" i="27" s="1"/>
  <c r="BV113" i="27"/>
  <c r="BW113" i="27"/>
  <c r="BV112" i="27"/>
  <c r="BW112" i="27"/>
  <c r="BV111" i="27"/>
  <c r="BW111" i="27"/>
  <c r="BV110" i="27"/>
  <c r="BW110" i="27"/>
  <c r="BV109" i="27"/>
  <c r="BW109" i="27"/>
  <c r="BV108" i="27"/>
  <c r="BW108" i="27"/>
  <c r="BV107" i="27"/>
  <c r="BW107" i="27"/>
  <c r="BV106" i="27"/>
  <c r="BW106" i="27"/>
  <c r="BV105" i="27"/>
  <c r="BW105" i="27"/>
  <c r="BV104" i="27"/>
  <c r="BW104" i="27"/>
  <c r="BV103" i="27"/>
  <c r="BW103" i="27"/>
  <c r="BV102" i="27"/>
  <c r="BW102" i="27"/>
  <c r="BV101" i="27"/>
  <c r="BW101" i="27"/>
  <c r="BV100" i="27"/>
  <c r="BW100" i="27"/>
  <c r="BV99" i="27"/>
  <c r="BW99" i="27"/>
  <c r="BV98" i="27"/>
  <c r="BW98" i="27"/>
  <c r="BV97" i="27"/>
  <c r="BW97" i="27"/>
  <c r="BV96" i="27"/>
  <c r="BW96" i="27"/>
  <c r="BV95" i="27"/>
  <c r="BW95" i="27"/>
  <c r="BV94" i="27"/>
  <c r="BW94" i="27"/>
  <c r="BV93" i="27"/>
  <c r="BW93" i="27"/>
  <c r="BV92" i="27"/>
  <c r="BW92" i="27"/>
  <c r="BV91" i="27"/>
  <c r="BW91" i="27"/>
  <c r="BV90" i="27"/>
  <c r="BW90" i="27"/>
  <c r="BV89" i="27"/>
  <c r="BW89" i="27"/>
  <c r="BV88" i="27"/>
  <c r="BW88" i="27"/>
  <c r="BY88" i="27"/>
  <c r="C89" i="14" s="1"/>
  <c r="BV86" i="27"/>
  <c r="BW86" i="27"/>
  <c r="BV85" i="27"/>
  <c r="BW85" i="27"/>
  <c r="BV84" i="27"/>
  <c r="BW84" i="27"/>
  <c r="BV83" i="27"/>
  <c r="BW83" i="27"/>
  <c r="BV82" i="27"/>
  <c r="BW82" i="27"/>
  <c r="BV81" i="27"/>
  <c r="BW81" i="27"/>
  <c r="BV80" i="27"/>
  <c r="BW80" i="27"/>
  <c r="BV79" i="27"/>
  <c r="BW79" i="27"/>
  <c r="BV78" i="27"/>
  <c r="BW78" i="27"/>
  <c r="BV77" i="27"/>
  <c r="BW77" i="27"/>
  <c r="BV76" i="27"/>
  <c r="BW76" i="27"/>
  <c r="BV75" i="27"/>
  <c r="BW75" i="27"/>
  <c r="BV74" i="27"/>
  <c r="BW74" i="27"/>
  <c r="BV73" i="27"/>
  <c r="BW73" i="27"/>
  <c r="BV72" i="27"/>
  <c r="BW72" i="27"/>
  <c r="BV71" i="27"/>
  <c r="BW71" i="27"/>
  <c r="BV70" i="27"/>
  <c r="BW70" i="27"/>
  <c r="BV69" i="27"/>
  <c r="BW69" i="27"/>
  <c r="BV68" i="27"/>
  <c r="BW68" i="27"/>
  <c r="BV66" i="27"/>
  <c r="BW66" i="27"/>
  <c r="BV65" i="27"/>
  <c r="BW65" i="27"/>
  <c r="BV64" i="27"/>
  <c r="BW64" i="27"/>
  <c r="BV63" i="27"/>
  <c r="BW63" i="27"/>
  <c r="BV62" i="27"/>
  <c r="BW62" i="27"/>
  <c r="BV61" i="27"/>
  <c r="BW61" i="27"/>
  <c r="BV60" i="27"/>
  <c r="BW60" i="27"/>
  <c r="BV59" i="27"/>
  <c r="BW59" i="27"/>
  <c r="BV58" i="27"/>
  <c r="BW58" i="27"/>
  <c r="BV57" i="27"/>
  <c r="BW57" i="27"/>
  <c r="BV56" i="27"/>
  <c r="BW56" i="27"/>
  <c r="BV55" i="27"/>
  <c r="BW55" i="27"/>
  <c r="BV54" i="27"/>
  <c r="BW54" i="27"/>
  <c r="BV53" i="27"/>
  <c r="BW53" i="27"/>
  <c r="BV52" i="27"/>
  <c r="BW52" i="27"/>
  <c r="BV51" i="27"/>
  <c r="BW51" i="27"/>
  <c r="BV50" i="27"/>
  <c r="BW50" i="27"/>
  <c r="BV49" i="27"/>
  <c r="BW49" i="27"/>
  <c r="BV48" i="27"/>
  <c r="BW48" i="27"/>
  <c r="BV47" i="27"/>
  <c r="BW47" i="27"/>
  <c r="BV46" i="27"/>
  <c r="BW46" i="27"/>
  <c r="BV45" i="27"/>
  <c r="BW45" i="27"/>
  <c r="BV44" i="27"/>
  <c r="BW44" i="27"/>
  <c r="BV43" i="27"/>
  <c r="BW43" i="27"/>
  <c r="BV42" i="27"/>
  <c r="BW42" i="27"/>
  <c r="BV41" i="27"/>
  <c r="BW41" i="27"/>
  <c r="BV40" i="27"/>
  <c r="BW40" i="27"/>
  <c r="BV39" i="27"/>
  <c r="BW39" i="27"/>
  <c r="BV38" i="27"/>
  <c r="BW38" i="27"/>
  <c r="BV37" i="27"/>
  <c r="BW37" i="27"/>
  <c r="BV36" i="27"/>
  <c r="BW36" i="27"/>
  <c r="BV35" i="27"/>
  <c r="BW35" i="27"/>
  <c r="BV34" i="27"/>
  <c r="BW34" i="27"/>
  <c r="BV33" i="27"/>
  <c r="BW33" i="27"/>
  <c r="BV32" i="27"/>
  <c r="BW32" i="27"/>
  <c r="BV31" i="27"/>
  <c r="BW31" i="27"/>
  <c r="BV30" i="27"/>
  <c r="BW30" i="27"/>
  <c r="BV29" i="27"/>
  <c r="BW29" i="27"/>
  <c r="BV28" i="27"/>
  <c r="BW28" i="27"/>
  <c r="BV27" i="27"/>
  <c r="BW27" i="27"/>
  <c r="BV26" i="27"/>
  <c r="BW26" i="27"/>
  <c r="BV25" i="27"/>
  <c r="BW25" i="27"/>
  <c r="BV24" i="27"/>
  <c r="BW24" i="27"/>
  <c r="BV23" i="27"/>
  <c r="BW23" i="27"/>
  <c r="BV22" i="27"/>
  <c r="BW22" i="27"/>
  <c r="BV21" i="27"/>
  <c r="BW21" i="27"/>
  <c r="BV20" i="27"/>
  <c r="BW20" i="27"/>
  <c r="BV19" i="27"/>
  <c r="BW19" i="27"/>
  <c r="BV18" i="27"/>
  <c r="BW18" i="27"/>
  <c r="BV17" i="27"/>
  <c r="BW17" i="27"/>
  <c r="BV16" i="27"/>
  <c r="BW16" i="27"/>
  <c r="BV15" i="27"/>
  <c r="BW15" i="27"/>
  <c r="BV14" i="27"/>
  <c r="BW14" i="27"/>
  <c r="BV13" i="27"/>
  <c r="BW13" i="27"/>
  <c r="BV12" i="27"/>
  <c r="BW12" i="27"/>
  <c r="BV11" i="27"/>
  <c r="BW11" i="27"/>
  <c r="BV10" i="27"/>
  <c r="BW10" i="27"/>
  <c r="BV9" i="27"/>
  <c r="BW9" i="27"/>
  <c r="BV8" i="27"/>
  <c r="BW8" i="27"/>
  <c r="BV7" i="27"/>
  <c r="BW7" i="27"/>
  <c r="BV6" i="27"/>
  <c r="BW6" i="27"/>
  <c r="BV5" i="27"/>
  <c r="BW5" i="27"/>
  <c r="BX4" i="27"/>
  <c r="BX5" i="27"/>
  <c r="BX6" i="27"/>
  <c r="BX7" i="27"/>
  <c r="BX8" i="27"/>
  <c r="BX9" i="27"/>
  <c r="BX10" i="27"/>
  <c r="BX11" i="27"/>
  <c r="BX12" i="27"/>
  <c r="BX13" i="27"/>
  <c r="BX14" i="27"/>
  <c r="BX15" i="27"/>
  <c r="BX16" i="27"/>
  <c r="BX17" i="27"/>
  <c r="BX18" i="27"/>
  <c r="BX19" i="27"/>
  <c r="BX20" i="27"/>
  <c r="BX21" i="27"/>
  <c r="BX22" i="27"/>
  <c r="BX23" i="27"/>
  <c r="BX24" i="27"/>
  <c r="BX25" i="27"/>
  <c r="BX26" i="27"/>
  <c r="BX27" i="27"/>
  <c r="BX28" i="27"/>
  <c r="BX29" i="27"/>
  <c r="BX30" i="27"/>
  <c r="BX31" i="27"/>
  <c r="BX32" i="27"/>
  <c r="BX33" i="27"/>
  <c r="BX34" i="27"/>
  <c r="BX35" i="27"/>
  <c r="BX36" i="27"/>
  <c r="BX37" i="27"/>
  <c r="BX38" i="27"/>
  <c r="BX39" i="27"/>
  <c r="BX40" i="27"/>
  <c r="BX41" i="27"/>
  <c r="BX42" i="27"/>
  <c r="BX43" i="27"/>
  <c r="BX44" i="27"/>
  <c r="BX45" i="27"/>
  <c r="BX46" i="27"/>
  <c r="BX47" i="27"/>
  <c r="BX48" i="27"/>
  <c r="BX49" i="27"/>
  <c r="BX50" i="27"/>
  <c r="BX51" i="27"/>
  <c r="BX52" i="27"/>
  <c r="BX53" i="27"/>
  <c r="BX54" i="27"/>
  <c r="BX55" i="27"/>
  <c r="BX56" i="27"/>
  <c r="BX57" i="27"/>
  <c r="BX58" i="27"/>
  <c r="BX59" i="27"/>
  <c r="BX60" i="27"/>
  <c r="BX61" i="27"/>
  <c r="BX62" i="27"/>
  <c r="BX63" i="27"/>
  <c r="BX64" i="27"/>
  <c r="BX65" i="27"/>
  <c r="BX66" i="27"/>
  <c r="BX68" i="27"/>
  <c r="BX69" i="27"/>
  <c r="BX70" i="27"/>
  <c r="BX71" i="27"/>
  <c r="BX72" i="27"/>
  <c r="BX73" i="27"/>
  <c r="BX74" i="27"/>
  <c r="BX75" i="27"/>
  <c r="BX76" i="27"/>
  <c r="BX77" i="27"/>
  <c r="BX78" i="27"/>
  <c r="BX79" i="27"/>
  <c r="BX80" i="27"/>
  <c r="BX81" i="27"/>
  <c r="BX82" i="27"/>
  <c r="BX83" i="27"/>
  <c r="BX84" i="27"/>
  <c r="BX85" i="27"/>
  <c r="BV4" i="27"/>
  <c r="BW4" i="27"/>
  <c r="BW3" i="27"/>
  <c r="BP113" i="27"/>
  <c r="BQ113" i="27"/>
  <c r="BP112" i="27"/>
  <c r="BQ112" i="27"/>
  <c r="BP111" i="27"/>
  <c r="BQ111" i="27"/>
  <c r="BP110" i="27"/>
  <c r="BQ110" i="27"/>
  <c r="BP109" i="27"/>
  <c r="BQ109" i="27"/>
  <c r="BP108" i="27"/>
  <c r="BQ108" i="27"/>
  <c r="BP107" i="27"/>
  <c r="BQ107" i="27"/>
  <c r="BP106" i="27"/>
  <c r="BQ106" i="27"/>
  <c r="BP105" i="27"/>
  <c r="BQ105" i="27"/>
  <c r="BP104" i="27"/>
  <c r="BQ104" i="27"/>
  <c r="BP103" i="27"/>
  <c r="BQ103" i="27"/>
  <c r="BP102" i="27"/>
  <c r="BQ102" i="27"/>
  <c r="BP101" i="27"/>
  <c r="BQ101" i="27"/>
  <c r="BP100" i="27"/>
  <c r="BQ100" i="27"/>
  <c r="BP99" i="27"/>
  <c r="BQ99" i="27"/>
  <c r="BP98" i="27"/>
  <c r="BQ98" i="27"/>
  <c r="BP97" i="27"/>
  <c r="BQ97" i="27"/>
  <c r="BP96" i="27"/>
  <c r="BQ96" i="27"/>
  <c r="BP95" i="27"/>
  <c r="BQ95" i="27"/>
  <c r="BP94" i="27"/>
  <c r="BQ94" i="27"/>
  <c r="BP93" i="27"/>
  <c r="BQ93" i="27"/>
  <c r="BP92" i="27"/>
  <c r="BQ92" i="27"/>
  <c r="BP91" i="27"/>
  <c r="BQ91" i="27"/>
  <c r="BP90" i="27"/>
  <c r="BQ90" i="27"/>
  <c r="BP89" i="27"/>
  <c r="BQ89" i="27"/>
  <c r="BP88" i="27"/>
  <c r="BQ88" i="27"/>
  <c r="BP86" i="27"/>
  <c r="BQ86" i="27"/>
  <c r="BP85" i="27"/>
  <c r="BQ85" i="27"/>
  <c r="BP84" i="27"/>
  <c r="BQ84" i="27"/>
  <c r="BP83" i="27"/>
  <c r="BQ83" i="27"/>
  <c r="BP82" i="27"/>
  <c r="BQ82" i="27"/>
  <c r="BP81" i="27"/>
  <c r="BQ81" i="27"/>
  <c r="BP80" i="27"/>
  <c r="BQ80" i="27"/>
  <c r="BP79" i="27"/>
  <c r="BQ79" i="27"/>
  <c r="BP78" i="27"/>
  <c r="BQ78" i="27"/>
  <c r="BP77" i="27"/>
  <c r="BQ77" i="27"/>
  <c r="BP76" i="27"/>
  <c r="BQ76" i="27"/>
  <c r="BP75" i="27"/>
  <c r="BQ75" i="27"/>
  <c r="BP74" i="27"/>
  <c r="BQ74" i="27"/>
  <c r="BP73" i="27"/>
  <c r="BQ73" i="27"/>
  <c r="BP72" i="27"/>
  <c r="BQ72" i="27"/>
  <c r="BP71" i="27"/>
  <c r="BQ71" i="27"/>
  <c r="BP70" i="27"/>
  <c r="BQ70" i="27"/>
  <c r="BP69" i="27"/>
  <c r="BQ69" i="27"/>
  <c r="BP68" i="27"/>
  <c r="BQ68" i="27"/>
  <c r="BP66" i="27"/>
  <c r="BQ66" i="27"/>
  <c r="BP65" i="27"/>
  <c r="BQ65" i="27"/>
  <c r="BP64" i="27"/>
  <c r="BQ64" i="27"/>
  <c r="BP63" i="27"/>
  <c r="BQ63" i="27"/>
  <c r="BP62" i="27"/>
  <c r="BQ62" i="27"/>
  <c r="BP61" i="27"/>
  <c r="BQ61" i="27"/>
  <c r="BP60" i="27"/>
  <c r="BQ60" i="27"/>
  <c r="BP59" i="27"/>
  <c r="BQ59" i="27"/>
  <c r="BP58" i="27"/>
  <c r="BQ58" i="27"/>
  <c r="BP57" i="27"/>
  <c r="BQ57" i="27"/>
  <c r="BP56" i="27"/>
  <c r="BQ56" i="27"/>
  <c r="BP55" i="27"/>
  <c r="BQ55" i="27"/>
  <c r="BP54" i="27"/>
  <c r="BQ54" i="27"/>
  <c r="BP53" i="27"/>
  <c r="BQ53" i="27"/>
  <c r="BP52" i="27"/>
  <c r="BQ52" i="27"/>
  <c r="BP51" i="27"/>
  <c r="BQ51" i="27"/>
  <c r="BP50" i="27"/>
  <c r="BQ50" i="27"/>
  <c r="BP49" i="27"/>
  <c r="BQ49" i="27"/>
  <c r="BP48" i="27"/>
  <c r="BQ48" i="27"/>
  <c r="BP47" i="27"/>
  <c r="BQ47" i="27"/>
  <c r="BP46" i="27"/>
  <c r="BQ46" i="27"/>
  <c r="BP45" i="27"/>
  <c r="BQ45" i="27"/>
  <c r="BP44" i="27"/>
  <c r="BQ44" i="27"/>
  <c r="BP43" i="27"/>
  <c r="BQ43" i="27"/>
  <c r="BP42" i="27"/>
  <c r="BQ42" i="27"/>
  <c r="BP41" i="27"/>
  <c r="BQ41" i="27"/>
  <c r="BP40" i="27"/>
  <c r="BQ40" i="27"/>
  <c r="BP39" i="27"/>
  <c r="BQ39" i="27"/>
  <c r="BP38" i="27"/>
  <c r="BQ38" i="27"/>
  <c r="BP37" i="27"/>
  <c r="BQ37" i="27"/>
  <c r="BP36" i="27"/>
  <c r="BQ36" i="27"/>
  <c r="BP35" i="27"/>
  <c r="BQ35" i="27"/>
  <c r="BP34" i="27"/>
  <c r="BQ34" i="27"/>
  <c r="BP33" i="27"/>
  <c r="BQ33" i="27"/>
  <c r="BP32" i="27"/>
  <c r="BQ32" i="27"/>
  <c r="BP31" i="27"/>
  <c r="BQ31" i="27"/>
  <c r="BP30" i="27"/>
  <c r="BQ30" i="27"/>
  <c r="BP29" i="27"/>
  <c r="BQ29" i="27"/>
  <c r="BP28" i="27"/>
  <c r="BQ28" i="27"/>
  <c r="BP27" i="27"/>
  <c r="BQ27" i="27"/>
  <c r="BP26" i="27"/>
  <c r="BQ26" i="27"/>
  <c r="BP25" i="27"/>
  <c r="BQ25" i="27"/>
  <c r="BP24" i="27"/>
  <c r="BQ24" i="27"/>
  <c r="BP23" i="27"/>
  <c r="BQ23" i="27"/>
  <c r="BP22" i="27"/>
  <c r="BQ22" i="27"/>
  <c r="BP21" i="27"/>
  <c r="BQ21" i="27"/>
  <c r="BP20" i="27"/>
  <c r="BQ20" i="27"/>
  <c r="BP19" i="27"/>
  <c r="BQ19" i="27"/>
  <c r="BP18" i="27"/>
  <c r="BQ18" i="27"/>
  <c r="BP17" i="27"/>
  <c r="BQ17" i="27"/>
  <c r="BP16" i="27"/>
  <c r="BQ16" i="27"/>
  <c r="BP15" i="27"/>
  <c r="BQ15" i="27"/>
  <c r="BP14" i="27"/>
  <c r="BQ14" i="27"/>
  <c r="BP13" i="27"/>
  <c r="BQ13" i="27"/>
  <c r="BP12" i="27"/>
  <c r="BQ12" i="27"/>
  <c r="BP11" i="27"/>
  <c r="BQ11" i="27"/>
  <c r="BP10" i="27"/>
  <c r="BQ10" i="27"/>
  <c r="BP9" i="27"/>
  <c r="BQ9" i="27"/>
  <c r="BP8" i="27"/>
  <c r="BQ8" i="27"/>
  <c r="BP7" i="27"/>
  <c r="BQ7" i="27"/>
  <c r="BP6" i="27"/>
  <c r="BQ6" i="27"/>
  <c r="BP5" i="27"/>
  <c r="BQ5" i="27"/>
  <c r="BR4" i="27"/>
  <c r="BR5" i="27"/>
  <c r="BR6" i="27"/>
  <c r="BR7" i="27"/>
  <c r="BR8" i="27"/>
  <c r="BR9" i="27"/>
  <c r="BR10" i="27"/>
  <c r="BR11" i="27"/>
  <c r="BR12" i="27"/>
  <c r="BR13" i="27"/>
  <c r="BR14" i="27"/>
  <c r="BR15" i="27"/>
  <c r="BR16" i="27"/>
  <c r="BR17" i="27"/>
  <c r="BR18" i="27"/>
  <c r="BR19" i="27"/>
  <c r="BR20" i="27"/>
  <c r="BR21" i="27"/>
  <c r="BR22" i="27"/>
  <c r="BR23" i="27"/>
  <c r="BR24" i="27"/>
  <c r="BR25" i="27"/>
  <c r="BR26" i="27"/>
  <c r="BR27" i="27"/>
  <c r="BR28" i="27"/>
  <c r="BR29" i="27"/>
  <c r="BR30" i="27"/>
  <c r="BR31" i="27"/>
  <c r="BR32" i="27"/>
  <c r="BR33" i="27"/>
  <c r="BR34" i="27"/>
  <c r="BR35" i="27"/>
  <c r="BR36" i="27"/>
  <c r="BR37" i="27"/>
  <c r="BR38" i="27"/>
  <c r="BR39" i="27"/>
  <c r="BR40" i="27"/>
  <c r="BR41" i="27"/>
  <c r="BR42" i="27"/>
  <c r="BR43" i="27"/>
  <c r="BR44" i="27"/>
  <c r="BR45" i="27"/>
  <c r="BR46" i="27"/>
  <c r="BR47" i="27"/>
  <c r="BR48" i="27"/>
  <c r="BR49" i="27"/>
  <c r="BR50" i="27"/>
  <c r="BR51" i="27"/>
  <c r="BR52" i="27"/>
  <c r="BR53" i="27"/>
  <c r="BR54" i="27"/>
  <c r="BR55" i="27"/>
  <c r="BR56" i="27"/>
  <c r="BR57" i="27"/>
  <c r="BR58" i="27"/>
  <c r="BR59" i="27"/>
  <c r="BR60" i="27"/>
  <c r="BR61" i="27"/>
  <c r="BR62" i="27"/>
  <c r="BR63" i="27"/>
  <c r="BR64" i="27"/>
  <c r="BR65" i="27"/>
  <c r="BR66" i="27"/>
  <c r="BR68" i="27"/>
  <c r="BR69" i="27"/>
  <c r="BR70" i="27"/>
  <c r="BR71" i="27"/>
  <c r="BR72" i="27"/>
  <c r="BR73" i="27"/>
  <c r="BR74" i="27"/>
  <c r="BR75" i="27"/>
  <c r="BR76" i="27"/>
  <c r="BR77" i="27"/>
  <c r="BR78" i="27"/>
  <c r="BR79" i="27"/>
  <c r="BR80" i="27"/>
  <c r="BR81" i="27"/>
  <c r="BR82" i="27"/>
  <c r="BR83" i="27"/>
  <c r="BR84" i="27"/>
  <c r="BR85" i="27"/>
  <c r="BP4" i="27"/>
  <c r="BQ4" i="27"/>
  <c r="BP3" i="27"/>
  <c r="BQ3" i="27"/>
  <c r="BJ112" i="27"/>
  <c r="BK112" i="27"/>
  <c r="BJ111" i="27"/>
  <c r="BJ110" i="27"/>
  <c r="BK110" i="27"/>
  <c r="BJ109" i="27"/>
  <c r="BK109" i="27"/>
  <c r="BJ108" i="27"/>
  <c r="BJ107" i="27"/>
  <c r="BK107" i="27"/>
  <c r="BJ106" i="27"/>
  <c r="BK106" i="27"/>
  <c r="BJ105" i="27"/>
  <c r="BK105" i="27"/>
  <c r="BJ104" i="27"/>
  <c r="BJ103" i="27"/>
  <c r="BJ102" i="27"/>
  <c r="BK102" i="27"/>
  <c r="BJ101" i="27"/>
  <c r="BK101" i="27"/>
  <c r="BJ100" i="27"/>
  <c r="BJ99" i="27"/>
  <c r="BJ98" i="27"/>
  <c r="BK98" i="27"/>
  <c r="BJ97" i="27"/>
  <c r="BK97" i="27"/>
  <c r="BJ96" i="27"/>
  <c r="BJ95" i="27"/>
  <c r="BJ94" i="27"/>
  <c r="BK94" i="27"/>
  <c r="BJ93" i="27"/>
  <c r="BK93" i="27"/>
  <c r="BJ92" i="27"/>
  <c r="BJ91" i="27"/>
  <c r="BJ90" i="27"/>
  <c r="BK90" i="27"/>
  <c r="BJ89" i="27"/>
  <c r="BK89" i="27"/>
  <c r="BJ88" i="27"/>
  <c r="BJ86" i="27"/>
  <c r="BJ85" i="27"/>
  <c r="BK85" i="27"/>
  <c r="BJ84" i="27"/>
  <c r="BK84" i="27"/>
  <c r="BJ83" i="27"/>
  <c r="BJ82" i="27"/>
  <c r="BJ81" i="27"/>
  <c r="BK81" i="27"/>
  <c r="BJ80" i="27"/>
  <c r="BK80" i="27"/>
  <c r="BJ79" i="27"/>
  <c r="BJ78" i="27"/>
  <c r="BJ77" i="27"/>
  <c r="BK77" i="27"/>
  <c r="BJ76" i="27"/>
  <c r="BK76" i="27"/>
  <c r="BJ75" i="27"/>
  <c r="BJ74" i="27"/>
  <c r="BJ73" i="27"/>
  <c r="BK73" i="27"/>
  <c r="BJ72" i="27"/>
  <c r="BK72" i="27"/>
  <c r="BJ71" i="27"/>
  <c r="BJ70" i="27"/>
  <c r="BJ69" i="27"/>
  <c r="BK69" i="27"/>
  <c r="BJ68" i="27"/>
  <c r="BK68" i="27"/>
  <c r="BJ66" i="27"/>
  <c r="BJ65" i="27"/>
  <c r="BK65" i="27"/>
  <c r="BJ64" i="27"/>
  <c r="BK64" i="27"/>
  <c r="BJ63" i="27"/>
  <c r="BK63" i="27"/>
  <c r="BJ62" i="27"/>
  <c r="BJ61" i="27"/>
  <c r="BK61" i="27"/>
  <c r="BJ60" i="27"/>
  <c r="BK60" i="27"/>
  <c r="BJ59" i="27"/>
  <c r="BK59" i="27"/>
  <c r="BJ58" i="27"/>
  <c r="BJ57" i="27"/>
  <c r="BK57" i="27"/>
  <c r="BJ56" i="27"/>
  <c r="BK56" i="27"/>
  <c r="BJ55" i="27"/>
  <c r="BK55" i="27"/>
  <c r="BJ54" i="27"/>
  <c r="BJ53" i="27"/>
  <c r="BK53" i="27"/>
  <c r="BJ52" i="27"/>
  <c r="BK52" i="27"/>
  <c r="BJ51" i="27"/>
  <c r="BK51" i="27"/>
  <c r="BJ50" i="27"/>
  <c r="BJ49" i="27"/>
  <c r="BK49" i="27"/>
  <c r="BJ48" i="27"/>
  <c r="BK48" i="27"/>
  <c r="BJ47" i="27"/>
  <c r="BK47" i="27"/>
  <c r="BJ46" i="27"/>
  <c r="BJ45" i="27"/>
  <c r="BK45" i="27"/>
  <c r="BJ44" i="27"/>
  <c r="BK44" i="27"/>
  <c r="BJ43" i="27"/>
  <c r="BK43" i="27"/>
  <c r="BJ42" i="27"/>
  <c r="BK42" i="27"/>
  <c r="BJ41" i="27"/>
  <c r="BK41" i="27"/>
  <c r="BJ40" i="27"/>
  <c r="BK40" i="27"/>
  <c r="BJ39" i="27"/>
  <c r="BK39" i="27"/>
  <c r="BJ38" i="27"/>
  <c r="BK38" i="27"/>
  <c r="BJ37" i="27"/>
  <c r="BK37" i="27"/>
  <c r="BJ36" i="27"/>
  <c r="BK36" i="27"/>
  <c r="BJ35" i="27"/>
  <c r="BK35" i="27"/>
  <c r="BJ34" i="27"/>
  <c r="BJ33" i="27"/>
  <c r="BK33" i="27"/>
  <c r="BJ32" i="27"/>
  <c r="BK32" i="27"/>
  <c r="BJ31" i="27"/>
  <c r="BK31" i="27"/>
  <c r="BJ30" i="27"/>
  <c r="BK30" i="27"/>
  <c r="BJ29" i="27"/>
  <c r="BK29" i="27"/>
  <c r="BJ28" i="27"/>
  <c r="BK28" i="27"/>
  <c r="BJ27" i="27"/>
  <c r="BK27" i="27"/>
  <c r="BJ26" i="27"/>
  <c r="BK26" i="27"/>
  <c r="BJ25" i="27"/>
  <c r="BK25" i="27"/>
  <c r="BJ24" i="27"/>
  <c r="BK24" i="27"/>
  <c r="BJ23" i="27"/>
  <c r="BK23" i="27"/>
  <c r="BJ22" i="27"/>
  <c r="BK22" i="27"/>
  <c r="BJ21" i="27"/>
  <c r="BK21" i="27"/>
  <c r="BJ20" i="27"/>
  <c r="BK20" i="27"/>
  <c r="BJ19" i="27"/>
  <c r="BK19" i="27"/>
  <c r="BJ18" i="27"/>
  <c r="BK18" i="27"/>
  <c r="BJ17" i="27"/>
  <c r="BK17" i="27"/>
  <c r="BJ16" i="27"/>
  <c r="BK16" i="27"/>
  <c r="BJ15" i="27"/>
  <c r="BK15" i="27"/>
  <c r="BJ14" i="27"/>
  <c r="BK14" i="27"/>
  <c r="BJ13" i="27"/>
  <c r="BK13" i="27"/>
  <c r="BJ12" i="27"/>
  <c r="BK12" i="27"/>
  <c r="BJ11" i="27"/>
  <c r="BK11" i="27"/>
  <c r="BJ10" i="27"/>
  <c r="BK10" i="27"/>
  <c r="BJ9" i="27"/>
  <c r="BK9" i="27"/>
  <c r="BJ8" i="27"/>
  <c r="BK8" i="27"/>
  <c r="BJ7" i="27"/>
  <c r="BK7" i="27"/>
  <c r="BJ6" i="27"/>
  <c r="BJ5" i="27"/>
  <c r="BK5" i="27"/>
  <c r="BJ4" i="27"/>
  <c r="BK4" i="27"/>
  <c r="BJ3" i="27"/>
  <c r="BK3" i="27"/>
  <c r="BK6" i="27"/>
  <c r="BK34" i="27"/>
  <c r="BJ113" i="27"/>
  <c r="BK113" i="27"/>
  <c r="BH113" i="27"/>
  <c r="BH112" i="27"/>
  <c r="BH111" i="27"/>
  <c r="BH110" i="27"/>
  <c r="BH109" i="27"/>
  <c r="BH108" i="27"/>
  <c r="BH107" i="27"/>
  <c r="BH106" i="27"/>
  <c r="BH105" i="27"/>
  <c r="BH104" i="27"/>
  <c r="BH103" i="27"/>
  <c r="BH102" i="27"/>
  <c r="BH101" i="27"/>
  <c r="BH100" i="27"/>
  <c r="BH99" i="27"/>
  <c r="BH98" i="27"/>
  <c r="BH97" i="27"/>
  <c r="BH96" i="27"/>
  <c r="BH95" i="27"/>
  <c r="BH94" i="27"/>
  <c r="BH93" i="27"/>
  <c r="BH92" i="27"/>
  <c r="BH91" i="27"/>
  <c r="BH90" i="27"/>
  <c r="BH89" i="27"/>
  <c r="BH88" i="27"/>
  <c r="BH86" i="27"/>
  <c r="BH85" i="27"/>
  <c r="BH84" i="27"/>
  <c r="BH83" i="27"/>
  <c r="BH82" i="27"/>
  <c r="BH81" i="27"/>
  <c r="BH80" i="27"/>
  <c r="BH79" i="27"/>
  <c r="BH78" i="27"/>
  <c r="BH77" i="27"/>
  <c r="BH76" i="27"/>
  <c r="BH75" i="27"/>
  <c r="BH74" i="27"/>
  <c r="BH73" i="27"/>
  <c r="BH72" i="27"/>
  <c r="BH71" i="27"/>
  <c r="BH70" i="27"/>
  <c r="BH69" i="27"/>
  <c r="BH68" i="27"/>
  <c r="BH66" i="27"/>
  <c r="BH65" i="27"/>
  <c r="BH64" i="27"/>
  <c r="BH63" i="27"/>
  <c r="BH62" i="27"/>
  <c r="BH61" i="27"/>
  <c r="BH60" i="27"/>
  <c r="BH59" i="27"/>
  <c r="BH58" i="27"/>
  <c r="BH57" i="27"/>
  <c r="BH56" i="27"/>
  <c r="BH55" i="27"/>
  <c r="BH54" i="27"/>
  <c r="BH53" i="27"/>
  <c r="BH52" i="27"/>
  <c r="BH51" i="27"/>
  <c r="BH50" i="27"/>
  <c r="BH49" i="27"/>
  <c r="BH48" i="27"/>
  <c r="BH47" i="27"/>
  <c r="BH46" i="27"/>
  <c r="BH45" i="27"/>
  <c r="BH44" i="27"/>
  <c r="BH43" i="27"/>
  <c r="BH42" i="27"/>
  <c r="BH41" i="27"/>
  <c r="BH40" i="27"/>
  <c r="BH39" i="27"/>
  <c r="BH38" i="27"/>
  <c r="BH37" i="27"/>
  <c r="BH36" i="27"/>
  <c r="BH35" i="27"/>
  <c r="BH34" i="27"/>
  <c r="BH33" i="27"/>
  <c r="BH32" i="27"/>
  <c r="BH31" i="27"/>
  <c r="BH30" i="27"/>
  <c r="BH29" i="27"/>
  <c r="BH28" i="27"/>
  <c r="BH27" i="27"/>
  <c r="BH26" i="27"/>
  <c r="BH25" i="27"/>
  <c r="BH24" i="27"/>
  <c r="BH23" i="27"/>
  <c r="BH22" i="27"/>
  <c r="BH21" i="27"/>
  <c r="BH20" i="27"/>
  <c r="BH19" i="27"/>
  <c r="BH18" i="27"/>
  <c r="BH17" i="27"/>
  <c r="BH16" i="27"/>
  <c r="BH15" i="27"/>
  <c r="BH14" i="27"/>
  <c r="BH13" i="27"/>
  <c r="BH12" i="27"/>
  <c r="BH11" i="27"/>
  <c r="BH10" i="27"/>
  <c r="BH9" i="27"/>
  <c r="BH8" i="27"/>
  <c r="BH7" i="27"/>
  <c r="BH6" i="27"/>
  <c r="BH5" i="27"/>
  <c r="BH4" i="27"/>
  <c r="BH3" i="27"/>
  <c r="BC2" i="27"/>
  <c r="BD2" i="27"/>
  <c r="BD4" i="27"/>
  <c r="BE4" i="27"/>
  <c r="BD6" i="27"/>
  <c r="BE6" i="27"/>
  <c r="BD8" i="27"/>
  <c r="BE8" i="27"/>
  <c r="BD10" i="27"/>
  <c r="BE10" i="27"/>
  <c r="BD12" i="27"/>
  <c r="BE12" i="27"/>
  <c r="BD14" i="27"/>
  <c r="BE14" i="27"/>
  <c r="BD16" i="27"/>
  <c r="BE16" i="27"/>
  <c r="BD18" i="27"/>
  <c r="BE18" i="27"/>
  <c r="BD20" i="27"/>
  <c r="BE20" i="27"/>
  <c r="BD22" i="27"/>
  <c r="BE22" i="27"/>
  <c r="BD24" i="27"/>
  <c r="BE24" i="27"/>
  <c r="BD26" i="27"/>
  <c r="BE26" i="27"/>
  <c r="BD28" i="27"/>
  <c r="BE28" i="27"/>
  <c r="BD30" i="27"/>
  <c r="BE30" i="27"/>
  <c r="BD32" i="27"/>
  <c r="BE32" i="27"/>
  <c r="BD34" i="27"/>
  <c r="BE34" i="27"/>
  <c r="BD36" i="27"/>
  <c r="BE36" i="27"/>
  <c r="BD38" i="27"/>
  <c r="BE38" i="27"/>
  <c r="BD40" i="27"/>
  <c r="BE40" i="27"/>
  <c r="BD42" i="27"/>
  <c r="BE42" i="27"/>
  <c r="BD44" i="27"/>
  <c r="BE44" i="27"/>
  <c r="BD46" i="27"/>
  <c r="BE46" i="27"/>
  <c r="BD48" i="27"/>
  <c r="BE48" i="27"/>
  <c r="BD50" i="27"/>
  <c r="BE50" i="27"/>
  <c r="BD52" i="27"/>
  <c r="BE52" i="27"/>
  <c r="BD54" i="27"/>
  <c r="BE54" i="27"/>
  <c r="BD56" i="27"/>
  <c r="BE56" i="27"/>
  <c r="BD58" i="27"/>
  <c r="BE58" i="27"/>
  <c r="BD60" i="27"/>
  <c r="BE60" i="27"/>
  <c r="BD62" i="27"/>
  <c r="BE62" i="27"/>
  <c r="BD64" i="27"/>
  <c r="BE64" i="27"/>
  <c r="BD66" i="27"/>
  <c r="BE66" i="27"/>
  <c r="BD69" i="27"/>
  <c r="BE69" i="27"/>
  <c r="BD71" i="27"/>
  <c r="BE71" i="27"/>
  <c r="BD73" i="27"/>
  <c r="BE73" i="27"/>
  <c r="BD75" i="27"/>
  <c r="BE75" i="27"/>
  <c r="BD77" i="27"/>
  <c r="BE77" i="27"/>
  <c r="BD79" i="27"/>
  <c r="BE79" i="27"/>
  <c r="BD81" i="27"/>
  <c r="BE81" i="27"/>
  <c r="BD83" i="27"/>
  <c r="BE83" i="27"/>
  <c r="BD85" i="27"/>
  <c r="BE85" i="27"/>
  <c r="BD88" i="27"/>
  <c r="BE88" i="27"/>
  <c r="BD90" i="27"/>
  <c r="BE90" i="27"/>
  <c r="BD92" i="27"/>
  <c r="BE92" i="27"/>
  <c r="BD94" i="27"/>
  <c r="BE94" i="27"/>
  <c r="BD96" i="27"/>
  <c r="BE96" i="27"/>
  <c r="BD98" i="27"/>
  <c r="BE98" i="27"/>
  <c r="BD100" i="27"/>
  <c r="BE100" i="27"/>
  <c r="BD102" i="27"/>
  <c r="BE102" i="27"/>
  <c r="BD104" i="27"/>
  <c r="BE104" i="27"/>
  <c r="BD106" i="27"/>
  <c r="BE106" i="27"/>
  <c r="BD108" i="27"/>
  <c r="BE108" i="27"/>
  <c r="BD110" i="27"/>
  <c r="BE110" i="27"/>
  <c r="BD112" i="27"/>
  <c r="BE112" i="27"/>
  <c r="BD113" i="27"/>
  <c r="BE113" i="27"/>
  <c r="CK67" i="27"/>
  <c r="C68" i="16" s="1"/>
  <c r="AN86" i="27"/>
  <c r="AN88" i="27"/>
  <c r="AN89" i="27"/>
  <c r="AN90" i="27"/>
  <c r="AN91" i="27"/>
  <c r="AN92" i="27"/>
  <c r="AN93" i="27"/>
  <c r="AN94" i="27"/>
  <c r="AN95" i="27"/>
  <c r="AN96" i="27"/>
  <c r="AN97" i="27"/>
  <c r="AN98" i="27"/>
  <c r="AN99" i="27"/>
  <c r="AN100" i="27"/>
  <c r="AN101" i="27"/>
  <c r="AN102" i="27"/>
  <c r="AN103" i="27"/>
  <c r="AN104" i="27"/>
  <c r="AN105" i="27"/>
  <c r="AN106" i="27"/>
  <c r="AN107" i="27"/>
  <c r="AN108" i="27"/>
  <c r="AN109" i="27"/>
  <c r="AN110" i="27"/>
  <c r="AN111" i="27"/>
  <c r="AN112" i="27"/>
  <c r="AN113" i="27"/>
  <c r="AN87" i="27"/>
  <c r="CJ86" i="27"/>
  <c r="CJ88" i="27"/>
  <c r="CJ89" i="27"/>
  <c r="CJ90" i="27"/>
  <c r="CJ91" i="27"/>
  <c r="CJ92" i="27"/>
  <c r="CJ93" i="27"/>
  <c r="CJ94" i="27"/>
  <c r="CJ95" i="27"/>
  <c r="CJ96" i="27"/>
  <c r="CJ97" i="27"/>
  <c r="CJ98" i="27"/>
  <c r="CJ99" i="27"/>
  <c r="CJ100" i="27"/>
  <c r="CJ101" i="27"/>
  <c r="CJ102" i="27"/>
  <c r="CJ103" i="27"/>
  <c r="CJ104" i="27"/>
  <c r="CJ105" i="27"/>
  <c r="CJ106" i="27"/>
  <c r="CJ107" i="27"/>
  <c r="CJ108" i="27"/>
  <c r="CJ109" i="27"/>
  <c r="CJ110" i="27"/>
  <c r="CJ111" i="27"/>
  <c r="CJ112" i="27"/>
  <c r="CJ113" i="27"/>
  <c r="CJ87" i="27"/>
  <c r="BR86" i="27"/>
  <c r="BR87" i="27"/>
  <c r="BX86" i="27"/>
  <c r="BX88" i="27"/>
  <c r="BX89" i="27"/>
  <c r="BX90" i="27"/>
  <c r="BX91" i="27"/>
  <c r="BX92" i="27"/>
  <c r="BX93" i="27"/>
  <c r="BX94" i="27"/>
  <c r="BX95" i="27"/>
  <c r="BX96" i="27"/>
  <c r="BX97" i="27"/>
  <c r="BX98" i="27"/>
  <c r="BX99" i="27"/>
  <c r="BX100" i="27"/>
  <c r="BX101" i="27"/>
  <c r="BX102" i="27"/>
  <c r="BX103" i="27"/>
  <c r="BX104" i="27"/>
  <c r="BX105" i="27"/>
  <c r="BX106" i="27"/>
  <c r="BX107" i="27"/>
  <c r="BX108" i="27"/>
  <c r="BX109" i="27"/>
  <c r="BX110" i="27"/>
  <c r="BX111" i="27"/>
  <c r="BX112" i="27"/>
  <c r="BX113" i="27"/>
  <c r="BX87" i="27"/>
  <c r="CD86" i="27"/>
  <c r="CD88" i="27"/>
  <c r="CD89" i="27"/>
  <c r="CD90" i="27"/>
  <c r="CD91" i="27"/>
  <c r="CD92" i="27"/>
  <c r="CD93" i="27"/>
  <c r="CD94" i="27"/>
  <c r="CD95" i="27"/>
  <c r="CD96" i="27"/>
  <c r="CD97" i="27"/>
  <c r="CD98" i="27"/>
  <c r="CD99" i="27"/>
  <c r="CD100" i="27"/>
  <c r="CD101" i="27"/>
  <c r="CD102" i="27"/>
  <c r="CD103" i="27"/>
  <c r="CD104" i="27"/>
  <c r="CD105" i="27"/>
  <c r="CD106" i="27"/>
  <c r="CD107" i="27"/>
  <c r="CD108" i="27"/>
  <c r="CD109" i="27"/>
  <c r="CD110" i="27"/>
  <c r="CD111" i="27"/>
  <c r="CD112" i="27"/>
  <c r="CD113" i="27"/>
  <c r="CD87" i="27"/>
  <c r="A7" i="31"/>
  <c r="BK70" i="27"/>
  <c r="BK74" i="27"/>
  <c r="BK78" i="27"/>
  <c r="BK82" i="27"/>
  <c r="BK86" i="27"/>
  <c r="BK91" i="27"/>
  <c r="BK95" i="27"/>
  <c r="BK99" i="27"/>
  <c r="BK103" i="27"/>
  <c r="BK111" i="27"/>
  <c r="BK46" i="27"/>
  <c r="BK50" i="27"/>
  <c r="BK54" i="27"/>
  <c r="BK58" i="27"/>
  <c r="BK62" i="27"/>
  <c r="BK66" i="27"/>
  <c r="BK71" i="27"/>
  <c r="BK75" i="27"/>
  <c r="BK79" i="27"/>
  <c r="BK83" i="27"/>
  <c r="BK88" i="27"/>
  <c r="BK92" i="27"/>
  <c r="BK96" i="27"/>
  <c r="BK100" i="27"/>
  <c r="BK104" i="27"/>
  <c r="BK108" i="27"/>
  <c r="BS67" i="27"/>
  <c r="C68" i="13" s="1"/>
  <c r="F68" i="13" s="1"/>
  <c r="F68" i="14"/>
  <c r="BG67" i="27"/>
  <c r="CE67" i="27"/>
  <c r="C68" i="15" s="1"/>
  <c r="BM67" i="27"/>
  <c r="BR88" i="27"/>
  <c r="BR89" i="27"/>
  <c r="BR90" i="27"/>
  <c r="BR91" i="27"/>
  <c r="BR92" i="27"/>
  <c r="BR93" i="27"/>
  <c r="BR94" i="27"/>
  <c r="BR95" i="27"/>
  <c r="BR96" i="27"/>
  <c r="BR97" i="27"/>
  <c r="BR98" i="27"/>
  <c r="BR99" i="27"/>
  <c r="BR100" i="27"/>
  <c r="BR101" i="27"/>
  <c r="BR102" i="27"/>
  <c r="BR103" i="27"/>
  <c r="BR104" i="27"/>
  <c r="BR105" i="27"/>
  <c r="BR106" i="27"/>
  <c r="BR107" i="27"/>
  <c r="BR108" i="27"/>
  <c r="BR109" i="27"/>
  <c r="BR110" i="27"/>
  <c r="BR111" i="27"/>
  <c r="BR112" i="27"/>
  <c r="BR113" i="27"/>
  <c r="A8" i="31"/>
  <c r="A9" i="31"/>
  <c r="A10" i="31"/>
  <c r="A11" i="31"/>
  <c r="A12" i="31"/>
  <c r="A13" i="31"/>
  <c r="A14" i="31"/>
  <c r="A15" i="31"/>
  <c r="A16" i="31"/>
  <c r="A17" i="31"/>
  <c r="A18" i="31"/>
  <c r="A19" i="31"/>
  <c r="A20" i="31"/>
  <c r="A21" i="31"/>
  <c r="A22" i="31"/>
  <c r="A23" i="31"/>
  <c r="A24" i="31"/>
  <c r="A25" i="31"/>
  <c r="A26" i="31"/>
  <c r="A27" i="31"/>
  <c r="A28" i="31"/>
  <c r="A29" i="31"/>
  <c r="A30" i="31"/>
  <c r="A31" i="31"/>
  <c r="A32" i="31"/>
  <c r="A33" i="31"/>
  <c r="A34" i="31"/>
  <c r="A35" i="31"/>
  <c r="A36" i="31"/>
  <c r="A37" i="31"/>
  <c r="A38" i="31"/>
  <c r="A39" i="31"/>
  <c r="A40" i="31"/>
  <c r="A41" i="31"/>
  <c r="A42" i="31"/>
  <c r="A43" i="31"/>
  <c r="A44" i="31"/>
  <c r="A45" i="31"/>
  <c r="A46" i="31"/>
  <c r="A47" i="31"/>
  <c r="A48" i="31"/>
  <c r="A49" i="31"/>
  <c r="A50" i="31"/>
  <c r="A51" i="31"/>
  <c r="A52" i="31"/>
  <c r="A53" i="31"/>
  <c r="A54" i="31"/>
  <c r="A55" i="31"/>
  <c r="A56" i="31"/>
  <c r="A57" i="31"/>
  <c r="A58" i="31"/>
  <c r="A59" i="31"/>
  <c r="A60" i="31"/>
  <c r="A61" i="31"/>
  <c r="A62" i="31"/>
  <c r="A63" i="31"/>
  <c r="A64" i="31"/>
  <c r="A65" i="31"/>
  <c r="A66" i="31"/>
  <c r="A67" i="31"/>
  <c r="A68" i="31"/>
  <c r="A69" i="31"/>
  <c r="A70" i="31"/>
  <c r="A71" i="31"/>
  <c r="A72" i="31"/>
  <c r="A73" i="31"/>
  <c r="A74" i="31"/>
  <c r="A75" i="31"/>
  <c r="A76" i="31"/>
  <c r="A77" i="31"/>
  <c r="A78" i="31"/>
  <c r="A79" i="31"/>
  <c r="A80" i="31"/>
  <c r="A81" i="31"/>
  <c r="A82" i="31"/>
  <c r="A83" i="3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A107" i="31"/>
  <c r="A108" i="31"/>
  <c r="A109" i="31"/>
  <c r="A110" i="31"/>
  <c r="A111" i="31"/>
  <c r="A112" i="31"/>
  <c r="A113" i="31"/>
  <c r="B115" i="19"/>
  <c r="C115" i="19" s="1"/>
  <c r="A115" i="19"/>
  <c r="B114" i="19"/>
  <c r="C114" i="19" s="1"/>
  <c r="A114" i="19"/>
  <c r="B113" i="19"/>
  <c r="C113" i="19" s="1"/>
  <c r="A113" i="19"/>
  <c r="B112" i="19"/>
  <c r="C112" i="19" s="1"/>
  <c r="A112" i="19"/>
  <c r="A111" i="19"/>
  <c r="BL4" i="27"/>
  <c r="BL5" i="27"/>
  <c r="BL6" i="27"/>
  <c r="BL7" i="27"/>
  <c r="BL8" i="27"/>
  <c r="BL9" i="27"/>
  <c r="BL10" i="27"/>
  <c r="BL11" i="27"/>
  <c r="BL12" i="27"/>
  <c r="BL13" i="27"/>
  <c r="BL14" i="27"/>
  <c r="BL15" i="27"/>
  <c r="BL16" i="27"/>
  <c r="BL17" i="27"/>
  <c r="BL18" i="27"/>
  <c r="BL19" i="27"/>
  <c r="BL20" i="27"/>
  <c r="BL21" i="27"/>
  <c r="BL22" i="27"/>
  <c r="BL23" i="27"/>
  <c r="BL24" i="27"/>
  <c r="BL25" i="27"/>
  <c r="BL26" i="27"/>
  <c r="BL27" i="27"/>
  <c r="BL28" i="27"/>
  <c r="BL29" i="27"/>
  <c r="BL30" i="27"/>
  <c r="BL31" i="27"/>
  <c r="BL32" i="27"/>
  <c r="BL33" i="27"/>
  <c r="BL34" i="27"/>
  <c r="BL35" i="27"/>
  <c r="BL36" i="27"/>
  <c r="BL37" i="27"/>
  <c r="BL38" i="27"/>
  <c r="BL39" i="27"/>
  <c r="BL40" i="27"/>
  <c r="BL41" i="27"/>
  <c r="BL42" i="27"/>
  <c r="BL43" i="27"/>
  <c r="BL44" i="27"/>
  <c r="BL45" i="27"/>
  <c r="BL46" i="27"/>
  <c r="BL47" i="27"/>
  <c r="BL48" i="27"/>
  <c r="BL49" i="27"/>
  <c r="BL50" i="27"/>
  <c r="BL51" i="27"/>
  <c r="BL52" i="27"/>
  <c r="BL53" i="27"/>
  <c r="BL54" i="27"/>
  <c r="BL55" i="27"/>
  <c r="BL56" i="27"/>
  <c r="BL57" i="27"/>
  <c r="BL58" i="27"/>
  <c r="BL59" i="27"/>
  <c r="BL60" i="27"/>
  <c r="BL61" i="27"/>
  <c r="BL62" i="27"/>
  <c r="BL63" i="27"/>
  <c r="BL64" i="27"/>
  <c r="BL65" i="27"/>
  <c r="BL66" i="27"/>
  <c r="BL68" i="27"/>
  <c r="BL69" i="27"/>
  <c r="BL70" i="27"/>
  <c r="BL71" i="27"/>
  <c r="BL72" i="27"/>
  <c r="BL73" i="27"/>
  <c r="BL74" i="27"/>
  <c r="BL75" i="27"/>
  <c r="BL76" i="27"/>
  <c r="BL77" i="27"/>
  <c r="BL78" i="27"/>
  <c r="BL79" i="27"/>
  <c r="BL80" i="27"/>
  <c r="BL81" i="27"/>
  <c r="BL82" i="27"/>
  <c r="BL83" i="27"/>
  <c r="BL84" i="27"/>
  <c r="BL85" i="27"/>
  <c r="BF4" i="27"/>
  <c r="BF5" i="27"/>
  <c r="CF113" i="27"/>
  <c r="BZ113" i="27"/>
  <c r="CF112" i="27"/>
  <c r="BZ112" i="27"/>
  <c r="CF111" i="27"/>
  <c r="BZ111" i="27"/>
  <c r="CF110" i="27"/>
  <c r="BZ110" i="27"/>
  <c r="CF109" i="27"/>
  <c r="BZ109" i="27"/>
  <c r="CF108" i="27"/>
  <c r="BZ108" i="27"/>
  <c r="CF107" i="27"/>
  <c r="BZ107" i="27"/>
  <c r="CF106" i="27"/>
  <c r="BZ106" i="27"/>
  <c r="CF105" i="27"/>
  <c r="BZ105" i="27"/>
  <c r="CF104" i="27"/>
  <c r="BZ104" i="27"/>
  <c r="CF103" i="27"/>
  <c r="BZ103" i="27"/>
  <c r="CF102" i="27"/>
  <c r="BZ102" i="27"/>
  <c r="CF101" i="27"/>
  <c r="BZ101" i="27"/>
  <c r="CF100" i="27"/>
  <c r="BZ100" i="27"/>
  <c r="CF99" i="27"/>
  <c r="BZ99" i="27"/>
  <c r="CF98" i="27"/>
  <c r="BZ98" i="27"/>
  <c r="CF97" i="27"/>
  <c r="BZ97" i="27"/>
  <c r="CF96" i="27"/>
  <c r="BZ96" i="27"/>
  <c r="CF95" i="27"/>
  <c r="BZ95" i="27"/>
  <c r="CF94" i="27"/>
  <c r="BZ94" i="27"/>
  <c r="CF93" i="27"/>
  <c r="BZ93" i="27"/>
  <c r="CF92" i="27"/>
  <c r="BZ92" i="27"/>
  <c r="CF91" i="27"/>
  <c r="BZ91" i="27"/>
  <c r="CF90" i="27"/>
  <c r="BZ90" i="27"/>
  <c r="CF89" i="27"/>
  <c r="BZ89" i="27"/>
  <c r="CF88" i="27"/>
  <c r="BZ88" i="27"/>
  <c r="CF86" i="27"/>
  <c r="BZ86" i="27"/>
  <c r="CF85" i="27"/>
  <c r="BZ85" i="27"/>
  <c r="CF84" i="27"/>
  <c r="BZ84" i="27"/>
  <c r="CF83" i="27"/>
  <c r="BZ83" i="27"/>
  <c r="CF82" i="27"/>
  <c r="BZ82" i="27"/>
  <c r="CF81" i="27"/>
  <c r="BZ81" i="27"/>
  <c r="CF80" i="27"/>
  <c r="BZ80" i="27"/>
  <c r="CF79" i="27"/>
  <c r="BZ79" i="27"/>
  <c r="CF78" i="27"/>
  <c r="BZ78" i="27"/>
  <c r="CF77" i="27"/>
  <c r="BZ77" i="27"/>
  <c r="CF76" i="27"/>
  <c r="BZ76" i="27"/>
  <c r="CF75" i="27"/>
  <c r="BZ75" i="27"/>
  <c r="CF74" i="27"/>
  <c r="BZ74" i="27"/>
  <c r="CF73" i="27"/>
  <c r="BZ73" i="27"/>
  <c r="CF72" i="27"/>
  <c r="BZ72" i="27"/>
  <c r="CF71" i="27"/>
  <c r="BZ71" i="27"/>
  <c r="CF70" i="27"/>
  <c r="BZ70" i="27"/>
  <c r="CF69" i="27"/>
  <c r="BZ69" i="27"/>
  <c r="CF68" i="27"/>
  <c r="BZ68" i="27"/>
  <c r="CF66" i="27"/>
  <c r="BZ66" i="27"/>
  <c r="CF65" i="27"/>
  <c r="BZ65" i="27"/>
  <c r="CF64" i="27"/>
  <c r="BZ64" i="27"/>
  <c r="CF63" i="27"/>
  <c r="BZ63" i="27"/>
  <c r="CF62" i="27"/>
  <c r="BZ62" i="27"/>
  <c r="CF61" i="27"/>
  <c r="BZ61" i="27"/>
  <c r="CF60" i="27"/>
  <c r="BZ60" i="27"/>
  <c r="CF59" i="27"/>
  <c r="BZ59" i="27"/>
  <c r="CF58" i="27"/>
  <c r="BZ58" i="27"/>
  <c r="CF57" i="27"/>
  <c r="BZ57" i="27"/>
  <c r="CF56" i="27"/>
  <c r="BZ56" i="27"/>
  <c r="CF55" i="27"/>
  <c r="BZ55" i="27"/>
  <c r="CF54" i="27"/>
  <c r="BZ54" i="27"/>
  <c r="CF53" i="27"/>
  <c r="BZ53" i="27"/>
  <c r="CF52" i="27"/>
  <c r="BZ52" i="27"/>
  <c r="CF51" i="27"/>
  <c r="BZ51" i="27"/>
  <c r="CF50" i="27"/>
  <c r="BZ50" i="27"/>
  <c r="CF49" i="27"/>
  <c r="BZ49" i="27"/>
  <c r="CF48" i="27"/>
  <c r="BZ48" i="27"/>
  <c r="CF47" i="27"/>
  <c r="BZ47" i="27"/>
  <c r="CF46" i="27"/>
  <c r="BZ46" i="27"/>
  <c r="CF45" i="27"/>
  <c r="BZ45" i="27"/>
  <c r="CF44" i="27"/>
  <c r="BZ44" i="27"/>
  <c r="CF43" i="27"/>
  <c r="BZ43" i="27"/>
  <c r="CF42" i="27"/>
  <c r="BZ42" i="27"/>
  <c r="CF41" i="27"/>
  <c r="BZ41" i="27"/>
  <c r="CF40" i="27"/>
  <c r="BZ40" i="27"/>
  <c r="CF39" i="27"/>
  <c r="BZ39" i="27"/>
  <c r="CF38" i="27"/>
  <c r="BZ38" i="27"/>
  <c r="CF37" i="27"/>
  <c r="BZ37" i="27"/>
  <c r="CF36" i="27"/>
  <c r="BZ36" i="27"/>
  <c r="CF35" i="27"/>
  <c r="BZ35" i="27"/>
  <c r="CF34" i="27"/>
  <c r="BZ34" i="27"/>
  <c r="CF33" i="27"/>
  <c r="BZ33" i="27"/>
  <c r="CF32" i="27"/>
  <c r="BZ32" i="27"/>
  <c r="CF31" i="27"/>
  <c r="BZ31" i="27"/>
  <c r="CF30" i="27"/>
  <c r="BZ30" i="27"/>
  <c r="CF29" i="27"/>
  <c r="BZ29" i="27"/>
  <c r="CF28" i="27"/>
  <c r="BZ28" i="27"/>
  <c r="CF27" i="27"/>
  <c r="BZ27" i="27"/>
  <c r="CF26" i="27"/>
  <c r="BZ26" i="27"/>
  <c r="CF25" i="27"/>
  <c r="BZ25" i="27"/>
  <c r="CF24" i="27"/>
  <c r="BZ24" i="27"/>
  <c r="CF23" i="27"/>
  <c r="BZ23" i="27"/>
  <c r="CF22" i="27"/>
  <c r="BZ22" i="27"/>
  <c r="CF21" i="27"/>
  <c r="BZ21" i="27"/>
  <c r="CF20" i="27"/>
  <c r="BZ20" i="27"/>
  <c r="CF19" i="27"/>
  <c r="BZ19" i="27"/>
  <c r="CF18" i="27"/>
  <c r="BZ18" i="27"/>
  <c r="CF17" i="27"/>
  <c r="BZ17" i="27"/>
  <c r="CF16" i="27"/>
  <c r="BZ16" i="27"/>
  <c r="CF15" i="27"/>
  <c r="BZ15" i="27"/>
  <c r="CF14" i="27"/>
  <c r="BZ14" i="27"/>
  <c r="CF13" i="27"/>
  <c r="BZ13" i="27"/>
  <c r="CF12" i="27"/>
  <c r="BZ12" i="27"/>
  <c r="CF11" i="27"/>
  <c r="BZ11" i="27"/>
  <c r="CF10" i="27"/>
  <c r="BZ10" i="27"/>
  <c r="CF9" i="27"/>
  <c r="BZ9" i="27"/>
  <c r="CF8" i="27"/>
  <c r="BZ8" i="27"/>
  <c r="CF7" i="27"/>
  <c r="BZ7" i="27"/>
  <c r="CF6" i="27"/>
  <c r="BZ6" i="27"/>
  <c r="CF5" i="27"/>
  <c r="BZ5" i="27"/>
  <c r="CF4" i="27"/>
  <c r="BZ4" i="27"/>
  <c r="CF3" i="27"/>
  <c r="BZ3" i="27"/>
  <c r="CI2" i="27"/>
  <c r="CG2" i="27"/>
  <c r="CH2" i="27"/>
  <c r="CC2" i="27"/>
  <c r="CA2" i="27"/>
  <c r="CB2" i="27"/>
  <c r="BT113" i="27"/>
  <c r="BN113" i="27"/>
  <c r="BT112" i="27"/>
  <c r="BN112" i="27"/>
  <c r="BT111" i="27"/>
  <c r="BN111" i="27"/>
  <c r="BT110" i="27"/>
  <c r="BN110" i="27"/>
  <c r="BT109" i="27"/>
  <c r="BN109" i="27"/>
  <c r="BT108" i="27"/>
  <c r="BN108" i="27"/>
  <c r="BT107" i="27"/>
  <c r="BN107" i="27"/>
  <c r="BT106" i="27"/>
  <c r="BN106" i="27"/>
  <c r="BT105" i="27"/>
  <c r="BN105" i="27"/>
  <c r="BT104" i="27"/>
  <c r="BN104" i="27"/>
  <c r="BT103" i="27"/>
  <c r="BN103" i="27"/>
  <c r="BT102" i="27"/>
  <c r="BN102" i="27"/>
  <c r="BT101" i="27"/>
  <c r="BN101" i="27"/>
  <c r="BT100" i="27"/>
  <c r="BN100" i="27"/>
  <c r="BT99" i="27"/>
  <c r="BN99" i="27"/>
  <c r="BT98" i="27"/>
  <c r="BN98" i="27"/>
  <c r="BT97" i="27"/>
  <c r="BN97" i="27"/>
  <c r="BT96" i="27"/>
  <c r="BN96" i="27"/>
  <c r="BT95" i="27"/>
  <c r="BN95" i="27"/>
  <c r="BT94" i="27"/>
  <c r="BN94" i="27"/>
  <c r="BT93" i="27"/>
  <c r="BN93" i="27"/>
  <c r="BT92" i="27"/>
  <c r="BN92" i="27"/>
  <c r="BT91" i="27"/>
  <c r="BN91" i="27"/>
  <c r="BT90" i="27"/>
  <c r="BN90" i="27"/>
  <c r="BT89" i="27"/>
  <c r="BN89" i="27"/>
  <c r="BT88" i="27"/>
  <c r="BN88" i="27"/>
  <c r="BT86" i="27"/>
  <c r="BN86" i="27"/>
  <c r="BT85" i="27"/>
  <c r="BN85" i="27"/>
  <c r="BT84" i="27"/>
  <c r="BN84" i="27"/>
  <c r="BT83" i="27"/>
  <c r="BN83" i="27"/>
  <c r="BT82" i="27"/>
  <c r="BN82" i="27"/>
  <c r="BT81" i="27"/>
  <c r="BN81" i="27"/>
  <c r="BT80" i="27"/>
  <c r="BN80" i="27"/>
  <c r="BT79" i="27"/>
  <c r="BN79" i="27"/>
  <c r="BT78" i="27"/>
  <c r="BN78" i="27"/>
  <c r="BT77" i="27"/>
  <c r="BN77" i="27"/>
  <c r="BT76" i="27"/>
  <c r="BN76" i="27"/>
  <c r="BT75" i="27"/>
  <c r="BN75" i="27"/>
  <c r="BT74" i="27"/>
  <c r="BN74" i="27"/>
  <c r="BT73" i="27"/>
  <c r="BN73" i="27"/>
  <c r="BT72" i="27"/>
  <c r="BN72" i="27"/>
  <c r="BT71" i="27"/>
  <c r="BN71" i="27"/>
  <c r="BT70" i="27"/>
  <c r="BN70" i="27"/>
  <c r="BT69" i="27"/>
  <c r="BN69" i="27"/>
  <c r="BT68" i="27"/>
  <c r="BN68" i="27"/>
  <c r="BT66" i="27"/>
  <c r="BN66" i="27"/>
  <c r="BT65" i="27"/>
  <c r="BN65" i="27"/>
  <c r="BT64" i="27"/>
  <c r="BN64" i="27"/>
  <c r="BT63" i="27"/>
  <c r="BN63" i="27"/>
  <c r="BT62" i="27"/>
  <c r="BN62" i="27"/>
  <c r="BT61" i="27"/>
  <c r="BN61" i="27"/>
  <c r="BT60" i="27"/>
  <c r="BN60" i="27"/>
  <c r="BT59" i="27"/>
  <c r="BN59" i="27"/>
  <c r="BT58" i="27"/>
  <c r="BN58" i="27"/>
  <c r="BT57" i="27"/>
  <c r="BN57" i="27"/>
  <c r="BT56" i="27"/>
  <c r="BN56" i="27"/>
  <c r="BT55" i="27"/>
  <c r="BN55" i="27"/>
  <c r="BT54" i="27"/>
  <c r="BN54" i="27"/>
  <c r="BT53" i="27"/>
  <c r="BN53" i="27"/>
  <c r="BT52" i="27"/>
  <c r="BN52" i="27"/>
  <c r="BT51" i="27"/>
  <c r="BN51" i="27"/>
  <c r="BT50" i="27"/>
  <c r="BN50" i="27"/>
  <c r="BT49" i="27"/>
  <c r="BN49" i="27"/>
  <c r="BT48" i="27"/>
  <c r="BN48" i="27"/>
  <c r="BT47" i="27"/>
  <c r="BN47" i="27"/>
  <c r="BT46" i="27"/>
  <c r="BN46" i="27"/>
  <c r="BT45" i="27"/>
  <c r="BN45" i="27"/>
  <c r="BT44" i="27"/>
  <c r="BN44" i="27"/>
  <c r="BT43" i="27"/>
  <c r="BN43" i="27"/>
  <c r="BT42" i="27"/>
  <c r="BN42" i="27"/>
  <c r="BT41" i="27"/>
  <c r="BN41" i="27"/>
  <c r="BT40" i="27"/>
  <c r="BN40" i="27"/>
  <c r="BT39" i="27"/>
  <c r="BN39" i="27"/>
  <c r="BT38" i="27"/>
  <c r="BN38" i="27"/>
  <c r="BT37" i="27"/>
  <c r="BN37" i="27"/>
  <c r="BT36" i="27"/>
  <c r="BN36" i="27"/>
  <c r="BT35" i="27"/>
  <c r="BN35" i="27"/>
  <c r="BT34" i="27"/>
  <c r="BN34" i="27"/>
  <c r="BT33" i="27"/>
  <c r="BN33" i="27"/>
  <c r="BT32" i="27"/>
  <c r="BN32" i="27"/>
  <c r="BT31" i="27"/>
  <c r="BN31" i="27"/>
  <c r="BT30" i="27"/>
  <c r="BN30" i="27"/>
  <c r="BT29" i="27"/>
  <c r="BN29" i="27"/>
  <c r="BT28" i="27"/>
  <c r="BN28" i="27"/>
  <c r="BT27" i="27"/>
  <c r="BN27" i="27"/>
  <c r="BT26" i="27"/>
  <c r="BN26" i="27"/>
  <c r="BT25" i="27"/>
  <c r="BN25" i="27"/>
  <c r="BT24" i="27"/>
  <c r="BN24" i="27"/>
  <c r="BT23" i="27"/>
  <c r="BN23" i="27"/>
  <c r="BT22" i="27"/>
  <c r="BN22" i="27"/>
  <c r="BT21" i="27"/>
  <c r="BN21" i="27"/>
  <c r="BT20" i="27"/>
  <c r="BN20" i="27"/>
  <c r="BT19" i="27"/>
  <c r="BN19" i="27"/>
  <c r="BT18" i="27"/>
  <c r="BN18" i="27"/>
  <c r="BT17" i="27"/>
  <c r="BN17" i="27"/>
  <c r="BT16" i="27"/>
  <c r="BN16" i="27"/>
  <c r="BT15" i="27"/>
  <c r="BN15" i="27"/>
  <c r="BT14" i="27"/>
  <c r="BN14" i="27"/>
  <c r="BT13" i="27"/>
  <c r="BN13" i="27"/>
  <c r="BT12" i="27"/>
  <c r="BN12" i="27"/>
  <c r="BT11" i="27"/>
  <c r="BN11" i="27"/>
  <c r="BT10" i="27"/>
  <c r="BN10" i="27"/>
  <c r="BT9" i="27"/>
  <c r="BN9" i="27"/>
  <c r="BT8" i="27"/>
  <c r="BN8" i="27"/>
  <c r="BT7" i="27"/>
  <c r="BN7" i="27"/>
  <c r="BT6" i="27"/>
  <c r="BN6" i="27"/>
  <c r="BT5" i="27"/>
  <c r="BN5" i="27"/>
  <c r="BT4" i="27"/>
  <c r="BN4" i="27"/>
  <c r="BT3" i="27"/>
  <c r="BN3" i="27"/>
  <c r="BW2" i="27"/>
  <c r="BU2" i="27"/>
  <c r="BV2" i="27"/>
  <c r="BQ2" i="27"/>
  <c r="BO2" i="27"/>
  <c r="BP2" i="27"/>
  <c r="AX3" i="27"/>
  <c r="BK2" i="27"/>
  <c r="BI2" i="27"/>
  <c r="BJ2" i="27"/>
  <c r="BB113" i="27"/>
  <c r="BB112" i="27"/>
  <c r="BB111" i="27"/>
  <c r="BB110" i="27"/>
  <c r="BB109" i="27"/>
  <c r="BB108" i="27"/>
  <c r="BB107" i="27"/>
  <c r="BB106" i="27"/>
  <c r="BB105" i="27"/>
  <c r="BB104" i="27"/>
  <c r="BB103" i="27"/>
  <c r="BB102" i="27"/>
  <c r="BB101" i="27"/>
  <c r="BB100" i="27"/>
  <c r="BB99" i="27"/>
  <c r="BB98" i="27"/>
  <c r="BB97" i="27"/>
  <c r="BB96" i="27"/>
  <c r="BB95" i="27"/>
  <c r="BB94" i="27"/>
  <c r="BB93" i="27"/>
  <c r="BB92" i="27"/>
  <c r="BB91" i="27"/>
  <c r="BB90" i="27"/>
  <c r="BB89" i="27"/>
  <c r="BB88" i="27"/>
  <c r="BB86" i="27"/>
  <c r="BB85" i="27"/>
  <c r="BB84" i="27"/>
  <c r="BB83" i="27"/>
  <c r="BB82" i="27"/>
  <c r="BB81" i="27"/>
  <c r="BB80" i="27"/>
  <c r="BB79" i="27"/>
  <c r="BB78" i="27"/>
  <c r="BB77" i="27"/>
  <c r="BB76" i="27"/>
  <c r="BB75" i="27"/>
  <c r="BB74" i="27"/>
  <c r="BB73" i="27"/>
  <c r="BB72" i="27"/>
  <c r="BB71" i="27"/>
  <c r="BB70" i="27"/>
  <c r="BB69" i="27"/>
  <c r="BB68" i="27"/>
  <c r="BB66" i="27"/>
  <c r="BB65" i="27"/>
  <c r="BB64" i="27"/>
  <c r="BB63" i="27"/>
  <c r="BB62" i="27"/>
  <c r="BB61" i="27"/>
  <c r="BB60" i="27"/>
  <c r="BB59" i="27"/>
  <c r="BB58" i="27"/>
  <c r="BB57" i="27"/>
  <c r="BB56" i="27"/>
  <c r="BB55" i="27"/>
  <c r="BB54" i="27"/>
  <c r="BB53" i="27"/>
  <c r="BB52" i="27"/>
  <c r="BB51" i="27"/>
  <c r="BB50" i="27"/>
  <c r="BB49" i="27"/>
  <c r="BB48" i="27"/>
  <c r="BB47" i="27"/>
  <c r="BB46" i="27"/>
  <c r="BB45" i="27"/>
  <c r="BB44" i="27"/>
  <c r="BB43" i="27"/>
  <c r="BB42" i="27"/>
  <c r="BB41" i="27"/>
  <c r="BB40" i="27"/>
  <c r="BB39" i="27"/>
  <c r="BB38" i="27"/>
  <c r="BB37" i="27"/>
  <c r="BB36" i="27"/>
  <c r="BB35" i="27"/>
  <c r="BB34" i="27"/>
  <c r="BB33" i="27"/>
  <c r="BB32" i="27"/>
  <c r="BB31" i="27"/>
  <c r="BB30" i="27"/>
  <c r="BB29" i="27"/>
  <c r="BB28" i="27"/>
  <c r="BB27" i="27"/>
  <c r="BB26" i="27"/>
  <c r="BB25" i="27"/>
  <c r="BB24" i="27"/>
  <c r="BB23" i="27"/>
  <c r="BB22" i="27"/>
  <c r="BB21" i="27"/>
  <c r="BB20" i="27"/>
  <c r="BB19" i="27"/>
  <c r="BB18" i="27"/>
  <c r="BB17" i="27"/>
  <c r="BB16" i="27"/>
  <c r="BB15" i="27"/>
  <c r="BB14" i="27"/>
  <c r="BB13" i="27"/>
  <c r="BB12" i="27"/>
  <c r="BB11" i="27"/>
  <c r="BB10" i="27"/>
  <c r="BB9" i="27"/>
  <c r="BB8" i="27"/>
  <c r="BB7" i="27"/>
  <c r="BB6" i="27"/>
  <c r="BB5" i="27"/>
  <c r="BB4" i="27"/>
  <c r="BB3" i="27"/>
  <c r="AV113" i="27"/>
  <c r="AV112" i="27"/>
  <c r="AV111" i="27"/>
  <c r="AV110" i="27"/>
  <c r="AV109" i="27"/>
  <c r="AV108" i="27"/>
  <c r="AV107" i="27"/>
  <c r="AV106" i="27"/>
  <c r="AV105" i="27"/>
  <c r="AV104" i="27"/>
  <c r="AV103" i="27"/>
  <c r="AV102" i="27"/>
  <c r="AV101" i="27"/>
  <c r="AV100" i="27"/>
  <c r="AV99" i="27"/>
  <c r="AV98" i="27"/>
  <c r="AV97" i="27"/>
  <c r="AV96" i="27"/>
  <c r="AV95" i="27"/>
  <c r="AV94" i="27"/>
  <c r="AV93" i="27"/>
  <c r="AV92" i="27"/>
  <c r="AV91" i="27"/>
  <c r="AV90" i="27"/>
  <c r="AV89" i="27"/>
  <c r="AV88" i="27"/>
  <c r="AV86" i="27"/>
  <c r="AV85" i="27"/>
  <c r="AV84" i="27"/>
  <c r="AV83" i="27"/>
  <c r="AV82" i="27"/>
  <c r="AV81" i="27"/>
  <c r="AV80" i="27"/>
  <c r="AV79" i="27"/>
  <c r="AV78" i="27"/>
  <c r="AV77" i="27"/>
  <c r="AV76" i="27"/>
  <c r="AV75" i="27"/>
  <c r="AV74" i="27"/>
  <c r="AV73" i="27"/>
  <c r="AV72" i="27"/>
  <c r="AV71" i="27"/>
  <c r="AV70" i="27"/>
  <c r="AV69" i="27"/>
  <c r="AV68" i="27"/>
  <c r="AV66" i="27"/>
  <c r="AV65" i="27"/>
  <c r="AV64" i="27"/>
  <c r="AV63" i="27"/>
  <c r="AV62" i="27"/>
  <c r="AV61" i="27"/>
  <c r="AV60" i="27"/>
  <c r="AV59" i="27"/>
  <c r="AV58" i="27"/>
  <c r="AV57" i="27"/>
  <c r="AV56" i="27"/>
  <c r="AV55" i="27"/>
  <c r="AV54" i="27"/>
  <c r="AV53" i="27"/>
  <c r="AV52" i="27"/>
  <c r="AV51" i="27"/>
  <c r="AV50" i="27"/>
  <c r="AV49" i="27"/>
  <c r="AV48" i="27"/>
  <c r="AV47" i="27"/>
  <c r="AV46" i="27"/>
  <c r="AV45" i="27"/>
  <c r="AV44" i="27"/>
  <c r="AV43" i="27"/>
  <c r="AV42" i="27"/>
  <c r="AV41" i="27"/>
  <c r="AV40" i="27"/>
  <c r="AV39" i="27"/>
  <c r="AV38" i="27"/>
  <c r="AV37" i="27"/>
  <c r="AV36" i="27"/>
  <c r="AV35" i="27"/>
  <c r="AV34" i="27"/>
  <c r="AV33" i="27"/>
  <c r="AV32" i="27"/>
  <c r="AV31" i="27"/>
  <c r="AV30" i="27"/>
  <c r="AV29" i="27"/>
  <c r="AV28" i="27"/>
  <c r="AV27" i="27"/>
  <c r="AV26" i="27"/>
  <c r="AV25" i="27"/>
  <c r="AV24" i="27"/>
  <c r="AV23" i="27"/>
  <c r="AV22" i="27"/>
  <c r="AV21" i="27"/>
  <c r="AV20" i="27"/>
  <c r="AV19" i="27"/>
  <c r="AV18" i="27"/>
  <c r="AV17" i="27"/>
  <c r="AV16" i="27"/>
  <c r="AV15" i="27"/>
  <c r="AV14" i="27"/>
  <c r="AV13" i="27"/>
  <c r="AV12" i="27"/>
  <c r="AV11" i="27"/>
  <c r="AV10" i="27"/>
  <c r="AV9" i="27"/>
  <c r="AV8" i="27"/>
  <c r="AV7" i="27"/>
  <c r="AV6" i="27"/>
  <c r="AV5" i="27"/>
  <c r="AV4" i="27"/>
  <c r="AV3" i="27"/>
  <c r="AP113" i="27"/>
  <c r="AP112" i="27"/>
  <c r="AP111" i="27"/>
  <c r="AP110" i="27"/>
  <c r="AP109" i="27"/>
  <c r="AP108" i="27"/>
  <c r="AP107" i="27"/>
  <c r="AP106" i="27"/>
  <c r="AP105" i="27"/>
  <c r="AP104" i="27"/>
  <c r="AP103" i="27"/>
  <c r="AP102" i="27"/>
  <c r="AP101" i="27"/>
  <c r="AP100" i="27"/>
  <c r="AP99" i="27"/>
  <c r="AP98" i="27"/>
  <c r="AP97" i="27"/>
  <c r="AP96" i="27"/>
  <c r="AP95" i="27"/>
  <c r="AP94" i="27"/>
  <c r="AP93" i="27"/>
  <c r="AP92" i="27"/>
  <c r="AP91" i="27"/>
  <c r="AP90" i="27"/>
  <c r="AP89" i="27"/>
  <c r="AP88" i="27"/>
  <c r="AP86" i="27"/>
  <c r="AP85" i="27"/>
  <c r="AP84" i="27"/>
  <c r="AP83" i="27"/>
  <c r="AP82" i="27"/>
  <c r="AP81" i="27"/>
  <c r="AP80" i="27"/>
  <c r="AP79" i="27"/>
  <c r="AP78" i="27"/>
  <c r="AP77" i="27"/>
  <c r="AP76" i="27"/>
  <c r="AP75" i="27"/>
  <c r="AP74" i="27"/>
  <c r="AP73" i="27"/>
  <c r="AP72" i="27"/>
  <c r="AP71" i="27"/>
  <c r="AP70" i="27"/>
  <c r="AP69" i="27"/>
  <c r="AP68" i="27"/>
  <c r="AP66" i="27"/>
  <c r="AP65" i="27"/>
  <c r="AP64" i="27"/>
  <c r="AP63" i="27"/>
  <c r="AP62" i="27"/>
  <c r="AP61" i="27"/>
  <c r="AP60" i="27"/>
  <c r="AP59" i="27"/>
  <c r="AP58" i="27"/>
  <c r="AP57" i="27"/>
  <c r="AP56" i="27"/>
  <c r="AP55" i="27"/>
  <c r="AP54" i="27"/>
  <c r="AP53" i="27"/>
  <c r="AP52" i="27"/>
  <c r="AP51" i="27"/>
  <c r="AP50" i="27"/>
  <c r="AP49" i="27"/>
  <c r="AP48" i="27"/>
  <c r="AP47" i="27"/>
  <c r="AP46" i="27"/>
  <c r="AP45" i="27"/>
  <c r="AP44" i="27"/>
  <c r="AP43" i="27"/>
  <c r="AP42" i="27"/>
  <c r="AP41" i="27"/>
  <c r="AP40" i="27"/>
  <c r="AP39" i="27"/>
  <c r="AP38" i="27"/>
  <c r="AP37" i="27"/>
  <c r="AP36" i="27"/>
  <c r="AP35" i="27"/>
  <c r="AP34" i="27"/>
  <c r="AP33" i="27"/>
  <c r="AP32" i="27"/>
  <c r="AP31" i="27"/>
  <c r="AP30" i="27"/>
  <c r="AP29" i="27"/>
  <c r="AP28" i="27"/>
  <c r="AP27" i="27"/>
  <c r="AP26" i="27"/>
  <c r="AP25" i="27"/>
  <c r="AP24" i="27"/>
  <c r="AP23" i="27"/>
  <c r="AP22" i="27"/>
  <c r="AP21" i="27"/>
  <c r="AP20" i="27"/>
  <c r="AP19" i="27"/>
  <c r="AP18" i="27"/>
  <c r="AP17" i="27"/>
  <c r="AP16" i="27"/>
  <c r="AP15" i="27"/>
  <c r="AP14" i="27"/>
  <c r="AP13" i="27"/>
  <c r="AP12" i="27"/>
  <c r="AP11" i="27"/>
  <c r="AP10" i="27"/>
  <c r="AP9" i="27"/>
  <c r="AP8" i="27"/>
  <c r="AP7" i="27"/>
  <c r="AP6" i="27"/>
  <c r="AP5" i="27"/>
  <c r="AP4" i="27"/>
  <c r="AP3" i="27"/>
  <c r="AQ2" i="27"/>
  <c r="BE2" i="27"/>
  <c r="AY2" i="27"/>
  <c r="S2" i="27"/>
  <c r="Y2" i="27"/>
  <c r="AE2" i="27"/>
  <c r="AS2" i="27"/>
  <c r="P113" i="27"/>
  <c r="R112" i="27"/>
  <c r="P112" i="27"/>
  <c r="R111" i="27"/>
  <c r="P111" i="27"/>
  <c r="R110" i="27"/>
  <c r="P110" i="27"/>
  <c r="R109" i="27"/>
  <c r="P109" i="27"/>
  <c r="R108" i="27"/>
  <c r="P108" i="27"/>
  <c r="R107" i="27"/>
  <c r="S107" i="27"/>
  <c r="P107" i="27"/>
  <c r="R106" i="27"/>
  <c r="P106" i="27"/>
  <c r="R105" i="27"/>
  <c r="P105" i="27"/>
  <c r="R104" i="27"/>
  <c r="P104" i="27"/>
  <c r="R103" i="27"/>
  <c r="P103" i="27"/>
  <c r="R102" i="27"/>
  <c r="S102" i="27"/>
  <c r="P102" i="27"/>
  <c r="R101" i="27"/>
  <c r="S101" i="27"/>
  <c r="P101" i="27"/>
  <c r="R100" i="27"/>
  <c r="P100" i="27"/>
  <c r="R99" i="27"/>
  <c r="P99" i="27"/>
  <c r="R98" i="27"/>
  <c r="P98" i="27"/>
  <c r="R97" i="27"/>
  <c r="P97" i="27"/>
  <c r="R96" i="27"/>
  <c r="P96" i="27"/>
  <c r="R95" i="27"/>
  <c r="P95" i="27"/>
  <c r="R94" i="27"/>
  <c r="P94" i="27"/>
  <c r="R93" i="27"/>
  <c r="P93" i="27"/>
  <c r="R92" i="27"/>
  <c r="P92" i="27"/>
  <c r="R91" i="27"/>
  <c r="P91" i="27"/>
  <c r="R90" i="27"/>
  <c r="S90" i="27"/>
  <c r="P90" i="27"/>
  <c r="R89" i="27"/>
  <c r="P89" i="27"/>
  <c r="R88" i="27"/>
  <c r="P88" i="27"/>
  <c r="R86" i="27"/>
  <c r="P86" i="27"/>
  <c r="R85" i="27"/>
  <c r="P85" i="27"/>
  <c r="R84" i="27"/>
  <c r="P84" i="27"/>
  <c r="R83" i="27"/>
  <c r="P83" i="27"/>
  <c r="R82" i="27"/>
  <c r="P82" i="27"/>
  <c r="R81" i="27"/>
  <c r="S81" i="27"/>
  <c r="P81" i="27"/>
  <c r="R80" i="27"/>
  <c r="P80" i="27"/>
  <c r="R79" i="27"/>
  <c r="P79" i="27"/>
  <c r="R78" i="27"/>
  <c r="P78" i="27"/>
  <c r="R77" i="27"/>
  <c r="P77" i="27"/>
  <c r="R76" i="27"/>
  <c r="S76" i="27"/>
  <c r="P76" i="27"/>
  <c r="R75" i="27"/>
  <c r="P75" i="27"/>
  <c r="R74" i="27"/>
  <c r="P74" i="27"/>
  <c r="R73" i="27"/>
  <c r="P73" i="27"/>
  <c r="R72" i="27"/>
  <c r="P72" i="27"/>
  <c r="R71" i="27"/>
  <c r="P71" i="27"/>
  <c r="R70" i="27"/>
  <c r="P70" i="27"/>
  <c r="R69" i="27"/>
  <c r="P69" i="27"/>
  <c r="R68" i="27"/>
  <c r="P68" i="27"/>
  <c r="R66" i="27"/>
  <c r="P66" i="27"/>
  <c r="R65" i="27"/>
  <c r="P65" i="27"/>
  <c r="R64" i="27"/>
  <c r="P64" i="27"/>
  <c r="R63" i="27"/>
  <c r="P63" i="27"/>
  <c r="R62" i="27"/>
  <c r="P62" i="27"/>
  <c r="R61" i="27"/>
  <c r="S61" i="27"/>
  <c r="P61" i="27"/>
  <c r="R60" i="27"/>
  <c r="P60" i="27"/>
  <c r="R59" i="27"/>
  <c r="P59" i="27"/>
  <c r="R58" i="27"/>
  <c r="P58" i="27"/>
  <c r="R57" i="27"/>
  <c r="P57" i="27"/>
  <c r="R56" i="27"/>
  <c r="P56" i="27"/>
  <c r="R55" i="27"/>
  <c r="P55" i="27"/>
  <c r="R54" i="27"/>
  <c r="P54" i="27"/>
  <c r="R53" i="27"/>
  <c r="P53" i="27"/>
  <c r="R52" i="27"/>
  <c r="P52" i="27"/>
  <c r="R51" i="27"/>
  <c r="P51" i="27"/>
  <c r="R50" i="27"/>
  <c r="P50" i="27"/>
  <c r="R49" i="27"/>
  <c r="P49" i="27"/>
  <c r="R48" i="27"/>
  <c r="P48" i="27"/>
  <c r="R47" i="27"/>
  <c r="P47" i="27"/>
  <c r="R46" i="27"/>
  <c r="P46" i="27"/>
  <c r="R45" i="27"/>
  <c r="P45" i="27"/>
  <c r="R44" i="27"/>
  <c r="S44" i="27"/>
  <c r="P44" i="27"/>
  <c r="R43" i="27"/>
  <c r="S43" i="27"/>
  <c r="P43" i="27"/>
  <c r="R42" i="27"/>
  <c r="S42" i="27"/>
  <c r="P42" i="27"/>
  <c r="R41" i="27"/>
  <c r="S41" i="27"/>
  <c r="P41" i="27"/>
  <c r="R40" i="27"/>
  <c r="S40" i="27"/>
  <c r="P40" i="27"/>
  <c r="R39" i="27"/>
  <c r="S39" i="27"/>
  <c r="P39" i="27"/>
  <c r="R38" i="27"/>
  <c r="S38" i="27"/>
  <c r="P38" i="27"/>
  <c r="R37" i="27"/>
  <c r="S37" i="27"/>
  <c r="P37" i="27"/>
  <c r="R36" i="27"/>
  <c r="S36" i="27"/>
  <c r="P36" i="27"/>
  <c r="R35" i="27"/>
  <c r="P35" i="27"/>
  <c r="R34" i="27"/>
  <c r="P34" i="27"/>
  <c r="R33" i="27"/>
  <c r="P33" i="27"/>
  <c r="R32" i="27"/>
  <c r="P32" i="27"/>
  <c r="R31" i="27"/>
  <c r="P31" i="27"/>
  <c r="R30" i="27"/>
  <c r="P30" i="27"/>
  <c r="R29" i="27"/>
  <c r="P29" i="27"/>
  <c r="R28" i="27"/>
  <c r="P28" i="27"/>
  <c r="R27" i="27"/>
  <c r="S27" i="27"/>
  <c r="P27" i="27"/>
  <c r="R26" i="27"/>
  <c r="S26" i="27"/>
  <c r="P26" i="27"/>
  <c r="R25" i="27"/>
  <c r="P25" i="27"/>
  <c r="R24" i="27"/>
  <c r="P24" i="27"/>
  <c r="R23" i="27"/>
  <c r="P23" i="27"/>
  <c r="R22" i="27"/>
  <c r="P22" i="27"/>
  <c r="R21" i="27"/>
  <c r="P21" i="27"/>
  <c r="R20" i="27"/>
  <c r="S20" i="27"/>
  <c r="P20" i="27"/>
  <c r="R19" i="27"/>
  <c r="P19" i="27"/>
  <c r="R18" i="27"/>
  <c r="P18" i="27"/>
  <c r="R17" i="27"/>
  <c r="P17" i="27"/>
  <c r="R16" i="27"/>
  <c r="P16" i="27"/>
  <c r="R15" i="27"/>
  <c r="P15" i="27"/>
  <c r="R14" i="27"/>
  <c r="P14" i="27"/>
  <c r="R13" i="27"/>
  <c r="P13" i="27"/>
  <c r="R12" i="27"/>
  <c r="S12" i="27"/>
  <c r="P12" i="27"/>
  <c r="R11" i="27"/>
  <c r="P11" i="27"/>
  <c r="R10" i="27"/>
  <c r="S10" i="27"/>
  <c r="P10" i="27"/>
  <c r="R9" i="27"/>
  <c r="P9" i="27"/>
  <c r="R8" i="27"/>
  <c r="S8" i="27"/>
  <c r="P8" i="27"/>
  <c r="R7" i="27"/>
  <c r="S7" i="27"/>
  <c r="P7" i="27"/>
  <c r="R6" i="27"/>
  <c r="P6" i="27"/>
  <c r="R5" i="27"/>
  <c r="P5" i="27"/>
  <c r="T4" i="27"/>
  <c r="T5" i="27"/>
  <c r="T6" i="27"/>
  <c r="T7" i="27"/>
  <c r="T8" i="27"/>
  <c r="T9" i="27"/>
  <c r="T10" i="27"/>
  <c r="T11" i="27"/>
  <c r="T12" i="27"/>
  <c r="R4" i="27"/>
  <c r="S4" i="27"/>
  <c r="P4" i="27"/>
  <c r="R3" i="27"/>
  <c r="P3" i="27"/>
  <c r="Q2" i="27"/>
  <c r="R2" i="27"/>
  <c r="X113" i="27"/>
  <c r="V113" i="27"/>
  <c r="X112" i="27"/>
  <c r="V112" i="27"/>
  <c r="X111" i="27"/>
  <c r="V111" i="27"/>
  <c r="X110" i="27"/>
  <c r="V110" i="27"/>
  <c r="X109" i="27"/>
  <c r="V109" i="27"/>
  <c r="X108" i="27"/>
  <c r="V108" i="27"/>
  <c r="X107" i="27"/>
  <c r="Y107" i="27"/>
  <c r="V107" i="27"/>
  <c r="X106" i="27"/>
  <c r="V106" i="27"/>
  <c r="X105" i="27"/>
  <c r="V105" i="27"/>
  <c r="X104" i="27"/>
  <c r="V104" i="27"/>
  <c r="X103" i="27"/>
  <c r="V103" i="27"/>
  <c r="X102" i="27"/>
  <c r="Y102" i="27"/>
  <c r="V102" i="27"/>
  <c r="X101" i="27"/>
  <c r="Y101" i="27"/>
  <c r="V101" i="27"/>
  <c r="X100" i="27"/>
  <c r="V100" i="27"/>
  <c r="X99" i="27"/>
  <c r="V99" i="27"/>
  <c r="X98" i="27"/>
  <c r="V98" i="27"/>
  <c r="X97" i="27"/>
  <c r="V97" i="27"/>
  <c r="X96" i="27"/>
  <c r="V96" i="27"/>
  <c r="X95" i="27"/>
  <c r="V95" i="27"/>
  <c r="X94" i="27"/>
  <c r="V94" i="27"/>
  <c r="X93" i="27"/>
  <c r="V93" i="27"/>
  <c r="X92" i="27"/>
  <c r="V92" i="27"/>
  <c r="X91" i="27"/>
  <c r="V91" i="27"/>
  <c r="X90" i="27"/>
  <c r="Y90" i="27"/>
  <c r="V90" i="27"/>
  <c r="X89" i="27"/>
  <c r="V89" i="27"/>
  <c r="X88" i="27"/>
  <c r="V88" i="27"/>
  <c r="X86" i="27"/>
  <c r="V86" i="27"/>
  <c r="X85" i="27"/>
  <c r="V85" i="27"/>
  <c r="X84" i="27"/>
  <c r="V84" i="27"/>
  <c r="X83" i="27"/>
  <c r="V83" i="27"/>
  <c r="X82" i="27"/>
  <c r="V82" i="27"/>
  <c r="X81" i="27"/>
  <c r="Y81" i="27"/>
  <c r="V81" i="27"/>
  <c r="X80" i="27"/>
  <c r="V80" i="27"/>
  <c r="X79" i="27"/>
  <c r="V79" i="27"/>
  <c r="X78" i="27"/>
  <c r="V78" i="27"/>
  <c r="X77" i="27"/>
  <c r="V77" i="27"/>
  <c r="X76" i="27"/>
  <c r="Y76" i="27"/>
  <c r="V76" i="27"/>
  <c r="X75" i="27"/>
  <c r="V75" i="27"/>
  <c r="X74" i="27"/>
  <c r="V74" i="27"/>
  <c r="X73" i="27"/>
  <c r="V73" i="27"/>
  <c r="X72" i="27"/>
  <c r="V72" i="27"/>
  <c r="X71" i="27"/>
  <c r="V71" i="27"/>
  <c r="X70" i="27"/>
  <c r="V70" i="27"/>
  <c r="X69" i="27"/>
  <c r="V69" i="27"/>
  <c r="X68" i="27"/>
  <c r="V68" i="27"/>
  <c r="X66" i="27"/>
  <c r="V66" i="27"/>
  <c r="X65" i="27"/>
  <c r="V65" i="27"/>
  <c r="X64" i="27"/>
  <c r="V64" i="27"/>
  <c r="X63" i="27"/>
  <c r="V63" i="27"/>
  <c r="X62" i="27"/>
  <c r="V62" i="27"/>
  <c r="X61" i="27"/>
  <c r="Y61" i="27"/>
  <c r="V61" i="27"/>
  <c r="X60" i="27"/>
  <c r="V60" i="27"/>
  <c r="X59" i="27"/>
  <c r="V59" i="27"/>
  <c r="X58" i="27"/>
  <c r="V58" i="27"/>
  <c r="X57" i="27"/>
  <c r="V57" i="27"/>
  <c r="X56" i="27"/>
  <c r="V56" i="27"/>
  <c r="X55" i="27"/>
  <c r="V55" i="27"/>
  <c r="X54" i="27"/>
  <c r="V54" i="27"/>
  <c r="X53" i="27"/>
  <c r="V53" i="27"/>
  <c r="X52" i="27"/>
  <c r="V52" i="27"/>
  <c r="X51" i="27"/>
  <c r="V51" i="27"/>
  <c r="X50" i="27"/>
  <c r="V50" i="27"/>
  <c r="X49" i="27"/>
  <c r="V49" i="27"/>
  <c r="X48" i="27"/>
  <c r="V48" i="27"/>
  <c r="X47" i="27"/>
  <c r="V47" i="27"/>
  <c r="X46" i="27"/>
  <c r="V46" i="27"/>
  <c r="X45" i="27"/>
  <c r="V45" i="27"/>
  <c r="X44" i="27"/>
  <c r="Y44" i="27"/>
  <c r="V44" i="27"/>
  <c r="X43" i="27"/>
  <c r="Y43" i="27"/>
  <c r="V43" i="27"/>
  <c r="X42" i="27"/>
  <c r="Y42" i="27"/>
  <c r="V42" i="27"/>
  <c r="X41" i="27"/>
  <c r="Y41" i="27"/>
  <c r="V41" i="27"/>
  <c r="X40" i="27"/>
  <c r="Y40" i="27"/>
  <c r="V40" i="27"/>
  <c r="X39" i="27"/>
  <c r="Y39" i="27"/>
  <c r="V39" i="27"/>
  <c r="X38" i="27"/>
  <c r="Y38" i="27"/>
  <c r="V38" i="27"/>
  <c r="X37" i="27"/>
  <c r="Y37" i="27"/>
  <c r="V37" i="27"/>
  <c r="X36" i="27"/>
  <c r="Y36" i="27"/>
  <c r="V36" i="27"/>
  <c r="X35" i="27"/>
  <c r="V35" i="27"/>
  <c r="X34" i="27"/>
  <c r="V34" i="27"/>
  <c r="X33" i="27"/>
  <c r="V33" i="27"/>
  <c r="X32" i="27"/>
  <c r="V32" i="27"/>
  <c r="X31" i="27"/>
  <c r="V31" i="27"/>
  <c r="X30" i="27"/>
  <c r="V30" i="27"/>
  <c r="X29" i="27"/>
  <c r="V29" i="27"/>
  <c r="X28" i="27"/>
  <c r="V28" i="27"/>
  <c r="X27" i="27"/>
  <c r="Y27" i="27"/>
  <c r="V27" i="27"/>
  <c r="X26" i="27"/>
  <c r="Y26" i="27"/>
  <c r="V26" i="27"/>
  <c r="X25" i="27"/>
  <c r="V25" i="27"/>
  <c r="X24" i="27"/>
  <c r="V24" i="27"/>
  <c r="X23" i="27"/>
  <c r="V23" i="27"/>
  <c r="X22" i="27"/>
  <c r="V22" i="27"/>
  <c r="X21" i="27"/>
  <c r="V21" i="27"/>
  <c r="X20" i="27"/>
  <c r="Y20" i="27"/>
  <c r="V20" i="27"/>
  <c r="X19" i="27"/>
  <c r="V19" i="27"/>
  <c r="X18" i="27"/>
  <c r="V18" i="27"/>
  <c r="X17" i="27"/>
  <c r="V17" i="27"/>
  <c r="X16" i="27"/>
  <c r="V16" i="27"/>
  <c r="X15" i="27"/>
  <c r="V15" i="27"/>
  <c r="X14" i="27"/>
  <c r="V14" i="27"/>
  <c r="X13" i="27"/>
  <c r="V13" i="27"/>
  <c r="X12" i="27"/>
  <c r="Y12" i="27"/>
  <c r="V12" i="27"/>
  <c r="X11" i="27"/>
  <c r="V11" i="27"/>
  <c r="X10" i="27"/>
  <c r="Y10" i="27"/>
  <c r="V10" i="27"/>
  <c r="X9" i="27"/>
  <c r="V9" i="27"/>
  <c r="X8" i="27"/>
  <c r="Y8" i="27"/>
  <c r="V8" i="27"/>
  <c r="X7" i="27"/>
  <c r="Y7" i="27"/>
  <c r="V7" i="27"/>
  <c r="X6" i="27"/>
  <c r="V6" i="27"/>
  <c r="X5" i="27"/>
  <c r="V5" i="27"/>
  <c r="Z4" i="27"/>
  <c r="Z5" i="27"/>
  <c r="Z6" i="27"/>
  <c r="Z7" i="27"/>
  <c r="Z8" i="27"/>
  <c r="Z9" i="27"/>
  <c r="Z10" i="27"/>
  <c r="Z11" i="27"/>
  <c r="Z12" i="27"/>
  <c r="Z13" i="27"/>
  <c r="Z14" i="27"/>
  <c r="Z15" i="27"/>
  <c r="Z16" i="27"/>
  <c r="Z17" i="27"/>
  <c r="Z18" i="27"/>
  <c r="Z19" i="27"/>
  <c r="Z20" i="27"/>
  <c r="X4" i="27"/>
  <c r="Y4" i="27"/>
  <c r="V4" i="27"/>
  <c r="X3" i="27"/>
  <c r="V3" i="27"/>
  <c r="W2" i="27"/>
  <c r="X2" i="27"/>
  <c r="AC2" i="27"/>
  <c r="AD2" i="27"/>
  <c r="AW2" i="27"/>
  <c r="AX2" i="27"/>
  <c r="AY87" i="27"/>
  <c r="AH113" i="27"/>
  <c r="AH112" i="27"/>
  <c r="AH111" i="27"/>
  <c r="AH110" i="27"/>
  <c r="AH109" i="27"/>
  <c r="AH108" i="27"/>
  <c r="AH107" i="27"/>
  <c r="AH106" i="27"/>
  <c r="AH105" i="27"/>
  <c r="AH104" i="27"/>
  <c r="AH103" i="27"/>
  <c r="AH102" i="27"/>
  <c r="AH101" i="27"/>
  <c r="AH100" i="27"/>
  <c r="AH99" i="27"/>
  <c r="AH98" i="27"/>
  <c r="AH97" i="27"/>
  <c r="AH96" i="27"/>
  <c r="AH95" i="27"/>
  <c r="AH94" i="27"/>
  <c r="AH93" i="27"/>
  <c r="AH92" i="27"/>
  <c r="AH91" i="27"/>
  <c r="AH90" i="27"/>
  <c r="AH89" i="27"/>
  <c r="AH88" i="27"/>
  <c r="AH86" i="27"/>
  <c r="AH85" i="27"/>
  <c r="AH84" i="27"/>
  <c r="AH83" i="27"/>
  <c r="AH82" i="27"/>
  <c r="AH81" i="27"/>
  <c r="AH80" i="27"/>
  <c r="AH79" i="27"/>
  <c r="AH78" i="27"/>
  <c r="AH77" i="27"/>
  <c r="AH76" i="27"/>
  <c r="AH75" i="27"/>
  <c r="AH74" i="27"/>
  <c r="AH73" i="27"/>
  <c r="AH72" i="27"/>
  <c r="AH71" i="27"/>
  <c r="AH70" i="27"/>
  <c r="AH69" i="27"/>
  <c r="AH68" i="27"/>
  <c r="AH66" i="27"/>
  <c r="AH65" i="27"/>
  <c r="AH64" i="27"/>
  <c r="AH63" i="27"/>
  <c r="AH62" i="27"/>
  <c r="AH61" i="27"/>
  <c r="AH60" i="27"/>
  <c r="AH59" i="27"/>
  <c r="AH58" i="27"/>
  <c r="AH57" i="27"/>
  <c r="AH56" i="27"/>
  <c r="AH55" i="27"/>
  <c r="AH54" i="27"/>
  <c r="AH53" i="27"/>
  <c r="AH52" i="27"/>
  <c r="AH51" i="27"/>
  <c r="AH50" i="27"/>
  <c r="AH49" i="27"/>
  <c r="AH48" i="27"/>
  <c r="AH47" i="27"/>
  <c r="AH46" i="27"/>
  <c r="AH45" i="27"/>
  <c r="AH44" i="27"/>
  <c r="AH43" i="27"/>
  <c r="AH42" i="27"/>
  <c r="AH41" i="27"/>
  <c r="AH40" i="27"/>
  <c r="AH39" i="27"/>
  <c r="AH38" i="27"/>
  <c r="AH37" i="27"/>
  <c r="AH36" i="27"/>
  <c r="AH35" i="27"/>
  <c r="AH34" i="27"/>
  <c r="AH33" i="27"/>
  <c r="AH32" i="27"/>
  <c r="AH31" i="27"/>
  <c r="AH30" i="27"/>
  <c r="AH29" i="27"/>
  <c r="AH28" i="27"/>
  <c r="AH27" i="27"/>
  <c r="AH26" i="27"/>
  <c r="AH25" i="27"/>
  <c r="AH24" i="27"/>
  <c r="AH23" i="27"/>
  <c r="AH22" i="27"/>
  <c r="AH21" i="27"/>
  <c r="AH20" i="27"/>
  <c r="AH19" i="27"/>
  <c r="AH18" i="27"/>
  <c r="AH17" i="27"/>
  <c r="AH16" i="27"/>
  <c r="AH15" i="27"/>
  <c r="AH14" i="27"/>
  <c r="AH13" i="27"/>
  <c r="AH12" i="27"/>
  <c r="AH11" i="27"/>
  <c r="AH10" i="27"/>
  <c r="AH9" i="27"/>
  <c r="AH8" i="27"/>
  <c r="AH7" i="27"/>
  <c r="AH6" i="27"/>
  <c r="AH5" i="27"/>
  <c r="AH4" i="27"/>
  <c r="AH3" i="27"/>
  <c r="AB4" i="27"/>
  <c r="AB5" i="27"/>
  <c r="AB6" i="27"/>
  <c r="AB7" i="27"/>
  <c r="AB8" i="27"/>
  <c r="AB9" i="27"/>
  <c r="AB10" i="27"/>
  <c r="AB11" i="27"/>
  <c r="AB12" i="27"/>
  <c r="AB13" i="27"/>
  <c r="AB14" i="27"/>
  <c r="AB15" i="27"/>
  <c r="AB16" i="27"/>
  <c r="AB17" i="27"/>
  <c r="AB18" i="27"/>
  <c r="AB19" i="27"/>
  <c r="AB20" i="27"/>
  <c r="AB21" i="27"/>
  <c r="AB22" i="27"/>
  <c r="AB23" i="27"/>
  <c r="AB24" i="27"/>
  <c r="AB25" i="27"/>
  <c r="AB26" i="27"/>
  <c r="AB27" i="27"/>
  <c r="AB28" i="27"/>
  <c r="AB29" i="27"/>
  <c r="AB30" i="27"/>
  <c r="AB31" i="27"/>
  <c r="AB32" i="27"/>
  <c r="AB33" i="27"/>
  <c r="AB34" i="27"/>
  <c r="AB35" i="27"/>
  <c r="AB36" i="27"/>
  <c r="AB37" i="27"/>
  <c r="AB38" i="27"/>
  <c r="AB39" i="27"/>
  <c r="AB40" i="27"/>
  <c r="AB41" i="27"/>
  <c r="AB42" i="27"/>
  <c r="AB43" i="27"/>
  <c r="AB44" i="27"/>
  <c r="AB45" i="27"/>
  <c r="AB46" i="27"/>
  <c r="AB47" i="27"/>
  <c r="AB48" i="27"/>
  <c r="AB49" i="27"/>
  <c r="AB50" i="27"/>
  <c r="AB51" i="27"/>
  <c r="AB52" i="27"/>
  <c r="AB53" i="27"/>
  <c r="AB54" i="27"/>
  <c r="AB55" i="27"/>
  <c r="AB56" i="27"/>
  <c r="AB57" i="27"/>
  <c r="AB58" i="27"/>
  <c r="AB59" i="27"/>
  <c r="AB60" i="27"/>
  <c r="AB61" i="27"/>
  <c r="AB62" i="27"/>
  <c r="AB63" i="27"/>
  <c r="AB64" i="27"/>
  <c r="AB65" i="27"/>
  <c r="AB66" i="27"/>
  <c r="AB68" i="27"/>
  <c r="AB69" i="27"/>
  <c r="AB70" i="27"/>
  <c r="AB71" i="27"/>
  <c r="AB72" i="27"/>
  <c r="AB73" i="27"/>
  <c r="AB74" i="27"/>
  <c r="AB75" i="27"/>
  <c r="AB76" i="27"/>
  <c r="AB77" i="27"/>
  <c r="AB78" i="27"/>
  <c r="AB79" i="27"/>
  <c r="AB80" i="27"/>
  <c r="AB81" i="27"/>
  <c r="AB82" i="27"/>
  <c r="AB83" i="27"/>
  <c r="AB84" i="27"/>
  <c r="AB85" i="27"/>
  <c r="AB86" i="27"/>
  <c r="AB88" i="27"/>
  <c r="AB89" i="27"/>
  <c r="AB90" i="27"/>
  <c r="AB91" i="27"/>
  <c r="AB92" i="27"/>
  <c r="AB93" i="27"/>
  <c r="AB94" i="27"/>
  <c r="AB95" i="27"/>
  <c r="AB96" i="27"/>
  <c r="AB97" i="27"/>
  <c r="AB98" i="27"/>
  <c r="AB99" i="27"/>
  <c r="AB100" i="27"/>
  <c r="AB101" i="27"/>
  <c r="AB102" i="27"/>
  <c r="AB103" i="27"/>
  <c r="AB104" i="27"/>
  <c r="AB105" i="27"/>
  <c r="AB106" i="27"/>
  <c r="AB107" i="27"/>
  <c r="AB108" i="27"/>
  <c r="AB109" i="27"/>
  <c r="AB110" i="27"/>
  <c r="AB111" i="27"/>
  <c r="AB112" i="27"/>
  <c r="AB113" i="27"/>
  <c r="AB3" i="27"/>
  <c r="AD113" i="27"/>
  <c r="AD112" i="27"/>
  <c r="AD111" i="27"/>
  <c r="AD110" i="27"/>
  <c r="AD109" i="27"/>
  <c r="AD108" i="27"/>
  <c r="AD107" i="27"/>
  <c r="AE107" i="27"/>
  <c r="AD106" i="27"/>
  <c r="AD105" i="27"/>
  <c r="AD104" i="27"/>
  <c r="AD103" i="27"/>
  <c r="AD102" i="27"/>
  <c r="AE102" i="27"/>
  <c r="AD101" i="27"/>
  <c r="AE101" i="27"/>
  <c r="AD100" i="27"/>
  <c r="AD99" i="27"/>
  <c r="AD98" i="27"/>
  <c r="AD97" i="27"/>
  <c r="AD96" i="27"/>
  <c r="AD95" i="27"/>
  <c r="AD94" i="27"/>
  <c r="AD93" i="27"/>
  <c r="AD92" i="27"/>
  <c r="AD91" i="27"/>
  <c r="AD90" i="27"/>
  <c r="AE90" i="27"/>
  <c r="AD89" i="27"/>
  <c r="AD88" i="27"/>
  <c r="AD86" i="27"/>
  <c r="AD85" i="27"/>
  <c r="AD84" i="27"/>
  <c r="AD83" i="27"/>
  <c r="AD82" i="27"/>
  <c r="AD81" i="27"/>
  <c r="AE81" i="27"/>
  <c r="AD80" i="27"/>
  <c r="AD79" i="27"/>
  <c r="AD78" i="27"/>
  <c r="AD77" i="27"/>
  <c r="AD76" i="27"/>
  <c r="AE76" i="27"/>
  <c r="AD75" i="27"/>
  <c r="AD74" i="27"/>
  <c r="AD73" i="27"/>
  <c r="AD72" i="27"/>
  <c r="AD71" i="27"/>
  <c r="AD70" i="27"/>
  <c r="AD69" i="27"/>
  <c r="AD68" i="27"/>
  <c r="AD66" i="27"/>
  <c r="AD65" i="27"/>
  <c r="AD64" i="27"/>
  <c r="AD63" i="27"/>
  <c r="AD62" i="27"/>
  <c r="AD61" i="27"/>
  <c r="AE61" i="27"/>
  <c r="AD60" i="27"/>
  <c r="AD59" i="27"/>
  <c r="AD58" i="27"/>
  <c r="AD57" i="27"/>
  <c r="AD56" i="27"/>
  <c r="AD55" i="27"/>
  <c r="AD54" i="27"/>
  <c r="AD53" i="27"/>
  <c r="AD52" i="27"/>
  <c r="AD51" i="27"/>
  <c r="AD50" i="27"/>
  <c r="AD49" i="27"/>
  <c r="AD48" i="27"/>
  <c r="AD47" i="27"/>
  <c r="AD46" i="27"/>
  <c r="AD45" i="27"/>
  <c r="AD44" i="27"/>
  <c r="AE44" i="27"/>
  <c r="AD43" i="27"/>
  <c r="AE43" i="27"/>
  <c r="AD42" i="27"/>
  <c r="AE42" i="27"/>
  <c r="AD41" i="27"/>
  <c r="AE41" i="27"/>
  <c r="AD40" i="27"/>
  <c r="AE40" i="27"/>
  <c r="AD39" i="27"/>
  <c r="AE39" i="27"/>
  <c r="AD38" i="27"/>
  <c r="AE38" i="27"/>
  <c r="AD37" i="27"/>
  <c r="AE37" i="27"/>
  <c r="AD36" i="27"/>
  <c r="AE36" i="27"/>
  <c r="AD35" i="27"/>
  <c r="AD34" i="27"/>
  <c r="AD33" i="27"/>
  <c r="AD32" i="27"/>
  <c r="AD31" i="27"/>
  <c r="AD30" i="27"/>
  <c r="AD29" i="27"/>
  <c r="AD28" i="27"/>
  <c r="AD27" i="27"/>
  <c r="AE27" i="27"/>
  <c r="AD26" i="27"/>
  <c r="AE26" i="27"/>
  <c r="AD25" i="27"/>
  <c r="AD24" i="27"/>
  <c r="AD23" i="27"/>
  <c r="AD22" i="27"/>
  <c r="AD21" i="27"/>
  <c r="AD20" i="27"/>
  <c r="AE20" i="27"/>
  <c r="AD19" i="27"/>
  <c r="AD18" i="27"/>
  <c r="AD17" i="27"/>
  <c r="AD16" i="27"/>
  <c r="AD15" i="27"/>
  <c r="AD14" i="27"/>
  <c r="AD13" i="27"/>
  <c r="AD12" i="27"/>
  <c r="AE12" i="27"/>
  <c r="AD11" i="27"/>
  <c r="AD10" i="27"/>
  <c r="AE10" i="27"/>
  <c r="AD9" i="27"/>
  <c r="AD8" i="27"/>
  <c r="AE8" i="27"/>
  <c r="AD7" i="27"/>
  <c r="AE7" i="27"/>
  <c r="AD6" i="27"/>
  <c r="AD5" i="27"/>
  <c r="AF4" i="27"/>
  <c r="AF5" i="27"/>
  <c r="AF6" i="27"/>
  <c r="AF7" i="27"/>
  <c r="AF8" i="27"/>
  <c r="AF9" i="27"/>
  <c r="AF10" i="27"/>
  <c r="AF11" i="27"/>
  <c r="AF12" i="27"/>
  <c r="AF13" i="27"/>
  <c r="AF14" i="27"/>
  <c r="AF15" i="27"/>
  <c r="AF16" i="27"/>
  <c r="AF17" i="27"/>
  <c r="AF18" i="27"/>
  <c r="AF19" i="27"/>
  <c r="AF20" i="27"/>
  <c r="AF21" i="27"/>
  <c r="AF22" i="27"/>
  <c r="AF23" i="27"/>
  <c r="AF24" i="27"/>
  <c r="AF25" i="27"/>
  <c r="AF26" i="27"/>
  <c r="AD4" i="27"/>
  <c r="AE4" i="27"/>
  <c r="AD3" i="27"/>
  <c r="M13" i="20"/>
  <c r="R111" i="3"/>
  <c r="Q111" i="3"/>
  <c r="R110" i="3"/>
  <c r="Q110" i="3"/>
  <c r="R109" i="3"/>
  <c r="Q109" i="3"/>
  <c r="R108" i="3"/>
  <c r="Q108" i="3"/>
  <c r="R107" i="3"/>
  <c r="Q107" i="3"/>
  <c r="R106" i="3"/>
  <c r="Q106" i="3"/>
  <c r="R103" i="3"/>
  <c r="Q103" i="3"/>
  <c r="R101" i="3"/>
  <c r="Q101" i="3"/>
  <c r="R100" i="3"/>
  <c r="Q100" i="3"/>
  <c r="R99" i="3"/>
  <c r="Q99" i="3"/>
  <c r="R97" i="3"/>
  <c r="Q97" i="3"/>
  <c r="R96" i="3"/>
  <c r="Q96" i="3"/>
  <c r="R95" i="3"/>
  <c r="Q95" i="3"/>
  <c r="R94" i="3"/>
  <c r="Q94" i="3"/>
  <c r="R93" i="3"/>
  <c r="Q93" i="3"/>
  <c r="R92" i="3"/>
  <c r="Q92" i="3"/>
  <c r="R90" i="3"/>
  <c r="Q90" i="3"/>
  <c r="R89" i="3"/>
  <c r="Q89" i="3"/>
  <c r="R88" i="3"/>
  <c r="Q88" i="3"/>
  <c r="R87" i="3"/>
  <c r="Q87" i="3"/>
  <c r="R85" i="3"/>
  <c r="Q85" i="3"/>
  <c r="R84" i="3"/>
  <c r="Q84" i="3"/>
  <c r="R83" i="3"/>
  <c r="Q83" i="3"/>
  <c r="R82" i="3"/>
  <c r="Q82" i="3"/>
  <c r="R81" i="3"/>
  <c r="Q81" i="3"/>
  <c r="R80" i="3"/>
  <c r="Q80" i="3"/>
  <c r="R79" i="3"/>
  <c r="Q79" i="3"/>
  <c r="R78" i="3"/>
  <c r="Q78" i="3"/>
  <c r="R77" i="3"/>
  <c r="Q77" i="3"/>
  <c r="R76" i="3"/>
  <c r="Q76" i="3"/>
  <c r="R75" i="3"/>
  <c r="Q75" i="3"/>
  <c r="R74" i="3"/>
  <c r="Q74" i="3"/>
  <c r="R73" i="3"/>
  <c r="Q73" i="3"/>
  <c r="R72" i="3"/>
  <c r="Q72" i="3"/>
  <c r="R71" i="3"/>
  <c r="Q71" i="3"/>
  <c r="R70" i="3"/>
  <c r="Q70" i="3"/>
  <c r="R69" i="3"/>
  <c r="Q69" i="3"/>
  <c r="R68" i="3"/>
  <c r="Q68" i="3"/>
  <c r="R67" i="3"/>
  <c r="Q67" i="3"/>
  <c r="R65" i="3"/>
  <c r="Q65" i="3"/>
  <c r="R64" i="3"/>
  <c r="Q64" i="3"/>
  <c r="R63" i="3"/>
  <c r="Q63" i="3"/>
  <c r="R61" i="3"/>
  <c r="Q61" i="3"/>
  <c r="R60" i="3"/>
  <c r="Q60" i="3"/>
  <c r="R59" i="3"/>
  <c r="Q59" i="3"/>
  <c r="R58" i="3"/>
  <c r="Q58" i="3"/>
  <c r="R57" i="3"/>
  <c r="Q57" i="3"/>
  <c r="R56" i="3"/>
  <c r="Q56" i="3"/>
  <c r="R55" i="3"/>
  <c r="Q55" i="3"/>
  <c r="R54" i="3"/>
  <c r="Q54" i="3"/>
  <c r="R53" i="3"/>
  <c r="Q53" i="3"/>
  <c r="R52" i="3"/>
  <c r="Q52" i="3"/>
  <c r="R50" i="3"/>
  <c r="Q50" i="3"/>
  <c r="R49" i="3"/>
  <c r="Q49" i="3"/>
  <c r="R48" i="3"/>
  <c r="Q48" i="3"/>
  <c r="R45" i="3"/>
  <c r="Q45" i="3"/>
  <c r="R44" i="3"/>
  <c r="Q44" i="3"/>
  <c r="R43" i="3"/>
  <c r="Q43" i="3"/>
  <c r="R42" i="3"/>
  <c r="Q42" i="3"/>
  <c r="R41" i="3"/>
  <c r="Q41" i="3"/>
  <c r="R40" i="3"/>
  <c r="Q40" i="3"/>
  <c r="R39" i="3"/>
  <c r="Q39" i="3"/>
  <c r="R38" i="3"/>
  <c r="Q38" i="3"/>
  <c r="R37" i="3"/>
  <c r="Q37" i="3"/>
  <c r="R36" i="3"/>
  <c r="Q36" i="3"/>
  <c r="R35" i="3"/>
  <c r="Q35" i="3"/>
  <c r="R34" i="3"/>
  <c r="Q34" i="3"/>
  <c r="R32" i="3"/>
  <c r="Q32" i="3"/>
  <c r="R29" i="3"/>
  <c r="Q29" i="3"/>
  <c r="R26" i="3"/>
  <c r="Q26" i="3"/>
  <c r="R25" i="3"/>
  <c r="Q25" i="3"/>
  <c r="R24" i="3"/>
  <c r="Q24" i="3"/>
  <c r="R23" i="3"/>
  <c r="Q23" i="3"/>
  <c r="R22" i="3"/>
  <c r="Q22" i="3"/>
  <c r="R21" i="3"/>
  <c r="Q21" i="3"/>
  <c r="R20" i="3"/>
  <c r="Q20" i="3"/>
  <c r="R19" i="3"/>
  <c r="Q19" i="3"/>
  <c r="R18" i="3"/>
  <c r="Q18" i="3"/>
  <c r="R17" i="3"/>
  <c r="Q17" i="3"/>
  <c r="R16" i="3"/>
  <c r="Q16" i="3"/>
  <c r="R15" i="3"/>
  <c r="Q15" i="3"/>
  <c r="R14" i="3"/>
  <c r="Q14" i="3"/>
  <c r="R13" i="3"/>
  <c r="Q13" i="3"/>
  <c r="R12" i="3"/>
  <c r="Q12" i="3"/>
  <c r="R11" i="3"/>
  <c r="Q11" i="3"/>
  <c r="R10" i="3"/>
  <c r="Q10" i="3"/>
  <c r="R9" i="3"/>
  <c r="Q9" i="3"/>
  <c r="C1" i="10"/>
  <c r="AZ4" i="27"/>
  <c r="AZ5" i="27"/>
  <c r="AZ6" i="27"/>
  <c r="AZ7" i="27"/>
  <c r="AZ8" i="27"/>
  <c r="AZ9" i="27"/>
  <c r="AZ10" i="27"/>
  <c r="AZ11" i="27"/>
  <c r="AZ12" i="27"/>
  <c r="AZ13" i="27"/>
  <c r="AZ14" i="27"/>
  <c r="AZ15" i="27"/>
  <c r="AZ16" i="27"/>
  <c r="AZ17" i="27"/>
  <c r="AZ18" i="27"/>
  <c r="AZ19" i="27"/>
  <c r="AZ20" i="27"/>
  <c r="AZ21" i="27"/>
  <c r="AZ22" i="27"/>
  <c r="AZ23" i="27"/>
  <c r="AZ24" i="27"/>
  <c r="AZ25" i="27"/>
  <c r="AZ26" i="27"/>
  <c r="AZ27" i="27"/>
  <c r="AZ28" i="27"/>
  <c r="AZ29" i="27"/>
  <c r="AZ30" i="27"/>
  <c r="AZ31" i="27"/>
  <c r="AZ32" i="27"/>
  <c r="AZ33" i="27"/>
  <c r="AZ34" i="27"/>
  <c r="AZ35" i="27"/>
  <c r="AZ36" i="27"/>
  <c r="AZ37" i="27"/>
  <c r="AZ38" i="27"/>
  <c r="AZ39" i="27"/>
  <c r="AZ40" i="27"/>
  <c r="AZ41" i="27"/>
  <c r="AZ42" i="27"/>
  <c r="AZ43" i="27"/>
  <c r="AZ44" i="27"/>
  <c r="AZ45" i="27"/>
  <c r="AZ46" i="27"/>
  <c r="AZ47" i="27"/>
  <c r="AZ48" i="27"/>
  <c r="AZ49" i="27"/>
  <c r="AZ50" i="27"/>
  <c r="AZ51" i="27"/>
  <c r="AZ52" i="27"/>
  <c r="AZ53" i="27"/>
  <c r="AZ54" i="27"/>
  <c r="AZ55" i="27"/>
  <c r="AZ56" i="27"/>
  <c r="AZ57" i="27"/>
  <c r="AZ58" i="27"/>
  <c r="AZ59" i="27"/>
  <c r="AZ60" i="27"/>
  <c r="AZ61" i="27"/>
  <c r="AZ62" i="27"/>
  <c r="AZ63" i="27"/>
  <c r="AZ64" i="27"/>
  <c r="AZ65" i="27"/>
  <c r="AZ66" i="27"/>
  <c r="AZ68" i="27"/>
  <c r="AZ69" i="27"/>
  <c r="AZ70" i="27"/>
  <c r="AZ71" i="27"/>
  <c r="AZ72" i="27"/>
  <c r="AZ73" i="27"/>
  <c r="AZ74" i="27"/>
  <c r="AZ75" i="27"/>
  <c r="AZ76" i="27"/>
  <c r="AZ77" i="27"/>
  <c r="AZ78" i="27"/>
  <c r="AZ79" i="27"/>
  <c r="AZ80" i="27"/>
  <c r="AZ81" i="27"/>
  <c r="AZ82" i="27"/>
  <c r="AZ83" i="27"/>
  <c r="AZ84" i="27"/>
  <c r="AZ85" i="27"/>
  <c r="AX112" i="27"/>
  <c r="AX111" i="27"/>
  <c r="AX110" i="27"/>
  <c r="AX109" i="27"/>
  <c r="AX108" i="27"/>
  <c r="AX107" i="27"/>
  <c r="AX106" i="27"/>
  <c r="AX105" i="27"/>
  <c r="AX104" i="27"/>
  <c r="AX103" i="27"/>
  <c r="AX102" i="27"/>
  <c r="AX101" i="27"/>
  <c r="AX100" i="27"/>
  <c r="AX99" i="27"/>
  <c r="AX98" i="27"/>
  <c r="AX97" i="27"/>
  <c r="AX96" i="27"/>
  <c r="AX95" i="27"/>
  <c r="AX94" i="27"/>
  <c r="AX93" i="27"/>
  <c r="AX92" i="27"/>
  <c r="AX91" i="27"/>
  <c r="AX90" i="27"/>
  <c r="AX89" i="27"/>
  <c r="AX88" i="27"/>
  <c r="AX86" i="27"/>
  <c r="AX85" i="27"/>
  <c r="AX84" i="27"/>
  <c r="AX83" i="27"/>
  <c r="AX82" i="27"/>
  <c r="AX81" i="27"/>
  <c r="AX80" i="27"/>
  <c r="AX79" i="27"/>
  <c r="AX78" i="27"/>
  <c r="AX77" i="27"/>
  <c r="AX76" i="27"/>
  <c r="AX75" i="27"/>
  <c r="AX74" i="27"/>
  <c r="AX73" i="27"/>
  <c r="AX72" i="27"/>
  <c r="AX71" i="27"/>
  <c r="AX70" i="27"/>
  <c r="AX69" i="27"/>
  <c r="AX68" i="27"/>
  <c r="AX66" i="27"/>
  <c r="AX65" i="27"/>
  <c r="AX64" i="27"/>
  <c r="AX63" i="27"/>
  <c r="AX62" i="27"/>
  <c r="AX61" i="27"/>
  <c r="AX60" i="27"/>
  <c r="AX59" i="27"/>
  <c r="AX58" i="27"/>
  <c r="AX57" i="27"/>
  <c r="AX56" i="27"/>
  <c r="AX55" i="27"/>
  <c r="AX54" i="27"/>
  <c r="AX53" i="27"/>
  <c r="AX52" i="27"/>
  <c r="AX51" i="27"/>
  <c r="AX50" i="27"/>
  <c r="AX49" i="27"/>
  <c r="AX48" i="27"/>
  <c r="AX47" i="27"/>
  <c r="AX46" i="27"/>
  <c r="AX45" i="27"/>
  <c r="AX44" i="27"/>
  <c r="AX43" i="27"/>
  <c r="AX42" i="27"/>
  <c r="AX41" i="27"/>
  <c r="AX40" i="27"/>
  <c r="AX39" i="27"/>
  <c r="AX38" i="27"/>
  <c r="AX37" i="27"/>
  <c r="AX36" i="27"/>
  <c r="AX35" i="27"/>
  <c r="AX34" i="27"/>
  <c r="AX33" i="27"/>
  <c r="AX32" i="27"/>
  <c r="AX31" i="27"/>
  <c r="AX30" i="27"/>
  <c r="AX29" i="27"/>
  <c r="AX28" i="27"/>
  <c r="AX27" i="27"/>
  <c r="AX26" i="27"/>
  <c r="AX25" i="27"/>
  <c r="AX24" i="27"/>
  <c r="AX23" i="27"/>
  <c r="AX22" i="27"/>
  <c r="AX21" i="27"/>
  <c r="AX20" i="27"/>
  <c r="AX19" i="27"/>
  <c r="AX18" i="27"/>
  <c r="AX17" i="27"/>
  <c r="AX16" i="27"/>
  <c r="AX15" i="27"/>
  <c r="AX14" i="27"/>
  <c r="AX13" i="27"/>
  <c r="AX12" i="27"/>
  <c r="AX11" i="27"/>
  <c r="AX10" i="27"/>
  <c r="AX9" i="27"/>
  <c r="AX8" i="27"/>
  <c r="AX7" i="27"/>
  <c r="AX6" i="27"/>
  <c r="AX5" i="27"/>
  <c r="AX4" i="27"/>
  <c r="AX113" i="27"/>
  <c r="O111" i="3"/>
  <c r="N111" i="3"/>
  <c r="O110" i="3"/>
  <c r="N110" i="3"/>
  <c r="O109" i="3"/>
  <c r="N109" i="3"/>
  <c r="O108" i="3"/>
  <c r="N108" i="3"/>
  <c r="O107" i="3"/>
  <c r="N107" i="3"/>
  <c r="O105" i="3"/>
  <c r="N105" i="3"/>
  <c r="O101" i="3"/>
  <c r="N101" i="3"/>
  <c r="O100" i="3"/>
  <c r="N100" i="3"/>
  <c r="O99" i="3"/>
  <c r="N99" i="3"/>
  <c r="O97" i="3"/>
  <c r="N97" i="3"/>
  <c r="O96" i="3"/>
  <c r="N96" i="3"/>
  <c r="O95" i="3"/>
  <c r="N95" i="3"/>
  <c r="O94" i="3"/>
  <c r="N94" i="3"/>
  <c r="O93" i="3"/>
  <c r="N93" i="3"/>
  <c r="O92" i="3"/>
  <c r="N92" i="3"/>
  <c r="O91" i="3"/>
  <c r="N91" i="3"/>
  <c r="O90" i="3"/>
  <c r="N90" i="3"/>
  <c r="O89" i="3"/>
  <c r="N89" i="3"/>
  <c r="O88" i="3"/>
  <c r="N88" i="3"/>
  <c r="O87" i="3"/>
  <c r="N87" i="3"/>
  <c r="O85" i="3"/>
  <c r="N85" i="3"/>
  <c r="O84" i="3"/>
  <c r="N84" i="3"/>
  <c r="O83" i="3"/>
  <c r="N83" i="3"/>
  <c r="O82" i="3"/>
  <c r="N82" i="3"/>
  <c r="O81" i="3"/>
  <c r="N81" i="3"/>
  <c r="O80" i="3"/>
  <c r="N80" i="3"/>
  <c r="O79" i="3"/>
  <c r="N79" i="3"/>
  <c r="O78" i="3"/>
  <c r="N78" i="3"/>
  <c r="O77" i="3"/>
  <c r="N77" i="3"/>
  <c r="O76" i="3"/>
  <c r="N76" i="3"/>
  <c r="O75" i="3"/>
  <c r="N75" i="3"/>
  <c r="O74" i="3"/>
  <c r="N74" i="3"/>
  <c r="O73" i="3"/>
  <c r="N73" i="3"/>
  <c r="O72" i="3"/>
  <c r="N72" i="3"/>
  <c r="O71" i="3"/>
  <c r="N71" i="3"/>
  <c r="O70" i="3"/>
  <c r="N70" i="3"/>
  <c r="O69" i="3"/>
  <c r="N69" i="3"/>
  <c r="O68" i="3"/>
  <c r="N68" i="3"/>
  <c r="O67" i="3"/>
  <c r="N67" i="3"/>
  <c r="O65" i="3"/>
  <c r="N65" i="3"/>
  <c r="O64" i="3"/>
  <c r="N64" i="3"/>
  <c r="O63" i="3"/>
  <c r="N63" i="3"/>
  <c r="O62" i="3"/>
  <c r="N62" i="3"/>
  <c r="O61" i="3"/>
  <c r="N61" i="3"/>
  <c r="O60" i="3"/>
  <c r="N60" i="3"/>
  <c r="O59" i="3"/>
  <c r="N59" i="3"/>
  <c r="O58" i="3"/>
  <c r="N58" i="3"/>
  <c r="O56" i="3"/>
  <c r="N56" i="3"/>
  <c r="O55" i="3"/>
  <c r="N55" i="3"/>
  <c r="O54" i="3"/>
  <c r="N54" i="3"/>
  <c r="O53" i="3"/>
  <c r="N53" i="3"/>
  <c r="O52" i="3"/>
  <c r="N52" i="3"/>
  <c r="O50" i="3"/>
  <c r="N50" i="3"/>
  <c r="O49" i="3"/>
  <c r="N49" i="3"/>
  <c r="O48" i="3"/>
  <c r="N48" i="3"/>
  <c r="O45" i="3"/>
  <c r="N45" i="3"/>
  <c r="O44" i="3"/>
  <c r="N44" i="3"/>
  <c r="O43" i="3"/>
  <c r="N43" i="3"/>
  <c r="O42" i="3"/>
  <c r="N42" i="3"/>
  <c r="O41" i="3"/>
  <c r="N41" i="3"/>
  <c r="O40" i="3"/>
  <c r="N40" i="3"/>
  <c r="O39" i="3"/>
  <c r="N39" i="3"/>
  <c r="O38" i="3"/>
  <c r="N38" i="3"/>
  <c r="O37" i="3"/>
  <c r="N37" i="3"/>
  <c r="O36" i="3"/>
  <c r="N36" i="3"/>
  <c r="O35" i="3"/>
  <c r="N35" i="3"/>
  <c r="O34" i="3"/>
  <c r="N34" i="3"/>
  <c r="O33" i="3"/>
  <c r="N33" i="3"/>
  <c r="O29" i="3"/>
  <c r="N29" i="3"/>
  <c r="O28" i="3"/>
  <c r="N28" i="3"/>
  <c r="O26" i="3"/>
  <c r="N26" i="3"/>
  <c r="O25" i="3"/>
  <c r="N25" i="3"/>
  <c r="O24" i="3"/>
  <c r="N24" i="3"/>
  <c r="O23" i="3"/>
  <c r="N23" i="3"/>
  <c r="O22" i="3"/>
  <c r="N22" i="3"/>
  <c r="O21" i="3"/>
  <c r="N21" i="3"/>
  <c r="O20" i="3"/>
  <c r="N20" i="3"/>
  <c r="O19" i="3"/>
  <c r="N19" i="3"/>
  <c r="O18" i="3"/>
  <c r="N18" i="3"/>
  <c r="O16" i="3"/>
  <c r="N16" i="3"/>
  <c r="O15" i="3"/>
  <c r="N15" i="3"/>
  <c r="O14" i="3"/>
  <c r="N14" i="3"/>
  <c r="O13" i="3"/>
  <c r="N13" i="3"/>
  <c r="O12" i="3"/>
  <c r="N12" i="3"/>
  <c r="O11" i="3"/>
  <c r="N11" i="3"/>
  <c r="O10" i="3"/>
  <c r="N10" i="3"/>
  <c r="O9" i="3"/>
  <c r="N9" i="3"/>
  <c r="AT4" i="27"/>
  <c r="AT5" i="27"/>
  <c r="AT6" i="27"/>
  <c r="AT7" i="27"/>
  <c r="AT8" i="27"/>
  <c r="AT9" i="27"/>
  <c r="AT10" i="27"/>
  <c r="AT11" i="27"/>
  <c r="AT12" i="27"/>
  <c r="AT13" i="27"/>
  <c r="AT14" i="27"/>
  <c r="AT15" i="27"/>
  <c r="AT16" i="27"/>
  <c r="AT17" i="27"/>
  <c r="AT18" i="27"/>
  <c r="AT19" i="27"/>
  <c r="AT20" i="27"/>
  <c r="AT21" i="27"/>
  <c r="AT22" i="27"/>
  <c r="AT23" i="27"/>
  <c r="AT24" i="27"/>
  <c r="AT25" i="27"/>
  <c r="AT26" i="27"/>
  <c r="AT27" i="27"/>
  <c r="AT28" i="27"/>
  <c r="AT29" i="27"/>
  <c r="AT30" i="27"/>
  <c r="AT31" i="27"/>
  <c r="AT32" i="27"/>
  <c r="AT33" i="27"/>
  <c r="AT34" i="27"/>
  <c r="AT35" i="27"/>
  <c r="AT36" i="27"/>
  <c r="AT37" i="27"/>
  <c r="AT38" i="27"/>
  <c r="AT39" i="27"/>
  <c r="AT40" i="27"/>
  <c r="AT41" i="27"/>
  <c r="AT42" i="27"/>
  <c r="AT43" i="27"/>
  <c r="AT44" i="27"/>
  <c r="AT45" i="27"/>
  <c r="AT46" i="27"/>
  <c r="AT47" i="27"/>
  <c r="AT48" i="27"/>
  <c r="AT49" i="27"/>
  <c r="AT50" i="27"/>
  <c r="AT51" i="27"/>
  <c r="AT52" i="27"/>
  <c r="AT53" i="27"/>
  <c r="AT54" i="27"/>
  <c r="AT55" i="27"/>
  <c r="AT56" i="27"/>
  <c r="AT57" i="27"/>
  <c r="AT58" i="27"/>
  <c r="AT59" i="27"/>
  <c r="AT60" i="27"/>
  <c r="AT61" i="27"/>
  <c r="AT62" i="27"/>
  <c r="AT63" i="27"/>
  <c r="AT64" i="27"/>
  <c r="AT65" i="27"/>
  <c r="AT66" i="27"/>
  <c r="AT68" i="27"/>
  <c r="AT69" i="27"/>
  <c r="AT70" i="27"/>
  <c r="AT71" i="27"/>
  <c r="AT72" i="27"/>
  <c r="AT73" i="27"/>
  <c r="AT74" i="27"/>
  <c r="AT75" i="27"/>
  <c r="AT76" i="27"/>
  <c r="AT77" i="27"/>
  <c r="AT78" i="27"/>
  <c r="AT79" i="27"/>
  <c r="AT80" i="27"/>
  <c r="AT81" i="27"/>
  <c r="AT82" i="27"/>
  <c r="AT83" i="27"/>
  <c r="AT84" i="27"/>
  <c r="AT85" i="27"/>
  <c r="C113" i="11"/>
  <c r="C114" i="11"/>
  <c r="C115" i="11"/>
  <c r="C116" i="11"/>
  <c r="C117" i="11"/>
  <c r="C118" i="11"/>
  <c r="C119" i="11"/>
  <c r="C120" i="11"/>
  <c r="C121" i="11"/>
  <c r="C122" i="11"/>
  <c r="C123" i="11"/>
  <c r="C124" i="11"/>
  <c r="C125" i="11"/>
  <c r="C126" i="11"/>
  <c r="C127" i="11"/>
  <c r="C128" i="11"/>
  <c r="C129" i="11"/>
  <c r="C130" i="11"/>
  <c r="C131" i="11"/>
  <c r="C132" i="11"/>
  <c r="C133" i="11"/>
  <c r="C134" i="11"/>
  <c r="C135" i="11"/>
  <c r="C136" i="11"/>
  <c r="C137" i="11"/>
  <c r="C138" i="11"/>
  <c r="C139" i="11"/>
  <c r="C140" i="11"/>
  <c r="C141" i="11"/>
  <c r="C142" i="11"/>
  <c r="C143" i="11"/>
  <c r="C144" i="11"/>
  <c r="C145" i="11"/>
  <c r="C146" i="11"/>
  <c r="C147" i="11"/>
  <c r="C148" i="11"/>
  <c r="C149" i="11"/>
  <c r="C150" i="11"/>
  <c r="C151" i="11"/>
  <c r="C152" i="11"/>
  <c r="C153" i="11"/>
  <c r="C154" i="11"/>
  <c r="C155" i="11"/>
  <c r="C156" i="11"/>
  <c r="C157" i="11"/>
  <c r="C158" i="11"/>
  <c r="C159" i="11"/>
  <c r="C160" i="11"/>
  <c r="C161" i="11"/>
  <c r="C162" i="11"/>
  <c r="C163" i="11"/>
  <c r="C164" i="11"/>
  <c r="C165" i="11"/>
  <c r="C166" i="11"/>
  <c r="C167" i="11"/>
  <c r="C168" i="11"/>
  <c r="C169" i="11"/>
  <c r="C170" i="11"/>
  <c r="C171" i="11"/>
  <c r="C172" i="11"/>
  <c r="C173" i="11"/>
  <c r="C174" i="11"/>
  <c r="C175" i="11"/>
  <c r="C176" i="11"/>
  <c r="C177" i="11"/>
  <c r="C178" i="11"/>
  <c r="C179" i="11"/>
  <c r="C180" i="11"/>
  <c r="C181" i="11"/>
  <c r="C182" i="11"/>
  <c r="C183" i="11"/>
  <c r="C184" i="11"/>
  <c r="C185" i="11"/>
  <c r="C186" i="11"/>
  <c r="C187" i="11"/>
  <c r="C188" i="11"/>
  <c r="C189" i="11"/>
  <c r="C190" i="11"/>
  <c r="C191" i="11"/>
  <c r="C192" i="11"/>
  <c r="C193" i="11"/>
  <c r="C194" i="11"/>
  <c r="C195" i="11"/>
  <c r="C196" i="11"/>
  <c r="C197" i="11"/>
  <c r="C198" i="11"/>
  <c r="C199" i="11"/>
  <c r="C200" i="11"/>
  <c r="C201" i="11"/>
  <c r="C202" i="11"/>
  <c r="C203" i="11"/>
  <c r="C204" i="11"/>
  <c r="C205" i="11"/>
  <c r="C206" i="11"/>
  <c r="AZ86" i="27"/>
  <c r="AZ88" i="27"/>
  <c r="AZ89" i="27"/>
  <c r="AZ90" i="27"/>
  <c r="AZ91" i="27"/>
  <c r="AZ92" i="27"/>
  <c r="AZ93" i="27"/>
  <c r="AZ94" i="27"/>
  <c r="AZ95" i="27"/>
  <c r="AZ96" i="27"/>
  <c r="AZ97" i="27"/>
  <c r="AZ98" i="27"/>
  <c r="AZ99" i="27"/>
  <c r="AZ100" i="27"/>
  <c r="AZ101" i="27"/>
  <c r="AZ102" i="27"/>
  <c r="AZ103" i="27"/>
  <c r="AZ104" i="27"/>
  <c r="AZ105" i="27"/>
  <c r="AZ106" i="27"/>
  <c r="AZ107" i="27"/>
  <c r="AZ108" i="27"/>
  <c r="AZ109" i="27"/>
  <c r="AZ110" i="27"/>
  <c r="AZ111" i="27"/>
  <c r="AZ112" i="27"/>
  <c r="AZ113" i="27"/>
  <c r="AZ87" i="27"/>
  <c r="BL86" i="27"/>
  <c r="BL88" i="27"/>
  <c r="BL89" i="27"/>
  <c r="BL90" i="27"/>
  <c r="BL91" i="27"/>
  <c r="BL92" i="27"/>
  <c r="BL93" i="27"/>
  <c r="BL94" i="27"/>
  <c r="BL95" i="27"/>
  <c r="BL96" i="27"/>
  <c r="BL97" i="27"/>
  <c r="BL98" i="27"/>
  <c r="BL99" i="27"/>
  <c r="BL100" i="27"/>
  <c r="BL101" i="27"/>
  <c r="BL102" i="27"/>
  <c r="BL103" i="27"/>
  <c r="BL104" i="27"/>
  <c r="BL105" i="27"/>
  <c r="BL106" i="27"/>
  <c r="BL107" i="27"/>
  <c r="BL108" i="27"/>
  <c r="BL109" i="27"/>
  <c r="BL110" i="27"/>
  <c r="BL111" i="27"/>
  <c r="BL112" i="27"/>
  <c r="BL113" i="27"/>
  <c r="BL87" i="27"/>
  <c r="AT86" i="27"/>
  <c r="AT88" i="27"/>
  <c r="AT89" i="27"/>
  <c r="AT90" i="27"/>
  <c r="AT91" i="27"/>
  <c r="AT92" i="27"/>
  <c r="AT93" i="27"/>
  <c r="AT94" i="27"/>
  <c r="AT95" i="27"/>
  <c r="AT96" i="27"/>
  <c r="AT97" i="27"/>
  <c r="AT98" i="27"/>
  <c r="AT99" i="27"/>
  <c r="AT100" i="27"/>
  <c r="AT101" i="27"/>
  <c r="AT102" i="27"/>
  <c r="AT103" i="27"/>
  <c r="AT104" i="27"/>
  <c r="AT105" i="27"/>
  <c r="AT106" i="27"/>
  <c r="AT107" i="27"/>
  <c r="AT108" i="27"/>
  <c r="AT109" i="27"/>
  <c r="AT110" i="27"/>
  <c r="AT111" i="27"/>
  <c r="AT112" i="27"/>
  <c r="AT113" i="27"/>
  <c r="AT87" i="27"/>
  <c r="AY3" i="27"/>
  <c r="BF6" i="27"/>
  <c r="BG5" i="27"/>
  <c r="C6" i="11" s="1"/>
  <c r="F6" i="11" s="1"/>
  <c r="CZ5" i="27" s="1"/>
  <c r="EY5" i="27" s="1"/>
  <c r="FM5" i="27" s="1"/>
  <c r="S5" i="27"/>
  <c r="S108" i="27"/>
  <c r="S92" i="27"/>
  <c r="S34" i="27"/>
  <c r="S66" i="27"/>
  <c r="S46" i="27"/>
  <c r="S88" i="27"/>
  <c r="S6" i="27"/>
  <c r="S55" i="27"/>
  <c r="S109" i="27"/>
  <c r="S33" i="27"/>
  <c r="S9" i="27"/>
  <c r="S11" i="27"/>
  <c r="S19" i="27"/>
  <c r="S45" i="27"/>
  <c r="S105" i="27"/>
  <c r="Y9" i="27"/>
  <c r="Y92" i="27"/>
  <c r="Y111" i="27"/>
  <c r="Y112" i="27"/>
  <c r="Y104" i="27"/>
  <c r="Y79" i="27"/>
  <c r="Y62" i="27"/>
  <c r="Y50" i="27"/>
  <c r="Y21" i="27"/>
  <c r="Y18" i="27"/>
  <c r="Y30" i="27"/>
  <c r="Y14" i="27"/>
  <c r="Y100" i="27"/>
  <c r="Y83" i="27"/>
  <c r="Y71" i="27"/>
  <c r="Y58" i="27"/>
  <c r="Y25" i="27"/>
  <c r="Y5" i="27"/>
  <c r="Y22" i="27"/>
  <c r="Y34" i="27"/>
  <c r="Y46" i="27"/>
  <c r="Y54" i="27"/>
  <c r="Y66" i="27"/>
  <c r="Y75" i="27"/>
  <c r="Y88" i="27"/>
  <c r="T13" i="27"/>
  <c r="T14" i="27"/>
  <c r="T15" i="27"/>
  <c r="T16" i="27"/>
  <c r="T17" i="27"/>
  <c r="T18" i="27"/>
  <c r="T19" i="27"/>
  <c r="T20" i="27"/>
  <c r="T21" i="27"/>
  <c r="T22" i="27"/>
  <c r="T23" i="27"/>
  <c r="T24" i="27"/>
  <c r="T25" i="27"/>
  <c r="T26" i="27"/>
  <c r="T27" i="27"/>
  <c r="T28" i="27"/>
  <c r="T29" i="27"/>
  <c r="T30" i="27"/>
  <c r="T31" i="27"/>
  <c r="T32" i="27"/>
  <c r="T33" i="27"/>
  <c r="T34" i="27"/>
  <c r="T35" i="27"/>
  <c r="T36" i="27"/>
  <c r="Y6" i="27"/>
  <c r="Y13" i="27"/>
  <c r="Y17" i="27"/>
  <c r="Y19" i="27"/>
  <c r="Y51" i="27"/>
  <c r="Y80" i="27"/>
  <c r="Y105" i="27"/>
  <c r="Y109" i="27"/>
  <c r="Y55" i="27"/>
  <c r="Y68" i="27"/>
  <c r="Y82" i="27"/>
  <c r="Y93" i="27"/>
  <c r="Y95" i="27"/>
  <c r="Y97" i="27"/>
  <c r="Y99" i="27"/>
  <c r="Y113" i="27"/>
  <c r="S15" i="27"/>
  <c r="S17" i="27"/>
  <c r="S18" i="27"/>
  <c r="S23" i="27"/>
  <c r="S29" i="27"/>
  <c r="S30" i="27"/>
  <c r="S51" i="27"/>
  <c r="S58" i="27"/>
  <c r="S62" i="27"/>
  <c r="S72" i="27"/>
  <c r="S79" i="27"/>
  <c r="S83" i="27"/>
  <c r="S97" i="27"/>
  <c r="S112" i="27"/>
  <c r="Y63" i="27"/>
  <c r="Y15" i="27"/>
  <c r="Y31" i="27"/>
  <c r="Y59" i="27"/>
  <c r="Y72" i="27"/>
  <c r="Y84" i="27"/>
  <c r="Y86" i="27"/>
  <c r="Y108" i="27"/>
  <c r="S13" i="27"/>
  <c r="S14" i="27"/>
  <c r="S16" i="27"/>
  <c r="S25" i="27"/>
  <c r="S35" i="27"/>
  <c r="S47" i="27"/>
  <c r="S54" i="27"/>
  <c r="S68" i="27"/>
  <c r="S75" i="27"/>
  <c r="S89" i="27"/>
  <c r="S93" i="27"/>
  <c r="S100" i="27"/>
  <c r="S104" i="27"/>
  <c r="Y11" i="27"/>
  <c r="Y23" i="27"/>
  <c r="Y35" i="27"/>
  <c r="Y47" i="27"/>
  <c r="Y89" i="27"/>
  <c r="Y96" i="27"/>
  <c r="S111" i="27"/>
  <c r="S103" i="27"/>
  <c r="S99" i="27"/>
  <c r="S95" i="27"/>
  <c r="S91" i="27"/>
  <c r="S86" i="27"/>
  <c r="S82" i="27"/>
  <c r="S78" i="27"/>
  <c r="S74" i="27"/>
  <c r="S70" i="27"/>
  <c r="S65" i="27"/>
  <c r="S57" i="27"/>
  <c r="S53" i="27"/>
  <c r="S49" i="27"/>
  <c r="S110" i="27"/>
  <c r="S106" i="27"/>
  <c r="S98" i="27"/>
  <c r="S94" i="27"/>
  <c r="S85" i="27"/>
  <c r="S77" i="27"/>
  <c r="S73" i="27"/>
  <c r="S69" i="27"/>
  <c r="S64" i="27"/>
  <c r="S60" i="27"/>
  <c r="S56" i="27"/>
  <c r="S52" i="27"/>
  <c r="S48" i="27"/>
  <c r="S32" i="27"/>
  <c r="S28" i="27"/>
  <c r="S24" i="27"/>
  <c r="S3" i="27"/>
  <c r="S21" i="27"/>
  <c r="S22" i="27"/>
  <c r="S31" i="27"/>
  <c r="S50" i="27"/>
  <c r="S59" i="27"/>
  <c r="S63" i="27"/>
  <c r="S71" i="27"/>
  <c r="S80" i="27"/>
  <c r="S84" i="27"/>
  <c r="S96" i="27"/>
  <c r="S113" i="27"/>
  <c r="Y91" i="27"/>
  <c r="Y103" i="27"/>
  <c r="Z21" i="27"/>
  <c r="Z22" i="27"/>
  <c r="Z23" i="27"/>
  <c r="Z24" i="27"/>
  <c r="Z25" i="27"/>
  <c r="Z26" i="27"/>
  <c r="Z27" i="27"/>
  <c r="Z28" i="27"/>
  <c r="Z29" i="27"/>
  <c r="Z30" i="27"/>
  <c r="Z31" i="27"/>
  <c r="Z32" i="27"/>
  <c r="Z33" i="27"/>
  <c r="Z34" i="27"/>
  <c r="Z35" i="27"/>
  <c r="Z36" i="27"/>
  <c r="AE3" i="27"/>
  <c r="AE66" i="27"/>
  <c r="AE16" i="27"/>
  <c r="Y3" i="27"/>
  <c r="Y16" i="27"/>
  <c r="Y24" i="27"/>
  <c r="Y28" i="27"/>
  <c r="Y32" i="27"/>
  <c r="Y48" i="27"/>
  <c r="Y52" i="27"/>
  <c r="Y56" i="27"/>
  <c r="Y60" i="27"/>
  <c r="Y64" i="27"/>
  <c r="Y69" i="27"/>
  <c r="Y73" i="27"/>
  <c r="Y77" i="27"/>
  <c r="Y85" i="27"/>
  <c r="Y94" i="27"/>
  <c r="Y98" i="27"/>
  <c r="Y106" i="27"/>
  <c r="Y110" i="27"/>
  <c r="Y29" i="27"/>
  <c r="Y33" i="27"/>
  <c r="Y45" i="27"/>
  <c r="Y49" i="27"/>
  <c r="Y53" i="27"/>
  <c r="Y57" i="27"/>
  <c r="Y65" i="27"/>
  <c r="Y70" i="27"/>
  <c r="Y74" i="27"/>
  <c r="Y78" i="27"/>
  <c r="AE69" i="27"/>
  <c r="AE73" i="27"/>
  <c r="AE77" i="27"/>
  <c r="AE34" i="27"/>
  <c r="AE19" i="27"/>
  <c r="AE23" i="27"/>
  <c r="AE21" i="27"/>
  <c r="AE11" i="27"/>
  <c r="AF27" i="27"/>
  <c r="AF28" i="27"/>
  <c r="AF29" i="27"/>
  <c r="AF30" i="27"/>
  <c r="AF31" i="27"/>
  <c r="AF32" i="27"/>
  <c r="AF33" i="27"/>
  <c r="AF34" i="27"/>
  <c r="AF35" i="27"/>
  <c r="AF36" i="27"/>
  <c r="AF37" i="27"/>
  <c r="AF38" i="27"/>
  <c r="AF39" i="27"/>
  <c r="AF40" i="27"/>
  <c r="AF41" i="27"/>
  <c r="AF42" i="27"/>
  <c r="AE112" i="27"/>
  <c r="AE96" i="27"/>
  <c r="AE79" i="27"/>
  <c r="AE62" i="27"/>
  <c r="AE46" i="27"/>
  <c r="AE30" i="27"/>
  <c r="AE14" i="27"/>
  <c r="AE83" i="27"/>
  <c r="AE80" i="27"/>
  <c r="AE108" i="27"/>
  <c r="AE92" i="27"/>
  <c r="AE75" i="27"/>
  <c r="AE58" i="27"/>
  <c r="AE100" i="27"/>
  <c r="AE98" i="27"/>
  <c r="AE97" i="27"/>
  <c r="AE104" i="27"/>
  <c r="AE88" i="27"/>
  <c r="AE71" i="27"/>
  <c r="AE54" i="27"/>
  <c r="AE22" i="27"/>
  <c r="AE6" i="27"/>
  <c r="AE5" i="27"/>
  <c r="AE15" i="27"/>
  <c r="AE28" i="27"/>
  <c r="AE51" i="27"/>
  <c r="AE110" i="27"/>
  <c r="AE18" i="27"/>
  <c r="AE24" i="27"/>
  <c r="AE32" i="27"/>
  <c r="AE35" i="27"/>
  <c r="AE47" i="27"/>
  <c r="AE59" i="27"/>
  <c r="AE64" i="27"/>
  <c r="AE68" i="27"/>
  <c r="AE72" i="27"/>
  <c r="AE48" i="27"/>
  <c r="AE53" i="27"/>
  <c r="AE55" i="27"/>
  <c r="AE60" i="27"/>
  <c r="AE85" i="27"/>
  <c r="AE94" i="27"/>
  <c r="AE106" i="27"/>
  <c r="AE31" i="27"/>
  <c r="AE50" i="27"/>
  <c r="AE52" i="27"/>
  <c r="AE56" i="27"/>
  <c r="AE63" i="27"/>
  <c r="AE84" i="27"/>
  <c r="AE89" i="27"/>
  <c r="AE93" i="27"/>
  <c r="AE105" i="27"/>
  <c r="AE109" i="27"/>
  <c r="AE113" i="27"/>
  <c r="AE9" i="27"/>
  <c r="AE25" i="27"/>
  <c r="AE57" i="27"/>
  <c r="AE74" i="27"/>
  <c r="AE91" i="27"/>
  <c r="AE70" i="27"/>
  <c r="AE86" i="27"/>
  <c r="AE103" i="27"/>
  <c r="AE13" i="27"/>
  <c r="AE29" i="27"/>
  <c r="AE45" i="27"/>
  <c r="AE78" i="27"/>
  <c r="AE95" i="27"/>
  <c r="AE111" i="27"/>
  <c r="AE17" i="27"/>
  <c r="AE33" i="27"/>
  <c r="AE49" i="27"/>
  <c r="AE65" i="27"/>
  <c r="AE82" i="27"/>
  <c r="AE99" i="27"/>
  <c r="H112" i="28"/>
  <c r="H109" i="28"/>
  <c r="H110" i="28"/>
  <c r="H111" i="28"/>
  <c r="H106" i="28"/>
  <c r="H107" i="28"/>
  <c r="H108" i="28"/>
  <c r="H3" i="28"/>
  <c r="H4" i="28"/>
  <c r="H5" i="28"/>
  <c r="H6" i="28"/>
  <c r="H7" i="28"/>
  <c r="H8" i="28"/>
  <c r="H9" i="28"/>
  <c r="H10" i="28"/>
  <c r="H11" i="28"/>
  <c r="H12" i="28"/>
  <c r="H13" i="28"/>
  <c r="H14" i="28"/>
  <c r="H15" i="28"/>
  <c r="H16" i="28"/>
  <c r="H17" i="28"/>
  <c r="H18" i="28"/>
  <c r="H19" i="28"/>
  <c r="H20" i="28"/>
  <c r="H21" i="28"/>
  <c r="H22" i="28"/>
  <c r="H23" i="28"/>
  <c r="H24" i="28"/>
  <c r="H25" i="28"/>
  <c r="H26" i="28"/>
  <c r="H27" i="28"/>
  <c r="H28" i="28"/>
  <c r="H29" i="28"/>
  <c r="H30" i="28"/>
  <c r="H31" i="28"/>
  <c r="H32" i="28"/>
  <c r="H33" i="28"/>
  <c r="H34" i="28"/>
  <c r="H35" i="28"/>
  <c r="H36" i="28"/>
  <c r="H37" i="28"/>
  <c r="H38" i="28"/>
  <c r="H39" i="28"/>
  <c r="H40" i="28"/>
  <c r="H41" i="28"/>
  <c r="H42" i="28"/>
  <c r="H43" i="28"/>
  <c r="H44" i="28"/>
  <c r="H45" i="28"/>
  <c r="H46" i="28"/>
  <c r="H47" i="28"/>
  <c r="H48" i="28"/>
  <c r="H49" i="28"/>
  <c r="H50" i="28"/>
  <c r="H51" i="28"/>
  <c r="H52" i="28"/>
  <c r="H53" i="28"/>
  <c r="H54" i="28"/>
  <c r="H55" i="28"/>
  <c r="H56" i="28"/>
  <c r="H57" i="28"/>
  <c r="H58" i="28"/>
  <c r="H59" i="28"/>
  <c r="H60" i="28"/>
  <c r="H61" i="28"/>
  <c r="H62" i="28"/>
  <c r="H63" i="28"/>
  <c r="H64" i="28"/>
  <c r="H65" i="28"/>
  <c r="H67" i="28"/>
  <c r="H68" i="28"/>
  <c r="H69" i="28"/>
  <c r="H70" i="28"/>
  <c r="H71" i="28"/>
  <c r="H72" i="28"/>
  <c r="H73" i="28"/>
  <c r="H74" i="28"/>
  <c r="H75" i="28"/>
  <c r="H76" i="28"/>
  <c r="H77" i="28"/>
  <c r="H78" i="28"/>
  <c r="H79" i="28"/>
  <c r="H80" i="28"/>
  <c r="H81" i="28"/>
  <c r="H82" i="28"/>
  <c r="H83" i="28"/>
  <c r="H84" i="28"/>
  <c r="H85" i="28"/>
  <c r="H87" i="28"/>
  <c r="H88" i="28"/>
  <c r="H89" i="28"/>
  <c r="H90" i="28"/>
  <c r="H91" i="28"/>
  <c r="H92" i="28"/>
  <c r="H93" i="28"/>
  <c r="H94" i="28"/>
  <c r="H95" i="28"/>
  <c r="H96" i="28"/>
  <c r="H97" i="28"/>
  <c r="H98" i="28"/>
  <c r="H99" i="28"/>
  <c r="H100" i="28"/>
  <c r="H101" i="28"/>
  <c r="H102" i="28"/>
  <c r="H103" i="28"/>
  <c r="H104" i="28"/>
  <c r="H105" i="28"/>
  <c r="H2" i="28"/>
  <c r="B19" i="28"/>
  <c r="B18" i="28"/>
  <c r="B17" i="28"/>
  <c r="B16" i="28"/>
  <c r="B15" i="28"/>
  <c r="B14" i="28"/>
  <c r="B13" i="28"/>
  <c r="B12" i="28"/>
  <c r="B11" i="28"/>
  <c r="B10" i="28"/>
  <c r="B9" i="28"/>
  <c r="B8" i="28"/>
  <c r="B7" i="28"/>
  <c r="B6" i="28"/>
  <c r="B5" i="28"/>
  <c r="B4" i="28"/>
  <c r="B3" i="28"/>
  <c r="B2" i="28"/>
  <c r="A2" i="28"/>
  <c r="A3" i="28"/>
  <c r="A4" i="28"/>
  <c r="A5" i="28"/>
  <c r="A6" i="28"/>
  <c r="A7" i="28"/>
  <c r="A8" i="28"/>
  <c r="A9" i="28"/>
  <c r="A10" i="28"/>
  <c r="A11" i="28"/>
  <c r="A12" i="28"/>
  <c r="A13" i="28"/>
  <c r="A14" i="28"/>
  <c r="A15" i="28"/>
  <c r="A16" i="28"/>
  <c r="A17" i="28"/>
  <c r="A18" i="28"/>
  <c r="A19" i="28"/>
  <c r="C113" i="10"/>
  <c r="C114" i="10"/>
  <c r="C115" i="10"/>
  <c r="C116" i="10"/>
  <c r="C117" i="10"/>
  <c r="C118" i="10"/>
  <c r="C119" i="10"/>
  <c r="C120" i="10"/>
  <c r="C121" i="10"/>
  <c r="C122" i="10"/>
  <c r="C123" i="10"/>
  <c r="C124" i="10"/>
  <c r="C125" i="10"/>
  <c r="C126" i="10"/>
  <c r="C127" i="10"/>
  <c r="C128" i="10"/>
  <c r="C129" i="10"/>
  <c r="C130" i="10"/>
  <c r="C131" i="10"/>
  <c r="C132" i="10"/>
  <c r="C133" i="10"/>
  <c r="C134" i="10"/>
  <c r="C135" i="10"/>
  <c r="C136" i="10"/>
  <c r="C137" i="10"/>
  <c r="C138" i="10"/>
  <c r="C139" i="10"/>
  <c r="C140" i="10"/>
  <c r="C141" i="10"/>
  <c r="C142" i="10"/>
  <c r="C143" i="10"/>
  <c r="C144" i="10"/>
  <c r="C145" i="10"/>
  <c r="C146" i="10"/>
  <c r="C147" i="10"/>
  <c r="C148" i="10"/>
  <c r="C149" i="10"/>
  <c r="C150" i="10"/>
  <c r="C151" i="10"/>
  <c r="C152" i="10"/>
  <c r="C153" i="10"/>
  <c r="C154" i="10"/>
  <c r="C155" i="10"/>
  <c r="C156" i="10"/>
  <c r="C157" i="10"/>
  <c r="C158" i="10"/>
  <c r="C159" i="10"/>
  <c r="C160" i="10"/>
  <c r="C161" i="10"/>
  <c r="C162" i="10"/>
  <c r="C163" i="10"/>
  <c r="C164" i="10"/>
  <c r="C165" i="10"/>
  <c r="C166" i="10"/>
  <c r="C167" i="10"/>
  <c r="C168" i="10"/>
  <c r="C169" i="10"/>
  <c r="C170" i="10"/>
  <c r="C171" i="10"/>
  <c r="C172" i="10"/>
  <c r="C173" i="10"/>
  <c r="C174" i="10"/>
  <c r="C175" i="10"/>
  <c r="C176" i="10"/>
  <c r="C177" i="10"/>
  <c r="C178" i="10"/>
  <c r="C179" i="10"/>
  <c r="C180" i="10"/>
  <c r="C181" i="10"/>
  <c r="C182" i="10"/>
  <c r="C183" i="10"/>
  <c r="C184" i="10"/>
  <c r="C185" i="10"/>
  <c r="C186" i="10"/>
  <c r="C187" i="10"/>
  <c r="C188" i="10"/>
  <c r="C189" i="10"/>
  <c r="C190" i="10"/>
  <c r="C191" i="10"/>
  <c r="C192" i="10"/>
  <c r="C193" i="10"/>
  <c r="C194" i="10"/>
  <c r="C195" i="10"/>
  <c r="C196" i="10"/>
  <c r="C197" i="10"/>
  <c r="C198" i="10"/>
  <c r="C199" i="10"/>
  <c r="C200" i="10"/>
  <c r="C201" i="10"/>
  <c r="C202" i="10"/>
  <c r="C203" i="10"/>
  <c r="C204" i="10"/>
  <c r="C205" i="10"/>
  <c r="C206" i="10"/>
  <c r="C113" i="9"/>
  <c r="C114" i="9"/>
  <c r="C115" i="9"/>
  <c r="C116" i="9"/>
  <c r="C117" i="9"/>
  <c r="C118" i="9"/>
  <c r="C119" i="9"/>
  <c r="C120" i="9"/>
  <c r="C121" i="9"/>
  <c r="C122" i="9"/>
  <c r="C123" i="9"/>
  <c r="C124" i="9"/>
  <c r="C125" i="9"/>
  <c r="C126" i="9"/>
  <c r="C127" i="9"/>
  <c r="C128" i="9"/>
  <c r="C129" i="9"/>
  <c r="C130" i="9"/>
  <c r="C131" i="9"/>
  <c r="C132" i="9"/>
  <c r="C133" i="9"/>
  <c r="C134" i="9"/>
  <c r="C135" i="9"/>
  <c r="C136" i="9"/>
  <c r="C137" i="9"/>
  <c r="C138" i="9"/>
  <c r="C139" i="9"/>
  <c r="C140" i="9"/>
  <c r="C141" i="9"/>
  <c r="C142" i="9"/>
  <c r="C143" i="9"/>
  <c r="C144" i="9"/>
  <c r="C145" i="9"/>
  <c r="C146" i="9"/>
  <c r="C147" i="9"/>
  <c r="C148" i="9"/>
  <c r="C149" i="9"/>
  <c r="C150" i="9"/>
  <c r="C151" i="9"/>
  <c r="C152" i="9"/>
  <c r="C153" i="9"/>
  <c r="C154" i="9"/>
  <c r="C155" i="9"/>
  <c r="C156" i="9"/>
  <c r="C157" i="9"/>
  <c r="C158" i="9"/>
  <c r="C159" i="9"/>
  <c r="C160" i="9"/>
  <c r="C161" i="9"/>
  <c r="C162" i="9"/>
  <c r="C163" i="9"/>
  <c r="C164" i="9"/>
  <c r="C165" i="9"/>
  <c r="C166" i="9"/>
  <c r="C167" i="9"/>
  <c r="C168" i="9"/>
  <c r="C169" i="9"/>
  <c r="C170" i="9"/>
  <c r="C171" i="9"/>
  <c r="C172" i="9"/>
  <c r="C173" i="9"/>
  <c r="C174" i="9"/>
  <c r="C175" i="9"/>
  <c r="C176" i="9"/>
  <c r="C177" i="9"/>
  <c r="C178" i="9"/>
  <c r="C179" i="9"/>
  <c r="C180" i="9"/>
  <c r="C181" i="9"/>
  <c r="C182" i="9"/>
  <c r="C183" i="9"/>
  <c r="C184" i="9"/>
  <c r="C185" i="9"/>
  <c r="C186" i="9"/>
  <c r="C187" i="9"/>
  <c r="C188" i="9"/>
  <c r="C189" i="9"/>
  <c r="C190" i="9"/>
  <c r="C191" i="9"/>
  <c r="C192" i="9"/>
  <c r="C193" i="9"/>
  <c r="C194" i="9"/>
  <c r="C195" i="9"/>
  <c r="C196" i="9"/>
  <c r="C197" i="9"/>
  <c r="C198" i="9"/>
  <c r="C199" i="9"/>
  <c r="C200" i="9"/>
  <c r="C201" i="9"/>
  <c r="C202" i="9"/>
  <c r="C203" i="9"/>
  <c r="C204" i="9"/>
  <c r="C205" i="9"/>
  <c r="C206" i="9"/>
  <c r="AR3" i="27"/>
  <c r="AR113" i="27"/>
  <c r="AR112" i="27"/>
  <c r="AR111" i="27"/>
  <c r="AR110" i="27"/>
  <c r="AR109" i="27"/>
  <c r="AR108" i="27"/>
  <c r="AR107" i="27"/>
  <c r="AR106" i="27"/>
  <c r="AR105" i="27"/>
  <c r="AR104" i="27"/>
  <c r="AR103" i="27"/>
  <c r="AR102" i="27"/>
  <c r="AS102" i="27"/>
  <c r="AR101" i="27"/>
  <c r="AS101" i="27"/>
  <c r="AR100" i="27"/>
  <c r="AR99" i="27"/>
  <c r="AR98" i="27"/>
  <c r="AR97" i="27"/>
  <c r="AR96" i="27"/>
  <c r="AR95" i="27"/>
  <c r="AR94" i="27"/>
  <c r="AR93" i="27"/>
  <c r="AR92" i="27"/>
  <c r="AR91" i="27"/>
  <c r="AR90" i="27"/>
  <c r="AS90" i="27"/>
  <c r="AR89" i="27"/>
  <c r="AR88" i="27"/>
  <c r="AR86" i="27"/>
  <c r="AR85" i="27"/>
  <c r="AR84" i="27"/>
  <c r="AR83" i="27"/>
  <c r="AR82" i="27"/>
  <c r="AR81" i="27"/>
  <c r="AS81" i="27"/>
  <c r="AR80" i="27"/>
  <c r="AR79" i="27"/>
  <c r="AR78" i="27"/>
  <c r="AR77" i="27"/>
  <c r="AR76" i="27"/>
  <c r="AS76" i="27"/>
  <c r="AR75" i="27"/>
  <c r="AR74" i="27"/>
  <c r="AR73" i="27"/>
  <c r="AR72" i="27"/>
  <c r="AR71" i="27"/>
  <c r="AR70" i="27"/>
  <c r="AR69" i="27"/>
  <c r="AR68" i="27"/>
  <c r="AR66" i="27"/>
  <c r="AR65" i="27"/>
  <c r="AR64" i="27"/>
  <c r="AR63" i="27"/>
  <c r="AR62" i="27"/>
  <c r="AR61" i="27"/>
  <c r="AS61" i="27"/>
  <c r="AR60" i="27"/>
  <c r="AR59" i="27"/>
  <c r="AR58" i="27"/>
  <c r="AR57" i="27"/>
  <c r="AR56" i="27"/>
  <c r="AR55" i="27"/>
  <c r="AR54" i="27"/>
  <c r="AR53" i="27"/>
  <c r="AR52" i="27"/>
  <c r="AR51" i="27"/>
  <c r="AR50" i="27"/>
  <c r="AR49" i="27"/>
  <c r="AR48" i="27"/>
  <c r="AR47" i="27"/>
  <c r="AR46" i="27"/>
  <c r="AR45" i="27"/>
  <c r="AR44" i="27"/>
  <c r="AS44" i="27"/>
  <c r="AR43" i="27"/>
  <c r="AS43" i="27"/>
  <c r="AR42" i="27"/>
  <c r="AS42" i="27"/>
  <c r="AR41" i="27"/>
  <c r="AS41" i="27"/>
  <c r="AR40" i="27"/>
  <c r="AS40" i="27"/>
  <c r="AR39" i="27"/>
  <c r="AS39" i="27"/>
  <c r="AR38" i="27"/>
  <c r="AS38" i="27"/>
  <c r="AR37" i="27"/>
  <c r="AS37" i="27"/>
  <c r="AR36" i="27"/>
  <c r="AS36" i="27"/>
  <c r="AR35" i="27"/>
  <c r="AR34" i="27"/>
  <c r="AR33" i="27"/>
  <c r="AR32" i="27"/>
  <c r="AR31" i="27"/>
  <c r="AR30" i="27"/>
  <c r="AR29" i="27"/>
  <c r="AR28" i="27"/>
  <c r="AR27" i="27"/>
  <c r="AS27" i="27"/>
  <c r="AR26" i="27"/>
  <c r="AS26" i="27"/>
  <c r="AR25" i="27"/>
  <c r="AR24" i="27"/>
  <c r="AR23" i="27"/>
  <c r="AR22" i="27"/>
  <c r="AR21" i="27"/>
  <c r="AR20" i="27"/>
  <c r="AS20" i="27"/>
  <c r="AR19" i="27"/>
  <c r="AR18" i="27"/>
  <c r="AR17" i="27"/>
  <c r="AR16" i="27"/>
  <c r="AR15" i="27"/>
  <c r="AR14" i="27"/>
  <c r="AR13" i="27"/>
  <c r="AR12" i="27"/>
  <c r="AS12" i="27"/>
  <c r="AR11" i="27"/>
  <c r="AR10" i="27"/>
  <c r="AS10" i="27"/>
  <c r="AR9" i="27"/>
  <c r="AR8" i="27"/>
  <c r="AR7" i="27"/>
  <c r="AS7" i="27"/>
  <c r="AR6" i="27"/>
  <c r="AR5" i="27"/>
  <c r="AR4" i="27"/>
  <c r="AS4" i="27"/>
  <c r="AY102" i="27"/>
  <c r="AY101" i="27"/>
  <c r="AY90" i="27"/>
  <c r="AY81" i="27"/>
  <c r="AY76" i="27"/>
  <c r="AY61" i="27"/>
  <c r="AY44" i="27"/>
  <c r="AY43" i="27"/>
  <c r="AY42" i="27"/>
  <c r="AY41" i="27"/>
  <c r="AY40" i="27"/>
  <c r="AY39" i="27"/>
  <c r="AY38" i="27"/>
  <c r="AY37" i="27"/>
  <c r="AY36" i="27"/>
  <c r="AY27" i="27"/>
  <c r="AY26" i="27"/>
  <c r="AY20" i="27"/>
  <c r="AY12" i="27"/>
  <c r="AY10" i="27"/>
  <c r="AY7" i="27"/>
  <c r="AY4" i="27"/>
  <c r="AY96" i="27"/>
  <c r="BA96" i="27"/>
  <c r="FW113" i="27"/>
  <c r="AL113" i="27"/>
  <c r="AM113" i="27"/>
  <c r="AO113" i="27"/>
  <c r="M113" i="27"/>
  <c r="FW112" i="27"/>
  <c r="AL112" i="27"/>
  <c r="AM112" i="27"/>
  <c r="AO112" i="27"/>
  <c r="M112" i="27"/>
  <c r="GL112" i="27"/>
  <c r="FW111" i="27"/>
  <c r="AL111" i="27"/>
  <c r="AM111" i="27"/>
  <c r="AO111" i="27"/>
  <c r="M111" i="27"/>
  <c r="GL111" i="27"/>
  <c r="FW110" i="27"/>
  <c r="AL110" i="27"/>
  <c r="AM110" i="27"/>
  <c r="AO110" i="27"/>
  <c r="K110" i="27"/>
  <c r="M110" i="27"/>
  <c r="FW109" i="27"/>
  <c r="AL109" i="27"/>
  <c r="AM109" i="27"/>
  <c r="AO109" i="27"/>
  <c r="M109" i="27"/>
  <c r="FY109" i="27"/>
  <c r="FW108" i="27"/>
  <c r="AL108" i="27"/>
  <c r="AM108" i="27"/>
  <c r="AO108" i="27"/>
  <c r="M108" i="27"/>
  <c r="GL108" i="27"/>
  <c r="FW107" i="27"/>
  <c r="AL107" i="27"/>
  <c r="AM107" i="27"/>
  <c r="AO107" i="27"/>
  <c r="EH107" i="27"/>
  <c r="M107" i="27"/>
  <c r="FW106" i="27"/>
  <c r="AL106" i="27"/>
  <c r="AM106" i="27"/>
  <c r="AO106" i="27"/>
  <c r="K106" i="27"/>
  <c r="M106" i="27"/>
  <c r="FW105" i="27"/>
  <c r="AL105" i="27"/>
  <c r="AM105" i="27"/>
  <c r="AO105" i="27"/>
  <c r="M105" i="27"/>
  <c r="GL105" i="27"/>
  <c r="FW104" i="27"/>
  <c r="AL104" i="27"/>
  <c r="AM104" i="27"/>
  <c r="AO104" i="27"/>
  <c r="M104" i="27"/>
  <c r="FW103" i="27"/>
  <c r="AL103" i="27"/>
  <c r="AM103" i="27"/>
  <c r="AO103" i="27"/>
  <c r="K103" i="27"/>
  <c r="M103" i="27"/>
  <c r="FY103" i="27" s="1"/>
  <c r="FW102" i="27"/>
  <c r="M102" i="27"/>
  <c r="FW101" i="27"/>
  <c r="M101" i="27"/>
  <c r="GL101" i="27"/>
  <c r="FW100" i="27"/>
  <c r="AL100" i="27"/>
  <c r="AM100" i="27"/>
  <c r="AO100" i="27"/>
  <c r="M100" i="27"/>
  <c r="GL100" i="27"/>
  <c r="FW99" i="27"/>
  <c r="AL99" i="27"/>
  <c r="AM99" i="27"/>
  <c r="AO99" i="27"/>
  <c r="K99" i="27"/>
  <c r="M99" i="27"/>
  <c r="FW98" i="27"/>
  <c r="AL98" i="27"/>
  <c r="AM98" i="27"/>
  <c r="AO98" i="27"/>
  <c r="M98" i="27"/>
  <c r="GL98" i="27"/>
  <c r="FW97" i="27"/>
  <c r="AL97" i="27"/>
  <c r="AM97" i="27"/>
  <c r="AO97" i="27"/>
  <c r="K97" i="27"/>
  <c r="M97" i="27"/>
  <c r="FW96" i="27"/>
  <c r="AL96" i="27"/>
  <c r="AM96" i="27"/>
  <c r="AO96" i="27"/>
  <c r="M96" i="27"/>
  <c r="FW95" i="27"/>
  <c r="AL95" i="27"/>
  <c r="AM95" i="27"/>
  <c r="AO95" i="27"/>
  <c r="M95" i="27"/>
  <c r="GL95" i="27"/>
  <c r="FW94" i="27"/>
  <c r="AL94" i="27"/>
  <c r="AM94" i="27"/>
  <c r="AO94" i="27"/>
  <c r="M94" i="27"/>
  <c r="GL94" i="27"/>
  <c r="FW93" i="27"/>
  <c r="AL93" i="27"/>
  <c r="AM93" i="27"/>
  <c r="AO93" i="27"/>
  <c r="M93" i="27"/>
  <c r="GL93" i="27"/>
  <c r="FW92" i="27"/>
  <c r="AL92" i="27"/>
  <c r="AM92" i="27"/>
  <c r="AO92" i="27"/>
  <c r="K92" i="27"/>
  <c r="M92" i="27"/>
  <c r="FW91" i="27"/>
  <c r="AL91" i="27"/>
  <c r="AM91" i="27"/>
  <c r="AO91" i="27"/>
  <c r="M91" i="27"/>
  <c r="FW90" i="27"/>
  <c r="M90" i="27"/>
  <c r="GL90" i="27"/>
  <c r="FW89" i="27"/>
  <c r="AL89" i="27"/>
  <c r="AM89" i="27"/>
  <c r="AO89" i="27"/>
  <c r="K89" i="27"/>
  <c r="M89" i="27"/>
  <c r="FW88" i="27"/>
  <c r="AL88" i="27"/>
  <c r="AM88" i="27"/>
  <c r="AO88" i="27"/>
  <c r="K88" i="27"/>
  <c r="M88" i="27"/>
  <c r="FW86" i="27"/>
  <c r="AL86" i="27"/>
  <c r="AM86" i="27"/>
  <c r="AO86" i="27"/>
  <c r="M86" i="27"/>
  <c r="FY86" i="27"/>
  <c r="FW85" i="27"/>
  <c r="AL85" i="27"/>
  <c r="AM85" i="27"/>
  <c r="AO85" i="27"/>
  <c r="K85" i="27"/>
  <c r="M85" i="27"/>
  <c r="GL85" i="27"/>
  <c r="FW84" i="27"/>
  <c r="AL84" i="27"/>
  <c r="AM84" i="27"/>
  <c r="AO84" i="27"/>
  <c r="M84" i="27"/>
  <c r="FW83" i="27"/>
  <c r="AL83" i="27"/>
  <c r="AM83" i="27"/>
  <c r="AO83" i="27"/>
  <c r="K83" i="27"/>
  <c r="M83" i="27"/>
  <c r="GL83" i="27"/>
  <c r="FW82" i="27"/>
  <c r="AL82" i="27"/>
  <c r="AM82" i="27"/>
  <c r="AO82" i="27"/>
  <c r="K82" i="27"/>
  <c r="M82" i="27"/>
  <c r="FW81" i="27"/>
  <c r="AL81" i="27"/>
  <c r="AM81" i="27"/>
  <c r="AO81" i="27"/>
  <c r="M81" i="27"/>
  <c r="GL81" i="27"/>
  <c r="FW80" i="27"/>
  <c r="AL80" i="27"/>
  <c r="AM80" i="27"/>
  <c r="AO80" i="27"/>
  <c r="M80" i="27"/>
  <c r="GL80" i="27"/>
  <c r="FW79" i="27"/>
  <c r="AL79" i="27"/>
  <c r="AM79" i="27"/>
  <c r="AO79" i="27"/>
  <c r="M79" i="27"/>
  <c r="FW78" i="27"/>
  <c r="AL78" i="27"/>
  <c r="AM78" i="27"/>
  <c r="AO78" i="27"/>
  <c r="K78" i="27"/>
  <c r="M78" i="27"/>
  <c r="GL78" i="27"/>
  <c r="FW77" i="27"/>
  <c r="AL77" i="27"/>
  <c r="AM77" i="27"/>
  <c r="AO77" i="27"/>
  <c r="M77" i="27"/>
  <c r="GL77" i="27"/>
  <c r="FW76" i="27"/>
  <c r="M76" i="27"/>
  <c r="FW75" i="27"/>
  <c r="AL75" i="27"/>
  <c r="AM75" i="27"/>
  <c r="AO75" i="27"/>
  <c r="M75" i="27"/>
  <c r="GL75" i="27"/>
  <c r="FW74" i="27"/>
  <c r="AL74" i="27"/>
  <c r="AM74" i="27"/>
  <c r="AO74" i="27"/>
  <c r="M74" i="27"/>
  <c r="FW73" i="27"/>
  <c r="AL73" i="27"/>
  <c r="AM73" i="27"/>
  <c r="AO73" i="27"/>
  <c r="M73" i="27"/>
  <c r="FW72" i="27"/>
  <c r="AL72" i="27"/>
  <c r="AM72" i="27"/>
  <c r="AO72" i="27"/>
  <c r="M72" i="27"/>
  <c r="GL72" i="27"/>
  <c r="FW71" i="27"/>
  <c r="AL71" i="27"/>
  <c r="AM71" i="27"/>
  <c r="AO71" i="27"/>
  <c r="M71" i="27"/>
  <c r="FW70" i="27"/>
  <c r="AL70" i="27"/>
  <c r="AM70" i="27"/>
  <c r="AO70" i="27"/>
  <c r="M70" i="27"/>
  <c r="FY70" i="27"/>
  <c r="FW69" i="27"/>
  <c r="AL69" i="27"/>
  <c r="AM69" i="27"/>
  <c r="AO69" i="27"/>
  <c r="M69" i="27"/>
  <c r="GL69" i="27"/>
  <c r="FW68" i="27"/>
  <c r="AL68" i="27"/>
  <c r="AM68" i="27"/>
  <c r="M68" i="27"/>
  <c r="FW66" i="27"/>
  <c r="AL66" i="27"/>
  <c r="AM66" i="27"/>
  <c r="AO66" i="27"/>
  <c r="K66" i="27"/>
  <c r="M66" i="27"/>
  <c r="FW65" i="27"/>
  <c r="AL65" i="27"/>
  <c r="AM65" i="27"/>
  <c r="AO65" i="27"/>
  <c r="K65" i="27"/>
  <c r="M65" i="27"/>
  <c r="FW64" i="27"/>
  <c r="AL64" i="27"/>
  <c r="AM64" i="27"/>
  <c r="AO64" i="27"/>
  <c r="M64" i="27"/>
  <c r="FW63" i="27"/>
  <c r="AL63" i="27"/>
  <c r="AM63" i="27"/>
  <c r="AO63" i="27"/>
  <c r="M63" i="27"/>
  <c r="FY63" i="27"/>
  <c r="FW62" i="27"/>
  <c r="AL62" i="27"/>
  <c r="AM62" i="27"/>
  <c r="AO62" i="27"/>
  <c r="M62" i="27"/>
  <c r="FW61" i="27"/>
  <c r="M61" i="27"/>
  <c r="GL61" i="27"/>
  <c r="FW60" i="27"/>
  <c r="AL60" i="27"/>
  <c r="AM60" i="27"/>
  <c r="AO60" i="27"/>
  <c r="M60" i="27"/>
  <c r="FW59" i="27"/>
  <c r="AL59" i="27"/>
  <c r="AM59" i="27"/>
  <c r="AO59" i="27"/>
  <c r="M59" i="27"/>
  <c r="FW58" i="27"/>
  <c r="AL58" i="27"/>
  <c r="AM58" i="27"/>
  <c r="AO58" i="27"/>
  <c r="M58" i="27"/>
  <c r="GL58" i="27"/>
  <c r="FW57" i="27"/>
  <c r="AL57" i="27"/>
  <c r="AM57" i="27"/>
  <c r="AO57" i="27"/>
  <c r="K57" i="27"/>
  <c r="M57" i="27"/>
  <c r="FY57" i="27"/>
  <c r="FW56" i="27"/>
  <c r="AL56" i="27"/>
  <c r="AM56" i="27"/>
  <c r="AO56" i="27"/>
  <c r="K56" i="27"/>
  <c r="M56" i="27"/>
  <c r="FW55" i="27"/>
  <c r="AL55" i="27"/>
  <c r="AM55" i="27"/>
  <c r="AO55" i="27"/>
  <c r="K55" i="27"/>
  <c r="M55" i="27"/>
  <c r="FY55" i="27"/>
  <c r="FW54" i="27"/>
  <c r="AL54" i="27"/>
  <c r="AM54" i="27"/>
  <c r="AO54" i="27"/>
  <c r="K54" i="27"/>
  <c r="M54" i="27"/>
  <c r="FW53" i="27"/>
  <c r="AL53" i="27"/>
  <c r="AM53" i="27"/>
  <c r="AO53" i="27"/>
  <c r="K53" i="27"/>
  <c r="M53" i="27"/>
  <c r="FY53" i="27"/>
  <c r="FW52" i="27"/>
  <c r="AL52" i="27"/>
  <c r="AM52" i="27"/>
  <c r="AO52" i="27"/>
  <c r="M52" i="27"/>
  <c r="FW51" i="27"/>
  <c r="AL51" i="27"/>
  <c r="AM51" i="27"/>
  <c r="AO51" i="27"/>
  <c r="M51" i="27"/>
  <c r="GL51" i="27"/>
  <c r="FW50" i="27"/>
  <c r="AL50" i="27"/>
  <c r="AM50" i="27"/>
  <c r="AO50" i="27"/>
  <c r="M50" i="27"/>
  <c r="N50" i="27"/>
  <c r="FW49" i="27"/>
  <c r="AL49" i="27"/>
  <c r="AM49" i="27"/>
  <c r="AO49" i="27"/>
  <c r="M49" i="27"/>
  <c r="FW48" i="27"/>
  <c r="AL48" i="27"/>
  <c r="AM48" i="27"/>
  <c r="AO48" i="27"/>
  <c r="M48" i="27"/>
  <c r="FW47" i="27"/>
  <c r="K47" i="27"/>
  <c r="M47" i="27"/>
  <c r="FW46" i="27"/>
  <c r="AL46" i="27"/>
  <c r="AM46" i="27"/>
  <c r="AO46" i="27"/>
  <c r="M46" i="27"/>
  <c r="N46" i="27"/>
  <c r="FW45" i="27"/>
  <c r="AL45" i="27"/>
  <c r="AM45" i="27"/>
  <c r="AO45" i="27"/>
  <c r="K45" i="27"/>
  <c r="M45" i="27"/>
  <c r="FW44" i="27"/>
  <c r="M44" i="27"/>
  <c r="FW43" i="27"/>
  <c r="M43" i="27"/>
  <c r="GL43" i="27"/>
  <c r="FW42" i="27"/>
  <c r="M42" i="27"/>
  <c r="N42" i="27"/>
  <c r="FW41" i="27"/>
  <c r="M41" i="27"/>
  <c r="FW40" i="27"/>
  <c r="M40" i="27"/>
  <c r="FW39" i="27"/>
  <c r="M39" i="27"/>
  <c r="FY39" i="27"/>
  <c r="FW38" i="27"/>
  <c r="M38" i="27"/>
  <c r="FW37" i="27"/>
  <c r="M37" i="27"/>
  <c r="N37" i="27"/>
  <c r="FW36" i="27"/>
  <c r="M36" i="27"/>
  <c r="N36" i="27"/>
  <c r="FW35" i="27"/>
  <c r="AL35" i="27"/>
  <c r="AM35" i="27"/>
  <c r="AO35" i="27"/>
  <c r="K35" i="27"/>
  <c r="M35" i="27"/>
  <c r="FW34" i="27"/>
  <c r="AL34" i="27"/>
  <c r="AM34" i="27"/>
  <c r="AO34" i="27"/>
  <c r="M34" i="27"/>
  <c r="N34" i="27"/>
  <c r="FW33" i="27"/>
  <c r="AL33" i="27"/>
  <c r="AM33" i="27"/>
  <c r="AO33" i="27"/>
  <c r="M33" i="27"/>
  <c r="FW32" i="27"/>
  <c r="AL32" i="27"/>
  <c r="AM32" i="27"/>
  <c r="AO32" i="27"/>
  <c r="M32" i="27"/>
  <c r="N32" i="27"/>
  <c r="FW31" i="27"/>
  <c r="AL31" i="27"/>
  <c r="AM31" i="27"/>
  <c r="AO31" i="27"/>
  <c r="K31" i="27"/>
  <c r="M31" i="27"/>
  <c r="FY31" i="27"/>
  <c r="FW30" i="27"/>
  <c r="M30" i="27"/>
  <c r="GL30" i="27"/>
  <c r="FW29" i="27"/>
  <c r="AL29" i="27"/>
  <c r="AM29" i="27"/>
  <c r="AO29" i="27"/>
  <c r="M29" i="27"/>
  <c r="GL29" i="27"/>
  <c r="FW28" i="27"/>
  <c r="AL28" i="27"/>
  <c r="AM28" i="27"/>
  <c r="AO28" i="27"/>
  <c r="K28" i="27"/>
  <c r="M28" i="27"/>
  <c r="FW27" i="27"/>
  <c r="M27" i="27"/>
  <c r="N27" i="27"/>
  <c r="FW26" i="27"/>
  <c r="M26" i="27"/>
  <c r="GL26" i="27"/>
  <c r="FW25" i="27"/>
  <c r="AL25" i="27"/>
  <c r="AM25" i="27"/>
  <c r="AO25" i="27"/>
  <c r="K25" i="27"/>
  <c r="M25" i="27"/>
  <c r="FW24" i="27"/>
  <c r="AL24" i="27"/>
  <c r="AM24" i="27"/>
  <c r="AO24" i="27"/>
  <c r="K24" i="27"/>
  <c r="M24" i="27"/>
  <c r="FW23" i="27"/>
  <c r="AL23" i="27"/>
  <c r="AM23" i="27"/>
  <c r="AO23" i="27"/>
  <c r="M23" i="27"/>
  <c r="FW22" i="27"/>
  <c r="AL22" i="27"/>
  <c r="AM22" i="27"/>
  <c r="AO22" i="27"/>
  <c r="M22" i="27"/>
  <c r="GL22" i="27"/>
  <c r="FW21" i="27"/>
  <c r="AL21" i="27"/>
  <c r="AM21" i="27"/>
  <c r="AO21" i="27"/>
  <c r="M21" i="27"/>
  <c r="GL21" i="27"/>
  <c r="FW20" i="27"/>
  <c r="M20" i="27"/>
  <c r="FY20" i="27"/>
  <c r="FW19" i="27"/>
  <c r="AL19" i="27"/>
  <c r="AM19" i="27"/>
  <c r="AO19" i="27"/>
  <c r="K19" i="27"/>
  <c r="M19" i="27"/>
  <c r="FW18" i="27"/>
  <c r="AL18" i="27"/>
  <c r="AM18" i="27"/>
  <c r="AO18" i="27"/>
  <c r="M18" i="27"/>
  <c r="FW17" i="27"/>
  <c r="AL17" i="27"/>
  <c r="AM17" i="27"/>
  <c r="AO17" i="27"/>
  <c r="M17" i="27"/>
  <c r="FY17" i="27"/>
  <c r="FW16" i="27"/>
  <c r="AL16" i="27"/>
  <c r="AM16" i="27"/>
  <c r="AO16" i="27"/>
  <c r="M16" i="27"/>
  <c r="N16" i="27"/>
  <c r="FW15" i="27"/>
  <c r="AL15" i="27"/>
  <c r="AM15" i="27"/>
  <c r="AO15" i="27"/>
  <c r="M15" i="27"/>
  <c r="GL15" i="27"/>
  <c r="FW14" i="27"/>
  <c r="AL14" i="27"/>
  <c r="AM14" i="27"/>
  <c r="AO14" i="27"/>
  <c r="M14" i="27"/>
  <c r="GL14" i="27"/>
  <c r="FW13" i="27"/>
  <c r="AL13" i="27"/>
  <c r="AM13" i="27"/>
  <c r="AO13" i="27"/>
  <c r="M13" i="27"/>
  <c r="GL13" i="27"/>
  <c r="FW12" i="27"/>
  <c r="M12" i="27"/>
  <c r="N12" i="27"/>
  <c r="FW11" i="27"/>
  <c r="AL11" i="27"/>
  <c r="AM11" i="27"/>
  <c r="AO11" i="27"/>
  <c r="M11" i="27"/>
  <c r="FW10" i="27"/>
  <c r="M10" i="27"/>
  <c r="N10" i="27"/>
  <c r="FW9" i="27"/>
  <c r="AL9" i="27"/>
  <c r="AM9" i="27"/>
  <c r="AO9" i="27"/>
  <c r="M9" i="27"/>
  <c r="FW8" i="27"/>
  <c r="AL8" i="27"/>
  <c r="AM8" i="27"/>
  <c r="AO8" i="27"/>
  <c r="M8" i="27"/>
  <c r="GL8" i="27"/>
  <c r="FW7" i="27"/>
  <c r="M7" i="27"/>
  <c r="FW6" i="27"/>
  <c r="AL6" i="27"/>
  <c r="AM6" i="27"/>
  <c r="AO6" i="27"/>
  <c r="M6" i="27"/>
  <c r="FY6" i="27"/>
  <c r="FW5" i="27"/>
  <c r="AL5" i="27"/>
  <c r="AM5" i="27"/>
  <c r="AO5" i="27"/>
  <c r="M5" i="27"/>
  <c r="FY5" i="27"/>
  <c r="FW4" i="27"/>
  <c r="M4" i="27"/>
  <c r="GL4" i="27"/>
  <c r="FW3" i="27"/>
  <c r="FU3" i="27"/>
  <c r="AL3" i="27"/>
  <c r="K3" i="27"/>
  <c r="M3" i="27"/>
  <c r="CZ2" i="27"/>
  <c r="O2" i="27"/>
  <c r="N2" i="27"/>
  <c r="M2" i="27"/>
  <c r="K3" i="3"/>
  <c r="L3" i="3"/>
  <c r="K5" i="3"/>
  <c r="L5" i="3"/>
  <c r="K6" i="3"/>
  <c r="L6" i="3"/>
  <c r="K7" i="3"/>
  <c r="L7" i="3"/>
  <c r="K9" i="3"/>
  <c r="L9" i="3"/>
  <c r="K10" i="3"/>
  <c r="L10" i="3"/>
  <c r="K11" i="3"/>
  <c r="L11" i="3"/>
  <c r="K13" i="3"/>
  <c r="L13" i="3"/>
  <c r="K14" i="3"/>
  <c r="L14" i="3"/>
  <c r="K15" i="3"/>
  <c r="L15" i="3"/>
  <c r="K16" i="3"/>
  <c r="L16" i="3"/>
  <c r="K17" i="3"/>
  <c r="L17" i="3"/>
  <c r="K18" i="3"/>
  <c r="L18" i="3"/>
  <c r="K19" i="3"/>
  <c r="L19" i="3"/>
  <c r="K20" i="3"/>
  <c r="L20" i="3"/>
  <c r="K21" i="3"/>
  <c r="L21" i="3"/>
  <c r="K22" i="3"/>
  <c r="L22" i="3"/>
  <c r="K23" i="3"/>
  <c r="L23" i="3"/>
  <c r="K24" i="3"/>
  <c r="L24" i="3"/>
  <c r="K25" i="3"/>
  <c r="L25" i="3"/>
  <c r="K26" i="3"/>
  <c r="L26" i="3"/>
  <c r="K27" i="3"/>
  <c r="L27" i="3"/>
  <c r="K28" i="3"/>
  <c r="L28" i="3"/>
  <c r="K29" i="3"/>
  <c r="L29" i="3"/>
  <c r="K35" i="3"/>
  <c r="L35" i="3"/>
  <c r="K36" i="3"/>
  <c r="L36" i="3"/>
  <c r="K37" i="3"/>
  <c r="L37" i="3"/>
  <c r="K38" i="3"/>
  <c r="L38" i="3"/>
  <c r="K39" i="3"/>
  <c r="L39" i="3"/>
  <c r="K40" i="3"/>
  <c r="L40" i="3"/>
  <c r="K41" i="3"/>
  <c r="L41" i="3"/>
  <c r="K42" i="3"/>
  <c r="L42" i="3"/>
  <c r="K43" i="3"/>
  <c r="L43" i="3"/>
  <c r="K44" i="3"/>
  <c r="L44" i="3"/>
  <c r="K45" i="3"/>
  <c r="L45" i="3"/>
  <c r="K48" i="3"/>
  <c r="L48" i="3"/>
  <c r="K49" i="3"/>
  <c r="L49" i="3"/>
  <c r="K50" i="3"/>
  <c r="L50" i="3"/>
  <c r="K52" i="3"/>
  <c r="L52" i="3"/>
  <c r="K53" i="3"/>
  <c r="L53" i="3"/>
  <c r="K54" i="3"/>
  <c r="L54" i="3"/>
  <c r="K55" i="3"/>
  <c r="L55" i="3"/>
  <c r="K56" i="3"/>
  <c r="L56" i="3"/>
  <c r="K57" i="3"/>
  <c r="L57" i="3"/>
  <c r="K58" i="3"/>
  <c r="L58" i="3"/>
  <c r="K59" i="3"/>
  <c r="L59" i="3"/>
  <c r="K60" i="3"/>
  <c r="L60" i="3"/>
  <c r="K61" i="3"/>
  <c r="L61" i="3"/>
  <c r="K62" i="3"/>
  <c r="L62" i="3"/>
  <c r="K64" i="3"/>
  <c r="L64" i="3"/>
  <c r="K65" i="3"/>
  <c r="L65" i="3"/>
  <c r="K67" i="3"/>
  <c r="L67" i="3"/>
  <c r="K68" i="3"/>
  <c r="L68" i="3"/>
  <c r="K69" i="3"/>
  <c r="L69" i="3"/>
  <c r="K70" i="3"/>
  <c r="L70" i="3"/>
  <c r="K71" i="3"/>
  <c r="L71" i="3"/>
  <c r="K72" i="3"/>
  <c r="L72" i="3"/>
  <c r="K73" i="3"/>
  <c r="L73" i="3"/>
  <c r="K74" i="3"/>
  <c r="L74" i="3"/>
  <c r="K75" i="3"/>
  <c r="L75" i="3"/>
  <c r="K76" i="3"/>
  <c r="L76" i="3"/>
  <c r="K77" i="3"/>
  <c r="L77" i="3"/>
  <c r="K78" i="3"/>
  <c r="L78" i="3"/>
  <c r="K79" i="3"/>
  <c r="L79" i="3"/>
  <c r="K80" i="3"/>
  <c r="L80" i="3"/>
  <c r="K81" i="3"/>
  <c r="L81" i="3"/>
  <c r="K82" i="3"/>
  <c r="L82" i="3"/>
  <c r="K83" i="3"/>
  <c r="L83" i="3"/>
  <c r="K84" i="3"/>
  <c r="L84" i="3"/>
  <c r="K85" i="3"/>
  <c r="L85" i="3"/>
  <c r="K87" i="3"/>
  <c r="L87" i="3"/>
  <c r="K88" i="3"/>
  <c r="L88" i="3"/>
  <c r="K89" i="3"/>
  <c r="L89" i="3"/>
  <c r="K90" i="3"/>
  <c r="L90" i="3"/>
  <c r="K91" i="3"/>
  <c r="L91" i="3"/>
  <c r="K92" i="3"/>
  <c r="L92" i="3"/>
  <c r="K93" i="3"/>
  <c r="L93" i="3"/>
  <c r="K95" i="3"/>
  <c r="L95" i="3"/>
  <c r="K96" i="3"/>
  <c r="L96" i="3"/>
  <c r="K97" i="3"/>
  <c r="L97" i="3"/>
  <c r="K98" i="3"/>
  <c r="L98" i="3"/>
  <c r="K99" i="3"/>
  <c r="L99" i="3"/>
  <c r="K100" i="3"/>
  <c r="L100" i="3"/>
  <c r="K101" i="3"/>
  <c r="L101" i="3"/>
  <c r="K106" i="3"/>
  <c r="L106" i="3"/>
  <c r="K107" i="3"/>
  <c r="L107" i="3"/>
  <c r="K108" i="3"/>
  <c r="L108" i="3"/>
  <c r="K109" i="3"/>
  <c r="L109" i="3"/>
  <c r="K110" i="3"/>
  <c r="L110" i="3"/>
  <c r="K111" i="3"/>
  <c r="L111" i="3"/>
  <c r="H3" i="3"/>
  <c r="I3" i="3"/>
  <c r="H4" i="3"/>
  <c r="I4" i="3"/>
  <c r="H5" i="3"/>
  <c r="I5" i="3"/>
  <c r="H6" i="3"/>
  <c r="I6" i="3"/>
  <c r="H7" i="3"/>
  <c r="I7" i="3"/>
  <c r="H9" i="3"/>
  <c r="I9" i="3"/>
  <c r="H10" i="3"/>
  <c r="I10" i="3"/>
  <c r="H11" i="3"/>
  <c r="I11" i="3"/>
  <c r="H12" i="3"/>
  <c r="I12" i="3"/>
  <c r="H13" i="3"/>
  <c r="I13" i="3"/>
  <c r="H14" i="3"/>
  <c r="I14" i="3"/>
  <c r="H16" i="3"/>
  <c r="I16" i="3"/>
  <c r="H18" i="3"/>
  <c r="I18" i="3"/>
  <c r="H19" i="3"/>
  <c r="I19" i="3"/>
  <c r="H20" i="3"/>
  <c r="I20" i="3"/>
  <c r="H21" i="3"/>
  <c r="I21" i="3"/>
  <c r="H22" i="3"/>
  <c r="I22" i="3"/>
  <c r="H23" i="3"/>
  <c r="I23" i="3"/>
  <c r="H24" i="3"/>
  <c r="I24" i="3"/>
  <c r="H25" i="3"/>
  <c r="I25" i="3"/>
  <c r="H26" i="3"/>
  <c r="I26" i="3"/>
  <c r="H29" i="3"/>
  <c r="I29" i="3"/>
  <c r="H31" i="3"/>
  <c r="I31" i="3"/>
  <c r="H32" i="3"/>
  <c r="I32" i="3"/>
  <c r="H33" i="3"/>
  <c r="I33" i="3"/>
  <c r="H35" i="3"/>
  <c r="I35" i="3"/>
  <c r="H36" i="3"/>
  <c r="I36" i="3"/>
  <c r="H37" i="3"/>
  <c r="I37" i="3"/>
  <c r="H38" i="3"/>
  <c r="I38" i="3"/>
  <c r="H39" i="3"/>
  <c r="I39" i="3"/>
  <c r="H40" i="3"/>
  <c r="I40" i="3"/>
  <c r="H41" i="3"/>
  <c r="I41" i="3"/>
  <c r="H42" i="3"/>
  <c r="I42" i="3"/>
  <c r="H43" i="3"/>
  <c r="I43" i="3"/>
  <c r="H44" i="3"/>
  <c r="I44" i="3"/>
  <c r="H45" i="3"/>
  <c r="I45" i="3"/>
  <c r="H46" i="3"/>
  <c r="I46" i="3"/>
  <c r="H48" i="3"/>
  <c r="I48" i="3"/>
  <c r="H49" i="3"/>
  <c r="I49" i="3"/>
  <c r="H50" i="3"/>
  <c r="I50" i="3"/>
  <c r="H52" i="3"/>
  <c r="I52" i="3"/>
  <c r="H53" i="3"/>
  <c r="I53" i="3"/>
  <c r="H54" i="3"/>
  <c r="I54" i="3"/>
  <c r="H55" i="3"/>
  <c r="I55" i="3"/>
  <c r="H56" i="3"/>
  <c r="I56" i="3"/>
  <c r="H57" i="3"/>
  <c r="I57" i="3"/>
  <c r="H58" i="3"/>
  <c r="I58" i="3"/>
  <c r="H59" i="3"/>
  <c r="I59" i="3"/>
  <c r="H60" i="3"/>
  <c r="I60" i="3"/>
  <c r="H61" i="3"/>
  <c r="I61" i="3"/>
  <c r="H62" i="3"/>
  <c r="I62" i="3"/>
  <c r="H63" i="3"/>
  <c r="I63" i="3"/>
  <c r="H64" i="3"/>
  <c r="I64" i="3"/>
  <c r="H65" i="3"/>
  <c r="I65" i="3"/>
  <c r="H67" i="3"/>
  <c r="I67" i="3"/>
  <c r="H68" i="3"/>
  <c r="I68" i="3"/>
  <c r="H69" i="3"/>
  <c r="I69" i="3"/>
  <c r="H70" i="3"/>
  <c r="I70" i="3"/>
  <c r="H71" i="3"/>
  <c r="I71" i="3"/>
  <c r="H74" i="3"/>
  <c r="I74" i="3"/>
  <c r="H75" i="3"/>
  <c r="I75" i="3"/>
  <c r="H76" i="3"/>
  <c r="I76" i="3"/>
  <c r="H77" i="3"/>
  <c r="I77" i="3"/>
  <c r="H78" i="3"/>
  <c r="I78" i="3"/>
  <c r="H79" i="3"/>
  <c r="I79" i="3"/>
  <c r="H80" i="3"/>
  <c r="I80" i="3"/>
  <c r="H81" i="3"/>
  <c r="I81" i="3"/>
  <c r="H82" i="3"/>
  <c r="I82" i="3"/>
  <c r="H83" i="3"/>
  <c r="I83" i="3"/>
  <c r="H84" i="3"/>
  <c r="I84" i="3"/>
  <c r="H85" i="3"/>
  <c r="I85" i="3"/>
  <c r="H87" i="3"/>
  <c r="I87" i="3"/>
  <c r="H88" i="3"/>
  <c r="I88" i="3"/>
  <c r="H89" i="3"/>
  <c r="I89" i="3"/>
  <c r="H90" i="3"/>
  <c r="I90" i="3"/>
  <c r="H91" i="3"/>
  <c r="I91" i="3"/>
  <c r="H94" i="3"/>
  <c r="I94" i="3"/>
  <c r="H95" i="3"/>
  <c r="I95" i="3"/>
  <c r="H96" i="3"/>
  <c r="I96" i="3"/>
  <c r="H97" i="3"/>
  <c r="I97" i="3"/>
  <c r="H98" i="3"/>
  <c r="I98" i="3"/>
  <c r="H99" i="3"/>
  <c r="I99" i="3"/>
  <c r="H100" i="3"/>
  <c r="I100" i="3"/>
  <c r="H101" i="3"/>
  <c r="I101" i="3"/>
  <c r="H102" i="3"/>
  <c r="I102" i="3"/>
  <c r="H108" i="3"/>
  <c r="I108" i="3"/>
  <c r="H109" i="3"/>
  <c r="I109" i="3"/>
  <c r="H110" i="3"/>
  <c r="I110" i="3"/>
  <c r="H111" i="3"/>
  <c r="I111" i="3"/>
  <c r="E3" i="3"/>
  <c r="F3" i="3"/>
  <c r="E4" i="3"/>
  <c r="F4" i="3"/>
  <c r="E5" i="3"/>
  <c r="F5" i="3"/>
  <c r="E6" i="3"/>
  <c r="F6" i="3"/>
  <c r="E7" i="3"/>
  <c r="F7" i="3"/>
  <c r="E9" i="3"/>
  <c r="F9" i="3"/>
  <c r="E10" i="3"/>
  <c r="F10" i="3"/>
  <c r="E11" i="3"/>
  <c r="F11" i="3"/>
  <c r="E12" i="3"/>
  <c r="F12" i="3"/>
  <c r="E13" i="3"/>
  <c r="F13" i="3"/>
  <c r="E14" i="3"/>
  <c r="F14" i="3"/>
  <c r="E15" i="3"/>
  <c r="F15" i="3"/>
  <c r="E16" i="3"/>
  <c r="F16" i="3"/>
  <c r="E19" i="3"/>
  <c r="F19" i="3"/>
  <c r="E20" i="3"/>
  <c r="F20" i="3"/>
  <c r="E21" i="3"/>
  <c r="F21" i="3"/>
  <c r="E22" i="3"/>
  <c r="F22" i="3"/>
  <c r="E23" i="3"/>
  <c r="F23" i="3"/>
  <c r="E24" i="3"/>
  <c r="F24" i="3"/>
  <c r="E25" i="3"/>
  <c r="F25" i="3"/>
  <c r="E26" i="3"/>
  <c r="F26" i="3"/>
  <c r="E29" i="3"/>
  <c r="F29" i="3"/>
  <c r="E31" i="3"/>
  <c r="F31" i="3"/>
  <c r="E32" i="3"/>
  <c r="F32" i="3"/>
  <c r="E35" i="3"/>
  <c r="F35" i="3"/>
  <c r="E36" i="3"/>
  <c r="F36" i="3"/>
  <c r="E37" i="3"/>
  <c r="F37" i="3"/>
  <c r="E38" i="3"/>
  <c r="F38" i="3"/>
  <c r="E39" i="3"/>
  <c r="F39" i="3"/>
  <c r="E40" i="3"/>
  <c r="F40" i="3"/>
  <c r="E41" i="3"/>
  <c r="F41" i="3"/>
  <c r="E42" i="3"/>
  <c r="F42" i="3"/>
  <c r="E43" i="3"/>
  <c r="F43" i="3"/>
  <c r="E44" i="3"/>
  <c r="F44" i="3"/>
  <c r="E45" i="3"/>
  <c r="F45" i="3"/>
  <c r="E46" i="3"/>
  <c r="F46" i="3"/>
  <c r="E47" i="3"/>
  <c r="F47" i="3"/>
  <c r="E49" i="3"/>
  <c r="F49" i="3"/>
  <c r="E50" i="3"/>
  <c r="F50" i="3"/>
  <c r="E51" i="3"/>
  <c r="F51" i="3"/>
  <c r="E52" i="3"/>
  <c r="F52" i="3"/>
  <c r="E53" i="3"/>
  <c r="F53" i="3"/>
  <c r="E55" i="3"/>
  <c r="F55" i="3"/>
  <c r="E56" i="3"/>
  <c r="F56" i="3"/>
  <c r="E58" i="3"/>
  <c r="F58" i="3"/>
  <c r="E59" i="3"/>
  <c r="F59" i="3"/>
  <c r="E60" i="3"/>
  <c r="F60" i="3"/>
  <c r="E61" i="3"/>
  <c r="F61" i="3"/>
  <c r="E64" i="3"/>
  <c r="F64" i="3"/>
  <c r="E65" i="3"/>
  <c r="F65" i="3"/>
  <c r="E67" i="3"/>
  <c r="F67" i="3"/>
  <c r="E68" i="3"/>
  <c r="F68" i="3"/>
  <c r="E69" i="3"/>
  <c r="F69" i="3"/>
  <c r="E71" i="3"/>
  <c r="F71" i="3"/>
  <c r="E73" i="3"/>
  <c r="F73" i="3"/>
  <c r="E74" i="3"/>
  <c r="F74" i="3"/>
  <c r="E75" i="3"/>
  <c r="F75" i="3"/>
  <c r="E76" i="3"/>
  <c r="F76" i="3"/>
  <c r="E77" i="3"/>
  <c r="F77" i="3"/>
  <c r="E78" i="3"/>
  <c r="F78" i="3"/>
  <c r="E79" i="3"/>
  <c r="F79" i="3"/>
  <c r="E80" i="3"/>
  <c r="F80" i="3"/>
  <c r="E81" i="3"/>
  <c r="F81" i="3"/>
  <c r="E83" i="3"/>
  <c r="F83" i="3"/>
  <c r="E85" i="3"/>
  <c r="F85" i="3"/>
  <c r="E87" i="3"/>
  <c r="F87" i="3"/>
  <c r="E88" i="3"/>
  <c r="F88" i="3"/>
  <c r="E89" i="3"/>
  <c r="F89" i="3"/>
  <c r="E90" i="3"/>
  <c r="F90" i="3"/>
  <c r="E91" i="3"/>
  <c r="F91" i="3"/>
  <c r="E92" i="3"/>
  <c r="F92" i="3"/>
  <c r="E93" i="3"/>
  <c r="F93" i="3"/>
  <c r="E94" i="3"/>
  <c r="F94" i="3"/>
  <c r="E95" i="3"/>
  <c r="F95" i="3"/>
  <c r="E96" i="3"/>
  <c r="F96" i="3"/>
  <c r="E97" i="3"/>
  <c r="F97" i="3"/>
  <c r="E99" i="3"/>
  <c r="F99" i="3"/>
  <c r="E100" i="3"/>
  <c r="F100" i="3"/>
  <c r="E101" i="3"/>
  <c r="F101" i="3"/>
  <c r="E102" i="3"/>
  <c r="F102" i="3"/>
  <c r="E104" i="3"/>
  <c r="F104" i="3"/>
  <c r="E108" i="3"/>
  <c r="F108" i="3"/>
  <c r="E109" i="3"/>
  <c r="F109" i="3"/>
  <c r="E110" i="3"/>
  <c r="F110" i="3"/>
  <c r="E111" i="3"/>
  <c r="F111" i="3"/>
  <c r="B3" i="3"/>
  <c r="C3" i="3"/>
  <c r="B5" i="3"/>
  <c r="C5" i="3"/>
  <c r="B6" i="3"/>
  <c r="C6" i="3"/>
  <c r="B7" i="3"/>
  <c r="C7" i="3"/>
  <c r="B9" i="3"/>
  <c r="C9" i="3"/>
  <c r="B10" i="3"/>
  <c r="C10" i="3"/>
  <c r="B11" i="3"/>
  <c r="C11" i="3"/>
  <c r="B12" i="3"/>
  <c r="C12" i="3"/>
  <c r="B13" i="3"/>
  <c r="C13" i="3"/>
  <c r="B14" i="3"/>
  <c r="C14" i="3"/>
  <c r="B15" i="3"/>
  <c r="C15" i="3"/>
  <c r="B16" i="3"/>
  <c r="C16" i="3"/>
  <c r="B19" i="3"/>
  <c r="C19" i="3"/>
  <c r="B21" i="3"/>
  <c r="C21" i="3"/>
  <c r="B22" i="3"/>
  <c r="C22" i="3"/>
  <c r="B23" i="3"/>
  <c r="C23" i="3"/>
  <c r="B24" i="3"/>
  <c r="C24" i="3"/>
  <c r="B25" i="3"/>
  <c r="C25" i="3"/>
  <c r="B26" i="3"/>
  <c r="C26" i="3"/>
  <c r="B29" i="3"/>
  <c r="C29" i="3"/>
  <c r="B31" i="3"/>
  <c r="C31" i="3"/>
  <c r="B32" i="3"/>
  <c r="C32" i="3"/>
  <c r="B33" i="3"/>
  <c r="C33" i="3"/>
  <c r="B35" i="3"/>
  <c r="C35" i="3"/>
  <c r="B36" i="3"/>
  <c r="C36" i="3"/>
  <c r="B37" i="3"/>
  <c r="C37" i="3"/>
  <c r="B38" i="3"/>
  <c r="C38" i="3"/>
  <c r="B39" i="3"/>
  <c r="C39" i="3"/>
  <c r="B40" i="3"/>
  <c r="C40" i="3"/>
  <c r="B41" i="3"/>
  <c r="C41" i="3"/>
  <c r="B42" i="3"/>
  <c r="C42" i="3"/>
  <c r="B43" i="3"/>
  <c r="C43" i="3"/>
  <c r="B44" i="3"/>
  <c r="C44" i="3"/>
  <c r="B45" i="3"/>
  <c r="C45" i="3"/>
  <c r="B46" i="3"/>
  <c r="C46" i="3"/>
  <c r="B48" i="3"/>
  <c r="C48" i="3"/>
  <c r="B49" i="3"/>
  <c r="C49" i="3"/>
  <c r="B50" i="3"/>
  <c r="C50" i="3"/>
  <c r="B52" i="3"/>
  <c r="C52" i="3"/>
  <c r="B53" i="3"/>
  <c r="C53" i="3"/>
  <c r="B55" i="3"/>
  <c r="C55" i="3"/>
  <c r="B56" i="3"/>
  <c r="C56" i="3"/>
  <c r="B57" i="3"/>
  <c r="C57" i="3"/>
  <c r="B58" i="3"/>
  <c r="C58" i="3"/>
  <c r="B59" i="3"/>
  <c r="C59" i="3"/>
  <c r="B60" i="3"/>
  <c r="C60" i="3"/>
  <c r="B61" i="3"/>
  <c r="C61" i="3"/>
  <c r="B62" i="3"/>
  <c r="C62" i="3"/>
  <c r="B64" i="3"/>
  <c r="C64" i="3"/>
  <c r="B65" i="3"/>
  <c r="C65" i="3"/>
  <c r="B67" i="3"/>
  <c r="C67" i="3"/>
  <c r="B68" i="3"/>
  <c r="C68" i="3"/>
  <c r="B69" i="3"/>
  <c r="C69" i="3"/>
  <c r="B70" i="3"/>
  <c r="C70" i="3"/>
  <c r="B71" i="3"/>
  <c r="C71" i="3"/>
  <c r="B72" i="3"/>
  <c r="C72" i="3"/>
  <c r="B73" i="3"/>
  <c r="C73" i="3"/>
  <c r="B74" i="3"/>
  <c r="C74" i="3"/>
  <c r="B75" i="3"/>
  <c r="C75" i="3"/>
  <c r="B76" i="3"/>
  <c r="C76" i="3"/>
  <c r="B77" i="3"/>
  <c r="C77" i="3"/>
  <c r="B78" i="3"/>
  <c r="C78" i="3"/>
  <c r="B79" i="3"/>
  <c r="C79" i="3"/>
  <c r="B80" i="3"/>
  <c r="C80" i="3"/>
  <c r="B81" i="3"/>
  <c r="C81" i="3"/>
  <c r="B82" i="3"/>
  <c r="C82" i="3"/>
  <c r="B83" i="3"/>
  <c r="C83" i="3"/>
  <c r="B85" i="3"/>
  <c r="C85" i="3"/>
  <c r="B87" i="3"/>
  <c r="C87" i="3"/>
  <c r="B88" i="3"/>
  <c r="C88" i="3"/>
  <c r="B89" i="3"/>
  <c r="C89" i="3"/>
  <c r="B90" i="3"/>
  <c r="C90" i="3"/>
  <c r="B91" i="3"/>
  <c r="C91" i="3"/>
  <c r="B93" i="3"/>
  <c r="C93" i="3"/>
  <c r="B94" i="3"/>
  <c r="C94" i="3"/>
  <c r="B95" i="3"/>
  <c r="C95" i="3"/>
  <c r="B96" i="3"/>
  <c r="C96" i="3"/>
  <c r="B97" i="3"/>
  <c r="C97" i="3"/>
  <c r="B99" i="3"/>
  <c r="C99" i="3"/>
  <c r="B100" i="3"/>
  <c r="C100" i="3"/>
  <c r="B101" i="3"/>
  <c r="C101" i="3"/>
  <c r="B102" i="3"/>
  <c r="C102" i="3"/>
  <c r="B103" i="3"/>
  <c r="C103" i="3"/>
  <c r="B104" i="3"/>
  <c r="C104" i="3"/>
  <c r="B105" i="3"/>
  <c r="C105" i="3"/>
  <c r="B107" i="3"/>
  <c r="C107" i="3"/>
  <c r="B108" i="3"/>
  <c r="C108" i="3"/>
  <c r="B109" i="3"/>
  <c r="C109" i="3"/>
  <c r="B110" i="3"/>
  <c r="C110" i="3"/>
  <c r="B111" i="3"/>
  <c r="C111" i="3"/>
  <c r="C113" i="8"/>
  <c r="C114" i="8"/>
  <c r="C115" i="8"/>
  <c r="C116" i="8"/>
  <c r="C117" i="8"/>
  <c r="C118" i="8"/>
  <c r="C119" i="8"/>
  <c r="C120" i="8"/>
  <c r="C121" i="8"/>
  <c r="C122" i="8"/>
  <c r="C123" i="8"/>
  <c r="C124" i="8"/>
  <c r="C125" i="8"/>
  <c r="C126" i="8"/>
  <c r="C127" i="8"/>
  <c r="C128" i="8"/>
  <c r="C129" i="8"/>
  <c r="C130" i="8"/>
  <c r="C131" i="8"/>
  <c r="C132" i="8"/>
  <c r="C133" i="8"/>
  <c r="C134" i="8"/>
  <c r="C135" i="8"/>
  <c r="C136" i="8"/>
  <c r="C137" i="8"/>
  <c r="C138" i="8"/>
  <c r="C139" i="8"/>
  <c r="C140" i="8"/>
  <c r="C141" i="8"/>
  <c r="C142" i="8"/>
  <c r="C143" i="8"/>
  <c r="C144" i="8"/>
  <c r="C145" i="8"/>
  <c r="C146" i="8"/>
  <c r="C147" i="8"/>
  <c r="C148" i="8"/>
  <c r="C149" i="8"/>
  <c r="C150" i="8"/>
  <c r="C151" i="8"/>
  <c r="C152" i="8"/>
  <c r="C153" i="8"/>
  <c r="C154" i="8"/>
  <c r="C155" i="8"/>
  <c r="C156" i="8"/>
  <c r="C157" i="8"/>
  <c r="C158" i="8"/>
  <c r="C159" i="8"/>
  <c r="C160" i="8"/>
  <c r="C161" i="8"/>
  <c r="C162" i="8"/>
  <c r="C163" i="8"/>
  <c r="C164" i="8"/>
  <c r="C165" i="8"/>
  <c r="C166" i="8"/>
  <c r="C167" i="8"/>
  <c r="C168" i="8"/>
  <c r="C169" i="8"/>
  <c r="C170" i="8"/>
  <c r="C171" i="8"/>
  <c r="C172" i="8"/>
  <c r="C173" i="8"/>
  <c r="C174" i="8"/>
  <c r="C175" i="8"/>
  <c r="C176" i="8"/>
  <c r="C177" i="8"/>
  <c r="C178" i="8"/>
  <c r="C179" i="8"/>
  <c r="C180" i="8"/>
  <c r="C181" i="8"/>
  <c r="C182" i="8"/>
  <c r="C183" i="8"/>
  <c r="C184" i="8"/>
  <c r="C185" i="8"/>
  <c r="C186" i="8"/>
  <c r="C187" i="8"/>
  <c r="C188" i="8"/>
  <c r="C189" i="8"/>
  <c r="C190" i="8"/>
  <c r="C191" i="8"/>
  <c r="C192" i="8"/>
  <c r="C193" i="8"/>
  <c r="C194" i="8"/>
  <c r="C195" i="8"/>
  <c r="C196" i="8"/>
  <c r="C197" i="8"/>
  <c r="C198" i="8"/>
  <c r="C199" i="8"/>
  <c r="C200" i="8"/>
  <c r="C201" i="8"/>
  <c r="C202" i="8"/>
  <c r="C203" i="8"/>
  <c r="C204" i="8"/>
  <c r="C205" i="8"/>
  <c r="C206" i="8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5" i="7"/>
  <c r="D6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D71" i="7"/>
  <c r="D72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88" i="7"/>
  <c r="D89" i="7"/>
  <c r="D90" i="7"/>
  <c r="D91" i="7"/>
  <c r="D92" i="7"/>
  <c r="D93" i="7"/>
  <c r="D94" i="7"/>
  <c r="D95" i="7"/>
  <c r="D96" i="7"/>
  <c r="D97" i="7"/>
  <c r="D98" i="7"/>
  <c r="D99" i="7"/>
  <c r="D100" i="7"/>
  <c r="D101" i="7"/>
  <c r="D102" i="7"/>
  <c r="D103" i="7"/>
  <c r="D104" i="7"/>
  <c r="D105" i="7"/>
  <c r="D106" i="7"/>
  <c r="D107" i="7"/>
  <c r="D108" i="7"/>
  <c r="D109" i="7"/>
  <c r="D110" i="7"/>
  <c r="D111" i="7"/>
  <c r="D112" i="7"/>
  <c r="D113" i="7"/>
  <c r="D114" i="7"/>
  <c r="D115" i="7"/>
  <c r="D116" i="7"/>
  <c r="D117" i="7"/>
  <c r="D118" i="7"/>
  <c r="D119" i="7"/>
  <c r="D120" i="7"/>
  <c r="D121" i="7"/>
  <c r="D122" i="7"/>
  <c r="D123" i="7"/>
  <c r="D124" i="7"/>
  <c r="D125" i="7"/>
  <c r="D126" i="7"/>
  <c r="D127" i="7"/>
  <c r="D128" i="7"/>
  <c r="D129" i="7"/>
  <c r="D130" i="7"/>
  <c r="D131" i="7"/>
  <c r="D132" i="7"/>
  <c r="D133" i="7"/>
  <c r="D134" i="7"/>
  <c r="D135" i="7"/>
  <c r="D136" i="7"/>
  <c r="D137" i="7"/>
  <c r="D138" i="7"/>
  <c r="D139" i="7"/>
  <c r="D140" i="7"/>
  <c r="D141" i="7"/>
  <c r="D142" i="7"/>
  <c r="D143" i="7"/>
  <c r="D144" i="7"/>
  <c r="D145" i="7"/>
  <c r="D146" i="7"/>
  <c r="D147" i="7"/>
  <c r="D148" i="7"/>
  <c r="D149" i="7"/>
  <c r="D150" i="7"/>
  <c r="D151" i="7"/>
  <c r="D152" i="7"/>
  <c r="D153" i="7"/>
  <c r="D154" i="7"/>
  <c r="D155" i="7"/>
  <c r="D156" i="7"/>
  <c r="D157" i="7"/>
  <c r="D158" i="7"/>
  <c r="D159" i="7"/>
  <c r="D160" i="7"/>
  <c r="D161" i="7"/>
  <c r="D162" i="7"/>
  <c r="D163" i="7"/>
  <c r="D164" i="7"/>
  <c r="D165" i="7"/>
  <c r="D166" i="7"/>
  <c r="D167" i="7"/>
  <c r="D168" i="7"/>
  <c r="D169" i="7"/>
  <c r="D170" i="7"/>
  <c r="D171" i="7"/>
  <c r="D172" i="7"/>
  <c r="D173" i="7"/>
  <c r="D174" i="7"/>
  <c r="D175" i="7"/>
  <c r="D176" i="7"/>
  <c r="D177" i="7"/>
  <c r="D178" i="7"/>
  <c r="D179" i="7"/>
  <c r="D180" i="7"/>
  <c r="D181" i="7"/>
  <c r="D182" i="7"/>
  <c r="D183" i="7"/>
  <c r="D184" i="7"/>
  <c r="D185" i="7"/>
  <c r="D186" i="7"/>
  <c r="D187" i="7"/>
  <c r="D188" i="7"/>
  <c r="D189" i="7"/>
  <c r="D190" i="7"/>
  <c r="D191" i="7"/>
  <c r="D192" i="7"/>
  <c r="D193" i="7"/>
  <c r="D194" i="7"/>
  <c r="D195" i="7"/>
  <c r="D196" i="7"/>
  <c r="D197" i="7"/>
  <c r="D198" i="7"/>
  <c r="D199" i="7"/>
  <c r="D200" i="7"/>
  <c r="D201" i="7"/>
  <c r="D202" i="7"/>
  <c r="D203" i="7"/>
  <c r="D204" i="7"/>
  <c r="D205" i="7"/>
  <c r="D206" i="7"/>
  <c r="D207" i="7"/>
  <c r="D208" i="7"/>
  <c r="D209" i="7"/>
  <c r="F102" i="7"/>
  <c r="W101" i="5" s="1"/>
  <c r="AX101" i="5" s="1"/>
  <c r="A102" i="7"/>
  <c r="J102" i="7"/>
  <c r="F48" i="7"/>
  <c r="A48" i="7"/>
  <c r="J102" i="2"/>
  <c r="F102" i="2"/>
  <c r="C102" i="2"/>
  <c r="A102" i="6"/>
  <c r="F48" i="6"/>
  <c r="A48" i="6"/>
  <c r="J48" i="2"/>
  <c r="C48" i="2"/>
  <c r="F48" i="2"/>
  <c r="C12" i="2"/>
  <c r="C16" i="2"/>
  <c r="J32" i="2"/>
  <c r="J36" i="2"/>
  <c r="J40" i="2"/>
  <c r="J44" i="2"/>
  <c r="J49" i="2"/>
  <c r="J53" i="2"/>
  <c r="J57" i="2"/>
  <c r="C69" i="2"/>
  <c r="J73" i="2"/>
  <c r="C77" i="2"/>
  <c r="C81" i="2"/>
  <c r="J85" i="2"/>
  <c r="J89" i="2"/>
  <c r="J93" i="2"/>
  <c r="J97" i="2"/>
  <c r="C101" i="2"/>
  <c r="J106" i="2"/>
  <c r="J110" i="2"/>
  <c r="C114" i="2"/>
  <c r="J8" i="16"/>
  <c r="J12" i="16"/>
  <c r="J16" i="16"/>
  <c r="J20" i="16"/>
  <c r="J24" i="16"/>
  <c r="J28" i="16"/>
  <c r="J40" i="16"/>
  <c r="J48" i="16"/>
  <c r="J52" i="16"/>
  <c r="J56" i="16"/>
  <c r="J60" i="16"/>
  <c r="J69" i="16"/>
  <c r="J73" i="16"/>
  <c r="J77" i="16"/>
  <c r="J85" i="16"/>
  <c r="J89" i="16"/>
  <c r="J97" i="16"/>
  <c r="J101" i="16"/>
  <c r="J109" i="16"/>
  <c r="J113" i="16"/>
  <c r="J7" i="15"/>
  <c r="J8" i="15"/>
  <c r="J15" i="15"/>
  <c r="J16" i="15"/>
  <c r="J20" i="15"/>
  <c r="J24" i="15"/>
  <c r="J28" i="15"/>
  <c r="J31" i="15"/>
  <c r="J32" i="15"/>
  <c r="J40" i="15"/>
  <c r="J43" i="15"/>
  <c r="J44" i="15"/>
  <c r="J47" i="15"/>
  <c r="J48" i="15"/>
  <c r="J51" i="15"/>
  <c r="J52" i="15"/>
  <c r="J56" i="15"/>
  <c r="J59" i="15"/>
  <c r="J60" i="15"/>
  <c r="J64" i="15"/>
  <c r="J67" i="15"/>
  <c r="J69" i="15"/>
  <c r="J73" i="15"/>
  <c r="J77" i="15"/>
  <c r="J81" i="15"/>
  <c r="J84" i="15"/>
  <c r="J85" i="15"/>
  <c r="J88" i="15"/>
  <c r="J92" i="15"/>
  <c r="J100" i="15"/>
  <c r="J101" i="15"/>
  <c r="J105" i="15"/>
  <c r="J108" i="15"/>
  <c r="J109" i="15"/>
  <c r="J112" i="15"/>
  <c r="J113" i="15"/>
  <c r="J7" i="14"/>
  <c r="J8" i="14"/>
  <c r="J16" i="14"/>
  <c r="J20" i="14"/>
  <c r="J24" i="14"/>
  <c r="J27" i="14"/>
  <c r="J28" i="14"/>
  <c r="J31" i="14"/>
  <c r="J32" i="14"/>
  <c r="J36" i="14"/>
  <c r="J39" i="14"/>
  <c r="J43" i="14"/>
  <c r="J44" i="14"/>
  <c r="J47" i="14"/>
  <c r="J48" i="14"/>
  <c r="J51" i="14"/>
  <c r="J52" i="14"/>
  <c r="J56" i="14"/>
  <c r="J59" i="14"/>
  <c r="J60" i="14"/>
  <c r="J64" i="14"/>
  <c r="J69" i="14"/>
  <c r="J72" i="14"/>
  <c r="J73" i="14"/>
  <c r="J76" i="14"/>
  <c r="J77" i="14"/>
  <c r="J81" i="14"/>
  <c r="J84" i="14"/>
  <c r="J88" i="14"/>
  <c r="J89" i="14"/>
  <c r="J97" i="14"/>
  <c r="J100" i="14"/>
  <c r="J101" i="14"/>
  <c r="J104" i="14"/>
  <c r="J105" i="14"/>
  <c r="J109" i="14"/>
  <c r="J112" i="14"/>
  <c r="J7" i="13"/>
  <c r="J8" i="13"/>
  <c r="J23" i="13"/>
  <c r="J24" i="13"/>
  <c r="J27" i="13"/>
  <c r="J28" i="13"/>
  <c r="J32" i="13"/>
  <c r="J36" i="13"/>
  <c r="J40" i="13"/>
  <c r="J44" i="13"/>
  <c r="J52" i="13"/>
  <c r="J55" i="13"/>
  <c r="J56" i="13"/>
  <c r="J59" i="13"/>
  <c r="J63" i="13"/>
  <c r="J64" i="13"/>
  <c r="J67" i="13"/>
  <c r="J72" i="13"/>
  <c r="J73" i="13"/>
  <c r="J76" i="13"/>
  <c r="J77" i="13"/>
  <c r="J80" i="13"/>
  <c r="J84" i="13"/>
  <c r="J88" i="13"/>
  <c r="J89" i="13"/>
  <c r="J92" i="13"/>
  <c r="J93" i="13"/>
  <c r="J100" i="13"/>
  <c r="J101" i="13"/>
  <c r="J104" i="13"/>
  <c r="J105" i="13"/>
  <c r="J109" i="13"/>
  <c r="J6" i="12"/>
  <c r="J10" i="12"/>
  <c r="J12" i="12"/>
  <c r="J14" i="12"/>
  <c r="J16" i="12"/>
  <c r="J18" i="12"/>
  <c r="J20" i="12"/>
  <c r="J22" i="12"/>
  <c r="J24" i="12"/>
  <c r="J30" i="12"/>
  <c r="J36" i="12"/>
  <c r="J40" i="12"/>
  <c r="J44" i="12"/>
  <c r="J46" i="12"/>
  <c r="J48" i="12"/>
  <c r="J50" i="12"/>
  <c r="J52" i="12"/>
  <c r="J54" i="12"/>
  <c r="J56" i="12"/>
  <c r="J60" i="12"/>
  <c r="J62" i="12"/>
  <c r="J64" i="12"/>
  <c r="J68" i="12"/>
  <c r="J74" i="12"/>
  <c r="J76" i="12"/>
  <c r="J78" i="12"/>
  <c r="J82" i="12"/>
  <c r="J84" i="12"/>
  <c r="J89" i="12"/>
  <c r="J91" i="12"/>
  <c r="J93" i="12"/>
  <c r="J95" i="12"/>
  <c r="J97" i="12"/>
  <c r="J99" i="12"/>
  <c r="J101" i="12"/>
  <c r="J103" i="12"/>
  <c r="J107" i="12"/>
  <c r="J109" i="12"/>
  <c r="J111" i="12"/>
  <c r="J113" i="12"/>
  <c r="A5" i="11"/>
  <c r="A6" i="11"/>
  <c r="A7" i="11"/>
  <c r="A8" i="11"/>
  <c r="J8" i="11"/>
  <c r="A9" i="11"/>
  <c r="A10" i="11"/>
  <c r="A11" i="11"/>
  <c r="A12" i="11"/>
  <c r="J12" i="11"/>
  <c r="A13" i="11"/>
  <c r="A14" i="11"/>
  <c r="A15" i="11"/>
  <c r="A16" i="11"/>
  <c r="J16" i="11"/>
  <c r="A17" i="11"/>
  <c r="A18" i="11"/>
  <c r="A19" i="11"/>
  <c r="A20" i="11"/>
  <c r="J20" i="11"/>
  <c r="A21" i="11"/>
  <c r="A22" i="11"/>
  <c r="A23" i="11"/>
  <c r="A24" i="11"/>
  <c r="J24" i="11"/>
  <c r="A25" i="11"/>
  <c r="A26" i="11"/>
  <c r="A27" i="11"/>
  <c r="A28" i="11"/>
  <c r="A29" i="11"/>
  <c r="A30" i="11"/>
  <c r="A31" i="11"/>
  <c r="A32" i="11"/>
  <c r="J32" i="11"/>
  <c r="A33" i="11"/>
  <c r="A34" i="11"/>
  <c r="A35" i="11"/>
  <c r="A36" i="11"/>
  <c r="A37" i="11"/>
  <c r="A38" i="11"/>
  <c r="A39" i="11"/>
  <c r="A40" i="11"/>
  <c r="J40" i="11"/>
  <c r="A41" i="11"/>
  <c r="A42" i="11"/>
  <c r="A43" i="11"/>
  <c r="A44" i="11"/>
  <c r="A45" i="11"/>
  <c r="A46" i="11"/>
  <c r="A47" i="11"/>
  <c r="A48" i="11"/>
  <c r="J48" i="11"/>
  <c r="A49" i="11"/>
  <c r="A50" i="11"/>
  <c r="A51" i="11"/>
  <c r="A52" i="11"/>
  <c r="J52" i="11"/>
  <c r="A53" i="11"/>
  <c r="A54" i="11"/>
  <c r="A55" i="11"/>
  <c r="A56" i="11"/>
  <c r="J56" i="11"/>
  <c r="A57" i="11"/>
  <c r="A58" i="11"/>
  <c r="A59" i="11"/>
  <c r="A60" i="11"/>
  <c r="J60" i="11"/>
  <c r="A61" i="11"/>
  <c r="A62" i="11"/>
  <c r="A63" i="11"/>
  <c r="A64" i="11"/>
  <c r="J64" i="11"/>
  <c r="A65" i="11"/>
  <c r="A66" i="11"/>
  <c r="A67" i="11"/>
  <c r="A68" i="11"/>
  <c r="J68" i="11"/>
  <c r="A69" i="11"/>
  <c r="A70" i="11"/>
  <c r="A71" i="11"/>
  <c r="A72" i="11"/>
  <c r="J72" i="11"/>
  <c r="A73" i="11"/>
  <c r="A74" i="11"/>
  <c r="A75" i="11"/>
  <c r="A76" i="11"/>
  <c r="A77" i="11"/>
  <c r="A78" i="11"/>
  <c r="A79" i="11"/>
  <c r="A80" i="11"/>
  <c r="J80" i="11"/>
  <c r="A81" i="11"/>
  <c r="A82" i="11"/>
  <c r="A83" i="11"/>
  <c r="A84" i="11"/>
  <c r="J84" i="11"/>
  <c r="A85" i="11"/>
  <c r="A86" i="11"/>
  <c r="A87" i="11"/>
  <c r="A88" i="11"/>
  <c r="A89" i="11"/>
  <c r="A90" i="11"/>
  <c r="A91" i="11"/>
  <c r="A92" i="11"/>
  <c r="J92" i="11"/>
  <c r="A93" i="11"/>
  <c r="A94" i="11"/>
  <c r="A95" i="11"/>
  <c r="A96" i="11"/>
  <c r="J96" i="11"/>
  <c r="A97" i="11"/>
  <c r="A98" i="11"/>
  <c r="A99" i="11"/>
  <c r="A100" i="11"/>
  <c r="A101" i="11"/>
  <c r="A102" i="11"/>
  <c r="A103" i="11"/>
  <c r="A104" i="11"/>
  <c r="A105" i="11"/>
  <c r="A106" i="11"/>
  <c r="A107" i="11"/>
  <c r="A108" i="11"/>
  <c r="J108" i="11"/>
  <c r="A109" i="11"/>
  <c r="A110" i="11"/>
  <c r="A111" i="11"/>
  <c r="A112" i="11"/>
  <c r="A5" i="10"/>
  <c r="A6" i="10"/>
  <c r="A7" i="10"/>
  <c r="A8" i="10"/>
  <c r="J8" i="10"/>
  <c r="A9" i="10"/>
  <c r="A10" i="10"/>
  <c r="A11" i="10"/>
  <c r="J11" i="10"/>
  <c r="A12" i="10"/>
  <c r="A13" i="10"/>
  <c r="A14" i="10"/>
  <c r="A15" i="10"/>
  <c r="J15" i="10"/>
  <c r="A16" i="10"/>
  <c r="J16" i="10"/>
  <c r="A17" i="10"/>
  <c r="A18" i="10"/>
  <c r="A19" i="10"/>
  <c r="A20" i="10"/>
  <c r="J20" i="10"/>
  <c r="A21" i="10"/>
  <c r="A22" i="10"/>
  <c r="A23" i="10"/>
  <c r="A24" i="10"/>
  <c r="A25" i="10"/>
  <c r="A26" i="10"/>
  <c r="A27" i="10"/>
  <c r="J27" i="10"/>
  <c r="A28" i="10"/>
  <c r="J28" i="10"/>
  <c r="A29" i="10"/>
  <c r="A30" i="10"/>
  <c r="A31" i="10"/>
  <c r="A32" i="10"/>
  <c r="J32" i="10"/>
  <c r="A33" i="10"/>
  <c r="A34" i="10"/>
  <c r="A35" i="10"/>
  <c r="A36" i="10"/>
  <c r="A37" i="10"/>
  <c r="A38" i="10"/>
  <c r="A39" i="10"/>
  <c r="J39" i="10"/>
  <c r="A40" i="10"/>
  <c r="J40" i="10"/>
  <c r="A41" i="10"/>
  <c r="A42" i="10"/>
  <c r="A43" i="10"/>
  <c r="A44" i="10"/>
  <c r="A45" i="10"/>
  <c r="A46" i="10"/>
  <c r="A47" i="10"/>
  <c r="J47" i="10"/>
  <c r="A48" i="10"/>
  <c r="J48" i="10"/>
  <c r="A49" i="10"/>
  <c r="A50" i="10"/>
  <c r="A51" i="10"/>
  <c r="J51" i="10"/>
  <c r="A52" i="10"/>
  <c r="A53" i="10"/>
  <c r="A54" i="10"/>
  <c r="A55" i="10"/>
  <c r="A56" i="10"/>
  <c r="J56" i="10"/>
  <c r="A57" i="10"/>
  <c r="A58" i="10"/>
  <c r="A59" i="10"/>
  <c r="J59" i="10"/>
  <c r="A60" i="10"/>
  <c r="J60" i="10"/>
  <c r="A61" i="10"/>
  <c r="A62" i="10"/>
  <c r="A63" i="10"/>
  <c r="A64" i="10"/>
  <c r="J64" i="10"/>
  <c r="A65" i="10"/>
  <c r="A66" i="10"/>
  <c r="A67" i="10"/>
  <c r="A68" i="10"/>
  <c r="A69" i="10"/>
  <c r="A70" i="10"/>
  <c r="A71" i="10"/>
  <c r="J71" i="10"/>
  <c r="A72" i="10"/>
  <c r="J72" i="10"/>
  <c r="A73" i="10"/>
  <c r="A74" i="10"/>
  <c r="A75" i="10"/>
  <c r="J75" i="10"/>
  <c r="A76" i="10"/>
  <c r="J76" i="10"/>
  <c r="A77" i="10"/>
  <c r="A78" i="10"/>
  <c r="A79" i="10"/>
  <c r="A80" i="10"/>
  <c r="J80" i="10"/>
  <c r="A81" i="10"/>
  <c r="A82" i="10"/>
  <c r="A83" i="10"/>
  <c r="J83" i="10"/>
  <c r="A84" i="10"/>
  <c r="J84" i="10"/>
  <c r="A85" i="10"/>
  <c r="A86" i="10"/>
  <c r="A87" i="10"/>
  <c r="A88" i="10"/>
  <c r="J88" i="10"/>
  <c r="A89" i="10"/>
  <c r="A90" i="10"/>
  <c r="A91" i="10"/>
  <c r="A92" i="10"/>
  <c r="J92" i="10"/>
  <c r="A93" i="10"/>
  <c r="A94" i="10"/>
  <c r="A95" i="10"/>
  <c r="A96" i="10"/>
  <c r="A97" i="10"/>
  <c r="A98" i="10"/>
  <c r="A99" i="10"/>
  <c r="A100" i="10"/>
  <c r="J100" i="10"/>
  <c r="A101" i="10"/>
  <c r="A102" i="10"/>
  <c r="A103" i="10"/>
  <c r="J103" i="10"/>
  <c r="A104" i="10"/>
  <c r="J104" i="10"/>
  <c r="A105" i="10"/>
  <c r="A106" i="10"/>
  <c r="A107" i="10"/>
  <c r="A108" i="10"/>
  <c r="A109" i="10"/>
  <c r="A110" i="10"/>
  <c r="A111" i="10"/>
  <c r="A112" i="10"/>
  <c r="A5" i="9"/>
  <c r="A6" i="9"/>
  <c r="A7" i="9"/>
  <c r="A8" i="9"/>
  <c r="J8" i="9"/>
  <c r="A9" i="9"/>
  <c r="A10" i="9"/>
  <c r="A11" i="9"/>
  <c r="J11" i="9"/>
  <c r="A12" i="9"/>
  <c r="J12" i="9"/>
  <c r="A13" i="9"/>
  <c r="A14" i="9"/>
  <c r="A15" i="9"/>
  <c r="A16" i="9"/>
  <c r="A17" i="9"/>
  <c r="A18" i="9"/>
  <c r="A19" i="9"/>
  <c r="J19" i="9"/>
  <c r="A20" i="9"/>
  <c r="J20" i="9"/>
  <c r="A21" i="9"/>
  <c r="A22" i="9"/>
  <c r="A23" i="9"/>
  <c r="A24" i="9"/>
  <c r="A25" i="9"/>
  <c r="A26" i="9"/>
  <c r="A27" i="9"/>
  <c r="J27" i="9"/>
  <c r="A28" i="9"/>
  <c r="A29" i="9"/>
  <c r="A30" i="9"/>
  <c r="A31" i="9"/>
  <c r="J31" i="9"/>
  <c r="A32" i="9"/>
  <c r="J32" i="9"/>
  <c r="A33" i="9"/>
  <c r="A34" i="9"/>
  <c r="A35" i="9"/>
  <c r="A36" i="9"/>
  <c r="J36" i="9"/>
  <c r="A37" i="9"/>
  <c r="A38" i="9"/>
  <c r="A39" i="9"/>
  <c r="J39" i="9"/>
  <c r="A40" i="9"/>
  <c r="A41" i="9"/>
  <c r="A42" i="9"/>
  <c r="A43" i="9"/>
  <c r="A44" i="9"/>
  <c r="J44" i="9"/>
  <c r="A45" i="9"/>
  <c r="A46" i="9"/>
  <c r="A47" i="9"/>
  <c r="A48" i="9"/>
  <c r="J48" i="9"/>
  <c r="A49" i="9"/>
  <c r="A50" i="9"/>
  <c r="A51" i="9"/>
  <c r="J51" i="9"/>
  <c r="A52" i="9"/>
  <c r="J52" i="9"/>
  <c r="A53" i="9"/>
  <c r="A54" i="9"/>
  <c r="A55" i="9"/>
  <c r="A56" i="9"/>
  <c r="J56" i="9"/>
  <c r="A57" i="9"/>
  <c r="A58" i="9"/>
  <c r="A59" i="9"/>
  <c r="J59" i="9"/>
  <c r="A60" i="9"/>
  <c r="A61" i="9"/>
  <c r="A62" i="9"/>
  <c r="A63" i="9"/>
  <c r="A64" i="9"/>
  <c r="J64" i="9"/>
  <c r="A65" i="9"/>
  <c r="A66" i="9"/>
  <c r="A67" i="9"/>
  <c r="J67" i="9"/>
  <c r="A68" i="9"/>
  <c r="J68" i="9"/>
  <c r="A69" i="9"/>
  <c r="A70" i="9"/>
  <c r="A71" i="9"/>
  <c r="J71" i="9"/>
  <c r="A72" i="9"/>
  <c r="A73" i="9"/>
  <c r="A74" i="9"/>
  <c r="A75" i="9"/>
  <c r="A76" i="9"/>
  <c r="J76" i="9"/>
  <c r="A77" i="9"/>
  <c r="A78" i="9"/>
  <c r="A79" i="9"/>
  <c r="A80" i="9"/>
  <c r="J80" i="9"/>
  <c r="A81" i="9"/>
  <c r="A82" i="9"/>
  <c r="A83" i="9"/>
  <c r="J83" i="9"/>
  <c r="A84" i="9"/>
  <c r="J84" i="9"/>
  <c r="A85" i="9"/>
  <c r="A86" i="9"/>
  <c r="A87" i="9"/>
  <c r="J87" i="9"/>
  <c r="A88" i="9"/>
  <c r="J88" i="9"/>
  <c r="A89" i="9"/>
  <c r="A90" i="9"/>
  <c r="A91" i="9"/>
  <c r="A92" i="9"/>
  <c r="J92" i="9"/>
  <c r="A93" i="9"/>
  <c r="A94" i="9"/>
  <c r="A95" i="9"/>
  <c r="A96" i="9"/>
  <c r="A97" i="9"/>
  <c r="A98" i="9"/>
  <c r="A99" i="9"/>
  <c r="A100" i="9"/>
  <c r="J100" i="9"/>
  <c r="A101" i="9"/>
  <c r="A102" i="9"/>
  <c r="A103" i="9"/>
  <c r="A104" i="9"/>
  <c r="A105" i="9"/>
  <c r="A106" i="9"/>
  <c r="A107" i="9"/>
  <c r="A108" i="9"/>
  <c r="J108" i="9"/>
  <c r="A109" i="9"/>
  <c r="A110" i="9"/>
  <c r="A111" i="9"/>
  <c r="J111" i="9"/>
  <c r="A112" i="9"/>
  <c r="A5" i="8"/>
  <c r="A6" i="8"/>
  <c r="A7" i="8"/>
  <c r="A8" i="8"/>
  <c r="J8" i="8"/>
  <c r="A9" i="8"/>
  <c r="A10" i="8"/>
  <c r="A11" i="8"/>
  <c r="A12" i="8"/>
  <c r="J12" i="8"/>
  <c r="A13" i="8"/>
  <c r="A14" i="8"/>
  <c r="A15" i="8"/>
  <c r="A16" i="8"/>
  <c r="J16" i="8"/>
  <c r="A17" i="8"/>
  <c r="A18" i="8"/>
  <c r="A19" i="8"/>
  <c r="A20" i="8"/>
  <c r="J20" i="8"/>
  <c r="A21" i="8"/>
  <c r="A22" i="8"/>
  <c r="A23" i="8"/>
  <c r="A24" i="8"/>
  <c r="J24" i="8"/>
  <c r="A25" i="8"/>
  <c r="A26" i="8"/>
  <c r="A27" i="8"/>
  <c r="A28" i="8"/>
  <c r="A29" i="8"/>
  <c r="A30" i="8"/>
  <c r="A31" i="8"/>
  <c r="A32" i="8"/>
  <c r="J32" i="8"/>
  <c r="A33" i="8"/>
  <c r="A34" i="8"/>
  <c r="A35" i="8"/>
  <c r="A36" i="8"/>
  <c r="A37" i="8"/>
  <c r="A38" i="8"/>
  <c r="A39" i="8"/>
  <c r="A40" i="8"/>
  <c r="J40" i="8"/>
  <c r="A41" i="8"/>
  <c r="A42" i="8"/>
  <c r="A43" i="8"/>
  <c r="A44" i="8"/>
  <c r="J44" i="8"/>
  <c r="A45" i="8"/>
  <c r="A46" i="8"/>
  <c r="A47" i="8"/>
  <c r="A48" i="8"/>
  <c r="J48" i="8"/>
  <c r="A49" i="8"/>
  <c r="A50" i="8"/>
  <c r="A51" i="8"/>
  <c r="A52" i="8"/>
  <c r="J52" i="8"/>
  <c r="A53" i="8"/>
  <c r="A54" i="8"/>
  <c r="A55" i="8"/>
  <c r="A56" i="8"/>
  <c r="J56" i="8"/>
  <c r="A57" i="8"/>
  <c r="A58" i="8"/>
  <c r="A59" i="8"/>
  <c r="A60" i="8"/>
  <c r="J60" i="8"/>
  <c r="A61" i="8"/>
  <c r="A62" i="8"/>
  <c r="A63" i="8"/>
  <c r="A64" i="8"/>
  <c r="A65" i="8"/>
  <c r="A66" i="8"/>
  <c r="A67" i="8"/>
  <c r="A68" i="8"/>
  <c r="J68" i="8"/>
  <c r="A69" i="8"/>
  <c r="A70" i="8"/>
  <c r="A71" i="8"/>
  <c r="A72" i="8"/>
  <c r="J72" i="8"/>
  <c r="A73" i="8"/>
  <c r="A74" i="8"/>
  <c r="A75" i="8"/>
  <c r="A76" i="8"/>
  <c r="A77" i="8"/>
  <c r="A78" i="8"/>
  <c r="A79" i="8"/>
  <c r="A80" i="8"/>
  <c r="J80" i="8"/>
  <c r="A81" i="8"/>
  <c r="A82" i="8"/>
  <c r="A83" i="8"/>
  <c r="A84" i="8"/>
  <c r="J84" i="8"/>
  <c r="A85" i="8"/>
  <c r="A86" i="8"/>
  <c r="A87" i="8"/>
  <c r="A88" i="8"/>
  <c r="J88" i="8"/>
  <c r="A89" i="8"/>
  <c r="A90" i="8"/>
  <c r="A91" i="8"/>
  <c r="A92" i="8"/>
  <c r="A93" i="8"/>
  <c r="A94" i="8"/>
  <c r="A95" i="8"/>
  <c r="A96" i="8"/>
  <c r="J96" i="8"/>
  <c r="A97" i="8"/>
  <c r="A98" i="8"/>
  <c r="A99" i="8"/>
  <c r="A100" i="8"/>
  <c r="A101" i="8"/>
  <c r="A102" i="8"/>
  <c r="A103" i="8"/>
  <c r="A104" i="8"/>
  <c r="J104" i="8"/>
  <c r="A105" i="8"/>
  <c r="A106" i="8"/>
  <c r="A107" i="8"/>
  <c r="A108" i="8"/>
  <c r="A109" i="8"/>
  <c r="A110" i="8"/>
  <c r="A111" i="8"/>
  <c r="A112" i="8"/>
  <c r="S102" i="23"/>
  <c r="T102" i="23"/>
  <c r="A112" i="18"/>
  <c r="A111" i="18"/>
  <c r="CX4" i="5"/>
  <c r="CX5" i="5"/>
  <c r="CX6" i="5"/>
  <c r="CX7" i="5"/>
  <c r="CX8" i="5"/>
  <c r="CX9" i="5"/>
  <c r="CX10" i="5"/>
  <c r="CX11" i="5"/>
  <c r="CX12" i="5"/>
  <c r="CX13" i="5"/>
  <c r="CX14" i="5"/>
  <c r="CX15" i="5"/>
  <c r="CX16" i="5"/>
  <c r="CX17" i="5"/>
  <c r="CX18" i="5"/>
  <c r="CX19" i="5"/>
  <c r="CX20" i="5"/>
  <c r="CX21" i="5"/>
  <c r="CX22" i="5"/>
  <c r="CX23" i="5"/>
  <c r="CX24" i="5"/>
  <c r="CX25" i="5"/>
  <c r="CX26" i="5"/>
  <c r="CX27" i="5"/>
  <c r="CX28" i="5"/>
  <c r="CX29" i="5"/>
  <c r="CX30" i="5"/>
  <c r="CX31" i="5"/>
  <c r="CX32" i="5"/>
  <c r="CX33" i="5"/>
  <c r="CX34" i="5"/>
  <c r="CX35" i="5"/>
  <c r="CX36" i="5"/>
  <c r="CX37" i="5"/>
  <c r="CX38" i="5"/>
  <c r="CX39" i="5"/>
  <c r="CX40" i="5"/>
  <c r="CX41" i="5"/>
  <c r="CX42" i="5"/>
  <c r="CX43" i="5"/>
  <c r="CX44" i="5"/>
  <c r="CX45" i="5"/>
  <c r="CX46" i="5"/>
  <c r="CX47" i="5"/>
  <c r="CX48" i="5"/>
  <c r="CX49" i="5"/>
  <c r="CX50" i="5"/>
  <c r="CX51" i="5"/>
  <c r="CX52" i="5"/>
  <c r="CX53" i="5"/>
  <c r="CX54" i="5"/>
  <c r="CX55" i="5"/>
  <c r="CX56" i="5"/>
  <c r="CX57" i="5"/>
  <c r="CX58" i="5"/>
  <c r="CX59" i="5"/>
  <c r="CX60" i="5"/>
  <c r="CX61" i="5"/>
  <c r="CX62" i="5"/>
  <c r="CX63" i="5"/>
  <c r="CX64" i="5"/>
  <c r="CX65" i="5"/>
  <c r="CX66" i="5"/>
  <c r="CX67" i="5"/>
  <c r="CX68" i="5"/>
  <c r="CX69" i="5"/>
  <c r="CX70" i="5"/>
  <c r="CX71" i="5"/>
  <c r="CX72" i="5"/>
  <c r="CX73" i="5"/>
  <c r="CX74" i="5"/>
  <c r="CX75" i="5"/>
  <c r="CX76" i="5"/>
  <c r="CX77" i="5"/>
  <c r="CX78" i="5"/>
  <c r="CX79" i="5"/>
  <c r="CX80" i="5"/>
  <c r="CX81" i="5"/>
  <c r="CX82" i="5"/>
  <c r="CX83" i="5"/>
  <c r="CX84" i="5"/>
  <c r="CX85" i="5"/>
  <c r="CX86" i="5"/>
  <c r="CX87" i="5"/>
  <c r="CX88" i="5"/>
  <c r="CX89" i="5"/>
  <c r="CX90" i="5"/>
  <c r="CX91" i="5"/>
  <c r="CX92" i="5"/>
  <c r="CX93" i="5"/>
  <c r="CX94" i="5"/>
  <c r="CX95" i="5"/>
  <c r="CX96" i="5"/>
  <c r="CX97" i="5"/>
  <c r="CX98" i="5"/>
  <c r="CX99" i="5"/>
  <c r="CX100" i="5"/>
  <c r="CX101" i="5"/>
  <c r="CX102" i="5"/>
  <c r="CX103" i="5"/>
  <c r="CX104" i="5"/>
  <c r="CX105" i="5"/>
  <c r="CX106" i="5"/>
  <c r="CX107" i="5"/>
  <c r="CX108" i="5"/>
  <c r="CX109" i="5"/>
  <c r="CX110" i="5"/>
  <c r="CX111" i="5"/>
  <c r="K101" i="5"/>
  <c r="CZ101" i="5"/>
  <c r="M101" i="5"/>
  <c r="K47" i="5"/>
  <c r="M47" i="5"/>
  <c r="DO47" i="5"/>
  <c r="CZ47" i="5"/>
  <c r="A112" i="25"/>
  <c r="K102" i="23"/>
  <c r="DE102" i="23"/>
  <c r="M102" i="23"/>
  <c r="DT102" i="23"/>
  <c r="A16" i="25"/>
  <c r="A17" i="25"/>
  <c r="A18" i="25"/>
  <c r="A19" i="25"/>
  <c r="A20" i="25"/>
  <c r="A21" i="25"/>
  <c r="A22" i="25"/>
  <c r="A23" i="25"/>
  <c r="A24" i="25"/>
  <c r="A25" i="25"/>
  <c r="A26" i="25"/>
  <c r="A27" i="25"/>
  <c r="A28" i="25"/>
  <c r="A29" i="25"/>
  <c r="A30" i="25"/>
  <c r="A31" i="25"/>
  <c r="A32" i="25"/>
  <c r="A33" i="25"/>
  <c r="A34" i="25"/>
  <c r="A35" i="25"/>
  <c r="A36" i="25"/>
  <c r="A37" i="25"/>
  <c r="A38" i="25"/>
  <c r="A39" i="25"/>
  <c r="A40" i="25"/>
  <c r="A41" i="25"/>
  <c r="A42" i="25"/>
  <c r="A43" i="25"/>
  <c r="A44" i="25"/>
  <c r="A45" i="25"/>
  <c r="A46" i="25"/>
  <c r="A47" i="25"/>
  <c r="A48" i="25"/>
  <c r="A49" i="25"/>
  <c r="A50" i="25"/>
  <c r="A51" i="25"/>
  <c r="A52" i="25"/>
  <c r="A53" i="25"/>
  <c r="A54" i="25"/>
  <c r="A55" i="25"/>
  <c r="A56" i="25"/>
  <c r="A57" i="25"/>
  <c r="A58" i="25"/>
  <c r="A59" i="25"/>
  <c r="A60" i="25"/>
  <c r="A61" i="25"/>
  <c r="A62" i="25"/>
  <c r="A63" i="25"/>
  <c r="A64" i="25"/>
  <c r="A65" i="25"/>
  <c r="A66" i="25"/>
  <c r="A67" i="25"/>
  <c r="A68" i="25"/>
  <c r="A69" i="25"/>
  <c r="A70" i="25"/>
  <c r="A71" i="25"/>
  <c r="A72" i="25"/>
  <c r="A73" i="25"/>
  <c r="A74" i="25"/>
  <c r="A75" i="25"/>
  <c r="A76" i="25"/>
  <c r="A77" i="25"/>
  <c r="A78" i="25"/>
  <c r="A79" i="25"/>
  <c r="A80" i="25"/>
  <c r="A81" i="25"/>
  <c r="A82" i="25"/>
  <c r="A83" i="25"/>
  <c r="A84" i="25"/>
  <c r="A85" i="25"/>
  <c r="A86" i="25"/>
  <c r="A87" i="25"/>
  <c r="A88" i="25"/>
  <c r="A89" i="25"/>
  <c r="A90" i="25"/>
  <c r="A91" i="25"/>
  <c r="A92" i="25"/>
  <c r="A93" i="25"/>
  <c r="A94" i="25"/>
  <c r="A95" i="25"/>
  <c r="A96" i="25"/>
  <c r="A97" i="25"/>
  <c r="A98" i="25"/>
  <c r="A99" i="25"/>
  <c r="A100" i="25"/>
  <c r="A101" i="25"/>
  <c r="A102" i="25"/>
  <c r="A103" i="25"/>
  <c r="A104" i="25"/>
  <c r="A105" i="25"/>
  <c r="A106" i="25"/>
  <c r="A107" i="25"/>
  <c r="A108" i="25"/>
  <c r="A109" i="25"/>
  <c r="A110" i="25"/>
  <c r="A111" i="25"/>
  <c r="A15" i="25"/>
  <c r="S48" i="23"/>
  <c r="T48" i="23"/>
  <c r="U48" i="23"/>
  <c r="K47" i="23"/>
  <c r="M47" i="23"/>
  <c r="DT47" i="23"/>
  <c r="DE47" i="23"/>
  <c r="N2" i="23"/>
  <c r="O67" i="23"/>
  <c r="X67" i="23"/>
  <c r="M2" i="23"/>
  <c r="S81" i="23"/>
  <c r="T81" i="23"/>
  <c r="U81" i="23"/>
  <c r="S5" i="23"/>
  <c r="T5" i="23"/>
  <c r="S112" i="23"/>
  <c r="T112" i="23"/>
  <c r="S111" i="23"/>
  <c r="T111" i="23"/>
  <c r="S110" i="23"/>
  <c r="T110" i="23"/>
  <c r="U110" i="23"/>
  <c r="S109" i="23"/>
  <c r="T109" i="23"/>
  <c r="U109" i="23"/>
  <c r="S108" i="23"/>
  <c r="S107" i="23"/>
  <c r="S106" i="23"/>
  <c r="T106" i="23"/>
  <c r="U106" i="23"/>
  <c r="S105" i="23"/>
  <c r="T105" i="23"/>
  <c r="U105" i="23"/>
  <c r="S104" i="23"/>
  <c r="T104" i="23"/>
  <c r="U104" i="23"/>
  <c r="S103" i="23"/>
  <c r="S99" i="23"/>
  <c r="T99" i="23"/>
  <c r="U99" i="23"/>
  <c r="S98" i="23"/>
  <c r="T98" i="23"/>
  <c r="U98" i="23"/>
  <c r="S97" i="23"/>
  <c r="T97" i="23"/>
  <c r="U97" i="23"/>
  <c r="S96" i="23"/>
  <c r="T96" i="23"/>
  <c r="S95" i="23"/>
  <c r="T95" i="23"/>
  <c r="S94" i="23"/>
  <c r="S93" i="23"/>
  <c r="T93" i="23"/>
  <c r="U93" i="23"/>
  <c r="S92" i="23"/>
  <c r="T92" i="23"/>
  <c r="S91" i="23"/>
  <c r="T91" i="23"/>
  <c r="U91" i="23"/>
  <c r="S90" i="23"/>
  <c r="T90" i="23"/>
  <c r="S88" i="23"/>
  <c r="T88" i="23"/>
  <c r="S87" i="23"/>
  <c r="S86" i="23"/>
  <c r="T86" i="23"/>
  <c r="U86" i="23"/>
  <c r="S85" i="23"/>
  <c r="T85" i="23"/>
  <c r="U85" i="23"/>
  <c r="S84" i="23"/>
  <c r="S83" i="23"/>
  <c r="T83" i="23"/>
  <c r="U83" i="23"/>
  <c r="S82" i="23"/>
  <c r="T82" i="23"/>
  <c r="U82" i="23"/>
  <c r="S80" i="23"/>
  <c r="S79" i="23"/>
  <c r="T79" i="23"/>
  <c r="S78" i="23"/>
  <c r="S77" i="23"/>
  <c r="T77" i="23"/>
  <c r="U77" i="23"/>
  <c r="S75" i="23"/>
  <c r="T75" i="23"/>
  <c r="S74" i="23"/>
  <c r="T74" i="23"/>
  <c r="U74" i="23"/>
  <c r="S73" i="23"/>
  <c r="S72" i="23"/>
  <c r="T72" i="23"/>
  <c r="S71" i="23"/>
  <c r="T71" i="23"/>
  <c r="S70" i="23"/>
  <c r="T70" i="23"/>
  <c r="U70" i="23"/>
  <c r="S69" i="23"/>
  <c r="T69" i="23"/>
  <c r="U69" i="23"/>
  <c r="S68" i="23"/>
  <c r="T68" i="23"/>
  <c r="S66" i="23"/>
  <c r="T66" i="23"/>
  <c r="S65" i="23"/>
  <c r="T65" i="23"/>
  <c r="U65" i="23"/>
  <c r="S64" i="23"/>
  <c r="T64" i="23"/>
  <c r="U64" i="23"/>
  <c r="S63" i="23"/>
  <c r="T63" i="23"/>
  <c r="S62" i="23"/>
  <c r="T62" i="23"/>
  <c r="S60" i="23"/>
  <c r="S59" i="23"/>
  <c r="S58" i="23"/>
  <c r="T58" i="23"/>
  <c r="S57" i="23"/>
  <c r="T57" i="23"/>
  <c r="U57" i="23"/>
  <c r="S56" i="23"/>
  <c r="T56" i="23"/>
  <c r="U56" i="23"/>
  <c r="S55" i="23"/>
  <c r="T55" i="23"/>
  <c r="S54" i="23"/>
  <c r="T54" i="23"/>
  <c r="S53" i="23"/>
  <c r="T53" i="23"/>
  <c r="U53" i="23"/>
  <c r="S52" i="23"/>
  <c r="T52" i="23"/>
  <c r="U52" i="23"/>
  <c r="S51" i="23"/>
  <c r="S50" i="23"/>
  <c r="T50" i="23"/>
  <c r="S49" i="23"/>
  <c r="T49" i="23"/>
  <c r="U49" i="23"/>
  <c r="S46" i="23"/>
  <c r="S45" i="23"/>
  <c r="T45" i="23"/>
  <c r="S35" i="23"/>
  <c r="T35" i="23"/>
  <c r="U35" i="23"/>
  <c r="S34" i="23"/>
  <c r="T34" i="23"/>
  <c r="S33" i="23"/>
  <c r="T33" i="23"/>
  <c r="S32" i="23"/>
  <c r="T32" i="23"/>
  <c r="S31" i="23"/>
  <c r="T31" i="23"/>
  <c r="U31" i="23"/>
  <c r="S29" i="23"/>
  <c r="T29" i="23"/>
  <c r="S28" i="23"/>
  <c r="S25" i="23"/>
  <c r="T25" i="23"/>
  <c r="S24" i="23"/>
  <c r="T24" i="23"/>
  <c r="U24" i="23"/>
  <c r="S23" i="23"/>
  <c r="T23" i="23"/>
  <c r="U23" i="23"/>
  <c r="S22" i="23"/>
  <c r="T22" i="23"/>
  <c r="S21" i="23"/>
  <c r="T21" i="23"/>
  <c r="S19" i="23"/>
  <c r="T19" i="23"/>
  <c r="U19" i="23"/>
  <c r="S18" i="23"/>
  <c r="T18" i="23"/>
  <c r="U18" i="23"/>
  <c r="S17" i="23"/>
  <c r="S16" i="23"/>
  <c r="T16" i="23"/>
  <c r="U16" i="23"/>
  <c r="S15" i="23"/>
  <c r="T15" i="23"/>
  <c r="U15" i="23"/>
  <c r="S14" i="23"/>
  <c r="T14" i="23"/>
  <c r="U14" i="23"/>
  <c r="S13" i="23"/>
  <c r="T13" i="23"/>
  <c r="S11" i="23"/>
  <c r="T11" i="23"/>
  <c r="U11" i="23"/>
  <c r="S9" i="23"/>
  <c r="T9" i="23"/>
  <c r="S8" i="23"/>
  <c r="T8" i="23"/>
  <c r="U8" i="23"/>
  <c r="S6" i="23"/>
  <c r="T6" i="23"/>
  <c r="S3" i="23"/>
  <c r="T3" i="23"/>
  <c r="U3" i="23"/>
  <c r="BM3" i="23"/>
  <c r="Y237" i="23"/>
  <c r="Y238" i="23"/>
  <c r="Z237" i="23"/>
  <c r="Z238" i="23"/>
  <c r="AA237" i="23"/>
  <c r="AA238" i="23"/>
  <c r="AB237" i="23"/>
  <c r="AB238" i="23"/>
  <c r="AC237" i="23"/>
  <c r="AC238" i="23"/>
  <c r="AD237" i="23"/>
  <c r="AD238" i="23"/>
  <c r="AE237" i="23"/>
  <c r="AE238" i="23"/>
  <c r="AF237" i="23"/>
  <c r="AF238" i="23"/>
  <c r="AG237" i="23"/>
  <c r="AG238" i="23"/>
  <c r="AH237" i="23"/>
  <c r="AI237" i="23"/>
  <c r="AI238" i="23"/>
  <c r="AJ237" i="23"/>
  <c r="AJ238" i="23"/>
  <c r="AK237" i="23"/>
  <c r="AK238" i="23"/>
  <c r="AL237" i="23"/>
  <c r="AL238" i="23"/>
  <c r="AM237" i="23"/>
  <c r="AM238" i="23"/>
  <c r="AN237" i="23"/>
  <c r="AN238" i="23"/>
  <c r="AO237" i="23"/>
  <c r="AO238" i="23"/>
  <c r="AP237" i="23"/>
  <c r="AP238" i="23"/>
  <c r="AQ237" i="23"/>
  <c r="AQ238" i="23"/>
  <c r="AR237" i="23"/>
  <c r="AR238" i="23"/>
  <c r="AS237" i="23"/>
  <c r="AS238" i="23"/>
  <c r="AT237" i="23"/>
  <c r="AT238" i="23"/>
  <c r="AU237" i="23"/>
  <c r="AU238" i="23"/>
  <c r="AV237" i="23"/>
  <c r="AV238" i="23"/>
  <c r="AW237" i="23"/>
  <c r="AW238" i="23"/>
  <c r="AX237" i="23"/>
  <c r="AX238" i="23"/>
  <c r="AY237" i="23"/>
  <c r="AY238" i="23"/>
  <c r="AZ237" i="23"/>
  <c r="AZ238" i="23"/>
  <c r="BA237" i="23"/>
  <c r="BA238" i="23"/>
  <c r="BB237" i="23"/>
  <c r="BB238" i="23"/>
  <c r="BC237" i="23"/>
  <c r="BC238" i="23"/>
  <c r="BD237" i="23"/>
  <c r="BD238" i="23"/>
  <c r="BE237" i="23"/>
  <c r="BE238" i="23"/>
  <c r="BF237" i="23"/>
  <c r="BF238" i="23"/>
  <c r="BG237" i="23"/>
  <c r="BG238" i="23"/>
  <c r="BH237" i="23"/>
  <c r="BH238" i="23"/>
  <c r="BI237" i="23"/>
  <c r="BI238" i="23"/>
  <c r="BJ237" i="23"/>
  <c r="BJ238" i="23"/>
  <c r="BK237" i="23"/>
  <c r="BK238" i="23"/>
  <c r="AH238" i="23"/>
  <c r="X237" i="23"/>
  <c r="X238" i="23"/>
  <c r="S341" i="23"/>
  <c r="S261" i="23"/>
  <c r="S267" i="23"/>
  <c r="S293" i="23"/>
  <c r="S342" i="23"/>
  <c r="S343" i="23"/>
  <c r="S344" i="23"/>
  <c r="S345" i="23"/>
  <c r="S238" i="23"/>
  <c r="S237" i="23"/>
  <c r="S346" i="23"/>
  <c r="S275" i="23"/>
  <c r="S264" i="23"/>
  <c r="S282" i="23"/>
  <c r="S260" i="23"/>
  <c r="S259" i="23"/>
  <c r="S240" i="23"/>
  <c r="S239" i="23"/>
  <c r="S236" i="23"/>
  <c r="S241" i="23"/>
  <c r="S242" i="23"/>
  <c r="S347" i="23"/>
  <c r="S348" i="23"/>
  <c r="S349" i="23"/>
  <c r="S350" i="23"/>
  <c r="S257" i="23"/>
  <c r="S253" i="23"/>
  <c r="S250" i="23"/>
  <c r="S231" i="23"/>
  <c r="S232" i="23"/>
  <c r="S225" i="23"/>
  <c r="S222" i="23"/>
  <c r="S223" i="23"/>
  <c r="S220" i="23"/>
  <c r="S217" i="23"/>
  <c r="S214" i="23"/>
  <c r="S207" i="23"/>
  <c r="S200" i="23"/>
  <c r="S188" i="23"/>
  <c r="S179" i="23"/>
  <c r="S170" i="23"/>
  <c r="S166" i="23"/>
  <c r="S161" i="23"/>
  <c r="S156" i="23"/>
  <c r="S157" i="23"/>
  <c r="S150" i="23"/>
  <c r="S151" i="23"/>
  <c r="S146" i="23"/>
  <c r="S147" i="23"/>
  <c r="S143" i="23"/>
  <c r="S144" i="23"/>
  <c r="S135" i="23"/>
  <c r="S132" i="23"/>
  <c r="S133" i="23"/>
  <c r="S122" i="23"/>
  <c r="S123" i="23"/>
  <c r="S300" i="23"/>
  <c r="S340" i="23"/>
  <c r="S339" i="23"/>
  <c r="S338" i="23"/>
  <c r="S337" i="23"/>
  <c r="S297" i="23"/>
  <c r="S296" i="23"/>
  <c r="S301" i="23"/>
  <c r="S308" i="23"/>
  <c r="S278" i="23"/>
  <c r="S247" i="23"/>
  <c r="S294" i="23"/>
  <c r="S249" i="23"/>
  <c r="S336" i="23"/>
  <c r="S235" i="23"/>
  <c r="S335" i="23"/>
  <c r="S271" i="23"/>
  <c r="S302" i="23"/>
  <c r="S334" i="23"/>
  <c r="S333" i="23"/>
  <c r="S332" i="23"/>
  <c r="S331" i="23"/>
  <c r="S330" i="23"/>
  <c r="S270" i="23"/>
  <c r="S329" i="23"/>
  <c r="S295" i="23"/>
  <c r="S268" i="23"/>
  <c r="S244" i="23"/>
  <c r="S245" i="23"/>
  <c r="S328" i="23"/>
  <c r="S276" i="23"/>
  <c r="S327" i="23"/>
  <c r="S326" i="23"/>
  <c r="S254" i="23"/>
  <c r="S273" i="23"/>
  <c r="S325" i="23"/>
  <c r="S279" i="23"/>
  <c r="S324" i="23"/>
  <c r="S323" i="23"/>
  <c r="S256" i="23"/>
  <c r="S266" i="23"/>
  <c r="S243" i="23"/>
  <c r="S251" i="23"/>
  <c r="S269" i="23"/>
  <c r="S322" i="23"/>
  <c r="S321" i="23"/>
  <c r="S320" i="23"/>
  <c r="S304" i="23"/>
  <c r="S277" i="23"/>
  <c r="S319" i="23"/>
  <c r="S274" i="23"/>
  <c r="S318" i="23"/>
  <c r="S285" i="23"/>
  <c r="S272" i="23"/>
  <c r="S291" i="23"/>
  <c r="S317" i="23"/>
  <c r="S283" i="23"/>
  <c r="S289" i="23"/>
  <c r="S316" i="23"/>
  <c r="S292" i="23"/>
  <c r="S299" i="23"/>
  <c r="S281" i="23"/>
  <c r="S290" i="23"/>
  <c r="S315" i="23"/>
  <c r="S303" i="23"/>
  <c r="S314" i="23"/>
  <c r="S280" i="23"/>
  <c r="S284" i="23"/>
  <c r="S288" i="23"/>
  <c r="S287" i="23"/>
  <c r="S286" i="23"/>
  <c r="S313" i="23"/>
  <c r="S312" i="23"/>
  <c r="S305" i="23"/>
  <c r="S306" i="23"/>
  <c r="S298" i="23"/>
  <c r="S246" i="23"/>
  <c r="S307" i="23"/>
  <c r="S258" i="23"/>
  <c r="S255" i="23"/>
  <c r="S262" i="23"/>
  <c r="S311" i="23"/>
  <c r="S310" i="23"/>
  <c r="S248" i="23"/>
  <c r="S252" i="23"/>
  <c r="S265" i="23"/>
  <c r="S309" i="23"/>
  <c r="S263" i="23"/>
  <c r="S117" i="23"/>
  <c r="S118" i="23"/>
  <c r="S119" i="23"/>
  <c r="S120" i="23"/>
  <c r="S121" i="23"/>
  <c r="S124" i="23"/>
  <c r="S125" i="23"/>
  <c r="S126" i="23"/>
  <c r="S127" i="23"/>
  <c r="S128" i="23"/>
  <c r="S129" i="23"/>
  <c r="S130" i="23"/>
  <c r="S131" i="23"/>
  <c r="S134" i="23"/>
  <c r="S136" i="23"/>
  <c r="S137" i="23"/>
  <c r="S138" i="23"/>
  <c r="S139" i="23"/>
  <c r="S140" i="23"/>
  <c r="S141" i="23"/>
  <c r="S142" i="23"/>
  <c r="S145" i="23"/>
  <c r="S148" i="23"/>
  <c r="S149" i="23"/>
  <c r="S152" i="23"/>
  <c r="S153" i="23"/>
  <c r="S154" i="23"/>
  <c r="S155" i="23"/>
  <c r="S158" i="23"/>
  <c r="S159" i="23"/>
  <c r="S160" i="23"/>
  <c r="S162" i="23"/>
  <c r="S163" i="23"/>
  <c r="S164" i="23"/>
  <c r="S165" i="23"/>
  <c r="S167" i="23"/>
  <c r="S168" i="23"/>
  <c r="S169" i="23"/>
  <c r="S171" i="23"/>
  <c r="S172" i="23"/>
  <c r="S173" i="23"/>
  <c r="S174" i="23"/>
  <c r="S175" i="23"/>
  <c r="S176" i="23"/>
  <c r="S177" i="23"/>
  <c r="S178" i="23"/>
  <c r="S180" i="23"/>
  <c r="S181" i="23"/>
  <c r="S182" i="23"/>
  <c r="S183" i="23"/>
  <c r="S184" i="23"/>
  <c r="S185" i="23"/>
  <c r="S186" i="23"/>
  <c r="S187" i="23"/>
  <c r="S189" i="23"/>
  <c r="S190" i="23"/>
  <c r="S191" i="23"/>
  <c r="S192" i="23"/>
  <c r="S193" i="23"/>
  <c r="S194" i="23"/>
  <c r="S195" i="23"/>
  <c r="S196" i="23"/>
  <c r="S197" i="23"/>
  <c r="S198" i="23"/>
  <c r="S199" i="23"/>
  <c r="S201" i="23"/>
  <c r="S202" i="23"/>
  <c r="S203" i="23"/>
  <c r="S204" i="23"/>
  <c r="S205" i="23"/>
  <c r="S206" i="23"/>
  <c r="S208" i="23"/>
  <c r="S209" i="23"/>
  <c r="S210" i="23"/>
  <c r="S211" i="23"/>
  <c r="S212" i="23"/>
  <c r="S213" i="23"/>
  <c r="S215" i="23"/>
  <c r="S216" i="23"/>
  <c r="S218" i="23"/>
  <c r="S219" i="23"/>
  <c r="S221" i="23"/>
  <c r="S224" i="23"/>
  <c r="S226" i="23"/>
  <c r="S227" i="23"/>
  <c r="S228" i="23"/>
  <c r="S229" i="23"/>
  <c r="S230" i="23"/>
  <c r="A4" i="25"/>
  <c r="A5" i="25"/>
  <c r="O2" i="23"/>
  <c r="T17" i="23"/>
  <c r="T28" i="23"/>
  <c r="T46" i="23"/>
  <c r="U46" i="23"/>
  <c r="T51" i="23"/>
  <c r="U51" i="23"/>
  <c r="T59" i="23"/>
  <c r="T60" i="23"/>
  <c r="T73" i="23"/>
  <c r="T78" i="23"/>
  <c r="U78" i="23"/>
  <c r="T80" i="23"/>
  <c r="U80" i="23"/>
  <c r="T84" i="23"/>
  <c r="T87" i="23"/>
  <c r="U87" i="23"/>
  <c r="T94" i="23"/>
  <c r="T103" i="23"/>
  <c r="T107" i="23"/>
  <c r="T108" i="23"/>
  <c r="AR210" i="23"/>
  <c r="AR211" i="23"/>
  <c r="AS210" i="23"/>
  <c r="AS211" i="23"/>
  <c r="AT210" i="23"/>
  <c r="AT211" i="23"/>
  <c r="AU210" i="23"/>
  <c r="AU211" i="23"/>
  <c r="AV210" i="23"/>
  <c r="AV211" i="23"/>
  <c r="AW210" i="23"/>
  <c r="AW211" i="23"/>
  <c r="AX210" i="23"/>
  <c r="AX211" i="23"/>
  <c r="AY210" i="23"/>
  <c r="AY211" i="23"/>
  <c r="AZ210" i="23"/>
  <c r="AZ211" i="23"/>
  <c r="BA210" i="23"/>
  <c r="BA211" i="23"/>
  <c r="BB210" i="23"/>
  <c r="BB211" i="23"/>
  <c r="BC210" i="23"/>
  <c r="BC211" i="23"/>
  <c r="BD210" i="23"/>
  <c r="BD211" i="23"/>
  <c r="BE210" i="23"/>
  <c r="BE211" i="23"/>
  <c r="BF210" i="23"/>
  <c r="BF211" i="23"/>
  <c r="BG210" i="23"/>
  <c r="BG211" i="23"/>
  <c r="BH210" i="23"/>
  <c r="BH211" i="23"/>
  <c r="BI210" i="23"/>
  <c r="BI211" i="23"/>
  <c r="BJ210" i="23"/>
  <c r="BJ211" i="23"/>
  <c r="BK210" i="23"/>
  <c r="BK211" i="23"/>
  <c r="AQ210" i="23"/>
  <c r="AQ211" i="23"/>
  <c r="AP210" i="23"/>
  <c r="AP211" i="23"/>
  <c r="AO210" i="23"/>
  <c r="AO211" i="23"/>
  <c r="AN210" i="23"/>
  <c r="AN211" i="23"/>
  <c r="AM210" i="23"/>
  <c r="AM211" i="23"/>
  <c r="AL210" i="23"/>
  <c r="AL211" i="23"/>
  <c r="AK210" i="23"/>
  <c r="AK211" i="23"/>
  <c r="AJ210" i="23"/>
  <c r="AJ211" i="23"/>
  <c r="AI210" i="23"/>
  <c r="AI211" i="23"/>
  <c r="AH210" i="23"/>
  <c r="AH211" i="23"/>
  <c r="AG210" i="23"/>
  <c r="AG211" i="23"/>
  <c r="AF210" i="23"/>
  <c r="AF211" i="23"/>
  <c r="AE210" i="23"/>
  <c r="AE211" i="23"/>
  <c r="AD210" i="23"/>
  <c r="AD211" i="23"/>
  <c r="AC210" i="23"/>
  <c r="AC211" i="23"/>
  <c r="AB210" i="23"/>
  <c r="AB211" i="23"/>
  <c r="AA210" i="23"/>
  <c r="AA211" i="23"/>
  <c r="Z210" i="23"/>
  <c r="Z211" i="23"/>
  <c r="Y210" i="23"/>
  <c r="Y211" i="23"/>
  <c r="X210" i="23"/>
  <c r="X211" i="23"/>
  <c r="P115" i="23"/>
  <c r="P114" i="23"/>
  <c r="M115" i="23"/>
  <c r="M114" i="23"/>
  <c r="DE112" i="23"/>
  <c r="M112" i="23"/>
  <c r="N112" i="23"/>
  <c r="DE111" i="23"/>
  <c r="M111" i="23"/>
  <c r="DT111" i="23"/>
  <c r="DE110" i="23"/>
  <c r="M110" i="23"/>
  <c r="N110" i="23"/>
  <c r="DE109" i="23"/>
  <c r="K109" i="23"/>
  <c r="M109" i="23"/>
  <c r="DE108" i="23"/>
  <c r="M108" i="23"/>
  <c r="DE107" i="23"/>
  <c r="M107" i="23"/>
  <c r="DE106" i="23"/>
  <c r="M106" i="23"/>
  <c r="DG106" i="23"/>
  <c r="DE105" i="23"/>
  <c r="K105" i="23"/>
  <c r="M105" i="23"/>
  <c r="DE104" i="23"/>
  <c r="M104" i="23"/>
  <c r="DE103" i="23"/>
  <c r="M103" i="23"/>
  <c r="N103" i="23"/>
  <c r="DE101" i="23"/>
  <c r="M101" i="23"/>
  <c r="N101" i="23"/>
  <c r="DE100" i="23"/>
  <c r="M100" i="23"/>
  <c r="N100" i="23"/>
  <c r="DE99" i="23"/>
  <c r="M99" i="23"/>
  <c r="N99" i="23"/>
  <c r="DE98" i="23"/>
  <c r="K98" i="23"/>
  <c r="M98" i="23"/>
  <c r="N98" i="23"/>
  <c r="DE97" i="23"/>
  <c r="M97" i="23"/>
  <c r="DE96" i="23"/>
  <c r="K96" i="23"/>
  <c r="M96" i="23"/>
  <c r="DE95" i="23"/>
  <c r="M95" i="23"/>
  <c r="DE94" i="23"/>
  <c r="M94" i="23"/>
  <c r="N94" i="23"/>
  <c r="DE93" i="23"/>
  <c r="M93" i="23"/>
  <c r="N93" i="23"/>
  <c r="DE92" i="23"/>
  <c r="M92" i="23"/>
  <c r="N92" i="23"/>
  <c r="DE91" i="23"/>
  <c r="K91" i="23"/>
  <c r="M91" i="23"/>
  <c r="DE90" i="23"/>
  <c r="M90" i="23"/>
  <c r="N90" i="23"/>
  <c r="DE89" i="23"/>
  <c r="M89" i="23"/>
  <c r="N89" i="23"/>
  <c r="DE88" i="23"/>
  <c r="K88" i="23"/>
  <c r="M88" i="23"/>
  <c r="DE87" i="23"/>
  <c r="K87" i="23"/>
  <c r="M87" i="23"/>
  <c r="DE86" i="23"/>
  <c r="M86" i="23"/>
  <c r="DT86" i="23"/>
  <c r="DE85" i="23"/>
  <c r="K85" i="23"/>
  <c r="M85" i="23"/>
  <c r="N85" i="23"/>
  <c r="DE84" i="23"/>
  <c r="M84" i="23"/>
  <c r="DE83" i="23"/>
  <c r="K83" i="23"/>
  <c r="M83" i="23"/>
  <c r="DE82" i="23"/>
  <c r="K82" i="23"/>
  <c r="M82" i="23"/>
  <c r="DE81" i="23"/>
  <c r="M81" i="23"/>
  <c r="DE80" i="23"/>
  <c r="M80" i="23"/>
  <c r="DE79" i="23"/>
  <c r="M79" i="23"/>
  <c r="N79" i="23"/>
  <c r="DE78" i="23"/>
  <c r="K78" i="23"/>
  <c r="M78" i="23"/>
  <c r="DE77" i="23"/>
  <c r="M77" i="23"/>
  <c r="DT77" i="23"/>
  <c r="DE76" i="23"/>
  <c r="M76" i="23"/>
  <c r="DT76" i="23"/>
  <c r="DE75" i="23"/>
  <c r="M75" i="23"/>
  <c r="DE74" i="23"/>
  <c r="M74" i="23"/>
  <c r="DE73" i="23"/>
  <c r="M73" i="23"/>
  <c r="N73" i="23"/>
  <c r="DE72" i="23"/>
  <c r="M72" i="23"/>
  <c r="N72" i="23"/>
  <c r="DE71" i="23"/>
  <c r="M71" i="23"/>
  <c r="N71" i="23"/>
  <c r="DE70" i="23"/>
  <c r="M70" i="23"/>
  <c r="N70" i="23"/>
  <c r="DE69" i="23"/>
  <c r="M69" i="23"/>
  <c r="N69" i="23"/>
  <c r="DE68" i="23"/>
  <c r="M68" i="23"/>
  <c r="N68" i="23"/>
  <c r="DE66" i="23"/>
  <c r="K66" i="23"/>
  <c r="M66" i="23"/>
  <c r="DE65" i="23"/>
  <c r="K65" i="23"/>
  <c r="M65" i="23"/>
  <c r="N65" i="23"/>
  <c r="DE64" i="23"/>
  <c r="M64" i="23"/>
  <c r="DT64" i="23"/>
  <c r="DE63" i="23"/>
  <c r="M63" i="23"/>
  <c r="DT63" i="23"/>
  <c r="DE62" i="23"/>
  <c r="M62" i="23"/>
  <c r="DE61" i="23"/>
  <c r="M61" i="23"/>
  <c r="DE60" i="23"/>
  <c r="M60" i="23"/>
  <c r="DE59" i="23"/>
  <c r="M59" i="23"/>
  <c r="DE58" i="23"/>
  <c r="M58" i="23"/>
  <c r="DE57" i="23"/>
  <c r="K57" i="23"/>
  <c r="M57" i="23"/>
  <c r="DE56" i="23"/>
  <c r="K56" i="23"/>
  <c r="M56" i="23"/>
  <c r="DE55" i="23"/>
  <c r="K55" i="23"/>
  <c r="M55" i="23"/>
  <c r="DG55" i="23"/>
  <c r="DE54" i="23"/>
  <c r="K54" i="23"/>
  <c r="M54" i="23"/>
  <c r="DE53" i="23"/>
  <c r="K53" i="23"/>
  <c r="M53" i="23"/>
  <c r="DT53" i="23"/>
  <c r="DE52" i="23"/>
  <c r="M52" i="23"/>
  <c r="DT52" i="23"/>
  <c r="DE51" i="23"/>
  <c r="M51" i="23"/>
  <c r="DT51" i="23"/>
  <c r="DE50" i="23"/>
  <c r="M50" i="23"/>
  <c r="DE49" i="23"/>
  <c r="M49" i="23"/>
  <c r="DE48" i="23"/>
  <c r="M48" i="23"/>
  <c r="DT48" i="23"/>
  <c r="DE46" i="23"/>
  <c r="M46" i="23"/>
  <c r="DE45" i="23"/>
  <c r="K45" i="23"/>
  <c r="M45" i="23"/>
  <c r="DE44" i="23"/>
  <c r="M44" i="23"/>
  <c r="N44" i="23"/>
  <c r="DE43" i="23"/>
  <c r="M43" i="23"/>
  <c r="N43" i="23"/>
  <c r="DE42" i="23"/>
  <c r="M42" i="23"/>
  <c r="DE41" i="23"/>
  <c r="M41" i="23"/>
  <c r="N41" i="23"/>
  <c r="DE40" i="23"/>
  <c r="M40" i="23"/>
  <c r="DE39" i="23"/>
  <c r="M39" i="23"/>
  <c r="DE38" i="23"/>
  <c r="M38" i="23"/>
  <c r="N38" i="23"/>
  <c r="DE37" i="23"/>
  <c r="M37" i="23"/>
  <c r="N37" i="23"/>
  <c r="DE36" i="23"/>
  <c r="M36" i="23"/>
  <c r="N36" i="23"/>
  <c r="DE35" i="23"/>
  <c r="K35" i="23"/>
  <c r="M35" i="23"/>
  <c r="DE34" i="23"/>
  <c r="M34" i="23"/>
  <c r="N34" i="23"/>
  <c r="DE33" i="23"/>
  <c r="M33" i="23"/>
  <c r="DG33" i="23"/>
  <c r="DE32" i="23"/>
  <c r="M32" i="23"/>
  <c r="DG32" i="23"/>
  <c r="DE31" i="23"/>
  <c r="K31" i="23"/>
  <c r="M31" i="23"/>
  <c r="N31" i="23"/>
  <c r="DE30" i="23"/>
  <c r="M30" i="23"/>
  <c r="DT30" i="23"/>
  <c r="DE29" i="23"/>
  <c r="M29" i="23"/>
  <c r="DT29" i="23"/>
  <c r="DE28" i="23"/>
  <c r="K28" i="23"/>
  <c r="M28" i="23"/>
  <c r="DE27" i="23"/>
  <c r="M27" i="23"/>
  <c r="N27" i="23"/>
  <c r="DE26" i="23"/>
  <c r="M26" i="23"/>
  <c r="N26" i="23"/>
  <c r="DE25" i="23"/>
  <c r="K25" i="23"/>
  <c r="M25" i="23"/>
  <c r="N25" i="23"/>
  <c r="DE24" i="23"/>
  <c r="K24" i="23"/>
  <c r="M24" i="23"/>
  <c r="DE23" i="23"/>
  <c r="M23" i="23"/>
  <c r="DT23" i="23"/>
  <c r="DE22" i="23"/>
  <c r="M22" i="23"/>
  <c r="DT22" i="23"/>
  <c r="DE21" i="23"/>
  <c r="M21" i="23"/>
  <c r="DT21" i="23"/>
  <c r="DE20" i="23"/>
  <c r="M20" i="23"/>
  <c r="DT20" i="23"/>
  <c r="DE19" i="23"/>
  <c r="K19" i="23"/>
  <c r="M19" i="23"/>
  <c r="DE18" i="23"/>
  <c r="M18" i="23"/>
  <c r="N18" i="23"/>
  <c r="DE17" i="23"/>
  <c r="M17" i="23"/>
  <c r="N17" i="23"/>
  <c r="DE16" i="23"/>
  <c r="M16" i="23"/>
  <c r="N16" i="23"/>
  <c r="DE15" i="23"/>
  <c r="M15" i="23"/>
  <c r="N15" i="23"/>
  <c r="DE14" i="23"/>
  <c r="M14" i="23"/>
  <c r="N14" i="23"/>
  <c r="DE13" i="23"/>
  <c r="M13" i="23"/>
  <c r="N13" i="23"/>
  <c r="DE12" i="23"/>
  <c r="M12" i="23"/>
  <c r="N12" i="23"/>
  <c r="DE11" i="23"/>
  <c r="M11" i="23"/>
  <c r="N11" i="23"/>
  <c r="DE10" i="23"/>
  <c r="M10" i="23"/>
  <c r="N10" i="23"/>
  <c r="DE9" i="23"/>
  <c r="M9" i="23"/>
  <c r="N9" i="23"/>
  <c r="DE8" i="23"/>
  <c r="M8" i="23"/>
  <c r="N8" i="23"/>
  <c r="DE7" i="23"/>
  <c r="M7" i="23"/>
  <c r="N7" i="23"/>
  <c r="DE6" i="23"/>
  <c r="M6" i="23"/>
  <c r="N6" i="23"/>
  <c r="DE5" i="23"/>
  <c r="M5" i="23"/>
  <c r="N5" i="23"/>
  <c r="O5" i="23"/>
  <c r="DE4" i="23"/>
  <c r="M4" i="23"/>
  <c r="N4" i="23"/>
  <c r="DE3" i="23"/>
  <c r="DC3" i="23"/>
  <c r="DC4" i="23"/>
  <c r="DC5" i="23"/>
  <c r="K3" i="23"/>
  <c r="M3" i="23"/>
  <c r="N3" i="23"/>
  <c r="AH2" i="23"/>
  <c r="F202" i="3"/>
  <c r="E202" i="3"/>
  <c r="F201" i="3"/>
  <c r="E201" i="3"/>
  <c r="F200" i="3"/>
  <c r="E200" i="3"/>
  <c r="F199" i="3"/>
  <c r="E199" i="3"/>
  <c r="F198" i="3"/>
  <c r="E198" i="3"/>
  <c r="F197" i="3"/>
  <c r="E197" i="3"/>
  <c r="F196" i="3"/>
  <c r="E196" i="3"/>
  <c r="F195" i="3"/>
  <c r="E195" i="3"/>
  <c r="F194" i="3"/>
  <c r="E194" i="3"/>
  <c r="F193" i="3"/>
  <c r="E193" i="3"/>
  <c r="F192" i="3"/>
  <c r="E192" i="3"/>
  <c r="F191" i="3"/>
  <c r="E191" i="3"/>
  <c r="F190" i="3"/>
  <c r="E190" i="3"/>
  <c r="F189" i="3"/>
  <c r="E189" i="3"/>
  <c r="F188" i="3"/>
  <c r="E188" i="3"/>
  <c r="F187" i="3"/>
  <c r="E187" i="3"/>
  <c r="F186" i="3"/>
  <c r="E186" i="3"/>
  <c r="F185" i="3"/>
  <c r="E185" i="3"/>
  <c r="F184" i="3"/>
  <c r="E184" i="3"/>
  <c r="F183" i="3"/>
  <c r="E183" i="3"/>
  <c r="F182" i="3"/>
  <c r="E182" i="3"/>
  <c r="F181" i="3"/>
  <c r="E181" i="3"/>
  <c r="F180" i="3"/>
  <c r="E180" i="3"/>
  <c r="F179" i="3"/>
  <c r="E179" i="3"/>
  <c r="F178" i="3"/>
  <c r="E178" i="3"/>
  <c r="F177" i="3"/>
  <c r="E177" i="3"/>
  <c r="F176" i="3"/>
  <c r="E176" i="3"/>
  <c r="F175" i="3"/>
  <c r="E175" i="3"/>
  <c r="F174" i="3"/>
  <c r="E174" i="3"/>
  <c r="F173" i="3"/>
  <c r="E173" i="3"/>
  <c r="F172" i="3"/>
  <c r="E172" i="3"/>
  <c r="F171" i="3"/>
  <c r="E171" i="3"/>
  <c r="F170" i="3"/>
  <c r="E170" i="3"/>
  <c r="F169" i="3"/>
  <c r="E169" i="3"/>
  <c r="F168" i="3"/>
  <c r="E168" i="3"/>
  <c r="F167" i="3"/>
  <c r="E167" i="3"/>
  <c r="F166" i="3"/>
  <c r="E166" i="3"/>
  <c r="F165" i="3"/>
  <c r="E165" i="3"/>
  <c r="F164" i="3"/>
  <c r="E164" i="3"/>
  <c r="F163" i="3"/>
  <c r="E163" i="3"/>
  <c r="F162" i="3"/>
  <c r="E162" i="3"/>
  <c r="F161" i="3"/>
  <c r="E161" i="3"/>
  <c r="F160" i="3"/>
  <c r="E160" i="3"/>
  <c r="F159" i="3"/>
  <c r="E159" i="3"/>
  <c r="F158" i="3"/>
  <c r="E158" i="3"/>
  <c r="F157" i="3"/>
  <c r="E157" i="3"/>
  <c r="F156" i="3"/>
  <c r="E156" i="3"/>
  <c r="F155" i="3"/>
  <c r="E155" i="3"/>
  <c r="F154" i="3"/>
  <c r="E154" i="3"/>
  <c r="F153" i="3"/>
  <c r="E153" i="3"/>
  <c r="F152" i="3"/>
  <c r="E152" i="3"/>
  <c r="F151" i="3"/>
  <c r="E151" i="3"/>
  <c r="F150" i="3"/>
  <c r="E150" i="3"/>
  <c r="F149" i="3"/>
  <c r="E149" i="3"/>
  <c r="F148" i="3"/>
  <c r="E148" i="3"/>
  <c r="F147" i="3"/>
  <c r="E147" i="3"/>
  <c r="F146" i="3"/>
  <c r="E146" i="3"/>
  <c r="F145" i="3"/>
  <c r="E145" i="3"/>
  <c r="F144" i="3"/>
  <c r="E144" i="3"/>
  <c r="F143" i="3"/>
  <c r="E143" i="3"/>
  <c r="F142" i="3"/>
  <c r="E142" i="3"/>
  <c r="F141" i="3"/>
  <c r="E141" i="3"/>
  <c r="F140" i="3"/>
  <c r="E140" i="3"/>
  <c r="F139" i="3"/>
  <c r="E139" i="3"/>
  <c r="F138" i="3"/>
  <c r="E138" i="3"/>
  <c r="F137" i="3"/>
  <c r="E137" i="3"/>
  <c r="F136" i="3"/>
  <c r="E136" i="3"/>
  <c r="F135" i="3"/>
  <c r="E135" i="3"/>
  <c r="F134" i="3"/>
  <c r="E134" i="3"/>
  <c r="F133" i="3"/>
  <c r="E133" i="3"/>
  <c r="F132" i="3"/>
  <c r="E132" i="3"/>
  <c r="F131" i="3"/>
  <c r="E131" i="3"/>
  <c r="F130" i="3"/>
  <c r="E130" i="3"/>
  <c r="F129" i="3"/>
  <c r="E129" i="3"/>
  <c r="F128" i="3"/>
  <c r="E128" i="3"/>
  <c r="F127" i="3"/>
  <c r="E127" i="3"/>
  <c r="F126" i="3"/>
  <c r="E126" i="3"/>
  <c r="F125" i="3"/>
  <c r="E125" i="3"/>
  <c r="F124" i="3"/>
  <c r="E124" i="3"/>
  <c r="F123" i="3"/>
  <c r="E123" i="3"/>
  <c r="F122" i="3"/>
  <c r="E122" i="3"/>
  <c r="F121" i="3"/>
  <c r="E121" i="3"/>
  <c r="F120" i="3"/>
  <c r="E120" i="3"/>
  <c r="F119" i="3"/>
  <c r="E119" i="3"/>
  <c r="F118" i="3"/>
  <c r="E118" i="3"/>
  <c r="F117" i="3"/>
  <c r="E117" i="3"/>
  <c r="F116" i="3"/>
  <c r="E116" i="3"/>
  <c r="F115" i="3"/>
  <c r="E115" i="3"/>
  <c r="F114" i="3"/>
  <c r="E114" i="3"/>
  <c r="F113" i="3"/>
  <c r="E113" i="3"/>
  <c r="F66" i="3"/>
  <c r="E66" i="3"/>
  <c r="F86" i="3"/>
  <c r="E86" i="3"/>
  <c r="A110" i="19"/>
  <c r="A110" i="18"/>
  <c r="BD33" i="3"/>
  <c r="AQ33" i="3"/>
  <c r="AJ33" i="3"/>
  <c r="AI33" i="3"/>
  <c r="L4" i="14"/>
  <c r="M4" i="14" s="1"/>
  <c r="BY105" i="27"/>
  <c r="C106" i="14" s="1"/>
  <c r="F106" i="14" s="1"/>
  <c r="AK104" i="23" s="1"/>
  <c r="CJ104" i="23" s="1"/>
  <c r="BG105" i="27"/>
  <c r="C104" i="11" s="1"/>
  <c r="F104" i="11" s="1"/>
  <c r="F105" i="12"/>
  <c r="BS105" i="27"/>
  <c r="C106" i="13" s="1"/>
  <c r="F106" i="13" s="1"/>
  <c r="DB105" i="27" s="1"/>
  <c r="FA105" i="27" s="1"/>
  <c r="BY29" i="27"/>
  <c r="C30" i="14" s="1"/>
  <c r="F30" i="14" s="1"/>
  <c r="DC29" i="27" s="1"/>
  <c r="F30" i="11"/>
  <c r="AH29" i="23" s="1"/>
  <c r="F30" i="12"/>
  <c r="F30" i="13"/>
  <c r="BY5" i="27"/>
  <c r="C6" i="14" s="1"/>
  <c r="F6" i="14" s="1"/>
  <c r="AK5" i="23" s="1"/>
  <c r="CJ5" i="23" s="1"/>
  <c r="F6" i="12"/>
  <c r="BS5" i="27"/>
  <c r="C6" i="13" s="1"/>
  <c r="F6" i="13" s="1"/>
  <c r="AJ5" i="23" s="1"/>
  <c r="BY28" i="27"/>
  <c r="C29" i="14" s="1"/>
  <c r="F29" i="14" s="1"/>
  <c r="AK28" i="23" s="1"/>
  <c r="BG28" i="27"/>
  <c r="C29" i="11" s="1"/>
  <c r="F29" i="11" s="1"/>
  <c r="CZ28" i="27" s="1"/>
  <c r="EY28" i="27" s="1"/>
  <c r="FM28" i="27" s="1"/>
  <c r="BM28" i="27"/>
  <c r="C29" i="12" s="1"/>
  <c r="F29" i="12" s="1"/>
  <c r="AD28" i="5" s="1"/>
  <c r="CC28" i="5" s="1"/>
  <c r="BS28" i="27"/>
  <c r="C29" i="13" s="1"/>
  <c r="F29" i="13" s="1"/>
  <c r="N8" i="13" s="1"/>
  <c r="M8" i="14"/>
  <c r="O8" i="14" s="1"/>
  <c r="P8" i="14" s="1"/>
  <c r="BY79" i="27"/>
  <c r="C80" i="14" s="1"/>
  <c r="F80" i="14" s="1"/>
  <c r="N8" i="14" s="1"/>
  <c r="BG79" i="27"/>
  <c r="C79" i="11" s="1"/>
  <c r="F79" i="11" s="1"/>
  <c r="F79" i="12"/>
  <c r="AD78" i="5" s="1"/>
  <c r="F80" i="13"/>
  <c r="M9" i="14"/>
  <c r="O9" i="14" s="1"/>
  <c r="P9" i="14" s="1"/>
  <c r="F86" i="11"/>
  <c r="CZ86" i="27" s="1"/>
  <c r="M10" i="14"/>
  <c r="O10" i="14" s="1"/>
  <c r="P10" i="14" s="1"/>
  <c r="BY103" i="27"/>
  <c r="C104" i="14" s="1"/>
  <c r="F104" i="14" s="1"/>
  <c r="AK102" i="23" s="1"/>
  <c r="BG103" i="27"/>
  <c r="C102" i="11" s="1"/>
  <c r="F102" i="11" s="1"/>
  <c r="BM103" i="27"/>
  <c r="C103" i="12" s="1"/>
  <c r="F103" i="12" s="1"/>
  <c r="AI102" i="23" s="1"/>
  <c r="CH102" i="23" s="1"/>
  <c r="BS103" i="27"/>
  <c r="C104" i="13" s="1"/>
  <c r="F104" i="13" s="1"/>
  <c r="M11" i="14"/>
  <c r="O11" i="14" s="1"/>
  <c r="P11" i="14" s="1"/>
  <c r="BY52" i="27"/>
  <c r="C53" i="14" s="1"/>
  <c r="F53" i="14" s="1"/>
  <c r="DC52" i="27" s="1"/>
  <c r="BG52" i="27"/>
  <c r="C53" i="11" s="1"/>
  <c r="F53" i="11" s="1"/>
  <c r="CZ52" i="27" s="1"/>
  <c r="EY52" i="27" s="1"/>
  <c r="FM52" i="27" s="1"/>
  <c r="F53" i="12"/>
  <c r="F53" i="13"/>
  <c r="AJ52" i="23" s="1"/>
  <c r="M12" i="14"/>
  <c r="O12" i="14" s="1"/>
  <c r="P12" i="14" s="1"/>
  <c r="BY31" i="27"/>
  <c r="C32" i="14" s="1"/>
  <c r="F32" i="14" s="1"/>
  <c r="AK31" i="23" s="1"/>
  <c r="F32" i="11"/>
  <c r="BM31" i="27"/>
  <c r="C32" i="12" s="1"/>
  <c r="F32" i="12" s="1"/>
  <c r="BS31" i="27"/>
  <c r="C32" i="13" s="1"/>
  <c r="F32" i="13" s="1"/>
  <c r="AE31" i="5" s="1"/>
  <c r="BD31" i="5" s="1"/>
  <c r="BQ31" i="5" s="1"/>
  <c r="M13" i="14"/>
  <c r="O13" i="14"/>
  <c r="P13" i="14" s="1"/>
  <c r="BY47" i="27"/>
  <c r="C48" i="14" s="1"/>
  <c r="F48" i="14" s="1"/>
  <c r="BG47" i="27"/>
  <c r="C48" i="11" s="1"/>
  <c r="F48" i="11" s="1"/>
  <c r="AC47" i="5" s="1"/>
  <c r="BM47" i="27"/>
  <c r="C48" i="12" s="1"/>
  <c r="F48" i="12" s="1"/>
  <c r="DA47" i="27" s="1"/>
  <c r="EZ47" i="27" s="1"/>
  <c r="BS47" i="27"/>
  <c r="C48" i="13" s="1"/>
  <c r="F48" i="13" s="1"/>
  <c r="N11" i="13" s="1"/>
  <c r="M14" i="14"/>
  <c r="O14" i="14" s="1"/>
  <c r="P14" i="14" s="1"/>
  <c r="BY34" i="27"/>
  <c r="C35" i="14" s="1"/>
  <c r="F35" i="14" s="1"/>
  <c r="AF34" i="5" s="1"/>
  <c r="BE34" i="5" s="1"/>
  <c r="F35" i="11"/>
  <c r="F35" i="12"/>
  <c r="F35" i="13"/>
  <c r="AE34" i="5" s="1"/>
  <c r="CD34" i="5" s="1"/>
  <c r="M15" i="14"/>
  <c r="O15" i="14"/>
  <c r="P15" i="14" s="1"/>
  <c r="BY106" i="27"/>
  <c r="C107" i="14" s="1"/>
  <c r="F107" i="14" s="1"/>
  <c r="AK105" i="23" s="1"/>
  <c r="BJ105" i="23" s="1"/>
  <c r="ED105" i="23" s="1"/>
  <c r="BG106" i="27"/>
  <c r="C105" i="11" s="1"/>
  <c r="F105" i="11" s="1"/>
  <c r="N19" i="11" s="1"/>
  <c r="BM106" i="27"/>
  <c r="C106" i="12" s="1"/>
  <c r="F106" i="12" s="1"/>
  <c r="N17" i="12" s="1"/>
  <c r="F107" i="13"/>
  <c r="M16" i="14"/>
  <c r="O16" i="14" s="1"/>
  <c r="P16" i="14" s="1"/>
  <c r="BY104" i="27"/>
  <c r="C105" i="14" s="1"/>
  <c r="F105" i="14" s="1"/>
  <c r="BY35" i="27"/>
  <c r="C36" i="14" s="1"/>
  <c r="F36" i="14" s="1"/>
  <c r="AK35" i="23" s="1"/>
  <c r="BG104" i="27"/>
  <c r="C103" i="11" s="1"/>
  <c r="F103" i="11" s="1"/>
  <c r="CZ104" i="27" s="1"/>
  <c r="EY104" i="27" s="1"/>
  <c r="FM104" i="27" s="1"/>
  <c r="BM104" i="27"/>
  <c r="C104" i="12" s="1"/>
  <c r="F104" i="12" s="1"/>
  <c r="F105" i="13"/>
  <c r="BG35" i="27"/>
  <c r="C36" i="11" s="1"/>
  <c r="F36" i="11" s="1"/>
  <c r="F36" i="12"/>
  <c r="BS35" i="27"/>
  <c r="C36" i="13" s="1"/>
  <c r="F36" i="13" s="1"/>
  <c r="M17" i="14"/>
  <c r="O17" i="14" s="1"/>
  <c r="P17" i="14" s="1"/>
  <c r="M18" i="14"/>
  <c r="O18" i="14" s="1"/>
  <c r="P18" i="14" s="1"/>
  <c r="BY99" i="27"/>
  <c r="C100" i="14" s="1"/>
  <c r="F100" i="14" s="1"/>
  <c r="AF97" i="5" s="1"/>
  <c r="BE97" i="5" s="1"/>
  <c r="F98" i="11"/>
  <c r="F99" i="12"/>
  <c r="F100" i="13"/>
  <c r="AE97" i="5" s="1"/>
  <c r="O20" i="14"/>
  <c r="W20" i="14" s="1"/>
  <c r="P20" i="14"/>
  <c r="Q20" i="14"/>
  <c r="O21" i="14"/>
  <c r="P21" i="14"/>
  <c r="S21" i="14" s="1"/>
  <c r="Q21" i="14"/>
  <c r="O22" i="14"/>
  <c r="V22" i="14" s="1"/>
  <c r="P22" i="14"/>
  <c r="S22" i="14" s="1"/>
  <c r="Q22" i="14"/>
  <c r="O23" i="14"/>
  <c r="V23" i="14" s="1"/>
  <c r="P23" i="14"/>
  <c r="S23" i="14" s="1"/>
  <c r="Q23" i="14"/>
  <c r="O24" i="14"/>
  <c r="V24" i="14" s="1"/>
  <c r="P24" i="14"/>
  <c r="S24" i="14" s="1"/>
  <c r="Q24" i="14"/>
  <c r="O25" i="14"/>
  <c r="V25" i="14" s="1"/>
  <c r="P25" i="14"/>
  <c r="Q25" i="14"/>
  <c r="O26" i="14"/>
  <c r="W26" i="14" s="1"/>
  <c r="P26" i="14"/>
  <c r="S26" i="14" s="1"/>
  <c r="Q26" i="14"/>
  <c r="O27" i="14"/>
  <c r="V27" i="14" s="1"/>
  <c r="P27" i="14"/>
  <c r="S27" i="14" s="1"/>
  <c r="Q27" i="14"/>
  <c r="O28" i="14"/>
  <c r="W28" i="14" s="1"/>
  <c r="P28" i="14"/>
  <c r="S28" i="14" s="1"/>
  <c r="Q28" i="14"/>
  <c r="O29" i="14"/>
  <c r="W29" i="14" s="1"/>
  <c r="P29" i="14"/>
  <c r="S29" i="14" s="1"/>
  <c r="Q29" i="14"/>
  <c r="O30" i="14"/>
  <c r="P30" i="14"/>
  <c r="S30" i="14" s="1"/>
  <c r="Q30" i="14"/>
  <c r="O31" i="14"/>
  <c r="V31" i="14" s="1"/>
  <c r="P31" i="14"/>
  <c r="S31" i="14" s="1"/>
  <c r="Q31" i="14"/>
  <c r="O32" i="14"/>
  <c r="W32" i="14" s="1"/>
  <c r="P32" i="14"/>
  <c r="S32" i="14" s="1"/>
  <c r="Q32" i="14"/>
  <c r="O33" i="14"/>
  <c r="P33" i="14"/>
  <c r="Q33" i="14"/>
  <c r="O34" i="14"/>
  <c r="W34" i="14" s="1"/>
  <c r="P34" i="14"/>
  <c r="S34" i="14" s="1"/>
  <c r="Q34" i="14"/>
  <c r="O35" i="14"/>
  <c r="P35" i="14"/>
  <c r="Q35" i="14"/>
  <c r="O36" i="14"/>
  <c r="W36" i="14" s="1"/>
  <c r="P36" i="14"/>
  <c r="S36" i="14" s="1"/>
  <c r="Q36" i="14"/>
  <c r="O37" i="14"/>
  <c r="P37" i="14"/>
  <c r="S37" i="14" s="1"/>
  <c r="Q37" i="14"/>
  <c r="O38" i="14"/>
  <c r="V38" i="14" s="1"/>
  <c r="P38" i="14"/>
  <c r="S38" i="14" s="1"/>
  <c r="Q38" i="14"/>
  <c r="O39" i="14"/>
  <c r="W39" i="14" s="1"/>
  <c r="P39" i="14"/>
  <c r="S39" i="14" s="1"/>
  <c r="Q39" i="14"/>
  <c r="O40" i="14"/>
  <c r="W40" i="14" s="1"/>
  <c r="P40" i="14"/>
  <c r="S40" i="14" s="1"/>
  <c r="Q40" i="14"/>
  <c r="O41" i="14"/>
  <c r="P41" i="14"/>
  <c r="Q41" i="14"/>
  <c r="O42" i="14"/>
  <c r="P42" i="14"/>
  <c r="S42" i="14" s="1"/>
  <c r="Q42" i="14"/>
  <c r="O43" i="14"/>
  <c r="V43" i="14" s="1"/>
  <c r="P43" i="14"/>
  <c r="S43" i="14" s="1"/>
  <c r="Q43" i="14"/>
  <c r="O44" i="14"/>
  <c r="W44" i="14" s="1"/>
  <c r="P44" i="14"/>
  <c r="S44" i="14" s="1"/>
  <c r="Q44" i="14"/>
  <c r="O45" i="14"/>
  <c r="P45" i="14"/>
  <c r="S45" i="14" s="1"/>
  <c r="Q45" i="14"/>
  <c r="O46" i="14"/>
  <c r="P46" i="14"/>
  <c r="S46" i="14" s="1"/>
  <c r="Q46" i="14"/>
  <c r="O47" i="14"/>
  <c r="V47" i="14" s="1"/>
  <c r="P47" i="14"/>
  <c r="S47" i="14" s="1"/>
  <c r="Q47" i="14"/>
  <c r="O48" i="14"/>
  <c r="W48" i="14" s="1"/>
  <c r="P48" i="14"/>
  <c r="S48" i="14" s="1"/>
  <c r="Q48" i="14"/>
  <c r="O49" i="14"/>
  <c r="P49" i="14"/>
  <c r="Q49" i="14"/>
  <c r="O50" i="14"/>
  <c r="V50" i="14" s="1"/>
  <c r="P50" i="14"/>
  <c r="S50" i="14" s="1"/>
  <c r="Q50" i="14"/>
  <c r="O51" i="14"/>
  <c r="W51" i="14" s="1"/>
  <c r="P51" i="14"/>
  <c r="T51" i="14" s="1"/>
  <c r="Q51" i="14"/>
  <c r="O52" i="14"/>
  <c r="W52" i="14" s="1"/>
  <c r="P52" i="14"/>
  <c r="S52" i="14" s="1"/>
  <c r="Q52" i="14"/>
  <c r="O53" i="14"/>
  <c r="V53" i="14" s="1"/>
  <c r="P53" i="14"/>
  <c r="S53" i="14" s="1"/>
  <c r="Q53" i="14"/>
  <c r="O54" i="14"/>
  <c r="P54" i="14"/>
  <c r="S54" i="14" s="1"/>
  <c r="Q54" i="14"/>
  <c r="O55" i="14"/>
  <c r="V55" i="14" s="1"/>
  <c r="P55" i="14"/>
  <c r="S55" i="14" s="1"/>
  <c r="Q55" i="14"/>
  <c r="O56" i="14"/>
  <c r="V56" i="14" s="1"/>
  <c r="P56" i="14"/>
  <c r="S56" i="14" s="1"/>
  <c r="Q56" i="14"/>
  <c r="O57" i="14"/>
  <c r="V57" i="14" s="1"/>
  <c r="P57" i="14"/>
  <c r="S57" i="14" s="1"/>
  <c r="Q57" i="14"/>
  <c r="O58" i="14"/>
  <c r="V58" i="14" s="1"/>
  <c r="P58" i="14"/>
  <c r="S58" i="14" s="1"/>
  <c r="Q58" i="14"/>
  <c r="O59" i="14"/>
  <c r="W59" i="14" s="1"/>
  <c r="P59" i="14"/>
  <c r="T59" i="14" s="1"/>
  <c r="Q59" i="14"/>
  <c r="O60" i="14"/>
  <c r="V60" i="14" s="1"/>
  <c r="P60" i="14"/>
  <c r="S60" i="14" s="1"/>
  <c r="Q60" i="14"/>
  <c r="O61" i="14"/>
  <c r="P61" i="14"/>
  <c r="S61" i="14" s="1"/>
  <c r="Q61" i="14"/>
  <c r="O62" i="14"/>
  <c r="W62" i="14" s="1"/>
  <c r="P62" i="14"/>
  <c r="S62" i="14" s="1"/>
  <c r="Q62" i="14"/>
  <c r="O63" i="14"/>
  <c r="W63" i="14" s="1"/>
  <c r="P63" i="14"/>
  <c r="S63" i="14" s="1"/>
  <c r="Q63" i="14"/>
  <c r="O64" i="14"/>
  <c r="V64" i="14" s="1"/>
  <c r="P64" i="14"/>
  <c r="S64" i="14" s="1"/>
  <c r="Q64" i="14"/>
  <c r="O65" i="14"/>
  <c r="P65" i="14"/>
  <c r="S65" i="14" s="1"/>
  <c r="Q65" i="14"/>
  <c r="O66" i="14"/>
  <c r="W66" i="14" s="1"/>
  <c r="P66" i="14"/>
  <c r="S66" i="14" s="1"/>
  <c r="Q66" i="14"/>
  <c r="O67" i="14"/>
  <c r="V67" i="14" s="1"/>
  <c r="P67" i="14"/>
  <c r="Q67" i="14"/>
  <c r="O68" i="14"/>
  <c r="W68" i="14" s="1"/>
  <c r="P68" i="14"/>
  <c r="S68" i="14" s="1"/>
  <c r="Q68" i="14"/>
  <c r="O69" i="14"/>
  <c r="W69" i="14" s="1"/>
  <c r="P69" i="14"/>
  <c r="S69" i="14" s="1"/>
  <c r="Q69" i="14"/>
  <c r="O70" i="14"/>
  <c r="P70" i="14"/>
  <c r="S70" i="14" s="1"/>
  <c r="Q70" i="14"/>
  <c r="O71" i="14"/>
  <c r="W71" i="14" s="1"/>
  <c r="P71" i="14"/>
  <c r="T71" i="14" s="1"/>
  <c r="Q71" i="14"/>
  <c r="O72" i="14"/>
  <c r="V72" i="14" s="1"/>
  <c r="P72" i="14"/>
  <c r="S72" i="14" s="1"/>
  <c r="Q72" i="14"/>
  <c r="O73" i="14"/>
  <c r="P73" i="14"/>
  <c r="Q73" i="14"/>
  <c r="O74" i="14"/>
  <c r="V74" i="14" s="1"/>
  <c r="P74" i="14"/>
  <c r="S74" i="14" s="1"/>
  <c r="Q74" i="14"/>
  <c r="O75" i="14"/>
  <c r="W75" i="14" s="1"/>
  <c r="P75" i="14"/>
  <c r="T75" i="14" s="1"/>
  <c r="Q75" i="14"/>
  <c r="O76" i="14"/>
  <c r="V76" i="14" s="1"/>
  <c r="P76" i="14"/>
  <c r="S76" i="14" s="1"/>
  <c r="Q76" i="14"/>
  <c r="O77" i="14"/>
  <c r="P77" i="14"/>
  <c r="Q77" i="14"/>
  <c r="O78" i="14"/>
  <c r="P78" i="14"/>
  <c r="S78" i="14" s="1"/>
  <c r="Q78" i="14"/>
  <c r="O79" i="14"/>
  <c r="W79" i="14" s="1"/>
  <c r="P79" i="14"/>
  <c r="T79" i="14" s="1"/>
  <c r="Q79" i="14"/>
  <c r="O80" i="14"/>
  <c r="W80" i="14" s="1"/>
  <c r="P80" i="14"/>
  <c r="S80" i="14" s="1"/>
  <c r="Q80" i="14"/>
  <c r="O81" i="14"/>
  <c r="W81" i="14" s="1"/>
  <c r="P81" i="14"/>
  <c r="Q81" i="14"/>
  <c r="O82" i="14"/>
  <c r="P82" i="14"/>
  <c r="S82" i="14" s="1"/>
  <c r="Q82" i="14"/>
  <c r="O83" i="14"/>
  <c r="V83" i="14" s="1"/>
  <c r="P83" i="14"/>
  <c r="T83" i="14" s="1"/>
  <c r="Q83" i="14"/>
  <c r="O84" i="14"/>
  <c r="V84" i="14" s="1"/>
  <c r="P84" i="14"/>
  <c r="S84" i="14" s="1"/>
  <c r="Q84" i="14"/>
  <c r="O85" i="14"/>
  <c r="P85" i="14"/>
  <c r="Q85" i="14"/>
  <c r="O86" i="14"/>
  <c r="W86" i="14" s="1"/>
  <c r="P86" i="14"/>
  <c r="S86" i="14" s="1"/>
  <c r="Q86" i="14"/>
  <c r="O87" i="14"/>
  <c r="V87" i="14" s="1"/>
  <c r="P87" i="14"/>
  <c r="T87" i="14" s="1"/>
  <c r="Q87" i="14"/>
  <c r="O88" i="14"/>
  <c r="V88" i="14" s="1"/>
  <c r="P88" i="14"/>
  <c r="S88" i="14" s="1"/>
  <c r="Q88" i="14"/>
  <c r="O89" i="14"/>
  <c r="W89" i="14" s="1"/>
  <c r="P89" i="14"/>
  <c r="Q89" i="14"/>
  <c r="O90" i="14"/>
  <c r="W90" i="14" s="1"/>
  <c r="P90" i="14"/>
  <c r="S90" i="14" s="1"/>
  <c r="Q90" i="14"/>
  <c r="O91" i="14"/>
  <c r="V91" i="14" s="1"/>
  <c r="P91" i="14"/>
  <c r="T91" i="14" s="1"/>
  <c r="Q91" i="14"/>
  <c r="O92" i="14"/>
  <c r="V92" i="14" s="1"/>
  <c r="P92" i="14"/>
  <c r="S92" i="14" s="1"/>
  <c r="Q92" i="14"/>
  <c r="O93" i="14"/>
  <c r="V93" i="14" s="1"/>
  <c r="P93" i="14"/>
  <c r="Q93" i="14"/>
  <c r="O94" i="14"/>
  <c r="W94" i="14" s="1"/>
  <c r="P94" i="14"/>
  <c r="S94" i="14" s="1"/>
  <c r="Q94" i="14"/>
  <c r="O95" i="14"/>
  <c r="V95" i="14" s="1"/>
  <c r="P95" i="14"/>
  <c r="T95" i="14" s="1"/>
  <c r="Q95" i="14"/>
  <c r="O96" i="14"/>
  <c r="W96" i="14" s="1"/>
  <c r="P96" i="14"/>
  <c r="S96" i="14" s="1"/>
  <c r="Q96" i="14"/>
  <c r="O97" i="14"/>
  <c r="V97" i="14" s="1"/>
  <c r="P97" i="14"/>
  <c r="Q97" i="14"/>
  <c r="O98" i="14"/>
  <c r="V98" i="14" s="1"/>
  <c r="P98" i="14"/>
  <c r="S98" i="14" s="1"/>
  <c r="Q98" i="14"/>
  <c r="O99" i="14"/>
  <c r="W99" i="14" s="1"/>
  <c r="P99" i="14"/>
  <c r="T99" i="14" s="1"/>
  <c r="Q99" i="14"/>
  <c r="O100" i="14"/>
  <c r="W100" i="14" s="1"/>
  <c r="P100" i="14"/>
  <c r="S100" i="14" s="1"/>
  <c r="Q100" i="14"/>
  <c r="O101" i="14"/>
  <c r="P101" i="14"/>
  <c r="Q101" i="14"/>
  <c r="O102" i="14"/>
  <c r="W102" i="14" s="1"/>
  <c r="P102" i="14"/>
  <c r="S102" i="14" s="1"/>
  <c r="Q102" i="14"/>
  <c r="O103" i="14"/>
  <c r="V103" i="14" s="1"/>
  <c r="P103" i="14"/>
  <c r="T103" i="14" s="1"/>
  <c r="Q103" i="14"/>
  <c r="O104" i="14"/>
  <c r="W104" i="14" s="1"/>
  <c r="P104" i="14"/>
  <c r="S104" i="14" s="1"/>
  <c r="Q104" i="14"/>
  <c r="O105" i="14"/>
  <c r="P105" i="14"/>
  <c r="Q105" i="14"/>
  <c r="O106" i="14"/>
  <c r="W106" i="14" s="1"/>
  <c r="P106" i="14"/>
  <c r="Q106" i="14"/>
  <c r="O107" i="14"/>
  <c r="W107" i="14" s="1"/>
  <c r="P107" i="14"/>
  <c r="Q107" i="14"/>
  <c r="O108" i="14"/>
  <c r="V108" i="14" s="1"/>
  <c r="P108" i="14"/>
  <c r="Q108" i="14"/>
  <c r="O109" i="14"/>
  <c r="P109" i="14"/>
  <c r="Q109" i="14"/>
  <c r="O110" i="14"/>
  <c r="V110" i="14" s="1"/>
  <c r="P110" i="14"/>
  <c r="S110" i="14" s="1"/>
  <c r="Q110" i="14"/>
  <c r="O111" i="14"/>
  <c r="W111" i="14" s="1"/>
  <c r="P111" i="14"/>
  <c r="T111" i="14" s="1"/>
  <c r="Q111" i="14"/>
  <c r="O112" i="14"/>
  <c r="W112" i="14" s="1"/>
  <c r="P112" i="14"/>
  <c r="S112" i="14" s="1"/>
  <c r="Q112" i="14"/>
  <c r="O113" i="14"/>
  <c r="P113" i="14"/>
  <c r="Q113" i="14"/>
  <c r="O114" i="14"/>
  <c r="W114" i="14" s="1"/>
  <c r="P114" i="14"/>
  <c r="S114" i="14" s="1"/>
  <c r="Q114" i="14"/>
  <c r="O115" i="14"/>
  <c r="W115" i="14" s="1"/>
  <c r="P115" i="14"/>
  <c r="T115" i="14" s="1"/>
  <c r="Q115" i="14"/>
  <c r="O116" i="14"/>
  <c r="W116" i="14" s="1"/>
  <c r="P116" i="14"/>
  <c r="S116" i="14" s="1"/>
  <c r="Q116" i="14"/>
  <c r="O117" i="14"/>
  <c r="W117" i="14" s="1"/>
  <c r="P117" i="14"/>
  <c r="Q117" i="14"/>
  <c r="O118" i="14"/>
  <c r="W118" i="14" s="1"/>
  <c r="P118" i="14"/>
  <c r="S118" i="14" s="1"/>
  <c r="Q118" i="14"/>
  <c r="O119" i="14"/>
  <c r="W119" i="14" s="1"/>
  <c r="P119" i="14"/>
  <c r="T119" i="14" s="1"/>
  <c r="Q119" i="14"/>
  <c r="O120" i="14"/>
  <c r="V120" i="14" s="1"/>
  <c r="P120" i="14"/>
  <c r="S120" i="14" s="1"/>
  <c r="Q120" i="14"/>
  <c r="O121" i="14"/>
  <c r="V121" i="14" s="1"/>
  <c r="P121" i="14"/>
  <c r="Q121" i="14"/>
  <c r="O122" i="14"/>
  <c r="V122" i="14" s="1"/>
  <c r="P122" i="14"/>
  <c r="Q122" i="14"/>
  <c r="O123" i="14"/>
  <c r="W123" i="14" s="1"/>
  <c r="P123" i="14"/>
  <c r="Q123" i="14"/>
  <c r="O124" i="14"/>
  <c r="W124" i="14" s="1"/>
  <c r="P124" i="14"/>
  <c r="Q124" i="14"/>
  <c r="O125" i="14"/>
  <c r="W125" i="14" s="1"/>
  <c r="P125" i="14"/>
  <c r="Q125" i="14"/>
  <c r="O126" i="14"/>
  <c r="V126" i="14" s="1"/>
  <c r="P126" i="14"/>
  <c r="S126" i="14" s="1"/>
  <c r="Q126" i="14"/>
  <c r="O127" i="14"/>
  <c r="W127" i="14" s="1"/>
  <c r="P127" i="14"/>
  <c r="S127" i="14" s="1"/>
  <c r="Q127" i="14"/>
  <c r="O128" i="14"/>
  <c r="V128" i="14" s="1"/>
  <c r="P128" i="14"/>
  <c r="Q128" i="14"/>
  <c r="O129" i="14"/>
  <c r="W129" i="14" s="1"/>
  <c r="P129" i="14"/>
  <c r="T129" i="14" s="1"/>
  <c r="Q129" i="14"/>
  <c r="O130" i="14"/>
  <c r="V130" i="14" s="1"/>
  <c r="P130" i="14"/>
  <c r="S130" i="14" s="1"/>
  <c r="Q130" i="14"/>
  <c r="O131" i="14"/>
  <c r="W131" i="14" s="1"/>
  <c r="P131" i="14"/>
  <c r="Q131" i="14"/>
  <c r="O132" i="14"/>
  <c r="V132" i="14" s="1"/>
  <c r="P132" i="14"/>
  <c r="S132" i="14" s="1"/>
  <c r="Q132" i="14"/>
  <c r="O133" i="14"/>
  <c r="V133" i="14" s="1"/>
  <c r="P133" i="14"/>
  <c r="Q133" i="14"/>
  <c r="O134" i="14"/>
  <c r="W134" i="14" s="1"/>
  <c r="P134" i="14"/>
  <c r="Q134" i="14"/>
  <c r="O135" i="14"/>
  <c r="W135" i="14" s="1"/>
  <c r="P135" i="14"/>
  <c r="S135" i="14" s="1"/>
  <c r="Q135" i="14"/>
  <c r="O136" i="14"/>
  <c r="V136" i="14" s="1"/>
  <c r="P136" i="14"/>
  <c r="Q136" i="14"/>
  <c r="O137" i="14"/>
  <c r="V137" i="14" s="1"/>
  <c r="P137" i="14"/>
  <c r="T137" i="14" s="1"/>
  <c r="Q137" i="14"/>
  <c r="O138" i="14"/>
  <c r="V138" i="14" s="1"/>
  <c r="P138" i="14"/>
  <c r="S138" i="14" s="1"/>
  <c r="Q138" i="14"/>
  <c r="O139" i="14"/>
  <c r="W139" i="14" s="1"/>
  <c r="P139" i="14"/>
  <c r="S139" i="14" s="1"/>
  <c r="Q139" i="14"/>
  <c r="O140" i="14"/>
  <c r="V140" i="14" s="1"/>
  <c r="P140" i="14"/>
  <c r="S140" i="14" s="1"/>
  <c r="Q140" i="14"/>
  <c r="O141" i="14"/>
  <c r="W141" i="14" s="1"/>
  <c r="P141" i="14"/>
  <c r="S141" i="14" s="1"/>
  <c r="Q141" i="14"/>
  <c r="O142" i="14"/>
  <c r="W142" i="14" s="1"/>
  <c r="P142" i="14"/>
  <c r="S142" i="14" s="1"/>
  <c r="Q142" i="14"/>
  <c r="O143" i="14"/>
  <c r="W143" i="14" s="1"/>
  <c r="P143" i="14"/>
  <c r="S143" i="14" s="1"/>
  <c r="Q143" i="14"/>
  <c r="O144" i="14"/>
  <c r="V144" i="14" s="1"/>
  <c r="P144" i="14"/>
  <c r="Q144" i="14"/>
  <c r="O145" i="14"/>
  <c r="P145" i="14"/>
  <c r="T145" i="14" s="1"/>
  <c r="Q145" i="14"/>
  <c r="O146" i="14"/>
  <c r="V146" i="14" s="1"/>
  <c r="P146" i="14"/>
  <c r="S146" i="14" s="1"/>
  <c r="Q146" i="14"/>
  <c r="O147" i="14"/>
  <c r="W147" i="14" s="1"/>
  <c r="P147" i="14"/>
  <c r="S147" i="14" s="1"/>
  <c r="Q147" i="14"/>
  <c r="O148" i="14"/>
  <c r="W148" i="14" s="1"/>
  <c r="P148" i="14"/>
  <c r="S148" i="14" s="1"/>
  <c r="Q148" i="14"/>
  <c r="O149" i="14"/>
  <c r="P149" i="14"/>
  <c r="S149" i="14" s="1"/>
  <c r="Q149" i="14"/>
  <c r="O150" i="14"/>
  <c r="V150" i="14" s="1"/>
  <c r="P150" i="14"/>
  <c r="S150" i="14" s="1"/>
  <c r="Q150" i="14"/>
  <c r="O151" i="14"/>
  <c r="V151" i="14" s="1"/>
  <c r="P151" i="14"/>
  <c r="Q151" i="14"/>
  <c r="O152" i="14"/>
  <c r="V152" i="14" s="1"/>
  <c r="P152" i="14"/>
  <c r="Q152" i="14"/>
  <c r="O153" i="14"/>
  <c r="W153" i="14" s="1"/>
  <c r="P153" i="14"/>
  <c r="Q153" i="14"/>
  <c r="O154" i="14"/>
  <c r="W154" i="14" s="1"/>
  <c r="P154" i="14"/>
  <c r="S154" i="14" s="1"/>
  <c r="Q154" i="14"/>
  <c r="O155" i="14"/>
  <c r="W155" i="14" s="1"/>
  <c r="P155" i="14"/>
  <c r="Q155" i="14"/>
  <c r="O156" i="14"/>
  <c r="V156" i="14" s="1"/>
  <c r="P156" i="14"/>
  <c r="Q156" i="14"/>
  <c r="O157" i="14"/>
  <c r="W157" i="14" s="1"/>
  <c r="P157" i="14"/>
  <c r="S157" i="14" s="1"/>
  <c r="Q157" i="14"/>
  <c r="O158" i="14"/>
  <c r="W158" i="14" s="1"/>
  <c r="P158" i="14"/>
  <c r="S158" i="14" s="1"/>
  <c r="Q158" i="14"/>
  <c r="O159" i="14"/>
  <c r="V159" i="14" s="1"/>
  <c r="P159" i="14"/>
  <c r="S159" i="14" s="1"/>
  <c r="Q159" i="14"/>
  <c r="O160" i="14"/>
  <c r="W160" i="14" s="1"/>
  <c r="P160" i="14"/>
  <c r="S160" i="14" s="1"/>
  <c r="Q160" i="14"/>
  <c r="O161" i="14"/>
  <c r="W161" i="14" s="1"/>
  <c r="P161" i="14"/>
  <c r="Q161" i="14"/>
  <c r="O162" i="14"/>
  <c r="V162" i="14" s="1"/>
  <c r="P162" i="14"/>
  <c r="S162" i="14" s="1"/>
  <c r="Q162" i="14"/>
  <c r="O163" i="14"/>
  <c r="V163" i="14" s="1"/>
  <c r="P163" i="14"/>
  <c r="S163" i="14" s="1"/>
  <c r="Q163" i="14"/>
  <c r="O164" i="14"/>
  <c r="V164" i="14" s="1"/>
  <c r="P164" i="14"/>
  <c r="Q164" i="14"/>
  <c r="O165" i="14"/>
  <c r="V165" i="14" s="1"/>
  <c r="P165" i="14"/>
  <c r="Q165" i="14"/>
  <c r="O166" i="14"/>
  <c r="W166" i="14" s="1"/>
  <c r="P166" i="14"/>
  <c r="S166" i="14" s="1"/>
  <c r="Q166" i="14"/>
  <c r="O167" i="14"/>
  <c r="W167" i="14" s="1"/>
  <c r="P167" i="14"/>
  <c r="S167" i="14" s="1"/>
  <c r="Q167" i="14"/>
  <c r="O168" i="14"/>
  <c r="W168" i="14" s="1"/>
  <c r="P168" i="14"/>
  <c r="S168" i="14" s="1"/>
  <c r="Q168" i="14"/>
  <c r="O169" i="14"/>
  <c r="W169" i="14" s="1"/>
  <c r="P169" i="14"/>
  <c r="Q169" i="14"/>
  <c r="O170" i="14"/>
  <c r="V170" i="14" s="1"/>
  <c r="P170" i="14"/>
  <c r="S170" i="14" s="1"/>
  <c r="Q170" i="14"/>
  <c r="O171" i="14"/>
  <c r="V171" i="14" s="1"/>
  <c r="P171" i="14"/>
  <c r="S171" i="14" s="1"/>
  <c r="Q171" i="14"/>
  <c r="O172" i="14"/>
  <c r="V172" i="14" s="1"/>
  <c r="P172" i="14"/>
  <c r="S172" i="14" s="1"/>
  <c r="Q172" i="14"/>
  <c r="O173" i="14"/>
  <c r="V173" i="14" s="1"/>
  <c r="P173" i="14"/>
  <c r="S173" i="14" s="1"/>
  <c r="Q173" i="14"/>
  <c r="O174" i="14"/>
  <c r="W174" i="14" s="1"/>
  <c r="P174" i="14"/>
  <c r="S174" i="14" s="1"/>
  <c r="Q174" i="14"/>
  <c r="O175" i="14"/>
  <c r="V175" i="14" s="1"/>
  <c r="P175" i="14"/>
  <c r="S175" i="14" s="1"/>
  <c r="Q175" i="14"/>
  <c r="O176" i="14"/>
  <c r="W176" i="14" s="1"/>
  <c r="P176" i="14"/>
  <c r="S176" i="14" s="1"/>
  <c r="Q176" i="14"/>
  <c r="O177" i="14"/>
  <c r="V177" i="14" s="1"/>
  <c r="P177" i="14"/>
  <c r="Q177" i="14"/>
  <c r="O178" i="14"/>
  <c r="V178" i="14" s="1"/>
  <c r="P178" i="14"/>
  <c r="S178" i="14" s="1"/>
  <c r="Q178" i="14"/>
  <c r="O179" i="14"/>
  <c r="V179" i="14" s="1"/>
  <c r="P179" i="14"/>
  <c r="S179" i="14" s="1"/>
  <c r="Q179" i="14"/>
  <c r="O180" i="14"/>
  <c r="W180" i="14" s="1"/>
  <c r="P180" i="14"/>
  <c r="S180" i="14" s="1"/>
  <c r="Q180" i="14"/>
  <c r="O181" i="14"/>
  <c r="W181" i="14" s="1"/>
  <c r="P181" i="14"/>
  <c r="S181" i="14" s="1"/>
  <c r="Q181" i="14"/>
  <c r="O182" i="14"/>
  <c r="W182" i="14" s="1"/>
  <c r="P182" i="14"/>
  <c r="S182" i="14" s="1"/>
  <c r="Q182" i="14"/>
  <c r="O183" i="14"/>
  <c r="V183" i="14" s="1"/>
  <c r="P183" i="14"/>
  <c r="S183" i="14" s="1"/>
  <c r="Q183" i="14"/>
  <c r="O184" i="14"/>
  <c r="V184" i="14" s="1"/>
  <c r="P184" i="14"/>
  <c r="S184" i="14" s="1"/>
  <c r="Q184" i="14"/>
  <c r="O185" i="14"/>
  <c r="P185" i="14"/>
  <c r="Q185" i="14"/>
  <c r="O186" i="14"/>
  <c r="V186" i="14" s="1"/>
  <c r="P186" i="14"/>
  <c r="S186" i="14" s="1"/>
  <c r="Q186" i="14"/>
  <c r="O187" i="14"/>
  <c r="V187" i="14" s="1"/>
  <c r="P187" i="14"/>
  <c r="S187" i="14" s="1"/>
  <c r="Q187" i="14"/>
  <c r="O188" i="14"/>
  <c r="V188" i="14" s="1"/>
  <c r="P188" i="14"/>
  <c r="S188" i="14" s="1"/>
  <c r="Q188" i="14"/>
  <c r="O189" i="14"/>
  <c r="W189" i="14" s="1"/>
  <c r="P189" i="14"/>
  <c r="S189" i="14" s="1"/>
  <c r="Q189" i="14"/>
  <c r="O190" i="14"/>
  <c r="V190" i="14" s="1"/>
  <c r="P190" i="14"/>
  <c r="S190" i="14" s="1"/>
  <c r="Q190" i="14"/>
  <c r="O191" i="14"/>
  <c r="V191" i="14" s="1"/>
  <c r="P191" i="14"/>
  <c r="S191" i="14" s="1"/>
  <c r="Q191" i="14"/>
  <c r="O192" i="14"/>
  <c r="V192" i="14" s="1"/>
  <c r="P192" i="14"/>
  <c r="S192" i="14" s="1"/>
  <c r="Q192" i="14"/>
  <c r="O193" i="14"/>
  <c r="W193" i="14" s="1"/>
  <c r="P193" i="14"/>
  <c r="Q193" i="14"/>
  <c r="O194" i="14"/>
  <c r="P194" i="14"/>
  <c r="S194" i="14" s="1"/>
  <c r="Q194" i="14"/>
  <c r="O195" i="14"/>
  <c r="V195" i="14" s="1"/>
  <c r="P195" i="14"/>
  <c r="S195" i="14" s="1"/>
  <c r="Q195" i="14"/>
  <c r="O196" i="14"/>
  <c r="W196" i="14" s="1"/>
  <c r="P196" i="14"/>
  <c r="S196" i="14" s="1"/>
  <c r="Q196" i="14"/>
  <c r="O197" i="14"/>
  <c r="V197" i="14" s="1"/>
  <c r="P197" i="14"/>
  <c r="S197" i="14" s="1"/>
  <c r="Q197" i="14"/>
  <c r="O198" i="14"/>
  <c r="V198" i="14" s="1"/>
  <c r="P198" i="14"/>
  <c r="S198" i="14" s="1"/>
  <c r="Q198" i="14"/>
  <c r="O199" i="14"/>
  <c r="W199" i="14" s="1"/>
  <c r="P199" i="14"/>
  <c r="S199" i="14" s="1"/>
  <c r="Q199" i="14"/>
  <c r="O200" i="14"/>
  <c r="V200" i="14" s="1"/>
  <c r="P200" i="14"/>
  <c r="S200" i="14" s="1"/>
  <c r="Q200" i="14"/>
  <c r="O201" i="14"/>
  <c r="V201" i="14" s="1"/>
  <c r="P201" i="14"/>
  <c r="Q201" i="14"/>
  <c r="O202" i="14"/>
  <c r="V202" i="14" s="1"/>
  <c r="P202" i="14"/>
  <c r="S202" i="14" s="1"/>
  <c r="Q202" i="14"/>
  <c r="O203" i="14"/>
  <c r="V203" i="14" s="1"/>
  <c r="P203" i="14"/>
  <c r="S203" i="14" s="1"/>
  <c r="Q203" i="14"/>
  <c r="O204" i="14"/>
  <c r="W204" i="14" s="1"/>
  <c r="P204" i="14"/>
  <c r="S204" i="14" s="1"/>
  <c r="Q204" i="14"/>
  <c r="O205" i="14"/>
  <c r="P205" i="14"/>
  <c r="S205" i="14" s="1"/>
  <c r="Q205" i="14"/>
  <c r="O206" i="14"/>
  <c r="W206" i="14" s="1"/>
  <c r="P206" i="14"/>
  <c r="S206" i="14" s="1"/>
  <c r="Q206" i="14"/>
  <c r="O207" i="14"/>
  <c r="W207" i="14" s="1"/>
  <c r="P207" i="14"/>
  <c r="S207" i="14" s="1"/>
  <c r="Q207" i="14"/>
  <c r="F35" i="16"/>
  <c r="F35" i="15"/>
  <c r="J35" i="10"/>
  <c r="F35" i="9"/>
  <c r="Y34" i="5" s="1"/>
  <c r="F35" i="7"/>
  <c r="A35" i="7"/>
  <c r="A35" i="6"/>
  <c r="J35" i="2"/>
  <c r="CZ34" i="5"/>
  <c r="M34" i="5"/>
  <c r="N34" i="5"/>
  <c r="A109" i="19"/>
  <c r="A5" i="19"/>
  <c r="A6" i="19"/>
  <c r="A7" i="19"/>
  <c r="A8" i="19"/>
  <c r="A9" i="19"/>
  <c r="A10" i="19"/>
  <c r="A11" i="19"/>
  <c r="A12" i="19"/>
  <c r="A13" i="19"/>
  <c r="A14" i="19"/>
  <c r="A15" i="19"/>
  <c r="A16" i="19"/>
  <c r="A17" i="19"/>
  <c r="A18" i="19"/>
  <c r="A19" i="19"/>
  <c r="A20" i="19"/>
  <c r="A21" i="19"/>
  <c r="A22" i="19"/>
  <c r="A23" i="19"/>
  <c r="A24" i="19"/>
  <c r="A25" i="19"/>
  <c r="A26" i="19"/>
  <c r="A27" i="19"/>
  <c r="A28" i="19"/>
  <c r="A29" i="19"/>
  <c r="A30" i="19"/>
  <c r="A31" i="19"/>
  <c r="A32" i="19"/>
  <c r="A33" i="19"/>
  <c r="A34" i="19"/>
  <c r="A35" i="19"/>
  <c r="A36" i="19"/>
  <c r="A37" i="19"/>
  <c r="A38" i="19"/>
  <c r="A39" i="19"/>
  <c r="A40" i="19"/>
  <c r="A41" i="19"/>
  <c r="A42" i="19"/>
  <c r="A43" i="19"/>
  <c r="A44" i="19"/>
  <c r="A45" i="19"/>
  <c r="A46" i="19"/>
  <c r="A47" i="19"/>
  <c r="A48" i="19"/>
  <c r="A49" i="19"/>
  <c r="A50" i="19"/>
  <c r="A51" i="19"/>
  <c r="A52" i="19"/>
  <c r="A53" i="19"/>
  <c r="A54" i="19"/>
  <c r="A55" i="19"/>
  <c r="A56" i="19"/>
  <c r="A57" i="19"/>
  <c r="A58" i="19"/>
  <c r="A59" i="19"/>
  <c r="A60" i="19"/>
  <c r="A61" i="19"/>
  <c r="A62" i="19"/>
  <c r="A63" i="19"/>
  <c r="A64" i="19"/>
  <c r="A65" i="19"/>
  <c r="A66" i="19"/>
  <c r="A67" i="19"/>
  <c r="A68" i="19"/>
  <c r="A69" i="19"/>
  <c r="A70" i="19"/>
  <c r="A71" i="19"/>
  <c r="A72" i="19"/>
  <c r="A73" i="19"/>
  <c r="A74" i="19"/>
  <c r="A75" i="19"/>
  <c r="A76" i="19"/>
  <c r="A77" i="19"/>
  <c r="A78" i="19"/>
  <c r="A79" i="19"/>
  <c r="A80" i="19"/>
  <c r="A81" i="19"/>
  <c r="A82" i="19"/>
  <c r="A83" i="19"/>
  <c r="A84" i="19"/>
  <c r="A85" i="19"/>
  <c r="A86" i="19"/>
  <c r="A87" i="19"/>
  <c r="A88" i="19"/>
  <c r="A89" i="19"/>
  <c r="A90" i="19"/>
  <c r="A91" i="19"/>
  <c r="A92" i="19"/>
  <c r="A93" i="19"/>
  <c r="A94" i="19"/>
  <c r="A95" i="19"/>
  <c r="A96" i="19"/>
  <c r="A97" i="19"/>
  <c r="A98" i="19"/>
  <c r="A99" i="19"/>
  <c r="A100" i="19"/>
  <c r="A101" i="19"/>
  <c r="A102" i="19"/>
  <c r="A103" i="19"/>
  <c r="A104" i="19"/>
  <c r="A105" i="19"/>
  <c r="A106" i="19"/>
  <c r="A107" i="19"/>
  <c r="A108" i="19"/>
  <c r="AJ110" i="3"/>
  <c r="AI110" i="3"/>
  <c r="AJ109" i="3"/>
  <c r="AI109" i="3"/>
  <c r="AJ108" i="3"/>
  <c r="AI108" i="3"/>
  <c r="AJ107" i="3"/>
  <c r="AI107" i="3"/>
  <c r="AJ106" i="3"/>
  <c r="AI106" i="3"/>
  <c r="AJ105" i="3"/>
  <c r="AI105" i="3"/>
  <c r="AJ104" i="3"/>
  <c r="AI104" i="3"/>
  <c r="AJ103" i="3"/>
  <c r="AI103" i="3"/>
  <c r="AJ102" i="3"/>
  <c r="AI102" i="3"/>
  <c r="AJ101" i="3"/>
  <c r="AI101" i="3"/>
  <c r="AJ100" i="3"/>
  <c r="AI100" i="3"/>
  <c r="AJ99" i="3"/>
  <c r="AI99" i="3"/>
  <c r="AJ98" i="3"/>
  <c r="AI98" i="3"/>
  <c r="AJ97" i="3"/>
  <c r="AI97" i="3"/>
  <c r="AJ96" i="3"/>
  <c r="AI96" i="3"/>
  <c r="AJ95" i="3"/>
  <c r="AI95" i="3"/>
  <c r="AJ94" i="3"/>
  <c r="AI94" i="3"/>
  <c r="AJ93" i="3"/>
  <c r="AI93" i="3"/>
  <c r="AJ92" i="3"/>
  <c r="AI92" i="3"/>
  <c r="AJ91" i="3"/>
  <c r="AI91" i="3"/>
  <c r="AJ90" i="3"/>
  <c r="AI90" i="3"/>
  <c r="AJ89" i="3"/>
  <c r="AI89" i="3"/>
  <c r="AJ88" i="3"/>
  <c r="AI88" i="3"/>
  <c r="AJ87" i="3"/>
  <c r="AI87" i="3"/>
  <c r="AJ85" i="3"/>
  <c r="AI85" i="3"/>
  <c r="AJ84" i="3"/>
  <c r="AI84" i="3"/>
  <c r="AJ83" i="3"/>
  <c r="AI83" i="3"/>
  <c r="AJ82" i="3"/>
  <c r="AI82" i="3"/>
  <c r="AJ81" i="3"/>
  <c r="AI81" i="3"/>
  <c r="AJ80" i="3"/>
  <c r="AI80" i="3"/>
  <c r="AJ79" i="3"/>
  <c r="AI79" i="3"/>
  <c r="AJ78" i="3"/>
  <c r="AI78" i="3"/>
  <c r="AJ77" i="3"/>
  <c r="AI77" i="3"/>
  <c r="AJ76" i="3"/>
  <c r="AI76" i="3"/>
  <c r="AJ75" i="3"/>
  <c r="AI75" i="3"/>
  <c r="AJ74" i="3"/>
  <c r="AI74" i="3"/>
  <c r="AJ73" i="3"/>
  <c r="AI73" i="3"/>
  <c r="AJ72" i="3"/>
  <c r="AI72" i="3"/>
  <c r="AJ71" i="3"/>
  <c r="AI71" i="3"/>
  <c r="AJ70" i="3"/>
  <c r="AI70" i="3"/>
  <c r="AJ69" i="3"/>
  <c r="AI69" i="3"/>
  <c r="AJ68" i="3"/>
  <c r="AI68" i="3"/>
  <c r="AJ67" i="3"/>
  <c r="AI67" i="3"/>
  <c r="AJ65" i="3"/>
  <c r="AI65" i="3"/>
  <c r="AJ64" i="3"/>
  <c r="AI64" i="3"/>
  <c r="AJ63" i="3"/>
  <c r="AI63" i="3"/>
  <c r="AJ62" i="3"/>
  <c r="AI62" i="3"/>
  <c r="AJ61" i="3"/>
  <c r="AI61" i="3"/>
  <c r="AJ60" i="3"/>
  <c r="AI60" i="3"/>
  <c r="AJ59" i="3"/>
  <c r="AI59" i="3"/>
  <c r="AJ58" i="3"/>
  <c r="AI58" i="3"/>
  <c r="AJ57" i="3"/>
  <c r="AI57" i="3"/>
  <c r="AJ56" i="3"/>
  <c r="AI56" i="3"/>
  <c r="AJ55" i="3"/>
  <c r="AI55" i="3"/>
  <c r="AJ54" i="3"/>
  <c r="AI54" i="3"/>
  <c r="AJ53" i="3"/>
  <c r="AI53" i="3"/>
  <c r="AJ52" i="3"/>
  <c r="AI52" i="3"/>
  <c r="AJ51" i="3"/>
  <c r="AI51" i="3"/>
  <c r="AJ50" i="3"/>
  <c r="AI50" i="3"/>
  <c r="AJ49" i="3"/>
  <c r="AI49" i="3"/>
  <c r="AJ48" i="3"/>
  <c r="AI48" i="3"/>
  <c r="AJ47" i="3"/>
  <c r="AI47" i="3"/>
  <c r="F49" i="16"/>
  <c r="F49" i="15"/>
  <c r="F49" i="12"/>
  <c r="F50" i="7"/>
  <c r="A50" i="7"/>
  <c r="A50" i="6"/>
  <c r="J50" i="6"/>
  <c r="J50" i="2"/>
  <c r="F50" i="2"/>
  <c r="CZ49" i="5"/>
  <c r="M49" i="5"/>
  <c r="R201" i="17"/>
  <c r="BD201" i="3"/>
  <c r="BD200" i="3"/>
  <c r="BD199" i="3"/>
  <c r="BD198" i="3"/>
  <c r="BD197" i="3"/>
  <c r="BD196" i="3"/>
  <c r="BD195" i="3"/>
  <c r="BD194" i="3"/>
  <c r="BD193" i="3"/>
  <c r="BD192" i="3"/>
  <c r="BD191" i="3"/>
  <c r="BD190" i="3"/>
  <c r="BD189" i="3"/>
  <c r="BD188" i="3"/>
  <c r="BD187" i="3"/>
  <c r="BD186" i="3"/>
  <c r="BD185" i="3"/>
  <c r="BD184" i="3"/>
  <c r="BD183" i="3"/>
  <c r="BD182" i="3"/>
  <c r="BD181" i="3"/>
  <c r="BD180" i="3"/>
  <c r="BD179" i="3"/>
  <c r="BD178" i="3"/>
  <c r="BD177" i="3"/>
  <c r="BD176" i="3"/>
  <c r="BD175" i="3"/>
  <c r="BD174" i="3"/>
  <c r="BD173" i="3"/>
  <c r="BD172" i="3"/>
  <c r="BD171" i="3"/>
  <c r="BD170" i="3"/>
  <c r="BD169" i="3"/>
  <c r="BD168" i="3"/>
  <c r="BD167" i="3"/>
  <c r="BD166" i="3"/>
  <c r="BD165" i="3"/>
  <c r="BD164" i="3"/>
  <c r="BD163" i="3"/>
  <c r="BD162" i="3"/>
  <c r="BD161" i="3"/>
  <c r="BD160" i="3"/>
  <c r="BD159" i="3"/>
  <c r="BD158" i="3"/>
  <c r="BD157" i="3"/>
  <c r="BD156" i="3"/>
  <c r="BD155" i="3"/>
  <c r="BD154" i="3"/>
  <c r="BD153" i="3"/>
  <c r="BD152" i="3"/>
  <c r="BD151" i="3"/>
  <c r="BD150" i="3"/>
  <c r="BD149" i="3"/>
  <c r="BD148" i="3"/>
  <c r="BD147" i="3"/>
  <c r="BD146" i="3"/>
  <c r="BD145" i="3"/>
  <c r="BD144" i="3"/>
  <c r="BD143" i="3"/>
  <c r="BD142" i="3"/>
  <c r="BD141" i="3"/>
  <c r="BD140" i="3"/>
  <c r="BD139" i="3"/>
  <c r="BD138" i="3"/>
  <c r="BD137" i="3"/>
  <c r="BD136" i="3"/>
  <c r="BD135" i="3"/>
  <c r="BD134" i="3"/>
  <c r="BD133" i="3"/>
  <c r="BD132" i="3"/>
  <c r="BD131" i="3"/>
  <c r="BD130" i="3"/>
  <c r="BD129" i="3"/>
  <c r="BD128" i="3"/>
  <c r="BD127" i="3"/>
  <c r="BD126" i="3"/>
  <c r="BD125" i="3"/>
  <c r="BD124" i="3"/>
  <c r="BD123" i="3"/>
  <c r="BD122" i="3"/>
  <c r="BD121" i="3"/>
  <c r="BD120" i="3"/>
  <c r="BD119" i="3"/>
  <c r="BD118" i="3"/>
  <c r="BD117" i="3"/>
  <c r="BD116" i="3"/>
  <c r="BD115" i="3"/>
  <c r="BD114" i="3"/>
  <c r="BD113" i="3"/>
  <c r="BD112" i="3"/>
  <c r="BD111" i="3"/>
  <c r="BD110" i="3"/>
  <c r="BD109" i="3"/>
  <c r="BD108" i="3"/>
  <c r="BD107" i="3"/>
  <c r="BD106" i="3"/>
  <c r="BD105" i="3"/>
  <c r="BD104" i="3"/>
  <c r="BD103" i="3"/>
  <c r="BD102" i="3"/>
  <c r="BD101" i="3"/>
  <c r="BD100" i="3"/>
  <c r="BD99" i="3"/>
  <c r="BD98" i="3"/>
  <c r="BD97" i="3"/>
  <c r="BD96" i="3"/>
  <c r="BD95" i="3"/>
  <c r="BD94" i="3"/>
  <c r="BD93" i="3"/>
  <c r="BD92" i="3"/>
  <c r="BD91" i="3"/>
  <c r="BD90" i="3"/>
  <c r="BD89" i="3"/>
  <c r="BD88" i="3"/>
  <c r="BD87" i="3"/>
  <c r="BD86" i="3"/>
  <c r="BD85" i="3"/>
  <c r="BD84" i="3"/>
  <c r="BD83" i="3"/>
  <c r="BD82" i="3"/>
  <c r="BD81" i="3"/>
  <c r="BD80" i="3"/>
  <c r="BD79" i="3"/>
  <c r="BD78" i="3"/>
  <c r="BD77" i="3"/>
  <c r="BD76" i="3"/>
  <c r="BD75" i="3"/>
  <c r="BD74" i="3"/>
  <c r="BD73" i="3"/>
  <c r="BD72" i="3"/>
  <c r="BD71" i="3"/>
  <c r="BD70" i="3"/>
  <c r="BD69" i="3"/>
  <c r="BD68" i="3"/>
  <c r="BD67" i="3"/>
  <c r="BD66" i="3"/>
  <c r="BD65" i="3"/>
  <c r="BD64" i="3"/>
  <c r="BD63" i="3"/>
  <c r="BD62" i="3"/>
  <c r="BD61" i="3"/>
  <c r="BD60" i="3"/>
  <c r="BD59" i="3"/>
  <c r="BD58" i="3"/>
  <c r="BD57" i="3"/>
  <c r="BD56" i="3"/>
  <c r="BD55" i="3"/>
  <c r="BD54" i="3"/>
  <c r="BD53" i="3"/>
  <c r="BD52" i="3"/>
  <c r="BD51" i="3"/>
  <c r="BD50" i="3"/>
  <c r="BD49" i="3"/>
  <c r="BD48" i="3"/>
  <c r="BD47" i="3"/>
  <c r="BD46" i="3"/>
  <c r="BD45" i="3"/>
  <c r="BD44" i="3"/>
  <c r="BD43" i="3"/>
  <c r="BD42" i="3"/>
  <c r="BD41" i="3"/>
  <c r="BD40" i="3"/>
  <c r="BD39" i="3"/>
  <c r="BD38" i="3"/>
  <c r="BD37" i="3"/>
  <c r="BD36" i="3"/>
  <c r="BD35" i="3"/>
  <c r="BD34" i="3"/>
  <c r="BD32" i="3"/>
  <c r="BD31" i="3"/>
  <c r="BD30" i="3"/>
  <c r="BD29" i="3"/>
  <c r="BD28" i="3"/>
  <c r="BD27" i="3"/>
  <c r="BD26" i="3"/>
  <c r="BD25" i="3"/>
  <c r="BD24" i="3"/>
  <c r="BD23" i="3"/>
  <c r="BD22" i="3"/>
  <c r="BD21" i="3"/>
  <c r="BD20" i="3"/>
  <c r="BD19" i="3"/>
  <c r="BD18" i="3"/>
  <c r="BD17" i="3"/>
  <c r="BD16" i="3"/>
  <c r="BD15" i="3"/>
  <c r="BD14" i="3"/>
  <c r="BD13" i="3"/>
  <c r="BD12" i="3"/>
  <c r="BD11" i="3"/>
  <c r="BD10" i="3"/>
  <c r="BD9" i="3"/>
  <c r="BD8" i="3"/>
  <c r="BD7" i="3"/>
  <c r="BD6" i="3"/>
  <c r="BD5" i="3"/>
  <c r="BD4" i="3"/>
  <c r="BD3" i="3"/>
  <c r="BD2" i="3"/>
  <c r="C201" i="3"/>
  <c r="B201" i="3"/>
  <c r="C200" i="3"/>
  <c r="B200" i="3"/>
  <c r="C199" i="3"/>
  <c r="B199" i="3"/>
  <c r="C198" i="3"/>
  <c r="B198" i="3"/>
  <c r="C197" i="3"/>
  <c r="B197" i="3"/>
  <c r="C196" i="3"/>
  <c r="B196" i="3"/>
  <c r="C195" i="3"/>
  <c r="B195" i="3"/>
  <c r="C194" i="3"/>
  <c r="B194" i="3"/>
  <c r="C193" i="3"/>
  <c r="B193" i="3"/>
  <c r="C192" i="3"/>
  <c r="B192" i="3"/>
  <c r="C191" i="3"/>
  <c r="B191" i="3"/>
  <c r="C190" i="3"/>
  <c r="B190" i="3"/>
  <c r="C189" i="3"/>
  <c r="B189" i="3"/>
  <c r="C188" i="3"/>
  <c r="B188" i="3"/>
  <c r="C187" i="3"/>
  <c r="B187" i="3"/>
  <c r="C186" i="3"/>
  <c r="B186" i="3"/>
  <c r="C185" i="3"/>
  <c r="B185" i="3"/>
  <c r="C184" i="3"/>
  <c r="B184" i="3"/>
  <c r="C183" i="3"/>
  <c r="B183" i="3"/>
  <c r="C182" i="3"/>
  <c r="B182" i="3"/>
  <c r="C181" i="3"/>
  <c r="B181" i="3"/>
  <c r="C180" i="3"/>
  <c r="B180" i="3"/>
  <c r="C179" i="3"/>
  <c r="B179" i="3"/>
  <c r="C178" i="3"/>
  <c r="B178" i="3"/>
  <c r="C177" i="3"/>
  <c r="B177" i="3"/>
  <c r="C176" i="3"/>
  <c r="B176" i="3"/>
  <c r="C175" i="3"/>
  <c r="B175" i="3"/>
  <c r="C174" i="3"/>
  <c r="B174" i="3"/>
  <c r="C173" i="3"/>
  <c r="B173" i="3"/>
  <c r="C172" i="3"/>
  <c r="B172" i="3"/>
  <c r="C171" i="3"/>
  <c r="B171" i="3"/>
  <c r="C170" i="3"/>
  <c r="B170" i="3"/>
  <c r="C169" i="3"/>
  <c r="B169" i="3"/>
  <c r="C168" i="3"/>
  <c r="B168" i="3"/>
  <c r="C167" i="3"/>
  <c r="B167" i="3"/>
  <c r="C166" i="3"/>
  <c r="B166" i="3"/>
  <c r="C165" i="3"/>
  <c r="B165" i="3"/>
  <c r="C164" i="3"/>
  <c r="B164" i="3"/>
  <c r="C163" i="3"/>
  <c r="B163" i="3"/>
  <c r="C162" i="3"/>
  <c r="B162" i="3"/>
  <c r="C161" i="3"/>
  <c r="B161" i="3"/>
  <c r="C160" i="3"/>
  <c r="B160" i="3"/>
  <c r="C159" i="3"/>
  <c r="B159" i="3"/>
  <c r="C158" i="3"/>
  <c r="B158" i="3"/>
  <c r="C157" i="3"/>
  <c r="B157" i="3"/>
  <c r="C156" i="3"/>
  <c r="B156" i="3"/>
  <c r="C155" i="3"/>
  <c r="B155" i="3"/>
  <c r="C154" i="3"/>
  <c r="B154" i="3"/>
  <c r="C153" i="3"/>
  <c r="B153" i="3"/>
  <c r="C152" i="3"/>
  <c r="B152" i="3"/>
  <c r="C151" i="3"/>
  <c r="B151" i="3"/>
  <c r="C150" i="3"/>
  <c r="B150" i="3"/>
  <c r="C149" i="3"/>
  <c r="B149" i="3"/>
  <c r="C148" i="3"/>
  <c r="B148" i="3"/>
  <c r="C147" i="3"/>
  <c r="B147" i="3"/>
  <c r="C146" i="3"/>
  <c r="B146" i="3"/>
  <c r="C145" i="3"/>
  <c r="B145" i="3"/>
  <c r="C144" i="3"/>
  <c r="B144" i="3"/>
  <c r="C143" i="3"/>
  <c r="B143" i="3"/>
  <c r="C142" i="3"/>
  <c r="B142" i="3"/>
  <c r="C141" i="3"/>
  <c r="B141" i="3"/>
  <c r="C140" i="3"/>
  <c r="B140" i="3"/>
  <c r="C139" i="3"/>
  <c r="B139" i="3"/>
  <c r="C138" i="3"/>
  <c r="B138" i="3"/>
  <c r="C137" i="3"/>
  <c r="B137" i="3"/>
  <c r="C136" i="3"/>
  <c r="B136" i="3"/>
  <c r="C135" i="3"/>
  <c r="B135" i="3"/>
  <c r="C134" i="3"/>
  <c r="B134" i="3"/>
  <c r="C133" i="3"/>
  <c r="B133" i="3"/>
  <c r="C132" i="3"/>
  <c r="B132" i="3"/>
  <c r="C131" i="3"/>
  <c r="B131" i="3"/>
  <c r="C130" i="3"/>
  <c r="B130" i="3"/>
  <c r="C129" i="3"/>
  <c r="B129" i="3"/>
  <c r="C128" i="3"/>
  <c r="B128" i="3"/>
  <c r="C127" i="3"/>
  <c r="B127" i="3"/>
  <c r="C126" i="3"/>
  <c r="B126" i="3"/>
  <c r="C125" i="3"/>
  <c r="B125" i="3"/>
  <c r="C124" i="3"/>
  <c r="B124" i="3"/>
  <c r="C123" i="3"/>
  <c r="B123" i="3"/>
  <c r="C122" i="3"/>
  <c r="B122" i="3"/>
  <c r="C121" i="3"/>
  <c r="B121" i="3"/>
  <c r="C120" i="3"/>
  <c r="B120" i="3"/>
  <c r="C119" i="3"/>
  <c r="B119" i="3"/>
  <c r="C118" i="3"/>
  <c r="B118" i="3"/>
  <c r="C117" i="3"/>
  <c r="B117" i="3"/>
  <c r="C116" i="3"/>
  <c r="B116" i="3"/>
  <c r="C115" i="3"/>
  <c r="B115" i="3"/>
  <c r="C114" i="3"/>
  <c r="B114" i="3"/>
  <c r="C113" i="3"/>
  <c r="B113" i="3"/>
  <c r="C66" i="3"/>
  <c r="B66" i="3"/>
  <c r="C86" i="3"/>
  <c r="B86" i="3"/>
  <c r="M48" i="5"/>
  <c r="N48" i="5"/>
  <c r="O48" i="5"/>
  <c r="S48" i="5"/>
  <c r="BH48" i="5"/>
  <c r="J108" i="16"/>
  <c r="J104" i="16"/>
  <c r="J100" i="16"/>
  <c r="J92" i="16"/>
  <c r="J84" i="16"/>
  <c r="J76" i="16"/>
  <c r="J72" i="16"/>
  <c r="J67" i="16"/>
  <c r="J64" i="16"/>
  <c r="J63" i="16"/>
  <c r="J59" i="16"/>
  <c r="J55" i="16"/>
  <c r="J51" i="16"/>
  <c r="J46" i="16"/>
  <c r="J42" i="16"/>
  <c r="J39" i="16"/>
  <c r="J34" i="16"/>
  <c r="J29" i="16"/>
  <c r="J26" i="16"/>
  <c r="J22" i="16"/>
  <c r="J10" i="16"/>
  <c r="J9" i="16"/>
  <c r="J111" i="15"/>
  <c r="J110" i="15"/>
  <c r="J107" i="15"/>
  <c r="J103" i="15"/>
  <c r="J99" i="15"/>
  <c r="J95" i="15"/>
  <c r="J91" i="15"/>
  <c r="J83" i="15"/>
  <c r="J75" i="15"/>
  <c r="J71" i="15"/>
  <c r="J66" i="15"/>
  <c r="J62" i="15"/>
  <c r="J58" i="15"/>
  <c r="J54" i="15"/>
  <c r="J50" i="15"/>
  <c r="J45" i="15"/>
  <c r="J37" i="15"/>
  <c r="J29" i="15"/>
  <c r="J12" i="15"/>
  <c r="J108" i="14"/>
  <c r="J80" i="14"/>
  <c r="J67" i="14"/>
  <c r="J29" i="14"/>
  <c r="J13" i="14"/>
  <c r="J9" i="14"/>
  <c r="J81" i="13"/>
  <c r="J60" i="13"/>
  <c r="J41" i="13"/>
  <c r="J37" i="13"/>
  <c r="J29" i="13"/>
  <c r="J16" i="13"/>
  <c r="J4" i="13"/>
  <c r="J79" i="12"/>
  <c r="J67" i="12"/>
  <c r="J59" i="12"/>
  <c r="J29" i="12"/>
  <c r="J9" i="12"/>
  <c r="J76" i="11"/>
  <c r="J67" i="11"/>
  <c r="J59" i="11"/>
  <c r="J29" i="11"/>
  <c r="A4" i="11"/>
  <c r="J110" i="10"/>
  <c r="J109" i="10"/>
  <c r="J106" i="10"/>
  <c r="J105" i="10"/>
  <c r="J101" i="10"/>
  <c r="J98" i="10"/>
  <c r="J89" i="10"/>
  <c r="J85" i="10"/>
  <c r="J79" i="10"/>
  <c r="J73" i="10"/>
  <c r="J69" i="10"/>
  <c r="J67" i="10"/>
  <c r="J65" i="10"/>
  <c r="J57" i="10"/>
  <c r="J44" i="10"/>
  <c r="J38" i="10"/>
  <c r="J33" i="10"/>
  <c r="J29" i="10"/>
  <c r="J25" i="10"/>
  <c r="J23" i="10"/>
  <c r="J19" i="10"/>
  <c r="J9" i="10"/>
  <c r="A4" i="10"/>
  <c r="J96" i="9"/>
  <c r="J72" i="9"/>
  <c r="J60" i="9"/>
  <c r="J47" i="9"/>
  <c r="J34" i="9"/>
  <c r="J30" i="9"/>
  <c r="J29" i="9"/>
  <c r="J26" i="9"/>
  <c r="J10" i="9"/>
  <c r="J6" i="9"/>
  <c r="A4" i="9"/>
  <c r="J107" i="8"/>
  <c r="J95" i="8"/>
  <c r="J67" i="8"/>
  <c r="J63" i="8"/>
  <c r="J55" i="8"/>
  <c r="J46" i="8"/>
  <c r="J42" i="8"/>
  <c r="J38" i="8"/>
  <c r="J29" i="8"/>
  <c r="J25" i="8"/>
  <c r="J21" i="8"/>
  <c r="A4" i="8"/>
  <c r="A112" i="7"/>
  <c r="A111" i="7"/>
  <c r="A110" i="7"/>
  <c r="J110" i="7"/>
  <c r="A109" i="7"/>
  <c r="A108" i="7"/>
  <c r="A107" i="7"/>
  <c r="A106" i="7"/>
  <c r="J106" i="7"/>
  <c r="A105" i="7"/>
  <c r="A104" i="7"/>
  <c r="A103" i="7"/>
  <c r="A101" i="7"/>
  <c r="J101" i="7"/>
  <c r="A100" i="7"/>
  <c r="A99" i="7"/>
  <c r="A98" i="7"/>
  <c r="A97" i="7"/>
  <c r="A96" i="7"/>
  <c r="A95" i="7"/>
  <c r="A94" i="7"/>
  <c r="J94" i="7"/>
  <c r="A93" i="7"/>
  <c r="J93" i="7"/>
  <c r="A92" i="7"/>
  <c r="A91" i="7"/>
  <c r="A90" i="7"/>
  <c r="A89" i="7"/>
  <c r="J89" i="7"/>
  <c r="A88" i="7"/>
  <c r="A87" i="7"/>
  <c r="A86" i="7"/>
  <c r="A85" i="7"/>
  <c r="A84" i="7"/>
  <c r="A83" i="7"/>
  <c r="A82" i="7"/>
  <c r="A81" i="7"/>
  <c r="A80" i="7"/>
  <c r="A79" i="7"/>
  <c r="A78" i="7"/>
  <c r="A77" i="7"/>
  <c r="J77" i="7"/>
  <c r="A76" i="7"/>
  <c r="A75" i="7"/>
  <c r="A74" i="7"/>
  <c r="A73" i="7"/>
  <c r="A72" i="7"/>
  <c r="A71" i="7"/>
  <c r="A70" i="7"/>
  <c r="A69" i="7"/>
  <c r="A68" i="7"/>
  <c r="A67" i="7"/>
  <c r="A66" i="7"/>
  <c r="A65" i="7"/>
  <c r="J65" i="7"/>
  <c r="A64" i="7"/>
  <c r="A63" i="7"/>
  <c r="A62" i="7"/>
  <c r="A61" i="7"/>
  <c r="J61" i="7"/>
  <c r="A60" i="7"/>
  <c r="A59" i="7"/>
  <c r="A58" i="7"/>
  <c r="A57" i="7"/>
  <c r="J57" i="7"/>
  <c r="A56" i="7"/>
  <c r="A55" i="7"/>
  <c r="A54" i="7"/>
  <c r="A53" i="7"/>
  <c r="J53" i="7"/>
  <c r="A52" i="7"/>
  <c r="A51" i="7"/>
  <c r="A49" i="7"/>
  <c r="A47" i="7"/>
  <c r="J47" i="7"/>
  <c r="A46" i="7"/>
  <c r="A45" i="7"/>
  <c r="A44" i="7"/>
  <c r="A43" i="7"/>
  <c r="J43" i="7"/>
  <c r="A42" i="7"/>
  <c r="A41" i="7"/>
  <c r="A40" i="7"/>
  <c r="A39" i="7"/>
  <c r="J39" i="7"/>
  <c r="A38" i="7"/>
  <c r="A37" i="7"/>
  <c r="A36" i="7"/>
  <c r="A34" i="7"/>
  <c r="A33" i="7"/>
  <c r="A32" i="7"/>
  <c r="A31" i="7"/>
  <c r="A30" i="7"/>
  <c r="A29" i="7"/>
  <c r="A28" i="7"/>
  <c r="A27" i="7"/>
  <c r="A26" i="7"/>
  <c r="J26" i="7"/>
  <c r="A25" i="7"/>
  <c r="A24" i="7"/>
  <c r="A23" i="7"/>
  <c r="A22" i="7"/>
  <c r="J22" i="7"/>
  <c r="A21" i="7"/>
  <c r="A20" i="7"/>
  <c r="A19" i="7"/>
  <c r="A18" i="7"/>
  <c r="J18" i="7"/>
  <c r="A17" i="7"/>
  <c r="A16" i="7"/>
  <c r="A15" i="7"/>
  <c r="A14" i="7"/>
  <c r="J14" i="7"/>
  <c r="A13" i="7"/>
  <c r="A12" i="7"/>
  <c r="A11" i="7"/>
  <c r="A10" i="7"/>
  <c r="J10" i="7"/>
  <c r="A9" i="7"/>
  <c r="A8" i="7"/>
  <c r="A7" i="7"/>
  <c r="A6" i="7"/>
  <c r="J6" i="7"/>
  <c r="A5" i="7"/>
  <c r="A4" i="7"/>
  <c r="A112" i="6"/>
  <c r="J112" i="6"/>
  <c r="A111" i="6"/>
  <c r="J111" i="6"/>
  <c r="A110" i="6"/>
  <c r="J110" i="6"/>
  <c r="A109" i="6"/>
  <c r="A108" i="6"/>
  <c r="J108" i="6"/>
  <c r="A107" i="6"/>
  <c r="A106" i="6"/>
  <c r="J106" i="6"/>
  <c r="A105" i="6"/>
  <c r="A104" i="6"/>
  <c r="J104" i="6"/>
  <c r="A103" i="6"/>
  <c r="J103" i="6"/>
  <c r="A101" i="6"/>
  <c r="J101" i="6"/>
  <c r="A100" i="6"/>
  <c r="A99" i="6"/>
  <c r="J99" i="6"/>
  <c r="A98" i="6"/>
  <c r="J98" i="6"/>
  <c r="A97" i="6"/>
  <c r="J97" i="6"/>
  <c r="A96" i="6"/>
  <c r="A95" i="6"/>
  <c r="J95" i="6"/>
  <c r="A94" i="6"/>
  <c r="J94" i="6"/>
  <c r="A93" i="6"/>
  <c r="J93" i="6"/>
  <c r="A92" i="6"/>
  <c r="A91" i="6"/>
  <c r="J91" i="6"/>
  <c r="A90" i="6"/>
  <c r="J90" i="6"/>
  <c r="A89" i="6"/>
  <c r="J89" i="6"/>
  <c r="A88" i="6"/>
  <c r="A87" i="6"/>
  <c r="J87" i="6"/>
  <c r="A86" i="6"/>
  <c r="J86" i="6"/>
  <c r="A85" i="6"/>
  <c r="J85" i="6"/>
  <c r="A84" i="6"/>
  <c r="A83" i="6"/>
  <c r="J83" i="6"/>
  <c r="A82" i="6"/>
  <c r="J82" i="6"/>
  <c r="A81" i="6"/>
  <c r="J81" i="6"/>
  <c r="A80" i="6"/>
  <c r="J80" i="6"/>
  <c r="A79" i="6"/>
  <c r="J79" i="6"/>
  <c r="A78" i="6"/>
  <c r="J78" i="6"/>
  <c r="A77" i="6"/>
  <c r="A76" i="6"/>
  <c r="A75" i="6"/>
  <c r="J75" i="6"/>
  <c r="A74" i="6"/>
  <c r="J74" i="6"/>
  <c r="A73" i="6"/>
  <c r="J73" i="6"/>
  <c r="A72" i="6"/>
  <c r="J72" i="6"/>
  <c r="A71" i="6"/>
  <c r="J71" i="6"/>
  <c r="A70" i="6"/>
  <c r="J70" i="6"/>
  <c r="A69" i="6"/>
  <c r="J69" i="6"/>
  <c r="A68" i="6"/>
  <c r="A67" i="6"/>
  <c r="J67" i="6"/>
  <c r="A66" i="6"/>
  <c r="J66" i="6"/>
  <c r="A65" i="6"/>
  <c r="J65" i="6"/>
  <c r="A64" i="6"/>
  <c r="J64" i="6"/>
  <c r="A63" i="6"/>
  <c r="J63" i="6"/>
  <c r="A62" i="6"/>
  <c r="J62" i="6"/>
  <c r="A61" i="6"/>
  <c r="A60" i="6"/>
  <c r="A59" i="6"/>
  <c r="J59" i="6"/>
  <c r="A58" i="6"/>
  <c r="J58" i="6"/>
  <c r="A57" i="6"/>
  <c r="J57" i="6"/>
  <c r="A56" i="6"/>
  <c r="A55" i="6"/>
  <c r="J55" i="6"/>
  <c r="A54" i="6"/>
  <c r="J54" i="6"/>
  <c r="A53" i="6"/>
  <c r="J53" i="6"/>
  <c r="A52" i="6"/>
  <c r="J52" i="6"/>
  <c r="A51" i="6"/>
  <c r="J51" i="6"/>
  <c r="A49" i="6"/>
  <c r="J49" i="6"/>
  <c r="A47" i="6"/>
  <c r="J47" i="6"/>
  <c r="A46" i="6"/>
  <c r="A45" i="6"/>
  <c r="J45" i="6"/>
  <c r="A44" i="6"/>
  <c r="J44" i="6"/>
  <c r="A43" i="6"/>
  <c r="J43" i="6"/>
  <c r="A42" i="6"/>
  <c r="A41" i="6"/>
  <c r="J41" i="6"/>
  <c r="A40" i="6"/>
  <c r="J40" i="6"/>
  <c r="A39" i="6"/>
  <c r="J39" i="6"/>
  <c r="A38" i="6"/>
  <c r="A37" i="6"/>
  <c r="J37" i="6"/>
  <c r="A36" i="6"/>
  <c r="J36" i="6"/>
  <c r="A34" i="6"/>
  <c r="A33" i="6"/>
  <c r="A32" i="6"/>
  <c r="J32" i="6"/>
  <c r="A31" i="6"/>
  <c r="J31" i="6"/>
  <c r="A30" i="6"/>
  <c r="J30" i="6"/>
  <c r="A29" i="6"/>
  <c r="J29" i="6"/>
  <c r="A28" i="6"/>
  <c r="J28" i="6"/>
  <c r="A27" i="6"/>
  <c r="J27" i="6"/>
  <c r="A26" i="6"/>
  <c r="A25" i="6"/>
  <c r="A24" i="6"/>
  <c r="J24" i="6"/>
  <c r="A23" i="6"/>
  <c r="J23" i="6"/>
  <c r="A22" i="6"/>
  <c r="J22" i="6"/>
  <c r="A21" i="6"/>
  <c r="J21" i="6"/>
  <c r="A20" i="6"/>
  <c r="J20" i="6"/>
  <c r="A19" i="6"/>
  <c r="J19" i="6"/>
  <c r="A18" i="6"/>
  <c r="J18" i="6"/>
  <c r="A17" i="6"/>
  <c r="A16" i="6"/>
  <c r="J16" i="6"/>
  <c r="A15" i="6"/>
  <c r="J15" i="6"/>
  <c r="A14" i="6"/>
  <c r="A13" i="6"/>
  <c r="A12" i="6"/>
  <c r="J12" i="6"/>
  <c r="A11" i="6"/>
  <c r="J11" i="6"/>
  <c r="A10" i="6"/>
  <c r="J10" i="6"/>
  <c r="A9" i="6"/>
  <c r="A8" i="6"/>
  <c r="J8" i="6"/>
  <c r="A7" i="6"/>
  <c r="J7" i="6"/>
  <c r="A6" i="6"/>
  <c r="J6" i="6"/>
  <c r="A5" i="6"/>
  <c r="A4" i="6"/>
  <c r="K54" i="5"/>
  <c r="M54" i="5"/>
  <c r="K45" i="5"/>
  <c r="M45" i="5"/>
  <c r="K25" i="5"/>
  <c r="M25" i="5"/>
  <c r="N25" i="5"/>
  <c r="K24" i="5"/>
  <c r="M24" i="5"/>
  <c r="K108" i="5"/>
  <c r="M108" i="5"/>
  <c r="K104" i="5"/>
  <c r="M104" i="5"/>
  <c r="K97" i="5"/>
  <c r="K95" i="5"/>
  <c r="M95" i="5"/>
  <c r="DB95" i="5"/>
  <c r="M89" i="5"/>
  <c r="K90" i="5"/>
  <c r="M90" i="5"/>
  <c r="K87" i="5"/>
  <c r="M87" i="5"/>
  <c r="N87" i="5"/>
  <c r="O87" i="5"/>
  <c r="C88" i="2"/>
  <c r="K86" i="5"/>
  <c r="M86" i="5"/>
  <c r="K84" i="5"/>
  <c r="K82" i="5"/>
  <c r="M82" i="5"/>
  <c r="N82" i="5"/>
  <c r="K81" i="5"/>
  <c r="M81" i="5"/>
  <c r="K77" i="5"/>
  <c r="M77" i="5"/>
  <c r="K66" i="5"/>
  <c r="M66" i="5"/>
  <c r="N66" i="5"/>
  <c r="K65" i="5"/>
  <c r="M65" i="5"/>
  <c r="K57" i="5"/>
  <c r="M57" i="5"/>
  <c r="K56" i="5"/>
  <c r="M56" i="5"/>
  <c r="K55" i="5"/>
  <c r="M55" i="5"/>
  <c r="K53" i="5"/>
  <c r="M53" i="5"/>
  <c r="K35" i="5"/>
  <c r="M35" i="5"/>
  <c r="K31" i="5"/>
  <c r="M31" i="5"/>
  <c r="K28" i="5"/>
  <c r="M28" i="5"/>
  <c r="K19" i="5"/>
  <c r="K3" i="5"/>
  <c r="M3" i="5"/>
  <c r="M180" i="5"/>
  <c r="N180" i="5"/>
  <c r="M179" i="5"/>
  <c r="N179" i="5"/>
  <c r="M178" i="5"/>
  <c r="M177" i="5"/>
  <c r="M176" i="5"/>
  <c r="N176" i="5"/>
  <c r="M175" i="5"/>
  <c r="N175" i="5"/>
  <c r="M174" i="5"/>
  <c r="M173" i="5"/>
  <c r="M172" i="5"/>
  <c r="DB172" i="5"/>
  <c r="M171" i="5"/>
  <c r="M170" i="5"/>
  <c r="M169" i="5"/>
  <c r="M168" i="5"/>
  <c r="M167" i="5"/>
  <c r="N167" i="5"/>
  <c r="M166" i="5"/>
  <c r="M165" i="5"/>
  <c r="N165" i="5"/>
  <c r="M164" i="5"/>
  <c r="DO164" i="5"/>
  <c r="M163" i="5"/>
  <c r="M162" i="5"/>
  <c r="M161" i="5"/>
  <c r="M160" i="5"/>
  <c r="DO160" i="5"/>
  <c r="M159" i="5"/>
  <c r="M158" i="5"/>
  <c r="M157" i="5"/>
  <c r="M156" i="5"/>
  <c r="M155" i="5"/>
  <c r="M154" i="5"/>
  <c r="M153" i="5"/>
  <c r="DB153" i="5"/>
  <c r="M152" i="5"/>
  <c r="N152" i="5"/>
  <c r="M151" i="5"/>
  <c r="M150" i="5"/>
  <c r="M149" i="5"/>
  <c r="DB149" i="5"/>
  <c r="M148" i="5"/>
  <c r="N148" i="5"/>
  <c r="M147" i="5"/>
  <c r="M146" i="5"/>
  <c r="M145" i="5"/>
  <c r="M144" i="5"/>
  <c r="M143" i="5"/>
  <c r="M142" i="5"/>
  <c r="M141" i="5"/>
  <c r="M140" i="5"/>
  <c r="M139" i="5"/>
  <c r="M138" i="5"/>
  <c r="M137" i="5"/>
  <c r="M136" i="5"/>
  <c r="M135" i="5"/>
  <c r="M134" i="5"/>
  <c r="M133" i="5"/>
  <c r="M132" i="5"/>
  <c r="DO132" i="5"/>
  <c r="M131" i="5"/>
  <c r="M130" i="5"/>
  <c r="M129" i="5"/>
  <c r="M128" i="5"/>
  <c r="M127" i="5"/>
  <c r="M126" i="5"/>
  <c r="M125" i="5"/>
  <c r="M124" i="5"/>
  <c r="N124" i="5"/>
  <c r="M123" i="5"/>
  <c r="M122" i="5"/>
  <c r="M121" i="5"/>
  <c r="M120" i="5"/>
  <c r="M119" i="5"/>
  <c r="M118" i="5"/>
  <c r="M117" i="5"/>
  <c r="M116" i="5"/>
  <c r="M115" i="5"/>
  <c r="M114" i="5"/>
  <c r="M113" i="5"/>
  <c r="M112" i="5"/>
  <c r="M111" i="5"/>
  <c r="DB111" i="5"/>
  <c r="M110" i="5"/>
  <c r="M109" i="5"/>
  <c r="N109" i="5"/>
  <c r="O109" i="5"/>
  <c r="M107" i="5"/>
  <c r="M106" i="5"/>
  <c r="M105" i="5"/>
  <c r="M103" i="5"/>
  <c r="M102" i="5"/>
  <c r="M100" i="5"/>
  <c r="M99" i="5"/>
  <c r="M98" i="5"/>
  <c r="M97" i="5"/>
  <c r="N97" i="5"/>
  <c r="M96" i="5"/>
  <c r="M94" i="5"/>
  <c r="M93" i="5"/>
  <c r="M92" i="5"/>
  <c r="M91" i="5"/>
  <c r="M88" i="5"/>
  <c r="M85" i="5"/>
  <c r="M84" i="5"/>
  <c r="M83" i="5"/>
  <c r="N83" i="5"/>
  <c r="M80" i="5"/>
  <c r="N80" i="5"/>
  <c r="M79" i="5"/>
  <c r="M78" i="5"/>
  <c r="M76" i="5"/>
  <c r="M75" i="5"/>
  <c r="M74" i="5"/>
  <c r="M73" i="5"/>
  <c r="M72" i="5"/>
  <c r="M71" i="5"/>
  <c r="M70" i="5"/>
  <c r="M69" i="5"/>
  <c r="M68" i="5"/>
  <c r="M67" i="5"/>
  <c r="DO67" i="5"/>
  <c r="M64" i="5"/>
  <c r="M63" i="5"/>
  <c r="M62" i="5"/>
  <c r="N62" i="5"/>
  <c r="O62" i="5"/>
  <c r="S62" i="5"/>
  <c r="BH62" i="5"/>
  <c r="M61" i="5"/>
  <c r="M60" i="5"/>
  <c r="M59" i="5"/>
  <c r="N59" i="5"/>
  <c r="M58" i="5"/>
  <c r="M52" i="5"/>
  <c r="M51" i="5"/>
  <c r="M50" i="5"/>
  <c r="M46" i="5"/>
  <c r="M44" i="5"/>
  <c r="M43" i="5"/>
  <c r="M42" i="5"/>
  <c r="M41" i="5"/>
  <c r="M40" i="5"/>
  <c r="M39" i="5"/>
  <c r="M38" i="5"/>
  <c r="M37" i="5"/>
  <c r="M36" i="5"/>
  <c r="M33" i="5"/>
  <c r="M32" i="5"/>
  <c r="M30" i="5"/>
  <c r="M29" i="5"/>
  <c r="M27" i="5"/>
  <c r="M26" i="5"/>
  <c r="M23" i="5"/>
  <c r="N23" i="5"/>
  <c r="M22" i="5"/>
  <c r="M21" i="5"/>
  <c r="M20" i="5"/>
  <c r="N20" i="5"/>
  <c r="M19" i="5"/>
  <c r="N19" i="5"/>
  <c r="M18" i="5"/>
  <c r="M17" i="5"/>
  <c r="M16" i="5"/>
  <c r="M15" i="5"/>
  <c r="M14" i="5"/>
  <c r="M13" i="5"/>
  <c r="M12" i="5"/>
  <c r="M11" i="5"/>
  <c r="N11" i="5"/>
  <c r="M10" i="5"/>
  <c r="M9" i="5"/>
  <c r="M8" i="5"/>
  <c r="M7" i="5"/>
  <c r="M6" i="5"/>
  <c r="M5" i="5"/>
  <c r="M4" i="5"/>
  <c r="M2" i="5"/>
  <c r="N2" i="5"/>
  <c r="O2" i="5"/>
  <c r="J207" i="16"/>
  <c r="F207" i="16"/>
  <c r="J206" i="16"/>
  <c r="F206" i="16"/>
  <c r="J205" i="16"/>
  <c r="F205" i="16"/>
  <c r="J204" i="16"/>
  <c r="F204" i="16"/>
  <c r="J203" i="16"/>
  <c r="F203" i="16"/>
  <c r="J202" i="16"/>
  <c r="F202" i="16"/>
  <c r="J201" i="16"/>
  <c r="F201" i="16"/>
  <c r="J200" i="16"/>
  <c r="F200" i="16"/>
  <c r="J199" i="16"/>
  <c r="F199" i="16"/>
  <c r="J198" i="16"/>
  <c r="F198" i="16"/>
  <c r="J197" i="16"/>
  <c r="F197" i="16"/>
  <c r="J196" i="16"/>
  <c r="F196" i="16"/>
  <c r="J195" i="16"/>
  <c r="F195" i="16"/>
  <c r="J194" i="16"/>
  <c r="F194" i="16"/>
  <c r="J193" i="16"/>
  <c r="F193" i="16"/>
  <c r="J192" i="16"/>
  <c r="F192" i="16"/>
  <c r="J191" i="16"/>
  <c r="F191" i="16"/>
  <c r="J190" i="16"/>
  <c r="F190" i="16"/>
  <c r="J189" i="16"/>
  <c r="F189" i="16"/>
  <c r="J188" i="16"/>
  <c r="F188" i="16"/>
  <c r="J187" i="16"/>
  <c r="F187" i="16"/>
  <c r="J186" i="16"/>
  <c r="F186" i="16"/>
  <c r="J185" i="16"/>
  <c r="F185" i="16"/>
  <c r="J184" i="16"/>
  <c r="F184" i="16"/>
  <c r="J183" i="16"/>
  <c r="F183" i="16"/>
  <c r="J182" i="16"/>
  <c r="F182" i="16"/>
  <c r="J181" i="16"/>
  <c r="F181" i="16"/>
  <c r="F67" i="16"/>
  <c r="F56" i="16"/>
  <c r="F29" i="16"/>
  <c r="AH28" i="5" s="1"/>
  <c r="CG28" i="5" s="1"/>
  <c r="J207" i="15"/>
  <c r="F207" i="15"/>
  <c r="J206" i="15"/>
  <c r="F206" i="15"/>
  <c r="J205" i="15"/>
  <c r="F205" i="15"/>
  <c r="J204" i="15"/>
  <c r="F204" i="15"/>
  <c r="J203" i="15"/>
  <c r="F203" i="15"/>
  <c r="J202" i="15"/>
  <c r="F202" i="15"/>
  <c r="J201" i="15"/>
  <c r="F201" i="15"/>
  <c r="J200" i="15"/>
  <c r="F200" i="15"/>
  <c r="J199" i="15"/>
  <c r="F199" i="15"/>
  <c r="J198" i="15"/>
  <c r="F198" i="15"/>
  <c r="J197" i="15"/>
  <c r="F197" i="15"/>
  <c r="J196" i="15"/>
  <c r="F196" i="15"/>
  <c r="J195" i="15"/>
  <c r="F195" i="15"/>
  <c r="J194" i="15"/>
  <c r="F194" i="15"/>
  <c r="J193" i="15"/>
  <c r="F193" i="15"/>
  <c r="J192" i="15"/>
  <c r="F192" i="15"/>
  <c r="J191" i="15"/>
  <c r="F191" i="15"/>
  <c r="J190" i="15"/>
  <c r="F190" i="15"/>
  <c r="J189" i="15"/>
  <c r="F189" i="15"/>
  <c r="J188" i="15"/>
  <c r="F188" i="15"/>
  <c r="J187" i="15"/>
  <c r="F187" i="15"/>
  <c r="J186" i="15"/>
  <c r="F186" i="15"/>
  <c r="J185" i="15"/>
  <c r="F185" i="15"/>
  <c r="J184" i="15"/>
  <c r="F184" i="15"/>
  <c r="J183" i="15"/>
  <c r="F183" i="15"/>
  <c r="J182" i="15"/>
  <c r="F182" i="15"/>
  <c r="J181" i="15"/>
  <c r="F181" i="15"/>
  <c r="F67" i="15"/>
  <c r="F59" i="15"/>
  <c r="DD58" i="27" s="1"/>
  <c r="FC58" i="27" s="1"/>
  <c r="F56" i="15"/>
  <c r="F29" i="15"/>
  <c r="J207" i="14"/>
  <c r="F207" i="14"/>
  <c r="J206" i="14"/>
  <c r="F206" i="14"/>
  <c r="J205" i="14"/>
  <c r="F205" i="14"/>
  <c r="J204" i="14"/>
  <c r="F204" i="14"/>
  <c r="J203" i="14"/>
  <c r="F203" i="14"/>
  <c r="J202" i="14"/>
  <c r="F202" i="14"/>
  <c r="J201" i="14"/>
  <c r="F201" i="14"/>
  <c r="J200" i="14"/>
  <c r="F200" i="14"/>
  <c r="J199" i="14"/>
  <c r="F199" i="14"/>
  <c r="J198" i="14"/>
  <c r="F198" i="14"/>
  <c r="J197" i="14"/>
  <c r="F197" i="14"/>
  <c r="J196" i="14"/>
  <c r="F196" i="14"/>
  <c r="J195" i="14"/>
  <c r="F195" i="14"/>
  <c r="J194" i="14"/>
  <c r="F194" i="14"/>
  <c r="J193" i="14"/>
  <c r="F193" i="14"/>
  <c r="J192" i="14"/>
  <c r="F192" i="14"/>
  <c r="J191" i="14"/>
  <c r="F191" i="14"/>
  <c r="J190" i="14"/>
  <c r="F190" i="14"/>
  <c r="J189" i="14"/>
  <c r="F189" i="14"/>
  <c r="J188" i="14"/>
  <c r="F188" i="14"/>
  <c r="J187" i="14"/>
  <c r="F187" i="14"/>
  <c r="J186" i="14"/>
  <c r="F186" i="14"/>
  <c r="J185" i="14"/>
  <c r="F185" i="14"/>
  <c r="J184" i="14"/>
  <c r="F184" i="14"/>
  <c r="J183" i="14"/>
  <c r="F183" i="14"/>
  <c r="J182" i="14"/>
  <c r="F182" i="14"/>
  <c r="J181" i="14"/>
  <c r="F181" i="14"/>
  <c r="F67" i="14"/>
  <c r="F59" i="14"/>
  <c r="F56" i="14"/>
  <c r="J207" i="13"/>
  <c r="F207" i="13"/>
  <c r="J206" i="13"/>
  <c r="F206" i="13"/>
  <c r="J205" i="13"/>
  <c r="F205" i="13"/>
  <c r="J204" i="13"/>
  <c r="F204" i="13"/>
  <c r="J203" i="13"/>
  <c r="F203" i="13"/>
  <c r="J202" i="13"/>
  <c r="F202" i="13"/>
  <c r="J201" i="13"/>
  <c r="F201" i="13"/>
  <c r="J200" i="13"/>
  <c r="F200" i="13"/>
  <c r="J199" i="13"/>
  <c r="F199" i="13"/>
  <c r="J198" i="13"/>
  <c r="F198" i="13"/>
  <c r="J197" i="13"/>
  <c r="F197" i="13"/>
  <c r="J196" i="13"/>
  <c r="F196" i="13"/>
  <c r="J195" i="13"/>
  <c r="F195" i="13"/>
  <c r="J194" i="13"/>
  <c r="F194" i="13"/>
  <c r="J193" i="13"/>
  <c r="F193" i="13"/>
  <c r="J192" i="13"/>
  <c r="F192" i="13"/>
  <c r="J191" i="13"/>
  <c r="F191" i="13"/>
  <c r="J190" i="13"/>
  <c r="F190" i="13"/>
  <c r="J189" i="13"/>
  <c r="F189" i="13"/>
  <c r="J188" i="13"/>
  <c r="F188" i="13"/>
  <c r="J187" i="13"/>
  <c r="F187" i="13"/>
  <c r="J186" i="13"/>
  <c r="F186" i="13"/>
  <c r="J185" i="13"/>
  <c r="F185" i="13"/>
  <c r="J184" i="13"/>
  <c r="F184" i="13"/>
  <c r="J183" i="13"/>
  <c r="F183" i="13"/>
  <c r="J182" i="13"/>
  <c r="F182" i="13"/>
  <c r="J181" i="13"/>
  <c r="F181" i="13"/>
  <c r="F67" i="13"/>
  <c r="AE66" i="5" s="1"/>
  <c r="J207" i="12"/>
  <c r="F207" i="12"/>
  <c r="J206" i="12"/>
  <c r="F206" i="12"/>
  <c r="J205" i="12"/>
  <c r="F205" i="12"/>
  <c r="J204" i="12"/>
  <c r="F204" i="12"/>
  <c r="J203" i="12"/>
  <c r="F203" i="12"/>
  <c r="J202" i="12"/>
  <c r="F202" i="12"/>
  <c r="J201" i="12"/>
  <c r="F201" i="12"/>
  <c r="J200" i="12"/>
  <c r="F200" i="12"/>
  <c r="J199" i="12"/>
  <c r="F199" i="12"/>
  <c r="J198" i="12"/>
  <c r="F198" i="12"/>
  <c r="J197" i="12"/>
  <c r="F197" i="12"/>
  <c r="J196" i="12"/>
  <c r="F196" i="12"/>
  <c r="J195" i="12"/>
  <c r="F195" i="12"/>
  <c r="J194" i="12"/>
  <c r="F194" i="12"/>
  <c r="J193" i="12"/>
  <c r="F193" i="12"/>
  <c r="J192" i="12"/>
  <c r="F192" i="12"/>
  <c r="J191" i="12"/>
  <c r="F191" i="12"/>
  <c r="J190" i="12"/>
  <c r="F190" i="12"/>
  <c r="J189" i="12"/>
  <c r="F189" i="12"/>
  <c r="J188" i="12"/>
  <c r="F188" i="12"/>
  <c r="J187" i="12"/>
  <c r="F187" i="12"/>
  <c r="J186" i="12"/>
  <c r="F186" i="12"/>
  <c r="J185" i="12"/>
  <c r="F185" i="12"/>
  <c r="J184" i="12"/>
  <c r="F184" i="12"/>
  <c r="J183" i="12"/>
  <c r="F183" i="12"/>
  <c r="J182" i="12"/>
  <c r="F182" i="12"/>
  <c r="J181" i="12"/>
  <c r="F181" i="12"/>
  <c r="F67" i="12"/>
  <c r="F59" i="12"/>
  <c r="J206" i="11"/>
  <c r="F206" i="11"/>
  <c r="J205" i="11"/>
  <c r="F205" i="11"/>
  <c r="J204" i="11"/>
  <c r="F204" i="11"/>
  <c r="J203" i="11"/>
  <c r="F203" i="11"/>
  <c r="J202" i="11"/>
  <c r="F202" i="11"/>
  <c r="J201" i="11"/>
  <c r="F201" i="11"/>
  <c r="J200" i="11"/>
  <c r="F200" i="11"/>
  <c r="J199" i="11"/>
  <c r="F199" i="11"/>
  <c r="J198" i="11"/>
  <c r="F198" i="11"/>
  <c r="J197" i="11"/>
  <c r="F197" i="11"/>
  <c r="J196" i="11"/>
  <c r="F196" i="11"/>
  <c r="J195" i="11"/>
  <c r="F195" i="11"/>
  <c r="J194" i="11"/>
  <c r="F194" i="11"/>
  <c r="J193" i="11"/>
  <c r="F193" i="11"/>
  <c r="J192" i="11"/>
  <c r="F192" i="11"/>
  <c r="J191" i="11"/>
  <c r="F191" i="11"/>
  <c r="J190" i="11"/>
  <c r="F190" i="11"/>
  <c r="J189" i="11"/>
  <c r="F189" i="11"/>
  <c r="J188" i="11"/>
  <c r="F188" i="11"/>
  <c r="J187" i="11"/>
  <c r="F187" i="11"/>
  <c r="J186" i="11"/>
  <c r="F186" i="11"/>
  <c r="J185" i="11"/>
  <c r="F185" i="11"/>
  <c r="J184" i="11"/>
  <c r="F184" i="11"/>
  <c r="J183" i="11"/>
  <c r="F183" i="11"/>
  <c r="J182" i="11"/>
  <c r="F182" i="11"/>
  <c r="J181" i="11"/>
  <c r="F181" i="11"/>
  <c r="J180" i="11"/>
  <c r="F180" i="11"/>
  <c r="F67" i="11"/>
  <c r="F59" i="11"/>
  <c r="F56" i="11"/>
  <c r="J206" i="10"/>
  <c r="F206" i="10"/>
  <c r="J205" i="10"/>
  <c r="F205" i="10"/>
  <c r="J204" i="10"/>
  <c r="F204" i="10"/>
  <c r="J203" i="10"/>
  <c r="F203" i="10"/>
  <c r="J202" i="10"/>
  <c r="F202" i="10"/>
  <c r="J201" i="10"/>
  <c r="F201" i="10"/>
  <c r="J200" i="10"/>
  <c r="F200" i="10"/>
  <c r="J199" i="10"/>
  <c r="F199" i="10"/>
  <c r="J198" i="10"/>
  <c r="F198" i="10"/>
  <c r="J197" i="10"/>
  <c r="F197" i="10"/>
  <c r="J196" i="10"/>
  <c r="F196" i="10"/>
  <c r="J195" i="10"/>
  <c r="F195" i="10"/>
  <c r="J194" i="10"/>
  <c r="F194" i="10"/>
  <c r="J193" i="10"/>
  <c r="F193" i="10"/>
  <c r="J192" i="10"/>
  <c r="F192" i="10"/>
  <c r="J191" i="10"/>
  <c r="F191" i="10"/>
  <c r="J190" i="10"/>
  <c r="F190" i="10"/>
  <c r="J189" i="10"/>
  <c r="F189" i="10"/>
  <c r="J188" i="10"/>
  <c r="F188" i="10"/>
  <c r="J187" i="10"/>
  <c r="F187" i="10"/>
  <c r="J186" i="10"/>
  <c r="F186" i="10"/>
  <c r="J185" i="10"/>
  <c r="F185" i="10"/>
  <c r="J184" i="10"/>
  <c r="F184" i="10"/>
  <c r="J183" i="10"/>
  <c r="F183" i="10"/>
  <c r="J182" i="10"/>
  <c r="F182" i="10"/>
  <c r="J181" i="10"/>
  <c r="F181" i="10"/>
  <c r="J180" i="10"/>
  <c r="F180" i="10"/>
  <c r="F67" i="10"/>
  <c r="F59" i="10"/>
  <c r="F56" i="10"/>
  <c r="AE55" i="23" s="1"/>
  <c r="F206" i="9"/>
  <c r="F205" i="9"/>
  <c r="F204" i="9"/>
  <c r="F203" i="9"/>
  <c r="F202" i="9"/>
  <c r="F201" i="9"/>
  <c r="F200" i="9"/>
  <c r="F199" i="9"/>
  <c r="F198" i="9"/>
  <c r="F197" i="9"/>
  <c r="F196" i="9"/>
  <c r="F195" i="9"/>
  <c r="F194" i="9"/>
  <c r="F193" i="9"/>
  <c r="F192" i="9"/>
  <c r="F191" i="9"/>
  <c r="F190" i="9"/>
  <c r="F189" i="9"/>
  <c r="F188" i="9"/>
  <c r="F187" i="9"/>
  <c r="F186" i="9"/>
  <c r="F185" i="9"/>
  <c r="F184" i="9"/>
  <c r="F183" i="9"/>
  <c r="F182" i="9"/>
  <c r="F181" i="9"/>
  <c r="F180" i="9"/>
  <c r="F67" i="9"/>
  <c r="Y66" i="5" s="1"/>
  <c r="F56" i="9"/>
  <c r="J206" i="8"/>
  <c r="F206" i="8"/>
  <c r="J205" i="8"/>
  <c r="F205" i="8"/>
  <c r="J204" i="8"/>
  <c r="F204" i="8"/>
  <c r="J203" i="8"/>
  <c r="F203" i="8"/>
  <c r="J202" i="8"/>
  <c r="F202" i="8"/>
  <c r="J201" i="8"/>
  <c r="F201" i="8"/>
  <c r="J200" i="8"/>
  <c r="F200" i="8"/>
  <c r="J199" i="8"/>
  <c r="F199" i="8"/>
  <c r="J198" i="8"/>
  <c r="F198" i="8"/>
  <c r="J197" i="8"/>
  <c r="F197" i="8"/>
  <c r="J196" i="8"/>
  <c r="F196" i="8"/>
  <c r="J195" i="8"/>
  <c r="F195" i="8"/>
  <c r="J194" i="8"/>
  <c r="F194" i="8"/>
  <c r="J193" i="8"/>
  <c r="F193" i="8"/>
  <c r="J192" i="8"/>
  <c r="F192" i="8"/>
  <c r="J191" i="8"/>
  <c r="F191" i="8"/>
  <c r="J190" i="8"/>
  <c r="F190" i="8"/>
  <c r="J189" i="8"/>
  <c r="F189" i="8"/>
  <c r="J188" i="8"/>
  <c r="F188" i="8"/>
  <c r="J187" i="8"/>
  <c r="F187" i="8"/>
  <c r="J186" i="8"/>
  <c r="F186" i="8"/>
  <c r="J185" i="8"/>
  <c r="F185" i="8"/>
  <c r="J184" i="8"/>
  <c r="F184" i="8"/>
  <c r="J183" i="8"/>
  <c r="F183" i="8"/>
  <c r="J182" i="8"/>
  <c r="F182" i="8"/>
  <c r="J181" i="8"/>
  <c r="F181" i="8"/>
  <c r="J180" i="8"/>
  <c r="F180" i="8"/>
  <c r="F67" i="8"/>
  <c r="CU66" i="27" s="1"/>
  <c r="J59" i="8"/>
  <c r="F59" i="8"/>
  <c r="F56" i="8"/>
  <c r="F209" i="7"/>
  <c r="F208" i="7"/>
  <c r="F207" i="7"/>
  <c r="F206" i="7"/>
  <c r="F205" i="7"/>
  <c r="F204" i="7"/>
  <c r="F203" i="7"/>
  <c r="F202" i="7"/>
  <c r="F201" i="7"/>
  <c r="F200" i="7"/>
  <c r="F199" i="7"/>
  <c r="F198" i="7"/>
  <c r="F197" i="7"/>
  <c r="F196" i="7"/>
  <c r="F195" i="7"/>
  <c r="F194" i="7"/>
  <c r="F193" i="7"/>
  <c r="F192" i="7"/>
  <c r="F191" i="7"/>
  <c r="F190" i="7"/>
  <c r="F189" i="7"/>
  <c r="F188" i="7"/>
  <c r="F187" i="7"/>
  <c r="F186" i="7"/>
  <c r="F185" i="7"/>
  <c r="F184" i="7"/>
  <c r="F183" i="7"/>
  <c r="C134" i="7"/>
  <c r="C133" i="7"/>
  <c r="C132" i="7"/>
  <c r="C131" i="7"/>
  <c r="C130" i="7"/>
  <c r="C129" i="7"/>
  <c r="C128" i="7"/>
  <c r="C127" i="7"/>
  <c r="C126" i="7"/>
  <c r="C125" i="7"/>
  <c r="C124" i="7"/>
  <c r="C123" i="7"/>
  <c r="C122" i="7"/>
  <c r="C121" i="7"/>
  <c r="C120" i="7"/>
  <c r="C119" i="7"/>
  <c r="C118" i="7"/>
  <c r="C117" i="7"/>
  <c r="C116" i="7"/>
  <c r="C115" i="7"/>
  <c r="C114" i="7"/>
  <c r="C113" i="7"/>
  <c r="F209" i="6"/>
  <c r="F208" i="6"/>
  <c r="F207" i="6"/>
  <c r="F206" i="6"/>
  <c r="F205" i="6"/>
  <c r="F204" i="6"/>
  <c r="F203" i="6"/>
  <c r="F202" i="6"/>
  <c r="F201" i="6"/>
  <c r="F200" i="6"/>
  <c r="F199" i="6"/>
  <c r="F198" i="6"/>
  <c r="F197" i="6"/>
  <c r="F196" i="6"/>
  <c r="F195" i="6"/>
  <c r="F194" i="6"/>
  <c r="F193" i="6"/>
  <c r="F192" i="6"/>
  <c r="F191" i="6"/>
  <c r="F190" i="6"/>
  <c r="F189" i="6"/>
  <c r="F188" i="6"/>
  <c r="F187" i="6"/>
  <c r="F186" i="6"/>
  <c r="F185" i="6"/>
  <c r="F184" i="6"/>
  <c r="F183" i="6"/>
  <c r="C209" i="6"/>
  <c r="C208" i="6"/>
  <c r="C207" i="6"/>
  <c r="C206" i="6"/>
  <c r="C205" i="6"/>
  <c r="C204" i="6"/>
  <c r="C203" i="6"/>
  <c r="C202" i="6"/>
  <c r="C201" i="6"/>
  <c r="C200" i="6"/>
  <c r="C199" i="6"/>
  <c r="C198" i="6"/>
  <c r="C197" i="6"/>
  <c r="C196" i="6"/>
  <c r="C195" i="6"/>
  <c r="C194" i="6"/>
  <c r="C193" i="6"/>
  <c r="C192" i="6"/>
  <c r="C191" i="6"/>
  <c r="C190" i="6"/>
  <c r="C189" i="6"/>
  <c r="C188" i="6"/>
  <c r="C187" i="6"/>
  <c r="C186" i="6"/>
  <c r="C185" i="6"/>
  <c r="C184" i="6"/>
  <c r="C183" i="6"/>
  <c r="C182" i="6"/>
  <c r="C181" i="6"/>
  <c r="C180" i="6"/>
  <c r="C179" i="6"/>
  <c r="C178" i="6"/>
  <c r="C177" i="6"/>
  <c r="C176" i="6"/>
  <c r="C175" i="6"/>
  <c r="C174" i="6"/>
  <c r="C173" i="6"/>
  <c r="C172" i="6"/>
  <c r="C171" i="6"/>
  <c r="C170" i="6"/>
  <c r="C169" i="6"/>
  <c r="C168" i="6"/>
  <c r="C167" i="6"/>
  <c r="C166" i="6"/>
  <c r="C165" i="6"/>
  <c r="C164" i="6"/>
  <c r="C163" i="6"/>
  <c r="C162" i="6"/>
  <c r="C161" i="6"/>
  <c r="C160" i="6"/>
  <c r="C159" i="6"/>
  <c r="C158" i="6"/>
  <c r="C157" i="6"/>
  <c r="C156" i="6"/>
  <c r="C155" i="6"/>
  <c r="C154" i="6"/>
  <c r="C153" i="6"/>
  <c r="C152" i="6"/>
  <c r="C151" i="6"/>
  <c r="C150" i="6"/>
  <c r="C149" i="6"/>
  <c r="C148" i="6"/>
  <c r="C147" i="6"/>
  <c r="C146" i="6"/>
  <c r="C145" i="6"/>
  <c r="C144" i="6"/>
  <c r="C143" i="6"/>
  <c r="C142" i="6"/>
  <c r="C141" i="6"/>
  <c r="C140" i="6"/>
  <c r="C139" i="6"/>
  <c r="C138" i="6"/>
  <c r="C137" i="6"/>
  <c r="C136" i="6"/>
  <c r="C135" i="6"/>
  <c r="C134" i="6"/>
  <c r="C133" i="6"/>
  <c r="C132" i="6"/>
  <c r="C131" i="6"/>
  <c r="C130" i="6"/>
  <c r="C129" i="6"/>
  <c r="C128" i="6"/>
  <c r="C127" i="6"/>
  <c r="C126" i="6"/>
  <c r="C125" i="6"/>
  <c r="C124" i="6"/>
  <c r="C123" i="6"/>
  <c r="C122" i="6"/>
  <c r="C121" i="6"/>
  <c r="C120" i="6"/>
  <c r="C119" i="6"/>
  <c r="C118" i="6"/>
  <c r="C117" i="6"/>
  <c r="C116" i="6"/>
  <c r="C115" i="6"/>
  <c r="C114" i="6"/>
  <c r="C113" i="6"/>
  <c r="F211" i="2"/>
  <c r="F210" i="2"/>
  <c r="F209" i="2"/>
  <c r="F208" i="2"/>
  <c r="F207" i="2"/>
  <c r="F206" i="2"/>
  <c r="F205" i="2"/>
  <c r="F204" i="2"/>
  <c r="F203" i="2"/>
  <c r="F202" i="2"/>
  <c r="F201" i="2"/>
  <c r="F200" i="2"/>
  <c r="F199" i="2"/>
  <c r="F198" i="2"/>
  <c r="F197" i="2"/>
  <c r="F196" i="2"/>
  <c r="F195" i="2"/>
  <c r="F194" i="2"/>
  <c r="F193" i="2"/>
  <c r="F192" i="2"/>
  <c r="F191" i="2"/>
  <c r="F190" i="2"/>
  <c r="F189" i="2"/>
  <c r="F188" i="2"/>
  <c r="F187" i="2"/>
  <c r="F186" i="2"/>
  <c r="F185" i="2"/>
  <c r="F184" i="2"/>
  <c r="C154" i="2"/>
  <c r="C153" i="2"/>
  <c r="C152" i="2"/>
  <c r="C151" i="2"/>
  <c r="C150" i="2"/>
  <c r="C149" i="2"/>
  <c r="C148" i="2"/>
  <c r="C147" i="2"/>
  <c r="C146" i="2"/>
  <c r="C145" i="2"/>
  <c r="C144" i="2"/>
  <c r="C143" i="2"/>
  <c r="C142" i="2"/>
  <c r="C141" i="2"/>
  <c r="C140" i="2"/>
  <c r="C139" i="2"/>
  <c r="C138" i="2"/>
  <c r="C137" i="2"/>
  <c r="C136" i="2"/>
  <c r="C135" i="2"/>
  <c r="C134" i="2"/>
  <c r="C133" i="2"/>
  <c r="C132" i="2"/>
  <c r="C131" i="2"/>
  <c r="C130" i="2"/>
  <c r="C129" i="2"/>
  <c r="C128" i="2"/>
  <c r="C127" i="2"/>
  <c r="C126" i="2"/>
  <c r="C125" i="2"/>
  <c r="C124" i="2"/>
  <c r="C123" i="2"/>
  <c r="C122" i="2"/>
  <c r="C121" i="2"/>
  <c r="C120" i="2"/>
  <c r="C119" i="2"/>
  <c r="C118" i="2"/>
  <c r="C117" i="2"/>
  <c r="C116" i="2"/>
  <c r="C115" i="2"/>
  <c r="C113" i="2"/>
  <c r="F66" i="13"/>
  <c r="F68" i="2"/>
  <c r="F68" i="6"/>
  <c r="F68" i="7"/>
  <c r="J68" i="7"/>
  <c r="J68" i="6"/>
  <c r="F83" i="2"/>
  <c r="F82" i="2"/>
  <c r="F81" i="2"/>
  <c r="F80" i="2"/>
  <c r="F79" i="2"/>
  <c r="Z79" i="23" s="1"/>
  <c r="F78" i="2"/>
  <c r="F77" i="2"/>
  <c r="F76" i="2"/>
  <c r="F75" i="2"/>
  <c r="Z75" i="23" s="1"/>
  <c r="BA75" i="23" s="1"/>
  <c r="F74" i="2"/>
  <c r="Z74" i="23" s="1"/>
  <c r="F73" i="2"/>
  <c r="F72" i="2"/>
  <c r="F71" i="2"/>
  <c r="Z71" i="23" s="1"/>
  <c r="F70" i="2"/>
  <c r="U69" i="5" s="1"/>
  <c r="F69" i="2"/>
  <c r="J68" i="2"/>
  <c r="CZ67" i="5"/>
  <c r="F94" i="2"/>
  <c r="J94" i="2"/>
  <c r="F57" i="2"/>
  <c r="F57" i="6"/>
  <c r="CS56" i="27" s="1"/>
  <c r="F94" i="7"/>
  <c r="F94" i="6"/>
  <c r="V93" i="5" s="1"/>
  <c r="J29" i="2"/>
  <c r="W180" i="5"/>
  <c r="CZ93" i="5"/>
  <c r="CZ56" i="5"/>
  <c r="J29" i="7"/>
  <c r="CZ28" i="5"/>
  <c r="J5" i="6"/>
  <c r="J9" i="6"/>
  <c r="J13" i="6"/>
  <c r="J14" i="6"/>
  <c r="J17" i="6"/>
  <c r="J25" i="6"/>
  <c r="J26" i="6"/>
  <c r="J33" i="6"/>
  <c r="J34" i="6"/>
  <c r="J38" i="6"/>
  <c r="J42" i="6"/>
  <c r="J46" i="6"/>
  <c r="J60" i="6"/>
  <c r="J61" i="6"/>
  <c r="J76" i="6"/>
  <c r="J77" i="6"/>
  <c r="J84" i="6"/>
  <c r="J88" i="6"/>
  <c r="J92" i="6"/>
  <c r="J96" i="6"/>
  <c r="J100" i="6"/>
  <c r="J105" i="6"/>
  <c r="J109" i="6"/>
  <c r="J113" i="6"/>
  <c r="J114" i="6"/>
  <c r="J115" i="6"/>
  <c r="F63" i="2"/>
  <c r="J5" i="2"/>
  <c r="J6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30" i="2"/>
  <c r="J31" i="2"/>
  <c r="J33" i="2"/>
  <c r="J34" i="2"/>
  <c r="J37" i="2"/>
  <c r="J38" i="2"/>
  <c r="J39" i="2"/>
  <c r="J41" i="2"/>
  <c r="J42" i="2"/>
  <c r="J43" i="2"/>
  <c r="J45" i="2"/>
  <c r="J46" i="2"/>
  <c r="J47" i="2"/>
  <c r="J51" i="2"/>
  <c r="J52" i="2"/>
  <c r="J54" i="2"/>
  <c r="J55" i="2"/>
  <c r="J56" i="2"/>
  <c r="J58" i="2"/>
  <c r="J59" i="2"/>
  <c r="J60" i="2"/>
  <c r="J61" i="2"/>
  <c r="J62" i="2"/>
  <c r="J63" i="2"/>
  <c r="J64" i="2"/>
  <c r="J65" i="2"/>
  <c r="J66" i="2"/>
  <c r="J67" i="2"/>
  <c r="J70" i="2"/>
  <c r="J71" i="2"/>
  <c r="J72" i="2"/>
  <c r="J74" i="2"/>
  <c r="J75" i="2"/>
  <c r="J76" i="2"/>
  <c r="J78" i="2"/>
  <c r="J79" i="2"/>
  <c r="J80" i="2"/>
  <c r="J82" i="2"/>
  <c r="J83" i="2"/>
  <c r="J84" i="2"/>
  <c r="J86" i="2"/>
  <c r="J87" i="2"/>
  <c r="J88" i="2"/>
  <c r="J90" i="2"/>
  <c r="J91" i="2"/>
  <c r="J92" i="2"/>
  <c r="J95" i="2"/>
  <c r="J96" i="2"/>
  <c r="J98" i="2"/>
  <c r="J99" i="2"/>
  <c r="J100" i="2"/>
  <c r="J103" i="2"/>
  <c r="J104" i="2"/>
  <c r="J105" i="2"/>
  <c r="J107" i="2"/>
  <c r="J108" i="2"/>
  <c r="J109" i="2"/>
  <c r="J111" i="2"/>
  <c r="J112" i="2"/>
  <c r="J113" i="2"/>
  <c r="J115" i="2"/>
  <c r="J116" i="2"/>
  <c r="J117" i="2"/>
  <c r="J118" i="2"/>
  <c r="J119" i="2"/>
  <c r="J120" i="2"/>
  <c r="J121" i="2"/>
  <c r="J122" i="2"/>
  <c r="CZ61" i="5"/>
  <c r="N61" i="5"/>
  <c r="D4" i="2"/>
  <c r="J4" i="2"/>
  <c r="L4" i="2"/>
  <c r="CX3" i="5"/>
  <c r="AH180" i="5"/>
  <c r="CG180" i="5" s="1"/>
  <c r="AG180" i="5"/>
  <c r="AF180" i="5"/>
  <c r="AE180" i="5"/>
  <c r="AD180" i="5"/>
  <c r="AC180" i="5"/>
  <c r="Z180" i="5"/>
  <c r="CA180" i="5" s="1"/>
  <c r="Y180" i="5"/>
  <c r="X180" i="5"/>
  <c r="V180" i="5"/>
  <c r="U180" i="5"/>
  <c r="O180" i="5"/>
  <c r="S180" i="5"/>
  <c r="BH180" i="5"/>
  <c r="AH179" i="5"/>
  <c r="CG179" i="5" s="1"/>
  <c r="AG179" i="5"/>
  <c r="AF179" i="5"/>
  <c r="AE179" i="5"/>
  <c r="AD179" i="5"/>
  <c r="BC179" i="5" s="1"/>
  <c r="AC179" i="5"/>
  <c r="Z179" i="5"/>
  <c r="Y179" i="5"/>
  <c r="X179" i="5"/>
  <c r="AY179" i="5" s="1"/>
  <c r="DS179" i="5" s="1"/>
  <c r="W179" i="5"/>
  <c r="V179" i="5"/>
  <c r="U179" i="5"/>
  <c r="O179" i="5"/>
  <c r="S179" i="5"/>
  <c r="BH179" i="5"/>
  <c r="AH178" i="5"/>
  <c r="CG178" i="5" s="1"/>
  <c r="AG178" i="5"/>
  <c r="BF178" i="5" s="1"/>
  <c r="AF178" i="5"/>
  <c r="BE178" i="5" s="1"/>
  <c r="BR178" i="5" s="1"/>
  <c r="AE178" i="5"/>
  <c r="AD178" i="5"/>
  <c r="AC178" i="5"/>
  <c r="CB178" i="5" s="1"/>
  <c r="Z178" i="5"/>
  <c r="Y178" i="5"/>
  <c r="X178" i="5"/>
  <c r="W178" i="5"/>
  <c r="BX178" i="5" s="1"/>
  <c r="V178" i="5"/>
  <c r="U178" i="5"/>
  <c r="O178" i="5"/>
  <c r="S178" i="5"/>
  <c r="BH178" i="5"/>
  <c r="N178" i="5"/>
  <c r="AH177" i="5"/>
  <c r="CG177" i="5" s="1"/>
  <c r="AG177" i="5"/>
  <c r="CF177" i="5" s="1"/>
  <c r="AF177" i="5"/>
  <c r="BE177" i="5" s="1"/>
  <c r="AE177" i="5"/>
  <c r="AD177" i="5"/>
  <c r="AC177" i="5"/>
  <c r="Z177" i="5"/>
  <c r="Y177" i="5"/>
  <c r="X177" i="5"/>
  <c r="W177" i="5"/>
  <c r="AX177" i="5" s="1"/>
  <c r="V177" i="5"/>
  <c r="U177" i="5"/>
  <c r="O177" i="5"/>
  <c r="S177" i="5"/>
  <c r="BH177" i="5"/>
  <c r="AH176" i="5"/>
  <c r="CG176" i="5" s="1"/>
  <c r="AG176" i="5"/>
  <c r="AF176" i="5"/>
  <c r="BE176" i="5" s="1"/>
  <c r="BR176" i="5" s="1"/>
  <c r="AE176" i="5"/>
  <c r="AD176" i="5"/>
  <c r="AC176" i="5"/>
  <c r="CB176" i="5" s="1"/>
  <c r="CP176" i="5" s="1"/>
  <c r="Z176" i="5"/>
  <c r="CA176" i="5" s="1"/>
  <c r="Y176" i="5"/>
  <c r="X176" i="5"/>
  <c r="W176" i="5"/>
  <c r="V176" i="5"/>
  <c r="AW176" i="5" s="1"/>
  <c r="U176" i="5"/>
  <c r="O176" i="5"/>
  <c r="S176" i="5"/>
  <c r="BH176" i="5"/>
  <c r="AH175" i="5"/>
  <c r="CG175" i="5" s="1"/>
  <c r="AG175" i="5"/>
  <c r="AF175" i="5"/>
  <c r="AE175" i="5"/>
  <c r="CD175" i="5" s="1"/>
  <c r="AD175" i="5"/>
  <c r="BC175" i="5" s="1"/>
  <c r="BP175" i="5" s="1"/>
  <c r="AC175" i="5"/>
  <c r="Z175" i="5"/>
  <c r="Y175" i="5"/>
  <c r="X175" i="5"/>
  <c r="AY175" i="5" s="1"/>
  <c r="DS175" i="5" s="1"/>
  <c r="W175" i="5"/>
  <c r="V175" i="5"/>
  <c r="U175" i="5"/>
  <c r="BV175" i="5" s="1"/>
  <c r="O175" i="5"/>
  <c r="S175" i="5"/>
  <c r="BH175" i="5"/>
  <c r="AH174" i="5"/>
  <c r="CG174" i="5" s="1"/>
  <c r="AG174" i="5"/>
  <c r="AF174" i="5"/>
  <c r="AE174" i="5"/>
  <c r="AD174" i="5"/>
  <c r="BC174" i="5" s="1"/>
  <c r="AC174" i="5"/>
  <c r="Z174" i="5"/>
  <c r="Y174" i="5"/>
  <c r="X174" i="5"/>
  <c r="BY174" i="5" s="1"/>
  <c r="W174" i="5"/>
  <c r="BX174" i="5" s="1"/>
  <c r="V174" i="5"/>
  <c r="U174" i="5"/>
  <c r="O174" i="5"/>
  <c r="S174" i="5"/>
  <c r="BH174" i="5"/>
  <c r="N174" i="5"/>
  <c r="AH173" i="5"/>
  <c r="CG173" i="5" s="1"/>
  <c r="AG173" i="5"/>
  <c r="AF173" i="5"/>
  <c r="AE173" i="5"/>
  <c r="AD173" i="5"/>
  <c r="AC173" i="5"/>
  <c r="CB173" i="5" s="1"/>
  <c r="CP173" i="5" s="1"/>
  <c r="Z173" i="5"/>
  <c r="Y173" i="5"/>
  <c r="X173" i="5"/>
  <c r="W173" i="5"/>
  <c r="V173" i="5"/>
  <c r="U173" i="5"/>
  <c r="O173" i="5"/>
  <c r="S173" i="5"/>
  <c r="BH173" i="5"/>
  <c r="AH172" i="5"/>
  <c r="CG172" i="5" s="1"/>
  <c r="AG172" i="5"/>
  <c r="AF172" i="5"/>
  <c r="BE172" i="5" s="1"/>
  <c r="BR172" i="5" s="1"/>
  <c r="AE172" i="5"/>
  <c r="AD172" i="5"/>
  <c r="AC172" i="5"/>
  <c r="Z172" i="5"/>
  <c r="Y172" i="5"/>
  <c r="X172" i="5"/>
  <c r="W172" i="5"/>
  <c r="V172" i="5"/>
  <c r="U172" i="5"/>
  <c r="O172" i="5"/>
  <c r="S172" i="5"/>
  <c r="BH172" i="5"/>
  <c r="N172" i="5"/>
  <c r="AH171" i="5"/>
  <c r="CG171" i="5" s="1"/>
  <c r="AG171" i="5"/>
  <c r="AF171" i="5"/>
  <c r="BE171" i="5" s="1"/>
  <c r="DY171" i="5" s="1"/>
  <c r="AE171" i="5"/>
  <c r="AD171" i="5"/>
  <c r="AC171" i="5"/>
  <c r="Z171" i="5"/>
  <c r="Y171" i="5"/>
  <c r="X171" i="5"/>
  <c r="W171" i="5"/>
  <c r="V171" i="5"/>
  <c r="U171" i="5"/>
  <c r="O171" i="5"/>
  <c r="S171" i="5"/>
  <c r="BH171" i="5"/>
  <c r="AH170" i="5"/>
  <c r="CG170" i="5" s="1"/>
  <c r="AG170" i="5"/>
  <c r="AF170" i="5"/>
  <c r="BE170" i="5" s="1"/>
  <c r="BR170" i="5" s="1"/>
  <c r="AE170" i="5"/>
  <c r="AD170" i="5"/>
  <c r="AC170" i="5"/>
  <c r="BB170" i="5" s="1"/>
  <c r="Z170" i="5"/>
  <c r="Y170" i="5"/>
  <c r="X170" i="5"/>
  <c r="W170" i="5"/>
  <c r="V170" i="5"/>
  <c r="AW170" i="5" s="1"/>
  <c r="BJ170" i="5" s="1"/>
  <c r="U170" i="5"/>
  <c r="O170" i="5"/>
  <c r="S170" i="5"/>
  <c r="BH170" i="5"/>
  <c r="N170" i="5"/>
  <c r="AH169" i="5"/>
  <c r="CG169" i="5" s="1"/>
  <c r="AG169" i="5"/>
  <c r="AF169" i="5"/>
  <c r="BE169" i="5" s="1"/>
  <c r="BR169" i="5" s="1"/>
  <c r="AE169" i="5"/>
  <c r="AD169" i="5"/>
  <c r="AC169" i="5"/>
  <c r="Z169" i="5"/>
  <c r="CA169" i="5" s="1"/>
  <c r="Y169" i="5"/>
  <c r="X169" i="5"/>
  <c r="BY169" i="5" s="1"/>
  <c r="W169" i="5"/>
  <c r="V169" i="5"/>
  <c r="U169" i="5"/>
  <c r="O169" i="5"/>
  <c r="S169" i="5"/>
  <c r="BH169" i="5"/>
  <c r="AH168" i="5"/>
  <c r="CG168" i="5" s="1"/>
  <c r="AG168" i="5"/>
  <c r="AF168" i="5"/>
  <c r="AE168" i="5"/>
  <c r="AD168" i="5"/>
  <c r="AC168" i="5"/>
  <c r="Z168" i="5"/>
  <c r="Y168" i="5"/>
  <c r="X168" i="5"/>
  <c r="W168" i="5"/>
  <c r="V168" i="5"/>
  <c r="U168" i="5"/>
  <c r="O168" i="5"/>
  <c r="S168" i="5"/>
  <c r="BH168" i="5"/>
  <c r="AH167" i="5"/>
  <c r="CG167" i="5" s="1"/>
  <c r="AG167" i="5"/>
  <c r="AF167" i="5"/>
  <c r="AE167" i="5"/>
  <c r="AD167" i="5"/>
  <c r="BC167" i="5" s="1"/>
  <c r="DW167" i="5" s="1"/>
  <c r="AC167" i="5"/>
  <c r="Z167" i="5"/>
  <c r="Y167" i="5"/>
  <c r="X167" i="5"/>
  <c r="AY167" i="5" s="1"/>
  <c r="BL167" i="5" s="1"/>
  <c r="W167" i="5"/>
  <c r="V167" i="5"/>
  <c r="U167" i="5"/>
  <c r="O167" i="5"/>
  <c r="S167" i="5"/>
  <c r="BH167" i="5"/>
  <c r="AH166" i="5"/>
  <c r="CG166" i="5" s="1"/>
  <c r="AG166" i="5"/>
  <c r="AF166" i="5"/>
  <c r="AE166" i="5"/>
  <c r="AD166" i="5"/>
  <c r="AC166" i="5"/>
  <c r="BB166" i="5" s="1"/>
  <c r="BO166" i="5" s="1"/>
  <c r="Z166" i="5"/>
  <c r="Y166" i="5"/>
  <c r="X166" i="5"/>
  <c r="W166" i="5"/>
  <c r="V166" i="5"/>
  <c r="U166" i="5"/>
  <c r="O166" i="5"/>
  <c r="S166" i="5"/>
  <c r="BH166" i="5"/>
  <c r="N166" i="5"/>
  <c r="AH165" i="5"/>
  <c r="CG165" i="5" s="1"/>
  <c r="AG165" i="5"/>
  <c r="BF165" i="5" s="1"/>
  <c r="BS165" i="5" s="1"/>
  <c r="AF165" i="5"/>
  <c r="AE165" i="5"/>
  <c r="AD165" i="5"/>
  <c r="BC165" i="5" s="1"/>
  <c r="AC165" i="5"/>
  <c r="BB165" i="5" s="1"/>
  <c r="DV165" i="5" s="1"/>
  <c r="Z165" i="5"/>
  <c r="Y165" i="5"/>
  <c r="X165" i="5"/>
  <c r="W165" i="5"/>
  <c r="V165" i="5"/>
  <c r="U165" i="5"/>
  <c r="O165" i="5"/>
  <c r="S165" i="5"/>
  <c r="BH165" i="5"/>
  <c r="AH164" i="5"/>
  <c r="CG164" i="5" s="1"/>
  <c r="AG164" i="5"/>
  <c r="AF164" i="5"/>
  <c r="AE164" i="5"/>
  <c r="AD164" i="5"/>
  <c r="AC164" i="5"/>
  <c r="Z164" i="5"/>
  <c r="BA164" i="5" s="1"/>
  <c r="Y164" i="5"/>
  <c r="X164" i="5"/>
  <c r="W164" i="5"/>
  <c r="V164" i="5"/>
  <c r="AW164" i="5" s="1"/>
  <c r="BJ164" i="5" s="1"/>
  <c r="U164" i="5"/>
  <c r="O164" i="5"/>
  <c r="S164" i="5"/>
  <c r="BH164" i="5"/>
  <c r="N164" i="5"/>
  <c r="AH163" i="5"/>
  <c r="CG163" i="5" s="1"/>
  <c r="AG163" i="5"/>
  <c r="AF163" i="5"/>
  <c r="CE163" i="5" s="1"/>
  <c r="AE163" i="5"/>
  <c r="AD163" i="5"/>
  <c r="AC163" i="5"/>
  <c r="Z163" i="5"/>
  <c r="CA163" i="5" s="1"/>
  <c r="Y163" i="5"/>
  <c r="X163" i="5"/>
  <c r="W163" i="5"/>
  <c r="V163" i="5"/>
  <c r="BW163" i="5" s="1"/>
  <c r="U163" i="5"/>
  <c r="O163" i="5"/>
  <c r="S163" i="5"/>
  <c r="BH163" i="5"/>
  <c r="N163" i="5"/>
  <c r="AH162" i="5"/>
  <c r="CG162" i="5" s="1"/>
  <c r="AG162" i="5"/>
  <c r="AF162" i="5"/>
  <c r="BE162" i="5" s="1"/>
  <c r="DY162" i="5" s="1"/>
  <c r="AE162" i="5"/>
  <c r="AD162" i="5"/>
  <c r="AC162" i="5"/>
  <c r="Z162" i="5"/>
  <c r="Y162" i="5"/>
  <c r="X162" i="5"/>
  <c r="W162" i="5"/>
  <c r="V162" i="5"/>
  <c r="BW162" i="5" s="1"/>
  <c r="U162" i="5"/>
  <c r="O162" i="5"/>
  <c r="S162" i="5"/>
  <c r="BH162" i="5"/>
  <c r="N162" i="5"/>
  <c r="AH161" i="5"/>
  <c r="CG161" i="5" s="1"/>
  <c r="AG161" i="5"/>
  <c r="AF161" i="5"/>
  <c r="BE161" i="5" s="1"/>
  <c r="AE161" i="5"/>
  <c r="AD161" i="5"/>
  <c r="AC161" i="5"/>
  <c r="Z161" i="5"/>
  <c r="BA161" i="5" s="1"/>
  <c r="Y161" i="5"/>
  <c r="X161" i="5"/>
  <c r="W161" i="5"/>
  <c r="V161" i="5"/>
  <c r="U161" i="5"/>
  <c r="O161" i="5"/>
  <c r="S161" i="5"/>
  <c r="BH161" i="5"/>
  <c r="AH160" i="5"/>
  <c r="CG160" i="5" s="1"/>
  <c r="AG160" i="5"/>
  <c r="AF160" i="5"/>
  <c r="CE160" i="5" s="1"/>
  <c r="AE160" i="5"/>
  <c r="BD160" i="5" s="1"/>
  <c r="BQ160" i="5" s="1"/>
  <c r="AD160" i="5"/>
  <c r="CC160" i="5" s="1"/>
  <c r="AC160" i="5"/>
  <c r="Z160" i="5"/>
  <c r="Y160" i="5"/>
  <c r="X160" i="5"/>
  <c r="W160" i="5"/>
  <c r="V160" i="5"/>
  <c r="U160" i="5"/>
  <c r="O160" i="5"/>
  <c r="S160" i="5"/>
  <c r="BH160" i="5"/>
  <c r="N160" i="5"/>
  <c r="AH159" i="5"/>
  <c r="CG159" i="5" s="1"/>
  <c r="AG159" i="5"/>
  <c r="AF159" i="5"/>
  <c r="AE159" i="5"/>
  <c r="BD159" i="5" s="1"/>
  <c r="BQ159" i="5" s="1"/>
  <c r="AD159" i="5"/>
  <c r="CC159" i="5" s="1"/>
  <c r="AC159" i="5"/>
  <c r="Z159" i="5"/>
  <c r="Y159" i="5"/>
  <c r="AZ159" i="5" s="1"/>
  <c r="BM159" i="5" s="1"/>
  <c r="X159" i="5"/>
  <c r="W159" i="5"/>
  <c r="V159" i="5"/>
  <c r="U159" i="5"/>
  <c r="AV159" i="5" s="1"/>
  <c r="O159" i="5"/>
  <c r="S159" i="5"/>
  <c r="BH159" i="5"/>
  <c r="N159" i="5"/>
  <c r="AH158" i="5"/>
  <c r="CG158" i="5" s="1"/>
  <c r="AG158" i="5"/>
  <c r="AF158" i="5"/>
  <c r="AE158" i="5"/>
  <c r="AD158" i="5"/>
  <c r="AC158" i="5"/>
  <c r="Z158" i="5"/>
  <c r="Y158" i="5"/>
  <c r="AZ158" i="5" s="1"/>
  <c r="DT158" i="5" s="1"/>
  <c r="X158" i="5"/>
  <c r="W158" i="5"/>
  <c r="V158" i="5"/>
  <c r="U158" i="5"/>
  <c r="AV158" i="5" s="1"/>
  <c r="BI158" i="5" s="1"/>
  <c r="AJ158" i="5" s="1"/>
  <c r="O158" i="5"/>
  <c r="S158" i="5"/>
  <c r="BH158" i="5"/>
  <c r="N158" i="5"/>
  <c r="AH157" i="5"/>
  <c r="CG157" i="5" s="1"/>
  <c r="AG157" i="5"/>
  <c r="AF157" i="5"/>
  <c r="AE157" i="5"/>
  <c r="BD157" i="5" s="1"/>
  <c r="AD157" i="5"/>
  <c r="AC157" i="5"/>
  <c r="Z157" i="5"/>
  <c r="Y157" i="5"/>
  <c r="X157" i="5"/>
  <c r="W157" i="5"/>
  <c r="V157" i="5"/>
  <c r="U157" i="5"/>
  <c r="O157" i="5"/>
  <c r="S157" i="5"/>
  <c r="BH157" i="5"/>
  <c r="AH156" i="5"/>
  <c r="CG156" i="5" s="1"/>
  <c r="AG156" i="5"/>
  <c r="AF156" i="5"/>
  <c r="AE156" i="5"/>
  <c r="AD156" i="5"/>
  <c r="BC156" i="5" s="1"/>
  <c r="AC156" i="5"/>
  <c r="Z156" i="5"/>
  <c r="Y156" i="5"/>
  <c r="X156" i="5"/>
  <c r="AY156" i="5" s="1"/>
  <c r="DS156" i="5" s="1"/>
  <c r="W156" i="5"/>
  <c r="V156" i="5"/>
  <c r="U156" i="5"/>
  <c r="O156" i="5"/>
  <c r="S156" i="5"/>
  <c r="BH156" i="5"/>
  <c r="N156" i="5"/>
  <c r="AH155" i="5"/>
  <c r="CG155" i="5" s="1"/>
  <c r="AG155" i="5"/>
  <c r="AF155" i="5"/>
  <c r="AE155" i="5"/>
  <c r="AD155" i="5"/>
  <c r="BC155" i="5" s="1"/>
  <c r="BP155" i="5" s="1"/>
  <c r="AC155" i="5"/>
  <c r="Z155" i="5"/>
  <c r="Y155" i="5"/>
  <c r="BZ155" i="5" s="1"/>
  <c r="X155" i="5"/>
  <c r="W155" i="5"/>
  <c r="V155" i="5"/>
  <c r="U155" i="5"/>
  <c r="O155" i="5"/>
  <c r="S155" i="5"/>
  <c r="BH155" i="5"/>
  <c r="N155" i="5"/>
  <c r="AH154" i="5"/>
  <c r="CG154" i="5" s="1"/>
  <c r="AG154" i="5"/>
  <c r="AF154" i="5"/>
  <c r="AE154" i="5"/>
  <c r="AD154" i="5"/>
  <c r="BC154" i="5" s="1"/>
  <c r="BP154" i="5" s="1"/>
  <c r="AC154" i="5"/>
  <c r="Z154" i="5"/>
  <c r="Y154" i="5"/>
  <c r="X154" i="5"/>
  <c r="AY154" i="5" s="1"/>
  <c r="BL154" i="5" s="1"/>
  <c r="W154" i="5"/>
  <c r="V154" i="5"/>
  <c r="U154" i="5"/>
  <c r="O154" i="5"/>
  <c r="S154" i="5"/>
  <c r="BH154" i="5"/>
  <c r="N154" i="5"/>
  <c r="AH153" i="5"/>
  <c r="CG153" i="5" s="1"/>
  <c r="AG153" i="5"/>
  <c r="AF153" i="5"/>
  <c r="AE153" i="5"/>
  <c r="AD153" i="5"/>
  <c r="BC153" i="5" s="1"/>
  <c r="BP153" i="5" s="1"/>
  <c r="AC153" i="5"/>
  <c r="Z153" i="5"/>
  <c r="Y153" i="5"/>
  <c r="X153" i="5"/>
  <c r="AY153" i="5" s="1"/>
  <c r="W153" i="5"/>
  <c r="V153" i="5"/>
  <c r="U153" i="5"/>
  <c r="O153" i="5"/>
  <c r="S153" i="5"/>
  <c r="BH153" i="5"/>
  <c r="AH152" i="5"/>
  <c r="CG152" i="5" s="1"/>
  <c r="AG152" i="5"/>
  <c r="CF152" i="5" s="1"/>
  <c r="AF152" i="5"/>
  <c r="AE152" i="5"/>
  <c r="AD152" i="5"/>
  <c r="AC152" i="5"/>
  <c r="BB152" i="5" s="1"/>
  <c r="Z152" i="5"/>
  <c r="Y152" i="5"/>
  <c r="X152" i="5"/>
  <c r="W152" i="5"/>
  <c r="AX152" i="5" s="1"/>
  <c r="DR152" i="5" s="1"/>
  <c r="V152" i="5"/>
  <c r="U152" i="5"/>
  <c r="O152" i="5"/>
  <c r="S152" i="5"/>
  <c r="BH152" i="5"/>
  <c r="AH151" i="5"/>
  <c r="CG151" i="5" s="1"/>
  <c r="AG151" i="5"/>
  <c r="AF151" i="5"/>
  <c r="BE151" i="5" s="1"/>
  <c r="BR151" i="5" s="1"/>
  <c r="AE151" i="5"/>
  <c r="AD151" i="5"/>
  <c r="AC151" i="5"/>
  <c r="Z151" i="5"/>
  <c r="CA151" i="5" s="1"/>
  <c r="Y151" i="5"/>
  <c r="X151" i="5"/>
  <c r="W151" i="5"/>
  <c r="BX151" i="5" s="1"/>
  <c r="V151" i="5"/>
  <c r="AW151" i="5" s="1"/>
  <c r="BJ151" i="5" s="1"/>
  <c r="U151" i="5"/>
  <c r="O151" i="5"/>
  <c r="S151" i="5"/>
  <c r="BH151" i="5"/>
  <c r="N151" i="5"/>
  <c r="AH150" i="5"/>
  <c r="CG150" i="5" s="1"/>
  <c r="AG150" i="5"/>
  <c r="AF150" i="5"/>
  <c r="AE150" i="5"/>
  <c r="CD150" i="5" s="1"/>
  <c r="AD150" i="5"/>
  <c r="AC150" i="5"/>
  <c r="Z150" i="5"/>
  <c r="CA150" i="5" s="1"/>
  <c r="Y150" i="5"/>
  <c r="AZ150" i="5" s="1"/>
  <c r="DT150" i="5" s="1"/>
  <c r="X150" i="5"/>
  <c r="W150" i="5"/>
  <c r="V150" i="5"/>
  <c r="U150" i="5"/>
  <c r="O150" i="5"/>
  <c r="S150" i="5"/>
  <c r="BH150" i="5"/>
  <c r="N150" i="5"/>
  <c r="AH149" i="5"/>
  <c r="CG149" i="5" s="1"/>
  <c r="AG149" i="5"/>
  <c r="AF149" i="5"/>
  <c r="AE149" i="5"/>
  <c r="AD149" i="5"/>
  <c r="AC149" i="5"/>
  <c r="Z149" i="5"/>
  <c r="Y149" i="5"/>
  <c r="X149" i="5"/>
  <c r="W149" i="5"/>
  <c r="V149" i="5"/>
  <c r="U149" i="5"/>
  <c r="O149" i="5"/>
  <c r="S149" i="5"/>
  <c r="BH149" i="5"/>
  <c r="AH148" i="5"/>
  <c r="CG148" i="5" s="1"/>
  <c r="AG148" i="5"/>
  <c r="AF148" i="5"/>
  <c r="AE148" i="5"/>
  <c r="AD148" i="5"/>
  <c r="AC148" i="5"/>
  <c r="Z148" i="5"/>
  <c r="Y148" i="5"/>
  <c r="X148" i="5"/>
  <c r="W148" i="5"/>
  <c r="V148" i="5"/>
  <c r="U148" i="5"/>
  <c r="O148" i="5"/>
  <c r="S148" i="5"/>
  <c r="BH148" i="5"/>
  <c r="AH147" i="5"/>
  <c r="CG147" i="5" s="1"/>
  <c r="AG147" i="5"/>
  <c r="AF147" i="5"/>
  <c r="AE147" i="5"/>
  <c r="BD147" i="5" s="1"/>
  <c r="AD147" i="5"/>
  <c r="BC147" i="5" s="1"/>
  <c r="BP147" i="5" s="1"/>
  <c r="AC147" i="5"/>
  <c r="Z147" i="5"/>
  <c r="Y147" i="5"/>
  <c r="BZ147" i="5" s="1"/>
  <c r="X147" i="5"/>
  <c r="W147" i="5"/>
  <c r="V147" i="5"/>
  <c r="U147" i="5"/>
  <c r="BV147" i="5" s="1"/>
  <c r="CJ147" i="5" s="1"/>
  <c r="O147" i="5"/>
  <c r="S147" i="5"/>
  <c r="BH147" i="5"/>
  <c r="N147" i="5"/>
  <c r="AH146" i="5"/>
  <c r="CG146" i="5" s="1"/>
  <c r="AG146" i="5"/>
  <c r="AF146" i="5"/>
  <c r="AE146" i="5"/>
  <c r="AD146" i="5"/>
  <c r="CC146" i="5" s="1"/>
  <c r="AC146" i="5"/>
  <c r="Z146" i="5"/>
  <c r="Y146" i="5"/>
  <c r="X146" i="5"/>
  <c r="AY146" i="5" s="1"/>
  <c r="DS146" i="5" s="1"/>
  <c r="W146" i="5"/>
  <c r="V146" i="5"/>
  <c r="U146" i="5"/>
  <c r="O146" i="5"/>
  <c r="S146" i="5"/>
  <c r="BH146" i="5"/>
  <c r="N146" i="5"/>
  <c r="AH145" i="5"/>
  <c r="CG145" i="5" s="1"/>
  <c r="AG145" i="5"/>
  <c r="AF145" i="5"/>
  <c r="AE145" i="5"/>
  <c r="CD145" i="5" s="1"/>
  <c r="AD145" i="5"/>
  <c r="AC145" i="5"/>
  <c r="Z145" i="5"/>
  <c r="Y145" i="5"/>
  <c r="X145" i="5"/>
  <c r="BY145" i="5" s="1"/>
  <c r="W145" i="5"/>
  <c r="V145" i="5"/>
  <c r="U145" i="5"/>
  <c r="O145" i="5"/>
  <c r="S145" i="5"/>
  <c r="BH145" i="5"/>
  <c r="AH144" i="5"/>
  <c r="CG144" i="5" s="1"/>
  <c r="AG144" i="5"/>
  <c r="AF144" i="5"/>
  <c r="AE144" i="5"/>
  <c r="AD144" i="5"/>
  <c r="AC144" i="5"/>
  <c r="BB144" i="5" s="1"/>
  <c r="BO144" i="5" s="1"/>
  <c r="Z144" i="5"/>
  <c r="Y144" i="5"/>
  <c r="X144" i="5"/>
  <c r="W144" i="5"/>
  <c r="V144" i="5"/>
  <c r="U144" i="5"/>
  <c r="O144" i="5"/>
  <c r="S144" i="5"/>
  <c r="BH144" i="5"/>
  <c r="AH143" i="5"/>
  <c r="CG143" i="5" s="1"/>
  <c r="AG143" i="5"/>
  <c r="AF143" i="5"/>
  <c r="AE143" i="5"/>
  <c r="AD143" i="5"/>
  <c r="AC143" i="5"/>
  <c r="Z143" i="5"/>
  <c r="Y143" i="5"/>
  <c r="X143" i="5"/>
  <c r="W143" i="5"/>
  <c r="V143" i="5"/>
  <c r="BW143" i="5" s="1"/>
  <c r="U143" i="5"/>
  <c r="O143" i="5"/>
  <c r="S143" i="5"/>
  <c r="BH143" i="5"/>
  <c r="N143" i="5"/>
  <c r="AH142" i="5"/>
  <c r="CG142" i="5" s="1"/>
  <c r="AG142" i="5"/>
  <c r="AF142" i="5"/>
  <c r="AE142" i="5"/>
  <c r="AD142" i="5"/>
  <c r="BC142" i="5" s="1"/>
  <c r="AC142" i="5"/>
  <c r="Z142" i="5"/>
  <c r="Y142" i="5"/>
  <c r="X142" i="5"/>
  <c r="W142" i="5"/>
  <c r="V142" i="5"/>
  <c r="U142" i="5"/>
  <c r="O142" i="5"/>
  <c r="S142" i="5"/>
  <c r="BH142" i="5"/>
  <c r="N142" i="5"/>
  <c r="AH141" i="5"/>
  <c r="CG141" i="5" s="1"/>
  <c r="AG141" i="5"/>
  <c r="BF141" i="5" s="1"/>
  <c r="DZ141" i="5" s="1"/>
  <c r="AF141" i="5"/>
  <c r="BE141" i="5" s="1"/>
  <c r="AE141" i="5"/>
  <c r="AD141" i="5"/>
  <c r="AC141" i="5"/>
  <c r="CB141" i="5" s="1"/>
  <c r="CP141" i="5" s="1"/>
  <c r="Z141" i="5"/>
  <c r="CA141" i="5" s="1"/>
  <c r="Y141" i="5"/>
  <c r="X141" i="5"/>
  <c r="AY141" i="5" s="1"/>
  <c r="W141" i="5"/>
  <c r="BX141" i="5" s="1"/>
  <c r="V141" i="5"/>
  <c r="BW141" i="5" s="1"/>
  <c r="U141" i="5"/>
  <c r="O141" i="5"/>
  <c r="S141" i="5"/>
  <c r="BH141" i="5"/>
  <c r="AH140" i="5"/>
  <c r="CG140" i="5" s="1"/>
  <c r="AG140" i="5"/>
  <c r="AF140" i="5"/>
  <c r="AE140" i="5"/>
  <c r="AD140" i="5"/>
  <c r="AC140" i="5"/>
  <c r="Z140" i="5"/>
  <c r="Y140" i="5"/>
  <c r="X140" i="5"/>
  <c r="W140" i="5"/>
  <c r="V140" i="5"/>
  <c r="U140" i="5"/>
  <c r="AV140" i="5" s="1"/>
  <c r="BI140" i="5" s="1"/>
  <c r="AJ140" i="5" s="1"/>
  <c r="O140" i="5"/>
  <c r="S140" i="5"/>
  <c r="BH140" i="5"/>
  <c r="N140" i="5"/>
  <c r="AH139" i="5"/>
  <c r="CG139" i="5" s="1"/>
  <c r="AG139" i="5"/>
  <c r="AF139" i="5"/>
  <c r="AE139" i="5"/>
  <c r="BD139" i="5" s="1"/>
  <c r="BQ139" i="5" s="1"/>
  <c r="AD139" i="5"/>
  <c r="AC139" i="5"/>
  <c r="BB139" i="5" s="1"/>
  <c r="Z139" i="5"/>
  <c r="Y139" i="5"/>
  <c r="X139" i="5"/>
  <c r="W139" i="5"/>
  <c r="V139" i="5"/>
  <c r="U139" i="5"/>
  <c r="AV139" i="5" s="1"/>
  <c r="DP139" i="5" s="1"/>
  <c r="DC139" i="5" s="1"/>
  <c r="O139" i="5"/>
  <c r="S139" i="5"/>
  <c r="BH139" i="5"/>
  <c r="N139" i="5"/>
  <c r="AH138" i="5"/>
  <c r="CG138" i="5" s="1"/>
  <c r="AG138" i="5"/>
  <c r="AF138" i="5"/>
  <c r="CE138" i="5" s="1"/>
  <c r="AE138" i="5"/>
  <c r="AD138" i="5"/>
  <c r="BC138" i="5" s="1"/>
  <c r="BP138" i="5" s="1"/>
  <c r="AC138" i="5"/>
  <c r="Z138" i="5"/>
  <c r="Y138" i="5"/>
  <c r="BZ138" i="5" s="1"/>
  <c r="X138" i="5"/>
  <c r="W138" i="5"/>
  <c r="V138" i="5"/>
  <c r="U138" i="5"/>
  <c r="O138" i="5"/>
  <c r="S138" i="5"/>
  <c r="BH138" i="5"/>
  <c r="N138" i="5"/>
  <c r="AH137" i="5"/>
  <c r="CG137" i="5" s="1"/>
  <c r="AG137" i="5"/>
  <c r="AF137" i="5"/>
  <c r="AE137" i="5"/>
  <c r="AD137" i="5"/>
  <c r="CC137" i="5" s="1"/>
  <c r="AC137" i="5"/>
  <c r="Z137" i="5"/>
  <c r="Y137" i="5"/>
  <c r="BZ137" i="5" s="1"/>
  <c r="X137" i="5"/>
  <c r="W137" i="5"/>
  <c r="V137" i="5"/>
  <c r="U137" i="5"/>
  <c r="BV137" i="5" s="1"/>
  <c r="CJ137" i="5" s="1"/>
  <c r="O137" i="5"/>
  <c r="S137" i="5"/>
  <c r="BH137" i="5"/>
  <c r="AH136" i="5"/>
  <c r="CG136" i="5" s="1"/>
  <c r="AG136" i="5"/>
  <c r="AF136" i="5"/>
  <c r="AE136" i="5"/>
  <c r="AD136" i="5"/>
  <c r="BC136" i="5" s="1"/>
  <c r="DW136" i="5" s="1"/>
  <c r="DJ136" i="5" s="1"/>
  <c r="AC136" i="5"/>
  <c r="Z136" i="5"/>
  <c r="Y136" i="5"/>
  <c r="X136" i="5"/>
  <c r="W136" i="5"/>
  <c r="BX136" i="5" s="1"/>
  <c r="V136" i="5"/>
  <c r="U136" i="5"/>
  <c r="O136" i="5"/>
  <c r="S136" i="5"/>
  <c r="BH136" i="5"/>
  <c r="N136" i="5"/>
  <c r="AH135" i="5"/>
  <c r="CG135" i="5" s="1"/>
  <c r="AG135" i="5"/>
  <c r="AF135" i="5"/>
  <c r="AE135" i="5"/>
  <c r="AD135" i="5"/>
  <c r="AC135" i="5"/>
  <c r="Z135" i="5"/>
  <c r="Y135" i="5"/>
  <c r="X135" i="5"/>
  <c r="AY135" i="5" s="1"/>
  <c r="BL135" i="5" s="1"/>
  <c r="W135" i="5"/>
  <c r="V135" i="5"/>
  <c r="U135" i="5"/>
  <c r="O135" i="5"/>
  <c r="S135" i="5"/>
  <c r="BH135" i="5"/>
  <c r="N135" i="5"/>
  <c r="AH134" i="5"/>
  <c r="CG134" i="5" s="1"/>
  <c r="AG134" i="5"/>
  <c r="AF134" i="5"/>
  <c r="AE134" i="5"/>
  <c r="CD134" i="5" s="1"/>
  <c r="AD134" i="5"/>
  <c r="BC134" i="5" s="1"/>
  <c r="BP134" i="5" s="1"/>
  <c r="AC134" i="5"/>
  <c r="Z134" i="5"/>
  <c r="Y134" i="5"/>
  <c r="AZ134" i="5" s="1"/>
  <c r="X134" i="5"/>
  <c r="BY134" i="5" s="1"/>
  <c r="W134" i="5"/>
  <c r="V134" i="5"/>
  <c r="U134" i="5"/>
  <c r="O134" i="5"/>
  <c r="S134" i="5"/>
  <c r="BH134" i="5"/>
  <c r="N134" i="5"/>
  <c r="AH133" i="5"/>
  <c r="CG133" i="5" s="1"/>
  <c r="AG133" i="5"/>
  <c r="AF133" i="5"/>
  <c r="AE133" i="5"/>
  <c r="AD133" i="5"/>
  <c r="BC133" i="5" s="1"/>
  <c r="DW133" i="5" s="1"/>
  <c r="DJ133" i="5" s="1"/>
  <c r="AC133" i="5"/>
  <c r="Z133" i="5"/>
  <c r="Y133" i="5"/>
  <c r="X133" i="5"/>
  <c r="BY133" i="5" s="1"/>
  <c r="W133" i="5"/>
  <c r="V133" i="5"/>
  <c r="U133" i="5"/>
  <c r="O133" i="5"/>
  <c r="S133" i="5"/>
  <c r="BH133" i="5"/>
  <c r="AH132" i="5"/>
  <c r="CG132" i="5" s="1"/>
  <c r="AG132" i="5"/>
  <c r="AF132" i="5"/>
  <c r="AE132" i="5"/>
  <c r="AD132" i="5"/>
  <c r="BC132" i="5" s="1"/>
  <c r="AC132" i="5"/>
  <c r="CB132" i="5" s="1"/>
  <c r="CP132" i="5" s="1"/>
  <c r="Z132" i="5"/>
  <c r="Y132" i="5"/>
  <c r="X132" i="5"/>
  <c r="W132" i="5"/>
  <c r="BX132" i="5" s="1"/>
  <c r="V132" i="5"/>
  <c r="U132" i="5"/>
  <c r="O132" i="5"/>
  <c r="S132" i="5"/>
  <c r="BH132" i="5"/>
  <c r="N132" i="5"/>
  <c r="AH131" i="5"/>
  <c r="CG131" i="5" s="1"/>
  <c r="AG131" i="5"/>
  <c r="AF131" i="5"/>
  <c r="AE131" i="5"/>
  <c r="AD131" i="5"/>
  <c r="AC131" i="5"/>
  <c r="Z131" i="5"/>
  <c r="Y131" i="5"/>
  <c r="X131" i="5"/>
  <c r="W131" i="5"/>
  <c r="V131" i="5"/>
  <c r="U131" i="5"/>
  <c r="O131" i="5"/>
  <c r="S131" i="5"/>
  <c r="BH131" i="5"/>
  <c r="N131" i="5"/>
  <c r="AH130" i="5"/>
  <c r="CG130" i="5" s="1"/>
  <c r="AG130" i="5"/>
  <c r="AF130" i="5"/>
  <c r="AE130" i="5"/>
  <c r="AD130" i="5"/>
  <c r="AC130" i="5"/>
  <c r="Z130" i="5"/>
  <c r="Y130" i="5"/>
  <c r="X130" i="5"/>
  <c r="W130" i="5"/>
  <c r="V130" i="5"/>
  <c r="U130" i="5"/>
  <c r="O130" i="5"/>
  <c r="S130" i="5"/>
  <c r="BH130" i="5"/>
  <c r="N130" i="5"/>
  <c r="AH129" i="5"/>
  <c r="CG129" i="5" s="1"/>
  <c r="AG129" i="5"/>
  <c r="AF129" i="5"/>
  <c r="AE129" i="5"/>
  <c r="AD129" i="5"/>
  <c r="AC129" i="5"/>
  <c r="Z129" i="5"/>
  <c r="Y129" i="5"/>
  <c r="X129" i="5"/>
  <c r="W129" i="5"/>
  <c r="V129" i="5"/>
  <c r="U129" i="5"/>
  <c r="O129" i="5"/>
  <c r="S129" i="5"/>
  <c r="BH129" i="5"/>
  <c r="AH128" i="5"/>
  <c r="CG128" i="5" s="1"/>
  <c r="AG128" i="5"/>
  <c r="AF128" i="5"/>
  <c r="AE128" i="5"/>
  <c r="AD128" i="5"/>
  <c r="AC128" i="5"/>
  <c r="Z128" i="5"/>
  <c r="Y128" i="5"/>
  <c r="X128" i="5"/>
  <c r="W128" i="5"/>
  <c r="V128" i="5"/>
  <c r="U128" i="5"/>
  <c r="O128" i="5"/>
  <c r="S128" i="5"/>
  <c r="BH128" i="5"/>
  <c r="AH127" i="5"/>
  <c r="CG127" i="5" s="1"/>
  <c r="AG127" i="5"/>
  <c r="AF127" i="5"/>
  <c r="AE127" i="5"/>
  <c r="BD127" i="5" s="1"/>
  <c r="AD127" i="5"/>
  <c r="AC127" i="5"/>
  <c r="Z127" i="5"/>
  <c r="Y127" i="5"/>
  <c r="BZ127" i="5" s="1"/>
  <c r="X127" i="5"/>
  <c r="W127" i="5"/>
  <c r="V127" i="5"/>
  <c r="U127" i="5"/>
  <c r="O127" i="5"/>
  <c r="S127" i="5"/>
  <c r="BH127" i="5"/>
  <c r="N127" i="5"/>
  <c r="AH126" i="5"/>
  <c r="CG126" i="5" s="1"/>
  <c r="AG126" i="5"/>
  <c r="AF126" i="5"/>
  <c r="AE126" i="5"/>
  <c r="BD126" i="5" s="1"/>
  <c r="BQ126" i="5" s="1"/>
  <c r="AD126" i="5"/>
  <c r="AC126" i="5"/>
  <c r="Z126" i="5"/>
  <c r="Y126" i="5"/>
  <c r="X126" i="5"/>
  <c r="W126" i="5"/>
  <c r="V126" i="5"/>
  <c r="U126" i="5"/>
  <c r="BV126" i="5" s="1"/>
  <c r="CJ126" i="5" s="1"/>
  <c r="O126" i="5"/>
  <c r="S126" i="5"/>
  <c r="BH126" i="5"/>
  <c r="N126" i="5"/>
  <c r="AH125" i="5"/>
  <c r="CG125" i="5" s="1"/>
  <c r="AG125" i="5"/>
  <c r="AF125" i="5"/>
  <c r="AE125" i="5"/>
  <c r="CD125" i="5" s="1"/>
  <c r="AD125" i="5"/>
  <c r="AC125" i="5"/>
  <c r="Z125" i="5"/>
  <c r="Y125" i="5"/>
  <c r="AZ125" i="5" s="1"/>
  <c r="DT125" i="5" s="1"/>
  <c r="X125" i="5"/>
  <c r="W125" i="5"/>
  <c r="V125" i="5"/>
  <c r="U125" i="5"/>
  <c r="AV125" i="5" s="1"/>
  <c r="O125" i="5"/>
  <c r="S125" i="5"/>
  <c r="BH125" i="5"/>
  <c r="AH124" i="5"/>
  <c r="CG124" i="5" s="1"/>
  <c r="AG124" i="5"/>
  <c r="AF124" i="5"/>
  <c r="AE124" i="5"/>
  <c r="AD124" i="5"/>
  <c r="AC124" i="5"/>
  <c r="Z124" i="5"/>
  <c r="Y124" i="5"/>
  <c r="X124" i="5"/>
  <c r="W124" i="5"/>
  <c r="V124" i="5"/>
  <c r="U124" i="5"/>
  <c r="O124" i="5"/>
  <c r="S124" i="5"/>
  <c r="BH124" i="5"/>
  <c r="AH123" i="5"/>
  <c r="CG123" i="5" s="1"/>
  <c r="AG123" i="5"/>
  <c r="BF123" i="5" s="1"/>
  <c r="BS123" i="5" s="1"/>
  <c r="AF123" i="5"/>
  <c r="AE123" i="5"/>
  <c r="AD123" i="5"/>
  <c r="AC123" i="5"/>
  <c r="Z123" i="5"/>
  <c r="Y123" i="5"/>
  <c r="X123" i="5"/>
  <c r="W123" i="5"/>
  <c r="V123" i="5"/>
  <c r="U123" i="5"/>
  <c r="O123" i="5"/>
  <c r="S123" i="5"/>
  <c r="BH123" i="5"/>
  <c r="N123" i="5"/>
  <c r="AH122" i="5"/>
  <c r="CG122" i="5" s="1"/>
  <c r="AG122" i="5"/>
  <c r="BF122" i="5" s="1"/>
  <c r="AF122" i="5"/>
  <c r="AE122" i="5"/>
  <c r="AD122" i="5"/>
  <c r="AC122" i="5"/>
  <c r="CB122" i="5" s="1"/>
  <c r="CP122" i="5" s="1"/>
  <c r="Z122" i="5"/>
  <c r="BA122" i="5" s="1"/>
  <c r="Y122" i="5"/>
  <c r="X122" i="5"/>
  <c r="AY122" i="5" s="1"/>
  <c r="W122" i="5"/>
  <c r="BX122" i="5" s="1"/>
  <c r="V122" i="5"/>
  <c r="U122" i="5"/>
  <c r="O122" i="5"/>
  <c r="S122" i="5"/>
  <c r="BH122" i="5"/>
  <c r="N122" i="5"/>
  <c r="AH121" i="5"/>
  <c r="CG121" i="5" s="1"/>
  <c r="AG121" i="5"/>
  <c r="BF121" i="5" s="1"/>
  <c r="BS121" i="5" s="1"/>
  <c r="AF121" i="5"/>
  <c r="AE121" i="5"/>
  <c r="AD121" i="5"/>
  <c r="AC121" i="5"/>
  <c r="BB121" i="5" s="1"/>
  <c r="Z121" i="5"/>
  <c r="Y121" i="5"/>
  <c r="X121" i="5"/>
  <c r="W121" i="5"/>
  <c r="V121" i="5"/>
  <c r="U121" i="5"/>
  <c r="O121" i="5"/>
  <c r="S121" i="5"/>
  <c r="BH121" i="5"/>
  <c r="AH120" i="5"/>
  <c r="CG120" i="5" s="1"/>
  <c r="AG120" i="5"/>
  <c r="AF120" i="5"/>
  <c r="BE120" i="5" s="1"/>
  <c r="BR120" i="5" s="1"/>
  <c r="AE120" i="5"/>
  <c r="AD120" i="5"/>
  <c r="AC120" i="5"/>
  <c r="Z120" i="5"/>
  <c r="Y120" i="5"/>
  <c r="X120" i="5"/>
  <c r="BY120" i="5" s="1"/>
  <c r="W120" i="5"/>
  <c r="V120" i="5"/>
  <c r="AW120" i="5" s="1"/>
  <c r="BJ120" i="5" s="1"/>
  <c r="U120" i="5"/>
  <c r="O120" i="5"/>
  <c r="S120" i="5"/>
  <c r="BH120" i="5"/>
  <c r="AH119" i="5"/>
  <c r="CG119" i="5" s="1"/>
  <c r="AG119" i="5"/>
  <c r="AF119" i="5"/>
  <c r="AE119" i="5"/>
  <c r="CD119" i="5" s="1"/>
  <c r="AD119" i="5"/>
  <c r="AC119" i="5"/>
  <c r="Z119" i="5"/>
  <c r="Y119" i="5"/>
  <c r="X119" i="5"/>
  <c r="W119" i="5"/>
  <c r="V119" i="5"/>
  <c r="U119" i="5"/>
  <c r="O119" i="5"/>
  <c r="S119" i="5"/>
  <c r="BH119" i="5"/>
  <c r="N119" i="5"/>
  <c r="AH118" i="5"/>
  <c r="CG118" i="5" s="1"/>
  <c r="AG118" i="5"/>
  <c r="AF118" i="5"/>
  <c r="AE118" i="5"/>
  <c r="AD118" i="5"/>
  <c r="AC118" i="5"/>
  <c r="Z118" i="5"/>
  <c r="Y118" i="5"/>
  <c r="BZ118" i="5" s="1"/>
  <c r="X118" i="5"/>
  <c r="W118" i="5"/>
  <c r="V118" i="5"/>
  <c r="U118" i="5"/>
  <c r="BV118" i="5" s="1"/>
  <c r="CJ118" i="5" s="1"/>
  <c r="O118" i="5"/>
  <c r="S118" i="5"/>
  <c r="BH118" i="5"/>
  <c r="N118" i="5"/>
  <c r="AH117" i="5"/>
  <c r="CG117" i="5" s="1"/>
  <c r="AG117" i="5"/>
  <c r="AF117" i="5"/>
  <c r="AE117" i="5"/>
  <c r="AD117" i="5"/>
  <c r="AC117" i="5"/>
  <c r="Z117" i="5"/>
  <c r="Y117" i="5"/>
  <c r="X117" i="5"/>
  <c r="W117" i="5"/>
  <c r="V117" i="5"/>
  <c r="U117" i="5"/>
  <c r="BV117" i="5" s="1"/>
  <c r="CJ117" i="5" s="1"/>
  <c r="O117" i="5"/>
  <c r="S117" i="5"/>
  <c r="BH117" i="5"/>
  <c r="AH116" i="5"/>
  <c r="CG116" i="5" s="1"/>
  <c r="AG116" i="5"/>
  <c r="AF116" i="5"/>
  <c r="AE116" i="5"/>
  <c r="AD116" i="5"/>
  <c r="BC116" i="5" s="1"/>
  <c r="AC116" i="5"/>
  <c r="Z116" i="5"/>
  <c r="Y116" i="5"/>
  <c r="X116" i="5"/>
  <c r="AY116" i="5" s="1"/>
  <c r="W116" i="5"/>
  <c r="BX116" i="5" s="1"/>
  <c r="V116" i="5"/>
  <c r="U116" i="5"/>
  <c r="BV116" i="5" s="1"/>
  <c r="O116" i="5"/>
  <c r="S116" i="5"/>
  <c r="BH116" i="5"/>
  <c r="AH115" i="5"/>
  <c r="CG115" i="5" s="1"/>
  <c r="AG115" i="5"/>
  <c r="AF115" i="5"/>
  <c r="AE115" i="5"/>
  <c r="AD115" i="5"/>
  <c r="CC115" i="5" s="1"/>
  <c r="AC115" i="5"/>
  <c r="CB115" i="5" s="1"/>
  <c r="CP115" i="5" s="1"/>
  <c r="Z115" i="5"/>
  <c r="Y115" i="5"/>
  <c r="X115" i="5"/>
  <c r="W115" i="5"/>
  <c r="AX115" i="5" s="1"/>
  <c r="DR115" i="5" s="1"/>
  <c r="V115" i="5"/>
  <c r="U115" i="5"/>
  <c r="AV115" i="5" s="1"/>
  <c r="O115" i="5"/>
  <c r="S115" i="5"/>
  <c r="BH115" i="5"/>
  <c r="N115" i="5"/>
  <c r="AH114" i="5"/>
  <c r="CG114" i="5" s="1"/>
  <c r="AG114" i="5"/>
  <c r="BF114" i="5" s="1"/>
  <c r="AF114" i="5"/>
  <c r="AE114" i="5"/>
  <c r="AD114" i="5"/>
  <c r="AC114" i="5"/>
  <c r="BB114" i="5" s="1"/>
  <c r="Z114" i="5"/>
  <c r="Y114" i="5"/>
  <c r="X114" i="5"/>
  <c r="AY114" i="5" s="1"/>
  <c r="W114" i="5"/>
  <c r="V114" i="5"/>
  <c r="U114" i="5"/>
  <c r="O114" i="5"/>
  <c r="S114" i="5"/>
  <c r="BH114" i="5"/>
  <c r="N114" i="5"/>
  <c r="AH113" i="5"/>
  <c r="CG113" i="5" s="1"/>
  <c r="AG113" i="5"/>
  <c r="CF113" i="5" s="1"/>
  <c r="AF113" i="5"/>
  <c r="AE113" i="5"/>
  <c r="AD113" i="5"/>
  <c r="AC113" i="5"/>
  <c r="CB113" i="5" s="1"/>
  <c r="CP113" i="5" s="1"/>
  <c r="Z113" i="5"/>
  <c r="Y113" i="5"/>
  <c r="X113" i="5"/>
  <c r="W113" i="5"/>
  <c r="AX113" i="5" s="1"/>
  <c r="DR113" i="5" s="1"/>
  <c r="V113" i="5"/>
  <c r="U113" i="5"/>
  <c r="O113" i="5"/>
  <c r="S113" i="5"/>
  <c r="BH113" i="5"/>
  <c r="AH112" i="5"/>
  <c r="CG112" i="5" s="1"/>
  <c r="AG112" i="5"/>
  <c r="AF112" i="5"/>
  <c r="AE112" i="5"/>
  <c r="AD112" i="5"/>
  <c r="AC112" i="5"/>
  <c r="Z112" i="5"/>
  <c r="BA112" i="5" s="1"/>
  <c r="Y112" i="5"/>
  <c r="X112" i="5"/>
  <c r="W112" i="5"/>
  <c r="BX112" i="5" s="1"/>
  <c r="V112" i="5"/>
  <c r="U112" i="5"/>
  <c r="O112" i="5"/>
  <c r="S112" i="5"/>
  <c r="BH112" i="5"/>
  <c r="N112" i="5"/>
  <c r="N110" i="5"/>
  <c r="O110" i="5"/>
  <c r="C111" i="2"/>
  <c r="N106" i="5"/>
  <c r="N102" i="5"/>
  <c r="N99" i="5"/>
  <c r="N96" i="5"/>
  <c r="N84" i="5"/>
  <c r="O84" i="5"/>
  <c r="N78" i="5"/>
  <c r="N73" i="5"/>
  <c r="N60" i="5"/>
  <c r="N30" i="5"/>
  <c r="N29" i="5"/>
  <c r="N17" i="5"/>
  <c r="N16" i="5"/>
  <c r="O16" i="5"/>
  <c r="N9" i="5"/>
  <c r="DB61" i="5"/>
  <c r="DO61" i="5"/>
  <c r="AI111" i="3"/>
  <c r="AJ111" i="3"/>
  <c r="AI112" i="3"/>
  <c r="AJ112" i="3"/>
  <c r="H86" i="3"/>
  <c r="I86" i="3"/>
  <c r="K86" i="3"/>
  <c r="L86" i="3"/>
  <c r="N86" i="3"/>
  <c r="O86" i="3"/>
  <c r="Q86" i="3"/>
  <c r="R86" i="3"/>
  <c r="T86" i="3"/>
  <c r="U86" i="3"/>
  <c r="AI86" i="3"/>
  <c r="AJ86" i="3"/>
  <c r="H66" i="3"/>
  <c r="I66" i="3"/>
  <c r="K66" i="3"/>
  <c r="L66" i="3"/>
  <c r="N66" i="3"/>
  <c r="O66" i="3"/>
  <c r="Q66" i="3"/>
  <c r="R66" i="3"/>
  <c r="T66" i="3"/>
  <c r="U66" i="3"/>
  <c r="W66" i="3"/>
  <c r="X66" i="3"/>
  <c r="AI66" i="3"/>
  <c r="AJ66" i="3"/>
  <c r="H113" i="3"/>
  <c r="I113" i="3"/>
  <c r="K113" i="3"/>
  <c r="L113" i="3"/>
  <c r="N113" i="3"/>
  <c r="O113" i="3"/>
  <c r="Q113" i="3"/>
  <c r="R113" i="3"/>
  <c r="T113" i="3"/>
  <c r="U113" i="3"/>
  <c r="W113" i="3"/>
  <c r="X113" i="3"/>
  <c r="Z113" i="3"/>
  <c r="AA113" i="3"/>
  <c r="AC113" i="3"/>
  <c r="AD113" i="3"/>
  <c r="AF113" i="3"/>
  <c r="AG113" i="3"/>
  <c r="AI113" i="3"/>
  <c r="AJ113" i="3"/>
  <c r="H114" i="3"/>
  <c r="I114" i="3"/>
  <c r="K114" i="3"/>
  <c r="L114" i="3"/>
  <c r="N114" i="3"/>
  <c r="O114" i="3"/>
  <c r="Q114" i="3"/>
  <c r="R114" i="3"/>
  <c r="T114" i="3"/>
  <c r="U114" i="3"/>
  <c r="W114" i="3"/>
  <c r="X114" i="3"/>
  <c r="Z114" i="3"/>
  <c r="AA114" i="3"/>
  <c r="AC114" i="3"/>
  <c r="AD114" i="3"/>
  <c r="AF114" i="3"/>
  <c r="AG114" i="3"/>
  <c r="AI114" i="3"/>
  <c r="AJ114" i="3"/>
  <c r="H115" i="3"/>
  <c r="I115" i="3"/>
  <c r="K115" i="3"/>
  <c r="L115" i="3"/>
  <c r="N115" i="3"/>
  <c r="O115" i="3"/>
  <c r="Q115" i="3"/>
  <c r="R115" i="3"/>
  <c r="T115" i="3"/>
  <c r="U115" i="3"/>
  <c r="W115" i="3"/>
  <c r="X115" i="3"/>
  <c r="Z115" i="3"/>
  <c r="AA115" i="3"/>
  <c r="AC115" i="3"/>
  <c r="AD115" i="3"/>
  <c r="AF115" i="3"/>
  <c r="AG115" i="3"/>
  <c r="AI115" i="3"/>
  <c r="AJ115" i="3"/>
  <c r="H116" i="3"/>
  <c r="I116" i="3"/>
  <c r="N116" i="3"/>
  <c r="O116" i="3"/>
  <c r="Q116" i="3"/>
  <c r="R116" i="3"/>
  <c r="T116" i="3"/>
  <c r="U116" i="3"/>
  <c r="W116" i="3"/>
  <c r="X116" i="3"/>
  <c r="Z116" i="3"/>
  <c r="AA116" i="3"/>
  <c r="AC116" i="3"/>
  <c r="AD116" i="3"/>
  <c r="AF116" i="3"/>
  <c r="AG116" i="3"/>
  <c r="K117" i="3"/>
  <c r="L117" i="3"/>
  <c r="N117" i="3"/>
  <c r="O117" i="3"/>
  <c r="Q117" i="3"/>
  <c r="R117" i="3"/>
  <c r="W117" i="3"/>
  <c r="X117" i="3"/>
  <c r="Z117" i="3"/>
  <c r="AA117" i="3"/>
  <c r="AC117" i="3"/>
  <c r="AD117" i="3"/>
  <c r="AF117" i="3"/>
  <c r="AG117" i="3"/>
  <c r="AI117" i="3"/>
  <c r="AJ117" i="3"/>
  <c r="H118" i="3"/>
  <c r="I118" i="3"/>
  <c r="K118" i="3"/>
  <c r="L118" i="3"/>
  <c r="N118" i="3"/>
  <c r="O118" i="3"/>
  <c r="Q118" i="3"/>
  <c r="R118" i="3"/>
  <c r="T118" i="3"/>
  <c r="U118" i="3"/>
  <c r="W118" i="3"/>
  <c r="X118" i="3"/>
  <c r="Z118" i="3"/>
  <c r="AA118" i="3"/>
  <c r="AC118" i="3"/>
  <c r="AD118" i="3"/>
  <c r="AF118" i="3"/>
  <c r="AG118" i="3"/>
  <c r="AI118" i="3"/>
  <c r="AJ118" i="3"/>
  <c r="H119" i="3"/>
  <c r="I119" i="3"/>
  <c r="W119" i="3"/>
  <c r="X119" i="3"/>
  <c r="Z119" i="3"/>
  <c r="AA119" i="3"/>
  <c r="AC119" i="3"/>
  <c r="AD119" i="3"/>
  <c r="AF119" i="3"/>
  <c r="AG119" i="3"/>
  <c r="AI119" i="3"/>
  <c r="AJ119" i="3"/>
  <c r="H120" i="3"/>
  <c r="I120" i="3"/>
  <c r="K120" i="3"/>
  <c r="L120" i="3"/>
  <c r="N120" i="3"/>
  <c r="O120" i="3"/>
  <c r="Q120" i="3"/>
  <c r="R120" i="3"/>
  <c r="T120" i="3"/>
  <c r="U120" i="3"/>
  <c r="W120" i="3"/>
  <c r="X120" i="3"/>
  <c r="Z120" i="3"/>
  <c r="AA120" i="3"/>
  <c r="AC120" i="3"/>
  <c r="AD120" i="3"/>
  <c r="AF120" i="3"/>
  <c r="AG120" i="3"/>
  <c r="AI120" i="3"/>
  <c r="AJ120" i="3"/>
  <c r="H121" i="3"/>
  <c r="I121" i="3"/>
  <c r="K121" i="3"/>
  <c r="L121" i="3"/>
  <c r="N121" i="3"/>
  <c r="O121" i="3"/>
  <c r="Q121" i="3"/>
  <c r="R121" i="3"/>
  <c r="T121" i="3"/>
  <c r="U121" i="3"/>
  <c r="W121" i="3"/>
  <c r="X121" i="3"/>
  <c r="Z121" i="3"/>
  <c r="AA121" i="3"/>
  <c r="AC121" i="3"/>
  <c r="AD121" i="3"/>
  <c r="AF121" i="3"/>
  <c r="AG121" i="3"/>
  <c r="AI121" i="3"/>
  <c r="AJ121" i="3"/>
  <c r="K122" i="3"/>
  <c r="L122" i="3"/>
  <c r="Q122" i="3"/>
  <c r="R122" i="3"/>
  <c r="W122" i="3"/>
  <c r="X122" i="3"/>
  <c r="Z122" i="3"/>
  <c r="AA122" i="3"/>
  <c r="AC122" i="3"/>
  <c r="AD122" i="3"/>
  <c r="AF122" i="3"/>
  <c r="AG122" i="3"/>
  <c r="AI122" i="3"/>
  <c r="AJ122" i="3"/>
  <c r="H123" i="3"/>
  <c r="I123" i="3"/>
  <c r="K123" i="3"/>
  <c r="L123" i="3"/>
  <c r="N123" i="3"/>
  <c r="O123" i="3"/>
  <c r="Q123" i="3"/>
  <c r="R123" i="3"/>
  <c r="T123" i="3"/>
  <c r="U123" i="3"/>
  <c r="W123" i="3"/>
  <c r="X123" i="3"/>
  <c r="Z123" i="3"/>
  <c r="AA123" i="3"/>
  <c r="AC123" i="3"/>
  <c r="AD123" i="3"/>
  <c r="AF123" i="3"/>
  <c r="AG123" i="3"/>
  <c r="AI123" i="3"/>
  <c r="AJ123" i="3"/>
  <c r="H124" i="3"/>
  <c r="I124" i="3"/>
  <c r="K124" i="3"/>
  <c r="L124" i="3"/>
  <c r="N124" i="3"/>
  <c r="O124" i="3"/>
  <c r="Q124" i="3"/>
  <c r="R124" i="3"/>
  <c r="T124" i="3"/>
  <c r="U124" i="3"/>
  <c r="W124" i="3"/>
  <c r="X124" i="3"/>
  <c r="Z124" i="3"/>
  <c r="AA124" i="3"/>
  <c r="AC124" i="3"/>
  <c r="AD124" i="3"/>
  <c r="AF124" i="3"/>
  <c r="AG124" i="3"/>
  <c r="AI124" i="3"/>
  <c r="AJ124" i="3"/>
  <c r="H125" i="3"/>
  <c r="I125" i="3"/>
  <c r="Q125" i="3"/>
  <c r="R125" i="3"/>
  <c r="T125" i="3"/>
  <c r="U125" i="3"/>
  <c r="W125" i="3"/>
  <c r="X125" i="3"/>
  <c r="Z125" i="3"/>
  <c r="AA125" i="3"/>
  <c r="AC125" i="3"/>
  <c r="AD125" i="3"/>
  <c r="AF125" i="3"/>
  <c r="AG125" i="3"/>
  <c r="AI125" i="3"/>
  <c r="AJ125" i="3"/>
  <c r="F60" i="7"/>
  <c r="J60" i="7"/>
  <c r="F60" i="2"/>
  <c r="F60" i="6"/>
  <c r="CZ43" i="5"/>
  <c r="CZ63" i="5"/>
  <c r="CZ59" i="5"/>
  <c r="CZ71" i="5"/>
  <c r="CZ78" i="5"/>
  <c r="CZ5" i="5"/>
  <c r="CZ105" i="5"/>
  <c r="DO105" i="5"/>
  <c r="CZ106" i="5"/>
  <c r="DO106" i="5"/>
  <c r="CZ107" i="5"/>
  <c r="CZ108" i="5"/>
  <c r="CZ109" i="5"/>
  <c r="CZ110" i="5"/>
  <c r="CZ111" i="5"/>
  <c r="DO111" i="5"/>
  <c r="CV112" i="5"/>
  <c r="CW112" i="5"/>
  <c r="CX112" i="5"/>
  <c r="CY112" i="5"/>
  <c r="CZ112" i="5"/>
  <c r="DB112" i="5"/>
  <c r="CV113" i="5"/>
  <c r="CW113" i="5"/>
  <c r="CX113" i="5"/>
  <c r="CY113" i="5"/>
  <c r="CZ113" i="5"/>
  <c r="CV114" i="5"/>
  <c r="CW114" i="5"/>
  <c r="CX114" i="5"/>
  <c r="CY114" i="5"/>
  <c r="CZ114" i="5"/>
  <c r="DB114" i="5"/>
  <c r="DO114" i="5"/>
  <c r="DB115" i="5"/>
  <c r="CV115" i="5"/>
  <c r="CW115" i="5"/>
  <c r="CX115" i="5"/>
  <c r="CY115" i="5"/>
  <c r="CZ115" i="5"/>
  <c r="CV116" i="5"/>
  <c r="CW116" i="5"/>
  <c r="CX116" i="5"/>
  <c r="CY116" i="5"/>
  <c r="CZ116" i="5"/>
  <c r="DB116" i="5"/>
  <c r="CV117" i="5"/>
  <c r="CW117" i="5"/>
  <c r="CX117" i="5"/>
  <c r="CY117" i="5"/>
  <c r="CZ117" i="5"/>
  <c r="CV118" i="5"/>
  <c r="CW118" i="5"/>
  <c r="CX118" i="5"/>
  <c r="CY118" i="5"/>
  <c r="CZ118" i="5"/>
  <c r="DB118" i="5"/>
  <c r="DO118" i="5"/>
  <c r="CV119" i="5"/>
  <c r="CW119" i="5"/>
  <c r="CX119" i="5"/>
  <c r="CY119" i="5"/>
  <c r="CZ119" i="5"/>
  <c r="DB119" i="5"/>
  <c r="CV120" i="5"/>
  <c r="CW120" i="5"/>
  <c r="CX120" i="5"/>
  <c r="CY120" i="5"/>
  <c r="CZ120" i="5"/>
  <c r="CV121" i="5"/>
  <c r="CW121" i="5"/>
  <c r="CX121" i="5"/>
  <c r="CY121" i="5"/>
  <c r="CZ121" i="5"/>
  <c r="CV122" i="5"/>
  <c r="CW122" i="5"/>
  <c r="CX122" i="5"/>
  <c r="CY122" i="5"/>
  <c r="CZ122" i="5"/>
  <c r="CV123" i="5"/>
  <c r="CW123" i="5"/>
  <c r="CX123" i="5"/>
  <c r="CY123" i="5"/>
  <c r="CZ123" i="5"/>
  <c r="CV124" i="5"/>
  <c r="CW124" i="5"/>
  <c r="CX124" i="5"/>
  <c r="CY124" i="5"/>
  <c r="CZ124" i="5"/>
  <c r="CV125" i="5"/>
  <c r="CW125" i="5"/>
  <c r="CX125" i="5"/>
  <c r="CY125" i="5"/>
  <c r="CZ125" i="5"/>
  <c r="CV126" i="5"/>
  <c r="CW126" i="5"/>
  <c r="CX126" i="5"/>
  <c r="CY126" i="5"/>
  <c r="CZ126" i="5"/>
  <c r="DO126" i="5"/>
  <c r="CV127" i="5"/>
  <c r="CW127" i="5"/>
  <c r="CX127" i="5"/>
  <c r="CY127" i="5"/>
  <c r="CZ127" i="5"/>
  <c r="CV128" i="5"/>
  <c r="CW128" i="5"/>
  <c r="CX128" i="5"/>
  <c r="CY128" i="5"/>
  <c r="CZ128" i="5"/>
  <c r="CV129" i="5"/>
  <c r="CW129" i="5"/>
  <c r="CX129" i="5"/>
  <c r="CY129" i="5"/>
  <c r="CZ129" i="5"/>
  <c r="CV130" i="5"/>
  <c r="CW130" i="5"/>
  <c r="CX130" i="5"/>
  <c r="CY130" i="5"/>
  <c r="CZ130" i="5"/>
  <c r="DB130" i="5"/>
  <c r="CV131" i="5"/>
  <c r="CW131" i="5"/>
  <c r="CX131" i="5"/>
  <c r="CY131" i="5"/>
  <c r="CZ131" i="5"/>
  <c r="DO131" i="5"/>
  <c r="CV132" i="5"/>
  <c r="CW132" i="5"/>
  <c r="CX132" i="5"/>
  <c r="CY132" i="5"/>
  <c r="CZ132" i="5"/>
  <c r="DB132" i="5"/>
  <c r="CV133" i="5"/>
  <c r="CW133" i="5"/>
  <c r="CX133" i="5"/>
  <c r="CY133" i="5"/>
  <c r="CZ133" i="5"/>
  <c r="CV134" i="5"/>
  <c r="CW134" i="5"/>
  <c r="CX134" i="5"/>
  <c r="CY134" i="5"/>
  <c r="CZ134" i="5"/>
  <c r="DB134" i="5"/>
  <c r="DO134" i="5"/>
  <c r="CV135" i="5"/>
  <c r="CW135" i="5"/>
  <c r="CX135" i="5"/>
  <c r="CY135" i="5"/>
  <c r="CZ135" i="5"/>
  <c r="DB135" i="5"/>
  <c r="DO136" i="5"/>
  <c r="CV136" i="5"/>
  <c r="CW136" i="5"/>
  <c r="CX136" i="5"/>
  <c r="CY136" i="5"/>
  <c r="CZ136" i="5"/>
  <c r="CV137" i="5"/>
  <c r="CW137" i="5"/>
  <c r="CX137" i="5"/>
  <c r="CY137" i="5"/>
  <c r="CZ137" i="5"/>
  <c r="DO138" i="5"/>
  <c r="CV138" i="5"/>
  <c r="CW138" i="5"/>
  <c r="CX138" i="5"/>
  <c r="CY138" i="5"/>
  <c r="CZ138" i="5"/>
  <c r="DO139" i="5"/>
  <c r="CV139" i="5"/>
  <c r="CW139" i="5"/>
  <c r="CX139" i="5"/>
  <c r="CY139" i="5"/>
  <c r="CZ139" i="5"/>
  <c r="CV140" i="5"/>
  <c r="CW140" i="5"/>
  <c r="CX140" i="5"/>
  <c r="CY140" i="5"/>
  <c r="CZ140" i="5"/>
  <c r="DB140" i="5"/>
  <c r="CV141" i="5"/>
  <c r="CW141" i="5"/>
  <c r="CX141" i="5"/>
  <c r="CY141" i="5"/>
  <c r="CZ141" i="5"/>
  <c r="DO142" i="5"/>
  <c r="CV142" i="5"/>
  <c r="CW142" i="5"/>
  <c r="CX142" i="5"/>
  <c r="CY142" i="5"/>
  <c r="CZ142" i="5"/>
  <c r="CV143" i="5"/>
  <c r="CW143" i="5"/>
  <c r="CX143" i="5"/>
  <c r="CY143" i="5"/>
  <c r="CZ143" i="5"/>
  <c r="CV144" i="5"/>
  <c r="CW144" i="5"/>
  <c r="CX144" i="5"/>
  <c r="CY144" i="5"/>
  <c r="CZ144" i="5"/>
  <c r="CV145" i="5"/>
  <c r="CW145" i="5"/>
  <c r="CX145" i="5"/>
  <c r="CY145" i="5"/>
  <c r="CZ145" i="5"/>
  <c r="CV146" i="5"/>
  <c r="CW146" i="5"/>
  <c r="CX146" i="5"/>
  <c r="CY146" i="5"/>
  <c r="CZ146" i="5"/>
  <c r="DB146" i="5"/>
  <c r="DO147" i="5"/>
  <c r="CV147" i="5"/>
  <c r="CW147" i="5"/>
  <c r="CX147" i="5"/>
  <c r="CY147" i="5"/>
  <c r="CZ147" i="5"/>
  <c r="DB147" i="5"/>
  <c r="DO148" i="5"/>
  <c r="CV148" i="5"/>
  <c r="CW148" i="5"/>
  <c r="CX148" i="5"/>
  <c r="CY148" i="5"/>
  <c r="CZ148" i="5"/>
  <c r="CV149" i="5"/>
  <c r="CW149" i="5"/>
  <c r="CX149" i="5"/>
  <c r="CY149" i="5"/>
  <c r="CZ149" i="5"/>
  <c r="DO150" i="5"/>
  <c r="CV150" i="5"/>
  <c r="CW150" i="5"/>
  <c r="CX150" i="5"/>
  <c r="CY150" i="5"/>
  <c r="CZ150" i="5"/>
  <c r="DB151" i="5"/>
  <c r="CV151" i="5"/>
  <c r="CW151" i="5"/>
  <c r="CX151" i="5"/>
  <c r="CY151" i="5"/>
  <c r="CZ151" i="5"/>
  <c r="DO151" i="5"/>
  <c r="DB152" i="5"/>
  <c r="CV152" i="5"/>
  <c r="CW152" i="5"/>
  <c r="CX152" i="5"/>
  <c r="CY152" i="5"/>
  <c r="CZ152" i="5"/>
  <c r="DO152" i="5"/>
  <c r="CV153" i="5"/>
  <c r="CW153" i="5"/>
  <c r="CX153" i="5"/>
  <c r="CY153" i="5"/>
  <c r="CZ153" i="5"/>
  <c r="CV154" i="5"/>
  <c r="CW154" i="5"/>
  <c r="CX154" i="5"/>
  <c r="CY154" i="5"/>
  <c r="CZ154" i="5"/>
  <c r="DO154" i="5"/>
  <c r="CV155" i="5"/>
  <c r="CW155" i="5"/>
  <c r="CX155" i="5"/>
  <c r="CY155" i="5"/>
  <c r="CZ155" i="5"/>
  <c r="DB155" i="5"/>
  <c r="CV156" i="5"/>
  <c r="CW156" i="5"/>
  <c r="CX156" i="5"/>
  <c r="CY156" i="5"/>
  <c r="CZ156" i="5"/>
  <c r="CV157" i="5"/>
  <c r="CW157" i="5"/>
  <c r="CX157" i="5"/>
  <c r="CY157" i="5"/>
  <c r="CZ157" i="5"/>
  <c r="CV158" i="5"/>
  <c r="CW158" i="5"/>
  <c r="CX158" i="5"/>
  <c r="CY158" i="5"/>
  <c r="CZ158" i="5"/>
  <c r="DB158" i="5"/>
  <c r="CV159" i="5"/>
  <c r="CW159" i="5"/>
  <c r="CX159" i="5"/>
  <c r="CY159" i="5"/>
  <c r="CZ159" i="5"/>
  <c r="CV160" i="5"/>
  <c r="CW160" i="5"/>
  <c r="CX160" i="5"/>
  <c r="CY160" i="5"/>
  <c r="CZ160" i="5"/>
  <c r="CV161" i="5"/>
  <c r="CW161" i="5"/>
  <c r="CX161" i="5"/>
  <c r="CY161" i="5"/>
  <c r="CZ161" i="5"/>
  <c r="CV162" i="5"/>
  <c r="CW162" i="5"/>
  <c r="CX162" i="5"/>
  <c r="CY162" i="5"/>
  <c r="CZ162" i="5"/>
  <c r="CV163" i="5"/>
  <c r="CW163" i="5"/>
  <c r="CX163" i="5"/>
  <c r="CY163" i="5"/>
  <c r="CZ163" i="5"/>
  <c r="DB163" i="5"/>
  <c r="CV164" i="5"/>
  <c r="CW164" i="5"/>
  <c r="CX164" i="5"/>
  <c r="CY164" i="5"/>
  <c r="CZ164" i="5"/>
  <c r="DB164" i="5"/>
  <c r="CV165" i="5"/>
  <c r="CW165" i="5"/>
  <c r="CX165" i="5"/>
  <c r="CY165" i="5"/>
  <c r="CZ165" i="5"/>
  <c r="CV166" i="5"/>
  <c r="CW166" i="5"/>
  <c r="CX166" i="5"/>
  <c r="CY166" i="5"/>
  <c r="CZ166" i="5"/>
  <c r="CV167" i="5"/>
  <c r="CW167" i="5"/>
  <c r="CX167" i="5"/>
  <c r="CY167" i="5"/>
  <c r="CZ167" i="5"/>
  <c r="DB167" i="5"/>
  <c r="CV168" i="5"/>
  <c r="CW168" i="5"/>
  <c r="CX168" i="5"/>
  <c r="CY168" i="5"/>
  <c r="CZ168" i="5"/>
  <c r="CV169" i="5"/>
  <c r="CW169" i="5"/>
  <c r="CX169" i="5"/>
  <c r="CY169" i="5"/>
  <c r="CZ169" i="5"/>
  <c r="CV170" i="5"/>
  <c r="CW170" i="5"/>
  <c r="CX170" i="5"/>
  <c r="CY170" i="5"/>
  <c r="CZ170" i="5"/>
  <c r="DB170" i="5"/>
  <c r="CV171" i="5"/>
  <c r="CW171" i="5"/>
  <c r="CX171" i="5"/>
  <c r="CY171" i="5"/>
  <c r="CZ171" i="5"/>
  <c r="DO171" i="5"/>
  <c r="DO172" i="5"/>
  <c r="CV172" i="5"/>
  <c r="CW172" i="5"/>
  <c r="CX172" i="5"/>
  <c r="CY172" i="5"/>
  <c r="CZ172" i="5"/>
  <c r="CV173" i="5"/>
  <c r="CW173" i="5"/>
  <c r="CX173" i="5"/>
  <c r="CY173" i="5"/>
  <c r="CZ173" i="5"/>
  <c r="CV174" i="5"/>
  <c r="CW174" i="5"/>
  <c r="CX174" i="5"/>
  <c r="CY174" i="5"/>
  <c r="CZ174" i="5"/>
  <c r="DB175" i="5"/>
  <c r="CV175" i="5"/>
  <c r="CW175" i="5"/>
  <c r="CX175" i="5"/>
  <c r="CY175" i="5"/>
  <c r="CZ175" i="5"/>
  <c r="CV176" i="5"/>
  <c r="CW176" i="5"/>
  <c r="CX176" i="5"/>
  <c r="CY176" i="5"/>
  <c r="CZ176" i="5"/>
  <c r="CV177" i="5"/>
  <c r="CW177" i="5"/>
  <c r="CX177" i="5"/>
  <c r="CY177" i="5"/>
  <c r="CZ177" i="5"/>
  <c r="CV178" i="5"/>
  <c r="CW178" i="5"/>
  <c r="CX178" i="5"/>
  <c r="CY178" i="5"/>
  <c r="CZ178" i="5"/>
  <c r="DO178" i="5"/>
  <c r="CV179" i="5"/>
  <c r="CW179" i="5"/>
  <c r="CX179" i="5"/>
  <c r="CY179" i="5"/>
  <c r="CZ179" i="5"/>
  <c r="CV180" i="5"/>
  <c r="CW180" i="5"/>
  <c r="CX180" i="5"/>
  <c r="CY180" i="5"/>
  <c r="CZ180" i="5"/>
  <c r="CZ88" i="5"/>
  <c r="CZ52" i="5"/>
  <c r="DO156" i="5"/>
  <c r="DO155" i="5"/>
  <c r="DB150" i="5"/>
  <c r="DB148" i="5"/>
  <c r="DO112" i="5"/>
  <c r="DB179" i="5"/>
  <c r="DB174" i="5"/>
  <c r="DB180" i="5"/>
  <c r="DB176" i="5"/>
  <c r="DO175" i="5"/>
  <c r="DB173" i="5"/>
  <c r="DO128" i="5"/>
  <c r="DB126" i="5"/>
  <c r="DB124" i="5"/>
  <c r="DB123" i="5"/>
  <c r="DB122" i="5"/>
  <c r="DB168" i="5"/>
  <c r="DO159" i="5"/>
  <c r="DB157" i="5"/>
  <c r="DB156" i="5"/>
  <c r="DB143" i="5"/>
  <c r="DB142" i="5"/>
  <c r="DB139" i="5"/>
  <c r="DB138" i="5"/>
  <c r="DB136" i="5"/>
  <c r="DO115" i="5"/>
  <c r="DB178" i="5"/>
  <c r="DO176" i="5"/>
  <c r="DB160" i="5"/>
  <c r="DO127" i="5"/>
  <c r="DO119" i="5"/>
  <c r="DB106" i="5"/>
  <c r="DB166" i="5"/>
  <c r="DB165" i="5"/>
  <c r="DB159" i="5"/>
  <c r="DO158" i="5"/>
  <c r="DO143" i="5"/>
  <c r="DO140" i="5"/>
  <c r="DB131" i="5"/>
  <c r="DB127" i="5"/>
  <c r="DB125" i="5"/>
  <c r="DO124" i="5"/>
  <c r="DO122" i="5"/>
  <c r="DO120" i="5"/>
  <c r="DO180" i="5"/>
  <c r="DO179" i="5"/>
  <c r="DO174" i="5"/>
  <c r="DO170" i="5"/>
  <c r="DB162" i="5"/>
  <c r="DO146" i="5"/>
  <c r="DO135" i="5"/>
  <c r="DO130" i="5"/>
  <c r="DO123" i="5"/>
  <c r="DO167" i="5"/>
  <c r="DO166" i="5"/>
  <c r="DO165" i="5"/>
  <c r="DO163" i="5"/>
  <c r="DO162" i="5"/>
  <c r="DB154" i="5"/>
  <c r="DB110" i="5"/>
  <c r="DO110" i="5"/>
  <c r="F180" i="16"/>
  <c r="F179" i="16"/>
  <c r="F178" i="16"/>
  <c r="F177" i="16"/>
  <c r="F176" i="16"/>
  <c r="F175" i="16"/>
  <c r="F174" i="16"/>
  <c r="F173" i="16"/>
  <c r="F172" i="16"/>
  <c r="F171" i="16"/>
  <c r="F170" i="16"/>
  <c r="F169" i="16"/>
  <c r="F168" i="16"/>
  <c r="F167" i="16"/>
  <c r="F166" i="16"/>
  <c r="F165" i="16"/>
  <c r="F164" i="16"/>
  <c r="F163" i="16"/>
  <c r="F162" i="16"/>
  <c r="F161" i="16"/>
  <c r="F160" i="16"/>
  <c r="F159" i="16"/>
  <c r="F158" i="16"/>
  <c r="F157" i="16"/>
  <c r="F156" i="16"/>
  <c r="F155" i="16"/>
  <c r="F154" i="16"/>
  <c r="F153" i="16"/>
  <c r="F152" i="16"/>
  <c r="F151" i="16"/>
  <c r="F150" i="16"/>
  <c r="F149" i="16"/>
  <c r="F148" i="16"/>
  <c r="F147" i="16"/>
  <c r="F37" i="16"/>
  <c r="F15" i="16"/>
  <c r="F48" i="16"/>
  <c r="F74" i="16"/>
  <c r="AM73" i="23" s="1"/>
  <c r="CL73" i="23" s="1"/>
  <c r="F146" i="16"/>
  <c r="F145" i="16"/>
  <c r="F143" i="16"/>
  <c r="F142" i="16"/>
  <c r="F140" i="16"/>
  <c r="F139" i="16"/>
  <c r="F138" i="16"/>
  <c r="F137" i="16"/>
  <c r="F136" i="16"/>
  <c r="F134" i="16"/>
  <c r="F133" i="16"/>
  <c r="F8" i="16"/>
  <c r="F38" i="16"/>
  <c r="F99" i="16"/>
  <c r="F91" i="16"/>
  <c r="F132" i="16"/>
  <c r="F131" i="16"/>
  <c r="F83" i="16"/>
  <c r="F130" i="16"/>
  <c r="F72" i="16"/>
  <c r="F129" i="16"/>
  <c r="F128" i="16"/>
  <c r="F127" i="16"/>
  <c r="F126" i="16"/>
  <c r="F125" i="16"/>
  <c r="F122" i="16"/>
  <c r="F121" i="16"/>
  <c r="F120" i="16"/>
  <c r="F119" i="16"/>
  <c r="F118" i="16"/>
  <c r="F117" i="16"/>
  <c r="F116" i="16"/>
  <c r="F115" i="16"/>
  <c r="F114" i="16"/>
  <c r="F112" i="16"/>
  <c r="F109" i="16"/>
  <c r="F106" i="16"/>
  <c r="AH103" i="5" s="1"/>
  <c r="CG103" i="5" s="1"/>
  <c r="F105" i="16"/>
  <c r="F102" i="16"/>
  <c r="F101" i="16"/>
  <c r="F97" i="16"/>
  <c r="F95" i="16"/>
  <c r="F93" i="16"/>
  <c r="F90" i="16"/>
  <c r="F89" i="16"/>
  <c r="AM87" i="23" s="1"/>
  <c r="CL87" i="23" s="1"/>
  <c r="F88" i="16"/>
  <c r="DE87" i="27" s="1"/>
  <c r="FD87" i="27" s="1"/>
  <c r="F85" i="16"/>
  <c r="F80" i="16"/>
  <c r="F79" i="16"/>
  <c r="F78" i="16"/>
  <c r="F77" i="16"/>
  <c r="F76" i="16"/>
  <c r="AH74" i="5" s="1"/>
  <c r="CG74" i="5" s="1"/>
  <c r="F75" i="16"/>
  <c r="F73" i="16"/>
  <c r="DE72" i="27" s="1"/>
  <c r="FD72" i="27" s="1"/>
  <c r="F71" i="16"/>
  <c r="F70" i="16"/>
  <c r="F69" i="16"/>
  <c r="F66" i="16"/>
  <c r="F65" i="16"/>
  <c r="AM64" i="23" s="1"/>
  <c r="CL64" i="23" s="1"/>
  <c r="F64" i="16"/>
  <c r="F63" i="16"/>
  <c r="F62" i="16"/>
  <c r="F61" i="16"/>
  <c r="F60" i="16"/>
  <c r="F58" i="16"/>
  <c r="F57" i="16"/>
  <c r="F54" i="16"/>
  <c r="F53" i="16"/>
  <c r="F52" i="16"/>
  <c r="F51" i="16"/>
  <c r="AM50" i="23" s="1"/>
  <c r="CL50" i="23" s="1"/>
  <c r="F50" i="16"/>
  <c r="F47" i="16"/>
  <c r="F45" i="16"/>
  <c r="F43" i="16"/>
  <c r="F40" i="16"/>
  <c r="AM39" i="23" s="1"/>
  <c r="CL39" i="23" s="1"/>
  <c r="F39" i="16"/>
  <c r="F36" i="16"/>
  <c r="F33" i="16"/>
  <c r="F32" i="16"/>
  <c r="F31" i="16"/>
  <c r="AM30" i="23" s="1"/>
  <c r="CL30" i="23" s="1"/>
  <c r="F30" i="16"/>
  <c r="F27" i="16"/>
  <c r="F23" i="16"/>
  <c r="F20" i="16"/>
  <c r="F18" i="16"/>
  <c r="DE17" i="27" s="1"/>
  <c r="FD17" i="27" s="1"/>
  <c r="F17" i="16"/>
  <c r="F16" i="16"/>
  <c r="AH15" i="5" s="1"/>
  <c r="CG15" i="5" s="1"/>
  <c r="F13" i="16"/>
  <c r="F12" i="16"/>
  <c r="F11" i="16"/>
  <c r="F10" i="16"/>
  <c r="AH9" i="5" s="1"/>
  <c r="CG9" i="5" s="1"/>
  <c r="F9" i="16"/>
  <c r="F7" i="16"/>
  <c r="F6" i="16"/>
  <c r="F5" i="16"/>
  <c r="AM4" i="23" s="1"/>
  <c r="CL4" i="23" s="1"/>
  <c r="F180" i="15"/>
  <c r="F179" i="15"/>
  <c r="F178" i="15"/>
  <c r="F177" i="15"/>
  <c r="F176" i="15"/>
  <c r="F175" i="15"/>
  <c r="F174" i="15"/>
  <c r="F173" i="15"/>
  <c r="F172" i="15"/>
  <c r="F171" i="15"/>
  <c r="F170" i="15"/>
  <c r="F169" i="15"/>
  <c r="F168" i="15"/>
  <c r="F167" i="15"/>
  <c r="F166" i="15"/>
  <c r="F165" i="15"/>
  <c r="F164" i="15"/>
  <c r="F163" i="15"/>
  <c r="F162" i="15"/>
  <c r="F161" i="15"/>
  <c r="F160" i="15"/>
  <c r="F159" i="15"/>
  <c r="F158" i="15"/>
  <c r="F157" i="15"/>
  <c r="F156" i="15"/>
  <c r="F155" i="15"/>
  <c r="F154" i="15"/>
  <c r="F153" i="15"/>
  <c r="F152" i="15"/>
  <c r="F151" i="15"/>
  <c r="F150" i="15"/>
  <c r="F149" i="15"/>
  <c r="F148" i="15"/>
  <c r="F109" i="15"/>
  <c r="F147" i="15"/>
  <c r="F15" i="15"/>
  <c r="F48" i="15"/>
  <c r="F73" i="15"/>
  <c r="F146" i="15"/>
  <c r="F145" i="15"/>
  <c r="F142" i="15"/>
  <c r="F139" i="15"/>
  <c r="F138" i="15"/>
  <c r="F137" i="15"/>
  <c r="F136" i="15"/>
  <c r="F134" i="15"/>
  <c r="F133" i="15"/>
  <c r="F8" i="15"/>
  <c r="F38" i="15"/>
  <c r="F99" i="15"/>
  <c r="F132" i="15"/>
  <c r="F131" i="15"/>
  <c r="F83" i="15"/>
  <c r="F130" i="15"/>
  <c r="F129" i="15"/>
  <c r="F127" i="15"/>
  <c r="F126" i="15"/>
  <c r="F124" i="15"/>
  <c r="F123" i="15"/>
  <c r="F120" i="15"/>
  <c r="F119" i="15"/>
  <c r="F118" i="15"/>
  <c r="F117" i="15"/>
  <c r="F116" i="15"/>
  <c r="F115" i="15"/>
  <c r="F114" i="15"/>
  <c r="F113" i="15"/>
  <c r="F112" i="15"/>
  <c r="F108" i="15"/>
  <c r="F105" i="15"/>
  <c r="F104" i="15"/>
  <c r="F103" i="15"/>
  <c r="F101" i="15"/>
  <c r="DD100" i="27" s="1"/>
  <c r="F100" i="15"/>
  <c r="F96" i="15"/>
  <c r="F94" i="15"/>
  <c r="F92" i="15"/>
  <c r="F89" i="15"/>
  <c r="F85" i="15"/>
  <c r="F84" i="15"/>
  <c r="F80" i="15"/>
  <c r="F79" i="15"/>
  <c r="F78" i="15"/>
  <c r="F77" i="15"/>
  <c r="F76" i="15"/>
  <c r="F75" i="15"/>
  <c r="F74" i="15"/>
  <c r="AG72" i="5" s="1"/>
  <c r="F72" i="15"/>
  <c r="F71" i="15"/>
  <c r="AL70" i="23" s="1"/>
  <c r="BK70" i="23" s="1"/>
  <c r="F70" i="15"/>
  <c r="F69" i="15"/>
  <c r="F65" i="15"/>
  <c r="F64" i="15"/>
  <c r="F63" i="15"/>
  <c r="F62" i="15"/>
  <c r="F61" i="15"/>
  <c r="F60" i="15"/>
  <c r="F58" i="15"/>
  <c r="F57" i="15"/>
  <c r="F54" i="15"/>
  <c r="F53" i="15"/>
  <c r="F52" i="15"/>
  <c r="F51" i="15"/>
  <c r="AG50" i="5" s="1"/>
  <c r="F50" i="15"/>
  <c r="F47" i="15"/>
  <c r="F43" i="15"/>
  <c r="F40" i="15"/>
  <c r="AL39" i="23" s="1"/>
  <c r="F32" i="15"/>
  <c r="F30" i="15"/>
  <c r="F27" i="15"/>
  <c r="AL26" i="23" s="1"/>
  <c r="F25" i="15"/>
  <c r="F24" i="15"/>
  <c r="AL23" i="23" s="1"/>
  <c r="BK23" i="23" s="1"/>
  <c r="EE23" i="23" s="1"/>
  <c r="F23" i="15"/>
  <c r="F22" i="15"/>
  <c r="AL21" i="23" s="1"/>
  <c r="F21" i="15"/>
  <c r="F20" i="15"/>
  <c r="F18" i="15"/>
  <c r="AL17" i="23" s="1"/>
  <c r="F17" i="15"/>
  <c r="F13" i="15"/>
  <c r="F12" i="15"/>
  <c r="F11" i="15"/>
  <c r="AG10" i="5" s="1"/>
  <c r="F10" i="15"/>
  <c r="AL9" i="23" s="1"/>
  <c r="F9" i="15"/>
  <c r="F7" i="15"/>
  <c r="F6" i="15"/>
  <c r="F5" i="15"/>
  <c r="F4" i="15"/>
  <c r="F180" i="14"/>
  <c r="F179" i="14"/>
  <c r="F178" i="14"/>
  <c r="F177" i="14"/>
  <c r="F176" i="14"/>
  <c r="F175" i="14"/>
  <c r="F174" i="14"/>
  <c r="F173" i="14"/>
  <c r="F172" i="14"/>
  <c r="F171" i="14"/>
  <c r="F170" i="14"/>
  <c r="F169" i="14"/>
  <c r="F168" i="14"/>
  <c r="F167" i="14"/>
  <c r="F166" i="14"/>
  <c r="F165" i="14"/>
  <c r="F164" i="14"/>
  <c r="F163" i="14"/>
  <c r="F162" i="14"/>
  <c r="F161" i="14"/>
  <c r="F160" i="14"/>
  <c r="F159" i="14"/>
  <c r="F158" i="14"/>
  <c r="F157" i="14"/>
  <c r="F156" i="14"/>
  <c r="F155" i="14"/>
  <c r="F154" i="14"/>
  <c r="F153" i="14"/>
  <c r="F152" i="14"/>
  <c r="F151" i="14"/>
  <c r="F150" i="14"/>
  <c r="F149" i="14"/>
  <c r="F148" i="14"/>
  <c r="F144" i="14"/>
  <c r="F109" i="14"/>
  <c r="F147" i="14"/>
  <c r="F37" i="14"/>
  <c r="F15" i="14"/>
  <c r="F73" i="14"/>
  <c r="AF71" i="5" s="1"/>
  <c r="CE71" i="5" s="1"/>
  <c r="F86" i="14"/>
  <c r="F146" i="14"/>
  <c r="F145" i="14"/>
  <c r="F142" i="14"/>
  <c r="F139" i="14"/>
  <c r="F138" i="14"/>
  <c r="F137" i="14"/>
  <c r="F134" i="14"/>
  <c r="F135" i="14"/>
  <c r="F133" i="14"/>
  <c r="F38" i="14"/>
  <c r="F132" i="14"/>
  <c r="F131" i="14"/>
  <c r="F83" i="14"/>
  <c r="F130" i="14"/>
  <c r="F129" i="14"/>
  <c r="F127" i="14"/>
  <c r="F126" i="14"/>
  <c r="F125" i="14"/>
  <c r="F124" i="14"/>
  <c r="F123" i="14"/>
  <c r="F120" i="14"/>
  <c r="F118" i="14"/>
  <c r="F117" i="14"/>
  <c r="F116" i="14"/>
  <c r="F115" i="14"/>
  <c r="F114" i="14"/>
  <c r="F113" i="14"/>
  <c r="AF110" i="5" s="1"/>
  <c r="CE110" i="5" s="1"/>
  <c r="F112" i="14"/>
  <c r="F103" i="14"/>
  <c r="F101" i="14"/>
  <c r="AK99" i="23" s="1"/>
  <c r="CJ99" i="23" s="1"/>
  <c r="F96" i="14"/>
  <c r="AF93" i="5" s="1"/>
  <c r="BE93" i="5" s="1"/>
  <c r="F94" i="14"/>
  <c r="F92" i="14"/>
  <c r="F89" i="14"/>
  <c r="AF86" i="5" s="1"/>
  <c r="CE86" i="5" s="1"/>
  <c r="F85" i="14"/>
  <c r="F84" i="14"/>
  <c r="F79" i="14"/>
  <c r="F78" i="14"/>
  <c r="F77" i="14"/>
  <c r="AF75" i="5" s="1"/>
  <c r="F76" i="14"/>
  <c r="F75" i="14"/>
  <c r="F74" i="14"/>
  <c r="F72" i="14"/>
  <c r="F71" i="14"/>
  <c r="F70" i="14"/>
  <c r="F69" i="14"/>
  <c r="F66" i="14"/>
  <c r="F65" i="14"/>
  <c r="F63" i="14"/>
  <c r="F61" i="14"/>
  <c r="F60" i="14"/>
  <c r="F58" i="14"/>
  <c r="AK57" i="23" s="1"/>
  <c r="F57" i="14"/>
  <c r="F54" i="14"/>
  <c r="F52" i="14"/>
  <c r="AF51" i="5" s="1"/>
  <c r="F51" i="14"/>
  <c r="F50" i="14"/>
  <c r="F47" i="14"/>
  <c r="F45" i="14"/>
  <c r="F43" i="14"/>
  <c r="F42" i="14"/>
  <c r="F41" i="14"/>
  <c r="F40" i="14"/>
  <c r="F34" i="14"/>
  <c r="F27" i="14"/>
  <c r="F25" i="14"/>
  <c r="F24" i="14"/>
  <c r="F23" i="14"/>
  <c r="F21" i="14"/>
  <c r="F20" i="14"/>
  <c r="F18" i="14"/>
  <c r="F17" i="14"/>
  <c r="F16" i="14"/>
  <c r="F13" i="14"/>
  <c r="F12" i="14"/>
  <c r="F11" i="14"/>
  <c r="F10" i="14"/>
  <c r="F7" i="14"/>
  <c r="F5" i="14"/>
  <c r="F4" i="14"/>
  <c r="F180" i="13"/>
  <c r="F179" i="13"/>
  <c r="F178" i="13"/>
  <c r="F177" i="13"/>
  <c r="F176" i="13"/>
  <c r="F175" i="13"/>
  <c r="F174" i="13"/>
  <c r="F173" i="13"/>
  <c r="F172" i="13"/>
  <c r="F171" i="13"/>
  <c r="F170" i="13"/>
  <c r="F169" i="13"/>
  <c r="F168" i="13"/>
  <c r="F167" i="13"/>
  <c r="F166" i="13"/>
  <c r="F165" i="13"/>
  <c r="F164" i="13"/>
  <c r="F163" i="13"/>
  <c r="F162" i="13"/>
  <c r="F161" i="13"/>
  <c r="F160" i="13"/>
  <c r="F159" i="13"/>
  <c r="F158" i="13"/>
  <c r="F157" i="13"/>
  <c r="F156" i="13"/>
  <c r="F155" i="13"/>
  <c r="F154" i="13"/>
  <c r="F153" i="13"/>
  <c r="F152" i="13"/>
  <c r="F151" i="13"/>
  <c r="F150" i="13"/>
  <c r="F149" i="13"/>
  <c r="F148" i="13"/>
  <c r="F144" i="13"/>
  <c r="F109" i="13"/>
  <c r="F147" i="13"/>
  <c r="F37" i="13"/>
  <c r="AJ36" i="23" s="1"/>
  <c r="F15" i="13"/>
  <c r="F73" i="13"/>
  <c r="F86" i="13"/>
  <c r="F146" i="13"/>
  <c r="F145" i="13"/>
  <c r="F142" i="13"/>
  <c r="F139" i="13"/>
  <c r="F138" i="13"/>
  <c r="F137" i="13"/>
  <c r="F136" i="13"/>
  <c r="F134" i="13"/>
  <c r="F133" i="13"/>
  <c r="F38" i="13"/>
  <c r="F91" i="13"/>
  <c r="F132" i="13"/>
  <c r="F131" i="13"/>
  <c r="F83" i="13"/>
  <c r="F130" i="13"/>
  <c r="F129" i="13"/>
  <c r="F127" i="13"/>
  <c r="F126" i="13"/>
  <c r="F125" i="13"/>
  <c r="F124" i="13"/>
  <c r="F123" i="13"/>
  <c r="F121" i="13"/>
  <c r="F120" i="13"/>
  <c r="F119" i="13"/>
  <c r="F118" i="13"/>
  <c r="F117" i="13"/>
  <c r="F116" i="13"/>
  <c r="F115" i="13"/>
  <c r="F113" i="13"/>
  <c r="F112" i="13"/>
  <c r="F103" i="13"/>
  <c r="F101" i="13"/>
  <c r="AE98" i="5" s="1"/>
  <c r="F98" i="13"/>
  <c r="F96" i="13"/>
  <c r="F94" i="13"/>
  <c r="F92" i="13"/>
  <c r="AJ90" i="23" s="1"/>
  <c r="BI90" i="23" s="1"/>
  <c r="F89" i="13"/>
  <c r="F85" i="13"/>
  <c r="F84" i="13"/>
  <c r="F77" i="13"/>
  <c r="AE75" i="5" s="1"/>
  <c r="BD75" i="5" s="1"/>
  <c r="DX75" i="5" s="1"/>
  <c r="F76" i="13"/>
  <c r="AE74" i="5" s="1"/>
  <c r="CD74" i="5" s="1"/>
  <c r="F74" i="13"/>
  <c r="F72" i="13"/>
  <c r="F71" i="13"/>
  <c r="F70" i="13"/>
  <c r="F69" i="13"/>
  <c r="F65" i="13"/>
  <c r="F64" i="13"/>
  <c r="AE63" i="5" s="1"/>
  <c r="F63" i="13"/>
  <c r="F61" i="13"/>
  <c r="F60" i="13"/>
  <c r="F58" i="13"/>
  <c r="AJ57" i="23" s="1"/>
  <c r="F57" i="13"/>
  <c r="F54" i="13"/>
  <c r="AE53" i="5" s="1"/>
  <c r="BD53" i="5" s="1"/>
  <c r="F52" i="13"/>
  <c r="F50" i="13"/>
  <c r="F47" i="13"/>
  <c r="F43" i="13"/>
  <c r="AJ42" i="23" s="1"/>
  <c r="F41" i="13"/>
  <c r="F40" i="13"/>
  <c r="AE39" i="5" s="1"/>
  <c r="F39" i="13"/>
  <c r="F24" i="13"/>
  <c r="F23" i="13"/>
  <c r="AJ22" i="23" s="1"/>
  <c r="F18" i="13"/>
  <c r="F16" i="13"/>
  <c r="F13" i="13"/>
  <c r="F12" i="13"/>
  <c r="F11" i="13"/>
  <c r="F10" i="13"/>
  <c r="F9" i="13"/>
  <c r="F7" i="13"/>
  <c r="F5" i="13"/>
  <c r="F4" i="13"/>
  <c r="AJ3" i="23" s="1"/>
  <c r="CI3" i="23" s="1"/>
  <c r="F180" i="12"/>
  <c r="F179" i="12"/>
  <c r="F178" i="12"/>
  <c r="F177" i="12"/>
  <c r="F176" i="12"/>
  <c r="F175" i="12"/>
  <c r="F174" i="12"/>
  <c r="F173" i="12"/>
  <c r="F172" i="12"/>
  <c r="F171" i="12"/>
  <c r="F170" i="12"/>
  <c r="F169" i="12"/>
  <c r="F168" i="12"/>
  <c r="F167" i="12"/>
  <c r="F166" i="12"/>
  <c r="F165" i="12"/>
  <c r="F164" i="12"/>
  <c r="F163" i="12"/>
  <c r="F162" i="12"/>
  <c r="F161" i="12"/>
  <c r="F160" i="12"/>
  <c r="F159" i="12"/>
  <c r="F158" i="12"/>
  <c r="F157" i="12"/>
  <c r="F156" i="12"/>
  <c r="F155" i="12"/>
  <c r="F154" i="12"/>
  <c r="F153" i="12"/>
  <c r="F152" i="12"/>
  <c r="F151" i="12"/>
  <c r="F150" i="12"/>
  <c r="F149" i="12"/>
  <c r="F148" i="12"/>
  <c r="F144" i="12"/>
  <c r="F109" i="12"/>
  <c r="AI108" i="23" s="1"/>
  <c r="F147" i="12"/>
  <c r="F37" i="12"/>
  <c r="F15" i="12"/>
  <c r="F72" i="12"/>
  <c r="F85" i="12"/>
  <c r="F146" i="12"/>
  <c r="F142" i="12"/>
  <c r="F137" i="12"/>
  <c r="F136" i="12"/>
  <c r="F134" i="12"/>
  <c r="F133" i="12"/>
  <c r="F8" i="12"/>
  <c r="F38" i="12"/>
  <c r="AI37" i="23" s="1"/>
  <c r="F131" i="12"/>
  <c r="F82" i="12"/>
  <c r="F130" i="12"/>
  <c r="F129" i="12"/>
  <c r="F127" i="12"/>
  <c r="F126" i="12"/>
  <c r="F125" i="12"/>
  <c r="F124" i="12"/>
  <c r="F123" i="12"/>
  <c r="F121" i="12"/>
  <c r="F120" i="12"/>
  <c r="F119" i="12"/>
  <c r="F118" i="12"/>
  <c r="F117" i="12"/>
  <c r="F116" i="12"/>
  <c r="F115" i="12"/>
  <c r="F112" i="12"/>
  <c r="F108" i="12"/>
  <c r="F100" i="12"/>
  <c r="F94" i="12"/>
  <c r="AI93" i="23" s="1"/>
  <c r="F90" i="12"/>
  <c r="F89" i="12"/>
  <c r="F88" i="12"/>
  <c r="F84" i="12"/>
  <c r="F83" i="12"/>
  <c r="AD82" i="5" s="1"/>
  <c r="F78" i="12"/>
  <c r="F76" i="12"/>
  <c r="F75" i="12"/>
  <c r="F74" i="12"/>
  <c r="F73" i="12"/>
  <c r="F71" i="12"/>
  <c r="F70" i="12"/>
  <c r="F69" i="12"/>
  <c r="AD68" i="5" s="1"/>
  <c r="F68" i="12"/>
  <c r="AI68" i="23" s="1"/>
  <c r="F66" i="12"/>
  <c r="F65" i="12"/>
  <c r="AD64" i="5" s="1"/>
  <c r="CC64" i="5" s="1"/>
  <c r="F63" i="12"/>
  <c r="F62" i="12"/>
  <c r="F61" i="12"/>
  <c r="F60" i="12"/>
  <c r="F58" i="12"/>
  <c r="AD57" i="5" s="1"/>
  <c r="BC57" i="5" s="1"/>
  <c r="F57" i="12"/>
  <c r="AI56" i="23" s="1"/>
  <c r="F55" i="12"/>
  <c r="F54" i="12"/>
  <c r="F52" i="12"/>
  <c r="F50" i="12"/>
  <c r="F47" i="12"/>
  <c r="AD46" i="5" s="1"/>
  <c r="CC46" i="5" s="1"/>
  <c r="F46" i="12"/>
  <c r="F43" i="12"/>
  <c r="F39" i="12"/>
  <c r="F34" i="12"/>
  <c r="F27" i="12"/>
  <c r="AI26" i="23" s="1"/>
  <c r="BH26" i="23" s="1"/>
  <c r="F24" i="12"/>
  <c r="F23" i="12"/>
  <c r="AI22" i="23" s="1"/>
  <c r="F20" i="12"/>
  <c r="AI19" i="23" s="1"/>
  <c r="F18" i="12"/>
  <c r="AD17" i="5" s="1"/>
  <c r="F17" i="12"/>
  <c r="F16" i="12"/>
  <c r="AD15" i="5" s="1"/>
  <c r="CC15" i="5" s="1"/>
  <c r="F13" i="12"/>
  <c r="F12" i="12"/>
  <c r="F9" i="12"/>
  <c r="F7" i="12"/>
  <c r="F5" i="12"/>
  <c r="F4" i="12"/>
  <c r="F179" i="11"/>
  <c r="F178" i="11"/>
  <c r="F177" i="11"/>
  <c r="F176" i="11"/>
  <c r="F175" i="11"/>
  <c r="F174" i="11"/>
  <c r="F173" i="11"/>
  <c r="F172" i="11"/>
  <c r="F171" i="11"/>
  <c r="F170" i="11"/>
  <c r="F169" i="11"/>
  <c r="F168" i="11"/>
  <c r="F167" i="11"/>
  <c r="F166" i="11"/>
  <c r="F165" i="11"/>
  <c r="F164" i="11"/>
  <c r="F163" i="11"/>
  <c r="F162" i="11"/>
  <c r="F161" i="11"/>
  <c r="F160" i="11"/>
  <c r="F159" i="11"/>
  <c r="F158" i="11"/>
  <c r="F157" i="11"/>
  <c r="F156" i="11"/>
  <c r="F155" i="11"/>
  <c r="F154" i="11"/>
  <c r="F153" i="11"/>
  <c r="F152" i="11"/>
  <c r="F151" i="11"/>
  <c r="F150" i="11"/>
  <c r="F149" i="11"/>
  <c r="F148" i="11"/>
  <c r="F147" i="11"/>
  <c r="F143" i="11"/>
  <c r="F106" i="11"/>
  <c r="F108" i="11"/>
  <c r="F146" i="11"/>
  <c r="F72" i="11"/>
  <c r="F85" i="11"/>
  <c r="F145" i="11"/>
  <c r="F141" i="11"/>
  <c r="F138" i="11"/>
  <c r="F137" i="11"/>
  <c r="F136" i="11"/>
  <c r="F135" i="11"/>
  <c r="F133" i="11"/>
  <c r="F132" i="11"/>
  <c r="F8" i="11"/>
  <c r="AC7" i="5" s="1"/>
  <c r="BB7" i="5" s="1"/>
  <c r="F130" i="11"/>
  <c r="F82" i="11"/>
  <c r="AH82" i="23" s="1"/>
  <c r="F129" i="11"/>
  <c r="F126" i="11"/>
  <c r="F122" i="11"/>
  <c r="F120" i="11"/>
  <c r="F119" i="11"/>
  <c r="F117" i="11"/>
  <c r="F116" i="11"/>
  <c r="F115" i="11"/>
  <c r="F114" i="11"/>
  <c r="F111" i="11"/>
  <c r="F107" i="11"/>
  <c r="AC106" i="5" s="1"/>
  <c r="F100" i="11"/>
  <c r="F99" i="11"/>
  <c r="F95" i="11"/>
  <c r="F91" i="11"/>
  <c r="AH91" i="23" s="1"/>
  <c r="F88" i="11"/>
  <c r="AC87" i="5" s="1"/>
  <c r="F84" i="11"/>
  <c r="F83" i="11"/>
  <c r="F80" i="11"/>
  <c r="AC79" i="5" s="1"/>
  <c r="F77" i="11"/>
  <c r="F76" i="11"/>
  <c r="F75" i="11"/>
  <c r="F74" i="11"/>
  <c r="F71" i="11"/>
  <c r="F70" i="11"/>
  <c r="AH70" i="23" s="1"/>
  <c r="F69" i="11"/>
  <c r="F68" i="11"/>
  <c r="F66" i="11"/>
  <c r="CZ65" i="27" s="1"/>
  <c r="EY65" i="27" s="1"/>
  <c r="FM65" i="27" s="1"/>
  <c r="F65" i="11"/>
  <c r="F63" i="11"/>
  <c r="F62" i="11"/>
  <c r="AC61" i="5" s="1"/>
  <c r="CB61" i="5" s="1"/>
  <c r="F61" i="11"/>
  <c r="AH60" i="23" s="1"/>
  <c r="F60" i="11"/>
  <c r="F57" i="11"/>
  <c r="F55" i="11"/>
  <c r="F54" i="11"/>
  <c r="F52" i="11"/>
  <c r="F50" i="11"/>
  <c r="F47" i="11"/>
  <c r="AC46" i="5" s="1"/>
  <c r="F45" i="11"/>
  <c r="F43" i="11"/>
  <c r="AH42" i="23" s="1"/>
  <c r="BG42" i="23" s="1"/>
  <c r="F41" i="11"/>
  <c r="F27" i="11"/>
  <c r="AH26" i="23" s="1"/>
  <c r="F25" i="11"/>
  <c r="F23" i="11"/>
  <c r="F21" i="11"/>
  <c r="AH20" i="23" s="1"/>
  <c r="F20" i="11"/>
  <c r="F18" i="11"/>
  <c r="F16" i="11"/>
  <c r="F13" i="11"/>
  <c r="AH12" i="23" s="1"/>
  <c r="F11" i="11"/>
  <c r="F9" i="11"/>
  <c r="AC8" i="5" s="1"/>
  <c r="F7" i="11"/>
  <c r="F5" i="11"/>
  <c r="F4" i="11"/>
  <c r="AC3" i="5" s="1"/>
  <c r="F179" i="10"/>
  <c r="F178" i="10"/>
  <c r="F177" i="10"/>
  <c r="F176" i="10"/>
  <c r="F175" i="10"/>
  <c r="F174" i="10"/>
  <c r="F173" i="10"/>
  <c r="F172" i="10"/>
  <c r="F171" i="10"/>
  <c r="F170" i="10"/>
  <c r="F169" i="10"/>
  <c r="F168" i="10"/>
  <c r="F167" i="10"/>
  <c r="F166" i="10"/>
  <c r="F165" i="10"/>
  <c r="F164" i="10"/>
  <c r="F163" i="10"/>
  <c r="F162" i="10"/>
  <c r="F161" i="10"/>
  <c r="F160" i="10"/>
  <c r="F159" i="10"/>
  <c r="F158" i="10"/>
  <c r="F157" i="10"/>
  <c r="F156" i="10"/>
  <c r="F155" i="10"/>
  <c r="F154" i="10"/>
  <c r="F153" i="10"/>
  <c r="F152" i="10"/>
  <c r="F151" i="10"/>
  <c r="F150" i="10"/>
  <c r="F149" i="10"/>
  <c r="F148" i="10"/>
  <c r="F147" i="10"/>
  <c r="F143" i="10"/>
  <c r="F106" i="10"/>
  <c r="F108" i="10"/>
  <c r="Z107" i="5" s="1"/>
  <c r="F15" i="10"/>
  <c r="F72" i="10"/>
  <c r="F85" i="10"/>
  <c r="F145" i="10"/>
  <c r="F141" i="10"/>
  <c r="F136" i="10"/>
  <c r="F135" i="10"/>
  <c r="F133" i="10"/>
  <c r="F134" i="10"/>
  <c r="F132" i="10"/>
  <c r="F8" i="10"/>
  <c r="F38" i="10"/>
  <c r="F130" i="10"/>
  <c r="F82" i="10"/>
  <c r="F128" i="10"/>
  <c r="F126" i="10"/>
  <c r="F123" i="10"/>
  <c r="F122" i="10"/>
  <c r="F121" i="10"/>
  <c r="F120" i="10"/>
  <c r="F119" i="10"/>
  <c r="F118" i="10"/>
  <c r="F117" i="10"/>
  <c r="F116" i="10"/>
  <c r="F115" i="10"/>
  <c r="F114" i="10"/>
  <c r="F111" i="10"/>
  <c r="F107" i="10"/>
  <c r="F100" i="10"/>
  <c r="F99" i="10"/>
  <c r="F96" i="10"/>
  <c r="Z95" i="5" s="1"/>
  <c r="F93" i="10"/>
  <c r="F92" i="10"/>
  <c r="F88" i="10"/>
  <c r="F87" i="10"/>
  <c r="F84" i="10"/>
  <c r="F80" i="10"/>
  <c r="AE80" i="23" s="1"/>
  <c r="F79" i="10"/>
  <c r="F78" i="10"/>
  <c r="Z77" i="5" s="1"/>
  <c r="F77" i="10"/>
  <c r="Z76" i="5" s="1"/>
  <c r="F76" i="10"/>
  <c r="AE76" i="23" s="1"/>
  <c r="F75" i="10"/>
  <c r="F74" i="10"/>
  <c r="F73" i="10"/>
  <c r="AE73" i="23" s="1"/>
  <c r="F71" i="10"/>
  <c r="F70" i="10"/>
  <c r="F69" i="10"/>
  <c r="F68" i="10"/>
  <c r="F65" i="10"/>
  <c r="F63" i="10"/>
  <c r="AE62" i="23" s="1"/>
  <c r="F61" i="10"/>
  <c r="AE60" i="23" s="1"/>
  <c r="BF60" i="23" s="1"/>
  <c r="F57" i="10"/>
  <c r="Z56" i="5" s="1"/>
  <c r="F55" i="10"/>
  <c r="Z54" i="5" s="1"/>
  <c r="F54" i="10"/>
  <c r="F52" i="10"/>
  <c r="Z51" i="5" s="1"/>
  <c r="CA51" i="5" s="1"/>
  <c r="F50" i="10"/>
  <c r="F47" i="10"/>
  <c r="F45" i="10"/>
  <c r="F43" i="10"/>
  <c r="F42" i="10"/>
  <c r="Z41" i="5" s="1"/>
  <c r="F41" i="10"/>
  <c r="F40" i="10"/>
  <c r="F36" i="10"/>
  <c r="CW35" i="27" s="1"/>
  <c r="EX35" i="27" s="1"/>
  <c r="F28" i="10"/>
  <c r="F25" i="10"/>
  <c r="AE24" i="23" s="1"/>
  <c r="F23" i="10"/>
  <c r="F18" i="10"/>
  <c r="F17" i="10"/>
  <c r="F16" i="10"/>
  <c r="Z15" i="5" s="1"/>
  <c r="F14" i="10"/>
  <c r="F9" i="10"/>
  <c r="F7" i="10"/>
  <c r="F5" i="10"/>
  <c r="F4" i="10"/>
  <c r="F179" i="9"/>
  <c r="F178" i="9"/>
  <c r="F177" i="9"/>
  <c r="F176" i="9"/>
  <c r="F175" i="9"/>
  <c r="F174" i="9"/>
  <c r="F173" i="9"/>
  <c r="F172" i="9"/>
  <c r="F171" i="9"/>
  <c r="F170" i="9"/>
  <c r="F169" i="9"/>
  <c r="F168" i="9"/>
  <c r="F167" i="9"/>
  <c r="F166" i="9"/>
  <c r="F165" i="9"/>
  <c r="F164" i="9"/>
  <c r="F163" i="9"/>
  <c r="F162" i="9"/>
  <c r="F161" i="9"/>
  <c r="F160" i="9"/>
  <c r="F159" i="9"/>
  <c r="F158" i="9"/>
  <c r="F157" i="9"/>
  <c r="F156" i="9"/>
  <c r="F155" i="9"/>
  <c r="F154" i="9"/>
  <c r="F153" i="9"/>
  <c r="F152" i="9"/>
  <c r="F151" i="9"/>
  <c r="F150" i="9"/>
  <c r="F149" i="9"/>
  <c r="F148" i="9"/>
  <c r="F147" i="9"/>
  <c r="F143" i="9"/>
  <c r="F107" i="9"/>
  <c r="F37" i="9"/>
  <c r="AD36" i="23" s="1"/>
  <c r="BE36" i="23" s="1"/>
  <c r="F15" i="9"/>
  <c r="F111" i="9"/>
  <c r="Y110" i="5" s="1"/>
  <c r="F72" i="9"/>
  <c r="AD72" i="23" s="1"/>
  <c r="BE72" i="23" s="1"/>
  <c r="F86" i="9"/>
  <c r="CV87" i="27" s="1"/>
  <c r="F145" i="9"/>
  <c r="F141" i="9"/>
  <c r="F139" i="9"/>
  <c r="F138" i="9"/>
  <c r="F137" i="9"/>
  <c r="F136" i="9"/>
  <c r="F135" i="9"/>
  <c r="F133" i="9"/>
  <c r="F134" i="9"/>
  <c r="F132" i="9"/>
  <c r="F8" i="9"/>
  <c r="F38" i="9"/>
  <c r="F90" i="9"/>
  <c r="F83" i="9"/>
  <c r="F130" i="9"/>
  <c r="F129" i="9"/>
  <c r="F127" i="9"/>
  <c r="F126" i="9"/>
  <c r="F124" i="9"/>
  <c r="F123" i="9"/>
  <c r="F121" i="9"/>
  <c r="F120" i="9"/>
  <c r="F119" i="9"/>
  <c r="F118" i="9"/>
  <c r="F117" i="9"/>
  <c r="F116" i="9"/>
  <c r="F115" i="9"/>
  <c r="F114" i="9"/>
  <c r="F110" i="9"/>
  <c r="F108" i="9"/>
  <c r="F105" i="9"/>
  <c r="AD105" i="23" s="1"/>
  <c r="F97" i="9"/>
  <c r="F96" i="9"/>
  <c r="CV97" i="27" s="1"/>
  <c r="DW97" i="27" s="1"/>
  <c r="F94" i="9"/>
  <c r="F92" i="9"/>
  <c r="AD92" i="23" s="1"/>
  <c r="CE92" i="23" s="1"/>
  <c r="F91" i="9"/>
  <c r="F88" i="9"/>
  <c r="F84" i="9"/>
  <c r="AD84" i="23" s="1"/>
  <c r="CE84" i="23" s="1"/>
  <c r="F81" i="9"/>
  <c r="F79" i="9"/>
  <c r="F77" i="9"/>
  <c r="Y76" i="5" s="1"/>
  <c r="F76" i="9"/>
  <c r="Y75" i="5" s="1"/>
  <c r="F74" i="9"/>
  <c r="F73" i="9"/>
  <c r="F71" i="9"/>
  <c r="F70" i="9"/>
  <c r="F69" i="9"/>
  <c r="AD69" i="23" s="1"/>
  <c r="F68" i="9"/>
  <c r="F65" i="9"/>
  <c r="F63" i="9"/>
  <c r="F62" i="9"/>
  <c r="AD61" i="23" s="1"/>
  <c r="BE61" i="23" s="1"/>
  <c r="DY61" i="23" s="1"/>
  <c r="F61" i="9"/>
  <c r="F58" i="9"/>
  <c r="Y57" i="5" s="1"/>
  <c r="BZ57" i="5" s="1"/>
  <c r="F57" i="9"/>
  <c r="AD56" i="23" s="1"/>
  <c r="F54" i="9"/>
  <c r="F52" i="9"/>
  <c r="F50" i="9"/>
  <c r="F47" i="9"/>
  <c r="Y46" i="5" s="1"/>
  <c r="F45" i="9"/>
  <c r="AD44" i="23" s="1"/>
  <c r="BE44" i="23" s="1"/>
  <c r="F43" i="9"/>
  <c r="AD42" i="23" s="1"/>
  <c r="F42" i="9"/>
  <c r="F41" i="9"/>
  <c r="F40" i="9"/>
  <c r="F39" i="9"/>
  <c r="Y38" i="5" s="1"/>
  <c r="AZ38" i="5" s="1"/>
  <c r="F36" i="9"/>
  <c r="F31" i="9"/>
  <c r="F27" i="9"/>
  <c r="F26" i="9"/>
  <c r="F23" i="9"/>
  <c r="F21" i="9"/>
  <c r="AD20" i="23" s="1"/>
  <c r="CE20" i="23" s="1"/>
  <c r="F17" i="9"/>
  <c r="AD16" i="23" s="1"/>
  <c r="BE16" i="23" s="1"/>
  <c r="BR16" i="23" s="1"/>
  <c r="F16" i="9"/>
  <c r="AD15" i="23" s="1"/>
  <c r="BE15" i="23" s="1"/>
  <c r="F14" i="9"/>
  <c r="F13" i="9"/>
  <c r="F12" i="9"/>
  <c r="F11" i="9"/>
  <c r="F7" i="9"/>
  <c r="F6" i="9"/>
  <c r="AD5" i="23" s="1"/>
  <c r="BE5" i="23" s="1"/>
  <c r="F5" i="9"/>
  <c r="F179" i="8"/>
  <c r="F178" i="8"/>
  <c r="F177" i="8"/>
  <c r="F176" i="8"/>
  <c r="F175" i="8"/>
  <c r="F174" i="8"/>
  <c r="F173" i="8"/>
  <c r="F172" i="8"/>
  <c r="F171" i="8"/>
  <c r="F170" i="8"/>
  <c r="F169" i="8"/>
  <c r="F168" i="8"/>
  <c r="F167" i="8"/>
  <c r="F166" i="8"/>
  <c r="F165" i="8"/>
  <c r="F164" i="8"/>
  <c r="F163" i="8"/>
  <c r="F162" i="8"/>
  <c r="F161" i="8"/>
  <c r="F160" i="8"/>
  <c r="F159" i="8"/>
  <c r="F158" i="8"/>
  <c r="F157" i="8"/>
  <c r="F156" i="8"/>
  <c r="F155" i="8"/>
  <c r="F154" i="8"/>
  <c r="F153" i="8"/>
  <c r="F152" i="8"/>
  <c r="F151" i="8"/>
  <c r="F150" i="8"/>
  <c r="F149" i="8"/>
  <c r="F148" i="8"/>
  <c r="F147" i="8"/>
  <c r="F143" i="8"/>
  <c r="F107" i="8"/>
  <c r="AC107" i="23" s="1"/>
  <c r="F146" i="8"/>
  <c r="F72" i="8"/>
  <c r="F145" i="8"/>
  <c r="F141" i="8"/>
  <c r="F138" i="8"/>
  <c r="F137" i="8"/>
  <c r="F136" i="8"/>
  <c r="F135" i="8"/>
  <c r="F133" i="8"/>
  <c r="F132" i="8"/>
  <c r="F8" i="8"/>
  <c r="CU7" i="27" s="1"/>
  <c r="F38" i="8"/>
  <c r="X37" i="5" s="1"/>
  <c r="F98" i="8"/>
  <c r="F130" i="8"/>
  <c r="F129" i="8"/>
  <c r="F127" i="8"/>
  <c r="F126" i="8"/>
  <c r="F124" i="8"/>
  <c r="F123" i="8"/>
  <c r="F121" i="8"/>
  <c r="F120" i="8"/>
  <c r="F119" i="8"/>
  <c r="F118" i="8"/>
  <c r="F117" i="8"/>
  <c r="F116" i="8"/>
  <c r="F115" i="8"/>
  <c r="F114" i="8"/>
  <c r="F113" i="8"/>
  <c r="F110" i="8"/>
  <c r="F108" i="8"/>
  <c r="F101" i="8"/>
  <c r="F100" i="8"/>
  <c r="F92" i="8"/>
  <c r="X91" i="5" s="1"/>
  <c r="F89" i="8"/>
  <c r="F88" i="8"/>
  <c r="F87" i="8"/>
  <c r="F80" i="8"/>
  <c r="AC80" i="23" s="1"/>
  <c r="F79" i="8"/>
  <c r="F77" i="8"/>
  <c r="F76" i="8"/>
  <c r="F74" i="8"/>
  <c r="X73" i="5" s="1"/>
  <c r="F73" i="8"/>
  <c r="F71" i="8"/>
  <c r="F70" i="8"/>
  <c r="F69" i="8"/>
  <c r="AC69" i="23" s="1"/>
  <c r="BD69" i="23" s="1"/>
  <c r="DX69" i="23" s="1"/>
  <c r="F68" i="8"/>
  <c r="F66" i="8"/>
  <c r="F63" i="8"/>
  <c r="F62" i="8"/>
  <c r="F61" i="8"/>
  <c r="F58" i="8"/>
  <c r="F57" i="8"/>
  <c r="F54" i="8"/>
  <c r="F52" i="8"/>
  <c r="F47" i="8"/>
  <c r="F43" i="8"/>
  <c r="X42" i="5" s="1"/>
  <c r="F39" i="8"/>
  <c r="F23" i="8"/>
  <c r="F20" i="8"/>
  <c r="F18" i="8"/>
  <c r="F16" i="8"/>
  <c r="AC15" i="23" s="1"/>
  <c r="BD15" i="23" s="1"/>
  <c r="DX15" i="23" s="1"/>
  <c r="F13" i="8"/>
  <c r="F12" i="8"/>
  <c r="F9" i="8"/>
  <c r="F7" i="8"/>
  <c r="F5" i="8"/>
  <c r="F4" i="8"/>
  <c r="F182" i="7"/>
  <c r="F181" i="7"/>
  <c r="F180" i="7"/>
  <c r="F179" i="7"/>
  <c r="F178" i="7"/>
  <c r="F177" i="7"/>
  <c r="F176" i="7"/>
  <c r="F175" i="7"/>
  <c r="F174" i="7"/>
  <c r="F173" i="7"/>
  <c r="F172" i="7"/>
  <c r="F171" i="7"/>
  <c r="F170" i="7"/>
  <c r="F169" i="7"/>
  <c r="F168" i="7"/>
  <c r="F167" i="7"/>
  <c r="F166" i="7"/>
  <c r="F165" i="7"/>
  <c r="F164" i="7"/>
  <c r="F163" i="7"/>
  <c r="F162" i="7"/>
  <c r="F161" i="7"/>
  <c r="F160" i="7"/>
  <c r="F159" i="7"/>
  <c r="F158" i="7"/>
  <c r="F157" i="7"/>
  <c r="F156" i="7"/>
  <c r="F155" i="7"/>
  <c r="F154" i="7"/>
  <c r="F153" i="7"/>
  <c r="F152" i="7"/>
  <c r="F151" i="7"/>
  <c r="F150" i="7"/>
  <c r="F146" i="7"/>
  <c r="F110" i="7"/>
  <c r="AB110" i="23" s="1"/>
  <c r="BC110" i="23" s="1"/>
  <c r="DW110" i="23" s="1"/>
  <c r="F149" i="7"/>
  <c r="F148" i="7"/>
  <c r="F147" i="7"/>
  <c r="F144" i="7"/>
  <c r="F139" i="7"/>
  <c r="F138" i="7"/>
  <c r="F136" i="7"/>
  <c r="F135" i="7"/>
  <c r="F38" i="7"/>
  <c r="AB37" i="23" s="1"/>
  <c r="F134" i="7"/>
  <c r="F132" i="7"/>
  <c r="F130" i="7"/>
  <c r="F129" i="7"/>
  <c r="F128" i="7"/>
  <c r="F127" i="7"/>
  <c r="F124" i="7"/>
  <c r="F123" i="7"/>
  <c r="F122" i="7"/>
  <c r="F121" i="7"/>
  <c r="F120" i="7"/>
  <c r="F119" i="7"/>
  <c r="F118" i="7"/>
  <c r="F113" i="7"/>
  <c r="F111" i="7"/>
  <c r="F108" i="7"/>
  <c r="F96" i="7"/>
  <c r="W95" i="5" s="1"/>
  <c r="F89" i="7"/>
  <c r="F88" i="7"/>
  <c r="W87" i="5" s="1"/>
  <c r="F82" i="7"/>
  <c r="F81" i="7"/>
  <c r="F78" i="7"/>
  <c r="F76" i="7"/>
  <c r="AB76" i="23" s="1"/>
  <c r="F75" i="7"/>
  <c r="F72" i="7"/>
  <c r="AB72" i="23" s="1"/>
  <c r="BC72" i="23" s="1"/>
  <c r="F71" i="7"/>
  <c r="F70" i="7"/>
  <c r="F69" i="7"/>
  <c r="AB69" i="23" s="1"/>
  <c r="F67" i="7"/>
  <c r="F66" i="7"/>
  <c r="F64" i="7"/>
  <c r="F63" i="7"/>
  <c r="F62" i="7"/>
  <c r="F59" i="7"/>
  <c r="AB58" i="23" s="1"/>
  <c r="BC58" i="23" s="1"/>
  <c r="BP58" i="23" s="1"/>
  <c r="F58" i="7"/>
  <c r="F55" i="7"/>
  <c r="AB54" i="23" s="1"/>
  <c r="CC54" i="23" s="1"/>
  <c r="F54" i="7"/>
  <c r="F47" i="7"/>
  <c r="AB46" i="23" s="1"/>
  <c r="F43" i="7"/>
  <c r="F42" i="7"/>
  <c r="F41" i="7"/>
  <c r="W40" i="5" s="1"/>
  <c r="F27" i="7"/>
  <c r="W26" i="5" s="1"/>
  <c r="F26" i="7"/>
  <c r="F21" i="7"/>
  <c r="F18" i="7"/>
  <c r="AB17" i="23" s="1"/>
  <c r="F16" i="7"/>
  <c r="F13" i="7"/>
  <c r="F12" i="7"/>
  <c r="F5" i="7"/>
  <c r="F182" i="6"/>
  <c r="F181" i="6"/>
  <c r="F180" i="6"/>
  <c r="F179" i="6"/>
  <c r="F178" i="6"/>
  <c r="F177" i="6"/>
  <c r="F176" i="6"/>
  <c r="F175" i="6"/>
  <c r="F174" i="6"/>
  <c r="F173" i="6"/>
  <c r="F172" i="6"/>
  <c r="F171" i="6"/>
  <c r="F170" i="6"/>
  <c r="F169" i="6"/>
  <c r="F168" i="6"/>
  <c r="F167" i="6"/>
  <c r="F166" i="6"/>
  <c r="F165" i="6"/>
  <c r="F164" i="6"/>
  <c r="F163" i="6"/>
  <c r="F162" i="6"/>
  <c r="F161" i="6"/>
  <c r="F160" i="6"/>
  <c r="F159" i="6"/>
  <c r="F158" i="6"/>
  <c r="F157" i="6"/>
  <c r="F156" i="6"/>
  <c r="F155" i="6"/>
  <c r="F154" i="6"/>
  <c r="F153" i="6"/>
  <c r="F152" i="6"/>
  <c r="F151" i="6"/>
  <c r="F150" i="6"/>
  <c r="F146" i="6"/>
  <c r="F110" i="6"/>
  <c r="AA110" i="23" s="1"/>
  <c r="BB110" i="23" s="1"/>
  <c r="F149" i="6"/>
  <c r="F37" i="6"/>
  <c r="F15" i="6"/>
  <c r="F148" i="6"/>
  <c r="F144" i="6"/>
  <c r="F139" i="6"/>
  <c r="F138" i="6"/>
  <c r="F136" i="6"/>
  <c r="F135" i="6"/>
  <c r="F8" i="6"/>
  <c r="AA7" i="23" s="1"/>
  <c r="CB7" i="23" s="1"/>
  <c r="F38" i="6"/>
  <c r="F134" i="6"/>
  <c r="F84" i="6"/>
  <c r="F132" i="6"/>
  <c r="F129" i="6"/>
  <c r="F128" i="6"/>
  <c r="F126" i="6"/>
  <c r="F124" i="6"/>
  <c r="F123" i="6"/>
  <c r="F121" i="6"/>
  <c r="F120" i="6"/>
  <c r="F119" i="6"/>
  <c r="F118" i="6"/>
  <c r="F113" i="6"/>
  <c r="F111" i="6"/>
  <c r="F108" i="6"/>
  <c r="F96" i="6"/>
  <c r="AA96" i="23" s="1"/>
  <c r="F93" i="6"/>
  <c r="F90" i="6"/>
  <c r="AA90" i="23" s="1"/>
  <c r="F89" i="6"/>
  <c r="F82" i="6"/>
  <c r="F81" i="6"/>
  <c r="AA81" i="23" s="1"/>
  <c r="F80" i="6"/>
  <c r="F75" i="6"/>
  <c r="F74" i="6"/>
  <c r="V73" i="5" s="1"/>
  <c r="F72" i="6"/>
  <c r="F70" i="6"/>
  <c r="F69" i="6"/>
  <c r="AA69" i="23" s="1"/>
  <c r="CB69" i="23" s="1"/>
  <c r="F67" i="6"/>
  <c r="F66" i="6"/>
  <c r="AA65" i="23" s="1"/>
  <c r="F62" i="6"/>
  <c r="AA61" i="23" s="1"/>
  <c r="CB61" i="23" s="1"/>
  <c r="F61" i="6"/>
  <c r="AA60" i="23" s="1"/>
  <c r="BB60" i="23" s="1"/>
  <c r="F58" i="6"/>
  <c r="F55" i="6"/>
  <c r="F54" i="6"/>
  <c r="F47" i="6"/>
  <c r="V46" i="5" s="1"/>
  <c r="F45" i="6"/>
  <c r="F43" i="6"/>
  <c r="AA42" i="23" s="1"/>
  <c r="BB42" i="23" s="1"/>
  <c r="F42" i="6"/>
  <c r="F16" i="6"/>
  <c r="F9" i="6"/>
  <c r="V8" i="5" s="1"/>
  <c r="AW8" i="5" s="1"/>
  <c r="F5" i="6"/>
  <c r="AA4" i="23" s="1"/>
  <c r="CB4" i="23" s="1"/>
  <c r="F4" i="6"/>
  <c r="AA3" i="23" s="1"/>
  <c r="F21" i="2"/>
  <c r="F28" i="2"/>
  <c r="F39" i="2"/>
  <c r="U38" i="5" s="1"/>
  <c r="F43" i="2"/>
  <c r="F46" i="2"/>
  <c r="F51" i="2"/>
  <c r="F55" i="2"/>
  <c r="CR54" i="27" s="1"/>
  <c r="F61" i="2"/>
  <c r="F89" i="2"/>
  <c r="F95" i="2"/>
  <c r="Z95" i="23" s="1"/>
  <c r="CA95" i="23" s="1"/>
  <c r="CO95" i="23" s="1"/>
  <c r="F96" i="2"/>
  <c r="F100" i="2"/>
  <c r="F117" i="2"/>
  <c r="F120" i="2"/>
  <c r="F123" i="2"/>
  <c r="F124" i="2"/>
  <c r="F125" i="2"/>
  <c r="F127" i="2"/>
  <c r="F128" i="2"/>
  <c r="F134" i="2"/>
  <c r="F38" i="2"/>
  <c r="Z37" i="23" s="1"/>
  <c r="BA37" i="23" s="1"/>
  <c r="F137" i="2"/>
  <c r="F138" i="2"/>
  <c r="F139" i="2"/>
  <c r="F140" i="2"/>
  <c r="F141" i="2"/>
  <c r="F143" i="2"/>
  <c r="F144" i="2"/>
  <c r="F149" i="2"/>
  <c r="F152" i="2"/>
  <c r="F153" i="2"/>
  <c r="F16" i="2"/>
  <c r="U15" i="5" s="1"/>
  <c r="F40" i="2"/>
  <c r="U39" i="5" s="1"/>
  <c r="AV39" i="5" s="1"/>
  <c r="F154" i="2"/>
  <c r="F116" i="2"/>
  <c r="F114" i="2"/>
  <c r="F151" i="2"/>
  <c r="F33" i="2"/>
  <c r="F135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L4" i="16"/>
  <c r="L4" i="15"/>
  <c r="M4" i="15" s="1"/>
  <c r="L4" i="13"/>
  <c r="L4" i="12"/>
  <c r="M4" i="12"/>
  <c r="L4" i="11"/>
  <c r="M4" i="11"/>
  <c r="L4" i="10"/>
  <c r="M4" i="10"/>
  <c r="L4" i="9"/>
  <c r="L4" i="8"/>
  <c r="L4" i="7"/>
  <c r="L4" i="6"/>
  <c r="CZ18" i="5"/>
  <c r="CZ44" i="5"/>
  <c r="CZ100" i="5"/>
  <c r="CZ69" i="5"/>
  <c r="CZ104" i="5"/>
  <c r="CZ9" i="5"/>
  <c r="CZ26" i="5"/>
  <c r="CZ72" i="5"/>
  <c r="CZ96" i="5"/>
  <c r="CZ16" i="5"/>
  <c r="CZ62" i="5"/>
  <c r="CZ6" i="5"/>
  <c r="CZ60" i="5"/>
  <c r="CZ12" i="5"/>
  <c r="CZ103" i="5"/>
  <c r="CZ17" i="5"/>
  <c r="CZ24" i="5"/>
  <c r="AF8" i="3"/>
  <c r="AG8" i="3"/>
  <c r="AI8" i="3"/>
  <c r="AJ8" i="3"/>
  <c r="AQ8" i="3"/>
  <c r="O3" i="3"/>
  <c r="Q3" i="3"/>
  <c r="R3" i="3"/>
  <c r="Z3" i="3"/>
  <c r="AA3" i="3"/>
  <c r="AC3" i="3"/>
  <c r="AD3" i="3"/>
  <c r="AF3" i="3"/>
  <c r="AG3" i="3"/>
  <c r="AI3" i="3"/>
  <c r="AJ3" i="3"/>
  <c r="AF4" i="3"/>
  <c r="AG4" i="3"/>
  <c r="Q6" i="3"/>
  <c r="R6" i="3"/>
  <c r="AF6" i="3"/>
  <c r="AG6" i="3"/>
  <c r="Q7" i="3"/>
  <c r="R7" i="3"/>
  <c r="AF7" i="3"/>
  <c r="AG7" i="3"/>
  <c r="AI7" i="3"/>
  <c r="AJ7" i="3"/>
  <c r="AI9" i="3"/>
  <c r="AJ9" i="3"/>
  <c r="AF10" i="3"/>
  <c r="AG10" i="3"/>
  <c r="AI10" i="3"/>
  <c r="AJ10" i="3"/>
  <c r="AF12" i="3"/>
  <c r="AG12" i="3"/>
  <c r="AI12" i="3"/>
  <c r="AJ12" i="3"/>
  <c r="AF13" i="3"/>
  <c r="AG13" i="3"/>
  <c r="AI13" i="3"/>
  <c r="AJ13" i="3"/>
  <c r="AI23" i="3"/>
  <c r="AJ23" i="3"/>
  <c r="AI27" i="3"/>
  <c r="AJ27" i="3"/>
  <c r="AI28" i="3"/>
  <c r="AJ28" i="3"/>
  <c r="AI29" i="3"/>
  <c r="AJ29" i="3"/>
  <c r="AI32" i="3"/>
  <c r="AJ32" i="3"/>
  <c r="AI37" i="3"/>
  <c r="AJ37" i="3"/>
  <c r="AI38" i="3"/>
  <c r="AJ38" i="3"/>
  <c r="AI40" i="3"/>
  <c r="AJ40" i="3"/>
  <c r="AI44" i="3"/>
  <c r="AJ44" i="3"/>
  <c r="AI45" i="3"/>
  <c r="AJ45" i="3"/>
  <c r="O126" i="3"/>
  <c r="Q126" i="3"/>
  <c r="R126" i="3"/>
  <c r="AC126" i="3"/>
  <c r="AD126" i="3"/>
  <c r="AI126" i="3"/>
  <c r="AJ126" i="3"/>
  <c r="O127" i="3"/>
  <c r="Q127" i="3"/>
  <c r="R127" i="3"/>
  <c r="AI128" i="3"/>
  <c r="AJ128" i="3"/>
  <c r="O129" i="3"/>
  <c r="T129" i="3"/>
  <c r="U129" i="3"/>
  <c r="Z129" i="3"/>
  <c r="AA129" i="3"/>
  <c r="AC129" i="3"/>
  <c r="AD129" i="3"/>
  <c r="AI129" i="3"/>
  <c r="AJ129" i="3"/>
  <c r="O130" i="3"/>
  <c r="T130" i="3"/>
  <c r="U130" i="3"/>
  <c r="Z130" i="3"/>
  <c r="AA130" i="3"/>
  <c r="AC130" i="3"/>
  <c r="AD130" i="3"/>
  <c r="AF130" i="3"/>
  <c r="AG130" i="3"/>
  <c r="AI130" i="3"/>
  <c r="AJ130" i="3"/>
  <c r="AC131" i="3"/>
  <c r="AD131" i="3"/>
  <c r="AF131" i="3"/>
  <c r="AG131" i="3"/>
  <c r="AI131" i="3"/>
  <c r="AJ131" i="3"/>
  <c r="AI132" i="3"/>
  <c r="AJ132" i="3"/>
  <c r="AC134" i="3"/>
  <c r="AD134" i="3"/>
  <c r="AF134" i="3"/>
  <c r="AG134" i="3"/>
  <c r="AI134" i="3"/>
  <c r="AJ134" i="3"/>
  <c r="AI135" i="3"/>
  <c r="AJ135" i="3"/>
  <c r="Z136" i="3"/>
  <c r="AA136" i="3"/>
  <c r="AC136" i="3"/>
  <c r="AD136" i="3"/>
  <c r="Z137" i="3"/>
  <c r="AA137" i="3"/>
  <c r="AC137" i="3"/>
  <c r="AD137" i="3"/>
  <c r="AF137" i="3"/>
  <c r="AG137" i="3"/>
  <c r="AI137" i="3"/>
  <c r="AJ137" i="3"/>
  <c r="T138" i="3"/>
  <c r="U138" i="3"/>
  <c r="W138" i="3"/>
  <c r="X138" i="3"/>
  <c r="AC138" i="3"/>
  <c r="AD138" i="3"/>
  <c r="AF138" i="3"/>
  <c r="AG138" i="3"/>
  <c r="AI138" i="3"/>
  <c r="AJ138" i="3"/>
  <c r="T139" i="3"/>
  <c r="U139" i="3"/>
  <c r="W139" i="3"/>
  <c r="X139" i="3"/>
  <c r="Z139" i="3"/>
  <c r="AA139" i="3"/>
  <c r="AC139" i="3"/>
  <c r="AD139" i="3"/>
  <c r="AF139" i="3"/>
  <c r="AG139" i="3"/>
  <c r="AI139" i="3"/>
  <c r="AJ139" i="3"/>
  <c r="O140" i="3"/>
  <c r="Q140" i="3"/>
  <c r="R140" i="3"/>
  <c r="T140" i="3"/>
  <c r="U140" i="3"/>
  <c r="W140" i="3"/>
  <c r="X140" i="3"/>
  <c r="Z140" i="3"/>
  <c r="AA140" i="3"/>
  <c r="AC140" i="3"/>
  <c r="AD140" i="3"/>
  <c r="AF140" i="3"/>
  <c r="AG140" i="3"/>
  <c r="AI140" i="3"/>
  <c r="AJ140" i="3"/>
  <c r="O141" i="3"/>
  <c r="Q141" i="3"/>
  <c r="R141" i="3"/>
  <c r="T141" i="3"/>
  <c r="U141" i="3"/>
  <c r="W141" i="3"/>
  <c r="X141" i="3"/>
  <c r="Z141" i="3"/>
  <c r="AA141" i="3"/>
  <c r="AC141" i="3"/>
  <c r="AD141" i="3"/>
  <c r="AF141" i="3"/>
  <c r="AG141" i="3"/>
  <c r="AI141" i="3"/>
  <c r="AJ141" i="3"/>
  <c r="O142" i="3"/>
  <c r="Q142" i="3"/>
  <c r="R142" i="3"/>
  <c r="T142" i="3"/>
  <c r="U142" i="3"/>
  <c r="W142" i="3"/>
  <c r="X142" i="3"/>
  <c r="Z142" i="3"/>
  <c r="AA142" i="3"/>
  <c r="AC142" i="3"/>
  <c r="AD142" i="3"/>
  <c r="AF142" i="3"/>
  <c r="AG142" i="3"/>
  <c r="AI142" i="3"/>
  <c r="AJ142" i="3"/>
  <c r="O143" i="3"/>
  <c r="Q143" i="3"/>
  <c r="R143" i="3"/>
  <c r="T143" i="3"/>
  <c r="U143" i="3"/>
  <c r="W143" i="3"/>
  <c r="X143" i="3"/>
  <c r="Z143" i="3"/>
  <c r="AA143" i="3"/>
  <c r="AC143" i="3"/>
  <c r="AD143" i="3"/>
  <c r="AF143" i="3"/>
  <c r="AG143" i="3"/>
  <c r="AI143" i="3"/>
  <c r="AJ143" i="3"/>
  <c r="O144" i="3"/>
  <c r="Q144" i="3"/>
  <c r="R144" i="3"/>
  <c r="T144" i="3"/>
  <c r="U144" i="3"/>
  <c r="W144" i="3"/>
  <c r="X144" i="3"/>
  <c r="Z144" i="3"/>
  <c r="AA144" i="3"/>
  <c r="AC144" i="3"/>
  <c r="AD144" i="3"/>
  <c r="AF144" i="3"/>
  <c r="AG144" i="3"/>
  <c r="AI144" i="3"/>
  <c r="AJ144" i="3"/>
  <c r="O145" i="3"/>
  <c r="Q145" i="3"/>
  <c r="R145" i="3"/>
  <c r="T145" i="3"/>
  <c r="U145" i="3"/>
  <c r="W145" i="3"/>
  <c r="X145" i="3"/>
  <c r="Z145" i="3"/>
  <c r="AA145" i="3"/>
  <c r="AC145" i="3"/>
  <c r="AD145" i="3"/>
  <c r="AF145" i="3"/>
  <c r="AG145" i="3"/>
  <c r="AI145" i="3"/>
  <c r="AJ145" i="3"/>
  <c r="O146" i="3"/>
  <c r="Q146" i="3"/>
  <c r="R146" i="3"/>
  <c r="T146" i="3"/>
  <c r="U146" i="3"/>
  <c r="W146" i="3"/>
  <c r="X146" i="3"/>
  <c r="Z146" i="3"/>
  <c r="AA146" i="3"/>
  <c r="AC146" i="3"/>
  <c r="AD146" i="3"/>
  <c r="AF146" i="3"/>
  <c r="AG146" i="3"/>
  <c r="AI146" i="3"/>
  <c r="AJ146" i="3"/>
  <c r="O147" i="3"/>
  <c r="Q147" i="3"/>
  <c r="R147" i="3"/>
  <c r="T147" i="3"/>
  <c r="U147" i="3"/>
  <c r="W147" i="3"/>
  <c r="X147" i="3"/>
  <c r="Z147" i="3"/>
  <c r="AA147" i="3"/>
  <c r="AC147" i="3"/>
  <c r="AD147" i="3"/>
  <c r="AF147" i="3"/>
  <c r="AG147" i="3"/>
  <c r="AI147" i="3"/>
  <c r="AJ147" i="3"/>
  <c r="O148" i="3"/>
  <c r="Q148" i="3"/>
  <c r="R148" i="3"/>
  <c r="T148" i="3"/>
  <c r="U148" i="3"/>
  <c r="W148" i="3"/>
  <c r="X148" i="3"/>
  <c r="Z148" i="3"/>
  <c r="AA148" i="3"/>
  <c r="AC148" i="3"/>
  <c r="AD148" i="3"/>
  <c r="AF148" i="3"/>
  <c r="AG148" i="3"/>
  <c r="AI148" i="3"/>
  <c r="AJ148" i="3"/>
  <c r="O149" i="3"/>
  <c r="Q149" i="3"/>
  <c r="R149" i="3"/>
  <c r="T149" i="3"/>
  <c r="U149" i="3"/>
  <c r="W149" i="3"/>
  <c r="X149" i="3"/>
  <c r="Z149" i="3"/>
  <c r="AA149" i="3"/>
  <c r="AC149" i="3"/>
  <c r="AD149" i="3"/>
  <c r="AF149" i="3"/>
  <c r="AG149" i="3"/>
  <c r="AI149" i="3"/>
  <c r="AJ149" i="3"/>
  <c r="O150" i="3"/>
  <c r="Q150" i="3"/>
  <c r="R150" i="3"/>
  <c r="T150" i="3"/>
  <c r="U150" i="3"/>
  <c r="W150" i="3"/>
  <c r="X150" i="3"/>
  <c r="Z150" i="3"/>
  <c r="AA150" i="3"/>
  <c r="AC150" i="3"/>
  <c r="AD150" i="3"/>
  <c r="AF150" i="3"/>
  <c r="AG150" i="3"/>
  <c r="AI150" i="3"/>
  <c r="AJ150" i="3"/>
  <c r="O151" i="3"/>
  <c r="Q151" i="3"/>
  <c r="R151" i="3"/>
  <c r="T151" i="3"/>
  <c r="U151" i="3"/>
  <c r="W151" i="3"/>
  <c r="X151" i="3"/>
  <c r="Z151" i="3"/>
  <c r="AA151" i="3"/>
  <c r="AC151" i="3"/>
  <c r="AD151" i="3"/>
  <c r="AF151" i="3"/>
  <c r="AG151" i="3"/>
  <c r="AI151" i="3"/>
  <c r="AJ151" i="3"/>
  <c r="O152" i="3"/>
  <c r="Q152" i="3"/>
  <c r="R152" i="3"/>
  <c r="T152" i="3"/>
  <c r="U152" i="3"/>
  <c r="W152" i="3"/>
  <c r="X152" i="3"/>
  <c r="Z152" i="3"/>
  <c r="AA152" i="3"/>
  <c r="AC152" i="3"/>
  <c r="AD152" i="3"/>
  <c r="AF152" i="3"/>
  <c r="AG152" i="3"/>
  <c r="AI152" i="3"/>
  <c r="AJ152" i="3"/>
  <c r="O153" i="3"/>
  <c r="Q153" i="3"/>
  <c r="R153" i="3"/>
  <c r="T153" i="3"/>
  <c r="U153" i="3"/>
  <c r="W153" i="3"/>
  <c r="X153" i="3"/>
  <c r="Z153" i="3"/>
  <c r="AA153" i="3"/>
  <c r="AC153" i="3"/>
  <c r="AD153" i="3"/>
  <c r="AF153" i="3"/>
  <c r="AG153" i="3"/>
  <c r="AI153" i="3"/>
  <c r="AJ153" i="3"/>
  <c r="O154" i="3"/>
  <c r="Q154" i="3"/>
  <c r="R154" i="3"/>
  <c r="T154" i="3"/>
  <c r="U154" i="3"/>
  <c r="W154" i="3"/>
  <c r="X154" i="3"/>
  <c r="Z154" i="3"/>
  <c r="AA154" i="3"/>
  <c r="AC154" i="3"/>
  <c r="AD154" i="3"/>
  <c r="AF154" i="3"/>
  <c r="AG154" i="3"/>
  <c r="AI154" i="3"/>
  <c r="AJ154" i="3"/>
  <c r="O155" i="3"/>
  <c r="Q155" i="3"/>
  <c r="R155" i="3"/>
  <c r="T155" i="3"/>
  <c r="U155" i="3"/>
  <c r="W155" i="3"/>
  <c r="X155" i="3"/>
  <c r="Z155" i="3"/>
  <c r="AA155" i="3"/>
  <c r="AC155" i="3"/>
  <c r="AD155" i="3"/>
  <c r="AF155" i="3"/>
  <c r="AG155" i="3"/>
  <c r="AI155" i="3"/>
  <c r="AJ155" i="3"/>
  <c r="O156" i="3"/>
  <c r="Q156" i="3"/>
  <c r="R156" i="3"/>
  <c r="T156" i="3"/>
  <c r="U156" i="3"/>
  <c r="W156" i="3"/>
  <c r="X156" i="3"/>
  <c r="Z156" i="3"/>
  <c r="AA156" i="3"/>
  <c r="AC156" i="3"/>
  <c r="AD156" i="3"/>
  <c r="AF156" i="3"/>
  <c r="AG156" i="3"/>
  <c r="AI156" i="3"/>
  <c r="AJ156" i="3"/>
  <c r="O157" i="3"/>
  <c r="Q157" i="3"/>
  <c r="R157" i="3"/>
  <c r="T157" i="3"/>
  <c r="U157" i="3"/>
  <c r="W157" i="3"/>
  <c r="X157" i="3"/>
  <c r="Z157" i="3"/>
  <c r="AA157" i="3"/>
  <c r="AC157" i="3"/>
  <c r="AD157" i="3"/>
  <c r="AF157" i="3"/>
  <c r="AG157" i="3"/>
  <c r="AI157" i="3"/>
  <c r="AJ157" i="3"/>
  <c r="O158" i="3"/>
  <c r="Q158" i="3"/>
  <c r="R158" i="3"/>
  <c r="T158" i="3"/>
  <c r="U158" i="3"/>
  <c r="W158" i="3"/>
  <c r="X158" i="3"/>
  <c r="Z158" i="3"/>
  <c r="AA158" i="3"/>
  <c r="AC158" i="3"/>
  <c r="AD158" i="3"/>
  <c r="AF158" i="3"/>
  <c r="AG158" i="3"/>
  <c r="AI158" i="3"/>
  <c r="AJ158" i="3"/>
  <c r="O159" i="3"/>
  <c r="Q159" i="3"/>
  <c r="R159" i="3"/>
  <c r="T159" i="3"/>
  <c r="U159" i="3"/>
  <c r="W159" i="3"/>
  <c r="X159" i="3"/>
  <c r="Z159" i="3"/>
  <c r="AA159" i="3"/>
  <c r="AC159" i="3"/>
  <c r="AD159" i="3"/>
  <c r="AF159" i="3"/>
  <c r="AG159" i="3"/>
  <c r="AI159" i="3"/>
  <c r="AJ159" i="3"/>
  <c r="O160" i="3"/>
  <c r="Q160" i="3"/>
  <c r="R160" i="3"/>
  <c r="T160" i="3"/>
  <c r="U160" i="3"/>
  <c r="W160" i="3"/>
  <c r="X160" i="3"/>
  <c r="Z160" i="3"/>
  <c r="AA160" i="3"/>
  <c r="AC160" i="3"/>
  <c r="AD160" i="3"/>
  <c r="AF160" i="3"/>
  <c r="AG160" i="3"/>
  <c r="AI160" i="3"/>
  <c r="AJ160" i="3"/>
  <c r="O161" i="3"/>
  <c r="Q161" i="3"/>
  <c r="R161" i="3"/>
  <c r="T161" i="3"/>
  <c r="U161" i="3"/>
  <c r="W161" i="3"/>
  <c r="X161" i="3"/>
  <c r="Z161" i="3"/>
  <c r="AA161" i="3"/>
  <c r="AC161" i="3"/>
  <c r="AD161" i="3"/>
  <c r="AF161" i="3"/>
  <c r="AG161" i="3"/>
  <c r="AI161" i="3"/>
  <c r="AJ161" i="3"/>
  <c r="O162" i="3"/>
  <c r="Q162" i="3"/>
  <c r="R162" i="3"/>
  <c r="T162" i="3"/>
  <c r="U162" i="3"/>
  <c r="W162" i="3"/>
  <c r="X162" i="3"/>
  <c r="Z162" i="3"/>
  <c r="AA162" i="3"/>
  <c r="AC162" i="3"/>
  <c r="AD162" i="3"/>
  <c r="AF162" i="3"/>
  <c r="AG162" i="3"/>
  <c r="AI162" i="3"/>
  <c r="AJ162" i="3"/>
  <c r="O163" i="3"/>
  <c r="Q163" i="3"/>
  <c r="R163" i="3"/>
  <c r="T163" i="3"/>
  <c r="U163" i="3"/>
  <c r="W163" i="3"/>
  <c r="X163" i="3"/>
  <c r="Z163" i="3"/>
  <c r="AA163" i="3"/>
  <c r="AC163" i="3"/>
  <c r="AD163" i="3"/>
  <c r="AF163" i="3"/>
  <c r="AG163" i="3"/>
  <c r="AI163" i="3"/>
  <c r="AJ163" i="3"/>
  <c r="O164" i="3"/>
  <c r="Q164" i="3"/>
  <c r="R164" i="3"/>
  <c r="T164" i="3"/>
  <c r="U164" i="3"/>
  <c r="W164" i="3"/>
  <c r="X164" i="3"/>
  <c r="Z164" i="3"/>
  <c r="AA164" i="3"/>
  <c r="AC164" i="3"/>
  <c r="AD164" i="3"/>
  <c r="AF164" i="3"/>
  <c r="AG164" i="3"/>
  <c r="AI164" i="3"/>
  <c r="AJ164" i="3"/>
  <c r="O165" i="3"/>
  <c r="Q165" i="3"/>
  <c r="R165" i="3"/>
  <c r="T165" i="3"/>
  <c r="U165" i="3"/>
  <c r="W165" i="3"/>
  <c r="X165" i="3"/>
  <c r="Z165" i="3"/>
  <c r="AA165" i="3"/>
  <c r="AC165" i="3"/>
  <c r="AD165" i="3"/>
  <c r="AF165" i="3"/>
  <c r="AG165" i="3"/>
  <c r="AI165" i="3"/>
  <c r="AJ165" i="3"/>
  <c r="O166" i="3"/>
  <c r="Q166" i="3"/>
  <c r="R166" i="3"/>
  <c r="T166" i="3"/>
  <c r="U166" i="3"/>
  <c r="W166" i="3"/>
  <c r="X166" i="3"/>
  <c r="Z166" i="3"/>
  <c r="AA166" i="3"/>
  <c r="AC166" i="3"/>
  <c r="AD166" i="3"/>
  <c r="AF166" i="3"/>
  <c r="AG166" i="3"/>
  <c r="AI166" i="3"/>
  <c r="AJ166" i="3"/>
  <c r="O167" i="3"/>
  <c r="Q167" i="3"/>
  <c r="R167" i="3"/>
  <c r="T167" i="3"/>
  <c r="U167" i="3"/>
  <c r="W167" i="3"/>
  <c r="X167" i="3"/>
  <c r="Z167" i="3"/>
  <c r="AA167" i="3"/>
  <c r="AC167" i="3"/>
  <c r="AD167" i="3"/>
  <c r="AF167" i="3"/>
  <c r="AG167" i="3"/>
  <c r="AI167" i="3"/>
  <c r="AJ167" i="3"/>
  <c r="O168" i="3"/>
  <c r="Q168" i="3"/>
  <c r="R168" i="3"/>
  <c r="T168" i="3"/>
  <c r="U168" i="3"/>
  <c r="W168" i="3"/>
  <c r="X168" i="3"/>
  <c r="Z168" i="3"/>
  <c r="AA168" i="3"/>
  <c r="AC168" i="3"/>
  <c r="AD168" i="3"/>
  <c r="AF168" i="3"/>
  <c r="AG168" i="3"/>
  <c r="AI168" i="3"/>
  <c r="AJ168" i="3"/>
  <c r="O169" i="3"/>
  <c r="Q169" i="3"/>
  <c r="R169" i="3"/>
  <c r="T169" i="3"/>
  <c r="U169" i="3"/>
  <c r="W169" i="3"/>
  <c r="X169" i="3"/>
  <c r="Z169" i="3"/>
  <c r="AA169" i="3"/>
  <c r="AC169" i="3"/>
  <c r="AD169" i="3"/>
  <c r="AF169" i="3"/>
  <c r="AG169" i="3"/>
  <c r="AI169" i="3"/>
  <c r="AJ169" i="3"/>
  <c r="O170" i="3"/>
  <c r="Q170" i="3"/>
  <c r="R170" i="3"/>
  <c r="T170" i="3"/>
  <c r="U170" i="3"/>
  <c r="W170" i="3"/>
  <c r="X170" i="3"/>
  <c r="Z170" i="3"/>
  <c r="AA170" i="3"/>
  <c r="AC170" i="3"/>
  <c r="AD170" i="3"/>
  <c r="AF170" i="3"/>
  <c r="AG170" i="3"/>
  <c r="AI170" i="3"/>
  <c r="AJ170" i="3"/>
  <c r="O171" i="3"/>
  <c r="Q171" i="3"/>
  <c r="R171" i="3"/>
  <c r="T171" i="3"/>
  <c r="U171" i="3"/>
  <c r="W171" i="3"/>
  <c r="X171" i="3"/>
  <c r="Z171" i="3"/>
  <c r="AA171" i="3"/>
  <c r="AC171" i="3"/>
  <c r="AD171" i="3"/>
  <c r="AF171" i="3"/>
  <c r="AG171" i="3"/>
  <c r="AI171" i="3"/>
  <c r="AJ171" i="3"/>
  <c r="O172" i="3"/>
  <c r="Q172" i="3"/>
  <c r="R172" i="3"/>
  <c r="T172" i="3"/>
  <c r="U172" i="3"/>
  <c r="W172" i="3"/>
  <c r="X172" i="3"/>
  <c r="Z172" i="3"/>
  <c r="AA172" i="3"/>
  <c r="AC172" i="3"/>
  <c r="AD172" i="3"/>
  <c r="AF172" i="3"/>
  <c r="AG172" i="3"/>
  <c r="AI172" i="3"/>
  <c r="AJ172" i="3"/>
  <c r="O173" i="3"/>
  <c r="Q173" i="3"/>
  <c r="R173" i="3"/>
  <c r="T173" i="3"/>
  <c r="U173" i="3"/>
  <c r="W173" i="3"/>
  <c r="X173" i="3"/>
  <c r="Z173" i="3"/>
  <c r="AA173" i="3"/>
  <c r="AC173" i="3"/>
  <c r="AD173" i="3"/>
  <c r="AF173" i="3"/>
  <c r="AG173" i="3"/>
  <c r="AI173" i="3"/>
  <c r="AJ173" i="3"/>
  <c r="O174" i="3"/>
  <c r="Q174" i="3"/>
  <c r="R174" i="3"/>
  <c r="T174" i="3"/>
  <c r="U174" i="3"/>
  <c r="W174" i="3"/>
  <c r="X174" i="3"/>
  <c r="Z174" i="3"/>
  <c r="AA174" i="3"/>
  <c r="AC174" i="3"/>
  <c r="AD174" i="3"/>
  <c r="AF174" i="3"/>
  <c r="AG174" i="3"/>
  <c r="AI174" i="3"/>
  <c r="AJ174" i="3"/>
  <c r="O175" i="3"/>
  <c r="Q175" i="3"/>
  <c r="R175" i="3"/>
  <c r="T175" i="3"/>
  <c r="U175" i="3"/>
  <c r="W175" i="3"/>
  <c r="X175" i="3"/>
  <c r="Z175" i="3"/>
  <c r="AA175" i="3"/>
  <c r="AC175" i="3"/>
  <c r="AD175" i="3"/>
  <c r="AF175" i="3"/>
  <c r="AG175" i="3"/>
  <c r="AI175" i="3"/>
  <c r="AJ175" i="3"/>
  <c r="O176" i="3"/>
  <c r="Q176" i="3"/>
  <c r="R176" i="3"/>
  <c r="T176" i="3"/>
  <c r="U176" i="3"/>
  <c r="W176" i="3"/>
  <c r="X176" i="3"/>
  <c r="Z176" i="3"/>
  <c r="AA176" i="3"/>
  <c r="AC176" i="3"/>
  <c r="AD176" i="3"/>
  <c r="AF176" i="3"/>
  <c r="AG176" i="3"/>
  <c r="AI176" i="3"/>
  <c r="AJ176" i="3"/>
  <c r="O177" i="3"/>
  <c r="Q177" i="3"/>
  <c r="R177" i="3"/>
  <c r="T177" i="3"/>
  <c r="U177" i="3"/>
  <c r="W177" i="3"/>
  <c r="X177" i="3"/>
  <c r="Z177" i="3"/>
  <c r="AA177" i="3"/>
  <c r="AC177" i="3"/>
  <c r="AD177" i="3"/>
  <c r="AF177" i="3"/>
  <c r="AG177" i="3"/>
  <c r="AI177" i="3"/>
  <c r="AJ177" i="3"/>
  <c r="O178" i="3"/>
  <c r="Q178" i="3"/>
  <c r="R178" i="3"/>
  <c r="T178" i="3"/>
  <c r="U178" i="3"/>
  <c r="W178" i="3"/>
  <c r="X178" i="3"/>
  <c r="Z178" i="3"/>
  <c r="AA178" i="3"/>
  <c r="AC178" i="3"/>
  <c r="AD178" i="3"/>
  <c r="AF178" i="3"/>
  <c r="AG178" i="3"/>
  <c r="AI178" i="3"/>
  <c r="AJ178" i="3"/>
  <c r="O179" i="3"/>
  <c r="Q179" i="3"/>
  <c r="R179" i="3"/>
  <c r="T179" i="3"/>
  <c r="U179" i="3"/>
  <c r="W179" i="3"/>
  <c r="X179" i="3"/>
  <c r="Z179" i="3"/>
  <c r="AA179" i="3"/>
  <c r="AC179" i="3"/>
  <c r="AD179" i="3"/>
  <c r="AF179" i="3"/>
  <c r="AG179" i="3"/>
  <c r="AI179" i="3"/>
  <c r="AJ179" i="3"/>
  <c r="O180" i="3"/>
  <c r="Q180" i="3"/>
  <c r="R180" i="3"/>
  <c r="T180" i="3"/>
  <c r="U180" i="3"/>
  <c r="W180" i="3"/>
  <c r="X180" i="3"/>
  <c r="Z180" i="3"/>
  <c r="AA180" i="3"/>
  <c r="AC180" i="3"/>
  <c r="AD180" i="3"/>
  <c r="AF180" i="3"/>
  <c r="AG180" i="3"/>
  <c r="AI180" i="3"/>
  <c r="AJ180" i="3"/>
  <c r="O181" i="3"/>
  <c r="Q181" i="3"/>
  <c r="R181" i="3"/>
  <c r="T181" i="3"/>
  <c r="U181" i="3"/>
  <c r="W181" i="3"/>
  <c r="X181" i="3"/>
  <c r="Z181" i="3"/>
  <c r="AA181" i="3"/>
  <c r="AC181" i="3"/>
  <c r="AD181" i="3"/>
  <c r="AF181" i="3"/>
  <c r="AG181" i="3"/>
  <c r="AI181" i="3"/>
  <c r="AJ181" i="3"/>
  <c r="O182" i="3"/>
  <c r="Q182" i="3"/>
  <c r="R182" i="3"/>
  <c r="T182" i="3"/>
  <c r="U182" i="3"/>
  <c r="W182" i="3"/>
  <c r="X182" i="3"/>
  <c r="Z182" i="3"/>
  <c r="AA182" i="3"/>
  <c r="AC182" i="3"/>
  <c r="AD182" i="3"/>
  <c r="AF182" i="3"/>
  <c r="AG182" i="3"/>
  <c r="AI182" i="3"/>
  <c r="AJ182" i="3"/>
  <c r="O183" i="3"/>
  <c r="Q183" i="3"/>
  <c r="R183" i="3"/>
  <c r="T183" i="3"/>
  <c r="U183" i="3"/>
  <c r="W183" i="3"/>
  <c r="X183" i="3"/>
  <c r="Z183" i="3"/>
  <c r="AA183" i="3"/>
  <c r="AC183" i="3"/>
  <c r="AD183" i="3"/>
  <c r="AF183" i="3"/>
  <c r="AG183" i="3"/>
  <c r="AI183" i="3"/>
  <c r="AJ183" i="3"/>
  <c r="O184" i="3"/>
  <c r="Q184" i="3"/>
  <c r="R184" i="3"/>
  <c r="T184" i="3"/>
  <c r="U184" i="3"/>
  <c r="W184" i="3"/>
  <c r="X184" i="3"/>
  <c r="Z184" i="3"/>
  <c r="AA184" i="3"/>
  <c r="AC184" i="3"/>
  <c r="AD184" i="3"/>
  <c r="AF184" i="3"/>
  <c r="AG184" i="3"/>
  <c r="AI184" i="3"/>
  <c r="AJ184" i="3"/>
  <c r="O185" i="3"/>
  <c r="Q185" i="3"/>
  <c r="R185" i="3"/>
  <c r="T185" i="3"/>
  <c r="U185" i="3"/>
  <c r="W185" i="3"/>
  <c r="X185" i="3"/>
  <c r="Z185" i="3"/>
  <c r="AA185" i="3"/>
  <c r="AC185" i="3"/>
  <c r="AD185" i="3"/>
  <c r="AF185" i="3"/>
  <c r="AG185" i="3"/>
  <c r="AI185" i="3"/>
  <c r="AJ185" i="3"/>
  <c r="O186" i="3"/>
  <c r="Q186" i="3"/>
  <c r="R186" i="3"/>
  <c r="T186" i="3"/>
  <c r="U186" i="3"/>
  <c r="W186" i="3"/>
  <c r="X186" i="3"/>
  <c r="Z186" i="3"/>
  <c r="AA186" i="3"/>
  <c r="AC186" i="3"/>
  <c r="AD186" i="3"/>
  <c r="AF186" i="3"/>
  <c r="AG186" i="3"/>
  <c r="AI186" i="3"/>
  <c r="AJ186" i="3"/>
  <c r="O187" i="3"/>
  <c r="Q187" i="3"/>
  <c r="R187" i="3"/>
  <c r="T187" i="3"/>
  <c r="U187" i="3"/>
  <c r="W187" i="3"/>
  <c r="X187" i="3"/>
  <c r="Z187" i="3"/>
  <c r="AA187" i="3"/>
  <c r="AC187" i="3"/>
  <c r="AD187" i="3"/>
  <c r="AF187" i="3"/>
  <c r="AG187" i="3"/>
  <c r="AI187" i="3"/>
  <c r="AJ187" i="3"/>
  <c r="O188" i="3"/>
  <c r="Q188" i="3"/>
  <c r="R188" i="3"/>
  <c r="T188" i="3"/>
  <c r="U188" i="3"/>
  <c r="W188" i="3"/>
  <c r="X188" i="3"/>
  <c r="Z188" i="3"/>
  <c r="AA188" i="3"/>
  <c r="AC188" i="3"/>
  <c r="AD188" i="3"/>
  <c r="AF188" i="3"/>
  <c r="AG188" i="3"/>
  <c r="AI188" i="3"/>
  <c r="AJ188" i="3"/>
  <c r="O189" i="3"/>
  <c r="Q189" i="3"/>
  <c r="R189" i="3"/>
  <c r="T189" i="3"/>
  <c r="U189" i="3"/>
  <c r="W189" i="3"/>
  <c r="X189" i="3"/>
  <c r="Z189" i="3"/>
  <c r="AA189" i="3"/>
  <c r="AC189" i="3"/>
  <c r="AD189" i="3"/>
  <c r="AF189" i="3"/>
  <c r="AG189" i="3"/>
  <c r="AI189" i="3"/>
  <c r="AJ189" i="3"/>
  <c r="O190" i="3"/>
  <c r="Q190" i="3"/>
  <c r="R190" i="3"/>
  <c r="T190" i="3"/>
  <c r="U190" i="3"/>
  <c r="W190" i="3"/>
  <c r="X190" i="3"/>
  <c r="Z190" i="3"/>
  <c r="AA190" i="3"/>
  <c r="AC190" i="3"/>
  <c r="AD190" i="3"/>
  <c r="AF190" i="3"/>
  <c r="AG190" i="3"/>
  <c r="AI190" i="3"/>
  <c r="AJ190" i="3"/>
  <c r="O191" i="3"/>
  <c r="Q191" i="3"/>
  <c r="R191" i="3"/>
  <c r="T191" i="3"/>
  <c r="U191" i="3"/>
  <c r="W191" i="3"/>
  <c r="X191" i="3"/>
  <c r="Z191" i="3"/>
  <c r="AA191" i="3"/>
  <c r="AC191" i="3"/>
  <c r="AD191" i="3"/>
  <c r="AF191" i="3"/>
  <c r="AG191" i="3"/>
  <c r="AI191" i="3"/>
  <c r="AJ191" i="3"/>
  <c r="O192" i="3"/>
  <c r="Q192" i="3"/>
  <c r="R192" i="3"/>
  <c r="T192" i="3"/>
  <c r="U192" i="3"/>
  <c r="W192" i="3"/>
  <c r="X192" i="3"/>
  <c r="Z192" i="3"/>
  <c r="AA192" i="3"/>
  <c r="AC192" i="3"/>
  <c r="AD192" i="3"/>
  <c r="AF192" i="3"/>
  <c r="AG192" i="3"/>
  <c r="AI192" i="3"/>
  <c r="AJ192" i="3"/>
  <c r="O193" i="3"/>
  <c r="Q193" i="3"/>
  <c r="R193" i="3"/>
  <c r="T193" i="3"/>
  <c r="U193" i="3"/>
  <c r="W193" i="3"/>
  <c r="X193" i="3"/>
  <c r="Z193" i="3"/>
  <c r="AA193" i="3"/>
  <c r="AC193" i="3"/>
  <c r="AD193" i="3"/>
  <c r="AF193" i="3"/>
  <c r="AG193" i="3"/>
  <c r="AI193" i="3"/>
  <c r="AJ193" i="3"/>
  <c r="O194" i="3"/>
  <c r="Q194" i="3"/>
  <c r="R194" i="3"/>
  <c r="T194" i="3"/>
  <c r="U194" i="3"/>
  <c r="W194" i="3"/>
  <c r="X194" i="3"/>
  <c r="Z194" i="3"/>
  <c r="AA194" i="3"/>
  <c r="AC194" i="3"/>
  <c r="AD194" i="3"/>
  <c r="AF194" i="3"/>
  <c r="AG194" i="3"/>
  <c r="AI194" i="3"/>
  <c r="AJ194" i="3"/>
  <c r="O195" i="3"/>
  <c r="Q195" i="3"/>
  <c r="R195" i="3"/>
  <c r="T195" i="3"/>
  <c r="U195" i="3"/>
  <c r="W195" i="3"/>
  <c r="X195" i="3"/>
  <c r="Z195" i="3"/>
  <c r="AA195" i="3"/>
  <c r="AC195" i="3"/>
  <c r="AD195" i="3"/>
  <c r="AF195" i="3"/>
  <c r="AG195" i="3"/>
  <c r="AI195" i="3"/>
  <c r="AJ195" i="3"/>
  <c r="O196" i="3"/>
  <c r="Q196" i="3"/>
  <c r="R196" i="3"/>
  <c r="T196" i="3"/>
  <c r="U196" i="3"/>
  <c r="W196" i="3"/>
  <c r="X196" i="3"/>
  <c r="Z196" i="3"/>
  <c r="AA196" i="3"/>
  <c r="AC196" i="3"/>
  <c r="AD196" i="3"/>
  <c r="AF196" i="3"/>
  <c r="AG196" i="3"/>
  <c r="AI196" i="3"/>
  <c r="AJ196" i="3"/>
  <c r="O197" i="3"/>
  <c r="Q197" i="3"/>
  <c r="R197" i="3"/>
  <c r="T197" i="3"/>
  <c r="U197" i="3"/>
  <c r="W197" i="3"/>
  <c r="X197" i="3"/>
  <c r="Z197" i="3"/>
  <c r="AA197" i="3"/>
  <c r="AC197" i="3"/>
  <c r="AD197" i="3"/>
  <c r="AF197" i="3"/>
  <c r="AG197" i="3"/>
  <c r="AI197" i="3"/>
  <c r="AJ197" i="3"/>
  <c r="O198" i="3"/>
  <c r="Q198" i="3"/>
  <c r="R198" i="3"/>
  <c r="T198" i="3"/>
  <c r="U198" i="3"/>
  <c r="W198" i="3"/>
  <c r="X198" i="3"/>
  <c r="Z198" i="3"/>
  <c r="AA198" i="3"/>
  <c r="AC198" i="3"/>
  <c r="AD198" i="3"/>
  <c r="AF198" i="3"/>
  <c r="AG198" i="3"/>
  <c r="AI198" i="3"/>
  <c r="AJ198" i="3"/>
  <c r="O199" i="3"/>
  <c r="Q199" i="3"/>
  <c r="R199" i="3"/>
  <c r="T199" i="3"/>
  <c r="U199" i="3"/>
  <c r="W199" i="3"/>
  <c r="X199" i="3"/>
  <c r="Z199" i="3"/>
  <c r="AA199" i="3"/>
  <c r="AC199" i="3"/>
  <c r="AD199" i="3"/>
  <c r="AF199" i="3"/>
  <c r="AG199" i="3"/>
  <c r="AI199" i="3"/>
  <c r="AJ199" i="3"/>
  <c r="O200" i="3"/>
  <c r="Q200" i="3"/>
  <c r="R200" i="3"/>
  <c r="T200" i="3"/>
  <c r="U200" i="3"/>
  <c r="W200" i="3"/>
  <c r="X200" i="3"/>
  <c r="Z200" i="3"/>
  <c r="AA200" i="3"/>
  <c r="AC200" i="3"/>
  <c r="AD200" i="3"/>
  <c r="AF200" i="3"/>
  <c r="AG200" i="3"/>
  <c r="AI200" i="3"/>
  <c r="AJ200" i="3"/>
  <c r="O201" i="3"/>
  <c r="Q201" i="3"/>
  <c r="R201" i="3"/>
  <c r="T201" i="3"/>
  <c r="U201" i="3"/>
  <c r="W201" i="3"/>
  <c r="X201" i="3"/>
  <c r="Z201" i="3"/>
  <c r="AA201" i="3"/>
  <c r="AC201" i="3"/>
  <c r="AD201" i="3"/>
  <c r="AF201" i="3"/>
  <c r="AG201" i="3"/>
  <c r="AI201" i="3"/>
  <c r="AJ201" i="3"/>
  <c r="O202" i="3"/>
  <c r="Q202" i="3"/>
  <c r="R202" i="3"/>
  <c r="T202" i="3"/>
  <c r="U202" i="3"/>
  <c r="W202" i="3"/>
  <c r="X202" i="3"/>
  <c r="Z202" i="3"/>
  <c r="AA202" i="3"/>
  <c r="AC202" i="3"/>
  <c r="AD202" i="3"/>
  <c r="AF202" i="3"/>
  <c r="AG202" i="3"/>
  <c r="AI202" i="3"/>
  <c r="AJ202" i="3"/>
  <c r="AD2" i="3"/>
  <c r="AA2" i="3"/>
  <c r="X2" i="3"/>
  <c r="R2" i="3"/>
  <c r="L129" i="3"/>
  <c r="L138" i="3"/>
  <c r="L139" i="3"/>
  <c r="L140" i="3"/>
  <c r="L141" i="3"/>
  <c r="L142" i="3"/>
  <c r="L143" i="3"/>
  <c r="L144" i="3"/>
  <c r="L145" i="3"/>
  <c r="L146" i="3"/>
  <c r="L147" i="3"/>
  <c r="L148" i="3"/>
  <c r="L149" i="3"/>
  <c r="L150" i="3"/>
  <c r="L151" i="3"/>
  <c r="L152" i="3"/>
  <c r="L153" i="3"/>
  <c r="L154" i="3"/>
  <c r="L155" i="3"/>
  <c r="L156" i="3"/>
  <c r="L157" i="3"/>
  <c r="L158" i="3"/>
  <c r="L159" i="3"/>
  <c r="L160" i="3"/>
  <c r="L161" i="3"/>
  <c r="L162" i="3"/>
  <c r="L163" i="3"/>
  <c r="L164" i="3"/>
  <c r="L165" i="3"/>
  <c r="L166" i="3"/>
  <c r="L167" i="3"/>
  <c r="L168" i="3"/>
  <c r="L169" i="3"/>
  <c r="L170" i="3"/>
  <c r="L171" i="3"/>
  <c r="L172" i="3"/>
  <c r="L173" i="3"/>
  <c r="L174" i="3"/>
  <c r="L175" i="3"/>
  <c r="L176" i="3"/>
  <c r="L177" i="3"/>
  <c r="L178" i="3"/>
  <c r="L179" i="3"/>
  <c r="L180" i="3"/>
  <c r="L181" i="3"/>
  <c r="L182" i="3"/>
  <c r="L183" i="3"/>
  <c r="L184" i="3"/>
  <c r="L185" i="3"/>
  <c r="L186" i="3"/>
  <c r="L187" i="3"/>
  <c r="L188" i="3"/>
  <c r="L189" i="3"/>
  <c r="L190" i="3"/>
  <c r="L191" i="3"/>
  <c r="L192" i="3"/>
  <c r="L193" i="3"/>
  <c r="L194" i="3"/>
  <c r="L195" i="3"/>
  <c r="L196" i="3"/>
  <c r="L197" i="3"/>
  <c r="L198" i="3"/>
  <c r="L199" i="3"/>
  <c r="L200" i="3"/>
  <c r="L201" i="3"/>
  <c r="L202" i="3"/>
  <c r="L2" i="3"/>
  <c r="N3" i="3"/>
  <c r="N126" i="3"/>
  <c r="N127" i="3"/>
  <c r="K129" i="3"/>
  <c r="N129" i="3"/>
  <c r="N130" i="3"/>
  <c r="K138" i="3"/>
  <c r="M138" i="3" s="1"/>
  <c r="AU138" i="3" s="1"/>
  <c r="K139" i="3"/>
  <c r="M139" i="3" s="1"/>
  <c r="AU139" i="3" s="1"/>
  <c r="K140" i="3"/>
  <c r="M140" i="3" s="1"/>
  <c r="AU140" i="3" s="1"/>
  <c r="N140" i="3"/>
  <c r="K141" i="3"/>
  <c r="N141" i="3"/>
  <c r="P141" i="3" s="1"/>
  <c r="AV141" i="3" s="1"/>
  <c r="K142" i="3"/>
  <c r="N142" i="3"/>
  <c r="K143" i="3"/>
  <c r="N143" i="3"/>
  <c r="K144" i="3"/>
  <c r="M144" i="3" s="1"/>
  <c r="AU144" i="3" s="1"/>
  <c r="N144" i="3"/>
  <c r="K145" i="3"/>
  <c r="N145" i="3"/>
  <c r="P145" i="3" s="1"/>
  <c r="AV145" i="3" s="1"/>
  <c r="K146" i="3"/>
  <c r="N146" i="3"/>
  <c r="K147" i="3"/>
  <c r="N147" i="3"/>
  <c r="K148" i="3"/>
  <c r="M148" i="3" s="1"/>
  <c r="AU148" i="3" s="1"/>
  <c r="N148" i="3"/>
  <c r="K149" i="3"/>
  <c r="N149" i="3"/>
  <c r="P149" i="3" s="1"/>
  <c r="AV149" i="3" s="1"/>
  <c r="K150" i="3"/>
  <c r="N150" i="3"/>
  <c r="K151" i="3"/>
  <c r="N151" i="3"/>
  <c r="K152" i="3"/>
  <c r="M152" i="3" s="1"/>
  <c r="AU152" i="3" s="1"/>
  <c r="N152" i="3"/>
  <c r="K153" i="3"/>
  <c r="N153" i="3"/>
  <c r="P153" i="3" s="1"/>
  <c r="AV153" i="3" s="1"/>
  <c r="K154" i="3"/>
  <c r="N154" i="3"/>
  <c r="K155" i="3"/>
  <c r="N155" i="3"/>
  <c r="K156" i="3"/>
  <c r="M156" i="3" s="1"/>
  <c r="AU156" i="3" s="1"/>
  <c r="N156" i="3"/>
  <c r="K157" i="3"/>
  <c r="N157" i="3"/>
  <c r="P157" i="3" s="1"/>
  <c r="AV157" i="3" s="1"/>
  <c r="K158" i="3"/>
  <c r="N158" i="3"/>
  <c r="K159" i="3"/>
  <c r="N159" i="3"/>
  <c r="K160" i="3"/>
  <c r="M160" i="3" s="1"/>
  <c r="AU160" i="3" s="1"/>
  <c r="N160" i="3"/>
  <c r="K161" i="3"/>
  <c r="N161" i="3"/>
  <c r="P161" i="3" s="1"/>
  <c r="AV161" i="3" s="1"/>
  <c r="K162" i="3"/>
  <c r="N162" i="3"/>
  <c r="K163" i="3"/>
  <c r="N163" i="3"/>
  <c r="K164" i="3"/>
  <c r="M164" i="3" s="1"/>
  <c r="AU164" i="3" s="1"/>
  <c r="N164" i="3"/>
  <c r="K165" i="3"/>
  <c r="N165" i="3"/>
  <c r="P165" i="3" s="1"/>
  <c r="AV165" i="3" s="1"/>
  <c r="K166" i="3"/>
  <c r="N166" i="3"/>
  <c r="K167" i="3"/>
  <c r="N167" i="3"/>
  <c r="K168" i="3"/>
  <c r="M168" i="3" s="1"/>
  <c r="AU168" i="3" s="1"/>
  <c r="N168" i="3"/>
  <c r="K169" i="3"/>
  <c r="N169" i="3"/>
  <c r="P169" i="3" s="1"/>
  <c r="AV169" i="3" s="1"/>
  <c r="K170" i="3"/>
  <c r="N170" i="3"/>
  <c r="K171" i="3"/>
  <c r="N171" i="3"/>
  <c r="K172" i="3"/>
  <c r="M172" i="3" s="1"/>
  <c r="AU172" i="3" s="1"/>
  <c r="N172" i="3"/>
  <c r="K173" i="3"/>
  <c r="N173" i="3"/>
  <c r="P173" i="3" s="1"/>
  <c r="AV173" i="3" s="1"/>
  <c r="K174" i="3"/>
  <c r="N174" i="3"/>
  <c r="K175" i="3"/>
  <c r="N175" i="3"/>
  <c r="K176" i="3"/>
  <c r="M176" i="3" s="1"/>
  <c r="AU176" i="3" s="1"/>
  <c r="N176" i="3"/>
  <c r="K177" i="3"/>
  <c r="N177" i="3"/>
  <c r="P177" i="3" s="1"/>
  <c r="AV177" i="3" s="1"/>
  <c r="K178" i="3"/>
  <c r="N178" i="3"/>
  <c r="K179" i="3"/>
  <c r="N179" i="3"/>
  <c r="K180" i="3"/>
  <c r="M180" i="3" s="1"/>
  <c r="AU180" i="3" s="1"/>
  <c r="N180" i="3"/>
  <c r="K181" i="3"/>
  <c r="N181" i="3"/>
  <c r="P181" i="3" s="1"/>
  <c r="AV181" i="3" s="1"/>
  <c r="K182" i="3"/>
  <c r="N182" i="3"/>
  <c r="K183" i="3"/>
  <c r="N183" i="3"/>
  <c r="K184" i="3"/>
  <c r="M184" i="3" s="1"/>
  <c r="AU184" i="3" s="1"/>
  <c r="N184" i="3"/>
  <c r="K185" i="3"/>
  <c r="N185" i="3"/>
  <c r="P185" i="3" s="1"/>
  <c r="AV185" i="3" s="1"/>
  <c r="K186" i="3"/>
  <c r="N186" i="3"/>
  <c r="K187" i="3"/>
  <c r="N187" i="3"/>
  <c r="K188" i="3"/>
  <c r="M188" i="3" s="1"/>
  <c r="AU188" i="3" s="1"/>
  <c r="N188" i="3"/>
  <c r="K189" i="3"/>
  <c r="N189" i="3"/>
  <c r="P189" i="3" s="1"/>
  <c r="AV189" i="3" s="1"/>
  <c r="K190" i="3"/>
  <c r="N190" i="3"/>
  <c r="K191" i="3"/>
  <c r="N191" i="3"/>
  <c r="K192" i="3"/>
  <c r="M192" i="3" s="1"/>
  <c r="AU192" i="3" s="1"/>
  <c r="N192" i="3"/>
  <c r="K193" i="3"/>
  <c r="N193" i="3"/>
  <c r="P193" i="3" s="1"/>
  <c r="AV193" i="3" s="1"/>
  <c r="K194" i="3"/>
  <c r="N194" i="3"/>
  <c r="K195" i="3"/>
  <c r="N195" i="3"/>
  <c r="K196" i="3"/>
  <c r="M196" i="3" s="1"/>
  <c r="AU196" i="3" s="1"/>
  <c r="N196" i="3"/>
  <c r="K197" i="3"/>
  <c r="N197" i="3"/>
  <c r="P197" i="3" s="1"/>
  <c r="AV197" i="3" s="1"/>
  <c r="K198" i="3"/>
  <c r="N198" i="3"/>
  <c r="K199" i="3"/>
  <c r="N199" i="3"/>
  <c r="K200" i="3"/>
  <c r="M200" i="3" s="1"/>
  <c r="AU200" i="3" s="1"/>
  <c r="N200" i="3"/>
  <c r="K201" i="3"/>
  <c r="N201" i="3"/>
  <c r="P201" i="3" s="1"/>
  <c r="AV201" i="3" s="1"/>
  <c r="K202" i="3"/>
  <c r="N202" i="3"/>
  <c r="AC2" i="3"/>
  <c r="Z2" i="3"/>
  <c r="W2" i="3"/>
  <c r="Q2" i="3"/>
  <c r="K2" i="3"/>
  <c r="H136" i="3"/>
  <c r="I136" i="3"/>
  <c r="H137" i="3"/>
  <c r="I137" i="3"/>
  <c r="H138" i="3"/>
  <c r="I138" i="3"/>
  <c r="H139" i="3"/>
  <c r="I139" i="3"/>
  <c r="H140" i="3"/>
  <c r="I140" i="3"/>
  <c r="H141" i="3"/>
  <c r="I141" i="3"/>
  <c r="H142" i="3"/>
  <c r="I142" i="3"/>
  <c r="H143" i="3"/>
  <c r="I143" i="3"/>
  <c r="H144" i="3"/>
  <c r="I144" i="3"/>
  <c r="H145" i="3"/>
  <c r="I145" i="3"/>
  <c r="H146" i="3"/>
  <c r="I146" i="3"/>
  <c r="H147" i="3"/>
  <c r="I147" i="3"/>
  <c r="H148" i="3"/>
  <c r="I148" i="3"/>
  <c r="H149" i="3"/>
  <c r="I149" i="3"/>
  <c r="H150" i="3"/>
  <c r="I150" i="3"/>
  <c r="H151" i="3"/>
  <c r="I151" i="3"/>
  <c r="H152" i="3"/>
  <c r="I152" i="3"/>
  <c r="H153" i="3"/>
  <c r="I153" i="3"/>
  <c r="H154" i="3"/>
  <c r="I154" i="3"/>
  <c r="H155" i="3"/>
  <c r="I155" i="3"/>
  <c r="H156" i="3"/>
  <c r="I156" i="3"/>
  <c r="H157" i="3"/>
  <c r="I157" i="3"/>
  <c r="H158" i="3"/>
  <c r="I158" i="3"/>
  <c r="H159" i="3"/>
  <c r="I159" i="3"/>
  <c r="H160" i="3"/>
  <c r="I160" i="3"/>
  <c r="H161" i="3"/>
  <c r="I161" i="3"/>
  <c r="H162" i="3"/>
  <c r="I162" i="3"/>
  <c r="H163" i="3"/>
  <c r="I163" i="3"/>
  <c r="H164" i="3"/>
  <c r="I164" i="3"/>
  <c r="H165" i="3"/>
  <c r="I165" i="3"/>
  <c r="H166" i="3"/>
  <c r="I166" i="3"/>
  <c r="H167" i="3"/>
  <c r="I167" i="3"/>
  <c r="H168" i="3"/>
  <c r="I168" i="3"/>
  <c r="H169" i="3"/>
  <c r="I169" i="3"/>
  <c r="H170" i="3"/>
  <c r="I170" i="3"/>
  <c r="H171" i="3"/>
  <c r="I171" i="3"/>
  <c r="H172" i="3"/>
  <c r="I172" i="3"/>
  <c r="H173" i="3"/>
  <c r="I173" i="3"/>
  <c r="H174" i="3"/>
  <c r="I174" i="3"/>
  <c r="H175" i="3"/>
  <c r="I175" i="3"/>
  <c r="H176" i="3"/>
  <c r="I176" i="3"/>
  <c r="H177" i="3"/>
  <c r="I177" i="3"/>
  <c r="H178" i="3"/>
  <c r="I178" i="3"/>
  <c r="H179" i="3"/>
  <c r="I179" i="3"/>
  <c r="H180" i="3"/>
  <c r="I180" i="3"/>
  <c r="H181" i="3"/>
  <c r="I181" i="3"/>
  <c r="H182" i="3"/>
  <c r="I182" i="3"/>
  <c r="H183" i="3"/>
  <c r="I183" i="3"/>
  <c r="H184" i="3"/>
  <c r="I184" i="3"/>
  <c r="H185" i="3"/>
  <c r="I185" i="3"/>
  <c r="H186" i="3"/>
  <c r="I186" i="3"/>
  <c r="H187" i="3"/>
  <c r="I187" i="3"/>
  <c r="H188" i="3"/>
  <c r="I188" i="3"/>
  <c r="H189" i="3"/>
  <c r="I189" i="3"/>
  <c r="H190" i="3"/>
  <c r="I190" i="3"/>
  <c r="H191" i="3"/>
  <c r="I191" i="3"/>
  <c r="H192" i="3"/>
  <c r="I192" i="3"/>
  <c r="H193" i="3"/>
  <c r="I193" i="3"/>
  <c r="H194" i="3"/>
  <c r="I194" i="3"/>
  <c r="H195" i="3"/>
  <c r="I195" i="3"/>
  <c r="H196" i="3"/>
  <c r="I196" i="3"/>
  <c r="H197" i="3"/>
  <c r="I197" i="3"/>
  <c r="H198" i="3"/>
  <c r="I198" i="3"/>
  <c r="H199" i="3"/>
  <c r="I199" i="3"/>
  <c r="H200" i="3"/>
  <c r="I200" i="3"/>
  <c r="H201" i="3"/>
  <c r="I201" i="3"/>
  <c r="H202" i="3"/>
  <c r="I202" i="3"/>
  <c r="J180" i="16"/>
  <c r="J179" i="16"/>
  <c r="J178" i="16"/>
  <c r="J177" i="16"/>
  <c r="J176" i="16"/>
  <c r="J175" i="16"/>
  <c r="J174" i="16"/>
  <c r="J173" i="16"/>
  <c r="J172" i="16"/>
  <c r="J171" i="16"/>
  <c r="J170" i="16"/>
  <c r="J169" i="16"/>
  <c r="J168" i="16"/>
  <c r="J167" i="16"/>
  <c r="J166" i="16"/>
  <c r="J165" i="16"/>
  <c r="J164" i="16"/>
  <c r="J163" i="16"/>
  <c r="J162" i="16"/>
  <c r="J161" i="16"/>
  <c r="J160" i="16"/>
  <c r="J159" i="16"/>
  <c r="J158" i="16"/>
  <c r="J157" i="16"/>
  <c r="J156" i="16"/>
  <c r="J155" i="16"/>
  <c r="J154" i="16"/>
  <c r="J153" i="16"/>
  <c r="J152" i="16"/>
  <c r="J151" i="16"/>
  <c r="J150" i="16"/>
  <c r="J149" i="16"/>
  <c r="J148" i="16"/>
  <c r="J144" i="16"/>
  <c r="J110" i="16"/>
  <c r="J147" i="16"/>
  <c r="J37" i="16"/>
  <c r="J15" i="16"/>
  <c r="J74" i="16"/>
  <c r="J87" i="16"/>
  <c r="J71" i="16"/>
  <c r="J47" i="16"/>
  <c r="J4" i="16"/>
  <c r="J126" i="16"/>
  <c r="J27" i="16"/>
  <c r="J139" i="16"/>
  <c r="J95" i="16"/>
  <c r="J25" i="16"/>
  <c r="J112" i="16"/>
  <c r="J21" i="16"/>
  <c r="J41" i="16"/>
  <c r="J70" i="16"/>
  <c r="J117" i="16"/>
  <c r="J137" i="16"/>
  <c r="J65" i="16"/>
  <c r="J50" i="16"/>
  <c r="J58" i="16"/>
  <c r="J94" i="16"/>
  <c r="J43" i="16"/>
  <c r="J121" i="16"/>
  <c r="J122" i="16"/>
  <c r="J135" i="16"/>
  <c r="J123" i="16"/>
  <c r="J75" i="16"/>
  <c r="J91" i="16"/>
  <c r="J7" i="16"/>
  <c r="J38" i="16"/>
  <c r="J14" i="16"/>
  <c r="J86" i="16"/>
  <c r="J96" i="16"/>
  <c r="J136" i="16"/>
  <c r="J119" i="16"/>
  <c r="J83" i="16"/>
  <c r="J11" i="16"/>
  <c r="J133" i="16"/>
  <c r="J32" i="16"/>
  <c r="J124" i="16"/>
  <c r="J13" i="16"/>
  <c r="J114" i="16"/>
  <c r="J23" i="16"/>
  <c r="J79" i="16"/>
  <c r="J44" i="16"/>
  <c r="J146" i="16"/>
  <c r="J145" i="16"/>
  <c r="J143" i="16"/>
  <c r="J142" i="16"/>
  <c r="J141" i="16"/>
  <c r="J140" i="16"/>
  <c r="J138" i="16"/>
  <c r="J134" i="16"/>
  <c r="J99" i="16"/>
  <c r="J132" i="16"/>
  <c r="J131" i="16"/>
  <c r="J130" i="16"/>
  <c r="J111" i="16"/>
  <c r="J129" i="16"/>
  <c r="J128" i="16"/>
  <c r="J127" i="16"/>
  <c r="J125" i="16"/>
  <c r="J120" i="16"/>
  <c r="J118" i="16"/>
  <c r="J116" i="16"/>
  <c r="J115" i="16"/>
  <c r="J107" i="16"/>
  <c r="J106" i="16"/>
  <c r="J103" i="16"/>
  <c r="J102" i="16"/>
  <c r="J98" i="16"/>
  <c r="J93" i="16"/>
  <c r="J90" i="16"/>
  <c r="J88" i="16"/>
  <c r="J82" i="16"/>
  <c r="J81" i="16"/>
  <c r="J80" i="16"/>
  <c r="J78" i="16"/>
  <c r="J66" i="16"/>
  <c r="J62" i="16"/>
  <c r="J61" i="16"/>
  <c r="J57" i="16"/>
  <c r="J54" i="16"/>
  <c r="J53" i="16"/>
  <c r="J45" i="16"/>
  <c r="J36" i="16"/>
  <c r="J33" i="16"/>
  <c r="J31" i="16"/>
  <c r="J30" i="16"/>
  <c r="J19" i="16"/>
  <c r="J18" i="16"/>
  <c r="J17" i="16"/>
  <c r="J6" i="16"/>
  <c r="J5" i="16"/>
  <c r="J180" i="15"/>
  <c r="J179" i="15"/>
  <c r="J178" i="15"/>
  <c r="J177" i="15"/>
  <c r="J176" i="15"/>
  <c r="J175" i="15"/>
  <c r="J174" i="15"/>
  <c r="J173" i="15"/>
  <c r="J172" i="15"/>
  <c r="J171" i="15"/>
  <c r="J170" i="15"/>
  <c r="J169" i="15"/>
  <c r="J168" i="15"/>
  <c r="J167" i="15"/>
  <c r="J166" i="15"/>
  <c r="J165" i="15"/>
  <c r="J164" i="15"/>
  <c r="J163" i="15"/>
  <c r="J162" i="15"/>
  <c r="J161" i="15"/>
  <c r="J160" i="15"/>
  <c r="J159" i="15"/>
  <c r="J158" i="15"/>
  <c r="J157" i="15"/>
  <c r="J156" i="15"/>
  <c r="J155" i="15"/>
  <c r="J154" i="15"/>
  <c r="J153" i="15"/>
  <c r="J152" i="15"/>
  <c r="J151" i="15"/>
  <c r="J150" i="15"/>
  <c r="J149" i="15"/>
  <c r="J148" i="15"/>
  <c r="J144" i="15"/>
  <c r="J147" i="15"/>
  <c r="J86" i="15"/>
  <c r="J4" i="15"/>
  <c r="J124" i="15"/>
  <c r="J27" i="15"/>
  <c r="J139" i="15"/>
  <c r="J94" i="15"/>
  <c r="J25" i="15"/>
  <c r="J98" i="15"/>
  <c r="J21" i="15"/>
  <c r="J34" i="15"/>
  <c r="J82" i="15"/>
  <c r="J41" i="15"/>
  <c r="J70" i="15"/>
  <c r="J115" i="15"/>
  <c r="J137" i="15"/>
  <c r="J65" i="15"/>
  <c r="J93" i="15"/>
  <c r="J119" i="15"/>
  <c r="J120" i="15"/>
  <c r="J135" i="15"/>
  <c r="J22" i="15"/>
  <c r="J13" i="15"/>
  <c r="J72" i="15"/>
  <c r="J132" i="15"/>
  <c r="J14" i="15"/>
  <c r="J57" i="15"/>
  <c r="J10" i="15"/>
  <c r="J106" i="15"/>
  <c r="J97" i="15"/>
  <c r="J116" i="15"/>
  <c r="J133" i="15"/>
  <c r="J76" i="15"/>
  <c r="J121" i="15"/>
  <c r="J118" i="15"/>
  <c r="J46" i="15"/>
  <c r="J136" i="15"/>
  <c r="J104" i="15"/>
  <c r="J23" i="15"/>
  <c r="J78" i="15"/>
  <c r="J90" i="15"/>
  <c r="J39" i="15"/>
  <c r="J146" i="15"/>
  <c r="J145" i="15"/>
  <c r="J143" i="15"/>
  <c r="J142" i="15"/>
  <c r="J141" i="15"/>
  <c r="J140" i="15"/>
  <c r="J138" i="15"/>
  <c r="J134" i="15"/>
  <c r="J38" i="15"/>
  <c r="J131" i="15"/>
  <c r="J130" i="15"/>
  <c r="J129" i="15"/>
  <c r="J128" i="15"/>
  <c r="J127" i="15"/>
  <c r="J126" i="15"/>
  <c r="J125" i="15"/>
  <c r="J123" i="15"/>
  <c r="J122" i="15"/>
  <c r="J117" i="15"/>
  <c r="J114" i="15"/>
  <c r="J102" i="15"/>
  <c r="J96" i="15"/>
  <c r="J89" i="15"/>
  <c r="J87" i="15"/>
  <c r="J80" i="15"/>
  <c r="J74" i="15"/>
  <c r="J63" i="15"/>
  <c r="J61" i="15"/>
  <c r="J55" i="15"/>
  <c r="J53" i="15"/>
  <c r="J42" i="15"/>
  <c r="J36" i="15"/>
  <c r="J33" i="15"/>
  <c r="J30" i="15"/>
  <c r="J26" i="15"/>
  <c r="J19" i="15"/>
  <c r="J18" i="15"/>
  <c r="J17" i="15"/>
  <c r="J11" i="15"/>
  <c r="J9" i="15"/>
  <c r="J6" i="15"/>
  <c r="J5" i="15"/>
  <c r="J180" i="14"/>
  <c r="J179" i="14"/>
  <c r="J178" i="14"/>
  <c r="J177" i="14"/>
  <c r="J176" i="14"/>
  <c r="J175" i="14"/>
  <c r="J174" i="14"/>
  <c r="J173" i="14"/>
  <c r="J172" i="14"/>
  <c r="J171" i="14"/>
  <c r="J170" i="14"/>
  <c r="J169" i="14"/>
  <c r="J168" i="14"/>
  <c r="J167" i="14"/>
  <c r="J166" i="14"/>
  <c r="J165" i="14"/>
  <c r="J164" i="14"/>
  <c r="J163" i="14"/>
  <c r="J162" i="14"/>
  <c r="J161" i="14"/>
  <c r="J160" i="14"/>
  <c r="J159" i="14"/>
  <c r="J158" i="14"/>
  <c r="J157" i="14"/>
  <c r="J156" i="14"/>
  <c r="J155" i="14"/>
  <c r="J154" i="14"/>
  <c r="J153" i="14"/>
  <c r="J152" i="14"/>
  <c r="J151" i="14"/>
  <c r="J150" i="14"/>
  <c r="J149" i="14"/>
  <c r="J148" i="14"/>
  <c r="J144" i="14"/>
  <c r="J107" i="14"/>
  <c r="J147" i="14"/>
  <c r="J37" i="14"/>
  <c r="J15" i="14"/>
  <c r="J111" i="14"/>
  <c r="J86" i="14"/>
  <c r="J71" i="14"/>
  <c r="J4" i="14"/>
  <c r="J124" i="14"/>
  <c r="J139" i="14"/>
  <c r="J94" i="14"/>
  <c r="J25" i="14"/>
  <c r="J110" i="14"/>
  <c r="J98" i="14"/>
  <c r="J21" i="14"/>
  <c r="J34" i="14"/>
  <c r="J82" i="14"/>
  <c r="J41" i="14"/>
  <c r="J70" i="14"/>
  <c r="J115" i="14"/>
  <c r="J137" i="14"/>
  <c r="J65" i="14"/>
  <c r="J50" i="14"/>
  <c r="J58" i="14"/>
  <c r="J93" i="14"/>
  <c r="J119" i="14"/>
  <c r="J120" i="14"/>
  <c r="J135" i="14"/>
  <c r="J22" i="14"/>
  <c r="J132" i="14"/>
  <c r="J14" i="14"/>
  <c r="J99" i="14"/>
  <c r="J57" i="14"/>
  <c r="J12" i="14"/>
  <c r="J10" i="14"/>
  <c r="J92" i="14"/>
  <c r="J106" i="14"/>
  <c r="J116" i="14"/>
  <c r="J83" i="14"/>
  <c r="J133" i="14"/>
  <c r="J121" i="14"/>
  <c r="J45" i="14"/>
  <c r="J118" i="14"/>
  <c r="J46" i="14"/>
  <c r="J136" i="14"/>
  <c r="J23" i="14"/>
  <c r="J103" i="14"/>
  <c r="J78" i="14"/>
  <c r="J90" i="14"/>
  <c r="J146" i="14"/>
  <c r="J145" i="14"/>
  <c r="J143" i="14"/>
  <c r="J142" i="14"/>
  <c r="J141" i="14"/>
  <c r="J140" i="14"/>
  <c r="J138" i="14"/>
  <c r="J134" i="14"/>
  <c r="J38" i="14"/>
  <c r="J91" i="14"/>
  <c r="J131" i="14"/>
  <c r="J130" i="14"/>
  <c r="J129" i="14"/>
  <c r="J128" i="14"/>
  <c r="J127" i="14"/>
  <c r="J126" i="14"/>
  <c r="J125" i="14"/>
  <c r="J123" i="14"/>
  <c r="J122" i="14"/>
  <c r="J117" i="14"/>
  <c r="J114" i="14"/>
  <c r="J113" i="14"/>
  <c r="J102" i="14"/>
  <c r="J96" i="14"/>
  <c r="J95" i="14"/>
  <c r="J87" i="14"/>
  <c r="J85" i="14"/>
  <c r="J79" i="14"/>
  <c r="J75" i="14"/>
  <c r="J74" i="14"/>
  <c r="J66" i="14"/>
  <c r="J63" i="14"/>
  <c r="J62" i="14"/>
  <c r="J61" i="14"/>
  <c r="J55" i="14"/>
  <c r="J54" i="14"/>
  <c r="J53" i="14"/>
  <c r="J42" i="14"/>
  <c r="J40" i="14"/>
  <c r="J33" i="14"/>
  <c r="J30" i="14"/>
  <c r="J26" i="14"/>
  <c r="J19" i="14"/>
  <c r="J18" i="14"/>
  <c r="J17" i="14"/>
  <c r="J11" i="14"/>
  <c r="J6" i="14"/>
  <c r="J5" i="14"/>
  <c r="J180" i="13"/>
  <c r="J179" i="13"/>
  <c r="J178" i="13"/>
  <c r="J177" i="13"/>
  <c r="J176" i="13"/>
  <c r="J175" i="13"/>
  <c r="J174" i="13"/>
  <c r="J173" i="13"/>
  <c r="J172" i="13"/>
  <c r="J171" i="13"/>
  <c r="J170" i="13"/>
  <c r="J169" i="13"/>
  <c r="J168" i="13"/>
  <c r="J167" i="13"/>
  <c r="J166" i="13"/>
  <c r="J165" i="13"/>
  <c r="J164" i="13"/>
  <c r="J163" i="13"/>
  <c r="J162" i="13"/>
  <c r="J161" i="13"/>
  <c r="J160" i="13"/>
  <c r="J159" i="13"/>
  <c r="J158" i="13"/>
  <c r="J157" i="13"/>
  <c r="J156" i="13"/>
  <c r="J155" i="13"/>
  <c r="J154" i="13"/>
  <c r="J153" i="13"/>
  <c r="J152" i="13"/>
  <c r="J151" i="13"/>
  <c r="J150" i="13"/>
  <c r="J149" i="13"/>
  <c r="J148" i="13"/>
  <c r="J144" i="13"/>
  <c r="J107" i="13"/>
  <c r="J147" i="13"/>
  <c r="J15" i="13"/>
  <c r="J48" i="13"/>
  <c r="J111" i="13"/>
  <c r="J86" i="13"/>
  <c r="J71" i="13"/>
  <c r="J47" i="13"/>
  <c r="J124" i="13"/>
  <c r="J139" i="13"/>
  <c r="J94" i="13"/>
  <c r="J25" i="13"/>
  <c r="J110" i="13"/>
  <c r="J98" i="13"/>
  <c r="J21" i="13"/>
  <c r="J34" i="13"/>
  <c r="J82" i="13"/>
  <c r="J70" i="13"/>
  <c r="J69" i="13"/>
  <c r="J115" i="13"/>
  <c r="J137" i="13"/>
  <c r="J65" i="13"/>
  <c r="J50" i="13"/>
  <c r="J58" i="13"/>
  <c r="J43" i="13"/>
  <c r="J119" i="13"/>
  <c r="J120" i="13"/>
  <c r="J135" i="13"/>
  <c r="J22" i="13"/>
  <c r="J13" i="13"/>
  <c r="J132" i="13"/>
  <c r="J14" i="13"/>
  <c r="J99" i="13"/>
  <c r="J57" i="13"/>
  <c r="J12" i="13"/>
  <c r="J10" i="13"/>
  <c r="J106" i="13"/>
  <c r="J97" i="13"/>
  <c r="J116" i="13"/>
  <c r="J83" i="13"/>
  <c r="J133" i="13"/>
  <c r="J121" i="13"/>
  <c r="J45" i="13"/>
  <c r="J31" i="13"/>
  <c r="J118" i="13"/>
  <c r="J46" i="13"/>
  <c r="J136" i="13"/>
  <c r="J112" i="13"/>
  <c r="J103" i="13"/>
  <c r="J20" i="13"/>
  <c r="J78" i="13"/>
  <c r="J90" i="13"/>
  <c r="J39" i="13"/>
  <c r="J146" i="13"/>
  <c r="J145" i="13"/>
  <c r="J143" i="13"/>
  <c r="J142" i="13"/>
  <c r="J141" i="13"/>
  <c r="J140" i="13"/>
  <c r="J138" i="13"/>
  <c r="J134" i="13"/>
  <c r="J38" i="13"/>
  <c r="J91" i="13"/>
  <c r="J131" i="13"/>
  <c r="J130" i="13"/>
  <c r="J129" i="13"/>
  <c r="J128" i="13"/>
  <c r="J127" i="13"/>
  <c r="J126" i="13"/>
  <c r="J125" i="13"/>
  <c r="J123" i="13"/>
  <c r="J122" i="13"/>
  <c r="J117" i="13"/>
  <c r="J114" i="13"/>
  <c r="J108" i="13"/>
  <c r="J102" i="13"/>
  <c r="J96" i="13"/>
  <c r="J95" i="13"/>
  <c r="J87" i="13"/>
  <c r="J85" i="13"/>
  <c r="J79" i="13"/>
  <c r="J75" i="13"/>
  <c r="J74" i="13"/>
  <c r="J66" i="13"/>
  <c r="J62" i="13"/>
  <c r="J61" i="13"/>
  <c r="J54" i="13"/>
  <c r="J53" i="13"/>
  <c r="J51" i="13"/>
  <c r="J42" i="13"/>
  <c r="J33" i="13"/>
  <c r="J30" i="13"/>
  <c r="J26" i="13"/>
  <c r="J19" i="13"/>
  <c r="J18" i="13"/>
  <c r="J17" i="13"/>
  <c r="J11" i="13"/>
  <c r="J9" i="13"/>
  <c r="J6" i="13"/>
  <c r="J5" i="13"/>
  <c r="J180" i="12"/>
  <c r="J179" i="12"/>
  <c r="J178" i="12"/>
  <c r="J177" i="12"/>
  <c r="J176" i="12"/>
  <c r="J175" i="12"/>
  <c r="J174" i="12"/>
  <c r="J173" i="12"/>
  <c r="J172" i="12"/>
  <c r="J171" i="12"/>
  <c r="J170" i="12"/>
  <c r="J169" i="12"/>
  <c r="J168" i="12"/>
  <c r="J167" i="12"/>
  <c r="J166" i="12"/>
  <c r="J165" i="12"/>
  <c r="J164" i="12"/>
  <c r="J163" i="12"/>
  <c r="J162" i="12"/>
  <c r="J161" i="12"/>
  <c r="J160" i="12"/>
  <c r="J159" i="12"/>
  <c r="J158" i="12"/>
  <c r="J157" i="12"/>
  <c r="J156" i="12"/>
  <c r="J155" i="12"/>
  <c r="J154" i="12"/>
  <c r="J153" i="12"/>
  <c r="J152" i="12"/>
  <c r="J151" i="12"/>
  <c r="J150" i="12"/>
  <c r="J149" i="12"/>
  <c r="J148" i="12"/>
  <c r="J144" i="12"/>
  <c r="J147" i="12"/>
  <c r="J37" i="12"/>
  <c r="J15" i="12"/>
  <c r="J72" i="12"/>
  <c r="J85" i="12"/>
  <c r="J70" i="12"/>
  <c r="J47" i="12"/>
  <c r="J4" i="12"/>
  <c r="J124" i="12"/>
  <c r="J27" i="12"/>
  <c r="J139" i="12"/>
  <c r="J94" i="12"/>
  <c r="J25" i="12"/>
  <c r="J110" i="12"/>
  <c r="J98" i="12"/>
  <c r="J28" i="12"/>
  <c r="J21" i="12"/>
  <c r="J34" i="12"/>
  <c r="J81" i="12"/>
  <c r="J41" i="12"/>
  <c r="J69" i="12"/>
  <c r="J115" i="12"/>
  <c r="J137" i="12"/>
  <c r="J65" i="12"/>
  <c r="J58" i="12"/>
  <c r="J43" i="12"/>
  <c r="J119" i="12"/>
  <c r="J120" i="12"/>
  <c r="J135" i="12"/>
  <c r="J13" i="12"/>
  <c r="J71" i="12"/>
  <c r="J132" i="12"/>
  <c r="J7" i="12"/>
  <c r="J57" i="12"/>
  <c r="J80" i="12"/>
  <c r="J92" i="12"/>
  <c r="J106" i="12"/>
  <c r="J83" i="12"/>
  <c r="J116" i="12"/>
  <c r="J133" i="12"/>
  <c r="J75" i="12"/>
  <c r="J121" i="12"/>
  <c r="J45" i="12"/>
  <c r="J31" i="12"/>
  <c r="J118" i="12"/>
  <c r="J136" i="12"/>
  <c r="J112" i="12"/>
  <c r="J104" i="12"/>
  <c r="J23" i="12"/>
  <c r="J77" i="12"/>
  <c r="J90" i="12"/>
  <c r="J39" i="12"/>
  <c r="J146" i="12"/>
  <c r="J145" i="12"/>
  <c r="J143" i="12"/>
  <c r="J142" i="12"/>
  <c r="J141" i="12"/>
  <c r="J140" i="12"/>
  <c r="J138" i="12"/>
  <c r="J134" i="12"/>
  <c r="J8" i="12"/>
  <c r="J38" i="12"/>
  <c r="J131" i="12"/>
  <c r="J130" i="12"/>
  <c r="J129" i="12"/>
  <c r="J128" i="12"/>
  <c r="J127" i="12"/>
  <c r="J126" i="12"/>
  <c r="J125" i="12"/>
  <c r="J123" i="12"/>
  <c r="J122" i="12"/>
  <c r="J117" i="12"/>
  <c r="J114" i="12"/>
  <c r="J108" i="12"/>
  <c r="J105" i="12"/>
  <c r="J102" i="12"/>
  <c r="J100" i="12"/>
  <c r="J96" i="12"/>
  <c r="J88" i="12"/>
  <c r="J86" i="12"/>
  <c r="J73" i="12"/>
  <c r="J66" i="12"/>
  <c r="J63" i="12"/>
  <c r="J61" i="12"/>
  <c r="J55" i="12"/>
  <c r="J53" i="12"/>
  <c r="J51" i="12"/>
  <c r="J42" i="12"/>
  <c r="J33" i="12"/>
  <c r="J32" i="12"/>
  <c r="J26" i="12"/>
  <c r="J19" i="12"/>
  <c r="J17" i="12"/>
  <c r="J11" i="12"/>
  <c r="J5" i="12"/>
  <c r="J179" i="11"/>
  <c r="J178" i="11"/>
  <c r="J177" i="11"/>
  <c r="J176" i="11"/>
  <c r="J175" i="11"/>
  <c r="J174" i="11"/>
  <c r="J173" i="11"/>
  <c r="J172" i="11"/>
  <c r="J171" i="11"/>
  <c r="J170" i="11"/>
  <c r="J169" i="11"/>
  <c r="J168" i="11"/>
  <c r="J167" i="11"/>
  <c r="J166" i="11"/>
  <c r="J165" i="11"/>
  <c r="J164" i="11"/>
  <c r="J163" i="11"/>
  <c r="J162" i="11"/>
  <c r="J161" i="11"/>
  <c r="J160" i="11"/>
  <c r="J159" i="11"/>
  <c r="J158" i="11"/>
  <c r="J157" i="11"/>
  <c r="J156" i="11"/>
  <c r="J155" i="11"/>
  <c r="J154" i="11"/>
  <c r="J153" i="11"/>
  <c r="J152" i="11"/>
  <c r="J151" i="11"/>
  <c r="J150" i="11"/>
  <c r="J149" i="11"/>
  <c r="J148" i="11"/>
  <c r="J147" i="11"/>
  <c r="J143" i="11"/>
  <c r="J106" i="11"/>
  <c r="J146" i="11"/>
  <c r="J37" i="11"/>
  <c r="J15" i="11"/>
  <c r="J110" i="11"/>
  <c r="J85" i="11"/>
  <c r="J70" i="11"/>
  <c r="J47" i="11"/>
  <c r="J4" i="11"/>
  <c r="J123" i="11"/>
  <c r="J27" i="11"/>
  <c r="J138" i="11"/>
  <c r="J93" i="11"/>
  <c r="J25" i="11"/>
  <c r="J109" i="11"/>
  <c r="J97" i="11"/>
  <c r="J28" i="11"/>
  <c r="J21" i="11"/>
  <c r="J34" i="11"/>
  <c r="J81" i="11"/>
  <c r="J41" i="11"/>
  <c r="J69" i="11"/>
  <c r="J114" i="11"/>
  <c r="J136" i="11"/>
  <c r="J65" i="11"/>
  <c r="J50" i="11"/>
  <c r="J58" i="11"/>
  <c r="J43" i="11"/>
  <c r="J118" i="11"/>
  <c r="J119" i="11"/>
  <c r="J134" i="11"/>
  <c r="J22" i="11"/>
  <c r="J13" i="11"/>
  <c r="J71" i="11"/>
  <c r="J131" i="11"/>
  <c r="J14" i="11"/>
  <c r="J7" i="11"/>
  <c r="J98" i="11"/>
  <c r="J57" i="11"/>
  <c r="J10" i="11"/>
  <c r="J91" i="11"/>
  <c r="J105" i="11"/>
  <c r="J83" i="11"/>
  <c r="J115" i="11"/>
  <c r="J82" i="11"/>
  <c r="J132" i="11"/>
  <c r="J75" i="11"/>
  <c r="J120" i="11"/>
  <c r="J45" i="11"/>
  <c r="J31" i="11"/>
  <c r="J117" i="11"/>
  <c r="J46" i="11"/>
  <c r="J135" i="11"/>
  <c r="J111" i="11"/>
  <c r="J103" i="11"/>
  <c r="J23" i="11"/>
  <c r="J102" i="11"/>
  <c r="J77" i="11"/>
  <c r="J44" i="11"/>
  <c r="J89" i="11"/>
  <c r="J39" i="11"/>
  <c r="J145" i="11"/>
  <c r="J144" i="11"/>
  <c r="J142" i="11"/>
  <c r="J141" i="11"/>
  <c r="J140" i="11"/>
  <c r="J139" i="11"/>
  <c r="J137" i="11"/>
  <c r="J133" i="11"/>
  <c r="J38" i="11"/>
  <c r="J90" i="11"/>
  <c r="J130" i="11"/>
  <c r="J129" i="11"/>
  <c r="J128" i="11"/>
  <c r="J127" i="11"/>
  <c r="J126" i="11"/>
  <c r="J125" i="11"/>
  <c r="J124" i="11"/>
  <c r="J122" i="11"/>
  <c r="J121" i="11"/>
  <c r="J116" i="11"/>
  <c r="J113" i="11"/>
  <c r="J107" i="11"/>
  <c r="J101" i="11"/>
  <c r="J100" i="11"/>
  <c r="J99" i="11"/>
  <c r="J95" i="11"/>
  <c r="J94" i="11"/>
  <c r="J88" i="11"/>
  <c r="J87" i="11"/>
  <c r="J86" i="11"/>
  <c r="J79" i="11"/>
  <c r="J78" i="11"/>
  <c r="J74" i="11"/>
  <c r="J73" i="11"/>
  <c r="J66" i="11"/>
  <c r="J63" i="11"/>
  <c r="J62" i="11"/>
  <c r="J61" i="11"/>
  <c r="J55" i="11"/>
  <c r="J54" i="11"/>
  <c r="J53" i="11"/>
  <c r="J51" i="11"/>
  <c r="J42" i="11"/>
  <c r="J36" i="11"/>
  <c r="J33" i="11"/>
  <c r="J30" i="11"/>
  <c r="J26" i="11"/>
  <c r="J19" i="11"/>
  <c r="J18" i="11"/>
  <c r="J17" i="11"/>
  <c r="J11" i="11"/>
  <c r="J9" i="11"/>
  <c r="J6" i="11"/>
  <c r="J5" i="11"/>
  <c r="J179" i="10"/>
  <c r="J178" i="10"/>
  <c r="J177" i="10"/>
  <c r="J176" i="10"/>
  <c r="J175" i="10"/>
  <c r="J174" i="10"/>
  <c r="J173" i="10"/>
  <c r="J172" i="10"/>
  <c r="J171" i="10"/>
  <c r="J170" i="10"/>
  <c r="J169" i="10"/>
  <c r="J168" i="10"/>
  <c r="J167" i="10"/>
  <c r="J166" i="10"/>
  <c r="J165" i="10"/>
  <c r="J164" i="10"/>
  <c r="J163" i="10"/>
  <c r="J162" i="10"/>
  <c r="J161" i="10"/>
  <c r="J160" i="10"/>
  <c r="J159" i="10"/>
  <c r="J158" i="10"/>
  <c r="J157" i="10"/>
  <c r="J156" i="10"/>
  <c r="J155" i="10"/>
  <c r="J154" i="10"/>
  <c r="J153" i="10"/>
  <c r="J152" i="10"/>
  <c r="J151" i="10"/>
  <c r="J150" i="10"/>
  <c r="J149" i="10"/>
  <c r="J148" i="10"/>
  <c r="J147" i="10"/>
  <c r="J143" i="10"/>
  <c r="J108" i="10"/>
  <c r="J146" i="10"/>
  <c r="J37" i="10"/>
  <c r="J70" i="10"/>
  <c r="J4" i="10"/>
  <c r="J123" i="10"/>
  <c r="J138" i="10"/>
  <c r="J93" i="10"/>
  <c r="J97" i="10"/>
  <c r="J21" i="10"/>
  <c r="J34" i="10"/>
  <c r="J81" i="10"/>
  <c r="J41" i="10"/>
  <c r="J68" i="10"/>
  <c r="J114" i="10"/>
  <c r="J136" i="10"/>
  <c r="J50" i="10"/>
  <c r="J52" i="10"/>
  <c r="J58" i="10"/>
  <c r="J43" i="10"/>
  <c r="J118" i="10"/>
  <c r="J119" i="10"/>
  <c r="J134" i="10"/>
  <c r="J22" i="10"/>
  <c r="J13" i="10"/>
  <c r="J131" i="10"/>
  <c r="J14" i="10"/>
  <c r="J7" i="10"/>
  <c r="J12" i="10"/>
  <c r="J10" i="10"/>
  <c r="J91" i="10"/>
  <c r="J96" i="10"/>
  <c r="J115" i="10"/>
  <c r="J82" i="10"/>
  <c r="J132" i="10"/>
  <c r="J120" i="10"/>
  <c r="J45" i="10"/>
  <c r="J31" i="10"/>
  <c r="J117" i="10"/>
  <c r="J46" i="10"/>
  <c r="J135" i="10"/>
  <c r="J111" i="10"/>
  <c r="J102" i="10"/>
  <c r="J77" i="10"/>
  <c r="J145" i="10"/>
  <c r="J144" i="10"/>
  <c r="J142" i="10"/>
  <c r="J141" i="10"/>
  <c r="J140" i="10"/>
  <c r="J139" i="10"/>
  <c r="J137" i="10"/>
  <c r="J133" i="10"/>
  <c r="J90" i="10"/>
  <c r="J130" i="10"/>
  <c r="J129" i="10"/>
  <c r="J128" i="10"/>
  <c r="J127" i="10"/>
  <c r="J126" i="10"/>
  <c r="J125" i="10"/>
  <c r="J124" i="10"/>
  <c r="J122" i="10"/>
  <c r="J121" i="10"/>
  <c r="J116" i="10"/>
  <c r="J113" i="10"/>
  <c r="J107" i="10"/>
  <c r="J99" i="10"/>
  <c r="J95" i="10"/>
  <c r="J94" i="10"/>
  <c r="J87" i="10"/>
  <c r="J86" i="10"/>
  <c r="J78" i="10"/>
  <c r="J74" i="10"/>
  <c r="J66" i="10"/>
  <c r="J63" i="10"/>
  <c r="J62" i="10"/>
  <c r="J61" i="10"/>
  <c r="J55" i="10"/>
  <c r="J54" i="10"/>
  <c r="J53" i="10"/>
  <c r="J42" i="10"/>
  <c r="J36" i="10"/>
  <c r="J30" i="10"/>
  <c r="J26" i="10"/>
  <c r="J24" i="10"/>
  <c r="J18" i="10"/>
  <c r="J17" i="10"/>
  <c r="J6" i="10"/>
  <c r="J5" i="10"/>
  <c r="J206" i="9"/>
  <c r="J205" i="9"/>
  <c r="J204" i="9"/>
  <c r="J203" i="9"/>
  <c r="J202" i="9"/>
  <c r="J201" i="9"/>
  <c r="J200" i="9"/>
  <c r="J199" i="9"/>
  <c r="J198" i="9"/>
  <c r="J197" i="9"/>
  <c r="J196" i="9"/>
  <c r="J195" i="9"/>
  <c r="J194" i="9"/>
  <c r="J193" i="9"/>
  <c r="J192" i="9"/>
  <c r="J191" i="9"/>
  <c r="J190" i="9"/>
  <c r="J189" i="9"/>
  <c r="J188" i="9"/>
  <c r="J187" i="9"/>
  <c r="J186" i="9"/>
  <c r="J185" i="9"/>
  <c r="J184" i="9"/>
  <c r="J183" i="9"/>
  <c r="J182" i="9"/>
  <c r="J181" i="9"/>
  <c r="J180" i="9"/>
  <c r="J179" i="9"/>
  <c r="J178" i="9"/>
  <c r="J177" i="9"/>
  <c r="J176" i="9"/>
  <c r="J175" i="9"/>
  <c r="J174" i="9"/>
  <c r="J173" i="9"/>
  <c r="J172" i="9"/>
  <c r="J171" i="9"/>
  <c r="J170" i="9"/>
  <c r="J169" i="9"/>
  <c r="J168" i="9"/>
  <c r="J167" i="9"/>
  <c r="J166" i="9"/>
  <c r="J165" i="9"/>
  <c r="J164" i="9"/>
  <c r="J163" i="9"/>
  <c r="J162" i="9"/>
  <c r="J161" i="9"/>
  <c r="J160" i="9"/>
  <c r="J159" i="9"/>
  <c r="J158" i="9"/>
  <c r="J157" i="9"/>
  <c r="J156" i="9"/>
  <c r="J155" i="9"/>
  <c r="J154" i="9"/>
  <c r="J153" i="9"/>
  <c r="J152" i="9"/>
  <c r="J151" i="9"/>
  <c r="J150" i="9"/>
  <c r="J149" i="9"/>
  <c r="J148" i="9"/>
  <c r="J147" i="9"/>
  <c r="J143" i="9"/>
  <c r="J107" i="9"/>
  <c r="J109" i="9"/>
  <c r="J146" i="9"/>
  <c r="J37" i="9"/>
  <c r="J15" i="9"/>
  <c r="J86" i="9"/>
  <c r="J70" i="9"/>
  <c r="J4" i="9"/>
  <c r="J124" i="9"/>
  <c r="J138" i="9"/>
  <c r="J94" i="9"/>
  <c r="J25" i="9"/>
  <c r="J110" i="9"/>
  <c r="J99" i="9"/>
  <c r="J28" i="9"/>
  <c r="J21" i="9"/>
  <c r="J82" i="9"/>
  <c r="J41" i="9"/>
  <c r="J69" i="9"/>
  <c r="J115" i="9"/>
  <c r="J136" i="9"/>
  <c r="J50" i="9"/>
  <c r="J65" i="9"/>
  <c r="J58" i="9"/>
  <c r="J93" i="9"/>
  <c r="J43" i="9"/>
  <c r="J119" i="9"/>
  <c r="J120" i="9"/>
  <c r="J134" i="9"/>
  <c r="J22" i="9"/>
  <c r="J13" i="9"/>
  <c r="J78" i="9"/>
  <c r="J14" i="9"/>
  <c r="J7" i="9"/>
  <c r="J98" i="9"/>
  <c r="J57" i="9"/>
  <c r="J81" i="9"/>
  <c r="J106" i="9"/>
  <c r="J97" i="9"/>
  <c r="J116" i="9"/>
  <c r="J132" i="9"/>
  <c r="J75" i="9"/>
  <c r="J121" i="9"/>
  <c r="J45" i="9"/>
  <c r="J118" i="9"/>
  <c r="J46" i="9"/>
  <c r="J135" i="9"/>
  <c r="J23" i="9"/>
  <c r="J103" i="9"/>
  <c r="J77" i="9"/>
  <c r="J91" i="9"/>
  <c r="J145" i="9"/>
  <c r="J144" i="9"/>
  <c r="J142" i="9"/>
  <c r="J141" i="9"/>
  <c r="J140" i="9"/>
  <c r="J139" i="9"/>
  <c r="J137" i="9"/>
  <c r="J133" i="9"/>
  <c r="J38" i="9"/>
  <c r="J90" i="9"/>
  <c r="J131" i="9"/>
  <c r="J130" i="9"/>
  <c r="J129" i="9"/>
  <c r="J128" i="9"/>
  <c r="J127" i="9"/>
  <c r="J126" i="9"/>
  <c r="J125" i="9"/>
  <c r="J123" i="9"/>
  <c r="J122" i="9"/>
  <c r="J117" i="9"/>
  <c r="J114" i="9"/>
  <c r="J113" i="9"/>
  <c r="J105" i="9"/>
  <c r="J102" i="9"/>
  <c r="J101" i="9"/>
  <c r="J95" i="9"/>
  <c r="J89" i="9"/>
  <c r="J85" i="9"/>
  <c r="J79" i="9"/>
  <c r="J74" i="9"/>
  <c r="J73" i="9"/>
  <c r="J66" i="9"/>
  <c r="J63" i="9"/>
  <c r="J62" i="9"/>
  <c r="J61" i="9"/>
  <c r="J55" i="9"/>
  <c r="J54" i="9"/>
  <c r="J53" i="9"/>
  <c r="J42" i="9"/>
  <c r="J40" i="9"/>
  <c r="J33" i="9"/>
  <c r="J24" i="9"/>
  <c r="J18" i="9"/>
  <c r="J17" i="9"/>
  <c r="J16" i="9"/>
  <c r="J9" i="9"/>
  <c r="J5" i="9"/>
  <c r="J179" i="8"/>
  <c r="J178" i="8"/>
  <c r="J177" i="8"/>
  <c r="J176" i="8"/>
  <c r="J175" i="8"/>
  <c r="J174" i="8"/>
  <c r="J173" i="8"/>
  <c r="J172" i="8"/>
  <c r="J171" i="8"/>
  <c r="J170" i="8"/>
  <c r="J169" i="8"/>
  <c r="J168" i="8"/>
  <c r="J167" i="8"/>
  <c r="J166" i="8"/>
  <c r="J165" i="8"/>
  <c r="J164" i="8"/>
  <c r="J163" i="8"/>
  <c r="J162" i="8"/>
  <c r="J161" i="8"/>
  <c r="J160" i="8"/>
  <c r="J159" i="8"/>
  <c r="J158" i="8"/>
  <c r="J157" i="8"/>
  <c r="J156" i="8"/>
  <c r="J155" i="8"/>
  <c r="J154" i="8"/>
  <c r="J153" i="8"/>
  <c r="J152" i="8"/>
  <c r="J151" i="8"/>
  <c r="J150" i="8"/>
  <c r="J149" i="8"/>
  <c r="J148" i="8"/>
  <c r="J147" i="8"/>
  <c r="J143" i="8"/>
  <c r="J109" i="8"/>
  <c r="J146" i="8"/>
  <c r="J37" i="8"/>
  <c r="J15" i="8"/>
  <c r="J111" i="8"/>
  <c r="J86" i="8"/>
  <c r="J70" i="8"/>
  <c r="J47" i="8"/>
  <c r="J4" i="8"/>
  <c r="J124" i="8"/>
  <c r="J27" i="8"/>
  <c r="J138" i="8"/>
  <c r="J94" i="8"/>
  <c r="J110" i="8"/>
  <c r="J99" i="8"/>
  <c r="J28" i="8"/>
  <c r="J34" i="8"/>
  <c r="J82" i="8"/>
  <c r="J41" i="8"/>
  <c r="J69" i="8"/>
  <c r="J115" i="8"/>
  <c r="J136" i="8"/>
  <c r="J50" i="8"/>
  <c r="J65" i="8"/>
  <c r="J58" i="8"/>
  <c r="J93" i="8"/>
  <c r="J43" i="8"/>
  <c r="J119" i="8"/>
  <c r="J120" i="8"/>
  <c r="J134" i="8"/>
  <c r="J22" i="8"/>
  <c r="J13" i="8"/>
  <c r="J71" i="8"/>
  <c r="J78" i="8"/>
  <c r="J14" i="8"/>
  <c r="J7" i="8"/>
  <c r="J98" i="8"/>
  <c r="J57" i="8"/>
  <c r="J10" i="8"/>
  <c r="J81" i="8"/>
  <c r="J92" i="8"/>
  <c r="J106" i="8"/>
  <c r="J97" i="8"/>
  <c r="J116" i="8"/>
  <c r="J83" i="8"/>
  <c r="J132" i="8"/>
  <c r="J75" i="8"/>
  <c r="J121" i="8"/>
  <c r="J45" i="8"/>
  <c r="J31" i="8"/>
  <c r="J118" i="8"/>
  <c r="J135" i="8"/>
  <c r="J23" i="8"/>
  <c r="J103" i="8"/>
  <c r="J77" i="8"/>
  <c r="J91" i="8"/>
  <c r="J39" i="8"/>
  <c r="J145" i="8"/>
  <c r="J144" i="8"/>
  <c r="J142" i="8"/>
  <c r="J141" i="8"/>
  <c r="J140" i="8"/>
  <c r="J139" i="8"/>
  <c r="J137" i="8"/>
  <c r="J133" i="8"/>
  <c r="J90" i="8"/>
  <c r="J131" i="8"/>
  <c r="J130" i="8"/>
  <c r="J129" i="8"/>
  <c r="J128" i="8"/>
  <c r="J127" i="8"/>
  <c r="J126" i="8"/>
  <c r="J125" i="8"/>
  <c r="J123" i="8"/>
  <c r="J122" i="8"/>
  <c r="J117" i="8"/>
  <c r="J114" i="8"/>
  <c r="J113" i="8"/>
  <c r="J108" i="8"/>
  <c r="J105" i="8"/>
  <c r="J102" i="8"/>
  <c r="J101" i="8"/>
  <c r="J100" i="8"/>
  <c r="J89" i="8"/>
  <c r="J87" i="8"/>
  <c r="J85" i="8"/>
  <c r="J79" i="8"/>
  <c r="J76" i="8"/>
  <c r="J74" i="8"/>
  <c r="J73" i="8"/>
  <c r="J66" i="8"/>
  <c r="J64" i="8"/>
  <c r="J62" i="8"/>
  <c r="J61" i="8"/>
  <c r="J54" i="8"/>
  <c r="J53" i="8"/>
  <c r="J51" i="8"/>
  <c r="J36" i="8"/>
  <c r="J33" i="8"/>
  <c r="J30" i="8"/>
  <c r="J26" i="8"/>
  <c r="J19" i="8"/>
  <c r="J18" i="8"/>
  <c r="J17" i="8"/>
  <c r="J11" i="8"/>
  <c r="J9" i="8"/>
  <c r="J6" i="8"/>
  <c r="J5" i="8"/>
  <c r="J209" i="7"/>
  <c r="C209" i="7"/>
  <c r="J208" i="7"/>
  <c r="C208" i="7"/>
  <c r="J207" i="7"/>
  <c r="C207" i="7"/>
  <c r="J206" i="7"/>
  <c r="C206" i="7"/>
  <c r="J205" i="7"/>
  <c r="C205" i="7"/>
  <c r="J204" i="7"/>
  <c r="C204" i="7"/>
  <c r="J203" i="7"/>
  <c r="C203" i="7"/>
  <c r="J202" i="7"/>
  <c r="C202" i="7"/>
  <c r="J201" i="7"/>
  <c r="C201" i="7"/>
  <c r="J200" i="7"/>
  <c r="C200" i="7"/>
  <c r="J199" i="7"/>
  <c r="C199" i="7"/>
  <c r="J198" i="7"/>
  <c r="C198" i="7"/>
  <c r="J197" i="7"/>
  <c r="C197" i="7"/>
  <c r="J196" i="7"/>
  <c r="C196" i="7"/>
  <c r="J195" i="7"/>
  <c r="C195" i="7"/>
  <c r="J194" i="7"/>
  <c r="C194" i="7"/>
  <c r="J193" i="7"/>
  <c r="C193" i="7"/>
  <c r="J192" i="7"/>
  <c r="C192" i="7"/>
  <c r="J191" i="7"/>
  <c r="C191" i="7"/>
  <c r="J190" i="7"/>
  <c r="C190" i="7"/>
  <c r="J189" i="7"/>
  <c r="C189" i="7"/>
  <c r="J188" i="7"/>
  <c r="C188" i="7"/>
  <c r="J187" i="7"/>
  <c r="C187" i="7"/>
  <c r="J186" i="7"/>
  <c r="C186" i="7"/>
  <c r="J185" i="7"/>
  <c r="C185" i="7"/>
  <c r="J184" i="7"/>
  <c r="C184" i="7"/>
  <c r="J183" i="7"/>
  <c r="C183" i="7"/>
  <c r="J182" i="7"/>
  <c r="C182" i="7"/>
  <c r="J181" i="7"/>
  <c r="C181" i="7"/>
  <c r="J180" i="7"/>
  <c r="C180" i="7"/>
  <c r="J179" i="7"/>
  <c r="C179" i="7"/>
  <c r="J178" i="7"/>
  <c r="C178" i="7"/>
  <c r="J177" i="7"/>
  <c r="C177" i="7"/>
  <c r="J176" i="7"/>
  <c r="C176" i="7"/>
  <c r="J175" i="7"/>
  <c r="C175" i="7"/>
  <c r="J174" i="7"/>
  <c r="C174" i="7"/>
  <c r="J173" i="7"/>
  <c r="C173" i="7"/>
  <c r="J172" i="7"/>
  <c r="C172" i="7"/>
  <c r="J171" i="7"/>
  <c r="C171" i="7"/>
  <c r="J170" i="7"/>
  <c r="C170" i="7"/>
  <c r="J169" i="7"/>
  <c r="C169" i="7"/>
  <c r="J168" i="7"/>
  <c r="C168" i="7"/>
  <c r="J167" i="7"/>
  <c r="C167" i="7"/>
  <c r="J166" i="7"/>
  <c r="C166" i="7"/>
  <c r="J165" i="7"/>
  <c r="C165" i="7"/>
  <c r="J164" i="7"/>
  <c r="C164" i="7"/>
  <c r="J163" i="7"/>
  <c r="C163" i="7"/>
  <c r="J162" i="7"/>
  <c r="C162" i="7"/>
  <c r="J161" i="7"/>
  <c r="C161" i="7"/>
  <c r="J160" i="7"/>
  <c r="C160" i="7"/>
  <c r="J159" i="7"/>
  <c r="C159" i="7"/>
  <c r="J158" i="7"/>
  <c r="C158" i="7"/>
  <c r="J157" i="7"/>
  <c r="C157" i="7"/>
  <c r="J156" i="7"/>
  <c r="C156" i="7"/>
  <c r="J155" i="7"/>
  <c r="C155" i="7"/>
  <c r="J154" i="7"/>
  <c r="C154" i="7"/>
  <c r="J153" i="7"/>
  <c r="J152" i="7"/>
  <c r="J151" i="7"/>
  <c r="J150" i="7"/>
  <c r="C150" i="7"/>
  <c r="J146" i="7"/>
  <c r="J112" i="7"/>
  <c r="J149" i="7"/>
  <c r="J37" i="7"/>
  <c r="J15" i="7"/>
  <c r="J49" i="7"/>
  <c r="J114" i="7"/>
  <c r="J73" i="7"/>
  <c r="J87" i="7"/>
  <c r="J71" i="7"/>
  <c r="J4" i="7"/>
  <c r="J127" i="7"/>
  <c r="J27" i="7"/>
  <c r="J141" i="7"/>
  <c r="J96" i="7"/>
  <c r="J25" i="7"/>
  <c r="J113" i="7"/>
  <c r="J28" i="7"/>
  <c r="J21" i="7"/>
  <c r="J34" i="7"/>
  <c r="J83" i="7"/>
  <c r="J41" i="7"/>
  <c r="J70" i="7"/>
  <c r="J69" i="7"/>
  <c r="J118" i="7"/>
  <c r="J139" i="7"/>
  <c r="J51" i="7"/>
  <c r="J66" i="7"/>
  <c r="J59" i="7"/>
  <c r="J95" i="7"/>
  <c r="J122" i="7"/>
  <c r="J123" i="7"/>
  <c r="J137" i="7"/>
  <c r="J13" i="7"/>
  <c r="J72" i="7"/>
  <c r="J79" i="7"/>
  <c r="J7" i="7"/>
  <c r="J100" i="7"/>
  <c r="J58" i="7"/>
  <c r="J12" i="7"/>
  <c r="J82" i="7"/>
  <c r="J109" i="7"/>
  <c r="J99" i="7"/>
  <c r="J85" i="7"/>
  <c r="J119" i="7"/>
  <c r="J84" i="7"/>
  <c r="J135" i="7"/>
  <c r="J76" i="7"/>
  <c r="J124" i="7"/>
  <c r="J45" i="7"/>
  <c r="J31" i="7"/>
  <c r="J121" i="7"/>
  <c r="J46" i="7"/>
  <c r="J138" i="7"/>
  <c r="J115" i="7"/>
  <c r="J107" i="7"/>
  <c r="J23" i="7"/>
  <c r="J20" i="7"/>
  <c r="J78" i="7"/>
  <c r="J44" i="7"/>
  <c r="J92" i="7"/>
  <c r="J148" i="7"/>
  <c r="J147" i="7"/>
  <c r="J145" i="7"/>
  <c r="J144" i="7"/>
  <c r="J143" i="7"/>
  <c r="J142" i="7"/>
  <c r="J140" i="7"/>
  <c r="J136" i="7"/>
  <c r="J8" i="7"/>
  <c r="J38" i="7"/>
  <c r="J91" i="7"/>
  <c r="J134" i="7"/>
  <c r="J133" i="7"/>
  <c r="J132" i="7"/>
  <c r="J131" i="7"/>
  <c r="J130" i="7"/>
  <c r="J129" i="7"/>
  <c r="J128" i="7"/>
  <c r="J126" i="7"/>
  <c r="J125" i="7"/>
  <c r="J120" i="7"/>
  <c r="J117" i="7"/>
  <c r="J116" i="7"/>
  <c r="J111" i="7"/>
  <c r="J108" i="7"/>
  <c r="J105" i="7"/>
  <c r="J104" i="7"/>
  <c r="J103" i="7"/>
  <c r="J98" i="7"/>
  <c r="J97" i="7"/>
  <c r="J90" i="7"/>
  <c r="J88" i="7"/>
  <c r="J86" i="7"/>
  <c r="J81" i="7"/>
  <c r="J80" i="7"/>
  <c r="J75" i="7"/>
  <c r="J74" i="7"/>
  <c r="J67" i="7"/>
  <c r="J64" i="7"/>
  <c r="J63" i="7"/>
  <c r="J62" i="7"/>
  <c r="J56" i="7"/>
  <c r="J55" i="7"/>
  <c r="J54" i="7"/>
  <c r="J52" i="7"/>
  <c r="J42" i="7"/>
  <c r="J40" i="7"/>
  <c r="J36" i="7"/>
  <c r="J33" i="7"/>
  <c r="J32" i="7"/>
  <c r="J30" i="7"/>
  <c r="J24" i="7"/>
  <c r="J19" i="7"/>
  <c r="J17" i="7"/>
  <c r="J16" i="7"/>
  <c r="J11" i="7"/>
  <c r="J9" i="7"/>
  <c r="J5" i="7"/>
  <c r="J116" i="6"/>
  <c r="J117" i="6"/>
  <c r="J119" i="6"/>
  <c r="J121" i="6"/>
  <c r="J126" i="6"/>
  <c r="J128" i="6"/>
  <c r="J129" i="6"/>
  <c r="J130" i="6"/>
  <c r="J131" i="6"/>
  <c r="J132" i="6"/>
  <c r="J133" i="6"/>
  <c r="J134" i="6"/>
  <c r="J136" i="6"/>
  <c r="J140" i="6"/>
  <c r="J142" i="6"/>
  <c r="J143" i="6"/>
  <c r="J144" i="6"/>
  <c r="J145" i="6"/>
  <c r="J147" i="6"/>
  <c r="J148" i="6"/>
  <c r="J125" i="6"/>
  <c r="J135" i="6"/>
  <c r="J120" i="6"/>
  <c r="J138" i="6"/>
  <c r="J124" i="6"/>
  <c r="J137" i="6"/>
  <c r="J123" i="6"/>
  <c r="J122" i="6"/>
  <c r="J139" i="6"/>
  <c r="J118" i="6"/>
  <c r="J141" i="6"/>
  <c r="J127" i="6"/>
  <c r="J4" i="6"/>
  <c r="J149" i="6"/>
  <c r="J146" i="6"/>
  <c r="J150" i="6"/>
  <c r="J151" i="6"/>
  <c r="J152" i="6"/>
  <c r="J153" i="6"/>
  <c r="J154" i="6"/>
  <c r="J155" i="6"/>
  <c r="J156" i="6"/>
  <c r="J157" i="6"/>
  <c r="J158" i="6"/>
  <c r="J159" i="6"/>
  <c r="J160" i="6"/>
  <c r="J161" i="6"/>
  <c r="J162" i="6"/>
  <c r="J163" i="6"/>
  <c r="J164" i="6"/>
  <c r="J165" i="6"/>
  <c r="J166" i="6"/>
  <c r="J167" i="6"/>
  <c r="J168" i="6"/>
  <c r="J169" i="6"/>
  <c r="J170" i="6"/>
  <c r="J171" i="6"/>
  <c r="J172" i="6"/>
  <c r="J173" i="6"/>
  <c r="J174" i="6"/>
  <c r="J175" i="6"/>
  <c r="J176" i="6"/>
  <c r="J177" i="6"/>
  <c r="J178" i="6"/>
  <c r="J179" i="6"/>
  <c r="J180" i="6"/>
  <c r="J181" i="6"/>
  <c r="J182" i="6"/>
  <c r="J183" i="6"/>
  <c r="J184" i="6"/>
  <c r="J185" i="6"/>
  <c r="J186" i="6"/>
  <c r="J187" i="6"/>
  <c r="J188" i="6"/>
  <c r="J189" i="6"/>
  <c r="J190" i="6"/>
  <c r="J191" i="6"/>
  <c r="J192" i="6"/>
  <c r="J193" i="6"/>
  <c r="J194" i="6"/>
  <c r="J195" i="6"/>
  <c r="J196" i="6"/>
  <c r="J197" i="6"/>
  <c r="J198" i="6"/>
  <c r="J199" i="6"/>
  <c r="J200" i="6"/>
  <c r="J201" i="6"/>
  <c r="J202" i="6"/>
  <c r="J203" i="6"/>
  <c r="J204" i="6"/>
  <c r="J205" i="6"/>
  <c r="J206" i="6"/>
  <c r="J207" i="6"/>
  <c r="J208" i="6"/>
  <c r="J209" i="6"/>
  <c r="J123" i="2"/>
  <c r="J124" i="2"/>
  <c r="J126" i="2"/>
  <c r="J133" i="2"/>
  <c r="J134" i="2"/>
  <c r="J131" i="2"/>
  <c r="J136" i="2"/>
  <c r="J138" i="2"/>
  <c r="J141" i="2"/>
  <c r="J145" i="2"/>
  <c r="J147" i="2"/>
  <c r="J148" i="2"/>
  <c r="J149" i="2"/>
  <c r="J150" i="2"/>
  <c r="J152" i="2"/>
  <c r="J130" i="2"/>
  <c r="J140" i="2"/>
  <c r="J125" i="2"/>
  <c r="J143" i="2"/>
  <c r="J139" i="2"/>
  <c r="J137" i="2"/>
  <c r="J128" i="2"/>
  <c r="J142" i="2"/>
  <c r="J129" i="2"/>
  <c r="J127" i="2"/>
  <c r="J144" i="2"/>
  <c r="J153" i="2"/>
  <c r="J146" i="2"/>
  <c r="J132" i="2"/>
  <c r="J154" i="2"/>
  <c r="J151" i="2"/>
  <c r="J135" i="2"/>
  <c r="C155" i="2"/>
  <c r="J155" i="2"/>
  <c r="C156" i="2"/>
  <c r="J156" i="2"/>
  <c r="C157" i="2"/>
  <c r="J157" i="2"/>
  <c r="C158" i="2"/>
  <c r="J158" i="2"/>
  <c r="C159" i="2"/>
  <c r="J159" i="2"/>
  <c r="C160" i="2"/>
  <c r="J160" i="2"/>
  <c r="C161" i="2"/>
  <c r="J161" i="2"/>
  <c r="C162" i="2"/>
  <c r="J162" i="2"/>
  <c r="C163" i="2"/>
  <c r="J163" i="2"/>
  <c r="C164" i="2"/>
  <c r="J164" i="2"/>
  <c r="C165" i="2"/>
  <c r="J165" i="2"/>
  <c r="C166" i="2"/>
  <c r="J166" i="2"/>
  <c r="C167" i="2"/>
  <c r="J167" i="2"/>
  <c r="C168" i="2"/>
  <c r="J168" i="2"/>
  <c r="C169" i="2"/>
  <c r="J169" i="2"/>
  <c r="C170" i="2"/>
  <c r="J170" i="2"/>
  <c r="C171" i="2"/>
  <c r="J171" i="2"/>
  <c r="C172" i="2"/>
  <c r="J172" i="2"/>
  <c r="C173" i="2"/>
  <c r="J173" i="2"/>
  <c r="C174" i="2"/>
  <c r="J174" i="2"/>
  <c r="C175" i="2"/>
  <c r="J175" i="2"/>
  <c r="C176" i="2"/>
  <c r="J176" i="2"/>
  <c r="C177" i="2"/>
  <c r="J177" i="2"/>
  <c r="C178" i="2"/>
  <c r="J178" i="2"/>
  <c r="C179" i="2"/>
  <c r="J179" i="2"/>
  <c r="C180" i="2"/>
  <c r="J180" i="2"/>
  <c r="C181" i="2"/>
  <c r="J181" i="2"/>
  <c r="C182" i="2"/>
  <c r="J182" i="2"/>
  <c r="C183" i="2"/>
  <c r="J183" i="2"/>
  <c r="C184" i="2"/>
  <c r="J184" i="2"/>
  <c r="C185" i="2"/>
  <c r="J185" i="2"/>
  <c r="C186" i="2"/>
  <c r="J186" i="2"/>
  <c r="C187" i="2"/>
  <c r="J187" i="2"/>
  <c r="C188" i="2"/>
  <c r="J188" i="2"/>
  <c r="C189" i="2"/>
  <c r="J189" i="2"/>
  <c r="C190" i="2"/>
  <c r="J190" i="2"/>
  <c r="C191" i="2"/>
  <c r="J191" i="2"/>
  <c r="C192" i="2"/>
  <c r="J192" i="2"/>
  <c r="C193" i="2"/>
  <c r="J193" i="2"/>
  <c r="C194" i="2"/>
  <c r="J194" i="2"/>
  <c r="C195" i="2"/>
  <c r="J195" i="2"/>
  <c r="C196" i="2"/>
  <c r="J196" i="2"/>
  <c r="C197" i="2"/>
  <c r="J197" i="2"/>
  <c r="C198" i="2"/>
  <c r="J198" i="2"/>
  <c r="C199" i="2"/>
  <c r="J199" i="2"/>
  <c r="C200" i="2"/>
  <c r="J200" i="2"/>
  <c r="C201" i="2"/>
  <c r="J201" i="2"/>
  <c r="C202" i="2"/>
  <c r="J202" i="2"/>
  <c r="C203" i="2"/>
  <c r="J203" i="2"/>
  <c r="C204" i="2"/>
  <c r="J204" i="2"/>
  <c r="C205" i="2"/>
  <c r="J205" i="2"/>
  <c r="C206" i="2"/>
  <c r="J206" i="2"/>
  <c r="C207" i="2"/>
  <c r="J207" i="2"/>
  <c r="C208" i="2"/>
  <c r="J208" i="2"/>
  <c r="C209" i="2"/>
  <c r="J209" i="2"/>
  <c r="C210" i="2"/>
  <c r="J210" i="2"/>
  <c r="B201" i="17"/>
  <c r="A5" i="17"/>
  <c r="F201" i="17"/>
  <c r="G201" i="17"/>
  <c r="H201" i="17"/>
  <c r="I201" i="17"/>
  <c r="J201" i="17"/>
  <c r="K201" i="17"/>
  <c r="L201" i="17"/>
  <c r="M201" i="17"/>
  <c r="N201" i="17"/>
  <c r="O201" i="17"/>
  <c r="P201" i="17"/>
  <c r="Q201" i="17"/>
  <c r="C211" i="2"/>
  <c r="A4" i="19"/>
  <c r="CZ4" i="5"/>
  <c r="CZ7" i="5"/>
  <c r="CZ8" i="5"/>
  <c r="CZ10" i="5"/>
  <c r="CZ11" i="5"/>
  <c r="CZ14" i="5"/>
  <c r="CZ66" i="5"/>
  <c r="CZ27" i="5"/>
  <c r="CZ29" i="5"/>
  <c r="CZ30" i="5"/>
  <c r="CZ42" i="5"/>
  <c r="CZ45" i="5"/>
  <c r="CZ50" i="5"/>
  <c r="CZ95" i="5"/>
  <c r="CZ53" i="5"/>
  <c r="CZ57" i="5"/>
  <c r="CZ58" i="5"/>
  <c r="CZ25" i="5"/>
  <c r="CZ70" i="5"/>
  <c r="CZ74" i="5"/>
  <c r="CZ75" i="5"/>
  <c r="CZ77" i="5"/>
  <c r="CZ80" i="5"/>
  <c r="CZ81" i="5"/>
  <c r="CZ82" i="5"/>
  <c r="CZ83" i="5"/>
  <c r="CZ84" i="5"/>
  <c r="CZ85" i="5"/>
  <c r="CZ86" i="5"/>
  <c r="CZ89" i="5"/>
  <c r="CZ90" i="5"/>
  <c r="CZ91" i="5"/>
  <c r="CZ92" i="5"/>
  <c r="CZ94" i="5"/>
  <c r="CZ97" i="5"/>
  <c r="CZ99" i="5"/>
  <c r="CZ102" i="5"/>
  <c r="CZ33" i="5"/>
  <c r="CZ35" i="5"/>
  <c r="CZ46" i="5"/>
  <c r="CZ13" i="5"/>
  <c r="CZ20" i="5"/>
  <c r="CZ68" i="5"/>
  <c r="CZ15" i="5"/>
  <c r="CZ41" i="5"/>
  <c r="CZ76" i="5"/>
  <c r="CZ51" i="5"/>
  <c r="CZ55" i="5"/>
  <c r="CZ48" i="5"/>
  <c r="CZ21" i="5"/>
  <c r="CZ65" i="5"/>
  <c r="CZ73" i="5"/>
  <c r="CZ23" i="5"/>
  <c r="CZ79" i="5"/>
  <c r="CZ64" i="5"/>
  <c r="CZ36" i="5"/>
  <c r="CZ37" i="5"/>
  <c r="CZ38" i="5"/>
  <c r="CZ39" i="5"/>
  <c r="CZ40" i="5"/>
  <c r="CZ19" i="5"/>
  <c r="CZ98" i="5"/>
  <c r="CZ32" i="5"/>
  <c r="CZ31" i="5"/>
  <c r="CZ87" i="5"/>
  <c r="CZ22" i="5"/>
  <c r="CZ54" i="5"/>
  <c r="CZ3" i="5"/>
  <c r="A4" i="18"/>
  <c r="A5" i="18"/>
  <c r="A6" i="18"/>
  <c r="A7" i="18"/>
  <c r="A8" i="18"/>
  <c r="A9" i="18"/>
  <c r="A10" i="18"/>
  <c r="A11" i="18"/>
  <c r="A12" i="18"/>
  <c r="A13" i="18"/>
  <c r="A14" i="18"/>
  <c r="A15" i="18"/>
  <c r="A16" i="18"/>
  <c r="A17" i="18"/>
  <c r="A18" i="18"/>
  <c r="A19" i="18"/>
  <c r="A20" i="18"/>
  <c r="A21" i="18"/>
  <c r="A22" i="18"/>
  <c r="A23" i="18"/>
  <c r="A24" i="18"/>
  <c r="A25" i="18"/>
  <c r="A26" i="18"/>
  <c r="A27" i="18"/>
  <c r="A28" i="18"/>
  <c r="A29" i="18"/>
  <c r="A30" i="18"/>
  <c r="A31" i="18"/>
  <c r="A32" i="18"/>
  <c r="A33" i="18"/>
  <c r="A34" i="18"/>
  <c r="A35" i="18"/>
  <c r="A36" i="18"/>
  <c r="A37" i="18"/>
  <c r="A38" i="18"/>
  <c r="A39" i="18"/>
  <c r="A40" i="18"/>
  <c r="A41" i="18"/>
  <c r="A42" i="18"/>
  <c r="A43" i="18"/>
  <c r="A44" i="18"/>
  <c r="A45" i="18"/>
  <c r="A46" i="18"/>
  <c r="A47" i="18"/>
  <c r="A48" i="18"/>
  <c r="A49" i="18"/>
  <c r="A50" i="18"/>
  <c r="A51" i="18"/>
  <c r="A52" i="18"/>
  <c r="A53" i="18"/>
  <c r="A54" i="18"/>
  <c r="A55" i="18"/>
  <c r="A56" i="18"/>
  <c r="A57" i="18"/>
  <c r="A58" i="18"/>
  <c r="A59" i="18"/>
  <c r="A60" i="18"/>
  <c r="A61" i="18"/>
  <c r="A62" i="18"/>
  <c r="A63" i="18"/>
  <c r="A64" i="18"/>
  <c r="A65" i="18"/>
  <c r="A66" i="18"/>
  <c r="A67" i="18"/>
  <c r="A68" i="18"/>
  <c r="A69" i="18"/>
  <c r="A70" i="18"/>
  <c r="A71" i="18"/>
  <c r="A72" i="18"/>
  <c r="A73" i="18"/>
  <c r="A74" i="18"/>
  <c r="A75" i="18"/>
  <c r="A76" i="18"/>
  <c r="A77" i="18"/>
  <c r="A78" i="18"/>
  <c r="A79" i="18"/>
  <c r="A80" i="18"/>
  <c r="A81" i="18"/>
  <c r="A82" i="18"/>
  <c r="A83" i="18"/>
  <c r="A84" i="18"/>
  <c r="A85" i="18"/>
  <c r="A86" i="18"/>
  <c r="A87" i="18"/>
  <c r="A88" i="18"/>
  <c r="A89" i="18"/>
  <c r="A90" i="18"/>
  <c r="A91" i="18"/>
  <c r="A92" i="18"/>
  <c r="A93" i="18"/>
  <c r="A94" i="18"/>
  <c r="A95" i="18"/>
  <c r="A96" i="18"/>
  <c r="A97" i="18"/>
  <c r="A98" i="18"/>
  <c r="A99" i="18"/>
  <c r="A100" i="18"/>
  <c r="A101" i="18"/>
  <c r="A102" i="18"/>
  <c r="A103" i="18"/>
  <c r="A104" i="18"/>
  <c r="A105" i="18"/>
  <c r="A106" i="18"/>
  <c r="A107" i="18"/>
  <c r="A108" i="18"/>
  <c r="A109" i="18"/>
  <c r="AQ3" i="3"/>
  <c r="AQ4" i="3"/>
  <c r="AQ5" i="3"/>
  <c r="AQ6" i="3"/>
  <c r="AQ7" i="3"/>
  <c r="AQ9" i="3"/>
  <c r="AQ10" i="3"/>
  <c r="AQ11" i="3"/>
  <c r="AQ12" i="3"/>
  <c r="AQ13" i="3"/>
  <c r="AQ14" i="3"/>
  <c r="AQ15" i="3"/>
  <c r="AQ16" i="3"/>
  <c r="AQ17" i="3"/>
  <c r="AQ18" i="3"/>
  <c r="AQ19" i="3"/>
  <c r="AQ20" i="3"/>
  <c r="AQ21" i="3"/>
  <c r="AQ22" i="3"/>
  <c r="AQ23" i="3"/>
  <c r="AQ24" i="3"/>
  <c r="AQ25" i="3"/>
  <c r="AQ26" i="3"/>
  <c r="AQ27" i="3"/>
  <c r="AQ28" i="3"/>
  <c r="AQ29" i="3"/>
  <c r="AQ30" i="3"/>
  <c r="AQ31" i="3"/>
  <c r="AQ32" i="3"/>
  <c r="AQ34" i="3"/>
  <c r="AQ35" i="3"/>
  <c r="AQ36" i="3"/>
  <c r="AQ37" i="3"/>
  <c r="AQ38" i="3"/>
  <c r="AQ39" i="3"/>
  <c r="AQ40" i="3"/>
  <c r="AQ41" i="3"/>
  <c r="AQ42" i="3"/>
  <c r="AQ43" i="3"/>
  <c r="AQ44" i="3"/>
  <c r="AQ45" i="3"/>
  <c r="AQ46" i="3"/>
  <c r="AQ47" i="3"/>
  <c r="AQ48" i="3"/>
  <c r="AQ49" i="3"/>
  <c r="AQ50" i="3"/>
  <c r="AQ51" i="3"/>
  <c r="AQ52" i="3"/>
  <c r="AQ53" i="3"/>
  <c r="AQ54" i="3"/>
  <c r="AQ55" i="3"/>
  <c r="AQ56" i="3"/>
  <c r="AQ57" i="3"/>
  <c r="AQ58" i="3"/>
  <c r="AQ59" i="3"/>
  <c r="AQ60" i="3"/>
  <c r="AQ61" i="3"/>
  <c r="AQ62" i="3"/>
  <c r="AQ63" i="3"/>
  <c r="AQ64" i="3"/>
  <c r="AQ65" i="3"/>
  <c r="AQ66" i="3"/>
  <c r="AQ67" i="3"/>
  <c r="AQ68" i="3"/>
  <c r="AQ69" i="3"/>
  <c r="AQ70" i="3"/>
  <c r="AQ71" i="3"/>
  <c r="AQ72" i="3"/>
  <c r="AQ73" i="3"/>
  <c r="AQ74" i="3"/>
  <c r="AQ75" i="3"/>
  <c r="AQ76" i="3"/>
  <c r="AQ77" i="3"/>
  <c r="AQ78" i="3"/>
  <c r="AQ79" i="3"/>
  <c r="AQ80" i="3"/>
  <c r="AQ81" i="3"/>
  <c r="AQ82" i="3"/>
  <c r="AQ83" i="3"/>
  <c r="AQ84" i="3"/>
  <c r="AQ85" i="3"/>
  <c r="AQ86" i="3"/>
  <c r="AQ87" i="3"/>
  <c r="AQ88" i="3"/>
  <c r="AQ89" i="3"/>
  <c r="AQ90" i="3"/>
  <c r="AQ91" i="3"/>
  <c r="AQ92" i="3"/>
  <c r="AQ93" i="3"/>
  <c r="AQ94" i="3"/>
  <c r="AQ95" i="3"/>
  <c r="AQ96" i="3"/>
  <c r="AQ97" i="3"/>
  <c r="AQ98" i="3"/>
  <c r="AQ99" i="3"/>
  <c r="AQ100" i="3"/>
  <c r="AQ101" i="3"/>
  <c r="AQ102" i="3"/>
  <c r="AQ103" i="3"/>
  <c r="AQ104" i="3"/>
  <c r="AQ105" i="3"/>
  <c r="AQ106" i="3"/>
  <c r="AQ107" i="3"/>
  <c r="AQ108" i="3"/>
  <c r="AQ109" i="3"/>
  <c r="AQ110" i="3"/>
  <c r="AQ111" i="3"/>
  <c r="AQ112" i="3"/>
  <c r="AQ113" i="3"/>
  <c r="AQ114" i="3"/>
  <c r="AQ115" i="3"/>
  <c r="AQ116" i="3"/>
  <c r="AQ117" i="3"/>
  <c r="AQ118" i="3"/>
  <c r="AQ119" i="3"/>
  <c r="AQ120" i="3"/>
  <c r="AQ121" i="3"/>
  <c r="AQ122" i="3"/>
  <c r="AQ123" i="3"/>
  <c r="AQ124" i="3"/>
  <c r="AQ125" i="3"/>
  <c r="AQ126" i="3"/>
  <c r="AQ127" i="3"/>
  <c r="AQ128" i="3"/>
  <c r="AQ129" i="3"/>
  <c r="AQ130" i="3"/>
  <c r="AQ131" i="3"/>
  <c r="AQ132" i="3"/>
  <c r="AQ133" i="3"/>
  <c r="AQ134" i="3"/>
  <c r="AQ135" i="3"/>
  <c r="AQ136" i="3"/>
  <c r="AQ137" i="3"/>
  <c r="AQ138" i="3"/>
  <c r="AQ139" i="3"/>
  <c r="AQ140" i="3"/>
  <c r="AQ141" i="3"/>
  <c r="AQ142" i="3"/>
  <c r="AQ143" i="3"/>
  <c r="AQ144" i="3"/>
  <c r="AQ145" i="3"/>
  <c r="AQ146" i="3"/>
  <c r="AQ147" i="3"/>
  <c r="AQ148" i="3"/>
  <c r="AQ149" i="3"/>
  <c r="AQ150" i="3"/>
  <c r="AQ151" i="3"/>
  <c r="AQ152" i="3"/>
  <c r="AQ153" i="3"/>
  <c r="AQ154" i="3"/>
  <c r="AQ155" i="3"/>
  <c r="AQ156" i="3"/>
  <c r="AQ157" i="3"/>
  <c r="AQ158" i="3"/>
  <c r="AQ159" i="3"/>
  <c r="AQ160" i="3"/>
  <c r="AQ161" i="3"/>
  <c r="AQ162" i="3"/>
  <c r="AQ163" i="3"/>
  <c r="AQ164" i="3"/>
  <c r="AQ165" i="3"/>
  <c r="AQ166" i="3"/>
  <c r="AQ167" i="3"/>
  <c r="AQ168" i="3"/>
  <c r="AQ169" i="3"/>
  <c r="AQ170" i="3"/>
  <c r="AQ171" i="3"/>
  <c r="AQ172" i="3"/>
  <c r="AQ173" i="3"/>
  <c r="AQ174" i="3"/>
  <c r="AQ175" i="3"/>
  <c r="AQ176" i="3"/>
  <c r="AQ177" i="3"/>
  <c r="AQ178" i="3"/>
  <c r="AQ179" i="3"/>
  <c r="AQ180" i="3"/>
  <c r="AQ181" i="3"/>
  <c r="AQ182" i="3"/>
  <c r="AQ183" i="3"/>
  <c r="AQ184" i="3"/>
  <c r="AQ185" i="3"/>
  <c r="AQ186" i="3"/>
  <c r="AQ187" i="3"/>
  <c r="AQ188" i="3"/>
  <c r="AQ189" i="3"/>
  <c r="AQ190" i="3"/>
  <c r="AQ191" i="3"/>
  <c r="AQ192" i="3"/>
  <c r="AQ193" i="3"/>
  <c r="AQ194" i="3"/>
  <c r="AQ195" i="3"/>
  <c r="AQ196" i="3"/>
  <c r="AQ197" i="3"/>
  <c r="AQ198" i="3"/>
  <c r="AQ199" i="3"/>
  <c r="AQ200" i="3"/>
  <c r="AQ201" i="3"/>
  <c r="AQ2" i="3"/>
  <c r="O106" i="5"/>
  <c r="S106" i="5"/>
  <c r="BH106" i="5"/>
  <c r="O61" i="5"/>
  <c r="S61" i="5"/>
  <c r="BH61" i="5"/>
  <c r="O11" i="5"/>
  <c r="O30" i="5"/>
  <c r="S30" i="5"/>
  <c r="BH30" i="5"/>
  <c r="O99" i="5"/>
  <c r="O82" i="5"/>
  <c r="S82" i="5"/>
  <c r="BH82" i="5"/>
  <c r="O96" i="5"/>
  <c r="S96" i="5"/>
  <c r="BH96" i="5"/>
  <c r="O20" i="5"/>
  <c r="S20" i="5"/>
  <c r="BH20" i="5"/>
  <c r="O25" i="5"/>
  <c r="O17" i="5"/>
  <c r="O60" i="5"/>
  <c r="S60" i="5"/>
  <c r="BH60" i="5"/>
  <c r="O59" i="5"/>
  <c r="S59" i="5"/>
  <c r="BH59" i="5"/>
  <c r="O80" i="5"/>
  <c r="S80" i="5"/>
  <c r="BH80" i="5"/>
  <c r="O66" i="5"/>
  <c r="O78" i="5"/>
  <c r="S78" i="5"/>
  <c r="BH78" i="5"/>
  <c r="O97" i="5"/>
  <c r="O29" i="5"/>
  <c r="C30" i="2"/>
  <c r="F30" i="2" s="1"/>
  <c r="O73" i="5"/>
  <c r="S73" i="5"/>
  <c r="BH73" i="5"/>
  <c r="O83" i="5"/>
  <c r="S83" i="5"/>
  <c r="BH83" i="5"/>
  <c r="O9" i="5"/>
  <c r="S9" i="5"/>
  <c r="BH9" i="5"/>
  <c r="O102" i="5"/>
  <c r="P2" i="5"/>
  <c r="S11" i="5"/>
  <c r="BH11" i="5"/>
  <c r="F97" i="2"/>
  <c r="U96" i="5" s="1"/>
  <c r="S99" i="5"/>
  <c r="BH99" i="5"/>
  <c r="F31" i="2"/>
  <c r="F45" i="2"/>
  <c r="S25" i="5"/>
  <c r="BH25" i="5"/>
  <c r="S102" i="5"/>
  <c r="BH102" i="5"/>
  <c r="F84" i="2"/>
  <c r="Z84" i="23" s="1"/>
  <c r="CA84" i="23" s="1"/>
  <c r="CO84" i="23" s="1"/>
  <c r="S66" i="5"/>
  <c r="BH66" i="5"/>
  <c r="F67" i="2"/>
  <c r="F146" i="2"/>
  <c r="F150" i="2"/>
  <c r="F142" i="2"/>
  <c r="F145" i="2"/>
  <c r="F104" i="2"/>
  <c r="Z104" i="23" s="1"/>
  <c r="F109" i="2"/>
  <c r="F129" i="2"/>
  <c r="F110" i="2"/>
  <c r="J211" i="2"/>
  <c r="F140" i="6"/>
  <c r="F147" i="6"/>
  <c r="F115" i="6"/>
  <c r="F145" i="6"/>
  <c r="F46" i="7"/>
  <c r="F23" i="6"/>
  <c r="C136" i="7"/>
  <c r="F55" i="9"/>
  <c r="F83" i="7"/>
  <c r="C135" i="7"/>
  <c r="C147" i="7"/>
  <c r="C137" i="7"/>
  <c r="C145" i="7"/>
  <c r="F145" i="7"/>
  <c r="A6" i="17"/>
  <c r="F137" i="7"/>
  <c r="A7" i="17"/>
  <c r="A8" i="17"/>
  <c r="A9" i="17"/>
  <c r="A10" i="17"/>
  <c r="F96" i="8"/>
  <c r="X95" i="5" s="1"/>
  <c r="A11" i="17"/>
  <c r="A12" i="17"/>
  <c r="F44" i="9"/>
  <c r="A13" i="17"/>
  <c r="A14" i="17"/>
  <c r="A15" i="17"/>
  <c r="A16" i="17"/>
  <c r="F81" i="10"/>
  <c r="F127" i="10"/>
  <c r="A17" i="17"/>
  <c r="F144" i="10"/>
  <c r="F137" i="10"/>
  <c r="A18" i="17"/>
  <c r="F142" i="11"/>
  <c r="F81" i="11"/>
  <c r="F101" i="11"/>
  <c r="F134" i="11"/>
  <c r="F124" i="11"/>
  <c r="A19" i="17"/>
  <c r="F127" i="11"/>
  <c r="F121" i="11"/>
  <c r="A20" i="17"/>
  <c r="F144" i="11"/>
  <c r="A21" i="17"/>
  <c r="F95" i="12"/>
  <c r="F96" i="12"/>
  <c r="F44" i="12"/>
  <c r="AD43" i="5" s="1"/>
  <c r="A22" i="17"/>
  <c r="F128" i="12"/>
  <c r="U2" i="3"/>
  <c r="A23" i="17"/>
  <c r="F145" i="12"/>
  <c r="F108" i="13"/>
  <c r="F31" i="13"/>
  <c r="AJ30" i="23" s="1"/>
  <c r="BI30" i="23" s="1"/>
  <c r="BV30" i="23" s="1"/>
  <c r="A24" i="17"/>
  <c r="F82" i="13"/>
  <c r="A25" i="17"/>
  <c r="F19" i="15"/>
  <c r="AG18" i="5" s="1"/>
  <c r="F46" i="13"/>
  <c r="F128" i="13"/>
  <c r="A26" i="17"/>
  <c r="A27" i="17"/>
  <c r="A28" i="17"/>
  <c r="F128" i="14"/>
  <c r="A29" i="17"/>
  <c r="F143" i="14"/>
  <c r="A30" i="17"/>
  <c r="F128" i="15"/>
  <c r="A31" i="17"/>
  <c r="F31" i="15"/>
  <c r="AG30" i="5" s="1"/>
  <c r="BF30" i="5" s="1"/>
  <c r="A32" i="17"/>
  <c r="F28" i="15"/>
  <c r="A33" i="17"/>
  <c r="F135" i="15"/>
  <c r="A34" i="17"/>
  <c r="F97" i="15"/>
  <c r="AL95" i="23" s="1"/>
  <c r="BK95" i="23" s="1"/>
  <c r="A35" i="17"/>
  <c r="A36" i="17"/>
  <c r="A37" i="17"/>
  <c r="A38" i="17"/>
  <c r="A39" i="17"/>
  <c r="F103" i="16"/>
  <c r="A40" i="17"/>
  <c r="T2" i="3"/>
  <c r="A41" i="17"/>
  <c r="A42" i="17"/>
  <c r="A43" i="17"/>
  <c r="N6" i="3"/>
  <c r="O6" i="3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G5" i="3"/>
  <c r="AF5" i="3"/>
  <c r="R5" i="3"/>
  <c r="Q5" i="3"/>
  <c r="AF17" i="3"/>
  <c r="AG17" i="3"/>
  <c r="E2" i="3"/>
  <c r="AG9" i="3"/>
  <c r="AF9" i="3"/>
  <c r="AI19" i="3"/>
  <c r="U3" i="3"/>
  <c r="T3" i="3"/>
  <c r="AJ14" i="3"/>
  <c r="AI14" i="3"/>
  <c r="AI6" i="3"/>
  <c r="AJ6" i="3"/>
  <c r="AJ5" i="3"/>
  <c r="AI5" i="3"/>
  <c r="AJ4" i="3"/>
  <c r="AI4" i="3"/>
  <c r="AJ46" i="3"/>
  <c r="AI46" i="3"/>
  <c r="F2" i="3"/>
  <c r="AJ17" i="3"/>
  <c r="AI17" i="3"/>
  <c r="AJ43" i="3"/>
  <c r="AJ26" i="3"/>
  <c r="AI43" i="3"/>
  <c r="AI26" i="3"/>
  <c r="AI34" i="3"/>
  <c r="AJ34" i="3"/>
  <c r="AJ42" i="3"/>
  <c r="AJ21" i="3"/>
  <c r="AJ35" i="3"/>
  <c r="AI42" i="3"/>
  <c r="AI21" i="3"/>
  <c r="AI35" i="3"/>
  <c r="D4" i="10"/>
  <c r="D5" i="10"/>
  <c r="D4" i="9"/>
  <c r="D4" i="8"/>
  <c r="D5" i="8"/>
  <c r="D6" i="8"/>
  <c r="N139" i="3"/>
  <c r="K125" i="3"/>
  <c r="O139" i="3"/>
  <c r="N119" i="3"/>
  <c r="Q139" i="3"/>
  <c r="D4" i="7"/>
  <c r="O4" i="3"/>
  <c r="N4" i="3"/>
  <c r="D4" i="6"/>
  <c r="D5" i="6"/>
  <c r="D6" i="6"/>
  <c r="D7" i="6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69" i="6"/>
  <c r="D170" i="6"/>
  <c r="D171" i="6"/>
  <c r="D172" i="6"/>
  <c r="D173" i="6"/>
  <c r="D174" i="6"/>
  <c r="D175" i="6"/>
  <c r="D176" i="6"/>
  <c r="D177" i="6"/>
  <c r="D178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98" i="6"/>
  <c r="D199" i="6"/>
  <c r="D200" i="6"/>
  <c r="D201" i="6"/>
  <c r="D202" i="6"/>
  <c r="D203" i="6"/>
  <c r="D204" i="6"/>
  <c r="D205" i="6"/>
  <c r="D206" i="6"/>
  <c r="D207" i="6"/>
  <c r="D208" i="6"/>
  <c r="D209" i="6"/>
  <c r="Q128" i="3"/>
  <c r="R128" i="3"/>
  <c r="L128" i="3"/>
  <c r="K128" i="3"/>
  <c r="O128" i="3"/>
  <c r="O5" i="3"/>
  <c r="N5" i="3"/>
  <c r="N128" i="3"/>
  <c r="D4" i="14"/>
  <c r="D4" i="12"/>
  <c r="D5" i="12"/>
  <c r="D4" i="11"/>
  <c r="T131" i="3"/>
  <c r="D4" i="15"/>
  <c r="D4" i="16"/>
  <c r="AI20" i="3"/>
  <c r="AI24" i="3"/>
  <c r="AI136" i="3"/>
  <c r="AI30" i="3"/>
  <c r="AI39" i="3"/>
  <c r="AG129" i="3"/>
  <c r="AF129" i="3"/>
  <c r="AF14" i="3"/>
  <c r="AF126" i="3"/>
  <c r="AG126" i="3"/>
  <c r="AC127" i="3"/>
  <c r="AD127" i="3"/>
  <c r="X128" i="3"/>
  <c r="W128" i="3"/>
  <c r="D4" i="13"/>
  <c r="AC132" i="3"/>
  <c r="H130" i="3"/>
  <c r="H132" i="3"/>
  <c r="U128" i="3"/>
  <c r="T128" i="3"/>
  <c r="AF2" i="3"/>
  <c r="AF15" i="3"/>
  <c r="AF19" i="3"/>
  <c r="AF128" i="3"/>
  <c r="AG2" i="3"/>
  <c r="AG19" i="3"/>
  <c r="AG15" i="3"/>
  <c r="AG128" i="3"/>
  <c r="K130" i="3"/>
  <c r="N131" i="3"/>
  <c r="N2" i="3"/>
  <c r="O134" i="3"/>
  <c r="N134" i="3"/>
  <c r="O137" i="3"/>
  <c r="N137" i="3"/>
  <c r="K131" i="3"/>
  <c r="K134" i="3"/>
  <c r="B2" i="3"/>
  <c r="AF127" i="3"/>
  <c r="Q132" i="3"/>
  <c r="Q135" i="3"/>
  <c r="Q131" i="3"/>
  <c r="Q4" i="3"/>
  <c r="K135" i="3"/>
  <c r="K126" i="3"/>
  <c r="K132" i="3"/>
  <c r="N135" i="3"/>
  <c r="N132" i="3"/>
  <c r="AI127" i="3"/>
  <c r="H129" i="3"/>
  <c r="H131" i="3"/>
  <c r="H128" i="3"/>
  <c r="Q138" i="3"/>
  <c r="Q133" i="3"/>
  <c r="Q136" i="3"/>
  <c r="O138" i="3"/>
  <c r="O136" i="3"/>
  <c r="N138" i="3"/>
  <c r="N133" i="3"/>
  <c r="N136" i="3"/>
  <c r="K136" i="3"/>
  <c r="K127" i="3"/>
  <c r="K133" i="3"/>
  <c r="AI15" i="3"/>
  <c r="H126" i="3"/>
  <c r="H134" i="3"/>
  <c r="AA128" i="3"/>
  <c r="Z128" i="3"/>
  <c r="T126" i="3"/>
  <c r="Q130" i="3"/>
  <c r="K137" i="3"/>
  <c r="Z126" i="3"/>
  <c r="AA134" i="3"/>
  <c r="Z134" i="3"/>
  <c r="H135" i="3"/>
  <c r="H127" i="3"/>
  <c r="H133" i="3"/>
  <c r="Q119" i="3"/>
  <c r="Q137" i="3"/>
  <c r="Q129" i="3"/>
  <c r="Q134" i="3"/>
  <c r="N125" i="3"/>
  <c r="K119" i="3"/>
  <c r="K116" i="3"/>
  <c r="W130" i="3"/>
  <c r="X134" i="3"/>
  <c r="X126" i="3"/>
  <c r="W134" i="3"/>
  <c r="W126" i="3"/>
  <c r="W129" i="3"/>
  <c r="W135" i="3"/>
  <c r="AC133" i="3"/>
  <c r="AC135" i="3"/>
  <c r="AD135" i="3"/>
  <c r="X127" i="3"/>
  <c r="W133" i="3"/>
  <c r="W136" i="3"/>
  <c r="W127" i="3"/>
  <c r="T132" i="3"/>
  <c r="F33" i="7"/>
  <c r="W32" i="5" s="1"/>
  <c r="AX32" i="5" s="1"/>
  <c r="I135" i="3"/>
  <c r="I2" i="3"/>
  <c r="O135" i="3"/>
  <c r="I133" i="3"/>
  <c r="I134" i="3"/>
  <c r="I131" i="3"/>
  <c r="I130" i="3"/>
  <c r="L127" i="3"/>
  <c r="I127" i="3"/>
  <c r="I132" i="3"/>
  <c r="I129" i="3"/>
  <c r="U126" i="3"/>
  <c r="U134" i="3"/>
  <c r="L126" i="3"/>
  <c r="I128" i="3"/>
  <c r="L133" i="3"/>
  <c r="L137" i="3"/>
  <c r="L135" i="3"/>
  <c r="L136" i="3"/>
  <c r="L132" i="3"/>
  <c r="L131" i="3"/>
  <c r="L134" i="3"/>
  <c r="R136" i="3"/>
  <c r="R135" i="3"/>
  <c r="L130" i="3"/>
  <c r="R130" i="3"/>
  <c r="R134" i="3"/>
  <c r="R129" i="3"/>
  <c r="O2" i="3"/>
  <c r="O133" i="3"/>
  <c r="O131" i="3"/>
  <c r="O132" i="3"/>
  <c r="R131" i="3"/>
  <c r="AA126" i="3"/>
  <c r="R133" i="3"/>
  <c r="R138" i="3"/>
  <c r="R137" i="3"/>
  <c r="AJ19" i="3"/>
  <c r="AJ127" i="3"/>
  <c r="F33" i="13"/>
  <c r="R4" i="3"/>
  <c r="R132" i="3"/>
  <c r="U135" i="3"/>
  <c r="U137" i="3"/>
  <c r="U131" i="3"/>
  <c r="I126" i="3"/>
  <c r="U132" i="3"/>
  <c r="X133" i="3"/>
  <c r="X136" i="3"/>
  <c r="X137" i="3"/>
  <c r="X131" i="3"/>
  <c r="X129" i="3"/>
  <c r="X130" i="3"/>
  <c r="X132" i="3"/>
  <c r="AA131" i="3"/>
  <c r="X135" i="3"/>
  <c r="AJ136" i="3"/>
  <c r="AJ30" i="3"/>
  <c r="AG127" i="3"/>
  <c r="AD132" i="3"/>
  <c r="AD128" i="3"/>
  <c r="AD133" i="3"/>
  <c r="T127" i="3"/>
  <c r="T136" i="3"/>
  <c r="T133" i="3"/>
  <c r="U127" i="3"/>
  <c r="U133" i="3"/>
  <c r="U136" i="3"/>
  <c r="AG133" i="3"/>
  <c r="AF133" i="3"/>
  <c r="AG11" i="3"/>
  <c r="AF11" i="3"/>
  <c r="AG135" i="3"/>
  <c r="AF16" i="3"/>
  <c r="AF135" i="3"/>
  <c r="AG16" i="3"/>
  <c r="AG132" i="3"/>
  <c r="AF136" i="3"/>
  <c r="W131" i="3"/>
  <c r="Y131" i="3" s="1"/>
  <c r="AY131" i="3" s="1"/>
  <c r="AC128" i="3"/>
  <c r="AI133" i="3"/>
  <c r="AI25" i="3"/>
  <c r="AI41" i="3"/>
  <c r="AI11" i="3"/>
  <c r="AI16" i="3"/>
  <c r="AI36" i="3"/>
  <c r="AI2" i="3"/>
  <c r="AJ41" i="3"/>
  <c r="AJ133" i="3"/>
  <c r="AJ11" i="3"/>
  <c r="AJ25" i="3"/>
  <c r="AJ16" i="3"/>
  <c r="AJ36" i="3"/>
  <c r="AJ15" i="3"/>
  <c r="AJ2" i="3"/>
  <c r="W132" i="3"/>
  <c r="N122" i="3"/>
  <c r="T135" i="3"/>
  <c r="W137" i="3"/>
  <c r="T137" i="3"/>
  <c r="V137" i="3" s="1"/>
  <c r="AX137" i="3" s="1"/>
  <c r="Z133" i="3"/>
  <c r="Z138" i="3"/>
  <c r="Z135" i="3"/>
  <c r="Z127" i="3"/>
  <c r="Z132" i="3"/>
  <c r="AA133" i="3"/>
  <c r="AA138" i="3"/>
  <c r="AA135" i="3"/>
  <c r="AA127" i="3"/>
  <c r="AA132" i="3"/>
  <c r="AF132" i="3"/>
  <c r="AH132" i="3" s="1"/>
  <c r="BB132" i="3" s="1"/>
  <c r="T134" i="3"/>
  <c r="H117" i="3"/>
  <c r="H122" i="3"/>
  <c r="H2" i="3"/>
  <c r="AG136" i="3"/>
  <c r="Z131" i="3"/>
  <c r="F141" i="16"/>
  <c r="F140" i="11"/>
  <c r="F141" i="12"/>
  <c r="F141" i="13"/>
  <c r="F141" i="14"/>
  <c r="F141" i="15"/>
  <c r="F148" i="2"/>
  <c r="F143" i="6"/>
  <c r="F143" i="7"/>
  <c r="F140" i="8"/>
  <c r="F140" i="9"/>
  <c r="F140" i="10"/>
  <c r="F140" i="15"/>
  <c r="F147" i="2"/>
  <c r="F142" i="6"/>
  <c r="F142" i="7"/>
  <c r="F139" i="8"/>
  <c r="F139" i="10"/>
  <c r="F140" i="14"/>
  <c r="F51" i="13"/>
  <c r="F54" i="2"/>
  <c r="F52" i="7"/>
  <c r="W51" i="5" s="1"/>
  <c r="F51" i="8"/>
  <c r="AC50" i="23" s="1"/>
  <c r="BD50" i="23" s="1"/>
  <c r="F51" i="9"/>
  <c r="Y50" i="5" s="1"/>
  <c r="F51" i="10"/>
  <c r="AE50" i="23" s="1"/>
  <c r="F91" i="15"/>
  <c r="F136" i="2"/>
  <c r="F91" i="7"/>
  <c r="W90" i="5" s="1"/>
  <c r="BX90" i="5" s="1"/>
  <c r="F90" i="8"/>
  <c r="AC90" i="23" s="1"/>
  <c r="F14" i="16"/>
  <c r="F14" i="11"/>
  <c r="F14" i="13"/>
  <c r="AE13" i="5" s="1"/>
  <c r="F14" i="15"/>
  <c r="DD13" i="27" s="1"/>
  <c r="F140" i="13"/>
  <c r="F15" i="2"/>
  <c r="F14" i="7"/>
  <c r="F94" i="16"/>
  <c r="AM92" i="23" s="1"/>
  <c r="CL92" i="23" s="1"/>
  <c r="F92" i="11"/>
  <c r="F93" i="12"/>
  <c r="F93" i="13"/>
  <c r="F93" i="14"/>
  <c r="F93" i="15"/>
  <c r="F51" i="12"/>
  <c r="F91" i="14"/>
  <c r="AF88" i="5" s="1"/>
  <c r="F140" i="12"/>
  <c r="F99" i="2"/>
  <c r="F95" i="7"/>
  <c r="F114" i="13"/>
  <c r="AE111" i="5" s="1"/>
  <c r="F90" i="15"/>
  <c r="AG87" i="5" s="1"/>
  <c r="F92" i="6"/>
  <c r="F91" i="8"/>
  <c r="X90" i="5" s="1"/>
  <c r="F89" i="10"/>
  <c r="AE89" i="23" s="1"/>
  <c r="F51" i="11"/>
  <c r="AC50" i="5" s="1"/>
  <c r="F39" i="15"/>
  <c r="AL38" i="23" s="1"/>
  <c r="F41" i="2"/>
  <c r="F39" i="6"/>
  <c r="AA38" i="23" s="1"/>
  <c r="CB38" i="23" s="1"/>
  <c r="F39" i="7"/>
  <c r="F39" i="10"/>
  <c r="AE38" i="23" s="1"/>
  <c r="F91" i="12"/>
  <c r="AI90" i="23" s="1"/>
  <c r="F139" i="11"/>
  <c r="F114" i="12"/>
  <c r="F87" i="14"/>
  <c r="AF85" i="5" s="1"/>
  <c r="F90" i="14"/>
  <c r="F82" i="16"/>
  <c r="F80" i="12"/>
  <c r="F81" i="13"/>
  <c r="AE79" i="5" s="1"/>
  <c r="BD79" i="5" s="1"/>
  <c r="F81" i="15"/>
  <c r="F39" i="14"/>
  <c r="F11" i="12"/>
  <c r="F12" i="2"/>
  <c r="F11" i="6"/>
  <c r="F11" i="7"/>
  <c r="F11" i="8"/>
  <c r="AC10" i="23" s="1"/>
  <c r="F121" i="2"/>
  <c r="F117" i="6"/>
  <c r="F117" i="7"/>
  <c r="F113" i="10"/>
  <c r="F113" i="11"/>
  <c r="F90" i="11"/>
  <c r="AH90" i="23" s="1"/>
  <c r="F90" i="13"/>
  <c r="F87" i="2"/>
  <c r="F87" i="13"/>
  <c r="F39" i="11"/>
  <c r="AC38" i="5" s="1"/>
  <c r="F89" i="11"/>
  <c r="AC88" i="5" s="1"/>
  <c r="F40" i="12"/>
  <c r="AI39" i="23" s="1"/>
  <c r="BH39" i="23" s="1"/>
  <c r="F86" i="12"/>
  <c r="F17" i="8"/>
  <c r="AC16" i="23" s="1"/>
  <c r="F37" i="10"/>
  <c r="Z36" i="5" s="1"/>
  <c r="BA36" i="5" s="1"/>
  <c r="F40" i="6"/>
  <c r="F40" i="7"/>
  <c r="CT39" i="27" s="1"/>
  <c r="F40" i="8"/>
  <c r="F41" i="16"/>
  <c r="F41" i="12"/>
  <c r="F41" i="15"/>
  <c r="AG40" i="5" s="1"/>
  <c r="F40" i="11"/>
  <c r="AC39" i="5" s="1"/>
  <c r="F133" i="6"/>
  <c r="F133" i="7"/>
  <c r="F129" i="10"/>
  <c r="F116" i="6"/>
  <c r="F116" i="7"/>
  <c r="F113" i="9"/>
  <c r="F87" i="9"/>
  <c r="F86" i="10"/>
  <c r="F41" i="6"/>
  <c r="V40" i="5" s="1"/>
  <c r="F15" i="7"/>
  <c r="AB14" i="23" s="1"/>
  <c r="BC14" i="23" s="1"/>
  <c r="BP14" i="23" s="1"/>
  <c r="F6" i="10"/>
  <c r="F78" i="13"/>
  <c r="F122" i="2"/>
  <c r="F53" i="6"/>
  <c r="V52" i="5" s="1"/>
  <c r="F77" i="12"/>
  <c r="AD76" i="5" s="1"/>
  <c r="F101" i="2"/>
  <c r="Z101" i="23" s="1"/>
  <c r="BA101" i="23" s="1"/>
  <c r="F144" i="15"/>
  <c r="F144" i="16"/>
  <c r="F107" i="15"/>
  <c r="AG104" i="5" s="1"/>
  <c r="BF104" i="5" s="1"/>
  <c r="F108" i="16"/>
  <c r="AM106" i="23" s="1"/>
  <c r="CL106" i="23" s="1"/>
  <c r="F111" i="15"/>
  <c r="AL109" i="23" s="1"/>
  <c r="BK109" i="23" s="1"/>
  <c r="F118" i="2"/>
  <c r="F114" i="7"/>
  <c r="F111" i="8"/>
  <c r="X110" i="5" s="1"/>
  <c r="F110" i="10"/>
  <c r="F113" i="16"/>
  <c r="F110" i="11"/>
  <c r="F111" i="12"/>
  <c r="AD109" i="5" s="1"/>
  <c r="CC109" i="5" s="1"/>
  <c r="F111" i="13"/>
  <c r="F111" i="14"/>
  <c r="AK109" i="23" s="1"/>
  <c r="F86" i="15"/>
  <c r="F87" i="6"/>
  <c r="AA87" i="23" s="1"/>
  <c r="CB87" i="23" s="1"/>
  <c r="F87" i="7"/>
  <c r="AB87" i="23" s="1"/>
  <c r="F86" i="8"/>
  <c r="F52" i="2"/>
  <c r="U51" i="5" s="1"/>
  <c r="F49" i="6"/>
  <c r="V48" i="5" s="1"/>
  <c r="F146" i="9"/>
  <c r="F146" i="10"/>
  <c r="F109" i="9"/>
  <c r="F92" i="16"/>
  <c r="AH89" i="5" s="1"/>
  <c r="CG89" i="5" s="1"/>
  <c r="F119" i="2"/>
  <c r="C148" i="7"/>
  <c r="C146" i="7"/>
  <c r="C149" i="7"/>
  <c r="C144" i="7"/>
  <c r="F115" i="7"/>
  <c r="C142" i="7"/>
  <c r="C138" i="7"/>
  <c r="F144" i="9"/>
  <c r="F144" i="8"/>
  <c r="C152" i="7"/>
  <c r="C153" i="7"/>
  <c r="F136" i="14"/>
  <c r="C143" i="7"/>
  <c r="AG14" i="3"/>
  <c r="F22" i="9"/>
  <c r="AI22" i="3"/>
  <c r="F135" i="13"/>
  <c r="O122" i="3"/>
  <c r="F138" i="10"/>
  <c r="F143" i="13"/>
  <c r="F143" i="12"/>
  <c r="F143" i="15"/>
  <c r="AI18" i="3"/>
  <c r="R139" i="3"/>
  <c r="F139" i="12"/>
  <c r="AJ39" i="3"/>
  <c r="AJ18" i="3"/>
  <c r="AJ22" i="3"/>
  <c r="F110" i="14"/>
  <c r="F110" i="15"/>
  <c r="T119" i="3"/>
  <c r="T122" i="3"/>
  <c r="T117" i="3"/>
  <c r="AJ24" i="3"/>
  <c r="U122" i="3"/>
  <c r="U119" i="3"/>
  <c r="U117" i="3"/>
  <c r="AI116" i="3"/>
  <c r="AI31" i="3"/>
  <c r="F108" i="14"/>
  <c r="F119" i="14"/>
  <c r="F121" i="14"/>
  <c r="F121" i="15"/>
  <c r="F122" i="14"/>
  <c r="F122" i="13"/>
  <c r="F122" i="15"/>
  <c r="F135" i="16"/>
  <c r="AJ116" i="3"/>
  <c r="F82" i="14"/>
  <c r="F95" i="14"/>
  <c r="AK93" i="23" s="1"/>
  <c r="F95" i="13"/>
  <c r="AE92" i="5" s="1"/>
  <c r="F95" i="15"/>
  <c r="F97" i="14"/>
  <c r="F97" i="13"/>
  <c r="AE94" i="5" s="1"/>
  <c r="F98" i="14"/>
  <c r="F98" i="15"/>
  <c r="F102" i="14"/>
  <c r="F102" i="15"/>
  <c r="F98" i="16"/>
  <c r="AH95" i="5" s="1"/>
  <c r="CG95" i="5" s="1"/>
  <c r="F19" i="14"/>
  <c r="F19" i="13"/>
  <c r="AJ18" i="23" s="1"/>
  <c r="F22" i="14"/>
  <c r="AF21" i="5" s="1"/>
  <c r="F28" i="14"/>
  <c r="F28" i="13"/>
  <c r="AJ27" i="23" s="1"/>
  <c r="BI27" i="23" s="1"/>
  <c r="EC27" i="23" s="1"/>
  <c r="F31" i="14"/>
  <c r="F33" i="14"/>
  <c r="AK32" i="23" s="1"/>
  <c r="F33" i="15"/>
  <c r="F44" i="15"/>
  <c r="F46" i="14"/>
  <c r="AK45" i="23" s="1"/>
  <c r="F46" i="15"/>
  <c r="F55" i="14"/>
  <c r="F55" i="13"/>
  <c r="AJ54" i="23" s="1"/>
  <c r="F55" i="15"/>
  <c r="F28" i="16"/>
  <c r="F44" i="16"/>
  <c r="AM43" i="23" s="1"/>
  <c r="CL43" i="23" s="1"/>
  <c r="F25" i="16"/>
  <c r="F19" i="16"/>
  <c r="AM18" i="23" s="1"/>
  <c r="CL18" i="23" s="1"/>
  <c r="F55" i="16"/>
  <c r="F46" i="16"/>
  <c r="AJ20" i="3"/>
  <c r="F4" i="16"/>
  <c r="AJ31" i="3"/>
  <c r="F8" i="14"/>
  <c r="AK7" i="23" s="1"/>
  <c r="F4" i="7"/>
  <c r="AB3" i="23" s="1"/>
  <c r="F4" i="9"/>
  <c r="L116" i="3"/>
  <c r="I117" i="3"/>
  <c r="O119" i="3"/>
  <c r="O125" i="3"/>
  <c r="F9" i="14"/>
  <c r="F9" i="2"/>
  <c r="F8" i="13"/>
  <c r="F34" i="16"/>
  <c r="AH33" i="5" s="1"/>
  <c r="CG33" i="5" s="1"/>
  <c r="F34" i="11"/>
  <c r="F34" i="13"/>
  <c r="AJ33" i="23" s="1"/>
  <c r="BI33" i="23" s="1"/>
  <c r="BV33" i="23" s="1"/>
  <c r="F34" i="15"/>
  <c r="AL33" i="23" s="1"/>
  <c r="CK33" i="23" s="1"/>
  <c r="F104" i="16"/>
  <c r="F44" i="14"/>
  <c r="AK43" i="23" s="1"/>
  <c r="BJ43" i="23" s="1"/>
  <c r="BW43" i="23" s="1"/>
  <c r="F22" i="16"/>
  <c r="F22" i="11"/>
  <c r="F44" i="13"/>
  <c r="F81" i="16"/>
  <c r="F81" i="14"/>
  <c r="AF79" i="5" s="1"/>
  <c r="F64" i="14"/>
  <c r="F82" i="15"/>
  <c r="F81" i="12"/>
  <c r="F102" i="12"/>
  <c r="AI101" i="23" s="1"/>
  <c r="CH101" i="23" s="1"/>
  <c r="F102" i="13"/>
  <c r="F28" i="12"/>
  <c r="F28" i="11"/>
  <c r="AH27" i="23" s="1"/>
  <c r="F97" i="12"/>
  <c r="AI96" i="23" s="1"/>
  <c r="CH96" i="23" s="1"/>
  <c r="F59" i="2"/>
  <c r="F25" i="2"/>
  <c r="F25" i="7"/>
  <c r="W24" i="5" s="1"/>
  <c r="F25" i="8"/>
  <c r="F26" i="16"/>
  <c r="F26" i="11"/>
  <c r="F26" i="12"/>
  <c r="DA25" i="27" s="1"/>
  <c r="DZ25" i="27" s="1"/>
  <c r="EM25" i="27" s="1"/>
  <c r="F26" i="13"/>
  <c r="AE25" i="5" s="1"/>
  <c r="F26" i="14"/>
  <c r="F26" i="15"/>
  <c r="AL25" i="23" s="1"/>
  <c r="F79" i="6"/>
  <c r="AA79" i="23" s="1"/>
  <c r="BB79" i="23" s="1"/>
  <c r="DV79" i="23" s="1"/>
  <c r="F79" i="7"/>
  <c r="F78" i="8"/>
  <c r="F78" i="9"/>
  <c r="F80" i="9"/>
  <c r="AD80" i="23" s="1"/>
  <c r="CE80" i="23" s="1"/>
  <c r="F97" i="6"/>
  <c r="V96" i="5" s="1"/>
  <c r="F95" i="8"/>
  <c r="F95" i="9"/>
  <c r="Y94" i="5" s="1"/>
  <c r="F95" i="10"/>
  <c r="Z94" i="5" s="1"/>
  <c r="F100" i="9"/>
  <c r="Y99" i="5" s="1"/>
  <c r="AZ99" i="5" s="1"/>
  <c r="F95" i="6"/>
  <c r="V94" i="5" s="1"/>
  <c r="F122" i="6"/>
  <c r="F122" i="12"/>
  <c r="F123" i="16"/>
  <c r="F131" i="2"/>
  <c r="F130" i="6"/>
  <c r="F109" i="6"/>
  <c r="F109" i="7"/>
  <c r="F106" i="8"/>
  <c r="X105" i="5" s="1"/>
  <c r="F103" i="2"/>
  <c r="F101" i="6"/>
  <c r="AA101" i="23" s="1"/>
  <c r="F101" i="7"/>
  <c r="F99" i="8"/>
  <c r="F99" i="9"/>
  <c r="F106" i="15"/>
  <c r="AG103" i="5" s="1"/>
  <c r="F107" i="16"/>
  <c r="F87" i="16"/>
  <c r="AM86" i="23" s="1"/>
  <c r="CL86" i="23" s="1"/>
  <c r="F87" i="15"/>
  <c r="F100" i="16"/>
  <c r="AM98" i="23" s="1"/>
  <c r="CL98" i="23" s="1"/>
  <c r="F127" i="6"/>
  <c r="F124" i="10"/>
  <c r="F108" i="2"/>
  <c r="F88" i="2"/>
  <c r="Z88" i="23" s="1"/>
  <c r="F96" i="16"/>
  <c r="F86" i="16"/>
  <c r="AH84" i="5" s="1"/>
  <c r="CG84" i="5" s="1"/>
  <c r="F99" i="14"/>
  <c r="AF96" i="5" s="1"/>
  <c r="F86" i="2"/>
  <c r="F85" i="7"/>
  <c r="F84" i="8"/>
  <c r="F86" i="6"/>
  <c r="F86" i="7"/>
  <c r="F85" i="8"/>
  <c r="F85" i="9"/>
  <c r="F78" i="6"/>
  <c r="F84" i="16"/>
  <c r="F83" i="8"/>
  <c r="F110" i="16"/>
  <c r="F109" i="11"/>
  <c r="AC108" i="5" s="1"/>
  <c r="F110" i="12"/>
  <c r="F110" i="13"/>
  <c r="F23" i="2"/>
  <c r="Z22" i="23" s="1"/>
  <c r="F23" i="7"/>
  <c r="F124" i="16"/>
  <c r="F123" i="11"/>
  <c r="F77" i="6"/>
  <c r="F77" i="7"/>
  <c r="F126" i="7"/>
  <c r="F98" i="12"/>
  <c r="F125" i="15"/>
  <c r="F125" i="8"/>
  <c r="F125" i="9"/>
  <c r="F125" i="10"/>
  <c r="F107" i="2"/>
  <c r="F103" i="10"/>
  <c r="F64" i="12"/>
  <c r="AI63" i="23" s="1"/>
  <c r="F66" i="2"/>
  <c r="F65" i="7"/>
  <c r="F64" i="8"/>
  <c r="AC63" i="23" s="1"/>
  <c r="F64" i="9"/>
  <c r="F105" i="2"/>
  <c r="F104" i="6"/>
  <c r="F101" i="9"/>
  <c r="F101" i="10"/>
  <c r="F98" i="7"/>
  <c r="F37" i="2"/>
  <c r="Z36" i="23" s="1"/>
  <c r="F37" i="7"/>
  <c r="F37" i="8"/>
  <c r="AC36" i="23" s="1"/>
  <c r="F81" i="8"/>
  <c r="F37" i="15"/>
  <c r="AL36" i="23" s="1"/>
  <c r="F96" i="11"/>
  <c r="F80" i="7"/>
  <c r="W79" i="5" s="1"/>
  <c r="F45" i="7"/>
  <c r="F37" i="11"/>
  <c r="AC36" i="5" s="1"/>
  <c r="F22" i="6"/>
  <c r="F22" i="7"/>
  <c r="W21" i="5" s="1"/>
  <c r="F22" i="8"/>
  <c r="F22" i="10"/>
  <c r="F45" i="12"/>
  <c r="F45" i="13"/>
  <c r="AE44" i="5" s="1"/>
  <c r="F45" i="15"/>
  <c r="F25" i="12"/>
  <c r="AI24" i="23" s="1"/>
  <c r="F25" i="13"/>
  <c r="F19" i="12"/>
  <c r="AI18" i="23" s="1"/>
  <c r="BH18" i="23" s="1"/>
  <c r="F64" i="11"/>
  <c r="F111" i="2"/>
  <c r="F19" i="8"/>
  <c r="F19" i="10"/>
  <c r="F28" i="6"/>
  <c r="F28" i="7"/>
  <c r="AB27" i="23" s="1"/>
  <c r="F126" i="2"/>
  <c r="F125" i="6"/>
  <c r="F125" i="7"/>
  <c r="F122" i="8"/>
  <c r="F122" i="9"/>
  <c r="F21" i="16"/>
  <c r="F21" i="12"/>
  <c r="F21" i="13"/>
  <c r="AE20" i="5" s="1"/>
  <c r="F132" i="2"/>
  <c r="F131" i="6"/>
  <c r="F131" i="7"/>
  <c r="F128" i="8"/>
  <c r="F128" i="9"/>
  <c r="F130" i="2"/>
  <c r="F125" i="11"/>
  <c r="F21" i="8"/>
  <c r="F21" i="10"/>
  <c r="AE20" i="23" s="1"/>
  <c r="F24" i="2"/>
  <c r="U23" i="5" s="1"/>
  <c r="F24" i="6"/>
  <c r="F24" i="7"/>
  <c r="AB23" i="23" s="1"/>
  <c r="F24" i="16"/>
  <c r="F24" i="11"/>
  <c r="F19" i="11"/>
  <c r="F44" i="2"/>
  <c r="Z43" i="23" s="1"/>
  <c r="F44" i="6"/>
  <c r="F44" i="7"/>
  <c r="F56" i="7"/>
  <c r="F55" i="8"/>
  <c r="F113" i="2"/>
  <c r="F109" i="8"/>
  <c r="F109" i="10"/>
  <c r="F34" i="2"/>
  <c r="F34" i="6"/>
  <c r="F34" i="7"/>
  <c r="F34" i="10"/>
  <c r="F128" i="11"/>
  <c r="F62" i="14"/>
  <c r="F26" i="2"/>
  <c r="F26" i="6"/>
  <c r="F26" i="8"/>
  <c r="F26" i="10"/>
  <c r="F33" i="6"/>
  <c r="F138" i="12"/>
  <c r="F59" i="16"/>
  <c r="F131" i="8"/>
  <c r="F131" i="9"/>
  <c r="F131" i="10"/>
  <c r="F42" i="16"/>
  <c r="F42" i="11"/>
  <c r="F42" i="12"/>
  <c r="F42" i="13"/>
  <c r="F42" i="15"/>
  <c r="AL41" i="23" s="1"/>
  <c r="F46" i="6"/>
  <c r="AA45" i="23" s="1"/>
  <c r="F46" i="9"/>
  <c r="F31" i="11"/>
  <c r="F31" i="12"/>
  <c r="F31" i="8"/>
  <c r="F27" i="13"/>
  <c r="AJ26" i="23" s="1"/>
  <c r="F133" i="2"/>
  <c r="F131" i="11"/>
  <c r="F132" i="12"/>
  <c r="F62" i="13"/>
  <c r="F42" i="2"/>
  <c r="F91" i="2"/>
  <c r="Z91" i="23" s="1"/>
  <c r="F90" i="7"/>
  <c r="F89" i="9"/>
  <c r="F90" i="2"/>
  <c r="F46" i="11"/>
  <c r="AH45" i="23" s="1"/>
  <c r="F38" i="11"/>
  <c r="AH37" i="23" s="1"/>
  <c r="F142" i="10"/>
  <c r="F27" i="2"/>
  <c r="F27" i="6"/>
  <c r="V26" i="5" s="1"/>
  <c r="F27" i="10"/>
  <c r="AE26" i="23" s="1"/>
  <c r="BF26" i="23" s="1"/>
  <c r="F76" i="6"/>
  <c r="F75" i="8"/>
  <c r="F75" i="9"/>
  <c r="Y74" i="5" s="1"/>
  <c r="F64" i="2"/>
  <c r="F63" i="6"/>
  <c r="F62" i="10"/>
  <c r="F90" i="10"/>
  <c r="Z89" i="5" s="1"/>
  <c r="F14" i="14"/>
  <c r="F66" i="9"/>
  <c r="F66" i="10"/>
  <c r="F66" i="15"/>
  <c r="AG65" i="5" s="1"/>
  <c r="F135" i="12"/>
  <c r="F118" i="11"/>
  <c r="F14" i="12"/>
  <c r="AI13" i="23" s="1"/>
  <c r="F51" i="6"/>
  <c r="V50" i="5" s="1"/>
  <c r="F51" i="7"/>
  <c r="F134" i="8"/>
  <c r="F115" i="2"/>
  <c r="F114" i="6"/>
  <c r="F111" i="16"/>
  <c r="F93" i="2"/>
  <c r="F16" i="15"/>
  <c r="AL15" i="23" s="1"/>
  <c r="F47" i="2"/>
  <c r="F82" i="8"/>
  <c r="F82" i="9"/>
  <c r="F13" i="2"/>
  <c r="Z12" i="23" s="1"/>
  <c r="F141" i="7"/>
  <c r="C141" i="7"/>
  <c r="F20" i="7"/>
  <c r="F12" i="11"/>
  <c r="F137" i="6"/>
  <c r="C139" i="7"/>
  <c r="F140" i="7"/>
  <c r="C140" i="7"/>
  <c r="F141" i="6"/>
  <c r="C151" i="7"/>
  <c r="F142" i="9"/>
  <c r="F142" i="8"/>
  <c r="N107" i="5"/>
  <c r="O107" i="5"/>
  <c r="DB107" i="5"/>
  <c r="DO107" i="5"/>
  <c r="DB29" i="5"/>
  <c r="DB62" i="5"/>
  <c r="DO30" i="5"/>
  <c r="DB30" i="5"/>
  <c r="DB59" i="5"/>
  <c r="DO59" i="5"/>
  <c r="DO84" i="5"/>
  <c r="DB84" i="5"/>
  <c r="DO80" i="5"/>
  <c r="DB80" i="5"/>
  <c r="DB60" i="5"/>
  <c r="DO60" i="5"/>
  <c r="DB17" i="5"/>
  <c r="DO17" i="5"/>
  <c r="DB16" i="5"/>
  <c r="DO16" i="5"/>
  <c r="DB82" i="5"/>
  <c r="DO82" i="5"/>
  <c r="DO96" i="5"/>
  <c r="DB96" i="5"/>
  <c r="DB102" i="5"/>
  <c r="DO102" i="5"/>
  <c r="DB19" i="5"/>
  <c r="DB97" i="5"/>
  <c r="DO97" i="5"/>
  <c r="DB9" i="5"/>
  <c r="DO9" i="5"/>
  <c r="DB78" i="5"/>
  <c r="DO78" i="5"/>
  <c r="DO66" i="5"/>
  <c r="DB66" i="5"/>
  <c r="F17" i="2"/>
  <c r="DB87" i="5"/>
  <c r="DO99" i="5"/>
  <c r="DB99" i="5"/>
  <c r="DB11" i="5"/>
  <c r="DO11" i="5"/>
  <c r="DB25" i="5"/>
  <c r="DO25" i="5"/>
  <c r="DB73" i="5"/>
  <c r="DO73" i="5"/>
  <c r="DB83" i="5"/>
  <c r="DO83" i="5"/>
  <c r="DO23" i="5"/>
  <c r="DB23" i="5"/>
  <c r="DO62" i="5"/>
  <c r="DB20" i="5"/>
  <c r="DO20" i="5"/>
  <c r="DB24" i="5"/>
  <c r="DO29" i="5"/>
  <c r="I122" i="3"/>
  <c r="DB52" i="5"/>
  <c r="N40" i="5"/>
  <c r="O40" i="5"/>
  <c r="C41" i="2"/>
  <c r="N63" i="5"/>
  <c r="O63" i="5"/>
  <c r="N37" i="5"/>
  <c r="N51" i="5"/>
  <c r="N54" i="5"/>
  <c r="N13" i="5"/>
  <c r="O13" i="5"/>
  <c r="S13" i="5"/>
  <c r="BH13" i="5"/>
  <c r="N39" i="5"/>
  <c r="N21" i="5"/>
  <c r="N22" i="5"/>
  <c r="N70" i="5"/>
  <c r="O70" i="5"/>
  <c r="N69" i="5"/>
  <c r="N68" i="5"/>
  <c r="O68" i="5"/>
  <c r="N26" i="5"/>
  <c r="O26" i="5"/>
  <c r="N58" i="5"/>
  <c r="O58" i="5"/>
  <c r="N79" i="5"/>
  <c r="O79" i="5"/>
  <c r="N42" i="5"/>
  <c r="O42" i="5"/>
  <c r="N32" i="5"/>
  <c r="O32" i="5"/>
  <c r="N86" i="5"/>
  <c r="N94" i="5"/>
  <c r="O94" i="5"/>
  <c r="C95" i="2"/>
  <c r="N104" i="5"/>
  <c r="N92" i="5"/>
  <c r="N72" i="5"/>
  <c r="O72" i="5"/>
  <c r="N95" i="5"/>
  <c r="O95" i="5"/>
  <c r="N88" i="5"/>
  <c r="N76" i="5"/>
  <c r="N7" i="5"/>
  <c r="O7" i="5"/>
  <c r="N74" i="5"/>
  <c r="O74" i="5"/>
  <c r="N85" i="5"/>
  <c r="O85" i="5"/>
  <c r="N98" i="5"/>
  <c r="O98" i="5"/>
  <c r="N14" i="5"/>
  <c r="O14" i="5"/>
  <c r="N6" i="5"/>
  <c r="N90" i="5"/>
  <c r="N18" i="5"/>
  <c r="N27" i="5"/>
  <c r="O27" i="5"/>
  <c r="N35" i="5"/>
  <c r="O76" i="5"/>
  <c r="O37" i="5"/>
  <c r="S37" i="5"/>
  <c r="BH37" i="5"/>
  <c r="O18" i="5"/>
  <c r="S18" i="5"/>
  <c r="BH18" i="5"/>
  <c r="O86" i="5"/>
  <c r="C87" i="2"/>
  <c r="S68" i="5"/>
  <c r="BH68" i="5"/>
  <c r="O39" i="5"/>
  <c r="S39" i="5"/>
  <c r="BH39" i="5"/>
  <c r="O90" i="5"/>
  <c r="S90" i="5"/>
  <c r="BH90" i="5"/>
  <c r="O6" i="5"/>
  <c r="S6" i="5"/>
  <c r="BH6" i="5"/>
  <c r="O35" i="5"/>
  <c r="S35" i="5"/>
  <c r="BH35" i="5"/>
  <c r="O54" i="5"/>
  <c r="C55" i="2"/>
  <c r="O51" i="5"/>
  <c r="S51" i="5"/>
  <c r="BH51" i="5"/>
  <c r="S98" i="5"/>
  <c r="BH98" i="5"/>
  <c r="DB71" i="5"/>
  <c r="DO71" i="5"/>
  <c r="N71" i="5"/>
  <c r="O71" i="5"/>
  <c r="S71" i="5"/>
  <c r="BH71" i="5"/>
  <c r="DO18" i="5"/>
  <c r="DB18" i="5"/>
  <c r="DB14" i="5"/>
  <c r="DO14" i="5"/>
  <c r="DB98" i="5"/>
  <c r="DO98" i="5"/>
  <c r="DO7" i="5"/>
  <c r="DB7" i="5"/>
  <c r="DB41" i="5"/>
  <c r="DO41" i="5"/>
  <c r="N41" i="5"/>
  <c r="O41" i="5"/>
  <c r="DB33" i="5"/>
  <c r="DO33" i="5"/>
  <c r="N33" i="5"/>
  <c r="O33" i="5"/>
  <c r="O92" i="5"/>
  <c r="O104" i="5"/>
  <c r="C105" i="2"/>
  <c r="DB3" i="5"/>
  <c r="DO3" i="5"/>
  <c r="N3" i="5"/>
  <c r="O3" i="5"/>
  <c r="O69" i="5"/>
  <c r="O21" i="5"/>
  <c r="F14" i="2"/>
  <c r="DB4" i="5"/>
  <c r="DO4" i="5"/>
  <c r="DO12" i="5"/>
  <c r="DB12" i="5"/>
  <c r="DO81" i="5"/>
  <c r="DB81" i="5"/>
  <c r="N81" i="5"/>
  <c r="O81" i="5"/>
  <c r="DO35" i="5"/>
  <c r="DB35" i="5"/>
  <c r="DO27" i="5"/>
  <c r="DB27" i="5"/>
  <c r="DB90" i="5"/>
  <c r="DO90" i="5"/>
  <c r="DB6" i="5"/>
  <c r="DO6" i="5"/>
  <c r="DB36" i="5"/>
  <c r="DO36" i="5"/>
  <c r="N36" i="5"/>
  <c r="DB89" i="5"/>
  <c r="DO89" i="5"/>
  <c r="N89" i="5"/>
  <c r="O89" i="5"/>
  <c r="O88" i="5"/>
  <c r="DO100" i="5"/>
  <c r="DB100" i="5"/>
  <c r="N100" i="5"/>
  <c r="O100" i="5"/>
  <c r="O22" i="5"/>
  <c r="C23" i="2"/>
  <c r="N4" i="5"/>
  <c r="O4" i="5"/>
  <c r="S4" i="5"/>
  <c r="N12" i="5"/>
  <c r="DB85" i="5"/>
  <c r="DO85" i="5"/>
  <c r="DB74" i="5"/>
  <c r="DO74" i="5"/>
  <c r="DO8" i="5"/>
  <c r="DB8" i="5"/>
  <c r="N8" i="5"/>
  <c r="O8" i="5"/>
  <c r="DO75" i="5"/>
  <c r="DB75" i="5"/>
  <c r="N75" i="5"/>
  <c r="O75" i="5"/>
  <c r="C76" i="2"/>
  <c r="DB38" i="5"/>
  <c r="DO38" i="5"/>
  <c r="N38" i="5"/>
  <c r="DB15" i="5"/>
  <c r="DO15" i="5"/>
  <c r="N15" i="5"/>
  <c r="DO103" i="5"/>
  <c r="DB103" i="5"/>
  <c r="N103" i="5"/>
  <c r="O103" i="5"/>
  <c r="C104" i="2"/>
  <c r="F8" i="2"/>
  <c r="DO64" i="5"/>
  <c r="DB64" i="5"/>
  <c r="N64" i="5"/>
  <c r="DO53" i="5"/>
  <c r="DB53" i="5"/>
  <c r="DO76" i="5"/>
  <c r="DB76" i="5"/>
  <c r="DB88" i="5"/>
  <c r="DO88" i="5"/>
  <c r="DO86" i="5"/>
  <c r="DB86" i="5"/>
  <c r="DO79" i="5"/>
  <c r="DB79" i="5"/>
  <c r="DB58" i="5"/>
  <c r="DO58" i="5"/>
  <c r="DB22" i="5"/>
  <c r="DO22" i="5"/>
  <c r="DB39" i="5"/>
  <c r="DO39" i="5"/>
  <c r="DO54" i="5"/>
  <c r="DB54" i="5"/>
  <c r="DO37" i="5"/>
  <c r="DB37" i="5"/>
  <c r="DB68" i="5"/>
  <c r="DO68" i="5"/>
  <c r="DB69" i="5"/>
  <c r="DO69" i="5"/>
  <c r="DB51" i="5"/>
  <c r="DO51" i="5"/>
  <c r="DO95" i="5"/>
  <c r="DB72" i="5"/>
  <c r="DO72" i="5"/>
  <c r="DB92" i="5"/>
  <c r="DO92" i="5"/>
  <c r="DO104" i="5"/>
  <c r="DB104" i="5"/>
  <c r="DO94" i="5"/>
  <c r="DB94" i="5"/>
  <c r="DB32" i="5"/>
  <c r="DO32" i="5"/>
  <c r="DO42" i="5"/>
  <c r="DB42" i="5"/>
  <c r="DB26" i="5"/>
  <c r="DO26" i="5"/>
  <c r="DO70" i="5"/>
  <c r="DB70" i="5"/>
  <c r="DO21" i="5"/>
  <c r="DB21" i="5"/>
  <c r="DO13" i="5"/>
  <c r="DB13" i="5"/>
  <c r="N53" i="5"/>
  <c r="DB63" i="5"/>
  <c r="DO63" i="5"/>
  <c r="DB91" i="5"/>
  <c r="DO91" i="5"/>
  <c r="N91" i="5"/>
  <c r="O91" i="5"/>
  <c r="N52" i="5"/>
  <c r="DO40" i="5"/>
  <c r="DB40" i="5"/>
  <c r="DO52" i="5"/>
  <c r="C67" i="2"/>
  <c r="C91" i="2"/>
  <c r="C38" i="2"/>
  <c r="C26" i="2"/>
  <c r="C22" i="2"/>
  <c r="F22" i="2" s="1"/>
  <c r="N13" i="2" s="1"/>
  <c r="C21" i="2"/>
  <c r="S76" i="5"/>
  <c r="BH76" i="5"/>
  <c r="S86" i="5"/>
  <c r="BH86" i="5"/>
  <c r="F58" i="2"/>
  <c r="S69" i="5"/>
  <c r="BH69" i="5"/>
  <c r="O53" i="5"/>
  <c r="S53" i="5"/>
  <c r="BH53" i="5"/>
  <c r="O38" i="5"/>
  <c r="C39" i="2"/>
  <c r="O12" i="5"/>
  <c r="S12" i="5"/>
  <c r="BH12" i="5"/>
  <c r="S88" i="5"/>
  <c r="BH88" i="5"/>
  <c r="F4" i="2"/>
  <c r="S54" i="5"/>
  <c r="BH54" i="5"/>
  <c r="C84" i="2"/>
  <c r="O52" i="5"/>
  <c r="F5" i="2"/>
  <c r="CR4" i="27" s="1"/>
  <c r="S21" i="5"/>
  <c r="BH21" i="5"/>
  <c r="S7" i="5"/>
  <c r="BH7" i="5"/>
  <c r="O64" i="5"/>
  <c r="C63" i="2"/>
  <c r="O15" i="5"/>
  <c r="O36" i="5"/>
  <c r="C37" i="2"/>
  <c r="C83" i="2"/>
  <c r="C60" i="2"/>
  <c r="C99" i="2"/>
  <c r="C100" i="2"/>
  <c r="C89" i="2"/>
  <c r="C70" i="2"/>
  <c r="C79" i="2"/>
  <c r="C62" i="2"/>
  <c r="F62" i="2"/>
  <c r="Z61" i="23" s="1"/>
  <c r="C13" i="2"/>
  <c r="F18" i="2"/>
  <c r="Z17" i="23" s="1"/>
  <c r="CA17" i="23" s="1"/>
  <c r="S36" i="5"/>
  <c r="BH36" i="5"/>
  <c r="S15" i="5"/>
  <c r="BH15" i="5"/>
  <c r="S52" i="5"/>
  <c r="BH52" i="5"/>
  <c r="F31" i="6"/>
  <c r="F88" i="6"/>
  <c r="AA88" i="23" s="1"/>
  <c r="F99" i="6"/>
  <c r="F52" i="6"/>
  <c r="V51" i="5" s="1"/>
  <c r="F91" i="6"/>
  <c r="F100" i="6"/>
  <c r="V99" i="5" s="1"/>
  <c r="L125" i="3"/>
  <c r="F99" i="7"/>
  <c r="W98" i="5" s="1"/>
  <c r="AX98" i="5" s="1"/>
  <c r="F84" i="7"/>
  <c r="F61" i="7"/>
  <c r="F97" i="7"/>
  <c r="F100" i="7"/>
  <c r="L119" i="3"/>
  <c r="F93" i="8"/>
  <c r="F30" i="8"/>
  <c r="F97" i="8"/>
  <c r="F83" i="10"/>
  <c r="F93" i="9"/>
  <c r="Y92" i="5" s="1"/>
  <c r="BZ92" i="5" s="1"/>
  <c r="F97" i="10"/>
  <c r="AE97" i="23" s="1"/>
  <c r="R119" i="3"/>
  <c r="F94" i="10"/>
  <c r="F6" i="7"/>
  <c r="N5" i="5"/>
  <c r="O5" i="5"/>
  <c r="S5" i="5"/>
  <c r="C7" i="2"/>
  <c r="F7" i="2"/>
  <c r="DB5" i="5"/>
  <c r="DO5" i="5"/>
  <c r="C2" i="3"/>
  <c r="F10" i="11"/>
  <c r="N10" i="5"/>
  <c r="O10" i="5"/>
  <c r="F11" i="2"/>
  <c r="Z10" i="23" s="1"/>
  <c r="F6" i="6"/>
  <c r="V5" i="5" s="1"/>
  <c r="F20" i="9"/>
  <c r="F24" i="8"/>
  <c r="F7" i="6"/>
  <c r="F57" i="7"/>
  <c r="AB56" i="23" s="1"/>
  <c r="BC56" i="23" s="1"/>
  <c r="F8" i="7"/>
  <c r="F25" i="6"/>
  <c r="AA24" i="23" s="1"/>
  <c r="F27" i="8"/>
  <c r="C10" i="2"/>
  <c r="F10" i="2" s="1"/>
  <c r="N11" i="2" s="1"/>
  <c r="DB10" i="5"/>
  <c r="DO10" i="5"/>
  <c r="F41" i="8"/>
  <c r="AC40" i="23" s="1"/>
  <c r="BD40" i="23" s="1"/>
  <c r="F13" i="6"/>
  <c r="V12" i="5" s="1"/>
  <c r="AW12" i="5" s="1"/>
  <c r="BJ12" i="5" s="1"/>
  <c r="F31" i="7"/>
  <c r="AB30" i="23" s="1"/>
  <c r="BC30" i="23" s="1"/>
  <c r="F12" i="6"/>
  <c r="F21" i="6"/>
  <c r="F18" i="6"/>
  <c r="F17" i="6"/>
  <c r="F14" i="6"/>
  <c r="F7" i="7"/>
  <c r="AB6" i="23" s="1"/>
  <c r="F24" i="9"/>
  <c r="Y23" i="5" s="1"/>
  <c r="F25" i="9"/>
  <c r="F60" i="8"/>
  <c r="F44" i="8"/>
  <c r="X43" i="5" s="1"/>
  <c r="F44" i="10"/>
  <c r="Z43" i="5" s="1"/>
  <c r="F46" i="8"/>
  <c r="F46" i="10"/>
  <c r="F44" i="11"/>
  <c r="AC43" i="5" s="1"/>
  <c r="DB44" i="5"/>
  <c r="DB50" i="5"/>
  <c r="DB48" i="5"/>
  <c r="DB46" i="5"/>
  <c r="N43" i="5"/>
  <c r="O43" i="5"/>
  <c r="S43" i="5"/>
  <c r="BH43" i="5"/>
  <c r="F13" i="10"/>
  <c r="F12" i="10"/>
  <c r="F31" i="10"/>
  <c r="F20" i="10"/>
  <c r="F9" i="7"/>
  <c r="W8" i="5" s="1"/>
  <c r="N50" i="5"/>
  <c r="O50" i="5"/>
  <c r="N46" i="5"/>
  <c r="O46" i="5"/>
  <c r="DO43" i="5"/>
  <c r="DB43" i="5"/>
  <c r="DO44" i="5"/>
  <c r="DO50" i="5"/>
  <c r="DO46" i="5"/>
  <c r="N44" i="5"/>
  <c r="O44" i="5"/>
  <c r="DO48" i="5"/>
  <c r="F28" i="8"/>
  <c r="AC27" i="23" s="1"/>
  <c r="BD27" i="23" s="1"/>
  <c r="DX27" i="23" s="1"/>
  <c r="F29" i="8"/>
  <c r="F15" i="8"/>
  <c r="F11" i="10"/>
  <c r="AE10" i="23" s="1"/>
  <c r="F30" i="9"/>
  <c r="AD29" i="23" s="1"/>
  <c r="F18" i="9"/>
  <c r="F24" i="10"/>
  <c r="Z23" i="5" s="1"/>
  <c r="CA23" i="5" s="1"/>
  <c r="F50" i="8"/>
  <c r="F28" i="9"/>
  <c r="F45" i="8"/>
  <c r="F42" i="8"/>
  <c r="F60" i="9"/>
  <c r="AD59" i="23" s="1"/>
  <c r="F58" i="10"/>
  <c r="F60" i="10"/>
  <c r="AC2" i="5"/>
  <c r="F78" i="11"/>
  <c r="F93" i="11"/>
  <c r="AC92" i="5" s="1"/>
  <c r="F58" i="11"/>
  <c r="F94" i="11"/>
  <c r="AC93" i="5" s="1"/>
  <c r="F15" i="11"/>
  <c r="AC14" i="5" s="1"/>
  <c r="BB14" i="5" s="1"/>
  <c r="O4" i="16"/>
  <c r="V4" i="16" s="1"/>
  <c r="D5" i="16"/>
  <c r="O5" i="16"/>
  <c r="J49" i="16"/>
  <c r="D5" i="15"/>
  <c r="J49" i="15"/>
  <c r="D5" i="14"/>
  <c r="J49" i="14"/>
  <c r="D5" i="13"/>
  <c r="J49" i="13"/>
  <c r="J49" i="12"/>
  <c r="J49" i="11"/>
  <c r="J49" i="10"/>
  <c r="J49" i="9"/>
  <c r="J49" i="8"/>
  <c r="J50" i="7"/>
  <c r="DB49" i="5"/>
  <c r="C34" i="2"/>
  <c r="S33" i="5"/>
  <c r="BH33" i="5"/>
  <c r="C5" i="2"/>
  <c r="BH4" i="5"/>
  <c r="S100" i="5"/>
  <c r="BH100" i="5"/>
  <c r="S27" i="5"/>
  <c r="BH27" i="5"/>
  <c r="S42" i="5"/>
  <c r="BH42" i="5"/>
  <c r="C43" i="2"/>
  <c r="C6" i="2"/>
  <c r="F6" i="2" s="1"/>
  <c r="Z5" i="23" s="1"/>
  <c r="BH5" i="5"/>
  <c r="S75" i="5"/>
  <c r="BH75" i="5"/>
  <c r="N31" i="5"/>
  <c r="O31" i="5"/>
  <c r="DB31" i="5"/>
  <c r="DO31" i="5"/>
  <c r="C110" i="2"/>
  <c r="S109" i="5"/>
  <c r="BH109" i="5"/>
  <c r="S92" i="5"/>
  <c r="BH92" i="5"/>
  <c r="S40" i="5"/>
  <c r="BH40" i="5"/>
  <c r="N105" i="5"/>
  <c r="O105" i="5"/>
  <c r="DB105" i="5"/>
  <c r="DB109" i="5"/>
  <c r="DO109" i="5"/>
  <c r="DO113" i="5"/>
  <c r="N113" i="5"/>
  <c r="DB113" i="5"/>
  <c r="N117" i="5"/>
  <c r="DB117" i="5"/>
  <c r="DO117" i="5"/>
  <c r="N121" i="5"/>
  <c r="DO121" i="5"/>
  <c r="DB121" i="5"/>
  <c r="N125" i="5"/>
  <c r="DO125" i="5"/>
  <c r="N129" i="5"/>
  <c r="DB129" i="5"/>
  <c r="DO129" i="5"/>
  <c r="DB133" i="5"/>
  <c r="N133" i="5"/>
  <c r="DO133" i="5"/>
  <c r="N137" i="5"/>
  <c r="DB137" i="5"/>
  <c r="DO137" i="5"/>
  <c r="N141" i="5"/>
  <c r="DB141" i="5"/>
  <c r="DO141" i="5"/>
  <c r="N145" i="5"/>
  <c r="DO145" i="5"/>
  <c r="DB145" i="5"/>
  <c r="N149" i="5"/>
  <c r="DO149" i="5"/>
  <c r="DO153" i="5"/>
  <c r="N153" i="5"/>
  <c r="N157" i="5"/>
  <c r="DO157" i="5"/>
  <c r="DB161" i="5"/>
  <c r="N161" i="5"/>
  <c r="DO161" i="5"/>
  <c r="N169" i="5"/>
  <c r="DO169" i="5"/>
  <c r="DB169" i="5"/>
  <c r="N173" i="5"/>
  <c r="DO173" i="5"/>
  <c r="N177" i="5"/>
  <c r="DB177" i="5"/>
  <c r="DO177" i="5"/>
  <c r="DO56" i="5"/>
  <c r="N56" i="5"/>
  <c r="O56" i="5"/>
  <c r="C57" i="2"/>
  <c r="S94" i="5"/>
  <c r="BH94" i="5"/>
  <c r="DB56" i="5"/>
  <c r="N67" i="5"/>
  <c r="O67" i="5"/>
  <c r="C68" i="2"/>
  <c r="DB67" i="5"/>
  <c r="S31" i="5"/>
  <c r="BH31" i="5"/>
  <c r="C92" i="2"/>
  <c r="F92" i="2" s="1"/>
  <c r="N5" i="2" s="1"/>
  <c r="S91" i="5"/>
  <c r="BH91" i="5"/>
  <c r="P5" i="16"/>
  <c r="T5" i="16" s="1"/>
  <c r="D6" i="16"/>
  <c r="D7" i="16"/>
  <c r="Q7" i="16"/>
  <c r="D6" i="15"/>
  <c r="D6" i="13"/>
  <c r="C49" i="2"/>
  <c r="F49" i="2" s="1"/>
  <c r="Z48" i="23" s="1"/>
  <c r="S56" i="5"/>
  <c r="BH56" i="5"/>
  <c r="D7" i="15"/>
  <c r="D8" i="15"/>
  <c r="M4" i="13"/>
  <c r="O4" i="13"/>
  <c r="M21" i="13"/>
  <c r="M6" i="13"/>
  <c r="O6" i="13"/>
  <c r="P6" i="13" s="1"/>
  <c r="Q6" i="16"/>
  <c r="M4" i="16"/>
  <c r="Q5" i="16"/>
  <c r="D6" i="14"/>
  <c r="D7" i="13"/>
  <c r="DA100" i="27"/>
  <c r="AR2" i="27"/>
  <c r="AS87" i="27"/>
  <c r="O87" i="27"/>
  <c r="BF7" i="27"/>
  <c r="BF8" i="27"/>
  <c r="BF9" i="27"/>
  <c r="BG6" i="27"/>
  <c r="C7" i="11" s="1"/>
  <c r="T37" i="27"/>
  <c r="Z37" i="27"/>
  <c r="AF43" i="27"/>
  <c r="M6" i="16"/>
  <c r="N5" i="16"/>
  <c r="Q4" i="16"/>
  <c r="O6" i="16"/>
  <c r="V6" i="16" s="1"/>
  <c r="P4" i="16"/>
  <c r="S4" i="16" s="1"/>
  <c r="P6" i="16"/>
  <c r="M5" i="16"/>
  <c r="N6" i="16"/>
  <c r="N4" i="16"/>
  <c r="M5" i="13"/>
  <c r="O4" i="12"/>
  <c r="P4" i="12" s="1"/>
  <c r="Q4" i="12" s="1"/>
  <c r="AY8" i="27"/>
  <c r="AY16" i="27"/>
  <c r="BA16" i="27"/>
  <c r="AY24" i="27"/>
  <c r="BA24" i="27"/>
  <c r="AY28" i="27"/>
  <c r="BA28" i="27"/>
  <c r="AY32" i="27"/>
  <c r="BA32" i="27"/>
  <c r="AY48" i="27"/>
  <c r="BA48" i="27"/>
  <c r="AY52" i="27"/>
  <c r="BA52" i="27"/>
  <c r="AY56" i="27"/>
  <c r="BA56" i="27"/>
  <c r="AY60" i="27"/>
  <c r="BA60" i="27"/>
  <c r="AY64" i="27"/>
  <c r="BA64" i="27"/>
  <c r="AY69" i="27"/>
  <c r="BA69" i="27"/>
  <c r="AY73" i="27"/>
  <c r="BA73" i="27"/>
  <c r="AY77" i="27"/>
  <c r="BA77" i="27"/>
  <c r="AY85" i="27"/>
  <c r="BA85" i="27"/>
  <c r="AY94" i="27"/>
  <c r="BA94" i="27"/>
  <c r="AY99" i="27"/>
  <c r="BA99" i="27"/>
  <c r="AY103" i="27"/>
  <c r="BA103" i="27"/>
  <c r="J102" i="28" s="1"/>
  <c r="K102" i="28" s="1"/>
  <c r="L102" i="28" s="1"/>
  <c r="AY107" i="27"/>
  <c r="AY111" i="27"/>
  <c r="BA111" i="27"/>
  <c r="AS33" i="27"/>
  <c r="AU33" i="27"/>
  <c r="EI33" i="27"/>
  <c r="AS95" i="27"/>
  <c r="AU95" i="27"/>
  <c r="AS111" i="27"/>
  <c r="AU111" i="27"/>
  <c r="EI111" i="27"/>
  <c r="AY15" i="27"/>
  <c r="BA15" i="27"/>
  <c r="AY35" i="27"/>
  <c r="BA35" i="27"/>
  <c r="AY51" i="27"/>
  <c r="BA51" i="27"/>
  <c r="AY59" i="27"/>
  <c r="BA59" i="27"/>
  <c r="AY68" i="27"/>
  <c r="BA68" i="27"/>
  <c r="AY72" i="27"/>
  <c r="BA72" i="27"/>
  <c r="AY80" i="27"/>
  <c r="BA80" i="27"/>
  <c r="AY89" i="27"/>
  <c r="BA89" i="27"/>
  <c r="AY98" i="27"/>
  <c r="BA98" i="27"/>
  <c r="AY106" i="27"/>
  <c r="BA106" i="27"/>
  <c r="AY5" i="27"/>
  <c r="BA5" i="27"/>
  <c r="J4" i="28" s="1"/>
  <c r="K4" i="28" s="1"/>
  <c r="L4" i="28" s="1"/>
  <c r="N4" i="28" s="1"/>
  <c r="AY9" i="27"/>
  <c r="BA9" i="27"/>
  <c r="AY13" i="27"/>
  <c r="BA13" i="27"/>
  <c r="AY17" i="27"/>
  <c r="BA17" i="27"/>
  <c r="AY21" i="27"/>
  <c r="BA21" i="27"/>
  <c r="AY25" i="27"/>
  <c r="BA25" i="27"/>
  <c r="AY29" i="27"/>
  <c r="BA29" i="27"/>
  <c r="AY33" i="27"/>
  <c r="BA33" i="27"/>
  <c r="AY45" i="27"/>
  <c r="BA45" i="27"/>
  <c r="AY49" i="27"/>
  <c r="BA49" i="27"/>
  <c r="AY53" i="27"/>
  <c r="BA53" i="27"/>
  <c r="AY57" i="27"/>
  <c r="BA57" i="27"/>
  <c r="AY65" i="27"/>
  <c r="BA65" i="27"/>
  <c r="AY70" i="27"/>
  <c r="BA70" i="27"/>
  <c r="AY74" i="27"/>
  <c r="BA74" i="27"/>
  <c r="AY78" i="27"/>
  <c r="BA78" i="27"/>
  <c r="AY82" i="27"/>
  <c r="BA82" i="27"/>
  <c r="AY86" i="27"/>
  <c r="BA86" i="27"/>
  <c r="AY91" i="27"/>
  <c r="BA91" i="27"/>
  <c r="AY95" i="27"/>
  <c r="BA95" i="27"/>
  <c r="AY100" i="27"/>
  <c r="BA100" i="27"/>
  <c r="AY104" i="27"/>
  <c r="BA104" i="27"/>
  <c r="AY108" i="27"/>
  <c r="BA108" i="27"/>
  <c r="AY112" i="27"/>
  <c r="BA112" i="27"/>
  <c r="BA3" i="27"/>
  <c r="AY11" i="27"/>
  <c r="BA11" i="27"/>
  <c r="AY19" i="27"/>
  <c r="BA19" i="27"/>
  <c r="J18" i="28" s="1"/>
  <c r="K18" i="28" s="1"/>
  <c r="L18" i="28" s="1"/>
  <c r="AY23" i="27"/>
  <c r="BA23" i="27"/>
  <c r="AY31" i="27"/>
  <c r="BA31" i="27"/>
  <c r="AY47" i="27"/>
  <c r="BA47" i="27"/>
  <c r="AY55" i="27"/>
  <c r="BA55" i="27"/>
  <c r="AY63" i="27"/>
  <c r="BA63" i="27"/>
  <c r="AY84" i="27"/>
  <c r="BA84" i="27"/>
  <c r="AY93" i="27"/>
  <c r="BA93" i="27"/>
  <c r="AY110" i="27"/>
  <c r="BA110" i="27"/>
  <c r="AY6" i="27"/>
  <c r="BA6" i="27"/>
  <c r="AY14" i="27"/>
  <c r="BA14" i="27"/>
  <c r="AY18" i="27"/>
  <c r="BA18" i="27"/>
  <c r="AY22" i="27"/>
  <c r="BA22" i="27"/>
  <c r="AY30" i="27"/>
  <c r="BA30" i="27"/>
  <c r="AY34" i="27"/>
  <c r="BA34" i="27"/>
  <c r="AY46" i="27"/>
  <c r="BA46" i="27"/>
  <c r="AY50" i="27"/>
  <c r="BA50" i="27"/>
  <c r="AY54" i="27"/>
  <c r="BA54" i="27"/>
  <c r="AY58" i="27"/>
  <c r="BA58" i="27"/>
  <c r="AY62" i="27"/>
  <c r="BA62" i="27"/>
  <c r="AY66" i="27"/>
  <c r="BA66" i="27"/>
  <c r="AY71" i="27"/>
  <c r="BA71" i="27"/>
  <c r="AY75" i="27"/>
  <c r="BA75" i="27"/>
  <c r="AY79" i="27"/>
  <c r="BA79" i="27"/>
  <c r="J78" i="28" s="1"/>
  <c r="K78" i="28" s="1"/>
  <c r="L78" i="28" s="1"/>
  <c r="AY83" i="27"/>
  <c r="BA83" i="27"/>
  <c r="AY88" i="27"/>
  <c r="BA88" i="27"/>
  <c r="AY92" i="27"/>
  <c r="BA92" i="27"/>
  <c r="AY97" i="27"/>
  <c r="BA97" i="27"/>
  <c r="AY105" i="27"/>
  <c r="BA105" i="27"/>
  <c r="AY109" i="27"/>
  <c r="BA109" i="27"/>
  <c r="AY113" i="27"/>
  <c r="BA113" i="27"/>
  <c r="EE13" i="27"/>
  <c r="EH13" i="27"/>
  <c r="EE17" i="27"/>
  <c r="EH17" i="27"/>
  <c r="EE24" i="27"/>
  <c r="EH24" i="27"/>
  <c r="EE33" i="27"/>
  <c r="EH33" i="27"/>
  <c r="EE51" i="27"/>
  <c r="EH51" i="27"/>
  <c r="EE55" i="27"/>
  <c r="EH55" i="27"/>
  <c r="EE59" i="27"/>
  <c r="EH59" i="27"/>
  <c r="EE75" i="27"/>
  <c r="EH75" i="27"/>
  <c r="EE78" i="27"/>
  <c r="EH78" i="27"/>
  <c r="EE82" i="27"/>
  <c r="EH82" i="27"/>
  <c r="EE86" i="27"/>
  <c r="EH86" i="27"/>
  <c r="EE94" i="27"/>
  <c r="EH94" i="27"/>
  <c r="EE104" i="27"/>
  <c r="EH104" i="27"/>
  <c r="EE108" i="27"/>
  <c r="EH108" i="27"/>
  <c r="EE112" i="27"/>
  <c r="EH112" i="27"/>
  <c r="C34" i="9"/>
  <c r="F34" i="9" s="1"/>
  <c r="N18" i="9" s="1"/>
  <c r="EE16" i="27"/>
  <c r="EH16" i="27"/>
  <c r="EE23" i="27"/>
  <c r="EH23" i="27"/>
  <c r="EE29" i="27"/>
  <c r="EH29" i="27"/>
  <c r="EE32" i="27"/>
  <c r="EH32" i="27"/>
  <c r="EE50" i="27"/>
  <c r="EH50" i="27"/>
  <c r="EE54" i="27"/>
  <c r="EH54" i="27"/>
  <c r="EE58" i="27"/>
  <c r="EH58" i="27"/>
  <c r="EE65" i="27"/>
  <c r="EH65" i="27"/>
  <c r="EE70" i="27"/>
  <c r="EH70" i="27"/>
  <c r="EE74" i="27"/>
  <c r="EH74" i="27"/>
  <c r="EE77" i="27"/>
  <c r="EH77" i="27"/>
  <c r="EE81" i="27"/>
  <c r="EH81" i="27"/>
  <c r="EE85" i="27"/>
  <c r="EH85" i="27"/>
  <c r="EE93" i="27"/>
  <c r="EH93" i="27"/>
  <c r="EE97" i="27"/>
  <c r="EH97" i="27"/>
  <c r="EE103" i="27"/>
  <c r="EH103" i="27"/>
  <c r="EE111" i="27"/>
  <c r="EH111" i="27"/>
  <c r="EE62" i="27"/>
  <c r="EH62" i="27"/>
  <c r="EE66" i="27"/>
  <c r="EH66" i="27"/>
  <c r="EE71" i="27"/>
  <c r="EH71" i="27"/>
  <c r="EE98" i="27"/>
  <c r="EH98" i="27"/>
  <c r="EE6" i="27"/>
  <c r="EH6" i="27"/>
  <c r="EE9" i="27"/>
  <c r="EH9" i="27"/>
  <c r="EE15" i="27"/>
  <c r="EH15" i="27"/>
  <c r="EE19" i="27"/>
  <c r="EH19" i="27"/>
  <c r="EE22" i="27"/>
  <c r="EH22" i="27"/>
  <c r="EE28" i="27"/>
  <c r="EH28" i="27"/>
  <c r="EE31" i="27"/>
  <c r="EH31" i="27"/>
  <c r="EE35" i="27"/>
  <c r="EH35" i="27"/>
  <c r="EE46" i="27"/>
  <c r="EH46" i="27"/>
  <c r="EE49" i="27"/>
  <c r="EH49" i="27"/>
  <c r="EE53" i="27"/>
  <c r="EH53" i="27"/>
  <c r="EE57" i="27"/>
  <c r="EH57" i="27"/>
  <c r="EE64" i="27"/>
  <c r="EH64" i="27"/>
  <c r="EE69" i="27"/>
  <c r="EH69" i="27"/>
  <c r="EE73" i="27"/>
  <c r="EH73" i="27"/>
  <c r="EE80" i="27"/>
  <c r="EH80" i="27"/>
  <c r="EE84" i="27"/>
  <c r="EH84" i="27"/>
  <c r="EE89" i="27"/>
  <c r="EH89" i="27"/>
  <c r="EE92" i="27"/>
  <c r="EH92" i="27"/>
  <c r="EE96" i="27"/>
  <c r="EH96" i="27"/>
  <c r="EE100" i="27"/>
  <c r="EH100" i="27"/>
  <c r="EE106" i="27"/>
  <c r="EH106" i="27"/>
  <c r="EE110" i="27"/>
  <c r="EH110" i="27"/>
  <c r="EE5" i="27"/>
  <c r="EH5" i="27"/>
  <c r="EE8" i="27"/>
  <c r="EH8" i="27"/>
  <c r="EE11" i="27"/>
  <c r="EH11" i="27"/>
  <c r="EE14" i="27"/>
  <c r="EH14" i="27"/>
  <c r="EE18" i="27"/>
  <c r="EH18" i="27"/>
  <c r="EE21" i="27"/>
  <c r="EH21" i="27"/>
  <c r="EE25" i="27"/>
  <c r="EH25" i="27"/>
  <c r="EE34" i="27"/>
  <c r="EH34" i="27"/>
  <c r="EE45" i="27"/>
  <c r="EH45" i="27"/>
  <c r="EE48" i="27"/>
  <c r="EH48" i="27"/>
  <c r="EE52" i="27"/>
  <c r="EH52" i="27"/>
  <c r="EE56" i="27"/>
  <c r="EH56" i="27"/>
  <c r="EE60" i="27"/>
  <c r="EH60" i="27"/>
  <c r="EE63" i="27"/>
  <c r="EH63" i="27"/>
  <c r="EE68" i="27"/>
  <c r="EH68" i="27"/>
  <c r="EE72" i="27"/>
  <c r="EH72" i="27"/>
  <c r="EE79" i="27"/>
  <c r="EH79" i="27"/>
  <c r="EE83" i="27"/>
  <c r="EH83" i="27"/>
  <c r="EE88" i="27"/>
  <c r="EH88" i="27"/>
  <c r="EE91" i="27"/>
  <c r="EH91" i="27"/>
  <c r="EE95" i="27"/>
  <c r="EH95" i="27"/>
  <c r="EE99" i="27"/>
  <c r="EH99" i="27"/>
  <c r="EE105" i="27"/>
  <c r="EH105" i="27"/>
  <c r="EE109" i="27"/>
  <c r="EH109" i="27"/>
  <c r="EE113" i="27"/>
  <c r="EH113" i="27"/>
  <c r="AS16" i="27"/>
  <c r="AU16" i="27"/>
  <c r="AS24" i="27"/>
  <c r="AU24" i="27"/>
  <c r="O4" i="11"/>
  <c r="P4" i="11" s="1"/>
  <c r="Q4" i="11" s="1"/>
  <c r="R4" i="11" s="1"/>
  <c r="T104" i="3" s="1"/>
  <c r="D5" i="11"/>
  <c r="AS11" i="27"/>
  <c r="AU11" i="27"/>
  <c r="AS15" i="27"/>
  <c r="AU15" i="27"/>
  <c r="AS19" i="27"/>
  <c r="AU19" i="27"/>
  <c r="C20" i="9" s="1"/>
  <c r="AS23" i="27"/>
  <c r="AU23" i="27"/>
  <c r="AS31" i="27"/>
  <c r="AU31" i="27"/>
  <c r="AS35" i="27"/>
  <c r="AU35" i="27"/>
  <c r="AS47" i="27"/>
  <c r="AU47" i="27"/>
  <c r="AS51" i="27"/>
  <c r="AU51" i="27"/>
  <c r="AS55" i="27"/>
  <c r="AU55" i="27"/>
  <c r="AS59" i="27"/>
  <c r="AU59" i="27"/>
  <c r="AS63" i="27"/>
  <c r="AU63" i="27"/>
  <c r="AS68" i="27"/>
  <c r="AU68" i="27"/>
  <c r="AS72" i="27"/>
  <c r="AU72" i="27"/>
  <c r="AS80" i="27"/>
  <c r="AU80" i="27"/>
  <c r="AS93" i="27"/>
  <c r="AU93" i="27"/>
  <c r="AS97" i="27"/>
  <c r="AU97" i="27"/>
  <c r="AS109" i="27"/>
  <c r="AU109" i="27"/>
  <c r="AS113" i="27"/>
  <c r="AU113" i="27"/>
  <c r="O4" i="10"/>
  <c r="P4" i="10" s="1"/>
  <c r="Q4" i="10" s="1"/>
  <c r="R4" i="10" s="1"/>
  <c r="Q51" i="3" s="1"/>
  <c r="AS104" i="27"/>
  <c r="AU104" i="27"/>
  <c r="AS88" i="27"/>
  <c r="AU88" i="27"/>
  <c r="AS6" i="27"/>
  <c r="AU6" i="27"/>
  <c r="AS112" i="27"/>
  <c r="AU112" i="27"/>
  <c r="AS96" i="27"/>
  <c r="AU96" i="27"/>
  <c r="AS84" i="27"/>
  <c r="AU84" i="27"/>
  <c r="AS79" i="27"/>
  <c r="AU79" i="27"/>
  <c r="AS75" i="27"/>
  <c r="AU75" i="27"/>
  <c r="AS71" i="27"/>
  <c r="AU71" i="27"/>
  <c r="AS66" i="27"/>
  <c r="AU66" i="27"/>
  <c r="AS62" i="27"/>
  <c r="AU62" i="27"/>
  <c r="AS58" i="27"/>
  <c r="AU58" i="27"/>
  <c r="AS54" i="27"/>
  <c r="AU54" i="27"/>
  <c r="AS50" i="27"/>
  <c r="AU50" i="27"/>
  <c r="AS46" i="27"/>
  <c r="AU46" i="27"/>
  <c r="AS34" i="27"/>
  <c r="AU34" i="27"/>
  <c r="AS30" i="27"/>
  <c r="AU30" i="27"/>
  <c r="AS8" i="27"/>
  <c r="AS28" i="27"/>
  <c r="AU28" i="27"/>
  <c r="AS32" i="27"/>
  <c r="AU32" i="27"/>
  <c r="AS48" i="27"/>
  <c r="AU48" i="27"/>
  <c r="AS52" i="27"/>
  <c r="AU52" i="27"/>
  <c r="AS56" i="27"/>
  <c r="AU56" i="27"/>
  <c r="AS60" i="27"/>
  <c r="AU60" i="27"/>
  <c r="AS64" i="27"/>
  <c r="AU64" i="27"/>
  <c r="AS69" i="27"/>
  <c r="AU69" i="27"/>
  <c r="AS73" i="27"/>
  <c r="AU73" i="27"/>
  <c r="AS77" i="27"/>
  <c r="AU77" i="27"/>
  <c r="AS85" i="27"/>
  <c r="AU85" i="27"/>
  <c r="AS94" i="27"/>
  <c r="AU94" i="27"/>
  <c r="AS98" i="27"/>
  <c r="AU98" i="27"/>
  <c r="AS106" i="27"/>
  <c r="AU106" i="27"/>
  <c r="AS110" i="27"/>
  <c r="AU110" i="27"/>
  <c r="AS45" i="27"/>
  <c r="AU45" i="27"/>
  <c r="AS78" i="27"/>
  <c r="AU78" i="27"/>
  <c r="AS100" i="27"/>
  <c r="AU100" i="27"/>
  <c r="AS5" i="27"/>
  <c r="AU5" i="27"/>
  <c r="AS9" i="27"/>
  <c r="AU9" i="27"/>
  <c r="AS13" i="27"/>
  <c r="AU13" i="27"/>
  <c r="AS17" i="27"/>
  <c r="AU17" i="27"/>
  <c r="AS21" i="27"/>
  <c r="AU21" i="27"/>
  <c r="AS25" i="27"/>
  <c r="AU25" i="27"/>
  <c r="AS82" i="27"/>
  <c r="AU82" i="27"/>
  <c r="AS86" i="27"/>
  <c r="AU86" i="27"/>
  <c r="AS91" i="27"/>
  <c r="AU91" i="27"/>
  <c r="AS99" i="27"/>
  <c r="AU99" i="27"/>
  <c r="AS103" i="27"/>
  <c r="AU103" i="27"/>
  <c r="AS107" i="27"/>
  <c r="AU107" i="27"/>
  <c r="AS49" i="27"/>
  <c r="AU49" i="27"/>
  <c r="AS65" i="27"/>
  <c r="AU65" i="27"/>
  <c r="AS83" i="27"/>
  <c r="AU83" i="27"/>
  <c r="AS14" i="27"/>
  <c r="AU14" i="27"/>
  <c r="AS18" i="27"/>
  <c r="AU18" i="27"/>
  <c r="AS22" i="27"/>
  <c r="AU22" i="27"/>
  <c r="AS92" i="27"/>
  <c r="AU92" i="27"/>
  <c r="AS108" i="27"/>
  <c r="AU108" i="27"/>
  <c r="AS29" i="27"/>
  <c r="AU29" i="27"/>
  <c r="AS53" i="27"/>
  <c r="AU53" i="27"/>
  <c r="AS70" i="27"/>
  <c r="AU70" i="27"/>
  <c r="AS89" i="27"/>
  <c r="AU89" i="27"/>
  <c r="AS105" i="27"/>
  <c r="AU105" i="27"/>
  <c r="AS3" i="27"/>
  <c r="AU3" i="27"/>
  <c r="C4" i="9"/>
  <c r="AM3" i="27"/>
  <c r="AO3" i="27"/>
  <c r="GL10" i="27"/>
  <c r="N43" i="27"/>
  <c r="O43" i="27"/>
  <c r="N95" i="27"/>
  <c r="O95" i="27"/>
  <c r="O94" i="28"/>
  <c r="N109" i="27"/>
  <c r="O109" i="27"/>
  <c r="O108" i="28"/>
  <c r="FY16" i="27"/>
  <c r="FY30" i="27"/>
  <c r="FY34" i="27"/>
  <c r="GL5" i="27"/>
  <c r="N15" i="27"/>
  <c r="O15" i="27"/>
  <c r="O14" i="28"/>
  <c r="FY108" i="27"/>
  <c r="N20" i="27"/>
  <c r="O20" i="27"/>
  <c r="GL66" i="27"/>
  <c r="N66" i="27"/>
  <c r="O66" i="27"/>
  <c r="O65" i="28"/>
  <c r="FY66" i="27"/>
  <c r="N73" i="27"/>
  <c r="O73" i="27"/>
  <c r="O72" i="28"/>
  <c r="FY73" i="27"/>
  <c r="GL20" i="27"/>
  <c r="N22" i="27"/>
  <c r="O22" i="27"/>
  <c r="O21" i="28"/>
  <c r="FY22" i="27"/>
  <c r="FY32" i="27"/>
  <c r="FY42" i="27"/>
  <c r="FY51" i="27"/>
  <c r="N61" i="27"/>
  <c r="O61" i="27"/>
  <c r="FY61" i="27"/>
  <c r="N30" i="27"/>
  <c r="O30" i="27"/>
  <c r="AG30" i="27"/>
  <c r="GL70" i="27"/>
  <c r="FY95" i="27"/>
  <c r="N108" i="27"/>
  <c r="O108" i="27"/>
  <c r="O107" i="28"/>
  <c r="N24" i="27"/>
  <c r="O24" i="27"/>
  <c r="O23" i="28"/>
  <c r="GL24" i="27"/>
  <c r="GL6" i="27"/>
  <c r="FY8" i="27"/>
  <c r="GL49" i="27"/>
  <c r="N49" i="27"/>
  <c r="N6" i="27"/>
  <c r="O6" i="27"/>
  <c r="O5" i="28"/>
  <c r="N8" i="27"/>
  <c r="O8" i="27"/>
  <c r="O7" i="28"/>
  <c r="FY12" i="27"/>
  <c r="GL35" i="27"/>
  <c r="N35" i="27"/>
  <c r="O35" i="27"/>
  <c r="O34" i="28"/>
  <c r="GL76" i="27"/>
  <c r="N76" i="27"/>
  <c r="O76" i="27"/>
  <c r="N4" i="27"/>
  <c r="O4" i="27"/>
  <c r="O3" i="28"/>
  <c r="GL16" i="27"/>
  <c r="FY46" i="27"/>
  <c r="FY50" i="27"/>
  <c r="N31" i="27"/>
  <c r="O31" i="27"/>
  <c r="O30" i="28"/>
  <c r="FY47" i="27"/>
  <c r="N47" i="27"/>
  <c r="O47" i="27"/>
  <c r="GL47" i="27"/>
  <c r="GL106" i="27"/>
  <c r="FY106" i="27"/>
  <c r="N106" i="27"/>
  <c r="O106" i="27"/>
  <c r="O105" i="28"/>
  <c r="N5" i="27"/>
  <c r="O5" i="27" s="1"/>
  <c r="FY10" i="27"/>
  <c r="GL12" i="27"/>
  <c r="N26" i="27"/>
  <c r="O26" i="27"/>
  <c r="O25" i="28"/>
  <c r="FY26" i="27"/>
  <c r="FY41" i="27"/>
  <c r="N41" i="27"/>
  <c r="O41" i="27"/>
  <c r="O40" i="28"/>
  <c r="GL41" i="27"/>
  <c r="GL46" i="27"/>
  <c r="GL50" i="27"/>
  <c r="N59" i="27"/>
  <c r="O59" i="27"/>
  <c r="O58" i="28"/>
  <c r="FY59" i="27"/>
  <c r="GL59" i="27"/>
  <c r="GL64" i="27"/>
  <c r="FY64" i="27"/>
  <c r="N64" i="27"/>
  <c r="O64" i="27"/>
  <c r="O63" i="28"/>
  <c r="FY72" i="27"/>
  <c r="N72" i="27"/>
  <c r="O72" i="27"/>
  <c r="O71" i="28"/>
  <c r="FY81" i="27"/>
  <c r="N81" i="27"/>
  <c r="O81" i="27"/>
  <c r="GL32" i="27"/>
  <c r="GL34" i="27"/>
  <c r="FY58" i="27"/>
  <c r="N58" i="27"/>
  <c r="O58" i="27"/>
  <c r="O57" i="28"/>
  <c r="FY78" i="27"/>
  <c r="N78" i="27"/>
  <c r="O78" i="27"/>
  <c r="O77" i="28"/>
  <c r="N39" i="27"/>
  <c r="O39" i="27"/>
  <c r="O38" i="28"/>
  <c r="GL63" i="27"/>
  <c r="N63" i="27"/>
  <c r="O63" i="27"/>
  <c r="O62" i="28"/>
  <c r="GL73" i="27"/>
  <c r="FY83" i="27"/>
  <c r="N70" i="27"/>
  <c r="O70" i="27"/>
  <c r="N83" i="27"/>
  <c r="O83" i="27"/>
  <c r="O82" i="28"/>
  <c r="GL86" i="27"/>
  <c r="N98" i="27"/>
  <c r="O98" i="27"/>
  <c r="O97" i="28"/>
  <c r="N103" i="27"/>
  <c r="O103" i="27" s="1"/>
  <c r="N93" i="27"/>
  <c r="O93" i="27"/>
  <c r="O92" i="28"/>
  <c r="FY98" i="27"/>
  <c r="N101" i="27"/>
  <c r="O101" i="27"/>
  <c r="FY111" i="27"/>
  <c r="N86" i="27"/>
  <c r="O86" i="27"/>
  <c r="O85" i="28"/>
  <c r="GL103" i="27"/>
  <c r="GL109" i="27"/>
  <c r="N111" i="27"/>
  <c r="O111" i="27"/>
  <c r="GL3" i="27"/>
  <c r="FY3" i="27"/>
  <c r="N3" i="27"/>
  <c r="O3" i="27"/>
  <c r="AA3" i="27"/>
  <c r="FU4" i="27"/>
  <c r="FV3" i="27"/>
  <c r="GL7" i="27"/>
  <c r="FY7" i="27"/>
  <c r="N7" i="27"/>
  <c r="O7" i="27"/>
  <c r="O6" i="28"/>
  <c r="GL11" i="27"/>
  <c r="FY11" i="27"/>
  <c r="N11" i="27"/>
  <c r="O11" i="27"/>
  <c r="U11" i="27"/>
  <c r="O46" i="27"/>
  <c r="O45" i="28"/>
  <c r="O36" i="27"/>
  <c r="O27" i="27"/>
  <c r="O37" i="27"/>
  <c r="O36" i="28"/>
  <c r="O32" i="27"/>
  <c r="O31" i="28"/>
  <c r="O50" i="27"/>
  <c r="O49" i="28"/>
  <c r="O42" i="27"/>
  <c r="O34" i="27"/>
  <c r="O33" i="28"/>
  <c r="O12" i="27"/>
  <c r="O11" i="28"/>
  <c r="O10" i="27"/>
  <c r="O9" i="28"/>
  <c r="AI2" i="27"/>
  <c r="O16" i="27"/>
  <c r="O15" i="28"/>
  <c r="GL9" i="27"/>
  <c r="FY9" i="27"/>
  <c r="N9" i="27"/>
  <c r="O9" i="27"/>
  <c r="O8" i="28"/>
  <c r="GL17" i="27"/>
  <c r="GL25" i="27"/>
  <c r="FY25" i="27"/>
  <c r="N25" i="27"/>
  <c r="O25" i="27"/>
  <c r="O24" i="28"/>
  <c r="N13" i="27"/>
  <c r="O13" i="27"/>
  <c r="AG13" i="27"/>
  <c r="FY13" i="27"/>
  <c r="N17" i="27"/>
  <c r="O17" i="27"/>
  <c r="O16" i="28"/>
  <c r="GL18" i="27"/>
  <c r="FY18" i="27"/>
  <c r="N38" i="27"/>
  <c r="O38" i="27"/>
  <c r="O37" i="28"/>
  <c r="GL38" i="27"/>
  <c r="FY38" i="27"/>
  <c r="FY4" i="27"/>
  <c r="N14" i="27"/>
  <c r="O14" i="27"/>
  <c r="O13" i="28"/>
  <c r="FY14" i="27"/>
  <c r="N18" i="27"/>
  <c r="O18" i="27"/>
  <c r="O17" i="28"/>
  <c r="GL19" i="27"/>
  <c r="FY19" i="27"/>
  <c r="N19" i="27"/>
  <c r="O19" i="27"/>
  <c r="AA19" i="27" s="1"/>
  <c r="GL23" i="27"/>
  <c r="FY23" i="27"/>
  <c r="N23" i="27"/>
  <c r="O23" i="27"/>
  <c r="O22" i="28"/>
  <c r="GL33" i="27"/>
  <c r="FY33" i="27"/>
  <c r="N33" i="27"/>
  <c r="O33" i="27"/>
  <c r="O32" i="28"/>
  <c r="FY15" i="27"/>
  <c r="GL56" i="27"/>
  <c r="FY56" i="27"/>
  <c r="N56" i="27"/>
  <c r="O56" i="27"/>
  <c r="O55" i="28"/>
  <c r="FY27" i="27"/>
  <c r="GL31" i="27"/>
  <c r="FY35" i="27"/>
  <c r="FY36" i="27"/>
  <c r="GL37" i="27"/>
  <c r="FY37" i="27"/>
  <c r="GL39" i="27"/>
  <c r="GL54" i="27"/>
  <c r="FY54" i="27"/>
  <c r="N54" i="27"/>
  <c r="O54" i="27"/>
  <c r="O53" i="28"/>
  <c r="FY24" i="27"/>
  <c r="GL28" i="27"/>
  <c r="FY28" i="27"/>
  <c r="N28" i="27"/>
  <c r="O28" i="27"/>
  <c r="O27" i="28"/>
  <c r="GL40" i="27"/>
  <c r="FY40" i="27"/>
  <c r="N40" i="27"/>
  <c r="O40" i="27"/>
  <c r="O39" i="28"/>
  <c r="GL44" i="27"/>
  <c r="FY44" i="27"/>
  <c r="N44" i="27"/>
  <c r="O44" i="27"/>
  <c r="GL52" i="27"/>
  <c r="FY52" i="27"/>
  <c r="N52" i="27"/>
  <c r="O52" i="27"/>
  <c r="O51" i="28"/>
  <c r="N21" i="27"/>
  <c r="O21" i="27"/>
  <c r="AG21" i="27"/>
  <c r="FY21" i="27"/>
  <c r="GL27" i="27"/>
  <c r="GL36" i="27"/>
  <c r="GL45" i="27"/>
  <c r="N45" i="27"/>
  <c r="O45" i="27"/>
  <c r="FY45" i="27"/>
  <c r="GL48" i="27"/>
  <c r="FY48" i="27"/>
  <c r="N48" i="27"/>
  <c r="O48" i="27"/>
  <c r="O47" i="28"/>
  <c r="GL53" i="27"/>
  <c r="GL55" i="27"/>
  <c r="GL57" i="27"/>
  <c r="GL74" i="27"/>
  <c r="FY74" i="27"/>
  <c r="N74" i="27"/>
  <c r="O74" i="27"/>
  <c r="GL89" i="27"/>
  <c r="N89" i="27"/>
  <c r="O89" i="27"/>
  <c r="O88" i="28"/>
  <c r="FY89" i="27"/>
  <c r="GL42" i="27"/>
  <c r="FY43" i="27"/>
  <c r="N51" i="27"/>
  <c r="O51" i="27"/>
  <c r="O50" i="28"/>
  <c r="N53" i="27"/>
  <c r="O53" i="27"/>
  <c r="O52" i="28"/>
  <c r="N55" i="27"/>
  <c r="O55" i="27"/>
  <c r="O54" i="28"/>
  <c r="N57" i="27"/>
  <c r="O57" i="27"/>
  <c r="O56" i="28"/>
  <c r="N29" i="27"/>
  <c r="O29" i="27"/>
  <c r="AG29" i="27"/>
  <c r="FY29" i="27"/>
  <c r="GL60" i="27"/>
  <c r="FY60" i="27"/>
  <c r="N60" i="27"/>
  <c r="O60" i="27"/>
  <c r="O59" i="28"/>
  <c r="GL62" i="27"/>
  <c r="FY62" i="27"/>
  <c r="N62" i="27"/>
  <c r="O62" i="27"/>
  <c r="O61" i="28"/>
  <c r="GL65" i="27"/>
  <c r="FY65" i="27"/>
  <c r="N65" i="27"/>
  <c r="O65" i="27"/>
  <c r="GL68" i="27"/>
  <c r="FY68" i="27"/>
  <c r="N68" i="27"/>
  <c r="O68" i="27"/>
  <c r="O67" i="28"/>
  <c r="GL71" i="27"/>
  <c r="FY71" i="27"/>
  <c r="N71" i="27"/>
  <c r="O71" i="27"/>
  <c r="O70" i="28"/>
  <c r="FY49" i="27"/>
  <c r="GL88" i="27"/>
  <c r="FY88" i="27"/>
  <c r="N88" i="27"/>
  <c r="O88" i="27"/>
  <c r="O87" i="28"/>
  <c r="N69" i="27"/>
  <c r="O69" i="27"/>
  <c r="O68" i="28"/>
  <c r="FY69" i="27"/>
  <c r="GL79" i="27"/>
  <c r="FY79" i="27"/>
  <c r="N79" i="27"/>
  <c r="O79" i="27"/>
  <c r="O78" i="28"/>
  <c r="GL82" i="27"/>
  <c r="FY82" i="27"/>
  <c r="N82" i="27"/>
  <c r="O82" i="27"/>
  <c r="FY76" i="27"/>
  <c r="GL84" i="27"/>
  <c r="FY84" i="27"/>
  <c r="N84" i="27"/>
  <c r="O84" i="27"/>
  <c r="O83" i="28"/>
  <c r="N75" i="27"/>
  <c r="O75" i="27"/>
  <c r="O74" i="28"/>
  <c r="FY75" i="27"/>
  <c r="N77" i="27"/>
  <c r="O77" i="27"/>
  <c r="O76" i="28"/>
  <c r="FY77" i="27"/>
  <c r="N80" i="27"/>
  <c r="O80" i="27"/>
  <c r="O79" i="28"/>
  <c r="FY80" i="27"/>
  <c r="FY90" i="27"/>
  <c r="N90" i="27"/>
  <c r="O90" i="27"/>
  <c r="GL91" i="27"/>
  <c r="FY91" i="27"/>
  <c r="N91" i="27"/>
  <c r="O91" i="27"/>
  <c r="GL96" i="27"/>
  <c r="FY96" i="27"/>
  <c r="N96" i="27"/>
  <c r="O96" i="27"/>
  <c r="O95" i="28"/>
  <c r="N85" i="27"/>
  <c r="O85" i="27"/>
  <c r="O84" i="28"/>
  <c r="FY85" i="27"/>
  <c r="GL92" i="27"/>
  <c r="FY92" i="27"/>
  <c r="N92" i="27"/>
  <c r="O92" i="27"/>
  <c r="O91" i="28"/>
  <c r="GL97" i="27"/>
  <c r="FY97" i="27"/>
  <c r="N97" i="27"/>
  <c r="O97" i="27"/>
  <c r="O96" i="28"/>
  <c r="FY93" i="27"/>
  <c r="GL99" i="27"/>
  <c r="FY99" i="27"/>
  <c r="N99" i="27"/>
  <c r="O99" i="27"/>
  <c r="O98" i="28"/>
  <c r="N94" i="27"/>
  <c r="O94" i="27"/>
  <c r="O93" i="28"/>
  <c r="FY94" i="27"/>
  <c r="GL107" i="27"/>
  <c r="FY107" i="27"/>
  <c r="N107" i="27"/>
  <c r="O107" i="27"/>
  <c r="O106" i="28"/>
  <c r="FY101" i="27"/>
  <c r="GL102" i="27"/>
  <c r="FY102" i="27"/>
  <c r="N100" i="27"/>
  <c r="O100" i="27"/>
  <c r="O99" i="28"/>
  <c r="FY100" i="27"/>
  <c r="N102" i="27"/>
  <c r="O102" i="27"/>
  <c r="GL104" i="27"/>
  <c r="FY104" i="27"/>
  <c r="N104" i="27"/>
  <c r="O104" i="27"/>
  <c r="O103" i="28"/>
  <c r="N105" i="27"/>
  <c r="O105" i="27"/>
  <c r="O104" i="28"/>
  <c r="FY105" i="27"/>
  <c r="GL110" i="27"/>
  <c r="FY110" i="27"/>
  <c r="N110" i="27"/>
  <c r="O110" i="27"/>
  <c r="O109" i="28"/>
  <c r="FY112" i="27"/>
  <c r="N112" i="27"/>
  <c r="O112" i="27"/>
  <c r="O111" i="28"/>
  <c r="GL113" i="27"/>
  <c r="FY113" i="27"/>
  <c r="N113" i="27"/>
  <c r="O113" i="27"/>
  <c r="M5" i="8"/>
  <c r="O5" i="8"/>
  <c r="P5" i="8" s="1"/>
  <c r="M4" i="8"/>
  <c r="O4" i="8"/>
  <c r="P4" i="8" s="1"/>
  <c r="Q4" i="8" s="1"/>
  <c r="J48" i="7"/>
  <c r="M4" i="2"/>
  <c r="J102" i="6"/>
  <c r="M4" i="6"/>
  <c r="O4" i="6"/>
  <c r="P4" i="6" s="1"/>
  <c r="Q4" i="6" s="1"/>
  <c r="M6" i="6"/>
  <c r="J48" i="6"/>
  <c r="M5" i="6"/>
  <c r="O5" i="6"/>
  <c r="P5" i="6" s="1"/>
  <c r="C65" i="2"/>
  <c r="F65" i="2" s="1"/>
  <c r="U64" i="5" s="1"/>
  <c r="AV64" i="5" s="1"/>
  <c r="BI64" i="5" s="1"/>
  <c r="AJ64" i="5" s="1"/>
  <c r="C65" i="6" s="1"/>
  <c r="F65" i="6" s="1"/>
  <c r="C53" i="2"/>
  <c r="F53" i="2" s="1"/>
  <c r="N9" i="2" s="1"/>
  <c r="C93" i="2"/>
  <c r="J81" i="2"/>
  <c r="J77" i="2"/>
  <c r="J69" i="2"/>
  <c r="C40" i="2"/>
  <c r="C28" i="2"/>
  <c r="J114" i="2"/>
  <c r="J101" i="2"/>
  <c r="C32" i="2"/>
  <c r="F32" i="2" s="1"/>
  <c r="Z31" i="23" s="1"/>
  <c r="C8" i="2"/>
  <c r="O4" i="2"/>
  <c r="P4" i="2" s="1"/>
  <c r="J113" i="13"/>
  <c r="J112" i="11"/>
  <c r="J112" i="10"/>
  <c r="J112" i="9"/>
  <c r="J112" i="8"/>
  <c r="S16" i="5"/>
  <c r="BH16" i="5"/>
  <c r="C17" i="2"/>
  <c r="C45" i="2"/>
  <c r="S44" i="5"/>
  <c r="BH44" i="5"/>
  <c r="C90" i="2"/>
  <c r="S89" i="5"/>
  <c r="BH89" i="5"/>
  <c r="C4" i="2"/>
  <c r="S3" i="5"/>
  <c r="BH3" i="5"/>
  <c r="S41" i="5"/>
  <c r="BH41" i="5"/>
  <c r="C42" i="2"/>
  <c r="C9" i="2"/>
  <c r="S8" i="5"/>
  <c r="BH8" i="5"/>
  <c r="S74" i="5"/>
  <c r="BH74" i="5"/>
  <c r="C75" i="2"/>
  <c r="S95" i="5"/>
  <c r="BH95" i="5"/>
  <c r="C96" i="2"/>
  <c r="C33" i="2"/>
  <c r="S32" i="5"/>
  <c r="BH32" i="5"/>
  <c r="S29" i="5"/>
  <c r="BH29" i="5"/>
  <c r="S67" i="5"/>
  <c r="BH67" i="5"/>
  <c r="C19" i="2"/>
  <c r="F19" i="2" s="1"/>
  <c r="S38" i="5"/>
  <c r="BH38" i="5"/>
  <c r="C14" i="2"/>
  <c r="S64" i="5"/>
  <c r="BH64" i="5"/>
  <c r="C72" i="2"/>
  <c r="S97" i="5"/>
  <c r="BH97" i="5"/>
  <c r="C98" i="2"/>
  <c r="F98" i="2" s="1"/>
  <c r="S17" i="5"/>
  <c r="BH17" i="5"/>
  <c r="C18" i="2"/>
  <c r="C54" i="2"/>
  <c r="C97" i="2"/>
  <c r="C61" i="2"/>
  <c r="C31" i="2"/>
  <c r="S87" i="5"/>
  <c r="BH87" i="5"/>
  <c r="S22" i="5"/>
  <c r="BH22" i="5"/>
  <c r="C52" i="2"/>
  <c r="C44" i="2"/>
  <c r="C107" i="2"/>
  <c r="S104" i="5"/>
  <c r="BH104" i="5"/>
  <c r="DO87" i="5"/>
  <c r="N24" i="5"/>
  <c r="O24" i="5"/>
  <c r="DO24" i="5"/>
  <c r="J107" i="6"/>
  <c r="J104" i="11"/>
  <c r="J79" i="15"/>
  <c r="J105" i="16"/>
  <c r="DO49" i="5"/>
  <c r="N49" i="5"/>
  <c r="DB101" i="5"/>
  <c r="N101" i="5"/>
  <c r="O101" i="5"/>
  <c r="DO101" i="5"/>
  <c r="DO116" i="5"/>
  <c r="N116" i="5"/>
  <c r="DB120" i="5"/>
  <c r="N120" i="5"/>
  <c r="DB128" i="5"/>
  <c r="N128" i="5"/>
  <c r="N144" i="5"/>
  <c r="DO144" i="5"/>
  <c r="DB144" i="5"/>
  <c r="N171" i="5"/>
  <c r="DB171" i="5"/>
  <c r="CY3" i="5"/>
  <c r="DO93" i="5"/>
  <c r="DB93" i="5"/>
  <c r="N93" i="5"/>
  <c r="O93" i="5"/>
  <c r="N168" i="5"/>
  <c r="DO168" i="5"/>
  <c r="N47" i="5"/>
  <c r="O47" i="5"/>
  <c r="S47" i="5"/>
  <c r="BH47" i="5"/>
  <c r="DB47" i="5"/>
  <c r="C106" i="2"/>
  <c r="F106" i="2" s="1"/>
  <c r="N21" i="2" s="1"/>
  <c r="S105" i="5"/>
  <c r="S81" i="5"/>
  <c r="BH81" i="5"/>
  <c r="C82" i="2"/>
  <c r="DB65" i="5"/>
  <c r="N65" i="5"/>
  <c r="O65" i="5"/>
  <c r="DO65" i="5"/>
  <c r="S85" i="5"/>
  <c r="BH85" i="5"/>
  <c r="C86" i="2"/>
  <c r="C80" i="2"/>
  <c r="S79" i="5"/>
  <c r="BH79" i="5"/>
  <c r="DB55" i="5"/>
  <c r="N55" i="5"/>
  <c r="O55" i="5"/>
  <c r="DO55" i="5"/>
  <c r="S14" i="5"/>
  <c r="BH14" i="5"/>
  <c r="C15" i="2"/>
  <c r="C59" i="2"/>
  <c r="S58" i="5"/>
  <c r="BH58" i="5"/>
  <c r="C71" i="2"/>
  <c r="S70" i="5"/>
  <c r="BH70" i="5"/>
  <c r="DB77" i="5"/>
  <c r="DO77" i="5"/>
  <c r="N77" i="5"/>
  <c r="O77" i="5"/>
  <c r="S46" i="5"/>
  <c r="BH46" i="5"/>
  <c r="C47" i="2"/>
  <c r="C11" i="2"/>
  <c r="S10" i="5"/>
  <c r="BH10" i="5"/>
  <c r="C27" i="2"/>
  <c r="S26" i="5"/>
  <c r="BH26" i="5"/>
  <c r="S107" i="5"/>
  <c r="BH107" i="5"/>
  <c r="C108" i="2"/>
  <c r="N57" i="5"/>
  <c r="O57" i="5"/>
  <c r="DB57" i="5"/>
  <c r="DO57" i="5"/>
  <c r="N108" i="5"/>
  <c r="O108" i="5"/>
  <c r="DB108" i="5"/>
  <c r="DO108" i="5"/>
  <c r="DO45" i="5"/>
  <c r="N45" i="5"/>
  <c r="O45" i="5"/>
  <c r="S45" i="5"/>
  <c r="BH45" i="5"/>
  <c r="DB45" i="5"/>
  <c r="O6" i="6"/>
  <c r="P6" i="6" s="1"/>
  <c r="J104" i="9"/>
  <c r="O19" i="5"/>
  <c r="N102" i="23"/>
  <c r="O102" i="23"/>
  <c r="DG102" i="23"/>
  <c r="N47" i="23"/>
  <c r="O47" i="23"/>
  <c r="DG47" i="23"/>
  <c r="U95" i="23"/>
  <c r="BM95" i="23"/>
  <c r="U32" i="23"/>
  <c r="BM32" i="23"/>
  <c r="U28" i="23"/>
  <c r="BM28" i="23"/>
  <c r="BM99" i="23"/>
  <c r="BM83" i="23"/>
  <c r="BM78" i="23"/>
  <c r="BM65" i="23"/>
  <c r="BM49" i="23"/>
  <c r="BM16" i="23"/>
  <c r="BM53" i="23"/>
  <c r="BM57" i="23"/>
  <c r="BM109" i="23"/>
  <c r="U112" i="23"/>
  <c r="BM112" i="23"/>
  <c r="U108" i="23"/>
  <c r="BM108" i="23"/>
  <c r="U103" i="23"/>
  <c r="BM103" i="23"/>
  <c r="U94" i="23"/>
  <c r="BM94" i="23"/>
  <c r="U90" i="23"/>
  <c r="BM90" i="23"/>
  <c r="U73" i="23"/>
  <c r="BM73" i="23"/>
  <c r="U60" i="23"/>
  <c r="BM60" i="23"/>
  <c r="BM98" i="23"/>
  <c r="BM87" i="23"/>
  <c r="BM82" i="23"/>
  <c r="BM70" i="23"/>
  <c r="BM24" i="23"/>
  <c r="U111" i="23"/>
  <c r="BM111" i="23"/>
  <c r="U107" i="23"/>
  <c r="BM107" i="23"/>
  <c r="U72" i="23"/>
  <c r="BM72" i="23"/>
  <c r="U68" i="23"/>
  <c r="BM68" i="23"/>
  <c r="U63" i="23"/>
  <c r="BM63" i="23"/>
  <c r="U59" i="23"/>
  <c r="BM59" i="23"/>
  <c r="U55" i="23"/>
  <c r="BM55" i="23"/>
  <c r="U34" i="23"/>
  <c r="BM34" i="23"/>
  <c r="U22" i="23"/>
  <c r="BM22" i="23"/>
  <c r="U6" i="23"/>
  <c r="BM6" i="23"/>
  <c r="BM104" i="23"/>
  <c r="BM91" i="23"/>
  <c r="BM86" i="23"/>
  <c r="BM80" i="23"/>
  <c r="BM74" i="23"/>
  <c r="BM51" i="23"/>
  <c r="BM46" i="23"/>
  <c r="BM18" i="23"/>
  <c r="BM14" i="23"/>
  <c r="BM8" i="23"/>
  <c r="U96" i="23"/>
  <c r="BM96" i="23"/>
  <c r="U92" i="23"/>
  <c r="BM92" i="23"/>
  <c r="U88" i="23"/>
  <c r="BM88" i="23"/>
  <c r="U84" i="23"/>
  <c r="BM84" i="23"/>
  <c r="U79" i="23"/>
  <c r="BM79" i="23"/>
  <c r="U75" i="23"/>
  <c r="BM75" i="23"/>
  <c r="U71" i="23"/>
  <c r="BM71" i="23"/>
  <c r="U66" i="23"/>
  <c r="BM66" i="23"/>
  <c r="U62" i="23"/>
  <c r="BM62" i="23"/>
  <c r="U58" i="23"/>
  <c r="BM58" i="23"/>
  <c r="U54" i="23"/>
  <c r="BM54" i="23"/>
  <c r="U50" i="23"/>
  <c r="BM50" i="23"/>
  <c r="U45" i="23"/>
  <c r="BM45" i="23"/>
  <c r="U33" i="23"/>
  <c r="BM33" i="23"/>
  <c r="U29" i="23"/>
  <c r="BM29" i="23"/>
  <c r="U25" i="23"/>
  <c r="BM25" i="23"/>
  <c r="U21" i="23"/>
  <c r="BM21" i="23"/>
  <c r="U17" i="23"/>
  <c r="BM17" i="23"/>
  <c r="U13" i="23"/>
  <c r="BM13" i="23"/>
  <c r="U9" i="23"/>
  <c r="BM9" i="23"/>
  <c r="U5" i="23"/>
  <c r="BM5" i="23"/>
  <c r="BM105" i="23"/>
  <c r="BM35" i="23"/>
  <c r="BM31" i="23"/>
  <c r="BM11" i="23"/>
  <c r="BM93" i="23"/>
  <c r="BM64" i="23"/>
  <c r="BM52" i="23"/>
  <c r="BM48" i="23"/>
  <c r="BM19" i="23"/>
  <c r="BM15" i="23"/>
  <c r="BM77" i="23"/>
  <c r="BM85" i="23"/>
  <c r="BM110" i="23"/>
  <c r="BM97" i="23"/>
  <c r="BM69" i="23"/>
  <c r="BM56" i="23"/>
  <c r="BM23" i="23"/>
  <c r="O3" i="23"/>
  <c r="A6" i="25"/>
  <c r="S103" i="5"/>
  <c r="BH103" i="5"/>
  <c r="DT43" i="23"/>
  <c r="DG36" i="23"/>
  <c r="DG69" i="23"/>
  <c r="DT62" i="23"/>
  <c r="N62" i="23"/>
  <c r="O62" i="23"/>
  <c r="X62" i="23"/>
  <c r="DT95" i="23"/>
  <c r="N95" i="23"/>
  <c r="O95" i="23"/>
  <c r="X95" i="23"/>
  <c r="N114" i="23"/>
  <c r="O31" i="23"/>
  <c r="X31" i="23"/>
  <c r="DT32" i="23"/>
  <c r="N35" i="23"/>
  <c r="O35" i="23"/>
  <c r="X35" i="23"/>
  <c r="DT35" i="23"/>
  <c r="N42" i="23"/>
  <c r="O42" i="23"/>
  <c r="U42" i="23"/>
  <c r="DT42" i="23"/>
  <c r="DT65" i="23"/>
  <c r="DG65" i="23"/>
  <c r="DG42" i="23"/>
  <c r="DT84" i="23"/>
  <c r="N84" i="23"/>
  <c r="O84" i="23"/>
  <c r="X84" i="23"/>
  <c r="N30" i="23"/>
  <c r="O30" i="23"/>
  <c r="X30" i="23"/>
  <c r="N33" i="23"/>
  <c r="O33" i="23"/>
  <c r="X33" i="23"/>
  <c r="N63" i="23"/>
  <c r="O63" i="23"/>
  <c r="X63" i="23"/>
  <c r="N64" i="23"/>
  <c r="O64" i="23"/>
  <c r="X64" i="23"/>
  <c r="DT73" i="23"/>
  <c r="N104" i="23"/>
  <c r="O104" i="23"/>
  <c r="X104" i="23"/>
  <c r="DT104" i="23"/>
  <c r="N32" i="23"/>
  <c r="O32" i="23"/>
  <c r="X32" i="23"/>
  <c r="DT38" i="23"/>
  <c r="N115" i="23"/>
  <c r="DT24" i="23"/>
  <c r="N24" i="23"/>
  <c r="O24" i="23"/>
  <c r="X24" i="23"/>
  <c r="N78" i="23"/>
  <c r="O78" i="23"/>
  <c r="X78" i="23"/>
  <c r="DT78" i="23"/>
  <c r="DT49" i="23"/>
  <c r="DG49" i="23"/>
  <c r="N49" i="23"/>
  <c r="AF49" i="23"/>
  <c r="DZ49" i="23"/>
  <c r="DG54" i="23"/>
  <c r="N54" i="23"/>
  <c r="O54" i="23"/>
  <c r="X54" i="23"/>
  <c r="DT54" i="23"/>
  <c r="DT59" i="23"/>
  <c r="N59" i="23"/>
  <c r="O59" i="23"/>
  <c r="X59" i="23"/>
  <c r="N20" i="23"/>
  <c r="O20" i="23"/>
  <c r="U20" i="23"/>
  <c r="N21" i="23"/>
  <c r="O21" i="23"/>
  <c r="X21" i="23"/>
  <c r="N23" i="23"/>
  <c r="O23" i="23"/>
  <c r="X23" i="23"/>
  <c r="N51" i="23"/>
  <c r="O51" i="23"/>
  <c r="X51" i="23"/>
  <c r="N52" i="23"/>
  <c r="O52" i="23"/>
  <c r="X52" i="23"/>
  <c r="N53" i="23"/>
  <c r="O53" i="23"/>
  <c r="X53" i="23"/>
  <c r="N86" i="23"/>
  <c r="O86" i="23"/>
  <c r="X86" i="23"/>
  <c r="N29" i="23"/>
  <c r="O29" i="23"/>
  <c r="X29" i="23"/>
  <c r="N39" i="23"/>
  <c r="O39" i="23"/>
  <c r="U39" i="23"/>
  <c r="DT39" i="23"/>
  <c r="DG44" i="23"/>
  <c r="DT46" i="23"/>
  <c r="N46" i="23"/>
  <c r="O46" i="23"/>
  <c r="X46" i="23"/>
  <c r="DT58" i="23"/>
  <c r="N58" i="23"/>
  <c r="O58" i="23"/>
  <c r="X58" i="23"/>
  <c r="DT61" i="23"/>
  <c r="N61" i="23"/>
  <c r="O61" i="23"/>
  <c r="U61" i="23"/>
  <c r="DT72" i="23"/>
  <c r="N77" i="23"/>
  <c r="O77" i="23"/>
  <c r="X77" i="23"/>
  <c r="DT96" i="23"/>
  <c r="N96" i="23"/>
  <c r="O96" i="23"/>
  <c r="X96" i="23"/>
  <c r="DD3" i="23"/>
  <c r="N22" i="23"/>
  <c r="O22" i="23"/>
  <c r="X22" i="23"/>
  <c r="DT33" i="23"/>
  <c r="N40" i="23"/>
  <c r="O40" i="23"/>
  <c r="U40" i="23"/>
  <c r="DG40" i="23"/>
  <c r="DT57" i="23"/>
  <c r="N57" i="23"/>
  <c r="O57" i="23"/>
  <c r="X57" i="23"/>
  <c r="DT60" i="23"/>
  <c r="N60" i="23"/>
  <c r="O60" i="23"/>
  <c r="X60" i="23"/>
  <c r="DT71" i="23"/>
  <c r="DG38" i="23"/>
  <c r="N48" i="23"/>
  <c r="O48" i="23"/>
  <c r="X48" i="23"/>
  <c r="DT70" i="23"/>
  <c r="N76" i="23"/>
  <c r="O76" i="23"/>
  <c r="U76" i="23"/>
  <c r="DT97" i="23"/>
  <c r="N97" i="23"/>
  <c r="O97" i="23"/>
  <c r="X97" i="23"/>
  <c r="N111" i="23"/>
  <c r="O111" i="23"/>
  <c r="X111" i="23"/>
  <c r="N19" i="23"/>
  <c r="O19" i="23"/>
  <c r="X19" i="23"/>
  <c r="DT19" i="23"/>
  <c r="DG19" i="23"/>
  <c r="DD4" i="23"/>
  <c r="N28" i="23"/>
  <c r="O28" i="23"/>
  <c r="X28" i="23"/>
  <c r="DT28" i="23"/>
  <c r="DG28" i="23"/>
  <c r="DT3" i="23"/>
  <c r="DG3" i="23"/>
  <c r="DG25" i="23"/>
  <c r="DT25" i="23"/>
  <c r="DG26" i="23"/>
  <c r="DT26" i="23"/>
  <c r="DG27" i="23"/>
  <c r="DT27" i="23"/>
  <c r="N45" i="23"/>
  <c r="O45" i="23"/>
  <c r="X45" i="23"/>
  <c r="DT45" i="23"/>
  <c r="DG45" i="23"/>
  <c r="N66" i="23"/>
  <c r="O66" i="23"/>
  <c r="X66" i="23"/>
  <c r="DG66" i="23"/>
  <c r="DT66" i="23"/>
  <c r="P2" i="23"/>
  <c r="DG4" i="23"/>
  <c r="DT4" i="23"/>
  <c r="DG5" i="23"/>
  <c r="DT5" i="23"/>
  <c r="DG6" i="23"/>
  <c r="DT6" i="23"/>
  <c r="DG7" i="23"/>
  <c r="DT7" i="23"/>
  <c r="DG8" i="23"/>
  <c r="DT8" i="23"/>
  <c r="DG9" i="23"/>
  <c r="DT9" i="23"/>
  <c r="DG10" i="23"/>
  <c r="DT10" i="23"/>
  <c r="DG11" i="23"/>
  <c r="DT11" i="23"/>
  <c r="DG12" i="23"/>
  <c r="DT12" i="23"/>
  <c r="DG13" i="23"/>
  <c r="DT13" i="23"/>
  <c r="DG14" i="23"/>
  <c r="DT14" i="23"/>
  <c r="DG15" i="23"/>
  <c r="DT15" i="23"/>
  <c r="DG16" i="23"/>
  <c r="DT16" i="23"/>
  <c r="DG17" i="23"/>
  <c r="DT17" i="23"/>
  <c r="DG18" i="23"/>
  <c r="DT18" i="23"/>
  <c r="DG29" i="23"/>
  <c r="DG30" i="23"/>
  <c r="DT34" i="23"/>
  <c r="DG34" i="23"/>
  <c r="DG35" i="23"/>
  <c r="DT36" i="23"/>
  <c r="DG39" i="23"/>
  <c r="DT40" i="23"/>
  <c r="DG43" i="23"/>
  <c r="DT44" i="23"/>
  <c r="DT50" i="23"/>
  <c r="DG50" i="23"/>
  <c r="N50" i="23"/>
  <c r="O50" i="23"/>
  <c r="X50" i="23"/>
  <c r="DG20" i="23"/>
  <c r="DG21" i="23"/>
  <c r="DG22" i="23"/>
  <c r="DG23" i="23"/>
  <c r="O25" i="23"/>
  <c r="X25" i="23"/>
  <c r="O26" i="23"/>
  <c r="U26" i="23"/>
  <c r="O27" i="23"/>
  <c r="U27" i="23"/>
  <c r="DG31" i="23"/>
  <c r="DT31" i="23"/>
  <c r="DT37" i="23"/>
  <c r="DT41" i="23"/>
  <c r="N55" i="23"/>
  <c r="O55" i="23"/>
  <c r="X55" i="23"/>
  <c r="DT55" i="23"/>
  <c r="O112" i="23"/>
  <c r="X112" i="23"/>
  <c r="O110" i="23"/>
  <c r="X110" i="23"/>
  <c r="O90" i="23"/>
  <c r="X90" i="23"/>
  <c r="O89" i="23"/>
  <c r="U89" i="23"/>
  <c r="O103" i="23"/>
  <c r="X103" i="23"/>
  <c r="O101" i="23"/>
  <c r="U101" i="23"/>
  <c r="O100" i="23"/>
  <c r="U100" i="23"/>
  <c r="O99" i="23"/>
  <c r="X99" i="23"/>
  <c r="O98" i="23"/>
  <c r="X98" i="23"/>
  <c r="O79" i="23"/>
  <c r="X79" i="23"/>
  <c r="O85" i="23"/>
  <c r="X85" i="23"/>
  <c r="O94" i="23"/>
  <c r="X94" i="23"/>
  <c r="O93" i="23"/>
  <c r="X93" i="23"/>
  <c r="O92" i="23"/>
  <c r="X92" i="23"/>
  <c r="O73" i="23"/>
  <c r="X73" i="23"/>
  <c r="O72" i="23"/>
  <c r="X72" i="23"/>
  <c r="O71" i="23"/>
  <c r="X71" i="23"/>
  <c r="O70" i="23"/>
  <c r="X70" i="23"/>
  <c r="O69" i="23"/>
  <c r="X69" i="23"/>
  <c r="O68" i="23"/>
  <c r="X68" i="23"/>
  <c r="O65" i="23"/>
  <c r="X65" i="23"/>
  <c r="O44" i="23"/>
  <c r="U44" i="23"/>
  <c r="O43" i="23"/>
  <c r="U43" i="23"/>
  <c r="O41" i="23"/>
  <c r="U41" i="23"/>
  <c r="O38" i="23"/>
  <c r="U38" i="23"/>
  <c r="O37" i="23"/>
  <c r="U37" i="23"/>
  <c r="O36" i="23"/>
  <c r="U36" i="23"/>
  <c r="O34" i="23"/>
  <c r="X34" i="23"/>
  <c r="O4" i="23"/>
  <c r="U4" i="23"/>
  <c r="X5" i="23"/>
  <c r="O6" i="23"/>
  <c r="X6" i="23"/>
  <c r="O7" i="23"/>
  <c r="U7" i="23"/>
  <c r="O8" i="23"/>
  <c r="X8" i="23"/>
  <c r="O9" i="23"/>
  <c r="X9" i="23"/>
  <c r="O10" i="23"/>
  <c r="U10" i="23"/>
  <c r="O11" i="23"/>
  <c r="X11" i="23"/>
  <c r="O12" i="23"/>
  <c r="U12" i="23"/>
  <c r="O13" i="23"/>
  <c r="X13" i="23"/>
  <c r="O14" i="23"/>
  <c r="X14" i="23"/>
  <c r="O15" i="23"/>
  <c r="X15" i="23"/>
  <c r="O16" i="23"/>
  <c r="X16" i="23"/>
  <c r="O17" i="23"/>
  <c r="X17" i="23"/>
  <c r="O18" i="23"/>
  <c r="X18" i="23"/>
  <c r="DG24" i="23"/>
  <c r="DG37" i="23"/>
  <c r="DG41" i="23"/>
  <c r="N56" i="23"/>
  <c r="O56" i="23"/>
  <c r="X56" i="23"/>
  <c r="DT56" i="23"/>
  <c r="DG56" i="23"/>
  <c r="N87" i="23"/>
  <c r="O87" i="23"/>
  <c r="X87" i="23"/>
  <c r="DG87" i="23"/>
  <c r="DT87" i="23"/>
  <c r="DG46" i="23"/>
  <c r="DG48" i="23"/>
  <c r="DG68" i="23"/>
  <c r="DT69" i="23"/>
  <c r="N81" i="23"/>
  <c r="O81" i="23"/>
  <c r="DG81" i="23"/>
  <c r="DT81" i="23"/>
  <c r="DG70" i="23"/>
  <c r="DG71" i="23"/>
  <c r="DG72" i="23"/>
  <c r="DG73" i="23"/>
  <c r="N74" i="23"/>
  <c r="O74" i="23"/>
  <c r="X74" i="23"/>
  <c r="DT74" i="23"/>
  <c r="DG74" i="23"/>
  <c r="N80" i="23"/>
  <c r="O80" i="23"/>
  <c r="X80" i="23"/>
  <c r="DG80" i="23"/>
  <c r="DT80" i="23"/>
  <c r="DT68" i="23"/>
  <c r="DT75" i="23"/>
  <c r="DG75" i="23"/>
  <c r="DT79" i="23"/>
  <c r="N88" i="23"/>
  <c r="O88" i="23"/>
  <c r="X88" i="23"/>
  <c r="DT88" i="23"/>
  <c r="DG88" i="23"/>
  <c r="DG104" i="23"/>
  <c r="DG51" i="23"/>
  <c r="DG52" i="23"/>
  <c r="N75" i="23"/>
  <c r="O75" i="23"/>
  <c r="X75" i="23"/>
  <c r="DG79" i="23"/>
  <c r="N83" i="23"/>
  <c r="O83" i="23"/>
  <c r="X83" i="23"/>
  <c r="DT83" i="23"/>
  <c r="DG83" i="23"/>
  <c r="N91" i="23"/>
  <c r="O91" i="23"/>
  <c r="X91" i="23"/>
  <c r="DT91" i="23"/>
  <c r="DG91" i="23"/>
  <c r="DT98" i="23"/>
  <c r="DT99" i="23"/>
  <c r="DT100" i="23"/>
  <c r="DT101" i="23"/>
  <c r="DT103" i="23"/>
  <c r="N107" i="23"/>
  <c r="O107" i="23"/>
  <c r="X107" i="23"/>
  <c r="DG107" i="23"/>
  <c r="DT107" i="23"/>
  <c r="DG53" i="23"/>
  <c r="DG57" i="23"/>
  <c r="DG58" i="23"/>
  <c r="DG59" i="23"/>
  <c r="DG60" i="23"/>
  <c r="DG61" i="23"/>
  <c r="DG62" i="23"/>
  <c r="DG63" i="23"/>
  <c r="DG64" i="23"/>
  <c r="DG78" i="23"/>
  <c r="N82" i="23"/>
  <c r="O82" i="23"/>
  <c r="X82" i="23"/>
  <c r="DT82" i="23"/>
  <c r="DG82" i="23"/>
  <c r="DT85" i="23"/>
  <c r="DG85" i="23"/>
  <c r="DG98" i="23"/>
  <c r="DG99" i="23"/>
  <c r="DG100" i="23"/>
  <c r="DG101" i="23"/>
  <c r="DG103" i="23"/>
  <c r="N105" i="23"/>
  <c r="O105" i="23"/>
  <c r="X105" i="23"/>
  <c r="DT105" i="23"/>
  <c r="DG105" i="23"/>
  <c r="DG89" i="23"/>
  <c r="DT89" i="23"/>
  <c r="DG90" i="23"/>
  <c r="DT90" i="23"/>
  <c r="DT106" i="23"/>
  <c r="DG84" i="23"/>
  <c r="DG92" i="23"/>
  <c r="DT92" i="23"/>
  <c r="DG93" i="23"/>
  <c r="DT93" i="23"/>
  <c r="DG94" i="23"/>
  <c r="DT94" i="23"/>
  <c r="DG95" i="23"/>
  <c r="N106" i="23"/>
  <c r="O106" i="23"/>
  <c r="X106" i="23"/>
  <c r="N109" i="23"/>
  <c r="O109" i="23"/>
  <c r="X109" i="23"/>
  <c r="DT109" i="23"/>
  <c r="DG109" i="23"/>
  <c r="DG76" i="23"/>
  <c r="DG77" i="23"/>
  <c r="DG86" i="23"/>
  <c r="DG96" i="23"/>
  <c r="DG97" i="23"/>
  <c r="N108" i="23"/>
  <c r="O108" i="23"/>
  <c r="X108" i="23"/>
  <c r="DT108" i="23"/>
  <c r="DG108" i="23"/>
  <c r="DG110" i="23"/>
  <c r="DT110" i="23"/>
  <c r="DG111" i="23"/>
  <c r="DT112" i="23"/>
  <c r="DG112" i="23"/>
  <c r="C74" i="2"/>
  <c r="S72" i="5"/>
  <c r="BH72" i="5"/>
  <c r="C73" i="2"/>
  <c r="M9" i="7"/>
  <c r="O9" i="7"/>
  <c r="P9" i="7" s="1"/>
  <c r="M6" i="7"/>
  <c r="O6" i="7"/>
  <c r="P6" i="7" s="1"/>
  <c r="M5" i="7"/>
  <c r="M8" i="7"/>
  <c r="O8" i="7"/>
  <c r="P8" i="7" s="1"/>
  <c r="M7" i="7"/>
  <c r="O7" i="7"/>
  <c r="P7" i="7" s="1"/>
  <c r="M4" i="7"/>
  <c r="O4" i="7"/>
  <c r="P4" i="7" s="1"/>
  <c r="Q4" i="7" s="1"/>
  <c r="R4" i="7" s="1"/>
  <c r="N111" i="5"/>
  <c r="O111" i="5"/>
  <c r="S84" i="5"/>
  <c r="BH84" i="5"/>
  <c r="C85" i="2"/>
  <c r="F85" i="2" s="1"/>
  <c r="N19" i="2" s="1"/>
  <c r="S63" i="5"/>
  <c r="BH63" i="5"/>
  <c r="C64" i="2"/>
  <c r="C20" i="2"/>
  <c r="F20" i="2" s="1"/>
  <c r="S19" i="5"/>
  <c r="BH19" i="5"/>
  <c r="DO19" i="5"/>
  <c r="DY170" i="5"/>
  <c r="M7" i="16"/>
  <c r="P7" i="16"/>
  <c r="O7" i="16"/>
  <c r="W7" i="16" s="1"/>
  <c r="D8" i="16"/>
  <c r="N7" i="16"/>
  <c r="J35" i="16"/>
  <c r="D9" i="15"/>
  <c r="J35" i="15"/>
  <c r="M8" i="15"/>
  <c r="O8" i="15" s="1"/>
  <c r="J35" i="14"/>
  <c r="J35" i="13"/>
  <c r="D6" i="12"/>
  <c r="M5" i="12"/>
  <c r="O5" i="12"/>
  <c r="P5" i="12" s="1"/>
  <c r="J35" i="12"/>
  <c r="J35" i="11"/>
  <c r="D6" i="10"/>
  <c r="M5" i="10"/>
  <c r="M4" i="9"/>
  <c r="D5" i="9"/>
  <c r="J35" i="9"/>
  <c r="D7" i="8"/>
  <c r="M6" i="8"/>
  <c r="O6" i="8"/>
  <c r="P6" i="8" s="1"/>
  <c r="J35" i="8"/>
  <c r="M11" i="7"/>
  <c r="O11" i="7"/>
  <c r="P11" i="7" s="1"/>
  <c r="M10" i="7"/>
  <c r="O10" i="7"/>
  <c r="P10" i="7" s="1"/>
  <c r="J35" i="7"/>
  <c r="J35" i="6"/>
  <c r="M6" i="2"/>
  <c r="O6" i="2"/>
  <c r="M5" i="2"/>
  <c r="V37" i="3"/>
  <c r="AX37" i="3" s="1"/>
  <c r="V9" i="3"/>
  <c r="AX9" i="3" s="1"/>
  <c r="V83" i="3"/>
  <c r="AX83" i="3" s="1"/>
  <c r="V39" i="3"/>
  <c r="AX39" i="3" s="1"/>
  <c r="S50" i="5"/>
  <c r="BH50" i="5"/>
  <c r="C51" i="2"/>
  <c r="S110" i="5"/>
  <c r="BH110" i="5"/>
  <c r="N28" i="5"/>
  <c r="O28" i="5"/>
  <c r="DB28" i="5"/>
  <c r="DO28" i="5"/>
  <c r="O34" i="5"/>
  <c r="C35" i="2"/>
  <c r="F35" i="2"/>
  <c r="U34" i="5" s="1"/>
  <c r="O23" i="5"/>
  <c r="J56" i="6"/>
  <c r="DO34" i="5"/>
  <c r="DB34" i="5"/>
  <c r="O5" i="13"/>
  <c r="P5" i="13" s="1"/>
  <c r="D7" i="14"/>
  <c r="D8" i="13"/>
  <c r="M7" i="13"/>
  <c r="O7" i="13"/>
  <c r="P7" i="13" s="1"/>
  <c r="AS74" i="27"/>
  <c r="AU74" i="27"/>
  <c r="EI74" i="27"/>
  <c r="O112" i="28"/>
  <c r="O86" i="28"/>
  <c r="Q86" i="28"/>
  <c r="AS57" i="27"/>
  <c r="AU57" i="27"/>
  <c r="EI57" i="27"/>
  <c r="AU87" i="27"/>
  <c r="EI87" i="27" s="1"/>
  <c r="CP87" i="27"/>
  <c r="AO87" i="27"/>
  <c r="EH87" i="27" s="1"/>
  <c r="BA87" i="27"/>
  <c r="J86" i="28" s="1"/>
  <c r="K86" i="28" s="1"/>
  <c r="L86" i="28" s="1"/>
  <c r="C15" i="10"/>
  <c r="AA30" i="27"/>
  <c r="AA24" i="27"/>
  <c r="AA33" i="27"/>
  <c r="AA25" i="27"/>
  <c r="AA34" i="27"/>
  <c r="U23" i="27"/>
  <c r="U32" i="27"/>
  <c r="U30" i="27"/>
  <c r="AA16" i="27"/>
  <c r="AG17" i="27"/>
  <c r="U9" i="27"/>
  <c r="AG6" i="27"/>
  <c r="AA17" i="27"/>
  <c r="U31" i="27"/>
  <c r="AG14" i="27"/>
  <c r="AA15" i="27"/>
  <c r="AG15" i="27"/>
  <c r="AG34" i="27"/>
  <c r="U34" i="27"/>
  <c r="U15" i="27"/>
  <c r="AA29" i="27"/>
  <c r="AG35" i="27"/>
  <c r="AG28" i="27"/>
  <c r="U14" i="27"/>
  <c r="U21" i="27"/>
  <c r="U25" i="27"/>
  <c r="AG23" i="27"/>
  <c r="AA14" i="27"/>
  <c r="U5" i="27"/>
  <c r="U18" i="27"/>
  <c r="AG3" i="27"/>
  <c r="AG5" i="27"/>
  <c r="U3" i="27"/>
  <c r="AG18" i="27"/>
  <c r="AA21" i="27"/>
  <c r="AA22" i="27"/>
  <c r="U29" i="27"/>
  <c r="AG33" i="27"/>
  <c r="AG31" i="27"/>
  <c r="AG32" i="27"/>
  <c r="U16" i="27"/>
  <c r="U33" i="27"/>
  <c r="U28" i="27"/>
  <c r="AG22" i="27"/>
  <c r="AA13" i="27"/>
  <c r="U13" i="27"/>
  <c r="AG16" i="27"/>
  <c r="AG9" i="27"/>
  <c r="AG25" i="27"/>
  <c r="O10" i="28"/>
  <c r="Q10" i="28"/>
  <c r="AA11" i="27"/>
  <c r="AA35" i="27"/>
  <c r="AA32" i="27"/>
  <c r="U35" i="27"/>
  <c r="AA28" i="27"/>
  <c r="AA31" i="27"/>
  <c r="AA23" i="27"/>
  <c r="U17" i="27"/>
  <c r="U22" i="27"/>
  <c r="AA6" i="27"/>
  <c r="AG24" i="27"/>
  <c r="U6" i="27"/>
  <c r="AA9" i="27"/>
  <c r="U24" i="27"/>
  <c r="AG11" i="27"/>
  <c r="AG19" i="27"/>
  <c r="AA18" i="27"/>
  <c r="Q44" i="28"/>
  <c r="O44" i="28"/>
  <c r="AU44" i="27"/>
  <c r="O43" i="28"/>
  <c r="AU42" i="27"/>
  <c r="O41" i="28"/>
  <c r="AA27" i="27"/>
  <c r="O26" i="28"/>
  <c r="Q26" i="28"/>
  <c r="Q2" i="28"/>
  <c r="O2" i="28"/>
  <c r="AU101" i="27"/>
  <c r="O100" i="28"/>
  <c r="O29" i="28"/>
  <c r="Q29" i="28"/>
  <c r="BA61" i="27"/>
  <c r="K60" i="28"/>
  <c r="L60" i="28"/>
  <c r="O60" i="28"/>
  <c r="Q60" i="28"/>
  <c r="AU90" i="27"/>
  <c r="O89" i="28"/>
  <c r="O64" i="28"/>
  <c r="Q64" i="28"/>
  <c r="AA36" i="27"/>
  <c r="O35" i="28"/>
  <c r="O110" i="28"/>
  <c r="Q110" i="28"/>
  <c r="O69" i="28"/>
  <c r="Q69" i="28"/>
  <c r="AU76" i="27"/>
  <c r="EI76" i="27"/>
  <c r="O75" i="28"/>
  <c r="Q75" i="28"/>
  <c r="AU102" i="27"/>
  <c r="O101" i="28"/>
  <c r="O81" i="28"/>
  <c r="Q81" i="28"/>
  <c r="O28" i="28"/>
  <c r="Q28" i="28"/>
  <c r="O73" i="28"/>
  <c r="Q73" i="28"/>
  <c r="O20" i="28"/>
  <c r="Q20" i="28"/>
  <c r="BA81" i="27"/>
  <c r="O80" i="28"/>
  <c r="AU43" i="27"/>
  <c r="EI43" i="27"/>
  <c r="O42" i="28"/>
  <c r="O90" i="28"/>
  <c r="Q90" i="28"/>
  <c r="O12" i="28"/>
  <c r="Q12" i="28"/>
  <c r="O4" i="28"/>
  <c r="Q4" i="28"/>
  <c r="O46" i="28"/>
  <c r="Q46" i="28"/>
  <c r="AA20" i="27"/>
  <c r="O19" i="28"/>
  <c r="BF10" i="27"/>
  <c r="BF11" i="27"/>
  <c r="AA4" i="27"/>
  <c r="U4" i="27"/>
  <c r="T38" i="27"/>
  <c r="U37" i="27"/>
  <c r="AA12" i="27"/>
  <c r="U12" i="27"/>
  <c r="AA26" i="27"/>
  <c r="U26" i="27"/>
  <c r="U36" i="27"/>
  <c r="AA10" i="27"/>
  <c r="U10" i="27"/>
  <c r="AA7" i="27"/>
  <c r="U7" i="27"/>
  <c r="AA8" i="27"/>
  <c r="U8" i="27"/>
  <c r="U27" i="27"/>
  <c r="U20" i="27"/>
  <c r="Z38" i="27"/>
  <c r="AA37" i="27"/>
  <c r="BA40" i="27"/>
  <c r="K39" i="28"/>
  <c r="L39" i="28"/>
  <c r="AG40" i="27"/>
  <c r="BA37" i="27"/>
  <c r="K36" i="28"/>
  <c r="L36" i="28"/>
  <c r="AG37" i="27"/>
  <c r="BA7" i="27"/>
  <c r="K6" i="28"/>
  <c r="L6" i="28"/>
  <c r="AG7" i="27"/>
  <c r="AU38" i="27"/>
  <c r="EI38" i="27"/>
  <c r="AG38" i="27"/>
  <c r="AU27" i="27"/>
  <c r="EI27" i="27"/>
  <c r="AG27" i="27"/>
  <c r="AU8" i="27"/>
  <c r="EI8" i="27"/>
  <c r="AG8" i="27"/>
  <c r="BA10" i="27"/>
  <c r="K9" i="28"/>
  <c r="L9" i="28"/>
  <c r="AG10" i="27"/>
  <c r="AU36" i="27"/>
  <c r="AG36" i="27"/>
  <c r="BA41" i="27"/>
  <c r="K40" i="28"/>
  <c r="L40" i="28"/>
  <c r="AG41" i="27"/>
  <c r="BA4" i="27"/>
  <c r="K3" i="28"/>
  <c r="L3" i="28"/>
  <c r="AG4" i="27"/>
  <c r="AF44" i="27"/>
  <c r="AG43" i="27"/>
  <c r="AU20" i="27"/>
  <c r="EI20" i="27"/>
  <c r="AG20" i="27"/>
  <c r="C21" i="9"/>
  <c r="AU12" i="27"/>
  <c r="EI12" i="27"/>
  <c r="AG12" i="27"/>
  <c r="BA39" i="27"/>
  <c r="K38" i="28"/>
  <c r="L38" i="28"/>
  <c r="AG39" i="27"/>
  <c r="AU26" i="27"/>
  <c r="EI26" i="27"/>
  <c r="AG26" i="27"/>
  <c r="AG42" i="27"/>
  <c r="BA8" i="27"/>
  <c r="K7" i="28"/>
  <c r="L7" i="28"/>
  <c r="BA42" i="27"/>
  <c r="K41" i="28"/>
  <c r="L41" i="28"/>
  <c r="BA101" i="27"/>
  <c r="K100" i="28"/>
  <c r="L100" i="28"/>
  <c r="BA20" i="27"/>
  <c r="K19" i="28"/>
  <c r="L19" i="28"/>
  <c r="BA43" i="27"/>
  <c r="K42" i="28"/>
  <c r="L42" i="28"/>
  <c r="EI95" i="27"/>
  <c r="BA38" i="27"/>
  <c r="K37" i="28"/>
  <c r="L37" i="28"/>
  <c r="BA36" i="27"/>
  <c r="K35" i="28"/>
  <c r="L35" i="28"/>
  <c r="BA102" i="27"/>
  <c r="K101" i="28"/>
  <c r="L101" i="28"/>
  <c r="BA26" i="27"/>
  <c r="K25" i="28"/>
  <c r="L25" i="28"/>
  <c r="BA90" i="27"/>
  <c r="K89" i="28"/>
  <c r="L89" i="28"/>
  <c r="BA12" i="27"/>
  <c r="K11" i="28"/>
  <c r="L11" i="28"/>
  <c r="BA27" i="27"/>
  <c r="K26" i="28"/>
  <c r="L26" i="28"/>
  <c r="BA76" i="27"/>
  <c r="K75" i="28"/>
  <c r="L75" i="28"/>
  <c r="BA44" i="27"/>
  <c r="K43" i="28"/>
  <c r="L43" i="28"/>
  <c r="O5" i="10"/>
  <c r="P5" i="10" s="1"/>
  <c r="BA107" i="27"/>
  <c r="K106" i="28"/>
  <c r="L106" i="28"/>
  <c r="Q6" i="28"/>
  <c r="AU7" i="27"/>
  <c r="EI7" i="27"/>
  <c r="Q9" i="28"/>
  <c r="AU10" i="27"/>
  <c r="EI10" i="27"/>
  <c r="AU40" i="27"/>
  <c r="EI40" i="27"/>
  <c r="AU39" i="27"/>
  <c r="EI39" i="27"/>
  <c r="Q40" i="28"/>
  <c r="AU41" i="27"/>
  <c r="Q36" i="28"/>
  <c r="AU37" i="27"/>
  <c r="EI37" i="27"/>
  <c r="Q80" i="28"/>
  <c r="AU81" i="27"/>
  <c r="EI81" i="27"/>
  <c r="Q3" i="28"/>
  <c r="AU4" i="27"/>
  <c r="AU61" i="27"/>
  <c r="EI61" i="27"/>
  <c r="K29" i="28"/>
  <c r="O4" i="9"/>
  <c r="P4" i="9" s="1"/>
  <c r="Q4" i="9" s="1"/>
  <c r="CP113" i="27"/>
  <c r="Q112" i="28"/>
  <c r="CP97" i="27"/>
  <c r="Q96" i="28"/>
  <c r="CP84" i="27"/>
  <c r="Q83" i="28"/>
  <c r="CP55" i="27"/>
  <c r="Q54" i="28"/>
  <c r="Q37" i="28"/>
  <c r="K24" i="28"/>
  <c r="L24" i="28"/>
  <c r="Q24" i="28"/>
  <c r="Q41" i="28"/>
  <c r="CP106" i="27"/>
  <c r="Q105" i="28"/>
  <c r="CP22" i="27"/>
  <c r="Q21" i="28"/>
  <c r="EE3" i="27"/>
  <c r="EH3" i="27"/>
  <c r="EI70" i="27"/>
  <c r="C22" i="9"/>
  <c r="EI21" i="27"/>
  <c r="EI45" i="27"/>
  <c r="EI69" i="27"/>
  <c r="EI109" i="27"/>
  <c r="EI55" i="27"/>
  <c r="C12" i="9"/>
  <c r="EI11" i="27"/>
  <c r="C25" i="9"/>
  <c r="EI24" i="27"/>
  <c r="K98" i="28"/>
  <c r="L98" i="28"/>
  <c r="Q98" i="28"/>
  <c r="CP31" i="27"/>
  <c r="Q30" i="28"/>
  <c r="CP108" i="27"/>
  <c r="Q107" i="28"/>
  <c r="CP73" i="27"/>
  <c r="Q72" i="28"/>
  <c r="C23" i="9"/>
  <c r="EI22" i="27"/>
  <c r="EI107" i="27"/>
  <c r="EI86" i="27"/>
  <c r="C18" i="9"/>
  <c r="EI17" i="27"/>
  <c r="EI64" i="27"/>
  <c r="CP112" i="27"/>
  <c r="Q111" i="28"/>
  <c r="Q101" i="28"/>
  <c r="Q106" i="28"/>
  <c r="CP80" i="27"/>
  <c r="Q79" i="28"/>
  <c r="CP77" i="27"/>
  <c r="Q76" i="28"/>
  <c r="CP79" i="27"/>
  <c r="Q78" i="28"/>
  <c r="CP71" i="27"/>
  <c r="Q70" i="28"/>
  <c r="CP51" i="27"/>
  <c r="Q50" i="28"/>
  <c r="CP48" i="27"/>
  <c r="Q47" i="28"/>
  <c r="CP54" i="27"/>
  <c r="Q53" i="28"/>
  <c r="CP56" i="27"/>
  <c r="Q55" i="28"/>
  <c r="CP23" i="27"/>
  <c r="Q22" i="28"/>
  <c r="CP14" i="27"/>
  <c r="Q13" i="28"/>
  <c r="Q11" i="28"/>
  <c r="CP32" i="27"/>
  <c r="Q31" i="28"/>
  <c r="CP46" i="27"/>
  <c r="Q45" i="28"/>
  <c r="CP98" i="27"/>
  <c r="Q97" i="28"/>
  <c r="CP59" i="27"/>
  <c r="Q58" i="28"/>
  <c r="Q25" i="28"/>
  <c r="CP35" i="27"/>
  <c r="Q34" i="28"/>
  <c r="CP6" i="27"/>
  <c r="Q5" i="28"/>
  <c r="CP109" i="27"/>
  <c r="Q108" i="28"/>
  <c r="EI105" i="27"/>
  <c r="C30" i="9"/>
  <c r="EI29" i="27"/>
  <c r="C19" i="9"/>
  <c r="F19" i="9" s="1"/>
  <c r="EI18" i="27"/>
  <c r="EI65" i="27"/>
  <c r="EI103" i="27"/>
  <c r="EI82" i="27"/>
  <c r="C14" i="9"/>
  <c r="EI13" i="27"/>
  <c r="EI100" i="27"/>
  <c r="EI106" i="27"/>
  <c r="EI77" i="27"/>
  <c r="EI60" i="27"/>
  <c r="EI30" i="27"/>
  <c r="EI54" i="27"/>
  <c r="EI71" i="27"/>
  <c r="EI96" i="27"/>
  <c r="EI88" i="27"/>
  <c r="EI93" i="27"/>
  <c r="EI63" i="27"/>
  <c r="EI47" i="27"/>
  <c r="EI19" i="27"/>
  <c r="EI102" i="27"/>
  <c r="C17" i="9"/>
  <c r="EI16" i="27"/>
  <c r="CP100" i="27"/>
  <c r="Q99" i="28"/>
  <c r="Q89" i="28"/>
  <c r="Q100" i="28"/>
  <c r="K77" i="28"/>
  <c r="L77" i="28"/>
  <c r="Q77" i="28"/>
  <c r="CP58" i="27"/>
  <c r="Q57" i="28"/>
  <c r="K94" i="28"/>
  <c r="L94" i="28"/>
  <c r="Q94" i="28"/>
  <c r="EI92" i="27"/>
  <c r="EI91" i="27"/>
  <c r="C6" i="9"/>
  <c r="EI5" i="27"/>
  <c r="EI94" i="27"/>
  <c r="EI52" i="27"/>
  <c r="C29" i="9"/>
  <c r="F29" i="9" s="1"/>
  <c r="N17" i="9" s="1"/>
  <c r="EI28" i="27"/>
  <c r="EI46" i="27"/>
  <c r="EI62" i="27"/>
  <c r="EI79" i="27"/>
  <c r="EI72" i="27"/>
  <c r="C32" i="9"/>
  <c r="F32" i="9" s="1"/>
  <c r="EI31" i="27"/>
  <c r="CP96" i="27"/>
  <c r="Q95" i="28"/>
  <c r="CP88" i="27"/>
  <c r="Q87" i="28"/>
  <c r="CP68" i="27"/>
  <c r="Q67" i="28"/>
  <c r="K52" i="28"/>
  <c r="L52" i="28"/>
  <c r="Q52" i="28"/>
  <c r="Q43" i="28"/>
  <c r="Q39" i="28"/>
  <c r="CP28" i="27"/>
  <c r="Q27" i="28"/>
  <c r="CP18" i="27"/>
  <c r="Q17" i="28"/>
  <c r="CP50" i="27"/>
  <c r="Q49" i="28"/>
  <c r="Q35" i="28"/>
  <c r="CP93" i="27"/>
  <c r="Q92" i="28"/>
  <c r="CP63" i="27"/>
  <c r="Q62" i="28"/>
  <c r="Q38" i="28"/>
  <c r="CP64" i="27"/>
  <c r="Q63" i="28"/>
  <c r="CP66" i="27"/>
  <c r="Q65" i="28"/>
  <c r="Q19" i="28"/>
  <c r="CP15" i="27"/>
  <c r="Q14" i="28"/>
  <c r="EI3" i="27"/>
  <c r="EI53" i="27"/>
  <c r="EI83" i="27"/>
  <c r="EI110" i="27"/>
  <c r="EI85" i="27"/>
  <c r="EI48" i="27"/>
  <c r="EI50" i="27"/>
  <c r="EI66" i="27"/>
  <c r="EI84" i="27"/>
  <c r="C7" i="9"/>
  <c r="EI6" i="27"/>
  <c r="EI97" i="27"/>
  <c r="EI68" i="27"/>
  <c r="EI51" i="27"/>
  <c r="C24" i="9"/>
  <c r="EI23" i="27"/>
  <c r="EI44" i="27"/>
  <c r="EI42" i="27"/>
  <c r="CP110" i="27"/>
  <c r="Q109" i="28"/>
  <c r="CP105" i="27"/>
  <c r="Q104" i="28"/>
  <c r="CP104" i="27"/>
  <c r="Q103" i="28"/>
  <c r="CP94" i="27"/>
  <c r="Q93" i="28"/>
  <c r="CP92" i="27"/>
  <c r="Q91" i="28"/>
  <c r="CP85" i="27"/>
  <c r="Q84" i="28"/>
  <c r="CP75" i="27"/>
  <c r="Q74" i="28"/>
  <c r="CP69" i="27"/>
  <c r="Q68" i="28"/>
  <c r="CP62" i="27"/>
  <c r="Q61" i="28"/>
  <c r="CP60" i="27"/>
  <c r="Q59" i="28"/>
  <c r="K56" i="28"/>
  <c r="L56" i="28"/>
  <c r="Q56" i="28"/>
  <c r="CP89" i="27"/>
  <c r="Q88" i="28"/>
  <c r="CP52" i="27"/>
  <c r="Q51" i="28"/>
  <c r="K32" i="28"/>
  <c r="L32" i="28"/>
  <c r="Q32" i="28"/>
  <c r="K16" i="28"/>
  <c r="L16" i="28"/>
  <c r="Q16" i="28"/>
  <c r="CP9" i="27"/>
  <c r="Q8" i="28"/>
  <c r="CP16" i="27"/>
  <c r="Q15" i="28"/>
  <c r="CP34" i="27"/>
  <c r="Q33" i="28"/>
  <c r="CP11" i="27"/>
  <c r="K85" i="28"/>
  <c r="L85" i="28"/>
  <c r="Q85" i="28"/>
  <c r="CP83" i="27"/>
  <c r="Q82" i="28"/>
  <c r="CP72" i="27"/>
  <c r="Q71" i="28"/>
  <c r="CP24" i="27"/>
  <c r="Q23" i="28"/>
  <c r="Q42" i="28"/>
  <c r="K71" i="28"/>
  <c r="L71" i="28"/>
  <c r="EI89" i="27"/>
  <c r="EI108" i="27"/>
  <c r="C15" i="9"/>
  <c r="EI14" i="27"/>
  <c r="EI49" i="27"/>
  <c r="EI99" i="27"/>
  <c r="C26" i="9"/>
  <c r="EI25" i="27"/>
  <c r="C10" i="9"/>
  <c r="F10" i="9" s="1"/>
  <c r="CV9" i="27" s="1"/>
  <c r="EI9" i="27"/>
  <c r="EI78" i="27"/>
  <c r="EI98" i="27"/>
  <c r="EI73" i="27"/>
  <c r="EI56" i="27"/>
  <c r="C33" i="9"/>
  <c r="F33" i="9" s="1"/>
  <c r="N19" i="9" s="1"/>
  <c r="EI32" i="27"/>
  <c r="C35" i="9"/>
  <c r="EI34" i="27"/>
  <c r="EI58" i="27"/>
  <c r="EI75" i="27"/>
  <c r="EI112" i="27"/>
  <c r="EI104" i="27"/>
  <c r="EI113" i="27"/>
  <c r="EI80" i="27"/>
  <c r="EI59" i="27"/>
  <c r="C36" i="9"/>
  <c r="EI35" i="27"/>
  <c r="C16" i="9"/>
  <c r="EI15" i="27"/>
  <c r="EI90" i="27"/>
  <c r="EI101" i="27"/>
  <c r="CP8" i="27"/>
  <c r="Q7" i="28"/>
  <c r="M5" i="11"/>
  <c r="O5" i="11"/>
  <c r="P5" i="11" s="1"/>
  <c r="D6" i="11"/>
  <c r="K55" i="28"/>
  <c r="L55" i="28"/>
  <c r="K88" i="28"/>
  <c r="L88" i="28"/>
  <c r="K22" i="28"/>
  <c r="L22" i="28"/>
  <c r="K111" i="28"/>
  <c r="L111" i="28"/>
  <c r="K23" i="28"/>
  <c r="L23" i="28"/>
  <c r="K99" i="28"/>
  <c r="L99" i="28"/>
  <c r="K109" i="28"/>
  <c r="L109" i="28"/>
  <c r="K54" i="28"/>
  <c r="L54" i="28"/>
  <c r="K103" i="28"/>
  <c r="L103" i="28"/>
  <c r="K8" i="28"/>
  <c r="L8" i="28"/>
  <c r="K93" i="28"/>
  <c r="L93" i="28"/>
  <c r="CP3" i="27"/>
  <c r="K17" i="28"/>
  <c r="L17" i="28"/>
  <c r="CP91" i="27"/>
  <c r="CP65" i="27"/>
  <c r="CP21" i="27"/>
  <c r="K107" i="28"/>
  <c r="L107" i="28"/>
  <c r="K13" i="28"/>
  <c r="L13" i="28"/>
  <c r="K83" i="28"/>
  <c r="L83" i="28"/>
  <c r="K67" i="28"/>
  <c r="L67" i="28"/>
  <c r="K50" i="28"/>
  <c r="L50" i="28"/>
  <c r="K34" i="28"/>
  <c r="L34" i="28"/>
  <c r="K87" i="28"/>
  <c r="L87" i="28"/>
  <c r="K21" i="28"/>
  <c r="L21" i="28"/>
  <c r="K82" i="28"/>
  <c r="L82" i="28"/>
  <c r="K91" i="28"/>
  <c r="L91" i="28"/>
  <c r="K20" i="28"/>
  <c r="L20" i="28"/>
  <c r="K105" i="28"/>
  <c r="L105" i="28"/>
  <c r="K68" i="28"/>
  <c r="L68" i="28"/>
  <c r="K47" i="28"/>
  <c r="L47" i="28"/>
  <c r="K31" i="28"/>
  <c r="L31" i="28"/>
  <c r="K80" i="28"/>
  <c r="L80" i="28"/>
  <c r="CP107" i="27"/>
  <c r="CP53" i="27"/>
  <c r="CP33" i="27"/>
  <c r="CP70" i="27"/>
  <c r="CP99" i="27"/>
  <c r="CP82" i="27"/>
  <c r="CP29" i="27"/>
  <c r="CP57" i="27"/>
  <c r="CP74" i="27"/>
  <c r="CP13" i="27"/>
  <c r="CP86" i="27"/>
  <c r="CP78" i="27"/>
  <c r="K112" i="28"/>
  <c r="L112" i="28"/>
  <c r="K96" i="28"/>
  <c r="L96" i="28"/>
  <c r="K79" i="28"/>
  <c r="L79" i="28"/>
  <c r="K62" i="28"/>
  <c r="L62" i="28"/>
  <c r="K46" i="28"/>
  <c r="L46" i="28"/>
  <c r="K30" i="28"/>
  <c r="L30" i="28"/>
  <c r="K14" i="28"/>
  <c r="L14" i="28"/>
  <c r="K70" i="28"/>
  <c r="L70" i="28"/>
  <c r="K5" i="28"/>
  <c r="L5" i="28"/>
  <c r="K74" i="28"/>
  <c r="L74" i="28"/>
  <c r="K81" i="28"/>
  <c r="L81" i="28"/>
  <c r="K61" i="28"/>
  <c r="L61" i="28"/>
  <c r="K73" i="28"/>
  <c r="L73" i="28"/>
  <c r="K69" i="28"/>
  <c r="L69" i="28"/>
  <c r="K12" i="28"/>
  <c r="L12" i="28"/>
  <c r="K84" i="28"/>
  <c r="L84" i="28"/>
  <c r="K63" i="28"/>
  <c r="L63" i="28"/>
  <c r="K27" i="28"/>
  <c r="L27" i="28"/>
  <c r="K51" i="28"/>
  <c r="L51" i="28"/>
  <c r="CP45" i="27"/>
  <c r="CP25" i="27"/>
  <c r="K104" i="28"/>
  <c r="L104" i="28"/>
  <c r="K72" i="28"/>
  <c r="L72" i="28"/>
  <c r="CP17" i="27"/>
  <c r="CP111" i="27"/>
  <c r="CP95" i="27"/>
  <c r="K49" i="28"/>
  <c r="L49" i="28"/>
  <c r="K108" i="28"/>
  <c r="L108" i="28"/>
  <c r="K92" i="28"/>
  <c r="L92" i="28"/>
  <c r="K58" i="28"/>
  <c r="L58" i="28"/>
  <c r="K10" i="28"/>
  <c r="L10" i="28"/>
  <c r="K53" i="28"/>
  <c r="L53" i="28"/>
  <c r="K110" i="28"/>
  <c r="L110" i="28"/>
  <c r="K45" i="28"/>
  <c r="L45" i="28"/>
  <c r="K64" i="28"/>
  <c r="L64" i="28"/>
  <c r="K95" i="28"/>
  <c r="L95" i="28"/>
  <c r="K33" i="28"/>
  <c r="L33" i="28"/>
  <c r="K90" i="28"/>
  <c r="L90" i="28"/>
  <c r="K28" i="28"/>
  <c r="L28" i="28"/>
  <c r="K44" i="28"/>
  <c r="L44" i="28"/>
  <c r="K65" i="28"/>
  <c r="L65" i="28"/>
  <c r="K97" i="28"/>
  <c r="L97" i="28"/>
  <c r="K76" i="28"/>
  <c r="L76" i="28"/>
  <c r="K59" i="28"/>
  <c r="L59" i="28"/>
  <c r="K57" i="28"/>
  <c r="L57" i="28"/>
  <c r="K15" i="28"/>
  <c r="L15" i="28"/>
  <c r="CP81" i="27"/>
  <c r="AO4" i="27"/>
  <c r="EH4" i="27"/>
  <c r="O49" i="27"/>
  <c r="C23" i="10"/>
  <c r="CP40" i="27"/>
  <c r="AO40" i="27"/>
  <c r="AO102" i="27"/>
  <c r="CP102" i="27"/>
  <c r="AO90" i="27"/>
  <c r="CP90" i="27"/>
  <c r="AO38" i="27"/>
  <c r="CP38" i="27"/>
  <c r="CP44" i="27"/>
  <c r="AO44" i="27"/>
  <c r="AO10" i="27"/>
  <c r="CP10" i="27"/>
  <c r="CP30" i="27"/>
  <c r="AO30" i="27"/>
  <c r="C31" i="9"/>
  <c r="CP47" i="27"/>
  <c r="AO47" i="27"/>
  <c r="CP37" i="27"/>
  <c r="AO37" i="27"/>
  <c r="AO43" i="27"/>
  <c r="CP43" i="27"/>
  <c r="AO76" i="27"/>
  <c r="CP76" i="27"/>
  <c r="CP4" i="27"/>
  <c r="AO12" i="27"/>
  <c r="CP12" i="27"/>
  <c r="CP61" i="27"/>
  <c r="AO61" i="27"/>
  <c r="CP41" i="27"/>
  <c r="AO41" i="27"/>
  <c r="C4" i="10"/>
  <c r="AO7" i="27"/>
  <c r="CP7" i="27"/>
  <c r="AO26" i="27"/>
  <c r="C27" i="9"/>
  <c r="CP26" i="27"/>
  <c r="CP20" i="27"/>
  <c r="AO20" i="27"/>
  <c r="AO36" i="27"/>
  <c r="CP36" i="27"/>
  <c r="FU5" i="27"/>
  <c r="FV4" i="27"/>
  <c r="AO42" i="27"/>
  <c r="CP42" i="27"/>
  <c r="AO27" i="27"/>
  <c r="CP27" i="27"/>
  <c r="CP39" i="27"/>
  <c r="AO39" i="27"/>
  <c r="CP101" i="27"/>
  <c r="AO101" i="27"/>
  <c r="M7" i="6"/>
  <c r="O7" i="6"/>
  <c r="P7" i="6" s="1"/>
  <c r="S101" i="5"/>
  <c r="BH101" i="5"/>
  <c r="C103" i="2"/>
  <c r="C46" i="2"/>
  <c r="S93" i="5"/>
  <c r="BH93" i="5"/>
  <c r="C94" i="2"/>
  <c r="CY4" i="5"/>
  <c r="AA49" i="5"/>
  <c r="O49" i="5"/>
  <c r="S24" i="5"/>
  <c r="BH24" i="5"/>
  <c r="C25" i="2"/>
  <c r="S55" i="5"/>
  <c r="BH55" i="5"/>
  <c r="C56" i="2"/>
  <c r="F56" i="2" s="1"/>
  <c r="S57" i="5"/>
  <c r="BH57" i="5"/>
  <c r="C58" i="2"/>
  <c r="C66" i="2"/>
  <c r="S65" i="5"/>
  <c r="BH65" i="5"/>
  <c r="C109" i="2"/>
  <c r="S108" i="5"/>
  <c r="BH108" i="5"/>
  <c r="S77" i="5"/>
  <c r="BH77" i="5"/>
  <c r="C78" i="2"/>
  <c r="X102" i="23"/>
  <c r="U102" i="23"/>
  <c r="BM102" i="23"/>
  <c r="X47" i="23"/>
  <c r="U47" i="23"/>
  <c r="BM47" i="23"/>
  <c r="U30" i="23"/>
  <c r="BM30" i="23"/>
  <c r="X12" i="23"/>
  <c r="BM12" i="23"/>
  <c r="X4" i="23"/>
  <c r="BM4" i="23"/>
  <c r="X37" i="23"/>
  <c r="BM37" i="23"/>
  <c r="X43" i="23"/>
  <c r="BM43" i="23"/>
  <c r="X89" i="23"/>
  <c r="BM89" i="23"/>
  <c r="X26" i="23"/>
  <c r="BM26" i="23"/>
  <c r="X40" i="23"/>
  <c r="BM40" i="23"/>
  <c r="X7" i="23"/>
  <c r="BM7" i="23"/>
  <c r="X38" i="23"/>
  <c r="BM38" i="23"/>
  <c r="X44" i="23"/>
  <c r="BM44" i="23"/>
  <c r="X100" i="23"/>
  <c r="BM100" i="23"/>
  <c r="X27" i="23"/>
  <c r="BM27" i="23"/>
  <c r="X20" i="23"/>
  <c r="BM20" i="23"/>
  <c r="X81" i="23"/>
  <c r="BM81" i="23"/>
  <c r="X10" i="23"/>
  <c r="BM10" i="23"/>
  <c r="X41" i="23"/>
  <c r="BM41" i="23"/>
  <c r="X101" i="23"/>
  <c r="BM101" i="23"/>
  <c r="X76" i="23"/>
  <c r="BM76" i="23"/>
  <c r="X36" i="23"/>
  <c r="BM36" i="23"/>
  <c r="X42" i="23"/>
  <c r="BM42" i="23"/>
  <c r="X61" i="23"/>
  <c r="BM61" i="23"/>
  <c r="X39" i="23"/>
  <c r="BM39" i="23"/>
  <c r="A7" i="25"/>
  <c r="X3" i="23"/>
  <c r="AG49" i="23"/>
  <c r="BS49" i="23"/>
  <c r="O49" i="23"/>
  <c r="X49" i="23"/>
  <c r="DM49" i="23"/>
  <c r="DD5" i="23"/>
  <c r="DC6" i="23"/>
  <c r="O5" i="7"/>
  <c r="P5" i="7" s="1"/>
  <c r="C112" i="2"/>
  <c r="F112" i="2" s="1"/>
  <c r="S111" i="5"/>
  <c r="BH111" i="5"/>
  <c r="Q8" i="16"/>
  <c r="O8" i="16"/>
  <c r="W8" i="16" s="1"/>
  <c r="M8" i="16"/>
  <c r="P8" i="16"/>
  <c r="S8" i="16" s="1"/>
  <c r="D9" i="16"/>
  <c r="N8" i="16"/>
  <c r="M9" i="15"/>
  <c r="O9" i="15" s="1"/>
  <c r="P9" i="15" s="1"/>
  <c r="D10" i="15"/>
  <c r="M6" i="12"/>
  <c r="D7" i="12"/>
  <c r="M6" i="10"/>
  <c r="O6" i="10"/>
  <c r="P6" i="10" s="1"/>
  <c r="D7" i="10"/>
  <c r="M5" i="9"/>
  <c r="O5" i="9"/>
  <c r="P5" i="9" s="1"/>
  <c r="D6" i="9"/>
  <c r="D8" i="8"/>
  <c r="M7" i="8"/>
  <c r="O7" i="8"/>
  <c r="P7" i="8" s="1"/>
  <c r="M12" i="7"/>
  <c r="O12" i="7"/>
  <c r="P12" i="7" s="1"/>
  <c r="O5" i="2"/>
  <c r="P5" i="2" s="1"/>
  <c r="M7" i="2"/>
  <c r="S34" i="5"/>
  <c r="BH34" i="5"/>
  <c r="C36" i="2"/>
  <c r="F36" i="2" s="1"/>
  <c r="Z35" i="23" s="1"/>
  <c r="C29" i="2"/>
  <c r="F29" i="2" s="1"/>
  <c r="S28" i="5"/>
  <c r="BH28" i="5"/>
  <c r="C24" i="2"/>
  <c r="S23" i="5"/>
  <c r="BH23" i="5"/>
  <c r="D8" i="14"/>
  <c r="D9" i="13"/>
  <c r="M8" i="13"/>
  <c r="C34" i="10"/>
  <c r="O6" i="12"/>
  <c r="P6" i="12" s="1"/>
  <c r="C21" i="10"/>
  <c r="C18" i="10"/>
  <c r="C26" i="10"/>
  <c r="C9" i="9"/>
  <c r="F9" i="9" s="1"/>
  <c r="BF12" i="27"/>
  <c r="BF13" i="27"/>
  <c r="BG11" i="27"/>
  <c r="C12" i="11" s="1"/>
  <c r="O48" i="28"/>
  <c r="Q48" i="28"/>
  <c r="L29" i="28"/>
  <c r="M29" i="28"/>
  <c r="C8" i="10"/>
  <c r="C13" i="9"/>
  <c r="C44" i="10"/>
  <c r="C38" i="10"/>
  <c r="C38" i="9"/>
  <c r="C43" i="10"/>
  <c r="C28" i="10"/>
  <c r="T39" i="27"/>
  <c r="U38" i="27"/>
  <c r="N38" i="28"/>
  <c r="M38" i="28"/>
  <c r="Z39" i="27"/>
  <c r="AA38" i="27"/>
  <c r="C39" i="9"/>
  <c r="C37" i="9"/>
  <c r="AF45" i="27"/>
  <c r="AG44" i="27"/>
  <c r="C45" i="10"/>
  <c r="C37" i="10"/>
  <c r="C39" i="10"/>
  <c r="EI36" i="27"/>
  <c r="C28" i="9"/>
  <c r="C8" i="9"/>
  <c r="EE4" i="27"/>
  <c r="J2" i="28"/>
  <c r="K2" i="28"/>
  <c r="L2" i="28"/>
  <c r="N2" i="28"/>
  <c r="C31" i="10"/>
  <c r="C24" i="10"/>
  <c r="C12" i="10"/>
  <c r="C11" i="10"/>
  <c r="C5" i="10"/>
  <c r="C27" i="10"/>
  <c r="C25" i="10"/>
  <c r="C11" i="9"/>
  <c r="EI41" i="27"/>
  <c r="C40" i="10"/>
  <c r="C41" i="10"/>
  <c r="C32" i="10"/>
  <c r="F32" i="10" s="1"/>
  <c r="EI4" i="27"/>
  <c r="C5" i="9"/>
  <c r="N110" i="28"/>
  <c r="M110" i="28"/>
  <c r="N104" i="28"/>
  <c r="M104" i="28"/>
  <c r="N69" i="28"/>
  <c r="M69" i="28"/>
  <c r="N79" i="28"/>
  <c r="M79" i="28"/>
  <c r="N80" i="28"/>
  <c r="M80" i="28"/>
  <c r="M13" i="28"/>
  <c r="N13" i="28"/>
  <c r="N99" i="28"/>
  <c r="M99" i="28"/>
  <c r="N35" i="28"/>
  <c r="M35" i="28"/>
  <c r="N41" i="28"/>
  <c r="M41" i="28"/>
  <c r="N98" i="28"/>
  <c r="M98" i="28"/>
  <c r="EE101" i="27"/>
  <c r="EH101" i="27"/>
  <c r="EE7" i="27"/>
  <c r="EH7" i="27"/>
  <c r="EE43" i="27"/>
  <c r="EH43" i="27"/>
  <c r="EE10" i="27"/>
  <c r="EH10" i="27"/>
  <c r="EE38" i="27"/>
  <c r="EH38" i="27"/>
  <c r="EE102" i="27"/>
  <c r="EH102" i="27"/>
  <c r="N15" i="28"/>
  <c r="M15" i="28"/>
  <c r="N76" i="28"/>
  <c r="M76" i="28"/>
  <c r="N65" i="28"/>
  <c r="M65" i="28"/>
  <c r="N60" i="28"/>
  <c r="M60" i="28"/>
  <c r="M95" i="28"/>
  <c r="N95" i="28"/>
  <c r="N53" i="28"/>
  <c r="M53" i="28"/>
  <c r="N58" i="28"/>
  <c r="M58" i="28"/>
  <c r="N3" i="28"/>
  <c r="M3" i="28"/>
  <c r="N73" i="28"/>
  <c r="M73" i="28"/>
  <c r="N5" i="28"/>
  <c r="M5" i="28"/>
  <c r="N30" i="28"/>
  <c r="M30" i="28"/>
  <c r="N96" i="28"/>
  <c r="M96" i="28"/>
  <c r="N68" i="28"/>
  <c r="M68" i="28"/>
  <c r="N9" i="28"/>
  <c r="M9" i="28"/>
  <c r="N67" i="28"/>
  <c r="M67" i="28"/>
  <c r="N107" i="28"/>
  <c r="M107" i="28"/>
  <c r="N93" i="28"/>
  <c r="M93" i="28"/>
  <c r="N37" i="28"/>
  <c r="M37" i="28"/>
  <c r="N22" i="28"/>
  <c r="M22" i="28"/>
  <c r="N75" i="28"/>
  <c r="M75" i="28"/>
  <c r="N39" i="28"/>
  <c r="M39" i="28"/>
  <c r="N52" i="28"/>
  <c r="M52" i="28"/>
  <c r="N25" i="28"/>
  <c r="M25" i="28"/>
  <c r="N11" i="28"/>
  <c r="M11" i="28"/>
  <c r="N101" i="28"/>
  <c r="M101" i="28"/>
  <c r="EE42" i="27"/>
  <c r="EH42" i="27"/>
  <c r="N28" i="28"/>
  <c r="M28" i="28"/>
  <c r="N42" i="28"/>
  <c r="M42" i="28"/>
  <c r="N74" i="28"/>
  <c r="M74" i="28"/>
  <c r="N50" i="28"/>
  <c r="M50" i="28"/>
  <c r="N111" i="28"/>
  <c r="M111" i="28"/>
  <c r="N6" i="28"/>
  <c r="M6" i="28"/>
  <c r="EE27" i="27"/>
  <c r="EH27" i="27"/>
  <c r="EE41" i="27"/>
  <c r="EH41" i="27"/>
  <c r="EE37" i="27"/>
  <c r="EH37" i="27"/>
  <c r="EE30" i="27"/>
  <c r="EH30" i="27"/>
  <c r="EE44" i="27"/>
  <c r="EH44" i="27"/>
  <c r="EE40" i="27"/>
  <c r="EH40" i="27"/>
  <c r="N97" i="28"/>
  <c r="M97" i="28"/>
  <c r="N44" i="28"/>
  <c r="M44" i="28"/>
  <c r="N90" i="28"/>
  <c r="M90" i="28"/>
  <c r="N64" i="28"/>
  <c r="M64" i="28"/>
  <c r="N92" i="28"/>
  <c r="M92" i="28"/>
  <c r="N27" i="28"/>
  <c r="M27" i="28"/>
  <c r="N12" i="28"/>
  <c r="M12" i="28"/>
  <c r="M61" i="28"/>
  <c r="N61" i="28"/>
  <c r="N70" i="28"/>
  <c r="M70" i="28"/>
  <c r="N46" i="28"/>
  <c r="M46" i="28"/>
  <c r="N112" i="28"/>
  <c r="M112" i="28"/>
  <c r="N89" i="28"/>
  <c r="M89" i="28"/>
  <c r="N20" i="28"/>
  <c r="M20" i="28"/>
  <c r="N82" i="28"/>
  <c r="M82" i="28"/>
  <c r="N83" i="28"/>
  <c r="M83" i="28"/>
  <c r="N17" i="28"/>
  <c r="M17" i="28"/>
  <c r="N8" i="28"/>
  <c r="BG9" i="27"/>
  <c r="C10" i="11" s="1"/>
  <c r="M8" i="28"/>
  <c r="N109" i="28"/>
  <c r="M109" i="28"/>
  <c r="N88" i="28"/>
  <c r="M88" i="28"/>
  <c r="N16" i="28"/>
  <c r="M16" i="28"/>
  <c r="N56" i="28"/>
  <c r="M56" i="28"/>
  <c r="N24" i="28"/>
  <c r="M24" i="28"/>
  <c r="EE20" i="27"/>
  <c r="EH20" i="27"/>
  <c r="EE61" i="27"/>
  <c r="EH61" i="27"/>
  <c r="EE47" i="27"/>
  <c r="EH47" i="27"/>
  <c r="N59" i="28"/>
  <c r="M59" i="28"/>
  <c r="N33" i="28"/>
  <c r="M33" i="28"/>
  <c r="N49" i="28"/>
  <c r="M49" i="28"/>
  <c r="N84" i="28"/>
  <c r="M84" i="28"/>
  <c r="N14" i="28"/>
  <c r="M14" i="28"/>
  <c r="N47" i="28"/>
  <c r="M47" i="28"/>
  <c r="N87" i="28"/>
  <c r="M87" i="28"/>
  <c r="N54" i="28"/>
  <c r="M54" i="28"/>
  <c r="N32" i="28"/>
  <c r="M32" i="28"/>
  <c r="EE39" i="27"/>
  <c r="EH39" i="27"/>
  <c r="EE36" i="27"/>
  <c r="EH36" i="27"/>
  <c r="EE26" i="27"/>
  <c r="EH26" i="27"/>
  <c r="EE12" i="27"/>
  <c r="EH12" i="27"/>
  <c r="EE76" i="27"/>
  <c r="EH76" i="27"/>
  <c r="EE90" i="27"/>
  <c r="EH90" i="27"/>
  <c r="N57" i="28"/>
  <c r="M57" i="28"/>
  <c r="N36" i="28"/>
  <c r="M36" i="28"/>
  <c r="M45" i="28"/>
  <c r="N45" i="28"/>
  <c r="N10" i="28"/>
  <c r="M10" i="28"/>
  <c r="N108" i="28"/>
  <c r="M108" i="28"/>
  <c r="N72" i="28"/>
  <c r="M72" i="28"/>
  <c r="N51" i="28"/>
  <c r="M51" i="28"/>
  <c r="N63" i="28"/>
  <c r="M63" i="28"/>
  <c r="N40" i="28"/>
  <c r="M40" i="28"/>
  <c r="N81" i="28"/>
  <c r="M81" i="28"/>
  <c r="N62" i="28"/>
  <c r="M62" i="28"/>
  <c r="N31" i="28"/>
  <c r="M31" i="28"/>
  <c r="N105" i="28"/>
  <c r="M105" i="28"/>
  <c r="N91" i="28"/>
  <c r="M91" i="28"/>
  <c r="N21" i="28"/>
  <c r="M21" i="28"/>
  <c r="N34" i="28"/>
  <c r="M34" i="28"/>
  <c r="N100" i="28"/>
  <c r="M100" i="28"/>
  <c r="N103" i="28"/>
  <c r="M103" i="28"/>
  <c r="N23" i="28"/>
  <c r="M23" i="28"/>
  <c r="N55" i="28"/>
  <c r="M55" i="28"/>
  <c r="N71" i="28"/>
  <c r="M71" i="28"/>
  <c r="N85" i="28"/>
  <c r="M85" i="28"/>
  <c r="N19" i="28"/>
  <c r="M19" i="28"/>
  <c r="N43" i="28"/>
  <c r="M43" i="28"/>
  <c r="N94" i="28"/>
  <c r="M94" i="28"/>
  <c r="N77" i="28"/>
  <c r="M77" i="28"/>
  <c r="N26" i="28"/>
  <c r="M26" i="28"/>
  <c r="N106" i="28"/>
  <c r="M106" i="28"/>
  <c r="N7" i="28"/>
  <c r="M7" i="28"/>
  <c r="M6" i="11"/>
  <c r="D7" i="11"/>
  <c r="C16" i="10"/>
  <c r="C9" i="10"/>
  <c r="C29" i="10"/>
  <c r="F29" i="10" s="1"/>
  <c r="C20" i="10"/>
  <c r="C19" i="10"/>
  <c r="C7" i="10"/>
  <c r="C22" i="10"/>
  <c r="C13" i="10"/>
  <c r="C42" i="10"/>
  <c r="C14" i="10"/>
  <c r="CP49" i="27"/>
  <c r="FU6" i="27"/>
  <c r="FV5" i="27"/>
  <c r="M8" i="6"/>
  <c r="O8" i="6"/>
  <c r="P8" i="6" s="1"/>
  <c r="O7" i="2"/>
  <c r="V7" i="2" s="1"/>
  <c r="DU49" i="5"/>
  <c r="AB49" i="5"/>
  <c r="DH49" i="5"/>
  <c r="CY5" i="5"/>
  <c r="C50" i="2"/>
  <c r="S49" i="5"/>
  <c r="BH49" i="5"/>
  <c r="F102" i="6"/>
  <c r="A8" i="25"/>
  <c r="DD6" i="23"/>
  <c r="DC7" i="23"/>
  <c r="D10" i="16"/>
  <c r="O9" i="16"/>
  <c r="V9" i="16" s="1"/>
  <c r="N9" i="16"/>
  <c r="P9" i="16"/>
  <c r="M9" i="16"/>
  <c r="Q9" i="16"/>
  <c r="D11" i="15"/>
  <c r="M10" i="15"/>
  <c r="N10" i="15" s="1"/>
  <c r="M7" i="12"/>
  <c r="D8" i="12"/>
  <c r="M7" i="10"/>
  <c r="O7" i="10"/>
  <c r="P7" i="10" s="1"/>
  <c r="D8" i="10"/>
  <c r="D7" i="9"/>
  <c r="M6" i="9"/>
  <c r="D9" i="8"/>
  <c r="M8" i="8"/>
  <c r="M13" i="7"/>
  <c r="O13" i="7"/>
  <c r="P13" i="7" s="1"/>
  <c r="M8" i="2"/>
  <c r="O8" i="13"/>
  <c r="P8" i="13" s="1"/>
  <c r="D9" i="14"/>
  <c r="M9" i="13"/>
  <c r="D10" i="13"/>
  <c r="O7" i="12"/>
  <c r="P7" i="12" s="1"/>
  <c r="O6" i="11"/>
  <c r="P6" i="11" s="1"/>
  <c r="BY8" i="27"/>
  <c r="C9" i="14" s="1"/>
  <c r="BG8" i="27"/>
  <c r="C9" i="11" s="1"/>
  <c r="BS8" i="27"/>
  <c r="C9" i="13" s="1"/>
  <c r="BM8" i="27"/>
  <c r="C9" i="12" s="1"/>
  <c r="CK8" i="27"/>
  <c r="C9" i="16" s="1"/>
  <c r="BS46" i="27"/>
  <c r="C47" i="13" s="1"/>
  <c r="BY46" i="27"/>
  <c r="C47" i="14" s="1"/>
  <c r="CK46" i="27"/>
  <c r="C47" i="16" s="1"/>
  <c r="BM46" i="27"/>
  <c r="C47" i="12" s="1"/>
  <c r="CE46" i="27"/>
  <c r="C47" i="15" s="1"/>
  <c r="BS55" i="27"/>
  <c r="C56" i="13" s="1"/>
  <c r="F56" i="13" s="1"/>
  <c r="DB55" i="27" s="1"/>
  <c r="BM55" i="27"/>
  <c r="C56" i="12" s="1"/>
  <c r="F56" i="12" s="1"/>
  <c r="BY55" i="27"/>
  <c r="C56" i="14" s="1"/>
  <c r="CK55" i="27"/>
  <c r="C56" i="16" s="1"/>
  <c r="BS48" i="27"/>
  <c r="C49" i="13" s="1"/>
  <c r="F49" i="13" s="1"/>
  <c r="AE48" i="5" s="1"/>
  <c r="BM48" i="27"/>
  <c r="C49" i="12" s="1"/>
  <c r="BY48" i="27"/>
  <c r="C49" i="14" s="1"/>
  <c r="F49" i="14" s="1"/>
  <c r="CK48" i="27"/>
  <c r="C49" i="16" s="1"/>
  <c r="BM85" i="27"/>
  <c r="C85" i="12" s="1"/>
  <c r="CK85" i="27"/>
  <c r="C86" i="16" s="1"/>
  <c r="BS85" i="27"/>
  <c r="C86" i="13" s="1"/>
  <c r="CE85" i="27"/>
  <c r="C86" i="15" s="1"/>
  <c r="BY85" i="27"/>
  <c r="C86" i="14" s="1"/>
  <c r="BS34" i="27"/>
  <c r="C35" i="13" s="1"/>
  <c r="CK34" i="27"/>
  <c r="C35" i="16" s="1"/>
  <c r="BM34" i="27"/>
  <c r="C35" i="12" s="1"/>
  <c r="BY57" i="27"/>
  <c r="C58" i="14" s="1"/>
  <c r="BS57" i="27"/>
  <c r="C58" i="13" s="1"/>
  <c r="CK57" i="27"/>
  <c r="C58" i="16" s="1"/>
  <c r="BM57" i="27"/>
  <c r="C58" i="12" s="1"/>
  <c r="BM89" i="27"/>
  <c r="C89" i="12" s="1"/>
  <c r="CK89" i="27"/>
  <c r="C90" i="16" s="1"/>
  <c r="BS89" i="27"/>
  <c r="C90" i="13" s="1"/>
  <c r="BY89" i="27"/>
  <c r="C90" i="14" s="1"/>
  <c r="CE9" i="27"/>
  <c r="C10" i="15" s="1"/>
  <c r="CK9" i="27"/>
  <c r="C10" i="16" s="1"/>
  <c r="BS9" i="27"/>
  <c r="C10" i="13" s="1"/>
  <c r="BY9" i="27"/>
  <c r="C10" i="14" s="1"/>
  <c r="BM9" i="27"/>
  <c r="C10" i="12" s="1"/>
  <c r="F10" i="12" s="1"/>
  <c r="BS84" i="27"/>
  <c r="C85" i="13" s="1"/>
  <c r="CK84" i="27"/>
  <c r="C85" i="16" s="1"/>
  <c r="BY84" i="27"/>
  <c r="C85" i="14" s="1"/>
  <c r="BM84" i="27"/>
  <c r="C84" i="12" s="1"/>
  <c r="BS83" i="27"/>
  <c r="C84" i="13" s="1"/>
  <c r="BY83" i="27"/>
  <c r="C84" i="14" s="1"/>
  <c r="CK83" i="27"/>
  <c r="C84" i="16" s="1"/>
  <c r="BM83" i="27"/>
  <c r="C83" i="12" s="1"/>
  <c r="BY90" i="27"/>
  <c r="C91" i="14" s="1"/>
  <c r="BS90" i="27"/>
  <c r="C91" i="13" s="1"/>
  <c r="CK90" i="27"/>
  <c r="C91" i="16" s="1"/>
  <c r="CE90" i="27"/>
  <c r="C91" i="15" s="1"/>
  <c r="BM90" i="27"/>
  <c r="C90" i="12" s="1"/>
  <c r="CK47" i="27"/>
  <c r="C48" i="16" s="1"/>
  <c r="CK28" i="27"/>
  <c r="C29" i="16" s="1"/>
  <c r="BM65" i="27"/>
  <c r="C66" i="12" s="1"/>
  <c r="BY65" i="27"/>
  <c r="C66" i="14" s="1"/>
  <c r="BS65" i="27"/>
  <c r="C66" i="13" s="1"/>
  <c r="CK65" i="27"/>
  <c r="C66" i="16" s="1"/>
  <c r="BM45" i="27"/>
  <c r="C46" i="12" s="1"/>
  <c r="BY45" i="27"/>
  <c r="C46" i="14" s="1"/>
  <c r="CK45" i="27"/>
  <c r="C46" i="16" s="1"/>
  <c r="BS45" i="27"/>
  <c r="C46" i="13" s="1"/>
  <c r="BM7" i="27"/>
  <c r="C8" i="12" s="1"/>
  <c r="BG7" i="27"/>
  <c r="C8" i="11" s="1"/>
  <c r="BS7" i="27"/>
  <c r="C8" i="13" s="1"/>
  <c r="BY7" i="27"/>
  <c r="CK7" i="27"/>
  <c r="C8" i="16" s="1"/>
  <c r="BY96" i="27"/>
  <c r="C97" i="14" s="1"/>
  <c r="CK96" i="27"/>
  <c r="C97" i="16" s="1"/>
  <c r="BS96" i="27"/>
  <c r="C97" i="13" s="1"/>
  <c r="BM96" i="27"/>
  <c r="C96" i="12" s="1"/>
  <c r="CK99" i="27"/>
  <c r="C100" i="16" s="1"/>
  <c r="BS99" i="27"/>
  <c r="C100" i="13" s="1"/>
  <c r="BM99" i="27"/>
  <c r="C99" i="12" s="1"/>
  <c r="BM36" i="27"/>
  <c r="C37" i="12" s="1"/>
  <c r="BS36" i="27"/>
  <c r="C37" i="13" s="1"/>
  <c r="CK36" i="27"/>
  <c r="C37" i="16" s="1"/>
  <c r="BY36" i="27"/>
  <c r="C37" i="14" s="1"/>
  <c r="BY80" i="27"/>
  <c r="C81" i="14" s="1"/>
  <c r="BM80" i="27"/>
  <c r="C80" i="12" s="1"/>
  <c r="CK80" i="27"/>
  <c r="C81" i="16" s="1"/>
  <c r="BS80" i="27"/>
  <c r="C81" i="13" s="1"/>
  <c r="BM105" i="27"/>
  <c r="C105" i="12" s="1"/>
  <c r="CK105" i="27"/>
  <c r="C106" i="16" s="1"/>
  <c r="BS107" i="27"/>
  <c r="C108" i="13" s="1"/>
  <c r="BM107" i="27"/>
  <c r="C107" i="12" s="1"/>
  <c r="F107" i="12" s="1"/>
  <c r="N11" i="12" s="1"/>
  <c r="CK107" i="27"/>
  <c r="C108" i="16" s="1"/>
  <c r="BY107" i="27"/>
  <c r="C108" i="14" s="1"/>
  <c r="CK78" i="27"/>
  <c r="C79" i="16" s="1"/>
  <c r="BY78" i="27"/>
  <c r="C79" i="14" s="1"/>
  <c r="BS78" i="27"/>
  <c r="C79" i="13" s="1"/>
  <c r="F79" i="13" s="1"/>
  <c r="BM78" i="27"/>
  <c r="C78" i="12" s="1"/>
  <c r="BY44" i="27"/>
  <c r="C45" i="14" s="1"/>
  <c r="BM44" i="27"/>
  <c r="C45" i="12" s="1"/>
  <c r="BS44" i="27"/>
  <c r="C45" i="13" s="1"/>
  <c r="CK44" i="27"/>
  <c r="C45" i="16" s="1"/>
  <c r="BS86" i="27"/>
  <c r="C87" i="13" s="1"/>
  <c r="CK86" i="27"/>
  <c r="C87" i="16" s="1"/>
  <c r="BY86" i="27"/>
  <c r="C87" i="14" s="1"/>
  <c r="BM86" i="27"/>
  <c r="C86" i="12" s="1"/>
  <c r="BM56" i="27"/>
  <c r="C57" i="12" s="1"/>
  <c r="BY56" i="27"/>
  <c r="C57" i="14" s="1"/>
  <c r="CK56" i="27"/>
  <c r="C57" i="16" s="1"/>
  <c r="CE56" i="27"/>
  <c r="C57" i="15" s="1"/>
  <c r="BS56" i="27"/>
  <c r="C57" i="13" s="1"/>
  <c r="BS104" i="27"/>
  <c r="C105" i="13" s="1"/>
  <c r="CK104" i="27"/>
  <c r="C105" i="16" s="1"/>
  <c r="BM35" i="27"/>
  <c r="C36" i="12" s="1"/>
  <c r="CK35" i="27"/>
  <c r="C36" i="16" s="1"/>
  <c r="BS92" i="27"/>
  <c r="C93" i="13" s="1"/>
  <c r="BY92" i="27"/>
  <c r="C93" i="14" s="1"/>
  <c r="CK92" i="27"/>
  <c r="C93" i="16" s="1"/>
  <c r="BM92" i="27"/>
  <c r="C92" i="12" s="1"/>
  <c r="F92" i="12" s="1"/>
  <c r="N16" i="12" s="1"/>
  <c r="CK32" i="27"/>
  <c r="C33" i="16" s="1"/>
  <c r="BS32" i="27"/>
  <c r="C33" i="13" s="1"/>
  <c r="BY32" i="27"/>
  <c r="C33" i="14" s="1"/>
  <c r="BM32" i="27"/>
  <c r="C33" i="12" s="1"/>
  <c r="F33" i="12" s="1"/>
  <c r="BY63" i="27"/>
  <c r="C64" i="14" s="1"/>
  <c r="BM63" i="27"/>
  <c r="C64" i="12" s="1"/>
  <c r="CK63" i="27"/>
  <c r="C64" i="16" s="1"/>
  <c r="BS63" i="27"/>
  <c r="C64" i="13" s="1"/>
  <c r="BY41" i="27"/>
  <c r="C42" i="14" s="1"/>
  <c r="CK41" i="27"/>
  <c r="C42" i="16" s="1"/>
  <c r="BM41" i="27"/>
  <c r="C42" i="12" s="1"/>
  <c r="BS41" i="27"/>
  <c r="C42" i="13" s="1"/>
  <c r="BM52" i="27"/>
  <c r="C53" i="12" s="1"/>
  <c r="CK52" i="27"/>
  <c r="C53" i="16" s="1"/>
  <c r="BS52" i="27"/>
  <c r="C53" i="13" s="1"/>
  <c r="BM109" i="27"/>
  <c r="C109" i="12" s="1"/>
  <c r="CK109" i="27"/>
  <c r="C110" i="16" s="1"/>
  <c r="BY109" i="27"/>
  <c r="C110" i="14" s="1"/>
  <c r="BS109" i="27"/>
  <c r="C110" i="13" s="1"/>
  <c r="BM5" i="27"/>
  <c r="C6" i="12" s="1"/>
  <c r="BS51" i="27"/>
  <c r="C52" i="13" s="1"/>
  <c r="CK51" i="27"/>
  <c r="C52" i="16" s="1"/>
  <c r="BY51" i="27"/>
  <c r="C52" i="14" s="1"/>
  <c r="BM51" i="27"/>
  <c r="C52" i="12" s="1"/>
  <c r="CK43" i="27"/>
  <c r="C44" i="16" s="1"/>
  <c r="BM43" i="27"/>
  <c r="C44" i="12" s="1"/>
  <c r="BY43" i="27"/>
  <c r="C44" i="14" s="1"/>
  <c r="BS43" i="27"/>
  <c r="C44" i="13" s="1"/>
  <c r="BY12" i="27"/>
  <c r="C13" i="14" s="1"/>
  <c r="BM12" i="27"/>
  <c r="C13" i="12" s="1"/>
  <c r="CK12" i="27"/>
  <c r="C13" i="16" s="1"/>
  <c r="BS12" i="27"/>
  <c r="C13" i="13" s="1"/>
  <c r="BG12" i="27"/>
  <c r="C13" i="11" s="1"/>
  <c r="CK53" i="27"/>
  <c r="C54" i="16" s="1"/>
  <c r="BS53" i="27"/>
  <c r="C54" i="13" s="1"/>
  <c r="BM53" i="27"/>
  <c r="C54" i="12" s="1"/>
  <c r="BY53" i="27"/>
  <c r="C54" i="14" s="1"/>
  <c r="BM76" i="27"/>
  <c r="C76" i="12" s="1"/>
  <c r="CK76" i="27"/>
  <c r="C77" i="16" s="1"/>
  <c r="BS76" i="27"/>
  <c r="C77" i="13" s="1"/>
  <c r="BY76" i="27"/>
  <c r="C77" i="14" s="1"/>
  <c r="BM38" i="27"/>
  <c r="C39" i="12" s="1"/>
  <c r="BY38" i="27"/>
  <c r="C39" i="14" s="1"/>
  <c r="BS38" i="27"/>
  <c r="C39" i="13" s="1"/>
  <c r="CK38" i="27"/>
  <c r="C39" i="16" s="1"/>
  <c r="CK108" i="27"/>
  <c r="C109" i="16" s="1"/>
  <c r="BS108" i="27"/>
  <c r="C109" i="13" s="1"/>
  <c r="BY108" i="27"/>
  <c r="C109" i="14" s="1"/>
  <c r="BM108" i="27"/>
  <c r="C108" i="12" s="1"/>
  <c r="BS69" i="27"/>
  <c r="C70" i="13" s="1"/>
  <c r="BM69" i="27"/>
  <c r="C69" i="12" s="1"/>
  <c r="CK69" i="27"/>
  <c r="C70" i="16" s="1"/>
  <c r="BY69" i="27"/>
  <c r="C70" i="14" s="1"/>
  <c r="CK31" i="27"/>
  <c r="C32" i="16" s="1"/>
  <c r="CK74" i="27"/>
  <c r="C75" i="16" s="1"/>
  <c r="BS74" i="27"/>
  <c r="C75" i="13" s="1"/>
  <c r="F75" i="13" s="1"/>
  <c r="AE73" i="5" s="1"/>
  <c r="BD73" i="5" s="1"/>
  <c r="BY74" i="27"/>
  <c r="C75" i="14" s="1"/>
  <c r="BM74" i="27"/>
  <c r="C74" i="12" s="1"/>
  <c r="BM59" i="27"/>
  <c r="C60" i="12" s="1"/>
  <c r="BS59" i="27"/>
  <c r="C60" i="13" s="1"/>
  <c r="CK59" i="27"/>
  <c r="C60" i="16" s="1"/>
  <c r="BY59" i="27"/>
  <c r="C60" i="14" s="1"/>
  <c r="BS66" i="27"/>
  <c r="C67" i="13" s="1"/>
  <c r="CK66" i="27"/>
  <c r="C67" i="16" s="1"/>
  <c r="BY66" i="27"/>
  <c r="C67" i="14" s="1"/>
  <c r="CK16" i="27"/>
  <c r="C17" i="16" s="1"/>
  <c r="BM16" i="27"/>
  <c r="C17" i="12" s="1"/>
  <c r="BS16" i="27"/>
  <c r="C17" i="13" s="1"/>
  <c r="F17" i="13" s="1"/>
  <c r="DB16" i="27" s="1"/>
  <c r="BY16" i="27"/>
  <c r="CK3" i="27"/>
  <c r="C4" i="16" s="1"/>
  <c r="BM3" i="27"/>
  <c r="C4" i="12" s="1"/>
  <c r="BS3" i="27"/>
  <c r="C4" i="13" s="1"/>
  <c r="BY3" i="27"/>
  <c r="C4" i="14" s="1"/>
  <c r="BS79" i="27"/>
  <c r="C80" i="13" s="1"/>
  <c r="BM79" i="27"/>
  <c r="C79" i="12" s="1"/>
  <c r="BS33" i="27"/>
  <c r="C34" i="13" s="1"/>
  <c r="CK33" i="27"/>
  <c r="C34" i="16" s="1"/>
  <c r="BM33" i="27"/>
  <c r="C34" i="12" s="1"/>
  <c r="BY33" i="27"/>
  <c r="C34" i="14" s="1"/>
  <c r="BS88" i="27"/>
  <c r="C89" i="13" s="1"/>
  <c r="BM88" i="27"/>
  <c r="C88" i="12" s="1"/>
  <c r="CK88" i="27"/>
  <c r="C89" i="16" s="1"/>
  <c r="BM15" i="27"/>
  <c r="C16" i="12" s="1"/>
  <c r="CK15" i="27"/>
  <c r="C16" i="16" s="1"/>
  <c r="BS15" i="27"/>
  <c r="C16" i="13" s="1"/>
  <c r="BY15" i="27"/>
  <c r="C16" i="14" s="1"/>
  <c r="BS50" i="27"/>
  <c r="C51" i="13" s="1"/>
  <c r="BM50" i="27"/>
  <c r="C51" i="12" s="1"/>
  <c r="BY50" i="27"/>
  <c r="C51" i="14" s="1"/>
  <c r="CE50" i="27"/>
  <c r="C51" i="15" s="1"/>
  <c r="CK50" i="27"/>
  <c r="C51" i="16" s="1"/>
  <c r="CK60" i="27"/>
  <c r="C61" i="16" s="1"/>
  <c r="BY60" i="27"/>
  <c r="C61" i="14" s="1"/>
  <c r="BS60" i="27"/>
  <c r="C61" i="13" s="1"/>
  <c r="BM60" i="27"/>
  <c r="C61" i="12" s="1"/>
  <c r="BY25" i="27"/>
  <c r="C26" i="14" s="1"/>
  <c r="BS25" i="27"/>
  <c r="C26" i="13" s="1"/>
  <c r="CK25" i="27"/>
  <c r="C26" i="16" s="1"/>
  <c r="BM25" i="27"/>
  <c r="C26" i="12" s="1"/>
  <c r="BY17" i="27"/>
  <c r="C18" i="14" s="1"/>
  <c r="BM17" i="27"/>
  <c r="C18" i="12" s="1"/>
  <c r="BS17" i="27"/>
  <c r="C18" i="13" s="1"/>
  <c r="CK17" i="27"/>
  <c r="C18" i="16" s="1"/>
  <c r="BM110" i="27"/>
  <c r="C110" i="12" s="1"/>
  <c r="BY110" i="27"/>
  <c r="C111" i="14" s="1"/>
  <c r="CK110" i="27"/>
  <c r="C111" i="16" s="1"/>
  <c r="BS110" i="27"/>
  <c r="C111" i="13" s="1"/>
  <c r="CE18" i="27"/>
  <c r="C19" i="15" s="1"/>
  <c r="CK18" i="27"/>
  <c r="C19" i="16" s="1"/>
  <c r="BM18" i="27"/>
  <c r="C19" i="12" s="1"/>
  <c r="BY18" i="27"/>
  <c r="C19" i="14" s="1"/>
  <c r="BS18" i="27"/>
  <c r="C19" i="13" s="1"/>
  <c r="BY19" i="27"/>
  <c r="C20" i="14" s="1"/>
  <c r="BS19" i="27"/>
  <c r="C20" i="13" s="1"/>
  <c r="F20" i="13" s="1"/>
  <c r="DB19" i="27" s="1"/>
  <c r="BM19" i="27"/>
  <c r="C20" i="12" s="1"/>
  <c r="BS21" i="27"/>
  <c r="C22" i="13" s="1"/>
  <c r="F22" i="13" s="1"/>
  <c r="DB21" i="27" s="1"/>
  <c r="CK21" i="27"/>
  <c r="C22" i="16" s="1"/>
  <c r="BM21" i="27"/>
  <c r="C22" i="12" s="1"/>
  <c r="F22" i="12" s="1"/>
  <c r="N13" i="12" s="1"/>
  <c r="BY21" i="27"/>
  <c r="C22" i="14" s="1"/>
  <c r="CK113" i="27"/>
  <c r="C114" i="16" s="1"/>
  <c r="BM113" i="27"/>
  <c r="C113" i="12" s="1"/>
  <c r="F113" i="12" s="1"/>
  <c r="N14" i="12" s="1"/>
  <c r="BY113" i="27"/>
  <c r="C114" i="14" s="1"/>
  <c r="BS113" i="27"/>
  <c r="C114" i="13" s="1"/>
  <c r="BS71" i="27"/>
  <c r="C72" i="13" s="1"/>
  <c r="CE71" i="27"/>
  <c r="C72" i="15" s="1"/>
  <c r="BY71" i="27"/>
  <c r="C72" i="14" s="1"/>
  <c r="CK71" i="27"/>
  <c r="C72" i="16" s="1"/>
  <c r="BM71" i="27"/>
  <c r="C71" i="12" s="1"/>
  <c r="BM13" i="27"/>
  <c r="C14" i="12" s="1"/>
  <c r="BY13" i="27"/>
  <c r="C14" i="14" s="1"/>
  <c r="CE13" i="27"/>
  <c r="C14" i="15" s="1"/>
  <c r="CK13" i="27"/>
  <c r="C14" i="16" s="1"/>
  <c r="BS13" i="27"/>
  <c r="C14" i="13" s="1"/>
  <c r="BM93" i="27"/>
  <c r="C93" i="12" s="1"/>
  <c r="BY93" i="27"/>
  <c r="C94" i="14" s="1"/>
  <c r="CK93" i="27"/>
  <c r="C94" i="16" s="1"/>
  <c r="BS93" i="27"/>
  <c r="C94" i="13" s="1"/>
  <c r="BS91" i="27"/>
  <c r="C92" i="13" s="1"/>
  <c r="CK91" i="27"/>
  <c r="C92" i="16" s="1"/>
  <c r="BM91" i="27"/>
  <c r="C91" i="12" s="1"/>
  <c r="BY91" i="27"/>
  <c r="C92" i="14" s="1"/>
  <c r="BY98" i="27"/>
  <c r="C99" i="14" s="1"/>
  <c r="BS98" i="27"/>
  <c r="C99" i="13" s="1"/>
  <c r="F99" i="13" s="1"/>
  <c r="CK98" i="27"/>
  <c r="C99" i="16" s="1"/>
  <c r="CE98" i="27"/>
  <c r="C99" i="15" s="1"/>
  <c r="BM98" i="27"/>
  <c r="C98" i="12" s="1"/>
  <c r="BM112" i="27"/>
  <c r="C112" i="12" s="1"/>
  <c r="BS112" i="27"/>
  <c r="C113" i="13" s="1"/>
  <c r="BY112" i="27"/>
  <c r="C113" i="14" s="1"/>
  <c r="CE112" i="27"/>
  <c r="C113" i="15" s="1"/>
  <c r="CK112" i="27"/>
  <c r="C113" i="16" s="1"/>
  <c r="BY42" i="27"/>
  <c r="C43" i="14" s="1"/>
  <c r="CK42" i="27"/>
  <c r="C43" i="16" s="1"/>
  <c r="BS42" i="27"/>
  <c r="C43" i="13" s="1"/>
  <c r="BM42" i="27"/>
  <c r="C43" i="12" s="1"/>
  <c r="BS100" i="27"/>
  <c r="C101" i="13" s="1"/>
  <c r="BY100" i="27"/>
  <c r="C101" i="14" s="1"/>
  <c r="BM100" i="27"/>
  <c r="C100" i="12" s="1"/>
  <c r="CK100" i="27"/>
  <c r="C101" i="16" s="1"/>
  <c r="BY81" i="27"/>
  <c r="C82" i="14" s="1"/>
  <c r="CK81" i="27"/>
  <c r="C82" i="16" s="1"/>
  <c r="BS81" i="27"/>
  <c r="C82" i="13" s="1"/>
  <c r="BM81" i="27"/>
  <c r="C81" i="12" s="1"/>
  <c r="BS70" i="27"/>
  <c r="C71" i="13" s="1"/>
  <c r="CE70" i="27"/>
  <c r="C71" i="15" s="1"/>
  <c r="BM70" i="27"/>
  <c r="C70" i="12" s="1"/>
  <c r="BY70" i="27"/>
  <c r="C71" i="14" s="1"/>
  <c r="CK70" i="27"/>
  <c r="C71" i="16" s="1"/>
  <c r="BS111" i="27"/>
  <c r="C112" i="13" s="1"/>
  <c r="CK111" i="27"/>
  <c r="C112" i="16" s="1"/>
  <c r="BM111" i="27"/>
  <c r="C111" i="12" s="1"/>
  <c r="BY111" i="27"/>
  <c r="C112" i="14" s="1"/>
  <c r="BM39" i="27"/>
  <c r="C40" i="12" s="1"/>
  <c r="BS39" i="27"/>
  <c r="C40" i="13" s="1"/>
  <c r="CK39" i="27"/>
  <c r="C40" i="16" s="1"/>
  <c r="BY39" i="27"/>
  <c r="C40" i="14" s="1"/>
  <c r="BM27" i="27"/>
  <c r="C28" i="12" s="1"/>
  <c r="BY27" i="27"/>
  <c r="C28" i="14" s="1"/>
  <c r="CK27" i="27"/>
  <c r="C28" i="16" s="1"/>
  <c r="BS27" i="27"/>
  <c r="C28" i="13" s="1"/>
  <c r="CK95" i="27"/>
  <c r="C96" i="16" s="1"/>
  <c r="BY95" i="27"/>
  <c r="C96" i="14" s="1"/>
  <c r="BM95" i="27"/>
  <c r="C95" i="12" s="1"/>
  <c r="BS95" i="27"/>
  <c r="C96" i="13" s="1"/>
  <c r="BS20" i="27"/>
  <c r="C21" i="13" s="1"/>
  <c r="CK20" i="27"/>
  <c r="C21" i="16" s="1"/>
  <c r="BM20" i="27"/>
  <c r="C21" i="12" s="1"/>
  <c r="BY20" i="27"/>
  <c r="C21" i="14" s="1"/>
  <c r="BM72" i="27"/>
  <c r="C72" i="12" s="1"/>
  <c r="CK72" i="27"/>
  <c r="C73" i="16" s="1"/>
  <c r="BS72" i="27"/>
  <c r="C73" i="13" s="1"/>
  <c r="BY72" i="27"/>
  <c r="C73" i="14" s="1"/>
  <c r="BM24" i="27"/>
  <c r="C25" i="12" s="1"/>
  <c r="BY24" i="27"/>
  <c r="C25" i="14" s="1"/>
  <c r="BS24" i="27"/>
  <c r="C25" i="13" s="1"/>
  <c r="CK24" i="27"/>
  <c r="C25" i="16" s="1"/>
  <c r="BS101" i="27"/>
  <c r="C102" i="13" s="1"/>
  <c r="BY101" i="27"/>
  <c r="C102" i="14" s="1"/>
  <c r="CK101" i="27"/>
  <c r="C102" i="16" s="1"/>
  <c r="BM101" i="27"/>
  <c r="C101" i="12" s="1"/>
  <c r="F101" i="12" s="1"/>
  <c r="N18" i="12" s="1"/>
  <c r="BY22" i="27"/>
  <c r="C23" i="14" s="1"/>
  <c r="BM22" i="27"/>
  <c r="C23" i="12" s="1"/>
  <c r="BS22" i="27"/>
  <c r="C23" i="13" s="1"/>
  <c r="CK22" i="27"/>
  <c r="C23" i="16" s="1"/>
  <c r="CK106" i="27"/>
  <c r="C107" i="16" s="1"/>
  <c r="BS106" i="27"/>
  <c r="C107" i="13" s="1"/>
  <c r="CK82" i="27"/>
  <c r="C83" i="16" s="1"/>
  <c r="BS82" i="27"/>
  <c r="C83" i="13" s="1"/>
  <c r="BY82" i="27"/>
  <c r="C83" i="14" s="1"/>
  <c r="BM82" i="27"/>
  <c r="C82" i="12" s="1"/>
  <c r="BS64" i="27"/>
  <c r="C65" i="13" s="1"/>
  <c r="BM64" i="27"/>
  <c r="C65" i="12" s="1"/>
  <c r="CK64" i="27"/>
  <c r="C65" i="16" s="1"/>
  <c r="BY64" i="27"/>
  <c r="C65" i="14" s="1"/>
  <c r="BM73" i="27"/>
  <c r="C73" i="12" s="1"/>
  <c r="BS73" i="27"/>
  <c r="C74" i="13" s="1"/>
  <c r="CK73" i="27"/>
  <c r="C74" i="16" s="1"/>
  <c r="BY73" i="27"/>
  <c r="C74" i="14" s="1"/>
  <c r="BY11" i="27"/>
  <c r="C12" i="14" s="1"/>
  <c r="BM11" i="27"/>
  <c r="C12" i="12" s="1"/>
  <c r="BS11" i="27"/>
  <c r="C12" i="13" s="1"/>
  <c r="CK11" i="27"/>
  <c r="C12" i="16" s="1"/>
  <c r="BS37" i="27"/>
  <c r="C38" i="13" s="1"/>
  <c r="CK37" i="27"/>
  <c r="C38" i="16" s="1"/>
  <c r="BM37" i="27"/>
  <c r="C38" i="12" s="1"/>
  <c r="BY37" i="27"/>
  <c r="C38" i="14" s="1"/>
  <c r="BS58" i="27"/>
  <c r="C59" i="13" s="1"/>
  <c r="F59" i="13" s="1"/>
  <c r="N18" i="13" s="1"/>
  <c r="BY58" i="27"/>
  <c r="C59" i="14" s="1"/>
  <c r="CK58" i="27"/>
  <c r="C59" i="16" s="1"/>
  <c r="BM58" i="27"/>
  <c r="C59" i="12" s="1"/>
  <c r="CK62" i="27"/>
  <c r="C63" i="16" s="1"/>
  <c r="BS62" i="27"/>
  <c r="C63" i="13" s="1"/>
  <c r="BY62" i="27"/>
  <c r="C63" i="14" s="1"/>
  <c r="BM62" i="27"/>
  <c r="C63" i="12" s="1"/>
  <c r="CE75" i="27"/>
  <c r="C76" i="15" s="1"/>
  <c r="BY75" i="27"/>
  <c r="C76" i="14" s="1"/>
  <c r="BS75" i="27"/>
  <c r="C76" i="13" s="1"/>
  <c r="CK75" i="27"/>
  <c r="C76" i="16" s="1"/>
  <c r="BM75" i="27"/>
  <c r="C75" i="12" s="1"/>
  <c r="BS29" i="27"/>
  <c r="C30" i="13" s="1"/>
  <c r="CK29" i="27"/>
  <c r="C30" i="16" s="1"/>
  <c r="BM29" i="27"/>
  <c r="C30" i="12" s="1"/>
  <c r="BM102" i="27"/>
  <c r="C102" i="12" s="1"/>
  <c r="BS102" i="27"/>
  <c r="C103" i="13" s="1"/>
  <c r="CK102" i="27"/>
  <c r="C103" i="16" s="1"/>
  <c r="BY102" i="27"/>
  <c r="C103" i="14" s="1"/>
  <c r="BM26" i="27"/>
  <c r="C27" i="12" s="1"/>
  <c r="BY26" i="27"/>
  <c r="C27" i="14" s="1"/>
  <c r="BS26" i="27"/>
  <c r="C27" i="13" s="1"/>
  <c r="CK26" i="27"/>
  <c r="C27" i="16" s="1"/>
  <c r="BM40" i="27"/>
  <c r="C41" i="12" s="1"/>
  <c r="BY40" i="27"/>
  <c r="C41" i="14" s="1"/>
  <c r="CK40" i="27"/>
  <c r="C41" i="16" s="1"/>
  <c r="BS40" i="27"/>
  <c r="C41" i="13" s="1"/>
  <c r="BS23" i="27"/>
  <c r="C24" i="13" s="1"/>
  <c r="BM23" i="27"/>
  <c r="C24" i="12" s="1"/>
  <c r="CK23" i="27"/>
  <c r="C24" i="16" s="1"/>
  <c r="BY23" i="27"/>
  <c r="C24" i="14" s="1"/>
  <c r="BM94" i="27"/>
  <c r="C94" i="12" s="1"/>
  <c r="BY94" i="27"/>
  <c r="C95" i="14" s="1"/>
  <c r="CK94" i="27"/>
  <c r="C95" i="16" s="1"/>
  <c r="BS94" i="27"/>
  <c r="C95" i="13" s="1"/>
  <c r="CK68" i="27"/>
  <c r="C69" i="16" s="1"/>
  <c r="BS68" i="27"/>
  <c r="C69" i="13" s="1"/>
  <c r="BY68" i="27"/>
  <c r="C69" i="14" s="1"/>
  <c r="BM68" i="27"/>
  <c r="C68" i="12" s="1"/>
  <c r="BY10" i="27"/>
  <c r="C11" i="14" s="1"/>
  <c r="CK10" i="27"/>
  <c r="C11" i="16" s="1"/>
  <c r="BG10" i="27"/>
  <c r="C11" i="11" s="1"/>
  <c r="BM10" i="27"/>
  <c r="C11" i="12" s="1"/>
  <c r="BS10" i="27"/>
  <c r="C11" i="13" s="1"/>
  <c r="BM97" i="27"/>
  <c r="C97" i="12" s="1"/>
  <c r="BY97" i="27"/>
  <c r="C98" i="14" s="1"/>
  <c r="BS97" i="27"/>
  <c r="C98" i="13" s="1"/>
  <c r="CK97" i="27"/>
  <c r="C98" i="16" s="1"/>
  <c r="BM6" i="27"/>
  <c r="C7" i="12" s="1"/>
  <c r="BY6" i="27"/>
  <c r="C7" i="14" s="1"/>
  <c r="BS6" i="27"/>
  <c r="C7" i="13" s="1"/>
  <c r="CK6" i="27"/>
  <c r="C7" i="16" s="1"/>
  <c r="BG4" i="27"/>
  <c r="C5" i="11" s="1"/>
  <c r="BS4" i="27"/>
  <c r="C5" i="13" s="1"/>
  <c r="BY4" i="27"/>
  <c r="C5" i="14" s="1"/>
  <c r="CK4" i="27"/>
  <c r="C5" i="16" s="1"/>
  <c r="BM4" i="27"/>
  <c r="C5" i="12" s="1"/>
  <c r="BS54" i="27"/>
  <c r="C55" i="13" s="1"/>
  <c r="BM54" i="27"/>
  <c r="C55" i="12" s="1"/>
  <c r="CK54" i="27"/>
  <c r="C55" i="16" s="1"/>
  <c r="BY54" i="27"/>
  <c r="C55" i="14" s="1"/>
  <c r="BS61" i="27"/>
  <c r="C62" i="13" s="1"/>
  <c r="CK61" i="27"/>
  <c r="C62" i="16" s="1"/>
  <c r="BY61" i="27"/>
  <c r="C62" i="14" s="1"/>
  <c r="CE61" i="27"/>
  <c r="C62" i="15" s="1"/>
  <c r="BM61" i="27"/>
  <c r="C62" i="12" s="1"/>
  <c r="BY77" i="27"/>
  <c r="C78" i="14" s="1"/>
  <c r="BM77" i="27"/>
  <c r="C77" i="12" s="1"/>
  <c r="CK77" i="27"/>
  <c r="C78" i="16" s="1"/>
  <c r="BS77" i="27"/>
  <c r="C78" i="13" s="1"/>
  <c r="BY14" i="27"/>
  <c r="BS14" i="27"/>
  <c r="C15" i="13" s="1"/>
  <c r="BM14" i="27"/>
  <c r="C15" i="12" s="1"/>
  <c r="CK14" i="27"/>
  <c r="C15" i="16" s="1"/>
  <c r="CE14" i="27"/>
  <c r="C15" i="15" s="1"/>
  <c r="BF14" i="27"/>
  <c r="BG13" i="27"/>
  <c r="C14" i="11" s="1"/>
  <c r="N29" i="28"/>
  <c r="T40" i="27"/>
  <c r="U39" i="27"/>
  <c r="Z40" i="27"/>
  <c r="AA39" i="27"/>
  <c r="C40" i="9"/>
  <c r="AF46" i="27"/>
  <c r="AG45" i="27"/>
  <c r="M2" i="28"/>
  <c r="B75" i="25"/>
  <c r="E75" i="25" s="1"/>
  <c r="B92" i="25"/>
  <c r="E92" i="25" s="1"/>
  <c r="B64" i="25"/>
  <c r="E64" i="25" s="1"/>
  <c r="B28" i="25"/>
  <c r="E28" i="25" s="1"/>
  <c r="B36" i="25"/>
  <c r="E36" i="25" s="1"/>
  <c r="B100" i="25"/>
  <c r="E100" i="25" s="1"/>
  <c r="B56" i="25"/>
  <c r="E56" i="25" s="1"/>
  <c r="B7" i="25"/>
  <c r="E7" i="25" s="1"/>
  <c r="B25" i="25"/>
  <c r="E25" i="25" s="1"/>
  <c r="B41" i="25"/>
  <c r="E41" i="25" s="1"/>
  <c r="B57" i="25"/>
  <c r="E57" i="25" s="1"/>
  <c r="B73" i="25"/>
  <c r="E73" i="25" s="1"/>
  <c r="B89" i="25"/>
  <c r="E89" i="25" s="1"/>
  <c r="B105" i="25"/>
  <c r="E105" i="25" s="1"/>
  <c r="B12" i="25"/>
  <c r="E12" i="25" s="1"/>
  <c r="B30" i="25"/>
  <c r="E30" i="25" s="1"/>
  <c r="B46" i="25"/>
  <c r="E46" i="25" s="1"/>
  <c r="B62" i="25"/>
  <c r="E62" i="25" s="1"/>
  <c r="B78" i="25"/>
  <c r="E78" i="25" s="1"/>
  <c r="B94" i="25"/>
  <c r="E94" i="25" s="1"/>
  <c r="B110" i="25"/>
  <c r="E110" i="25" s="1"/>
  <c r="B15" i="25"/>
  <c r="E15" i="25" s="1"/>
  <c r="B31" i="25"/>
  <c r="E31" i="25" s="1"/>
  <c r="B47" i="25"/>
  <c r="E47" i="25" s="1"/>
  <c r="G47" i="25" s="1"/>
  <c r="B63" i="25"/>
  <c r="E63" i="25" s="1"/>
  <c r="B79" i="25"/>
  <c r="E79" i="25" s="1"/>
  <c r="B95" i="25"/>
  <c r="E95" i="25" s="1"/>
  <c r="B111" i="25"/>
  <c r="E111" i="25" s="1"/>
  <c r="B48" i="25"/>
  <c r="E48" i="25" s="1"/>
  <c r="B20" i="25"/>
  <c r="E20" i="25" s="1"/>
  <c r="B40" i="25"/>
  <c r="E40" i="25" s="1"/>
  <c r="B21" i="25"/>
  <c r="E21" i="25" s="1"/>
  <c r="F21" i="25" s="1"/>
  <c r="B53" i="25"/>
  <c r="E53" i="25" s="1"/>
  <c r="B85" i="25"/>
  <c r="E85" i="25" s="1"/>
  <c r="B8" i="25"/>
  <c r="E8" i="25" s="1"/>
  <c r="B42" i="25"/>
  <c r="E42" i="25" s="1"/>
  <c r="B74" i="25"/>
  <c r="E74" i="25" s="1"/>
  <c r="B106" i="25"/>
  <c r="E106" i="25" s="1"/>
  <c r="B27" i="25"/>
  <c r="E27" i="25" s="1"/>
  <c r="B59" i="25"/>
  <c r="E59" i="25" s="1"/>
  <c r="F59" i="25" s="1"/>
  <c r="K3" i="22" s="1"/>
  <c r="B91" i="25"/>
  <c r="E91" i="25"/>
  <c r="B10" i="25"/>
  <c r="E10" i="25" s="1"/>
  <c r="B16" i="25"/>
  <c r="E16" i="25" s="1"/>
  <c r="B80" i="25"/>
  <c r="E80" i="25" s="1"/>
  <c r="B60" i="25"/>
  <c r="E60" i="25" s="1"/>
  <c r="B52" i="25"/>
  <c r="E52" i="25" s="1"/>
  <c r="B6" i="25"/>
  <c r="E6" i="25" s="1"/>
  <c r="B72" i="25"/>
  <c r="E72" i="25" s="1"/>
  <c r="F72" i="25" s="1"/>
  <c r="K16" i="22" s="1"/>
  <c r="B11" i="25"/>
  <c r="E11" i="25" s="1"/>
  <c r="B29" i="25"/>
  <c r="E29" i="25" s="1"/>
  <c r="B45" i="25"/>
  <c r="E45" i="25" s="1"/>
  <c r="B61" i="25"/>
  <c r="E61" i="25" s="1"/>
  <c r="B77" i="25"/>
  <c r="E77" i="25" s="1"/>
  <c r="B93" i="25"/>
  <c r="E93" i="25" s="1"/>
  <c r="B109" i="25"/>
  <c r="E109" i="25" s="1"/>
  <c r="B18" i="25"/>
  <c r="E18" i="25" s="1"/>
  <c r="F18" i="25" s="1"/>
  <c r="C17" i="22" s="1"/>
  <c r="B34" i="25"/>
  <c r="E34" i="25" s="1"/>
  <c r="B50" i="25"/>
  <c r="E50" i="25" s="1"/>
  <c r="B66" i="25"/>
  <c r="E66" i="25" s="1"/>
  <c r="B82" i="25"/>
  <c r="E82" i="25" s="1"/>
  <c r="B98" i="25"/>
  <c r="E98" i="25" s="1"/>
  <c r="B13" i="25"/>
  <c r="E13" i="25" s="1"/>
  <c r="B19" i="25"/>
  <c r="E19" i="25"/>
  <c r="B35" i="25"/>
  <c r="E35" i="25" s="1"/>
  <c r="G35" i="25" s="1"/>
  <c r="B51" i="25"/>
  <c r="E51" i="25" s="1"/>
  <c r="B67" i="25"/>
  <c r="E67" i="25" s="1"/>
  <c r="B83" i="25"/>
  <c r="E83" i="25" s="1"/>
  <c r="B99" i="25"/>
  <c r="E99" i="25" s="1"/>
  <c r="B14" i="25"/>
  <c r="E14" i="25" s="1"/>
  <c r="B76" i="25"/>
  <c r="E76" i="25" s="1"/>
  <c r="B112" i="25"/>
  <c r="E112" i="25" s="1"/>
  <c r="B84" i="25"/>
  <c r="E84" i="25" s="1"/>
  <c r="G84" i="25" s="1"/>
  <c r="B104" i="25"/>
  <c r="E104" i="25" s="1"/>
  <c r="B37" i="25"/>
  <c r="E37" i="25" s="1"/>
  <c r="B69" i="25"/>
  <c r="E69" i="25" s="1"/>
  <c r="B101" i="25"/>
  <c r="E101" i="25" s="1"/>
  <c r="B26" i="25"/>
  <c r="E26" i="25"/>
  <c r="G26" i="25" s="1"/>
  <c r="B58" i="25"/>
  <c r="E58" i="25" s="1"/>
  <c r="B90" i="25"/>
  <c r="E90" i="25" s="1"/>
  <c r="B9" i="25"/>
  <c r="E9" i="25" s="1"/>
  <c r="F9" i="25" s="1"/>
  <c r="C8" i="22" s="1"/>
  <c r="B43" i="25"/>
  <c r="E43" i="25" s="1"/>
  <c r="B107" i="25"/>
  <c r="E107" i="25" s="1"/>
  <c r="B44" i="25"/>
  <c r="E44" i="25" s="1"/>
  <c r="B32" i="25"/>
  <c r="E32" i="25" s="1"/>
  <c r="B96" i="25"/>
  <c r="E96" i="25" s="1"/>
  <c r="B108" i="25"/>
  <c r="E108" i="25" s="1"/>
  <c r="B68" i="25"/>
  <c r="E68" i="25" s="1"/>
  <c r="B24" i="25"/>
  <c r="E24" i="25" s="1"/>
  <c r="F24" i="25" s="1"/>
  <c r="C23" i="22" s="1"/>
  <c r="B88" i="25"/>
  <c r="E88" i="25" s="1"/>
  <c r="B17" i="25"/>
  <c r="E17" i="25" s="1"/>
  <c r="B33" i="25"/>
  <c r="E33" i="25" s="1"/>
  <c r="B49" i="25"/>
  <c r="E49" i="25" s="1"/>
  <c r="B65" i="25"/>
  <c r="E65" i="25" s="1"/>
  <c r="B81" i="25"/>
  <c r="E81" i="25" s="1"/>
  <c r="B97" i="25"/>
  <c r="E97" i="25" s="1"/>
  <c r="B4" i="25"/>
  <c r="E4" i="25" s="1"/>
  <c r="G4" i="25" s="1"/>
  <c r="B22" i="25"/>
  <c r="E22" i="25" s="1"/>
  <c r="B38" i="25"/>
  <c r="E38" i="25" s="1"/>
  <c r="B54" i="25"/>
  <c r="E54" i="25" s="1"/>
  <c r="B70" i="25"/>
  <c r="E70" i="25" s="1"/>
  <c r="B86" i="25"/>
  <c r="E86" i="25" s="1"/>
  <c r="B102" i="25"/>
  <c r="E102" i="25" s="1"/>
  <c r="B5" i="25"/>
  <c r="E5" i="25" s="1"/>
  <c r="B23" i="25"/>
  <c r="E23" i="25" s="1"/>
  <c r="G23" i="25" s="1"/>
  <c r="B39" i="25"/>
  <c r="E39" i="25" s="1"/>
  <c r="B55" i="25"/>
  <c r="E55" i="25" s="1"/>
  <c r="B71" i="25"/>
  <c r="E71" i="25" s="1"/>
  <c r="B87" i="25"/>
  <c r="E87" i="25" s="1"/>
  <c r="F87" i="25" s="1"/>
  <c r="K31" i="22" s="1"/>
  <c r="O6" i="9"/>
  <c r="P6" i="9" s="1"/>
  <c r="K48" i="28"/>
  <c r="L48" i="28"/>
  <c r="D8" i="11"/>
  <c r="M7" i="11"/>
  <c r="O7" i="11"/>
  <c r="P7" i="11" s="1"/>
  <c r="C4" i="11"/>
  <c r="FV6" i="27"/>
  <c r="FU7" i="27"/>
  <c r="O8" i="8"/>
  <c r="P8" i="8" s="1"/>
  <c r="M9" i="6"/>
  <c r="O9" i="6"/>
  <c r="P9" i="6" s="1"/>
  <c r="O8" i="2"/>
  <c r="CY6" i="5"/>
  <c r="BN49" i="5"/>
  <c r="A9" i="25"/>
  <c r="DD7" i="23"/>
  <c r="DC8" i="23"/>
  <c r="P10" i="16"/>
  <c r="S10" i="16" s="1"/>
  <c r="M10" i="16"/>
  <c r="O10" i="16"/>
  <c r="D11" i="16"/>
  <c r="N10" i="16"/>
  <c r="Q10" i="16"/>
  <c r="D12" i="15"/>
  <c r="M11" i="15"/>
  <c r="O11" i="15" s="1"/>
  <c r="P11" i="15" s="1"/>
  <c r="M8" i="12"/>
  <c r="O8" i="12"/>
  <c r="P8" i="12" s="1"/>
  <c r="D9" i="12"/>
  <c r="D9" i="10"/>
  <c r="M8" i="10"/>
  <c r="O8" i="10"/>
  <c r="P8" i="10" s="1"/>
  <c r="M7" i="9"/>
  <c r="D8" i="9"/>
  <c r="D10" i="8"/>
  <c r="M9" i="8"/>
  <c r="O9" i="8"/>
  <c r="P9" i="8" s="1"/>
  <c r="M14" i="7"/>
  <c r="O14" i="7"/>
  <c r="P14" i="7" s="1"/>
  <c r="M9" i="2"/>
  <c r="O9" i="13"/>
  <c r="P9" i="13" s="1"/>
  <c r="D10" i="14"/>
  <c r="M10" i="13"/>
  <c r="O10" i="13"/>
  <c r="P10" i="13" s="1"/>
  <c r="D11" i="13"/>
  <c r="BF15" i="27"/>
  <c r="BG14" i="27"/>
  <c r="C15" i="11" s="1"/>
  <c r="BM30" i="27"/>
  <c r="C31" i="12" s="1"/>
  <c r="CK30" i="27"/>
  <c r="C31" i="16" s="1"/>
  <c r="BS30" i="27"/>
  <c r="C31" i="13" s="1"/>
  <c r="BY30" i="27"/>
  <c r="C31" i="14" s="1"/>
  <c r="U40" i="27"/>
  <c r="T41" i="27"/>
  <c r="C46" i="10"/>
  <c r="Z41" i="27"/>
  <c r="AA40" i="27"/>
  <c r="C41" i="9"/>
  <c r="AF47" i="27"/>
  <c r="AG46" i="27"/>
  <c r="F23" i="25"/>
  <c r="G32" i="25"/>
  <c r="F32" i="25"/>
  <c r="F107" i="25"/>
  <c r="K51" i="22" s="1"/>
  <c r="F58" i="25"/>
  <c r="C57" i="22" s="1"/>
  <c r="F37" i="25"/>
  <c r="C36" i="22" s="1"/>
  <c r="G37" i="25"/>
  <c r="G76" i="25"/>
  <c r="F76" i="25"/>
  <c r="K20" i="22" s="1"/>
  <c r="G67" i="25"/>
  <c r="F67" i="25"/>
  <c r="K11" i="22" s="1"/>
  <c r="F13" i="25"/>
  <c r="C12" i="22" s="1"/>
  <c r="G13" i="25"/>
  <c r="F50" i="25"/>
  <c r="F93" i="25"/>
  <c r="G93" i="25"/>
  <c r="F29" i="25"/>
  <c r="C28" i="22" s="1"/>
  <c r="G52" i="25"/>
  <c r="F52" i="25"/>
  <c r="C51" i="22" s="1"/>
  <c r="G10" i="25"/>
  <c r="F10" i="25"/>
  <c r="C9" i="22" s="1"/>
  <c r="F106" i="25"/>
  <c r="K50" i="22" s="1"/>
  <c r="F85" i="25"/>
  <c r="K29" i="22" s="1"/>
  <c r="G85" i="25"/>
  <c r="F20" i="25"/>
  <c r="C19" i="22" s="1"/>
  <c r="G79" i="25"/>
  <c r="F79" i="25"/>
  <c r="G15" i="25"/>
  <c r="F15" i="25"/>
  <c r="C14" i="22" s="1"/>
  <c r="G62" i="25"/>
  <c r="F62" i="25"/>
  <c r="K6" i="22" s="1"/>
  <c r="F105" i="25"/>
  <c r="K49" i="22" s="1"/>
  <c r="G105" i="25"/>
  <c r="F41" i="25"/>
  <c r="G41" i="25"/>
  <c r="F100" i="25"/>
  <c r="K44" i="22" s="1"/>
  <c r="G92" i="25"/>
  <c r="F92" i="25"/>
  <c r="G87" i="25"/>
  <c r="F49" i="25"/>
  <c r="G49" i="25"/>
  <c r="G55" i="25"/>
  <c r="F55" i="25"/>
  <c r="C54" i="22" s="1"/>
  <c r="F102" i="25"/>
  <c r="K46" i="22" s="1"/>
  <c r="F38" i="25"/>
  <c r="C37" i="22" s="1"/>
  <c r="F81" i="25"/>
  <c r="F17" i="25"/>
  <c r="G17" i="25"/>
  <c r="G108" i="25"/>
  <c r="F108" i="25"/>
  <c r="K52" i="22" s="1"/>
  <c r="F26" i="25"/>
  <c r="G91" i="25"/>
  <c r="F91" i="25"/>
  <c r="K35" i="22" s="1"/>
  <c r="F70" i="25"/>
  <c r="K14" i="22" s="1"/>
  <c r="G24" i="25"/>
  <c r="G19" i="25"/>
  <c r="F19" i="25"/>
  <c r="G9" i="25"/>
  <c r="F101" i="25"/>
  <c r="G101" i="25"/>
  <c r="F84" i="25"/>
  <c r="K28" i="22" s="1"/>
  <c r="G99" i="25"/>
  <c r="F99" i="25"/>
  <c r="K43" i="22" s="1"/>
  <c r="F35" i="25"/>
  <c r="C34" i="22" s="1"/>
  <c r="F82" i="25"/>
  <c r="K26" i="22" s="1"/>
  <c r="F61" i="25"/>
  <c r="K5" i="22" s="1"/>
  <c r="G61" i="25"/>
  <c r="G80" i="25"/>
  <c r="F80" i="25"/>
  <c r="K24" i="22" s="1"/>
  <c r="G42" i="25"/>
  <c r="F42" i="25"/>
  <c r="G111" i="25"/>
  <c r="F111" i="25"/>
  <c r="K55" i="22" s="1"/>
  <c r="F47" i="25"/>
  <c r="C46" i="22" s="1"/>
  <c r="G94" i="25"/>
  <c r="F94" i="25"/>
  <c r="G30" i="25"/>
  <c r="F30" i="25"/>
  <c r="C29" i="22" s="1"/>
  <c r="F73" i="25"/>
  <c r="K17" i="22" s="1"/>
  <c r="G73" i="25"/>
  <c r="G7" i="25"/>
  <c r="F7" i="25"/>
  <c r="C6" i="22" s="1"/>
  <c r="G28" i="25"/>
  <c r="F28" i="25"/>
  <c r="C27" i="22" s="1"/>
  <c r="O7" i="9"/>
  <c r="P7" i="9" s="1"/>
  <c r="N48" i="28"/>
  <c r="M48" i="28"/>
  <c r="M8" i="11"/>
  <c r="O8" i="11"/>
  <c r="P8" i="11" s="1"/>
  <c r="D9" i="11"/>
  <c r="FU8" i="27"/>
  <c r="FV7" i="27"/>
  <c r="M10" i="6"/>
  <c r="O10" i="6"/>
  <c r="P10" i="6" s="1"/>
  <c r="CY7" i="5"/>
  <c r="A10" i="25"/>
  <c r="DD8" i="23"/>
  <c r="DC9" i="23"/>
  <c r="M11" i="16"/>
  <c r="P11" i="16"/>
  <c r="S11" i="16" s="1"/>
  <c r="O11" i="16"/>
  <c r="D12" i="16"/>
  <c r="Q11" i="16"/>
  <c r="N11" i="16"/>
  <c r="D13" i="15"/>
  <c r="M12" i="15"/>
  <c r="O12" i="15" s="1"/>
  <c r="D10" i="12"/>
  <c r="M9" i="12"/>
  <c r="D10" i="10"/>
  <c r="M9" i="10"/>
  <c r="D9" i="9"/>
  <c r="M8" i="9"/>
  <c r="D11" i="8"/>
  <c r="M10" i="8"/>
  <c r="O10" i="8"/>
  <c r="P10" i="8" s="1"/>
  <c r="M15" i="7"/>
  <c r="O15" i="7"/>
  <c r="P15" i="7" s="1"/>
  <c r="O9" i="2"/>
  <c r="M10" i="2"/>
  <c r="O10" i="2"/>
  <c r="D11" i="14"/>
  <c r="D12" i="13"/>
  <c r="M11" i="13"/>
  <c r="O9" i="12"/>
  <c r="P9" i="12" s="1"/>
  <c r="BM49" i="27"/>
  <c r="C50" i="12" s="1"/>
  <c r="BS49" i="27"/>
  <c r="C50" i="13" s="1"/>
  <c r="BY49" i="27"/>
  <c r="C50" i="14" s="1"/>
  <c r="CK49" i="27"/>
  <c r="C50" i="16" s="1"/>
  <c r="BF16" i="27"/>
  <c r="BG15" i="27"/>
  <c r="C16" i="11" s="1"/>
  <c r="C47" i="10"/>
  <c r="T42" i="27"/>
  <c r="U41" i="27"/>
  <c r="Z42" i="27"/>
  <c r="AA41" i="27"/>
  <c r="C42" i="9"/>
  <c r="G70" i="25"/>
  <c r="AF48" i="27"/>
  <c r="AG47" i="27"/>
  <c r="O9" i="10"/>
  <c r="P9" i="10" s="1"/>
  <c r="O8" i="9"/>
  <c r="P8" i="9" s="1"/>
  <c r="D10" i="11"/>
  <c r="M9" i="11"/>
  <c r="O9" i="11"/>
  <c r="P9" i="11" s="1"/>
  <c r="FU9" i="27"/>
  <c r="FV8" i="27"/>
  <c r="M11" i="6"/>
  <c r="O11" i="6"/>
  <c r="CY8" i="5"/>
  <c r="A11" i="25"/>
  <c r="DD9" i="23"/>
  <c r="DC10" i="23"/>
  <c r="M12" i="16"/>
  <c r="N12" i="16"/>
  <c r="O12" i="16"/>
  <c r="V12" i="16" s="1"/>
  <c r="D13" i="16"/>
  <c r="P12" i="16"/>
  <c r="S12" i="16" s="1"/>
  <c r="Q12" i="16"/>
  <c r="M13" i="15"/>
  <c r="O13" i="15" s="1"/>
  <c r="D14" i="15"/>
  <c r="D11" i="12"/>
  <c r="M10" i="12"/>
  <c r="D11" i="10"/>
  <c r="M10" i="10"/>
  <c r="D10" i="9"/>
  <c r="M9" i="9"/>
  <c r="O9" i="9"/>
  <c r="P9" i="9" s="1"/>
  <c r="D12" i="8"/>
  <c r="M11" i="8"/>
  <c r="O11" i="8"/>
  <c r="P11" i="8" s="1"/>
  <c r="M16" i="7"/>
  <c r="O16" i="7"/>
  <c r="P16" i="7" s="1"/>
  <c r="M11" i="2"/>
  <c r="O11" i="2"/>
  <c r="C35" i="10"/>
  <c r="F35" i="10" s="1"/>
  <c r="CW34" i="27" s="1"/>
  <c r="DX34" i="27" s="1"/>
  <c r="C30" i="10"/>
  <c r="F30" i="10" s="1"/>
  <c r="O11" i="13"/>
  <c r="P11" i="13" s="1"/>
  <c r="D12" i="14"/>
  <c r="D13" i="13"/>
  <c r="M12" i="13"/>
  <c r="O12" i="13"/>
  <c r="P12" i="13" s="1"/>
  <c r="C10" i="10"/>
  <c r="F10" i="10" s="1"/>
  <c r="AE9" i="23" s="1"/>
  <c r="O10" i="12"/>
  <c r="P10" i="12" s="1"/>
  <c r="BF17" i="27"/>
  <c r="BG16" i="27"/>
  <c r="C17" i="11" s="1"/>
  <c r="F17" i="11" s="1"/>
  <c r="N18" i="11" s="1"/>
  <c r="C48" i="10"/>
  <c r="F48" i="10" s="1"/>
  <c r="T43" i="27"/>
  <c r="U42" i="27"/>
  <c r="Z43" i="27"/>
  <c r="AA42" i="27"/>
  <c r="C43" i="9"/>
  <c r="G50" i="25"/>
  <c r="G29" i="25"/>
  <c r="AF49" i="27"/>
  <c r="AG48" i="27"/>
  <c r="G82" i="25"/>
  <c r="O10" i="10"/>
  <c r="P10" i="10" s="1"/>
  <c r="D11" i="11"/>
  <c r="M10" i="11"/>
  <c r="O10" i="11"/>
  <c r="P10" i="11" s="1"/>
  <c r="FV9" i="27"/>
  <c r="FU10" i="27"/>
  <c r="M12" i="6"/>
  <c r="O12" i="6"/>
  <c r="P12" i="6" s="1"/>
  <c r="CY9" i="5"/>
  <c r="A12" i="25"/>
  <c r="DD10" i="23"/>
  <c r="DC11" i="23"/>
  <c r="M13" i="16"/>
  <c r="O13" i="16"/>
  <c r="V13" i="16" s="1"/>
  <c r="N13" i="16"/>
  <c r="Q13" i="16"/>
  <c r="P13" i="16"/>
  <c r="D14" i="16"/>
  <c r="M14" i="15"/>
  <c r="Q14" i="15"/>
  <c r="N14" i="15"/>
  <c r="D15" i="15"/>
  <c r="O14" i="15"/>
  <c r="P14" i="15"/>
  <c r="T14" i="15" s="1"/>
  <c r="D12" i="12"/>
  <c r="M11" i="12"/>
  <c r="O11" i="12"/>
  <c r="P11" i="12" s="1"/>
  <c r="M11" i="10"/>
  <c r="D12" i="10"/>
  <c r="D11" i="9"/>
  <c r="M10" i="9"/>
  <c r="M12" i="8"/>
  <c r="O12" i="8"/>
  <c r="P12" i="8" s="1"/>
  <c r="D13" i="8"/>
  <c r="M17" i="7"/>
  <c r="O17" i="7"/>
  <c r="P17" i="7" s="1"/>
  <c r="M12" i="2"/>
  <c r="D13" i="14"/>
  <c r="D14" i="13"/>
  <c r="M13" i="13"/>
  <c r="O13" i="13"/>
  <c r="P13" i="13" s="1"/>
  <c r="BF18" i="27"/>
  <c r="BG17" i="27"/>
  <c r="C18" i="11" s="1"/>
  <c r="C49" i="10"/>
  <c r="F49" i="10" s="1"/>
  <c r="T44" i="27"/>
  <c r="U43" i="27"/>
  <c r="Z44" i="27"/>
  <c r="AA43" i="27"/>
  <c r="C44" i="9"/>
  <c r="G106" i="25"/>
  <c r="G102" i="25"/>
  <c r="G20" i="25"/>
  <c r="G81" i="25"/>
  <c r="AF50" i="27"/>
  <c r="AG49" i="27"/>
  <c r="O11" i="10"/>
  <c r="P11" i="10" s="1"/>
  <c r="O10" i="9"/>
  <c r="P10" i="9" s="1"/>
  <c r="M11" i="11"/>
  <c r="O11" i="11"/>
  <c r="P11" i="11" s="1"/>
  <c r="D12" i="11"/>
  <c r="FU11" i="27"/>
  <c r="FV10" i="27"/>
  <c r="M13" i="6"/>
  <c r="O13" i="6"/>
  <c r="O12" i="2"/>
  <c r="P12" i="2" s="1"/>
  <c r="CY10" i="5"/>
  <c r="A13" i="25"/>
  <c r="DD11" i="23"/>
  <c r="DC12" i="23"/>
  <c r="Q14" i="16"/>
  <c r="P14" i="16"/>
  <c r="S14" i="16" s="1"/>
  <c r="N14" i="16"/>
  <c r="M14" i="16"/>
  <c r="D15" i="16"/>
  <c r="O14" i="16"/>
  <c r="P15" i="15"/>
  <c r="T15" i="15" s="1"/>
  <c r="M15" i="15"/>
  <c r="D16" i="15"/>
  <c r="N15" i="15"/>
  <c r="Q15" i="15"/>
  <c r="O15" i="15"/>
  <c r="W15" i="15" s="1"/>
  <c r="M12" i="12"/>
  <c r="O12" i="12"/>
  <c r="P12" i="12" s="1"/>
  <c r="D13" i="12"/>
  <c r="D13" i="10"/>
  <c r="M12" i="10"/>
  <c r="O12" i="10"/>
  <c r="P12" i="10" s="1"/>
  <c r="M11" i="9"/>
  <c r="D12" i="9"/>
  <c r="D14" i="8"/>
  <c r="M13" i="8"/>
  <c r="O13" i="8"/>
  <c r="M18" i="7"/>
  <c r="M13" i="2"/>
  <c r="D14" i="14"/>
  <c r="D15" i="13"/>
  <c r="M14" i="13"/>
  <c r="O14" i="13"/>
  <c r="BF19" i="27"/>
  <c r="BG18" i="27"/>
  <c r="C19" i="11" s="1"/>
  <c r="U44" i="27"/>
  <c r="T45" i="27"/>
  <c r="C50" i="10"/>
  <c r="AA44" i="27"/>
  <c r="C45" i="9"/>
  <c r="Z45" i="27"/>
  <c r="G107" i="25"/>
  <c r="AF51" i="27"/>
  <c r="AG50" i="27"/>
  <c r="O11" i="9"/>
  <c r="P11" i="9" s="1"/>
  <c r="D13" i="11"/>
  <c r="M12" i="11"/>
  <c r="FV11" i="27"/>
  <c r="FU12" i="27"/>
  <c r="M14" i="6"/>
  <c r="O13" i="2"/>
  <c r="P13" i="2" s="1"/>
  <c r="CY11" i="5"/>
  <c r="A14" i="25"/>
  <c r="DD12" i="23"/>
  <c r="DC13" i="23"/>
  <c r="O18" i="7"/>
  <c r="P18" i="7" s="1"/>
  <c r="P15" i="16"/>
  <c r="S15" i="16" s="1"/>
  <c r="N15" i="16"/>
  <c r="O15" i="16"/>
  <c r="W15" i="16" s="1"/>
  <c r="Q15" i="16"/>
  <c r="M15" i="16"/>
  <c r="D16" i="16"/>
  <c r="Q16" i="15"/>
  <c r="D17" i="15"/>
  <c r="N16" i="15"/>
  <c r="P16" i="15"/>
  <c r="O16" i="15"/>
  <c r="W16" i="15" s="1"/>
  <c r="M16" i="15"/>
  <c r="M13" i="12"/>
  <c r="D14" i="12"/>
  <c r="D14" i="10"/>
  <c r="M13" i="10"/>
  <c r="D13" i="9"/>
  <c r="M12" i="9"/>
  <c r="O12" i="9"/>
  <c r="P12" i="9" s="1"/>
  <c r="D15" i="8"/>
  <c r="M14" i="8"/>
  <c r="M19" i="7"/>
  <c r="O19" i="7"/>
  <c r="M14" i="2"/>
  <c r="O14" i="2"/>
  <c r="P14" i="2" s="1"/>
  <c r="D15" i="14"/>
  <c r="M15" i="13"/>
  <c r="O15" i="13"/>
  <c r="P15" i="13" s="1"/>
  <c r="D16" i="13"/>
  <c r="O13" i="12"/>
  <c r="P13" i="12" s="1"/>
  <c r="C17" i="10"/>
  <c r="O12" i="11"/>
  <c r="P12" i="11" s="1"/>
  <c r="BF20" i="27"/>
  <c r="BG19" i="27"/>
  <c r="C20" i="11" s="1"/>
  <c r="C51" i="10"/>
  <c r="T46" i="27"/>
  <c r="U45" i="27"/>
  <c r="Z46" i="27"/>
  <c r="AA45" i="27"/>
  <c r="C46" i="9"/>
  <c r="G38" i="25"/>
  <c r="G58" i="25"/>
  <c r="AF52" i="27"/>
  <c r="AG51" i="27"/>
  <c r="O13" i="10"/>
  <c r="P13" i="10" s="1"/>
  <c r="D14" i="11"/>
  <c r="M13" i="11"/>
  <c r="O13" i="11"/>
  <c r="P13" i="11" s="1"/>
  <c r="FU13" i="27"/>
  <c r="FV12" i="27"/>
  <c r="O14" i="8"/>
  <c r="P14" i="8" s="1"/>
  <c r="O14" i="6"/>
  <c r="P14" i="6" s="1"/>
  <c r="M15" i="6"/>
  <c r="O15" i="6"/>
  <c r="P15" i="6" s="1"/>
  <c r="CY12" i="5"/>
  <c r="DD13" i="23"/>
  <c r="DC14" i="23"/>
  <c r="P16" i="16"/>
  <c r="S16" i="16" s="1"/>
  <c r="M16" i="16"/>
  <c r="Q16" i="16"/>
  <c r="D17" i="16"/>
  <c r="O16" i="16"/>
  <c r="N16" i="16"/>
  <c r="N17" i="15"/>
  <c r="D18" i="15"/>
  <c r="O17" i="15"/>
  <c r="W17" i="15" s="1"/>
  <c r="Q17" i="15"/>
  <c r="P17" i="15"/>
  <c r="S17" i="15" s="1"/>
  <c r="M17" i="15"/>
  <c r="D15" i="12"/>
  <c r="M14" i="12"/>
  <c r="O14" i="12"/>
  <c r="P14" i="12" s="1"/>
  <c r="M14" i="10"/>
  <c r="O14" i="10"/>
  <c r="P14" i="10" s="1"/>
  <c r="D15" i="10"/>
  <c r="M13" i="9"/>
  <c r="O13" i="9"/>
  <c r="D14" i="9"/>
  <c r="M15" i="8"/>
  <c r="O15" i="8"/>
  <c r="P15" i="8" s="1"/>
  <c r="D16" i="8"/>
  <c r="M20" i="7"/>
  <c r="M15" i="2"/>
  <c r="D16" i="14"/>
  <c r="D17" i="13"/>
  <c r="M16" i="13"/>
  <c r="BF21" i="27"/>
  <c r="BG20" i="27"/>
  <c r="C21" i="11" s="1"/>
  <c r="T47" i="27"/>
  <c r="U46" i="27"/>
  <c r="C52" i="10"/>
  <c r="Z47" i="27"/>
  <c r="AA46" i="27"/>
  <c r="C47" i="9"/>
  <c r="G59" i="25"/>
  <c r="AF53" i="27"/>
  <c r="AG52" i="27"/>
  <c r="D15" i="11"/>
  <c r="M14" i="11"/>
  <c r="O14" i="11"/>
  <c r="P14" i="11" s="1"/>
  <c r="FU14" i="27"/>
  <c r="FV13" i="27"/>
  <c r="M16" i="6"/>
  <c r="CY13" i="5"/>
  <c r="DD14" i="23"/>
  <c r="DC15" i="23"/>
  <c r="O20" i="7"/>
  <c r="P17" i="16"/>
  <c r="S17" i="16" s="1"/>
  <c r="N17" i="16"/>
  <c r="M17" i="16"/>
  <c r="O17" i="16"/>
  <c r="W17" i="16" s="1"/>
  <c r="D18" i="16"/>
  <c r="Q17" i="16"/>
  <c r="Q18" i="15"/>
  <c r="M18" i="15"/>
  <c r="D19" i="15"/>
  <c r="N18" i="15"/>
  <c r="P18" i="15"/>
  <c r="O18" i="15"/>
  <c r="W18" i="15" s="1"/>
  <c r="M15" i="12"/>
  <c r="O15" i="12"/>
  <c r="P15" i="12" s="1"/>
  <c r="D16" i="12"/>
  <c r="D16" i="10"/>
  <c r="M15" i="10"/>
  <c r="D15" i="9"/>
  <c r="M14" i="9"/>
  <c r="D17" i="8"/>
  <c r="M16" i="8"/>
  <c r="O16" i="8"/>
  <c r="P16" i="8" s="1"/>
  <c r="M21" i="7"/>
  <c r="O21" i="7"/>
  <c r="P21" i="7" s="1"/>
  <c r="O15" i="2"/>
  <c r="M16" i="2"/>
  <c r="O16" i="13"/>
  <c r="V16" i="13" s="1"/>
  <c r="D17" i="14"/>
  <c r="M17" i="13"/>
  <c r="O17" i="13"/>
  <c r="P17" i="13" s="1"/>
  <c r="D18" i="13"/>
  <c r="BF22" i="27"/>
  <c r="BG21" i="27"/>
  <c r="C22" i="11" s="1"/>
  <c r="C53" i="10"/>
  <c r="F53" i="10" s="1"/>
  <c r="T48" i="27"/>
  <c r="U47" i="27"/>
  <c r="Z48" i="27"/>
  <c r="AA47" i="27"/>
  <c r="C48" i="9"/>
  <c r="F48" i="9" s="1"/>
  <c r="AF54" i="27"/>
  <c r="AG53" i="27"/>
  <c r="O15" i="10"/>
  <c r="P15" i="10" s="1"/>
  <c r="O14" i="9"/>
  <c r="P14" i="9" s="1"/>
  <c r="M15" i="11"/>
  <c r="O15" i="11"/>
  <c r="P15" i="11" s="1"/>
  <c r="D16" i="11"/>
  <c r="FU15" i="27"/>
  <c r="FV14" i="27"/>
  <c r="O16" i="6"/>
  <c r="P16" i="6" s="1"/>
  <c r="M17" i="6"/>
  <c r="O17" i="6"/>
  <c r="P17" i="6" s="1"/>
  <c r="O16" i="2"/>
  <c r="CY14" i="5"/>
  <c r="DD15" i="23"/>
  <c r="DC16" i="23"/>
  <c r="N18" i="16"/>
  <c r="M18" i="16"/>
  <c r="Q18" i="16"/>
  <c r="D19" i="16"/>
  <c r="O18" i="16"/>
  <c r="W18" i="16" s="1"/>
  <c r="P18" i="16"/>
  <c r="Q19" i="15"/>
  <c r="M19" i="15"/>
  <c r="P19" i="15"/>
  <c r="S19" i="15" s="1"/>
  <c r="N19" i="15"/>
  <c r="D20" i="15"/>
  <c r="O19" i="15"/>
  <c r="V19" i="15" s="1"/>
  <c r="M16" i="12"/>
  <c r="D17" i="12"/>
  <c r="D17" i="10"/>
  <c r="M16" i="10"/>
  <c r="O16" i="10"/>
  <c r="P16" i="10" s="1"/>
  <c r="D16" i="9"/>
  <c r="M15" i="9"/>
  <c r="M17" i="8"/>
  <c r="D18" i="8"/>
  <c r="M22" i="7"/>
  <c r="O22" i="7"/>
  <c r="P22" i="7" s="1"/>
  <c r="M17" i="2"/>
  <c r="D18" i="14"/>
  <c r="M18" i="13"/>
  <c r="O18" i="13"/>
  <c r="P18" i="13" s="1"/>
  <c r="D19" i="13"/>
  <c r="O16" i="12"/>
  <c r="P16" i="12" s="1"/>
  <c r="BF23" i="27"/>
  <c r="BG22" i="27"/>
  <c r="C23" i="11" s="1"/>
  <c r="C54" i="10"/>
  <c r="T49" i="27"/>
  <c r="U48" i="27"/>
  <c r="Z49" i="27"/>
  <c r="AA48" i="27"/>
  <c r="C49" i="9"/>
  <c r="F49" i="9" s="1"/>
  <c r="AF55" i="27"/>
  <c r="AG54" i="27"/>
  <c r="O15" i="9"/>
  <c r="P15" i="9" s="1"/>
  <c r="D17" i="11"/>
  <c r="M16" i="11"/>
  <c r="O16" i="11"/>
  <c r="P16" i="11" s="1"/>
  <c r="G100" i="25"/>
  <c r="FU16" i="27"/>
  <c r="FV15" i="27"/>
  <c r="O17" i="8"/>
  <c r="M18" i="6"/>
  <c r="O18" i="6"/>
  <c r="P18" i="6" s="1"/>
  <c r="CY15" i="5"/>
  <c r="DD16" i="23"/>
  <c r="DC17" i="23"/>
  <c r="M19" i="16"/>
  <c r="D20" i="16"/>
  <c r="P19" i="16"/>
  <c r="T19" i="16" s="1"/>
  <c r="N19" i="16"/>
  <c r="Q19" i="16"/>
  <c r="O19" i="16"/>
  <c r="V19" i="16" s="1"/>
  <c r="D21" i="15"/>
  <c r="N20" i="15"/>
  <c r="M20" i="15"/>
  <c r="O20" i="15"/>
  <c r="V20" i="15" s="1"/>
  <c r="Q20" i="15"/>
  <c r="P20" i="15"/>
  <c r="T20" i="15" s="1"/>
  <c r="M17" i="12"/>
  <c r="D18" i="12"/>
  <c r="D18" i="10"/>
  <c r="M17" i="10"/>
  <c r="O17" i="10"/>
  <c r="P17" i="10" s="1"/>
  <c r="D17" i="9"/>
  <c r="M16" i="9"/>
  <c r="M18" i="8"/>
  <c r="O18" i="8"/>
  <c r="P18" i="8" s="1"/>
  <c r="D19" i="8"/>
  <c r="Q23" i="7"/>
  <c r="N23" i="7"/>
  <c r="M23" i="7"/>
  <c r="O23" i="7"/>
  <c r="V23" i="7" s="1"/>
  <c r="P23" i="7"/>
  <c r="T23" i="7" s="1"/>
  <c r="O17" i="2"/>
  <c r="V17" i="2" s="1"/>
  <c r="M18" i="2"/>
  <c r="D19" i="14"/>
  <c r="D20" i="13"/>
  <c r="M19" i="13"/>
  <c r="O19" i="13"/>
  <c r="P19" i="13" s="1"/>
  <c r="O17" i="12"/>
  <c r="P17" i="12" s="1"/>
  <c r="BF24" i="27"/>
  <c r="BG23" i="27"/>
  <c r="C24" i="11" s="1"/>
  <c r="C55" i="10"/>
  <c r="T50" i="27"/>
  <c r="U49" i="27"/>
  <c r="Z50" i="27"/>
  <c r="AA49" i="27"/>
  <c r="C50" i="9"/>
  <c r="AF56" i="27"/>
  <c r="AG55" i="27"/>
  <c r="O16" i="9"/>
  <c r="P16" i="9" s="1"/>
  <c r="M17" i="11"/>
  <c r="O17" i="11"/>
  <c r="P17" i="11" s="1"/>
  <c r="D18" i="11"/>
  <c r="FU17" i="27"/>
  <c r="FV16" i="27"/>
  <c r="M19" i="6"/>
  <c r="CY16" i="5"/>
  <c r="DD17" i="23"/>
  <c r="DC18" i="23"/>
  <c r="N20" i="16"/>
  <c r="O20" i="16"/>
  <c r="W20" i="16" s="1"/>
  <c r="Q20" i="16"/>
  <c r="P20" i="16"/>
  <c r="S20" i="16" s="1"/>
  <c r="D21" i="16"/>
  <c r="M20" i="16"/>
  <c r="D22" i="15"/>
  <c r="M21" i="15"/>
  <c r="Q21" i="15"/>
  <c r="P21" i="15"/>
  <c r="S21" i="15" s="1"/>
  <c r="O21" i="15"/>
  <c r="N21" i="15"/>
  <c r="D19" i="12"/>
  <c r="M18" i="12"/>
  <c r="D19" i="10"/>
  <c r="M18" i="10"/>
  <c r="O18" i="10"/>
  <c r="P18" i="10" s="1"/>
  <c r="M17" i="9"/>
  <c r="D18" i="9"/>
  <c r="M19" i="8"/>
  <c r="D20" i="8"/>
  <c r="O19" i="8"/>
  <c r="Q24" i="7"/>
  <c r="N24" i="7"/>
  <c r="M24" i="7"/>
  <c r="O24" i="7"/>
  <c r="P24" i="7"/>
  <c r="T24" i="7" s="1"/>
  <c r="M19" i="2"/>
  <c r="O19" i="2"/>
  <c r="P19" i="2" s="1"/>
  <c r="O18" i="2"/>
  <c r="M19" i="14"/>
  <c r="O19" i="14" s="1"/>
  <c r="P19" i="14" s="1"/>
  <c r="D20" i="14"/>
  <c r="D21" i="13"/>
  <c r="M20" i="13"/>
  <c r="O18" i="12"/>
  <c r="P18" i="12" s="1"/>
  <c r="BF25" i="27"/>
  <c r="BG24" i="27"/>
  <c r="C25" i="11" s="1"/>
  <c r="T51" i="27"/>
  <c r="U50" i="27"/>
  <c r="C56" i="10"/>
  <c r="Z51" i="27"/>
  <c r="AA50" i="27"/>
  <c r="C51" i="9"/>
  <c r="AF57" i="27"/>
  <c r="AG56" i="27"/>
  <c r="O17" i="9"/>
  <c r="P17" i="9" s="1"/>
  <c r="M18" i="11"/>
  <c r="O18" i="11"/>
  <c r="P18" i="11" s="1"/>
  <c r="D19" i="11"/>
  <c r="FU18" i="27"/>
  <c r="FV17" i="27"/>
  <c r="O19" i="6"/>
  <c r="P19" i="6" s="1"/>
  <c r="M20" i="6"/>
  <c r="O20" i="6"/>
  <c r="P20" i="6" s="1"/>
  <c r="CY17" i="5"/>
  <c r="DC19" i="23"/>
  <c r="DD18" i="23"/>
  <c r="P21" i="16"/>
  <c r="N21" i="16"/>
  <c r="Q21" i="16"/>
  <c r="O21" i="16"/>
  <c r="M21" i="16"/>
  <c r="D22" i="16"/>
  <c r="Q22" i="15"/>
  <c r="P22" i="15"/>
  <c r="S22" i="15" s="1"/>
  <c r="M22" i="15"/>
  <c r="N22" i="15"/>
  <c r="D23" i="15"/>
  <c r="O22" i="15"/>
  <c r="V22" i="15" s="1"/>
  <c r="D20" i="12"/>
  <c r="O19" i="12"/>
  <c r="W19" i="12" s="1"/>
  <c r="Q19" i="12"/>
  <c r="P19" i="12"/>
  <c r="S19" i="12" s="1"/>
  <c r="N19" i="12"/>
  <c r="M19" i="12"/>
  <c r="O19" i="10"/>
  <c r="P19" i="10" s="1"/>
  <c r="D20" i="10"/>
  <c r="M19" i="10"/>
  <c r="D19" i="9"/>
  <c r="M18" i="9"/>
  <c r="O18" i="9"/>
  <c r="P18" i="9" s="1"/>
  <c r="M20" i="8"/>
  <c r="D21" i="8"/>
  <c r="O20" i="8"/>
  <c r="P20" i="8" s="1"/>
  <c r="M25" i="7"/>
  <c r="P25" i="7"/>
  <c r="S25" i="7" s="1"/>
  <c r="N25" i="7"/>
  <c r="O25" i="7"/>
  <c r="W25" i="7" s="1"/>
  <c r="Q25" i="7"/>
  <c r="M20" i="2"/>
  <c r="O20" i="2"/>
  <c r="V20" i="2" s="1"/>
  <c r="O20" i="13"/>
  <c r="P20" i="13" s="1"/>
  <c r="M20" i="14"/>
  <c r="D21" i="14"/>
  <c r="N20" i="14"/>
  <c r="O21" i="13"/>
  <c r="P21" i="13" s="1"/>
  <c r="D22" i="13"/>
  <c r="BF26" i="27"/>
  <c r="BG25" i="27"/>
  <c r="C26" i="11" s="1"/>
  <c r="C57" i="10"/>
  <c r="T52" i="27"/>
  <c r="U51" i="27"/>
  <c r="Z52" i="27"/>
  <c r="AA51" i="27"/>
  <c r="C52" i="9"/>
  <c r="AF58" i="27"/>
  <c r="AG57" i="27"/>
  <c r="M19" i="11"/>
  <c r="O19" i="11"/>
  <c r="P19" i="11" s="1"/>
  <c r="D20" i="11"/>
  <c r="FV18" i="27"/>
  <c r="FU19" i="27"/>
  <c r="M21" i="6"/>
  <c r="O21" i="6"/>
  <c r="CY18" i="5"/>
  <c r="DC20" i="23"/>
  <c r="DD19" i="23"/>
  <c r="M22" i="16"/>
  <c r="P22" i="16"/>
  <c r="T22" i="16" s="1"/>
  <c r="O22" i="16"/>
  <c r="D23" i="16"/>
  <c r="N22" i="16"/>
  <c r="Q22" i="16"/>
  <c r="D24" i="15"/>
  <c r="M23" i="15"/>
  <c r="Q23" i="15"/>
  <c r="P23" i="15"/>
  <c r="S23" i="15" s="1"/>
  <c r="O23" i="15"/>
  <c r="N23" i="15"/>
  <c r="Q20" i="12"/>
  <c r="P20" i="12"/>
  <c r="S20" i="12" s="1"/>
  <c r="M20" i="12"/>
  <c r="N20" i="12"/>
  <c r="D21" i="12"/>
  <c r="O20" i="12"/>
  <c r="W20" i="12" s="1"/>
  <c r="P20" i="10"/>
  <c r="T20" i="10" s="1"/>
  <c r="Q20" i="10"/>
  <c r="M20" i="10"/>
  <c r="N20" i="10"/>
  <c r="O20" i="10"/>
  <c r="W20" i="10" s="1"/>
  <c r="D21" i="10"/>
  <c r="M19" i="9"/>
  <c r="D20" i="9"/>
  <c r="O19" i="9"/>
  <c r="P19" i="9" s="1"/>
  <c r="D22" i="8"/>
  <c r="M21" i="8"/>
  <c r="P26" i="7"/>
  <c r="T26" i="7" s="1"/>
  <c r="O26" i="7"/>
  <c r="V26" i="7" s="1"/>
  <c r="M26" i="7"/>
  <c r="N26" i="7"/>
  <c r="Q26" i="7"/>
  <c r="M21" i="2"/>
  <c r="M21" i="14"/>
  <c r="D22" i="14"/>
  <c r="N21" i="14"/>
  <c r="N22" i="13"/>
  <c r="Q22" i="13"/>
  <c r="D23" i="13"/>
  <c r="O22" i="13"/>
  <c r="W22" i="13" s="1"/>
  <c r="M22" i="13"/>
  <c r="P22" i="13"/>
  <c r="S22" i="13" s="1"/>
  <c r="BF27" i="27"/>
  <c r="BG26" i="27"/>
  <c r="C27" i="11" s="1"/>
  <c r="C58" i="10"/>
  <c r="T53" i="27"/>
  <c r="U52" i="27"/>
  <c r="Z53" i="27"/>
  <c r="AA52" i="27"/>
  <c r="C53" i="9"/>
  <c r="F53" i="9" s="1"/>
  <c r="AF59" i="27"/>
  <c r="AG58" i="27"/>
  <c r="D21" i="11"/>
  <c r="M20" i="11"/>
  <c r="O20" i="11"/>
  <c r="P20" i="11" s="1"/>
  <c r="FU20" i="27"/>
  <c r="FV19" i="27"/>
  <c r="O21" i="8"/>
  <c r="M22" i="6"/>
  <c r="O22" i="6"/>
  <c r="P22" i="6" s="1"/>
  <c r="CY19" i="5"/>
  <c r="DC21" i="23"/>
  <c r="DD20" i="23"/>
  <c r="P23" i="16"/>
  <c r="S23" i="16" s="1"/>
  <c r="D24" i="16"/>
  <c r="O23" i="16"/>
  <c r="V23" i="16" s="1"/>
  <c r="M23" i="16"/>
  <c r="Q23" i="16"/>
  <c r="N23" i="16"/>
  <c r="M24" i="15"/>
  <c r="O24" i="15"/>
  <c r="W24" i="15" s="1"/>
  <c r="Q24" i="15"/>
  <c r="D25" i="15"/>
  <c r="P24" i="15"/>
  <c r="N24" i="15"/>
  <c r="Q21" i="12"/>
  <c r="P21" i="12"/>
  <c r="T21" i="12" s="1"/>
  <c r="D22" i="12"/>
  <c r="M21" i="12"/>
  <c r="N21" i="12"/>
  <c r="O21" i="12"/>
  <c r="D22" i="10"/>
  <c r="Q21" i="10"/>
  <c r="O21" i="10"/>
  <c r="V21" i="10" s="1"/>
  <c r="P21" i="10"/>
  <c r="M21" i="10"/>
  <c r="N21" i="10"/>
  <c r="D21" i="9"/>
  <c r="M20" i="9"/>
  <c r="O20" i="9"/>
  <c r="P22" i="8"/>
  <c r="T22" i="8" s="1"/>
  <c r="D23" i="8"/>
  <c r="O22" i="8"/>
  <c r="V22" i="8" s="1"/>
  <c r="M22" i="8"/>
  <c r="Q22" i="8"/>
  <c r="N22" i="8"/>
  <c r="M27" i="7"/>
  <c r="P27" i="7"/>
  <c r="T27" i="7" s="1"/>
  <c r="Q27" i="7"/>
  <c r="O27" i="7"/>
  <c r="W27" i="7" s="1"/>
  <c r="N27" i="7"/>
  <c r="O21" i="2"/>
  <c r="M22" i="2"/>
  <c r="N22" i="2"/>
  <c r="N22" i="14"/>
  <c r="M22" i="14"/>
  <c r="D23" i="14"/>
  <c r="M23" i="13"/>
  <c r="N23" i="13"/>
  <c r="Q23" i="13"/>
  <c r="D24" i="13"/>
  <c r="O23" i="13"/>
  <c r="P23" i="13"/>
  <c r="S23" i="13" s="1"/>
  <c r="BF28" i="27"/>
  <c r="BG27" i="27"/>
  <c r="C28" i="11" s="1"/>
  <c r="C59" i="10"/>
  <c r="T54" i="27"/>
  <c r="U53" i="27"/>
  <c r="Z54" i="27"/>
  <c r="AA53" i="27"/>
  <c r="C54" i="9"/>
  <c r="AF60" i="27"/>
  <c r="AG59" i="27"/>
  <c r="M21" i="11"/>
  <c r="D22" i="11"/>
  <c r="P21" i="11"/>
  <c r="O21" i="11"/>
  <c r="W21" i="11" s="1"/>
  <c r="Q21" i="11"/>
  <c r="N21" i="11"/>
  <c r="FU21" i="27"/>
  <c r="FV20" i="27"/>
  <c r="M23" i="6"/>
  <c r="CY20" i="5"/>
  <c r="DC22" i="23"/>
  <c r="DD21" i="23"/>
  <c r="D25" i="16"/>
  <c r="P24" i="16"/>
  <c r="T24" i="16" s="1"/>
  <c r="N24" i="16"/>
  <c r="Q24" i="16"/>
  <c r="O24" i="16"/>
  <c r="M24" i="16"/>
  <c r="O25" i="15"/>
  <c r="V25" i="15" s="1"/>
  <c r="N25" i="15"/>
  <c r="P25" i="15"/>
  <c r="Q25" i="15"/>
  <c r="M25" i="15"/>
  <c r="D26" i="15"/>
  <c r="P22" i="12"/>
  <c r="T22" i="12" s="1"/>
  <c r="N22" i="12"/>
  <c r="M22" i="12"/>
  <c r="D23" i="12"/>
  <c r="O22" i="12"/>
  <c r="Q22" i="12"/>
  <c r="Q22" i="10"/>
  <c r="N22" i="10"/>
  <c r="O22" i="10"/>
  <c r="V22" i="10" s="1"/>
  <c r="P22" i="10"/>
  <c r="D23" i="10"/>
  <c r="M22" i="10"/>
  <c r="N21" i="9"/>
  <c r="Q21" i="9"/>
  <c r="O21" i="9"/>
  <c r="D22" i="9"/>
  <c r="P21" i="9"/>
  <c r="M21" i="9"/>
  <c r="O23" i="8"/>
  <c r="V23" i="8" s="1"/>
  <c r="D24" i="8"/>
  <c r="P23" i="8"/>
  <c r="T23" i="8" s="1"/>
  <c r="N23" i="8"/>
  <c r="Q23" i="8"/>
  <c r="M23" i="8"/>
  <c r="Q28" i="7"/>
  <c r="M28" i="7"/>
  <c r="P28" i="7"/>
  <c r="S28" i="7" s="1"/>
  <c r="O28" i="7"/>
  <c r="V28" i="7" s="1"/>
  <c r="N28" i="7"/>
  <c r="O22" i="2"/>
  <c r="O23" i="2"/>
  <c r="W23" i="2" s="1"/>
  <c r="M23" i="2"/>
  <c r="N23" i="2"/>
  <c r="P23" i="2"/>
  <c r="T23" i="2" s="1"/>
  <c r="Q23" i="2"/>
  <c r="N23" i="14"/>
  <c r="M23" i="14"/>
  <c r="D24" i="14"/>
  <c r="M24" i="13"/>
  <c r="Q24" i="13"/>
  <c r="D25" i="13"/>
  <c r="P24" i="13"/>
  <c r="O24" i="13"/>
  <c r="W24" i="13" s="1"/>
  <c r="N24" i="13"/>
  <c r="BF29" i="27"/>
  <c r="C60" i="10"/>
  <c r="T55" i="27"/>
  <c r="U54" i="27"/>
  <c r="Z55" i="27"/>
  <c r="AA54" i="27"/>
  <c r="C55" i="9"/>
  <c r="AF61" i="27"/>
  <c r="AG60" i="27"/>
  <c r="P22" i="11"/>
  <c r="T22" i="11" s="1"/>
  <c r="O22" i="11"/>
  <c r="W22" i="11" s="1"/>
  <c r="N22" i="11"/>
  <c r="M22" i="11"/>
  <c r="D23" i="11"/>
  <c r="Q22" i="11"/>
  <c r="FU22" i="27"/>
  <c r="FV21" i="27"/>
  <c r="O23" i="6"/>
  <c r="P23" i="6" s="1"/>
  <c r="M24" i="6"/>
  <c r="CY21" i="5"/>
  <c r="DC23" i="23"/>
  <c r="DD22" i="23"/>
  <c r="Q25" i="16"/>
  <c r="P25" i="16"/>
  <c r="T25" i="16" s="1"/>
  <c r="M25" i="16"/>
  <c r="N25" i="16"/>
  <c r="O25" i="16"/>
  <c r="V25" i="16" s="1"/>
  <c r="D26" i="16"/>
  <c r="D27" i="15"/>
  <c r="O26" i="15"/>
  <c r="W26" i="15" s="1"/>
  <c r="Q26" i="15"/>
  <c r="M26" i="15"/>
  <c r="P26" i="15"/>
  <c r="S26" i="15" s="1"/>
  <c r="N26" i="15"/>
  <c r="P23" i="12"/>
  <c r="T23" i="12" s="1"/>
  <c r="D24" i="12"/>
  <c r="O23" i="12"/>
  <c r="Q23" i="12"/>
  <c r="M23" i="12"/>
  <c r="N23" i="12"/>
  <c r="P23" i="10"/>
  <c r="Q23" i="10"/>
  <c r="O23" i="10"/>
  <c r="W23" i="10" s="1"/>
  <c r="M23" i="10"/>
  <c r="D24" i="10"/>
  <c r="N23" i="10"/>
  <c r="Q22" i="9"/>
  <c r="D23" i="9"/>
  <c r="M22" i="9"/>
  <c r="P22" i="9"/>
  <c r="T22" i="9" s="1"/>
  <c r="O22" i="9"/>
  <c r="V22" i="9" s="1"/>
  <c r="N22" i="9"/>
  <c r="M24" i="8"/>
  <c r="P24" i="8"/>
  <c r="T24" i="8" s="1"/>
  <c r="N24" i="8"/>
  <c r="D25" i="8"/>
  <c r="O24" i="8"/>
  <c r="V24" i="8" s="1"/>
  <c r="Q24" i="8"/>
  <c r="P29" i="7"/>
  <c r="T29" i="7" s="1"/>
  <c r="Q29" i="7"/>
  <c r="O29" i="7"/>
  <c r="W29" i="7" s="1"/>
  <c r="M29" i="7"/>
  <c r="N29" i="7"/>
  <c r="Q24" i="2"/>
  <c r="O24" i="2"/>
  <c r="V24" i="2" s="1"/>
  <c r="P24" i="2"/>
  <c r="T24" i="2" s="1"/>
  <c r="N24" i="2"/>
  <c r="M24" i="2"/>
  <c r="P22" i="2"/>
  <c r="N24" i="14"/>
  <c r="M24" i="14"/>
  <c r="D25" i="14"/>
  <c r="M25" i="13"/>
  <c r="N25" i="13"/>
  <c r="P25" i="13"/>
  <c r="S25" i="13" s="1"/>
  <c r="D26" i="13"/>
  <c r="Q25" i="13"/>
  <c r="O25" i="13"/>
  <c r="V25" i="13" s="1"/>
  <c r="BF30" i="27"/>
  <c r="BG29" i="27"/>
  <c r="C30" i="11" s="1"/>
  <c r="T56" i="27"/>
  <c r="U55" i="27"/>
  <c r="C61" i="10"/>
  <c r="Z56" i="27"/>
  <c r="AA55" i="27"/>
  <c r="C56" i="9"/>
  <c r="AG61" i="27"/>
  <c r="AF62" i="27"/>
  <c r="P23" i="11"/>
  <c r="T23" i="11" s="1"/>
  <c r="Q23" i="11"/>
  <c r="N23" i="11"/>
  <c r="O23" i="11"/>
  <c r="W23" i="11" s="1"/>
  <c r="D24" i="11"/>
  <c r="M23" i="11"/>
  <c r="FU23" i="27"/>
  <c r="FV22" i="27"/>
  <c r="O24" i="6"/>
  <c r="M25" i="6"/>
  <c r="O25" i="6"/>
  <c r="CY22" i="5"/>
  <c r="DC24" i="23"/>
  <c r="DD23" i="23"/>
  <c r="D27" i="16"/>
  <c r="M26" i="16"/>
  <c r="Q26" i="16"/>
  <c r="O26" i="16"/>
  <c r="W26" i="16" s="1"/>
  <c r="N26" i="16"/>
  <c r="P26" i="16"/>
  <c r="S26" i="16" s="1"/>
  <c r="Q27" i="15"/>
  <c r="D28" i="15"/>
  <c r="M27" i="15"/>
  <c r="N27" i="15"/>
  <c r="P27" i="15"/>
  <c r="S27" i="15" s="1"/>
  <c r="O27" i="15"/>
  <c r="V27" i="15" s="1"/>
  <c r="N24" i="12"/>
  <c r="D25" i="12"/>
  <c r="O24" i="12"/>
  <c r="W24" i="12" s="1"/>
  <c r="Q24" i="12"/>
  <c r="P24" i="12"/>
  <c r="M24" i="12"/>
  <c r="Q24" i="10"/>
  <c r="N24" i="10"/>
  <c r="D25" i="10"/>
  <c r="P24" i="10"/>
  <c r="S24" i="10" s="1"/>
  <c r="M24" i="10"/>
  <c r="O24" i="10"/>
  <c r="O23" i="9"/>
  <c r="W23" i="9" s="1"/>
  <c r="D24" i="9"/>
  <c r="M23" i="9"/>
  <c r="Q23" i="9"/>
  <c r="P23" i="9"/>
  <c r="T23" i="9" s="1"/>
  <c r="N23" i="9"/>
  <c r="M25" i="8"/>
  <c r="Q25" i="8"/>
  <c r="O25" i="8"/>
  <c r="V25" i="8" s="1"/>
  <c r="P25" i="8"/>
  <c r="D26" i="8"/>
  <c r="N25" i="8"/>
  <c r="N30" i="7"/>
  <c r="M30" i="7"/>
  <c r="O30" i="7"/>
  <c r="V30" i="7" s="1"/>
  <c r="P30" i="7"/>
  <c r="T30" i="7" s="1"/>
  <c r="Q30" i="7"/>
  <c r="M25" i="2"/>
  <c r="P25" i="2"/>
  <c r="O25" i="2"/>
  <c r="W25" i="2" s="1"/>
  <c r="N25" i="2"/>
  <c r="Q25" i="2"/>
  <c r="N25" i="14"/>
  <c r="M25" i="14"/>
  <c r="D26" i="14"/>
  <c r="N26" i="13"/>
  <c r="Q26" i="13"/>
  <c r="O26" i="13"/>
  <c r="W26" i="13" s="1"/>
  <c r="P26" i="13"/>
  <c r="M26" i="13"/>
  <c r="D27" i="13"/>
  <c r="BF31" i="27"/>
  <c r="BG30" i="27"/>
  <c r="C31" i="11" s="1"/>
  <c r="C62" i="10"/>
  <c r="T57" i="27"/>
  <c r="U56" i="27"/>
  <c r="Z57" i="27"/>
  <c r="AA56" i="27"/>
  <c r="C57" i="9"/>
  <c r="AF63" i="27"/>
  <c r="AG62" i="27"/>
  <c r="O24" i="11"/>
  <c r="W24" i="11" s="1"/>
  <c r="N24" i="11"/>
  <c r="M24" i="11"/>
  <c r="P24" i="11"/>
  <c r="D25" i="11"/>
  <c r="Q24" i="11"/>
  <c r="FV23" i="27"/>
  <c r="FU24" i="27"/>
  <c r="M26" i="6"/>
  <c r="O26" i="6"/>
  <c r="P26" i="6" s="1"/>
  <c r="CY23" i="5"/>
  <c r="DC25" i="23"/>
  <c r="DD24" i="23"/>
  <c r="N27" i="16"/>
  <c r="D28" i="16"/>
  <c r="P27" i="16"/>
  <c r="T27" i="16" s="1"/>
  <c r="M27" i="16"/>
  <c r="Q27" i="16"/>
  <c r="R27" i="16" s="1"/>
  <c r="O27" i="16"/>
  <c r="W27" i="16" s="1"/>
  <c r="P28" i="15"/>
  <c r="O28" i="15"/>
  <c r="Q28" i="15"/>
  <c r="N28" i="15"/>
  <c r="D29" i="15"/>
  <c r="M28" i="15"/>
  <c r="N25" i="12"/>
  <c r="Q25" i="12"/>
  <c r="M25" i="12"/>
  <c r="O25" i="12"/>
  <c r="W25" i="12" s="1"/>
  <c r="D26" i="12"/>
  <c r="P25" i="12"/>
  <c r="S25" i="12" s="1"/>
  <c r="D26" i="10"/>
  <c r="O25" i="10"/>
  <c r="M25" i="10"/>
  <c r="Q25" i="10"/>
  <c r="P25" i="10"/>
  <c r="T25" i="10" s="1"/>
  <c r="N25" i="10"/>
  <c r="D25" i="9"/>
  <c r="P24" i="9"/>
  <c r="M24" i="9"/>
  <c r="N24" i="9"/>
  <c r="Q24" i="9"/>
  <c r="O24" i="9"/>
  <c r="V24" i="9" s="1"/>
  <c r="O26" i="8"/>
  <c r="P26" i="8"/>
  <c r="T26" i="8" s="1"/>
  <c r="M26" i="8"/>
  <c r="N26" i="8"/>
  <c r="Q26" i="8"/>
  <c r="D27" i="8"/>
  <c r="P31" i="7"/>
  <c r="S31" i="7" s="1"/>
  <c r="O31" i="7"/>
  <c r="Q31" i="7"/>
  <c r="M31" i="7"/>
  <c r="N31" i="7"/>
  <c r="P26" i="2"/>
  <c r="T26" i="2" s="1"/>
  <c r="N26" i="2"/>
  <c r="Q26" i="2"/>
  <c r="M26" i="2"/>
  <c r="O26" i="2"/>
  <c r="Q22" i="2"/>
  <c r="D27" i="14"/>
  <c r="N26" i="14"/>
  <c r="M26" i="14"/>
  <c r="Q27" i="13"/>
  <c r="O27" i="13"/>
  <c r="V27" i="13" s="1"/>
  <c r="M27" i="13"/>
  <c r="D28" i="13"/>
  <c r="P27" i="13"/>
  <c r="T27" i="13" s="1"/>
  <c r="N27" i="13"/>
  <c r="BF32" i="27"/>
  <c r="BG31" i="27"/>
  <c r="C32" i="11" s="1"/>
  <c r="T58" i="27"/>
  <c r="U57" i="27"/>
  <c r="C63" i="10"/>
  <c r="Z58" i="27"/>
  <c r="AA57" i="27"/>
  <c r="C58" i="9"/>
  <c r="AF64" i="27"/>
  <c r="AG63" i="27"/>
  <c r="M25" i="11"/>
  <c r="P25" i="11"/>
  <c r="O25" i="11"/>
  <c r="V25" i="11" s="1"/>
  <c r="N25" i="11"/>
  <c r="Q25" i="11"/>
  <c r="D26" i="11"/>
  <c r="FU25" i="27"/>
  <c r="FV24" i="27"/>
  <c r="M27" i="6"/>
  <c r="N27" i="6"/>
  <c r="CY24" i="5"/>
  <c r="DD25" i="23"/>
  <c r="DC26" i="23"/>
  <c r="O28" i="16"/>
  <c r="Q28" i="16"/>
  <c r="P28" i="16"/>
  <c r="T28" i="16" s="1"/>
  <c r="D29" i="16"/>
  <c r="N28" i="16"/>
  <c r="M28" i="16"/>
  <c r="N29" i="15"/>
  <c r="P29" i="15"/>
  <c r="T29" i="15" s="1"/>
  <c r="Q29" i="15"/>
  <c r="O29" i="15"/>
  <c r="V29" i="15" s="1"/>
  <c r="M29" i="15"/>
  <c r="D30" i="15"/>
  <c r="M26" i="12"/>
  <c r="D27" i="12"/>
  <c r="Q26" i="12"/>
  <c r="N26" i="12"/>
  <c r="O26" i="12"/>
  <c r="W26" i="12" s="1"/>
  <c r="P26" i="12"/>
  <c r="M26" i="10"/>
  <c r="Q26" i="10"/>
  <c r="P26" i="10"/>
  <c r="T26" i="10" s="1"/>
  <c r="N26" i="10"/>
  <c r="D27" i="10"/>
  <c r="O26" i="10"/>
  <c r="O25" i="9"/>
  <c r="N25" i="9"/>
  <c r="D26" i="9"/>
  <c r="P25" i="9"/>
  <c r="M25" i="9"/>
  <c r="Q25" i="9"/>
  <c r="O27" i="8"/>
  <c r="W27" i="8" s="1"/>
  <c r="N27" i="8"/>
  <c r="D28" i="8"/>
  <c r="P27" i="8"/>
  <c r="T27" i="8" s="1"/>
  <c r="M27" i="8"/>
  <c r="Q27" i="8"/>
  <c r="Q32" i="7"/>
  <c r="P32" i="7"/>
  <c r="S32" i="7" s="1"/>
  <c r="N32" i="7"/>
  <c r="O32" i="7"/>
  <c r="V32" i="7" s="1"/>
  <c r="M32" i="7"/>
  <c r="M27" i="2"/>
  <c r="P27" i="2"/>
  <c r="O27" i="2"/>
  <c r="Q27" i="2"/>
  <c r="N27" i="2"/>
  <c r="N27" i="14"/>
  <c r="M27" i="14"/>
  <c r="D28" i="14"/>
  <c r="Q28" i="13"/>
  <c r="N28" i="13"/>
  <c r="M28" i="13"/>
  <c r="D29" i="13"/>
  <c r="O28" i="13"/>
  <c r="V28" i="13" s="1"/>
  <c r="P28" i="13"/>
  <c r="T28" i="13" s="1"/>
  <c r="BF33" i="27"/>
  <c r="BG32" i="27"/>
  <c r="C33" i="11" s="1"/>
  <c r="F33" i="11" s="1"/>
  <c r="N14" i="11" s="1"/>
  <c r="C64" i="10"/>
  <c r="F64" i="10" s="1"/>
  <c r="T59" i="27"/>
  <c r="U58" i="27"/>
  <c r="Z59" i="27"/>
  <c r="AA58" i="27"/>
  <c r="C59" i="9"/>
  <c r="F59" i="9" s="1"/>
  <c r="AF65" i="27"/>
  <c r="AG64" i="27"/>
  <c r="M26" i="11"/>
  <c r="P26" i="11"/>
  <c r="T26" i="11" s="1"/>
  <c r="Q26" i="11"/>
  <c r="N26" i="11"/>
  <c r="D27" i="11"/>
  <c r="O26" i="11"/>
  <c r="W26" i="11" s="1"/>
  <c r="FU26" i="27"/>
  <c r="FV25" i="27"/>
  <c r="O27" i="6"/>
  <c r="O28" i="6"/>
  <c r="V28" i="6" s="1"/>
  <c r="M28" i="6"/>
  <c r="P28" i="6"/>
  <c r="S28" i="6" s="1"/>
  <c r="Q28" i="6"/>
  <c r="N28" i="6"/>
  <c r="CY25" i="5"/>
  <c r="DD26" i="23"/>
  <c r="DC27" i="23"/>
  <c r="N29" i="16"/>
  <c r="O29" i="16"/>
  <c r="W29" i="16" s="1"/>
  <c r="Q29" i="16"/>
  <c r="D30" i="16"/>
  <c r="M29" i="16"/>
  <c r="P29" i="16"/>
  <c r="D31" i="15"/>
  <c r="N30" i="15"/>
  <c r="M30" i="15"/>
  <c r="P30" i="15"/>
  <c r="T30" i="15" s="1"/>
  <c r="Q30" i="15"/>
  <c r="O30" i="15"/>
  <c r="D28" i="12"/>
  <c r="P27" i="12"/>
  <c r="S27" i="12" s="1"/>
  <c r="O27" i="12"/>
  <c r="V27" i="12" s="1"/>
  <c r="Q27" i="12"/>
  <c r="M27" i="12"/>
  <c r="N27" i="12"/>
  <c r="Q27" i="10"/>
  <c r="M27" i="10"/>
  <c r="O27" i="10"/>
  <c r="V27" i="10" s="1"/>
  <c r="D28" i="10"/>
  <c r="N27" i="10"/>
  <c r="P27" i="10"/>
  <c r="D27" i="9"/>
  <c r="M26" i="9"/>
  <c r="Q26" i="9"/>
  <c r="O26" i="9"/>
  <c r="N26" i="9"/>
  <c r="P26" i="9"/>
  <c r="T26" i="9" s="1"/>
  <c r="D29" i="8"/>
  <c r="O28" i="8"/>
  <c r="P28" i="8"/>
  <c r="T28" i="8" s="1"/>
  <c r="N28" i="8"/>
  <c r="Q28" i="8"/>
  <c r="M28" i="8"/>
  <c r="N33" i="7"/>
  <c r="P33" i="7"/>
  <c r="O33" i="7"/>
  <c r="W33" i="7" s="1"/>
  <c r="M33" i="7"/>
  <c r="Q33" i="7"/>
  <c r="O28" i="2"/>
  <c r="P28" i="2"/>
  <c r="T28" i="2" s="1"/>
  <c r="Q28" i="2"/>
  <c r="N28" i="2"/>
  <c r="M28" i="2"/>
  <c r="D29" i="14"/>
  <c r="N28" i="14"/>
  <c r="M28" i="14"/>
  <c r="O29" i="13"/>
  <c r="V29" i="13" s="1"/>
  <c r="N29" i="13"/>
  <c r="D30" i="13"/>
  <c r="P29" i="13"/>
  <c r="T29" i="13" s="1"/>
  <c r="Q29" i="13"/>
  <c r="M29" i="13"/>
  <c r="BF34" i="27"/>
  <c r="BG33" i="27"/>
  <c r="C34" i="11" s="1"/>
  <c r="C65" i="10"/>
  <c r="T60" i="27"/>
  <c r="U59" i="27"/>
  <c r="Z60" i="27"/>
  <c r="AA59" i="27"/>
  <c r="C60" i="9"/>
  <c r="AF66" i="27"/>
  <c r="AG65" i="27"/>
  <c r="N27" i="11"/>
  <c r="D28" i="11"/>
  <c r="P27" i="11"/>
  <c r="Q27" i="11"/>
  <c r="M27" i="11"/>
  <c r="O27" i="11"/>
  <c r="FV26" i="27"/>
  <c r="FU27" i="27"/>
  <c r="P27" i="6"/>
  <c r="Q29" i="6"/>
  <c r="O29" i="6"/>
  <c r="M29" i="6"/>
  <c r="N29" i="6"/>
  <c r="P29" i="6"/>
  <c r="S29" i="6" s="1"/>
  <c r="CY26" i="5"/>
  <c r="DC28" i="23"/>
  <c r="DD27" i="23"/>
  <c r="N30" i="16"/>
  <c r="D31" i="16"/>
  <c r="Q30" i="16"/>
  <c r="P30" i="16"/>
  <c r="O30" i="16"/>
  <c r="M30" i="16"/>
  <c r="O31" i="15"/>
  <c r="V31" i="15" s="1"/>
  <c r="M31" i="15"/>
  <c r="D32" i="15"/>
  <c r="Q31" i="15"/>
  <c r="N31" i="15"/>
  <c r="P31" i="15"/>
  <c r="M28" i="12"/>
  <c r="N28" i="12"/>
  <c r="O28" i="12"/>
  <c r="W28" i="12" s="1"/>
  <c r="P28" i="12"/>
  <c r="D29" i="12"/>
  <c r="Q28" i="12"/>
  <c r="P28" i="10"/>
  <c r="S28" i="10" s="1"/>
  <c r="D29" i="10"/>
  <c r="Q28" i="10"/>
  <c r="M28" i="10"/>
  <c r="N28" i="10"/>
  <c r="O28" i="10"/>
  <c r="V28" i="10" s="1"/>
  <c r="D28" i="9"/>
  <c r="N27" i="9"/>
  <c r="P27" i="9"/>
  <c r="S27" i="9" s="1"/>
  <c r="M27" i="9"/>
  <c r="O27" i="9"/>
  <c r="Q27" i="9"/>
  <c r="N29" i="8"/>
  <c r="O29" i="8"/>
  <c r="V29" i="8" s="1"/>
  <c r="Q29" i="8"/>
  <c r="P29" i="8"/>
  <c r="M29" i="8"/>
  <c r="D30" i="8"/>
  <c r="M34" i="7"/>
  <c r="Q34" i="7"/>
  <c r="P34" i="7"/>
  <c r="T34" i="7" s="1"/>
  <c r="O34" i="7"/>
  <c r="V34" i="7" s="1"/>
  <c r="N34" i="7"/>
  <c r="N35" i="7"/>
  <c r="Q35" i="7"/>
  <c r="M35" i="7"/>
  <c r="P35" i="7"/>
  <c r="O35" i="7"/>
  <c r="M29" i="2"/>
  <c r="P29" i="2"/>
  <c r="T29" i="2" s="1"/>
  <c r="O29" i="2"/>
  <c r="W29" i="2" s="1"/>
  <c r="N29" i="2"/>
  <c r="Q29" i="2"/>
  <c r="M29" i="14"/>
  <c r="D30" i="14"/>
  <c r="N29" i="14"/>
  <c r="M30" i="13"/>
  <c r="O30" i="13"/>
  <c r="Q30" i="13"/>
  <c r="N30" i="13"/>
  <c r="P30" i="13"/>
  <c r="S30" i="13" s="1"/>
  <c r="D31" i="13"/>
  <c r="BF35" i="27"/>
  <c r="BG34" i="27"/>
  <c r="C35" i="11" s="1"/>
  <c r="C66" i="10"/>
  <c r="T61" i="27"/>
  <c r="U60" i="27"/>
  <c r="Z61" i="27"/>
  <c r="AA60" i="27"/>
  <c r="C61" i="9"/>
  <c r="AF68" i="27"/>
  <c r="AG66" i="27"/>
  <c r="Q28" i="11"/>
  <c r="P28" i="11"/>
  <c r="M28" i="11"/>
  <c r="D29" i="11"/>
  <c r="O28" i="11"/>
  <c r="V28" i="11" s="1"/>
  <c r="N28" i="11"/>
  <c r="FU28" i="27"/>
  <c r="FV27" i="27"/>
  <c r="Q27" i="6"/>
  <c r="M30" i="6"/>
  <c r="N30" i="6"/>
  <c r="Q30" i="6"/>
  <c r="P30" i="6"/>
  <c r="T30" i="6" s="1"/>
  <c r="O30" i="6"/>
  <c r="V30" i="6" s="1"/>
  <c r="CY27" i="5"/>
  <c r="DD28" i="23"/>
  <c r="DC29" i="23"/>
  <c r="M31" i="16"/>
  <c r="D32" i="16"/>
  <c r="P31" i="16"/>
  <c r="Q31" i="16"/>
  <c r="O31" i="16"/>
  <c r="V31" i="16" s="1"/>
  <c r="N31" i="16"/>
  <c r="N32" i="15"/>
  <c r="O32" i="15"/>
  <c r="P32" i="15"/>
  <c r="T32" i="15" s="1"/>
  <c r="Q32" i="15"/>
  <c r="M32" i="15"/>
  <c r="D33" i="15"/>
  <c r="N29" i="12"/>
  <c r="M29" i="12"/>
  <c r="O29" i="12"/>
  <c r="P29" i="12"/>
  <c r="S29" i="12" s="1"/>
  <c r="Q29" i="12"/>
  <c r="D30" i="12"/>
  <c r="M29" i="10"/>
  <c r="Q29" i="10"/>
  <c r="P29" i="10"/>
  <c r="T29" i="10" s="1"/>
  <c r="D30" i="10"/>
  <c r="O29" i="10"/>
  <c r="N29" i="10"/>
  <c r="P28" i="9"/>
  <c r="D29" i="9"/>
  <c r="O28" i="9"/>
  <c r="V28" i="9" s="1"/>
  <c r="Q28" i="9"/>
  <c r="M28" i="9"/>
  <c r="N28" i="9"/>
  <c r="O30" i="8"/>
  <c r="V30" i="8" s="1"/>
  <c r="Q30" i="8"/>
  <c r="D31" i="8"/>
  <c r="N30" i="8"/>
  <c r="P30" i="8"/>
  <c r="S30" i="8" s="1"/>
  <c r="M30" i="8"/>
  <c r="M36" i="7"/>
  <c r="O36" i="7"/>
  <c r="N36" i="7"/>
  <c r="Q36" i="7"/>
  <c r="P36" i="7"/>
  <c r="T36" i="7" s="1"/>
  <c r="M30" i="2"/>
  <c r="O30" i="2"/>
  <c r="W30" i="2" s="1"/>
  <c r="Q30" i="2"/>
  <c r="P30" i="2"/>
  <c r="S30" i="2" s="1"/>
  <c r="N30" i="2"/>
  <c r="M30" i="14"/>
  <c r="D31" i="14"/>
  <c r="N30" i="14"/>
  <c r="M31" i="13"/>
  <c r="Q31" i="13"/>
  <c r="D32" i="13"/>
  <c r="O31" i="13"/>
  <c r="V31" i="13" s="1"/>
  <c r="N31" i="13"/>
  <c r="P31" i="13"/>
  <c r="C33" i="10"/>
  <c r="F33" i="10" s="1"/>
  <c r="BF36" i="27"/>
  <c r="C67" i="10"/>
  <c r="T62" i="27"/>
  <c r="U61" i="27"/>
  <c r="Z62" i="27"/>
  <c r="AA61" i="27"/>
  <c r="C62" i="9"/>
  <c r="AF69" i="27"/>
  <c r="AG68" i="27"/>
  <c r="D30" i="11"/>
  <c r="M29" i="11"/>
  <c r="Q29" i="11"/>
  <c r="P29" i="11"/>
  <c r="T29" i="11" s="1"/>
  <c r="O29" i="11"/>
  <c r="N29" i="11"/>
  <c r="FV28" i="27"/>
  <c r="FU29" i="27"/>
  <c r="O31" i="6"/>
  <c r="W31" i="6" s="1"/>
  <c r="P31" i="6"/>
  <c r="T31" i="6" s="1"/>
  <c r="M31" i="6"/>
  <c r="N31" i="6"/>
  <c r="Q31" i="6"/>
  <c r="CY28" i="5"/>
  <c r="DD29" i="23"/>
  <c r="DC30" i="23"/>
  <c r="Q32" i="16"/>
  <c r="N32" i="16"/>
  <c r="P32" i="16"/>
  <c r="S32" i="16" s="1"/>
  <c r="O32" i="16"/>
  <c r="D33" i="16"/>
  <c r="M32" i="16"/>
  <c r="D35" i="15"/>
  <c r="M33" i="15"/>
  <c r="N33" i="15"/>
  <c r="D34" i="15"/>
  <c r="O33" i="15"/>
  <c r="Q33" i="15"/>
  <c r="P33" i="15"/>
  <c r="S33" i="15" s="1"/>
  <c r="D31" i="12"/>
  <c r="P30" i="12"/>
  <c r="N30" i="12"/>
  <c r="Q30" i="12"/>
  <c r="M30" i="12"/>
  <c r="O30" i="12"/>
  <c r="P30" i="10"/>
  <c r="S30" i="10" s="1"/>
  <c r="O30" i="10"/>
  <c r="V30" i="10" s="1"/>
  <c r="M30" i="10"/>
  <c r="D31" i="10"/>
  <c r="Q30" i="10"/>
  <c r="N30" i="10"/>
  <c r="O29" i="9"/>
  <c r="M29" i="9"/>
  <c r="Q29" i="9"/>
  <c r="D30" i="9"/>
  <c r="N29" i="9"/>
  <c r="P29" i="9"/>
  <c r="S29" i="9" s="1"/>
  <c r="M31" i="8"/>
  <c r="P31" i="8"/>
  <c r="O31" i="8"/>
  <c r="N31" i="8"/>
  <c r="Q31" i="8"/>
  <c r="D32" i="8"/>
  <c r="P37" i="7"/>
  <c r="T37" i="7" s="1"/>
  <c r="Q37" i="7"/>
  <c r="N37" i="7"/>
  <c r="O37" i="7"/>
  <c r="M37" i="7"/>
  <c r="Q31" i="2"/>
  <c r="P31" i="2"/>
  <c r="T31" i="2" s="1"/>
  <c r="O31" i="2"/>
  <c r="M31" i="2"/>
  <c r="N31" i="2"/>
  <c r="D32" i="14"/>
  <c r="M31" i="14"/>
  <c r="N31" i="14"/>
  <c r="D33" i="13"/>
  <c r="O32" i="13"/>
  <c r="M32" i="13"/>
  <c r="N32" i="13"/>
  <c r="P32" i="13"/>
  <c r="S32" i="13" s="1"/>
  <c r="Q32" i="13"/>
  <c r="BF37" i="27"/>
  <c r="BG36" i="27"/>
  <c r="C37" i="11" s="1"/>
  <c r="T63" i="27"/>
  <c r="U62" i="27"/>
  <c r="C68" i="10"/>
  <c r="Z63" i="27"/>
  <c r="AA62" i="27"/>
  <c r="C63" i="9"/>
  <c r="AF70" i="27"/>
  <c r="AG69" i="27"/>
  <c r="P30" i="11"/>
  <c r="T30" i="11" s="1"/>
  <c r="Q30" i="11"/>
  <c r="D31" i="11"/>
  <c r="M30" i="11"/>
  <c r="O30" i="11"/>
  <c r="W30" i="11" s="1"/>
  <c r="N30" i="11"/>
  <c r="FU30" i="27"/>
  <c r="FV29" i="27"/>
  <c r="N32" i="6"/>
  <c r="P32" i="6"/>
  <c r="S32" i="6" s="1"/>
  <c r="M32" i="6"/>
  <c r="O32" i="6"/>
  <c r="Q32" i="6"/>
  <c r="CY29" i="5"/>
  <c r="DC31" i="23"/>
  <c r="DD30" i="23"/>
  <c r="D35" i="16"/>
  <c r="O33" i="16"/>
  <c r="V33" i="16" s="1"/>
  <c r="Q33" i="16"/>
  <c r="P33" i="16"/>
  <c r="S33" i="16" s="1"/>
  <c r="M33" i="16"/>
  <c r="D34" i="16"/>
  <c r="N33" i="16"/>
  <c r="Q34" i="15"/>
  <c r="D36" i="15"/>
  <c r="O34" i="15"/>
  <c r="M34" i="15"/>
  <c r="P34" i="15"/>
  <c r="T34" i="15" s="1"/>
  <c r="N34" i="15"/>
  <c r="N35" i="15"/>
  <c r="Q35" i="15"/>
  <c r="M35" i="15"/>
  <c r="P35" i="15"/>
  <c r="T35" i="15" s="1"/>
  <c r="O35" i="15"/>
  <c r="P31" i="12"/>
  <c r="S31" i="12" s="1"/>
  <c r="D32" i="12"/>
  <c r="M31" i="12"/>
  <c r="N31" i="12"/>
  <c r="O31" i="12"/>
  <c r="W31" i="12" s="1"/>
  <c r="Q31" i="12"/>
  <c r="P31" i="10"/>
  <c r="Q31" i="10"/>
  <c r="O31" i="10"/>
  <c r="N31" i="10"/>
  <c r="M31" i="10"/>
  <c r="D32" i="10"/>
  <c r="M30" i="9"/>
  <c r="D31" i="9"/>
  <c r="P30" i="9"/>
  <c r="N30" i="9"/>
  <c r="O30" i="9"/>
  <c r="Q30" i="9"/>
  <c r="Q32" i="8"/>
  <c r="M32" i="8"/>
  <c r="D33" i="8"/>
  <c r="N32" i="8"/>
  <c r="O32" i="8"/>
  <c r="V32" i="8" s="1"/>
  <c r="P32" i="8"/>
  <c r="Q38" i="7"/>
  <c r="P38" i="7"/>
  <c r="O38" i="7"/>
  <c r="V38" i="7" s="1"/>
  <c r="N38" i="7"/>
  <c r="M38" i="7"/>
  <c r="M32" i="2"/>
  <c r="N32" i="2"/>
  <c r="P32" i="2"/>
  <c r="Q32" i="2"/>
  <c r="O32" i="2"/>
  <c r="M32" i="14"/>
  <c r="N32" i="14"/>
  <c r="D33" i="14"/>
  <c r="M33" i="13"/>
  <c r="Q33" i="13"/>
  <c r="N33" i="13"/>
  <c r="P33" i="13"/>
  <c r="D34" i="13"/>
  <c r="D35" i="13"/>
  <c r="O33" i="13"/>
  <c r="BF38" i="27"/>
  <c r="BG37" i="27"/>
  <c r="C38" i="11" s="1"/>
  <c r="T64" i="27"/>
  <c r="U63" i="27"/>
  <c r="C69" i="10"/>
  <c r="Z64" i="27"/>
  <c r="AA63" i="27"/>
  <c r="C64" i="9"/>
  <c r="AF71" i="27"/>
  <c r="AG70" i="27"/>
  <c r="M31" i="11"/>
  <c r="Q31" i="11"/>
  <c r="P31" i="11"/>
  <c r="S31" i="11" s="1"/>
  <c r="O31" i="11"/>
  <c r="W31" i="11" s="1"/>
  <c r="N31" i="11"/>
  <c r="D32" i="11"/>
  <c r="FU31" i="27"/>
  <c r="FV30" i="27"/>
  <c r="N33" i="6"/>
  <c r="M33" i="6"/>
  <c r="P33" i="6"/>
  <c r="Q33" i="6"/>
  <c r="O33" i="6"/>
  <c r="CY30" i="5"/>
  <c r="DC32" i="23"/>
  <c r="DD31" i="23"/>
  <c r="N35" i="16"/>
  <c r="Q35" i="16"/>
  <c r="M35" i="16"/>
  <c r="P35" i="16"/>
  <c r="O35" i="16"/>
  <c r="W35" i="16" s="1"/>
  <c r="P34" i="16"/>
  <c r="Q34" i="16"/>
  <c r="D36" i="16"/>
  <c r="M34" i="16"/>
  <c r="O34" i="16"/>
  <c r="N34" i="16"/>
  <c r="P36" i="15"/>
  <c r="T36" i="15" s="1"/>
  <c r="M36" i="15"/>
  <c r="Q36" i="15"/>
  <c r="D37" i="15"/>
  <c r="N36" i="15"/>
  <c r="O36" i="15"/>
  <c r="V36" i="15" s="1"/>
  <c r="Q32" i="12"/>
  <c r="M32" i="12"/>
  <c r="P32" i="12"/>
  <c r="T32" i="12" s="1"/>
  <c r="N32" i="12"/>
  <c r="D33" i="12"/>
  <c r="O32" i="12"/>
  <c r="Q32" i="10"/>
  <c r="O32" i="10"/>
  <c r="D33" i="10"/>
  <c r="P32" i="10"/>
  <c r="S32" i="10" s="1"/>
  <c r="N32" i="10"/>
  <c r="M32" i="10"/>
  <c r="P31" i="9"/>
  <c r="T31" i="9" s="1"/>
  <c r="Q31" i="9"/>
  <c r="O31" i="9"/>
  <c r="V31" i="9" s="1"/>
  <c r="N31" i="9"/>
  <c r="M31" i="9"/>
  <c r="D32" i="9"/>
  <c r="D35" i="8"/>
  <c r="P33" i="8"/>
  <c r="M33" i="8"/>
  <c r="O33" i="8"/>
  <c r="N33" i="8"/>
  <c r="D34" i="8"/>
  <c r="Q33" i="8"/>
  <c r="M39" i="7"/>
  <c r="O39" i="7"/>
  <c r="V39" i="7" s="1"/>
  <c r="N39" i="7"/>
  <c r="P39" i="7"/>
  <c r="S39" i="7" s="1"/>
  <c r="Q39" i="7"/>
  <c r="Q33" i="2"/>
  <c r="N33" i="2"/>
  <c r="M33" i="2"/>
  <c r="O33" i="2"/>
  <c r="V33" i="2" s="1"/>
  <c r="P33" i="2"/>
  <c r="S33" i="2" s="1"/>
  <c r="D34" i="14"/>
  <c r="D35" i="14"/>
  <c r="M33" i="14"/>
  <c r="N33" i="14"/>
  <c r="M35" i="13"/>
  <c r="Q35" i="13"/>
  <c r="P35" i="13"/>
  <c r="N35" i="13"/>
  <c r="O35" i="13"/>
  <c r="P34" i="13"/>
  <c r="M34" i="13"/>
  <c r="Q34" i="13"/>
  <c r="N34" i="13"/>
  <c r="D36" i="13"/>
  <c r="O34" i="13"/>
  <c r="C36" i="10"/>
  <c r="BF39" i="27"/>
  <c r="BG38" i="27"/>
  <c r="C39" i="11" s="1"/>
  <c r="C70" i="10"/>
  <c r="T65" i="27"/>
  <c r="U64" i="27"/>
  <c r="Z65" i="27"/>
  <c r="AA64" i="27"/>
  <c r="C65" i="9"/>
  <c r="AF72" i="27"/>
  <c r="AG71" i="27"/>
  <c r="D33" i="11"/>
  <c r="Q32" i="11"/>
  <c r="P32" i="11"/>
  <c r="N32" i="11"/>
  <c r="O32" i="11"/>
  <c r="V32" i="11" s="1"/>
  <c r="M32" i="11"/>
  <c r="FU32" i="27"/>
  <c r="FV31" i="27"/>
  <c r="Q34" i="6"/>
  <c r="N34" i="6"/>
  <c r="M34" i="6"/>
  <c r="O34" i="6"/>
  <c r="P34" i="6"/>
  <c r="T34" i="6" s="1"/>
  <c r="M35" i="6"/>
  <c r="P35" i="6"/>
  <c r="T35" i="6" s="1"/>
  <c r="Q35" i="6"/>
  <c r="N35" i="6"/>
  <c r="O35" i="6"/>
  <c r="CY31" i="5"/>
  <c r="DD32" i="23"/>
  <c r="DC33" i="23"/>
  <c r="DC34" i="23"/>
  <c r="DD34" i="23"/>
  <c r="N36" i="16"/>
  <c r="Q36" i="16"/>
  <c r="M36" i="16"/>
  <c r="D37" i="16"/>
  <c r="P36" i="16"/>
  <c r="O36" i="16"/>
  <c r="W36" i="16" s="1"/>
  <c r="M37" i="15"/>
  <c r="Q37" i="15"/>
  <c r="O37" i="15"/>
  <c r="W37" i="15" s="1"/>
  <c r="D38" i="15"/>
  <c r="N37" i="15"/>
  <c r="P37" i="15"/>
  <c r="D35" i="12"/>
  <c r="M33" i="12"/>
  <c r="N33" i="12"/>
  <c r="O33" i="12"/>
  <c r="D34" i="12"/>
  <c r="Q33" i="12"/>
  <c r="P33" i="12"/>
  <c r="S33" i="12" s="1"/>
  <c r="D35" i="10"/>
  <c r="M33" i="10"/>
  <c r="O33" i="10"/>
  <c r="P33" i="10"/>
  <c r="N33" i="10"/>
  <c r="Q33" i="10"/>
  <c r="D34" i="10"/>
  <c r="D33" i="9"/>
  <c r="N32" i="9"/>
  <c r="P32" i="9"/>
  <c r="O32" i="9"/>
  <c r="M32" i="9"/>
  <c r="Q32" i="9"/>
  <c r="N35" i="8"/>
  <c r="Q35" i="8"/>
  <c r="M35" i="8"/>
  <c r="P35" i="8"/>
  <c r="T35" i="8" s="1"/>
  <c r="O35" i="8"/>
  <c r="Q34" i="8"/>
  <c r="O34" i="8"/>
  <c r="N34" i="8"/>
  <c r="P34" i="8"/>
  <c r="D36" i="8"/>
  <c r="M34" i="8"/>
  <c r="M40" i="7"/>
  <c r="O40" i="7"/>
  <c r="W40" i="7" s="1"/>
  <c r="P40" i="7"/>
  <c r="Q40" i="7"/>
  <c r="N40" i="7"/>
  <c r="Q34" i="2"/>
  <c r="M34" i="2"/>
  <c r="N34" i="2"/>
  <c r="O34" i="2"/>
  <c r="P34" i="2"/>
  <c r="S34" i="2" s="1"/>
  <c r="N35" i="2"/>
  <c r="Q35" i="2"/>
  <c r="M35" i="2"/>
  <c r="P35" i="2"/>
  <c r="O35" i="2"/>
  <c r="V35" i="2" s="1"/>
  <c r="N34" i="14"/>
  <c r="D36" i="14"/>
  <c r="M34" i="14"/>
  <c r="M35" i="14"/>
  <c r="N35" i="14"/>
  <c r="N36" i="13"/>
  <c r="Q36" i="13"/>
  <c r="M36" i="13"/>
  <c r="D37" i="13"/>
  <c r="P36" i="13"/>
  <c r="O36" i="13"/>
  <c r="BF40" i="27"/>
  <c r="BG39" i="27"/>
  <c r="C40" i="11" s="1"/>
  <c r="T66" i="27"/>
  <c r="U65" i="27"/>
  <c r="C71" i="10"/>
  <c r="Z66" i="27"/>
  <c r="AA65" i="27"/>
  <c r="C66" i="9"/>
  <c r="AF73" i="27"/>
  <c r="AG72" i="27"/>
  <c r="O33" i="11"/>
  <c r="P33" i="11"/>
  <c r="T33" i="11" s="1"/>
  <c r="N33" i="11"/>
  <c r="D35" i="11"/>
  <c r="M33" i="11"/>
  <c r="D34" i="11"/>
  <c r="Q33" i="11"/>
  <c r="FU33" i="27"/>
  <c r="FV32" i="27"/>
  <c r="FU34" i="27"/>
  <c r="FV34" i="27"/>
  <c r="M36" i="6"/>
  <c r="O36" i="6"/>
  <c r="W36" i="6" s="1"/>
  <c r="Q36" i="6"/>
  <c r="N36" i="6"/>
  <c r="P36" i="6"/>
  <c r="CY32" i="5"/>
  <c r="DC35" i="23"/>
  <c r="DD33" i="23"/>
  <c r="M37" i="16"/>
  <c r="D38" i="16"/>
  <c r="Q37" i="16"/>
  <c r="P37" i="16"/>
  <c r="N37" i="16"/>
  <c r="O37" i="16"/>
  <c r="W37" i="16" s="1"/>
  <c r="N38" i="15"/>
  <c r="D39" i="15"/>
  <c r="O38" i="15"/>
  <c r="V38" i="15" s="1"/>
  <c r="P38" i="15"/>
  <c r="S38" i="15" s="1"/>
  <c r="Q38" i="15"/>
  <c r="M38" i="15"/>
  <c r="D36" i="12"/>
  <c r="M34" i="12"/>
  <c r="Q34" i="12"/>
  <c r="N34" i="12"/>
  <c r="P34" i="12"/>
  <c r="T34" i="12" s="1"/>
  <c r="O34" i="12"/>
  <c r="V34" i="12" s="1"/>
  <c r="N35" i="12"/>
  <c r="Q35" i="12"/>
  <c r="M35" i="12"/>
  <c r="P35" i="12"/>
  <c r="T35" i="12" s="1"/>
  <c r="O35" i="12"/>
  <c r="N35" i="10"/>
  <c r="Q35" i="10"/>
  <c r="M35" i="10"/>
  <c r="P35" i="10"/>
  <c r="S35" i="10" s="1"/>
  <c r="O35" i="10"/>
  <c r="V35" i="10" s="1"/>
  <c r="M34" i="10"/>
  <c r="D36" i="10"/>
  <c r="Q34" i="10"/>
  <c r="P34" i="10"/>
  <c r="N34" i="10"/>
  <c r="O34" i="10"/>
  <c r="D35" i="9"/>
  <c r="M33" i="9"/>
  <c r="D34" i="9"/>
  <c r="Q33" i="9"/>
  <c r="P33" i="9"/>
  <c r="O33" i="9"/>
  <c r="W33" i="9" s="1"/>
  <c r="N33" i="9"/>
  <c r="Q36" i="8"/>
  <c r="P36" i="8"/>
  <c r="T36" i="8" s="1"/>
  <c r="D37" i="8"/>
  <c r="N36" i="8"/>
  <c r="O36" i="8"/>
  <c r="V36" i="8" s="1"/>
  <c r="M36" i="8"/>
  <c r="P41" i="7"/>
  <c r="M41" i="7"/>
  <c r="N41" i="7"/>
  <c r="Q41" i="7"/>
  <c r="O41" i="7"/>
  <c r="O36" i="2"/>
  <c r="P36" i="2"/>
  <c r="M36" i="2"/>
  <c r="N36" i="2"/>
  <c r="Q36" i="2"/>
  <c r="D37" i="14"/>
  <c r="M36" i="14"/>
  <c r="N36" i="14"/>
  <c r="M37" i="13"/>
  <c r="D38" i="13"/>
  <c r="P37" i="13"/>
  <c r="T37" i="13" s="1"/>
  <c r="N37" i="13"/>
  <c r="O37" i="13"/>
  <c r="W37" i="13" s="1"/>
  <c r="Q37" i="13"/>
  <c r="BF41" i="27"/>
  <c r="BG40" i="27"/>
  <c r="C41" i="11" s="1"/>
  <c r="C72" i="10"/>
  <c r="T68" i="27"/>
  <c r="U66" i="27"/>
  <c r="Z68" i="27"/>
  <c r="AA66" i="27"/>
  <c r="C67" i="9"/>
  <c r="AF74" i="27"/>
  <c r="AG73" i="27"/>
  <c r="P34" i="11"/>
  <c r="S34" i="11" s="1"/>
  <c r="M34" i="11"/>
  <c r="D36" i="11"/>
  <c r="O34" i="11"/>
  <c r="N34" i="11"/>
  <c r="Q34" i="11"/>
  <c r="Q35" i="11"/>
  <c r="M35" i="11"/>
  <c r="P35" i="11"/>
  <c r="N35" i="11"/>
  <c r="O35" i="11"/>
  <c r="V35" i="11" s="1"/>
  <c r="FU35" i="27"/>
  <c r="FV33" i="27"/>
  <c r="N37" i="6"/>
  <c r="P37" i="6"/>
  <c r="T37" i="6" s="1"/>
  <c r="M37" i="6"/>
  <c r="O37" i="6"/>
  <c r="V37" i="6" s="1"/>
  <c r="Q37" i="6"/>
  <c r="CY33" i="5"/>
  <c r="DD35" i="23"/>
  <c r="DC36" i="23"/>
  <c r="N38" i="16"/>
  <c r="O38" i="16"/>
  <c r="W38" i="16" s="1"/>
  <c r="M38" i="16"/>
  <c r="P38" i="16"/>
  <c r="Q38" i="16"/>
  <c r="D39" i="16"/>
  <c r="P39" i="15"/>
  <c r="S39" i="15" s="1"/>
  <c r="O39" i="15"/>
  <c r="M39" i="15"/>
  <c r="D40" i="15"/>
  <c r="N39" i="15"/>
  <c r="Q39" i="15"/>
  <c r="Q36" i="12"/>
  <c r="D37" i="12"/>
  <c r="N36" i="12"/>
  <c r="M36" i="12"/>
  <c r="P36" i="12"/>
  <c r="O36" i="12"/>
  <c r="W35" i="10"/>
  <c r="N36" i="10"/>
  <c r="P36" i="10"/>
  <c r="S36" i="10" s="1"/>
  <c r="Q36" i="10"/>
  <c r="M36" i="10"/>
  <c r="D37" i="10"/>
  <c r="O36" i="10"/>
  <c r="N35" i="9"/>
  <c r="Q35" i="9"/>
  <c r="M35" i="9"/>
  <c r="P35" i="9"/>
  <c r="O35" i="9"/>
  <c r="D36" i="9"/>
  <c r="P34" i="9"/>
  <c r="S34" i="9" s="1"/>
  <c r="Q34" i="9"/>
  <c r="O34" i="9"/>
  <c r="N34" i="9"/>
  <c r="M34" i="9"/>
  <c r="P37" i="8"/>
  <c r="S37" i="8" s="1"/>
  <c r="Q37" i="8"/>
  <c r="M37" i="8"/>
  <c r="D38" i="8"/>
  <c r="O37" i="8"/>
  <c r="V37" i="8" s="1"/>
  <c r="N37" i="8"/>
  <c r="M42" i="7"/>
  <c r="O42" i="7"/>
  <c r="W42" i="7" s="1"/>
  <c r="Q42" i="7"/>
  <c r="P42" i="7"/>
  <c r="T42" i="7" s="1"/>
  <c r="N42" i="7"/>
  <c r="Q37" i="2"/>
  <c r="M37" i="2"/>
  <c r="N37" i="2"/>
  <c r="O37" i="2"/>
  <c r="P37" i="2"/>
  <c r="T37" i="2" s="1"/>
  <c r="N37" i="14"/>
  <c r="D38" i="14"/>
  <c r="M37" i="14"/>
  <c r="Q38" i="13"/>
  <c r="O38" i="13"/>
  <c r="P38" i="13"/>
  <c r="S38" i="13" s="1"/>
  <c r="N38" i="13"/>
  <c r="M38" i="13"/>
  <c r="D39" i="13"/>
  <c r="BF42" i="27"/>
  <c r="BG41" i="27"/>
  <c r="C42" i="11" s="1"/>
  <c r="C73" i="10"/>
  <c r="T69" i="27"/>
  <c r="U68" i="27"/>
  <c r="Z69" i="27"/>
  <c r="AA68" i="27"/>
  <c r="C68" i="9"/>
  <c r="AF75" i="27"/>
  <c r="AG74" i="27"/>
  <c r="P36" i="11"/>
  <c r="S36" i="11" s="1"/>
  <c r="D37" i="11"/>
  <c r="N36" i="11"/>
  <c r="Q36" i="11"/>
  <c r="O36" i="11"/>
  <c r="M36" i="11"/>
  <c r="FV35" i="27"/>
  <c r="FU36" i="27"/>
  <c r="M38" i="6"/>
  <c r="O38" i="6"/>
  <c r="W38" i="6" s="1"/>
  <c r="Q38" i="6"/>
  <c r="P38" i="6"/>
  <c r="T38" i="6" s="1"/>
  <c r="N38" i="6"/>
  <c r="CY34" i="5"/>
  <c r="DD36" i="23"/>
  <c r="DC37" i="23"/>
  <c r="D40" i="16"/>
  <c r="Q39" i="16"/>
  <c r="N39" i="16"/>
  <c r="P39" i="16"/>
  <c r="O39" i="16"/>
  <c r="W39" i="16" s="1"/>
  <c r="M39" i="16"/>
  <c r="O40" i="15"/>
  <c r="V40" i="15" s="1"/>
  <c r="Q40" i="15"/>
  <c r="D41" i="15"/>
  <c r="M40" i="15"/>
  <c r="N40" i="15"/>
  <c r="P40" i="15"/>
  <c r="D38" i="12"/>
  <c r="P37" i="12"/>
  <c r="S37" i="12" s="1"/>
  <c r="Q37" i="12"/>
  <c r="N37" i="12"/>
  <c r="O37" i="12"/>
  <c r="W37" i="12" s="1"/>
  <c r="M37" i="12"/>
  <c r="Q37" i="10"/>
  <c r="N37" i="10"/>
  <c r="P37" i="10"/>
  <c r="S37" i="10" s="1"/>
  <c r="M37" i="10"/>
  <c r="O37" i="10"/>
  <c r="V37" i="10" s="1"/>
  <c r="D38" i="10"/>
  <c r="P36" i="9"/>
  <c r="T36" i="9" s="1"/>
  <c r="M36" i="9"/>
  <c r="O36" i="9"/>
  <c r="N36" i="9"/>
  <c r="Q36" i="9"/>
  <c r="D37" i="9"/>
  <c r="P38" i="8"/>
  <c r="N38" i="8"/>
  <c r="D39" i="8"/>
  <c r="Q38" i="8"/>
  <c r="O38" i="8"/>
  <c r="W38" i="8" s="1"/>
  <c r="M38" i="8"/>
  <c r="Q43" i="7"/>
  <c r="M43" i="7"/>
  <c r="O43" i="7"/>
  <c r="V43" i="7" s="1"/>
  <c r="N43" i="7"/>
  <c r="P43" i="7"/>
  <c r="S43" i="7" s="1"/>
  <c r="O38" i="2"/>
  <c r="P38" i="2"/>
  <c r="T38" i="2" s="1"/>
  <c r="M38" i="2"/>
  <c r="Q38" i="2"/>
  <c r="N38" i="2"/>
  <c r="M38" i="14"/>
  <c r="D39" i="14"/>
  <c r="N38" i="14"/>
  <c r="Q39" i="13"/>
  <c r="D40" i="13"/>
  <c r="N39" i="13"/>
  <c r="P39" i="13"/>
  <c r="S39" i="13" s="1"/>
  <c r="O39" i="13"/>
  <c r="W39" i="13" s="1"/>
  <c r="M39" i="13"/>
  <c r="BF43" i="27"/>
  <c r="BG42" i="27"/>
  <c r="C43" i="11" s="1"/>
  <c r="C74" i="10"/>
  <c r="T70" i="27"/>
  <c r="U69" i="27"/>
  <c r="Z70" i="27"/>
  <c r="AA69" i="27"/>
  <c r="C69" i="9"/>
  <c r="AF76" i="27"/>
  <c r="AG75" i="27"/>
  <c r="Q37" i="11"/>
  <c r="O37" i="11"/>
  <c r="D38" i="11"/>
  <c r="P37" i="11"/>
  <c r="T37" i="11" s="1"/>
  <c r="M37" i="11"/>
  <c r="N37" i="11"/>
  <c r="FU37" i="27"/>
  <c r="FV36" i="27"/>
  <c r="Q39" i="6"/>
  <c r="O39" i="6"/>
  <c r="M39" i="6"/>
  <c r="P39" i="6"/>
  <c r="T39" i="6" s="1"/>
  <c r="N39" i="6"/>
  <c r="CY35" i="5"/>
  <c r="DD37" i="23"/>
  <c r="DC38" i="23"/>
  <c r="N40" i="16"/>
  <c r="O40" i="16"/>
  <c r="Q40" i="16"/>
  <c r="M40" i="16"/>
  <c r="P40" i="16"/>
  <c r="S40" i="16" s="1"/>
  <c r="D41" i="16"/>
  <c r="P41" i="15"/>
  <c r="T41" i="15" s="1"/>
  <c r="N41" i="15"/>
  <c r="Q41" i="15"/>
  <c r="O41" i="15"/>
  <c r="M41" i="15"/>
  <c r="D42" i="15"/>
  <c r="D39" i="12"/>
  <c r="Q38" i="12"/>
  <c r="O38" i="12"/>
  <c r="V38" i="12" s="1"/>
  <c r="M38" i="12"/>
  <c r="N38" i="12"/>
  <c r="P38" i="12"/>
  <c r="S38" i="12" s="1"/>
  <c r="P38" i="10"/>
  <c r="T38" i="10" s="1"/>
  <c r="Q38" i="10"/>
  <c r="M38" i="10"/>
  <c r="O38" i="10"/>
  <c r="V38" i="10" s="1"/>
  <c r="N38" i="10"/>
  <c r="D39" i="10"/>
  <c r="O37" i="9"/>
  <c r="W37" i="9" s="1"/>
  <c r="Q37" i="9"/>
  <c r="P37" i="9"/>
  <c r="M37" i="9"/>
  <c r="N37" i="9"/>
  <c r="D38" i="9"/>
  <c r="O39" i="8"/>
  <c r="W39" i="8" s="1"/>
  <c r="P39" i="8"/>
  <c r="S39" i="8" s="1"/>
  <c r="M39" i="8"/>
  <c r="Q39" i="8"/>
  <c r="D40" i="8"/>
  <c r="N39" i="8"/>
  <c r="N44" i="7"/>
  <c r="Q44" i="7"/>
  <c r="P44" i="7"/>
  <c r="M44" i="7"/>
  <c r="O44" i="7"/>
  <c r="O39" i="2"/>
  <c r="M39" i="2"/>
  <c r="P39" i="2"/>
  <c r="T39" i="2" s="1"/>
  <c r="Q39" i="2"/>
  <c r="N39" i="2"/>
  <c r="M39" i="14"/>
  <c r="D40" i="14"/>
  <c r="N39" i="14"/>
  <c r="P40" i="13"/>
  <c r="T40" i="13" s="1"/>
  <c r="Q40" i="13"/>
  <c r="M40" i="13"/>
  <c r="N40" i="13"/>
  <c r="O40" i="13"/>
  <c r="V40" i="13" s="1"/>
  <c r="D41" i="13"/>
  <c r="BF44" i="27"/>
  <c r="BG43" i="27"/>
  <c r="C44" i="11" s="1"/>
  <c r="C75" i="10"/>
  <c r="T71" i="27"/>
  <c r="U70" i="27"/>
  <c r="Z71" i="27"/>
  <c r="AA70" i="27"/>
  <c r="C70" i="9"/>
  <c r="AF77" i="27"/>
  <c r="AG76" i="27"/>
  <c r="N38" i="11"/>
  <c r="O38" i="11"/>
  <c r="P38" i="11"/>
  <c r="M38" i="11"/>
  <c r="D39" i="11"/>
  <c r="Q38" i="11"/>
  <c r="FU38" i="27"/>
  <c r="FV37" i="27"/>
  <c r="N40" i="6"/>
  <c r="P40" i="6"/>
  <c r="M40" i="6"/>
  <c r="O40" i="6"/>
  <c r="Q40" i="6"/>
  <c r="CY36" i="5"/>
  <c r="DD38" i="23"/>
  <c r="DC39" i="23"/>
  <c r="M41" i="16"/>
  <c r="Q41" i="16"/>
  <c r="D42" i="16"/>
  <c r="O41" i="16"/>
  <c r="W41" i="16" s="1"/>
  <c r="N41" i="16"/>
  <c r="P41" i="16"/>
  <c r="D43" i="15"/>
  <c r="Q42" i="15"/>
  <c r="N42" i="15"/>
  <c r="M42" i="15"/>
  <c r="O42" i="15"/>
  <c r="P42" i="15"/>
  <c r="Q39" i="12"/>
  <c r="O39" i="12"/>
  <c r="V39" i="12" s="1"/>
  <c r="M39" i="12"/>
  <c r="N39" i="12"/>
  <c r="P39" i="12"/>
  <c r="D40" i="12"/>
  <c r="D40" i="10"/>
  <c r="O39" i="10"/>
  <c r="M39" i="10"/>
  <c r="Q39" i="10"/>
  <c r="N39" i="10"/>
  <c r="P39" i="10"/>
  <c r="D39" i="9"/>
  <c r="O38" i="9"/>
  <c r="M38" i="9"/>
  <c r="N38" i="9"/>
  <c r="P38" i="9"/>
  <c r="S38" i="9" s="1"/>
  <c r="Q38" i="9"/>
  <c r="M40" i="8"/>
  <c r="O40" i="8"/>
  <c r="V40" i="8" s="1"/>
  <c r="P40" i="8"/>
  <c r="T40" i="8" s="1"/>
  <c r="Q40" i="8"/>
  <c r="N40" i="8"/>
  <c r="D41" i="8"/>
  <c r="P45" i="7"/>
  <c r="N45" i="7"/>
  <c r="M45" i="7"/>
  <c r="O45" i="7"/>
  <c r="Q45" i="7"/>
  <c r="O40" i="2"/>
  <c r="W40" i="2" s="1"/>
  <c r="P40" i="2"/>
  <c r="T40" i="2" s="1"/>
  <c r="M40" i="2"/>
  <c r="N40" i="2"/>
  <c r="Q40" i="2"/>
  <c r="D41" i="14"/>
  <c r="N40" i="14"/>
  <c r="M40" i="14"/>
  <c r="M41" i="13"/>
  <c r="O41" i="13"/>
  <c r="P41" i="13"/>
  <c r="S41" i="13" s="1"/>
  <c r="N41" i="13"/>
  <c r="Q41" i="13"/>
  <c r="D42" i="13"/>
  <c r="BF45" i="27"/>
  <c r="BG44" i="27"/>
  <c r="C45" i="11" s="1"/>
  <c r="C76" i="10"/>
  <c r="T72" i="27"/>
  <c r="U71" i="27"/>
  <c r="Z72" i="27"/>
  <c r="AA71" i="27"/>
  <c r="C71" i="9"/>
  <c r="AF78" i="27"/>
  <c r="AG77" i="27"/>
  <c r="N39" i="11"/>
  <c r="P39" i="11"/>
  <c r="D40" i="11"/>
  <c r="O39" i="11"/>
  <c r="W39" i="11" s="1"/>
  <c r="Q39" i="11"/>
  <c r="M39" i="11"/>
  <c r="FV38" i="27"/>
  <c r="FU39" i="27"/>
  <c r="N41" i="6"/>
  <c r="P41" i="6"/>
  <c r="T41" i="6" s="1"/>
  <c r="M41" i="6"/>
  <c r="O41" i="6"/>
  <c r="Q41" i="6"/>
  <c r="CY37" i="5"/>
  <c r="DD39" i="23"/>
  <c r="DC40" i="23"/>
  <c r="D43" i="16"/>
  <c r="Q42" i="16"/>
  <c r="P42" i="16"/>
  <c r="S42" i="16" s="1"/>
  <c r="N42" i="16"/>
  <c r="M42" i="16"/>
  <c r="O42" i="16"/>
  <c r="W42" i="16" s="1"/>
  <c r="O43" i="15"/>
  <c r="W43" i="15" s="1"/>
  <c r="N43" i="15"/>
  <c r="D44" i="15"/>
  <c r="M43" i="15"/>
  <c r="Q43" i="15"/>
  <c r="P43" i="15"/>
  <c r="S43" i="15" s="1"/>
  <c r="D41" i="12"/>
  <c r="O40" i="12"/>
  <c r="W40" i="12" s="1"/>
  <c r="P40" i="12"/>
  <c r="N40" i="12"/>
  <c r="Q40" i="12"/>
  <c r="M40" i="12"/>
  <c r="O40" i="10"/>
  <c r="W40" i="10" s="1"/>
  <c r="M40" i="10"/>
  <c r="N40" i="10"/>
  <c r="Q40" i="10"/>
  <c r="P40" i="10"/>
  <c r="S40" i="10" s="1"/>
  <c r="D41" i="10"/>
  <c r="D40" i="9"/>
  <c r="P39" i="9"/>
  <c r="S39" i="9" s="1"/>
  <c r="Q39" i="9"/>
  <c r="O39" i="9"/>
  <c r="N39" i="9"/>
  <c r="M39" i="9"/>
  <c r="M41" i="8"/>
  <c r="D42" i="8"/>
  <c r="N41" i="8"/>
  <c r="O41" i="8"/>
  <c r="W41" i="8" s="1"/>
  <c r="Q41" i="8"/>
  <c r="P41" i="8"/>
  <c r="S41" i="8" s="1"/>
  <c r="O46" i="7"/>
  <c r="M46" i="7"/>
  <c r="N46" i="7"/>
  <c r="P46" i="7"/>
  <c r="S46" i="7" s="1"/>
  <c r="Q46" i="7"/>
  <c r="N41" i="2"/>
  <c r="M41" i="2"/>
  <c r="P41" i="2"/>
  <c r="T41" i="2" s="1"/>
  <c r="Q41" i="2"/>
  <c r="O41" i="2"/>
  <c r="W41" i="2" s="1"/>
  <c r="N41" i="14"/>
  <c r="D42" i="14"/>
  <c r="M41" i="14"/>
  <c r="Q42" i="13"/>
  <c r="N42" i="13"/>
  <c r="P42" i="13"/>
  <c r="O42" i="13"/>
  <c r="W42" i="13" s="1"/>
  <c r="D43" i="13"/>
  <c r="M42" i="13"/>
  <c r="BF46" i="27"/>
  <c r="BG45" i="27"/>
  <c r="C46" i="11" s="1"/>
  <c r="C77" i="10"/>
  <c r="T73" i="27"/>
  <c r="U72" i="27"/>
  <c r="Z73" i="27"/>
  <c r="AA72" i="27"/>
  <c r="C72" i="9"/>
  <c r="AF79" i="27"/>
  <c r="AG78" i="27"/>
  <c r="O40" i="11"/>
  <c r="W40" i="11" s="1"/>
  <c r="P40" i="11"/>
  <c r="S40" i="11" s="1"/>
  <c r="M40" i="11"/>
  <c r="N40" i="11"/>
  <c r="Q40" i="11"/>
  <c r="D41" i="11"/>
  <c r="FU40" i="27"/>
  <c r="FV39" i="27"/>
  <c r="N48" i="7"/>
  <c r="Q48" i="7"/>
  <c r="M48" i="7"/>
  <c r="P48" i="7"/>
  <c r="T48" i="7" s="1"/>
  <c r="O48" i="7"/>
  <c r="W48" i="7" s="1"/>
  <c r="N42" i="6"/>
  <c r="Q42" i="6"/>
  <c r="O42" i="6"/>
  <c r="V42" i="6" s="1"/>
  <c r="M42" i="6"/>
  <c r="P42" i="6"/>
  <c r="CY38" i="5"/>
  <c r="DD40" i="23"/>
  <c r="DC41" i="23"/>
  <c r="O43" i="16"/>
  <c r="V43" i="16" s="1"/>
  <c r="P43" i="16"/>
  <c r="M43" i="16"/>
  <c r="N43" i="16"/>
  <c r="Q43" i="16"/>
  <c r="D44" i="16"/>
  <c r="N44" i="15"/>
  <c r="Q44" i="15"/>
  <c r="P44" i="15"/>
  <c r="O44" i="15"/>
  <c r="W44" i="15" s="1"/>
  <c r="D45" i="15"/>
  <c r="M44" i="15"/>
  <c r="D42" i="12"/>
  <c r="Q41" i="12"/>
  <c r="O41" i="12"/>
  <c r="M41" i="12"/>
  <c r="N41" i="12"/>
  <c r="P41" i="12"/>
  <c r="M41" i="10"/>
  <c r="P41" i="10"/>
  <c r="S41" i="10" s="1"/>
  <c r="O41" i="10"/>
  <c r="D42" i="10"/>
  <c r="Q41" i="10"/>
  <c r="N41" i="10"/>
  <c r="D41" i="9"/>
  <c r="N40" i="9"/>
  <c r="O40" i="9"/>
  <c r="V40" i="9" s="1"/>
  <c r="P40" i="9"/>
  <c r="M40" i="9"/>
  <c r="Q40" i="9"/>
  <c r="D43" i="8"/>
  <c r="N42" i="8"/>
  <c r="O42" i="8"/>
  <c r="P42" i="8"/>
  <c r="M42" i="8"/>
  <c r="Q42" i="8"/>
  <c r="Q47" i="7"/>
  <c r="N47" i="7"/>
  <c r="M47" i="7"/>
  <c r="O47" i="7"/>
  <c r="P47" i="7"/>
  <c r="T47" i="7" s="1"/>
  <c r="P42" i="2"/>
  <c r="S42" i="2" s="1"/>
  <c r="Q42" i="2"/>
  <c r="N42" i="2"/>
  <c r="M42" i="2"/>
  <c r="O42" i="2"/>
  <c r="W42" i="2" s="1"/>
  <c r="N42" i="14"/>
  <c r="M42" i="14"/>
  <c r="D43" i="14"/>
  <c r="N43" i="13"/>
  <c r="M43" i="13"/>
  <c r="Q43" i="13"/>
  <c r="O43" i="13"/>
  <c r="D44" i="13"/>
  <c r="P43" i="13"/>
  <c r="T43" i="13" s="1"/>
  <c r="BF47" i="27"/>
  <c r="BG46" i="27"/>
  <c r="C47" i="11" s="1"/>
  <c r="C78" i="10"/>
  <c r="T74" i="27"/>
  <c r="U73" i="27"/>
  <c r="Z74" i="27"/>
  <c r="AA73" i="27"/>
  <c r="C73" i="9"/>
  <c r="AF80" i="27"/>
  <c r="AG79" i="27"/>
  <c r="Q41" i="11"/>
  <c r="O41" i="11"/>
  <c r="V41" i="11" s="1"/>
  <c r="M41" i="11"/>
  <c r="D42" i="11"/>
  <c r="N41" i="11"/>
  <c r="P41" i="11"/>
  <c r="S41" i="11" s="1"/>
  <c r="FU41" i="27"/>
  <c r="FV40" i="27"/>
  <c r="M43" i="6"/>
  <c r="O43" i="6"/>
  <c r="V43" i="6" s="1"/>
  <c r="P43" i="6"/>
  <c r="Q43" i="6"/>
  <c r="N43" i="6"/>
  <c r="CY39" i="5"/>
  <c r="DD41" i="23"/>
  <c r="DC42" i="23"/>
  <c r="P44" i="16"/>
  <c r="D45" i="16"/>
  <c r="N44" i="16"/>
  <c r="M44" i="16"/>
  <c r="Q44" i="16"/>
  <c r="O44" i="16"/>
  <c r="V44" i="16" s="1"/>
  <c r="N45" i="15"/>
  <c r="Q45" i="15"/>
  <c r="M45" i="15"/>
  <c r="O45" i="15"/>
  <c r="W45" i="15" s="1"/>
  <c r="P45" i="15"/>
  <c r="S45" i="15" s="1"/>
  <c r="D46" i="15"/>
  <c r="D43" i="12"/>
  <c r="Q42" i="12"/>
  <c r="P42" i="12"/>
  <c r="T42" i="12" s="1"/>
  <c r="O42" i="12"/>
  <c r="M42" i="12"/>
  <c r="N42" i="12"/>
  <c r="Q42" i="10"/>
  <c r="P42" i="10"/>
  <c r="O42" i="10"/>
  <c r="W42" i="10" s="1"/>
  <c r="D43" i="10"/>
  <c r="M42" i="10"/>
  <c r="N42" i="10"/>
  <c r="Q41" i="9"/>
  <c r="P41" i="9"/>
  <c r="T41" i="9" s="1"/>
  <c r="D42" i="9"/>
  <c r="N41" i="9"/>
  <c r="M41" i="9"/>
  <c r="O41" i="9"/>
  <c r="V41" i="9" s="1"/>
  <c r="D44" i="8"/>
  <c r="Q43" i="8"/>
  <c r="M43" i="8"/>
  <c r="O43" i="8"/>
  <c r="V43" i="8" s="1"/>
  <c r="P43" i="8"/>
  <c r="N43" i="8"/>
  <c r="M50" i="7"/>
  <c r="P50" i="7"/>
  <c r="S50" i="7" s="1"/>
  <c r="N50" i="7"/>
  <c r="O50" i="7"/>
  <c r="V50" i="7" s="1"/>
  <c r="Q50" i="7"/>
  <c r="N49" i="7"/>
  <c r="O49" i="7"/>
  <c r="P49" i="7"/>
  <c r="S49" i="7" s="1"/>
  <c r="Q49" i="7"/>
  <c r="M49" i="7"/>
  <c r="Q43" i="2"/>
  <c r="M43" i="2"/>
  <c r="P43" i="2"/>
  <c r="T43" i="2" s="1"/>
  <c r="O43" i="2"/>
  <c r="N43" i="2"/>
  <c r="N43" i="14"/>
  <c r="D44" i="14"/>
  <c r="M43" i="14"/>
  <c r="N44" i="13"/>
  <c r="O44" i="13"/>
  <c r="W44" i="13" s="1"/>
  <c r="M44" i="13"/>
  <c r="P44" i="13"/>
  <c r="D45" i="13"/>
  <c r="Q44" i="13"/>
  <c r="BF48" i="27"/>
  <c r="T75" i="27"/>
  <c r="U74" i="27"/>
  <c r="C79" i="10"/>
  <c r="Z75" i="27"/>
  <c r="AA74" i="27"/>
  <c r="C74" i="9"/>
  <c r="AF81" i="27"/>
  <c r="AG80" i="27"/>
  <c r="M42" i="11"/>
  <c r="Q42" i="11"/>
  <c r="P42" i="11"/>
  <c r="S42" i="11" s="1"/>
  <c r="D43" i="11"/>
  <c r="O42" i="11"/>
  <c r="N42" i="11"/>
  <c r="FU42" i="27"/>
  <c r="FV41" i="27"/>
  <c r="N44" i="6"/>
  <c r="P44" i="6"/>
  <c r="T44" i="6" s="1"/>
  <c r="Q44" i="6"/>
  <c r="M44" i="6"/>
  <c r="O44" i="6"/>
  <c r="CY40" i="5"/>
  <c r="DD42" i="23"/>
  <c r="DC43" i="23"/>
  <c r="Q45" i="16"/>
  <c r="D46" i="16"/>
  <c r="M45" i="16"/>
  <c r="O45" i="16"/>
  <c r="P45" i="16"/>
  <c r="T45" i="16" s="1"/>
  <c r="N45" i="16"/>
  <c r="D47" i="15"/>
  <c r="O46" i="15"/>
  <c r="N46" i="15"/>
  <c r="Q46" i="15"/>
  <c r="M46" i="15"/>
  <c r="P46" i="15"/>
  <c r="D44" i="12"/>
  <c r="M43" i="12"/>
  <c r="O43" i="12"/>
  <c r="P43" i="12"/>
  <c r="S43" i="12" s="1"/>
  <c r="Q43" i="12"/>
  <c r="N43" i="12"/>
  <c r="M43" i="10"/>
  <c r="Q43" i="10"/>
  <c r="D44" i="10"/>
  <c r="N43" i="10"/>
  <c r="P43" i="10"/>
  <c r="O43" i="10"/>
  <c r="V43" i="10" s="1"/>
  <c r="D43" i="9"/>
  <c r="Q42" i="9"/>
  <c r="N42" i="9"/>
  <c r="M42" i="9"/>
  <c r="P42" i="9"/>
  <c r="S42" i="9" s="1"/>
  <c r="O42" i="9"/>
  <c r="M44" i="8"/>
  <c r="N44" i="8"/>
  <c r="O44" i="8"/>
  <c r="Q44" i="8"/>
  <c r="D45" i="8"/>
  <c r="P44" i="8"/>
  <c r="S44" i="8" s="1"/>
  <c r="M51" i="7"/>
  <c r="N51" i="7"/>
  <c r="Q51" i="7"/>
  <c r="O51" i="7"/>
  <c r="W51" i="7" s="1"/>
  <c r="P51" i="7"/>
  <c r="T51" i="7" s="1"/>
  <c r="M44" i="2"/>
  <c r="N44" i="2"/>
  <c r="Q44" i="2"/>
  <c r="O44" i="2"/>
  <c r="P44" i="2"/>
  <c r="D45" i="14"/>
  <c r="N44" i="14"/>
  <c r="M44" i="14"/>
  <c r="P45" i="13"/>
  <c r="D46" i="13"/>
  <c r="M45" i="13"/>
  <c r="O45" i="13"/>
  <c r="N45" i="13"/>
  <c r="Q45" i="13"/>
  <c r="BF49" i="27"/>
  <c r="BG48" i="27"/>
  <c r="C49" i="11" s="1"/>
  <c r="F49" i="11" s="1"/>
  <c r="C80" i="10"/>
  <c r="T76" i="27"/>
  <c r="U75" i="27"/>
  <c r="Z76" i="27"/>
  <c r="AA75" i="27"/>
  <c r="C75" i="9"/>
  <c r="AF82" i="27"/>
  <c r="AG81" i="27"/>
  <c r="D44" i="11"/>
  <c r="O43" i="11"/>
  <c r="V43" i="11" s="1"/>
  <c r="M43" i="11"/>
  <c r="Q43" i="11"/>
  <c r="N43" i="11"/>
  <c r="P43" i="11"/>
  <c r="S43" i="11" s="1"/>
  <c r="FV42" i="27"/>
  <c r="FU43" i="27"/>
  <c r="M45" i="6"/>
  <c r="P45" i="6"/>
  <c r="S45" i="6" s="1"/>
  <c r="Q45" i="6"/>
  <c r="N45" i="6"/>
  <c r="O45" i="6"/>
  <c r="CY41" i="5"/>
  <c r="DD43" i="23"/>
  <c r="DC44" i="23"/>
  <c r="D47" i="16"/>
  <c r="P46" i="16"/>
  <c r="N46" i="16"/>
  <c r="Q46" i="16"/>
  <c r="M46" i="16"/>
  <c r="O46" i="16"/>
  <c r="V46" i="16" s="1"/>
  <c r="Q47" i="15"/>
  <c r="D49" i="15"/>
  <c r="M47" i="15"/>
  <c r="N47" i="15"/>
  <c r="P47" i="15"/>
  <c r="D48" i="15"/>
  <c r="O47" i="15"/>
  <c r="M44" i="12"/>
  <c r="N44" i="12"/>
  <c r="D45" i="12"/>
  <c r="O44" i="12"/>
  <c r="Q44" i="12"/>
  <c r="P44" i="12"/>
  <c r="T44" i="12" s="1"/>
  <c r="N44" i="10"/>
  <c r="M44" i="10"/>
  <c r="Q44" i="10"/>
  <c r="P44" i="10"/>
  <c r="S44" i="10" s="1"/>
  <c r="D45" i="10"/>
  <c r="O44" i="10"/>
  <c r="W44" i="10" s="1"/>
  <c r="D44" i="9"/>
  <c r="N43" i="9"/>
  <c r="P43" i="9"/>
  <c r="M43" i="9"/>
  <c r="Q43" i="9"/>
  <c r="O43" i="9"/>
  <c r="W43" i="9" s="1"/>
  <c r="D46" i="8"/>
  <c r="Q45" i="8"/>
  <c r="O45" i="8"/>
  <c r="M45" i="8"/>
  <c r="N45" i="8"/>
  <c r="P45" i="8"/>
  <c r="N52" i="7"/>
  <c r="M52" i="7"/>
  <c r="P52" i="7"/>
  <c r="T52" i="7" s="1"/>
  <c r="O52" i="7"/>
  <c r="V52" i="7" s="1"/>
  <c r="Q52" i="7"/>
  <c r="P45" i="2"/>
  <c r="O45" i="2"/>
  <c r="N45" i="2"/>
  <c r="Q45" i="2"/>
  <c r="M45" i="2"/>
  <c r="N45" i="14"/>
  <c r="D46" i="14"/>
  <c r="M45" i="14"/>
  <c r="M46" i="13"/>
  <c r="Q46" i="13"/>
  <c r="O46" i="13"/>
  <c r="V46" i="13" s="1"/>
  <c r="P46" i="13"/>
  <c r="D47" i="13"/>
  <c r="N46" i="13"/>
  <c r="BF50" i="27"/>
  <c r="BG49" i="27"/>
  <c r="C50" i="11" s="1"/>
  <c r="T77" i="27"/>
  <c r="U76" i="27"/>
  <c r="C81" i="10"/>
  <c r="Z77" i="27"/>
  <c r="AA76" i="27"/>
  <c r="C76" i="9"/>
  <c r="AF83" i="27"/>
  <c r="AG82" i="27"/>
  <c r="P44" i="11"/>
  <c r="D45" i="11"/>
  <c r="M44" i="11"/>
  <c r="O44" i="11"/>
  <c r="N44" i="11"/>
  <c r="Q44" i="11"/>
  <c r="FU44" i="27"/>
  <c r="FV43" i="27"/>
  <c r="P46" i="6"/>
  <c r="M46" i="6"/>
  <c r="Q46" i="6"/>
  <c r="O46" i="6"/>
  <c r="W46" i="6" s="1"/>
  <c r="N46" i="6"/>
  <c r="N48" i="2"/>
  <c r="Q48" i="2"/>
  <c r="M48" i="2"/>
  <c r="O48" i="2"/>
  <c r="P48" i="2"/>
  <c r="T48" i="2" s="1"/>
  <c r="CY42" i="5"/>
  <c r="DC45" i="23"/>
  <c r="DD44" i="23"/>
  <c r="P47" i="16"/>
  <c r="S47" i="16" s="1"/>
  <c r="N47" i="16"/>
  <c r="D48" i="16"/>
  <c r="Q47" i="16"/>
  <c r="M47" i="16"/>
  <c r="D49" i="16"/>
  <c r="O47" i="16"/>
  <c r="N48" i="15"/>
  <c r="M48" i="15"/>
  <c r="O48" i="15"/>
  <c r="P48" i="15"/>
  <c r="D50" i="15"/>
  <c r="Q48" i="15"/>
  <c r="N49" i="15"/>
  <c r="O49" i="15"/>
  <c r="V49" i="15" s="1"/>
  <c r="Q49" i="15"/>
  <c r="M49" i="15"/>
  <c r="P49" i="15"/>
  <c r="M45" i="12"/>
  <c r="N45" i="12"/>
  <c r="P45" i="12"/>
  <c r="S45" i="12" s="1"/>
  <c r="D46" i="12"/>
  <c r="Q45" i="12"/>
  <c r="O45" i="12"/>
  <c r="O45" i="10"/>
  <c r="W45" i="10" s="1"/>
  <c r="N45" i="10"/>
  <c r="M45" i="10"/>
  <c r="Q45" i="10"/>
  <c r="D46" i="10"/>
  <c r="P45" i="10"/>
  <c r="M44" i="9"/>
  <c r="P44" i="9"/>
  <c r="D45" i="9"/>
  <c r="Q44" i="9"/>
  <c r="N44" i="9"/>
  <c r="O44" i="9"/>
  <c r="M46" i="8"/>
  <c r="P46" i="8"/>
  <c r="N46" i="8"/>
  <c r="O46" i="8"/>
  <c r="D47" i="8"/>
  <c r="Q46" i="8"/>
  <c r="Q53" i="7"/>
  <c r="N53" i="7"/>
  <c r="O53" i="7"/>
  <c r="V53" i="7" s="1"/>
  <c r="P53" i="7"/>
  <c r="S53" i="7" s="1"/>
  <c r="M53" i="7"/>
  <c r="P46" i="2"/>
  <c r="O46" i="2"/>
  <c r="N46" i="2"/>
  <c r="M46" i="2"/>
  <c r="Q46" i="2"/>
  <c r="D47" i="14"/>
  <c r="N46" i="14"/>
  <c r="M46" i="14"/>
  <c r="Q47" i="13"/>
  <c r="M47" i="13"/>
  <c r="P47" i="13"/>
  <c r="T47" i="13" s="1"/>
  <c r="O47" i="13"/>
  <c r="V47" i="13" s="1"/>
  <c r="N47" i="13"/>
  <c r="D49" i="13"/>
  <c r="D48" i="13"/>
  <c r="BF51" i="27"/>
  <c r="BG50" i="27"/>
  <c r="C51" i="11" s="1"/>
  <c r="C82" i="10"/>
  <c r="T78" i="27"/>
  <c r="U77" i="27"/>
  <c r="Z78" i="27"/>
  <c r="AA77" i="27"/>
  <c r="C77" i="9"/>
  <c r="AF84" i="27"/>
  <c r="AG83" i="27"/>
  <c r="N45" i="11"/>
  <c r="O45" i="11"/>
  <c r="W45" i="11" s="1"/>
  <c r="D46" i="11"/>
  <c r="M45" i="11"/>
  <c r="Q45" i="11"/>
  <c r="P45" i="11"/>
  <c r="FV44" i="27"/>
  <c r="FU45" i="27"/>
  <c r="N48" i="6"/>
  <c r="Q48" i="6"/>
  <c r="M48" i="6"/>
  <c r="P48" i="6"/>
  <c r="O48" i="6"/>
  <c r="O47" i="6"/>
  <c r="P47" i="6"/>
  <c r="M47" i="6"/>
  <c r="Q47" i="6"/>
  <c r="N47" i="6"/>
  <c r="CY43" i="5"/>
  <c r="DD45" i="23"/>
  <c r="DC46" i="23"/>
  <c r="DC47" i="23"/>
  <c r="DC48" i="23"/>
  <c r="DC49" i="23"/>
  <c r="DC50" i="23"/>
  <c r="DC51" i="23"/>
  <c r="DC52" i="23"/>
  <c r="DC53" i="23"/>
  <c r="DC54" i="23"/>
  <c r="DC55" i="23"/>
  <c r="DC56" i="23"/>
  <c r="DC57" i="23"/>
  <c r="DC58" i="23"/>
  <c r="DC59" i="23"/>
  <c r="DC60" i="23"/>
  <c r="DC61" i="23"/>
  <c r="DC62" i="23"/>
  <c r="DC63" i="23"/>
  <c r="DC64" i="23"/>
  <c r="DC65" i="23"/>
  <c r="DC66" i="23"/>
  <c r="D50" i="16"/>
  <c r="Q48" i="16"/>
  <c r="N48" i="16"/>
  <c r="O48" i="16"/>
  <c r="W48" i="16" s="1"/>
  <c r="P48" i="16"/>
  <c r="S48" i="16" s="1"/>
  <c r="M48" i="16"/>
  <c r="P49" i="16"/>
  <c r="N49" i="16"/>
  <c r="O49" i="16"/>
  <c r="Q49" i="16"/>
  <c r="R49" i="16" s="1"/>
  <c r="M49" i="16"/>
  <c r="N50" i="15"/>
  <c r="O50" i="15"/>
  <c r="W50" i="15" s="1"/>
  <c r="D51" i="15"/>
  <c r="P50" i="15"/>
  <c r="S50" i="15" s="1"/>
  <c r="Q50" i="15"/>
  <c r="M50" i="15"/>
  <c r="N46" i="12"/>
  <c r="O46" i="12"/>
  <c r="M46" i="12"/>
  <c r="D47" i="12"/>
  <c r="P46" i="12"/>
  <c r="T46" i="12" s="1"/>
  <c r="Q46" i="12"/>
  <c r="M46" i="10"/>
  <c r="D47" i="10"/>
  <c r="P46" i="10"/>
  <c r="Q46" i="10"/>
  <c r="O46" i="10"/>
  <c r="W46" i="10" s="1"/>
  <c r="N46" i="10"/>
  <c r="M45" i="9"/>
  <c r="P45" i="9"/>
  <c r="T45" i="9" s="1"/>
  <c r="N45" i="9"/>
  <c r="D46" i="9"/>
  <c r="O45" i="9"/>
  <c r="Q45" i="9"/>
  <c r="D49" i="8"/>
  <c r="M47" i="8"/>
  <c r="O47" i="8"/>
  <c r="N47" i="8"/>
  <c r="P47" i="8"/>
  <c r="S47" i="8" s="1"/>
  <c r="Q47" i="8"/>
  <c r="D48" i="8"/>
  <c r="N54" i="7"/>
  <c r="M54" i="7"/>
  <c r="P54" i="7"/>
  <c r="S54" i="7" s="1"/>
  <c r="Q54" i="7"/>
  <c r="O54" i="7"/>
  <c r="W54" i="7" s="1"/>
  <c r="Q47" i="2"/>
  <c r="M47" i="2"/>
  <c r="N47" i="2"/>
  <c r="O47" i="2"/>
  <c r="W47" i="2" s="1"/>
  <c r="P47" i="2"/>
  <c r="M47" i="14"/>
  <c r="D48" i="14"/>
  <c r="D49" i="14"/>
  <c r="N47" i="14"/>
  <c r="P48" i="13"/>
  <c r="M48" i="13"/>
  <c r="O48" i="13"/>
  <c r="W48" i="13" s="1"/>
  <c r="D50" i="13"/>
  <c r="N48" i="13"/>
  <c r="Q48" i="13"/>
  <c r="M49" i="13"/>
  <c r="N49" i="13"/>
  <c r="Q49" i="13"/>
  <c r="O49" i="13"/>
  <c r="P49" i="13"/>
  <c r="DC68" i="23"/>
  <c r="DC69" i="23"/>
  <c r="DC70" i="23"/>
  <c r="DC71" i="23"/>
  <c r="DC72" i="23"/>
  <c r="DC73" i="23"/>
  <c r="DC74" i="23"/>
  <c r="DC75" i="23"/>
  <c r="DC76" i="23"/>
  <c r="DC77" i="23"/>
  <c r="DC78" i="23"/>
  <c r="DC79" i="23"/>
  <c r="DC80" i="23"/>
  <c r="DC81" i="23"/>
  <c r="DC82" i="23"/>
  <c r="DC83" i="23"/>
  <c r="DC84" i="23"/>
  <c r="DC85" i="23"/>
  <c r="DC86" i="23"/>
  <c r="DC87" i="23"/>
  <c r="DC88" i="23"/>
  <c r="DC89" i="23"/>
  <c r="DC90" i="23"/>
  <c r="DC91" i="23"/>
  <c r="DC92" i="23"/>
  <c r="DC93" i="23"/>
  <c r="DC94" i="23"/>
  <c r="DC95" i="23"/>
  <c r="DC96" i="23"/>
  <c r="DC97" i="23"/>
  <c r="DC98" i="23"/>
  <c r="DC99" i="23"/>
  <c r="DC100" i="23"/>
  <c r="DC67" i="23"/>
  <c r="DD67" i="23"/>
  <c r="BF52" i="27"/>
  <c r="BG51" i="27"/>
  <c r="C52" i="11" s="1"/>
  <c r="T79" i="27"/>
  <c r="U78" i="27"/>
  <c r="C83" i="10"/>
  <c r="Z79" i="27"/>
  <c r="AA78" i="27"/>
  <c r="C78" i="9"/>
  <c r="AF85" i="27"/>
  <c r="AF87" i="27"/>
  <c r="AG87" i="27"/>
  <c r="AG84" i="27"/>
  <c r="P46" i="11"/>
  <c r="O46" i="11"/>
  <c r="Q46" i="11"/>
  <c r="N46" i="11"/>
  <c r="M46" i="11"/>
  <c r="D47" i="11"/>
  <c r="FU46" i="27"/>
  <c r="FV45" i="27"/>
  <c r="N49" i="6"/>
  <c r="Q49" i="6"/>
  <c r="M49" i="6"/>
  <c r="P49" i="6"/>
  <c r="O49" i="6"/>
  <c r="V49" i="6" s="1"/>
  <c r="N50" i="6"/>
  <c r="O50" i="6"/>
  <c r="P50" i="6"/>
  <c r="T50" i="6" s="1"/>
  <c r="Q50" i="6"/>
  <c r="M50" i="6"/>
  <c r="CY44" i="5"/>
  <c r="DC101" i="23"/>
  <c r="DC103" i="23"/>
  <c r="DC104" i="23"/>
  <c r="DC105" i="23"/>
  <c r="DC106" i="23"/>
  <c r="DC107" i="23"/>
  <c r="DC108" i="23"/>
  <c r="DC109" i="23"/>
  <c r="DC110" i="23"/>
  <c r="DC111" i="23"/>
  <c r="DC112" i="23"/>
  <c r="DC102" i="23"/>
  <c r="DD102" i="23"/>
  <c r="DD47" i="23"/>
  <c r="DD46" i="23"/>
  <c r="N50" i="16"/>
  <c r="D51" i="16"/>
  <c r="P50" i="16"/>
  <c r="Q50" i="16"/>
  <c r="M50" i="16"/>
  <c r="O50" i="16"/>
  <c r="Q51" i="15"/>
  <c r="M51" i="15"/>
  <c r="N51" i="15"/>
  <c r="P51" i="15"/>
  <c r="S51" i="15" s="1"/>
  <c r="O51" i="15"/>
  <c r="V51" i="15" s="1"/>
  <c r="D52" i="15"/>
  <c r="D48" i="12"/>
  <c r="D49" i="12"/>
  <c r="M47" i="12"/>
  <c r="Q47" i="12"/>
  <c r="O47" i="12"/>
  <c r="W47" i="12" s="1"/>
  <c r="N47" i="12"/>
  <c r="P47" i="12"/>
  <c r="T47" i="12" s="1"/>
  <c r="P47" i="10"/>
  <c r="S47" i="10" s="1"/>
  <c r="N47" i="10"/>
  <c r="Q47" i="10"/>
  <c r="O47" i="10"/>
  <c r="M47" i="10"/>
  <c r="D49" i="10"/>
  <c r="D48" i="10"/>
  <c r="Q46" i="9"/>
  <c r="N46" i="9"/>
  <c r="P46" i="9"/>
  <c r="T46" i="9" s="1"/>
  <c r="O46" i="9"/>
  <c r="W46" i="9" s="1"/>
  <c r="D47" i="9"/>
  <c r="M46" i="9"/>
  <c r="M49" i="8"/>
  <c r="P49" i="8"/>
  <c r="T49" i="8" s="1"/>
  <c r="N49" i="8"/>
  <c r="O49" i="8"/>
  <c r="V49" i="8" s="1"/>
  <c r="Q49" i="8"/>
  <c r="P48" i="8"/>
  <c r="N48" i="8"/>
  <c r="M48" i="8"/>
  <c r="Q48" i="8"/>
  <c r="O48" i="8"/>
  <c r="D50" i="8"/>
  <c r="Q55" i="7"/>
  <c r="O55" i="7"/>
  <c r="W55" i="7" s="1"/>
  <c r="M55" i="7"/>
  <c r="N55" i="7"/>
  <c r="P55" i="7"/>
  <c r="N50" i="2"/>
  <c r="O50" i="2"/>
  <c r="W50" i="2" s="1"/>
  <c r="Q50" i="2"/>
  <c r="M50" i="2"/>
  <c r="P50" i="2"/>
  <c r="Q49" i="2"/>
  <c r="O49" i="2"/>
  <c r="N49" i="2"/>
  <c r="M49" i="2"/>
  <c r="P49" i="2"/>
  <c r="T49" i="2" s="1"/>
  <c r="D50" i="14"/>
  <c r="N48" i="14"/>
  <c r="M48" i="14"/>
  <c r="M49" i="14"/>
  <c r="N49" i="14"/>
  <c r="D51" i="13"/>
  <c r="O50" i="13"/>
  <c r="W50" i="13" s="1"/>
  <c r="N50" i="13"/>
  <c r="Q50" i="13"/>
  <c r="P50" i="13"/>
  <c r="M50" i="13"/>
  <c r="BF53" i="27"/>
  <c r="C84" i="10"/>
  <c r="T80" i="27"/>
  <c r="U79" i="27"/>
  <c r="Z80" i="27"/>
  <c r="AA79" i="27"/>
  <c r="C79" i="9"/>
  <c r="AF86" i="27"/>
  <c r="AG85" i="27"/>
  <c r="P47" i="11"/>
  <c r="Q47" i="11"/>
  <c r="N47" i="11"/>
  <c r="D48" i="11"/>
  <c r="O47" i="11"/>
  <c r="D49" i="11"/>
  <c r="M47" i="11"/>
  <c r="FU47" i="27"/>
  <c r="FV46" i="27"/>
  <c r="M51" i="6"/>
  <c r="O51" i="6"/>
  <c r="P51" i="6"/>
  <c r="Q51" i="6"/>
  <c r="N51" i="6"/>
  <c r="CY45" i="5"/>
  <c r="DD48" i="23"/>
  <c r="DD49" i="23"/>
  <c r="O51" i="16"/>
  <c r="M51" i="16"/>
  <c r="D52" i="16"/>
  <c r="N51" i="16"/>
  <c r="P51" i="16"/>
  <c r="S51" i="16" s="1"/>
  <c r="Q51" i="16"/>
  <c r="M52" i="15"/>
  <c r="D53" i="15"/>
  <c r="P52" i="15"/>
  <c r="N52" i="15"/>
  <c r="O52" i="15"/>
  <c r="Q52" i="15"/>
  <c r="N49" i="12"/>
  <c r="O49" i="12"/>
  <c r="V49" i="12" s="1"/>
  <c r="M49" i="12"/>
  <c r="Q49" i="12"/>
  <c r="P49" i="12"/>
  <c r="T49" i="12" s="1"/>
  <c r="D50" i="12"/>
  <c r="N48" i="12"/>
  <c r="P48" i="12"/>
  <c r="T48" i="12" s="1"/>
  <c r="Q48" i="12"/>
  <c r="M48" i="12"/>
  <c r="O48" i="12"/>
  <c r="D50" i="10"/>
  <c r="N48" i="10"/>
  <c r="M48" i="10"/>
  <c r="O48" i="10"/>
  <c r="V48" i="10" s="1"/>
  <c r="Q48" i="10"/>
  <c r="P48" i="10"/>
  <c r="S48" i="10" s="1"/>
  <c r="N49" i="10"/>
  <c r="O49" i="10"/>
  <c r="W49" i="10" s="1"/>
  <c r="Q49" i="10"/>
  <c r="M49" i="10"/>
  <c r="P49" i="10"/>
  <c r="D49" i="9"/>
  <c r="P47" i="9"/>
  <c r="S47" i="9" s="1"/>
  <c r="O47" i="9"/>
  <c r="V47" i="9" s="1"/>
  <c r="Q47" i="9"/>
  <c r="N47" i="9"/>
  <c r="M47" i="9"/>
  <c r="D48" i="9"/>
  <c r="P50" i="8"/>
  <c r="N50" i="8"/>
  <c r="D51" i="8"/>
  <c r="M50" i="8"/>
  <c r="O50" i="8"/>
  <c r="Q50" i="8"/>
  <c r="P56" i="7"/>
  <c r="T56" i="7" s="1"/>
  <c r="M56" i="7"/>
  <c r="O56" i="7"/>
  <c r="V56" i="7" s="1"/>
  <c r="N56" i="7"/>
  <c r="Q56" i="7"/>
  <c r="P51" i="2"/>
  <c r="O51" i="2"/>
  <c r="N51" i="2"/>
  <c r="M51" i="2"/>
  <c r="Q51" i="2"/>
  <c r="D51" i="14"/>
  <c r="N50" i="14"/>
  <c r="M50" i="14"/>
  <c r="N51" i="13"/>
  <c r="D52" i="13"/>
  <c r="Q51" i="13"/>
  <c r="M51" i="13"/>
  <c r="O51" i="13"/>
  <c r="P51" i="13"/>
  <c r="T51" i="13" s="1"/>
  <c r="BF54" i="27"/>
  <c r="BG53" i="27"/>
  <c r="C54" i="11" s="1"/>
  <c r="C85" i="10"/>
  <c r="T81" i="27"/>
  <c r="U80" i="27"/>
  <c r="Z81" i="27"/>
  <c r="AA80" i="27"/>
  <c r="C80" i="9"/>
  <c r="AF88" i="27"/>
  <c r="AG86" i="27"/>
  <c r="Q48" i="11"/>
  <c r="O48" i="11"/>
  <c r="P48" i="11"/>
  <c r="S48" i="11" s="1"/>
  <c r="M48" i="11"/>
  <c r="D50" i="11"/>
  <c r="N48" i="11"/>
  <c r="P49" i="11"/>
  <c r="T49" i="11" s="1"/>
  <c r="N49" i="11"/>
  <c r="O49" i="11"/>
  <c r="M49" i="11"/>
  <c r="Q49" i="11"/>
  <c r="FU48" i="27"/>
  <c r="FV47" i="27"/>
  <c r="Q52" i="6"/>
  <c r="O52" i="6"/>
  <c r="V52" i="6" s="1"/>
  <c r="N52" i="6"/>
  <c r="M52" i="6"/>
  <c r="P52" i="6"/>
  <c r="CY46" i="5"/>
  <c r="DD50" i="23"/>
  <c r="M52" i="16"/>
  <c r="P52" i="16"/>
  <c r="S52" i="16" s="1"/>
  <c r="Q52" i="16"/>
  <c r="O52" i="16"/>
  <c r="V52" i="16" s="1"/>
  <c r="N52" i="16"/>
  <c r="D53" i="16"/>
  <c r="N53" i="15"/>
  <c r="M53" i="15"/>
  <c r="P53" i="15"/>
  <c r="S53" i="15" s="1"/>
  <c r="Q53" i="15"/>
  <c r="O53" i="15"/>
  <c r="D54" i="15"/>
  <c r="D51" i="12"/>
  <c r="P50" i="12"/>
  <c r="S50" i="12" s="1"/>
  <c r="M50" i="12"/>
  <c r="O50" i="12"/>
  <c r="Q50" i="12"/>
  <c r="N50" i="12"/>
  <c r="D51" i="10"/>
  <c r="P50" i="10"/>
  <c r="O50" i="10"/>
  <c r="W50" i="10" s="1"/>
  <c r="M50" i="10"/>
  <c r="Q50" i="10"/>
  <c r="N50" i="10"/>
  <c r="Q48" i="9"/>
  <c r="O48" i="9"/>
  <c r="W48" i="9" s="1"/>
  <c r="P48" i="9"/>
  <c r="D50" i="9"/>
  <c r="N48" i="9"/>
  <c r="M48" i="9"/>
  <c r="Q49" i="9"/>
  <c r="M49" i="9"/>
  <c r="P49" i="9"/>
  <c r="T49" i="9" s="1"/>
  <c r="N49" i="9"/>
  <c r="O49" i="9"/>
  <c r="W49" i="9" s="1"/>
  <c r="P51" i="8"/>
  <c r="T51" i="8" s="1"/>
  <c r="N51" i="8"/>
  <c r="M51" i="8"/>
  <c r="Q51" i="8"/>
  <c r="D52" i="8"/>
  <c r="O51" i="8"/>
  <c r="P57" i="7"/>
  <c r="M57" i="7"/>
  <c r="Q57" i="7"/>
  <c r="O57" i="7"/>
  <c r="N57" i="7"/>
  <c r="Q52" i="2"/>
  <c r="M52" i="2"/>
  <c r="O52" i="2"/>
  <c r="N52" i="2"/>
  <c r="P52" i="2"/>
  <c r="T52" i="2" s="1"/>
  <c r="N51" i="14"/>
  <c r="D52" i="14"/>
  <c r="M51" i="14"/>
  <c r="P52" i="13"/>
  <c r="T52" i="13" s="1"/>
  <c r="M52" i="13"/>
  <c r="O52" i="13"/>
  <c r="Q52" i="13"/>
  <c r="N52" i="13"/>
  <c r="D53" i="13"/>
  <c r="BF55" i="27"/>
  <c r="BG54" i="27"/>
  <c r="C55" i="11" s="1"/>
  <c r="C86" i="10"/>
  <c r="U81" i="27"/>
  <c r="T82" i="27"/>
  <c r="Z82" i="27"/>
  <c r="AA81" i="27"/>
  <c r="C81" i="9"/>
  <c r="AF89" i="27"/>
  <c r="AG88" i="27"/>
  <c r="D51" i="11"/>
  <c r="Q50" i="11"/>
  <c r="M50" i="11"/>
  <c r="O50" i="11"/>
  <c r="P50" i="11"/>
  <c r="N50" i="11"/>
  <c r="FV48" i="27"/>
  <c r="FU49" i="27"/>
  <c r="M53" i="6"/>
  <c r="O53" i="6"/>
  <c r="W53" i="6" s="1"/>
  <c r="P53" i="6"/>
  <c r="T53" i="6" s="1"/>
  <c r="Q53" i="6"/>
  <c r="N53" i="6"/>
  <c r="CY47" i="5"/>
  <c r="DD51" i="23"/>
  <c r="Q53" i="16"/>
  <c r="O53" i="16"/>
  <c r="W53" i="16" s="1"/>
  <c r="D54" i="16"/>
  <c r="N53" i="16"/>
  <c r="M53" i="16"/>
  <c r="P53" i="16"/>
  <c r="O54" i="15"/>
  <c r="V54" i="15" s="1"/>
  <c r="P54" i="15"/>
  <c r="D55" i="15"/>
  <c r="N54" i="15"/>
  <c r="M54" i="15"/>
  <c r="Q54" i="15"/>
  <c r="Q51" i="12"/>
  <c r="P51" i="12"/>
  <c r="T51" i="12" s="1"/>
  <c r="D52" i="12"/>
  <c r="M51" i="12"/>
  <c r="N51" i="12"/>
  <c r="O51" i="12"/>
  <c r="N51" i="10"/>
  <c r="P51" i="10"/>
  <c r="D52" i="10"/>
  <c r="O51" i="10"/>
  <c r="V51" i="10" s="1"/>
  <c r="Q51" i="10"/>
  <c r="M51" i="10"/>
  <c r="D51" i="9"/>
  <c r="M50" i="9"/>
  <c r="N50" i="9"/>
  <c r="P50" i="9"/>
  <c r="S50" i="9" s="1"/>
  <c r="Q50" i="9"/>
  <c r="O50" i="9"/>
  <c r="Q52" i="8"/>
  <c r="O52" i="8"/>
  <c r="D53" i="8"/>
  <c r="P52" i="8"/>
  <c r="N52" i="8"/>
  <c r="M52" i="8"/>
  <c r="P58" i="7"/>
  <c r="S58" i="7" s="1"/>
  <c r="M58" i="7"/>
  <c r="Q58" i="7"/>
  <c r="N58" i="7"/>
  <c r="O58" i="7"/>
  <c r="M53" i="2"/>
  <c r="O53" i="2"/>
  <c r="W53" i="2" s="1"/>
  <c r="N53" i="2"/>
  <c r="P53" i="2"/>
  <c r="S53" i="2" s="1"/>
  <c r="Q53" i="2"/>
  <c r="M52" i="14"/>
  <c r="N52" i="14"/>
  <c r="D53" i="14"/>
  <c r="D54" i="13"/>
  <c r="M53" i="13"/>
  <c r="Q53" i="13"/>
  <c r="N53" i="13"/>
  <c r="O53" i="13"/>
  <c r="P53" i="13"/>
  <c r="BF56" i="27"/>
  <c r="BG55" i="27"/>
  <c r="C56" i="11" s="1"/>
  <c r="C87" i="10"/>
  <c r="T83" i="27"/>
  <c r="U82" i="27"/>
  <c r="Z83" i="27"/>
  <c r="AA82" i="27"/>
  <c r="C82" i="9"/>
  <c r="AF90" i="27"/>
  <c r="AG89" i="27"/>
  <c r="M51" i="11"/>
  <c r="Q51" i="11"/>
  <c r="P51" i="11"/>
  <c r="T51" i="11" s="1"/>
  <c r="O51" i="11"/>
  <c r="V51" i="11" s="1"/>
  <c r="D52" i="11"/>
  <c r="N51" i="11"/>
  <c r="FU50" i="27"/>
  <c r="FV49" i="27"/>
  <c r="M54" i="6"/>
  <c r="O54" i="6"/>
  <c r="W54" i="6" s="1"/>
  <c r="P54" i="6"/>
  <c r="T54" i="6" s="1"/>
  <c r="N54" i="6"/>
  <c r="Q54" i="6"/>
  <c r="CY48" i="5"/>
  <c r="DD52" i="23"/>
  <c r="D55" i="16"/>
  <c r="N54" i="16"/>
  <c r="P54" i="16"/>
  <c r="S54" i="16" s="1"/>
  <c r="O54" i="16"/>
  <c r="M54" i="16"/>
  <c r="Q54" i="16"/>
  <c r="N55" i="15"/>
  <c r="O55" i="15"/>
  <c r="M55" i="15"/>
  <c r="P55" i="15"/>
  <c r="S55" i="15" s="1"/>
  <c r="D56" i="15"/>
  <c r="Q55" i="15"/>
  <c r="M52" i="12"/>
  <c r="N52" i="12"/>
  <c r="O52" i="12"/>
  <c r="V52" i="12" s="1"/>
  <c r="P52" i="12"/>
  <c r="D53" i="12"/>
  <c r="Q52" i="12"/>
  <c r="M52" i="10"/>
  <c r="D53" i="10"/>
  <c r="N52" i="10"/>
  <c r="Q52" i="10"/>
  <c r="P52" i="10"/>
  <c r="S52" i="10" s="1"/>
  <c r="O52" i="10"/>
  <c r="P51" i="9"/>
  <c r="S51" i="9" s="1"/>
  <c r="O51" i="9"/>
  <c r="W51" i="9" s="1"/>
  <c r="Q51" i="9"/>
  <c r="D52" i="9"/>
  <c r="N51" i="9"/>
  <c r="M51" i="9"/>
  <c r="M53" i="8"/>
  <c r="P53" i="8"/>
  <c r="S53" i="8" s="1"/>
  <c r="D54" i="8"/>
  <c r="N53" i="8"/>
  <c r="O53" i="8"/>
  <c r="V53" i="8" s="1"/>
  <c r="Q53" i="8"/>
  <c r="N59" i="7"/>
  <c r="P59" i="7"/>
  <c r="O59" i="7"/>
  <c r="M59" i="7"/>
  <c r="Q59" i="7"/>
  <c r="N54" i="2"/>
  <c r="M54" i="2"/>
  <c r="O54" i="2"/>
  <c r="P54" i="2"/>
  <c r="Q54" i="2"/>
  <c r="D54" i="14"/>
  <c r="M53" i="14"/>
  <c r="N53" i="14"/>
  <c r="Q54" i="13"/>
  <c r="D55" i="13"/>
  <c r="M54" i="13"/>
  <c r="P54" i="13"/>
  <c r="N54" i="13"/>
  <c r="O54" i="13"/>
  <c r="W54" i="13" s="1"/>
  <c r="BF57" i="27"/>
  <c r="BG56" i="27"/>
  <c r="C57" i="11" s="1"/>
  <c r="C88" i="10"/>
  <c r="T84" i="27"/>
  <c r="U83" i="27"/>
  <c r="Z84" i="27"/>
  <c r="AA83" i="27"/>
  <c r="C83" i="9"/>
  <c r="AF91" i="27"/>
  <c r="AG90" i="27"/>
  <c r="N52" i="11"/>
  <c r="M52" i="11"/>
  <c r="Q52" i="11"/>
  <c r="O52" i="11"/>
  <c r="D53" i="11"/>
  <c r="P52" i="11"/>
  <c r="S52" i="11" s="1"/>
  <c r="FU51" i="27"/>
  <c r="FV50" i="27"/>
  <c r="Q55" i="6"/>
  <c r="N55" i="6"/>
  <c r="P55" i="6"/>
  <c r="O55" i="6"/>
  <c r="M55" i="6"/>
  <c r="CY49" i="5"/>
  <c r="DD53" i="23"/>
  <c r="M55" i="16"/>
  <c r="O55" i="16"/>
  <c r="W55" i="16" s="1"/>
  <c r="Q55" i="16"/>
  <c r="P55" i="16"/>
  <c r="T55" i="16" s="1"/>
  <c r="D56" i="16"/>
  <c r="N55" i="16"/>
  <c r="O56" i="15"/>
  <c r="W56" i="15" s="1"/>
  <c r="Q56" i="15"/>
  <c r="N56" i="15"/>
  <c r="M56" i="15"/>
  <c r="P56" i="15"/>
  <c r="T56" i="15" s="1"/>
  <c r="D57" i="15"/>
  <c r="O53" i="12"/>
  <c r="W53" i="12" s="1"/>
  <c r="Q53" i="12"/>
  <c r="D54" i="12"/>
  <c r="P53" i="12"/>
  <c r="M53" i="12"/>
  <c r="N53" i="12"/>
  <c r="P53" i="10"/>
  <c r="N53" i="10"/>
  <c r="D54" i="10"/>
  <c r="O53" i="10"/>
  <c r="W53" i="10" s="1"/>
  <c r="M53" i="10"/>
  <c r="Q53" i="10"/>
  <c r="P52" i="9"/>
  <c r="Q52" i="9"/>
  <c r="D53" i="9"/>
  <c r="N52" i="9"/>
  <c r="M52" i="9"/>
  <c r="O52" i="9"/>
  <c r="P54" i="8"/>
  <c r="S54" i="8" s="1"/>
  <c r="Q54" i="8"/>
  <c r="D55" i="8"/>
  <c r="N54" i="8"/>
  <c r="O54" i="8"/>
  <c r="M54" i="8"/>
  <c r="O60" i="7"/>
  <c r="N60" i="7"/>
  <c r="Q60" i="7"/>
  <c r="M60" i="7"/>
  <c r="P60" i="7"/>
  <c r="T60" i="7" s="1"/>
  <c r="O55" i="2"/>
  <c r="W55" i="2" s="1"/>
  <c r="M55" i="2"/>
  <c r="P55" i="2"/>
  <c r="S55" i="2" s="1"/>
  <c r="N55" i="2"/>
  <c r="Q55" i="2"/>
  <c r="N54" i="14"/>
  <c r="M54" i="14"/>
  <c r="D55" i="14"/>
  <c r="D56" i="13"/>
  <c r="O55" i="13"/>
  <c r="W55" i="13" s="1"/>
  <c r="N55" i="13"/>
  <c r="Q55" i="13"/>
  <c r="M55" i="13"/>
  <c r="P55" i="13"/>
  <c r="T55" i="13" s="1"/>
  <c r="BF58" i="27"/>
  <c r="BG57" i="27"/>
  <c r="C58" i="11" s="1"/>
  <c r="C89" i="10"/>
  <c r="T85" i="27"/>
  <c r="T87" i="27"/>
  <c r="U87" i="27"/>
  <c r="U84" i="27"/>
  <c r="Z85" i="27"/>
  <c r="Z87" i="27"/>
  <c r="AA87" i="27"/>
  <c r="AA84" i="27"/>
  <c r="C84" i="9"/>
  <c r="AF92" i="27"/>
  <c r="AG91" i="27"/>
  <c r="O53" i="11"/>
  <c r="N53" i="11"/>
  <c r="D54" i="11"/>
  <c r="P53" i="11"/>
  <c r="T53" i="11" s="1"/>
  <c r="Q53" i="11"/>
  <c r="M53" i="11"/>
  <c r="FU52" i="27"/>
  <c r="FV51" i="27"/>
  <c r="Q56" i="6"/>
  <c r="P56" i="6"/>
  <c r="T56" i="6" s="1"/>
  <c r="O56" i="6"/>
  <c r="M56" i="6"/>
  <c r="N56" i="6"/>
  <c r="CY50" i="5"/>
  <c r="DD54" i="23"/>
  <c r="N56" i="16"/>
  <c r="D57" i="16"/>
  <c r="P56" i="16"/>
  <c r="O56" i="16"/>
  <c r="Q56" i="16"/>
  <c r="M56" i="16"/>
  <c r="N57" i="15"/>
  <c r="O57" i="15"/>
  <c r="V57" i="15" s="1"/>
  <c r="P57" i="15"/>
  <c r="T57" i="15" s="1"/>
  <c r="D58" i="15"/>
  <c r="Q57" i="15"/>
  <c r="M57" i="15"/>
  <c r="P54" i="12"/>
  <c r="M54" i="12"/>
  <c r="Q54" i="12"/>
  <c r="O54" i="12"/>
  <c r="V54" i="12" s="1"/>
  <c r="D55" i="12"/>
  <c r="N54" i="12"/>
  <c r="D55" i="10"/>
  <c r="P54" i="10"/>
  <c r="S54" i="10" s="1"/>
  <c r="O54" i="10"/>
  <c r="W54" i="10" s="1"/>
  <c r="Q54" i="10"/>
  <c r="M54" i="10"/>
  <c r="N54" i="10"/>
  <c r="P53" i="9"/>
  <c r="T53" i="9" s="1"/>
  <c r="D54" i="9"/>
  <c r="M53" i="9"/>
  <c r="Q53" i="9"/>
  <c r="O53" i="9"/>
  <c r="V53" i="9" s="1"/>
  <c r="N53" i="9"/>
  <c r="D56" i="8"/>
  <c r="N55" i="8"/>
  <c r="P55" i="8"/>
  <c r="M55" i="8"/>
  <c r="Q55" i="8"/>
  <c r="O55" i="8"/>
  <c r="O61" i="7"/>
  <c r="V61" i="7" s="1"/>
  <c r="P61" i="7"/>
  <c r="N61" i="7"/>
  <c r="Q61" i="7"/>
  <c r="M61" i="7"/>
  <c r="P56" i="2"/>
  <c r="T56" i="2" s="1"/>
  <c r="M56" i="2"/>
  <c r="Q56" i="2"/>
  <c r="N56" i="2"/>
  <c r="O56" i="2"/>
  <c r="W56" i="2" s="1"/>
  <c r="M55" i="14"/>
  <c r="N55" i="14"/>
  <c r="D56" i="14"/>
  <c r="P56" i="13"/>
  <c r="O56" i="13"/>
  <c r="V56" i="13" s="1"/>
  <c r="N56" i="13"/>
  <c r="Q56" i="13"/>
  <c r="M56" i="13"/>
  <c r="D57" i="13"/>
  <c r="BF59" i="27"/>
  <c r="BG58" i="27"/>
  <c r="C59" i="11" s="1"/>
  <c r="C90" i="10"/>
  <c r="T86" i="27"/>
  <c r="U85" i="27"/>
  <c r="Z86" i="27"/>
  <c r="AA85" i="27"/>
  <c r="C85" i="9"/>
  <c r="AF93" i="27"/>
  <c r="AG92" i="27"/>
  <c r="P54" i="11"/>
  <c r="S54" i="11" s="1"/>
  <c r="N54" i="11"/>
  <c r="M54" i="11"/>
  <c r="D55" i="11"/>
  <c r="Q54" i="11"/>
  <c r="O54" i="11"/>
  <c r="V54" i="11" s="1"/>
  <c r="FV52" i="27"/>
  <c r="FU53" i="27"/>
  <c r="N57" i="6"/>
  <c r="P57" i="6"/>
  <c r="Q57" i="6"/>
  <c r="M57" i="6"/>
  <c r="O57" i="6"/>
  <c r="V57" i="6" s="1"/>
  <c r="CY51" i="5"/>
  <c r="DD55" i="23"/>
  <c r="Q57" i="16"/>
  <c r="N57" i="16"/>
  <c r="P57" i="16"/>
  <c r="S57" i="16" s="1"/>
  <c r="D58" i="16"/>
  <c r="O57" i="16"/>
  <c r="W57" i="16" s="1"/>
  <c r="M57" i="16"/>
  <c r="M58" i="15"/>
  <c r="O58" i="15"/>
  <c r="N58" i="15"/>
  <c r="Q58" i="15"/>
  <c r="P58" i="15"/>
  <c r="D59" i="15"/>
  <c r="N55" i="12"/>
  <c r="P55" i="12"/>
  <c r="S55" i="12" s="1"/>
  <c r="D56" i="12"/>
  <c r="O55" i="12"/>
  <c r="Q55" i="12"/>
  <c r="M55" i="12"/>
  <c r="D56" i="10"/>
  <c r="N55" i="10"/>
  <c r="O55" i="10"/>
  <c r="V55" i="10" s="1"/>
  <c r="Q55" i="10"/>
  <c r="P55" i="10"/>
  <c r="T55" i="10" s="1"/>
  <c r="M55" i="10"/>
  <c r="O54" i="9"/>
  <c r="D55" i="9"/>
  <c r="P54" i="9"/>
  <c r="S54" i="9" s="1"/>
  <c r="N54" i="9"/>
  <c r="Q54" i="9"/>
  <c r="M54" i="9"/>
  <c r="O56" i="8"/>
  <c r="V56" i="8" s="1"/>
  <c r="P56" i="8"/>
  <c r="T56" i="8" s="1"/>
  <c r="N56" i="8"/>
  <c r="D57" i="8"/>
  <c r="Q56" i="8"/>
  <c r="M56" i="8"/>
  <c r="N62" i="7"/>
  <c r="O62" i="7"/>
  <c r="Q62" i="7"/>
  <c r="P62" i="7"/>
  <c r="S62" i="7" s="1"/>
  <c r="M62" i="7"/>
  <c r="Q57" i="2"/>
  <c r="O57" i="2"/>
  <c r="V57" i="2" s="1"/>
  <c r="M57" i="2"/>
  <c r="N57" i="2"/>
  <c r="P57" i="2"/>
  <c r="M56" i="14"/>
  <c r="D57" i="14"/>
  <c r="N56" i="14"/>
  <c r="N57" i="13"/>
  <c r="P57" i="13"/>
  <c r="M57" i="13"/>
  <c r="D58" i="13"/>
  <c r="Q57" i="13"/>
  <c r="O57" i="13"/>
  <c r="BF60" i="27"/>
  <c r="BG59" i="27"/>
  <c r="C60" i="11" s="1"/>
  <c r="C91" i="10"/>
  <c r="F91" i="10" s="1"/>
  <c r="T88" i="27"/>
  <c r="U86" i="27"/>
  <c r="Z88" i="27"/>
  <c r="AA86" i="27"/>
  <c r="C86" i="9"/>
  <c r="AF94" i="27"/>
  <c r="AG93" i="27"/>
  <c r="M55" i="11"/>
  <c r="O55" i="11"/>
  <c r="V55" i="11" s="1"/>
  <c r="Q55" i="11"/>
  <c r="N55" i="11"/>
  <c r="D56" i="11"/>
  <c r="P55" i="11"/>
  <c r="T55" i="11" s="1"/>
  <c r="FU54" i="27"/>
  <c r="FV53" i="27"/>
  <c r="P58" i="6"/>
  <c r="T58" i="6" s="1"/>
  <c r="O58" i="6"/>
  <c r="V58" i="6" s="1"/>
  <c r="N58" i="6"/>
  <c r="Q58" i="6"/>
  <c r="M58" i="6"/>
  <c r="CY52" i="5"/>
  <c r="DD56" i="23"/>
  <c r="P58" i="16"/>
  <c r="T58" i="16" s="1"/>
  <c r="D59" i="16"/>
  <c r="Q58" i="16"/>
  <c r="O58" i="16"/>
  <c r="M58" i="16"/>
  <c r="N58" i="16"/>
  <c r="P59" i="15"/>
  <c r="S59" i="15" s="1"/>
  <c r="N59" i="15"/>
  <c r="O59" i="15"/>
  <c r="W59" i="15" s="1"/>
  <c r="Q59" i="15"/>
  <c r="D60" i="15"/>
  <c r="M59" i="15"/>
  <c r="P56" i="12"/>
  <c r="S56" i="12" s="1"/>
  <c r="M56" i="12"/>
  <c r="O56" i="12"/>
  <c r="D57" i="12"/>
  <c r="N56" i="12"/>
  <c r="Q56" i="12"/>
  <c r="N56" i="10"/>
  <c r="M56" i="10"/>
  <c r="Q56" i="10"/>
  <c r="D57" i="10"/>
  <c r="P56" i="10"/>
  <c r="O56" i="10"/>
  <c r="W56" i="10" s="1"/>
  <c r="N55" i="9"/>
  <c r="M55" i="9"/>
  <c r="Q55" i="9"/>
  <c r="O55" i="9"/>
  <c r="P55" i="9"/>
  <c r="S55" i="9" s="1"/>
  <c r="D56" i="9"/>
  <c r="N57" i="8"/>
  <c r="D58" i="8"/>
  <c r="M57" i="8"/>
  <c r="Q57" i="8"/>
  <c r="O57" i="8"/>
  <c r="P57" i="8"/>
  <c r="T57" i="8" s="1"/>
  <c r="P63" i="7"/>
  <c r="S63" i="7" s="1"/>
  <c r="Q63" i="7"/>
  <c r="N63" i="7"/>
  <c r="O63" i="7"/>
  <c r="M63" i="7"/>
  <c r="N58" i="2"/>
  <c r="P58" i="2"/>
  <c r="T58" i="2" s="1"/>
  <c r="Q58" i="2"/>
  <c r="M58" i="2"/>
  <c r="O58" i="2"/>
  <c r="N57" i="14"/>
  <c r="D58" i="14"/>
  <c r="M57" i="14"/>
  <c r="D59" i="13"/>
  <c r="O58" i="13"/>
  <c r="V58" i="13" s="1"/>
  <c r="Q58" i="13"/>
  <c r="P58" i="13"/>
  <c r="T58" i="13" s="1"/>
  <c r="M58" i="13"/>
  <c r="N58" i="13"/>
  <c r="BF61" i="27"/>
  <c r="BG60" i="27"/>
  <c r="C61" i="11" s="1"/>
  <c r="C92" i="10"/>
  <c r="T89" i="27"/>
  <c r="U88" i="27"/>
  <c r="Z89" i="27"/>
  <c r="AA88" i="27"/>
  <c r="C87" i="9"/>
  <c r="AF95" i="27"/>
  <c r="AG94" i="27"/>
  <c r="O56" i="11"/>
  <c r="P56" i="11"/>
  <c r="T56" i="11" s="1"/>
  <c r="Q56" i="11"/>
  <c r="N56" i="11"/>
  <c r="M56" i="11"/>
  <c r="D57" i="11"/>
  <c r="FV54" i="27"/>
  <c r="FU55" i="27"/>
  <c r="M59" i="6"/>
  <c r="N59" i="6"/>
  <c r="O59" i="6"/>
  <c r="Q59" i="6"/>
  <c r="P59" i="6"/>
  <c r="CY53" i="5"/>
  <c r="DD57" i="23"/>
  <c r="N59" i="16"/>
  <c r="Q59" i="16"/>
  <c r="D60" i="16"/>
  <c r="M59" i="16"/>
  <c r="P59" i="16"/>
  <c r="O59" i="16"/>
  <c r="M60" i="15"/>
  <c r="Q60" i="15"/>
  <c r="O60" i="15"/>
  <c r="D61" i="15"/>
  <c r="P60" i="15"/>
  <c r="T60" i="15" s="1"/>
  <c r="N60" i="15"/>
  <c r="M57" i="12"/>
  <c r="D58" i="12"/>
  <c r="N57" i="12"/>
  <c r="Q57" i="12"/>
  <c r="O57" i="12"/>
  <c r="P57" i="12"/>
  <c r="T57" i="12" s="1"/>
  <c r="O57" i="10"/>
  <c r="W57" i="10" s="1"/>
  <c r="N57" i="10"/>
  <c r="P57" i="10"/>
  <c r="S57" i="10" s="1"/>
  <c r="Q57" i="10"/>
  <c r="D58" i="10"/>
  <c r="M57" i="10"/>
  <c r="P56" i="9"/>
  <c r="S56" i="9" s="1"/>
  <c r="O56" i="9"/>
  <c r="N56" i="9"/>
  <c r="D57" i="9"/>
  <c r="M56" i="9"/>
  <c r="Q56" i="9"/>
  <c r="D59" i="8"/>
  <c r="O58" i="8"/>
  <c r="N58" i="8"/>
  <c r="P58" i="8"/>
  <c r="M58" i="8"/>
  <c r="Q58" i="8"/>
  <c r="Q64" i="7"/>
  <c r="N64" i="7"/>
  <c r="P64" i="7"/>
  <c r="S64" i="7" s="1"/>
  <c r="O64" i="7"/>
  <c r="W64" i="7" s="1"/>
  <c r="M64" i="7"/>
  <c r="N59" i="2"/>
  <c r="M59" i="2"/>
  <c r="P59" i="2"/>
  <c r="O59" i="2"/>
  <c r="Q59" i="2"/>
  <c r="N58" i="14"/>
  <c r="D59" i="14"/>
  <c r="M58" i="14"/>
  <c r="D60" i="13"/>
  <c r="M59" i="13"/>
  <c r="N59" i="13"/>
  <c r="P59" i="13"/>
  <c r="Q59" i="13"/>
  <c r="O59" i="13"/>
  <c r="V59" i="13" s="1"/>
  <c r="BF62" i="27"/>
  <c r="BG61" i="27"/>
  <c r="C62" i="11" s="1"/>
  <c r="C93" i="10"/>
  <c r="T90" i="27"/>
  <c r="U89" i="27"/>
  <c r="Z90" i="27"/>
  <c r="AA89" i="27"/>
  <c r="C88" i="9"/>
  <c r="AF96" i="27"/>
  <c r="AG95" i="27"/>
  <c r="N57" i="11"/>
  <c r="P57" i="11"/>
  <c r="S57" i="11" s="1"/>
  <c r="M57" i="11"/>
  <c r="D58" i="11"/>
  <c r="O57" i="11"/>
  <c r="V57" i="11" s="1"/>
  <c r="Q57" i="11"/>
  <c r="FU56" i="27"/>
  <c r="FV55" i="27"/>
  <c r="M60" i="6"/>
  <c r="Q60" i="6"/>
  <c r="N60" i="6"/>
  <c r="P60" i="6"/>
  <c r="T60" i="6" s="1"/>
  <c r="O60" i="6"/>
  <c r="CY54" i="5"/>
  <c r="DD58" i="23"/>
  <c r="O60" i="16"/>
  <c r="Q60" i="16"/>
  <c r="N60" i="16"/>
  <c r="D61" i="16"/>
  <c r="M60" i="16"/>
  <c r="P60" i="16"/>
  <c r="S60" i="16" s="1"/>
  <c r="M61" i="15"/>
  <c r="D62" i="15"/>
  <c r="Q61" i="15"/>
  <c r="O61" i="15"/>
  <c r="W61" i="15" s="1"/>
  <c r="P61" i="15"/>
  <c r="S61" i="15" s="1"/>
  <c r="N61" i="15"/>
  <c r="P58" i="12"/>
  <c r="O58" i="12"/>
  <c r="N58" i="12"/>
  <c r="M58" i="12"/>
  <c r="Q58" i="12"/>
  <c r="D59" i="12"/>
  <c r="D59" i="10"/>
  <c r="M58" i="10"/>
  <c r="N58" i="10"/>
  <c r="P58" i="10"/>
  <c r="S58" i="10" s="1"/>
  <c r="Q58" i="10"/>
  <c r="O58" i="10"/>
  <c r="V58" i="10" s="1"/>
  <c r="Q57" i="9"/>
  <c r="M57" i="9"/>
  <c r="N57" i="9"/>
  <c r="P57" i="9"/>
  <c r="S57" i="9" s="1"/>
  <c r="O57" i="9"/>
  <c r="D58" i="9"/>
  <c r="Q59" i="8"/>
  <c r="M59" i="8"/>
  <c r="P59" i="8"/>
  <c r="T59" i="8" s="1"/>
  <c r="O59" i="8"/>
  <c r="N59" i="8"/>
  <c r="D60" i="8"/>
  <c r="Q65" i="7"/>
  <c r="P65" i="7"/>
  <c r="O65" i="7"/>
  <c r="M65" i="7"/>
  <c r="N65" i="7"/>
  <c r="Q60" i="2"/>
  <c r="N60" i="2"/>
  <c r="O60" i="2"/>
  <c r="V60" i="2" s="1"/>
  <c r="P60" i="2"/>
  <c r="M60" i="2"/>
  <c r="N59" i="14"/>
  <c r="M59" i="14"/>
  <c r="D60" i="14"/>
  <c r="N60" i="13"/>
  <c r="D61" i="13"/>
  <c r="M60" i="13"/>
  <c r="O60" i="13"/>
  <c r="Q60" i="13"/>
  <c r="P60" i="13"/>
  <c r="T60" i="13" s="1"/>
  <c r="BF63" i="27"/>
  <c r="BG62" i="27"/>
  <c r="C63" i="11" s="1"/>
  <c r="C94" i="10"/>
  <c r="U90" i="27"/>
  <c r="T91" i="27"/>
  <c r="AA90" i="27"/>
  <c r="C89" i="9"/>
  <c r="Z91" i="27"/>
  <c r="AF97" i="27"/>
  <c r="AG96" i="27"/>
  <c r="D59" i="11"/>
  <c r="M58" i="11"/>
  <c r="O58" i="11"/>
  <c r="V58" i="11" s="1"/>
  <c r="P58" i="11"/>
  <c r="T58" i="11" s="1"/>
  <c r="Q58" i="11"/>
  <c r="N58" i="11"/>
  <c r="FV56" i="27"/>
  <c r="FU57" i="27"/>
  <c r="Q61" i="6"/>
  <c r="M61" i="6"/>
  <c r="P61" i="6"/>
  <c r="O61" i="6"/>
  <c r="W61" i="6" s="1"/>
  <c r="N61" i="6"/>
  <c r="CY55" i="5"/>
  <c r="DD59" i="23"/>
  <c r="D62" i="16"/>
  <c r="M61" i="16"/>
  <c r="O61" i="16"/>
  <c r="V61" i="16" s="1"/>
  <c r="N61" i="16"/>
  <c r="Q61" i="16"/>
  <c r="P61" i="16"/>
  <c r="S61" i="16" s="1"/>
  <c r="M62" i="15"/>
  <c r="D63" i="15"/>
  <c r="O62" i="15"/>
  <c r="V62" i="15" s="1"/>
  <c r="P62" i="15"/>
  <c r="N62" i="15"/>
  <c r="Q62" i="15"/>
  <c r="Q59" i="12"/>
  <c r="P59" i="12"/>
  <c r="O59" i="12"/>
  <c r="V59" i="12" s="1"/>
  <c r="D60" i="12"/>
  <c r="N59" i="12"/>
  <c r="M59" i="12"/>
  <c r="P59" i="10"/>
  <c r="T59" i="10" s="1"/>
  <c r="Q59" i="10"/>
  <c r="N59" i="10"/>
  <c r="D60" i="10"/>
  <c r="O59" i="10"/>
  <c r="M59" i="10"/>
  <c r="D59" i="9"/>
  <c r="N58" i="9"/>
  <c r="M58" i="9"/>
  <c r="P58" i="9"/>
  <c r="T58" i="9" s="1"/>
  <c r="O58" i="9"/>
  <c r="Q58" i="9"/>
  <c r="Q60" i="8"/>
  <c r="N60" i="8"/>
  <c r="P60" i="8"/>
  <c r="O60" i="8"/>
  <c r="V60" i="8" s="1"/>
  <c r="D61" i="8"/>
  <c r="M60" i="8"/>
  <c r="P66" i="7"/>
  <c r="S66" i="7" s="1"/>
  <c r="Q66" i="7"/>
  <c r="O66" i="7"/>
  <c r="W66" i="7" s="1"/>
  <c r="M66" i="7"/>
  <c r="N66" i="7"/>
  <c r="O61" i="2"/>
  <c r="V61" i="2" s="1"/>
  <c r="N61" i="2"/>
  <c r="P61" i="2"/>
  <c r="S61" i="2" s="1"/>
  <c r="Q61" i="2"/>
  <c r="M61" i="2"/>
  <c r="D61" i="14"/>
  <c r="M60" i="14"/>
  <c r="N60" i="14"/>
  <c r="P61" i="13"/>
  <c r="S61" i="13" s="1"/>
  <c r="N61" i="13"/>
  <c r="D62" i="13"/>
  <c r="O61" i="13"/>
  <c r="Q61" i="13"/>
  <c r="M61" i="13"/>
  <c r="BF64" i="27"/>
  <c r="BG63" i="27"/>
  <c r="C64" i="11" s="1"/>
  <c r="T92" i="27"/>
  <c r="U91" i="27"/>
  <c r="C95" i="10"/>
  <c r="Z92" i="27"/>
  <c r="AA91" i="27"/>
  <c r="C90" i="9"/>
  <c r="AF98" i="27"/>
  <c r="AG97" i="27"/>
  <c r="P59" i="11"/>
  <c r="T59" i="11" s="1"/>
  <c r="N59" i="11"/>
  <c r="M59" i="11"/>
  <c r="O59" i="11"/>
  <c r="W59" i="11" s="1"/>
  <c r="Q59" i="11"/>
  <c r="D60" i="11"/>
  <c r="FU58" i="27"/>
  <c r="FV57" i="27"/>
  <c r="P62" i="6"/>
  <c r="T62" i="6" s="1"/>
  <c r="O62" i="6"/>
  <c r="M62" i="6"/>
  <c r="N62" i="6"/>
  <c r="Q62" i="6"/>
  <c r="R62" i="6" s="1"/>
  <c r="CY56" i="5"/>
  <c r="DD60" i="23"/>
  <c r="M62" i="16"/>
  <c r="O62" i="16"/>
  <c r="Q62" i="16"/>
  <c r="N62" i="16"/>
  <c r="D63" i="16"/>
  <c r="P62" i="16"/>
  <c r="O63" i="15"/>
  <c r="V63" i="15" s="1"/>
  <c r="P63" i="15"/>
  <c r="M63" i="15"/>
  <c r="N63" i="15"/>
  <c r="Q63" i="15"/>
  <c r="D64" i="15"/>
  <c r="D61" i="12"/>
  <c r="O60" i="12"/>
  <c r="Q60" i="12"/>
  <c r="P60" i="12"/>
  <c r="M60" i="12"/>
  <c r="N60" i="12"/>
  <c r="O60" i="10"/>
  <c r="Q60" i="10"/>
  <c r="P60" i="10"/>
  <c r="T60" i="10" s="1"/>
  <c r="N60" i="10"/>
  <c r="D61" i="10"/>
  <c r="M60" i="10"/>
  <c r="P59" i="9"/>
  <c r="S59" i="9" s="1"/>
  <c r="Q59" i="9"/>
  <c r="O59" i="9"/>
  <c r="N59" i="9"/>
  <c r="M59" i="9"/>
  <c r="D60" i="9"/>
  <c r="P61" i="8"/>
  <c r="T61" i="8" s="1"/>
  <c r="M61" i="8"/>
  <c r="Q61" i="8"/>
  <c r="N61" i="8"/>
  <c r="O61" i="8"/>
  <c r="V61" i="8" s="1"/>
  <c r="D62" i="8"/>
  <c r="P67" i="7"/>
  <c r="T67" i="7" s="1"/>
  <c r="M67" i="7"/>
  <c r="O67" i="7"/>
  <c r="N67" i="7"/>
  <c r="Q67" i="7"/>
  <c r="M62" i="2"/>
  <c r="Q62" i="2"/>
  <c r="P62" i="2"/>
  <c r="T62" i="2" s="1"/>
  <c r="O62" i="2"/>
  <c r="N62" i="2"/>
  <c r="N61" i="14"/>
  <c r="M61" i="14"/>
  <c r="D62" i="14"/>
  <c r="N62" i="13"/>
  <c r="D63" i="13"/>
  <c r="O62" i="13"/>
  <c r="P62" i="13"/>
  <c r="S62" i="13" s="1"/>
  <c r="M62" i="13"/>
  <c r="Q62" i="13"/>
  <c r="BF65" i="27"/>
  <c r="BG64" i="27"/>
  <c r="C65" i="11" s="1"/>
  <c r="C96" i="10"/>
  <c r="T93" i="27"/>
  <c r="U92" i="27"/>
  <c r="Z93" i="27"/>
  <c r="AA92" i="27"/>
  <c r="C91" i="9"/>
  <c r="AF99" i="27"/>
  <c r="AG98" i="27"/>
  <c r="D61" i="11"/>
  <c r="Q60" i="11"/>
  <c r="M60" i="11"/>
  <c r="N60" i="11"/>
  <c r="O60" i="11"/>
  <c r="V60" i="11" s="1"/>
  <c r="P60" i="11"/>
  <c r="S60" i="11" s="1"/>
  <c r="FU59" i="27"/>
  <c r="FV58" i="27"/>
  <c r="M63" i="6"/>
  <c r="N63" i="6"/>
  <c r="P63" i="6"/>
  <c r="O63" i="6"/>
  <c r="V63" i="6" s="1"/>
  <c r="Q63" i="6"/>
  <c r="CY57" i="5"/>
  <c r="DD61" i="23"/>
  <c r="P63" i="16"/>
  <c r="Q63" i="16"/>
  <c r="D64" i="16"/>
  <c r="O63" i="16"/>
  <c r="W63" i="16" s="1"/>
  <c r="M63" i="16"/>
  <c r="N63" i="16"/>
  <c r="P64" i="15"/>
  <c r="D65" i="15"/>
  <c r="O64" i="15"/>
  <c r="W64" i="15" s="1"/>
  <c r="N64" i="15"/>
  <c r="Q64" i="15"/>
  <c r="M64" i="15"/>
  <c r="D62" i="12"/>
  <c r="P61" i="12"/>
  <c r="S61" i="12" s="1"/>
  <c r="O61" i="12"/>
  <c r="N61" i="12"/>
  <c r="M61" i="12"/>
  <c r="Q61" i="12"/>
  <c r="P61" i="10"/>
  <c r="D62" i="10"/>
  <c r="N61" i="10"/>
  <c r="O61" i="10"/>
  <c r="W61" i="10" s="1"/>
  <c r="Q61" i="10"/>
  <c r="M61" i="10"/>
  <c r="Q60" i="9"/>
  <c r="D61" i="9"/>
  <c r="M60" i="9"/>
  <c r="N60" i="9"/>
  <c r="O60" i="9"/>
  <c r="P60" i="9"/>
  <c r="T60" i="9" s="1"/>
  <c r="Q62" i="8"/>
  <c r="O62" i="8"/>
  <c r="V62" i="8" s="1"/>
  <c r="D63" i="8"/>
  <c r="P62" i="8"/>
  <c r="T62" i="8" s="1"/>
  <c r="N62" i="8"/>
  <c r="M62" i="8"/>
  <c r="Q68" i="7"/>
  <c r="N68" i="7"/>
  <c r="P68" i="7"/>
  <c r="T68" i="7" s="1"/>
  <c r="O68" i="7"/>
  <c r="W68" i="7" s="1"/>
  <c r="M68" i="7"/>
  <c r="P63" i="2"/>
  <c r="N63" i="2"/>
  <c r="M63" i="2"/>
  <c r="O63" i="2"/>
  <c r="Q63" i="2"/>
  <c r="D63" i="14"/>
  <c r="N62" i="14"/>
  <c r="M62" i="14"/>
  <c r="D64" i="13"/>
  <c r="N63" i="13"/>
  <c r="Q63" i="13"/>
  <c r="O63" i="13"/>
  <c r="V63" i="13" s="1"/>
  <c r="P63" i="13"/>
  <c r="S63" i="13" s="1"/>
  <c r="M63" i="13"/>
  <c r="BF66" i="27"/>
  <c r="BG65" i="27"/>
  <c r="C66" i="11" s="1"/>
  <c r="C97" i="10"/>
  <c r="T94" i="27"/>
  <c r="U93" i="27"/>
  <c r="Z94" i="27"/>
  <c r="AA93" i="27"/>
  <c r="C92" i="9"/>
  <c r="AF100" i="27"/>
  <c r="AG99" i="27"/>
  <c r="Q61" i="11"/>
  <c r="N61" i="11"/>
  <c r="P61" i="11"/>
  <c r="O61" i="11"/>
  <c r="M61" i="11"/>
  <c r="D62" i="11"/>
  <c r="FU60" i="27"/>
  <c r="FV59" i="27"/>
  <c r="O64" i="6"/>
  <c r="V64" i="6" s="1"/>
  <c r="Q64" i="6"/>
  <c r="N64" i="6"/>
  <c r="P64" i="6"/>
  <c r="T64" i="6" s="1"/>
  <c r="M64" i="6"/>
  <c r="CY58" i="5"/>
  <c r="DD62" i="23"/>
  <c r="N64" i="16"/>
  <c r="Q64" i="16"/>
  <c r="O64" i="16"/>
  <c r="V64" i="16" s="1"/>
  <c r="P64" i="16"/>
  <c r="D65" i="16"/>
  <c r="M64" i="16"/>
  <c r="N65" i="15"/>
  <c r="O65" i="15"/>
  <c r="D66" i="15"/>
  <c r="M65" i="15"/>
  <c r="Q65" i="15"/>
  <c r="P65" i="15"/>
  <c r="S65" i="15" s="1"/>
  <c r="N62" i="12"/>
  <c r="M62" i="12"/>
  <c r="Q62" i="12"/>
  <c r="O62" i="12"/>
  <c r="W62" i="12" s="1"/>
  <c r="P62" i="12"/>
  <c r="D63" i="12"/>
  <c r="O62" i="10"/>
  <c r="M62" i="10"/>
  <c r="D63" i="10"/>
  <c r="N62" i="10"/>
  <c r="P62" i="10"/>
  <c r="S62" i="10" s="1"/>
  <c r="Q62" i="10"/>
  <c r="O61" i="9"/>
  <c r="P61" i="9"/>
  <c r="S61" i="9" s="1"/>
  <c r="M61" i="9"/>
  <c r="N61" i="9"/>
  <c r="Q61" i="9"/>
  <c r="D62" i="9"/>
  <c r="M63" i="8"/>
  <c r="D64" i="8"/>
  <c r="N63" i="8"/>
  <c r="O63" i="8"/>
  <c r="P63" i="8"/>
  <c r="S63" i="8" s="1"/>
  <c r="Q63" i="8"/>
  <c r="N69" i="7"/>
  <c r="M69" i="7"/>
  <c r="Q69" i="7"/>
  <c r="P69" i="7"/>
  <c r="O69" i="7"/>
  <c r="Q64" i="2"/>
  <c r="M64" i="2"/>
  <c r="O64" i="2"/>
  <c r="V64" i="2" s="1"/>
  <c r="N64" i="2"/>
  <c r="P64" i="2"/>
  <c r="T64" i="2" s="1"/>
  <c r="D64" i="14"/>
  <c r="M63" i="14"/>
  <c r="N63" i="14"/>
  <c r="M64" i="13"/>
  <c r="D65" i="13"/>
  <c r="O64" i="13"/>
  <c r="N64" i="13"/>
  <c r="Q64" i="13"/>
  <c r="P64" i="13"/>
  <c r="T64" i="13" s="1"/>
  <c r="BF68" i="27"/>
  <c r="BG66" i="27"/>
  <c r="C67" i="11" s="1"/>
  <c r="C98" i="10"/>
  <c r="F98" i="10" s="1"/>
  <c r="N19" i="10" s="1"/>
  <c r="T95" i="27"/>
  <c r="U94" i="27"/>
  <c r="Z95" i="27"/>
  <c r="AA94" i="27"/>
  <c r="C93" i="9"/>
  <c r="AF101" i="27"/>
  <c r="AG100" i="27"/>
  <c r="P62" i="11"/>
  <c r="M62" i="11"/>
  <c r="Q62" i="11"/>
  <c r="O62" i="11"/>
  <c r="W62" i="11" s="1"/>
  <c r="N62" i="11"/>
  <c r="D63" i="11"/>
  <c r="FU61" i="27"/>
  <c r="FV60" i="27"/>
  <c r="N65" i="6"/>
  <c r="Q65" i="6"/>
  <c r="P65" i="6"/>
  <c r="T65" i="6" s="1"/>
  <c r="M65" i="6"/>
  <c r="O65" i="6"/>
  <c r="V65" i="6" s="1"/>
  <c r="CY59" i="5"/>
  <c r="DD63" i="23"/>
  <c r="Q65" i="16"/>
  <c r="P65" i="16"/>
  <c r="S65" i="16" s="1"/>
  <c r="N65" i="16"/>
  <c r="O65" i="16"/>
  <c r="V65" i="16" s="1"/>
  <c r="D66" i="16"/>
  <c r="M65" i="16"/>
  <c r="Q66" i="15"/>
  <c r="D67" i="15"/>
  <c r="D68" i="15"/>
  <c r="M66" i="15"/>
  <c r="N66" i="15"/>
  <c r="O66" i="15"/>
  <c r="W66" i="15" s="1"/>
  <c r="P66" i="15"/>
  <c r="M63" i="12"/>
  <c r="Q63" i="12"/>
  <c r="O63" i="12"/>
  <c r="W63" i="12" s="1"/>
  <c r="P63" i="12"/>
  <c r="S63" i="12" s="1"/>
  <c r="D64" i="12"/>
  <c r="N63" i="12"/>
  <c r="D64" i="10"/>
  <c r="Q63" i="10"/>
  <c r="N63" i="10"/>
  <c r="P63" i="10"/>
  <c r="O63" i="10"/>
  <c r="W63" i="10" s="1"/>
  <c r="M63" i="10"/>
  <c r="M62" i="9"/>
  <c r="D63" i="9"/>
  <c r="N62" i="9"/>
  <c r="Q62" i="9"/>
  <c r="O62" i="9"/>
  <c r="V62" i="9" s="1"/>
  <c r="P62" i="9"/>
  <c r="P64" i="8"/>
  <c r="D65" i="8"/>
  <c r="O64" i="8"/>
  <c r="V64" i="8" s="1"/>
  <c r="N64" i="8"/>
  <c r="M64" i="8"/>
  <c r="Q64" i="8"/>
  <c r="Q70" i="7"/>
  <c r="M70" i="7"/>
  <c r="O70" i="7"/>
  <c r="V70" i="7" s="1"/>
  <c r="N70" i="7"/>
  <c r="P70" i="7"/>
  <c r="S70" i="7" s="1"/>
  <c r="Q65" i="2"/>
  <c r="N65" i="2"/>
  <c r="P65" i="2"/>
  <c r="T65" i="2" s="1"/>
  <c r="O65" i="2"/>
  <c r="W65" i="2" s="1"/>
  <c r="M65" i="2"/>
  <c r="N68" i="15"/>
  <c r="Q68" i="15"/>
  <c r="M68" i="15"/>
  <c r="P68" i="15"/>
  <c r="T68" i="15" s="1"/>
  <c r="O68" i="15"/>
  <c r="V68" i="15" s="1"/>
  <c r="D65" i="14"/>
  <c r="N64" i="14"/>
  <c r="M64" i="14"/>
  <c r="N65" i="13"/>
  <c r="O65" i="13"/>
  <c r="W65" i="13" s="1"/>
  <c r="Q65" i="13"/>
  <c r="D66" i="13"/>
  <c r="P65" i="13"/>
  <c r="M65" i="13"/>
  <c r="BF69" i="27"/>
  <c r="BG68" i="27"/>
  <c r="C68" i="11" s="1"/>
  <c r="T96" i="27"/>
  <c r="U95" i="27"/>
  <c r="C99" i="10"/>
  <c r="Z96" i="27"/>
  <c r="AA95" i="27"/>
  <c r="C94" i="9"/>
  <c r="AF102" i="27"/>
  <c r="AG101" i="27"/>
  <c r="P63" i="11"/>
  <c r="T63" i="11" s="1"/>
  <c r="Q63" i="11"/>
  <c r="O63" i="11"/>
  <c r="V63" i="11" s="1"/>
  <c r="M63" i="11"/>
  <c r="N63" i="11"/>
  <c r="D64" i="11"/>
  <c r="FU62" i="27"/>
  <c r="FV61" i="27"/>
  <c r="M66" i="6"/>
  <c r="Q66" i="6"/>
  <c r="P66" i="6"/>
  <c r="S66" i="6" s="1"/>
  <c r="O66" i="6"/>
  <c r="N66" i="6"/>
  <c r="CY60" i="5"/>
  <c r="DD64" i="23"/>
  <c r="N66" i="16"/>
  <c r="D67" i="16"/>
  <c r="D68" i="16"/>
  <c r="M66" i="16"/>
  <c r="O66" i="16"/>
  <c r="V66" i="16" s="1"/>
  <c r="P66" i="16"/>
  <c r="Q66" i="16"/>
  <c r="O67" i="15"/>
  <c r="M67" i="15"/>
  <c r="Q67" i="15"/>
  <c r="N67" i="15"/>
  <c r="P67" i="15"/>
  <c r="S67" i="15" s="1"/>
  <c r="O64" i="12"/>
  <c r="P64" i="12"/>
  <c r="N64" i="12"/>
  <c r="Q64" i="12"/>
  <c r="M64" i="12"/>
  <c r="D65" i="12"/>
  <c r="D65" i="10"/>
  <c r="Q64" i="10"/>
  <c r="P64" i="10"/>
  <c r="S64" i="10" s="1"/>
  <c r="M64" i="10"/>
  <c r="O64" i="10"/>
  <c r="W64" i="10" s="1"/>
  <c r="N64" i="10"/>
  <c r="D64" i="9"/>
  <c r="N63" i="9"/>
  <c r="Q63" i="9"/>
  <c r="O63" i="9"/>
  <c r="W63" i="9" s="1"/>
  <c r="M63" i="9"/>
  <c r="P63" i="9"/>
  <c r="S63" i="9" s="1"/>
  <c r="N65" i="8"/>
  <c r="O65" i="8"/>
  <c r="D66" i="8"/>
  <c r="Q65" i="8"/>
  <c r="P65" i="8"/>
  <c r="M65" i="8"/>
  <c r="O71" i="7"/>
  <c r="M71" i="7"/>
  <c r="Q71" i="7"/>
  <c r="P71" i="7"/>
  <c r="S71" i="7" s="1"/>
  <c r="N71" i="7"/>
  <c r="N66" i="2"/>
  <c r="O66" i="2"/>
  <c r="P66" i="2"/>
  <c r="S66" i="2" s="1"/>
  <c r="M66" i="2"/>
  <c r="Q66" i="2"/>
  <c r="N68" i="16"/>
  <c r="Q68" i="16"/>
  <c r="M68" i="16"/>
  <c r="O68" i="16"/>
  <c r="V68" i="16" s="1"/>
  <c r="P68" i="16"/>
  <c r="T68" i="16" s="1"/>
  <c r="M65" i="14"/>
  <c r="D66" i="14"/>
  <c r="N65" i="14"/>
  <c r="M66" i="13"/>
  <c r="D67" i="13"/>
  <c r="Q66" i="13"/>
  <c r="O66" i="13"/>
  <c r="W66" i="13" s="1"/>
  <c r="N66" i="13"/>
  <c r="P66" i="13"/>
  <c r="S66" i="13" s="1"/>
  <c r="BF70" i="27"/>
  <c r="BG69" i="27"/>
  <c r="C69" i="11" s="1"/>
  <c r="C100" i="10"/>
  <c r="T97" i="27"/>
  <c r="U96" i="27"/>
  <c r="Z97" i="27"/>
  <c r="AA96" i="27"/>
  <c r="C95" i="9"/>
  <c r="AF103" i="27"/>
  <c r="AG102" i="27"/>
  <c r="O64" i="11"/>
  <c r="W64" i="11" s="1"/>
  <c r="P64" i="11"/>
  <c r="N64" i="11"/>
  <c r="D65" i="11"/>
  <c r="M64" i="11"/>
  <c r="Q64" i="11"/>
  <c r="FV62" i="27"/>
  <c r="FU63" i="27"/>
  <c r="O67" i="6"/>
  <c r="W67" i="6" s="1"/>
  <c r="M67" i="6"/>
  <c r="N67" i="6"/>
  <c r="Q67" i="6"/>
  <c r="P67" i="6"/>
  <c r="CY61" i="5"/>
  <c r="DD65" i="23"/>
  <c r="Q67" i="16"/>
  <c r="N67" i="16"/>
  <c r="M67" i="16"/>
  <c r="P67" i="16"/>
  <c r="S67" i="16" s="1"/>
  <c r="O67" i="16"/>
  <c r="V67" i="16" s="1"/>
  <c r="O69" i="15"/>
  <c r="W69" i="15" s="1"/>
  <c r="Q69" i="15"/>
  <c r="N69" i="15"/>
  <c r="D70" i="15"/>
  <c r="M69" i="15"/>
  <c r="P69" i="15"/>
  <c r="S69" i="15" s="1"/>
  <c r="D66" i="12"/>
  <c r="M65" i="12"/>
  <c r="N65" i="12"/>
  <c r="P65" i="12"/>
  <c r="S65" i="12" s="1"/>
  <c r="O65" i="12"/>
  <c r="Q65" i="12"/>
  <c r="Q65" i="10"/>
  <c r="O65" i="10"/>
  <c r="V65" i="10" s="1"/>
  <c r="P65" i="10"/>
  <c r="T65" i="10" s="1"/>
  <c r="M65" i="10"/>
  <c r="N65" i="10"/>
  <c r="D66" i="10"/>
  <c r="D65" i="9"/>
  <c r="N64" i="9"/>
  <c r="P64" i="9"/>
  <c r="T64" i="9" s="1"/>
  <c r="Q64" i="9"/>
  <c r="M64" i="9"/>
  <c r="O64" i="9"/>
  <c r="O66" i="8"/>
  <c r="V66" i="8" s="1"/>
  <c r="N66" i="8"/>
  <c r="P66" i="8"/>
  <c r="S66" i="8" s="1"/>
  <c r="Q66" i="8"/>
  <c r="D67" i="8"/>
  <c r="M66" i="8"/>
  <c r="Q72" i="7"/>
  <c r="P72" i="7"/>
  <c r="S72" i="7" s="1"/>
  <c r="M72" i="7"/>
  <c r="O72" i="7"/>
  <c r="N72" i="7"/>
  <c r="N67" i="2"/>
  <c r="M67" i="2"/>
  <c r="P67" i="2"/>
  <c r="S67" i="2" s="1"/>
  <c r="O67" i="2"/>
  <c r="Q67" i="2"/>
  <c r="M66" i="14"/>
  <c r="D67" i="14"/>
  <c r="N66" i="14"/>
  <c r="D68" i="13"/>
  <c r="M67" i="13"/>
  <c r="O67" i="13"/>
  <c r="W67" i="13" s="1"/>
  <c r="Q67" i="13"/>
  <c r="N67" i="13"/>
  <c r="P67" i="13"/>
  <c r="S67" i="13" s="1"/>
  <c r="BF71" i="27"/>
  <c r="BG70" i="27"/>
  <c r="C70" i="11" s="1"/>
  <c r="C101" i="10"/>
  <c r="T98" i="27"/>
  <c r="U97" i="27"/>
  <c r="Z98" i="27"/>
  <c r="AA97" i="27"/>
  <c r="C96" i="9"/>
  <c r="AF104" i="27"/>
  <c r="Q65" i="11"/>
  <c r="P65" i="11"/>
  <c r="N65" i="11"/>
  <c r="O65" i="11"/>
  <c r="V65" i="11" s="1"/>
  <c r="D66" i="11"/>
  <c r="M65" i="11"/>
  <c r="FU64" i="27"/>
  <c r="FV63" i="27"/>
  <c r="O68" i="6"/>
  <c r="P68" i="6"/>
  <c r="S68" i="6" s="1"/>
  <c r="Q68" i="6"/>
  <c r="M68" i="6"/>
  <c r="N68" i="6"/>
  <c r="CY62" i="5"/>
  <c r="DD66" i="23"/>
  <c r="D70" i="16"/>
  <c r="M69" i="16"/>
  <c r="P69" i="16"/>
  <c r="S69" i="16" s="1"/>
  <c r="N69" i="16"/>
  <c r="Q69" i="16"/>
  <c r="O69" i="16"/>
  <c r="W69" i="16" s="1"/>
  <c r="N70" i="15"/>
  <c r="D71" i="15"/>
  <c r="O70" i="15"/>
  <c r="W70" i="15" s="1"/>
  <c r="M70" i="15"/>
  <c r="Q70" i="15"/>
  <c r="P70" i="15"/>
  <c r="T70" i="15" s="1"/>
  <c r="Q66" i="12"/>
  <c r="N66" i="12"/>
  <c r="O66" i="12"/>
  <c r="D67" i="12"/>
  <c r="P66" i="12"/>
  <c r="T66" i="12" s="1"/>
  <c r="M66" i="12"/>
  <c r="D67" i="10"/>
  <c r="O66" i="10"/>
  <c r="W66" i="10" s="1"/>
  <c r="Q66" i="10"/>
  <c r="N66" i="10"/>
  <c r="M66" i="10"/>
  <c r="P66" i="10"/>
  <c r="Q65" i="9"/>
  <c r="O65" i="9"/>
  <c r="W65" i="9" s="1"/>
  <c r="D66" i="9"/>
  <c r="M65" i="9"/>
  <c r="P65" i="9"/>
  <c r="N65" i="9"/>
  <c r="Q67" i="8"/>
  <c r="M67" i="8"/>
  <c r="N67" i="8"/>
  <c r="O67" i="8"/>
  <c r="W67" i="8" s="1"/>
  <c r="P67" i="8"/>
  <c r="T67" i="8" s="1"/>
  <c r="D68" i="8"/>
  <c r="O73" i="7"/>
  <c r="V73" i="7" s="1"/>
  <c r="M73" i="7"/>
  <c r="P73" i="7"/>
  <c r="S73" i="7" s="1"/>
  <c r="N73" i="7"/>
  <c r="Q73" i="7"/>
  <c r="N68" i="2"/>
  <c r="Q68" i="2"/>
  <c r="O68" i="2"/>
  <c r="W68" i="2" s="1"/>
  <c r="P68" i="2"/>
  <c r="M68" i="2"/>
  <c r="N68" i="14"/>
  <c r="M68" i="14"/>
  <c r="N67" i="14"/>
  <c r="M67" i="14"/>
  <c r="O69" i="13"/>
  <c r="V69" i="13" s="1"/>
  <c r="Q69" i="13"/>
  <c r="N69" i="13"/>
  <c r="P69" i="13"/>
  <c r="S69" i="13" s="1"/>
  <c r="M69" i="13"/>
  <c r="N68" i="13"/>
  <c r="O68" i="13"/>
  <c r="Q68" i="13"/>
  <c r="M68" i="13"/>
  <c r="P68" i="13"/>
  <c r="S68" i="13" s="1"/>
  <c r="BF72" i="27"/>
  <c r="BG71" i="27"/>
  <c r="C71" i="11" s="1"/>
  <c r="T99" i="27"/>
  <c r="U98" i="27"/>
  <c r="C102" i="10"/>
  <c r="F102" i="10" s="1"/>
  <c r="N14" i="10" s="1"/>
  <c r="Z99" i="27"/>
  <c r="AA98" i="27"/>
  <c r="C97" i="9"/>
  <c r="AF105" i="27"/>
  <c r="AG104" i="27"/>
  <c r="P66" i="11"/>
  <c r="N66" i="11"/>
  <c r="Q66" i="11"/>
  <c r="M66" i="11"/>
  <c r="D67" i="11"/>
  <c r="O66" i="11"/>
  <c r="W66" i="11" s="1"/>
  <c r="FV64" i="27"/>
  <c r="FU65" i="27"/>
  <c r="O69" i="6"/>
  <c r="W69" i="6" s="1"/>
  <c r="P69" i="6"/>
  <c r="T69" i="6" s="1"/>
  <c r="Q69" i="6"/>
  <c r="M69" i="6"/>
  <c r="N69" i="6"/>
  <c r="CY63" i="5"/>
  <c r="DD68" i="23"/>
  <c r="Q70" i="16"/>
  <c r="P70" i="16"/>
  <c r="N70" i="16"/>
  <c r="M70" i="16"/>
  <c r="D71" i="16"/>
  <c r="O70" i="16"/>
  <c r="D72" i="15"/>
  <c r="P71" i="15"/>
  <c r="Q71" i="15"/>
  <c r="O71" i="15"/>
  <c r="V71" i="15" s="1"/>
  <c r="N71" i="15"/>
  <c r="M71" i="15"/>
  <c r="O67" i="12"/>
  <c r="W67" i="12" s="1"/>
  <c r="M67" i="12"/>
  <c r="N67" i="12"/>
  <c r="P67" i="12"/>
  <c r="S67" i="12" s="1"/>
  <c r="Q67" i="12"/>
  <c r="D68" i="12"/>
  <c r="N67" i="10"/>
  <c r="P67" i="10"/>
  <c r="S67" i="10" s="1"/>
  <c r="Q67" i="10"/>
  <c r="D68" i="10"/>
  <c r="O67" i="10"/>
  <c r="W67" i="10" s="1"/>
  <c r="M67" i="10"/>
  <c r="P66" i="9"/>
  <c r="S66" i="9" s="1"/>
  <c r="M66" i="9"/>
  <c r="O66" i="9"/>
  <c r="W66" i="9" s="1"/>
  <c r="N66" i="9"/>
  <c r="D67" i="9"/>
  <c r="Q66" i="9"/>
  <c r="N68" i="8"/>
  <c r="D69" i="8"/>
  <c r="M68" i="8"/>
  <c r="O68" i="8"/>
  <c r="V68" i="8" s="1"/>
  <c r="P68" i="8"/>
  <c r="S68" i="8" s="1"/>
  <c r="Q68" i="8"/>
  <c r="Q74" i="7"/>
  <c r="M74" i="7"/>
  <c r="O74" i="7"/>
  <c r="N74" i="7"/>
  <c r="P74" i="7"/>
  <c r="S74" i="7" s="1"/>
  <c r="P69" i="2"/>
  <c r="T69" i="2" s="1"/>
  <c r="M69" i="2"/>
  <c r="N69" i="2"/>
  <c r="O69" i="2"/>
  <c r="W69" i="2" s="1"/>
  <c r="Q69" i="2"/>
  <c r="M69" i="14"/>
  <c r="N69" i="14"/>
  <c r="D70" i="14"/>
  <c r="P70" i="13"/>
  <c r="T70" i="13" s="1"/>
  <c r="M70" i="13"/>
  <c r="Q70" i="13"/>
  <c r="O70" i="13"/>
  <c r="V70" i="13" s="1"/>
  <c r="N70" i="13"/>
  <c r="BF73" i="27"/>
  <c r="BG72" i="27"/>
  <c r="C72" i="11" s="1"/>
  <c r="C103" i="10"/>
  <c r="T100" i="27"/>
  <c r="U99" i="27"/>
  <c r="Z100" i="27"/>
  <c r="AA99" i="27"/>
  <c r="C98" i="9"/>
  <c r="F98" i="9" s="1"/>
  <c r="AF106" i="27"/>
  <c r="AG105" i="27"/>
  <c r="O67" i="11"/>
  <c r="V67" i="11" s="1"/>
  <c r="M67" i="11"/>
  <c r="Q67" i="11"/>
  <c r="D68" i="11"/>
  <c r="N67" i="11"/>
  <c r="P67" i="11"/>
  <c r="S67" i="11" s="1"/>
  <c r="FU66" i="27"/>
  <c r="FV65" i="27"/>
  <c r="O70" i="6"/>
  <c r="V70" i="6" s="1"/>
  <c r="N70" i="6"/>
  <c r="M70" i="6"/>
  <c r="Q70" i="6"/>
  <c r="P70" i="6"/>
  <c r="T70" i="6" s="1"/>
  <c r="CY64" i="5"/>
  <c r="DD69" i="23"/>
  <c r="M71" i="16"/>
  <c r="N71" i="16"/>
  <c r="Q71" i="16"/>
  <c r="P71" i="16"/>
  <c r="O71" i="16"/>
  <c r="D72" i="16"/>
  <c r="D73" i="15"/>
  <c r="N72" i="15"/>
  <c r="P72" i="15"/>
  <c r="Q72" i="15"/>
  <c r="M72" i="15"/>
  <c r="O72" i="15"/>
  <c r="W72" i="15" s="1"/>
  <c r="D69" i="12"/>
  <c r="Q68" i="12"/>
  <c r="P68" i="12"/>
  <c r="S68" i="12" s="1"/>
  <c r="M68" i="12"/>
  <c r="O68" i="12"/>
  <c r="W68" i="12" s="1"/>
  <c r="N68" i="12"/>
  <c r="Q68" i="10"/>
  <c r="O68" i="10"/>
  <c r="N68" i="10"/>
  <c r="M68" i="10"/>
  <c r="P68" i="10"/>
  <c r="T68" i="10" s="1"/>
  <c r="D69" i="10"/>
  <c r="P67" i="9"/>
  <c r="T67" i="9" s="1"/>
  <c r="D68" i="9"/>
  <c r="O67" i="9"/>
  <c r="Q67" i="9"/>
  <c r="M67" i="9"/>
  <c r="N67" i="9"/>
  <c r="D70" i="8"/>
  <c r="O69" i="8"/>
  <c r="V69" i="8" s="1"/>
  <c r="P69" i="8"/>
  <c r="T69" i="8" s="1"/>
  <c r="Q69" i="8"/>
  <c r="M69" i="8"/>
  <c r="N69" i="8"/>
  <c r="O75" i="7"/>
  <c r="V75" i="7" s="1"/>
  <c r="M75" i="7"/>
  <c r="N75" i="7"/>
  <c r="P75" i="7"/>
  <c r="Q75" i="7"/>
  <c r="O70" i="2"/>
  <c r="Q70" i="2"/>
  <c r="N70" i="2"/>
  <c r="M70" i="2"/>
  <c r="P70" i="2"/>
  <c r="S70" i="2" s="1"/>
  <c r="M70" i="14"/>
  <c r="N70" i="14"/>
  <c r="D71" i="14"/>
  <c r="Q71" i="13"/>
  <c r="M71" i="13"/>
  <c r="N71" i="13"/>
  <c r="P71" i="13"/>
  <c r="O71" i="13"/>
  <c r="V71" i="13" s="1"/>
  <c r="BF74" i="27"/>
  <c r="BG73" i="27"/>
  <c r="C73" i="11" s="1"/>
  <c r="F73" i="11" s="1"/>
  <c r="T101" i="27"/>
  <c r="U100" i="27"/>
  <c r="C104" i="10"/>
  <c r="F104" i="10" s="1"/>
  <c r="Z101" i="27"/>
  <c r="AA100" i="27"/>
  <c r="C99" i="9"/>
  <c r="AF107" i="27"/>
  <c r="AG106" i="27"/>
  <c r="N68" i="11"/>
  <c r="D69" i="11"/>
  <c r="P68" i="11"/>
  <c r="S68" i="11" s="1"/>
  <c r="M68" i="11"/>
  <c r="O68" i="11"/>
  <c r="W68" i="11" s="1"/>
  <c r="Q68" i="11"/>
  <c r="FV66" i="27"/>
  <c r="N71" i="6"/>
  <c r="P71" i="6"/>
  <c r="O71" i="6"/>
  <c r="W71" i="6" s="1"/>
  <c r="Q71" i="6"/>
  <c r="M71" i="6"/>
  <c r="CY65" i="5"/>
  <c r="DD70" i="23"/>
  <c r="N72" i="16"/>
  <c r="D73" i="16"/>
  <c r="M72" i="16"/>
  <c r="Q72" i="16"/>
  <c r="P72" i="16"/>
  <c r="O72" i="16"/>
  <c r="V72" i="16" s="1"/>
  <c r="P73" i="15"/>
  <c r="D74" i="15"/>
  <c r="M73" i="15"/>
  <c r="N73" i="15"/>
  <c r="O73" i="15"/>
  <c r="W73" i="15" s="1"/>
  <c r="Q73" i="15"/>
  <c r="O69" i="12"/>
  <c r="W69" i="12" s="1"/>
  <c r="P69" i="12"/>
  <c r="T69" i="12" s="1"/>
  <c r="M69" i="12"/>
  <c r="N69" i="12"/>
  <c r="D70" i="12"/>
  <c r="Q69" i="12"/>
  <c r="D70" i="10"/>
  <c r="O69" i="10"/>
  <c r="P69" i="10"/>
  <c r="T69" i="10" s="1"/>
  <c r="Q69" i="10"/>
  <c r="M69" i="10"/>
  <c r="N69" i="10"/>
  <c r="Q68" i="9"/>
  <c r="M68" i="9"/>
  <c r="N68" i="9"/>
  <c r="O68" i="9"/>
  <c r="V68" i="9" s="1"/>
  <c r="P68" i="9"/>
  <c r="D69" i="9"/>
  <c r="O70" i="8"/>
  <c r="V70" i="8" s="1"/>
  <c r="N70" i="8"/>
  <c r="P70" i="8"/>
  <c r="T70" i="8" s="1"/>
  <c r="D71" i="8"/>
  <c r="Q70" i="8"/>
  <c r="M70" i="8"/>
  <c r="P76" i="7"/>
  <c r="T76" i="7" s="1"/>
  <c r="Q76" i="7"/>
  <c r="M76" i="7"/>
  <c r="N76" i="7"/>
  <c r="O76" i="7"/>
  <c r="O71" i="2"/>
  <c r="V71" i="2" s="1"/>
  <c r="N71" i="2"/>
  <c r="M71" i="2"/>
  <c r="Q71" i="2"/>
  <c r="P71" i="2"/>
  <c r="M71" i="14"/>
  <c r="N71" i="14"/>
  <c r="D72" i="14"/>
  <c r="N72" i="13"/>
  <c r="M72" i="13"/>
  <c r="P72" i="13"/>
  <c r="S72" i="13" s="1"/>
  <c r="Q72" i="13"/>
  <c r="O72" i="13"/>
  <c r="BF75" i="27"/>
  <c r="BG74" i="27"/>
  <c r="C74" i="11" s="1"/>
  <c r="C105" i="10"/>
  <c r="F105" i="10" s="1"/>
  <c r="T102" i="27"/>
  <c r="U101" i="27"/>
  <c r="Z102" i="27"/>
  <c r="AA101" i="27"/>
  <c r="C100" i="9"/>
  <c r="AF108" i="27"/>
  <c r="AG107" i="27"/>
  <c r="M69" i="11"/>
  <c r="P69" i="11"/>
  <c r="O69" i="11"/>
  <c r="V69" i="11" s="1"/>
  <c r="D70" i="11"/>
  <c r="N69" i="11"/>
  <c r="Q69" i="11"/>
  <c r="V68" i="11"/>
  <c r="FV68" i="27"/>
  <c r="Q72" i="6"/>
  <c r="N72" i="6"/>
  <c r="P72" i="6"/>
  <c r="M72" i="6"/>
  <c r="O72" i="6"/>
  <c r="W72" i="6" s="1"/>
  <c r="CY66" i="5"/>
  <c r="DD71" i="23"/>
  <c r="O73" i="16"/>
  <c r="W73" i="16" s="1"/>
  <c r="P73" i="16"/>
  <c r="T73" i="16" s="1"/>
  <c r="Q73" i="16"/>
  <c r="N73" i="16"/>
  <c r="D74" i="16"/>
  <c r="M73" i="16"/>
  <c r="P74" i="15"/>
  <c r="Q74" i="15"/>
  <c r="N74" i="15"/>
  <c r="O74" i="15"/>
  <c r="W74" i="15" s="1"/>
  <c r="D75" i="15"/>
  <c r="M74" i="15"/>
  <c r="Q70" i="12"/>
  <c r="D71" i="12"/>
  <c r="O70" i="12"/>
  <c r="V70" i="12" s="1"/>
  <c r="M70" i="12"/>
  <c r="P70" i="12"/>
  <c r="S70" i="12" s="1"/>
  <c r="N70" i="12"/>
  <c r="N70" i="10"/>
  <c r="P70" i="10"/>
  <c r="T70" i="10" s="1"/>
  <c r="Q70" i="10"/>
  <c r="M70" i="10"/>
  <c r="O70" i="10"/>
  <c r="D71" i="10"/>
  <c r="P69" i="9"/>
  <c r="T69" i="9" s="1"/>
  <c r="M69" i="9"/>
  <c r="D70" i="9"/>
  <c r="N69" i="9"/>
  <c r="Q69" i="9"/>
  <c r="O69" i="9"/>
  <c r="P71" i="8"/>
  <c r="Q71" i="8"/>
  <c r="D72" i="8"/>
  <c r="O71" i="8"/>
  <c r="N71" i="8"/>
  <c r="M71" i="8"/>
  <c r="O77" i="7"/>
  <c r="V77" i="7" s="1"/>
  <c r="N77" i="7"/>
  <c r="M77" i="7"/>
  <c r="Q77" i="7"/>
  <c r="P77" i="7"/>
  <c r="S77" i="7" s="1"/>
  <c r="Q72" i="2"/>
  <c r="M72" i="2"/>
  <c r="N72" i="2"/>
  <c r="O72" i="2"/>
  <c r="P72" i="2"/>
  <c r="T72" i="2" s="1"/>
  <c r="M72" i="14"/>
  <c r="D73" i="14"/>
  <c r="N72" i="14"/>
  <c r="Q73" i="13"/>
  <c r="N73" i="13"/>
  <c r="M73" i="13"/>
  <c r="P73" i="13"/>
  <c r="S73" i="13" s="1"/>
  <c r="O73" i="13"/>
  <c r="V73" i="13" s="1"/>
  <c r="BF76" i="27"/>
  <c r="BG75" i="27"/>
  <c r="C75" i="11" s="1"/>
  <c r="C106" i="10"/>
  <c r="T103" i="27"/>
  <c r="U102" i="27"/>
  <c r="Z103" i="27"/>
  <c r="AA102" i="27"/>
  <c r="C101" i="9"/>
  <c r="AF109" i="27"/>
  <c r="AG108" i="27"/>
  <c r="M70" i="11"/>
  <c r="D71" i="11"/>
  <c r="P70" i="11"/>
  <c r="S70" i="11" s="1"/>
  <c r="O70" i="11"/>
  <c r="V70" i="11" s="1"/>
  <c r="N70" i="11"/>
  <c r="Q70" i="11"/>
  <c r="FV69" i="27"/>
  <c r="Q73" i="6"/>
  <c r="O73" i="6"/>
  <c r="V73" i="6" s="1"/>
  <c r="P73" i="6"/>
  <c r="N73" i="6"/>
  <c r="M73" i="6"/>
  <c r="CY67" i="5"/>
  <c r="DD72" i="23"/>
  <c r="D75" i="16"/>
  <c r="O74" i="16"/>
  <c r="P74" i="16"/>
  <c r="T74" i="16" s="1"/>
  <c r="Q74" i="16"/>
  <c r="M74" i="16"/>
  <c r="N74" i="16"/>
  <c r="N75" i="15"/>
  <c r="P75" i="15"/>
  <c r="S75" i="15" s="1"/>
  <c r="M75" i="15"/>
  <c r="D76" i="15"/>
  <c r="O75" i="15"/>
  <c r="V75" i="15" s="1"/>
  <c r="Q75" i="15"/>
  <c r="Q71" i="12"/>
  <c r="P71" i="12"/>
  <c r="T71" i="12" s="1"/>
  <c r="D72" i="12"/>
  <c r="O71" i="12"/>
  <c r="W71" i="12" s="1"/>
  <c r="M71" i="12"/>
  <c r="N71" i="12"/>
  <c r="O71" i="10"/>
  <c r="W71" i="10" s="1"/>
  <c r="D72" i="10"/>
  <c r="P71" i="10"/>
  <c r="T71" i="10" s="1"/>
  <c r="N71" i="10"/>
  <c r="M71" i="10"/>
  <c r="Q71" i="10"/>
  <c r="D71" i="9"/>
  <c r="N70" i="9"/>
  <c r="P70" i="9"/>
  <c r="S70" i="9" s="1"/>
  <c r="O70" i="9"/>
  <c r="V70" i="9" s="1"/>
  <c r="M70" i="9"/>
  <c r="Q70" i="9"/>
  <c r="P72" i="8"/>
  <c r="S72" i="8" s="1"/>
  <c r="Q72" i="8"/>
  <c r="O72" i="8"/>
  <c r="V72" i="8" s="1"/>
  <c r="M72" i="8"/>
  <c r="D73" i="8"/>
  <c r="N72" i="8"/>
  <c r="P78" i="7"/>
  <c r="S78" i="7" s="1"/>
  <c r="M78" i="7"/>
  <c r="N78" i="7"/>
  <c r="Q78" i="7"/>
  <c r="O78" i="7"/>
  <c r="N73" i="2"/>
  <c r="M73" i="2"/>
  <c r="Q73" i="2"/>
  <c r="O73" i="2"/>
  <c r="V73" i="2" s="1"/>
  <c r="P73" i="2"/>
  <c r="D74" i="14"/>
  <c r="M73" i="14"/>
  <c r="N73" i="14"/>
  <c r="P74" i="13"/>
  <c r="N74" i="13"/>
  <c r="M74" i="13"/>
  <c r="Q74" i="13"/>
  <c r="O74" i="13"/>
  <c r="V74" i="13" s="1"/>
  <c r="BF77" i="27"/>
  <c r="BG76" i="27"/>
  <c r="C76" i="11" s="1"/>
  <c r="C107" i="10"/>
  <c r="T104" i="27"/>
  <c r="Z104" i="27"/>
  <c r="C102" i="9"/>
  <c r="F102" i="9" s="1"/>
  <c r="AF110" i="27"/>
  <c r="AG109" i="27"/>
  <c r="P71" i="11"/>
  <c r="S71" i="11" s="1"/>
  <c r="M71" i="11"/>
  <c r="N71" i="11"/>
  <c r="O71" i="11"/>
  <c r="V71" i="11" s="1"/>
  <c r="D72" i="11"/>
  <c r="Q71" i="11"/>
  <c r="FV70" i="27"/>
  <c r="P74" i="6"/>
  <c r="T74" i="6" s="1"/>
  <c r="N74" i="6"/>
  <c r="Q74" i="6"/>
  <c r="M74" i="6"/>
  <c r="O74" i="6"/>
  <c r="W74" i="6" s="1"/>
  <c r="CY68" i="5"/>
  <c r="DD73" i="23"/>
  <c r="Q75" i="16"/>
  <c r="N75" i="16"/>
  <c r="D76" i="16"/>
  <c r="O75" i="16"/>
  <c r="V75" i="16" s="1"/>
  <c r="M75" i="16"/>
  <c r="P75" i="16"/>
  <c r="T75" i="16" s="1"/>
  <c r="P76" i="15"/>
  <c r="S76" i="15" s="1"/>
  <c r="M76" i="15"/>
  <c r="N76" i="15"/>
  <c r="O76" i="15"/>
  <c r="Q76" i="15"/>
  <c r="D77" i="15"/>
  <c r="P72" i="12"/>
  <c r="M72" i="12"/>
  <c r="D73" i="12"/>
  <c r="Q72" i="12"/>
  <c r="O72" i="12"/>
  <c r="V72" i="12" s="1"/>
  <c r="N72" i="12"/>
  <c r="O72" i="10"/>
  <c r="Q72" i="10"/>
  <c r="D73" i="10"/>
  <c r="P72" i="10"/>
  <c r="S72" i="10" s="1"/>
  <c r="M72" i="10"/>
  <c r="N72" i="10"/>
  <c r="T72" i="8"/>
  <c r="W70" i="9"/>
  <c r="N71" i="9"/>
  <c r="D72" i="9"/>
  <c r="P71" i="9"/>
  <c r="M71" i="9"/>
  <c r="Q71" i="9"/>
  <c r="O71" i="9"/>
  <c r="V71" i="9" s="1"/>
  <c r="N73" i="8"/>
  <c r="D74" i="8"/>
  <c r="P73" i="8"/>
  <c r="T73" i="8" s="1"/>
  <c r="M73" i="8"/>
  <c r="O73" i="8"/>
  <c r="V73" i="8" s="1"/>
  <c r="Q73" i="8"/>
  <c r="M79" i="7"/>
  <c r="O79" i="7"/>
  <c r="W79" i="7" s="1"/>
  <c r="P79" i="7"/>
  <c r="T79" i="7" s="1"/>
  <c r="Q79" i="7"/>
  <c r="N79" i="7"/>
  <c r="P74" i="2"/>
  <c r="O74" i="2"/>
  <c r="V74" i="2" s="1"/>
  <c r="N74" i="2"/>
  <c r="M74" i="2"/>
  <c r="Q74" i="2"/>
  <c r="N74" i="14"/>
  <c r="M74" i="14"/>
  <c r="D75" i="14"/>
  <c r="N75" i="13"/>
  <c r="M75" i="13"/>
  <c r="P75" i="13"/>
  <c r="Q75" i="13"/>
  <c r="O75" i="13"/>
  <c r="V75" i="13" s="1"/>
  <c r="BF78" i="27"/>
  <c r="BG77" i="27"/>
  <c r="C77" i="11" s="1"/>
  <c r="C108" i="10"/>
  <c r="T105" i="27"/>
  <c r="U104" i="27"/>
  <c r="Z105" i="27"/>
  <c r="AA104" i="27"/>
  <c r="C103" i="9"/>
  <c r="F103" i="9" s="1"/>
  <c r="AF111" i="27"/>
  <c r="AG110" i="27"/>
  <c r="O72" i="11"/>
  <c r="D73" i="11"/>
  <c r="M72" i="11"/>
  <c r="Q72" i="11"/>
  <c r="N72" i="11"/>
  <c r="P72" i="11"/>
  <c r="T72" i="11" s="1"/>
  <c r="FV71" i="27"/>
  <c r="N75" i="6"/>
  <c r="Q75" i="6"/>
  <c r="O75" i="6"/>
  <c r="V75" i="6" s="1"/>
  <c r="M75" i="6"/>
  <c r="P75" i="6"/>
  <c r="S75" i="6" s="1"/>
  <c r="CY69" i="5"/>
  <c r="DD74" i="23"/>
  <c r="N76" i="16"/>
  <c r="P76" i="16"/>
  <c r="S76" i="16" s="1"/>
  <c r="M76" i="16"/>
  <c r="D77" i="16"/>
  <c r="O76" i="16"/>
  <c r="V76" i="16" s="1"/>
  <c r="Q76" i="16"/>
  <c r="O77" i="15"/>
  <c r="W77" i="15" s="1"/>
  <c r="D78" i="15"/>
  <c r="P77" i="15"/>
  <c r="T77" i="15" s="1"/>
  <c r="N77" i="15"/>
  <c r="Q77" i="15"/>
  <c r="M77" i="15"/>
  <c r="M73" i="12"/>
  <c r="D74" i="12"/>
  <c r="O73" i="12"/>
  <c r="W73" i="12" s="1"/>
  <c r="Q73" i="12"/>
  <c r="P73" i="12"/>
  <c r="N73" i="12"/>
  <c r="N73" i="10"/>
  <c r="Q73" i="10"/>
  <c r="M73" i="10"/>
  <c r="D74" i="10"/>
  <c r="P73" i="10"/>
  <c r="S73" i="10" s="1"/>
  <c r="O73" i="10"/>
  <c r="W73" i="10" s="1"/>
  <c r="D73" i="9"/>
  <c r="P72" i="9"/>
  <c r="T72" i="9" s="1"/>
  <c r="N72" i="9"/>
  <c r="O72" i="9"/>
  <c r="W72" i="9" s="1"/>
  <c r="Q72" i="9"/>
  <c r="M72" i="9"/>
  <c r="P74" i="8"/>
  <c r="T74" i="8" s="1"/>
  <c r="M74" i="8"/>
  <c r="D75" i="8"/>
  <c r="Q74" i="8"/>
  <c r="O74" i="8"/>
  <c r="V74" i="8" s="1"/>
  <c r="N74" i="8"/>
  <c r="Q80" i="7"/>
  <c r="N80" i="7"/>
  <c r="O80" i="7"/>
  <c r="V80" i="7" s="1"/>
  <c r="P80" i="7"/>
  <c r="S80" i="7" s="1"/>
  <c r="M80" i="7"/>
  <c r="Q75" i="2"/>
  <c r="N75" i="2"/>
  <c r="M75" i="2"/>
  <c r="O75" i="2"/>
  <c r="W75" i="2" s="1"/>
  <c r="P75" i="2"/>
  <c r="T75" i="2" s="1"/>
  <c r="D76" i="14"/>
  <c r="N75" i="14"/>
  <c r="M75" i="14"/>
  <c r="P76" i="13"/>
  <c r="S76" i="13" s="1"/>
  <c r="M76" i="13"/>
  <c r="O76" i="13"/>
  <c r="W76" i="13" s="1"/>
  <c r="Q76" i="13"/>
  <c r="N76" i="13"/>
  <c r="BF79" i="27"/>
  <c r="BG78" i="27"/>
  <c r="C78" i="11" s="1"/>
  <c r="C109" i="10"/>
  <c r="T106" i="27"/>
  <c r="U105" i="27"/>
  <c r="Z106" i="27"/>
  <c r="AA105" i="27"/>
  <c r="C104" i="9"/>
  <c r="F104" i="9" s="1"/>
  <c r="AF112" i="27"/>
  <c r="AG111" i="27"/>
  <c r="M73" i="11"/>
  <c r="P73" i="11"/>
  <c r="T73" i="11" s="1"/>
  <c r="O73" i="11"/>
  <c r="W73" i="11" s="1"/>
  <c r="Q73" i="11"/>
  <c r="N73" i="11"/>
  <c r="D74" i="11"/>
  <c r="FV72" i="27"/>
  <c r="M76" i="6"/>
  <c r="N76" i="6"/>
  <c r="O76" i="6"/>
  <c r="Q76" i="6"/>
  <c r="P76" i="6"/>
  <c r="CY70" i="5"/>
  <c r="DD75" i="23"/>
  <c r="P77" i="16"/>
  <c r="S77" i="16" s="1"/>
  <c r="M77" i="16"/>
  <c r="N77" i="16"/>
  <c r="O77" i="16"/>
  <c r="W77" i="16" s="1"/>
  <c r="D78" i="16"/>
  <c r="Q77" i="16"/>
  <c r="O78" i="15"/>
  <c r="W78" i="15" s="1"/>
  <c r="M78" i="15"/>
  <c r="P78" i="15"/>
  <c r="T78" i="15" s="1"/>
  <c r="D79" i="15"/>
  <c r="N78" i="15"/>
  <c r="Q78" i="15"/>
  <c r="M74" i="12"/>
  <c r="N74" i="12"/>
  <c r="Q74" i="12"/>
  <c r="O74" i="12"/>
  <c r="V74" i="12" s="1"/>
  <c r="D75" i="12"/>
  <c r="P74" i="12"/>
  <c r="S74" i="12" s="1"/>
  <c r="Q74" i="10"/>
  <c r="P74" i="10"/>
  <c r="S74" i="10" s="1"/>
  <c r="N74" i="10"/>
  <c r="D75" i="10"/>
  <c r="O74" i="10"/>
  <c r="V74" i="10" s="1"/>
  <c r="M74" i="10"/>
  <c r="M73" i="9"/>
  <c r="N73" i="9"/>
  <c r="P73" i="9"/>
  <c r="S73" i="9" s="1"/>
  <c r="Q73" i="9"/>
  <c r="O73" i="9"/>
  <c r="W73" i="9" s="1"/>
  <c r="D74" i="9"/>
  <c r="O75" i="8"/>
  <c r="W75" i="8" s="1"/>
  <c r="P75" i="8"/>
  <c r="T75" i="8" s="1"/>
  <c r="M75" i="8"/>
  <c r="Q75" i="8"/>
  <c r="N75" i="8"/>
  <c r="D76" i="8"/>
  <c r="M81" i="7"/>
  <c r="P81" i="7"/>
  <c r="T81" i="7" s="1"/>
  <c r="Q81" i="7"/>
  <c r="N81" i="7"/>
  <c r="O81" i="7"/>
  <c r="V81" i="7" s="1"/>
  <c r="Q76" i="2"/>
  <c r="O76" i="2"/>
  <c r="V76" i="2" s="1"/>
  <c r="M76" i="2"/>
  <c r="P76" i="2"/>
  <c r="T76" i="2" s="1"/>
  <c r="N76" i="2"/>
  <c r="N76" i="14"/>
  <c r="M76" i="14"/>
  <c r="D77" i="14"/>
  <c r="N77" i="13"/>
  <c r="Q77" i="13"/>
  <c r="P77" i="13"/>
  <c r="T77" i="13" s="1"/>
  <c r="O77" i="13"/>
  <c r="W77" i="13" s="1"/>
  <c r="M77" i="13"/>
  <c r="BF80" i="27"/>
  <c r="C110" i="10"/>
  <c r="T107" i="27"/>
  <c r="U106" i="27"/>
  <c r="Z107" i="27"/>
  <c r="AA106" i="27"/>
  <c r="C105" i="9"/>
  <c r="AF113" i="27"/>
  <c r="AG113" i="27"/>
  <c r="AG112" i="27"/>
  <c r="O74" i="11"/>
  <c r="M74" i="11"/>
  <c r="D75" i="11"/>
  <c r="P74" i="11"/>
  <c r="S74" i="11" s="1"/>
  <c r="Q74" i="11"/>
  <c r="N74" i="11"/>
  <c r="FV73" i="27"/>
  <c r="N77" i="6"/>
  <c r="M77" i="6"/>
  <c r="Q77" i="6"/>
  <c r="O77" i="6"/>
  <c r="V77" i="6" s="1"/>
  <c r="P77" i="6"/>
  <c r="T77" i="6" s="1"/>
  <c r="CY71" i="5"/>
  <c r="DD76" i="23"/>
  <c r="D79" i="16"/>
  <c r="Q78" i="16"/>
  <c r="N78" i="16"/>
  <c r="O78" i="16"/>
  <c r="P78" i="16"/>
  <c r="T78" i="16" s="1"/>
  <c r="M78" i="16"/>
  <c r="Q79" i="15"/>
  <c r="D80" i="15"/>
  <c r="N79" i="15"/>
  <c r="P79" i="15"/>
  <c r="S79" i="15" s="1"/>
  <c r="O79" i="15"/>
  <c r="M79" i="15"/>
  <c r="D76" i="12"/>
  <c r="N75" i="12"/>
  <c r="O75" i="12"/>
  <c r="W75" i="12" s="1"/>
  <c r="P75" i="12"/>
  <c r="M75" i="12"/>
  <c r="Q75" i="12"/>
  <c r="P75" i="10"/>
  <c r="S75" i="10" s="1"/>
  <c r="M75" i="10"/>
  <c r="N75" i="10"/>
  <c r="Q75" i="10"/>
  <c r="O75" i="10"/>
  <c r="W75" i="10" s="1"/>
  <c r="D76" i="10"/>
  <c r="D75" i="9"/>
  <c r="M74" i="9"/>
  <c r="P74" i="9"/>
  <c r="O74" i="9"/>
  <c r="N74" i="9"/>
  <c r="Q74" i="9"/>
  <c r="Q76" i="8"/>
  <c r="D77" i="8"/>
  <c r="N76" i="8"/>
  <c r="M76" i="8"/>
  <c r="P76" i="8"/>
  <c r="S76" i="8" s="1"/>
  <c r="O76" i="8"/>
  <c r="V76" i="8" s="1"/>
  <c r="Q82" i="7"/>
  <c r="P82" i="7"/>
  <c r="O82" i="7"/>
  <c r="W82" i="7" s="1"/>
  <c r="M82" i="7"/>
  <c r="N82" i="7"/>
  <c r="M77" i="2"/>
  <c r="P77" i="2"/>
  <c r="S77" i="2" s="1"/>
  <c r="Q77" i="2"/>
  <c r="N77" i="2"/>
  <c r="O77" i="2"/>
  <c r="D78" i="14"/>
  <c r="N77" i="14"/>
  <c r="M77" i="14"/>
  <c r="N78" i="13"/>
  <c r="O78" i="13"/>
  <c r="V78" i="13" s="1"/>
  <c r="M78" i="13"/>
  <c r="Q78" i="13"/>
  <c r="P78" i="13"/>
  <c r="T78" i="13" s="1"/>
  <c r="BF81" i="27"/>
  <c r="BG80" i="27"/>
  <c r="C80" i="11" s="1"/>
  <c r="C112" i="10"/>
  <c r="F112" i="10" s="1"/>
  <c r="C111" i="10"/>
  <c r="T108" i="27"/>
  <c r="U107" i="27"/>
  <c r="Z108" i="27"/>
  <c r="AA107" i="27"/>
  <c r="C106" i="9"/>
  <c r="F106" i="9" s="1"/>
  <c r="Q75" i="11"/>
  <c r="O75" i="11"/>
  <c r="P75" i="11"/>
  <c r="S75" i="11" s="1"/>
  <c r="M75" i="11"/>
  <c r="N75" i="11"/>
  <c r="D76" i="11"/>
  <c r="FV74" i="27"/>
  <c r="N78" i="6"/>
  <c r="Q78" i="6"/>
  <c r="O78" i="6"/>
  <c r="W78" i="6" s="1"/>
  <c r="M78" i="6"/>
  <c r="P78" i="6"/>
  <c r="T78" i="6" s="1"/>
  <c r="CY72" i="5"/>
  <c r="DD77" i="23"/>
  <c r="M79" i="16"/>
  <c r="N79" i="16"/>
  <c r="D80" i="16"/>
  <c r="P79" i="16"/>
  <c r="O79" i="16"/>
  <c r="V79" i="16" s="1"/>
  <c r="Q79" i="16"/>
  <c r="P80" i="15"/>
  <c r="S80" i="15" s="1"/>
  <c r="N80" i="15"/>
  <c r="O80" i="15"/>
  <c r="V80" i="15" s="1"/>
  <c r="Q80" i="15"/>
  <c r="M80" i="15"/>
  <c r="D81" i="15"/>
  <c r="M76" i="12"/>
  <c r="D77" i="12"/>
  <c r="O76" i="12"/>
  <c r="V76" i="12" s="1"/>
  <c r="Q76" i="12"/>
  <c r="N76" i="12"/>
  <c r="P76" i="12"/>
  <c r="S76" i="12" s="1"/>
  <c r="D77" i="10"/>
  <c r="M76" i="10"/>
  <c r="O76" i="10"/>
  <c r="Q76" i="10"/>
  <c r="N76" i="10"/>
  <c r="P76" i="10"/>
  <c r="P75" i="9"/>
  <c r="S75" i="9" s="1"/>
  <c r="N75" i="9"/>
  <c r="O75" i="9"/>
  <c r="V75" i="9" s="1"/>
  <c r="M75" i="9"/>
  <c r="Q75" i="9"/>
  <c r="D76" i="9"/>
  <c r="P77" i="8"/>
  <c r="S77" i="8" s="1"/>
  <c r="O77" i="8"/>
  <c r="W77" i="8" s="1"/>
  <c r="D78" i="8"/>
  <c r="M77" i="8"/>
  <c r="Q77" i="8"/>
  <c r="N77" i="8"/>
  <c r="Q83" i="7"/>
  <c r="O83" i="7"/>
  <c r="W83" i="7" s="1"/>
  <c r="P83" i="7"/>
  <c r="T83" i="7" s="1"/>
  <c r="N83" i="7"/>
  <c r="M83" i="7"/>
  <c r="O78" i="2"/>
  <c r="W78" i="2" s="1"/>
  <c r="M78" i="2"/>
  <c r="P78" i="2"/>
  <c r="S78" i="2" s="1"/>
  <c r="Q78" i="2"/>
  <c r="N78" i="2"/>
  <c r="M78" i="14"/>
  <c r="N78" i="14"/>
  <c r="D79" i="14"/>
  <c r="O79" i="13"/>
  <c r="V79" i="13" s="1"/>
  <c r="M79" i="13"/>
  <c r="P79" i="13"/>
  <c r="T79" i="13" s="1"/>
  <c r="Q79" i="13"/>
  <c r="N79" i="13"/>
  <c r="BF82" i="27"/>
  <c r="BG81" i="27"/>
  <c r="C81" i="11" s="1"/>
  <c r="T109" i="27"/>
  <c r="U108" i="27"/>
  <c r="Z109" i="27"/>
  <c r="AA108" i="27"/>
  <c r="C107" i="9"/>
  <c r="M76" i="11"/>
  <c r="D77" i="11"/>
  <c r="N76" i="11"/>
  <c r="P76" i="11"/>
  <c r="Q76" i="11"/>
  <c r="O76" i="11"/>
  <c r="W76" i="11" s="1"/>
  <c r="FV75" i="27"/>
  <c r="O79" i="6"/>
  <c r="V79" i="6" s="1"/>
  <c r="N79" i="6"/>
  <c r="M79" i="6"/>
  <c r="P79" i="6"/>
  <c r="Q79" i="6"/>
  <c r="CY73" i="5"/>
  <c r="DD78" i="23"/>
  <c r="Q80" i="16"/>
  <c r="D81" i="16"/>
  <c r="M80" i="16"/>
  <c r="P80" i="16"/>
  <c r="S80" i="16" s="1"/>
  <c r="O80" i="16"/>
  <c r="V80" i="16" s="1"/>
  <c r="N80" i="16"/>
  <c r="O81" i="15"/>
  <c r="V81" i="15" s="1"/>
  <c r="Q81" i="15"/>
  <c r="P81" i="15"/>
  <c r="S81" i="15" s="1"/>
  <c r="N81" i="15"/>
  <c r="D82" i="15"/>
  <c r="M81" i="15"/>
  <c r="D78" i="12"/>
  <c r="O77" i="12"/>
  <c r="W77" i="12" s="1"/>
  <c r="M77" i="12"/>
  <c r="Q77" i="12"/>
  <c r="N77" i="12"/>
  <c r="P77" i="12"/>
  <c r="M77" i="10"/>
  <c r="N77" i="10"/>
  <c r="Q77" i="10"/>
  <c r="D78" i="10"/>
  <c r="O77" i="10"/>
  <c r="W77" i="10" s="1"/>
  <c r="P77" i="10"/>
  <c r="T77" i="10" s="1"/>
  <c r="O76" i="9"/>
  <c r="V76" i="9" s="1"/>
  <c r="N76" i="9"/>
  <c r="D77" i="9"/>
  <c r="M76" i="9"/>
  <c r="P76" i="9"/>
  <c r="S76" i="9" s="1"/>
  <c r="Q76" i="9"/>
  <c r="D79" i="8"/>
  <c r="N78" i="8"/>
  <c r="M78" i="8"/>
  <c r="P78" i="8"/>
  <c r="T78" i="8" s="1"/>
  <c r="O78" i="8"/>
  <c r="V78" i="8" s="1"/>
  <c r="Q78" i="8"/>
  <c r="M84" i="7"/>
  <c r="Q84" i="7"/>
  <c r="P84" i="7"/>
  <c r="O84" i="7"/>
  <c r="W84" i="7" s="1"/>
  <c r="N84" i="7"/>
  <c r="O79" i="2"/>
  <c r="W79" i="2" s="1"/>
  <c r="Q79" i="2"/>
  <c r="M79" i="2"/>
  <c r="P79" i="2"/>
  <c r="S79" i="2" s="1"/>
  <c r="N79" i="2"/>
  <c r="N79" i="14"/>
  <c r="D80" i="14"/>
  <c r="M79" i="14"/>
  <c r="P80" i="13"/>
  <c r="M80" i="13"/>
  <c r="N80" i="13"/>
  <c r="O80" i="13"/>
  <c r="V80" i="13" s="1"/>
  <c r="Q80" i="13"/>
  <c r="BF83" i="27"/>
  <c r="BG82" i="27"/>
  <c r="C82" i="11" s="1"/>
  <c r="T110" i="27"/>
  <c r="U109" i="27"/>
  <c r="Z110" i="27"/>
  <c r="AA109" i="27"/>
  <c r="C108" i="9"/>
  <c r="D78" i="11"/>
  <c r="N77" i="11"/>
  <c r="P77" i="11"/>
  <c r="T77" i="11" s="1"/>
  <c r="O77" i="11"/>
  <c r="W77" i="11" s="1"/>
  <c r="Q77" i="11"/>
  <c r="M77" i="11"/>
  <c r="FV76" i="27"/>
  <c r="N80" i="6"/>
  <c r="P80" i="6"/>
  <c r="T80" i="6" s="1"/>
  <c r="O80" i="6"/>
  <c r="M80" i="6"/>
  <c r="Q80" i="6"/>
  <c r="CY74" i="5"/>
  <c r="DD79" i="23"/>
  <c r="D82" i="16"/>
  <c r="P81" i="16"/>
  <c r="Q81" i="16"/>
  <c r="M81" i="16"/>
  <c r="O81" i="16"/>
  <c r="V81" i="16" s="1"/>
  <c r="N81" i="16"/>
  <c r="O82" i="15"/>
  <c r="W82" i="15" s="1"/>
  <c r="Q82" i="15"/>
  <c r="N82" i="15"/>
  <c r="P82" i="15"/>
  <c r="S82" i="15" s="1"/>
  <c r="D83" i="15"/>
  <c r="M82" i="15"/>
  <c r="N78" i="12"/>
  <c r="D79" i="12"/>
  <c r="O78" i="12"/>
  <c r="W78" i="12" s="1"/>
  <c r="M78" i="12"/>
  <c r="Q78" i="12"/>
  <c r="P78" i="12"/>
  <c r="T78" i="12" s="1"/>
  <c r="O78" i="10"/>
  <c r="P78" i="10"/>
  <c r="S78" i="10" s="1"/>
  <c r="Q78" i="10"/>
  <c r="M78" i="10"/>
  <c r="N78" i="10"/>
  <c r="D79" i="10"/>
  <c r="D78" i="9"/>
  <c r="Q77" i="9"/>
  <c r="O77" i="9"/>
  <c r="P77" i="9"/>
  <c r="T77" i="9" s="1"/>
  <c r="N77" i="9"/>
  <c r="M77" i="9"/>
  <c r="M79" i="8"/>
  <c r="N79" i="8"/>
  <c r="P79" i="8"/>
  <c r="S79" i="8" s="1"/>
  <c r="O79" i="8"/>
  <c r="Q79" i="8"/>
  <c r="D80" i="8"/>
  <c r="P85" i="7"/>
  <c r="M85" i="7"/>
  <c r="Q85" i="7"/>
  <c r="O85" i="7"/>
  <c r="N85" i="7"/>
  <c r="N80" i="2"/>
  <c r="O80" i="2"/>
  <c r="W80" i="2" s="1"/>
  <c r="Q80" i="2"/>
  <c r="P80" i="2"/>
  <c r="S80" i="2" s="1"/>
  <c r="M80" i="2"/>
  <c r="N80" i="14"/>
  <c r="D81" i="14"/>
  <c r="M80" i="14"/>
  <c r="M81" i="13"/>
  <c r="Q81" i="13"/>
  <c r="P81" i="13"/>
  <c r="N81" i="13"/>
  <c r="O81" i="13"/>
  <c r="V81" i="13" s="1"/>
  <c r="BF84" i="27"/>
  <c r="BG83" i="27"/>
  <c r="C83" i="11" s="1"/>
  <c r="T111" i="27"/>
  <c r="U110" i="27"/>
  <c r="Z111" i="27"/>
  <c r="AA110" i="27"/>
  <c r="C109" i="9"/>
  <c r="Q78" i="11"/>
  <c r="O78" i="11"/>
  <c r="W78" i="11" s="1"/>
  <c r="D79" i="11"/>
  <c r="N78" i="11"/>
  <c r="P78" i="11"/>
  <c r="T78" i="11" s="1"/>
  <c r="M78" i="11"/>
  <c r="FV77" i="27"/>
  <c r="N81" i="6"/>
  <c r="O81" i="6"/>
  <c r="V81" i="6" s="1"/>
  <c r="P81" i="6"/>
  <c r="S81" i="6" s="1"/>
  <c r="Q81" i="6"/>
  <c r="M81" i="6"/>
  <c r="CY75" i="5"/>
  <c r="DD80" i="23"/>
  <c r="O82" i="16"/>
  <c r="V82" i="16" s="1"/>
  <c r="P82" i="16"/>
  <c r="S82" i="16" s="1"/>
  <c r="M82" i="16"/>
  <c r="N82" i="16"/>
  <c r="Q82" i="16"/>
  <c r="D83" i="16"/>
  <c r="Q83" i="15"/>
  <c r="P83" i="15"/>
  <c r="S83" i="15" s="1"/>
  <c r="D84" i="15"/>
  <c r="M83" i="15"/>
  <c r="O83" i="15"/>
  <c r="W83" i="15" s="1"/>
  <c r="N83" i="15"/>
  <c r="D80" i="12"/>
  <c r="N79" i="12"/>
  <c r="O79" i="12"/>
  <c r="W79" i="12" s="1"/>
  <c r="P79" i="12"/>
  <c r="S79" i="12" s="1"/>
  <c r="Q79" i="12"/>
  <c r="M79" i="12"/>
  <c r="N79" i="10"/>
  <c r="O79" i="10"/>
  <c r="M79" i="10"/>
  <c r="Q79" i="10"/>
  <c r="D80" i="10"/>
  <c r="P79" i="10"/>
  <c r="T79" i="10" s="1"/>
  <c r="P78" i="9"/>
  <c r="S78" i="9" s="1"/>
  <c r="M78" i="9"/>
  <c r="D79" i="9"/>
  <c r="N78" i="9"/>
  <c r="O78" i="9"/>
  <c r="W78" i="9" s="1"/>
  <c r="Q78" i="9"/>
  <c r="P80" i="8"/>
  <c r="S80" i="8" s="1"/>
  <c r="M80" i="8"/>
  <c r="Q80" i="8"/>
  <c r="D81" i="8"/>
  <c r="N80" i="8"/>
  <c r="O80" i="8"/>
  <c r="Q86" i="7"/>
  <c r="M86" i="7"/>
  <c r="N86" i="7"/>
  <c r="P86" i="7"/>
  <c r="T86" i="7" s="1"/>
  <c r="O86" i="7"/>
  <c r="V86" i="7" s="1"/>
  <c r="P81" i="2"/>
  <c r="T81" i="2" s="1"/>
  <c r="M81" i="2"/>
  <c r="N81" i="2"/>
  <c r="O81" i="2"/>
  <c r="V81" i="2" s="1"/>
  <c r="Q81" i="2"/>
  <c r="D82" i="14"/>
  <c r="M81" i="14"/>
  <c r="N81" i="14"/>
  <c r="M82" i="13"/>
  <c r="N82" i="13"/>
  <c r="O82" i="13"/>
  <c r="V82" i="13" s="1"/>
  <c r="Q82" i="13"/>
  <c r="P82" i="13"/>
  <c r="S82" i="13" s="1"/>
  <c r="BF85" i="27"/>
  <c r="BG84" i="27"/>
  <c r="C84" i="11" s="1"/>
  <c r="T112" i="27"/>
  <c r="U111" i="27"/>
  <c r="Z112" i="27"/>
  <c r="AA111" i="27"/>
  <c r="C110" i="9"/>
  <c r="N79" i="11"/>
  <c r="D80" i="11"/>
  <c r="P79" i="11"/>
  <c r="S79" i="11" s="1"/>
  <c r="M79" i="11"/>
  <c r="Q79" i="11"/>
  <c r="O79" i="11"/>
  <c r="FV78" i="27"/>
  <c r="N82" i="6"/>
  <c r="Q82" i="6"/>
  <c r="M82" i="6"/>
  <c r="O82" i="6"/>
  <c r="W82" i="6" s="1"/>
  <c r="P82" i="6"/>
  <c r="S82" i="6" s="1"/>
  <c r="CY76" i="5"/>
  <c r="DD81" i="23"/>
  <c r="Q83" i="16"/>
  <c r="M83" i="16"/>
  <c r="D84" i="16"/>
  <c r="O83" i="16"/>
  <c r="V83" i="16" s="1"/>
  <c r="N83" i="16"/>
  <c r="P83" i="16"/>
  <c r="S83" i="16" s="1"/>
  <c r="P84" i="15"/>
  <c r="T84" i="15" s="1"/>
  <c r="N84" i="15"/>
  <c r="D85" i="15"/>
  <c r="O84" i="15"/>
  <c r="W84" i="15" s="1"/>
  <c r="M84" i="15"/>
  <c r="Q84" i="15"/>
  <c r="N80" i="12"/>
  <c r="D81" i="12"/>
  <c r="O80" i="12"/>
  <c r="W80" i="12" s="1"/>
  <c r="M80" i="12"/>
  <c r="P80" i="12"/>
  <c r="S80" i="12" s="1"/>
  <c r="Q80" i="12"/>
  <c r="P80" i="10"/>
  <c r="M80" i="10"/>
  <c r="O80" i="10"/>
  <c r="V80" i="10" s="1"/>
  <c r="Q80" i="10"/>
  <c r="N80" i="10"/>
  <c r="D81" i="10"/>
  <c r="D80" i="9"/>
  <c r="Q79" i="9"/>
  <c r="M79" i="9"/>
  <c r="O79" i="9"/>
  <c r="V79" i="9" s="1"/>
  <c r="N79" i="9"/>
  <c r="P79" i="9"/>
  <c r="T79" i="9" s="1"/>
  <c r="N81" i="8"/>
  <c r="O81" i="8"/>
  <c r="V81" i="8" s="1"/>
  <c r="P81" i="8"/>
  <c r="T81" i="8" s="1"/>
  <c r="Q81" i="8"/>
  <c r="D82" i="8"/>
  <c r="M81" i="8"/>
  <c r="N87" i="7"/>
  <c r="Q87" i="7"/>
  <c r="P87" i="7"/>
  <c r="S87" i="7" s="1"/>
  <c r="M87" i="7"/>
  <c r="O87" i="7"/>
  <c r="M82" i="2"/>
  <c r="Q82" i="2"/>
  <c r="O82" i="2"/>
  <c r="V82" i="2" s="1"/>
  <c r="P82" i="2"/>
  <c r="S82" i="2" s="1"/>
  <c r="N82" i="2"/>
  <c r="N82" i="14"/>
  <c r="M82" i="14"/>
  <c r="D83" i="14"/>
  <c r="N83" i="13"/>
  <c r="P83" i="13"/>
  <c r="M83" i="13"/>
  <c r="Q83" i="13"/>
  <c r="O83" i="13"/>
  <c r="W83" i="13" s="1"/>
  <c r="BF86" i="27"/>
  <c r="BF87" i="27"/>
  <c r="BG85" i="27"/>
  <c r="C85" i="11" s="1"/>
  <c r="T113" i="27"/>
  <c r="U113" i="27"/>
  <c r="U112" i="27"/>
  <c r="Z113" i="27"/>
  <c r="AA113" i="27"/>
  <c r="C112" i="9"/>
  <c r="F112" i="9" s="1"/>
  <c r="AA112" i="27"/>
  <c r="C111" i="9"/>
  <c r="M80" i="11"/>
  <c r="Q80" i="11"/>
  <c r="O80" i="11"/>
  <c r="D81" i="11"/>
  <c r="P80" i="11"/>
  <c r="T80" i="11" s="1"/>
  <c r="N80" i="11"/>
  <c r="FV79" i="27"/>
  <c r="Q83" i="6"/>
  <c r="P83" i="6"/>
  <c r="M83" i="6"/>
  <c r="N83" i="6"/>
  <c r="O83" i="6"/>
  <c r="W83" i="6" s="1"/>
  <c r="CY77" i="5"/>
  <c r="DD82" i="23"/>
  <c r="N84" i="16"/>
  <c r="D85" i="16"/>
  <c r="O84" i="16"/>
  <c r="M84" i="16"/>
  <c r="Q84" i="16"/>
  <c r="P84" i="16"/>
  <c r="P85" i="15"/>
  <c r="S85" i="15" s="1"/>
  <c r="Q85" i="15"/>
  <c r="M85" i="15"/>
  <c r="D86" i="15"/>
  <c r="N85" i="15"/>
  <c r="O85" i="15"/>
  <c r="P81" i="12"/>
  <c r="S81" i="12" s="1"/>
  <c r="O81" i="12"/>
  <c r="W81" i="12" s="1"/>
  <c r="Q81" i="12"/>
  <c r="M81" i="12"/>
  <c r="D82" i="12"/>
  <c r="N81" i="12"/>
  <c r="M81" i="10"/>
  <c r="Q81" i="10"/>
  <c r="O81" i="10"/>
  <c r="N81" i="10"/>
  <c r="P81" i="10"/>
  <c r="T81" i="10" s="1"/>
  <c r="D82" i="10"/>
  <c r="D81" i="9"/>
  <c r="M80" i="9"/>
  <c r="N80" i="9"/>
  <c r="O80" i="9"/>
  <c r="W80" i="9" s="1"/>
  <c r="P80" i="9"/>
  <c r="S80" i="9" s="1"/>
  <c r="Q80" i="9"/>
  <c r="D83" i="8"/>
  <c r="N82" i="8"/>
  <c r="O82" i="8"/>
  <c r="V82" i="8" s="1"/>
  <c r="Q82" i="8"/>
  <c r="M82" i="8"/>
  <c r="P82" i="8"/>
  <c r="S82" i="8" s="1"/>
  <c r="Q88" i="7"/>
  <c r="O88" i="7"/>
  <c r="W88" i="7" s="1"/>
  <c r="M88" i="7"/>
  <c r="N88" i="7"/>
  <c r="P88" i="7"/>
  <c r="T88" i="7" s="1"/>
  <c r="O83" i="2"/>
  <c r="V83" i="2" s="1"/>
  <c r="N83" i="2"/>
  <c r="Q83" i="2"/>
  <c r="P83" i="2"/>
  <c r="T83" i="2" s="1"/>
  <c r="M83" i="2"/>
  <c r="D84" i="14"/>
  <c r="N83" i="14"/>
  <c r="M83" i="14"/>
  <c r="P84" i="13"/>
  <c r="T84" i="13" s="1"/>
  <c r="Q84" i="13"/>
  <c r="M84" i="13"/>
  <c r="O84" i="13"/>
  <c r="W84" i="13" s="1"/>
  <c r="N84" i="13"/>
  <c r="BF88" i="27"/>
  <c r="BF89" i="27"/>
  <c r="BF90" i="27"/>
  <c r="BF91" i="27"/>
  <c r="BF92" i="27"/>
  <c r="BF93" i="27"/>
  <c r="BF94" i="27"/>
  <c r="BF95" i="27"/>
  <c r="BF96" i="27"/>
  <c r="BF97" i="27"/>
  <c r="BF98" i="27"/>
  <c r="BF99" i="27"/>
  <c r="BF100" i="27"/>
  <c r="BF101" i="27"/>
  <c r="BF102" i="27"/>
  <c r="BF103" i="27"/>
  <c r="BF104" i="27"/>
  <c r="BF105" i="27"/>
  <c r="BF106" i="27"/>
  <c r="BF107" i="27"/>
  <c r="BF108" i="27"/>
  <c r="BF109" i="27"/>
  <c r="BF110" i="27"/>
  <c r="BF111" i="27"/>
  <c r="BF112" i="27"/>
  <c r="BF113" i="27"/>
  <c r="BG86" i="27"/>
  <c r="C86" i="11" s="1"/>
  <c r="O81" i="11"/>
  <c r="W81" i="11" s="1"/>
  <c r="Q81" i="11"/>
  <c r="P81" i="11"/>
  <c r="D82" i="11"/>
  <c r="M81" i="11"/>
  <c r="N81" i="11"/>
  <c r="FV80" i="27"/>
  <c r="O84" i="6"/>
  <c r="V84" i="6" s="1"/>
  <c r="P84" i="6"/>
  <c r="S84" i="6" s="1"/>
  <c r="N84" i="6"/>
  <c r="Q84" i="6"/>
  <c r="M84" i="6"/>
  <c r="CY78" i="5"/>
  <c r="DD83" i="23"/>
  <c r="N85" i="16"/>
  <c r="O85" i="16"/>
  <c r="V85" i="16" s="1"/>
  <c r="P85" i="16"/>
  <c r="S85" i="16" s="1"/>
  <c r="M85" i="16"/>
  <c r="D86" i="16"/>
  <c r="Q85" i="16"/>
  <c r="D87" i="15"/>
  <c r="N86" i="15"/>
  <c r="P86" i="15"/>
  <c r="T86" i="15" s="1"/>
  <c r="O86" i="15"/>
  <c r="V86" i="15" s="1"/>
  <c r="Q86" i="15"/>
  <c r="M86" i="15"/>
  <c r="M82" i="12"/>
  <c r="O82" i="12"/>
  <c r="Q82" i="12"/>
  <c r="D83" i="12"/>
  <c r="N82" i="12"/>
  <c r="P82" i="12"/>
  <c r="S82" i="12" s="1"/>
  <c r="Q82" i="10"/>
  <c r="M82" i="10"/>
  <c r="O82" i="10"/>
  <c r="W82" i="10" s="1"/>
  <c r="P82" i="10"/>
  <c r="T82" i="10" s="1"/>
  <c r="N82" i="10"/>
  <c r="D83" i="10"/>
  <c r="Q81" i="9"/>
  <c r="M81" i="9"/>
  <c r="N81" i="9"/>
  <c r="D82" i="9"/>
  <c r="O81" i="9"/>
  <c r="P81" i="9"/>
  <c r="T81" i="9" s="1"/>
  <c r="N83" i="8"/>
  <c r="M83" i="8"/>
  <c r="P83" i="8"/>
  <c r="S83" i="8" s="1"/>
  <c r="Q83" i="8"/>
  <c r="D84" i="8"/>
  <c r="O83" i="8"/>
  <c r="M89" i="7"/>
  <c r="N89" i="7"/>
  <c r="O89" i="7"/>
  <c r="V89" i="7" s="1"/>
  <c r="Q89" i="7"/>
  <c r="P89" i="7"/>
  <c r="T89" i="7" s="1"/>
  <c r="P84" i="2"/>
  <c r="S84" i="2" s="1"/>
  <c r="N84" i="2"/>
  <c r="M84" i="2"/>
  <c r="O84" i="2"/>
  <c r="W84" i="2" s="1"/>
  <c r="Q84" i="2"/>
  <c r="D85" i="14"/>
  <c r="N84" i="14"/>
  <c r="M84" i="14"/>
  <c r="N85" i="13"/>
  <c r="P85" i="13"/>
  <c r="S85" i="13" s="1"/>
  <c r="M85" i="13"/>
  <c r="O85" i="13"/>
  <c r="W85" i="13" s="1"/>
  <c r="Q85" i="13"/>
  <c r="BG88" i="27"/>
  <c r="C87" i="11" s="1"/>
  <c r="F87" i="11" s="1"/>
  <c r="M82" i="11"/>
  <c r="P82" i="11"/>
  <c r="S82" i="11" s="1"/>
  <c r="Q82" i="11"/>
  <c r="N82" i="11"/>
  <c r="D83" i="11"/>
  <c r="O82" i="11"/>
  <c r="W82" i="11" s="1"/>
  <c r="FV81" i="27"/>
  <c r="M85" i="6"/>
  <c r="N85" i="6"/>
  <c r="O85" i="6"/>
  <c r="W85" i="6" s="1"/>
  <c r="Q85" i="6"/>
  <c r="P85" i="6"/>
  <c r="S85" i="6" s="1"/>
  <c r="CY79" i="5"/>
  <c r="DD84" i="23"/>
  <c r="Q86" i="16"/>
  <c r="D87" i="16"/>
  <c r="O86" i="16"/>
  <c r="V86" i="16" s="1"/>
  <c r="P86" i="16"/>
  <c r="T86" i="16" s="1"/>
  <c r="M86" i="16"/>
  <c r="N86" i="16"/>
  <c r="P87" i="15"/>
  <c r="S87" i="15" s="1"/>
  <c r="M87" i="15"/>
  <c r="D88" i="15"/>
  <c r="N87" i="15"/>
  <c r="O87" i="15"/>
  <c r="V87" i="15" s="1"/>
  <c r="Q87" i="15"/>
  <c r="N83" i="12"/>
  <c r="M83" i="12"/>
  <c r="D84" i="12"/>
  <c r="P83" i="12"/>
  <c r="S83" i="12" s="1"/>
  <c r="O83" i="12"/>
  <c r="Q83" i="12"/>
  <c r="N83" i="10"/>
  <c r="M83" i="10"/>
  <c r="O83" i="10"/>
  <c r="D84" i="10"/>
  <c r="Q83" i="10"/>
  <c r="P83" i="10"/>
  <c r="S83" i="10" s="1"/>
  <c r="D83" i="9"/>
  <c r="O82" i="9"/>
  <c r="V82" i="9" s="1"/>
  <c r="N82" i="9"/>
  <c r="P82" i="9"/>
  <c r="S82" i="9" s="1"/>
  <c r="Q82" i="9"/>
  <c r="M82" i="9"/>
  <c r="Q84" i="8"/>
  <c r="O84" i="8"/>
  <c r="V84" i="8" s="1"/>
  <c r="D85" i="8"/>
  <c r="N84" i="8"/>
  <c r="P84" i="8"/>
  <c r="M84" i="8"/>
  <c r="O90" i="7"/>
  <c r="P90" i="7"/>
  <c r="S90" i="7" s="1"/>
  <c r="M90" i="7"/>
  <c r="N90" i="7"/>
  <c r="Q90" i="7"/>
  <c r="O85" i="2"/>
  <c r="M85" i="2"/>
  <c r="P85" i="2"/>
  <c r="S85" i="2" s="1"/>
  <c r="N85" i="2"/>
  <c r="Q85" i="2"/>
  <c r="M85" i="14"/>
  <c r="D86" i="14"/>
  <c r="N85" i="14"/>
  <c r="M86" i="13"/>
  <c r="Q86" i="13"/>
  <c r="N86" i="13"/>
  <c r="P86" i="13"/>
  <c r="O86" i="13"/>
  <c r="W86" i="13" s="1"/>
  <c r="BG89" i="27"/>
  <c r="C88" i="11" s="1"/>
  <c r="N83" i="11"/>
  <c r="P83" i="11"/>
  <c r="D84" i="11"/>
  <c r="Q83" i="11"/>
  <c r="O83" i="11"/>
  <c r="M83" i="11"/>
  <c r="FV82" i="27"/>
  <c r="P86" i="6"/>
  <c r="T86" i="6" s="1"/>
  <c r="N86" i="6"/>
  <c r="Q86" i="6"/>
  <c r="M86" i="6"/>
  <c r="O86" i="6"/>
  <c r="V86" i="6" s="1"/>
  <c r="CY80" i="5"/>
  <c r="DD85" i="23"/>
  <c r="N87" i="16"/>
  <c r="M87" i="16"/>
  <c r="Q87" i="16"/>
  <c r="O87" i="16"/>
  <c r="W87" i="16" s="1"/>
  <c r="D88" i="16"/>
  <c r="P87" i="16"/>
  <c r="N88" i="15"/>
  <c r="P88" i="15"/>
  <c r="T88" i="15" s="1"/>
  <c r="Q88" i="15"/>
  <c r="M88" i="15"/>
  <c r="O88" i="15"/>
  <c r="V88" i="15" s="1"/>
  <c r="D89" i="15"/>
  <c r="M84" i="12"/>
  <c r="D85" i="12"/>
  <c r="N84" i="12"/>
  <c r="Q84" i="12"/>
  <c r="P84" i="12"/>
  <c r="T84" i="12" s="1"/>
  <c r="O84" i="12"/>
  <c r="V84" i="12" s="1"/>
  <c r="O84" i="10"/>
  <c r="W84" i="10" s="1"/>
  <c r="Q84" i="10"/>
  <c r="D85" i="10"/>
  <c r="P84" i="10"/>
  <c r="T84" i="10" s="1"/>
  <c r="M84" i="10"/>
  <c r="N84" i="10"/>
  <c r="D84" i="9"/>
  <c r="Q83" i="9"/>
  <c r="P83" i="9"/>
  <c r="T83" i="9" s="1"/>
  <c r="O83" i="9"/>
  <c r="N83" i="9"/>
  <c r="M83" i="9"/>
  <c r="N85" i="8"/>
  <c r="P85" i="8"/>
  <c r="D86" i="8"/>
  <c r="Q85" i="8"/>
  <c r="O85" i="8"/>
  <c r="V85" i="8" s="1"/>
  <c r="M85" i="8"/>
  <c r="P91" i="7"/>
  <c r="S91" i="7" s="1"/>
  <c r="N91" i="7"/>
  <c r="M91" i="7"/>
  <c r="Q91" i="7"/>
  <c r="O91" i="7"/>
  <c r="W91" i="7" s="1"/>
  <c r="M86" i="2"/>
  <c r="N86" i="2"/>
  <c r="P86" i="2"/>
  <c r="O86" i="2"/>
  <c r="W86" i="2" s="1"/>
  <c r="Q86" i="2"/>
  <c r="N86" i="14"/>
  <c r="D87" i="14"/>
  <c r="M86" i="14"/>
  <c r="M87" i="13"/>
  <c r="O87" i="13"/>
  <c r="W87" i="13" s="1"/>
  <c r="Q87" i="13"/>
  <c r="N87" i="13"/>
  <c r="P87" i="13"/>
  <c r="S87" i="13" s="1"/>
  <c r="N87" i="12"/>
  <c r="Q87" i="12"/>
  <c r="M87" i="12"/>
  <c r="O87" i="12"/>
  <c r="P87" i="12"/>
  <c r="T87" i="12" s="1"/>
  <c r="BG90" i="27"/>
  <c r="C89" i="11" s="1"/>
  <c r="D85" i="11"/>
  <c r="N84" i="11"/>
  <c r="P84" i="11"/>
  <c r="S84" i="11" s="1"/>
  <c r="Q84" i="11"/>
  <c r="O84" i="11"/>
  <c r="W84" i="11" s="1"/>
  <c r="M84" i="11"/>
  <c r="FV83" i="27"/>
  <c r="P87" i="6"/>
  <c r="T87" i="6" s="1"/>
  <c r="O87" i="6"/>
  <c r="V87" i="6" s="1"/>
  <c r="Q87" i="6"/>
  <c r="M87" i="6"/>
  <c r="N87" i="6"/>
  <c r="CY81" i="5"/>
  <c r="DD86" i="23"/>
  <c r="O88" i="16"/>
  <c r="D89" i="16"/>
  <c r="N88" i="16"/>
  <c r="M88" i="16"/>
  <c r="Q88" i="16"/>
  <c r="P88" i="16"/>
  <c r="S88" i="16" s="1"/>
  <c r="D90" i="15"/>
  <c r="Q89" i="15"/>
  <c r="P89" i="15"/>
  <c r="T89" i="15" s="1"/>
  <c r="N89" i="15"/>
  <c r="O89" i="15"/>
  <c r="W89" i="15" s="1"/>
  <c r="M89" i="15"/>
  <c r="O85" i="12"/>
  <c r="V85" i="12" s="1"/>
  <c r="M85" i="12"/>
  <c r="P85" i="12"/>
  <c r="S85" i="12" s="1"/>
  <c r="Q85" i="12"/>
  <c r="N85" i="12"/>
  <c r="D86" i="12"/>
  <c r="Q85" i="10"/>
  <c r="N85" i="10"/>
  <c r="P85" i="10"/>
  <c r="T85" i="10" s="1"/>
  <c r="M85" i="10"/>
  <c r="D86" i="10"/>
  <c r="O85" i="10"/>
  <c r="V85" i="10" s="1"/>
  <c r="N84" i="9"/>
  <c r="Q84" i="9"/>
  <c r="D85" i="9"/>
  <c r="P84" i="9"/>
  <c r="O84" i="9"/>
  <c r="W84" i="9" s="1"/>
  <c r="M84" i="9"/>
  <c r="O86" i="8"/>
  <c r="V86" i="8" s="1"/>
  <c r="D87" i="8"/>
  <c r="M86" i="8"/>
  <c r="P86" i="8"/>
  <c r="Q86" i="8"/>
  <c r="N86" i="8"/>
  <c r="N92" i="7"/>
  <c r="O92" i="7"/>
  <c r="P92" i="7"/>
  <c r="T92" i="7" s="1"/>
  <c r="Q92" i="7"/>
  <c r="M92" i="7"/>
  <c r="M87" i="2"/>
  <c r="Q87" i="2"/>
  <c r="N87" i="2"/>
  <c r="O87" i="2"/>
  <c r="P87" i="2"/>
  <c r="T87" i="2" s="1"/>
  <c r="M87" i="14"/>
  <c r="D88" i="14"/>
  <c r="N87" i="14"/>
  <c r="Q88" i="13"/>
  <c r="M88" i="13"/>
  <c r="O88" i="13"/>
  <c r="V88" i="13" s="1"/>
  <c r="N88" i="13"/>
  <c r="P88" i="13"/>
  <c r="BG91" i="27"/>
  <c r="C90" i="11" s="1"/>
  <c r="P85" i="11"/>
  <c r="D86" i="11"/>
  <c r="O85" i="11"/>
  <c r="V85" i="11" s="1"/>
  <c r="N85" i="11"/>
  <c r="Q85" i="11"/>
  <c r="M85" i="11"/>
  <c r="FV84" i="27"/>
  <c r="FV87" i="27"/>
  <c r="P88" i="6"/>
  <c r="T88" i="6" s="1"/>
  <c r="N88" i="6"/>
  <c r="Q88" i="6"/>
  <c r="O88" i="6"/>
  <c r="M88" i="6"/>
  <c r="CY82" i="5"/>
  <c r="DD87" i="23"/>
  <c r="P89" i="16"/>
  <c r="S89" i="16" s="1"/>
  <c r="Q89" i="16"/>
  <c r="O89" i="16"/>
  <c r="V89" i="16" s="1"/>
  <c r="M89" i="16"/>
  <c r="N89" i="16"/>
  <c r="D90" i="16"/>
  <c r="N90" i="15"/>
  <c r="Q90" i="15"/>
  <c r="D91" i="15"/>
  <c r="P90" i="15"/>
  <c r="T90" i="15" s="1"/>
  <c r="M90" i="15"/>
  <c r="O90" i="15"/>
  <c r="V90" i="15" s="1"/>
  <c r="N86" i="12"/>
  <c r="P86" i="12"/>
  <c r="S86" i="12" s="1"/>
  <c r="O86" i="12"/>
  <c r="M86" i="12"/>
  <c r="Q86" i="12"/>
  <c r="O86" i="10"/>
  <c r="W86" i="10" s="1"/>
  <c r="M86" i="10"/>
  <c r="P86" i="10"/>
  <c r="S86" i="10" s="1"/>
  <c r="N86" i="10"/>
  <c r="D87" i="10"/>
  <c r="Q86" i="10"/>
  <c r="O85" i="9"/>
  <c r="W85" i="9" s="1"/>
  <c r="D86" i="9"/>
  <c r="P85" i="9"/>
  <c r="S85" i="9" s="1"/>
  <c r="M85" i="9"/>
  <c r="Q85" i="9"/>
  <c r="N85" i="9"/>
  <c r="M87" i="8"/>
  <c r="N87" i="8"/>
  <c r="D88" i="8"/>
  <c r="P87" i="8"/>
  <c r="S87" i="8" s="1"/>
  <c r="Q87" i="8"/>
  <c r="O87" i="8"/>
  <c r="V87" i="8" s="1"/>
  <c r="Q93" i="7"/>
  <c r="O93" i="7"/>
  <c r="V93" i="7" s="1"/>
  <c r="P93" i="7"/>
  <c r="S93" i="7" s="1"/>
  <c r="N93" i="7"/>
  <c r="M93" i="7"/>
  <c r="M88" i="2"/>
  <c r="O88" i="2"/>
  <c r="W88" i="2" s="1"/>
  <c r="N88" i="2"/>
  <c r="P88" i="2"/>
  <c r="S88" i="2" s="1"/>
  <c r="Q88" i="2"/>
  <c r="N88" i="14"/>
  <c r="D89" i="14"/>
  <c r="M88" i="14"/>
  <c r="N89" i="13"/>
  <c r="M89" i="13"/>
  <c r="Q89" i="13"/>
  <c r="O89" i="13"/>
  <c r="W89" i="13" s="1"/>
  <c r="P89" i="13"/>
  <c r="BG92" i="27"/>
  <c r="C91" i="11" s="1"/>
  <c r="P86" i="11"/>
  <c r="T86" i="11" s="1"/>
  <c r="M86" i="11"/>
  <c r="O86" i="11"/>
  <c r="W86" i="11" s="1"/>
  <c r="N86" i="11"/>
  <c r="Q86" i="11"/>
  <c r="D87" i="11"/>
  <c r="FV85" i="27"/>
  <c r="O89" i="6"/>
  <c r="M89" i="6"/>
  <c r="P89" i="6"/>
  <c r="T89" i="6" s="1"/>
  <c r="Q89" i="6"/>
  <c r="N89" i="6"/>
  <c r="CY83" i="5"/>
  <c r="DD88" i="23"/>
  <c r="M90" i="16"/>
  <c r="P90" i="16"/>
  <c r="S90" i="16" s="1"/>
  <c r="Q90" i="16"/>
  <c r="N90" i="16"/>
  <c r="O90" i="16"/>
  <c r="V90" i="16" s="1"/>
  <c r="D91" i="16"/>
  <c r="Q91" i="15"/>
  <c r="P91" i="15"/>
  <c r="S91" i="15" s="1"/>
  <c r="N91" i="15"/>
  <c r="O91" i="15"/>
  <c r="W91" i="15" s="1"/>
  <c r="M91" i="15"/>
  <c r="D92" i="15"/>
  <c r="Q88" i="12"/>
  <c r="P88" i="12"/>
  <c r="S88" i="12" s="1"/>
  <c r="O88" i="12"/>
  <c r="V88" i="12" s="1"/>
  <c r="M88" i="12"/>
  <c r="N88" i="12"/>
  <c r="N87" i="10"/>
  <c r="M87" i="10"/>
  <c r="Q87" i="10"/>
  <c r="P87" i="10"/>
  <c r="T87" i="10" s="1"/>
  <c r="O87" i="10"/>
  <c r="D88" i="10"/>
  <c r="O86" i="9"/>
  <c r="D87" i="9"/>
  <c r="Q86" i="9"/>
  <c r="N86" i="9"/>
  <c r="M86" i="9"/>
  <c r="P86" i="9"/>
  <c r="T86" i="9" s="1"/>
  <c r="D89" i="8"/>
  <c r="Q88" i="8"/>
  <c r="O88" i="8"/>
  <c r="W88" i="8" s="1"/>
  <c r="N88" i="8"/>
  <c r="M88" i="8"/>
  <c r="P88" i="8"/>
  <c r="S88" i="8" s="1"/>
  <c r="N94" i="7"/>
  <c r="Q94" i="7"/>
  <c r="P94" i="7"/>
  <c r="M94" i="7"/>
  <c r="O94" i="7"/>
  <c r="V94" i="7" s="1"/>
  <c r="Q89" i="2"/>
  <c r="M89" i="2"/>
  <c r="N89" i="2"/>
  <c r="P89" i="2"/>
  <c r="S89" i="2" s="1"/>
  <c r="O89" i="2"/>
  <c r="V89" i="2" s="1"/>
  <c r="D90" i="14"/>
  <c r="M89" i="14"/>
  <c r="N89" i="14"/>
  <c r="M90" i="13"/>
  <c r="N90" i="13"/>
  <c r="O90" i="13"/>
  <c r="W90" i="13" s="1"/>
  <c r="P90" i="13"/>
  <c r="T90" i="13" s="1"/>
  <c r="Q90" i="13"/>
  <c r="BG93" i="27"/>
  <c r="C92" i="11" s="1"/>
  <c r="P87" i="11"/>
  <c r="N87" i="11"/>
  <c r="Q87" i="11"/>
  <c r="O87" i="11"/>
  <c r="W87" i="11" s="1"/>
  <c r="D88" i="11"/>
  <c r="M87" i="11"/>
  <c r="FV86" i="27"/>
  <c r="P90" i="6"/>
  <c r="S90" i="6" s="1"/>
  <c r="Q90" i="6"/>
  <c r="N90" i="6"/>
  <c r="M90" i="6"/>
  <c r="O90" i="6"/>
  <c r="W90" i="6" s="1"/>
  <c r="CY84" i="5"/>
  <c r="DD89" i="23"/>
  <c r="P91" i="16"/>
  <c r="N91" i="16"/>
  <c r="Q91" i="16"/>
  <c r="O91" i="16"/>
  <c r="V91" i="16" s="1"/>
  <c r="D92" i="16"/>
  <c r="M91" i="16"/>
  <c r="N92" i="15"/>
  <c r="O92" i="15"/>
  <c r="P92" i="15"/>
  <c r="S92" i="15" s="1"/>
  <c r="Q92" i="15"/>
  <c r="M92" i="15"/>
  <c r="D93" i="15"/>
  <c r="Q89" i="12"/>
  <c r="M89" i="12"/>
  <c r="P89" i="12"/>
  <c r="T89" i="12" s="1"/>
  <c r="O89" i="12"/>
  <c r="N89" i="12"/>
  <c r="D89" i="10"/>
  <c r="N88" i="10"/>
  <c r="M88" i="10"/>
  <c r="O88" i="10"/>
  <c r="P88" i="10"/>
  <c r="S88" i="10" s="1"/>
  <c r="Q88" i="10"/>
  <c r="M87" i="9"/>
  <c r="D88" i="9"/>
  <c r="P87" i="9"/>
  <c r="S87" i="9" s="1"/>
  <c r="Q87" i="9"/>
  <c r="N87" i="9"/>
  <c r="O87" i="9"/>
  <c r="Q89" i="8"/>
  <c r="N89" i="8"/>
  <c r="D90" i="8"/>
  <c r="P89" i="8"/>
  <c r="S89" i="8" s="1"/>
  <c r="M89" i="8"/>
  <c r="O89" i="8"/>
  <c r="V89" i="8" s="1"/>
  <c r="M95" i="7"/>
  <c r="O95" i="7"/>
  <c r="V95" i="7" s="1"/>
  <c r="Q95" i="7"/>
  <c r="P95" i="7"/>
  <c r="S95" i="7" s="1"/>
  <c r="N95" i="7"/>
  <c r="Q90" i="2"/>
  <c r="O90" i="2"/>
  <c r="M90" i="2"/>
  <c r="P90" i="2"/>
  <c r="T90" i="2" s="1"/>
  <c r="N90" i="2"/>
  <c r="D91" i="14"/>
  <c r="M90" i="14"/>
  <c r="N90" i="14"/>
  <c r="M91" i="13"/>
  <c r="P91" i="13"/>
  <c r="N91" i="13"/>
  <c r="Q91" i="13"/>
  <c r="O91" i="13"/>
  <c r="BG94" i="27"/>
  <c r="C93" i="11" s="1"/>
  <c r="D89" i="11"/>
  <c r="Q88" i="11"/>
  <c r="N88" i="11"/>
  <c r="O88" i="11"/>
  <c r="W88" i="11" s="1"/>
  <c r="M88" i="11"/>
  <c r="P88" i="11"/>
  <c r="T88" i="11" s="1"/>
  <c r="FV88" i="27"/>
  <c r="N91" i="6"/>
  <c r="M91" i="6"/>
  <c r="O91" i="6"/>
  <c r="P91" i="6"/>
  <c r="S91" i="6" s="1"/>
  <c r="Q91" i="6"/>
  <c r="CY85" i="5"/>
  <c r="DD90" i="23"/>
  <c r="O92" i="16"/>
  <c r="V92" i="16" s="1"/>
  <c r="P92" i="16"/>
  <c r="D93" i="16"/>
  <c r="N92" i="16"/>
  <c r="M92" i="16"/>
  <c r="Q92" i="16"/>
  <c r="Q93" i="15"/>
  <c r="N93" i="15"/>
  <c r="D94" i="15"/>
  <c r="O93" i="15"/>
  <c r="W93" i="15" s="1"/>
  <c r="M93" i="15"/>
  <c r="P93" i="15"/>
  <c r="T93" i="15" s="1"/>
  <c r="P90" i="12"/>
  <c r="S90" i="12" s="1"/>
  <c r="Q90" i="12"/>
  <c r="O90" i="12"/>
  <c r="N90" i="12"/>
  <c r="M90" i="12"/>
  <c r="O89" i="10"/>
  <c r="P89" i="10"/>
  <c r="T89" i="10" s="1"/>
  <c r="Q89" i="10"/>
  <c r="N89" i="10"/>
  <c r="D90" i="10"/>
  <c r="M89" i="10"/>
  <c r="O88" i="9"/>
  <c r="V88" i="9" s="1"/>
  <c r="D89" i="9"/>
  <c r="Q88" i="9"/>
  <c r="P88" i="9"/>
  <c r="S88" i="9" s="1"/>
  <c r="M88" i="9"/>
  <c r="N88" i="9"/>
  <c r="M90" i="8"/>
  <c r="D91" i="8"/>
  <c r="O90" i="8"/>
  <c r="V90" i="8" s="1"/>
  <c r="Q90" i="8"/>
  <c r="P90" i="8"/>
  <c r="S90" i="8" s="1"/>
  <c r="N90" i="8"/>
  <c r="Q96" i="7"/>
  <c r="O96" i="7"/>
  <c r="M96" i="7"/>
  <c r="N96" i="7"/>
  <c r="P96" i="7"/>
  <c r="P91" i="2"/>
  <c r="O91" i="2"/>
  <c r="W91" i="2" s="1"/>
  <c r="M91" i="2"/>
  <c r="N91" i="2"/>
  <c r="Q91" i="2"/>
  <c r="N91" i="14"/>
  <c r="M91" i="14"/>
  <c r="D92" i="14"/>
  <c r="O92" i="13"/>
  <c r="P92" i="13"/>
  <c r="T92" i="13" s="1"/>
  <c r="N92" i="13"/>
  <c r="Q92" i="13"/>
  <c r="M92" i="13"/>
  <c r="BG95" i="27"/>
  <c r="C94" i="11" s="1"/>
  <c r="N89" i="11"/>
  <c r="O89" i="11"/>
  <c r="V89" i="11" s="1"/>
  <c r="M89" i="11"/>
  <c r="Q89" i="11"/>
  <c r="D90" i="11"/>
  <c r="P89" i="11"/>
  <c r="FV89" i="27"/>
  <c r="N92" i="6"/>
  <c r="M92" i="6"/>
  <c r="Q92" i="6"/>
  <c r="P92" i="6"/>
  <c r="T92" i="6" s="1"/>
  <c r="O92" i="6"/>
  <c r="CY86" i="5"/>
  <c r="DD91" i="23"/>
  <c r="Q93" i="16"/>
  <c r="M93" i="16"/>
  <c r="O93" i="16"/>
  <c r="V93" i="16" s="1"/>
  <c r="P93" i="16"/>
  <c r="S93" i="16" s="1"/>
  <c r="N93" i="16"/>
  <c r="D94" i="16"/>
  <c r="P94" i="15"/>
  <c r="S94" i="15" s="1"/>
  <c r="N94" i="15"/>
  <c r="Q94" i="15"/>
  <c r="O94" i="15"/>
  <c r="D95" i="15"/>
  <c r="M94" i="15"/>
  <c r="Q91" i="12"/>
  <c r="N91" i="12"/>
  <c r="O91" i="12"/>
  <c r="V91" i="12" s="1"/>
  <c r="P91" i="12"/>
  <c r="T91" i="12" s="1"/>
  <c r="M91" i="12"/>
  <c r="O90" i="10"/>
  <c r="V90" i="10" s="1"/>
  <c r="D91" i="10"/>
  <c r="P90" i="10"/>
  <c r="S90" i="10" s="1"/>
  <c r="M90" i="10"/>
  <c r="N90" i="10"/>
  <c r="Q90" i="10"/>
  <c r="Q89" i="9"/>
  <c r="D90" i="9"/>
  <c r="N89" i="9"/>
  <c r="O89" i="9"/>
  <c r="V89" i="9" s="1"/>
  <c r="P89" i="9"/>
  <c r="S89" i="9" s="1"/>
  <c r="M89" i="9"/>
  <c r="P91" i="8"/>
  <c r="N91" i="8"/>
  <c r="M91" i="8"/>
  <c r="O91" i="8"/>
  <c r="V91" i="8" s="1"/>
  <c r="Q91" i="8"/>
  <c r="D92" i="8"/>
  <c r="P97" i="7"/>
  <c r="T97" i="7" s="1"/>
  <c r="Q97" i="7"/>
  <c r="N97" i="7"/>
  <c r="O97" i="7"/>
  <c r="V97" i="7" s="1"/>
  <c r="M97" i="7"/>
  <c r="M92" i="2"/>
  <c r="N92" i="2"/>
  <c r="Q92" i="2"/>
  <c r="O92" i="2"/>
  <c r="V92" i="2" s="1"/>
  <c r="P92" i="2"/>
  <c r="S92" i="2" s="1"/>
  <c r="N92" i="14"/>
  <c r="M92" i="14"/>
  <c r="D93" i="14"/>
  <c r="O93" i="13"/>
  <c r="V93" i="13" s="1"/>
  <c r="P93" i="13"/>
  <c r="T93" i="13" s="1"/>
  <c r="M93" i="13"/>
  <c r="N93" i="13"/>
  <c r="Q93" i="13"/>
  <c r="BG96" i="27"/>
  <c r="C95" i="11" s="1"/>
  <c r="O90" i="11"/>
  <c r="V90" i="11" s="1"/>
  <c r="Q90" i="11"/>
  <c r="N90" i="11"/>
  <c r="P90" i="11"/>
  <c r="M90" i="11"/>
  <c r="D91" i="11"/>
  <c r="FV90" i="27"/>
  <c r="Q93" i="6"/>
  <c r="O93" i="6"/>
  <c r="W93" i="6" s="1"/>
  <c r="P93" i="6"/>
  <c r="T93" i="6" s="1"/>
  <c r="N93" i="6"/>
  <c r="M93" i="6"/>
  <c r="CY87" i="5"/>
  <c r="DD92" i="23"/>
  <c r="D95" i="16"/>
  <c r="P94" i="16"/>
  <c r="S94" i="16" s="1"/>
  <c r="Q94" i="16"/>
  <c r="N94" i="16"/>
  <c r="O94" i="16"/>
  <c r="V94" i="16" s="1"/>
  <c r="M94" i="16"/>
  <c r="D96" i="15"/>
  <c r="Q95" i="15"/>
  <c r="N95" i="15"/>
  <c r="M95" i="15"/>
  <c r="P95" i="15"/>
  <c r="O95" i="15"/>
  <c r="W95" i="15" s="1"/>
  <c r="O92" i="12"/>
  <c r="W92" i="12" s="1"/>
  <c r="P92" i="12"/>
  <c r="S92" i="12" s="1"/>
  <c r="Q92" i="12"/>
  <c r="N92" i="12"/>
  <c r="M92" i="12"/>
  <c r="O91" i="10"/>
  <c r="V91" i="10" s="1"/>
  <c r="N91" i="10"/>
  <c r="P91" i="10"/>
  <c r="S91" i="10" s="1"/>
  <c r="M91" i="10"/>
  <c r="D92" i="10"/>
  <c r="Q91" i="10"/>
  <c r="P90" i="9"/>
  <c r="S90" i="9" s="1"/>
  <c r="D91" i="9"/>
  <c r="N90" i="9"/>
  <c r="M90" i="9"/>
  <c r="O90" i="9"/>
  <c r="W90" i="9" s="1"/>
  <c r="Q90" i="9"/>
  <c r="D93" i="8"/>
  <c r="N92" i="8"/>
  <c r="M92" i="8"/>
  <c r="P92" i="8"/>
  <c r="O92" i="8"/>
  <c r="V92" i="8" s="1"/>
  <c r="Q92" i="8"/>
  <c r="N98" i="7"/>
  <c r="Q98" i="7"/>
  <c r="M98" i="7"/>
  <c r="O98" i="7"/>
  <c r="V98" i="7" s="1"/>
  <c r="P98" i="7"/>
  <c r="T98" i="7" s="1"/>
  <c r="M93" i="2"/>
  <c r="N93" i="2"/>
  <c r="O93" i="2"/>
  <c r="P93" i="2"/>
  <c r="T93" i="2" s="1"/>
  <c r="Q93" i="2"/>
  <c r="M93" i="14"/>
  <c r="N93" i="14"/>
  <c r="D94" i="14"/>
  <c r="Q94" i="13"/>
  <c r="O94" i="13"/>
  <c r="N94" i="13"/>
  <c r="P94" i="13"/>
  <c r="S94" i="13" s="1"/>
  <c r="M94" i="13"/>
  <c r="BG97" i="27"/>
  <c r="C96" i="11" s="1"/>
  <c r="P91" i="11"/>
  <c r="T91" i="11" s="1"/>
  <c r="M91" i="11"/>
  <c r="O91" i="11"/>
  <c r="W91" i="11" s="1"/>
  <c r="N91" i="11"/>
  <c r="D92" i="11"/>
  <c r="Q91" i="11"/>
  <c r="FV91" i="27"/>
  <c r="M94" i="6"/>
  <c r="Q94" i="6"/>
  <c r="O94" i="6"/>
  <c r="V94" i="6" s="1"/>
  <c r="N94" i="6"/>
  <c r="P94" i="6"/>
  <c r="T94" i="6" s="1"/>
  <c r="CY88" i="5"/>
  <c r="DD93" i="23"/>
  <c r="M95" i="16"/>
  <c r="Q95" i="16"/>
  <c r="P95" i="16"/>
  <c r="N95" i="16"/>
  <c r="O95" i="16"/>
  <c r="W95" i="16" s="1"/>
  <c r="D96" i="16"/>
  <c r="P96" i="15"/>
  <c r="S96" i="15" s="1"/>
  <c r="Q96" i="15"/>
  <c r="M96" i="15"/>
  <c r="N96" i="15"/>
  <c r="D97" i="15"/>
  <c r="O96" i="15"/>
  <c r="V96" i="15" s="1"/>
  <c r="M93" i="12"/>
  <c r="N93" i="12"/>
  <c r="O93" i="12"/>
  <c r="P93" i="12"/>
  <c r="S93" i="12" s="1"/>
  <c r="Q93" i="12"/>
  <c r="M92" i="10"/>
  <c r="P92" i="10"/>
  <c r="S92" i="10" s="1"/>
  <c r="D93" i="10"/>
  <c r="N92" i="10"/>
  <c r="O92" i="10"/>
  <c r="W92" i="10" s="1"/>
  <c r="Q92" i="10"/>
  <c r="N91" i="9"/>
  <c r="M91" i="9"/>
  <c r="D92" i="9"/>
  <c r="O91" i="9"/>
  <c r="V91" i="9" s="1"/>
  <c r="P91" i="9"/>
  <c r="S91" i="9" s="1"/>
  <c r="Q91" i="9"/>
  <c r="W92" i="8"/>
  <c r="O93" i="8"/>
  <c r="V93" i="8" s="1"/>
  <c r="P93" i="8"/>
  <c r="T93" i="8" s="1"/>
  <c r="Q93" i="8"/>
  <c r="M93" i="8"/>
  <c r="D94" i="8"/>
  <c r="N93" i="8"/>
  <c r="O99" i="7"/>
  <c r="V99" i="7" s="1"/>
  <c r="M99" i="7"/>
  <c r="P99" i="7"/>
  <c r="S99" i="7" s="1"/>
  <c r="Q99" i="7"/>
  <c r="N99" i="7"/>
  <c r="P94" i="2"/>
  <c r="S94" i="2" s="1"/>
  <c r="M94" i="2"/>
  <c r="O94" i="2"/>
  <c r="V94" i="2" s="1"/>
  <c r="N94" i="2"/>
  <c r="Q94" i="2"/>
  <c r="M94" i="14"/>
  <c r="D95" i="14"/>
  <c r="N94" i="14"/>
  <c r="N95" i="13"/>
  <c r="Q95" i="13"/>
  <c r="O95" i="13"/>
  <c r="W95" i="13" s="1"/>
  <c r="P95" i="13"/>
  <c r="S95" i="13" s="1"/>
  <c r="M95" i="13"/>
  <c r="BG98" i="27"/>
  <c r="C97" i="11" s="1"/>
  <c r="F97" i="11" s="1"/>
  <c r="O92" i="11"/>
  <c r="W92" i="11" s="1"/>
  <c r="P92" i="11"/>
  <c r="N92" i="11"/>
  <c r="Q92" i="11"/>
  <c r="M92" i="11"/>
  <c r="D93" i="11"/>
  <c r="FV92" i="27"/>
  <c r="Q95" i="6"/>
  <c r="N95" i="6"/>
  <c r="P95" i="6"/>
  <c r="O95" i="6"/>
  <c r="M95" i="6"/>
  <c r="CY89" i="5"/>
  <c r="DD94" i="23"/>
  <c r="P96" i="16"/>
  <c r="T96" i="16" s="1"/>
  <c r="N96" i="16"/>
  <c r="D97" i="16"/>
  <c r="O96" i="16"/>
  <c r="V96" i="16" s="1"/>
  <c r="M96" i="16"/>
  <c r="Q96" i="16"/>
  <c r="M97" i="15"/>
  <c r="N97" i="15"/>
  <c r="O97" i="15"/>
  <c r="V97" i="15" s="1"/>
  <c r="Q97" i="15"/>
  <c r="D98" i="15"/>
  <c r="P97" i="15"/>
  <c r="S97" i="15" s="1"/>
  <c r="O94" i="12"/>
  <c r="V94" i="12" s="1"/>
  <c r="Q94" i="12"/>
  <c r="P94" i="12"/>
  <c r="S94" i="12" s="1"/>
  <c r="M94" i="12"/>
  <c r="N94" i="12"/>
  <c r="P93" i="10"/>
  <c r="T93" i="10" s="1"/>
  <c r="D94" i="10"/>
  <c r="M93" i="10"/>
  <c r="O93" i="10"/>
  <c r="V93" i="10" s="1"/>
  <c r="Q93" i="10"/>
  <c r="N93" i="10"/>
  <c r="O92" i="9"/>
  <c r="D93" i="9"/>
  <c r="P92" i="9"/>
  <c r="M92" i="9"/>
  <c r="N92" i="9"/>
  <c r="Q92" i="9"/>
  <c r="M94" i="8"/>
  <c r="O94" i="8"/>
  <c r="W94" i="8" s="1"/>
  <c r="Q94" i="8"/>
  <c r="P94" i="8"/>
  <c r="T94" i="8" s="1"/>
  <c r="D95" i="8"/>
  <c r="N94" i="8"/>
  <c r="M100" i="7"/>
  <c r="O100" i="7"/>
  <c r="W100" i="7" s="1"/>
  <c r="P100" i="7"/>
  <c r="T100" i="7" s="1"/>
  <c r="N100" i="7"/>
  <c r="Q100" i="7"/>
  <c r="N95" i="2"/>
  <c r="P95" i="2"/>
  <c r="S95" i="2" s="1"/>
  <c r="O95" i="2"/>
  <c r="V95" i="2" s="1"/>
  <c r="M95" i="2"/>
  <c r="Q95" i="2"/>
  <c r="M95" i="14"/>
  <c r="D96" i="14"/>
  <c r="N95" i="14"/>
  <c r="Q96" i="13"/>
  <c r="P96" i="13"/>
  <c r="T96" i="13" s="1"/>
  <c r="M96" i="13"/>
  <c r="O96" i="13"/>
  <c r="V96" i="13" s="1"/>
  <c r="N96" i="13"/>
  <c r="BG99" i="27"/>
  <c r="C98" i="11" s="1"/>
  <c r="M93" i="11"/>
  <c r="D94" i="11"/>
  <c r="N93" i="11"/>
  <c r="P93" i="11"/>
  <c r="O93" i="11"/>
  <c r="W93" i="11" s="1"/>
  <c r="Q93" i="11"/>
  <c r="FV93" i="27"/>
  <c r="N102" i="7"/>
  <c r="Q102" i="7"/>
  <c r="M102" i="7"/>
  <c r="P102" i="7"/>
  <c r="O102" i="7"/>
  <c r="M96" i="6"/>
  <c r="O96" i="6"/>
  <c r="P96" i="6"/>
  <c r="T96" i="6" s="1"/>
  <c r="Q96" i="6"/>
  <c r="N96" i="6"/>
  <c r="CY90" i="5"/>
  <c r="DD95" i="23"/>
  <c r="O97" i="16"/>
  <c r="W97" i="16" s="1"/>
  <c r="P97" i="16"/>
  <c r="S97" i="16" s="1"/>
  <c r="Q97" i="16"/>
  <c r="D98" i="16"/>
  <c r="M97" i="16"/>
  <c r="N97" i="16"/>
  <c r="D99" i="15"/>
  <c r="M98" i="15"/>
  <c r="O98" i="15"/>
  <c r="V98" i="15" s="1"/>
  <c r="P98" i="15"/>
  <c r="T98" i="15" s="1"/>
  <c r="Q98" i="15"/>
  <c r="N98" i="15"/>
  <c r="P95" i="12"/>
  <c r="T95" i="12" s="1"/>
  <c r="Q95" i="12"/>
  <c r="O95" i="12"/>
  <c r="W95" i="12" s="1"/>
  <c r="N95" i="12"/>
  <c r="M95" i="12"/>
  <c r="Q94" i="10"/>
  <c r="D95" i="10"/>
  <c r="P94" i="10"/>
  <c r="S94" i="10" s="1"/>
  <c r="O94" i="10"/>
  <c r="W94" i="10" s="1"/>
  <c r="N94" i="10"/>
  <c r="M94" i="10"/>
  <c r="N93" i="9"/>
  <c r="D94" i="9"/>
  <c r="Q93" i="9"/>
  <c r="P93" i="9"/>
  <c r="S93" i="9" s="1"/>
  <c r="M93" i="9"/>
  <c r="O93" i="9"/>
  <c r="V93" i="9" s="1"/>
  <c r="Q95" i="8"/>
  <c r="O95" i="8"/>
  <c r="V95" i="8" s="1"/>
  <c r="M95" i="8"/>
  <c r="P95" i="8"/>
  <c r="T95" i="8" s="1"/>
  <c r="N95" i="8"/>
  <c r="D96" i="8"/>
  <c r="Q101" i="7"/>
  <c r="M101" i="7"/>
  <c r="P101" i="7"/>
  <c r="S101" i="7" s="1"/>
  <c r="O101" i="7"/>
  <c r="N101" i="7"/>
  <c r="O96" i="2"/>
  <c r="V96" i="2" s="1"/>
  <c r="P96" i="2"/>
  <c r="S96" i="2" s="1"/>
  <c r="M96" i="2"/>
  <c r="N96" i="2"/>
  <c r="Q96" i="2"/>
  <c r="N96" i="14"/>
  <c r="D97" i="14"/>
  <c r="M96" i="14"/>
  <c r="O97" i="13"/>
  <c r="V97" i="13" s="1"/>
  <c r="M97" i="13"/>
  <c r="N97" i="13"/>
  <c r="P97" i="13"/>
  <c r="T97" i="13" s="1"/>
  <c r="Q97" i="13"/>
  <c r="BG100" i="27"/>
  <c r="C99" i="11" s="1"/>
  <c r="O94" i="11"/>
  <c r="W94" i="11" s="1"/>
  <c r="M94" i="11"/>
  <c r="N94" i="11"/>
  <c r="Q94" i="11"/>
  <c r="D95" i="11"/>
  <c r="P94" i="11"/>
  <c r="FV94" i="27"/>
  <c r="M97" i="6"/>
  <c r="Q97" i="6"/>
  <c r="N97" i="6"/>
  <c r="O97" i="6"/>
  <c r="W97" i="6" s="1"/>
  <c r="P97" i="6"/>
  <c r="S97" i="6" s="1"/>
  <c r="CY91" i="5"/>
  <c r="DD96" i="23"/>
  <c r="Q98" i="16"/>
  <c r="O98" i="16"/>
  <c r="V98" i="16" s="1"/>
  <c r="M98" i="16"/>
  <c r="P98" i="16"/>
  <c r="T98" i="16" s="1"/>
  <c r="D99" i="16"/>
  <c r="N98" i="16"/>
  <c r="Q99" i="15"/>
  <c r="D100" i="15"/>
  <c r="N99" i="15"/>
  <c r="P99" i="15"/>
  <c r="S99" i="15" s="1"/>
  <c r="O99" i="15"/>
  <c r="W99" i="15" s="1"/>
  <c r="M99" i="15"/>
  <c r="P96" i="12"/>
  <c r="Q96" i="12"/>
  <c r="M96" i="12"/>
  <c r="O96" i="12"/>
  <c r="W96" i="12" s="1"/>
  <c r="N96" i="12"/>
  <c r="Q95" i="10"/>
  <c r="D96" i="10"/>
  <c r="O95" i="10"/>
  <c r="W95" i="10" s="1"/>
  <c r="M95" i="10"/>
  <c r="N95" i="10"/>
  <c r="P95" i="10"/>
  <c r="S95" i="10" s="1"/>
  <c r="O94" i="9"/>
  <c r="V94" i="9" s="1"/>
  <c r="P94" i="9"/>
  <c r="T94" i="9" s="1"/>
  <c r="Q94" i="9"/>
  <c r="N94" i="9"/>
  <c r="D95" i="9"/>
  <c r="M94" i="9"/>
  <c r="O96" i="8"/>
  <c r="M96" i="8"/>
  <c r="N96" i="8"/>
  <c r="P96" i="8"/>
  <c r="S96" i="8" s="1"/>
  <c r="Q96" i="8"/>
  <c r="D97" i="8"/>
  <c r="M103" i="7"/>
  <c r="O103" i="7"/>
  <c r="W103" i="7" s="1"/>
  <c r="N103" i="7"/>
  <c r="P103" i="7"/>
  <c r="Q103" i="7"/>
  <c r="N97" i="2"/>
  <c r="M97" i="2"/>
  <c r="P97" i="2"/>
  <c r="S97" i="2" s="1"/>
  <c r="O97" i="2"/>
  <c r="Q97" i="2"/>
  <c r="D98" i="14"/>
  <c r="M97" i="14"/>
  <c r="N97" i="14"/>
  <c r="N98" i="13"/>
  <c r="P98" i="13"/>
  <c r="O98" i="13"/>
  <c r="V98" i="13" s="1"/>
  <c r="Q98" i="13"/>
  <c r="M98" i="13"/>
  <c r="BG101" i="27"/>
  <c r="C100" i="11" s="1"/>
  <c r="Q95" i="11"/>
  <c r="M95" i="11"/>
  <c r="N95" i="11"/>
  <c r="D96" i="11"/>
  <c r="O95" i="11"/>
  <c r="V95" i="11" s="1"/>
  <c r="P95" i="11"/>
  <c r="T95" i="11" s="1"/>
  <c r="FV95" i="27"/>
  <c r="P98" i="6"/>
  <c r="T98" i="6" s="1"/>
  <c r="M98" i="6"/>
  <c r="Q98" i="6"/>
  <c r="N98" i="6"/>
  <c r="O98" i="6"/>
  <c r="V98" i="6" s="1"/>
  <c r="CY92" i="5"/>
  <c r="DD97" i="23"/>
  <c r="M99" i="16"/>
  <c r="N99" i="16"/>
  <c r="D100" i="16"/>
  <c r="P99" i="16"/>
  <c r="S99" i="16" s="1"/>
  <c r="Q99" i="16"/>
  <c r="O99" i="16"/>
  <c r="V99" i="16" s="1"/>
  <c r="Q100" i="15"/>
  <c r="M100" i="15"/>
  <c r="O100" i="15"/>
  <c r="V100" i="15" s="1"/>
  <c r="D101" i="15"/>
  <c r="N100" i="15"/>
  <c r="P100" i="15"/>
  <c r="N97" i="12"/>
  <c r="M97" i="12"/>
  <c r="O97" i="12"/>
  <c r="W97" i="12" s="1"/>
  <c r="Q97" i="12"/>
  <c r="P97" i="12"/>
  <c r="S97" i="12" s="1"/>
  <c r="P96" i="10"/>
  <c r="S96" i="10" s="1"/>
  <c r="D97" i="10"/>
  <c r="N96" i="10"/>
  <c r="Q96" i="10"/>
  <c r="M96" i="10"/>
  <c r="O96" i="10"/>
  <c r="W96" i="10" s="1"/>
  <c r="D96" i="9"/>
  <c r="Q95" i="9"/>
  <c r="P95" i="9"/>
  <c r="N95" i="9"/>
  <c r="M95" i="9"/>
  <c r="O95" i="9"/>
  <c r="V95" i="9" s="1"/>
  <c r="O97" i="8"/>
  <c r="V97" i="8" s="1"/>
  <c r="D98" i="8"/>
  <c r="Q97" i="8"/>
  <c r="P97" i="8"/>
  <c r="S97" i="8" s="1"/>
  <c r="N97" i="8"/>
  <c r="M97" i="8"/>
  <c r="Q104" i="7"/>
  <c r="M104" i="7"/>
  <c r="O104" i="7"/>
  <c r="W104" i="7" s="1"/>
  <c r="N104" i="7"/>
  <c r="P104" i="7"/>
  <c r="T104" i="7" s="1"/>
  <c r="P98" i="2"/>
  <c r="T98" i="2" s="1"/>
  <c r="Q98" i="2"/>
  <c r="O98" i="2"/>
  <c r="W98" i="2" s="1"/>
  <c r="M98" i="2"/>
  <c r="N98" i="2"/>
  <c r="D99" i="14"/>
  <c r="N98" i="14"/>
  <c r="M98" i="14"/>
  <c r="N99" i="13"/>
  <c r="M99" i="13"/>
  <c r="Q99" i="13"/>
  <c r="P99" i="13"/>
  <c r="T99" i="13" s="1"/>
  <c r="O99" i="13"/>
  <c r="BG102" i="27"/>
  <c r="C101" i="11" s="1"/>
  <c r="N96" i="11"/>
  <c r="P96" i="11"/>
  <c r="S96" i="11" s="1"/>
  <c r="M96" i="11"/>
  <c r="O96" i="11"/>
  <c r="W96" i="11" s="1"/>
  <c r="Q96" i="11"/>
  <c r="D97" i="11"/>
  <c r="FV96" i="27"/>
  <c r="N99" i="6"/>
  <c r="P99" i="6"/>
  <c r="O99" i="6"/>
  <c r="W99" i="6" s="1"/>
  <c r="M99" i="6"/>
  <c r="Q99" i="6"/>
  <c r="CY93" i="5"/>
  <c r="DD98" i="23"/>
  <c r="N100" i="16"/>
  <c r="P100" i="16"/>
  <c r="S100" i="16" s="1"/>
  <c r="Q100" i="16"/>
  <c r="D101" i="16"/>
  <c r="M100" i="16"/>
  <c r="O100" i="16"/>
  <c r="W100" i="16" s="1"/>
  <c r="M101" i="15"/>
  <c r="O101" i="15"/>
  <c r="V101" i="15" s="1"/>
  <c r="Q101" i="15"/>
  <c r="D102" i="15"/>
  <c r="P101" i="15"/>
  <c r="T101" i="15" s="1"/>
  <c r="N101" i="15"/>
  <c r="P98" i="12"/>
  <c r="Q98" i="12"/>
  <c r="M98" i="12"/>
  <c r="N98" i="12"/>
  <c r="O98" i="12"/>
  <c r="W98" i="12" s="1"/>
  <c r="M97" i="10"/>
  <c r="O97" i="10"/>
  <c r="W97" i="10" s="1"/>
  <c r="N97" i="10"/>
  <c r="Q97" i="10"/>
  <c r="P97" i="10"/>
  <c r="S97" i="10" s="1"/>
  <c r="D98" i="10"/>
  <c r="M96" i="9"/>
  <c r="P96" i="9"/>
  <c r="T96" i="9" s="1"/>
  <c r="Q96" i="9"/>
  <c r="O96" i="9"/>
  <c r="V96" i="9" s="1"/>
  <c r="D97" i="9"/>
  <c r="N96" i="9"/>
  <c r="M98" i="8"/>
  <c r="D99" i="8"/>
  <c r="Q98" i="8"/>
  <c r="N98" i="8"/>
  <c r="P98" i="8"/>
  <c r="S98" i="8" s="1"/>
  <c r="O98" i="8"/>
  <c r="V98" i="8" s="1"/>
  <c r="O105" i="7"/>
  <c r="W105" i="7" s="1"/>
  <c r="N105" i="7"/>
  <c r="P105" i="7"/>
  <c r="Q105" i="7"/>
  <c r="M105" i="7"/>
  <c r="N99" i="2"/>
  <c r="M99" i="2"/>
  <c r="P99" i="2"/>
  <c r="T99" i="2" s="1"/>
  <c r="Q99" i="2"/>
  <c r="O99" i="2"/>
  <c r="V99" i="2" s="1"/>
  <c r="D100" i="14"/>
  <c r="M99" i="14"/>
  <c r="N99" i="14"/>
  <c r="M100" i="13"/>
  <c r="O100" i="13"/>
  <c r="V100" i="13" s="1"/>
  <c r="N100" i="13"/>
  <c r="Q100" i="13"/>
  <c r="P100" i="13"/>
  <c r="T100" i="13" s="1"/>
  <c r="N97" i="11"/>
  <c r="Q97" i="11"/>
  <c r="O97" i="11"/>
  <c r="V97" i="11" s="1"/>
  <c r="D98" i="11"/>
  <c r="M97" i="11"/>
  <c r="P97" i="11"/>
  <c r="T97" i="11" s="1"/>
  <c r="FV97" i="27"/>
  <c r="N102" i="2"/>
  <c r="Q102" i="2"/>
  <c r="M102" i="2"/>
  <c r="O102" i="2"/>
  <c r="V102" i="2" s="1"/>
  <c r="P102" i="2"/>
  <c r="S102" i="2" s="1"/>
  <c r="N102" i="6"/>
  <c r="Q102" i="6"/>
  <c r="M102" i="6"/>
  <c r="P102" i="6"/>
  <c r="S102" i="6" s="1"/>
  <c r="O102" i="6"/>
  <c r="W102" i="6" s="1"/>
  <c r="O100" i="6"/>
  <c r="W100" i="6" s="1"/>
  <c r="N100" i="6"/>
  <c r="P100" i="6"/>
  <c r="T100" i="6" s="1"/>
  <c r="Q100" i="6"/>
  <c r="M100" i="6"/>
  <c r="CY94" i="5"/>
  <c r="DD99" i="23"/>
  <c r="M101" i="16"/>
  <c r="O101" i="16"/>
  <c r="V101" i="16" s="1"/>
  <c r="N101" i="16"/>
  <c r="D102" i="16"/>
  <c r="P101" i="16"/>
  <c r="Q101" i="16"/>
  <c r="Q102" i="15"/>
  <c r="D103" i="15"/>
  <c r="M102" i="15"/>
  <c r="O102" i="15"/>
  <c r="W102" i="15" s="1"/>
  <c r="P102" i="15"/>
  <c r="T102" i="15" s="1"/>
  <c r="N102" i="15"/>
  <c r="N99" i="12"/>
  <c r="O99" i="12"/>
  <c r="W99" i="12" s="1"/>
  <c r="Q99" i="12"/>
  <c r="M99" i="12"/>
  <c r="P99" i="12"/>
  <c r="S99" i="12" s="1"/>
  <c r="P98" i="10"/>
  <c r="S98" i="10" s="1"/>
  <c r="O98" i="10"/>
  <c r="W98" i="10" s="1"/>
  <c r="M98" i="10"/>
  <c r="D99" i="10"/>
  <c r="N98" i="10"/>
  <c r="Q98" i="10"/>
  <c r="Q97" i="9"/>
  <c r="N97" i="9"/>
  <c r="M97" i="9"/>
  <c r="O97" i="9"/>
  <c r="P97" i="9"/>
  <c r="T97" i="9" s="1"/>
  <c r="D98" i="9"/>
  <c r="D100" i="8"/>
  <c r="P99" i="8"/>
  <c r="T99" i="8" s="1"/>
  <c r="N99" i="8"/>
  <c r="M99" i="8"/>
  <c r="Q99" i="8"/>
  <c r="O99" i="8"/>
  <c r="V99" i="8" s="1"/>
  <c r="Q106" i="7"/>
  <c r="N106" i="7"/>
  <c r="M106" i="7"/>
  <c r="O106" i="7"/>
  <c r="W106" i="7" s="1"/>
  <c r="P106" i="7"/>
  <c r="T106" i="7" s="1"/>
  <c r="P100" i="2"/>
  <c r="S100" i="2" s="1"/>
  <c r="Q100" i="2"/>
  <c r="O100" i="2"/>
  <c r="W100" i="2" s="1"/>
  <c r="N100" i="2"/>
  <c r="M100" i="2"/>
  <c r="M100" i="14"/>
  <c r="D101" i="14"/>
  <c r="N100" i="14"/>
  <c r="N101" i="13"/>
  <c r="P101" i="13"/>
  <c r="S101" i="13" s="1"/>
  <c r="M101" i="13"/>
  <c r="O101" i="13"/>
  <c r="V101" i="13" s="1"/>
  <c r="Q101" i="13"/>
  <c r="N98" i="11"/>
  <c r="Q98" i="11"/>
  <c r="P98" i="11"/>
  <c r="T98" i="11" s="1"/>
  <c r="D99" i="11"/>
  <c r="M98" i="11"/>
  <c r="O98" i="11"/>
  <c r="W98" i="11" s="1"/>
  <c r="FV98" i="27"/>
  <c r="M101" i="6"/>
  <c r="P101" i="6"/>
  <c r="S101" i="6" s="1"/>
  <c r="Q101" i="6"/>
  <c r="N101" i="6"/>
  <c r="O101" i="6"/>
  <c r="V101" i="6" s="1"/>
  <c r="CY95" i="5"/>
  <c r="DD100" i="23"/>
  <c r="M102" i="16"/>
  <c r="O102" i="16"/>
  <c r="D103" i="16"/>
  <c r="N102" i="16"/>
  <c r="Q102" i="16"/>
  <c r="P102" i="16"/>
  <c r="P103" i="15"/>
  <c r="T103" i="15" s="1"/>
  <c r="O103" i="15"/>
  <c r="W103" i="15" s="1"/>
  <c r="M103" i="15"/>
  <c r="N103" i="15"/>
  <c r="D104" i="15"/>
  <c r="Q103" i="15"/>
  <c r="O100" i="12"/>
  <c r="W100" i="12" s="1"/>
  <c r="M100" i="12"/>
  <c r="P100" i="12"/>
  <c r="S100" i="12" s="1"/>
  <c r="Q100" i="12"/>
  <c r="N100" i="12"/>
  <c r="O99" i="10"/>
  <c r="N99" i="10"/>
  <c r="D100" i="10"/>
  <c r="Q99" i="10"/>
  <c r="P99" i="10"/>
  <c r="S99" i="10" s="1"/>
  <c r="M99" i="10"/>
  <c r="O98" i="9"/>
  <c r="W98" i="9" s="1"/>
  <c r="P98" i="9"/>
  <c r="T98" i="9" s="1"/>
  <c r="N98" i="9"/>
  <c r="M98" i="9"/>
  <c r="Q98" i="9"/>
  <c r="D99" i="9"/>
  <c r="M100" i="8"/>
  <c r="Q100" i="8"/>
  <c r="N100" i="8"/>
  <c r="O100" i="8"/>
  <c r="V100" i="8" s="1"/>
  <c r="P100" i="8"/>
  <c r="T100" i="8" s="1"/>
  <c r="D101" i="8"/>
  <c r="O107" i="7"/>
  <c r="Q107" i="7"/>
  <c r="P107" i="7"/>
  <c r="S107" i="7" s="1"/>
  <c r="M107" i="7"/>
  <c r="N107" i="7"/>
  <c r="N101" i="2"/>
  <c r="M101" i="2"/>
  <c r="Q101" i="2"/>
  <c r="O101" i="2"/>
  <c r="P101" i="2"/>
  <c r="T101" i="2" s="1"/>
  <c r="D102" i="14"/>
  <c r="N101" i="14"/>
  <c r="M101" i="14"/>
  <c r="P102" i="13"/>
  <c r="T102" i="13" s="1"/>
  <c r="N102" i="13"/>
  <c r="O102" i="13"/>
  <c r="M102" i="13"/>
  <c r="Q102" i="13"/>
  <c r="M99" i="11"/>
  <c r="N99" i="11"/>
  <c r="D100" i="11"/>
  <c r="O99" i="11"/>
  <c r="Q99" i="11"/>
  <c r="P99" i="11"/>
  <c r="S99" i="11" s="1"/>
  <c r="FV99" i="27"/>
  <c r="P103" i="6"/>
  <c r="S103" i="6" s="1"/>
  <c r="Q103" i="6"/>
  <c r="O103" i="6"/>
  <c r="W103" i="6" s="1"/>
  <c r="N103" i="6"/>
  <c r="M103" i="6"/>
  <c r="CY96" i="5"/>
  <c r="DD101" i="23"/>
  <c r="P103" i="16"/>
  <c r="S103" i="16" s="1"/>
  <c r="M103" i="16"/>
  <c r="Q103" i="16"/>
  <c r="N103" i="16"/>
  <c r="O103" i="16"/>
  <c r="V103" i="16" s="1"/>
  <c r="D104" i="16"/>
  <c r="Q104" i="15"/>
  <c r="M104" i="15"/>
  <c r="D105" i="15"/>
  <c r="D106" i="15"/>
  <c r="N104" i="15"/>
  <c r="P104" i="15"/>
  <c r="O104" i="15"/>
  <c r="V104" i="15" s="1"/>
  <c r="O101" i="12"/>
  <c r="V101" i="12" s="1"/>
  <c r="N101" i="12"/>
  <c r="M101" i="12"/>
  <c r="Q101" i="12"/>
  <c r="P101" i="12"/>
  <c r="S101" i="12" s="1"/>
  <c r="Q100" i="10"/>
  <c r="N100" i="10"/>
  <c r="D101" i="10"/>
  <c r="O100" i="10"/>
  <c r="V100" i="10" s="1"/>
  <c r="P100" i="10"/>
  <c r="S100" i="10" s="1"/>
  <c r="M100" i="10"/>
  <c r="P99" i="9"/>
  <c r="S99" i="9" s="1"/>
  <c r="Q99" i="9"/>
  <c r="D100" i="9"/>
  <c r="N99" i="9"/>
  <c r="M99" i="9"/>
  <c r="O99" i="9"/>
  <c r="V99" i="9" s="1"/>
  <c r="O101" i="8"/>
  <c r="V101" i="8" s="1"/>
  <c r="D102" i="8"/>
  <c r="Q101" i="8"/>
  <c r="P101" i="8"/>
  <c r="T101" i="8" s="1"/>
  <c r="N101" i="8"/>
  <c r="M101" i="8"/>
  <c r="O108" i="7"/>
  <c r="N108" i="7"/>
  <c r="Q108" i="7"/>
  <c r="M108" i="7"/>
  <c r="P108" i="7"/>
  <c r="S108" i="7" s="1"/>
  <c r="Q103" i="2"/>
  <c r="N103" i="2"/>
  <c r="O103" i="2"/>
  <c r="V103" i="2" s="1"/>
  <c r="M103" i="2"/>
  <c r="P103" i="2"/>
  <c r="T103" i="2" s="1"/>
  <c r="D107" i="15"/>
  <c r="M106" i="15"/>
  <c r="O106" i="15"/>
  <c r="N106" i="15"/>
  <c r="P106" i="15"/>
  <c r="Q106" i="15"/>
  <c r="N102" i="14"/>
  <c r="D103" i="14"/>
  <c r="M102" i="14"/>
  <c r="O103" i="13"/>
  <c r="V103" i="13" s="1"/>
  <c r="N103" i="13"/>
  <c r="M103" i="13"/>
  <c r="Q103" i="13"/>
  <c r="P103" i="13"/>
  <c r="N100" i="11"/>
  <c r="O100" i="11"/>
  <c r="W100" i="11" s="1"/>
  <c r="D101" i="11"/>
  <c r="M100" i="11"/>
  <c r="Q100" i="11"/>
  <c r="P100" i="11"/>
  <c r="S100" i="11" s="1"/>
  <c r="FV100" i="27"/>
  <c r="N104" i="6"/>
  <c r="M104" i="6"/>
  <c r="P104" i="6"/>
  <c r="S104" i="6" s="1"/>
  <c r="O104" i="6"/>
  <c r="V104" i="6" s="1"/>
  <c r="Q104" i="6"/>
  <c r="CY97" i="5"/>
  <c r="DD103" i="23"/>
  <c r="Q104" i="16"/>
  <c r="O104" i="16"/>
  <c r="W104" i="16" s="1"/>
  <c r="N104" i="16"/>
  <c r="D105" i="16"/>
  <c r="M104" i="16"/>
  <c r="P104" i="16"/>
  <c r="S104" i="16" s="1"/>
  <c r="N105" i="15"/>
  <c r="Q105" i="15"/>
  <c r="O105" i="15"/>
  <c r="W105" i="15" s="1"/>
  <c r="M105" i="15"/>
  <c r="P105" i="15"/>
  <c r="S105" i="15" s="1"/>
  <c r="M102" i="12"/>
  <c r="Q102" i="12"/>
  <c r="P102" i="12"/>
  <c r="T102" i="12" s="1"/>
  <c r="O102" i="12"/>
  <c r="V102" i="12" s="1"/>
  <c r="N102" i="12"/>
  <c r="D102" i="10"/>
  <c r="N101" i="10"/>
  <c r="O101" i="10"/>
  <c r="V101" i="10" s="1"/>
  <c r="P101" i="10"/>
  <c r="S101" i="10" s="1"/>
  <c r="M101" i="10"/>
  <c r="Q101" i="10"/>
  <c r="D101" i="9"/>
  <c r="Q100" i="9"/>
  <c r="O100" i="9"/>
  <c r="V100" i="9" s="1"/>
  <c r="P100" i="9"/>
  <c r="T100" i="9" s="1"/>
  <c r="N100" i="9"/>
  <c r="M100" i="9"/>
  <c r="P102" i="8"/>
  <c r="Q102" i="8"/>
  <c r="N102" i="8"/>
  <c r="O102" i="8"/>
  <c r="W102" i="8" s="1"/>
  <c r="M102" i="8"/>
  <c r="D103" i="8"/>
  <c r="N109" i="7"/>
  <c r="O109" i="7"/>
  <c r="P109" i="7"/>
  <c r="T109" i="7" s="1"/>
  <c r="Q109" i="7"/>
  <c r="M109" i="7"/>
  <c r="Q104" i="2"/>
  <c r="M104" i="2"/>
  <c r="P104" i="2"/>
  <c r="N104" i="2"/>
  <c r="O104" i="2"/>
  <c r="V104" i="2" s="1"/>
  <c r="D108" i="15"/>
  <c r="M107" i="15"/>
  <c r="O107" i="15"/>
  <c r="V107" i="15" s="1"/>
  <c r="N107" i="15"/>
  <c r="P107" i="15"/>
  <c r="Q107" i="15"/>
  <c r="N103" i="14"/>
  <c r="D104" i="14"/>
  <c r="M103" i="14"/>
  <c r="Q104" i="13"/>
  <c r="O104" i="13"/>
  <c r="N104" i="13"/>
  <c r="P104" i="13"/>
  <c r="S104" i="13" s="1"/>
  <c r="M104" i="13"/>
  <c r="BG107" i="27"/>
  <c r="C106" i="11" s="1"/>
  <c r="N101" i="11"/>
  <c r="D102" i="11"/>
  <c r="Q101" i="11"/>
  <c r="O101" i="11"/>
  <c r="M101" i="11"/>
  <c r="P101" i="11"/>
  <c r="T101" i="11" s="1"/>
  <c r="FV103" i="27"/>
  <c r="FV101" i="27"/>
  <c r="Q105" i="6"/>
  <c r="P105" i="6"/>
  <c r="M105" i="6"/>
  <c r="N105" i="6"/>
  <c r="O105" i="6"/>
  <c r="CY98" i="5"/>
  <c r="DD104" i="23"/>
  <c r="N105" i="16"/>
  <c r="D106" i="16"/>
  <c r="Q105" i="16"/>
  <c r="O105" i="16"/>
  <c r="W105" i="16" s="1"/>
  <c r="M105" i="16"/>
  <c r="P105" i="16"/>
  <c r="T105" i="16" s="1"/>
  <c r="O103" i="12"/>
  <c r="V103" i="12" s="1"/>
  <c r="Q103" i="12"/>
  <c r="N103" i="12"/>
  <c r="M103" i="12"/>
  <c r="P103" i="12"/>
  <c r="P102" i="10"/>
  <c r="S102" i="10" s="1"/>
  <c r="N102" i="10"/>
  <c r="O102" i="10"/>
  <c r="Q102" i="10"/>
  <c r="D103" i="10"/>
  <c r="M102" i="10"/>
  <c r="M101" i="9"/>
  <c r="Q101" i="9"/>
  <c r="P101" i="9"/>
  <c r="T101" i="9" s="1"/>
  <c r="O101" i="9"/>
  <c r="D102" i="9"/>
  <c r="N101" i="9"/>
  <c r="O103" i="8"/>
  <c r="V103" i="8" s="1"/>
  <c r="N103" i="8"/>
  <c r="D104" i="8"/>
  <c r="P103" i="8"/>
  <c r="S103" i="8" s="1"/>
  <c r="Q103" i="8"/>
  <c r="M103" i="8"/>
  <c r="Q110" i="7"/>
  <c r="P110" i="7"/>
  <c r="N110" i="7"/>
  <c r="M110" i="7"/>
  <c r="O110" i="7"/>
  <c r="P105" i="2"/>
  <c r="M105" i="2"/>
  <c r="N105" i="2"/>
  <c r="O105" i="2"/>
  <c r="V105" i="2" s="1"/>
  <c r="Q105" i="2"/>
  <c r="D109" i="15"/>
  <c r="M108" i="15"/>
  <c r="N108" i="15"/>
  <c r="O108" i="15"/>
  <c r="W108" i="15" s="1"/>
  <c r="P108" i="15"/>
  <c r="S108" i="15" s="1"/>
  <c r="Q108" i="15"/>
  <c r="N104" i="14"/>
  <c r="M104" i="14"/>
  <c r="D105" i="14"/>
  <c r="O105" i="13"/>
  <c r="W105" i="13" s="1"/>
  <c r="N105" i="13"/>
  <c r="Q105" i="13"/>
  <c r="P105" i="13"/>
  <c r="S105" i="13" s="1"/>
  <c r="M105" i="13"/>
  <c r="BG108" i="27"/>
  <c r="C107" i="11" s="1"/>
  <c r="D103" i="11"/>
  <c r="Q102" i="11"/>
  <c r="O102" i="11"/>
  <c r="P102" i="11"/>
  <c r="M102" i="11"/>
  <c r="N102" i="11"/>
  <c r="FV102" i="27"/>
  <c r="M106" i="6"/>
  <c r="N106" i="6"/>
  <c r="Q106" i="6"/>
  <c r="O106" i="6"/>
  <c r="P106" i="6"/>
  <c r="S106" i="6" s="1"/>
  <c r="CY101" i="5"/>
  <c r="CY99" i="5"/>
  <c r="DD105" i="23"/>
  <c r="D107" i="16"/>
  <c r="N106" i="16"/>
  <c r="P106" i="16"/>
  <c r="T106" i="16" s="1"/>
  <c r="O106" i="16"/>
  <c r="W106" i="16" s="1"/>
  <c r="Q106" i="16"/>
  <c r="M106" i="16"/>
  <c r="P104" i="12"/>
  <c r="S104" i="12" s="1"/>
  <c r="N104" i="12"/>
  <c r="O104" i="12"/>
  <c r="W104" i="12" s="1"/>
  <c r="M104" i="12"/>
  <c r="Q104" i="12"/>
  <c r="M103" i="10"/>
  <c r="Q103" i="10"/>
  <c r="P103" i="10"/>
  <c r="S103" i="10" s="1"/>
  <c r="N103" i="10"/>
  <c r="D104" i="10"/>
  <c r="O103" i="10"/>
  <c r="Q102" i="9"/>
  <c r="N102" i="9"/>
  <c r="M102" i="9"/>
  <c r="O102" i="9"/>
  <c r="V102" i="9" s="1"/>
  <c r="D103" i="9"/>
  <c r="P102" i="9"/>
  <c r="M104" i="8"/>
  <c r="N104" i="8"/>
  <c r="D105" i="8"/>
  <c r="Q104" i="8"/>
  <c r="O104" i="8"/>
  <c r="V104" i="8" s="1"/>
  <c r="P104" i="8"/>
  <c r="S104" i="8" s="1"/>
  <c r="P111" i="7"/>
  <c r="S111" i="7" s="1"/>
  <c r="O111" i="7"/>
  <c r="W111" i="7" s="1"/>
  <c r="M111" i="7"/>
  <c r="N111" i="7"/>
  <c r="Q111" i="7"/>
  <c r="M106" i="2"/>
  <c r="N106" i="2"/>
  <c r="Q106" i="2"/>
  <c r="O106" i="2"/>
  <c r="V106" i="2" s="1"/>
  <c r="P106" i="2"/>
  <c r="T106" i="2" s="1"/>
  <c r="D110" i="15"/>
  <c r="M109" i="15"/>
  <c r="O109" i="15"/>
  <c r="W109" i="15" s="1"/>
  <c r="N109" i="15"/>
  <c r="P109" i="15"/>
  <c r="S109" i="15" s="1"/>
  <c r="Q109" i="15"/>
  <c r="N105" i="14"/>
  <c r="M105" i="14"/>
  <c r="D106" i="14"/>
  <c r="N106" i="13"/>
  <c r="Q106" i="13"/>
  <c r="M106" i="13"/>
  <c r="O106" i="13"/>
  <c r="W106" i="13" s="1"/>
  <c r="P106" i="13"/>
  <c r="S106" i="13" s="1"/>
  <c r="BG109" i="27"/>
  <c r="C108" i="11" s="1"/>
  <c r="D104" i="11"/>
  <c r="N103" i="11"/>
  <c r="O103" i="11"/>
  <c r="W103" i="11" s="1"/>
  <c r="Q103" i="11"/>
  <c r="P103" i="11"/>
  <c r="S103" i="11" s="1"/>
  <c r="M103" i="11"/>
  <c r="FV104" i="27"/>
  <c r="Q107" i="6"/>
  <c r="M107" i="6"/>
  <c r="O107" i="6"/>
  <c r="N107" i="6"/>
  <c r="P107" i="6"/>
  <c r="CY100" i="5"/>
  <c r="DD106" i="23"/>
  <c r="Q107" i="16"/>
  <c r="M107" i="16"/>
  <c r="P107" i="16"/>
  <c r="S107" i="16" s="1"/>
  <c r="O107" i="16"/>
  <c r="N107" i="16"/>
  <c r="D108" i="16"/>
  <c r="P105" i="12"/>
  <c r="M105" i="12"/>
  <c r="Q105" i="12"/>
  <c r="N105" i="12"/>
  <c r="O105" i="12"/>
  <c r="V105" i="12" s="1"/>
  <c r="D105" i="10"/>
  <c r="O104" i="10"/>
  <c r="V104" i="10" s="1"/>
  <c r="M104" i="10"/>
  <c r="N104" i="10"/>
  <c r="P104" i="10"/>
  <c r="Q104" i="10"/>
  <c r="P103" i="9"/>
  <c r="S103" i="9" s="1"/>
  <c r="N103" i="9"/>
  <c r="Q103" i="9"/>
  <c r="D104" i="9"/>
  <c r="O103" i="9"/>
  <c r="W103" i="9" s="1"/>
  <c r="M103" i="9"/>
  <c r="M105" i="8"/>
  <c r="P105" i="8"/>
  <c r="S105" i="8" s="1"/>
  <c r="Q105" i="8"/>
  <c r="N105" i="8"/>
  <c r="D106" i="8"/>
  <c r="O105" i="8"/>
  <c r="V105" i="8" s="1"/>
  <c r="O112" i="7"/>
  <c r="V112" i="7" s="1"/>
  <c r="N112" i="7"/>
  <c r="Q112" i="7"/>
  <c r="M112" i="7"/>
  <c r="P112" i="7"/>
  <c r="P107" i="2"/>
  <c r="T107" i="2" s="1"/>
  <c r="N107" i="2"/>
  <c r="M107" i="2"/>
  <c r="Q107" i="2"/>
  <c r="O107" i="2"/>
  <c r="W107" i="2" s="1"/>
  <c r="D111" i="15"/>
  <c r="M110" i="15"/>
  <c r="O110" i="15"/>
  <c r="W110" i="15" s="1"/>
  <c r="N110" i="15"/>
  <c r="P110" i="15"/>
  <c r="T110" i="15" s="1"/>
  <c r="Q110" i="15"/>
  <c r="D107" i="14"/>
  <c r="N106" i="14"/>
  <c r="M106" i="14"/>
  <c r="M107" i="13"/>
  <c r="O107" i="13"/>
  <c r="W107" i="13" s="1"/>
  <c r="Q107" i="13"/>
  <c r="N107" i="13"/>
  <c r="P107" i="13"/>
  <c r="T107" i="13" s="1"/>
  <c r="BG110" i="27"/>
  <c r="C109" i="11" s="1"/>
  <c r="O104" i="11"/>
  <c r="V104" i="11" s="1"/>
  <c r="N104" i="11"/>
  <c r="D105" i="11"/>
  <c r="P104" i="11"/>
  <c r="Q104" i="11"/>
  <c r="M104" i="11"/>
  <c r="FV105" i="27"/>
  <c r="Q108" i="6"/>
  <c r="M108" i="6"/>
  <c r="N108" i="6"/>
  <c r="O108" i="6"/>
  <c r="W108" i="6" s="1"/>
  <c r="P108" i="6"/>
  <c r="CY102" i="5"/>
  <c r="DD107" i="23"/>
  <c r="M108" i="16"/>
  <c r="Q108" i="16"/>
  <c r="P108" i="16"/>
  <c r="T108" i="16" s="1"/>
  <c r="D109" i="16"/>
  <c r="N108" i="16"/>
  <c r="O108" i="16"/>
  <c r="V108" i="16" s="1"/>
  <c r="P106" i="12"/>
  <c r="S106" i="12" s="1"/>
  <c r="Q106" i="12"/>
  <c r="N106" i="12"/>
  <c r="O106" i="12"/>
  <c r="V106" i="12" s="1"/>
  <c r="M106" i="12"/>
  <c r="Q105" i="10"/>
  <c r="D106" i="10"/>
  <c r="N105" i="10"/>
  <c r="M105" i="10"/>
  <c r="P105" i="10"/>
  <c r="S105" i="10" s="1"/>
  <c r="O105" i="10"/>
  <c r="Q104" i="9"/>
  <c r="O104" i="9"/>
  <c r="V104" i="9" s="1"/>
  <c r="M104" i="9"/>
  <c r="D105" i="9"/>
  <c r="N104" i="9"/>
  <c r="P104" i="9"/>
  <c r="S104" i="9" s="1"/>
  <c r="Q106" i="8"/>
  <c r="D107" i="8"/>
  <c r="N106" i="8"/>
  <c r="P106" i="8"/>
  <c r="T106" i="8" s="1"/>
  <c r="O106" i="8"/>
  <c r="V106" i="8" s="1"/>
  <c r="M106" i="8"/>
  <c r="N113" i="7"/>
  <c r="Q113" i="7"/>
  <c r="M113" i="7"/>
  <c r="O113" i="7"/>
  <c r="V113" i="7" s="1"/>
  <c r="P113" i="7"/>
  <c r="Q108" i="2"/>
  <c r="P108" i="2"/>
  <c r="S108" i="2" s="1"/>
  <c r="O108" i="2"/>
  <c r="W108" i="2" s="1"/>
  <c r="N108" i="2"/>
  <c r="M108" i="2"/>
  <c r="D112" i="15"/>
  <c r="M111" i="15"/>
  <c r="O111" i="15"/>
  <c r="P111" i="15"/>
  <c r="S111" i="15" s="1"/>
  <c r="N111" i="15"/>
  <c r="Q111" i="15"/>
  <c r="D108" i="14"/>
  <c r="N107" i="14"/>
  <c r="M107" i="14"/>
  <c r="M108" i="13"/>
  <c r="P108" i="13"/>
  <c r="T108" i="13" s="1"/>
  <c r="O108" i="13"/>
  <c r="W108" i="13" s="1"/>
  <c r="N108" i="13"/>
  <c r="Q108" i="13"/>
  <c r="BG111" i="27"/>
  <c r="C110" i="11" s="1"/>
  <c r="D106" i="11"/>
  <c r="M105" i="11"/>
  <c r="N105" i="11"/>
  <c r="Q105" i="11"/>
  <c r="P105" i="11"/>
  <c r="S105" i="11" s="1"/>
  <c r="O105" i="11"/>
  <c r="FV106" i="27"/>
  <c r="P109" i="6"/>
  <c r="T109" i="6" s="1"/>
  <c r="O109" i="6"/>
  <c r="M109" i="6"/>
  <c r="N109" i="6"/>
  <c r="Q109" i="6"/>
  <c r="CY103" i="5"/>
  <c r="DD108" i="23"/>
  <c r="M109" i="16"/>
  <c r="O109" i="16"/>
  <c r="V109" i="16" s="1"/>
  <c r="Q109" i="16"/>
  <c r="P109" i="16"/>
  <c r="T109" i="16" s="1"/>
  <c r="D110" i="16"/>
  <c r="N109" i="16"/>
  <c r="N107" i="12"/>
  <c r="M107" i="12"/>
  <c r="Q107" i="12"/>
  <c r="P107" i="12"/>
  <c r="S107" i="12" s="1"/>
  <c r="O107" i="12"/>
  <c r="P106" i="10"/>
  <c r="T106" i="10" s="1"/>
  <c r="M106" i="10"/>
  <c r="Q106" i="10"/>
  <c r="N106" i="10"/>
  <c r="D107" i="10"/>
  <c r="O106" i="10"/>
  <c r="O105" i="9"/>
  <c r="V105" i="9" s="1"/>
  <c r="P105" i="9"/>
  <c r="T105" i="9" s="1"/>
  <c r="M105" i="9"/>
  <c r="D106" i="9"/>
  <c r="Q105" i="9"/>
  <c r="N105" i="9"/>
  <c r="M107" i="8"/>
  <c r="O107" i="8"/>
  <c r="Q107" i="8"/>
  <c r="P107" i="8"/>
  <c r="T107" i="8" s="1"/>
  <c r="N107" i="8"/>
  <c r="D108" i="8"/>
  <c r="N114" i="7"/>
  <c r="P114" i="7"/>
  <c r="S114" i="7" s="1"/>
  <c r="Q114" i="7"/>
  <c r="M114" i="7"/>
  <c r="O114" i="7"/>
  <c r="V114" i="7" s="1"/>
  <c r="O109" i="2"/>
  <c r="W109" i="2" s="1"/>
  <c r="P109" i="2"/>
  <c r="S109" i="2" s="1"/>
  <c r="Q109" i="2"/>
  <c r="N109" i="2"/>
  <c r="M109" i="2"/>
  <c r="D113" i="15"/>
  <c r="O112" i="15"/>
  <c r="V112" i="15" s="1"/>
  <c r="M112" i="15"/>
  <c r="N112" i="15"/>
  <c r="Q112" i="15"/>
  <c r="M108" i="14"/>
  <c r="N108" i="14"/>
  <c r="D109" i="14"/>
  <c r="N109" i="13"/>
  <c r="Q109" i="13"/>
  <c r="M109" i="13"/>
  <c r="O109" i="13"/>
  <c r="V109" i="13" s="1"/>
  <c r="P109" i="13"/>
  <c r="T109" i="13" s="1"/>
  <c r="BG112" i="27"/>
  <c r="C111" i="11" s="1"/>
  <c r="O106" i="11"/>
  <c r="Q106" i="11"/>
  <c r="N106" i="11"/>
  <c r="P106" i="11"/>
  <c r="S106" i="11" s="1"/>
  <c r="D107" i="11"/>
  <c r="M106" i="11"/>
  <c r="FV107" i="27"/>
  <c r="N110" i="6"/>
  <c r="Q110" i="6"/>
  <c r="P110" i="6"/>
  <c r="M110" i="6"/>
  <c r="O110" i="6"/>
  <c r="CY104" i="5"/>
  <c r="DD109" i="23"/>
  <c r="P110" i="16"/>
  <c r="D111" i="16"/>
  <c r="Q110" i="16"/>
  <c r="O110" i="16"/>
  <c r="M110" i="16"/>
  <c r="N110" i="16"/>
  <c r="M108" i="12"/>
  <c r="P108" i="12"/>
  <c r="T108" i="12" s="1"/>
  <c r="N108" i="12"/>
  <c r="O108" i="12"/>
  <c r="W108" i="12" s="1"/>
  <c r="Q108" i="12"/>
  <c r="D108" i="10"/>
  <c r="Q107" i="10"/>
  <c r="P107" i="10"/>
  <c r="S107" i="10" s="1"/>
  <c r="O107" i="10"/>
  <c r="W107" i="10" s="1"/>
  <c r="M107" i="10"/>
  <c r="N107" i="10"/>
  <c r="M106" i="9"/>
  <c r="O106" i="9"/>
  <c r="V106" i="9" s="1"/>
  <c r="N106" i="9"/>
  <c r="D107" i="9"/>
  <c r="P106" i="9"/>
  <c r="T106" i="9" s="1"/>
  <c r="Q106" i="9"/>
  <c r="D109" i="8"/>
  <c r="Q108" i="8"/>
  <c r="P108" i="8"/>
  <c r="S108" i="8" s="1"/>
  <c r="M108" i="8"/>
  <c r="N108" i="8"/>
  <c r="O108" i="8"/>
  <c r="W108" i="8" s="1"/>
  <c r="P115" i="7"/>
  <c r="S115" i="7" s="1"/>
  <c r="O115" i="7"/>
  <c r="V115" i="7" s="1"/>
  <c r="M115" i="7"/>
  <c r="N115" i="7"/>
  <c r="Q115" i="7"/>
  <c r="P110" i="2"/>
  <c r="T110" i="2" s="1"/>
  <c r="M110" i="2"/>
  <c r="Q110" i="2"/>
  <c r="N110" i="2"/>
  <c r="O110" i="2"/>
  <c r="P112" i="15"/>
  <c r="D114" i="15"/>
  <c r="M113" i="15"/>
  <c r="N113" i="15"/>
  <c r="O113" i="15"/>
  <c r="V113" i="15" s="1"/>
  <c r="P113" i="15"/>
  <c r="S113" i="15" s="1"/>
  <c r="Q113" i="15"/>
  <c r="N109" i="14"/>
  <c r="D110" i="14"/>
  <c r="M109" i="14"/>
  <c r="O110" i="13"/>
  <c r="W110" i="13" s="1"/>
  <c r="P110" i="13"/>
  <c r="S110" i="13" s="1"/>
  <c r="M110" i="13"/>
  <c r="Q110" i="13"/>
  <c r="N110" i="13"/>
  <c r="BG113" i="27"/>
  <c r="C112" i="11" s="1"/>
  <c r="F112" i="11" s="1"/>
  <c r="Q107" i="11"/>
  <c r="N107" i="11"/>
  <c r="P107" i="11"/>
  <c r="T107" i="11" s="1"/>
  <c r="D108" i="11"/>
  <c r="O107" i="11"/>
  <c r="W107" i="11" s="1"/>
  <c r="M107" i="11"/>
  <c r="FV108" i="27"/>
  <c r="P111" i="6"/>
  <c r="T111" i="6" s="1"/>
  <c r="M111" i="6"/>
  <c r="O111" i="6"/>
  <c r="N111" i="6"/>
  <c r="Q111" i="6"/>
  <c r="CY105" i="5"/>
  <c r="DD110" i="23"/>
  <c r="T107" i="10"/>
  <c r="D112" i="16"/>
  <c r="O111" i="16"/>
  <c r="W111" i="16" s="1"/>
  <c r="P111" i="16"/>
  <c r="S111" i="16" s="1"/>
  <c r="M111" i="16"/>
  <c r="Q111" i="16"/>
  <c r="N111" i="16"/>
  <c r="O109" i="12"/>
  <c r="W109" i="12" s="1"/>
  <c r="M109" i="12"/>
  <c r="Q109" i="12"/>
  <c r="N109" i="12"/>
  <c r="P109" i="12"/>
  <c r="S109" i="12" s="1"/>
  <c r="M108" i="10"/>
  <c r="N108" i="10"/>
  <c r="D109" i="10"/>
  <c r="P108" i="10"/>
  <c r="S108" i="10" s="1"/>
  <c r="O108" i="10"/>
  <c r="V108" i="10" s="1"/>
  <c r="Q108" i="10"/>
  <c r="N107" i="9"/>
  <c r="O107" i="9"/>
  <c r="Q107" i="9"/>
  <c r="D108" i="9"/>
  <c r="P107" i="9"/>
  <c r="S107" i="9" s="1"/>
  <c r="M107" i="9"/>
  <c r="D110" i="8"/>
  <c r="O109" i="8"/>
  <c r="V109" i="8" s="1"/>
  <c r="M109" i="8"/>
  <c r="N109" i="8"/>
  <c r="Q109" i="8"/>
  <c r="P109" i="8"/>
  <c r="T109" i="8" s="1"/>
  <c r="Q116" i="7"/>
  <c r="O116" i="7"/>
  <c r="V116" i="7" s="1"/>
  <c r="M116" i="7"/>
  <c r="P116" i="7"/>
  <c r="N116" i="7"/>
  <c r="O111" i="2"/>
  <c r="V111" i="2" s="1"/>
  <c r="N111" i="2"/>
  <c r="M111" i="2"/>
  <c r="Q111" i="2"/>
  <c r="P111" i="2"/>
  <c r="T111" i="2" s="1"/>
  <c r="D115" i="15"/>
  <c r="M114" i="15"/>
  <c r="O114" i="15"/>
  <c r="V114" i="15" s="1"/>
  <c r="N114" i="15"/>
  <c r="Q114" i="15"/>
  <c r="N110" i="14"/>
  <c r="D111" i="14"/>
  <c r="M110" i="14"/>
  <c r="M111" i="13"/>
  <c r="N111" i="13"/>
  <c r="O111" i="13"/>
  <c r="Q111" i="13"/>
  <c r="P111" i="13"/>
  <c r="M108" i="11"/>
  <c r="N108" i="11"/>
  <c r="D109" i="11"/>
  <c r="Q108" i="11"/>
  <c r="O108" i="11"/>
  <c r="V108" i="11" s="1"/>
  <c r="P108" i="11"/>
  <c r="S108" i="11" s="1"/>
  <c r="FV109" i="27"/>
  <c r="O112" i="6"/>
  <c r="V112" i="6" s="1"/>
  <c r="N112" i="6"/>
  <c r="P112" i="6"/>
  <c r="T112" i="6" s="1"/>
  <c r="Q112" i="6"/>
  <c r="M112" i="6"/>
  <c r="CY106" i="5"/>
  <c r="DD112" i="23"/>
  <c r="DD111" i="23"/>
  <c r="M112" i="16"/>
  <c r="Q112" i="16"/>
  <c r="P112" i="16"/>
  <c r="S112" i="16" s="1"/>
  <c r="D113" i="16"/>
  <c r="N112" i="16"/>
  <c r="O112" i="16"/>
  <c r="V112" i="16" s="1"/>
  <c r="O110" i="12"/>
  <c r="W110" i="12" s="1"/>
  <c r="P110" i="12"/>
  <c r="S110" i="12" s="1"/>
  <c r="M110" i="12"/>
  <c r="N110" i="12"/>
  <c r="Q110" i="12"/>
  <c r="P109" i="10"/>
  <c r="S109" i="10" s="1"/>
  <c r="D110" i="10"/>
  <c r="Q109" i="10"/>
  <c r="M109" i="10"/>
  <c r="N109" i="10"/>
  <c r="O109" i="10"/>
  <c r="D109" i="9"/>
  <c r="O108" i="9"/>
  <c r="P108" i="9"/>
  <c r="Q108" i="9"/>
  <c r="M108" i="9"/>
  <c r="N108" i="9"/>
  <c r="D111" i="8"/>
  <c r="P110" i="8"/>
  <c r="S110" i="8" s="1"/>
  <c r="O110" i="8"/>
  <c r="V110" i="8" s="1"/>
  <c r="N110" i="8"/>
  <c r="M110" i="8"/>
  <c r="Q110" i="8"/>
  <c r="O117" i="7"/>
  <c r="N117" i="7"/>
  <c r="M117" i="7"/>
  <c r="P117" i="7"/>
  <c r="Q117" i="7"/>
  <c r="N112" i="2"/>
  <c r="M112" i="2"/>
  <c r="Q112" i="2"/>
  <c r="O112" i="2"/>
  <c r="P112" i="2"/>
  <c r="P114" i="15"/>
  <c r="D116" i="15"/>
  <c r="M115" i="15"/>
  <c r="O115" i="15"/>
  <c r="W115" i="15" s="1"/>
  <c r="N115" i="15"/>
  <c r="Q115" i="15"/>
  <c r="N111" i="14"/>
  <c r="D112" i="14"/>
  <c r="M111" i="14"/>
  <c r="O112" i="13"/>
  <c r="V112" i="13" s="1"/>
  <c r="Q112" i="13"/>
  <c r="N112" i="13"/>
  <c r="P112" i="13"/>
  <c r="T112" i="13" s="1"/>
  <c r="M112" i="13"/>
  <c r="O109" i="11"/>
  <c r="V109" i="11" s="1"/>
  <c r="D110" i="11"/>
  <c r="P109" i="11"/>
  <c r="T109" i="11" s="1"/>
  <c r="M109" i="11"/>
  <c r="Q109" i="11"/>
  <c r="N109" i="11"/>
  <c r="FV110" i="27"/>
  <c r="O113" i="6"/>
  <c r="V113" i="6" s="1"/>
  <c r="M113" i="6"/>
  <c r="Q113" i="6"/>
  <c r="N113" i="6"/>
  <c r="P113" i="6"/>
  <c r="CY107" i="5"/>
  <c r="P113" i="16"/>
  <c r="T113" i="16" s="1"/>
  <c r="O113" i="16"/>
  <c r="W113" i="16" s="1"/>
  <c r="Q113" i="16"/>
  <c r="M113" i="16"/>
  <c r="D114" i="16"/>
  <c r="N113" i="16"/>
  <c r="P111" i="12"/>
  <c r="T111" i="12" s="1"/>
  <c r="Q111" i="12"/>
  <c r="N111" i="12"/>
  <c r="M111" i="12"/>
  <c r="O111" i="12"/>
  <c r="V111" i="12" s="1"/>
  <c r="D111" i="10"/>
  <c r="M110" i="10"/>
  <c r="O110" i="10"/>
  <c r="W110" i="10" s="1"/>
  <c r="Q110" i="10"/>
  <c r="P110" i="10"/>
  <c r="N110" i="10"/>
  <c r="D110" i="9"/>
  <c r="P109" i="9"/>
  <c r="T109" i="9" s="1"/>
  <c r="M109" i="9"/>
  <c r="Q109" i="9"/>
  <c r="O109" i="9"/>
  <c r="W109" i="9" s="1"/>
  <c r="N109" i="9"/>
  <c r="O111" i="8"/>
  <c r="N111" i="8"/>
  <c r="Q111" i="8"/>
  <c r="P111" i="8"/>
  <c r="T111" i="8" s="1"/>
  <c r="M111" i="8"/>
  <c r="D112" i="8"/>
  <c r="P118" i="7"/>
  <c r="Q118" i="7"/>
  <c r="M118" i="7"/>
  <c r="N118" i="7"/>
  <c r="O118" i="7"/>
  <c r="W118" i="7" s="1"/>
  <c r="O113" i="2"/>
  <c r="W113" i="2" s="1"/>
  <c r="P113" i="2"/>
  <c r="N113" i="2"/>
  <c r="Q113" i="2"/>
  <c r="M113" i="2"/>
  <c r="D117" i="15"/>
  <c r="M116" i="15"/>
  <c r="O116" i="15"/>
  <c r="W116" i="15" s="1"/>
  <c r="N116" i="15"/>
  <c r="P116" i="15"/>
  <c r="S116" i="15" s="1"/>
  <c r="Q116" i="15"/>
  <c r="P115" i="15"/>
  <c r="T115" i="15" s="1"/>
  <c r="N112" i="14"/>
  <c r="D113" i="14"/>
  <c r="M112" i="14"/>
  <c r="Q113" i="13"/>
  <c r="O113" i="13"/>
  <c r="W113" i="13" s="1"/>
  <c r="P113" i="13"/>
  <c r="S113" i="13" s="1"/>
  <c r="M113" i="13"/>
  <c r="N113" i="13"/>
  <c r="P110" i="11"/>
  <c r="S110" i="11" s="1"/>
  <c r="M110" i="11"/>
  <c r="D111" i="11"/>
  <c r="Q110" i="11"/>
  <c r="N110" i="11"/>
  <c r="O110" i="11"/>
  <c r="W110" i="11" s="1"/>
  <c r="FV111" i="27"/>
  <c r="N114" i="6"/>
  <c r="Q114" i="6"/>
  <c r="P114" i="6"/>
  <c r="S114" i="6" s="1"/>
  <c r="O114" i="6"/>
  <c r="W114" i="6" s="1"/>
  <c r="M114" i="6"/>
  <c r="CY108" i="5"/>
  <c r="E8" i="22"/>
  <c r="P114" i="16"/>
  <c r="T114" i="16" s="1"/>
  <c r="D115" i="16"/>
  <c r="M114" i="16"/>
  <c r="Q114" i="16"/>
  <c r="N114" i="16"/>
  <c r="O114" i="16"/>
  <c r="V114" i="16" s="1"/>
  <c r="M112" i="12"/>
  <c r="O112" i="12"/>
  <c r="N112" i="12"/>
  <c r="Q112" i="12"/>
  <c r="P112" i="12"/>
  <c r="T112" i="12" s="1"/>
  <c r="M111" i="10"/>
  <c r="D112" i="10"/>
  <c r="P111" i="10"/>
  <c r="S111" i="10" s="1"/>
  <c r="O111" i="10"/>
  <c r="V111" i="10" s="1"/>
  <c r="Q111" i="10"/>
  <c r="N111" i="10"/>
  <c r="N110" i="9"/>
  <c r="M110" i="9"/>
  <c r="P110" i="9"/>
  <c r="T110" i="9" s="1"/>
  <c r="D111" i="9"/>
  <c r="Q110" i="9"/>
  <c r="O110" i="9"/>
  <c r="W110" i="9" s="1"/>
  <c r="N112" i="8"/>
  <c r="D113" i="8"/>
  <c r="O112" i="8"/>
  <c r="W112" i="8" s="1"/>
  <c r="M112" i="8"/>
  <c r="P112" i="8"/>
  <c r="Q112" i="8"/>
  <c r="N119" i="7"/>
  <c r="O119" i="7"/>
  <c r="P119" i="7"/>
  <c r="T119" i="7" s="1"/>
  <c r="M119" i="7"/>
  <c r="Q119" i="7"/>
  <c r="O114" i="2"/>
  <c r="V114" i="2" s="1"/>
  <c r="Q114" i="2"/>
  <c r="P114" i="2"/>
  <c r="S114" i="2" s="1"/>
  <c r="M114" i="2"/>
  <c r="N114" i="2"/>
  <c r="D118" i="15"/>
  <c r="M117" i="15"/>
  <c r="N117" i="15"/>
  <c r="O117" i="15"/>
  <c r="W117" i="15" s="1"/>
  <c r="P117" i="15"/>
  <c r="T117" i="15" s="1"/>
  <c r="Q117" i="15"/>
  <c r="D114" i="14"/>
  <c r="M113" i="14"/>
  <c r="N113" i="14"/>
  <c r="O114" i="13"/>
  <c r="W114" i="13" s="1"/>
  <c r="Q114" i="13"/>
  <c r="M114" i="13"/>
  <c r="N114" i="13"/>
  <c r="P114" i="13"/>
  <c r="S114" i="13" s="1"/>
  <c r="M12" i="22"/>
  <c r="M27" i="22"/>
  <c r="M21" i="22"/>
  <c r="M4" i="22"/>
  <c r="G3" i="22"/>
  <c r="M29" i="22"/>
  <c r="M25" i="22"/>
  <c r="E56" i="22"/>
  <c r="M19" i="22"/>
  <c r="M5" i="22"/>
  <c r="M36" i="22"/>
  <c r="M16" i="22"/>
  <c r="M43" i="22"/>
  <c r="M20" i="22"/>
  <c r="M38" i="22"/>
  <c r="M45" i="22"/>
  <c r="M30" i="22"/>
  <c r="M26" i="22"/>
  <c r="M44" i="22"/>
  <c r="M51" i="22"/>
  <c r="E57" i="22"/>
  <c r="M22" i="22"/>
  <c r="M11" i="22"/>
  <c r="M9" i="22"/>
  <c r="M31" i="22"/>
  <c r="M28" i="22"/>
  <c r="M23" i="22"/>
  <c r="M39" i="22"/>
  <c r="M49" i="22"/>
  <c r="M52" i="22"/>
  <c r="M50" i="22"/>
  <c r="M41" i="22"/>
  <c r="M55" i="22"/>
  <c r="M18" i="22"/>
  <c r="M54" i="22"/>
  <c r="M53" i="22"/>
  <c r="M34" i="22"/>
  <c r="M8" i="22"/>
  <c r="M17" i="22"/>
  <c r="M24" i="22"/>
  <c r="M7" i="22"/>
  <c r="M33" i="22"/>
  <c r="M42" i="22"/>
  <c r="M10" i="22"/>
  <c r="M6" i="22"/>
  <c r="M40" i="22"/>
  <c r="M35" i="22"/>
  <c r="M32" i="22"/>
  <c r="M37" i="22"/>
  <c r="M15" i="22"/>
  <c r="M13" i="22"/>
  <c r="M46" i="22"/>
  <c r="M14" i="22"/>
  <c r="M48" i="22"/>
  <c r="M3" i="22"/>
  <c r="D112" i="11"/>
  <c r="O111" i="11"/>
  <c r="V111" i="11" s="1"/>
  <c r="Q111" i="11"/>
  <c r="M111" i="11"/>
  <c r="P111" i="11"/>
  <c r="T111" i="11" s="1"/>
  <c r="N111" i="11"/>
  <c r="FV113" i="27"/>
  <c r="FV112" i="27"/>
  <c r="M115" i="6"/>
  <c r="Q115" i="6"/>
  <c r="O115" i="6"/>
  <c r="V115" i="6" s="1"/>
  <c r="N115" i="6"/>
  <c r="P115" i="6"/>
  <c r="C102" i="25"/>
  <c r="N46" i="22" s="1"/>
  <c r="CY109" i="5"/>
  <c r="C108" i="25"/>
  <c r="N52" i="22" s="1"/>
  <c r="M56" i="22"/>
  <c r="C112" i="25"/>
  <c r="N56" i="22" s="1"/>
  <c r="C111" i="25"/>
  <c r="N55" i="22" s="1"/>
  <c r="C105" i="25"/>
  <c r="N49" i="22" s="1"/>
  <c r="C9" i="25"/>
  <c r="F8" i="22" s="1"/>
  <c r="C13" i="25"/>
  <c r="F12" i="22" s="1"/>
  <c r="E12" i="22"/>
  <c r="E54" i="22"/>
  <c r="C55" i="25"/>
  <c r="F54" i="22" s="1"/>
  <c r="C35" i="25"/>
  <c r="F34" i="22" s="1"/>
  <c r="E34" i="22"/>
  <c r="C58" i="25"/>
  <c r="F57" i="22" s="1"/>
  <c r="C79" i="25"/>
  <c r="N23" i="22" s="1"/>
  <c r="E28" i="22"/>
  <c r="C29" i="25"/>
  <c r="F28" i="22" s="1"/>
  <c r="E29" i="22"/>
  <c r="C30" i="25"/>
  <c r="F29" i="22" s="1"/>
  <c r="E52" i="22"/>
  <c r="C53" i="25"/>
  <c r="F52" i="22" s="1"/>
  <c r="C74" i="25"/>
  <c r="N18" i="22" s="1"/>
  <c r="C42" i="25"/>
  <c r="F41" i="22" s="1"/>
  <c r="E41" i="22"/>
  <c r="C26" i="25"/>
  <c r="F25" i="22" s="1"/>
  <c r="E25" i="22"/>
  <c r="C56" i="25"/>
  <c r="F55" i="22" s="1"/>
  <c r="E55" i="22"/>
  <c r="C106" i="25"/>
  <c r="N50" i="22" s="1"/>
  <c r="C52" i="25"/>
  <c r="F51" i="22" s="1"/>
  <c r="E51" i="22"/>
  <c r="E27" i="22"/>
  <c r="C28" i="25"/>
  <c r="F27" i="22" s="1"/>
  <c r="C77" i="25"/>
  <c r="N21" i="22" s="1"/>
  <c r="C64" i="25"/>
  <c r="N8" i="22" s="1"/>
  <c r="E30" i="22"/>
  <c r="C31" i="25"/>
  <c r="F30" i="22" s="1"/>
  <c r="C5" i="25"/>
  <c r="F4" i="22" s="1"/>
  <c r="E4" i="22"/>
  <c r="C92" i="25"/>
  <c r="N36" i="22" s="1"/>
  <c r="E22" i="22"/>
  <c r="C23" i="25"/>
  <c r="F22" i="22" s="1"/>
  <c r="C85" i="25"/>
  <c r="N29" i="22" s="1"/>
  <c r="E5" i="22"/>
  <c r="C6" i="25"/>
  <c r="F5" i="22" s="1"/>
  <c r="C67" i="25"/>
  <c r="N11" i="22" s="1"/>
  <c r="C63" i="25"/>
  <c r="N7" i="22" s="1"/>
  <c r="C8" i="25"/>
  <c r="F7" i="22" s="1"/>
  <c r="E7" i="22"/>
  <c r="C104" i="25"/>
  <c r="N48" i="22" s="1"/>
  <c r="C69" i="25"/>
  <c r="N13" i="22" s="1"/>
  <c r="C45" i="25"/>
  <c r="F44" i="22" s="1"/>
  <c r="E44" i="22"/>
  <c r="C100" i="25"/>
  <c r="N44" i="22" s="1"/>
  <c r="C43" i="25"/>
  <c r="F42" i="22" s="1"/>
  <c r="E42" i="22"/>
  <c r="E17" i="22"/>
  <c r="C18" i="25"/>
  <c r="F17" i="22" s="1"/>
  <c r="C36" i="25"/>
  <c r="F35" i="22" s="1"/>
  <c r="E35" i="22"/>
  <c r="C12" i="25"/>
  <c r="F11" i="22" s="1"/>
  <c r="E11" i="22"/>
  <c r="E10" i="22"/>
  <c r="C11" i="25"/>
  <c r="F10" i="22" s="1"/>
  <c r="E47" i="22"/>
  <c r="C48" i="25"/>
  <c r="F47" i="22" s="1"/>
  <c r="E23" i="22"/>
  <c r="C24" i="25"/>
  <c r="F23" i="22"/>
  <c r="C71" i="25"/>
  <c r="N15" i="22" s="1"/>
  <c r="E16" i="22"/>
  <c r="C17" i="25"/>
  <c r="F16" i="22"/>
  <c r="C62" i="25"/>
  <c r="N6" i="22" s="1"/>
  <c r="E9" i="22"/>
  <c r="C10" i="25"/>
  <c r="F9" i="22" s="1"/>
  <c r="C93" i="25"/>
  <c r="N37" i="22" s="1"/>
  <c r="E14" i="22"/>
  <c r="C15" i="25"/>
  <c r="F14" i="22" s="1"/>
  <c r="C82" i="25"/>
  <c r="N26" i="22" s="1"/>
  <c r="C91" i="25"/>
  <c r="N35" i="22" s="1"/>
  <c r="C47" i="25"/>
  <c r="F46" i="22" s="1"/>
  <c r="E46" i="22"/>
  <c r="C59" i="25"/>
  <c r="N3" i="22" s="1"/>
  <c r="C101" i="25"/>
  <c r="N45" i="22" s="1"/>
  <c r="C86" i="25"/>
  <c r="N30" i="22" s="1"/>
  <c r="C80" i="25"/>
  <c r="N24" i="22" s="1"/>
  <c r="C27" i="25"/>
  <c r="F26" i="22" s="1"/>
  <c r="E26" i="22"/>
  <c r="C75" i="25"/>
  <c r="N19" i="22" s="1"/>
  <c r="E39" i="22"/>
  <c r="C40" i="25"/>
  <c r="F39" i="22" s="1"/>
  <c r="C50" i="25"/>
  <c r="F49" i="22" s="1"/>
  <c r="E49" i="22"/>
  <c r="E38" i="22"/>
  <c r="C39" i="25"/>
  <c r="F38" i="22" s="1"/>
  <c r="E20" i="22"/>
  <c r="C21" i="25"/>
  <c r="F20" i="22" s="1"/>
  <c r="C107" i="25"/>
  <c r="N51" i="22" s="1"/>
  <c r="C89" i="25"/>
  <c r="N33" i="22" s="1"/>
  <c r="E32" i="22"/>
  <c r="C33" i="25"/>
  <c r="F32" i="22" s="1"/>
  <c r="C66" i="25"/>
  <c r="N10" i="22" s="1"/>
  <c r="C83" i="25"/>
  <c r="N27" i="22" s="1"/>
  <c r="C76" i="25"/>
  <c r="N20" i="22" s="1"/>
  <c r="E19" i="22"/>
  <c r="C20" i="25"/>
  <c r="F19" i="22" s="1"/>
  <c r="E37" i="22"/>
  <c r="C38" i="25"/>
  <c r="F37" i="22" s="1"/>
  <c r="C88" i="25"/>
  <c r="N32" i="22" s="1"/>
  <c r="E31" i="22"/>
  <c r="C32" i="25"/>
  <c r="F31" i="22" s="1"/>
  <c r="C81" i="25"/>
  <c r="N25" i="22" s="1"/>
  <c r="C57" i="25"/>
  <c r="F56" i="22" s="1"/>
  <c r="C84" i="25"/>
  <c r="N28" i="22" s="1"/>
  <c r="C60" i="25"/>
  <c r="N4" i="22" s="1"/>
  <c r="C41" i="25"/>
  <c r="F40" i="22" s="1"/>
  <c r="E40" i="22"/>
  <c r="C96" i="25"/>
  <c r="N40" i="22" s="1"/>
  <c r="C72" i="25"/>
  <c r="N16" i="22" s="1"/>
  <c r="E13" i="22"/>
  <c r="C14" i="25"/>
  <c r="F13" i="22" s="1"/>
  <c r="C65" i="25"/>
  <c r="N9" i="22" s="1"/>
  <c r="C68" i="25"/>
  <c r="N12" i="22" s="1"/>
  <c r="C49" i="25"/>
  <c r="F48" i="22" s="1"/>
  <c r="E48" i="22"/>
  <c r="E24" i="22"/>
  <c r="C25" i="25"/>
  <c r="F24" i="22" s="1"/>
  <c r="C19" i="25"/>
  <c r="F18" i="22" s="1"/>
  <c r="E18" i="22"/>
  <c r="C22" i="25"/>
  <c r="F21" i="22" s="1"/>
  <c r="E21" i="22"/>
  <c r="C16" i="25"/>
  <c r="F15" i="22" s="1"/>
  <c r="E15" i="22"/>
  <c r="C90" i="25"/>
  <c r="N34" i="22" s="1"/>
  <c r="E3" i="22"/>
  <c r="C44" i="25"/>
  <c r="F43" i="22" s="1"/>
  <c r="E43" i="22"/>
  <c r="C95" i="25"/>
  <c r="N39" i="22" s="1"/>
  <c r="C37" i="25"/>
  <c r="F36" i="22" s="1"/>
  <c r="E36" i="22"/>
  <c r="C61" i="25"/>
  <c r="N5" i="22" s="1"/>
  <c r="C54" i="25"/>
  <c r="F53" i="22" s="1"/>
  <c r="E53" i="22"/>
  <c r="C97" i="25"/>
  <c r="N41" i="22" s="1"/>
  <c r="C73" i="25"/>
  <c r="N17" i="22" s="1"/>
  <c r="C78" i="25"/>
  <c r="N22" i="22" s="1"/>
  <c r="C99" i="25"/>
  <c r="N43" i="22" s="1"/>
  <c r="C87" i="25"/>
  <c r="N31" i="22" s="1"/>
  <c r="C70" i="25"/>
  <c r="N14" i="22" s="1"/>
  <c r="E6" i="22"/>
  <c r="C7" i="25"/>
  <c r="F6" i="22" s="1"/>
  <c r="E33" i="22"/>
  <c r="C34" i="25"/>
  <c r="F33" i="22" s="1"/>
  <c r="C94" i="25"/>
  <c r="N38" i="22" s="1"/>
  <c r="E45" i="22"/>
  <c r="C46" i="25"/>
  <c r="F45" i="22" s="1"/>
  <c r="C98" i="25"/>
  <c r="N42" i="22" s="1"/>
  <c r="C51" i="25"/>
  <c r="F50" i="22" s="1"/>
  <c r="E50" i="22"/>
  <c r="C109" i="25"/>
  <c r="N53" i="22"/>
  <c r="C110" i="25"/>
  <c r="N54" i="22" s="1"/>
  <c r="P115" i="16"/>
  <c r="T115" i="16" s="1"/>
  <c r="Q115" i="16"/>
  <c r="N115" i="16"/>
  <c r="O115" i="16"/>
  <c r="W115" i="16" s="1"/>
  <c r="D116" i="16"/>
  <c r="M115" i="16"/>
  <c r="P113" i="12"/>
  <c r="S113" i="12" s="1"/>
  <c r="M113" i="12"/>
  <c r="N113" i="12"/>
  <c r="Q113" i="12"/>
  <c r="O113" i="12"/>
  <c r="W113" i="12" s="1"/>
  <c r="Q112" i="10"/>
  <c r="D113" i="10"/>
  <c r="O112" i="10"/>
  <c r="V112" i="10" s="1"/>
  <c r="M112" i="10"/>
  <c r="N112" i="10"/>
  <c r="P112" i="10"/>
  <c r="P111" i="9"/>
  <c r="T111" i="9" s="1"/>
  <c r="O111" i="9"/>
  <c r="W111" i="9" s="1"/>
  <c r="Q111" i="9"/>
  <c r="D112" i="9"/>
  <c r="M111" i="9"/>
  <c r="N111" i="9"/>
  <c r="D114" i="8"/>
  <c r="N113" i="8"/>
  <c r="Q113" i="8"/>
  <c r="M113" i="8"/>
  <c r="O113" i="8"/>
  <c r="W113" i="8" s="1"/>
  <c r="P113" i="8"/>
  <c r="S113" i="8" s="1"/>
  <c r="O120" i="7"/>
  <c r="M120" i="7"/>
  <c r="P120" i="7"/>
  <c r="T120" i="7" s="1"/>
  <c r="N120" i="7"/>
  <c r="Q120" i="7"/>
  <c r="P115" i="2"/>
  <c r="T115" i="2" s="1"/>
  <c r="N115" i="2"/>
  <c r="O115" i="2"/>
  <c r="W115" i="2" s="1"/>
  <c r="Q115" i="2"/>
  <c r="M115" i="2"/>
  <c r="D119" i="15"/>
  <c r="M118" i="15"/>
  <c r="O118" i="15"/>
  <c r="P118" i="15"/>
  <c r="S118" i="15" s="1"/>
  <c r="N118" i="15"/>
  <c r="Q118" i="15"/>
  <c r="D115" i="14"/>
  <c r="M114" i="14"/>
  <c r="N114" i="14"/>
  <c r="Q115" i="13"/>
  <c r="N115" i="13"/>
  <c r="O115" i="13"/>
  <c r="W115" i="13" s="1"/>
  <c r="M115" i="13"/>
  <c r="P115" i="13"/>
  <c r="S115" i="13" s="1"/>
  <c r="M112" i="11"/>
  <c r="Q112" i="11"/>
  <c r="N112" i="11"/>
  <c r="O112" i="11"/>
  <c r="V112" i="11" s="1"/>
  <c r="P112" i="11"/>
  <c r="T112" i="11" s="1"/>
  <c r="D113" i="11"/>
  <c r="P116" i="6"/>
  <c r="S116" i="6" s="1"/>
  <c r="N116" i="6"/>
  <c r="Q116" i="6"/>
  <c r="O116" i="6"/>
  <c r="M116" i="6"/>
  <c r="CY111" i="5"/>
  <c r="CY110" i="5"/>
  <c r="O116" i="16"/>
  <c r="M116" i="16"/>
  <c r="D117" i="16"/>
  <c r="Q116" i="16"/>
  <c r="P116" i="16"/>
  <c r="N116" i="16"/>
  <c r="M114" i="12"/>
  <c r="P114" i="12"/>
  <c r="S114" i="12" s="1"/>
  <c r="Q114" i="12"/>
  <c r="O114" i="12"/>
  <c r="W114" i="12" s="1"/>
  <c r="N114" i="12"/>
  <c r="Q113" i="10"/>
  <c r="O113" i="10"/>
  <c r="V113" i="10" s="1"/>
  <c r="N113" i="10"/>
  <c r="P113" i="10"/>
  <c r="S113" i="10" s="1"/>
  <c r="M113" i="10"/>
  <c r="D114" i="10"/>
  <c r="N112" i="9"/>
  <c r="D113" i="9"/>
  <c r="O112" i="9"/>
  <c r="V112" i="9" s="1"/>
  <c r="Q112" i="9"/>
  <c r="P112" i="9"/>
  <c r="S112" i="9" s="1"/>
  <c r="M112" i="9"/>
  <c r="P114" i="8"/>
  <c r="N114" i="8"/>
  <c r="M114" i="8"/>
  <c r="Q114" i="8"/>
  <c r="D115" i="8"/>
  <c r="O114" i="8"/>
  <c r="V114" i="8" s="1"/>
  <c r="P121" i="7"/>
  <c r="T121" i="7" s="1"/>
  <c r="N121" i="7"/>
  <c r="Q121" i="7"/>
  <c r="O121" i="7"/>
  <c r="W121" i="7" s="1"/>
  <c r="M121" i="7"/>
  <c r="Q116" i="2"/>
  <c r="P116" i="2"/>
  <c r="N116" i="2"/>
  <c r="O116" i="2"/>
  <c r="V116" i="2" s="1"/>
  <c r="M116" i="2"/>
  <c r="D120" i="15"/>
  <c r="M119" i="15"/>
  <c r="N119" i="15"/>
  <c r="O119" i="15"/>
  <c r="Q119" i="15"/>
  <c r="M115" i="14"/>
  <c r="D116" i="14"/>
  <c r="N115" i="14"/>
  <c r="Q116" i="13"/>
  <c r="O116" i="13"/>
  <c r="V116" i="13" s="1"/>
  <c r="M116" i="13"/>
  <c r="P116" i="13"/>
  <c r="T116" i="13" s="1"/>
  <c r="N116" i="13"/>
  <c r="G54" i="22"/>
  <c r="G18" i="22"/>
  <c r="P113" i="11"/>
  <c r="Q113" i="11"/>
  <c r="M113" i="11"/>
  <c r="D114" i="11"/>
  <c r="O113" i="11"/>
  <c r="V113" i="11" s="1"/>
  <c r="N113" i="11"/>
  <c r="M117" i="6"/>
  <c r="P117" i="6"/>
  <c r="O117" i="6"/>
  <c r="V117" i="6" s="1"/>
  <c r="Q117" i="6"/>
  <c r="N117" i="6"/>
  <c r="P117" i="16"/>
  <c r="T117" i="16" s="1"/>
  <c r="Q117" i="16"/>
  <c r="N117" i="16"/>
  <c r="O117" i="16"/>
  <c r="D118" i="16"/>
  <c r="M117" i="16"/>
  <c r="Q115" i="12"/>
  <c r="O115" i="12"/>
  <c r="V115" i="12" s="1"/>
  <c r="M115" i="12"/>
  <c r="N115" i="12"/>
  <c r="P115" i="12"/>
  <c r="T115" i="12" s="1"/>
  <c r="M114" i="10"/>
  <c r="D115" i="10"/>
  <c r="P114" i="10"/>
  <c r="T114" i="10" s="1"/>
  <c r="Q114" i="10"/>
  <c r="O114" i="10"/>
  <c r="N114" i="10"/>
  <c r="N113" i="9"/>
  <c r="Q113" i="9"/>
  <c r="P113" i="9"/>
  <c r="S113" i="9" s="1"/>
  <c r="M113" i="9"/>
  <c r="O113" i="9"/>
  <c r="V113" i="9" s="1"/>
  <c r="D114" i="9"/>
  <c r="P115" i="8"/>
  <c r="N115" i="8"/>
  <c r="Q115" i="8"/>
  <c r="D116" i="8"/>
  <c r="M115" i="8"/>
  <c r="O115" i="8"/>
  <c r="O122" i="7"/>
  <c r="V122" i="7" s="1"/>
  <c r="Q122" i="7"/>
  <c r="M122" i="7"/>
  <c r="N122" i="7"/>
  <c r="P122" i="7"/>
  <c r="Q117" i="2"/>
  <c r="N117" i="2"/>
  <c r="P117" i="2"/>
  <c r="S117" i="2" s="1"/>
  <c r="M117" i="2"/>
  <c r="O117" i="2"/>
  <c r="W117" i="2" s="1"/>
  <c r="P119" i="15"/>
  <c r="S119" i="15" s="1"/>
  <c r="D121" i="15"/>
  <c r="M120" i="15"/>
  <c r="N120" i="15"/>
  <c r="O120" i="15"/>
  <c r="Q120" i="15"/>
  <c r="M116" i="14"/>
  <c r="D117" i="14"/>
  <c r="N116" i="14"/>
  <c r="O117" i="13"/>
  <c r="N117" i="13"/>
  <c r="P117" i="13"/>
  <c r="M117" i="13"/>
  <c r="Q117" i="13"/>
  <c r="O36" i="22"/>
  <c r="G23" i="22"/>
  <c r="G8" i="22"/>
  <c r="O28" i="22"/>
  <c r="G20" i="22"/>
  <c r="G9" i="22"/>
  <c r="O25" i="22"/>
  <c r="O49" i="22"/>
  <c r="G6" i="22"/>
  <c r="G37" i="22"/>
  <c r="O29" i="22"/>
  <c r="G36" i="22"/>
  <c r="G27" i="22"/>
  <c r="O46" i="22"/>
  <c r="G14" i="22"/>
  <c r="G48" i="22"/>
  <c r="O5" i="22"/>
  <c r="O50" i="22"/>
  <c r="O24" i="22"/>
  <c r="O45" i="22"/>
  <c r="O26" i="22"/>
  <c r="G29" i="22"/>
  <c r="O38" i="22"/>
  <c r="G28" i="22"/>
  <c r="O20" i="22"/>
  <c r="G19" i="22"/>
  <c r="G51" i="22"/>
  <c r="O14" i="22"/>
  <c r="O51" i="22"/>
  <c r="G34" i="22"/>
  <c r="O52" i="22"/>
  <c r="O35" i="22"/>
  <c r="O44" i="22"/>
  <c r="O31" i="22"/>
  <c r="G41" i="22"/>
  <c r="G12" i="22"/>
  <c r="G22" i="22"/>
  <c r="G17" i="22"/>
  <c r="O55" i="22"/>
  <c r="O3" i="22"/>
  <c r="G16" i="22"/>
  <c r="G57" i="22"/>
  <c r="G40" i="22"/>
  <c r="O6" i="22"/>
  <c r="O16" i="22"/>
  <c r="G46" i="22"/>
  <c r="G31" i="22"/>
  <c r="O23" i="22"/>
  <c r="O37" i="22"/>
  <c r="O17" i="22"/>
  <c r="O43" i="22"/>
  <c r="O11" i="22"/>
  <c r="G25" i="22"/>
  <c r="G49" i="22"/>
  <c r="P114" i="11"/>
  <c r="M114" i="11"/>
  <c r="D115" i="11"/>
  <c r="N114" i="11"/>
  <c r="O114" i="11"/>
  <c r="W114" i="11" s="1"/>
  <c r="Q114" i="11"/>
  <c r="N118" i="6"/>
  <c r="O118" i="6"/>
  <c r="V118" i="6" s="1"/>
  <c r="Q118" i="6"/>
  <c r="P118" i="6"/>
  <c r="T118" i="6" s="1"/>
  <c r="M118" i="6"/>
  <c r="P118" i="16"/>
  <c r="N118" i="16"/>
  <c r="D119" i="16"/>
  <c r="O118" i="16"/>
  <c r="W118" i="16" s="1"/>
  <c r="M118" i="16"/>
  <c r="Q118" i="16"/>
  <c r="N116" i="12"/>
  <c r="Q116" i="12"/>
  <c r="M116" i="12"/>
  <c r="O116" i="12"/>
  <c r="W116" i="12" s="1"/>
  <c r="P116" i="12"/>
  <c r="P115" i="10"/>
  <c r="S115" i="10" s="1"/>
  <c r="D116" i="10"/>
  <c r="Q115" i="10"/>
  <c r="O115" i="10"/>
  <c r="V115" i="10" s="1"/>
  <c r="M115" i="10"/>
  <c r="N115" i="10"/>
  <c r="D115" i="9"/>
  <c r="O114" i="9"/>
  <c r="M114" i="9"/>
  <c r="P114" i="9"/>
  <c r="T114" i="9" s="1"/>
  <c r="N114" i="9"/>
  <c r="Q114" i="9"/>
  <c r="Q116" i="8"/>
  <c r="D117" i="8"/>
  <c r="P116" i="8"/>
  <c r="S116" i="8" s="1"/>
  <c r="O116" i="8"/>
  <c r="V116" i="8" s="1"/>
  <c r="M116" i="8"/>
  <c r="N116" i="8"/>
  <c r="P123" i="7"/>
  <c r="O123" i="7"/>
  <c r="W123" i="7" s="1"/>
  <c r="Q123" i="7"/>
  <c r="M123" i="7"/>
  <c r="N123" i="7"/>
  <c r="O118" i="2"/>
  <c r="Q118" i="2"/>
  <c r="N118" i="2"/>
  <c r="M118" i="2"/>
  <c r="P118" i="2"/>
  <c r="S118" i="2" s="1"/>
  <c r="P120" i="15"/>
  <c r="S120" i="15" s="1"/>
  <c r="D122" i="15"/>
  <c r="M121" i="15"/>
  <c r="O121" i="15"/>
  <c r="N121" i="15"/>
  <c r="P121" i="15"/>
  <c r="T121" i="15" s="1"/>
  <c r="Q121" i="15"/>
  <c r="D118" i="14"/>
  <c r="M117" i="14"/>
  <c r="N117" i="14"/>
  <c r="O118" i="13"/>
  <c r="P118" i="13"/>
  <c r="S118" i="13" s="1"/>
  <c r="N118" i="13"/>
  <c r="M118" i="13"/>
  <c r="Q118" i="13"/>
  <c r="M115" i="11"/>
  <c r="Q115" i="11"/>
  <c r="N115" i="11"/>
  <c r="O115" i="11"/>
  <c r="V115" i="11" s="1"/>
  <c r="P115" i="11"/>
  <c r="S115" i="11" s="1"/>
  <c r="D116" i="11"/>
  <c r="M119" i="6"/>
  <c r="N119" i="6"/>
  <c r="O119" i="6"/>
  <c r="P119" i="6"/>
  <c r="Q119" i="6"/>
  <c r="M119" i="16"/>
  <c r="N119" i="16"/>
  <c r="O119" i="16"/>
  <c r="P119" i="16"/>
  <c r="S119" i="16" s="1"/>
  <c r="Q119" i="16"/>
  <c r="D120" i="16"/>
  <c r="O117" i="12"/>
  <c r="W117" i="12" s="1"/>
  <c r="Q117" i="12"/>
  <c r="P117" i="12"/>
  <c r="T117" i="12" s="1"/>
  <c r="M117" i="12"/>
  <c r="N117" i="12"/>
  <c r="D117" i="10"/>
  <c r="P116" i="10"/>
  <c r="S116" i="10" s="1"/>
  <c r="Q116" i="10"/>
  <c r="O116" i="10"/>
  <c r="V116" i="10" s="1"/>
  <c r="N116" i="10"/>
  <c r="M116" i="10"/>
  <c r="D116" i="9"/>
  <c r="M115" i="9"/>
  <c r="P115" i="9"/>
  <c r="S115" i="9" s="1"/>
  <c r="O115" i="9"/>
  <c r="Q115" i="9"/>
  <c r="N115" i="9"/>
  <c r="D118" i="8"/>
  <c r="N117" i="8"/>
  <c r="M117" i="8"/>
  <c r="O117" i="8"/>
  <c r="V117" i="8" s="1"/>
  <c r="Q117" i="8"/>
  <c r="P117" i="8"/>
  <c r="T117" i="8" s="1"/>
  <c r="N124" i="7"/>
  <c r="Q124" i="7"/>
  <c r="P124" i="7"/>
  <c r="S124" i="7" s="1"/>
  <c r="M124" i="7"/>
  <c r="O124" i="7"/>
  <c r="W124" i="7" s="1"/>
  <c r="Q119" i="2"/>
  <c r="N119" i="2"/>
  <c r="P119" i="2"/>
  <c r="S119" i="2" s="1"/>
  <c r="M119" i="2"/>
  <c r="O119" i="2"/>
  <c r="W119" i="2" s="1"/>
  <c r="D123" i="15"/>
  <c r="M122" i="15"/>
  <c r="N122" i="15"/>
  <c r="O122" i="15"/>
  <c r="P122" i="15"/>
  <c r="S122" i="15" s="1"/>
  <c r="Q122" i="15"/>
  <c r="N118" i="14"/>
  <c r="D119" i="14"/>
  <c r="M118" i="14"/>
  <c r="N119" i="13"/>
  <c r="P119" i="13"/>
  <c r="Q119" i="13"/>
  <c r="M119" i="13"/>
  <c r="O119" i="13"/>
  <c r="W119" i="13" s="1"/>
  <c r="M116" i="11"/>
  <c r="Q116" i="11"/>
  <c r="N116" i="11"/>
  <c r="P116" i="11"/>
  <c r="S116" i="11" s="1"/>
  <c r="O116" i="11"/>
  <c r="V116" i="11" s="1"/>
  <c r="D117" i="11"/>
  <c r="Q120" i="6"/>
  <c r="M120" i="6"/>
  <c r="O120" i="6"/>
  <c r="P120" i="6"/>
  <c r="N120" i="6"/>
  <c r="O120" i="16"/>
  <c r="V120" i="16" s="1"/>
  <c r="M120" i="16"/>
  <c r="N120" i="16"/>
  <c r="P120" i="16"/>
  <c r="Q120" i="16"/>
  <c r="D121" i="16"/>
  <c r="Q118" i="12"/>
  <c r="M118" i="12"/>
  <c r="O118" i="12"/>
  <c r="W118" i="12" s="1"/>
  <c r="N118" i="12"/>
  <c r="P118" i="12"/>
  <c r="S118" i="12" s="1"/>
  <c r="Q117" i="10"/>
  <c r="M117" i="10"/>
  <c r="D118" i="10"/>
  <c r="O117" i="10"/>
  <c r="N117" i="10"/>
  <c r="P117" i="10"/>
  <c r="S117" i="10" s="1"/>
  <c r="N116" i="9"/>
  <c r="M116" i="9"/>
  <c r="P116" i="9"/>
  <c r="T116" i="9" s="1"/>
  <c r="Q116" i="9"/>
  <c r="D117" i="9"/>
  <c r="O116" i="9"/>
  <c r="V116" i="9" s="1"/>
  <c r="Q118" i="8"/>
  <c r="M118" i="8"/>
  <c r="D119" i="8"/>
  <c r="O118" i="8"/>
  <c r="V118" i="8" s="1"/>
  <c r="N118" i="8"/>
  <c r="P118" i="8"/>
  <c r="S118" i="8" s="1"/>
  <c r="N125" i="7"/>
  <c r="Q125" i="7"/>
  <c r="O125" i="7"/>
  <c r="P125" i="7"/>
  <c r="M125" i="7"/>
  <c r="M120" i="2"/>
  <c r="Q120" i="2"/>
  <c r="N120" i="2"/>
  <c r="O120" i="2"/>
  <c r="P120" i="2"/>
  <c r="S120" i="2" s="1"/>
  <c r="D124" i="15"/>
  <c r="M123" i="15"/>
  <c r="O123" i="15"/>
  <c r="N123" i="15"/>
  <c r="P123" i="15"/>
  <c r="S123" i="15" s="1"/>
  <c r="Q123" i="15"/>
  <c r="N119" i="14"/>
  <c r="D120" i="14"/>
  <c r="M119" i="14"/>
  <c r="Q120" i="13"/>
  <c r="N120" i="13"/>
  <c r="M120" i="13"/>
  <c r="O120" i="13"/>
  <c r="W120" i="13" s="1"/>
  <c r="P120" i="13"/>
  <c r="P117" i="11"/>
  <c r="S117" i="11" s="1"/>
  <c r="M117" i="11"/>
  <c r="D118" i="11"/>
  <c r="N117" i="11"/>
  <c r="O117" i="11"/>
  <c r="V117" i="11" s="1"/>
  <c r="Q117" i="11"/>
  <c r="Q121" i="6"/>
  <c r="P121" i="6"/>
  <c r="T121" i="6" s="1"/>
  <c r="O121" i="6"/>
  <c r="M121" i="6"/>
  <c r="N121" i="6"/>
  <c r="P121" i="16"/>
  <c r="S121" i="16" s="1"/>
  <c r="N121" i="16"/>
  <c r="M121" i="16"/>
  <c r="Q121" i="16"/>
  <c r="D122" i="16"/>
  <c r="O121" i="16"/>
  <c r="W121" i="16" s="1"/>
  <c r="N119" i="12"/>
  <c r="M119" i="12"/>
  <c r="P119" i="12"/>
  <c r="Q119" i="12"/>
  <c r="O119" i="12"/>
  <c r="V119" i="12" s="1"/>
  <c r="O118" i="10"/>
  <c r="W118" i="10" s="1"/>
  <c r="D119" i="10"/>
  <c r="M118" i="10"/>
  <c r="P118" i="10"/>
  <c r="S118" i="10" s="1"/>
  <c r="Q118" i="10"/>
  <c r="N118" i="10"/>
  <c r="P117" i="9"/>
  <c r="N117" i="9"/>
  <c r="O117" i="9"/>
  <c r="V117" i="9" s="1"/>
  <c r="M117" i="9"/>
  <c r="D118" i="9"/>
  <c r="Q117" i="9"/>
  <c r="D120" i="8"/>
  <c r="M119" i="8"/>
  <c r="Q119" i="8"/>
  <c r="P119" i="8"/>
  <c r="N119" i="8"/>
  <c r="O119" i="8"/>
  <c r="V119" i="8" s="1"/>
  <c r="Q126" i="7"/>
  <c r="M126" i="7"/>
  <c r="P126" i="7"/>
  <c r="T126" i="7" s="1"/>
  <c r="O126" i="7"/>
  <c r="W126" i="7" s="1"/>
  <c r="N126" i="7"/>
  <c r="M121" i="2"/>
  <c r="P121" i="2"/>
  <c r="T121" i="2" s="1"/>
  <c r="O121" i="2"/>
  <c r="N121" i="2"/>
  <c r="Q121" i="2"/>
  <c r="D125" i="15"/>
  <c r="M124" i="15"/>
  <c r="N124" i="15"/>
  <c r="O124" i="15"/>
  <c r="W124" i="15" s="1"/>
  <c r="P124" i="15"/>
  <c r="S124" i="15" s="1"/>
  <c r="Q124" i="15"/>
  <c r="D121" i="14"/>
  <c r="M120" i="14"/>
  <c r="N120" i="14"/>
  <c r="Q121" i="13"/>
  <c r="N121" i="13"/>
  <c r="P121" i="13"/>
  <c r="O121" i="13"/>
  <c r="V121" i="13" s="1"/>
  <c r="M121" i="13"/>
  <c r="P118" i="11"/>
  <c r="D119" i="11"/>
  <c r="M118" i="11"/>
  <c r="Q118" i="11"/>
  <c r="N118" i="11"/>
  <c r="O118" i="11"/>
  <c r="W118" i="11" s="1"/>
  <c r="O122" i="6"/>
  <c r="Q122" i="6"/>
  <c r="M122" i="6"/>
  <c r="N122" i="6"/>
  <c r="P122" i="6"/>
  <c r="T122" i="6" s="1"/>
  <c r="P122" i="16"/>
  <c r="S122" i="16" s="1"/>
  <c r="N122" i="16"/>
  <c r="Q122" i="16"/>
  <c r="O122" i="16"/>
  <c r="W122" i="16" s="1"/>
  <c r="D123" i="16"/>
  <c r="M122" i="16"/>
  <c r="O120" i="12"/>
  <c r="W120" i="12" s="1"/>
  <c r="Q120" i="12"/>
  <c r="P120" i="12"/>
  <c r="M120" i="12"/>
  <c r="N120" i="12"/>
  <c r="M119" i="10"/>
  <c r="N119" i="10"/>
  <c r="O119" i="10"/>
  <c r="W119" i="10" s="1"/>
  <c r="Q119" i="10"/>
  <c r="P119" i="10"/>
  <c r="D120" i="10"/>
  <c r="P118" i="9"/>
  <c r="D119" i="9"/>
  <c r="Q118" i="9"/>
  <c r="N118" i="9"/>
  <c r="O118" i="9"/>
  <c r="W118" i="9" s="1"/>
  <c r="M118" i="9"/>
  <c r="Q120" i="8"/>
  <c r="M120" i="8"/>
  <c r="P120" i="8"/>
  <c r="T120" i="8" s="1"/>
  <c r="D121" i="8"/>
  <c r="N120" i="8"/>
  <c r="O120" i="8"/>
  <c r="V120" i="8" s="1"/>
  <c r="P127" i="7"/>
  <c r="S127" i="7" s="1"/>
  <c r="Q127" i="7"/>
  <c r="M127" i="7"/>
  <c r="O127" i="7"/>
  <c r="W127" i="7" s="1"/>
  <c r="N127" i="7"/>
  <c r="N122" i="2"/>
  <c r="M122" i="2"/>
  <c r="O122" i="2"/>
  <c r="V122" i="2" s="1"/>
  <c r="Q122" i="2"/>
  <c r="P122" i="2"/>
  <c r="D126" i="15"/>
  <c r="M125" i="15"/>
  <c r="N125" i="15"/>
  <c r="O125" i="15"/>
  <c r="W125" i="15" s="1"/>
  <c r="P125" i="15"/>
  <c r="Q125" i="15"/>
  <c r="D122" i="14"/>
  <c r="N121" i="14"/>
  <c r="M121" i="14"/>
  <c r="O122" i="13"/>
  <c r="W122" i="13" s="1"/>
  <c r="P122" i="13"/>
  <c r="S122" i="13" s="1"/>
  <c r="N122" i="13"/>
  <c r="Q122" i="13"/>
  <c r="M122" i="13"/>
  <c r="O119" i="11"/>
  <c r="V119" i="11" s="1"/>
  <c r="D120" i="11"/>
  <c r="N119" i="11"/>
  <c r="Q119" i="11"/>
  <c r="M119" i="11"/>
  <c r="P119" i="11"/>
  <c r="N123" i="6"/>
  <c r="P123" i="6"/>
  <c r="O123" i="6"/>
  <c r="W123" i="6" s="1"/>
  <c r="Q123" i="6"/>
  <c r="M123" i="6"/>
  <c r="P123" i="16"/>
  <c r="T123" i="16" s="1"/>
  <c r="N123" i="16"/>
  <c r="O123" i="16"/>
  <c r="W123" i="16" s="1"/>
  <c r="D124" i="16"/>
  <c r="Q123" i="16"/>
  <c r="M123" i="16"/>
  <c r="P121" i="12"/>
  <c r="T121" i="12" s="1"/>
  <c r="Q121" i="12"/>
  <c r="M121" i="12"/>
  <c r="N121" i="12"/>
  <c r="O121" i="12"/>
  <c r="D121" i="10"/>
  <c r="P120" i="10"/>
  <c r="T120" i="10" s="1"/>
  <c r="M120" i="10"/>
  <c r="N120" i="10"/>
  <c r="O120" i="10"/>
  <c r="Q120" i="10"/>
  <c r="Q119" i="9"/>
  <c r="P119" i="9"/>
  <c r="N119" i="9"/>
  <c r="M119" i="9"/>
  <c r="O119" i="9"/>
  <c r="V119" i="9" s="1"/>
  <c r="D120" i="9"/>
  <c r="O121" i="8"/>
  <c r="V121" i="8" s="1"/>
  <c r="N121" i="8"/>
  <c r="D122" i="8"/>
  <c r="M121" i="8"/>
  <c r="P121" i="8"/>
  <c r="T121" i="8" s="1"/>
  <c r="Q121" i="8"/>
  <c r="M128" i="7"/>
  <c r="Q128" i="7"/>
  <c r="N128" i="7"/>
  <c r="O128" i="7"/>
  <c r="V128" i="7" s="1"/>
  <c r="P128" i="7"/>
  <c r="S128" i="7" s="1"/>
  <c r="M123" i="2"/>
  <c r="P123" i="2"/>
  <c r="T123" i="2" s="1"/>
  <c r="O123" i="2"/>
  <c r="V123" i="2" s="1"/>
  <c r="Q123" i="2"/>
  <c r="N123" i="2"/>
  <c r="D127" i="15"/>
  <c r="M126" i="15"/>
  <c r="N126" i="15"/>
  <c r="O126" i="15"/>
  <c r="W126" i="15" s="1"/>
  <c r="P126" i="15"/>
  <c r="T126" i="15" s="1"/>
  <c r="Q126" i="15"/>
  <c r="N122" i="14"/>
  <c r="M122" i="14"/>
  <c r="D123" i="14"/>
  <c r="Q123" i="13"/>
  <c r="P123" i="13"/>
  <c r="N123" i="13"/>
  <c r="M123" i="13"/>
  <c r="O123" i="13"/>
  <c r="V123" i="13" s="1"/>
  <c r="N120" i="11"/>
  <c r="M120" i="11"/>
  <c r="D121" i="11"/>
  <c r="O120" i="11"/>
  <c r="W120" i="11" s="1"/>
  <c r="P120" i="11"/>
  <c r="Q120" i="11"/>
  <c r="P124" i="6"/>
  <c r="T124" i="6" s="1"/>
  <c r="O124" i="6"/>
  <c r="N124" i="6"/>
  <c r="Q124" i="6"/>
  <c r="M124" i="6"/>
  <c r="Q124" i="16"/>
  <c r="N124" i="16"/>
  <c r="P124" i="16"/>
  <c r="S124" i="16" s="1"/>
  <c r="O124" i="16"/>
  <c r="V124" i="16" s="1"/>
  <c r="M124" i="16"/>
  <c r="D125" i="16"/>
  <c r="M122" i="12"/>
  <c r="P122" i="12"/>
  <c r="N122" i="12"/>
  <c r="O122" i="12"/>
  <c r="V122" i="12" s="1"/>
  <c r="Q122" i="12"/>
  <c r="M121" i="10"/>
  <c r="P121" i="10"/>
  <c r="O121" i="10"/>
  <c r="V121" i="10" s="1"/>
  <c r="Q121" i="10"/>
  <c r="D122" i="10"/>
  <c r="N121" i="10"/>
  <c r="M120" i="9"/>
  <c r="O120" i="9"/>
  <c r="N120" i="9"/>
  <c r="P120" i="9"/>
  <c r="S120" i="9" s="1"/>
  <c r="D121" i="9"/>
  <c r="Q120" i="9"/>
  <c r="O122" i="8"/>
  <c r="V122" i="8" s="1"/>
  <c r="D123" i="8"/>
  <c r="P122" i="8"/>
  <c r="S122" i="8" s="1"/>
  <c r="M122" i="8"/>
  <c r="N122" i="8"/>
  <c r="Q122" i="8"/>
  <c r="Q129" i="7"/>
  <c r="P129" i="7"/>
  <c r="M129" i="7"/>
  <c r="N129" i="7"/>
  <c r="O129" i="7"/>
  <c r="V129" i="7" s="1"/>
  <c r="O124" i="2"/>
  <c r="V124" i="2" s="1"/>
  <c r="M124" i="2"/>
  <c r="Q124" i="2"/>
  <c r="P124" i="2"/>
  <c r="T124" i="2" s="1"/>
  <c r="N124" i="2"/>
  <c r="D128" i="15"/>
  <c r="M127" i="15"/>
  <c r="O127" i="15"/>
  <c r="V127" i="15" s="1"/>
  <c r="N127" i="15"/>
  <c r="Q127" i="15"/>
  <c r="D124" i="14"/>
  <c r="M123" i="14"/>
  <c r="N123" i="14"/>
  <c r="O124" i="13"/>
  <c r="V124" i="13" s="1"/>
  <c r="N124" i="13"/>
  <c r="P124" i="13"/>
  <c r="S124" i="13" s="1"/>
  <c r="Q124" i="13"/>
  <c r="M124" i="13"/>
  <c r="N121" i="11"/>
  <c r="Q121" i="11"/>
  <c r="D122" i="11"/>
  <c r="O121" i="11"/>
  <c r="P121" i="11"/>
  <c r="T121" i="11" s="1"/>
  <c r="M121" i="11"/>
  <c r="M125" i="6"/>
  <c r="Q125" i="6"/>
  <c r="O125" i="6"/>
  <c r="V125" i="6" s="1"/>
  <c r="N125" i="6"/>
  <c r="P125" i="6"/>
  <c r="T125" i="6" s="1"/>
  <c r="O125" i="16"/>
  <c r="V125" i="16" s="1"/>
  <c r="M125" i="16"/>
  <c r="N125" i="16"/>
  <c r="P125" i="16"/>
  <c r="T125" i="16" s="1"/>
  <c r="Q125" i="16"/>
  <c r="D126" i="16"/>
  <c r="N123" i="12"/>
  <c r="Q123" i="12"/>
  <c r="M123" i="12"/>
  <c r="O123" i="12"/>
  <c r="V123" i="12" s="1"/>
  <c r="P123" i="12"/>
  <c r="T123" i="12" s="1"/>
  <c r="Q122" i="10"/>
  <c r="N122" i="10"/>
  <c r="D123" i="10"/>
  <c r="M122" i="10"/>
  <c r="P122" i="10"/>
  <c r="O122" i="10"/>
  <c r="M121" i="9"/>
  <c r="N121" i="9"/>
  <c r="O121" i="9"/>
  <c r="W121" i="9" s="1"/>
  <c r="D122" i="9"/>
  <c r="P121" i="9"/>
  <c r="Q121" i="9"/>
  <c r="P123" i="8"/>
  <c r="T123" i="8" s="1"/>
  <c r="D124" i="8"/>
  <c r="Q123" i="8"/>
  <c r="M123" i="8"/>
  <c r="N123" i="8"/>
  <c r="O123" i="8"/>
  <c r="M130" i="7"/>
  <c r="P130" i="7"/>
  <c r="T130" i="7" s="1"/>
  <c r="Q130" i="7"/>
  <c r="O130" i="7"/>
  <c r="N130" i="7"/>
  <c r="N125" i="2"/>
  <c r="M125" i="2"/>
  <c r="P125" i="2"/>
  <c r="Q125" i="2"/>
  <c r="O125" i="2"/>
  <c r="D129" i="15"/>
  <c r="M128" i="15"/>
  <c r="N128" i="15"/>
  <c r="O128" i="15"/>
  <c r="P128" i="15"/>
  <c r="S128" i="15" s="1"/>
  <c r="Q128" i="15"/>
  <c r="P127" i="15"/>
  <c r="T127" i="15" s="1"/>
  <c r="D125" i="14"/>
  <c r="N124" i="14"/>
  <c r="M124" i="14"/>
  <c r="O125" i="13"/>
  <c r="V125" i="13" s="1"/>
  <c r="N125" i="13"/>
  <c r="P125" i="13"/>
  <c r="T125" i="13" s="1"/>
  <c r="M125" i="13"/>
  <c r="Q125" i="13"/>
  <c r="M122" i="11"/>
  <c r="Q122" i="11"/>
  <c r="N122" i="11"/>
  <c r="D123" i="11"/>
  <c r="P122" i="11"/>
  <c r="T122" i="11" s="1"/>
  <c r="O122" i="11"/>
  <c r="V122" i="11" s="1"/>
  <c r="M126" i="6"/>
  <c r="O126" i="6"/>
  <c r="V126" i="6" s="1"/>
  <c r="N126" i="6"/>
  <c r="Q126" i="6"/>
  <c r="P126" i="6"/>
  <c r="M126" i="16"/>
  <c r="O126" i="16"/>
  <c r="N126" i="16"/>
  <c r="Q126" i="16"/>
  <c r="D127" i="16"/>
  <c r="P126" i="16"/>
  <c r="T126" i="16" s="1"/>
  <c r="N124" i="12"/>
  <c r="Q124" i="12"/>
  <c r="P124" i="12"/>
  <c r="T124" i="12" s="1"/>
  <c r="M124" i="12"/>
  <c r="O124" i="12"/>
  <c r="W124" i="12" s="1"/>
  <c r="N123" i="10"/>
  <c r="Q123" i="10"/>
  <c r="O123" i="10"/>
  <c r="V123" i="10" s="1"/>
  <c r="P123" i="10"/>
  <c r="T123" i="10" s="1"/>
  <c r="D124" i="10"/>
  <c r="M123" i="10"/>
  <c r="D123" i="9"/>
  <c r="Q122" i="9"/>
  <c r="M122" i="9"/>
  <c r="O122" i="9"/>
  <c r="N122" i="9"/>
  <c r="P122" i="9"/>
  <c r="T122" i="9" s="1"/>
  <c r="M124" i="8"/>
  <c r="Q124" i="8"/>
  <c r="P124" i="8"/>
  <c r="T124" i="8" s="1"/>
  <c r="O124" i="8"/>
  <c r="V124" i="8" s="1"/>
  <c r="D125" i="8"/>
  <c r="N124" i="8"/>
  <c r="O131" i="7"/>
  <c r="M131" i="7"/>
  <c r="N131" i="7"/>
  <c r="Q131" i="7"/>
  <c r="P131" i="7"/>
  <c r="P126" i="2"/>
  <c r="T126" i="2" s="1"/>
  <c r="M126" i="2"/>
  <c r="O126" i="2"/>
  <c r="W126" i="2" s="1"/>
  <c r="Q126" i="2"/>
  <c r="N126" i="2"/>
  <c r="D130" i="15"/>
  <c r="M129" i="15"/>
  <c r="N129" i="15"/>
  <c r="O129" i="15"/>
  <c r="P129" i="15"/>
  <c r="S129" i="15" s="1"/>
  <c r="Q129" i="15"/>
  <c r="N125" i="14"/>
  <c r="D126" i="14"/>
  <c r="M125" i="14"/>
  <c r="Q126" i="13"/>
  <c r="N126" i="13"/>
  <c r="M126" i="13"/>
  <c r="P126" i="13"/>
  <c r="S126" i="13" s="1"/>
  <c r="O126" i="13"/>
  <c r="P123" i="11"/>
  <c r="T123" i="11" s="1"/>
  <c r="O123" i="11"/>
  <c r="V123" i="11" s="1"/>
  <c r="N123" i="11"/>
  <c r="D124" i="11"/>
  <c r="M123" i="11"/>
  <c r="Q123" i="11"/>
  <c r="M127" i="6"/>
  <c r="N127" i="6"/>
  <c r="Q127" i="6"/>
  <c r="P127" i="6"/>
  <c r="T127" i="6" s="1"/>
  <c r="O127" i="6"/>
  <c r="D128" i="16"/>
  <c r="O127" i="16"/>
  <c r="V127" i="16" s="1"/>
  <c r="M127" i="16"/>
  <c r="Q127" i="16"/>
  <c r="N127" i="16"/>
  <c r="P127" i="16"/>
  <c r="S127" i="16" s="1"/>
  <c r="O125" i="12"/>
  <c r="V125" i="12" s="1"/>
  <c r="N125" i="12"/>
  <c r="P125" i="12"/>
  <c r="Q125" i="12"/>
  <c r="M125" i="12"/>
  <c r="Q124" i="10"/>
  <c r="O124" i="10"/>
  <c r="P124" i="10"/>
  <c r="S124" i="10" s="1"/>
  <c r="N124" i="10"/>
  <c r="M124" i="10"/>
  <c r="D125" i="10"/>
  <c r="Q123" i="9"/>
  <c r="D124" i="9"/>
  <c r="O123" i="9"/>
  <c r="P123" i="9"/>
  <c r="N123" i="9"/>
  <c r="M123" i="9"/>
  <c r="O125" i="8"/>
  <c r="V125" i="8" s="1"/>
  <c r="P125" i="8"/>
  <c r="S125" i="8" s="1"/>
  <c r="D126" i="8"/>
  <c r="M125" i="8"/>
  <c r="N125" i="8"/>
  <c r="Q125" i="8"/>
  <c r="Q132" i="7"/>
  <c r="N132" i="7"/>
  <c r="O132" i="7"/>
  <c r="P132" i="7"/>
  <c r="M132" i="7"/>
  <c r="N127" i="2"/>
  <c r="M127" i="2"/>
  <c r="O127" i="2"/>
  <c r="W127" i="2" s="1"/>
  <c r="Q127" i="2"/>
  <c r="P127" i="2"/>
  <c r="T127" i="2" s="1"/>
  <c r="D131" i="15"/>
  <c r="M130" i="15"/>
  <c r="O130" i="15"/>
  <c r="N130" i="15"/>
  <c r="Q130" i="15"/>
  <c r="D127" i="14"/>
  <c r="M126" i="14"/>
  <c r="N126" i="14"/>
  <c r="N127" i="13"/>
  <c r="O127" i="13"/>
  <c r="W127" i="13" s="1"/>
  <c r="M127" i="13"/>
  <c r="Q127" i="13"/>
  <c r="P127" i="13"/>
  <c r="P124" i="11"/>
  <c r="D125" i="11"/>
  <c r="N124" i="11"/>
  <c r="M124" i="11"/>
  <c r="Q124" i="11"/>
  <c r="O124" i="11"/>
  <c r="W124" i="11" s="1"/>
  <c r="M128" i="6"/>
  <c r="O128" i="6"/>
  <c r="W128" i="6" s="1"/>
  <c r="P128" i="6"/>
  <c r="T128" i="6" s="1"/>
  <c r="N128" i="6"/>
  <c r="Q128" i="6"/>
  <c r="M128" i="16"/>
  <c r="N128" i="16"/>
  <c r="P128" i="16"/>
  <c r="D129" i="16"/>
  <c r="O128" i="16"/>
  <c r="Q128" i="16"/>
  <c r="Q126" i="12"/>
  <c r="N126" i="12"/>
  <c r="M126" i="12"/>
  <c r="O126" i="12"/>
  <c r="V126" i="12" s="1"/>
  <c r="P126" i="12"/>
  <c r="T126" i="12" s="1"/>
  <c r="D126" i="10"/>
  <c r="Q125" i="10"/>
  <c r="P125" i="10"/>
  <c r="T125" i="10" s="1"/>
  <c r="M125" i="10"/>
  <c r="N125" i="10"/>
  <c r="O125" i="10"/>
  <c r="W125" i="10" s="1"/>
  <c r="D125" i="9"/>
  <c r="N124" i="9"/>
  <c r="M124" i="9"/>
  <c r="P124" i="9"/>
  <c r="T124" i="9" s="1"/>
  <c r="Q124" i="9"/>
  <c r="O124" i="9"/>
  <c r="V124" i="9" s="1"/>
  <c r="D127" i="8"/>
  <c r="Q126" i="8"/>
  <c r="M126" i="8"/>
  <c r="N126" i="8"/>
  <c r="O126" i="8"/>
  <c r="V126" i="8" s="1"/>
  <c r="P126" i="8"/>
  <c r="S126" i="8" s="1"/>
  <c r="M133" i="7"/>
  <c r="N133" i="7"/>
  <c r="O133" i="7"/>
  <c r="W133" i="7" s="1"/>
  <c r="P133" i="7"/>
  <c r="T133" i="7" s="1"/>
  <c r="Q133" i="7"/>
  <c r="N128" i="2"/>
  <c r="M128" i="2"/>
  <c r="O128" i="2"/>
  <c r="W128" i="2" s="1"/>
  <c r="Q128" i="2"/>
  <c r="P128" i="2"/>
  <c r="S128" i="2" s="1"/>
  <c r="D132" i="15"/>
  <c r="M131" i="15"/>
  <c r="O131" i="15"/>
  <c r="W131" i="15" s="1"/>
  <c r="N131" i="15"/>
  <c r="P131" i="15"/>
  <c r="T131" i="15" s="1"/>
  <c r="Q131" i="15"/>
  <c r="P130" i="15"/>
  <c r="S130" i="15" s="1"/>
  <c r="M127" i="14"/>
  <c r="N127" i="14"/>
  <c r="D128" i="14"/>
  <c r="M128" i="13"/>
  <c r="N128" i="13"/>
  <c r="O128" i="13"/>
  <c r="W128" i="13" s="1"/>
  <c r="P128" i="13"/>
  <c r="Q128" i="13"/>
  <c r="P125" i="11"/>
  <c r="T125" i="11" s="1"/>
  <c r="Q125" i="11"/>
  <c r="O125" i="11"/>
  <c r="V125" i="11" s="1"/>
  <c r="D126" i="11"/>
  <c r="N125" i="11"/>
  <c r="M125" i="11"/>
  <c r="M129" i="6"/>
  <c r="Q129" i="6"/>
  <c r="P129" i="6"/>
  <c r="S129" i="6" s="1"/>
  <c r="O129" i="6"/>
  <c r="N129" i="6"/>
  <c r="D130" i="16"/>
  <c r="M129" i="16"/>
  <c r="O129" i="16"/>
  <c r="W129" i="16" s="1"/>
  <c r="N129" i="16"/>
  <c r="P129" i="16"/>
  <c r="S129" i="16" s="1"/>
  <c r="Q129" i="16"/>
  <c r="Q127" i="12"/>
  <c r="O127" i="12"/>
  <c r="V127" i="12" s="1"/>
  <c r="M127" i="12"/>
  <c r="N127" i="12"/>
  <c r="P127" i="12"/>
  <c r="D127" i="10"/>
  <c r="O126" i="10"/>
  <c r="V126" i="10" s="1"/>
  <c r="P126" i="10"/>
  <c r="M126" i="10"/>
  <c r="N126" i="10"/>
  <c r="Q126" i="10"/>
  <c r="D126" i="9"/>
  <c r="M125" i="9"/>
  <c r="O125" i="9"/>
  <c r="V125" i="9" s="1"/>
  <c r="Q125" i="9"/>
  <c r="N125" i="9"/>
  <c r="P125" i="9"/>
  <c r="S125" i="9" s="1"/>
  <c r="N127" i="8"/>
  <c r="P127" i="8"/>
  <c r="Q127" i="8"/>
  <c r="M127" i="8"/>
  <c r="D128" i="8"/>
  <c r="O127" i="8"/>
  <c r="V127" i="8" s="1"/>
  <c r="O134" i="7"/>
  <c r="W134" i="7" s="1"/>
  <c r="N134" i="7"/>
  <c r="M134" i="7"/>
  <c r="Q134" i="7"/>
  <c r="P134" i="7"/>
  <c r="T134" i="7" s="1"/>
  <c r="N129" i="2"/>
  <c r="P129" i="2"/>
  <c r="S129" i="2" s="1"/>
  <c r="M129" i="2"/>
  <c r="O129" i="2"/>
  <c r="V129" i="2" s="1"/>
  <c r="Q129" i="2"/>
  <c r="D133" i="15"/>
  <c r="M132" i="15"/>
  <c r="N132" i="15"/>
  <c r="O132" i="15"/>
  <c r="W132" i="15" s="1"/>
  <c r="Q132" i="15"/>
  <c r="N128" i="14"/>
  <c r="M128" i="14"/>
  <c r="D129" i="14"/>
  <c r="Q129" i="13"/>
  <c r="M129" i="13"/>
  <c r="P129" i="13"/>
  <c r="S129" i="13" s="1"/>
  <c r="O129" i="13"/>
  <c r="W129" i="13" s="1"/>
  <c r="N129" i="13"/>
  <c r="D127" i="11"/>
  <c r="P126" i="11"/>
  <c r="T126" i="11" s="1"/>
  <c r="O126" i="11"/>
  <c r="W126" i="11" s="1"/>
  <c r="N126" i="11"/>
  <c r="Q126" i="11"/>
  <c r="M126" i="11"/>
  <c r="Q130" i="6"/>
  <c r="M130" i="6"/>
  <c r="N130" i="6"/>
  <c r="O130" i="6"/>
  <c r="W130" i="6" s="1"/>
  <c r="P130" i="6"/>
  <c r="T130" i="6" s="1"/>
  <c r="Q130" i="16"/>
  <c r="P130" i="16"/>
  <c r="T130" i="16" s="1"/>
  <c r="D131" i="16"/>
  <c r="O130" i="16"/>
  <c r="W130" i="16" s="1"/>
  <c r="M130" i="16"/>
  <c r="N130" i="16"/>
  <c r="Q128" i="12"/>
  <c r="N128" i="12"/>
  <c r="P128" i="12"/>
  <c r="S128" i="12" s="1"/>
  <c r="O128" i="12"/>
  <c r="W128" i="12" s="1"/>
  <c r="M128" i="12"/>
  <c r="O127" i="10"/>
  <c r="N127" i="10"/>
  <c r="M127" i="10"/>
  <c r="D128" i="10"/>
  <c r="P127" i="10"/>
  <c r="S127" i="10" s="1"/>
  <c r="Q127" i="10"/>
  <c r="Q126" i="9"/>
  <c r="P126" i="9"/>
  <c r="S126" i="9" s="1"/>
  <c r="D127" i="9"/>
  <c r="N126" i="9"/>
  <c r="O126" i="9"/>
  <c r="M126" i="9"/>
  <c r="Q128" i="8"/>
  <c r="O128" i="8"/>
  <c r="V128" i="8" s="1"/>
  <c r="N128" i="8"/>
  <c r="M128" i="8"/>
  <c r="D129" i="8"/>
  <c r="P128" i="8"/>
  <c r="P135" i="7"/>
  <c r="T135" i="7" s="1"/>
  <c r="N135" i="7"/>
  <c r="M135" i="7"/>
  <c r="O135" i="7"/>
  <c r="W135" i="7" s="1"/>
  <c r="Q135" i="7"/>
  <c r="Q130" i="2"/>
  <c r="M130" i="2"/>
  <c r="O130" i="2"/>
  <c r="V130" i="2" s="1"/>
  <c r="N130" i="2"/>
  <c r="P130" i="2"/>
  <c r="T130" i="2" s="1"/>
  <c r="P132" i="15"/>
  <c r="T132" i="15" s="1"/>
  <c r="D134" i="15"/>
  <c r="M133" i="15"/>
  <c r="N133" i="15"/>
  <c r="O133" i="15"/>
  <c r="P133" i="15"/>
  <c r="S133" i="15" s="1"/>
  <c r="Q133" i="15"/>
  <c r="N129" i="14"/>
  <c r="M129" i="14"/>
  <c r="D130" i="14"/>
  <c r="O130" i="13"/>
  <c r="V130" i="13" s="1"/>
  <c r="Q130" i="13"/>
  <c r="M130" i="13"/>
  <c r="P130" i="13"/>
  <c r="N130" i="13"/>
  <c r="O127" i="11"/>
  <c r="W127" i="11" s="1"/>
  <c r="Q127" i="11"/>
  <c r="P127" i="11"/>
  <c r="S127" i="11" s="1"/>
  <c r="D128" i="11"/>
  <c r="N127" i="11"/>
  <c r="M127" i="11"/>
  <c r="Q131" i="6"/>
  <c r="P131" i="6"/>
  <c r="O131" i="6"/>
  <c r="W131" i="6" s="1"/>
  <c r="M131" i="6"/>
  <c r="N131" i="6"/>
  <c r="P131" i="16"/>
  <c r="T131" i="16" s="1"/>
  <c r="D132" i="16"/>
  <c r="N131" i="16"/>
  <c r="Q131" i="16"/>
  <c r="M131" i="16"/>
  <c r="O131" i="16"/>
  <c r="V131" i="16" s="1"/>
  <c r="P129" i="12"/>
  <c r="S129" i="12" s="1"/>
  <c r="N129" i="12"/>
  <c r="M129" i="12"/>
  <c r="O129" i="12"/>
  <c r="W129" i="12" s="1"/>
  <c r="Q129" i="12"/>
  <c r="O128" i="10"/>
  <c r="V128" i="10" s="1"/>
  <c r="M128" i="10"/>
  <c r="D129" i="10"/>
  <c r="N128" i="10"/>
  <c r="P128" i="10"/>
  <c r="S128" i="10" s="1"/>
  <c r="Q128" i="10"/>
  <c r="Q127" i="9"/>
  <c r="P127" i="9"/>
  <c r="T127" i="9" s="1"/>
  <c r="N127" i="9"/>
  <c r="M127" i="9"/>
  <c r="D128" i="9"/>
  <c r="O127" i="9"/>
  <c r="W127" i="9" s="1"/>
  <c r="M129" i="8"/>
  <c r="N129" i="8"/>
  <c r="P129" i="8"/>
  <c r="S129" i="8" s="1"/>
  <c r="Q129" i="8"/>
  <c r="D130" i="8"/>
  <c r="O129" i="8"/>
  <c r="W129" i="8" s="1"/>
  <c r="O136" i="7"/>
  <c r="V136" i="7" s="1"/>
  <c r="N136" i="7"/>
  <c r="P136" i="7"/>
  <c r="T136" i="7" s="1"/>
  <c r="Q136" i="7"/>
  <c r="M136" i="7"/>
  <c r="Q131" i="2"/>
  <c r="M131" i="2"/>
  <c r="P131" i="2"/>
  <c r="T131" i="2" s="1"/>
  <c r="N131" i="2"/>
  <c r="O131" i="2"/>
  <c r="V131" i="2" s="1"/>
  <c r="D135" i="15"/>
  <c r="M134" i="15"/>
  <c r="O134" i="15"/>
  <c r="V134" i="15" s="1"/>
  <c r="N134" i="15"/>
  <c r="Q134" i="15"/>
  <c r="P134" i="15"/>
  <c r="S134" i="15" s="1"/>
  <c r="N130" i="14"/>
  <c r="M130" i="14"/>
  <c r="D131" i="14"/>
  <c r="O131" i="13"/>
  <c r="Q131" i="13"/>
  <c r="M131" i="13"/>
  <c r="N131" i="13"/>
  <c r="P131" i="13"/>
  <c r="N128" i="11"/>
  <c r="P128" i="11"/>
  <c r="S128" i="11" s="1"/>
  <c r="D129" i="11"/>
  <c r="M128" i="11"/>
  <c r="O128" i="11"/>
  <c r="V128" i="11" s="1"/>
  <c r="Q128" i="11"/>
  <c r="Q132" i="6"/>
  <c r="M132" i="6"/>
  <c r="N132" i="6"/>
  <c r="P132" i="6"/>
  <c r="T132" i="6" s="1"/>
  <c r="O132" i="6"/>
  <c r="M132" i="16"/>
  <c r="P132" i="16"/>
  <c r="S132" i="16" s="1"/>
  <c r="O132" i="16"/>
  <c r="W132" i="16" s="1"/>
  <c r="Q132" i="16"/>
  <c r="N132" i="16"/>
  <c r="D133" i="16"/>
  <c r="M130" i="12"/>
  <c r="P130" i="12"/>
  <c r="S130" i="12" s="1"/>
  <c r="Q130" i="12"/>
  <c r="O130" i="12"/>
  <c r="V130" i="12" s="1"/>
  <c r="N130" i="12"/>
  <c r="N129" i="10"/>
  <c r="Q129" i="10"/>
  <c r="P129" i="10"/>
  <c r="T129" i="10" s="1"/>
  <c r="M129" i="10"/>
  <c r="O129" i="10"/>
  <c r="V129" i="10" s="1"/>
  <c r="D130" i="10"/>
  <c r="M128" i="9"/>
  <c r="Q128" i="9"/>
  <c r="O128" i="9"/>
  <c r="N128" i="9"/>
  <c r="P128" i="9"/>
  <c r="D129" i="9"/>
  <c r="M130" i="8"/>
  <c r="Q130" i="8"/>
  <c r="D131" i="8"/>
  <c r="O130" i="8"/>
  <c r="V130" i="8" s="1"/>
  <c r="N130" i="8"/>
  <c r="P130" i="8"/>
  <c r="S130" i="8" s="1"/>
  <c r="P137" i="7"/>
  <c r="T137" i="7" s="1"/>
  <c r="M137" i="7"/>
  <c r="Q137" i="7"/>
  <c r="O137" i="7"/>
  <c r="V137" i="7" s="1"/>
  <c r="N137" i="7"/>
  <c r="N132" i="2"/>
  <c r="Q132" i="2"/>
  <c r="P132" i="2"/>
  <c r="T132" i="2" s="1"/>
  <c r="M132" i="2"/>
  <c r="O132" i="2"/>
  <c r="W132" i="2" s="1"/>
  <c r="D136" i="15"/>
  <c r="Q135" i="15"/>
  <c r="P135" i="15"/>
  <c r="S135" i="15" s="1"/>
  <c r="M135" i="15"/>
  <c r="O135" i="15"/>
  <c r="V135" i="15" s="1"/>
  <c r="N135" i="15"/>
  <c r="M131" i="14"/>
  <c r="N131" i="14"/>
  <c r="D132" i="14"/>
  <c r="O132" i="13"/>
  <c r="Q132" i="13"/>
  <c r="N132" i="13"/>
  <c r="M132" i="13"/>
  <c r="P132" i="13"/>
  <c r="T132" i="13" s="1"/>
  <c r="P129" i="11"/>
  <c r="S129" i="11" s="1"/>
  <c r="D130" i="11"/>
  <c r="O129" i="11"/>
  <c r="W129" i="11" s="1"/>
  <c r="N129" i="11"/>
  <c r="Q129" i="11"/>
  <c r="M129" i="11"/>
  <c r="Q133" i="6"/>
  <c r="P133" i="6"/>
  <c r="S133" i="6" s="1"/>
  <c r="M133" i="6"/>
  <c r="O133" i="6"/>
  <c r="V133" i="6" s="1"/>
  <c r="N133" i="6"/>
  <c r="D134" i="16"/>
  <c r="O133" i="16"/>
  <c r="W133" i="16" s="1"/>
  <c r="M133" i="16"/>
  <c r="Q133" i="16"/>
  <c r="N133" i="16"/>
  <c r="P133" i="16"/>
  <c r="S133" i="16" s="1"/>
  <c r="Q131" i="12"/>
  <c r="O131" i="12"/>
  <c r="W131" i="12" s="1"/>
  <c r="P131" i="12"/>
  <c r="T131" i="12" s="1"/>
  <c r="M131" i="12"/>
  <c r="N131" i="12"/>
  <c r="O130" i="10"/>
  <c r="W130" i="10" s="1"/>
  <c r="M130" i="10"/>
  <c r="Q130" i="10"/>
  <c r="P130" i="10"/>
  <c r="T130" i="10" s="1"/>
  <c r="N130" i="10"/>
  <c r="D131" i="10"/>
  <c r="M129" i="9"/>
  <c r="D130" i="9"/>
  <c r="Q129" i="9"/>
  <c r="P129" i="9"/>
  <c r="T129" i="9" s="1"/>
  <c r="O129" i="9"/>
  <c r="V129" i="9" s="1"/>
  <c r="N129" i="9"/>
  <c r="M131" i="8"/>
  <c r="D132" i="8"/>
  <c r="P131" i="8"/>
  <c r="T131" i="8" s="1"/>
  <c r="Q131" i="8"/>
  <c r="N131" i="8"/>
  <c r="O131" i="8"/>
  <c r="V131" i="8" s="1"/>
  <c r="P138" i="7"/>
  <c r="T138" i="7" s="1"/>
  <c r="Q138" i="7"/>
  <c r="M138" i="7"/>
  <c r="O138" i="7"/>
  <c r="W138" i="7" s="1"/>
  <c r="N138" i="7"/>
  <c r="O133" i="2"/>
  <c r="N133" i="2"/>
  <c r="P133" i="2"/>
  <c r="S133" i="2" s="1"/>
  <c r="Q133" i="2"/>
  <c r="M133" i="2"/>
  <c r="D137" i="15"/>
  <c r="M136" i="15"/>
  <c r="P136" i="15"/>
  <c r="T136" i="15" s="1"/>
  <c r="O136" i="15"/>
  <c r="N136" i="15"/>
  <c r="Q136" i="15"/>
  <c r="M132" i="14"/>
  <c r="D133" i="14"/>
  <c r="N132" i="14"/>
  <c r="Q133" i="13"/>
  <c r="M133" i="13"/>
  <c r="P133" i="13"/>
  <c r="S133" i="13" s="1"/>
  <c r="N133" i="13"/>
  <c r="O133" i="13"/>
  <c r="W133" i="13" s="1"/>
  <c r="Q130" i="11"/>
  <c r="M130" i="11"/>
  <c r="O130" i="11"/>
  <c r="V130" i="11" s="1"/>
  <c r="P130" i="11"/>
  <c r="S130" i="11" s="1"/>
  <c r="N130" i="11"/>
  <c r="D131" i="11"/>
  <c r="N134" i="6"/>
  <c r="M134" i="6"/>
  <c r="P134" i="6"/>
  <c r="T134" i="6" s="1"/>
  <c r="Q134" i="6"/>
  <c r="O134" i="6"/>
  <c r="V134" i="6" s="1"/>
  <c r="O134" i="16"/>
  <c r="V134" i="16" s="1"/>
  <c r="D135" i="16"/>
  <c r="P134" i="16"/>
  <c r="S134" i="16" s="1"/>
  <c r="N134" i="16"/>
  <c r="M134" i="16"/>
  <c r="Q134" i="16"/>
  <c r="M132" i="12"/>
  <c r="O132" i="12"/>
  <c r="W132" i="12" s="1"/>
  <c r="Q132" i="12"/>
  <c r="N132" i="12"/>
  <c r="P132" i="12"/>
  <c r="S132" i="12" s="1"/>
  <c r="O131" i="10"/>
  <c r="V131" i="10" s="1"/>
  <c r="Q131" i="10"/>
  <c r="N131" i="10"/>
  <c r="P131" i="10"/>
  <c r="D132" i="10"/>
  <c r="M131" i="10"/>
  <c r="M130" i="9"/>
  <c r="P130" i="9"/>
  <c r="S130" i="9" s="1"/>
  <c r="N130" i="9"/>
  <c r="Q130" i="9"/>
  <c r="O130" i="9"/>
  <c r="W130" i="9" s="1"/>
  <c r="D131" i="9"/>
  <c r="M132" i="8"/>
  <c r="D133" i="8"/>
  <c r="N132" i="8"/>
  <c r="Q132" i="8"/>
  <c r="P132" i="8"/>
  <c r="S132" i="8" s="1"/>
  <c r="O132" i="8"/>
  <c r="V132" i="8" s="1"/>
  <c r="N139" i="7"/>
  <c r="P139" i="7"/>
  <c r="T139" i="7" s="1"/>
  <c r="O139" i="7"/>
  <c r="V139" i="7" s="1"/>
  <c r="Q139" i="7"/>
  <c r="M139" i="7"/>
  <c r="O134" i="2"/>
  <c r="V134" i="2" s="1"/>
  <c r="M134" i="2"/>
  <c r="Q134" i="2"/>
  <c r="P134" i="2"/>
  <c r="S134" i="2" s="1"/>
  <c r="N134" i="2"/>
  <c r="D138" i="15"/>
  <c r="P137" i="15"/>
  <c r="T137" i="15" s="1"/>
  <c r="N137" i="15"/>
  <c r="M137" i="15"/>
  <c r="O137" i="15"/>
  <c r="W137" i="15" s="1"/>
  <c r="Q137" i="15"/>
  <c r="D134" i="14"/>
  <c r="M133" i="14"/>
  <c r="N133" i="14"/>
  <c r="Q134" i="13"/>
  <c r="N134" i="13"/>
  <c r="P134" i="13"/>
  <c r="S134" i="13" s="1"/>
  <c r="O134" i="13"/>
  <c r="W134" i="13" s="1"/>
  <c r="M134" i="13"/>
  <c r="M131" i="11"/>
  <c r="D132" i="11"/>
  <c r="P131" i="11"/>
  <c r="Q131" i="11"/>
  <c r="N131" i="11"/>
  <c r="O131" i="11"/>
  <c r="V131" i="11" s="1"/>
  <c r="M135" i="6"/>
  <c r="N135" i="6"/>
  <c r="P135" i="6"/>
  <c r="S135" i="6" s="1"/>
  <c r="O135" i="6"/>
  <c r="Q135" i="6"/>
  <c r="N135" i="16"/>
  <c r="Q135" i="16"/>
  <c r="P135" i="16"/>
  <c r="S135" i="16" s="1"/>
  <c r="O135" i="16"/>
  <c r="W135" i="16" s="1"/>
  <c r="D136" i="16"/>
  <c r="M135" i="16"/>
  <c r="N133" i="12"/>
  <c r="Q133" i="12"/>
  <c r="M133" i="12"/>
  <c r="O133" i="12"/>
  <c r="P133" i="12"/>
  <c r="S133" i="12" s="1"/>
  <c r="P132" i="10"/>
  <c r="T132" i="10" s="1"/>
  <c r="Q132" i="10"/>
  <c r="O132" i="10"/>
  <c r="V132" i="10" s="1"/>
  <c r="D133" i="10"/>
  <c r="N132" i="10"/>
  <c r="M132" i="10"/>
  <c r="Q131" i="9"/>
  <c r="D132" i="9"/>
  <c r="N131" i="9"/>
  <c r="P131" i="9"/>
  <c r="S131" i="9" s="1"/>
  <c r="M131" i="9"/>
  <c r="O131" i="9"/>
  <c r="V131" i="9" s="1"/>
  <c r="D134" i="8"/>
  <c r="N133" i="8"/>
  <c r="Q133" i="8"/>
  <c r="O133" i="8"/>
  <c r="V133" i="8" s="1"/>
  <c r="P133" i="8"/>
  <c r="T133" i="8" s="1"/>
  <c r="M133" i="8"/>
  <c r="O140" i="7"/>
  <c r="V140" i="7" s="1"/>
  <c r="P140" i="7"/>
  <c r="T140" i="7" s="1"/>
  <c r="Q140" i="7"/>
  <c r="M140" i="7"/>
  <c r="N140" i="7"/>
  <c r="O135" i="2"/>
  <c r="V135" i="2" s="1"/>
  <c r="M135" i="2"/>
  <c r="P135" i="2"/>
  <c r="T135" i="2" s="1"/>
  <c r="N135" i="2"/>
  <c r="Q135" i="2"/>
  <c r="D139" i="15"/>
  <c r="P138" i="15"/>
  <c r="S138" i="15" s="1"/>
  <c r="M138" i="15"/>
  <c r="O138" i="15"/>
  <c r="W138" i="15" s="1"/>
  <c r="N138" i="15"/>
  <c r="Q138" i="15"/>
  <c r="N134" i="14"/>
  <c r="M134" i="14"/>
  <c r="D135" i="14"/>
  <c r="P135" i="13"/>
  <c r="T135" i="13" s="1"/>
  <c r="N135" i="13"/>
  <c r="Q135" i="13"/>
  <c r="O135" i="13"/>
  <c r="W135" i="13" s="1"/>
  <c r="M135" i="13"/>
  <c r="D133" i="11"/>
  <c r="M132" i="11"/>
  <c r="Q132" i="11"/>
  <c r="P132" i="11"/>
  <c r="S132" i="11" s="1"/>
  <c r="N132" i="11"/>
  <c r="O132" i="11"/>
  <c r="W132" i="11" s="1"/>
  <c r="M136" i="6"/>
  <c r="O136" i="6"/>
  <c r="W136" i="6" s="1"/>
  <c r="Q136" i="6"/>
  <c r="P136" i="6"/>
  <c r="T136" i="6" s="1"/>
  <c r="N136" i="6"/>
  <c r="Q136" i="16"/>
  <c r="D137" i="16"/>
  <c r="N136" i="16"/>
  <c r="O136" i="16"/>
  <c r="V136" i="16" s="1"/>
  <c r="M136" i="16"/>
  <c r="P136" i="16"/>
  <c r="S136" i="16" s="1"/>
  <c r="Q134" i="12"/>
  <c r="P134" i="12"/>
  <c r="M134" i="12"/>
  <c r="N134" i="12"/>
  <c r="O134" i="12"/>
  <c r="V134" i="12" s="1"/>
  <c r="M133" i="10"/>
  <c r="D134" i="10"/>
  <c r="P133" i="10"/>
  <c r="T133" i="10" s="1"/>
  <c r="Q133" i="10"/>
  <c r="O133" i="10"/>
  <c r="W133" i="10" s="1"/>
  <c r="N133" i="10"/>
  <c r="O132" i="9"/>
  <c r="V132" i="9" s="1"/>
  <c r="Q132" i="9"/>
  <c r="M132" i="9"/>
  <c r="P132" i="9"/>
  <c r="S132" i="9" s="1"/>
  <c r="D133" i="9"/>
  <c r="N132" i="9"/>
  <c r="P134" i="8"/>
  <c r="S134" i="8" s="1"/>
  <c r="M134" i="8"/>
  <c r="Q134" i="8"/>
  <c r="N134" i="8"/>
  <c r="O134" i="8"/>
  <c r="V134" i="8" s="1"/>
  <c r="D135" i="8"/>
  <c r="N141" i="7"/>
  <c r="M141" i="7"/>
  <c r="P141" i="7"/>
  <c r="Q141" i="7"/>
  <c r="O141" i="7"/>
  <c r="M136" i="2"/>
  <c r="N136" i="2"/>
  <c r="Q136" i="2"/>
  <c r="P136" i="2"/>
  <c r="S136" i="2" s="1"/>
  <c r="O136" i="2"/>
  <c r="W136" i="2" s="1"/>
  <c r="D140" i="15"/>
  <c r="P139" i="15"/>
  <c r="S139" i="15" s="1"/>
  <c r="M139" i="15"/>
  <c r="Q139" i="15"/>
  <c r="O139" i="15"/>
  <c r="V139" i="15" s="1"/>
  <c r="N139" i="15"/>
  <c r="N135" i="14"/>
  <c r="D136" i="14"/>
  <c r="M135" i="14"/>
  <c r="M136" i="13"/>
  <c r="O136" i="13"/>
  <c r="W136" i="13" s="1"/>
  <c r="N136" i="13"/>
  <c r="Q136" i="13"/>
  <c r="P136" i="13"/>
  <c r="T136" i="13" s="1"/>
  <c r="N133" i="11"/>
  <c r="Q133" i="11"/>
  <c r="O133" i="11"/>
  <c r="V133" i="11" s="1"/>
  <c r="P133" i="11"/>
  <c r="T133" i="11" s="1"/>
  <c r="M133" i="11"/>
  <c r="D134" i="11"/>
  <c r="O137" i="6"/>
  <c r="V137" i="6" s="1"/>
  <c r="M137" i="6"/>
  <c r="N137" i="6"/>
  <c r="Q137" i="6"/>
  <c r="P137" i="6"/>
  <c r="S137" i="6" s="1"/>
  <c r="O137" i="16"/>
  <c r="W137" i="16" s="1"/>
  <c r="Q137" i="16"/>
  <c r="P137" i="16"/>
  <c r="S137" i="16" s="1"/>
  <c r="N137" i="16"/>
  <c r="M137" i="16"/>
  <c r="D138" i="16"/>
  <c r="Q135" i="12"/>
  <c r="N135" i="12"/>
  <c r="P135" i="12"/>
  <c r="S135" i="12" s="1"/>
  <c r="M135" i="12"/>
  <c r="O135" i="12"/>
  <c r="W135" i="12" s="1"/>
  <c r="O134" i="10"/>
  <c r="V134" i="10" s="1"/>
  <c r="N134" i="10"/>
  <c r="P134" i="10"/>
  <c r="T134" i="10" s="1"/>
  <c r="M134" i="10"/>
  <c r="Q134" i="10"/>
  <c r="D135" i="10"/>
  <c r="D134" i="9"/>
  <c r="Q133" i="9"/>
  <c r="P133" i="9"/>
  <c r="S133" i="9" s="1"/>
  <c r="M133" i="9"/>
  <c r="O133" i="9"/>
  <c r="V133" i="9" s="1"/>
  <c r="N133" i="9"/>
  <c r="M135" i="8"/>
  <c r="D136" i="8"/>
  <c r="Q135" i="8"/>
  <c r="N135" i="8"/>
  <c r="P135" i="8"/>
  <c r="T135" i="8" s="1"/>
  <c r="O135" i="8"/>
  <c r="V135" i="8" s="1"/>
  <c r="P142" i="7"/>
  <c r="T142" i="7" s="1"/>
  <c r="N142" i="7"/>
  <c r="M142" i="7"/>
  <c r="Q142" i="7"/>
  <c r="O142" i="7"/>
  <c r="W142" i="7" s="1"/>
  <c r="N137" i="2"/>
  <c r="Q137" i="2"/>
  <c r="O137" i="2"/>
  <c r="M137" i="2"/>
  <c r="P137" i="2"/>
  <c r="T137" i="2" s="1"/>
  <c r="D141" i="15"/>
  <c r="M140" i="15"/>
  <c r="P140" i="15"/>
  <c r="S140" i="15" s="1"/>
  <c r="N140" i="15"/>
  <c r="Q140" i="15"/>
  <c r="O140" i="15"/>
  <c r="V140" i="15" s="1"/>
  <c r="D137" i="14"/>
  <c r="M136" i="14"/>
  <c r="N136" i="14"/>
  <c r="O137" i="13"/>
  <c r="V137" i="13" s="1"/>
  <c r="P137" i="13"/>
  <c r="T137" i="13" s="1"/>
  <c r="N137" i="13"/>
  <c r="Q137" i="13"/>
  <c r="M137" i="13"/>
  <c r="N134" i="11"/>
  <c r="P134" i="11"/>
  <c r="S134" i="11" s="1"/>
  <c r="M134" i="11"/>
  <c r="Q134" i="11"/>
  <c r="D135" i="11"/>
  <c r="O134" i="11"/>
  <c r="W134" i="11" s="1"/>
  <c r="N138" i="6"/>
  <c r="O138" i="6"/>
  <c r="V138" i="6" s="1"/>
  <c r="M138" i="6"/>
  <c r="P138" i="6"/>
  <c r="S138" i="6" s="1"/>
  <c r="Q138" i="6"/>
  <c r="Q138" i="16"/>
  <c r="N138" i="16"/>
  <c r="M138" i="16"/>
  <c r="D139" i="16"/>
  <c r="O138" i="16"/>
  <c r="V138" i="16" s="1"/>
  <c r="P138" i="16"/>
  <c r="T138" i="16" s="1"/>
  <c r="N136" i="12"/>
  <c r="M136" i="12"/>
  <c r="Q136" i="12"/>
  <c r="O136" i="12"/>
  <c r="V136" i="12" s="1"/>
  <c r="P136" i="12"/>
  <c r="T136" i="12" s="1"/>
  <c r="Q135" i="10"/>
  <c r="N135" i="10"/>
  <c r="M135" i="10"/>
  <c r="D136" i="10"/>
  <c r="P135" i="10"/>
  <c r="S135" i="10" s="1"/>
  <c r="O135" i="10"/>
  <c r="V135" i="10" s="1"/>
  <c r="N134" i="9"/>
  <c r="Q134" i="9"/>
  <c r="P134" i="9"/>
  <c r="S134" i="9" s="1"/>
  <c r="O134" i="9"/>
  <c r="W134" i="9" s="1"/>
  <c r="M134" i="9"/>
  <c r="D135" i="9"/>
  <c r="D137" i="8"/>
  <c r="Q136" i="8"/>
  <c r="P136" i="8"/>
  <c r="S136" i="8" s="1"/>
  <c r="O136" i="8"/>
  <c r="V136" i="8" s="1"/>
  <c r="M136" i="8"/>
  <c r="N136" i="8"/>
  <c r="Q143" i="7"/>
  <c r="O143" i="7"/>
  <c r="V143" i="7" s="1"/>
  <c r="P143" i="7"/>
  <c r="S143" i="7" s="1"/>
  <c r="M143" i="7"/>
  <c r="N143" i="7"/>
  <c r="O138" i="2"/>
  <c r="V138" i="2" s="1"/>
  <c r="N138" i="2"/>
  <c r="M138" i="2"/>
  <c r="P138" i="2"/>
  <c r="T138" i="2" s="1"/>
  <c r="Q138" i="2"/>
  <c r="D142" i="15"/>
  <c r="O141" i="15"/>
  <c r="V141" i="15" s="1"/>
  <c r="Q141" i="15"/>
  <c r="N141" i="15"/>
  <c r="P141" i="15"/>
  <c r="T141" i="15" s="1"/>
  <c r="M141" i="15"/>
  <c r="D138" i="14"/>
  <c r="N137" i="14"/>
  <c r="M137" i="14"/>
  <c r="O138" i="13"/>
  <c r="W138" i="13" s="1"/>
  <c r="M138" i="13"/>
  <c r="Q138" i="13"/>
  <c r="P138" i="13"/>
  <c r="S138" i="13" s="1"/>
  <c r="N138" i="13"/>
  <c r="N135" i="11"/>
  <c r="D136" i="11"/>
  <c r="M135" i="11"/>
  <c r="O135" i="11"/>
  <c r="V135" i="11" s="1"/>
  <c r="Q135" i="11"/>
  <c r="P135" i="11"/>
  <c r="T135" i="11" s="1"/>
  <c r="N139" i="6"/>
  <c r="Q139" i="6"/>
  <c r="M139" i="6"/>
  <c r="O139" i="6"/>
  <c r="W139" i="6" s="1"/>
  <c r="P139" i="6"/>
  <c r="M139" i="16"/>
  <c r="N139" i="16"/>
  <c r="P139" i="16"/>
  <c r="T139" i="16" s="1"/>
  <c r="Q139" i="16"/>
  <c r="O139" i="16"/>
  <c r="V139" i="16" s="1"/>
  <c r="D140" i="16"/>
  <c r="Q137" i="12"/>
  <c r="O137" i="12"/>
  <c r="P137" i="12"/>
  <c r="T137" i="12" s="1"/>
  <c r="M137" i="12"/>
  <c r="N137" i="12"/>
  <c r="P136" i="10"/>
  <c r="D137" i="10"/>
  <c r="M136" i="10"/>
  <c r="O136" i="10"/>
  <c r="V136" i="10" s="1"/>
  <c r="N136" i="10"/>
  <c r="Q136" i="10"/>
  <c r="D136" i="9"/>
  <c r="O135" i="9"/>
  <c r="M135" i="9"/>
  <c r="Q135" i="9"/>
  <c r="N135" i="9"/>
  <c r="P135" i="9"/>
  <c r="T135" i="9" s="1"/>
  <c r="N137" i="8"/>
  <c r="O137" i="8"/>
  <c r="D138" i="8"/>
  <c r="P137" i="8"/>
  <c r="S137" i="8" s="1"/>
  <c r="Q137" i="8"/>
  <c r="M137" i="8"/>
  <c r="Q144" i="7"/>
  <c r="M144" i="7"/>
  <c r="N144" i="7"/>
  <c r="P144" i="7"/>
  <c r="T144" i="7" s="1"/>
  <c r="O144" i="7"/>
  <c r="P139" i="2"/>
  <c r="T139" i="2" s="1"/>
  <c r="O139" i="2"/>
  <c r="V139" i="2" s="1"/>
  <c r="Q139" i="2"/>
  <c r="M139" i="2"/>
  <c r="N139" i="2"/>
  <c r="D143" i="15"/>
  <c r="Q142" i="15"/>
  <c r="M142" i="15"/>
  <c r="N142" i="15"/>
  <c r="P142" i="15"/>
  <c r="T142" i="15" s="1"/>
  <c r="O142" i="15"/>
  <c r="W142" i="15" s="1"/>
  <c r="M138" i="14"/>
  <c r="D139" i="14"/>
  <c r="N138" i="14"/>
  <c r="M139" i="13"/>
  <c r="P139" i="13"/>
  <c r="S139" i="13" s="1"/>
  <c r="O139" i="13"/>
  <c r="V139" i="13" s="1"/>
  <c r="Q139" i="13"/>
  <c r="N139" i="13"/>
  <c r="D137" i="11"/>
  <c r="Q136" i="11"/>
  <c r="N136" i="11"/>
  <c r="O136" i="11"/>
  <c r="V136" i="11" s="1"/>
  <c r="M136" i="11"/>
  <c r="P136" i="11"/>
  <c r="O140" i="6"/>
  <c r="W140" i="6" s="1"/>
  <c r="N140" i="6"/>
  <c r="M140" i="6"/>
  <c r="Q140" i="6"/>
  <c r="P140" i="6"/>
  <c r="T140" i="6" s="1"/>
  <c r="P140" i="16"/>
  <c r="T140" i="16" s="1"/>
  <c r="Q140" i="16"/>
  <c r="D141" i="16"/>
  <c r="M140" i="16"/>
  <c r="O140" i="16"/>
  <c r="W140" i="16" s="1"/>
  <c r="N140" i="16"/>
  <c r="P138" i="12"/>
  <c r="T138" i="12" s="1"/>
  <c r="N138" i="12"/>
  <c r="O138" i="12"/>
  <c r="V138" i="12" s="1"/>
  <c r="Q138" i="12"/>
  <c r="M138" i="12"/>
  <c r="P137" i="10"/>
  <c r="S137" i="10" s="1"/>
  <c r="O137" i="10"/>
  <c r="W137" i="10" s="1"/>
  <c r="D138" i="10"/>
  <c r="M137" i="10"/>
  <c r="Q137" i="10"/>
  <c r="N137" i="10"/>
  <c r="P136" i="9"/>
  <c r="T136" i="9" s="1"/>
  <c r="N136" i="9"/>
  <c r="Q136" i="9"/>
  <c r="M136" i="9"/>
  <c r="O136" i="9"/>
  <c r="V136" i="9" s="1"/>
  <c r="D137" i="9"/>
  <c r="D139" i="8"/>
  <c r="O138" i="8"/>
  <c r="V138" i="8" s="1"/>
  <c r="Q138" i="8"/>
  <c r="P138" i="8"/>
  <c r="M138" i="8"/>
  <c r="N138" i="8"/>
  <c r="P145" i="7"/>
  <c r="S145" i="7" s="1"/>
  <c r="O145" i="7"/>
  <c r="W145" i="7" s="1"/>
  <c r="Q145" i="7"/>
  <c r="M145" i="7"/>
  <c r="N145" i="7"/>
  <c r="M140" i="2"/>
  <c r="N140" i="2"/>
  <c r="P140" i="2"/>
  <c r="T140" i="2" s="1"/>
  <c r="O140" i="2"/>
  <c r="W140" i="2" s="1"/>
  <c r="Q140" i="2"/>
  <c r="D144" i="15"/>
  <c r="P143" i="15"/>
  <c r="S143" i="15" s="1"/>
  <c r="N143" i="15"/>
  <c r="Q143" i="15"/>
  <c r="O143" i="15"/>
  <c r="M143" i="15"/>
  <c r="D140" i="14"/>
  <c r="N139" i="14"/>
  <c r="M139" i="14"/>
  <c r="O140" i="13"/>
  <c r="P140" i="13"/>
  <c r="S140" i="13" s="1"/>
  <c r="Q140" i="13"/>
  <c r="M140" i="13"/>
  <c r="N140" i="13"/>
  <c r="P137" i="11"/>
  <c r="S137" i="11" s="1"/>
  <c r="M137" i="11"/>
  <c r="N137" i="11"/>
  <c r="O137" i="11"/>
  <c r="V137" i="11" s="1"/>
  <c r="D138" i="11"/>
  <c r="Q137" i="11"/>
  <c r="Q141" i="6"/>
  <c r="M141" i="6"/>
  <c r="P141" i="6"/>
  <c r="T141" i="6" s="1"/>
  <c r="N141" i="6"/>
  <c r="O141" i="6"/>
  <c r="W141" i="6" s="1"/>
  <c r="N141" i="16"/>
  <c r="P141" i="16"/>
  <c r="T141" i="16" s="1"/>
  <c r="O141" i="16"/>
  <c r="V141" i="16" s="1"/>
  <c r="Q141" i="16"/>
  <c r="D142" i="16"/>
  <c r="M141" i="16"/>
  <c r="P139" i="12"/>
  <c r="S139" i="12" s="1"/>
  <c r="M139" i="12"/>
  <c r="N139" i="12"/>
  <c r="Q139" i="12"/>
  <c r="O139" i="12"/>
  <c r="W139" i="12" s="1"/>
  <c r="P138" i="10"/>
  <c r="S138" i="10" s="1"/>
  <c r="Q138" i="10"/>
  <c r="M138" i="10"/>
  <c r="N138" i="10"/>
  <c r="D139" i="10"/>
  <c r="O138" i="10"/>
  <c r="V138" i="10" s="1"/>
  <c r="O137" i="9"/>
  <c r="W137" i="9" s="1"/>
  <c r="M137" i="9"/>
  <c r="P137" i="9"/>
  <c r="T137" i="9" s="1"/>
  <c r="Q137" i="9"/>
  <c r="N137" i="9"/>
  <c r="D138" i="9"/>
  <c r="P139" i="8"/>
  <c r="S139" i="8" s="1"/>
  <c r="D140" i="8"/>
  <c r="N139" i="8"/>
  <c r="Q139" i="8"/>
  <c r="M139" i="8"/>
  <c r="O139" i="8"/>
  <c r="V139" i="8" s="1"/>
  <c r="Q146" i="7"/>
  <c r="N146" i="7"/>
  <c r="M146" i="7"/>
  <c r="P146" i="7"/>
  <c r="S146" i="7" s="1"/>
  <c r="O146" i="7"/>
  <c r="W146" i="7" s="1"/>
  <c r="O141" i="2"/>
  <c r="W141" i="2" s="1"/>
  <c r="N141" i="2"/>
  <c r="M141" i="2"/>
  <c r="Q141" i="2"/>
  <c r="P141" i="2"/>
  <c r="S141" i="2" s="1"/>
  <c r="D145" i="15"/>
  <c r="Q144" i="15"/>
  <c r="M144" i="15"/>
  <c r="N144" i="15"/>
  <c r="P144" i="15"/>
  <c r="S144" i="15" s="1"/>
  <c r="O144" i="15"/>
  <c r="W144" i="15" s="1"/>
  <c r="M140" i="14"/>
  <c r="D141" i="14"/>
  <c r="N140" i="14"/>
  <c r="M141" i="13"/>
  <c r="Q141" i="13"/>
  <c r="P141" i="13"/>
  <c r="T141" i="13" s="1"/>
  <c r="N141" i="13"/>
  <c r="O141" i="13"/>
  <c r="W141" i="13" s="1"/>
  <c r="P138" i="11"/>
  <c r="S138" i="11" s="1"/>
  <c r="D139" i="11"/>
  <c r="M138" i="11"/>
  <c r="Q138" i="11"/>
  <c r="O138" i="11"/>
  <c r="V138" i="11" s="1"/>
  <c r="N138" i="11"/>
  <c r="O142" i="6"/>
  <c r="V142" i="6" s="1"/>
  <c r="N142" i="6"/>
  <c r="M142" i="6"/>
  <c r="P142" i="6"/>
  <c r="S142" i="6" s="1"/>
  <c r="Q142" i="6"/>
  <c r="D143" i="16"/>
  <c r="P142" i="16"/>
  <c r="S142" i="16" s="1"/>
  <c r="Q142" i="16"/>
  <c r="O142" i="16"/>
  <c r="W142" i="16" s="1"/>
  <c r="N142" i="16"/>
  <c r="M142" i="16"/>
  <c r="Q140" i="12"/>
  <c r="M140" i="12"/>
  <c r="N140" i="12"/>
  <c r="P140" i="12"/>
  <c r="T140" i="12" s="1"/>
  <c r="O140" i="12"/>
  <c r="W140" i="12" s="1"/>
  <c r="D140" i="10"/>
  <c r="O139" i="10"/>
  <c r="V139" i="10" s="1"/>
  <c r="Q139" i="10"/>
  <c r="M139" i="10"/>
  <c r="N139" i="10"/>
  <c r="P139" i="10"/>
  <c r="S139" i="10" s="1"/>
  <c r="O138" i="9"/>
  <c r="W138" i="9" s="1"/>
  <c r="D139" i="9"/>
  <c r="Q138" i="9"/>
  <c r="M138" i="9"/>
  <c r="P138" i="9"/>
  <c r="S138" i="9" s="1"/>
  <c r="N138" i="9"/>
  <c r="D141" i="8"/>
  <c r="N140" i="8"/>
  <c r="Q140" i="8"/>
  <c r="P140" i="8"/>
  <c r="T140" i="8" s="1"/>
  <c r="M140" i="8"/>
  <c r="O140" i="8"/>
  <c r="V140" i="8" s="1"/>
  <c r="N147" i="7"/>
  <c r="Q147" i="7"/>
  <c r="O147" i="7"/>
  <c r="W147" i="7" s="1"/>
  <c r="P147" i="7"/>
  <c r="S147" i="7" s="1"/>
  <c r="M147" i="7"/>
  <c r="P142" i="2"/>
  <c r="T142" i="2" s="1"/>
  <c r="M142" i="2"/>
  <c r="Q142" i="2"/>
  <c r="N142" i="2"/>
  <c r="O142" i="2"/>
  <c r="W142" i="2" s="1"/>
  <c r="D146" i="15"/>
  <c r="P145" i="15"/>
  <c r="S145" i="15" s="1"/>
  <c r="N145" i="15"/>
  <c r="Q145" i="15"/>
  <c r="M145" i="15"/>
  <c r="O145" i="15"/>
  <c r="W145" i="15" s="1"/>
  <c r="N141" i="14"/>
  <c r="M141" i="14"/>
  <c r="D142" i="14"/>
  <c r="N142" i="13"/>
  <c r="O142" i="13"/>
  <c r="W142" i="13" s="1"/>
  <c r="Q142" i="13"/>
  <c r="M142" i="13"/>
  <c r="P142" i="13"/>
  <c r="S142" i="13" s="1"/>
  <c r="N139" i="11"/>
  <c r="P139" i="11"/>
  <c r="T139" i="11" s="1"/>
  <c r="M139" i="11"/>
  <c r="O139" i="11"/>
  <c r="V139" i="11" s="1"/>
  <c r="D140" i="11"/>
  <c r="Q139" i="11"/>
  <c r="N143" i="6"/>
  <c r="M143" i="6"/>
  <c r="Q143" i="6"/>
  <c r="O143" i="6"/>
  <c r="V143" i="6" s="1"/>
  <c r="P143" i="6"/>
  <c r="P143" i="16"/>
  <c r="S143" i="16" s="1"/>
  <c r="N143" i="16"/>
  <c r="D144" i="16"/>
  <c r="O143" i="16"/>
  <c r="W143" i="16" s="1"/>
  <c r="Q143" i="16"/>
  <c r="M143" i="16"/>
  <c r="P141" i="12"/>
  <c r="T141" i="12" s="1"/>
  <c r="M141" i="12"/>
  <c r="Q141" i="12"/>
  <c r="N141" i="12"/>
  <c r="O141" i="12"/>
  <c r="W141" i="12" s="1"/>
  <c r="Q140" i="10"/>
  <c r="D141" i="10"/>
  <c r="M140" i="10"/>
  <c r="P140" i="10"/>
  <c r="S140" i="10" s="1"/>
  <c r="O140" i="10"/>
  <c r="V140" i="10" s="1"/>
  <c r="N140" i="10"/>
  <c r="O139" i="9"/>
  <c r="D140" i="9"/>
  <c r="M139" i="9"/>
  <c r="N139" i="9"/>
  <c r="P139" i="9"/>
  <c r="T139" i="9" s="1"/>
  <c r="Q139" i="9"/>
  <c r="D142" i="8"/>
  <c r="Q141" i="8"/>
  <c r="O141" i="8"/>
  <c r="V141" i="8" s="1"/>
  <c r="N141" i="8"/>
  <c r="P141" i="8"/>
  <c r="T141" i="8" s="1"/>
  <c r="M141" i="8"/>
  <c r="M148" i="7"/>
  <c r="O148" i="7"/>
  <c r="W148" i="7" s="1"/>
  <c r="P148" i="7"/>
  <c r="S148" i="7" s="1"/>
  <c r="N148" i="7"/>
  <c r="Q148" i="7"/>
  <c r="M143" i="2"/>
  <c r="P143" i="2"/>
  <c r="S143" i="2" s="1"/>
  <c r="Q143" i="2"/>
  <c r="N143" i="2"/>
  <c r="O143" i="2"/>
  <c r="V143" i="2" s="1"/>
  <c r="D147" i="15"/>
  <c r="O146" i="15"/>
  <c r="V146" i="15" s="1"/>
  <c r="N146" i="15"/>
  <c r="Q146" i="15"/>
  <c r="M146" i="15"/>
  <c r="P146" i="15"/>
  <c r="S146" i="15" s="1"/>
  <c r="M142" i="14"/>
  <c r="D143" i="14"/>
  <c r="N142" i="14"/>
  <c r="O143" i="13"/>
  <c r="V143" i="13" s="1"/>
  <c r="N143" i="13"/>
  <c r="M143" i="13"/>
  <c r="P143" i="13"/>
  <c r="S143" i="13" s="1"/>
  <c r="Q143" i="13"/>
  <c r="Q140" i="11"/>
  <c r="O140" i="11"/>
  <c r="V140" i="11" s="1"/>
  <c r="N140" i="11"/>
  <c r="P140" i="11"/>
  <c r="S140" i="11" s="1"/>
  <c r="M140" i="11"/>
  <c r="D141" i="11"/>
  <c r="N144" i="6"/>
  <c r="M144" i="6"/>
  <c r="Q144" i="6"/>
  <c r="P144" i="6"/>
  <c r="S144" i="6" s="1"/>
  <c r="O144" i="6"/>
  <c r="V144" i="6" s="1"/>
  <c r="P144" i="16"/>
  <c r="T144" i="16" s="1"/>
  <c r="N144" i="16"/>
  <c r="M144" i="16"/>
  <c r="O144" i="16"/>
  <c r="W144" i="16" s="1"/>
  <c r="Q144" i="16"/>
  <c r="D145" i="16"/>
  <c r="O142" i="12"/>
  <c r="V142" i="12" s="1"/>
  <c r="N142" i="12"/>
  <c r="Q142" i="12"/>
  <c r="M142" i="12"/>
  <c r="P142" i="12"/>
  <c r="S142" i="12" s="1"/>
  <c r="P141" i="10"/>
  <c r="T141" i="10" s="1"/>
  <c r="N141" i="10"/>
  <c r="D142" i="10"/>
  <c r="Q141" i="10"/>
  <c r="O141" i="10"/>
  <c r="W141" i="10" s="1"/>
  <c r="M141" i="10"/>
  <c r="Q140" i="9"/>
  <c r="O140" i="9"/>
  <c r="W140" i="9" s="1"/>
  <c r="M140" i="9"/>
  <c r="N140" i="9"/>
  <c r="D141" i="9"/>
  <c r="P140" i="9"/>
  <c r="T140" i="9" s="1"/>
  <c r="D143" i="8"/>
  <c r="P142" i="8"/>
  <c r="S142" i="8" s="1"/>
  <c r="Q142" i="8"/>
  <c r="N142" i="8"/>
  <c r="O142" i="8"/>
  <c r="M142" i="8"/>
  <c r="M149" i="7"/>
  <c r="Q149" i="7"/>
  <c r="P149" i="7"/>
  <c r="S149" i="7" s="1"/>
  <c r="O149" i="7"/>
  <c r="W149" i="7" s="1"/>
  <c r="N149" i="7"/>
  <c r="Q144" i="2"/>
  <c r="P144" i="2"/>
  <c r="O144" i="2"/>
  <c r="W144" i="2" s="1"/>
  <c r="N144" i="2"/>
  <c r="M144" i="2"/>
  <c r="D148" i="15"/>
  <c r="P147" i="15"/>
  <c r="T147" i="15" s="1"/>
  <c r="O147" i="15"/>
  <c r="V147" i="15" s="1"/>
  <c r="N147" i="15"/>
  <c r="Q147" i="15"/>
  <c r="M147" i="15"/>
  <c r="M143" i="14"/>
  <c r="N143" i="14"/>
  <c r="D144" i="14"/>
  <c r="N144" i="13"/>
  <c r="Q144" i="13"/>
  <c r="P144" i="13"/>
  <c r="T144" i="13" s="1"/>
  <c r="O144" i="13"/>
  <c r="M144" i="13"/>
  <c r="Q141" i="11"/>
  <c r="M141" i="11"/>
  <c r="O141" i="11"/>
  <c r="W141" i="11" s="1"/>
  <c r="N141" i="11"/>
  <c r="P141" i="11"/>
  <c r="S141" i="11" s="1"/>
  <c r="D142" i="11"/>
  <c r="Q145" i="6"/>
  <c r="O145" i="6"/>
  <c r="N145" i="6"/>
  <c r="M145" i="6"/>
  <c r="P145" i="6"/>
  <c r="M145" i="16"/>
  <c r="P145" i="16"/>
  <c r="S145" i="16" s="1"/>
  <c r="D146" i="16"/>
  <c r="Q145" i="16"/>
  <c r="N145" i="16"/>
  <c r="O145" i="16"/>
  <c r="V145" i="16" s="1"/>
  <c r="P143" i="12"/>
  <c r="S143" i="12" s="1"/>
  <c r="O143" i="12"/>
  <c r="W143" i="12" s="1"/>
  <c r="N143" i="12"/>
  <c r="Q143" i="12"/>
  <c r="M143" i="12"/>
  <c r="Q142" i="10"/>
  <c r="D143" i="10"/>
  <c r="N142" i="10"/>
  <c r="O142" i="10"/>
  <c r="M142" i="10"/>
  <c r="P142" i="10"/>
  <c r="O141" i="9"/>
  <c r="W141" i="9" s="1"/>
  <c r="D142" i="9"/>
  <c r="Q141" i="9"/>
  <c r="M141" i="9"/>
  <c r="P141" i="9"/>
  <c r="T141" i="9" s="1"/>
  <c r="N141" i="9"/>
  <c r="P143" i="8"/>
  <c r="T143" i="8" s="1"/>
  <c r="O143" i="8"/>
  <c r="V143" i="8" s="1"/>
  <c r="Q143" i="8"/>
  <c r="N143" i="8"/>
  <c r="D144" i="8"/>
  <c r="M143" i="8"/>
  <c r="O150" i="7"/>
  <c r="V150" i="7" s="1"/>
  <c r="M150" i="7"/>
  <c r="Q150" i="7"/>
  <c r="N150" i="7"/>
  <c r="P150" i="7"/>
  <c r="S150" i="7" s="1"/>
  <c r="N145" i="2"/>
  <c r="Q145" i="2"/>
  <c r="M145" i="2"/>
  <c r="O145" i="2"/>
  <c r="V145" i="2" s="1"/>
  <c r="P145" i="2"/>
  <c r="T145" i="2" s="1"/>
  <c r="D149" i="15"/>
  <c r="P148" i="15"/>
  <c r="S148" i="15" s="1"/>
  <c r="N148" i="15"/>
  <c r="Q148" i="15"/>
  <c r="O148" i="15"/>
  <c r="V148" i="15" s="1"/>
  <c r="M148" i="15"/>
  <c r="M144" i="14"/>
  <c r="N144" i="14"/>
  <c r="D145" i="14"/>
  <c r="Q145" i="13"/>
  <c r="O145" i="13"/>
  <c r="V145" i="13" s="1"/>
  <c r="P145" i="13"/>
  <c r="S145" i="13" s="1"/>
  <c r="N145" i="13"/>
  <c r="M145" i="13"/>
  <c r="N142" i="11"/>
  <c r="D143" i="11"/>
  <c r="O142" i="11"/>
  <c r="W142" i="11" s="1"/>
  <c r="M142" i="11"/>
  <c r="Q142" i="11"/>
  <c r="P142" i="11"/>
  <c r="T142" i="11" s="1"/>
  <c r="N146" i="6"/>
  <c r="M146" i="6"/>
  <c r="P146" i="6"/>
  <c r="S146" i="6" s="1"/>
  <c r="Q146" i="6"/>
  <c r="O146" i="6"/>
  <c r="W146" i="6" s="1"/>
  <c r="O146" i="16"/>
  <c r="V146" i="16" s="1"/>
  <c r="N146" i="16"/>
  <c r="M146" i="16"/>
  <c r="D147" i="16"/>
  <c r="P146" i="16"/>
  <c r="T146" i="16" s="1"/>
  <c r="Q146" i="16"/>
  <c r="P144" i="12"/>
  <c r="T144" i="12" s="1"/>
  <c r="N144" i="12"/>
  <c r="O144" i="12"/>
  <c r="W144" i="12" s="1"/>
  <c r="Q144" i="12"/>
  <c r="M144" i="12"/>
  <c r="M143" i="10"/>
  <c r="P143" i="10"/>
  <c r="S143" i="10" s="1"/>
  <c r="Q143" i="10"/>
  <c r="O143" i="10"/>
  <c r="W143" i="10" s="1"/>
  <c r="D144" i="10"/>
  <c r="N143" i="10"/>
  <c r="N142" i="9"/>
  <c r="Q142" i="9"/>
  <c r="D143" i="9"/>
  <c r="P142" i="9"/>
  <c r="T142" i="9" s="1"/>
  <c r="M142" i="9"/>
  <c r="O142" i="9"/>
  <c r="W142" i="9" s="1"/>
  <c r="D145" i="8"/>
  <c r="P144" i="8"/>
  <c r="S144" i="8" s="1"/>
  <c r="O144" i="8"/>
  <c r="V144" i="8" s="1"/>
  <c r="M144" i="8"/>
  <c r="Q144" i="8"/>
  <c r="N144" i="8"/>
  <c r="P151" i="7"/>
  <c r="T151" i="7" s="1"/>
  <c r="O151" i="7"/>
  <c r="M151" i="7"/>
  <c r="N151" i="7"/>
  <c r="Q151" i="7"/>
  <c r="N146" i="2"/>
  <c r="Q146" i="2"/>
  <c r="P146" i="2"/>
  <c r="S146" i="2" s="1"/>
  <c r="M146" i="2"/>
  <c r="O146" i="2"/>
  <c r="W146" i="2" s="1"/>
  <c r="D150" i="15"/>
  <c r="N149" i="15"/>
  <c r="P149" i="15"/>
  <c r="S149" i="15" s="1"/>
  <c r="M149" i="15"/>
  <c r="Q149" i="15"/>
  <c r="O149" i="15"/>
  <c r="W149" i="15" s="1"/>
  <c r="D146" i="14"/>
  <c r="M145" i="14"/>
  <c r="N145" i="14"/>
  <c r="N146" i="13"/>
  <c r="M146" i="13"/>
  <c r="P146" i="13"/>
  <c r="T146" i="13" s="1"/>
  <c r="Q146" i="13"/>
  <c r="O146" i="13"/>
  <c r="D144" i="11"/>
  <c r="P143" i="11"/>
  <c r="S143" i="11" s="1"/>
  <c r="M143" i="11"/>
  <c r="O143" i="11"/>
  <c r="W143" i="11" s="1"/>
  <c r="N143" i="11"/>
  <c r="Q143" i="11"/>
  <c r="P147" i="6"/>
  <c r="T147" i="6" s="1"/>
  <c r="M147" i="6"/>
  <c r="Q147" i="6"/>
  <c r="N147" i="6"/>
  <c r="O147" i="6"/>
  <c r="V147" i="6" s="1"/>
  <c r="N147" i="16"/>
  <c r="M147" i="16"/>
  <c r="D148" i="16"/>
  <c r="Q147" i="16"/>
  <c r="O147" i="16"/>
  <c r="W147" i="16" s="1"/>
  <c r="P147" i="16"/>
  <c r="Q145" i="12"/>
  <c r="M145" i="12"/>
  <c r="P145" i="12"/>
  <c r="S145" i="12" s="1"/>
  <c r="N145" i="12"/>
  <c r="O145" i="12"/>
  <c r="V145" i="12" s="1"/>
  <c r="O144" i="10"/>
  <c r="V144" i="10" s="1"/>
  <c r="Q144" i="10"/>
  <c r="N144" i="10"/>
  <c r="M144" i="10"/>
  <c r="D145" i="10"/>
  <c r="P144" i="10"/>
  <c r="S144" i="10" s="1"/>
  <c r="D144" i="9"/>
  <c r="Q143" i="9"/>
  <c r="P143" i="9"/>
  <c r="O143" i="9"/>
  <c r="V143" i="9" s="1"/>
  <c r="M143" i="9"/>
  <c r="N143" i="9"/>
  <c r="O145" i="8"/>
  <c r="V145" i="8" s="1"/>
  <c r="D146" i="8"/>
  <c r="N145" i="8"/>
  <c r="M145" i="8"/>
  <c r="Q145" i="8"/>
  <c r="P145" i="8"/>
  <c r="M152" i="7"/>
  <c r="N152" i="7"/>
  <c r="O152" i="7"/>
  <c r="P152" i="7"/>
  <c r="T152" i="7" s="1"/>
  <c r="Q152" i="7"/>
  <c r="O147" i="2"/>
  <c r="W147" i="2" s="1"/>
  <c r="N147" i="2"/>
  <c r="Q147" i="2"/>
  <c r="P147" i="2"/>
  <c r="T147" i="2" s="1"/>
  <c r="M147" i="2"/>
  <c r="D151" i="15"/>
  <c r="P150" i="15"/>
  <c r="S150" i="15" s="1"/>
  <c r="Q150" i="15"/>
  <c r="N150" i="15"/>
  <c r="O150" i="15"/>
  <c r="M150" i="15"/>
  <c r="D147" i="14"/>
  <c r="N146" i="14"/>
  <c r="M146" i="14"/>
  <c r="M147" i="13"/>
  <c r="O147" i="13"/>
  <c r="V147" i="13" s="1"/>
  <c r="N147" i="13"/>
  <c r="Q147" i="13"/>
  <c r="P147" i="13"/>
  <c r="S147" i="13" s="1"/>
  <c r="Q144" i="11"/>
  <c r="D145" i="11"/>
  <c r="M144" i="11"/>
  <c r="N144" i="11"/>
  <c r="O144" i="11"/>
  <c r="V144" i="11" s="1"/>
  <c r="P144" i="11"/>
  <c r="S144" i="11" s="1"/>
  <c r="Q148" i="6"/>
  <c r="P148" i="6"/>
  <c r="T148" i="6" s="1"/>
  <c r="O148" i="6"/>
  <c r="V148" i="6" s="1"/>
  <c r="N148" i="6"/>
  <c r="M148" i="6"/>
  <c r="P148" i="16"/>
  <c r="S148" i="16" s="1"/>
  <c r="O148" i="16"/>
  <c r="V148" i="16" s="1"/>
  <c r="D149" i="16"/>
  <c r="M148" i="16"/>
  <c r="Q148" i="16"/>
  <c r="N148" i="16"/>
  <c r="P146" i="12"/>
  <c r="T146" i="12" s="1"/>
  <c r="M146" i="12"/>
  <c r="N146" i="12"/>
  <c r="O146" i="12"/>
  <c r="W146" i="12" s="1"/>
  <c r="Q146" i="12"/>
  <c r="O145" i="10"/>
  <c r="W145" i="10" s="1"/>
  <c r="M145" i="10"/>
  <c r="Q145" i="10"/>
  <c r="D146" i="10"/>
  <c r="P145" i="10"/>
  <c r="T145" i="10" s="1"/>
  <c r="N145" i="10"/>
  <c r="Q144" i="9"/>
  <c r="M144" i="9"/>
  <c r="O144" i="9"/>
  <c r="W144" i="9" s="1"/>
  <c r="N144" i="9"/>
  <c r="P144" i="9"/>
  <c r="D145" i="9"/>
  <c r="O146" i="8"/>
  <c r="V146" i="8" s="1"/>
  <c r="P146" i="8"/>
  <c r="T146" i="8" s="1"/>
  <c r="D147" i="8"/>
  <c r="Q146" i="8"/>
  <c r="N146" i="8"/>
  <c r="M146" i="8"/>
  <c r="N153" i="7"/>
  <c r="O153" i="7"/>
  <c r="V153" i="7" s="1"/>
  <c r="M153" i="7"/>
  <c r="P153" i="7"/>
  <c r="S153" i="7" s="1"/>
  <c r="Q153" i="7"/>
  <c r="O148" i="2"/>
  <c r="V148" i="2" s="1"/>
  <c r="P148" i="2"/>
  <c r="T148" i="2" s="1"/>
  <c r="Q148" i="2"/>
  <c r="N148" i="2"/>
  <c r="M148" i="2"/>
  <c r="D152" i="15"/>
  <c r="M151" i="15"/>
  <c r="P151" i="15"/>
  <c r="S151" i="15" s="1"/>
  <c r="O151" i="15"/>
  <c r="W151" i="15" s="1"/>
  <c r="Q151" i="15"/>
  <c r="N151" i="15"/>
  <c r="D148" i="14"/>
  <c r="M147" i="14"/>
  <c r="N147" i="14"/>
  <c r="N148" i="13"/>
  <c r="Q148" i="13"/>
  <c r="O148" i="13"/>
  <c r="W148" i="13" s="1"/>
  <c r="P148" i="13"/>
  <c r="S148" i="13" s="1"/>
  <c r="M148" i="13"/>
  <c r="Q145" i="11"/>
  <c r="O145" i="11"/>
  <c r="V145" i="11" s="1"/>
  <c r="D146" i="11"/>
  <c r="M145" i="11"/>
  <c r="P145" i="11"/>
  <c r="T145" i="11" s="1"/>
  <c r="N145" i="11"/>
  <c r="N149" i="6"/>
  <c r="M149" i="6"/>
  <c r="Q149" i="6"/>
  <c r="O149" i="6"/>
  <c r="V149" i="6" s="1"/>
  <c r="P149" i="6"/>
  <c r="T149" i="6" s="1"/>
  <c r="N149" i="16"/>
  <c r="O149" i="16"/>
  <c r="W149" i="16" s="1"/>
  <c r="M149" i="16"/>
  <c r="Q149" i="16"/>
  <c r="P149" i="16"/>
  <c r="S149" i="16" s="1"/>
  <c r="D150" i="16"/>
  <c r="P147" i="12"/>
  <c r="T147" i="12" s="1"/>
  <c r="O147" i="12"/>
  <c r="W147" i="12" s="1"/>
  <c r="Q147" i="12"/>
  <c r="N147" i="12"/>
  <c r="M147" i="12"/>
  <c r="N146" i="10"/>
  <c r="M146" i="10"/>
  <c r="Q146" i="10"/>
  <c r="O146" i="10"/>
  <c r="D147" i="10"/>
  <c r="P146" i="10"/>
  <c r="T146" i="10" s="1"/>
  <c r="D146" i="9"/>
  <c r="O145" i="9"/>
  <c r="W145" i="9" s="1"/>
  <c r="N145" i="9"/>
  <c r="M145" i="9"/>
  <c r="P145" i="9"/>
  <c r="S145" i="9" s="1"/>
  <c r="Q145" i="9"/>
  <c r="Q147" i="8"/>
  <c r="D148" i="8"/>
  <c r="O147" i="8"/>
  <c r="V147" i="8" s="1"/>
  <c r="N147" i="8"/>
  <c r="P147" i="8"/>
  <c r="S147" i="8" s="1"/>
  <c r="M147" i="8"/>
  <c r="P154" i="7"/>
  <c r="S154" i="7" s="1"/>
  <c r="O154" i="7"/>
  <c r="V154" i="7" s="1"/>
  <c r="N154" i="7"/>
  <c r="M154" i="7"/>
  <c r="Q154" i="7"/>
  <c r="N149" i="2"/>
  <c r="M149" i="2"/>
  <c r="Q149" i="2"/>
  <c r="P149" i="2"/>
  <c r="T149" i="2" s="1"/>
  <c r="O149" i="2"/>
  <c r="W149" i="2" s="1"/>
  <c r="D153" i="15"/>
  <c r="P152" i="15"/>
  <c r="S152" i="15" s="1"/>
  <c r="M152" i="15"/>
  <c r="Q152" i="15"/>
  <c r="N152" i="15"/>
  <c r="O152" i="15"/>
  <c r="V152" i="15" s="1"/>
  <c r="N148" i="14"/>
  <c r="D149" i="14"/>
  <c r="M148" i="14"/>
  <c r="M149" i="13"/>
  <c r="O149" i="13"/>
  <c r="V149" i="13" s="1"/>
  <c r="Q149" i="13"/>
  <c r="P149" i="13"/>
  <c r="S149" i="13" s="1"/>
  <c r="N149" i="13"/>
  <c r="Q146" i="11"/>
  <c r="O146" i="11"/>
  <c r="V146" i="11" s="1"/>
  <c r="M146" i="11"/>
  <c r="D147" i="11"/>
  <c r="P146" i="11"/>
  <c r="T146" i="11" s="1"/>
  <c r="N146" i="11"/>
  <c r="M150" i="6"/>
  <c r="O150" i="6"/>
  <c r="V150" i="6" s="1"/>
  <c r="Q150" i="6"/>
  <c r="N150" i="6"/>
  <c r="P150" i="6"/>
  <c r="S150" i="6" s="1"/>
  <c r="N150" i="16"/>
  <c r="O150" i="16"/>
  <c r="W150" i="16" s="1"/>
  <c r="P150" i="16"/>
  <c r="T150" i="16" s="1"/>
  <c r="Q150" i="16"/>
  <c r="D151" i="16"/>
  <c r="M150" i="16"/>
  <c r="N148" i="12"/>
  <c r="M148" i="12"/>
  <c r="Q148" i="12"/>
  <c r="P148" i="12"/>
  <c r="T148" i="12" s="1"/>
  <c r="O148" i="12"/>
  <c r="W148" i="12" s="1"/>
  <c r="Q147" i="10"/>
  <c r="D148" i="10"/>
  <c r="O147" i="10"/>
  <c r="W147" i="10" s="1"/>
  <c r="N147" i="10"/>
  <c r="P147" i="10"/>
  <c r="T147" i="10" s="1"/>
  <c r="M147" i="10"/>
  <c r="M146" i="9"/>
  <c r="O146" i="9"/>
  <c r="V146" i="9" s="1"/>
  <c r="P146" i="9"/>
  <c r="T146" i="9" s="1"/>
  <c r="D147" i="9"/>
  <c r="Q146" i="9"/>
  <c r="N146" i="9"/>
  <c r="D149" i="8"/>
  <c r="N148" i="8"/>
  <c r="P148" i="8"/>
  <c r="S148" i="8" s="1"/>
  <c r="M148" i="8"/>
  <c r="O148" i="8"/>
  <c r="V148" i="8" s="1"/>
  <c r="Q148" i="8"/>
  <c r="O155" i="7"/>
  <c r="W155" i="7" s="1"/>
  <c r="Q155" i="7"/>
  <c r="M155" i="7"/>
  <c r="N155" i="7"/>
  <c r="P155" i="7"/>
  <c r="T155" i="7" s="1"/>
  <c r="Q150" i="2"/>
  <c r="N150" i="2"/>
  <c r="P150" i="2"/>
  <c r="T150" i="2" s="1"/>
  <c r="M150" i="2"/>
  <c r="O150" i="2"/>
  <c r="W150" i="2" s="1"/>
  <c r="D154" i="15"/>
  <c r="Q153" i="15"/>
  <c r="M153" i="15"/>
  <c r="N153" i="15"/>
  <c r="O153" i="15"/>
  <c r="V153" i="15" s="1"/>
  <c r="P153" i="15"/>
  <c r="T153" i="15" s="1"/>
  <c r="N149" i="14"/>
  <c r="M149" i="14"/>
  <c r="D150" i="14"/>
  <c r="P150" i="13"/>
  <c r="S150" i="13" s="1"/>
  <c r="Q150" i="13"/>
  <c r="M150" i="13"/>
  <c r="O150" i="13"/>
  <c r="W150" i="13" s="1"/>
  <c r="N150" i="13"/>
  <c r="N147" i="11"/>
  <c r="D148" i="11"/>
  <c r="O147" i="11"/>
  <c r="W147" i="11" s="1"/>
  <c r="M147" i="11"/>
  <c r="Q147" i="11"/>
  <c r="P147" i="11"/>
  <c r="S147" i="11" s="1"/>
  <c r="N151" i="6"/>
  <c r="O151" i="6"/>
  <c r="V151" i="6" s="1"/>
  <c r="P151" i="6"/>
  <c r="T151" i="6" s="1"/>
  <c r="M151" i="6"/>
  <c r="Q151" i="6"/>
  <c r="Q151" i="16"/>
  <c r="P151" i="16"/>
  <c r="T151" i="16" s="1"/>
  <c r="M151" i="16"/>
  <c r="N151" i="16"/>
  <c r="O151" i="16"/>
  <c r="W151" i="16" s="1"/>
  <c r="D152" i="16"/>
  <c r="Q149" i="12"/>
  <c r="O149" i="12"/>
  <c r="W149" i="12" s="1"/>
  <c r="P149" i="12"/>
  <c r="M149" i="12"/>
  <c r="N149" i="12"/>
  <c r="D149" i="10"/>
  <c r="O148" i="10"/>
  <c r="Q148" i="10"/>
  <c r="N148" i="10"/>
  <c r="P148" i="10"/>
  <c r="T148" i="10" s="1"/>
  <c r="M148" i="10"/>
  <c r="Q147" i="9"/>
  <c r="D148" i="9"/>
  <c r="N147" i="9"/>
  <c r="P147" i="9"/>
  <c r="S147" i="9" s="1"/>
  <c r="M147" i="9"/>
  <c r="O147" i="9"/>
  <c r="V147" i="9" s="1"/>
  <c r="P149" i="8"/>
  <c r="T149" i="8" s="1"/>
  <c r="O149" i="8"/>
  <c r="V149" i="8" s="1"/>
  <c r="N149" i="8"/>
  <c r="Q149" i="8"/>
  <c r="D150" i="8"/>
  <c r="M149" i="8"/>
  <c r="O156" i="7"/>
  <c r="W156" i="7" s="1"/>
  <c r="P156" i="7"/>
  <c r="S156" i="7" s="1"/>
  <c r="Q156" i="7"/>
  <c r="M156" i="7"/>
  <c r="N156" i="7"/>
  <c r="M151" i="2"/>
  <c r="Q151" i="2"/>
  <c r="N151" i="2"/>
  <c r="O151" i="2"/>
  <c r="W151" i="2" s="1"/>
  <c r="P151" i="2"/>
  <c r="T151" i="2" s="1"/>
  <c r="D155" i="15"/>
  <c r="M154" i="15"/>
  <c r="N154" i="15"/>
  <c r="P154" i="15"/>
  <c r="S154" i="15" s="1"/>
  <c r="O154" i="15"/>
  <c r="V154" i="15" s="1"/>
  <c r="Q154" i="15"/>
  <c r="M150" i="14"/>
  <c r="D151" i="14"/>
  <c r="N150" i="14"/>
  <c r="O151" i="13"/>
  <c r="V151" i="13" s="1"/>
  <c r="N151" i="13"/>
  <c r="P151" i="13"/>
  <c r="S151" i="13" s="1"/>
  <c r="Q151" i="13"/>
  <c r="M151" i="13"/>
  <c r="M148" i="11"/>
  <c r="P148" i="11"/>
  <c r="S148" i="11" s="1"/>
  <c r="O148" i="11"/>
  <c r="W148" i="11" s="1"/>
  <c r="Q148" i="11"/>
  <c r="D149" i="11"/>
  <c r="N148" i="11"/>
  <c r="M152" i="6"/>
  <c r="P152" i="6"/>
  <c r="S152" i="6" s="1"/>
  <c r="O152" i="6"/>
  <c r="W152" i="6" s="1"/>
  <c r="Q152" i="6"/>
  <c r="N152" i="6"/>
  <c r="D153" i="16"/>
  <c r="N152" i="16"/>
  <c r="P152" i="16"/>
  <c r="T152" i="16" s="1"/>
  <c r="O152" i="16"/>
  <c r="M152" i="16"/>
  <c r="Q152" i="16"/>
  <c r="M150" i="12"/>
  <c r="P150" i="12"/>
  <c r="S150" i="12" s="1"/>
  <c r="N150" i="12"/>
  <c r="O150" i="12"/>
  <c r="W150" i="12" s="1"/>
  <c r="Q150" i="12"/>
  <c r="D150" i="10"/>
  <c r="M149" i="10"/>
  <c r="P149" i="10"/>
  <c r="T149" i="10" s="1"/>
  <c r="Q149" i="10"/>
  <c r="O149" i="10"/>
  <c r="W149" i="10" s="1"/>
  <c r="N149" i="10"/>
  <c r="M148" i="9"/>
  <c r="N148" i="9"/>
  <c r="D149" i="9"/>
  <c r="O148" i="9"/>
  <c r="V148" i="9" s="1"/>
  <c r="Q148" i="9"/>
  <c r="P148" i="9"/>
  <c r="T148" i="9" s="1"/>
  <c r="Q150" i="8"/>
  <c r="D151" i="8"/>
  <c r="P150" i="8"/>
  <c r="O150" i="8"/>
  <c r="V150" i="8" s="1"/>
  <c r="M150" i="8"/>
  <c r="N150" i="8"/>
  <c r="M157" i="7"/>
  <c r="O157" i="7"/>
  <c r="V157" i="7" s="1"/>
  <c r="Q157" i="7"/>
  <c r="P157" i="7"/>
  <c r="T157" i="7" s="1"/>
  <c r="N157" i="7"/>
  <c r="P152" i="2"/>
  <c r="S152" i="2" s="1"/>
  <c r="M152" i="2"/>
  <c r="Q152" i="2"/>
  <c r="O152" i="2"/>
  <c r="V152" i="2" s="1"/>
  <c r="N152" i="2"/>
  <c r="D156" i="15"/>
  <c r="Q155" i="15"/>
  <c r="P155" i="15"/>
  <c r="S155" i="15" s="1"/>
  <c r="N155" i="15"/>
  <c r="M155" i="15"/>
  <c r="O155" i="15"/>
  <c r="V155" i="15" s="1"/>
  <c r="D152" i="14"/>
  <c r="M151" i="14"/>
  <c r="N151" i="14"/>
  <c r="M152" i="13"/>
  <c r="N152" i="13"/>
  <c r="Q152" i="13"/>
  <c r="P152" i="13"/>
  <c r="O152" i="13"/>
  <c r="V152" i="13" s="1"/>
  <c r="M149" i="11"/>
  <c r="P149" i="11"/>
  <c r="T149" i="11" s="1"/>
  <c r="N149" i="11"/>
  <c r="Q149" i="11"/>
  <c r="O149" i="11"/>
  <c r="V149" i="11" s="1"/>
  <c r="D150" i="11"/>
  <c r="Q153" i="6"/>
  <c r="M153" i="6"/>
  <c r="P153" i="6"/>
  <c r="S153" i="6" s="1"/>
  <c r="N153" i="6"/>
  <c r="O153" i="6"/>
  <c r="W153" i="6" s="1"/>
  <c r="M153" i="16"/>
  <c r="Q153" i="16"/>
  <c r="P153" i="16"/>
  <c r="S153" i="16" s="1"/>
  <c r="D154" i="16"/>
  <c r="O153" i="16"/>
  <c r="W153" i="16" s="1"/>
  <c r="N153" i="16"/>
  <c r="N151" i="12"/>
  <c r="Q151" i="12"/>
  <c r="O151" i="12"/>
  <c r="V151" i="12" s="1"/>
  <c r="M151" i="12"/>
  <c r="P151" i="12"/>
  <c r="S151" i="12" s="1"/>
  <c r="P150" i="10"/>
  <c r="S150" i="10" s="1"/>
  <c r="M150" i="10"/>
  <c r="O150" i="10"/>
  <c r="V150" i="10" s="1"/>
  <c r="Q150" i="10"/>
  <c r="N150" i="10"/>
  <c r="D151" i="10"/>
  <c r="M149" i="9"/>
  <c r="P149" i="9"/>
  <c r="T149" i="9" s="1"/>
  <c r="N149" i="9"/>
  <c r="Q149" i="9"/>
  <c r="D150" i="9"/>
  <c r="O149" i="9"/>
  <c r="V149" i="9" s="1"/>
  <c r="N151" i="8"/>
  <c r="O151" i="8"/>
  <c r="V151" i="8" s="1"/>
  <c r="D152" i="8"/>
  <c r="Q151" i="8"/>
  <c r="M151" i="8"/>
  <c r="P151" i="8"/>
  <c r="S151" i="8" s="1"/>
  <c r="Q158" i="7"/>
  <c r="M158" i="7"/>
  <c r="N158" i="7"/>
  <c r="O158" i="7"/>
  <c r="V158" i="7" s="1"/>
  <c r="P158" i="7"/>
  <c r="T158" i="7" s="1"/>
  <c r="Q153" i="2"/>
  <c r="O153" i="2"/>
  <c r="V153" i="2" s="1"/>
  <c r="N153" i="2"/>
  <c r="M153" i="2"/>
  <c r="P153" i="2"/>
  <c r="D157" i="15"/>
  <c r="O156" i="15"/>
  <c r="V156" i="15" s="1"/>
  <c r="N156" i="15"/>
  <c r="M156" i="15"/>
  <c r="Q156" i="15"/>
  <c r="P156" i="15"/>
  <c r="S156" i="15" s="1"/>
  <c r="N152" i="14"/>
  <c r="M152" i="14"/>
  <c r="D153" i="14"/>
  <c r="W152" i="13"/>
  <c r="M153" i="13"/>
  <c r="N153" i="13"/>
  <c r="P153" i="13"/>
  <c r="S153" i="13" s="1"/>
  <c r="O153" i="13"/>
  <c r="Q153" i="13"/>
  <c r="P150" i="11"/>
  <c r="T150" i="11" s="1"/>
  <c r="O150" i="11"/>
  <c r="N150" i="11"/>
  <c r="Q150" i="11"/>
  <c r="M150" i="11"/>
  <c r="D151" i="11"/>
  <c r="O154" i="6"/>
  <c r="V154" i="6" s="1"/>
  <c r="M154" i="6"/>
  <c r="P154" i="6"/>
  <c r="T154" i="6" s="1"/>
  <c r="N154" i="6"/>
  <c r="Q154" i="6"/>
  <c r="Q154" i="16"/>
  <c r="O154" i="16"/>
  <c r="V154" i="16" s="1"/>
  <c r="D155" i="16"/>
  <c r="M154" i="16"/>
  <c r="P154" i="16"/>
  <c r="S154" i="16" s="1"/>
  <c r="N154" i="16"/>
  <c r="N152" i="12"/>
  <c r="Q152" i="12"/>
  <c r="P152" i="12"/>
  <c r="O152" i="12"/>
  <c r="V152" i="12" s="1"/>
  <c r="M152" i="12"/>
  <c r="Q151" i="10"/>
  <c r="P151" i="10"/>
  <c r="T151" i="10" s="1"/>
  <c r="N151" i="10"/>
  <c r="D152" i="10"/>
  <c r="M151" i="10"/>
  <c r="O151" i="10"/>
  <c r="W151" i="10" s="1"/>
  <c r="N150" i="9"/>
  <c r="M150" i="9"/>
  <c r="P150" i="9"/>
  <c r="S150" i="9" s="1"/>
  <c r="O150" i="9"/>
  <c r="V150" i="9" s="1"/>
  <c r="D151" i="9"/>
  <c r="Q150" i="9"/>
  <c r="D153" i="8"/>
  <c r="M152" i="8"/>
  <c r="O152" i="8"/>
  <c r="W152" i="8" s="1"/>
  <c r="P152" i="8"/>
  <c r="S152" i="8" s="1"/>
  <c r="Q152" i="8"/>
  <c r="N152" i="8"/>
  <c r="P159" i="7"/>
  <c r="O159" i="7"/>
  <c r="V159" i="7" s="1"/>
  <c r="M159" i="7"/>
  <c r="Q159" i="7"/>
  <c r="N159" i="7"/>
  <c r="P154" i="2"/>
  <c r="S154" i="2" s="1"/>
  <c r="O154" i="2"/>
  <c r="N154" i="2"/>
  <c r="Q154" i="2"/>
  <c r="M154" i="2"/>
  <c r="T156" i="15"/>
  <c r="D158" i="15"/>
  <c r="N157" i="15"/>
  <c r="Q157" i="15"/>
  <c r="M157" i="15"/>
  <c r="O157" i="15"/>
  <c r="W157" i="15" s="1"/>
  <c r="P157" i="15"/>
  <c r="T157" i="15" s="1"/>
  <c r="D154" i="14"/>
  <c r="N153" i="14"/>
  <c r="M153" i="14"/>
  <c r="N154" i="13"/>
  <c r="O154" i="13"/>
  <c r="V154" i="13" s="1"/>
  <c r="Q154" i="13"/>
  <c r="M154" i="13"/>
  <c r="P154" i="13"/>
  <c r="S154" i="13" s="1"/>
  <c r="M151" i="11"/>
  <c r="N151" i="11"/>
  <c r="P151" i="11"/>
  <c r="S151" i="11" s="1"/>
  <c r="D152" i="11"/>
  <c r="O151" i="11"/>
  <c r="V151" i="11" s="1"/>
  <c r="Q151" i="11"/>
  <c r="O155" i="6"/>
  <c r="V155" i="6" s="1"/>
  <c r="Q155" i="6"/>
  <c r="P155" i="6"/>
  <c r="N155" i="6"/>
  <c r="M155" i="6"/>
  <c r="M155" i="16"/>
  <c r="P155" i="16"/>
  <c r="S155" i="16" s="1"/>
  <c r="D156" i="16"/>
  <c r="N155" i="16"/>
  <c r="O155" i="16"/>
  <c r="W155" i="16" s="1"/>
  <c r="Q155" i="16"/>
  <c r="P153" i="12"/>
  <c r="T153" i="12" s="1"/>
  <c r="O153" i="12"/>
  <c r="W153" i="12" s="1"/>
  <c r="Q153" i="12"/>
  <c r="M153" i="12"/>
  <c r="N153" i="12"/>
  <c r="P152" i="10"/>
  <c r="T152" i="10" s="1"/>
  <c r="M152" i="10"/>
  <c r="N152" i="10"/>
  <c r="O152" i="10"/>
  <c r="V152" i="10" s="1"/>
  <c r="D153" i="10"/>
  <c r="Q152" i="10"/>
  <c r="D152" i="9"/>
  <c r="N151" i="9"/>
  <c r="M151" i="9"/>
  <c r="P151" i="9"/>
  <c r="S151" i="9" s="1"/>
  <c r="Q151" i="9"/>
  <c r="O151" i="9"/>
  <c r="W151" i="9" s="1"/>
  <c r="N153" i="8"/>
  <c r="Q153" i="8"/>
  <c r="O153" i="8"/>
  <c r="V153" i="8" s="1"/>
  <c r="P153" i="8"/>
  <c r="S153" i="8" s="1"/>
  <c r="D154" i="8"/>
  <c r="M153" i="8"/>
  <c r="N160" i="7"/>
  <c r="Q160" i="7"/>
  <c r="P160" i="7"/>
  <c r="T160" i="7" s="1"/>
  <c r="O160" i="7"/>
  <c r="V160" i="7" s="1"/>
  <c r="M160" i="7"/>
  <c r="P155" i="2"/>
  <c r="S155" i="2" s="1"/>
  <c r="N155" i="2"/>
  <c r="Q155" i="2"/>
  <c r="M155" i="2"/>
  <c r="O155" i="2"/>
  <c r="V155" i="2" s="1"/>
  <c r="D159" i="15"/>
  <c r="O158" i="15"/>
  <c r="W158" i="15" s="1"/>
  <c r="Q158" i="15"/>
  <c r="N158" i="15"/>
  <c r="M158" i="15"/>
  <c r="P158" i="15"/>
  <c r="D155" i="14"/>
  <c r="M154" i="14"/>
  <c r="N154" i="14"/>
  <c r="Q155" i="13"/>
  <c r="M155" i="13"/>
  <c r="O155" i="13"/>
  <c r="W155" i="13" s="1"/>
  <c r="P155" i="13"/>
  <c r="T155" i="13" s="1"/>
  <c r="N155" i="13"/>
  <c r="N152" i="11"/>
  <c r="D153" i="11"/>
  <c r="O152" i="11"/>
  <c r="V152" i="11" s="1"/>
  <c r="Q152" i="11"/>
  <c r="M152" i="11"/>
  <c r="P152" i="11"/>
  <c r="S152" i="11" s="1"/>
  <c r="Q156" i="6"/>
  <c r="M156" i="6"/>
  <c r="O156" i="6"/>
  <c r="W156" i="6" s="1"/>
  <c r="P156" i="6"/>
  <c r="S156" i="6" s="1"/>
  <c r="N156" i="6"/>
  <c r="O156" i="16"/>
  <c r="V156" i="16" s="1"/>
  <c r="M156" i="16"/>
  <c r="N156" i="16"/>
  <c r="P156" i="16"/>
  <c r="S156" i="16" s="1"/>
  <c r="D157" i="16"/>
  <c r="Q156" i="16"/>
  <c r="N154" i="12"/>
  <c r="O154" i="12"/>
  <c r="V154" i="12" s="1"/>
  <c r="Q154" i="12"/>
  <c r="P154" i="12"/>
  <c r="T154" i="12" s="1"/>
  <c r="M154" i="12"/>
  <c r="D154" i="10"/>
  <c r="Q153" i="10"/>
  <c r="P153" i="10"/>
  <c r="T153" i="10" s="1"/>
  <c r="O153" i="10"/>
  <c r="V153" i="10" s="1"/>
  <c r="N153" i="10"/>
  <c r="M153" i="10"/>
  <c r="M152" i="9"/>
  <c r="N152" i="9"/>
  <c r="O152" i="9"/>
  <c r="W152" i="9" s="1"/>
  <c r="P152" i="9"/>
  <c r="Q152" i="9"/>
  <c r="D153" i="9"/>
  <c r="M154" i="8"/>
  <c r="N154" i="8"/>
  <c r="P154" i="8"/>
  <c r="T154" i="8" s="1"/>
  <c r="O154" i="8"/>
  <c r="V154" i="8" s="1"/>
  <c r="D155" i="8"/>
  <c r="Q154" i="8"/>
  <c r="M161" i="7"/>
  <c r="Q161" i="7"/>
  <c r="N161" i="7"/>
  <c r="O161" i="7"/>
  <c r="V161" i="7" s="1"/>
  <c r="P161" i="7"/>
  <c r="Q156" i="2"/>
  <c r="O156" i="2"/>
  <c r="V156" i="2" s="1"/>
  <c r="M156" i="2"/>
  <c r="N156" i="2"/>
  <c r="P156" i="2"/>
  <c r="T156" i="2" s="1"/>
  <c r="D160" i="15"/>
  <c r="M159" i="15"/>
  <c r="O159" i="15"/>
  <c r="W159" i="15" s="1"/>
  <c r="N159" i="15"/>
  <c r="P159" i="15"/>
  <c r="T159" i="15" s="1"/>
  <c r="Q159" i="15"/>
  <c r="D156" i="14"/>
  <c r="M155" i="14"/>
  <c r="N155" i="14"/>
  <c r="N156" i="13"/>
  <c r="Q156" i="13"/>
  <c r="O156" i="13"/>
  <c r="W156" i="13" s="1"/>
  <c r="P156" i="13"/>
  <c r="M156" i="13"/>
  <c r="Q153" i="11"/>
  <c r="P153" i="11"/>
  <c r="T153" i="11" s="1"/>
  <c r="M153" i="11"/>
  <c r="D154" i="11"/>
  <c r="O153" i="11"/>
  <c r="V153" i="11" s="1"/>
  <c r="N153" i="11"/>
  <c r="N157" i="6"/>
  <c r="P157" i="6"/>
  <c r="Q157" i="6"/>
  <c r="O157" i="6"/>
  <c r="W157" i="6" s="1"/>
  <c r="M157" i="6"/>
  <c r="D158" i="16"/>
  <c r="M157" i="16"/>
  <c r="Q157" i="16"/>
  <c r="N157" i="16"/>
  <c r="O157" i="16"/>
  <c r="P157" i="16"/>
  <c r="T157" i="16" s="1"/>
  <c r="Q155" i="12"/>
  <c r="M155" i="12"/>
  <c r="O155" i="12"/>
  <c r="N155" i="12"/>
  <c r="P155" i="12"/>
  <c r="T155" i="12" s="1"/>
  <c r="P154" i="10"/>
  <c r="S154" i="10" s="1"/>
  <c r="Q154" i="10"/>
  <c r="M154" i="10"/>
  <c r="O154" i="10"/>
  <c r="W154" i="10" s="1"/>
  <c r="N154" i="10"/>
  <c r="D155" i="10"/>
  <c r="M153" i="9"/>
  <c r="D154" i="9"/>
  <c r="Q153" i="9"/>
  <c r="O153" i="9"/>
  <c r="P153" i="9"/>
  <c r="T153" i="9" s="1"/>
  <c r="N153" i="9"/>
  <c r="N155" i="8"/>
  <c r="O155" i="8"/>
  <c r="D156" i="8"/>
  <c r="P155" i="8"/>
  <c r="S155" i="8" s="1"/>
  <c r="Q155" i="8"/>
  <c r="M155" i="8"/>
  <c r="O162" i="7"/>
  <c r="V162" i="7" s="1"/>
  <c r="Q162" i="7"/>
  <c r="N162" i="7"/>
  <c r="P162" i="7"/>
  <c r="T162" i="7" s="1"/>
  <c r="M162" i="7"/>
  <c r="O157" i="2"/>
  <c r="N157" i="2"/>
  <c r="M157" i="2"/>
  <c r="P157" i="2"/>
  <c r="T157" i="2" s="1"/>
  <c r="Q157" i="2"/>
  <c r="D161" i="15"/>
  <c r="O160" i="15"/>
  <c r="V160" i="15" s="1"/>
  <c r="M160" i="15"/>
  <c r="Q160" i="15"/>
  <c r="P160" i="15"/>
  <c r="T160" i="15" s="1"/>
  <c r="N160" i="15"/>
  <c r="M156" i="14"/>
  <c r="N156" i="14"/>
  <c r="D157" i="14"/>
  <c r="O157" i="13"/>
  <c r="V157" i="13" s="1"/>
  <c r="Q157" i="13"/>
  <c r="P157" i="13"/>
  <c r="N157" i="13"/>
  <c r="M157" i="13"/>
  <c r="D155" i="11"/>
  <c r="Q154" i="11"/>
  <c r="O154" i="11"/>
  <c r="V154" i="11" s="1"/>
  <c r="M154" i="11"/>
  <c r="P154" i="11"/>
  <c r="S154" i="11" s="1"/>
  <c r="N154" i="11"/>
  <c r="M158" i="6"/>
  <c r="P158" i="6"/>
  <c r="S158" i="6" s="1"/>
  <c r="Q158" i="6"/>
  <c r="O158" i="6"/>
  <c r="V158" i="6" s="1"/>
  <c r="N158" i="6"/>
  <c r="O158" i="16"/>
  <c r="W158" i="16" s="1"/>
  <c r="D159" i="16"/>
  <c r="Q158" i="16"/>
  <c r="N158" i="16"/>
  <c r="P158" i="16"/>
  <c r="S158" i="16" s="1"/>
  <c r="M158" i="16"/>
  <c r="P156" i="12"/>
  <c r="S156" i="12" s="1"/>
  <c r="N156" i="12"/>
  <c r="M156" i="12"/>
  <c r="O156" i="12"/>
  <c r="V156" i="12" s="1"/>
  <c r="Q156" i="12"/>
  <c r="M155" i="10"/>
  <c r="D156" i="10"/>
  <c r="O155" i="10"/>
  <c r="V155" i="10" s="1"/>
  <c r="P155" i="10"/>
  <c r="S155" i="10" s="1"/>
  <c r="Q155" i="10"/>
  <c r="N155" i="10"/>
  <c r="D155" i="9"/>
  <c r="P154" i="9"/>
  <c r="S154" i="9" s="1"/>
  <c r="Q154" i="9"/>
  <c r="O154" i="9"/>
  <c r="W154" i="9" s="1"/>
  <c r="M154" i="9"/>
  <c r="N154" i="9"/>
  <c r="M156" i="8"/>
  <c r="Q156" i="8"/>
  <c r="N156" i="8"/>
  <c r="P156" i="8"/>
  <c r="T156" i="8" s="1"/>
  <c r="D157" i="8"/>
  <c r="O156" i="8"/>
  <c r="W156" i="8" s="1"/>
  <c r="P163" i="7"/>
  <c r="M163" i="7"/>
  <c r="Q163" i="7"/>
  <c r="O163" i="7"/>
  <c r="W163" i="7" s="1"/>
  <c r="N163" i="7"/>
  <c r="N158" i="2"/>
  <c r="M158" i="2"/>
  <c r="O158" i="2"/>
  <c r="W158" i="2" s="1"/>
  <c r="P158" i="2"/>
  <c r="S158" i="2" s="1"/>
  <c r="Q158" i="2"/>
  <c r="D162" i="15"/>
  <c r="M161" i="15"/>
  <c r="O161" i="15"/>
  <c r="Q161" i="15"/>
  <c r="N161" i="15"/>
  <c r="P161" i="15"/>
  <c r="T161" i="15" s="1"/>
  <c r="M157" i="14"/>
  <c r="N157" i="14"/>
  <c r="D158" i="14"/>
  <c r="Q158" i="13"/>
  <c r="N158" i="13"/>
  <c r="M158" i="13"/>
  <c r="O158" i="13"/>
  <c r="W158" i="13" s="1"/>
  <c r="P158" i="13"/>
  <c r="T158" i="13" s="1"/>
  <c r="D156" i="11"/>
  <c r="M155" i="11"/>
  <c r="Q155" i="11"/>
  <c r="P155" i="11"/>
  <c r="N155" i="11"/>
  <c r="O155" i="11"/>
  <c r="V155" i="11" s="1"/>
  <c r="N159" i="6"/>
  <c r="O159" i="6"/>
  <c r="W159" i="6" s="1"/>
  <c r="P159" i="6"/>
  <c r="T159" i="6" s="1"/>
  <c r="M159" i="6"/>
  <c r="Q159" i="6"/>
  <c r="N159" i="16"/>
  <c r="M159" i="16"/>
  <c r="Q159" i="16"/>
  <c r="D160" i="16"/>
  <c r="O159" i="16"/>
  <c r="V159" i="16" s="1"/>
  <c r="P159" i="16"/>
  <c r="S159" i="16" s="1"/>
  <c r="N157" i="12"/>
  <c r="M157" i="12"/>
  <c r="P157" i="12"/>
  <c r="T157" i="12" s="1"/>
  <c r="O157" i="12"/>
  <c r="V157" i="12" s="1"/>
  <c r="Q157" i="12"/>
  <c r="O156" i="10"/>
  <c r="V156" i="10" s="1"/>
  <c r="Q156" i="10"/>
  <c r="P156" i="10"/>
  <c r="S156" i="10" s="1"/>
  <c r="M156" i="10"/>
  <c r="D157" i="10"/>
  <c r="N156" i="10"/>
  <c r="O155" i="9"/>
  <c r="N155" i="9"/>
  <c r="P155" i="9"/>
  <c r="T155" i="9" s="1"/>
  <c r="M155" i="9"/>
  <c r="D156" i="9"/>
  <c r="Q155" i="9"/>
  <c r="P157" i="8"/>
  <c r="T157" i="8" s="1"/>
  <c r="Q157" i="8"/>
  <c r="D158" i="8"/>
  <c r="N157" i="8"/>
  <c r="O157" i="8"/>
  <c r="V157" i="8" s="1"/>
  <c r="M157" i="8"/>
  <c r="Q164" i="7"/>
  <c r="P164" i="7"/>
  <c r="O164" i="7"/>
  <c r="W164" i="7" s="1"/>
  <c r="M164" i="7"/>
  <c r="N164" i="7"/>
  <c r="Q159" i="2"/>
  <c r="N159" i="2"/>
  <c r="M159" i="2"/>
  <c r="O159" i="2"/>
  <c r="V159" i="2" s="1"/>
  <c r="P159" i="2"/>
  <c r="D163" i="15"/>
  <c r="M162" i="15"/>
  <c r="N162" i="15"/>
  <c r="O162" i="15"/>
  <c r="V162" i="15" s="1"/>
  <c r="P162" i="15"/>
  <c r="S162" i="15" s="1"/>
  <c r="Q162" i="15"/>
  <c r="M158" i="14"/>
  <c r="N158" i="14"/>
  <c r="D159" i="14"/>
  <c r="N159" i="13"/>
  <c r="O159" i="13"/>
  <c r="W159" i="13" s="1"/>
  <c r="P159" i="13"/>
  <c r="T159" i="13" s="1"/>
  <c r="Q159" i="13"/>
  <c r="M159" i="13"/>
  <c r="Q156" i="11"/>
  <c r="O156" i="11"/>
  <c r="P156" i="11"/>
  <c r="T156" i="11" s="1"/>
  <c r="N156" i="11"/>
  <c r="M156" i="11"/>
  <c r="D157" i="11"/>
  <c r="N160" i="6"/>
  <c r="O160" i="6"/>
  <c r="V160" i="6" s="1"/>
  <c r="M160" i="6"/>
  <c r="P160" i="6"/>
  <c r="Q160" i="6"/>
  <c r="M160" i="16"/>
  <c r="Q160" i="16"/>
  <c r="D161" i="16"/>
  <c r="P160" i="16"/>
  <c r="T160" i="16" s="1"/>
  <c r="O160" i="16"/>
  <c r="V160" i="16" s="1"/>
  <c r="N160" i="16"/>
  <c r="Q158" i="12"/>
  <c r="P158" i="12"/>
  <c r="S158" i="12" s="1"/>
  <c r="O158" i="12"/>
  <c r="W158" i="12" s="1"/>
  <c r="M158" i="12"/>
  <c r="N158" i="12"/>
  <c r="M157" i="10"/>
  <c r="P157" i="10"/>
  <c r="T157" i="10" s="1"/>
  <c r="D158" i="10"/>
  <c r="O157" i="10"/>
  <c r="V157" i="10" s="1"/>
  <c r="Q157" i="10"/>
  <c r="N157" i="10"/>
  <c r="N156" i="9"/>
  <c r="O156" i="9"/>
  <c r="V156" i="9" s="1"/>
  <c r="Q156" i="9"/>
  <c r="D157" i="9"/>
  <c r="P156" i="9"/>
  <c r="S156" i="9" s="1"/>
  <c r="M156" i="9"/>
  <c r="D159" i="8"/>
  <c r="N158" i="8"/>
  <c r="O158" i="8"/>
  <c r="V158" i="8" s="1"/>
  <c r="M158" i="8"/>
  <c r="P158" i="8"/>
  <c r="S158" i="8" s="1"/>
  <c r="Q158" i="8"/>
  <c r="Q165" i="7"/>
  <c r="P165" i="7"/>
  <c r="S165" i="7" s="1"/>
  <c r="O165" i="7"/>
  <c r="V165" i="7" s="1"/>
  <c r="N165" i="7"/>
  <c r="M165" i="7"/>
  <c r="Q160" i="2"/>
  <c r="M160" i="2"/>
  <c r="N160" i="2"/>
  <c r="O160" i="2"/>
  <c r="V160" i="2" s="1"/>
  <c r="P160" i="2"/>
  <c r="S160" i="2" s="1"/>
  <c r="D164" i="15"/>
  <c r="M163" i="15"/>
  <c r="Q163" i="15"/>
  <c r="N163" i="15"/>
  <c r="P163" i="15"/>
  <c r="T163" i="15" s="1"/>
  <c r="O163" i="15"/>
  <c r="W163" i="15" s="1"/>
  <c r="N159" i="14"/>
  <c r="M159" i="14"/>
  <c r="D160" i="14"/>
  <c r="M160" i="13"/>
  <c r="Q160" i="13"/>
  <c r="O160" i="13"/>
  <c r="W160" i="13" s="1"/>
  <c r="N160" i="13"/>
  <c r="P160" i="13"/>
  <c r="T160" i="13" s="1"/>
  <c r="M157" i="11"/>
  <c r="N157" i="11"/>
  <c r="D158" i="11"/>
  <c r="O157" i="11"/>
  <c r="P157" i="11"/>
  <c r="T157" i="11" s="1"/>
  <c r="Q157" i="11"/>
  <c r="M161" i="6"/>
  <c r="P161" i="6"/>
  <c r="T161" i="6" s="1"/>
  <c r="Q161" i="6"/>
  <c r="N161" i="6"/>
  <c r="O161" i="6"/>
  <c r="W161" i="6" s="1"/>
  <c r="O161" i="16"/>
  <c r="V161" i="16" s="1"/>
  <c r="P161" i="16"/>
  <c r="T161" i="16" s="1"/>
  <c r="Q161" i="16"/>
  <c r="D162" i="16"/>
  <c r="N161" i="16"/>
  <c r="M161" i="16"/>
  <c r="N159" i="12"/>
  <c r="Q159" i="12"/>
  <c r="P159" i="12"/>
  <c r="T159" i="12" s="1"/>
  <c r="O159" i="12"/>
  <c r="V159" i="12" s="1"/>
  <c r="M159" i="12"/>
  <c r="O158" i="10"/>
  <c r="W158" i="10" s="1"/>
  <c r="D159" i="10"/>
  <c r="N158" i="10"/>
  <c r="M158" i="10"/>
  <c r="Q158" i="10"/>
  <c r="P158" i="10"/>
  <c r="S158" i="10" s="1"/>
  <c r="P157" i="9"/>
  <c r="T157" i="9" s="1"/>
  <c r="Q157" i="9"/>
  <c r="N157" i="9"/>
  <c r="O157" i="9"/>
  <c r="V157" i="9" s="1"/>
  <c r="M157" i="9"/>
  <c r="D158" i="9"/>
  <c r="O159" i="8"/>
  <c r="V159" i="8" s="1"/>
  <c r="D160" i="8"/>
  <c r="P159" i="8"/>
  <c r="S159" i="8" s="1"/>
  <c r="Q159" i="8"/>
  <c r="M159" i="8"/>
  <c r="N159" i="8"/>
  <c r="N166" i="7"/>
  <c r="Q166" i="7"/>
  <c r="O166" i="7"/>
  <c r="W166" i="7" s="1"/>
  <c r="M166" i="7"/>
  <c r="P166" i="7"/>
  <c r="S166" i="7" s="1"/>
  <c r="M161" i="2"/>
  <c r="O161" i="2"/>
  <c r="W161" i="2" s="1"/>
  <c r="N161" i="2"/>
  <c r="Q161" i="2"/>
  <c r="P161" i="2"/>
  <c r="T161" i="2" s="1"/>
  <c r="D165" i="15"/>
  <c r="N164" i="15"/>
  <c r="P164" i="15"/>
  <c r="T164" i="15" s="1"/>
  <c r="M164" i="15"/>
  <c r="O164" i="15"/>
  <c r="V164" i="15" s="1"/>
  <c r="Q164" i="15"/>
  <c r="M160" i="14"/>
  <c r="N160" i="14"/>
  <c r="D161" i="14"/>
  <c r="O161" i="13"/>
  <c r="V161" i="13" s="1"/>
  <c r="M161" i="13"/>
  <c r="P161" i="13"/>
  <c r="S161" i="13" s="1"/>
  <c r="Q161" i="13"/>
  <c r="N161" i="13"/>
  <c r="P158" i="11"/>
  <c r="T158" i="11" s="1"/>
  <c r="D159" i="11"/>
  <c r="M158" i="11"/>
  <c r="N158" i="11"/>
  <c r="Q158" i="11"/>
  <c r="O158" i="11"/>
  <c r="V158" i="11" s="1"/>
  <c r="O162" i="6"/>
  <c r="V162" i="6" s="1"/>
  <c r="N162" i="6"/>
  <c r="P162" i="6"/>
  <c r="T162" i="6" s="1"/>
  <c r="Q162" i="6"/>
  <c r="M162" i="6"/>
  <c r="D163" i="16"/>
  <c r="P162" i="16"/>
  <c r="T162" i="16" s="1"/>
  <c r="Q162" i="16"/>
  <c r="O162" i="16"/>
  <c r="V162" i="16" s="1"/>
  <c r="N162" i="16"/>
  <c r="M162" i="16"/>
  <c r="P160" i="12"/>
  <c r="S160" i="12" s="1"/>
  <c r="N160" i="12"/>
  <c r="M160" i="12"/>
  <c r="O160" i="12"/>
  <c r="V160" i="12" s="1"/>
  <c r="Q160" i="12"/>
  <c r="P159" i="10"/>
  <c r="T159" i="10" s="1"/>
  <c r="O159" i="10"/>
  <c r="W159" i="10" s="1"/>
  <c r="N159" i="10"/>
  <c r="Q159" i="10"/>
  <c r="M159" i="10"/>
  <c r="D160" i="10"/>
  <c r="M158" i="9"/>
  <c r="N158" i="9"/>
  <c r="Q158" i="9"/>
  <c r="D159" i="9"/>
  <c r="P158" i="9"/>
  <c r="O158" i="9"/>
  <c r="V158" i="9" s="1"/>
  <c r="D161" i="8"/>
  <c r="M160" i="8"/>
  <c r="N160" i="8"/>
  <c r="P160" i="8"/>
  <c r="S160" i="8" s="1"/>
  <c r="O160" i="8"/>
  <c r="Q160" i="8"/>
  <c r="O167" i="7"/>
  <c r="W167" i="7" s="1"/>
  <c r="N167" i="7"/>
  <c r="Q167" i="7"/>
  <c r="M167" i="7"/>
  <c r="P167" i="7"/>
  <c r="T167" i="7" s="1"/>
  <c r="P162" i="2"/>
  <c r="T162" i="2" s="1"/>
  <c r="O162" i="2"/>
  <c r="W162" i="2" s="1"/>
  <c r="N162" i="2"/>
  <c r="Q162" i="2"/>
  <c r="M162" i="2"/>
  <c r="D166" i="15"/>
  <c r="O165" i="15"/>
  <c r="W165" i="15" s="1"/>
  <c r="Q165" i="15"/>
  <c r="N165" i="15"/>
  <c r="P165" i="15"/>
  <c r="S165" i="15" s="1"/>
  <c r="M165" i="15"/>
  <c r="M161" i="14"/>
  <c r="N161" i="14"/>
  <c r="D162" i="14"/>
  <c r="Q162" i="13"/>
  <c r="N162" i="13"/>
  <c r="P162" i="13"/>
  <c r="S162" i="13" s="1"/>
  <c r="M162" i="13"/>
  <c r="O162" i="13"/>
  <c r="W162" i="13" s="1"/>
  <c r="N159" i="11"/>
  <c r="Q159" i="11"/>
  <c r="P159" i="11"/>
  <c r="T159" i="11" s="1"/>
  <c r="D160" i="11"/>
  <c r="M159" i="11"/>
  <c r="O159" i="11"/>
  <c r="V159" i="11" s="1"/>
  <c r="N163" i="6"/>
  <c r="P163" i="6"/>
  <c r="T163" i="6" s="1"/>
  <c r="O163" i="6"/>
  <c r="M163" i="6"/>
  <c r="Q163" i="6"/>
  <c r="P163" i="16"/>
  <c r="T163" i="16" s="1"/>
  <c r="M163" i="16"/>
  <c r="N163" i="16"/>
  <c r="O163" i="16"/>
  <c r="Q163" i="16"/>
  <c r="D164" i="16"/>
  <c r="N161" i="12"/>
  <c r="P161" i="12"/>
  <c r="O161" i="12"/>
  <c r="V161" i="12" s="1"/>
  <c r="Q161" i="12"/>
  <c r="M161" i="12"/>
  <c r="M160" i="10"/>
  <c r="O160" i="10"/>
  <c r="W160" i="10" s="1"/>
  <c r="Q160" i="10"/>
  <c r="P160" i="10"/>
  <c r="T160" i="10" s="1"/>
  <c r="D161" i="10"/>
  <c r="N160" i="10"/>
  <c r="N159" i="9"/>
  <c r="D160" i="9"/>
  <c r="P159" i="9"/>
  <c r="S159" i="9" s="1"/>
  <c r="M159" i="9"/>
  <c r="O159" i="9"/>
  <c r="V159" i="9" s="1"/>
  <c r="Q159" i="9"/>
  <c r="D162" i="8"/>
  <c r="Q161" i="8"/>
  <c r="R161" i="8" s="1"/>
  <c r="O161" i="8"/>
  <c r="V161" i="8" s="1"/>
  <c r="M161" i="8"/>
  <c r="P161" i="8"/>
  <c r="T161" i="8" s="1"/>
  <c r="N161" i="8"/>
  <c r="O168" i="7"/>
  <c r="V168" i="7" s="1"/>
  <c r="Q168" i="7"/>
  <c r="P168" i="7"/>
  <c r="S168" i="7" s="1"/>
  <c r="N168" i="7"/>
  <c r="M168" i="7"/>
  <c r="O163" i="2"/>
  <c r="V163" i="2" s="1"/>
  <c r="P163" i="2"/>
  <c r="S163" i="2" s="1"/>
  <c r="N163" i="2"/>
  <c r="Q163" i="2"/>
  <c r="M163" i="2"/>
  <c r="D167" i="15"/>
  <c r="N166" i="15"/>
  <c r="Q166" i="15"/>
  <c r="M166" i="15"/>
  <c r="O166" i="15"/>
  <c r="W166" i="15" s="1"/>
  <c r="P166" i="15"/>
  <c r="M162" i="14"/>
  <c r="D163" i="14"/>
  <c r="N162" i="14"/>
  <c r="Q163" i="13"/>
  <c r="O163" i="13"/>
  <c r="M163" i="13"/>
  <c r="N163" i="13"/>
  <c r="P163" i="13"/>
  <c r="T163" i="13" s="1"/>
  <c r="N160" i="11"/>
  <c r="M160" i="11"/>
  <c r="D161" i="11"/>
  <c r="P160" i="11"/>
  <c r="S160" i="11" s="1"/>
  <c r="O160" i="11"/>
  <c r="V160" i="11" s="1"/>
  <c r="Q160" i="11"/>
  <c r="Q164" i="6"/>
  <c r="N164" i="6"/>
  <c r="P164" i="6"/>
  <c r="T164" i="6" s="1"/>
  <c r="O164" i="6"/>
  <c r="W164" i="6" s="1"/>
  <c r="M164" i="6"/>
  <c r="Q164" i="16"/>
  <c r="M164" i="16"/>
  <c r="D165" i="16"/>
  <c r="N164" i="16"/>
  <c r="P164" i="16"/>
  <c r="T164" i="16" s="1"/>
  <c r="O164" i="16"/>
  <c r="Q162" i="12"/>
  <c r="P162" i="12"/>
  <c r="O162" i="12"/>
  <c r="M162" i="12"/>
  <c r="N162" i="12"/>
  <c r="M161" i="10"/>
  <c r="N161" i="10"/>
  <c r="D162" i="10"/>
  <c r="P161" i="10"/>
  <c r="T161" i="10" s="1"/>
  <c r="Q161" i="10"/>
  <c r="O161" i="10"/>
  <c r="V161" i="10" s="1"/>
  <c r="N160" i="9"/>
  <c r="M160" i="9"/>
  <c r="Q160" i="9"/>
  <c r="O160" i="9"/>
  <c r="P160" i="9"/>
  <c r="S160" i="9" s="1"/>
  <c r="D161" i="9"/>
  <c r="M162" i="8"/>
  <c r="O162" i="8"/>
  <c r="V162" i="8" s="1"/>
  <c r="P162" i="8"/>
  <c r="T162" i="8" s="1"/>
  <c r="Q162" i="8"/>
  <c r="D163" i="8"/>
  <c r="N162" i="8"/>
  <c r="Q169" i="7"/>
  <c r="O169" i="7"/>
  <c r="W169" i="7" s="1"/>
  <c r="N169" i="7"/>
  <c r="M169" i="7"/>
  <c r="P169" i="7"/>
  <c r="T169" i="7" s="1"/>
  <c r="M164" i="2"/>
  <c r="P164" i="2"/>
  <c r="Q164" i="2"/>
  <c r="O164" i="2"/>
  <c r="V164" i="2" s="1"/>
  <c r="N164" i="2"/>
  <c r="D168" i="15"/>
  <c r="Q167" i="15"/>
  <c r="M167" i="15"/>
  <c r="O167" i="15"/>
  <c r="V167" i="15" s="1"/>
  <c r="P167" i="15"/>
  <c r="S167" i="15" s="1"/>
  <c r="N167" i="15"/>
  <c r="D164" i="14"/>
  <c r="N163" i="14"/>
  <c r="M163" i="14"/>
  <c r="Q164" i="13"/>
  <c r="N164" i="13"/>
  <c r="P164" i="13"/>
  <c r="M164" i="13"/>
  <c r="O164" i="13"/>
  <c r="V164" i="13" s="1"/>
  <c r="D162" i="11"/>
  <c r="N161" i="11"/>
  <c r="P161" i="11"/>
  <c r="S161" i="11" s="1"/>
  <c r="Q161" i="11"/>
  <c r="O161" i="11"/>
  <c r="M161" i="11"/>
  <c r="P165" i="6"/>
  <c r="T165" i="6" s="1"/>
  <c r="M165" i="6"/>
  <c r="N165" i="6"/>
  <c r="O165" i="6"/>
  <c r="W165" i="6" s="1"/>
  <c r="Q165" i="6"/>
  <c r="M165" i="16"/>
  <c r="N165" i="16"/>
  <c r="P165" i="16"/>
  <c r="T165" i="16" s="1"/>
  <c r="O165" i="16"/>
  <c r="V165" i="16" s="1"/>
  <c r="Q165" i="16"/>
  <c r="D166" i="16"/>
  <c r="M163" i="12"/>
  <c r="N163" i="12"/>
  <c r="P163" i="12"/>
  <c r="S163" i="12" s="1"/>
  <c r="O163" i="12"/>
  <c r="W163" i="12" s="1"/>
  <c r="Q163" i="12"/>
  <c r="D163" i="10"/>
  <c r="Q162" i="10"/>
  <c r="N162" i="10"/>
  <c r="M162" i="10"/>
  <c r="P162" i="10"/>
  <c r="O162" i="10"/>
  <c r="V162" i="10" s="1"/>
  <c r="N161" i="9"/>
  <c r="Q161" i="9"/>
  <c r="D162" i="9"/>
  <c r="M161" i="9"/>
  <c r="P161" i="9"/>
  <c r="T161" i="9" s="1"/>
  <c r="O161" i="9"/>
  <c r="O163" i="8"/>
  <c r="D164" i="8"/>
  <c r="M163" i="8"/>
  <c r="Q163" i="8"/>
  <c r="N163" i="8"/>
  <c r="P163" i="8"/>
  <c r="S163" i="8" s="1"/>
  <c r="Q170" i="7"/>
  <c r="M170" i="7"/>
  <c r="O170" i="7"/>
  <c r="V170" i="7" s="1"/>
  <c r="N170" i="7"/>
  <c r="P170" i="7"/>
  <c r="S170" i="7" s="1"/>
  <c r="Q165" i="2"/>
  <c r="N165" i="2"/>
  <c r="P165" i="2"/>
  <c r="S165" i="2" s="1"/>
  <c r="O165" i="2"/>
  <c r="W165" i="2" s="1"/>
  <c r="M165" i="2"/>
  <c r="D169" i="15"/>
  <c r="M168" i="15"/>
  <c r="O168" i="15"/>
  <c r="Q168" i="15"/>
  <c r="P168" i="15"/>
  <c r="S168" i="15" s="1"/>
  <c r="N168" i="15"/>
  <c r="D165" i="14"/>
  <c r="N164" i="14"/>
  <c r="M164" i="14"/>
  <c r="O165" i="13"/>
  <c r="M165" i="13"/>
  <c r="Q165" i="13"/>
  <c r="N165" i="13"/>
  <c r="P165" i="13"/>
  <c r="S165" i="13" s="1"/>
  <c r="N162" i="11"/>
  <c r="M162" i="11"/>
  <c r="D163" i="11"/>
  <c r="O162" i="11"/>
  <c r="V162" i="11" s="1"/>
  <c r="Q162" i="11"/>
  <c r="P162" i="11"/>
  <c r="N166" i="6"/>
  <c r="O166" i="6"/>
  <c r="W166" i="6" s="1"/>
  <c r="P166" i="6"/>
  <c r="T166" i="6" s="1"/>
  <c r="Q166" i="6"/>
  <c r="M166" i="6"/>
  <c r="P166" i="16"/>
  <c r="M166" i="16"/>
  <c r="Q166" i="16"/>
  <c r="N166" i="16"/>
  <c r="D167" i="16"/>
  <c r="O166" i="16"/>
  <c r="M164" i="12"/>
  <c r="Q164" i="12"/>
  <c r="P164" i="12"/>
  <c r="S164" i="12" s="1"/>
  <c r="N164" i="12"/>
  <c r="O164" i="12"/>
  <c r="V164" i="12" s="1"/>
  <c r="M163" i="10"/>
  <c r="Q163" i="10"/>
  <c r="O163" i="10"/>
  <c r="V163" i="10" s="1"/>
  <c r="D164" i="10"/>
  <c r="N163" i="10"/>
  <c r="P163" i="10"/>
  <c r="S163" i="10" s="1"/>
  <c r="S161" i="9"/>
  <c r="P162" i="9"/>
  <c r="S162" i="9" s="1"/>
  <c r="N162" i="9"/>
  <c r="D163" i="9"/>
  <c r="Q162" i="9"/>
  <c r="O162" i="9"/>
  <c r="W162" i="9" s="1"/>
  <c r="M162" i="9"/>
  <c r="D165" i="8"/>
  <c r="P164" i="8"/>
  <c r="T164" i="8" s="1"/>
  <c r="N164" i="8"/>
  <c r="Q164" i="8"/>
  <c r="M164" i="8"/>
  <c r="O164" i="8"/>
  <c r="V164" i="8" s="1"/>
  <c r="N171" i="7"/>
  <c r="O171" i="7"/>
  <c r="W171" i="7" s="1"/>
  <c r="P171" i="7"/>
  <c r="M171" i="7"/>
  <c r="Q171" i="7"/>
  <c r="N166" i="2"/>
  <c r="O166" i="2"/>
  <c r="W166" i="2" s="1"/>
  <c r="Q166" i="2"/>
  <c r="M166" i="2"/>
  <c r="P166" i="2"/>
  <c r="T166" i="2" s="1"/>
  <c r="D170" i="15"/>
  <c r="N169" i="15"/>
  <c r="P169" i="15"/>
  <c r="T169" i="15" s="1"/>
  <c r="O169" i="15"/>
  <c r="V169" i="15" s="1"/>
  <c r="Q169" i="15"/>
  <c r="M169" i="15"/>
  <c r="M165" i="14"/>
  <c r="D166" i="14"/>
  <c r="N165" i="14"/>
  <c r="O166" i="13"/>
  <c r="V166" i="13" s="1"/>
  <c r="Q166" i="13"/>
  <c r="N166" i="13"/>
  <c r="M166" i="13"/>
  <c r="P166" i="13"/>
  <c r="S166" i="13" s="1"/>
  <c r="D164" i="11"/>
  <c r="N163" i="11"/>
  <c r="Q163" i="11"/>
  <c r="M163" i="11"/>
  <c r="O163" i="11"/>
  <c r="P163" i="11"/>
  <c r="S163" i="11" s="1"/>
  <c r="M167" i="6"/>
  <c r="Q167" i="6"/>
  <c r="O167" i="6"/>
  <c r="W167" i="6" s="1"/>
  <c r="N167" i="6"/>
  <c r="P167" i="6"/>
  <c r="P167" i="16"/>
  <c r="T167" i="16" s="1"/>
  <c r="O167" i="16"/>
  <c r="W167" i="16" s="1"/>
  <c r="N167" i="16"/>
  <c r="Q167" i="16"/>
  <c r="M167" i="16"/>
  <c r="D168" i="16"/>
  <c r="Q165" i="12"/>
  <c r="P165" i="12"/>
  <c r="S165" i="12" s="1"/>
  <c r="N165" i="12"/>
  <c r="M165" i="12"/>
  <c r="O165" i="12"/>
  <c r="W165" i="12" s="1"/>
  <c r="O164" i="10"/>
  <c r="W164" i="10" s="1"/>
  <c r="D165" i="10"/>
  <c r="M164" i="10"/>
  <c r="Q164" i="10"/>
  <c r="N164" i="10"/>
  <c r="P164" i="10"/>
  <c r="S164" i="10" s="1"/>
  <c r="D164" i="9"/>
  <c r="M163" i="9"/>
  <c r="N163" i="9"/>
  <c r="Q163" i="9"/>
  <c r="O163" i="9"/>
  <c r="P163" i="9"/>
  <c r="S163" i="9" s="1"/>
  <c r="D166" i="8"/>
  <c r="N165" i="8"/>
  <c r="Q165" i="8"/>
  <c r="M165" i="8"/>
  <c r="P165" i="8"/>
  <c r="S165" i="8" s="1"/>
  <c r="O165" i="8"/>
  <c r="W165" i="8" s="1"/>
  <c r="M172" i="7"/>
  <c r="O172" i="7"/>
  <c r="V172" i="7" s="1"/>
  <c r="Q172" i="7"/>
  <c r="P172" i="7"/>
  <c r="T172" i="7" s="1"/>
  <c r="N172" i="7"/>
  <c r="M167" i="2"/>
  <c r="O167" i="2"/>
  <c r="N167" i="2"/>
  <c r="P167" i="2"/>
  <c r="T167" i="2" s="1"/>
  <c r="Q167" i="2"/>
  <c r="D171" i="15"/>
  <c r="O170" i="15"/>
  <c r="V170" i="15" s="1"/>
  <c r="N170" i="15"/>
  <c r="M170" i="15"/>
  <c r="P170" i="15"/>
  <c r="T170" i="15" s="1"/>
  <c r="Q170" i="15"/>
  <c r="M166" i="14"/>
  <c r="D167" i="14"/>
  <c r="N166" i="14"/>
  <c r="P167" i="13"/>
  <c r="T167" i="13" s="1"/>
  <c r="M167" i="13"/>
  <c r="Q167" i="13"/>
  <c r="O167" i="13"/>
  <c r="W167" i="13" s="1"/>
  <c r="N167" i="13"/>
  <c r="N164" i="11"/>
  <c r="Q164" i="11"/>
  <c r="P164" i="11"/>
  <c r="S164" i="11" s="1"/>
  <c r="M164" i="11"/>
  <c r="O164" i="11"/>
  <c r="D165" i="11"/>
  <c r="O168" i="6"/>
  <c r="V168" i="6" s="1"/>
  <c r="N168" i="6"/>
  <c r="P168" i="6"/>
  <c r="T168" i="6" s="1"/>
  <c r="M168" i="6"/>
  <c r="Q168" i="6"/>
  <c r="O168" i="16"/>
  <c r="W168" i="16" s="1"/>
  <c r="P168" i="16"/>
  <c r="T168" i="16" s="1"/>
  <c r="Q168" i="16"/>
  <c r="D169" i="16"/>
  <c r="N168" i="16"/>
  <c r="M168" i="16"/>
  <c r="Q166" i="12"/>
  <c r="M166" i="12"/>
  <c r="N166" i="12"/>
  <c r="O166" i="12"/>
  <c r="V166" i="12" s="1"/>
  <c r="P166" i="12"/>
  <c r="S166" i="12" s="1"/>
  <c r="O165" i="10"/>
  <c r="W165" i="10" s="1"/>
  <c r="Q165" i="10"/>
  <c r="P165" i="10"/>
  <c r="D166" i="10"/>
  <c r="M165" i="10"/>
  <c r="N165" i="10"/>
  <c r="M164" i="9"/>
  <c r="Q164" i="9"/>
  <c r="D165" i="9"/>
  <c r="P164" i="9"/>
  <c r="T164" i="9" s="1"/>
  <c r="O164" i="9"/>
  <c r="W164" i="9" s="1"/>
  <c r="N164" i="9"/>
  <c r="P166" i="8"/>
  <c r="T166" i="8" s="1"/>
  <c r="O166" i="8"/>
  <c r="M166" i="8"/>
  <c r="D167" i="8"/>
  <c r="Q166" i="8"/>
  <c r="N166" i="8"/>
  <c r="P173" i="7"/>
  <c r="T173" i="7" s="1"/>
  <c r="O173" i="7"/>
  <c r="W173" i="7" s="1"/>
  <c r="Q173" i="7"/>
  <c r="M173" i="7"/>
  <c r="N173" i="7"/>
  <c r="N168" i="2"/>
  <c r="M168" i="2"/>
  <c r="O168" i="2"/>
  <c r="V168" i="2" s="1"/>
  <c r="P168" i="2"/>
  <c r="Q168" i="2"/>
  <c r="D172" i="15"/>
  <c r="O171" i="15"/>
  <c r="V171" i="15" s="1"/>
  <c r="M171" i="15"/>
  <c r="N171" i="15"/>
  <c r="Q171" i="15"/>
  <c r="P171" i="15"/>
  <c r="S171" i="15" s="1"/>
  <c r="N167" i="14"/>
  <c r="M167" i="14"/>
  <c r="D168" i="14"/>
  <c r="Q168" i="13"/>
  <c r="N168" i="13"/>
  <c r="P168" i="13"/>
  <c r="T168" i="13" s="1"/>
  <c r="O168" i="13"/>
  <c r="W168" i="13" s="1"/>
  <c r="M168" i="13"/>
  <c r="D166" i="11"/>
  <c r="M165" i="11"/>
  <c r="P165" i="11"/>
  <c r="S165" i="11" s="1"/>
  <c r="O165" i="11"/>
  <c r="V165" i="11" s="1"/>
  <c r="N165" i="11"/>
  <c r="Q165" i="11"/>
  <c r="N169" i="6"/>
  <c r="M169" i="6"/>
  <c r="P169" i="6"/>
  <c r="O169" i="6"/>
  <c r="W169" i="6" s="1"/>
  <c r="Q169" i="6"/>
  <c r="Q169" i="16"/>
  <c r="M169" i="16"/>
  <c r="P169" i="16"/>
  <c r="S169" i="16" s="1"/>
  <c r="O169" i="16"/>
  <c r="W169" i="16" s="1"/>
  <c r="D170" i="16"/>
  <c r="N169" i="16"/>
  <c r="O167" i="12"/>
  <c r="W167" i="12" s="1"/>
  <c r="M167" i="12"/>
  <c r="N167" i="12"/>
  <c r="P167" i="12"/>
  <c r="S167" i="12" s="1"/>
  <c r="Q167" i="12"/>
  <c r="P166" i="10"/>
  <c r="S166" i="10" s="1"/>
  <c r="D167" i="10"/>
  <c r="M166" i="10"/>
  <c r="N166" i="10"/>
  <c r="O166" i="10"/>
  <c r="W166" i="10" s="1"/>
  <c r="Q166" i="10"/>
  <c r="P165" i="9"/>
  <c r="T165" i="9" s="1"/>
  <c r="Q165" i="9"/>
  <c r="D166" i="9"/>
  <c r="O165" i="9"/>
  <c r="V165" i="9" s="1"/>
  <c r="N165" i="9"/>
  <c r="M165" i="9"/>
  <c r="M167" i="8"/>
  <c r="D168" i="8"/>
  <c r="Q167" i="8"/>
  <c r="O167" i="8"/>
  <c r="N167" i="8"/>
  <c r="P167" i="8"/>
  <c r="M174" i="7"/>
  <c r="N174" i="7"/>
  <c r="O174" i="7"/>
  <c r="W174" i="7" s="1"/>
  <c r="P174" i="7"/>
  <c r="Q174" i="7"/>
  <c r="O169" i="2"/>
  <c r="V169" i="2" s="1"/>
  <c r="P169" i="2"/>
  <c r="S169" i="2" s="1"/>
  <c r="M169" i="2"/>
  <c r="N169" i="2"/>
  <c r="Q169" i="2"/>
  <c r="D173" i="15"/>
  <c r="O172" i="15"/>
  <c r="W172" i="15" s="1"/>
  <c r="M172" i="15"/>
  <c r="P172" i="15"/>
  <c r="S172" i="15" s="1"/>
  <c r="Q172" i="15"/>
  <c r="N172" i="15"/>
  <c r="N168" i="14"/>
  <c r="D169" i="14"/>
  <c r="M168" i="14"/>
  <c r="O169" i="13"/>
  <c r="V169" i="13" s="1"/>
  <c r="N169" i="13"/>
  <c r="Q169" i="13"/>
  <c r="P169" i="13"/>
  <c r="T169" i="13" s="1"/>
  <c r="M169" i="13"/>
  <c r="O166" i="11"/>
  <c r="W166" i="11" s="1"/>
  <c r="Q166" i="11"/>
  <c r="M166" i="11"/>
  <c r="D167" i="11"/>
  <c r="N166" i="11"/>
  <c r="P166" i="11"/>
  <c r="T166" i="11" s="1"/>
  <c r="N170" i="6"/>
  <c r="Q170" i="6"/>
  <c r="P170" i="6"/>
  <c r="T170" i="6" s="1"/>
  <c r="O170" i="6"/>
  <c r="V170" i="6" s="1"/>
  <c r="M170" i="6"/>
  <c r="N170" i="16"/>
  <c r="O170" i="16"/>
  <c r="V170" i="16" s="1"/>
  <c r="P170" i="16"/>
  <c r="S170" i="16" s="1"/>
  <c r="Q170" i="16"/>
  <c r="D171" i="16"/>
  <c r="M170" i="16"/>
  <c r="P168" i="12"/>
  <c r="T168" i="12" s="1"/>
  <c r="N168" i="12"/>
  <c r="O168" i="12"/>
  <c r="V168" i="12" s="1"/>
  <c r="M168" i="12"/>
  <c r="Q168" i="12"/>
  <c r="N167" i="10"/>
  <c r="D168" i="10"/>
  <c r="M167" i="10"/>
  <c r="Q167" i="10"/>
  <c r="O167" i="10"/>
  <c r="V167" i="10" s="1"/>
  <c r="P167" i="10"/>
  <c r="S167" i="10" s="1"/>
  <c r="M166" i="9"/>
  <c r="P166" i="9"/>
  <c r="T166" i="9" s="1"/>
  <c r="Q166" i="9"/>
  <c r="N166" i="9"/>
  <c r="D167" i="9"/>
  <c r="O166" i="9"/>
  <c r="V166" i="9" s="1"/>
  <c r="P168" i="8"/>
  <c r="S168" i="8" s="1"/>
  <c r="D169" i="8"/>
  <c r="N168" i="8"/>
  <c r="M168" i="8"/>
  <c r="Q168" i="8"/>
  <c r="O168" i="8"/>
  <c r="N175" i="7"/>
  <c r="O175" i="7"/>
  <c r="V175" i="7" s="1"/>
  <c r="M175" i="7"/>
  <c r="Q175" i="7"/>
  <c r="P175" i="7"/>
  <c r="T175" i="7" s="1"/>
  <c r="O170" i="2"/>
  <c r="W170" i="2" s="1"/>
  <c r="N170" i="2"/>
  <c r="P170" i="2"/>
  <c r="S170" i="2" s="1"/>
  <c r="M170" i="2"/>
  <c r="Q170" i="2"/>
  <c r="D174" i="15"/>
  <c r="O173" i="15"/>
  <c r="P173" i="15"/>
  <c r="S173" i="15" s="1"/>
  <c r="N173" i="15"/>
  <c r="M173" i="15"/>
  <c r="Q173" i="15"/>
  <c r="D170" i="14"/>
  <c r="M169" i="14"/>
  <c r="N169" i="14"/>
  <c r="Q170" i="13"/>
  <c r="O170" i="13"/>
  <c r="W170" i="13" s="1"/>
  <c r="P170" i="13"/>
  <c r="T170" i="13" s="1"/>
  <c r="M170" i="13"/>
  <c r="N170" i="13"/>
  <c r="D168" i="11"/>
  <c r="P167" i="11"/>
  <c r="S167" i="11" s="1"/>
  <c r="M167" i="11"/>
  <c r="O167" i="11"/>
  <c r="W167" i="11" s="1"/>
  <c r="Q167" i="11"/>
  <c r="N167" i="11"/>
  <c r="N171" i="6"/>
  <c r="M171" i="6"/>
  <c r="O171" i="6"/>
  <c r="P171" i="6"/>
  <c r="T171" i="6" s="1"/>
  <c r="Q171" i="6"/>
  <c r="P171" i="16"/>
  <c r="S171" i="16" s="1"/>
  <c r="O171" i="16"/>
  <c r="W171" i="16" s="1"/>
  <c r="Q171" i="16"/>
  <c r="D172" i="16"/>
  <c r="N171" i="16"/>
  <c r="M171" i="16"/>
  <c r="O169" i="12"/>
  <c r="W169" i="12" s="1"/>
  <c r="N169" i="12"/>
  <c r="Q169" i="12"/>
  <c r="P169" i="12"/>
  <c r="T169" i="12" s="1"/>
  <c r="M169" i="12"/>
  <c r="D169" i="10"/>
  <c r="N168" i="10"/>
  <c r="Q168" i="10"/>
  <c r="O168" i="10"/>
  <c r="W168" i="10" s="1"/>
  <c r="M168" i="10"/>
  <c r="P168" i="10"/>
  <c r="S168" i="10" s="1"/>
  <c r="O167" i="9"/>
  <c r="W167" i="9" s="1"/>
  <c r="Q167" i="9"/>
  <c r="N167" i="9"/>
  <c r="M167" i="9"/>
  <c r="P167" i="9"/>
  <c r="T167" i="9" s="1"/>
  <c r="D168" i="9"/>
  <c r="N169" i="8"/>
  <c r="Q169" i="8"/>
  <c r="P169" i="8"/>
  <c r="T169" i="8" s="1"/>
  <c r="M169" i="8"/>
  <c r="D170" i="8"/>
  <c r="O169" i="8"/>
  <c r="V169" i="8" s="1"/>
  <c r="Q176" i="7"/>
  <c r="N176" i="7"/>
  <c r="P176" i="7"/>
  <c r="S176" i="7" s="1"/>
  <c r="M176" i="7"/>
  <c r="O176" i="7"/>
  <c r="V176" i="7" s="1"/>
  <c r="M171" i="2"/>
  <c r="O171" i="2"/>
  <c r="W171" i="2" s="1"/>
  <c r="N171" i="2"/>
  <c r="Q171" i="2"/>
  <c r="P171" i="2"/>
  <c r="S171" i="2" s="1"/>
  <c r="D175" i="15"/>
  <c r="P174" i="15"/>
  <c r="S174" i="15" s="1"/>
  <c r="M174" i="15"/>
  <c r="Q174" i="15"/>
  <c r="N174" i="15"/>
  <c r="O174" i="15"/>
  <c r="W174" i="15" s="1"/>
  <c r="D171" i="14"/>
  <c r="M170" i="14"/>
  <c r="N170" i="14"/>
  <c r="O171" i="13"/>
  <c r="W171" i="13" s="1"/>
  <c r="N171" i="13"/>
  <c r="M171" i="13"/>
  <c r="Q171" i="13"/>
  <c r="P171" i="13"/>
  <c r="T171" i="13" s="1"/>
  <c r="O168" i="11"/>
  <c r="W168" i="11" s="1"/>
  <c r="M168" i="11"/>
  <c r="Q168" i="11"/>
  <c r="D169" i="11"/>
  <c r="N168" i="11"/>
  <c r="P168" i="11"/>
  <c r="T168" i="11" s="1"/>
  <c r="Q172" i="6"/>
  <c r="N172" i="6"/>
  <c r="P172" i="6"/>
  <c r="S172" i="6" s="1"/>
  <c r="O172" i="6"/>
  <c r="W172" i="6" s="1"/>
  <c r="M172" i="6"/>
  <c r="P172" i="16"/>
  <c r="T172" i="16" s="1"/>
  <c r="D173" i="16"/>
  <c r="O172" i="16"/>
  <c r="V172" i="16" s="1"/>
  <c r="M172" i="16"/>
  <c r="N172" i="16"/>
  <c r="Q172" i="16"/>
  <c r="Q170" i="12"/>
  <c r="M170" i="12"/>
  <c r="O170" i="12"/>
  <c r="W170" i="12" s="1"/>
  <c r="N170" i="12"/>
  <c r="P170" i="12"/>
  <c r="T170" i="12" s="1"/>
  <c r="D170" i="10"/>
  <c r="N169" i="10"/>
  <c r="M169" i="10"/>
  <c r="P169" i="10"/>
  <c r="T169" i="10" s="1"/>
  <c r="O169" i="10"/>
  <c r="W169" i="10" s="1"/>
  <c r="Q169" i="10"/>
  <c r="O168" i="9"/>
  <c r="W168" i="9" s="1"/>
  <c r="M168" i="9"/>
  <c r="N168" i="9"/>
  <c r="Q168" i="9"/>
  <c r="D169" i="9"/>
  <c r="P168" i="9"/>
  <c r="T168" i="9" s="1"/>
  <c r="O170" i="8"/>
  <c r="V170" i="8" s="1"/>
  <c r="D171" i="8"/>
  <c r="Q170" i="8"/>
  <c r="P170" i="8"/>
  <c r="T170" i="8" s="1"/>
  <c r="N170" i="8"/>
  <c r="M170" i="8"/>
  <c r="O177" i="7"/>
  <c r="V177" i="7" s="1"/>
  <c r="M177" i="7"/>
  <c r="P177" i="7"/>
  <c r="S177" i="7" s="1"/>
  <c r="N177" i="7"/>
  <c r="Q177" i="7"/>
  <c r="P172" i="2"/>
  <c r="S172" i="2" s="1"/>
  <c r="N172" i="2"/>
  <c r="M172" i="2"/>
  <c r="Q172" i="2"/>
  <c r="O172" i="2"/>
  <c r="V172" i="2" s="1"/>
  <c r="D176" i="15"/>
  <c r="N175" i="15"/>
  <c r="O175" i="15"/>
  <c r="W175" i="15" s="1"/>
  <c r="Q175" i="15"/>
  <c r="M175" i="15"/>
  <c r="P175" i="15"/>
  <c r="T175" i="15" s="1"/>
  <c r="N171" i="14"/>
  <c r="M171" i="14"/>
  <c r="D172" i="14"/>
  <c r="Q172" i="13"/>
  <c r="P172" i="13"/>
  <c r="S172" i="13" s="1"/>
  <c r="O172" i="13"/>
  <c r="V172" i="13" s="1"/>
  <c r="M172" i="13"/>
  <c r="N172" i="13"/>
  <c r="O169" i="11"/>
  <c r="V169" i="11" s="1"/>
  <c r="M169" i="11"/>
  <c r="D170" i="11"/>
  <c r="P169" i="11"/>
  <c r="S169" i="11" s="1"/>
  <c r="N169" i="11"/>
  <c r="Q169" i="11"/>
  <c r="Q173" i="6"/>
  <c r="O173" i="6"/>
  <c r="V173" i="6" s="1"/>
  <c r="N173" i="6"/>
  <c r="P173" i="6"/>
  <c r="M173" i="6"/>
  <c r="O173" i="16"/>
  <c r="W173" i="16" s="1"/>
  <c r="D174" i="16"/>
  <c r="M173" i="16"/>
  <c r="N173" i="16"/>
  <c r="P173" i="16"/>
  <c r="Q173" i="16"/>
  <c r="M171" i="12"/>
  <c r="P171" i="12"/>
  <c r="S171" i="12" s="1"/>
  <c r="O171" i="12"/>
  <c r="V171" i="12" s="1"/>
  <c r="N171" i="12"/>
  <c r="Q171" i="12"/>
  <c r="D171" i="10"/>
  <c r="Q170" i="10"/>
  <c r="M170" i="10"/>
  <c r="P170" i="10"/>
  <c r="S170" i="10" s="1"/>
  <c r="O170" i="10"/>
  <c r="W170" i="10" s="1"/>
  <c r="N170" i="10"/>
  <c r="P169" i="9"/>
  <c r="T169" i="9" s="1"/>
  <c r="Q169" i="9"/>
  <c r="M169" i="9"/>
  <c r="O169" i="9"/>
  <c r="N169" i="9"/>
  <c r="D170" i="9"/>
  <c r="O171" i="8"/>
  <c r="D172" i="8"/>
  <c r="M171" i="8"/>
  <c r="N171" i="8"/>
  <c r="P171" i="8"/>
  <c r="S171" i="8" s="1"/>
  <c r="Q171" i="8"/>
  <c r="N178" i="7"/>
  <c r="Q178" i="7"/>
  <c r="M178" i="7"/>
  <c r="O178" i="7"/>
  <c r="P178" i="7"/>
  <c r="S178" i="7" s="1"/>
  <c r="N173" i="2"/>
  <c r="Q173" i="2"/>
  <c r="P173" i="2"/>
  <c r="O173" i="2"/>
  <c r="V173" i="2" s="1"/>
  <c r="M173" i="2"/>
  <c r="D177" i="15"/>
  <c r="Q176" i="15"/>
  <c r="O176" i="15"/>
  <c r="V176" i="15" s="1"/>
  <c r="N176" i="15"/>
  <c r="P176" i="15"/>
  <c r="S176" i="15" s="1"/>
  <c r="M176" i="15"/>
  <c r="D173" i="14"/>
  <c r="M172" i="14"/>
  <c r="N172" i="14"/>
  <c r="O173" i="13"/>
  <c r="V173" i="13" s="1"/>
  <c r="M173" i="13"/>
  <c r="P173" i="13"/>
  <c r="T173" i="13" s="1"/>
  <c r="N173" i="13"/>
  <c r="Q173" i="13"/>
  <c r="O170" i="11"/>
  <c r="V170" i="11" s="1"/>
  <c r="N170" i="11"/>
  <c r="D171" i="11"/>
  <c r="M170" i="11"/>
  <c r="Q170" i="11"/>
  <c r="P170" i="11"/>
  <c r="T170" i="11" s="1"/>
  <c r="M174" i="6"/>
  <c r="O174" i="6"/>
  <c r="V174" i="6" s="1"/>
  <c r="Q174" i="6"/>
  <c r="P174" i="6"/>
  <c r="N174" i="6"/>
  <c r="P174" i="16"/>
  <c r="M174" i="16"/>
  <c r="Q174" i="16"/>
  <c r="O174" i="16"/>
  <c r="V174" i="16" s="1"/>
  <c r="D175" i="16"/>
  <c r="N174" i="16"/>
  <c r="O172" i="12"/>
  <c r="V172" i="12" s="1"/>
  <c r="Q172" i="12"/>
  <c r="N172" i="12"/>
  <c r="P172" i="12"/>
  <c r="S172" i="12" s="1"/>
  <c r="M172" i="12"/>
  <c r="D172" i="10"/>
  <c r="O171" i="10"/>
  <c r="V171" i="10" s="1"/>
  <c r="N171" i="10"/>
  <c r="Q171" i="10"/>
  <c r="M171" i="10"/>
  <c r="P171" i="10"/>
  <c r="T171" i="10" s="1"/>
  <c r="P170" i="9"/>
  <c r="N170" i="9"/>
  <c r="D171" i="9"/>
  <c r="O170" i="9"/>
  <c r="W170" i="9" s="1"/>
  <c r="Q170" i="9"/>
  <c r="M170" i="9"/>
  <c r="O172" i="8"/>
  <c r="V172" i="8" s="1"/>
  <c r="N172" i="8"/>
  <c r="Q172" i="8"/>
  <c r="P172" i="8"/>
  <c r="S172" i="8" s="1"/>
  <c r="D173" i="8"/>
  <c r="M172" i="8"/>
  <c r="M179" i="7"/>
  <c r="N179" i="7"/>
  <c r="O179" i="7"/>
  <c r="W179" i="7" s="1"/>
  <c r="P179" i="7"/>
  <c r="T179" i="7" s="1"/>
  <c r="Q179" i="7"/>
  <c r="O174" i="2"/>
  <c r="N174" i="2"/>
  <c r="M174" i="2"/>
  <c r="Q174" i="2"/>
  <c r="P174" i="2"/>
  <c r="S174" i="2" s="1"/>
  <c r="D178" i="15"/>
  <c r="P177" i="15"/>
  <c r="T177" i="15" s="1"/>
  <c r="O177" i="15"/>
  <c r="V177" i="15" s="1"/>
  <c r="Q177" i="15"/>
  <c r="M177" i="15"/>
  <c r="N177" i="15"/>
  <c r="D174" i="14"/>
  <c r="M173" i="14"/>
  <c r="N173" i="14"/>
  <c r="Q174" i="13"/>
  <c r="P174" i="13"/>
  <c r="S174" i="13" s="1"/>
  <c r="N174" i="13"/>
  <c r="O174" i="13"/>
  <c r="V174" i="13" s="1"/>
  <c r="M174" i="13"/>
  <c r="P171" i="11"/>
  <c r="S171" i="11" s="1"/>
  <c r="N171" i="11"/>
  <c r="Q171" i="11"/>
  <c r="D172" i="11"/>
  <c r="O171" i="11"/>
  <c r="W171" i="11" s="1"/>
  <c r="M171" i="11"/>
  <c r="Q175" i="6"/>
  <c r="P175" i="6"/>
  <c r="S175" i="6" s="1"/>
  <c r="M175" i="6"/>
  <c r="O175" i="6"/>
  <c r="N175" i="6"/>
  <c r="O175" i="16"/>
  <c r="D176" i="16"/>
  <c r="N175" i="16"/>
  <c r="Q175" i="16"/>
  <c r="M175" i="16"/>
  <c r="P175" i="16"/>
  <c r="S175" i="16" s="1"/>
  <c r="N173" i="12"/>
  <c r="Q173" i="12"/>
  <c r="O173" i="12"/>
  <c r="V173" i="12" s="1"/>
  <c r="P173" i="12"/>
  <c r="M173" i="12"/>
  <c r="O172" i="10"/>
  <c r="V172" i="10" s="1"/>
  <c r="Q172" i="10"/>
  <c r="D173" i="10"/>
  <c r="N172" i="10"/>
  <c r="P172" i="10"/>
  <c r="T172" i="10" s="1"/>
  <c r="M172" i="10"/>
  <c r="N171" i="9"/>
  <c r="O171" i="9"/>
  <c r="V171" i="9" s="1"/>
  <c r="D172" i="9"/>
  <c r="P171" i="9"/>
  <c r="T171" i="9" s="1"/>
  <c r="M171" i="9"/>
  <c r="Q171" i="9"/>
  <c r="D174" i="8"/>
  <c r="O173" i="8"/>
  <c r="W173" i="8" s="1"/>
  <c r="M173" i="8"/>
  <c r="P173" i="8"/>
  <c r="Q173" i="8"/>
  <c r="N173" i="8"/>
  <c r="M180" i="7"/>
  <c r="O180" i="7"/>
  <c r="W180" i="7" s="1"/>
  <c r="N180" i="7"/>
  <c r="P180" i="7"/>
  <c r="S180" i="7" s="1"/>
  <c r="Q180" i="7"/>
  <c r="M175" i="2"/>
  <c r="O175" i="2"/>
  <c r="V175" i="2" s="1"/>
  <c r="Q175" i="2"/>
  <c r="N175" i="2"/>
  <c r="P175" i="2"/>
  <c r="S175" i="2" s="1"/>
  <c r="D179" i="15"/>
  <c r="N178" i="15"/>
  <c r="O178" i="15"/>
  <c r="P178" i="15"/>
  <c r="S178" i="15" s="1"/>
  <c r="Q178" i="15"/>
  <c r="M178" i="15"/>
  <c r="M174" i="14"/>
  <c r="N174" i="14"/>
  <c r="D175" i="14"/>
  <c r="N175" i="13"/>
  <c r="Q175" i="13"/>
  <c r="O175" i="13"/>
  <c r="V175" i="13" s="1"/>
  <c r="P175" i="13"/>
  <c r="T175" i="13" s="1"/>
  <c r="M175" i="13"/>
  <c r="P172" i="11"/>
  <c r="S172" i="11" s="1"/>
  <c r="N172" i="11"/>
  <c r="Q172" i="11"/>
  <c r="M172" i="11"/>
  <c r="D173" i="11"/>
  <c r="O172" i="11"/>
  <c r="W172" i="11" s="1"/>
  <c r="P176" i="6"/>
  <c r="S176" i="6" s="1"/>
  <c r="O176" i="6"/>
  <c r="V176" i="6" s="1"/>
  <c r="N176" i="6"/>
  <c r="Q176" i="6"/>
  <c r="M176" i="6"/>
  <c r="P176" i="16"/>
  <c r="S176" i="16" s="1"/>
  <c r="Q176" i="16"/>
  <c r="M176" i="16"/>
  <c r="N176" i="16"/>
  <c r="O176" i="16"/>
  <c r="V176" i="16" s="1"/>
  <c r="D177" i="16"/>
  <c r="M174" i="12"/>
  <c r="O174" i="12"/>
  <c r="V174" i="12" s="1"/>
  <c r="N174" i="12"/>
  <c r="Q174" i="12"/>
  <c r="P174" i="12"/>
  <c r="O173" i="10"/>
  <c r="W173" i="10" s="1"/>
  <c r="D174" i="10"/>
  <c r="M173" i="10"/>
  <c r="N173" i="10"/>
  <c r="P173" i="10"/>
  <c r="S173" i="10" s="1"/>
  <c r="Q173" i="10"/>
  <c r="O172" i="9"/>
  <c r="W172" i="9" s="1"/>
  <c r="D173" i="9"/>
  <c r="Q172" i="9"/>
  <c r="N172" i="9"/>
  <c r="P172" i="9"/>
  <c r="M172" i="9"/>
  <c r="N174" i="8"/>
  <c r="O174" i="8"/>
  <c r="V174" i="8" s="1"/>
  <c r="P174" i="8"/>
  <c r="T174" i="8" s="1"/>
  <c r="M174" i="8"/>
  <c r="D175" i="8"/>
  <c r="Q174" i="8"/>
  <c r="O181" i="7"/>
  <c r="W181" i="7" s="1"/>
  <c r="M181" i="7"/>
  <c r="Q181" i="7"/>
  <c r="P181" i="7"/>
  <c r="N181" i="7"/>
  <c r="Q176" i="2"/>
  <c r="P176" i="2"/>
  <c r="M176" i="2"/>
  <c r="N176" i="2"/>
  <c r="O176" i="2"/>
  <c r="D180" i="15"/>
  <c r="M179" i="15"/>
  <c r="P179" i="15"/>
  <c r="S179" i="15" s="1"/>
  <c r="O179" i="15"/>
  <c r="Q179" i="15"/>
  <c r="N179" i="15"/>
  <c r="N175" i="14"/>
  <c r="M175" i="14"/>
  <c r="D176" i="14"/>
  <c r="M176" i="13"/>
  <c r="Q176" i="13"/>
  <c r="O176" i="13"/>
  <c r="V176" i="13" s="1"/>
  <c r="N176" i="13"/>
  <c r="P176" i="13"/>
  <c r="S176" i="13" s="1"/>
  <c r="P173" i="11"/>
  <c r="Q173" i="11"/>
  <c r="N173" i="11"/>
  <c r="D174" i="11"/>
  <c r="M173" i="11"/>
  <c r="O173" i="11"/>
  <c r="W173" i="11" s="1"/>
  <c r="Q177" i="6"/>
  <c r="P177" i="6"/>
  <c r="T177" i="6" s="1"/>
  <c r="M177" i="6"/>
  <c r="O177" i="6"/>
  <c r="W177" i="6" s="1"/>
  <c r="N177" i="6"/>
  <c r="N177" i="16"/>
  <c r="P177" i="16"/>
  <c r="S177" i="16" s="1"/>
  <c r="M177" i="16"/>
  <c r="O177" i="16"/>
  <c r="W177" i="16" s="1"/>
  <c r="Q177" i="16"/>
  <c r="D178" i="16"/>
  <c r="Q175" i="12"/>
  <c r="O175" i="12"/>
  <c r="V175" i="12" s="1"/>
  <c r="N175" i="12"/>
  <c r="P175" i="12"/>
  <c r="T175" i="12" s="1"/>
  <c r="M175" i="12"/>
  <c r="P174" i="10"/>
  <c r="T174" i="10" s="1"/>
  <c r="M174" i="10"/>
  <c r="N174" i="10"/>
  <c r="O174" i="10"/>
  <c r="W174" i="10" s="1"/>
  <c r="D175" i="10"/>
  <c r="Q174" i="10"/>
  <c r="V172" i="9"/>
  <c r="M173" i="9"/>
  <c r="Q173" i="9"/>
  <c r="N173" i="9"/>
  <c r="D174" i="9"/>
  <c r="P173" i="9"/>
  <c r="O173" i="9"/>
  <c r="V173" i="9" s="1"/>
  <c r="D176" i="8"/>
  <c r="M175" i="8"/>
  <c r="Q175" i="8"/>
  <c r="O175" i="8"/>
  <c r="V175" i="8" s="1"/>
  <c r="N175" i="8"/>
  <c r="P175" i="8"/>
  <c r="T175" i="8" s="1"/>
  <c r="N182" i="7"/>
  <c r="M182" i="7"/>
  <c r="Q182" i="7"/>
  <c r="P182" i="7"/>
  <c r="O182" i="7"/>
  <c r="V182" i="7" s="1"/>
  <c r="P177" i="2"/>
  <c r="S177" i="2" s="1"/>
  <c r="O177" i="2"/>
  <c r="V177" i="2" s="1"/>
  <c r="M177" i="2"/>
  <c r="Q177" i="2"/>
  <c r="N177" i="2"/>
  <c r="D181" i="15"/>
  <c r="O180" i="15"/>
  <c r="W180" i="15" s="1"/>
  <c r="N180" i="15"/>
  <c r="Q180" i="15"/>
  <c r="M180" i="15"/>
  <c r="P180" i="15"/>
  <c r="S180" i="15" s="1"/>
  <c r="D177" i="14"/>
  <c r="N176" i="14"/>
  <c r="M176" i="14"/>
  <c r="Q177" i="13"/>
  <c r="P177" i="13"/>
  <c r="S177" i="13" s="1"/>
  <c r="N177" i="13"/>
  <c r="O177" i="13"/>
  <c r="W177" i="13" s="1"/>
  <c r="M177" i="13"/>
  <c r="Q174" i="11"/>
  <c r="N174" i="11"/>
  <c r="D175" i="11"/>
  <c r="P174" i="11"/>
  <c r="O174" i="11"/>
  <c r="V174" i="11" s="1"/>
  <c r="M174" i="11"/>
  <c r="O178" i="6"/>
  <c r="V178" i="6" s="1"/>
  <c r="N178" i="6"/>
  <c r="M178" i="6"/>
  <c r="Q178" i="6"/>
  <c r="P178" i="6"/>
  <c r="P178" i="16"/>
  <c r="S178" i="16" s="1"/>
  <c r="M178" i="16"/>
  <c r="D179" i="16"/>
  <c r="N178" i="16"/>
  <c r="Q178" i="16"/>
  <c r="O178" i="16"/>
  <c r="W178" i="16" s="1"/>
  <c r="M176" i="12"/>
  <c r="O176" i="12"/>
  <c r="Q176" i="12"/>
  <c r="N176" i="12"/>
  <c r="P176" i="12"/>
  <c r="T176" i="12" s="1"/>
  <c r="Q175" i="10"/>
  <c r="D176" i="10"/>
  <c r="N175" i="10"/>
  <c r="O175" i="10"/>
  <c r="W175" i="10" s="1"/>
  <c r="P175" i="10"/>
  <c r="T175" i="10" s="1"/>
  <c r="M175" i="10"/>
  <c r="M174" i="9"/>
  <c r="N174" i="9"/>
  <c r="P174" i="9"/>
  <c r="S174" i="9" s="1"/>
  <c r="O174" i="9"/>
  <c r="W174" i="9" s="1"/>
  <c r="D175" i="9"/>
  <c r="Q174" i="9"/>
  <c r="P176" i="8"/>
  <c r="S176" i="8" s="1"/>
  <c r="M176" i="8"/>
  <c r="Q176" i="8"/>
  <c r="O176" i="8"/>
  <c r="D177" i="8"/>
  <c r="N176" i="8"/>
  <c r="N183" i="7"/>
  <c r="O183" i="7"/>
  <c r="Q183" i="7"/>
  <c r="M183" i="7"/>
  <c r="P183" i="7"/>
  <c r="T183" i="7" s="1"/>
  <c r="Q178" i="2"/>
  <c r="P178" i="2"/>
  <c r="S178" i="2" s="1"/>
  <c r="O178" i="2"/>
  <c r="W178" i="2" s="1"/>
  <c r="M178" i="2"/>
  <c r="N178" i="2"/>
  <c r="D182" i="15"/>
  <c r="M181" i="15"/>
  <c r="N181" i="15"/>
  <c r="O181" i="15"/>
  <c r="V181" i="15" s="1"/>
  <c r="Q181" i="15"/>
  <c r="P181" i="15"/>
  <c r="T181" i="15" s="1"/>
  <c r="D178" i="14"/>
  <c r="M177" i="14"/>
  <c r="N177" i="14"/>
  <c r="M178" i="13"/>
  <c r="P178" i="13"/>
  <c r="N178" i="13"/>
  <c r="O178" i="13"/>
  <c r="V178" i="13" s="1"/>
  <c r="Q178" i="13"/>
  <c r="O175" i="11"/>
  <c r="V175" i="11" s="1"/>
  <c r="N175" i="11"/>
  <c r="D176" i="11"/>
  <c r="Q175" i="11"/>
  <c r="P175" i="11"/>
  <c r="T175" i="11" s="1"/>
  <c r="M175" i="11"/>
  <c r="N179" i="6"/>
  <c r="P179" i="6"/>
  <c r="S179" i="6" s="1"/>
  <c r="O179" i="6"/>
  <c r="W179" i="6" s="1"/>
  <c r="Q179" i="6"/>
  <c r="M179" i="6"/>
  <c r="O179" i="16"/>
  <c r="W179" i="16" s="1"/>
  <c r="P179" i="16"/>
  <c r="T179" i="16" s="1"/>
  <c r="Q179" i="16"/>
  <c r="M179" i="16"/>
  <c r="N179" i="16"/>
  <c r="D180" i="16"/>
  <c r="N177" i="12"/>
  <c r="O177" i="12"/>
  <c r="V177" i="12" s="1"/>
  <c r="M177" i="12"/>
  <c r="P177" i="12"/>
  <c r="S177" i="12" s="1"/>
  <c r="Q177" i="12"/>
  <c r="D177" i="10"/>
  <c r="P176" i="10"/>
  <c r="T176" i="10" s="1"/>
  <c r="Q176" i="10"/>
  <c r="O176" i="10"/>
  <c r="W176" i="10" s="1"/>
  <c r="M176" i="10"/>
  <c r="N176" i="10"/>
  <c r="P175" i="9"/>
  <c r="T175" i="9" s="1"/>
  <c r="Q175" i="9"/>
  <c r="D176" i="9"/>
  <c r="M175" i="9"/>
  <c r="O175" i="9"/>
  <c r="V175" i="9" s="1"/>
  <c r="N175" i="9"/>
  <c r="Q177" i="8"/>
  <c r="P177" i="8"/>
  <c r="N177" i="8"/>
  <c r="O177" i="8"/>
  <c r="V177" i="8" s="1"/>
  <c r="D178" i="8"/>
  <c r="M177" i="8"/>
  <c r="O184" i="7"/>
  <c r="W184" i="7" s="1"/>
  <c r="N184" i="7"/>
  <c r="M184" i="7"/>
  <c r="Q184" i="7"/>
  <c r="P184" i="7"/>
  <c r="T184" i="7" s="1"/>
  <c r="O179" i="2"/>
  <c r="W179" i="2" s="1"/>
  <c r="M179" i="2"/>
  <c r="N179" i="2"/>
  <c r="P179" i="2"/>
  <c r="S179" i="2" s="1"/>
  <c r="Q179" i="2"/>
  <c r="D183" i="15"/>
  <c r="Q182" i="15"/>
  <c r="O182" i="15"/>
  <c r="W182" i="15" s="1"/>
  <c r="M182" i="15"/>
  <c r="P182" i="15"/>
  <c r="S182" i="15" s="1"/>
  <c r="N182" i="15"/>
  <c r="M178" i="14"/>
  <c r="D179" i="14"/>
  <c r="N178" i="14"/>
  <c r="P179" i="13"/>
  <c r="S179" i="13" s="1"/>
  <c r="M179" i="13"/>
  <c r="O179" i="13"/>
  <c r="V179" i="13" s="1"/>
  <c r="Q179" i="13"/>
  <c r="N179" i="13"/>
  <c r="Q176" i="11"/>
  <c r="D177" i="11"/>
  <c r="N176" i="11"/>
  <c r="O176" i="11"/>
  <c r="W176" i="11" s="1"/>
  <c r="M176" i="11"/>
  <c r="P176" i="11"/>
  <c r="S176" i="11" s="1"/>
  <c r="N180" i="6"/>
  <c r="Q180" i="6"/>
  <c r="M180" i="6"/>
  <c r="O180" i="6"/>
  <c r="V180" i="6" s="1"/>
  <c r="P180" i="6"/>
  <c r="T180" i="6" s="1"/>
  <c r="M180" i="16"/>
  <c r="N180" i="16"/>
  <c r="O180" i="16"/>
  <c r="W180" i="16" s="1"/>
  <c r="P180" i="16"/>
  <c r="S180" i="16" s="1"/>
  <c r="Q180" i="16"/>
  <c r="D181" i="16"/>
  <c r="M178" i="12"/>
  <c r="N178" i="12"/>
  <c r="P178" i="12"/>
  <c r="S178" i="12" s="1"/>
  <c r="Q178" i="12"/>
  <c r="O178" i="12"/>
  <c r="W178" i="12" s="1"/>
  <c r="O177" i="10"/>
  <c r="W177" i="10" s="1"/>
  <c r="M177" i="10"/>
  <c r="D178" i="10"/>
  <c r="N177" i="10"/>
  <c r="Q177" i="10"/>
  <c r="P177" i="10"/>
  <c r="S177" i="10" s="1"/>
  <c r="M176" i="9"/>
  <c r="O176" i="9"/>
  <c r="W176" i="9" s="1"/>
  <c r="P176" i="9"/>
  <c r="T176" i="9" s="1"/>
  <c r="D177" i="9"/>
  <c r="N176" i="9"/>
  <c r="Q176" i="9"/>
  <c r="O178" i="8"/>
  <c r="V178" i="8" s="1"/>
  <c r="D179" i="8"/>
  <c r="Q178" i="8"/>
  <c r="P178" i="8"/>
  <c r="S178" i="8" s="1"/>
  <c r="N178" i="8"/>
  <c r="M178" i="8"/>
  <c r="Q185" i="7"/>
  <c r="P185" i="7"/>
  <c r="T185" i="7" s="1"/>
  <c r="M185" i="7"/>
  <c r="O185" i="7"/>
  <c r="W185" i="7" s="1"/>
  <c r="N185" i="7"/>
  <c r="M180" i="2"/>
  <c r="P180" i="2"/>
  <c r="T180" i="2" s="1"/>
  <c r="N180" i="2"/>
  <c r="Q180" i="2"/>
  <c r="O180" i="2"/>
  <c r="V180" i="2" s="1"/>
  <c r="D184" i="15"/>
  <c r="N183" i="15"/>
  <c r="P183" i="15"/>
  <c r="S183" i="15" s="1"/>
  <c r="Q183" i="15"/>
  <c r="O183" i="15"/>
  <c r="V183" i="15" s="1"/>
  <c r="M183" i="15"/>
  <c r="M179" i="14"/>
  <c r="D180" i="14"/>
  <c r="N179" i="14"/>
  <c r="O180" i="13"/>
  <c r="V180" i="13" s="1"/>
  <c r="N180" i="13"/>
  <c r="M180" i="13"/>
  <c r="Q180" i="13"/>
  <c r="P180" i="13"/>
  <c r="T180" i="13" s="1"/>
  <c r="N177" i="11"/>
  <c r="P177" i="11"/>
  <c r="S177" i="11" s="1"/>
  <c r="M177" i="11"/>
  <c r="Q177" i="11"/>
  <c r="O177" i="11"/>
  <c r="W177" i="11" s="1"/>
  <c r="D178" i="11"/>
  <c r="M181" i="6"/>
  <c r="P181" i="6"/>
  <c r="T181" i="6" s="1"/>
  <c r="O181" i="6"/>
  <c r="V181" i="6" s="1"/>
  <c r="Q181" i="6"/>
  <c r="N181" i="6"/>
  <c r="P181" i="16"/>
  <c r="S181" i="16" s="1"/>
  <c r="N181" i="16"/>
  <c r="O181" i="16"/>
  <c r="V181" i="16" s="1"/>
  <c r="Q181" i="16"/>
  <c r="D182" i="16"/>
  <c r="M181" i="16"/>
  <c r="Q179" i="12"/>
  <c r="N179" i="12"/>
  <c r="P179" i="12"/>
  <c r="S179" i="12" s="1"/>
  <c r="M179" i="12"/>
  <c r="O179" i="12"/>
  <c r="O178" i="10"/>
  <c r="W178" i="10" s="1"/>
  <c r="D179" i="10"/>
  <c r="P178" i="10"/>
  <c r="Q178" i="10"/>
  <c r="N178" i="10"/>
  <c r="M178" i="10"/>
  <c r="N177" i="9"/>
  <c r="Q177" i="9"/>
  <c r="P177" i="9"/>
  <c r="O177" i="9"/>
  <c r="V177" i="9" s="1"/>
  <c r="M177" i="9"/>
  <c r="D178" i="9"/>
  <c r="D180" i="8"/>
  <c r="Q179" i="8"/>
  <c r="P179" i="8"/>
  <c r="T179" i="8" s="1"/>
  <c r="M179" i="8"/>
  <c r="O179" i="8"/>
  <c r="V179" i="8" s="1"/>
  <c r="N179" i="8"/>
  <c r="Q186" i="7"/>
  <c r="N186" i="7"/>
  <c r="M186" i="7"/>
  <c r="O186" i="7"/>
  <c r="W186" i="7" s="1"/>
  <c r="P186" i="7"/>
  <c r="S186" i="7" s="1"/>
  <c r="O181" i="2"/>
  <c r="W181" i="2" s="1"/>
  <c r="M181" i="2"/>
  <c r="Q181" i="2"/>
  <c r="P181" i="2"/>
  <c r="T181" i="2" s="1"/>
  <c r="N181" i="2"/>
  <c r="D185" i="15"/>
  <c r="M184" i="15"/>
  <c r="N184" i="15"/>
  <c r="P184" i="15"/>
  <c r="S184" i="15" s="1"/>
  <c r="Q184" i="15"/>
  <c r="O184" i="15"/>
  <c r="W184" i="15" s="1"/>
  <c r="M180" i="14"/>
  <c r="D181" i="14"/>
  <c r="N180" i="14"/>
  <c r="O181" i="13"/>
  <c r="M181" i="13"/>
  <c r="P181" i="13"/>
  <c r="S181" i="13" s="1"/>
  <c r="N181" i="13"/>
  <c r="Q181" i="13"/>
  <c r="Q178" i="11"/>
  <c r="O178" i="11"/>
  <c r="W178" i="11" s="1"/>
  <c r="N178" i="11"/>
  <c r="D179" i="11"/>
  <c r="M178" i="11"/>
  <c r="P178" i="11"/>
  <c r="S178" i="11" s="1"/>
  <c r="O182" i="6"/>
  <c r="W182" i="6" s="1"/>
  <c r="Q182" i="6"/>
  <c r="M182" i="6"/>
  <c r="N182" i="6"/>
  <c r="P182" i="6"/>
  <c r="T182" i="6" s="1"/>
  <c r="N182" i="16"/>
  <c r="D183" i="16"/>
  <c r="Q182" i="16"/>
  <c r="M182" i="16"/>
  <c r="O182" i="16"/>
  <c r="V182" i="16" s="1"/>
  <c r="P182" i="16"/>
  <c r="T182" i="16" s="1"/>
  <c r="N180" i="12"/>
  <c r="M180" i="12"/>
  <c r="P180" i="12"/>
  <c r="Q180" i="12"/>
  <c r="O180" i="12"/>
  <c r="W180" i="12" s="1"/>
  <c r="N179" i="10"/>
  <c r="D180" i="10"/>
  <c r="M179" i="10"/>
  <c r="Q179" i="10"/>
  <c r="O179" i="10"/>
  <c r="W179" i="10" s="1"/>
  <c r="P179" i="10"/>
  <c r="T179" i="10" s="1"/>
  <c r="O178" i="9"/>
  <c r="W178" i="9" s="1"/>
  <c r="N178" i="9"/>
  <c r="M178" i="9"/>
  <c r="P178" i="9"/>
  <c r="T178" i="9" s="1"/>
  <c r="Q178" i="9"/>
  <c r="D179" i="9"/>
  <c r="Q180" i="8"/>
  <c r="P180" i="8"/>
  <c r="N180" i="8"/>
  <c r="O180" i="8"/>
  <c r="V180" i="8" s="1"/>
  <c r="M180" i="8"/>
  <c r="D181" i="8"/>
  <c r="P187" i="7"/>
  <c r="T187" i="7" s="1"/>
  <c r="M187" i="7"/>
  <c r="O187" i="7"/>
  <c r="W187" i="7" s="1"/>
  <c r="Q187" i="7"/>
  <c r="N187" i="7"/>
  <c r="N182" i="2"/>
  <c r="M182" i="2"/>
  <c r="Q182" i="2"/>
  <c r="O182" i="2"/>
  <c r="P182" i="2"/>
  <c r="S182" i="2" s="1"/>
  <c r="D186" i="15"/>
  <c r="O185" i="15"/>
  <c r="N185" i="15"/>
  <c r="M185" i="15"/>
  <c r="Q185" i="15"/>
  <c r="P185" i="15"/>
  <c r="S185" i="15" s="1"/>
  <c r="N181" i="14"/>
  <c r="M181" i="14"/>
  <c r="D182" i="14"/>
  <c r="Q182" i="13"/>
  <c r="M182" i="13"/>
  <c r="P182" i="13"/>
  <c r="S182" i="13" s="1"/>
  <c r="O182" i="13"/>
  <c r="N182" i="13"/>
  <c r="N179" i="11"/>
  <c r="Q179" i="11"/>
  <c r="O179" i="11"/>
  <c r="V179" i="11" s="1"/>
  <c r="M179" i="11"/>
  <c r="D180" i="11"/>
  <c r="P179" i="11"/>
  <c r="M183" i="6"/>
  <c r="N183" i="6"/>
  <c r="P183" i="6"/>
  <c r="S183" i="6" s="1"/>
  <c r="O183" i="6"/>
  <c r="V183" i="6" s="1"/>
  <c r="Q183" i="6"/>
  <c r="Q183" i="16"/>
  <c r="P183" i="16"/>
  <c r="T183" i="16" s="1"/>
  <c r="M183" i="16"/>
  <c r="O183" i="16"/>
  <c r="W183" i="16" s="1"/>
  <c r="D184" i="16"/>
  <c r="N183" i="16"/>
  <c r="N181" i="12"/>
  <c r="Q181" i="12"/>
  <c r="M181" i="12"/>
  <c r="O181" i="12"/>
  <c r="P181" i="12"/>
  <c r="S181" i="12" s="1"/>
  <c r="M180" i="10"/>
  <c r="O180" i="10"/>
  <c r="W180" i="10" s="1"/>
  <c r="N180" i="10"/>
  <c r="Q180" i="10"/>
  <c r="D181" i="10"/>
  <c r="P180" i="10"/>
  <c r="N179" i="9"/>
  <c r="D180" i="9"/>
  <c r="M179" i="9"/>
  <c r="P179" i="9"/>
  <c r="O179" i="9"/>
  <c r="W179" i="9" s="1"/>
  <c r="Q179" i="9"/>
  <c r="M181" i="8"/>
  <c r="O181" i="8"/>
  <c r="V181" i="8" s="1"/>
  <c r="Q181" i="8"/>
  <c r="N181" i="8"/>
  <c r="D182" i="8"/>
  <c r="P181" i="8"/>
  <c r="O188" i="7"/>
  <c r="W188" i="7" s="1"/>
  <c r="Q188" i="7"/>
  <c r="P188" i="7"/>
  <c r="N188" i="7"/>
  <c r="M188" i="7"/>
  <c r="N183" i="2"/>
  <c r="O183" i="2"/>
  <c r="W183" i="2" s="1"/>
  <c r="Q183" i="2"/>
  <c r="P183" i="2"/>
  <c r="M183" i="2"/>
  <c r="D187" i="15"/>
  <c r="Q186" i="15"/>
  <c r="O186" i="15"/>
  <c r="N186" i="15"/>
  <c r="M186" i="15"/>
  <c r="P186" i="15"/>
  <c r="T186" i="15" s="1"/>
  <c r="M182" i="14"/>
  <c r="D183" i="14"/>
  <c r="N182" i="14"/>
  <c r="P183" i="13"/>
  <c r="Q183" i="13"/>
  <c r="O183" i="13"/>
  <c r="V183" i="13" s="1"/>
  <c r="N183" i="13"/>
  <c r="M183" i="13"/>
  <c r="Q180" i="11"/>
  <c r="N180" i="11"/>
  <c r="D181" i="11"/>
  <c r="O180" i="11"/>
  <c r="V180" i="11" s="1"/>
  <c r="M180" i="11"/>
  <c r="P180" i="11"/>
  <c r="S180" i="11" s="1"/>
  <c r="Q184" i="6"/>
  <c r="N184" i="6"/>
  <c r="M184" i="6"/>
  <c r="O184" i="6"/>
  <c r="W184" i="6" s="1"/>
  <c r="P184" i="6"/>
  <c r="S184" i="6" s="1"/>
  <c r="M184" i="16"/>
  <c r="D185" i="16"/>
  <c r="P184" i="16"/>
  <c r="S184" i="16" s="1"/>
  <c r="O184" i="16"/>
  <c r="V184" i="16" s="1"/>
  <c r="N184" i="16"/>
  <c r="Q184" i="16"/>
  <c r="Q182" i="12"/>
  <c r="N182" i="12"/>
  <c r="O182" i="12"/>
  <c r="W182" i="12" s="1"/>
  <c r="M182" i="12"/>
  <c r="P182" i="12"/>
  <c r="S182" i="12" s="1"/>
  <c r="N181" i="10"/>
  <c r="P181" i="10"/>
  <c r="S181" i="10" s="1"/>
  <c r="M181" i="10"/>
  <c r="D182" i="10"/>
  <c r="O181" i="10"/>
  <c r="V181" i="10" s="1"/>
  <c r="Q181" i="10"/>
  <c r="D181" i="9"/>
  <c r="P180" i="9"/>
  <c r="O180" i="9"/>
  <c r="Q180" i="9"/>
  <c r="N180" i="9"/>
  <c r="M180" i="9"/>
  <c r="Q182" i="8"/>
  <c r="P182" i="8"/>
  <c r="S182" i="8" s="1"/>
  <c r="N182" i="8"/>
  <c r="D183" i="8"/>
  <c r="M182" i="8"/>
  <c r="O182" i="8"/>
  <c r="V182" i="8" s="1"/>
  <c r="P189" i="7"/>
  <c r="T189" i="7" s="1"/>
  <c r="Q189" i="7"/>
  <c r="O189" i="7"/>
  <c r="M189" i="7"/>
  <c r="N189" i="7"/>
  <c r="O184" i="2"/>
  <c r="N184" i="2"/>
  <c r="Q184" i="2"/>
  <c r="P184" i="2"/>
  <c r="S184" i="2" s="1"/>
  <c r="M184" i="2"/>
  <c r="D188" i="15"/>
  <c r="M187" i="15"/>
  <c r="N187" i="15"/>
  <c r="Q187" i="15"/>
  <c r="O187" i="15"/>
  <c r="P187" i="15"/>
  <c r="T187" i="15" s="1"/>
  <c r="N183" i="14"/>
  <c r="D184" i="14"/>
  <c r="M183" i="14"/>
  <c r="M184" i="13"/>
  <c r="Q184" i="13"/>
  <c r="O184" i="13"/>
  <c r="W184" i="13" s="1"/>
  <c r="N184" i="13"/>
  <c r="P184" i="13"/>
  <c r="T184" i="13" s="1"/>
  <c r="D182" i="11"/>
  <c r="O181" i="11"/>
  <c r="W181" i="11" s="1"/>
  <c r="Q181" i="11"/>
  <c r="P181" i="11"/>
  <c r="S181" i="11" s="1"/>
  <c r="M181" i="11"/>
  <c r="N181" i="11"/>
  <c r="Q185" i="6"/>
  <c r="O185" i="6"/>
  <c r="V185" i="6" s="1"/>
  <c r="M185" i="6"/>
  <c r="N185" i="6"/>
  <c r="P185" i="6"/>
  <c r="S185" i="6" s="1"/>
  <c r="M185" i="16"/>
  <c r="P185" i="16"/>
  <c r="T185" i="16" s="1"/>
  <c r="N185" i="16"/>
  <c r="O185" i="16"/>
  <c r="V185" i="16" s="1"/>
  <c r="Q185" i="16"/>
  <c r="D186" i="16"/>
  <c r="P183" i="12"/>
  <c r="S183" i="12" s="1"/>
  <c r="M183" i="12"/>
  <c r="Q183" i="12"/>
  <c r="O183" i="12"/>
  <c r="V183" i="12" s="1"/>
  <c r="N183" i="12"/>
  <c r="Q182" i="10"/>
  <c r="D183" i="10"/>
  <c r="O182" i="10"/>
  <c r="W182" i="10" s="1"/>
  <c r="N182" i="10"/>
  <c r="P182" i="10"/>
  <c r="S182" i="10" s="1"/>
  <c r="M182" i="10"/>
  <c r="Q181" i="9"/>
  <c r="N181" i="9"/>
  <c r="M181" i="9"/>
  <c r="P181" i="9"/>
  <c r="T181" i="9" s="1"/>
  <c r="O181" i="9"/>
  <c r="D182" i="9"/>
  <c r="M183" i="8"/>
  <c r="N183" i="8"/>
  <c r="P183" i="8"/>
  <c r="T183" i="8" s="1"/>
  <c r="O183" i="8"/>
  <c r="V183" i="8" s="1"/>
  <c r="Q183" i="8"/>
  <c r="D184" i="8"/>
  <c r="Q190" i="7"/>
  <c r="O190" i="7"/>
  <c r="V190" i="7" s="1"/>
  <c r="P190" i="7"/>
  <c r="S190" i="7" s="1"/>
  <c r="N190" i="7"/>
  <c r="M190" i="7"/>
  <c r="M185" i="2"/>
  <c r="P185" i="2"/>
  <c r="S185" i="2" s="1"/>
  <c r="N185" i="2"/>
  <c r="O185" i="2"/>
  <c r="Q185" i="2"/>
  <c r="D189" i="15"/>
  <c r="M188" i="15"/>
  <c r="N188" i="15"/>
  <c r="Q188" i="15"/>
  <c r="O188" i="15"/>
  <c r="W188" i="15" s="1"/>
  <c r="P188" i="15"/>
  <c r="T188" i="15" s="1"/>
  <c r="D185" i="14"/>
  <c r="M184" i="14"/>
  <c r="N184" i="14"/>
  <c r="M185" i="13"/>
  <c r="P185" i="13"/>
  <c r="S185" i="13" s="1"/>
  <c r="Q185" i="13"/>
  <c r="N185" i="13"/>
  <c r="O185" i="13"/>
  <c r="W185" i="13" s="1"/>
  <c r="Q182" i="11"/>
  <c r="D183" i="11"/>
  <c r="P182" i="11"/>
  <c r="S182" i="11" s="1"/>
  <c r="M182" i="11"/>
  <c r="N182" i="11"/>
  <c r="O182" i="11"/>
  <c r="W182" i="11" s="1"/>
  <c r="P186" i="6"/>
  <c r="S186" i="6" s="1"/>
  <c r="O186" i="6"/>
  <c r="W186" i="6" s="1"/>
  <c r="M186" i="6"/>
  <c r="N186" i="6"/>
  <c r="Q186" i="6"/>
  <c r="O186" i="16"/>
  <c r="W186" i="16" s="1"/>
  <c r="P186" i="16"/>
  <c r="S186" i="16" s="1"/>
  <c r="N186" i="16"/>
  <c r="D187" i="16"/>
  <c r="Q186" i="16"/>
  <c r="M186" i="16"/>
  <c r="P184" i="12"/>
  <c r="S184" i="12" s="1"/>
  <c r="M184" i="12"/>
  <c r="N184" i="12"/>
  <c r="O184" i="12"/>
  <c r="Q184" i="12"/>
  <c r="O183" i="10"/>
  <c r="V183" i="10" s="1"/>
  <c r="D184" i="10"/>
  <c r="P183" i="10"/>
  <c r="S183" i="10" s="1"/>
  <c r="Q183" i="10"/>
  <c r="N183" i="10"/>
  <c r="M183" i="10"/>
  <c r="D183" i="9"/>
  <c r="N182" i="9"/>
  <c r="Q182" i="9"/>
  <c r="P182" i="9"/>
  <c r="T182" i="9" s="1"/>
  <c r="O182" i="9"/>
  <c r="W182" i="9" s="1"/>
  <c r="M182" i="9"/>
  <c r="M184" i="8"/>
  <c r="N184" i="8"/>
  <c r="P184" i="8"/>
  <c r="S184" i="8" s="1"/>
  <c r="Q184" i="8"/>
  <c r="D185" i="8"/>
  <c r="O184" i="8"/>
  <c r="V184" i="8" s="1"/>
  <c r="O191" i="7"/>
  <c r="V191" i="7" s="1"/>
  <c r="P191" i="7"/>
  <c r="T191" i="7" s="1"/>
  <c r="Q191" i="7"/>
  <c r="N191" i="7"/>
  <c r="M191" i="7"/>
  <c r="M186" i="2"/>
  <c r="Q186" i="2"/>
  <c r="O186" i="2"/>
  <c r="W186" i="2" s="1"/>
  <c r="P186" i="2"/>
  <c r="T186" i="2" s="1"/>
  <c r="N186" i="2"/>
  <c r="D190" i="15"/>
  <c r="N189" i="15"/>
  <c r="Q189" i="15"/>
  <c r="O189" i="15"/>
  <c r="W189" i="15" s="1"/>
  <c r="M189" i="15"/>
  <c r="P189" i="15"/>
  <c r="S189" i="15" s="1"/>
  <c r="M185" i="14"/>
  <c r="D186" i="14"/>
  <c r="N185" i="14"/>
  <c r="Q186" i="13"/>
  <c r="P186" i="13"/>
  <c r="T186" i="13" s="1"/>
  <c r="O186" i="13"/>
  <c r="W186" i="13" s="1"/>
  <c r="N186" i="13"/>
  <c r="M186" i="13"/>
  <c r="N183" i="11"/>
  <c r="M183" i="11"/>
  <c r="O183" i="11"/>
  <c r="V183" i="11" s="1"/>
  <c r="D184" i="11"/>
  <c r="Q183" i="11"/>
  <c r="P183" i="11"/>
  <c r="S183" i="11" s="1"/>
  <c r="M187" i="6"/>
  <c r="Q187" i="6"/>
  <c r="N187" i="6"/>
  <c r="P187" i="6"/>
  <c r="S187" i="6" s="1"/>
  <c r="O187" i="6"/>
  <c r="W187" i="6" s="1"/>
  <c r="N187" i="16"/>
  <c r="Q187" i="16"/>
  <c r="P187" i="16"/>
  <c r="M187" i="16"/>
  <c r="O187" i="16"/>
  <c r="V187" i="16" s="1"/>
  <c r="D188" i="16"/>
  <c r="P185" i="12"/>
  <c r="T185" i="12" s="1"/>
  <c r="N185" i="12"/>
  <c r="Q185" i="12"/>
  <c r="M185" i="12"/>
  <c r="O185" i="12"/>
  <c r="V185" i="12" s="1"/>
  <c r="N184" i="10"/>
  <c r="Q184" i="10"/>
  <c r="O184" i="10"/>
  <c r="V184" i="10" s="1"/>
  <c r="P184" i="10"/>
  <c r="T184" i="10" s="1"/>
  <c r="D185" i="10"/>
  <c r="M184" i="10"/>
  <c r="N183" i="9"/>
  <c r="D184" i="9"/>
  <c r="M183" i="9"/>
  <c r="Q183" i="9"/>
  <c r="P183" i="9"/>
  <c r="S183" i="9" s="1"/>
  <c r="O183" i="9"/>
  <c r="W183" i="9" s="1"/>
  <c r="N185" i="8"/>
  <c r="D186" i="8"/>
  <c r="P185" i="8"/>
  <c r="S185" i="8" s="1"/>
  <c r="O185" i="8"/>
  <c r="M185" i="8"/>
  <c r="Q185" i="8"/>
  <c r="Q192" i="7"/>
  <c r="N192" i="7"/>
  <c r="P192" i="7"/>
  <c r="O192" i="7"/>
  <c r="V192" i="7" s="1"/>
  <c r="M192" i="7"/>
  <c r="P187" i="2"/>
  <c r="S187" i="2" s="1"/>
  <c r="M187" i="2"/>
  <c r="O187" i="2"/>
  <c r="Q187" i="2"/>
  <c r="N187" i="2"/>
  <c r="D191" i="15"/>
  <c r="O190" i="15"/>
  <c r="V190" i="15" s="1"/>
  <c r="N190" i="15"/>
  <c r="M190" i="15"/>
  <c r="Q190" i="15"/>
  <c r="P190" i="15"/>
  <c r="T190" i="15" s="1"/>
  <c r="D187" i="14"/>
  <c r="N186" i="14"/>
  <c r="M186" i="14"/>
  <c r="O187" i="13"/>
  <c r="V187" i="13" s="1"/>
  <c r="M187" i="13"/>
  <c r="N187" i="13"/>
  <c r="Q187" i="13"/>
  <c r="P187" i="13"/>
  <c r="S187" i="13" s="1"/>
  <c r="N184" i="11"/>
  <c r="O184" i="11"/>
  <c r="M184" i="11"/>
  <c r="Q184" i="11"/>
  <c r="P184" i="11"/>
  <c r="T184" i="11" s="1"/>
  <c r="D185" i="11"/>
  <c r="M188" i="6"/>
  <c r="Q188" i="6"/>
  <c r="N188" i="6"/>
  <c r="O188" i="6"/>
  <c r="W188" i="6" s="1"/>
  <c r="P188" i="6"/>
  <c r="T188" i="6" s="1"/>
  <c r="Q188" i="16"/>
  <c r="N188" i="16"/>
  <c r="M188" i="16"/>
  <c r="D189" i="16"/>
  <c r="P188" i="16"/>
  <c r="S188" i="16" s="1"/>
  <c r="O188" i="16"/>
  <c r="Q186" i="12"/>
  <c r="M186" i="12"/>
  <c r="P186" i="12"/>
  <c r="S186" i="12" s="1"/>
  <c r="N186" i="12"/>
  <c r="O186" i="12"/>
  <c r="O185" i="10"/>
  <c r="V185" i="10" s="1"/>
  <c r="M185" i="10"/>
  <c r="Q185" i="10"/>
  <c r="D186" i="10"/>
  <c r="P185" i="10"/>
  <c r="S185" i="10" s="1"/>
  <c r="N185" i="10"/>
  <c r="N184" i="9"/>
  <c r="O184" i="9"/>
  <c r="W184" i="9" s="1"/>
  <c r="M184" i="9"/>
  <c r="P184" i="9"/>
  <c r="T184" i="9" s="1"/>
  <c r="Q184" i="9"/>
  <c r="D185" i="9"/>
  <c r="Q186" i="8"/>
  <c r="N186" i="8"/>
  <c r="M186" i="8"/>
  <c r="O186" i="8"/>
  <c r="V186" i="8" s="1"/>
  <c r="P186" i="8"/>
  <c r="T186" i="8" s="1"/>
  <c r="D187" i="8"/>
  <c r="O193" i="7"/>
  <c r="V193" i="7" s="1"/>
  <c r="Q193" i="7"/>
  <c r="N193" i="7"/>
  <c r="P193" i="7"/>
  <c r="S193" i="7" s="1"/>
  <c r="M193" i="7"/>
  <c r="M188" i="2"/>
  <c r="Q188" i="2"/>
  <c r="P188" i="2"/>
  <c r="T188" i="2" s="1"/>
  <c r="O188" i="2"/>
  <c r="N188" i="2"/>
  <c r="D192" i="15"/>
  <c r="N191" i="15"/>
  <c r="M191" i="15"/>
  <c r="Q191" i="15"/>
  <c r="P191" i="15"/>
  <c r="S191" i="15" s="1"/>
  <c r="O191" i="15"/>
  <c r="D188" i="14"/>
  <c r="N187" i="14"/>
  <c r="M187" i="14"/>
  <c r="Q188" i="13"/>
  <c r="N188" i="13"/>
  <c r="O188" i="13"/>
  <c r="V188" i="13" s="1"/>
  <c r="P188" i="13"/>
  <c r="M188" i="13"/>
  <c r="O185" i="11"/>
  <c r="Q185" i="11"/>
  <c r="P185" i="11"/>
  <c r="S185" i="11" s="1"/>
  <c r="M185" i="11"/>
  <c r="N185" i="11"/>
  <c r="D186" i="11"/>
  <c r="Q189" i="6"/>
  <c r="N189" i="6"/>
  <c r="M189" i="6"/>
  <c r="O189" i="6"/>
  <c r="P189" i="6"/>
  <c r="S189" i="6" s="1"/>
  <c r="N189" i="16"/>
  <c r="D190" i="16"/>
  <c r="Q189" i="16"/>
  <c r="O189" i="16"/>
  <c r="V189" i="16" s="1"/>
  <c r="M189" i="16"/>
  <c r="P189" i="16"/>
  <c r="T189" i="16" s="1"/>
  <c r="N187" i="12"/>
  <c r="Q187" i="12"/>
  <c r="P187" i="12"/>
  <c r="S187" i="12" s="1"/>
  <c r="O187" i="12"/>
  <c r="V187" i="12" s="1"/>
  <c r="M187" i="12"/>
  <c r="Q186" i="10"/>
  <c r="O186" i="10"/>
  <c r="V186" i="10" s="1"/>
  <c r="N186" i="10"/>
  <c r="D187" i="10"/>
  <c r="M186" i="10"/>
  <c r="P186" i="10"/>
  <c r="T186" i="10" s="1"/>
  <c r="O185" i="9"/>
  <c r="W185" i="9" s="1"/>
  <c r="P185" i="9"/>
  <c r="T185" i="9" s="1"/>
  <c r="M185" i="9"/>
  <c r="Q185" i="9"/>
  <c r="N185" i="9"/>
  <c r="D186" i="9"/>
  <c r="N187" i="8"/>
  <c r="Q187" i="8"/>
  <c r="O187" i="8"/>
  <c r="W187" i="8" s="1"/>
  <c r="M187" i="8"/>
  <c r="D188" i="8"/>
  <c r="P187" i="8"/>
  <c r="T187" i="8" s="1"/>
  <c r="N194" i="7"/>
  <c r="O194" i="7"/>
  <c r="W194" i="7" s="1"/>
  <c r="M194" i="7"/>
  <c r="Q194" i="7"/>
  <c r="P194" i="7"/>
  <c r="S194" i="7" s="1"/>
  <c r="M189" i="2"/>
  <c r="N189" i="2"/>
  <c r="Q189" i="2"/>
  <c r="P189" i="2"/>
  <c r="S189" i="2" s="1"/>
  <c r="O189" i="2"/>
  <c r="V189" i="2" s="1"/>
  <c r="D193" i="15"/>
  <c r="P192" i="15"/>
  <c r="S192" i="15" s="1"/>
  <c r="O192" i="15"/>
  <c r="V192" i="15" s="1"/>
  <c r="Q192" i="15"/>
  <c r="N192" i="15"/>
  <c r="M192" i="15"/>
  <c r="N188" i="14"/>
  <c r="D189" i="14"/>
  <c r="M188" i="14"/>
  <c r="Q189" i="13"/>
  <c r="N189" i="13"/>
  <c r="O189" i="13"/>
  <c r="W189" i="13" s="1"/>
  <c r="M189" i="13"/>
  <c r="P189" i="13"/>
  <c r="M186" i="11"/>
  <c r="O186" i="11"/>
  <c r="V186" i="11" s="1"/>
  <c r="P186" i="11"/>
  <c r="S186" i="11" s="1"/>
  <c r="D187" i="11"/>
  <c r="Q186" i="11"/>
  <c r="N186" i="11"/>
  <c r="P190" i="6"/>
  <c r="T190" i="6" s="1"/>
  <c r="N190" i="6"/>
  <c r="O190" i="6"/>
  <c r="W190" i="6" s="1"/>
  <c r="M190" i="6"/>
  <c r="Q190" i="6"/>
  <c r="Q190" i="16"/>
  <c r="M190" i="16"/>
  <c r="O190" i="16"/>
  <c r="W190" i="16" s="1"/>
  <c r="P190" i="16"/>
  <c r="T190" i="16" s="1"/>
  <c r="N190" i="16"/>
  <c r="D191" i="16"/>
  <c r="O188" i="12"/>
  <c r="V188" i="12" s="1"/>
  <c r="P188" i="12"/>
  <c r="S188" i="12" s="1"/>
  <c r="N188" i="12"/>
  <c r="Q188" i="12"/>
  <c r="M188" i="12"/>
  <c r="Q187" i="10"/>
  <c r="N187" i="10"/>
  <c r="O187" i="10"/>
  <c r="V187" i="10" s="1"/>
  <c r="M187" i="10"/>
  <c r="P187" i="10"/>
  <c r="T187" i="10" s="1"/>
  <c r="D188" i="10"/>
  <c r="N186" i="9"/>
  <c r="D187" i="9"/>
  <c r="M186" i="9"/>
  <c r="P186" i="9"/>
  <c r="S186" i="9" s="1"/>
  <c r="O186" i="9"/>
  <c r="W186" i="9" s="1"/>
  <c r="Q186" i="9"/>
  <c r="M188" i="8"/>
  <c r="D189" i="8"/>
  <c r="Q188" i="8"/>
  <c r="P188" i="8"/>
  <c r="S188" i="8" s="1"/>
  <c r="O188" i="8"/>
  <c r="V188" i="8" s="1"/>
  <c r="N188" i="8"/>
  <c r="O195" i="7"/>
  <c r="W195" i="7" s="1"/>
  <c r="N195" i="7"/>
  <c r="P195" i="7"/>
  <c r="S195" i="7" s="1"/>
  <c r="Q195" i="7"/>
  <c r="M195" i="7"/>
  <c r="M190" i="2"/>
  <c r="Q190" i="2"/>
  <c r="P190" i="2"/>
  <c r="O190" i="2"/>
  <c r="W190" i="2" s="1"/>
  <c r="N190" i="2"/>
  <c r="D194" i="15"/>
  <c r="Q193" i="15"/>
  <c r="P193" i="15"/>
  <c r="S193" i="15" s="1"/>
  <c r="O193" i="15"/>
  <c r="W193" i="15" s="1"/>
  <c r="N193" i="15"/>
  <c r="M193" i="15"/>
  <c r="N189" i="14"/>
  <c r="D190" i="14"/>
  <c r="M189" i="14"/>
  <c r="M190" i="13"/>
  <c r="Q190" i="13"/>
  <c r="N190" i="13"/>
  <c r="P190" i="13"/>
  <c r="T190" i="13" s="1"/>
  <c r="O190" i="13"/>
  <c r="V190" i="13" s="1"/>
  <c r="M187" i="11"/>
  <c r="Q187" i="11"/>
  <c r="D188" i="11"/>
  <c r="N187" i="11"/>
  <c r="P187" i="11"/>
  <c r="O187" i="11"/>
  <c r="W187" i="11" s="1"/>
  <c r="O191" i="6"/>
  <c r="V191" i="6" s="1"/>
  <c r="P191" i="6"/>
  <c r="S191" i="6" s="1"/>
  <c r="M191" i="6"/>
  <c r="N191" i="6"/>
  <c r="Q191" i="6"/>
  <c r="Q191" i="16"/>
  <c r="P191" i="16"/>
  <c r="S191" i="16" s="1"/>
  <c r="M191" i="16"/>
  <c r="O191" i="16"/>
  <c r="V191" i="16" s="1"/>
  <c r="D192" i="16"/>
  <c r="N191" i="16"/>
  <c r="O189" i="12"/>
  <c r="V189" i="12" s="1"/>
  <c r="N189" i="12"/>
  <c r="Q189" i="12"/>
  <c r="M189" i="12"/>
  <c r="P189" i="12"/>
  <c r="S189" i="12" s="1"/>
  <c r="N188" i="10"/>
  <c r="D189" i="10"/>
  <c r="Q188" i="10"/>
  <c r="P188" i="10"/>
  <c r="T188" i="10" s="1"/>
  <c r="M188" i="10"/>
  <c r="O188" i="10"/>
  <c r="M187" i="9"/>
  <c r="P187" i="9"/>
  <c r="O187" i="9"/>
  <c r="D188" i="9"/>
  <c r="Q187" i="9"/>
  <c r="N187" i="9"/>
  <c r="P189" i="8"/>
  <c r="S189" i="8" s="1"/>
  <c r="M189" i="8"/>
  <c r="N189" i="8"/>
  <c r="D190" i="8"/>
  <c r="Q189" i="8"/>
  <c r="O189" i="8"/>
  <c r="V189" i="8" s="1"/>
  <c r="N196" i="7"/>
  <c r="O196" i="7"/>
  <c r="V196" i="7" s="1"/>
  <c r="M196" i="7"/>
  <c r="Q196" i="7"/>
  <c r="P196" i="7"/>
  <c r="S196" i="7" s="1"/>
  <c r="O191" i="2"/>
  <c r="V191" i="2" s="1"/>
  <c r="P191" i="2"/>
  <c r="S191" i="2" s="1"/>
  <c r="N191" i="2"/>
  <c r="Q191" i="2"/>
  <c r="M191" i="2"/>
  <c r="D195" i="15"/>
  <c r="M194" i="15"/>
  <c r="N194" i="15"/>
  <c r="P194" i="15"/>
  <c r="T194" i="15" s="1"/>
  <c r="O194" i="15"/>
  <c r="W194" i="15" s="1"/>
  <c r="Q194" i="15"/>
  <c r="N190" i="14"/>
  <c r="M190" i="14"/>
  <c r="D191" i="14"/>
  <c r="Q191" i="13"/>
  <c r="N191" i="13"/>
  <c r="P191" i="13"/>
  <c r="T191" i="13" s="1"/>
  <c r="M191" i="13"/>
  <c r="O191" i="13"/>
  <c r="W191" i="13" s="1"/>
  <c r="Q188" i="11"/>
  <c r="P188" i="11"/>
  <c r="D189" i="11"/>
  <c r="N188" i="11"/>
  <c r="M188" i="11"/>
  <c r="O188" i="11"/>
  <c r="V188" i="11" s="1"/>
  <c r="O192" i="6"/>
  <c r="V192" i="6" s="1"/>
  <c r="M192" i="6"/>
  <c r="N192" i="6"/>
  <c r="P192" i="6"/>
  <c r="Q192" i="6"/>
  <c r="M192" i="16"/>
  <c r="D193" i="16"/>
  <c r="P192" i="16"/>
  <c r="S192" i="16" s="1"/>
  <c r="O192" i="16"/>
  <c r="V192" i="16" s="1"/>
  <c r="Q192" i="16"/>
  <c r="N192" i="16"/>
  <c r="M190" i="12"/>
  <c r="P190" i="12"/>
  <c r="S190" i="12" s="1"/>
  <c r="Q190" i="12"/>
  <c r="N190" i="12"/>
  <c r="O190" i="12"/>
  <c r="V190" i="12" s="1"/>
  <c r="N189" i="10"/>
  <c r="O189" i="10"/>
  <c r="V189" i="10" s="1"/>
  <c r="Q189" i="10"/>
  <c r="M189" i="10"/>
  <c r="P189" i="10"/>
  <c r="S189" i="10" s="1"/>
  <c r="D190" i="10"/>
  <c r="D189" i="9"/>
  <c r="Q188" i="9"/>
  <c r="N188" i="9"/>
  <c r="M188" i="9"/>
  <c r="P188" i="9"/>
  <c r="T188" i="9" s="1"/>
  <c r="O188" i="9"/>
  <c r="V188" i="9" s="1"/>
  <c r="P190" i="8"/>
  <c r="T190" i="8" s="1"/>
  <c r="D191" i="8"/>
  <c r="Q190" i="8"/>
  <c r="N190" i="8"/>
  <c r="O190" i="8"/>
  <c r="V190" i="8" s="1"/>
  <c r="M190" i="8"/>
  <c r="M197" i="7"/>
  <c r="P197" i="7"/>
  <c r="S197" i="7" s="1"/>
  <c r="O197" i="7"/>
  <c r="N197" i="7"/>
  <c r="Q197" i="7"/>
  <c r="O192" i="2"/>
  <c r="W192" i="2" s="1"/>
  <c r="P192" i="2"/>
  <c r="S192" i="2" s="1"/>
  <c r="N192" i="2"/>
  <c r="M192" i="2"/>
  <c r="Q192" i="2"/>
  <c r="D196" i="15"/>
  <c r="O195" i="15"/>
  <c r="P195" i="15"/>
  <c r="S195" i="15" s="1"/>
  <c r="Q195" i="15"/>
  <c r="N195" i="15"/>
  <c r="M195" i="15"/>
  <c r="M191" i="14"/>
  <c r="N191" i="14"/>
  <c r="D192" i="14"/>
  <c r="O192" i="13"/>
  <c r="Q192" i="13"/>
  <c r="P192" i="13"/>
  <c r="S192" i="13" s="1"/>
  <c r="N192" i="13"/>
  <c r="M192" i="13"/>
  <c r="P189" i="11"/>
  <c r="S189" i="11" s="1"/>
  <c r="M189" i="11"/>
  <c r="N189" i="11"/>
  <c r="D190" i="11"/>
  <c r="O189" i="11"/>
  <c r="Q189" i="11"/>
  <c r="O193" i="6"/>
  <c r="M193" i="6"/>
  <c r="N193" i="6"/>
  <c r="Q193" i="6"/>
  <c r="P193" i="6"/>
  <c r="T193" i="6" s="1"/>
  <c r="M193" i="16"/>
  <c r="P193" i="16"/>
  <c r="S193" i="16" s="1"/>
  <c r="N193" i="16"/>
  <c r="O193" i="16"/>
  <c r="V193" i="16" s="1"/>
  <c r="D194" i="16"/>
  <c r="Q193" i="16"/>
  <c r="M191" i="12"/>
  <c r="Q191" i="12"/>
  <c r="N191" i="12"/>
  <c r="P191" i="12"/>
  <c r="T191" i="12" s="1"/>
  <c r="O191" i="12"/>
  <c r="W191" i="12" s="1"/>
  <c r="N190" i="10"/>
  <c r="P190" i="10"/>
  <c r="S190" i="10" s="1"/>
  <c r="M190" i="10"/>
  <c r="D191" i="10"/>
  <c r="O190" i="10"/>
  <c r="W190" i="10" s="1"/>
  <c r="Q190" i="10"/>
  <c r="O189" i="9"/>
  <c r="V189" i="9" s="1"/>
  <c r="M189" i="9"/>
  <c r="D190" i="9"/>
  <c r="Q189" i="9"/>
  <c r="N189" i="9"/>
  <c r="P189" i="9"/>
  <c r="T189" i="9" s="1"/>
  <c r="O191" i="8"/>
  <c r="V191" i="8" s="1"/>
  <c r="Q191" i="8"/>
  <c r="M191" i="8"/>
  <c r="P191" i="8"/>
  <c r="S191" i="8" s="1"/>
  <c r="N191" i="8"/>
  <c r="D192" i="8"/>
  <c r="Q198" i="7"/>
  <c r="P198" i="7"/>
  <c r="T198" i="7" s="1"/>
  <c r="M198" i="7"/>
  <c r="N198" i="7"/>
  <c r="O198" i="7"/>
  <c r="W198" i="7" s="1"/>
  <c r="Q193" i="2"/>
  <c r="M193" i="2"/>
  <c r="O193" i="2"/>
  <c r="W193" i="2" s="1"/>
  <c r="P193" i="2"/>
  <c r="N193" i="2"/>
  <c r="D197" i="15"/>
  <c r="M196" i="15"/>
  <c r="N196" i="15"/>
  <c r="O196" i="15"/>
  <c r="W196" i="15" s="1"/>
  <c r="P196" i="15"/>
  <c r="T196" i="15" s="1"/>
  <c r="Q196" i="15"/>
  <c r="M192" i="14"/>
  <c r="N192" i="14"/>
  <c r="D193" i="14"/>
  <c r="P193" i="13"/>
  <c r="S193" i="13" s="1"/>
  <c r="Q193" i="13"/>
  <c r="M193" i="13"/>
  <c r="O193" i="13"/>
  <c r="W193" i="13" s="1"/>
  <c r="N193" i="13"/>
  <c r="N190" i="11"/>
  <c r="O190" i="11"/>
  <c r="W190" i="11" s="1"/>
  <c r="Q190" i="11"/>
  <c r="D191" i="11"/>
  <c r="P190" i="11"/>
  <c r="S190" i="11" s="1"/>
  <c r="M190" i="11"/>
  <c r="M194" i="6"/>
  <c r="O194" i="6"/>
  <c r="V194" i="6" s="1"/>
  <c r="N194" i="6"/>
  <c r="P194" i="6"/>
  <c r="T194" i="6" s="1"/>
  <c r="Q194" i="6"/>
  <c r="O194" i="16"/>
  <c r="W194" i="16" s="1"/>
  <c r="P194" i="16"/>
  <c r="S194" i="16" s="1"/>
  <c r="N194" i="16"/>
  <c r="D195" i="16"/>
  <c r="Q194" i="16"/>
  <c r="M194" i="16"/>
  <c r="N192" i="12"/>
  <c r="M192" i="12"/>
  <c r="O192" i="12"/>
  <c r="V192" i="12" s="1"/>
  <c r="Q192" i="12"/>
  <c r="P192" i="12"/>
  <c r="S192" i="12" s="1"/>
  <c r="M191" i="10"/>
  <c r="N191" i="10"/>
  <c r="P191" i="10"/>
  <c r="T191" i="10" s="1"/>
  <c r="O191" i="10"/>
  <c r="W191" i="10" s="1"/>
  <c r="Q191" i="10"/>
  <c r="D192" i="10"/>
  <c r="M190" i="9"/>
  <c r="D191" i="9"/>
  <c r="N190" i="9"/>
  <c r="O190" i="9"/>
  <c r="Q190" i="9"/>
  <c r="P190" i="9"/>
  <c r="S190" i="9" s="1"/>
  <c r="M192" i="8"/>
  <c r="N192" i="8"/>
  <c r="O192" i="8"/>
  <c r="V192" i="8" s="1"/>
  <c r="P192" i="8"/>
  <c r="S192" i="8" s="1"/>
  <c r="Q192" i="8"/>
  <c r="D193" i="8"/>
  <c r="P199" i="7"/>
  <c r="S199" i="7" s="1"/>
  <c r="M199" i="7"/>
  <c r="Q199" i="7"/>
  <c r="O199" i="7"/>
  <c r="W199" i="7" s="1"/>
  <c r="N199" i="7"/>
  <c r="M194" i="2"/>
  <c r="P194" i="2"/>
  <c r="T194" i="2" s="1"/>
  <c r="Q194" i="2"/>
  <c r="N194" i="2"/>
  <c r="O194" i="2"/>
  <c r="W194" i="2" s="1"/>
  <c r="D198" i="15"/>
  <c r="M197" i="15"/>
  <c r="Q197" i="15"/>
  <c r="N197" i="15"/>
  <c r="O197" i="15"/>
  <c r="V197" i="15" s="1"/>
  <c r="P197" i="15"/>
  <c r="T197" i="15" s="1"/>
  <c r="D194" i="14"/>
  <c r="N193" i="14"/>
  <c r="M193" i="14"/>
  <c r="Q194" i="13"/>
  <c r="P194" i="13"/>
  <c r="T194" i="13" s="1"/>
  <c r="M194" i="13"/>
  <c r="N194" i="13"/>
  <c r="O194" i="13"/>
  <c r="V194" i="13" s="1"/>
  <c r="M191" i="11"/>
  <c r="O191" i="11"/>
  <c r="W191" i="11" s="1"/>
  <c r="D192" i="11"/>
  <c r="Q191" i="11"/>
  <c r="P191" i="11"/>
  <c r="S191" i="11" s="1"/>
  <c r="N191" i="11"/>
  <c r="P195" i="6"/>
  <c r="N195" i="6"/>
  <c r="Q195" i="6"/>
  <c r="O195" i="6"/>
  <c r="W195" i="6" s="1"/>
  <c r="M195" i="6"/>
  <c r="O195" i="16"/>
  <c r="D196" i="16"/>
  <c r="N195" i="16"/>
  <c r="M195" i="16"/>
  <c r="P195" i="16"/>
  <c r="Q195" i="16"/>
  <c r="O193" i="12"/>
  <c r="W193" i="12" s="1"/>
  <c r="N193" i="12"/>
  <c r="Q193" i="12"/>
  <c r="M193" i="12"/>
  <c r="P193" i="12"/>
  <c r="S193" i="12" s="1"/>
  <c r="N192" i="10"/>
  <c r="D193" i="10"/>
  <c r="Q192" i="10"/>
  <c r="O192" i="10"/>
  <c r="V192" i="10" s="1"/>
  <c r="M192" i="10"/>
  <c r="P192" i="10"/>
  <c r="S192" i="10" s="1"/>
  <c r="T199" i="7"/>
  <c r="M191" i="9"/>
  <c r="P191" i="9"/>
  <c r="T191" i="9" s="1"/>
  <c r="O191" i="9"/>
  <c r="W191" i="9" s="1"/>
  <c r="Q191" i="9"/>
  <c r="N191" i="9"/>
  <c r="D192" i="9"/>
  <c r="D194" i="8"/>
  <c r="Q193" i="8"/>
  <c r="P193" i="8"/>
  <c r="S193" i="8" s="1"/>
  <c r="O193" i="8"/>
  <c r="N193" i="8"/>
  <c r="M193" i="8"/>
  <c r="M200" i="7"/>
  <c r="N200" i="7"/>
  <c r="Q200" i="7"/>
  <c r="P200" i="7"/>
  <c r="T200" i="7" s="1"/>
  <c r="O200" i="7"/>
  <c r="V200" i="7" s="1"/>
  <c r="O195" i="2"/>
  <c r="V195" i="2" s="1"/>
  <c r="Q195" i="2"/>
  <c r="N195" i="2"/>
  <c r="P195" i="2"/>
  <c r="S195" i="2" s="1"/>
  <c r="M195" i="2"/>
  <c r="D199" i="15"/>
  <c r="Q198" i="15"/>
  <c r="P198" i="15"/>
  <c r="T198" i="15" s="1"/>
  <c r="O198" i="15"/>
  <c r="W198" i="15" s="1"/>
  <c r="M198" i="15"/>
  <c r="N198" i="15"/>
  <c r="N194" i="14"/>
  <c r="M194" i="14"/>
  <c r="D195" i="14"/>
  <c r="N195" i="13"/>
  <c r="M195" i="13"/>
  <c r="Q195" i="13"/>
  <c r="O195" i="13"/>
  <c r="V195" i="13" s="1"/>
  <c r="P195" i="13"/>
  <c r="T195" i="13" s="1"/>
  <c r="P192" i="11"/>
  <c r="T192" i="11" s="1"/>
  <c r="D193" i="11"/>
  <c r="N192" i="11"/>
  <c r="M192" i="11"/>
  <c r="O192" i="11"/>
  <c r="W192" i="11" s="1"/>
  <c r="Q192" i="11"/>
  <c r="O196" i="6"/>
  <c r="N196" i="6"/>
  <c r="P196" i="6"/>
  <c r="T196" i="6" s="1"/>
  <c r="M196" i="6"/>
  <c r="Q196" i="6"/>
  <c r="O196" i="16"/>
  <c r="V196" i="16" s="1"/>
  <c r="Q196" i="16"/>
  <c r="N196" i="16"/>
  <c r="M196" i="16"/>
  <c r="D197" i="16"/>
  <c r="P196" i="16"/>
  <c r="M194" i="12"/>
  <c r="O194" i="12"/>
  <c r="N194" i="12"/>
  <c r="P194" i="12"/>
  <c r="S194" i="12" s="1"/>
  <c r="Q194" i="12"/>
  <c r="P193" i="10"/>
  <c r="T193" i="10" s="1"/>
  <c r="D194" i="10"/>
  <c r="N193" i="10"/>
  <c r="M193" i="10"/>
  <c r="Q193" i="10"/>
  <c r="O193" i="10"/>
  <c r="N192" i="9"/>
  <c r="O192" i="9"/>
  <c r="V192" i="9" s="1"/>
  <c r="M192" i="9"/>
  <c r="P192" i="9"/>
  <c r="Q192" i="9"/>
  <c r="D193" i="9"/>
  <c r="P194" i="8"/>
  <c r="T194" i="8" s="1"/>
  <c r="N194" i="8"/>
  <c r="Q194" i="8"/>
  <c r="D195" i="8"/>
  <c r="M194" i="8"/>
  <c r="O194" i="8"/>
  <c r="V194" i="8" s="1"/>
  <c r="Q201" i="7"/>
  <c r="O201" i="7"/>
  <c r="M201" i="7"/>
  <c r="P201" i="7"/>
  <c r="T201" i="7" s="1"/>
  <c r="N201" i="7"/>
  <c r="N196" i="2"/>
  <c r="Q196" i="2"/>
  <c r="M196" i="2"/>
  <c r="O196" i="2"/>
  <c r="W196" i="2" s="1"/>
  <c r="P196" i="2"/>
  <c r="S196" i="2" s="1"/>
  <c r="D200" i="15"/>
  <c r="M199" i="15"/>
  <c r="Q199" i="15"/>
  <c r="P199" i="15"/>
  <c r="S199" i="15" s="1"/>
  <c r="O199" i="15"/>
  <c r="W199" i="15" s="1"/>
  <c r="N199" i="15"/>
  <c r="M195" i="14"/>
  <c r="D196" i="14"/>
  <c r="N195" i="14"/>
  <c r="M196" i="13"/>
  <c r="N196" i="13"/>
  <c r="P196" i="13"/>
  <c r="T196" i="13" s="1"/>
  <c r="O196" i="13"/>
  <c r="Q196" i="13"/>
  <c r="M193" i="11"/>
  <c r="D194" i="11"/>
  <c r="O193" i="11"/>
  <c r="V193" i="11" s="1"/>
  <c r="Q193" i="11"/>
  <c r="P193" i="11"/>
  <c r="T193" i="11" s="1"/>
  <c r="N193" i="11"/>
  <c r="P197" i="6"/>
  <c r="O197" i="6"/>
  <c r="W197" i="6" s="1"/>
  <c r="N197" i="6"/>
  <c r="Q197" i="6"/>
  <c r="M197" i="6"/>
  <c r="Q197" i="16"/>
  <c r="D198" i="16"/>
  <c r="M197" i="16"/>
  <c r="P197" i="16"/>
  <c r="S197" i="16" s="1"/>
  <c r="N197" i="16"/>
  <c r="O197" i="16"/>
  <c r="V197" i="16" s="1"/>
  <c r="O195" i="12"/>
  <c r="V195" i="12" s="1"/>
  <c r="N195" i="12"/>
  <c r="P195" i="12"/>
  <c r="Q195" i="12"/>
  <c r="M195" i="12"/>
  <c r="P194" i="10"/>
  <c r="T194" i="10" s="1"/>
  <c r="Q194" i="10"/>
  <c r="N194" i="10"/>
  <c r="M194" i="10"/>
  <c r="O194" i="10"/>
  <c r="V194" i="10" s="1"/>
  <c r="D195" i="10"/>
  <c r="P193" i="9"/>
  <c r="T193" i="9" s="1"/>
  <c r="Q193" i="9"/>
  <c r="D194" i="9"/>
  <c r="M193" i="9"/>
  <c r="N193" i="9"/>
  <c r="O193" i="9"/>
  <c r="V193" i="9" s="1"/>
  <c r="O195" i="8"/>
  <c r="V195" i="8" s="1"/>
  <c r="D196" i="8"/>
  <c r="P195" i="8"/>
  <c r="T195" i="8" s="1"/>
  <c r="Q195" i="8"/>
  <c r="N195" i="8"/>
  <c r="M195" i="8"/>
  <c r="P202" i="7"/>
  <c r="T202" i="7" s="1"/>
  <c r="O202" i="7"/>
  <c r="W202" i="7" s="1"/>
  <c r="M202" i="7"/>
  <c r="Q202" i="7"/>
  <c r="N202" i="7"/>
  <c r="O197" i="2"/>
  <c r="V197" i="2" s="1"/>
  <c r="N197" i="2"/>
  <c r="M197" i="2"/>
  <c r="P197" i="2"/>
  <c r="S197" i="2" s="1"/>
  <c r="Q197" i="2"/>
  <c r="D201" i="15"/>
  <c r="N200" i="15"/>
  <c r="O200" i="15"/>
  <c r="W200" i="15" s="1"/>
  <c r="Q200" i="15"/>
  <c r="P200" i="15"/>
  <c r="T200" i="15" s="1"/>
  <c r="M200" i="15"/>
  <c r="N196" i="14"/>
  <c r="D197" i="14"/>
  <c r="M196" i="14"/>
  <c r="Q197" i="13"/>
  <c r="N197" i="13"/>
  <c r="M197" i="13"/>
  <c r="O197" i="13"/>
  <c r="W197" i="13" s="1"/>
  <c r="P197" i="13"/>
  <c r="S197" i="13" s="1"/>
  <c r="M194" i="11"/>
  <c r="O194" i="11"/>
  <c r="W194" i="11" s="1"/>
  <c r="Q194" i="11"/>
  <c r="D195" i="11"/>
  <c r="P194" i="11"/>
  <c r="S194" i="11" s="1"/>
  <c r="N194" i="11"/>
  <c r="M198" i="6"/>
  <c r="Q198" i="6"/>
  <c r="N198" i="6"/>
  <c r="O198" i="6"/>
  <c r="W198" i="6" s="1"/>
  <c r="P198" i="6"/>
  <c r="S198" i="6" s="1"/>
  <c r="O198" i="16"/>
  <c r="P198" i="16"/>
  <c r="S198" i="16" s="1"/>
  <c r="M198" i="16"/>
  <c r="D199" i="16"/>
  <c r="Q198" i="16"/>
  <c r="N198" i="16"/>
  <c r="M196" i="12"/>
  <c r="O196" i="12"/>
  <c r="V196" i="12" s="1"/>
  <c r="N196" i="12"/>
  <c r="P196" i="12"/>
  <c r="T196" i="12" s="1"/>
  <c r="Q196" i="12"/>
  <c r="P195" i="10"/>
  <c r="T195" i="10" s="1"/>
  <c r="O195" i="10"/>
  <c r="V195" i="10" s="1"/>
  <c r="M195" i="10"/>
  <c r="Q195" i="10"/>
  <c r="N195" i="10"/>
  <c r="D196" i="10"/>
  <c r="Q194" i="9"/>
  <c r="O194" i="9"/>
  <c r="W194" i="9" s="1"/>
  <c r="N194" i="9"/>
  <c r="D195" i="9"/>
  <c r="P194" i="9"/>
  <c r="S194" i="9" s="1"/>
  <c r="M194" i="9"/>
  <c r="O196" i="8"/>
  <c r="M196" i="8"/>
  <c r="P196" i="8"/>
  <c r="T196" i="8" s="1"/>
  <c r="N196" i="8"/>
  <c r="D197" i="8"/>
  <c r="Q196" i="8"/>
  <c r="O203" i="7"/>
  <c r="W203" i="7" s="1"/>
  <c r="P203" i="7"/>
  <c r="T203" i="7" s="1"/>
  <c r="Q203" i="7"/>
  <c r="N203" i="7"/>
  <c r="M203" i="7"/>
  <c r="P198" i="2"/>
  <c r="S198" i="2" s="1"/>
  <c r="N198" i="2"/>
  <c r="O198" i="2"/>
  <c r="V198" i="2" s="1"/>
  <c r="M198" i="2"/>
  <c r="Q198" i="2"/>
  <c r="D202" i="15"/>
  <c r="N201" i="15"/>
  <c r="O201" i="15"/>
  <c r="W201" i="15" s="1"/>
  <c r="P201" i="15"/>
  <c r="Q201" i="15"/>
  <c r="M201" i="15"/>
  <c r="M197" i="14"/>
  <c r="D198" i="14"/>
  <c r="N197" i="14"/>
  <c r="Q198" i="13"/>
  <c r="P198" i="13"/>
  <c r="T198" i="13" s="1"/>
  <c r="O198" i="13"/>
  <c r="W198" i="13" s="1"/>
  <c r="N198" i="13"/>
  <c r="M198" i="13"/>
  <c r="O195" i="11"/>
  <c r="W195" i="11" s="1"/>
  <c r="D196" i="11"/>
  <c r="Q195" i="11"/>
  <c r="N195" i="11"/>
  <c r="P195" i="11"/>
  <c r="S195" i="11" s="1"/>
  <c r="M195" i="11"/>
  <c r="M199" i="6"/>
  <c r="P199" i="6"/>
  <c r="S199" i="6" s="1"/>
  <c r="N199" i="6"/>
  <c r="O199" i="6"/>
  <c r="W199" i="6" s="1"/>
  <c r="Q199" i="6"/>
  <c r="N199" i="16"/>
  <c r="D200" i="16"/>
  <c r="Q199" i="16"/>
  <c r="P199" i="16"/>
  <c r="T199" i="16" s="1"/>
  <c r="M199" i="16"/>
  <c r="O199" i="16"/>
  <c r="W199" i="16" s="1"/>
  <c r="O197" i="12"/>
  <c r="W197" i="12" s="1"/>
  <c r="N197" i="12"/>
  <c r="Q197" i="12"/>
  <c r="M197" i="12"/>
  <c r="P197" i="12"/>
  <c r="S197" i="12" s="1"/>
  <c r="Q196" i="10"/>
  <c r="D197" i="10"/>
  <c r="P196" i="10"/>
  <c r="T196" i="10" s="1"/>
  <c r="N196" i="10"/>
  <c r="O196" i="10"/>
  <c r="V196" i="10" s="1"/>
  <c r="M196" i="10"/>
  <c r="D196" i="9"/>
  <c r="N195" i="9"/>
  <c r="M195" i="9"/>
  <c r="O195" i="9"/>
  <c r="W195" i="9" s="1"/>
  <c r="P195" i="9"/>
  <c r="S195" i="9" s="1"/>
  <c r="Q195" i="9"/>
  <c r="P197" i="8"/>
  <c r="S197" i="8" s="1"/>
  <c r="D198" i="8"/>
  <c r="N197" i="8"/>
  <c r="Q197" i="8"/>
  <c r="O197" i="8"/>
  <c r="V197" i="8" s="1"/>
  <c r="M197" i="8"/>
  <c r="N204" i="7"/>
  <c r="P204" i="7"/>
  <c r="Q204" i="7"/>
  <c r="O204" i="7"/>
  <c r="W204" i="7" s="1"/>
  <c r="M204" i="7"/>
  <c r="O199" i="2"/>
  <c r="N199" i="2"/>
  <c r="Q199" i="2"/>
  <c r="P199" i="2"/>
  <c r="T199" i="2" s="1"/>
  <c r="M199" i="2"/>
  <c r="D203" i="15"/>
  <c r="O202" i="15"/>
  <c r="W202" i="15" s="1"/>
  <c r="N202" i="15"/>
  <c r="Q202" i="15"/>
  <c r="M202" i="15"/>
  <c r="P202" i="15"/>
  <c r="T202" i="15" s="1"/>
  <c r="M198" i="14"/>
  <c r="D199" i="14"/>
  <c r="N198" i="14"/>
  <c r="O199" i="13"/>
  <c r="W199" i="13" s="1"/>
  <c r="N199" i="13"/>
  <c r="P199" i="13"/>
  <c r="M199" i="13"/>
  <c r="Q199" i="13"/>
  <c r="N196" i="11"/>
  <c r="O196" i="11"/>
  <c r="W196" i="11" s="1"/>
  <c r="M196" i="11"/>
  <c r="Q196" i="11"/>
  <c r="P196" i="11"/>
  <c r="S196" i="11" s="1"/>
  <c r="D197" i="11"/>
  <c r="Q200" i="6"/>
  <c r="M200" i="6"/>
  <c r="N200" i="6"/>
  <c r="P200" i="6"/>
  <c r="T200" i="6" s="1"/>
  <c r="O200" i="6"/>
  <c r="V200" i="6" s="1"/>
  <c r="Q200" i="16"/>
  <c r="N200" i="16"/>
  <c r="M200" i="16"/>
  <c r="D201" i="16"/>
  <c r="O200" i="16"/>
  <c r="W200" i="16" s="1"/>
  <c r="P200" i="16"/>
  <c r="S200" i="16" s="1"/>
  <c r="O198" i="12"/>
  <c r="V198" i="12" s="1"/>
  <c r="M198" i="12"/>
  <c r="P198" i="12"/>
  <c r="T198" i="12" s="1"/>
  <c r="Q198" i="12"/>
  <c r="N198" i="12"/>
  <c r="O197" i="10"/>
  <c r="V197" i="10" s="1"/>
  <c r="P197" i="10"/>
  <c r="S197" i="10" s="1"/>
  <c r="N197" i="10"/>
  <c r="Q197" i="10"/>
  <c r="M197" i="10"/>
  <c r="D198" i="10"/>
  <c r="P196" i="9"/>
  <c r="T196" i="9" s="1"/>
  <c r="N196" i="9"/>
  <c r="Q196" i="9"/>
  <c r="O196" i="9"/>
  <c r="W196" i="9" s="1"/>
  <c r="D197" i="9"/>
  <c r="M196" i="9"/>
  <c r="N198" i="8"/>
  <c r="Q198" i="8"/>
  <c r="P198" i="8"/>
  <c r="T198" i="8" s="1"/>
  <c r="M198" i="8"/>
  <c r="D199" i="8"/>
  <c r="O198" i="8"/>
  <c r="M205" i="7"/>
  <c r="Q205" i="7"/>
  <c r="N205" i="7"/>
  <c r="P205" i="7"/>
  <c r="S205" i="7" s="1"/>
  <c r="O205" i="7"/>
  <c r="W205" i="7" s="1"/>
  <c r="M200" i="2"/>
  <c r="O200" i="2"/>
  <c r="W200" i="2" s="1"/>
  <c r="Q200" i="2"/>
  <c r="N200" i="2"/>
  <c r="P200" i="2"/>
  <c r="S200" i="2" s="1"/>
  <c r="D204" i="15"/>
  <c r="O203" i="15"/>
  <c r="W203" i="15" s="1"/>
  <c r="Q203" i="15"/>
  <c r="N203" i="15"/>
  <c r="P203" i="15"/>
  <c r="S203" i="15" s="1"/>
  <c r="M203" i="15"/>
  <c r="N199" i="14"/>
  <c r="M199" i="14"/>
  <c r="D200" i="14"/>
  <c r="P200" i="13"/>
  <c r="T200" i="13" s="1"/>
  <c r="O200" i="13"/>
  <c r="V200" i="13" s="1"/>
  <c r="Q200" i="13"/>
  <c r="M200" i="13"/>
  <c r="N200" i="13"/>
  <c r="O197" i="11"/>
  <c r="V197" i="11" s="1"/>
  <c r="N197" i="11"/>
  <c r="Q197" i="11"/>
  <c r="D198" i="11"/>
  <c r="P197" i="11"/>
  <c r="M197" i="11"/>
  <c r="P201" i="6"/>
  <c r="S201" i="6" s="1"/>
  <c r="Q201" i="6"/>
  <c r="O201" i="6"/>
  <c r="V201" i="6" s="1"/>
  <c r="N201" i="6"/>
  <c r="M201" i="6"/>
  <c r="M201" i="16"/>
  <c r="D202" i="16"/>
  <c r="P201" i="16"/>
  <c r="S201" i="16" s="1"/>
  <c r="Q201" i="16"/>
  <c r="N201" i="16"/>
  <c r="O201" i="16"/>
  <c r="O199" i="12"/>
  <c r="W199" i="12" s="1"/>
  <c r="M199" i="12"/>
  <c r="Q199" i="12"/>
  <c r="N199" i="12"/>
  <c r="P199" i="12"/>
  <c r="T199" i="12" s="1"/>
  <c r="M198" i="10"/>
  <c r="P198" i="10"/>
  <c r="T198" i="10" s="1"/>
  <c r="N198" i="10"/>
  <c r="Q198" i="10"/>
  <c r="D199" i="10"/>
  <c r="O198" i="10"/>
  <c r="Q197" i="9"/>
  <c r="M197" i="9"/>
  <c r="D198" i="9"/>
  <c r="O197" i="9"/>
  <c r="V197" i="9" s="1"/>
  <c r="P197" i="9"/>
  <c r="S197" i="9" s="1"/>
  <c r="N197" i="9"/>
  <c r="M199" i="8"/>
  <c r="P199" i="8"/>
  <c r="T199" i="8" s="1"/>
  <c r="N199" i="8"/>
  <c r="Q199" i="8"/>
  <c r="D200" i="8"/>
  <c r="O199" i="8"/>
  <c r="W199" i="8" s="1"/>
  <c r="N206" i="7"/>
  <c r="M206" i="7"/>
  <c r="O206" i="7"/>
  <c r="W206" i="7" s="1"/>
  <c r="Q206" i="7"/>
  <c r="P206" i="7"/>
  <c r="Q201" i="2"/>
  <c r="O201" i="2"/>
  <c r="M201" i="2"/>
  <c r="N201" i="2"/>
  <c r="P201" i="2"/>
  <c r="T201" i="2" s="1"/>
  <c r="D205" i="15"/>
  <c r="N204" i="15"/>
  <c r="O204" i="15"/>
  <c r="W204" i="15" s="1"/>
  <c r="Q204" i="15"/>
  <c r="M204" i="15"/>
  <c r="P204" i="15"/>
  <c r="D201" i="14"/>
  <c r="N200" i="14"/>
  <c r="M200" i="14"/>
  <c r="M201" i="13"/>
  <c r="P201" i="13"/>
  <c r="S201" i="13" s="1"/>
  <c r="Q201" i="13"/>
  <c r="N201" i="13"/>
  <c r="O201" i="13"/>
  <c r="W201" i="13" s="1"/>
  <c r="Q198" i="11"/>
  <c r="D199" i="11"/>
  <c r="P198" i="11"/>
  <c r="S198" i="11" s="1"/>
  <c r="M198" i="11"/>
  <c r="N198" i="11"/>
  <c r="O198" i="11"/>
  <c r="V198" i="11" s="1"/>
  <c r="M202" i="6"/>
  <c r="O202" i="6"/>
  <c r="W202" i="6" s="1"/>
  <c r="N202" i="6"/>
  <c r="P202" i="6"/>
  <c r="S202" i="6" s="1"/>
  <c r="Q202" i="6"/>
  <c r="O202" i="16"/>
  <c r="W202" i="16" s="1"/>
  <c r="P202" i="16"/>
  <c r="S202" i="16" s="1"/>
  <c r="N202" i="16"/>
  <c r="D203" i="16"/>
  <c r="Q202" i="16"/>
  <c r="M202" i="16"/>
  <c r="Q200" i="12"/>
  <c r="P200" i="12"/>
  <c r="S200" i="12" s="1"/>
  <c r="N200" i="12"/>
  <c r="M200" i="12"/>
  <c r="O200" i="12"/>
  <c r="W200" i="12" s="1"/>
  <c r="N199" i="10"/>
  <c r="P199" i="10"/>
  <c r="O199" i="10"/>
  <c r="V199" i="10" s="1"/>
  <c r="D200" i="10"/>
  <c r="M199" i="10"/>
  <c r="Q199" i="10"/>
  <c r="M198" i="9"/>
  <c r="P198" i="9"/>
  <c r="S198" i="9" s="1"/>
  <c r="D199" i="9"/>
  <c r="N198" i="9"/>
  <c r="Q198" i="9"/>
  <c r="O198" i="9"/>
  <c r="V198" i="9" s="1"/>
  <c r="N200" i="8"/>
  <c r="Q200" i="8"/>
  <c r="M200" i="8"/>
  <c r="D201" i="8"/>
  <c r="P200" i="8"/>
  <c r="O200" i="8"/>
  <c r="V200" i="8" s="1"/>
  <c r="N207" i="7"/>
  <c r="M207" i="7"/>
  <c r="P207" i="7"/>
  <c r="S207" i="7" s="1"/>
  <c r="O207" i="7"/>
  <c r="W207" i="7" s="1"/>
  <c r="Q207" i="7"/>
  <c r="Q202" i="2"/>
  <c r="N202" i="2"/>
  <c r="P202" i="2"/>
  <c r="T202" i="2" s="1"/>
  <c r="O202" i="2"/>
  <c r="V202" i="2" s="1"/>
  <c r="M202" i="2"/>
  <c r="D206" i="15"/>
  <c r="N205" i="15"/>
  <c r="M205" i="15"/>
  <c r="Q205" i="15"/>
  <c r="P205" i="15"/>
  <c r="S205" i="15" s="1"/>
  <c r="O205" i="15"/>
  <c r="W205" i="15" s="1"/>
  <c r="M201" i="14"/>
  <c r="D202" i="14"/>
  <c r="N201" i="14"/>
  <c r="Q202" i="13"/>
  <c r="O202" i="13"/>
  <c r="W202" i="13" s="1"/>
  <c r="P202" i="13"/>
  <c r="T202" i="13" s="1"/>
  <c r="N202" i="13"/>
  <c r="M202" i="13"/>
  <c r="P199" i="11"/>
  <c r="S199" i="11" s="1"/>
  <c r="O199" i="11"/>
  <c r="W199" i="11" s="1"/>
  <c r="M199" i="11"/>
  <c r="Q199" i="11"/>
  <c r="D200" i="11"/>
  <c r="N199" i="11"/>
  <c r="P203" i="6"/>
  <c r="T203" i="6" s="1"/>
  <c r="N203" i="6"/>
  <c r="M203" i="6"/>
  <c r="O203" i="6"/>
  <c r="W203" i="6" s="1"/>
  <c r="Q203" i="6"/>
  <c r="N203" i="16"/>
  <c r="Q203" i="16"/>
  <c r="O203" i="16"/>
  <c r="V203" i="16" s="1"/>
  <c r="P203" i="16"/>
  <c r="S203" i="16" s="1"/>
  <c r="M203" i="16"/>
  <c r="D204" i="16"/>
  <c r="M201" i="12"/>
  <c r="P201" i="12"/>
  <c r="S201" i="12" s="1"/>
  <c r="O201" i="12"/>
  <c r="W201" i="12" s="1"/>
  <c r="N201" i="12"/>
  <c r="Q201" i="12"/>
  <c r="Q200" i="10"/>
  <c r="O200" i="10"/>
  <c r="V200" i="10" s="1"/>
  <c r="P200" i="10"/>
  <c r="T200" i="10" s="1"/>
  <c r="D201" i="10"/>
  <c r="M200" i="10"/>
  <c r="N200" i="10"/>
  <c r="N199" i="9"/>
  <c r="D200" i="9"/>
  <c r="M199" i="9"/>
  <c r="P199" i="9"/>
  <c r="T199" i="9" s="1"/>
  <c r="Q199" i="9"/>
  <c r="O199" i="9"/>
  <c r="W199" i="9" s="1"/>
  <c r="N201" i="8"/>
  <c r="D202" i="8"/>
  <c r="Q201" i="8"/>
  <c r="O201" i="8"/>
  <c r="V201" i="8" s="1"/>
  <c r="P201" i="8"/>
  <c r="S201" i="8" s="1"/>
  <c r="M201" i="8"/>
  <c r="N208" i="7"/>
  <c r="M208" i="7"/>
  <c r="Q208" i="7"/>
  <c r="P208" i="7"/>
  <c r="O208" i="7"/>
  <c r="W208" i="7" s="1"/>
  <c r="N203" i="2"/>
  <c r="Q203" i="2"/>
  <c r="P203" i="2"/>
  <c r="M203" i="2"/>
  <c r="O203" i="2"/>
  <c r="W203" i="2" s="1"/>
  <c r="D207" i="15"/>
  <c r="P206" i="15"/>
  <c r="Q206" i="15"/>
  <c r="O206" i="15"/>
  <c r="V206" i="15" s="1"/>
  <c r="M206" i="15"/>
  <c r="N206" i="15"/>
  <c r="M202" i="14"/>
  <c r="D203" i="14"/>
  <c r="N202" i="14"/>
  <c r="Q203" i="13"/>
  <c r="N203" i="13"/>
  <c r="O203" i="13"/>
  <c r="P203" i="13"/>
  <c r="T203" i="13" s="1"/>
  <c r="M203" i="13"/>
  <c r="P200" i="11"/>
  <c r="T200" i="11" s="1"/>
  <c r="Q200" i="11"/>
  <c r="N200" i="11"/>
  <c r="D201" i="11"/>
  <c r="O200" i="11"/>
  <c r="V200" i="11" s="1"/>
  <c r="M200" i="11"/>
  <c r="Q204" i="6"/>
  <c r="O204" i="6"/>
  <c r="W204" i="6" s="1"/>
  <c r="M204" i="6"/>
  <c r="P204" i="6"/>
  <c r="S204" i="6" s="1"/>
  <c r="N204" i="6"/>
  <c r="Q204" i="16"/>
  <c r="N204" i="16"/>
  <c r="O204" i="16"/>
  <c r="V204" i="16" s="1"/>
  <c r="M204" i="16"/>
  <c r="D205" i="16"/>
  <c r="P204" i="16"/>
  <c r="S204" i="16" s="1"/>
  <c r="Q202" i="12"/>
  <c r="M202" i="12"/>
  <c r="O202" i="12"/>
  <c r="N202" i="12"/>
  <c r="P202" i="12"/>
  <c r="T202" i="12" s="1"/>
  <c r="P201" i="10"/>
  <c r="T201" i="10" s="1"/>
  <c r="O201" i="10"/>
  <c r="V201" i="10" s="1"/>
  <c r="Q201" i="10"/>
  <c r="N201" i="10"/>
  <c r="D202" i="10"/>
  <c r="M201" i="10"/>
  <c r="O200" i="9"/>
  <c r="V200" i="9" s="1"/>
  <c r="Q200" i="9"/>
  <c r="M200" i="9"/>
  <c r="N200" i="9"/>
  <c r="D201" i="9"/>
  <c r="P200" i="9"/>
  <c r="S200" i="9" s="1"/>
  <c r="N202" i="8"/>
  <c r="Q202" i="8"/>
  <c r="P202" i="8"/>
  <c r="T202" i="8" s="1"/>
  <c r="O202" i="8"/>
  <c r="V202" i="8" s="1"/>
  <c r="M202" i="8"/>
  <c r="D203" i="8"/>
  <c r="N209" i="7"/>
  <c r="P209" i="7"/>
  <c r="S209" i="7" s="1"/>
  <c r="O209" i="7"/>
  <c r="W209" i="7" s="1"/>
  <c r="Q209" i="7"/>
  <c r="M209" i="7"/>
  <c r="O204" i="2"/>
  <c r="W204" i="2" s="1"/>
  <c r="M204" i="2"/>
  <c r="P204" i="2"/>
  <c r="T204" i="2" s="1"/>
  <c r="N204" i="2"/>
  <c r="Q204" i="2"/>
  <c r="O207" i="15"/>
  <c r="W207" i="15" s="1"/>
  <c r="Q207" i="15"/>
  <c r="N207" i="15"/>
  <c r="P207" i="15"/>
  <c r="S207" i="15" s="1"/>
  <c r="M207" i="15"/>
  <c r="D204" i="14"/>
  <c r="N203" i="14"/>
  <c r="M203" i="14"/>
  <c r="Q204" i="13"/>
  <c r="P204" i="13"/>
  <c r="S204" i="13" s="1"/>
  <c r="N204" i="13"/>
  <c r="M204" i="13"/>
  <c r="O204" i="13"/>
  <c r="N201" i="11"/>
  <c r="O201" i="11"/>
  <c r="W201" i="11" s="1"/>
  <c r="D202" i="11"/>
  <c r="P201" i="11"/>
  <c r="T201" i="11" s="1"/>
  <c r="Q201" i="11"/>
  <c r="M201" i="11"/>
  <c r="N205" i="6"/>
  <c r="M205" i="6"/>
  <c r="P205" i="6"/>
  <c r="T205" i="6" s="1"/>
  <c r="Q205" i="6"/>
  <c r="O205" i="6"/>
  <c r="V205" i="6" s="1"/>
  <c r="M205" i="16"/>
  <c r="P205" i="16"/>
  <c r="S205" i="16" s="1"/>
  <c r="D206" i="16"/>
  <c r="N205" i="16"/>
  <c r="O205" i="16"/>
  <c r="W205" i="16" s="1"/>
  <c r="Q205" i="16"/>
  <c r="M203" i="12"/>
  <c r="O203" i="12"/>
  <c r="V203" i="12" s="1"/>
  <c r="N203" i="12"/>
  <c r="P203" i="12"/>
  <c r="T203" i="12" s="1"/>
  <c r="Q203" i="12"/>
  <c r="O202" i="10"/>
  <c r="W202" i="10" s="1"/>
  <c r="Q202" i="10"/>
  <c r="P202" i="10"/>
  <c r="S202" i="10" s="1"/>
  <c r="N202" i="10"/>
  <c r="D203" i="10"/>
  <c r="M202" i="10"/>
  <c r="D202" i="9"/>
  <c r="N201" i="9"/>
  <c r="Q201" i="9"/>
  <c r="O201" i="9"/>
  <c r="V201" i="9" s="1"/>
  <c r="M201" i="9"/>
  <c r="P201" i="9"/>
  <c r="T201" i="9" s="1"/>
  <c r="M203" i="8"/>
  <c r="D204" i="8"/>
  <c r="P203" i="8"/>
  <c r="S203" i="8" s="1"/>
  <c r="Q203" i="8"/>
  <c r="N203" i="8"/>
  <c r="O203" i="8"/>
  <c r="V203" i="8" s="1"/>
  <c r="Q205" i="2"/>
  <c r="P205" i="2"/>
  <c r="S205" i="2" s="1"/>
  <c r="O205" i="2"/>
  <c r="M205" i="2"/>
  <c r="N205" i="2"/>
  <c r="D205" i="14"/>
  <c r="N204" i="14"/>
  <c r="M204" i="14"/>
  <c r="P205" i="13"/>
  <c r="N205" i="13"/>
  <c r="M205" i="13"/>
  <c r="Q205" i="13"/>
  <c r="O205" i="13"/>
  <c r="W205" i="13" s="1"/>
  <c r="P202" i="11"/>
  <c r="N202" i="11"/>
  <c r="Q202" i="11"/>
  <c r="O202" i="11"/>
  <c r="W202" i="11" s="1"/>
  <c r="M202" i="11"/>
  <c r="D203" i="11"/>
  <c r="N206" i="6"/>
  <c r="O206" i="6"/>
  <c r="V206" i="6" s="1"/>
  <c r="P206" i="6"/>
  <c r="T206" i="6" s="1"/>
  <c r="M206" i="6"/>
  <c r="Q206" i="6"/>
  <c r="O206" i="16"/>
  <c r="V206" i="16" s="1"/>
  <c r="P206" i="16"/>
  <c r="S206" i="16" s="1"/>
  <c r="M206" i="16"/>
  <c r="N206" i="16"/>
  <c r="D207" i="16"/>
  <c r="Q206" i="16"/>
  <c r="Q204" i="12"/>
  <c r="M204" i="12"/>
  <c r="O204" i="12"/>
  <c r="W204" i="12" s="1"/>
  <c r="N204" i="12"/>
  <c r="P204" i="12"/>
  <c r="T204" i="12" s="1"/>
  <c r="O203" i="10"/>
  <c r="W203" i="10" s="1"/>
  <c r="N203" i="10"/>
  <c r="P203" i="10"/>
  <c r="S203" i="10" s="1"/>
  <c r="D204" i="10"/>
  <c r="Q203" i="10"/>
  <c r="M203" i="10"/>
  <c r="N202" i="9"/>
  <c r="Q202" i="9"/>
  <c r="P202" i="9"/>
  <c r="S202" i="9" s="1"/>
  <c r="O202" i="9"/>
  <c r="V202" i="9" s="1"/>
  <c r="M202" i="9"/>
  <c r="D203" i="9"/>
  <c r="P204" i="8"/>
  <c r="T204" i="8" s="1"/>
  <c r="D205" i="8"/>
  <c r="O204" i="8"/>
  <c r="V204" i="8" s="1"/>
  <c r="N204" i="8"/>
  <c r="M204" i="8"/>
  <c r="Q204" i="8"/>
  <c r="O206" i="2"/>
  <c r="V206" i="2" s="1"/>
  <c r="M206" i="2"/>
  <c r="Q206" i="2"/>
  <c r="P206" i="2"/>
  <c r="S206" i="2" s="1"/>
  <c r="N206" i="2"/>
  <c r="D206" i="14"/>
  <c r="M205" i="14"/>
  <c r="N205" i="14"/>
  <c r="P206" i="13"/>
  <c r="S206" i="13" s="1"/>
  <c r="Q206" i="13"/>
  <c r="O206" i="13"/>
  <c r="N206" i="13"/>
  <c r="M206" i="13"/>
  <c r="S204" i="12"/>
  <c r="Q203" i="11"/>
  <c r="P203" i="11"/>
  <c r="T203" i="11" s="1"/>
  <c r="N203" i="11"/>
  <c r="M203" i="11"/>
  <c r="O203" i="11"/>
  <c r="V203" i="11" s="1"/>
  <c r="D204" i="11"/>
  <c r="N207" i="6"/>
  <c r="O207" i="6"/>
  <c r="P207" i="6"/>
  <c r="S207" i="6" s="1"/>
  <c r="Q207" i="6"/>
  <c r="M207" i="6"/>
  <c r="N207" i="16"/>
  <c r="Q207" i="16"/>
  <c r="O207" i="16"/>
  <c r="V207" i="16" s="1"/>
  <c r="P207" i="16"/>
  <c r="S207" i="16" s="1"/>
  <c r="M207" i="16"/>
  <c r="N205" i="12"/>
  <c r="Q205" i="12"/>
  <c r="M205" i="12"/>
  <c r="P205" i="12"/>
  <c r="S205" i="12" s="1"/>
  <c r="O205" i="12"/>
  <c r="Q204" i="10"/>
  <c r="M204" i="10"/>
  <c r="O204" i="10"/>
  <c r="V204" i="10" s="1"/>
  <c r="N204" i="10"/>
  <c r="D205" i="10"/>
  <c r="P204" i="10"/>
  <c r="S204" i="10" s="1"/>
  <c r="O203" i="9"/>
  <c r="W203" i="9" s="1"/>
  <c r="M203" i="9"/>
  <c r="P203" i="9"/>
  <c r="S203" i="9" s="1"/>
  <c r="N203" i="9"/>
  <c r="D204" i="9"/>
  <c r="Q203" i="9"/>
  <c r="P205" i="8"/>
  <c r="Q205" i="8"/>
  <c r="O205" i="8"/>
  <c r="V205" i="8" s="1"/>
  <c r="N205" i="8"/>
  <c r="D206" i="8"/>
  <c r="M205" i="8"/>
  <c r="P207" i="2"/>
  <c r="T207" i="2" s="1"/>
  <c r="Q207" i="2"/>
  <c r="O207" i="2"/>
  <c r="V207" i="2" s="1"/>
  <c r="N207" i="2"/>
  <c r="M207" i="2"/>
  <c r="M206" i="14"/>
  <c r="D207" i="14"/>
  <c r="N206" i="14"/>
  <c r="O207" i="13"/>
  <c r="W207" i="13" s="1"/>
  <c r="P207" i="13"/>
  <c r="T207" i="13" s="1"/>
  <c r="M207" i="13"/>
  <c r="Q207" i="13"/>
  <c r="N207" i="13"/>
  <c r="P204" i="11"/>
  <c r="T204" i="11" s="1"/>
  <c r="Q204" i="11"/>
  <c r="N204" i="11"/>
  <c r="D205" i="11"/>
  <c r="O204" i="11"/>
  <c r="M204" i="11"/>
  <c r="Q208" i="6"/>
  <c r="N208" i="6"/>
  <c r="P208" i="6"/>
  <c r="T208" i="6" s="1"/>
  <c r="O208" i="6"/>
  <c r="V208" i="6" s="1"/>
  <c r="M208" i="6"/>
  <c r="P206" i="12"/>
  <c r="S206" i="12" s="1"/>
  <c r="O206" i="12"/>
  <c r="V206" i="12" s="1"/>
  <c r="M206" i="12"/>
  <c r="Q206" i="12"/>
  <c r="N206" i="12"/>
  <c r="N205" i="10"/>
  <c r="Q205" i="10"/>
  <c r="M205" i="10"/>
  <c r="P205" i="10"/>
  <c r="S205" i="10" s="1"/>
  <c r="D206" i="10"/>
  <c r="O205" i="10"/>
  <c r="W205" i="10" s="1"/>
  <c r="N204" i="9"/>
  <c r="P204" i="9"/>
  <c r="S204" i="9" s="1"/>
  <c r="O204" i="9"/>
  <c r="V204" i="9" s="1"/>
  <c r="M204" i="9"/>
  <c r="D205" i="9"/>
  <c r="Q204" i="9"/>
  <c r="Q206" i="8"/>
  <c r="N206" i="8"/>
  <c r="O206" i="8"/>
  <c r="V206" i="8" s="1"/>
  <c r="P206" i="8"/>
  <c r="S206" i="8" s="1"/>
  <c r="M206" i="8"/>
  <c r="M208" i="2"/>
  <c r="N208" i="2"/>
  <c r="P208" i="2"/>
  <c r="Q208" i="2"/>
  <c r="O208" i="2"/>
  <c r="V208" i="2" s="1"/>
  <c r="M207" i="14"/>
  <c r="N207" i="14"/>
  <c r="S207" i="13"/>
  <c r="D206" i="11"/>
  <c r="O205" i="11"/>
  <c r="Q205" i="11"/>
  <c r="P205" i="11"/>
  <c r="T205" i="11" s="1"/>
  <c r="M205" i="11"/>
  <c r="N205" i="11"/>
  <c r="O209" i="6"/>
  <c r="W209" i="6" s="1"/>
  <c r="N209" i="6"/>
  <c r="Q209" i="6"/>
  <c r="P209" i="6"/>
  <c r="S209" i="6" s="1"/>
  <c r="M209" i="6"/>
  <c r="P207" i="12"/>
  <c r="S207" i="12" s="1"/>
  <c r="O207" i="12"/>
  <c r="W207" i="12" s="1"/>
  <c r="M207" i="12"/>
  <c r="Q207" i="12"/>
  <c r="N207" i="12"/>
  <c r="Q206" i="10"/>
  <c r="N206" i="10"/>
  <c r="P206" i="10"/>
  <c r="S206" i="10" s="1"/>
  <c r="M206" i="10"/>
  <c r="O206" i="10"/>
  <c r="V206" i="10" s="1"/>
  <c r="M205" i="9"/>
  <c r="P205" i="9"/>
  <c r="T205" i="9" s="1"/>
  <c r="Q205" i="9"/>
  <c r="N205" i="9"/>
  <c r="O205" i="9"/>
  <c r="W205" i="9" s="1"/>
  <c r="D206" i="9"/>
  <c r="O209" i="2"/>
  <c r="V209" i="2" s="1"/>
  <c r="M209" i="2"/>
  <c r="Q209" i="2"/>
  <c r="N209" i="2"/>
  <c r="P209" i="2"/>
  <c r="S209" i="2" s="1"/>
  <c r="O206" i="11"/>
  <c r="W206" i="11" s="1"/>
  <c r="Q206" i="11"/>
  <c r="N206" i="11"/>
  <c r="P206" i="11"/>
  <c r="S206" i="11" s="1"/>
  <c r="M206" i="11"/>
  <c r="M206" i="9"/>
  <c r="N206" i="9"/>
  <c r="O206" i="9"/>
  <c r="W206" i="9" s="1"/>
  <c r="Q206" i="9"/>
  <c r="P206" i="9"/>
  <c r="T206" i="9" s="1"/>
  <c r="P210" i="2"/>
  <c r="S210" i="2" s="1"/>
  <c r="Q210" i="2"/>
  <c r="N210" i="2"/>
  <c r="O210" i="2"/>
  <c r="V210" i="2" s="1"/>
  <c r="M210" i="2"/>
  <c r="R211" i="2"/>
  <c r="S211" i="2"/>
  <c r="M211" i="2"/>
  <c r="T211" i="2"/>
  <c r="N211" i="2"/>
  <c r="P211" i="2"/>
  <c r="O211" i="2"/>
  <c r="W211" i="2" s="1"/>
  <c r="V76" i="3"/>
  <c r="AX76" i="3" s="1"/>
  <c r="V100" i="3"/>
  <c r="AX100" i="3" s="1"/>
  <c r="V45" i="3"/>
  <c r="AX45" i="3" s="1"/>
  <c r="V49" i="3"/>
  <c r="AX49" i="3" s="1"/>
  <c r="V110" i="3"/>
  <c r="AX110" i="3" s="1"/>
  <c r="V32" i="3"/>
  <c r="AX32" i="3" s="1"/>
  <c r="V95" i="3"/>
  <c r="AX95" i="3" s="1"/>
  <c r="F89" i="25" l="1"/>
  <c r="K33" i="22" s="1"/>
  <c r="G89" i="25"/>
  <c r="O33" i="22"/>
  <c r="G86" i="25"/>
  <c r="O30" i="22"/>
  <c r="F109" i="25"/>
  <c r="G109" i="25"/>
  <c r="O53" i="22"/>
  <c r="F14" i="25"/>
  <c r="C13" i="22" s="1"/>
  <c r="G13" i="22"/>
  <c r="N18" i="28"/>
  <c r="CK19" i="27" s="1"/>
  <c r="C20" i="16" s="1"/>
  <c r="M18" i="28"/>
  <c r="CP19" i="27"/>
  <c r="U19" i="27"/>
  <c r="O18" i="28"/>
  <c r="Q18" i="28" s="1"/>
  <c r="F6" i="25"/>
  <c r="D5" i="22" s="1"/>
  <c r="G5" i="22"/>
  <c r="G6" i="25"/>
  <c r="N102" i="28"/>
  <c r="CK103" i="27" s="1"/>
  <c r="C104" i="16" s="1"/>
  <c r="M102" i="28"/>
  <c r="F65" i="25"/>
  <c r="O9" i="22"/>
  <c r="G96" i="25"/>
  <c r="O40" i="22"/>
  <c r="O102" i="28"/>
  <c r="Q102" i="28" s="1"/>
  <c r="U103" i="27"/>
  <c r="AA103" i="27"/>
  <c r="CP103" i="27"/>
  <c r="AG103" i="27"/>
  <c r="F74" i="25"/>
  <c r="K18" i="22" s="1"/>
  <c r="G74" i="25"/>
  <c r="L18" i="22" s="1"/>
  <c r="O18" i="22"/>
  <c r="G47" i="22"/>
  <c r="G48" i="25"/>
  <c r="F48" i="25"/>
  <c r="C47" i="22" s="1"/>
  <c r="F110" i="25"/>
  <c r="K54" i="22" s="1"/>
  <c r="O54" i="22"/>
  <c r="G110" i="25"/>
  <c r="F68" i="25"/>
  <c r="K12" i="22" s="1"/>
  <c r="G68" i="25"/>
  <c r="L12" i="22" s="1"/>
  <c r="O12" i="22"/>
  <c r="F90" i="25"/>
  <c r="G90" i="25"/>
  <c r="O34" i="22"/>
  <c r="G51" i="25"/>
  <c r="G50" i="22"/>
  <c r="F51" i="25"/>
  <c r="C50" i="22" s="1"/>
  <c r="G31" i="25"/>
  <c r="D30" i="22" s="1"/>
  <c r="F31" i="25"/>
  <c r="C30" i="22" s="1"/>
  <c r="G30" i="22"/>
  <c r="G36" i="25"/>
  <c r="F36" i="25"/>
  <c r="C35" i="22" s="1"/>
  <c r="G35" i="22"/>
  <c r="G40" i="25"/>
  <c r="G39" i="22"/>
  <c r="F40" i="25"/>
  <c r="C39" i="22" s="1"/>
  <c r="F5" i="25"/>
  <c r="C4" i="22" s="1"/>
  <c r="G5" i="25"/>
  <c r="D4" i="22" s="1"/>
  <c r="G4" i="22"/>
  <c r="F112" i="25"/>
  <c r="K56" i="22" s="1"/>
  <c r="G112" i="25"/>
  <c r="O56" i="22"/>
  <c r="F98" i="25"/>
  <c r="K42" i="22" s="1"/>
  <c r="O42" i="22"/>
  <c r="G12" i="25"/>
  <c r="F12" i="25"/>
  <c r="C11" i="22" s="1"/>
  <c r="G11" i="22"/>
  <c r="F60" i="25"/>
  <c r="K4" i="22" s="1"/>
  <c r="O4" i="22"/>
  <c r="G60" i="25"/>
  <c r="O41" i="22"/>
  <c r="F97" i="25"/>
  <c r="K41" i="22" s="1"/>
  <c r="G97" i="25"/>
  <c r="F77" i="25"/>
  <c r="G77" i="25"/>
  <c r="O21" i="22"/>
  <c r="F27" i="25"/>
  <c r="G27" i="25"/>
  <c r="D26" i="22" s="1"/>
  <c r="G26" i="22"/>
  <c r="G56" i="25"/>
  <c r="D55" i="22" s="1"/>
  <c r="F56" i="25"/>
  <c r="C55" i="22" s="1"/>
  <c r="G55" i="22"/>
  <c r="M78" i="28"/>
  <c r="N78" i="28"/>
  <c r="CK79" i="27" s="1"/>
  <c r="C80" i="16" s="1"/>
  <c r="Y111" i="3"/>
  <c r="AY111" i="3" s="1"/>
  <c r="Y109" i="3"/>
  <c r="AY109" i="3" s="1"/>
  <c r="Y107" i="3"/>
  <c r="AY107" i="3" s="1"/>
  <c r="Y101" i="3"/>
  <c r="AY101" i="3" s="1"/>
  <c r="Y98" i="3"/>
  <c r="AY98" i="3" s="1"/>
  <c r="Y96" i="3"/>
  <c r="AY96" i="3" s="1"/>
  <c r="Y94" i="3"/>
  <c r="AY94" i="3" s="1"/>
  <c r="Y92" i="3"/>
  <c r="AY92" i="3" s="1"/>
  <c r="Y89" i="3"/>
  <c r="AY89" i="3" s="1"/>
  <c r="Y87" i="3"/>
  <c r="AY87" i="3" s="1"/>
  <c r="Y84" i="3"/>
  <c r="AY84" i="3" s="1"/>
  <c r="Y82" i="3"/>
  <c r="AY82" i="3" s="1"/>
  <c r="Y80" i="3"/>
  <c r="AY80" i="3" s="1"/>
  <c r="Y78" i="3"/>
  <c r="AY78" i="3" s="1"/>
  <c r="Y76" i="3"/>
  <c r="AY76" i="3" s="1"/>
  <c r="Y74" i="3"/>
  <c r="AY74" i="3" s="1"/>
  <c r="Y72" i="3"/>
  <c r="AY72" i="3" s="1"/>
  <c r="Y70" i="3"/>
  <c r="AY70" i="3" s="1"/>
  <c r="Y68" i="3"/>
  <c r="AY68" i="3" s="1"/>
  <c r="Y65" i="3"/>
  <c r="AY65" i="3" s="1"/>
  <c r="Y63" i="3"/>
  <c r="AY63" i="3" s="1"/>
  <c r="Y61" i="3"/>
  <c r="AY61" i="3" s="1"/>
  <c r="Y59" i="3"/>
  <c r="AY59" i="3" s="1"/>
  <c r="Y57" i="3"/>
  <c r="AY57" i="3" s="1"/>
  <c r="Y55" i="3"/>
  <c r="AY55" i="3" s="1"/>
  <c r="Y52" i="3"/>
  <c r="AY52" i="3" s="1"/>
  <c r="Y50" i="3"/>
  <c r="AY50" i="3" s="1"/>
  <c r="Y48" i="3"/>
  <c r="AY48" i="3" s="1"/>
  <c r="Y45" i="3"/>
  <c r="AY45" i="3" s="1"/>
  <c r="Y43" i="3"/>
  <c r="AY43" i="3" s="1"/>
  <c r="Y41" i="3"/>
  <c r="AY41" i="3" s="1"/>
  <c r="Y39" i="3"/>
  <c r="AY39" i="3" s="1"/>
  <c r="Y37" i="3"/>
  <c r="AY37" i="3" s="1"/>
  <c r="Y35" i="3"/>
  <c r="AY35" i="3" s="1"/>
  <c r="Y33" i="3"/>
  <c r="AY33" i="3" s="1"/>
  <c r="Y29" i="3"/>
  <c r="AY29" i="3" s="1"/>
  <c r="Y26" i="3"/>
  <c r="AY26" i="3" s="1"/>
  <c r="Y24" i="3"/>
  <c r="AY24" i="3" s="1"/>
  <c r="Y22" i="3"/>
  <c r="AY22" i="3" s="1"/>
  <c r="Y19" i="3"/>
  <c r="AY19" i="3" s="1"/>
  <c r="Y17" i="3"/>
  <c r="AY17" i="3" s="1"/>
  <c r="Y15" i="3"/>
  <c r="AY15" i="3" s="1"/>
  <c r="Y13" i="3"/>
  <c r="AY13" i="3" s="1"/>
  <c r="Y11" i="3"/>
  <c r="AY11" i="3" s="1"/>
  <c r="Y9" i="3"/>
  <c r="AY9" i="3" s="1"/>
  <c r="Y6" i="3"/>
  <c r="AY6" i="3" s="1"/>
  <c r="Y4" i="3"/>
  <c r="AY4" i="3" s="1"/>
  <c r="Y110" i="3"/>
  <c r="AY110" i="3" s="1"/>
  <c r="G53" i="22"/>
  <c r="F54" i="25"/>
  <c r="C53" i="22" s="1"/>
  <c r="G54" i="25"/>
  <c r="G44" i="25"/>
  <c r="D43" i="22" s="1"/>
  <c r="F44" i="25"/>
  <c r="C43" i="22" s="1"/>
  <c r="G43" i="22"/>
  <c r="G53" i="25"/>
  <c r="G52" i="22"/>
  <c r="F53" i="25"/>
  <c r="C52" i="22" s="1"/>
  <c r="G46" i="25"/>
  <c r="G45" i="22"/>
  <c r="F46" i="25"/>
  <c r="C45" i="22" s="1"/>
  <c r="G56" i="22"/>
  <c r="F57" i="25"/>
  <c r="C56" i="22" s="1"/>
  <c r="G57" i="25"/>
  <c r="G34" i="25"/>
  <c r="G33" i="22"/>
  <c r="F34" i="25"/>
  <c r="C33" i="22" s="1"/>
  <c r="G44" i="22"/>
  <c r="F45" i="25"/>
  <c r="D44" i="22" s="1"/>
  <c r="G45" i="25"/>
  <c r="M86" i="28"/>
  <c r="N86" i="28"/>
  <c r="G39" i="25"/>
  <c r="D38" i="22" s="1"/>
  <c r="F39" i="25"/>
  <c r="C38" i="22" s="1"/>
  <c r="G38" i="22"/>
  <c r="G88" i="25"/>
  <c r="F88" i="25"/>
  <c r="K32" i="22" s="1"/>
  <c r="O32" i="22"/>
  <c r="O48" i="22"/>
  <c r="F104" i="25"/>
  <c r="K48" i="22" s="1"/>
  <c r="G104" i="25"/>
  <c r="G83" i="25"/>
  <c r="O27" i="22"/>
  <c r="F83" i="25"/>
  <c r="K27" i="22" s="1"/>
  <c r="G95" i="25"/>
  <c r="F95" i="25"/>
  <c r="O39" i="22"/>
  <c r="O19" i="22"/>
  <c r="F75" i="25"/>
  <c r="K19" i="22" s="1"/>
  <c r="G75" i="25"/>
  <c r="G71" i="25"/>
  <c r="F71" i="25"/>
  <c r="K15" i="22" s="1"/>
  <c r="O15" i="22"/>
  <c r="G22" i="25"/>
  <c r="F22" i="25"/>
  <c r="G21" i="22"/>
  <c r="F33" i="25"/>
  <c r="D32" i="22" s="1"/>
  <c r="G33" i="25"/>
  <c r="G32" i="22"/>
  <c r="G42" i="22"/>
  <c r="G43" i="25"/>
  <c r="D42" i="22" s="1"/>
  <c r="F43" i="25"/>
  <c r="C42" i="22" s="1"/>
  <c r="O13" i="22"/>
  <c r="F69" i="25"/>
  <c r="K13" i="22" s="1"/>
  <c r="G69" i="25"/>
  <c r="F8" i="25"/>
  <c r="C7" i="22" s="1"/>
  <c r="G7" i="22"/>
  <c r="G8" i="25"/>
  <c r="O7" i="22"/>
  <c r="F63" i="25"/>
  <c r="K7" i="22" s="1"/>
  <c r="G63" i="25"/>
  <c r="F78" i="25"/>
  <c r="L22" i="22" s="1"/>
  <c r="O22" i="22"/>
  <c r="G78" i="25"/>
  <c r="G25" i="25"/>
  <c r="G24" i="22"/>
  <c r="F25" i="25"/>
  <c r="G64" i="25"/>
  <c r="F64" i="25"/>
  <c r="K8" i="22" s="1"/>
  <c r="O8" i="22"/>
  <c r="G66" i="25"/>
  <c r="L10" i="22" s="1"/>
  <c r="F66" i="25"/>
  <c r="K10" i="22" s="1"/>
  <c r="O10" i="22"/>
  <c r="F11" i="25"/>
  <c r="C10" i="22" s="1"/>
  <c r="G10" i="22"/>
  <c r="G11" i="25"/>
  <c r="G15" i="22"/>
  <c r="G16" i="25"/>
  <c r="F16" i="25"/>
  <c r="C15" i="22" s="1"/>
  <c r="G98" i="25"/>
  <c r="G21" i="25"/>
  <c r="D20" i="22" s="1"/>
  <c r="G72" i="25"/>
  <c r="L16" i="22" s="1"/>
  <c r="G18" i="25"/>
  <c r="D17" i="22" s="1"/>
  <c r="F96" i="25"/>
  <c r="K40" i="22" s="1"/>
  <c r="G65" i="25"/>
  <c r="L9" i="22" s="1"/>
  <c r="F86" i="25"/>
  <c r="K30" i="22" s="1"/>
  <c r="G14" i="25"/>
  <c r="D13" i="22" s="1"/>
  <c r="F4" i="25"/>
  <c r="C3" i="22" s="1"/>
  <c r="EE87" i="27"/>
  <c r="AE32" i="3"/>
  <c r="BA32" i="3" s="1"/>
  <c r="AE29" i="3"/>
  <c r="BA29" i="3" s="1"/>
  <c r="AE25" i="3"/>
  <c r="BA25" i="3" s="1"/>
  <c r="AE23" i="3"/>
  <c r="BA23" i="3" s="1"/>
  <c r="AE21" i="3"/>
  <c r="BA21" i="3" s="1"/>
  <c r="AE19" i="3"/>
  <c r="BA19" i="3" s="1"/>
  <c r="AE17" i="3"/>
  <c r="BA17" i="3" s="1"/>
  <c r="AE15" i="3"/>
  <c r="BA15" i="3" s="1"/>
  <c r="AE13" i="3"/>
  <c r="BA13" i="3" s="1"/>
  <c r="AE11" i="3"/>
  <c r="BA11" i="3" s="1"/>
  <c r="AE9" i="3"/>
  <c r="BA9" i="3" s="1"/>
  <c r="AE7" i="3"/>
  <c r="BA7" i="3" s="1"/>
  <c r="AE5" i="3"/>
  <c r="BA5" i="3" s="1"/>
  <c r="C4" i="25"/>
  <c r="F3" i="22" s="1"/>
  <c r="P13" i="15"/>
  <c r="N13" i="15"/>
  <c r="P12" i="15"/>
  <c r="N9" i="15"/>
  <c r="N12" i="15"/>
  <c r="O10" i="15"/>
  <c r="P10" i="15" s="1"/>
  <c r="N4" i="15"/>
  <c r="N11" i="15"/>
  <c r="N8" i="15"/>
  <c r="P8" i="15"/>
  <c r="O4" i="15"/>
  <c r="M7" i="15"/>
  <c r="N7" i="15" s="1"/>
  <c r="M6" i="15"/>
  <c r="O6" i="15" s="1"/>
  <c r="P6" i="15" s="1"/>
  <c r="M5" i="15"/>
  <c r="N5" i="15" s="1"/>
  <c r="DE91" i="27"/>
  <c r="FD91" i="27" s="1"/>
  <c r="DD67" i="27"/>
  <c r="EC67" i="27" s="1"/>
  <c r="EP67" i="27" s="1"/>
  <c r="BX67" i="23"/>
  <c r="CK67" i="23"/>
  <c r="V5" i="3"/>
  <c r="AX5" i="3" s="1"/>
  <c r="V7" i="3"/>
  <c r="AX7" i="3" s="1"/>
  <c r="V11" i="3"/>
  <c r="AX11" i="3" s="1"/>
  <c r="V13" i="3"/>
  <c r="AX13" i="3" s="1"/>
  <c r="V16" i="3"/>
  <c r="AX16" i="3" s="1"/>
  <c r="V18" i="3"/>
  <c r="AX18" i="3" s="1"/>
  <c r="V20" i="3"/>
  <c r="AX20" i="3" s="1"/>
  <c r="V22" i="3"/>
  <c r="AX22" i="3" s="1"/>
  <c r="V24" i="3"/>
  <c r="AX24" i="3" s="1"/>
  <c r="V26" i="3"/>
  <c r="AX26" i="3" s="1"/>
  <c r="V29" i="3"/>
  <c r="AX29" i="3" s="1"/>
  <c r="V35" i="3"/>
  <c r="AX35" i="3" s="1"/>
  <c r="V41" i="3"/>
  <c r="AX41" i="3" s="1"/>
  <c r="V43" i="3"/>
  <c r="AX43" i="3" s="1"/>
  <c r="V52" i="3"/>
  <c r="AX52" i="3" s="1"/>
  <c r="V54" i="3"/>
  <c r="AX54" i="3" s="1"/>
  <c r="V56" i="3"/>
  <c r="AX56" i="3" s="1"/>
  <c r="V58" i="3"/>
  <c r="AX58" i="3" s="1"/>
  <c r="V60" i="3"/>
  <c r="AX60" i="3" s="1"/>
  <c r="V62" i="3"/>
  <c r="AX62" i="3" s="1"/>
  <c r="V64" i="3"/>
  <c r="AX64" i="3" s="1"/>
  <c r="V67" i="3"/>
  <c r="AX67" i="3" s="1"/>
  <c r="V69" i="3"/>
  <c r="AX69" i="3" s="1"/>
  <c r="V71" i="3"/>
  <c r="AX71" i="3" s="1"/>
  <c r="V74" i="3"/>
  <c r="AX74" i="3" s="1"/>
  <c r="V79" i="3"/>
  <c r="AX79" i="3" s="1"/>
  <c r="V81" i="3"/>
  <c r="AX81" i="3" s="1"/>
  <c r="V85" i="3"/>
  <c r="AX85" i="3" s="1"/>
  <c r="V89" i="3"/>
  <c r="AX89" i="3" s="1"/>
  <c r="V91" i="3"/>
  <c r="AX91" i="3" s="1"/>
  <c r="V93" i="3"/>
  <c r="AX93" i="3" s="1"/>
  <c r="V98" i="3"/>
  <c r="AX98" i="3" s="1"/>
  <c r="V106" i="3"/>
  <c r="AX106" i="3" s="1"/>
  <c r="V108" i="3"/>
  <c r="AX108" i="3" s="1"/>
  <c r="AB112" i="3"/>
  <c r="AZ112" i="3" s="1"/>
  <c r="AB110" i="3"/>
  <c r="AZ110" i="3" s="1"/>
  <c r="AB108" i="3"/>
  <c r="AZ108" i="3" s="1"/>
  <c r="AB106" i="3"/>
  <c r="AZ106" i="3" s="1"/>
  <c r="AB103" i="3"/>
  <c r="AZ103" i="3" s="1"/>
  <c r="AB100" i="3"/>
  <c r="AZ100" i="3" s="1"/>
  <c r="AB98" i="3"/>
  <c r="AZ98" i="3" s="1"/>
  <c r="AB95" i="3"/>
  <c r="AZ95" i="3" s="1"/>
  <c r="AB93" i="3"/>
  <c r="AZ93" i="3" s="1"/>
  <c r="AB91" i="3"/>
  <c r="AZ91" i="3" s="1"/>
  <c r="AB89" i="3"/>
  <c r="AZ89" i="3" s="1"/>
  <c r="AB87" i="3"/>
  <c r="AZ87" i="3" s="1"/>
  <c r="AB84" i="3"/>
  <c r="AZ84" i="3" s="1"/>
  <c r="AB82" i="3"/>
  <c r="AZ82" i="3" s="1"/>
  <c r="AB80" i="3"/>
  <c r="AZ80" i="3" s="1"/>
  <c r="AB78" i="3"/>
  <c r="AZ78" i="3" s="1"/>
  <c r="AB75" i="3"/>
  <c r="AZ75" i="3" s="1"/>
  <c r="V6" i="3"/>
  <c r="AX6" i="3" s="1"/>
  <c r="V8" i="3"/>
  <c r="AX8" i="3" s="1"/>
  <c r="V10" i="3"/>
  <c r="AX10" i="3" s="1"/>
  <c r="V12" i="3"/>
  <c r="AX12" i="3" s="1"/>
  <c r="V14" i="3"/>
  <c r="AX14" i="3" s="1"/>
  <c r="V17" i="3"/>
  <c r="AX17" i="3" s="1"/>
  <c r="V19" i="3"/>
  <c r="AX19" i="3" s="1"/>
  <c r="V21" i="3"/>
  <c r="AX21" i="3" s="1"/>
  <c r="V23" i="3"/>
  <c r="AX23" i="3" s="1"/>
  <c r="V25" i="3"/>
  <c r="AX25" i="3" s="1"/>
  <c r="V28" i="3"/>
  <c r="AX28" i="3" s="1"/>
  <c r="V30" i="3"/>
  <c r="AX30" i="3" s="1"/>
  <c r="V33" i="3"/>
  <c r="AX33" i="3" s="1"/>
  <c r="V36" i="3"/>
  <c r="AX36" i="3" s="1"/>
  <c r="V38" i="3"/>
  <c r="AX38" i="3" s="1"/>
  <c r="V40" i="3"/>
  <c r="AX40" i="3" s="1"/>
  <c r="V42" i="3"/>
  <c r="AX42" i="3" s="1"/>
  <c r="V44" i="3"/>
  <c r="AX44" i="3" s="1"/>
  <c r="V48" i="3"/>
  <c r="AX48" i="3" s="1"/>
  <c r="V50" i="3"/>
  <c r="AX50" i="3" s="1"/>
  <c r="V53" i="3"/>
  <c r="AX53" i="3" s="1"/>
  <c r="V55" i="3"/>
  <c r="AX55" i="3" s="1"/>
  <c r="V57" i="3"/>
  <c r="AX57" i="3" s="1"/>
  <c r="V59" i="3"/>
  <c r="AX59" i="3" s="1"/>
  <c r="V61" i="3"/>
  <c r="AX61" i="3" s="1"/>
  <c r="V63" i="3"/>
  <c r="AX63" i="3" s="1"/>
  <c r="V65" i="3"/>
  <c r="AX65" i="3" s="1"/>
  <c r="V68" i="3"/>
  <c r="AX68" i="3" s="1"/>
  <c r="V70" i="3"/>
  <c r="AX70" i="3" s="1"/>
  <c r="V73" i="3"/>
  <c r="AX73" i="3" s="1"/>
  <c r="V77" i="3"/>
  <c r="AX77" i="3" s="1"/>
  <c r="V80" i="3"/>
  <c r="AX80" i="3" s="1"/>
  <c r="V82" i="3"/>
  <c r="AX82" i="3" s="1"/>
  <c r="V84" i="3"/>
  <c r="AX84" i="3" s="1"/>
  <c r="V88" i="3"/>
  <c r="AX88" i="3" s="1"/>
  <c r="V101" i="3"/>
  <c r="AX101" i="3" s="1"/>
  <c r="C4" i="15"/>
  <c r="AB72" i="3"/>
  <c r="AZ72" i="3" s="1"/>
  <c r="AB70" i="3"/>
  <c r="AZ70" i="3" s="1"/>
  <c r="AB68" i="3"/>
  <c r="AZ68" i="3" s="1"/>
  <c r="AB65" i="3"/>
  <c r="AZ65" i="3" s="1"/>
  <c r="AB63" i="3"/>
  <c r="AZ63" i="3" s="1"/>
  <c r="AB61" i="3"/>
  <c r="AZ61" i="3" s="1"/>
  <c r="AB59" i="3"/>
  <c r="AZ59" i="3" s="1"/>
  <c r="AB56" i="3"/>
  <c r="AZ56" i="3" s="1"/>
  <c r="AB53" i="3"/>
  <c r="AZ53" i="3" s="1"/>
  <c r="AB51" i="3"/>
  <c r="AZ51" i="3" s="1"/>
  <c r="AB49" i="3"/>
  <c r="AZ49" i="3" s="1"/>
  <c r="AB45" i="3"/>
  <c r="AZ45" i="3" s="1"/>
  <c r="AB43" i="3"/>
  <c r="AZ43" i="3" s="1"/>
  <c r="AB41" i="3"/>
  <c r="AZ41" i="3" s="1"/>
  <c r="AB39" i="3"/>
  <c r="AZ39" i="3" s="1"/>
  <c r="AB37" i="3"/>
  <c r="AZ37" i="3" s="1"/>
  <c r="AB35" i="3"/>
  <c r="AZ35" i="3" s="1"/>
  <c r="AB32" i="3"/>
  <c r="AZ32" i="3" s="1"/>
  <c r="AB29" i="3"/>
  <c r="AZ29" i="3" s="1"/>
  <c r="AB26" i="3"/>
  <c r="AZ26" i="3" s="1"/>
  <c r="AB24" i="3"/>
  <c r="AZ24" i="3" s="1"/>
  <c r="AB22" i="3"/>
  <c r="AZ22" i="3" s="1"/>
  <c r="AB19" i="3"/>
  <c r="AZ19" i="3" s="1"/>
  <c r="AB16" i="3"/>
  <c r="AZ16" i="3" s="1"/>
  <c r="AB13" i="3"/>
  <c r="AZ13" i="3" s="1"/>
  <c r="AB11" i="3"/>
  <c r="AZ11" i="3" s="1"/>
  <c r="AB9" i="3"/>
  <c r="AZ9" i="3" s="1"/>
  <c r="AB7" i="3"/>
  <c r="AZ7" i="3" s="1"/>
  <c r="AB5" i="3"/>
  <c r="AZ5" i="3" s="1"/>
  <c r="V90" i="3"/>
  <c r="AX90" i="3" s="1"/>
  <c r="AE101" i="3"/>
  <c r="BA101" i="3" s="1"/>
  <c r="V75" i="3"/>
  <c r="AX75" i="3" s="1"/>
  <c r="T183" i="15"/>
  <c r="W187" i="14"/>
  <c r="N17" i="2"/>
  <c r="W17" i="2" s="1"/>
  <c r="R49" i="10"/>
  <c r="R202" i="6"/>
  <c r="DX139" i="5"/>
  <c r="DX160" i="5"/>
  <c r="CF114" i="5"/>
  <c r="Z106" i="23"/>
  <c r="CA106" i="23" s="1"/>
  <c r="CO106" i="23" s="1"/>
  <c r="T173" i="15"/>
  <c r="W197" i="14"/>
  <c r="V193" i="14"/>
  <c r="V167" i="14"/>
  <c r="V127" i="2"/>
  <c r="W23" i="14"/>
  <c r="W179" i="14"/>
  <c r="V143" i="14"/>
  <c r="W55" i="14"/>
  <c r="DW138" i="5"/>
  <c r="DJ138" i="5" s="1"/>
  <c r="V51" i="14"/>
  <c r="DC5" i="27"/>
  <c r="FB5" i="27" s="1"/>
  <c r="R85" i="15"/>
  <c r="AF28" i="5"/>
  <c r="CE28" i="5" s="1"/>
  <c r="BC64" i="5"/>
  <c r="BP64" i="5" s="1"/>
  <c r="CC156" i="5"/>
  <c r="N10" i="13"/>
  <c r="CB110" i="23"/>
  <c r="AV175" i="5"/>
  <c r="DP175" i="5" s="1"/>
  <c r="DC175" i="5" s="1"/>
  <c r="DS135" i="5"/>
  <c r="AW163" i="5"/>
  <c r="BJ163" i="5" s="1"/>
  <c r="AW143" i="5"/>
  <c r="BJ143" i="5" s="1"/>
  <c r="CB166" i="5"/>
  <c r="CP166" i="5" s="1"/>
  <c r="V125" i="14"/>
  <c r="W165" i="14"/>
  <c r="V189" i="14"/>
  <c r="W173" i="14"/>
  <c r="V157" i="14"/>
  <c r="V129" i="14"/>
  <c r="W97" i="14"/>
  <c r="AX90" i="5"/>
  <c r="BK90" i="5" s="1"/>
  <c r="W201" i="14"/>
  <c r="W198" i="11"/>
  <c r="V181" i="14"/>
  <c r="V176" i="10"/>
  <c r="W177" i="14"/>
  <c r="W181" i="15"/>
  <c r="V169" i="14"/>
  <c r="V161" i="14"/>
  <c r="V141" i="14"/>
  <c r="W121" i="14"/>
  <c r="V69" i="14"/>
  <c r="BD134" i="5"/>
  <c r="BQ134" i="5" s="1"/>
  <c r="BH101" i="23"/>
  <c r="BU101" i="23" s="1"/>
  <c r="P100" i="3"/>
  <c r="AV100" i="3" s="1"/>
  <c r="S45" i="3"/>
  <c r="AW45" i="3" s="1"/>
  <c r="V153" i="14"/>
  <c r="W133" i="14"/>
  <c r="W93" i="14"/>
  <c r="BC46" i="5"/>
  <c r="DW46" i="5" s="1"/>
  <c r="D50" i="3"/>
  <c r="AR50" i="3" s="1"/>
  <c r="G99" i="3"/>
  <c r="AS99" i="3" s="1"/>
  <c r="G81" i="3"/>
  <c r="AS81" i="3" s="1"/>
  <c r="J101" i="3"/>
  <c r="AT101" i="3" s="1"/>
  <c r="J70" i="3"/>
  <c r="AT70" i="3" s="1"/>
  <c r="J29" i="3"/>
  <c r="AT29" i="3" s="1"/>
  <c r="M92" i="3"/>
  <c r="AU92" i="3" s="1"/>
  <c r="M61" i="3"/>
  <c r="AU61" i="3" s="1"/>
  <c r="M29" i="3"/>
  <c r="AU29" i="3" s="1"/>
  <c r="W6" i="16"/>
  <c r="EZ25" i="27"/>
  <c r="AB71" i="3"/>
  <c r="AZ71" i="3" s="1"/>
  <c r="AM90" i="23"/>
  <c r="CL90" i="23" s="1"/>
  <c r="AD25" i="5"/>
  <c r="BC25" i="5" s="1"/>
  <c r="AB182" i="3"/>
  <c r="AZ182" i="3" s="1"/>
  <c r="V207" i="14"/>
  <c r="V199" i="14"/>
  <c r="V62" i="14"/>
  <c r="W39" i="12"/>
  <c r="W38" i="14"/>
  <c r="N18" i="2"/>
  <c r="AI25" i="23"/>
  <c r="BH25" i="23" s="1"/>
  <c r="BU25" i="23" s="1"/>
  <c r="W186" i="14"/>
  <c r="V86" i="5"/>
  <c r="AW86" i="5" s="1"/>
  <c r="BJ86" i="5" s="1"/>
  <c r="W191" i="14"/>
  <c r="W183" i="14"/>
  <c r="W159" i="14"/>
  <c r="V135" i="14"/>
  <c r="W122" i="14"/>
  <c r="V107" i="14"/>
  <c r="R84" i="13"/>
  <c r="V4" i="12"/>
  <c r="V79" i="14"/>
  <c r="BL175" i="5"/>
  <c r="CS88" i="27"/>
  <c r="S108" i="3"/>
  <c r="AW108" i="3" s="1"/>
  <c r="DY178" i="5"/>
  <c r="BZ150" i="5"/>
  <c r="AX136" i="5"/>
  <c r="BK136" i="5" s="1"/>
  <c r="BC160" i="5"/>
  <c r="DW160" i="5" s="1"/>
  <c r="DJ160" i="5" s="1"/>
  <c r="W171" i="15"/>
  <c r="T79" i="12"/>
  <c r="V170" i="2"/>
  <c r="BM150" i="5"/>
  <c r="BD150" i="5"/>
  <c r="BQ150" i="5" s="1"/>
  <c r="BA79" i="23"/>
  <c r="BN79" i="23" s="1"/>
  <c r="CA79" i="23"/>
  <c r="CO79" i="23" s="1"/>
  <c r="T191" i="11"/>
  <c r="V189" i="15"/>
  <c r="V176" i="14"/>
  <c r="R176" i="2"/>
  <c r="V77" i="10"/>
  <c r="T52" i="16"/>
  <c r="DX159" i="5"/>
  <c r="BM125" i="5"/>
  <c r="AY174" i="5"/>
  <c r="BL174" i="5" s="1"/>
  <c r="DZ123" i="5"/>
  <c r="BX113" i="5"/>
  <c r="CB165" i="5"/>
  <c r="CP165" i="5" s="1"/>
  <c r="BX177" i="5"/>
  <c r="CD157" i="5"/>
  <c r="AB101" i="3"/>
  <c r="AZ101" i="3" s="1"/>
  <c r="AB55" i="3"/>
  <c r="AZ55" i="3" s="1"/>
  <c r="W201" i="10"/>
  <c r="W200" i="14"/>
  <c r="DC99" i="27"/>
  <c r="EB99" i="27" s="1"/>
  <c r="AF31" i="5"/>
  <c r="CE31" i="5" s="1"/>
  <c r="DS167" i="5"/>
  <c r="BR162" i="5"/>
  <c r="CB121" i="5"/>
  <c r="CP121" i="5" s="1"/>
  <c r="BC146" i="5"/>
  <c r="DW146" i="5" s="1"/>
  <c r="BA163" i="5"/>
  <c r="CF122" i="5"/>
  <c r="CC133" i="5"/>
  <c r="BA180" i="5"/>
  <c r="V52" i="14"/>
  <c r="S34" i="6"/>
  <c r="V28" i="14"/>
  <c r="H72" i="3"/>
  <c r="U54" i="5"/>
  <c r="AV54" i="5" s="1"/>
  <c r="BK115" i="5"/>
  <c r="BP133" i="5"/>
  <c r="Q5" i="7"/>
  <c r="R5" i="7" s="1"/>
  <c r="H112" i="3" s="1"/>
  <c r="AX178" i="5"/>
  <c r="DR178" i="5" s="1"/>
  <c r="BV139" i="5"/>
  <c r="CJ139" i="5" s="1"/>
  <c r="DV144" i="5"/>
  <c r="CE176" i="5"/>
  <c r="AZ137" i="5"/>
  <c r="DT137" i="5" s="1"/>
  <c r="CA112" i="5"/>
  <c r="CE170" i="5"/>
  <c r="AY133" i="5"/>
  <c r="BL133" i="5" s="1"/>
  <c r="T92" i="11"/>
  <c r="S92" i="11"/>
  <c r="DZ114" i="5"/>
  <c r="BS114" i="5"/>
  <c r="V89" i="12"/>
  <c r="W89" i="12"/>
  <c r="T95" i="6"/>
  <c r="S95" i="6"/>
  <c r="V121" i="2"/>
  <c r="W121" i="2"/>
  <c r="S114" i="9"/>
  <c r="DY176" i="5"/>
  <c r="DE96" i="27"/>
  <c r="FD96" i="27" s="1"/>
  <c r="AM95" i="23"/>
  <c r="CL95" i="23" s="1"/>
  <c r="CS68" i="27"/>
  <c r="V67" i="5"/>
  <c r="W136" i="14"/>
  <c r="V68" i="14"/>
  <c r="DC28" i="27"/>
  <c r="FB28" i="27" s="1"/>
  <c r="CC174" i="5"/>
  <c r="BD119" i="5"/>
  <c r="BQ119" i="5" s="1"/>
  <c r="AW141" i="5"/>
  <c r="BJ141" i="5" s="1"/>
  <c r="CB152" i="5"/>
  <c r="CP152" i="5" s="1"/>
  <c r="AV137" i="5"/>
  <c r="DP137" i="5" s="1"/>
  <c r="DC137" i="5" s="1"/>
  <c r="CC179" i="5"/>
  <c r="BY154" i="5"/>
  <c r="BZ158" i="5"/>
  <c r="BD125" i="5"/>
  <c r="DX125" i="5" s="1"/>
  <c r="CC153" i="5"/>
  <c r="AY145" i="5"/>
  <c r="DS145" i="5" s="1"/>
  <c r="CC155" i="5"/>
  <c r="CF178" i="5"/>
  <c r="CD126" i="5"/>
  <c r="AV126" i="5"/>
  <c r="BI126" i="5" s="1"/>
  <c r="AH94" i="5"/>
  <c r="CG94" i="5" s="1"/>
  <c r="DE78" i="27"/>
  <c r="FD78" i="27" s="1"/>
  <c r="AM78" i="23"/>
  <c r="CL78" i="23" s="1"/>
  <c r="DE105" i="27"/>
  <c r="FD105" i="27" s="1"/>
  <c r="AM104" i="23"/>
  <c r="CL104" i="23" s="1"/>
  <c r="CD118" i="5"/>
  <c r="BD118" i="5"/>
  <c r="BQ118" i="5" s="1"/>
  <c r="BZ140" i="5"/>
  <c r="AZ140" i="5"/>
  <c r="BM140" i="5" s="1"/>
  <c r="CA143" i="5"/>
  <c r="BA143" i="5"/>
  <c r="BX144" i="5"/>
  <c r="AX144" i="5"/>
  <c r="BK144" i="5" s="1"/>
  <c r="BY147" i="5"/>
  <c r="AY147" i="5"/>
  <c r="BL147" i="5" s="1"/>
  <c r="AZ175" i="5"/>
  <c r="BZ175" i="5"/>
  <c r="AV180" i="5"/>
  <c r="DP180" i="5" s="1"/>
  <c r="BV180" i="5"/>
  <c r="CJ180" i="5" s="1"/>
  <c r="BE180" i="5"/>
  <c r="CE180" i="5"/>
  <c r="BX180" i="5"/>
  <c r="AX180" i="5"/>
  <c r="DR180" i="5" s="1"/>
  <c r="CR79" i="27"/>
  <c r="U78" i="5"/>
  <c r="AV78" i="5" s="1"/>
  <c r="BI78" i="5" s="1"/>
  <c r="AJ78" i="5" s="1"/>
  <c r="C79" i="6" s="1"/>
  <c r="N10" i="12"/>
  <c r="Z54" i="23"/>
  <c r="CA54" i="23" s="1"/>
  <c r="CO54" i="23" s="1"/>
  <c r="BK152" i="5"/>
  <c r="CK70" i="23"/>
  <c r="CK23" i="23"/>
  <c r="BK113" i="5"/>
  <c r="BL179" i="5"/>
  <c r="R200" i="16"/>
  <c r="W182" i="8"/>
  <c r="V168" i="14"/>
  <c r="R153" i="15"/>
  <c r="W128" i="14"/>
  <c r="V124" i="14"/>
  <c r="W120" i="14"/>
  <c r="R116" i="11"/>
  <c r="V116" i="14"/>
  <c r="AH103" i="23"/>
  <c r="BG103" i="23" s="1"/>
  <c r="BT103" i="23" s="1"/>
  <c r="W81" i="6"/>
  <c r="R79" i="11"/>
  <c r="W60" i="14"/>
  <c r="AH52" i="23"/>
  <c r="BG52" i="23" s="1"/>
  <c r="V20" i="14"/>
  <c r="EA105" i="27"/>
  <c r="EN105" i="27" s="1"/>
  <c r="U35" i="5"/>
  <c r="AV35" i="5" s="1"/>
  <c r="DY151" i="5"/>
  <c r="DZ121" i="5"/>
  <c r="DW153" i="5"/>
  <c r="DJ153" i="5" s="1"/>
  <c r="DQ164" i="5"/>
  <c r="DW155" i="5"/>
  <c r="DJ155" i="5" s="1"/>
  <c r="BP136" i="5"/>
  <c r="DV166" i="5"/>
  <c r="CH26" i="23"/>
  <c r="AZ57" i="5"/>
  <c r="DT57" i="5" s="1"/>
  <c r="BD175" i="5"/>
  <c r="DX175" i="5" s="1"/>
  <c r="CC167" i="5"/>
  <c r="CC116" i="5"/>
  <c r="BX115" i="5"/>
  <c r="DS154" i="5"/>
  <c r="BY156" i="5"/>
  <c r="BE163" i="5"/>
  <c r="DY163" i="5" s="1"/>
  <c r="AV118" i="5"/>
  <c r="BI118" i="5" s="1"/>
  <c r="AJ118" i="5" s="1"/>
  <c r="BW176" i="5"/>
  <c r="BF152" i="5"/>
  <c r="BS152" i="5" s="1"/>
  <c r="BA176" i="5"/>
  <c r="CE141" i="5"/>
  <c r="CF165" i="5"/>
  <c r="DQ120" i="5"/>
  <c r="CB144" i="5"/>
  <c r="CP144" i="5" s="1"/>
  <c r="CD127" i="5"/>
  <c r="BA150" i="5"/>
  <c r="BV140" i="5"/>
  <c r="CJ140" i="5" s="1"/>
  <c r="BY135" i="5"/>
  <c r="BF177" i="5"/>
  <c r="DZ177" i="5" s="1"/>
  <c r="AH77" i="5"/>
  <c r="CG77" i="5" s="1"/>
  <c r="AD66" i="23"/>
  <c r="AA56" i="23"/>
  <c r="CB56" i="23" s="1"/>
  <c r="AG58" i="5"/>
  <c r="BF58" i="5" s="1"/>
  <c r="BS58" i="5" s="1"/>
  <c r="DE88" i="27"/>
  <c r="FD88" i="27" s="1"/>
  <c r="DC8" i="27"/>
  <c r="EB8" i="27" s="1"/>
  <c r="AK8" i="23"/>
  <c r="BJ8" i="23" s="1"/>
  <c r="ED8" i="23" s="1"/>
  <c r="DD113" i="27"/>
  <c r="AL112" i="23"/>
  <c r="BK112" i="23" s="1"/>
  <c r="BE128" i="5"/>
  <c r="BR128" i="5" s="1"/>
  <c r="CE128" i="5"/>
  <c r="BV138" i="5"/>
  <c r="CJ138" i="5" s="1"/>
  <c r="AV138" i="5"/>
  <c r="BI138" i="5" s="1"/>
  <c r="AJ138" i="5" s="1"/>
  <c r="BE143" i="5"/>
  <c r="DY143" i="5" s="1"/>
  <c r="CE143" i="5"/>
  <c r="BF144" i="5"/>
  <c r="CF144" i="5"/>
  <c r="AV168" i="5"/>
  <c r="BI168" i="5" s="1"/>
  <c r="BV168" i="5"/>
  <c r="CJ168" i="5" s="1"/>
  <c r="AX171" i="5"/>
  <c r="BX171" i="5"/>
  <c r="BC173" i="5"/>
  <c r="BP173" i="5" s="1"/>
  <c r="CC173" i="5"/>
  <c r="CQ173" i="5" s="1"/>
  <c r="BB177" i="5"/>
  <c r="CB177" i="5"/>
  <c r="CP177" i="5" s="1"/>
  <c r="BP179" i="5"/>
  <c r="DW179" i="5"/>
  <c r="DJ179" i="5" s="1"/>
  <c r="DT56" i="27"/>
  <c r="ET56" i="27"/>
  <c r="CR71" i="27"/>
  <c r="U70" i="5"/>
  <c r="AV70" i="5" s="1"/>
  <c r="CR75" i="27"/>
  <c r="U74" i="5"/>
  <c r="AV74" i="5" s="1"/>
  <c r="CR83" i="27"/>
  <c r="U82" i="5"/>
  <c r="AV82" i="5" s="1"/>
  <c r="AC67" i="23"/>
  <c r="X66" i="5"/>
  <c r="BY66" i="5" s="1"/>
  <c r="CU67" i="27"/>
  <c r="DV67" i="27" s="1"/>
  <c r="GP67" i="27" s="1"/>
  <c r="CW55" i="27"/>
  <c r="Z55" i="5"/>
  <c r="BA55" i="5" s="1"/>
  <c r="DE28" i="27"/>
  <c r="FD28" i="27" s="1"/>
  <c r="AM28" i="23"/>
  <c r="CL28" i="23" s="1"/>
  <c r="R181" i="8"/>
  <c r="V148" i="14"/>
  <c r="AJ104" i="23"/>
  <c r="BI104" i="23" s="1"/>
  <c r="BV104" i="23" s="1"/>
  <c r="DC31" i="27"/>
  <c r="FB31" i="27" s="1"/>
  <c r="DW147" i="5"/>
  <c r="DJ147" i="5" s="1"/>
  <c r="BO165" i="5"/>
  <c r="CC14" i="23"/>
  <c r="BI3" i="23"/>
  <c r="BV3" i="23" s="1"/>
  <c r="CB7" i="5"/>
  <c r="CP7" i="5" s="1"/>
  <c r="DX126" i="5"/>
  <c r="AY134" i="5"/>
  <c r="CE161" i="5"/>
  <c r="AC66" i="23"/>
  <c r="BD66" i="23" s="1"/>
  <c r="BQ66" i="23" s="1"/>
  <c r="Z83" i="23"/>
  <c r="CA83" i="23" s="1"/>
  <c r="CO83" i="23" s="1"/>
  <c r="AL58" i="23"/>
  <c r="CK58" i="23" s="1"/>
  <c r="W193" i="11"/>
  <c r="W188" i="14"/>
  <c r="W184" i="14"/>
  <c r="V180" i="14"/>
  <c r="W172" i="14"/>
  <c r="W144" i="14"/>
  <c r="N7" i="11"/>
  <c r="S7" i="11" s="1"/>
  <c r="U51" i="3" s="1"/>
  <c r="N6" i="13"/>
  <c r="V80" i="14"/>
  <c r="DY52" i="27"/>
  <c r="GS52" i="27" s="1"/>
  <c r="AC52" i="5"/>
  <c r="BB52" i="5" s="1"/>
  <c r="V36" i="16"/>
  <c r="AE103" i="5"/>
  <c r="CD103" i="5" s="1"/>
  <c r="DP140" i="5"/>
  <c r="DC140" i="5" s="1"/>
  <c r="CB42" i="23"/>
  <c r="BX23" i="23"/>
  <c r="CI30" i="23"/>
  <c r="V56" i="5"/>
  <c r="BW56" i="5" s="1"/>
  <c r="CB114" i="5"/>
  <c r="CP114" i="5" s="1"/>
  <c r="BL156" i="5"/>
  <c r="BY179" i="5"/>
  <c r="DT159" i="5"/>
  <c r="BV159" i="5"/>
  <c r="CJ159" i="5" s="1"/>
  <c r="BF113" i="5"/>
  <c r="BA151" i="5"/>
  <c r="BY146" i="5"/>
  <c r="CE169" i="5"/>
  <c r="BA169" i="5"/>
  <c r="BY116" i="5"/>
  <c r="AX132" i="5"/>
  <c r="BK132" i="5" s="1"/>
  <c r="BB178" i="5"/>
  <c r="CC136" i="5"/>
  <c r="CF123" i="5"/>
  <c r="AH86" i="5"/>
  <c r="CG86" i="5" s="1"/>
  <c r="AA68" i="23"/>
  <c r="CB68" i="23" s="1"/>
  <c r="EC58" i="27"/>
  <c r="J122" i="3"/>
  <c r="AT122" i="3" s="1"/>
  <c r="J155" i="3"/>
  <c r="AT155" i="3" s="1"/>
  <c r="P142" i="3"/>
  <c r="AV142" i="3" s="1"/>
  <c r="Y200" i="3"/>
  <c r="AY200" i="3" s="1"/>
  <c r="Y192" i="3"/>
  <c r="AY192" i="3" s="1"/>
  <c r="AE180" i="3"/>
  <c r="BA180" i="3" s="1"/>
  <c r="AK172" i="3"/>
  <c r="BC172" i="3" s="1"/>
  <c r="S172" i="3"/>
  <c r="AW172" i="3" s="1"/>
  <c r="Y164" i="3"/>
  <c r="AY164" i="3" s="1"/>
  <c r="AB162" i="3"/>
  <c r="AZ162" i="3" s="1"/>
  <c r="S156" i="3"/>
  <c r="AW156" i="3" s="1"/>
  <c r="AB146" i="3"/>
  <c r="AZ146" i="3" s="1"/>
  <c r="AE144" i="3"/>
  <c r="BA144" i="3" s="1"/>
  <c r="D70" i="3"/>
  <c r="AR70" i="3" s="1"/>
  <c r="G67" i="3"/>
  <c r="AS67" i="3" s="1"/>
  <c r="J50" i="3"/>
  <c r="AT50" i="3" s="1"/>
  <c r="J48" i="3"/>
  <c r="AT48" i="3" s="1"/>
  <c r="J45" i="3"/>
  <c r="AT45" i="3" s="1"/>
  <c r="J32" i="3"/>
  <c r="AT32" i="3" s="1"/>
  <c r="J23" i="3"/>
  <c r="AT23" i="3" s="1"/>
  <c r="M101" i="3"/>
  <c r="AU101" i="3" s="1"/>
  <c r="M64" i="3"/>
  <c r="AU64" i="3" s="1"/>
  <c r="M48" i="3"/>
  <c r="AU48" i="3" s="1"/>
  <c r="AH197" i="3"/>
  <c r="BB197" i="3" s="1"/>
  <c r="AB197" i="3"/>
  <c r="AZ197" i="3" s="1"/>
  <c r="AK195" i="3"/>
  <c r="BC195" i="3" s="1"/>
  <c r="AE195" i="3"/>
  <c r="BA195" i="3" s="1"/>
  <c r="S195" i="3"/>
  <c r="AW195" i="3" s="1"/>
  <c r="AH193" i="3"/>
  <c r="BB193" i="3" s="1"/>
  <c r="AB193" i="3"/>
  <c r="AZ193" i="3" s="1"/>
  <c r="V193" i="3"/>
  <c r="AX193" i="3" s="1"/>
  <c r="AK191" i="3"/>
  <c r="BC191" i="3" s="1"/>
  <c r="Y191" i="3"/>
  <c r="AY191" i="3" s="1"/>
  <c r="AH189" i="3"/>
  <c r="BB189" i="3" s="1"/>
  <c r="AB189" i="3"/>
  <c r="AZ189" i="3" s="1"/>
  <c r="AE187" i="3"/>
  <c r="BA187" i="3" s="1"/>
  <c r="S187" i="3"/>
  <c r="AW187" i="3" s="1"/>
  <c r="AB185" i="3"/>
  <c r="AZ185" i="3" s="1"/>
  <c r="Y183" i="3"/>
  <c r="AY183" i="3" s="1"/>
  <c r="S183" i="3"/>
  <c r="AW183" i="3" s="1"/>
  <c r="AH181" i="3"/>
  <c r="BB181" i="3" s="1"/>
  <c r="AE179" i="3"/>
  <c r="BA179" i="3" s="1"/>
  <c r="S179" i="3"/>
  <c r="AW179" i="3" s="1"/>
  <c r="AB177" i="3"/>
  <c r="AZ177" i="3" s="1"/>
  <c r="V177" i="3"/>
  <c r="AX177" i="3" s="1"/>
  <c r="AE175" i="3"/>
  <c r="BA175" i="3" s="1"/>
  <c r="V173" i="3"/>
  <c r="AX173" i="3" s="1"/>
  <c r="AH169" i="3"/>
  <c r="BB169" i="3" s="1"/>
  <c r="AB169" i="3"/>
  <c r="AZ169" i="3" s="1"/>
  <c r="V165" i="3"/>
  <c r="AX165" i="3" s="1"/>
  <c r="AE163" i="3"/>
  <c r="BA163" i="3" s="1"/>
  <c r="S159" i="3"/>
  <c r="AW159" i="3" s="1"/>
  <c r="AH157" i="3"/>
  <c r="BB157" i="3" s="1"/>
  <c r="S155" i="3"/>
  <c r="AW155" i="3" s="1"/>
  <c r="V153" i="3"/>
  <c r="AX153" i="3" s="1"/>
  <c r="AE151" i="3"/>
  <c r="BA151" i="3" s="1"/>
  <c r="S147" i="3"/>
  <c r="AW147" i="3" s="1"/>
  <c r="V141" i="3"/>
  <c r="AX141" i="3" s="1"/>
  <c r="AH137" i="3"/>
  <c r="BB137" i="3" s="1"/>
  <c r="AB136" i="3"/>
  <c r="AZ136" i="3" s="1"/>
  <c r="S127" i="3"/>
  <c r="AW127" i="3" s="1"/>
  <c r="AH38" i="3"/>
  <c r="BB38" i="3" s="1"/>
  <c r="AK32" i="3"/>
  <c r="BC32" i="3" s="1"/>
  <c r="AK28" i="3"/>
  <c r="BC28" i="3" s="1"/>
  <c r="AH6" i="3"/>
  <c r="BB6" i="3" s="1"/>
  <c r="BW51" i="5"/>
  <c r="AW51" i="5"/>
  <c r="DQ51" i="5" s="1"/>
  <c r="BG27" i="23"/>
  <c r="EA27" i="23" s="1"/>
  <c r="CG27" i="23"/>
  <c r="CU27" i="23" s="1"/>
  <c r="T113" i="7"/>
  <c r="S113" i="7"/>
  <c r="BB92" i="5"/>
  <c r="CB92" i="5"/>
  <c r="CP92" i="5" s="1"/>
  <c r="BI54" i="23"/>
  <c r="CI54" i="23"/>
  <c r="BP30" i="23"/>
  <c r="DW30" i="23"/>
  <c r="AY110" i="5"/>
  <c r="DS110" i="5" s="1"/>
  <c r="BY110" i="5"/>
  <c r="CK112" i="23"/>
  <c r="AX21" i="5"/>
  <c r="BX21" i="5"/>
  <c r="CD13" i="5"/>
  <c r="BD13" i="5"/>
  <c r="DX13" i="5" s="1"/>
  <c r="AZ50" i="5"/>
  <c r="DT50" i="5" s="1"/>
  <c r="BZ50" i="5"/>
  <c r="BM38" i="5"/>
  <c r="DT38" i="5"/>
  <c r="DB63" i="27"/>
  <c r="FA63" i="27" s="1"/>
  <c r="AJ63" i="23"/>
  <c r="BI63" i="23" s="1"/>
  <c r="BA117" i="5"/>
  <c r="CA117" i="5"/>
  <c r="BE119" i="5"/>
  <c r="DY119" i="5" s="1"/>
  <c r="CE119" i="5"/>
  <c r="AZ145" i="5"/>
  <c r="BM145" i="5" s="1"/>
  <c r="BZ145" i="5"/>
  <c r="AW148" i="5"/>
  <c r="DQ148" i="5" s="1"/>
  <c r="BW148" i="5"/>
  <c r="CA148" i="5"/>
  <c r="BA148" i="5"/>
  <c r="BV154" i="5"/>
  <c r="CJ154" i="5" s="1"/>
  <c r="AV154" i="5"/>
  <c r="BI154" i="5" s="1"/>
  <c r="AJ154" i="5" s="1"/>
  <c r="W205" i="14"/>
  <c r="V205" i="14"/>
  <c r="V185" i="14"/>
  <c r="W185" i="14"/>
  <c r="V149" i="14"/>
  <c r="W149" i="14"/>
  <c r="W145" i="14"/>
  <c r="V145" i="14"/>
  <c r="W105" i="14"/>
  <c r="V105" i="14"/>
  <c r="V101" i="14"/>
  <c r="W101" i="14"/>
  <c r="W65" i="14"/>
  <c r="V65" i="14"/>
  <c r="V61" i="14"/>
  <c r="W61" i="14"/>
  <c r="V49" i="14"/>
  <c r="W49" i="14"/>
  <c r="V41" i="14"/>
  <c r="W41" i="14"/>
  <c r="V33" i="14"/>
  <c r="W33" i="14"/>
  <c r="AF52" i="5"/>
  <c r="CE52" i="5" s="1"/>
  <c r="AK52" i="23"/>
  <c r="BJ52" i="23" s="1"/>
  <c r="ED52" i="23" s="1"/>
  <c r="AH102" i="23"/>
  <c r="BG102" i="23" s="1"/>
  <c r="EA102" i="23" s="1"/>
  <c r="N15" i="11"/>
  <c r="S15" i="11" s="1"/>
  <c r="U102" i="3" s="1"/>
  <c r="V155" i="16"/>
  <c r="T140" i="15"/>
  <c r="T181" i="7"/>
  <c r="S181" i="7"/>
  <c r="W144" i="7"/>
  <c r="V144" i="7"/>
  <c r="V29" i="14"/>
  <c r="CG42" i="23"/>
  <c r="CU42" i="23" s="1"/>
  <c r="CA36" i="5"/>
  <c r="CJ8" i="23"/>
  <c r="BC115" i="5"/>
  <c r="BP115" i="5" s="1"/>
  <c r="CB170" i="5"/>
  <c r="CP170" i="5" s="1"/>
  <c r="DV66" i="27"/>
  <c r="GP66" i="27" s="1"/>
  <c r="EV66" i="27"/>
  <c r="CW18" i="27"/>
  <c r="EX18" i="27" s="1"/>
  <c r="AE18" i="23"/>
  <c r="DB44" i="27"/>
  <c r="AJ44" i="23"/>
  <c r="BI44" i="23" s="1"/>
  <c r="BV44" i="23" s="1"/>
  <c r="CT21" i="27"/>
  <c r="EU21" i="27" s="1"/>
  <c r="AB21" i="23"/>
  <c r="CV80" i="27"/>
  <c r="EW80" i="27" s="1"/>
  <c r="Y79" i="5"/>
  <c r="BZ79" i="5" s="1"/>
  <c r="CS79" i="27"/>
  <c r="DT79" i="27" s="1"/>
  <c r="V78" i="5"/>
  <c r="AW78" i="5" s="1"/>
  <c r="AD80" i="5"/>
  <c r="DA81" i="27"/>
  <c r="DZ81" i="27" s="1"/>
  <c r="AI81" i="23"/>
  <c r="CH81" i="23" s="1"/>
  <c r="DE80" i="27"/>
  <c r="FD80" i="27" s="1"/>
  <c r="AH79" i="5"/>
  <c r="CG79" i="5" s="1"/>
  <c r="AM80" i="23"/>
  <c r="CL80" i="23" s="1"/>
  <c r="CZ33" i="27"/>
  <c r="DY33" i="27" s="1"/>
  <c r="AC33" i="5"/>
  <c r="CB33" i="5" s="1"/>
  <c r="CP33" i="5" s="1"/>
  <c r="AH33" i="23"/>
  <c r="DE24" i="27"/>
  <c r="FD24" i="27" s="1"/>
  <c r="AH24" i="5"/>
  <c r="CG24" i="5" s="1"/>
  <c r="DB54" i="27"/>
  <c r="FA54" i="27" s="1"/>
  <c r="AE54" i="5"/>
  <c r="CD54" i="5" s="1"/>
  <c r="DD43" i="27"/>
  <c r="FC43" i="27" s="1"/>
  <c r="AL43" i="23"/>
  <c r="CK43" i="23" s="1"/>
  <c r="AI110" i="23"/>
  <c r="CH110" i="23" s="1"/>
  <c r="DA111" i="27"/>
  <c r="DZ111" i="27" s="1"/>
  <c r="CU112" i="27"/>
  <c r="DV112" i="27" s="1"/>
  <c r="GP112" i="27" s="1"/>
  <c r="AC111" i="23"/>
  <c r="CD111" i="23" s="1"/>
  <c r="CR102" i="27"/>
  <c r="ES102" i="27" s="1"/>
  <c r="U100" i="5"/>
  <c r="AV100" i="5" s="1"/>
  <c r="W111" i="15"/>
  <c r="V111" i="15"/>
  <c r="CA88" i="23"/>
  <c r="CO88" i="23" s="1"/>
  <c r="BA88" i="23"/>
  <c r="DU88" i="23" s="1"/>
  <c r="DH88" i="23" s="1"/>
  <c r="R130" i="2"/>
  <c r="BI26" i="23"/>
  <c r="EC26" i="23" s="1"/>
  <c r="CI26" i="23"/>
  <c r="CT80" i="27"/>
  <c r="AB80" i="23"/>
  <c r="CC80" i="23" s="1"/>
  <c r="CR89" i="27"/>
  <c r="DS89" i="27" s="1"/>
  <c r="U87" i="5"/>
  <c r="BV87" i="5" s="1"/>
  <c r="CJ87" i="5" s="1"/>
  <c r="DD105" i="27"/>
  <c r="AL104" i="23"/>
  <c r="CS110" i="27"/>
  <c r="ET110" i="27" s="1"/>
  <c r="AA109" i="23"/>
  <c r="CW96" i="27"/>
  <c r="DX96" i="27" s="1"/>
  <c r="AE95" i="23"/>
  <c r="BF95" i="23" s="1"/>
  <c r="CV21" i="27"/>
  <c r="DW21" i="27" s="1"/>
  <c r="AD21" i="23"/>
  <c r="CE21" i="23" s="1"/>
  <c r="CS48" i="27"/>
  <c r="AA48" i="23"/>
  <c r="CB48" i="23" s="1"/>
  <c r="W194" i="14"/>
  <c r="V194" i="14"/>
  <c r="W30" i="14"/>
  <c r="V30" i="14"/>
  <c r="AK103" i="23"/>
  <c r="BJ103" i="23" s="1"/>
  <c r="BW103" i="23" s="1"/>
  <c r="DC104" i="27"/>
  <c r="FB104" i="27" s="1"/>
  <c r="S206" i="9"/>
  <c r="S181" i="2"/>
  <c r="T186" i="7"/>
  <c r="W137" i="14"/>
  <c r="V117" i="14"/>
  <c r="V49" i="2"/>
  <c r="W49" i="2"/>
  <c r="V7" i="16"/>
  <c r="BS141" i="5"/>
  <c r="CB79" i="23"/>
  <c r="BZ99" i="5"/>
  <c r="BB87" i="23"/>
  <c r="BO87" i="23" s="1"/>
  <c r="CC30" i="23"/>
  <c r="CE15" i="23"/>
  <c r="CD27" i="23"/>
  <c r="BC109" i="5"/>
  <c r="DW109" i="5" s="1"/>
  <c r="DJ109" i="5" s="1"/>
  <c r="GT25" i="27"/>
  <c r="GG25" i="27" s="1"/>
  <c r="W4" i="16"/>
  <c r="AM24" i="23"/>
  <c r="CL24" i="23" s="1"/>
  <c r="Y21" i="5"/>
  <c r="V108" i="5"/>
  <c r="BA71" i="23"/>
  <c r="DU71" i="23" s="1"/>
  <c r="DH71" i="23" s="1"/>
  <c r="CA71" i="23"/>
  <c r="CO71" i="23" s="1"/>
  <c r="AF8" i="5"/>
  <c r="Z18" i="5"/>
  <c r="CA18" i="5" s="1"/>
  <c r="R192" i="12"/>
  <c r="R66" i="6"/>
  <c r="R29" i="15"/>
  <c r="L31" i="22"/>
  <c r="R97" i="7"/>
  <c r="R71" i="2"/>
  <c r="R6" i="16"/>
  <c r="S139" i="3"/>
  <c r="AW139" i="3" s="1"/>
  <c r="J191" i="3"/>
  <c r="AT191" i="3" s="1"/>
  <c r="M201" i="3"/>
  <c r="AU201" i="3" s="1"/>
  <c r="M185" i="3"/>
  <c r="AU185" i="3" s="1"/>
  <c r="R26" i="10"/>
  <c r="W194" i="13"/>
  <c r="D132" i="3"/>
  <c r="AR132" i="3" s="1"/>
  <c r="D190" i="3"/>
  <c r="AR190" i="3" s="1"/>
  <c r="P29" i="3"/>
  <c r="AV29" i="3" s="1"/>
  <c r="W205" i="6"/>
  <c r="AK22" i="3"/>
  <c r="BC22" i="3" s="1"/>
  <c r="S204" i="11"/>
  <c r="V18" i="15"/>
  <c r="P87" i="3"/>
  <c r="AV87" i="3" s="1"/>
  <c r="P93" i="3"/>
  <c r="AV93" i="3" s="1"/>
  <c r="T202" i="6"/>
  <c r="W195" i="14"/>
  <c r="R183" i="10"/>
  <c r="W181" i="10"/>
  <c r="W171" i="14"/>
  <c r="W163" i="14"/>
  <c r="V147" i="14"/>
  <c r="V131" i="14"/>
  <c r="W103" i="14"/>
  <c r="W102" i="12"/>
  <c r="V99" i="14"/>
  <c r="R97" i="15"/>
  <c r="W96" i="15"/>
  <c r="W87" i="14"/>
  <c r="W83" i="14"/>
  <c r="V63" i="14"/>
  <c r="V59" i="14"/>
  <c r="V55" i="13"/>
  <c r="W43" i="14"/>
  <c r="L46" i="22"/>
  <c r="DY172" i="5"/>
  <c r="CI27" i="23"/>
  <c r="BX98" i="5"/>
  <c r="AX116" i="5"/>
  <c r="BK116" i="5" s="1"/>
  <c r="BC159" i="5"/>
  <c r="DW159" i="5" s="1"/>
  <c r="DJ159" i="5" s="1"/>
  <c r="R204" i="9"/>
  <c r="W203" i="14"/>
  <c r="S202" i="8"/>
  <c r="R200" i="6"/>
  <c r="W175" i="14"/>
  <c r="V155" i="14"/>
  <c r="W151" i="14"/>
  <c r="V139" i="14"/>
  <c r="R135" i="2"/>
  <c r="V127" i="14"/>
  <c r="V123" i="14"/>
  <c r="V119" i="14"/>
  <c r="V115" i="14"/>
  <c r="V111" i="14"/>
  <c r="T105" i="11"/>
  <c r="W94" i="6"/>
  <c r="S93" i="2"/>
  <c r="R93" i="6"/>
  <c r="V85" i="13"/>
  <c r="V71" i="14"/>
  <c r="W67" i="14"/>
  <c r="W63" i="6"/>
  <c r="W47" i="14"/>
  <c r="V39" i="14"/>
  <c r="W31" i="14"/>
  <c r="DC106" i="27"/>
  <c r="FB106" i="27" s="1"/>
  <c r="AK29" i="23"/>
  <c r="BJ29" i="23" s="1"/>
  <c r="P7" i="2"/>
  <c r="DP64" i="5"/>
  <c r="DC64" i="5" s="1"/>
  <c r="V9" i="6" s="1"/>
  <c r="BR171" i="5"/>
  <c r="CI90" i="23"/>
  <c r="CH18" i="23"/>
  <c r="CC138" i="5"/>
  <c r="BC137" i="5"/>
  <c r="DW137" i="5" s="1"/>
  <c r="DJ137" i="5" s="1"/>
  <c r="T200" i="16"/>
  <c r="W161" i="7"/>
  <c r="W95" i="14"/>
  <c r="W91" i="14"/>
  <c r="R83" i="2"/>
  <c r="T75" i="10"/>
  <c r="V75" i="14"/>
  <c r="W27" i="14"/>
  <c r="AF104" i="5"/>
  <c r="BE104" i="5" s="1"/>
  <c r="BR104" i="5" s="1"/>
  <c r="AF29" i="5"/>
  <c r="BE29" i="5" s="1"/>
  <c r="BR29" i="5" s="1"/>
  <c r="DW175" i="5"/>
  <c r="DJ175" i="5" s="1"/>
  <c r="AK25" i="3"/>
  <c r="BC25" i="3" s="1"/>
  <c r="D124" i="3"/>
  <c r="AR124" i="3" s="1"/>
  <c r="D146" i="3"/>
  <c r="AR146" i="3" s="1"/>
  <c r="D154" i="3"/>
  <c r="AR154" i="3" s="1"/>
  <c r="D174" i="3"/>
  <c r="AR174" i="3" s="1"/>
  <c r="D180" i="3"/>
  <c r="AR180" i="3" s="1"/>
  <c r="D188" i="3"/>
  <c r="AR188" i="3" s="1"/>
  <c r="D91" i="3"/>
  <c r="AR91" i="3" s="1"/>
  <c r="J90" i="3"/>
  <c r="AT90" i="3" s="1"/>
  <c r="V197" i="13"/>
  <c r="V169" i="6"/>
  <c r="V154" i="9"/>
  <c r="M116" i="3"/>
  <c r="AU116" i="3" s="1"/>
  <c r="AB190" i="3"/>
  <c r="AZ190" i="3" s="1"/>
  <c r="V154" i="3"/>
  <c r="AX154" i="3" s="1"/>
  <c r="AH92" i="3"/>
  <c r="BB92" i="3" s="1"/>
  <c r="M5" i="3"/>
  <c r="AU5" i="3" s="1"/>
  <c r="V167" i="13"/>
  <c r="R193" i="16"/>
  <c r="BD10" i="23"/>
  <c r="CD10" i="23"/>
  <c r="W139" i="7"/>
  <c r="S130" i="10"/>
  <c r="W128" i="7"/>
  <c r="T119" i="15"/>
  <c r="AX24" i="5"/>
  <c r="BX24" i="5"/>
  <c r="BF62" i="23"/>
  <c r="CF62" i="23"/>
  <c r="CZ90" i="27"/>
  <c r="EY90" i="27" s="1"/>
  <c r="FM90" i="27" s="1"/>
  <c r="AH89" i="23"/>
  <c r="BG89" i="23" s="1"/>
  <c r="DR32" i="5"/>
  <c r="BK32" i="5"/>
  <c r="Y133" i="3"/>
  <c r="AY133" i="3" s="1"/>
  <c r="J189" i="3"/>
  <c r="AT189" i="3" s="1"/>
  <c r="J157" i="3"/>
  <c r="AT157" i="3" s="1"/>
  <c r="V202" i="3"/>
  <c r="BB96" i="23"/>
  <c r="CB96" i="23"/>
  <c r="CT70" i="27"/>
  <c r="W69" i="5"/>
  <c r="AB70" i="23"/>
  <c r="CC70" i="23" s="1"/>
  <c r="CT76" i="27"/>
  <c r="DU76" i="27" s="1"/>
  <c r="GO76" i="27" s="1"/>
  <c r="W75" i="5"/>
  <c r="BX75" i="5" s="1"/>
  <c r="BR36" i="23"/>
  <c r="DY36" i="23"/>
  <c r="DA54" i="27"/>
  <c r="DZ54" i="27" s="1"/>
  <c r="AD54" i="5"/>
  <c r="BC54" i="5" s="1"/>
  <c r="AI54" i="23"/>
  <c r="DA60" i="27"/>
  <c r="AI60" i="23"/>
  <c r="BH60" i="23" s="1"/>
  <c r="AD65" i="5"/>
  <c r="BC65" i="5" s="1"/>
  <c r="DA65" i="27"/>
  <c r="EZ65" i="27" s="1"/>
  <c r="FN65" i="27" s="1"/>
  <c r="AI65" i="23"/>
  <c r="CH65" i="23" s="1"/>
  <c r="AD70" i="5"/>
  <c r="DA71" i="27"/>
  <c r="EZ71" i="27" s="1"/>
  <c r="AI71" i="23"/>
  <c r="DA76" i="27"/>
  <c r="EZ76" i="27" s="1"/>
  <c r="AI76" i="23"/>
  <c r="BH76" i="23" s="1"/>
  <c r="BU76" i="23" s="1"/>
  <c r="AD75" i="5"/>
  <c r="CC75" i="5" s="1"/>
  <c r="DA88" i="27"/>
  <c r="AD86" i="5"/>
  <c r="CC86" i="5" s="1"/>
  <c r="AI87" i="23"/>
  <c r="BH87" i="23" s="1"/>
  <c r="AD98" i="5"/>
  <c r="AI99" i="23"/>
  <c r="CH99" i="23" s="1"/>
  <c r="AD7" i="5"/>
  <c r="CC7" i="5" s="1"/>
  <c r="DA7" i="27"/>
  <c r="EZ7" i="27" s="1"/>
  <c r="DA72" i="27"/>
  <c r="DZ72" i="27" s="1"/>
  <c r="AD71" i="5"/>
  <c r="BC71" i="5" s="1"/>
  <c r="DA109" i="27"/>
  <c r="AD107" i="5"/>
  <c r="DB4" i="27"/>
  <c r="AJ4" i="23"/>
  <c r="AE4" i="5"/>
  <c r="BD4" i="5" s="1"/>
  <c r="DB10" i="27"/>
  <c r="AE10" i="5"/>
  <c r="DB17" i="27"/>
  <c r="AE17" i="5"/>
  <c r="BD17" i="5" s="1"/>
  <c r="AJ17" i="23"/>
  <c r="DB39" i="27"/>
  <c r="AJ39" i="23"/>
  <c r="DB49" i="27"/>
  <c r="AJ49" i="23"/>
  <c r="DB57" i="27"/>
  <c r="AE57" i="5"/>
  <c r="BD57" i="5" s="1"/>
  <c r="DB70" i="27"/>
  <c r="AJ70" i="23"/>
  <c r="DB76" i="27"/>
  <c r="AJ76" i="23"/>
  <c r="BI76" i="23" s="1"/>
  <c r="DB91" i="27"/>
  <c r="AE89" i="5"/>
  <c r="AJ99" i="23"/>
  <c r="CI99" i="23" s="1"/>
  <c r="DB100" i="27"/>
  <c r="FA100" i="27" s="1"/>
  <c r="DB85" i="27"/>
  <c r="FA85" i="27" s="1"/>
  <c r="AE84" i="5"/>
  <c r="DC3" i="27"/>
  <c r="AF3" i="5"/>
  <c r="AK3" i="23"/>
  <c r="DC10" i="27"/>
  <c r="AF10" i="5"/>
  <c r="AK10" i="23"/>
  <c r="CJ10" i="23" s="1"/>
  <c r="DC16" i="27"/>
  <c r="AK16" i="23"/>
  <c r="CJ16" i="23" s="1"/>
  <c r="AF16" i="5"/>
  <c r="DC33" i="27"/>
  <c r="AF33" i="5"/>
  <c r="AK33" i="23"/>
  <c r="DC50" i="27"/>
  <c r="AK50" i="23"/>
  <c r="AF50" i="5"/>
  <c r="CE50" i="5" s="1"/>
  <c r="DC57" i="27"/>
  <c r="AF57" i="5"/>
  <c r="CE57" i="5" s="1"/>
  <c r="DC64" i="27"/>
  <c r="AF64" i="5"/>
  <c r="AK64" i="23"/>
  <c r="CJ64" i="23" s="1"/>
  <c r="DC70" i="27"/>
  <c r="AF69" i="5"/>
  <c r="AK70" i="23"/>
  <c r="CJ70" i="23" s="1"/>
  <c r="DC75" i="27"/>
  <c r="AK75" i="23"/>
  <c r="BJ75" i="23" s="1"/>
  <c r="DC83" i="27"/>
  <c r="EB83" i="27" s="1"/>
  <c r="AK83" i="23"/>
  <c r="BJ83" i="23" s="1"/>
  <c r="AK92" i="23"/>
  <c r="BJ92" i="23" s="1"/>
  <c r="DC93" i="27"/>
  <c r="EB93" i="27" s="1"/>
  <c r="AF91" i="5"/>
  <c r="BE91" i="5" s="1"/>
  <c r="AK110" i="23"/>
  <c r="DC111" i="27"/>
  <c r="DC85" i="27"/>
  <c r="AF84" i="5"/>
  <c r="DD3" i="27"/>
  <c r="AL3" i="23"/>
  <c r="AG3" i="5"/>
  <c r="CF3" i="5" s="1"/>
  <c r="DD8" i="27"/>
  <c r="AG8" i="5"/>
  <c r="AL8" i="23"/>
  <c r="BK8" i="23" s="1"/>
  <c r="BX8" i="23" s="1"/>
  <c r="DD12" i="27"/>
  <c r="AL12" i="23"/>
  <c r="CK12" i="23" s="1"/>
  <c r="DE19" i="27"/>
  <c r="FD19" i="27" s="1"/>
  <c r="AM19" i="23"/>
  <c r="CL19" i="23" s="1"/>
  <c r="AH19" i="5"/>
  <c r="CG19" i="5" s="1"/>
  <c r="DE30" i="27"/>
  <c r="FD30" i="27" s="1"/>
  <c r="AH30" i="5"/>
  <c r="CG30" i="5" s="1"/>
  <c r="DE38" i="27"/>
  <c r="FD38" i="27" s="1"/>
  <c r="AM38" i="23"/>
  <c r="CL38" i="23" s="1"/>
  <c r="AH38" i="5"/>
  <c r="CG38" i="5" s="1"/>
  <c r="DE52" i="27"/>
  <c r="FD52" i="27" s="1"/>
  <c r="AH52" i="5"/>
  <c r="CG52" i="5" s="1"/>
  <c r="AM52" i="23"/>
  <c r="CL52" i="23" s="1"/>
  <c r="DE59" i="27"/>
  <c r="FD59" i="27" s="1"/>
  <c r="AH59" i="5"/>
  <c r="CG59" i="5" s="1"/>
  <c r="AM59" i="23"/>
  <c r="CL59" i="23" s="1"/>
  <c r="DE63" i="27"/>
  <c r="FD63" i="27" s="1"/>
  <c r="AM63" i="23"/>
  <c r="CL63" i="23" s="1"/>
  <c r="AH63" i="5"/>
  <c r="CG63" i="5" s="1"/>
  <c r="BC114" i="5"/>
  <c r="BP114" i="5" s="1"/>
  <c r="CC114" i="5"/>
  <c r="BE117" i="5"/>
  <c r="CE117" i="5"/>
  <c r="BW118" i="5"/>
  <c r="CK118" i="5" s="1"/>
  <c r="AW118" i="5"/>
  <c r="BX120" i="5"/>
  <c r="AX120" i="5"/>
  <c r="DR120" i="5" s="1"/>
  <c r="BF120" i="5"/>
  <c r="BS120" i="5" s="1"/>
  <c r="CF120" i="5"/>
  <c r="BY121" i="5"/>
  <c r="AY121" i="5"/>
  <c r="DS121" i="5" s="1"/>
  <c r="BV124" i="5"/>
  <c r="CJ124" i="5" s="1"/>
  <c r="AV124" i="5"/>
  <c r="DP124" i="5" s="1"/>
  <c r="AZ124" i="5"/>
  <c r="BM124" i="5" s="1"/>
  <c r="BZ124" i="5"/>
  <c r="CA127" i="5"/>
  <c r="BA127" i="5"/>
  <c r="BY132" i="5"/>
  <c r="AY132" i="5"/>
  <c r="DS132" i="5" s="1"/>
  <c r="AZ133" i="5"/>
  <c r="BZ133" i="5"/>
  <c r="AZ135" i="5"/>
  <c r="BZ135" i="5"/>
  <c r="BE137" i="5"/>
  <c r="DY137" i="5" s="1"/>
  <c r="CE137" i="5"/>
  <c r="BW138" i="5"/>
  <c r="AW138" i="5"/>
  <c r="AW140" i="5"/>
  <c r="BW140" i="5"/>
  <c r="CF143" i="5"/>
  <c r="BF143" i="5"/>
  <c r="BZ146" i="5"/>
  <c r="AZ146" i="5"/>
  <c r="DT146" i="5" s="1"/>
  <c r="BE148" i="5"/>
  <c r="CE148" i="5"/>
  <c r="BX149" i="5"/>
  <c r="AX149" i="5"/>
  <c r="CB149" i="5"/>
  <c r="CP149" i="5" s="1"/>
  <c r="BB149" i="5"/>
  <c r="DV149" i="5" s="1"/>
  <c r="BF149" i="5"/>
  <c r="CF149" i="5"/>
  <c r="BB151" i="5"/>
  <c r="BO151" i="5" s="1"/>
  <c r="CB151" i="5"/>
  <c r="CP151" i="5" s="1"/>
  <c r="BC152" i="5"/>
  <c r="BP152" i="5" s="1"/>
  <c r="CC152" i="5"/>
  <c r="AZ153" i="5"/>
  <c r="DT153" i="5" s="1"/>
  <c r="BZ153" i="5"/>
  <c r="AZ154" i="5"/>
  <c r="BM154" i="5" s="1"/>
  <c r="BZ154" i="5"/>
  <c r="BD155" i="5"/>
  <c r="DX155" i="5" s="1"/>
  <c r="CD155" i="5"/>
  <c r="CA157" i="5"/>
  <c r="BA157" i="5"/>
  <c r="CA159" i="5"/>
  <c r="BA159" i="5"/>
  <c r="BE159" i="5"/>
  <c r="BR159" i="5" s="1"/>
  <c r="CE159" i="5"/>
  <c r="BA160" i="5"/>
  <c r="CA160" i="5"/>
  <c r="BB162" i="5"/>
  <c r="CB162" i="5"/>
  <c r="CP162" i="5" s="1"/>
  <c r="BB163" i="5"/>
  <c r="DV163" i="5" s="1"/>
  <c r="CB163" i="5"/>
  <c r="CP163" i="5" s="1"/>
  <c r="AY165" i="5"/>
  <c r="BL165" i="5" s="1"/>
  <c r="BY165" i="5"/>
  <c r="AZ167" i="5"/>
  <c r="DT167" i="5" s="1"/>
  <c r="BZ167" i="5"/>
  <c r="BW168" i="5"/>
  <c r="AW168" i="5"/>
  <c r="W113" i="14"/>
  <c r="V113" i="14"/>
  <c r="V109" i="14"/>
  <c r="W109" i="14"/>
  <c r="V85" i="14"/>
  <c r="W85" i="14"/>
  <c r="V77" i="14"/>
  <c r="W77" i="14"/>
  <c r="W73" i="14"/>
  <c r="V73" i="14"/>
  <c r="W45" i="14"/>
  <c r="V45" i="14"/>
  <c r="V37" i="14"/>
  <c r="W37" i="14"/>
  <c r="W21" i="14"/>
  <c r="V21" i="14"/>
  <c r="CZ35" i="27"/>
  <c r="AH35" i="23"/>
  <c r="BG35" i="23" s="1"/>
  <c r="AC35" i="5"/>
  <c r="BB35" i="5" s="1"/>
  <c r="BO35" i="5" s="1"/>
  <c r="N20" i="11"/>
  <c r="S20" i="11" s="1"/>
  <c r="U34" i="3" s="1"/>
  <c r="DA106" i="27"/>
  <c r="AI105" i="23"/>
  <c r="CH105" i="23" s="1"/>
  <c r="AD104" i="5"/>
  <c r="BC104" i="5" s="1"/>
  <c r="AK34" i="23"/>
  <c r="CJ34" i="23" s="1"/>
  <c r="DC34" i="27"/>
  <c r="FB34" i="27" s="1"/>
  <c r="CZ47" i="27"/>
  <c r="AH47" i="23"/>
  <c r="BG47" i="23" s="1"/>
  <c r="BT47" i="23" s="1"/>
  <c r="N8" i="11"/>
  <c r="S8" i="11" s="1"/>
  <c r="U46" i="3" s="1"/>
  <c r="DB31" i="27"/>
  <c r="AJ31" i="23"/>
  <c r="CI31" i="23" s="1"/>
  <c r="CZ103" i="27"/>
  <c r="AC101" i="5"/>
  <c r="CB101" i="5" s="1"/>
  <c r="CP101" i="5" s="1"/>
  <c r="DB28" i="27"/>
  <c r="AE28" i="5"/>
  <c r="CD28" i="5" s="1"/>
  <c r="DB5" i="27"/>
  <c r="N5" i="13"/>
  <c r="V79" i="10"/>
  <c r="W79" i="10"/>
  <c r="EW9" i="27"/>
  <c r="DW9" i="27"/>
  <c r="EJ9" i="27" s="1"/>
  <c r="BE29" i="23"/>
  <c r="DY29" i="23" s="1"/>
  <c r="CE29" i="23"/>
  <c r="BB50" i="5"/>
  <c r="BO50" i="5" s="1"/>
  <c r="CB50" i="5"/>
  <c r="CP50" i="5" s="1"/>
  <c r="BD90" i="23"/>
  <c r="CD90" i="23"/>
  <c r="CR111" i="27"/>
  <c r="ES111" i="27" s="1"/>
  <c r="U109" i="5"/>
  <c r="AV109" i="5" s="1"/>
  <c r="DP109" i="5" s="1"/>
  <c r="DC109" i="5" s="1"/>
  <c r="Z110" i="23"/>
  <c r="CA110" i="23" s="1"/>
  <c r="S141" i="15"/>
  <c r="V118" i="16"/>
  <c r="W46" i="11"/>
  <c r="V46" i="11"/>
  <c r="R205" i="10"/>
  <c r="R205" i="6"/>
  <c r="R200" i="10"/>
  <c r="S190" i="15"/>
  <c r="W187" i="16"/>
  <c r="R184" i="2"/>
  <c r="R185" i="15"/>
  <c r="T168" i="10"/>
  <c r="R159" i="8"/>
  <c r="T143" i="16"/>
  <c r="W133" i="8"/>
  <c r="W131" i="10"/>
  <c r="T122" i="15"/>
  <c r="R115" i="12"/>
  <c r="W99" i="8"/>
  <c r="V89" i="14"/>
  <c r="W84" i="16"/>
  <c r="V84" i="16"/>
  <c r="T65" i="11"/>
  <c r="S65" i="11"/>
  <c r="T60" i="2"/>
  <c r="S60" i="2"/>
  <c r="W57" i="14"/>
  <c r="W53" i="14"/>
  <c r="W48" i="12"/>
  <c r="V48" i="12"/>
  <c r="T43" i="7"/>
  <c r="S26" i="12"/>
  <c r="T26" i="12"/>
  <c r="W25" i="14"/>
  <c r="AE5" i="5"/>
  <c r="BD5" i="5" s="1"/>
  <c r="DX5" i="5" s="1"/>
  <c r="BZ38" i="5"/>
  <c r="Z64" i="23"/>
  <c r="CA64" i="23" s="1"/>
  <c r="CO64" i="23" s="1"/>
  <c r="AV116" i="5"/>
  <c r="DP116" i="5" s="1"/>
  <c r="BY114" i="5"/>
  <c r="BE160" i="5"/>
  <c r="DY160" i="5" s="1"/>
  <c r="CR19" i="27"/>
  <c r="DS19" i="27" s="1"/>
  <c r="U19" i="5"/>
  <c r="BV19" i="5" s="1"/>
  <c r="CJ19" i="5" s="1"/>
  <c r="Z19" i="23"/>
  <c r="CA19" i="23" s="1"/>
  <c r="CO19" i="23" s="1"/>
  <c r="N15" i="2"/>
  <c r="BZ134" i="5"/>
  <c r="AG12" i="5"/>
  <c r="BF12" i="5" s="1"/>
  <c r="DZ12" i="5" s="1"/>
  <c r="AW48" i="5"/>
  <c r="BW48" i="5"/>
  <c r="AI72" i="23"/>
  <c r="BH72" i="23" s="1"/>
  <c r="BU72" i="23" s="1"/>
  <c r="AF109" i="5"/>
  <c r="CE109" i="5" s="1"/>
  <c r="AD60" i="5"/>
  <c r="BC60" i="5" s="1"/>
  <c r="AE49" i="5"/>
  <c r="BD49" i="5" s="1"/>
  <c r="DA46" i="27"/>
  <c r="EZ46" i="27" s="1"/>
  <c r="BV34" i="5"/>
  <c r="CJ34" i="5" s="1"/>
  <c r="AV34" i="5"/>
  <c r="DP34" i="5" s="1"/>
  <c r="DC34" i="5" s="1"/>
  <c r="V23" i="6" s="1"/>
  <c r="R193" i="11"/>
  <c r="T195" i="15"/>
  <c r="S186" i="15"/>
  <c r="R175" i="13"/>
  <c r="R175" i="15"/>
  <c r="W116" i="11"/>
  <c r="W48" i="15"/>
  <c r="V48" i="15"/>
  <c r="R203" i="7"/>
  <c r="V197" i="6"/>
  <c r="R193" i="2"/>
  <c r="R192" i="6"/>
  <c r="R187" i="13"/>
  <c r="R173" i="7"/>
  <c r="W147" i="15"/>
  <c r="R141" i="6"/>
  <c r="R134" i="10"/>
  <c r="R127" i="9"/>
  <c r="W113" i="10"/>
  <c r="W102" i="7"/>
  <c r="V102" i="7"/>
  <c r="V81" i="14"/>
  <c r="N19" i="13"/>
  <c r="AJ28" i="23"/>
  <c r="CI28" i="23" s="1"/>
  <c r="BX32" i="5"/>
  <c r="BH96" i="23"/>
  <c r="EB96" i="23" s="1"/>
  <c r="DO96" i="23" s="1"/>
  <c r="AF82" i="5"/>
  <c r="CE82" i="5" s="1"/>
  <c r="DR177" i="5"/>
  <c r="BK177" i="5"/>
  <c r="AJ85" i="23"/>
  <c r="CI85" i="23" s="1"/>
  <c r="AI7" i="23"/>
  <c r="BH7" i="23" s="1"/>
  <c r="AJ10" i="23"/>
  <c r="CI10" i="23" s="1"/>
  <c r="AF74" i="5"/>
  <c r="AK85" i="23"/>
  <c r="BJ85" i="23" s="1"/>
  <c r="AI46" i="23"/>
  <c r="AE69" i="5"/>
  <c r="CD69" i="5" s="1"/>
  <c r="R111" i="8"/>
  <c r="R100" i="9"/>
  <c r="R60" i="10"/>
  <c r="R120" i="7"/>
  <c r="R66" i="7"/>
  <c r="AH29" i="3"/>
  <c r="BB29" i="3" s="1"/>
  <c r="J128" i="3"/>
  <c r="AT128" i="3" s="1"/>
  <c r="P134" i="3"/>
  <c r="AV134" i="3" s="1"/>
  <c r="P5" i="3"/>
  <c r="AV5" i="3" s="1"/>
  <c r="AK42" i="3"/>
  <c r="BC42" i="3" s="1"/>
  <c r="V3" i="3"/>
  <c r="AX3" i="3" s="1"/>
  <c r="AH5" i="3"/>
  <c r="BB5" i="3" s="1"/>
  <c r="P6" i="3"/>
  <c r="AV6" i="3" s="1"/>
  <c r="S2" i="3"/>
  <c r="AW2" i="3" s="1"/>
  <c r="AE201" i="3"/>
  <c r="BA201" i="3" s="1"/>
  <c r="Y201" i="3"/>
  <c r="AY201" i="3" s="1"/>
  <c r="AB199" i="3"/>
  <c r="AZ199" i="3" s="1"/>
  <c r="V199" i="3"/>
  <c r="AX199" i="3" s="1"/>
  <c r="AK197" i="3"/>
  <c r="BC197" i="3" s="1"/>
  <c r="S197" i="3"/>
  <c r="AW197" i="3" s="1"/>
  <c r="AB195" i="3"/>
  <c r="AZ195" i="3" s="1"/>
  <c r="AE193" i="3"/>
  <c r="BA193" i="3" s="1"/>
  <c r="Y193" i="3"/>
  <c r="AY193" i="3" s="1"/>
  <c r="AB191" i="3"/>
  <c r="AZ191" i="3" s="1"/>
  <c r="V191" i="3"/>
  <c r="AX191" i="3" s="1"/>
  <c r="Y189" i="3"/>
  <c r="AY189" i="3" s="1"/>
  <c r="S189" i="3"/>
  <c r="AW189" i="3" s="1"/>
  <c r="V187" i="3"/>
  <c r="AX187" i="3" s="1"/>
  <c r="AK15" i="3"/>
  <c r="BC15" i="3" s="1"/>
  <c r="S132" i="3"/>
  <c r="AW132" i="3" s="1"/>
  <c r="AB126" i="3"/>
  <c r="AZ126" i="3" s="1"/>
  <c r="M135" i="3"/>
  <c r="AU135" i="3" s="1"/>
  <c r="J132" i="3"/>
  <c r="AT132" i="3" s="1"/>
  <c r="Y134" i="3"/>
  <c r="AY134" i="3" s="1"/>
  <c r="P138" i="3"/>
  <c r="AV138" i="3" s="1"/>
  <c r="AH45" i="3"/>
  <c r="BB45" i="3" s="1"/>
  <c r="AK43" i="3"/>
  <c r="BC43" i="3" s="1"/>
  <c r="AH17" i="3"/>
  <c r="BB17" i="3" s="1"/>
  <c r="AB2" i="3"/>
  <c r="AZ2" i="3" s="1"/>
  <c r="P167" i="3"/>
  <c r="AV167" i="3" s="1"/>
  <c r="M129" i="3"/>
  <c r="AU129" i="3" s="1"/>
  <c r="AB201" i="3"/>
  <c r="AZ201" i="3" s="1"/>
  <c r="AE199" i="3"/>
  <c r="BA199" i="3" s="1"/>
  <c r="S199" i="3"/>
  <c r="AW199" i="3" s="1"/>
  <c r="AK185" i="3"/>
  <c r="BC185" i="3" s="1"/>
  <c r="AH183" i="3"/>
  <c r="BB183" i="3" s="1"/>
  <c r="AB183" i="3"/>
  <c r="AZ183" i="3" s="1"/>
  <c r="AE181" i="3"/>
  <c r="BA181" i="3" s="1"/>
  <c r="Y181" i="3"/>
  <c r="AY181" i="3" s="1"/>
  <c r="S181" i="3"/>
  <c r="AW181" i="3" s="1"/>
  <c r="AK177" i="3"/>
  <c r="BC177" i="3" s="1"/>
  <c r="S177" i="3"/>
  <c r="AW177" i="3" s="1"/>
  <c r="AH175" i="3"/>
  <c r="BB175" i="3" s="1"/>
  <c r="AE173" i="3"/>
  <c r="BA173" i="3" s="1"/>
  <c r="Y173" i="3"/>
  <c r="AY173" i="3" s="1"/>
  <c r="AH171" i="3"/>
  <c r="BB171" i="3" s="1"/>
  <c r="V171" i="3"/>
  <c r="AX171" i="3" s="1"/>
  <c r="AK169" i="3"/>
  <c r="BC169" i="3" s="1"/>
  <c r="S169" i="3"/>
  <c r="AW169" i="3" s="1"/>
  <c r="AH167" i="3"/>
  <c r="BB167" i="3" s="1"/>
  <c r="AE165" i="3"/>
  <c r="BA165" i="3" s="1"/>
  <c r="Y165" i="3"/>
  <c r="AY165" i="3" s="1"/>
  <c r="S165" i="3"/>
  <c r="AW165" i="3" s="1"/>
  <c r="V163" i="3"/>
  <c r="AX163" i="3" s="1"/>
  <c r="AK161" i="3"/>
  <c r="BC161" i="3" s="1"/>
  <c r="S161" i="3"/>
  <c r="AW161" i="3" s="1"/>
  <c r="AH159" i="3"/>
  <c r="BB159" i="3" s="1"/>
  <c r="AK157" i="3"/>
  <c r="BC157" i="3" s="1"/>
  <c r="AE157" i="3"/>
  <c r="BA157" i="3" s="1"/>
  <c r="AH155" i="3"/>
  <c r="BB155" i="3" s="1"/>
  <c r="V155" i="3"/>
  <c r="AX155" i="3" s="1"/>
  <c r="Y153" i="3"/>
  <c r="AY153" i="3" s="1"/>
  <c r="S153" i="3"/>
  <c r="AW153" i="3" s="1"/>
  <c r="V151" i="3"/>
  <c r="AX151" i="3" s="1"/>
  <c r="AK149" i="3"/>
  <c r="BC149" i="3" s="1"/>
  <c r="S149" i="3"/>
  <c r="AW149" i="3" s="1"/>
  <c r="AH147" i="3"/>
  <c r="BB147" i="3" s="1"/>
  <c r="AE145" i="3"/>
  <c r="BA145" i="3" s="1"/>
  <c r="Y145" i="3"/>
  <c r="AY145" i="3" s="1"/>
  <c r="S145" i="3"/>
  <c r="AW145" i="3" s="1"/>
  <c r="V143" i="3"/>
  <c r="AX143" i="3" s="1"/>
  <c r="AK141" i="3"/>
  <c r="BC141" i="3" s="1"/>
  <c r="AE141" i="3"/>
  <c r="BA141" i="3" s="1"/>
  <c r="AB139" i="3"/>
  <c r="AZ139" i="3" s="1"/>
  <c r="V139" i="3"/>
  <c r="AX139" i="3" s="1"/>
  <c r="AK137" i="3"/>
  <c r="BC137" i="3" s="1"/>
  <c r="AE137" i="3"/>
  <c r="BA137" i="3" s="1"/>
  <c r="AH134" i="3"/>
  <c r="BB134" i="3" s="1"/>
  <c r="AK132" i="3"/>
  <c r="BC132" i="3" s="1"/>
  <c r="AE130" i="3"/>
  <c r="BA130" i="3" s="1"/>
  <c r="V130" i="3"/>
  <c r="AX130" i="3" s="1"/>
  <c r="AK45" i="3"/>
  <c r="BC45" i="3" s="1"/>
  <c r="AH44" i="3"/>
  <c r="BB44" i="3" s="1"/>
  <c r="AK38" i="3"/>
  <c r="BC38" i="3" s="1"/>
  <c r="AK29" i="3"/>
  <c r="BC29" i="3" s="1"/>
  <c r="AK27" i="3"/>
  <c r="BC27" i="3" s="1"/>
  <c r="AH13" i="3"/>
  <c r="BB13" i="3" s="1"/>
  <c r="AH10" i="3"/>
  <c r="BB10" i="3" s="1"/>
  <c r="AK7" i="3"/>
  <c r="BC7" i="3" s="1"/>
  <c r="S7" i="3"/>
  <c r="AW7" i="3" s="1"/>
  <c r="S3" i="3"/>
  <c r="AW3" i="3" s="1"/>
  <c r="AH85" i="3"/>
  <c r="BB85" i="3" s="1"/>
  <c r="G121" i="3"/>
  <c r="AS121" i="3" s="1"/>
  <c r="P45" i="3"/>
  <c r="AV45" i="3" s="1"/>
  <c r="P49" i="3"/>
  <c r="AV49" i="3" s="1"/>
  <c r="P54" i="3"/>
  <c r="AV54" i="3" s="1"/>
  <c r="P70" i="3"/>
  <c r="AV70" i="3" s="1"/>
  <c r="P76" i="3"/>
  <c r="AV76" i="3" s="1"/>
  <c r="P97" i="3"/>
  <c r="AV97" i="3" s="1"/>
  <c r="P110" i="3"/>
  <c r="AV110" i="3" s="1"/>
  <c r="S26" i="3"/>
  <c r="AW26" i="3" s="1"/>
  <c r="S32" i="3"/>
  <c r="AW32" i="3" s="1"/>
  <c r="S39" i="3"/>
  <c r="AW39" i="3" s="1"/>
  <c r="S43" i="3"/>
  <c r="AW43" i="3" s="1"/>
  <c r="S49" i="3"/>
  <c r="AW49" i="3" s="1"/>
  <c r="S52" i="3"/>
  <c r="AW52" i="3" s="1"/>
  <c r="S60" i="3"/>
  <c r="AW60" i="3" s="1"/>
  <c r="S72" i="3"/>
  <c r="AW72" i="3" s="1"/>
  <c r="S78" i="3"/>
  <c r="AW78" i="3" s="1"/>
  <c r="S80" i="3"/>
  <c r="AW80" i="3" s="1"/>
  <c r="S84" i="3"/>
  <c r="AW84" i="3" s="1"/>
  <c r="S89" i="3"/>
  <c r="AW89" i="3" s="1"/>
  <c r="S96" i="3"/>
  <c r="AW96" i="3" s="1"/>
  <c r="S110" i="3"/>
  <c r="AW110" i="3" s="1"/>
  <c r="AB96" i="3"/>
  <c r="AZ96" i="3" s="1"/>
  <c r="AB81" i="3"/>
  <c r="AZ81" i="3" s="1"/>
  <c r="AB74" i="3"/>
  <c r="AZ74" i="3" s="1"/>
  <c r="AB52" i="3"/>
  <c r="AZ52" i="3" s="1"/>
  <c r="J59" i="3"/>
  <c r="AT59" i="3" s="1"/>
  <c r="J25" i="3"/>
  <c r="AT25" i="3" s="1"/>
  <c r="AB133" i="3"/>
  <c r="AZ133" i="3" s="1"/>
  <c r="V127" i="3"/>
  <c r="AX127" i="3" s="1"/>
  <c r="AB131" i="3"/>
  <c r="AZ131" i="3" s="1"/>
  <c r="Y135" i="3"/>
  <c r="AY135" i="3" s="1"/>
  <c r="AH24" i="3"/>
  <c r="BB24" i="3" s="1"/>
  <c r="AH126" i="3"/>
  <c r="BB126" i="3" s="1"/>
  <c r="AH28" i="3"/>
  <c r="BB28" i="3" s="1"/>
  <c r="P192" i="3"/>
  <c r="AV192" i="3" s="1"/>
  <c r="P188" i="3"/>
  <c r="AV188" i="3" s="1"/>
  <c r="P176" i="3"/>
  <c r="AV176" i="3" s="1"/>
  <c r="P164" i="3"/>
  <c r="AV164" i="3" s="1"/>
  <c r="P148" i="3"/>
  <c r="AV148" i="3" s="1"/>
  <c r="AH133" i="3"/>
  <c r="BB133" i="3" s="1"/>
  <c r="M86" i="3"/>
  <c r="AU86" i="3" s="1"/>
  <c r="T112" i="15"/>
  <c r="S112" i="15"/>
  <c r="CR99" i="27"/>
  <c r="N7" i="2"/>
  <c r="V70" i="14"/>
  <c r="W70" i="14"/>
  <c r="V46" i="14"/>
  <c r="W46" i="14"/>
  <c r="DC47" i="27"/>
  <c r="FB47" i="27" s="1"/>
  <c r="AK47" i="23"/>
  <c r="BJ47" i="23" s="1"/>
  <c r="DA31" i="27"/>
  <c r="AI31" i="23"/>
  <c r="N12" i="12"/>
  <c r="AD31" i="5"/>
  <c r="CC31" i="5" s="1"/>
  <c r="CI52" i="23"/>
  <c r="BI52" i="23"/>
  <c r="CZ79" i="27"/>
  <c r="AH79" i="23"/>
  <c r="CZ105" i="27"/>
  <c r="AC103" i="5"/>
  <c r="T206" i="7"/>
  <c r="S206" i="7"/>
  <c r="R196" i="9"/>
  <c r="W170" i="14"/>
  <c r="W146" i="14"/>
  <c r="T141" i="11"/>
  <c r="T142" i="10"/>
  <c r="S142" i="10"/>
  <c r="V145" i="6"/>
  <c r="W145" i="6"/>
  <c r="R145" i="15"/>
  <c r="W138" i="14"/>
  <c r="W130" i="14"/>
  <c r="R127" i="12"/>
  <c r="R128" i="16"/>
  <c r="R124" i="16"/>
  <c r="S123" i="16"/>
  <c r="V118" i="14"/>
  <c r="V123" i="7"/>
  <c r="T110" i="11"/>
  <c r="W110" i="14"/>
  <c r="AC104" i="5"/>
  <c r="BB104" i="5" s="1"/>
  <c r="BO104" i="5" s="1"/>
  <c r="V102" i="14"/>
  <c r="W98" i="14"/>
  <c r="V94" i="14"/>
  <c r="V90" i="14"/>
  <c r="R90" i="6"/>
  <c r="R77" i="10"/>
  <c r="S78" i="6"/>
  <c r="W72" i="11"/>
  <c r="V72" i="11"/>
  <c r="W58" i="14"/>
  <c r="V34" i="14"/>
  <c r="S31" i="13"/>
  <c r="T31" i="13"/>
  <c r="T28" i="9"/>
  <c r="S28" i="9"/>
  <c r="AF102" i="5"/>
  <c r="BE102" i="5" s="1"/>
  <c r="DY102" i="5" s="1"/>
  <c r="Z98" i="23"/>
  <c r="BA98" i="23" s="1"/>
  <c r="BE42" i="23"/>
  <c r="CE42" i="23"/>
  <c r="CD98" i="5"/>
  <c r="BD98" i="5"/>
  <c r="DX98" i="5" s="1"/>
  <c r="AY117" i="5"/>
  <c r="BL117" i="5" s="1"/>
  <c r="BY117" i="5"/>
  <c r="CC117" i="5"/>
  <c r="BC117" i="5"/>
  <c r="AY119" i="5"/>
  <c r="BY119" i="5"/>
  <c r="AV120" i="5"/>
  <c r="BV120" i="5"/>
  <c r="CJ120" i="5" s="1"/>
  <c r="BW121" i="5"/>
  <c r="AW121" i="5"/>
  <c r="BJ121" i="5" s="1"/>
  <c r="BA123" i="5"/>
  <c r="CA123" i="5"/>
  <c r="AZ128" i="5"/>
  <c r="BM128" i="5" s="1"/>
  <c r="BZ128" i="5"/>
  <c r="BA129" i="5"/>
  <c r="CA129" i="5"/>
  <c r="BE130" i="5"/>
  <c r="BR130" i="5" s="1"/>
  <c r="CE130" i="5"/>
  <c r="AW132" i="5"/>
  <c r="BW132" i="5"/>
  <c r="AX135" i="5"/>
  <c r="DR135" i="5" s="1"/>
  <c r="BX135" i="5"/>
  <c r="BF135" i="5"/>
  <c r="BS135" i="5" s="1"/>
  <c r="CF135" i="5"/>
  <c r="BY138" i="5"/>
  <c r="AY138" i="5"/>
  <c r="DS138" i="5" s="1"/>
  <c r="AY140" i="5"/>
  <c r="BL140" i="5" s="1"/>
  <c r="BY140" i="5"/>
  <c r="BD142" i="5"/>
  <c r="DX142" i="5" s="1"/>
  <c r="CD142" i="5"/>
  <c r="AW144" i="5"/>
  <c r="BW144" i="5"/>
  <c r="BB147" i="5"/>
  <c r="BO147" i="5" s="1"/>
  <c r="CB147" i="5"/>
  <c r="CP147" i="5" s="1"/>
  <c r="CB154" i="5"/>
  <c r="CP154" i="5" s="1"/>
  <c r="BB154" i="5"/>
  <c r="BB156" i="5"/>
  <c r="BO156" i="5" s="1"/>
  <c r="CB156" i="5"/>
  <c r="CP156" i="5" s="1"/>
  <c r="AZ161" i="5"/>
  <c r="BZ161" i="5"/>
  <c r="AV164" i="5"/>
  <c r="DP164" i="5" s="1"/>
  <c r="DC164" i="5" s="1"/>
  <c r="BV164" i="5"/>
  <c r="CJ164" i="5" s="1"/>
  <c r="AZ164" i="5"/>
  <c r="DT164" i="5" s="1"/>
  <c r="BZ164" i="5"/>
  <c r="BD164" i="5"/>
  <c r="DX164" i="5" s="1"/>
  <c r="CD164" i="5"/>
  <c r="CA166" i="5"/>
  <c r="BA166" i="5"/>
  <c r="DD48" i="27"/>
  <c r="AL48" i="23"/>
  <c r="CK48" i="23" s="1"/>
  <c r="AG48" i="5"/>
  <c r="BF48" i="5" s="1"/>
  <c r="DD34" i="27"/>
  <c r="AG34" i="5"/>
  <c r="BF34" i="5" s="1"/>
  <c r="DZ34" i="5" s="1"/>
  <c r="AL34" i="23"/>
  <c r="W35" i="14"/>
  <c r="V35" i="14"/>
  <c r="CZ99" i="27"/>
  <c r="AC97" i="5"/>
  <c r="CB97" i="5" s="1"/>
  <c r="CP97" i="5" s="1"/>
  <c r="AH98" i="23"/>
  <c r="BG98" i="23" s="1"/>
  <c r="DB35" i="27"/>
  <c r="AE35" i="5"/>
  <c r="CD35" i="5" s="1"/>
  <c r="N21" i="13"/>
  <c r="AJ35" i="23"/>
  <c r="DA104" i="27"/>
  <c r="AD102" i="5"/>
  <c r="CC102" i="5" s="1"/>
  <c r="N7" i="12"/>
  <c r="S7" i="12" s="1"/>
  <c r="X103" i="3" s="1"/>
  <c r="AI103" i="23"/>
  <c r="BH103" i="23" s="1"/>
  <c r="EB103" i="23" s="1"/>
  <c r="DO103" i="23" s="1"/>
  <c r="DA34" i="27"/>
  <c r="AI34" i="23"/>
  <c r="AD34" i="5"/>
  <c r="CC34" i="5" s="1"/>
  <c r="DB47" i="27"/>
  <c r="AJ47" i="23"/>
  <c r="CI47" i="23" s="1"/>
  <c r="AE47" i="5"/>
  <c r="CD47" i="5" s="1"/>
  <c r="DB103" i="27"/>
  <c r="FA103" i="27" s="1"/>
  <c r="N15" i="13"/>
  <c r="V198" i="8"/>
  <c r="W198" i="8"/>
  <c r="V132" i="13"/>
  <c r="W132" i="13"/>
  <c r="V114" i="9"/>
  <c r="W114" i="9"/>
  <c r="V82" i="14"/>
  <c r="W82" i="14"/>
  <c r="V78" i="14"/>
  <c r="W78" i="14"/>
  <c r="V54" i="14"/>
  <c r="W54" i="14"/>
  <c r="CZ106" i="27"/>
  <c r="AH105" i="23"/>
  <c r="CG105" i="23" s="1"/>
  <c r="CU105" i="23" s="1"/>
  <c r="CZ87" i="27"/>
  <c r="AC85" i="5"/>
  <c r="DA28" i="27"/>
  <c r="AI28" i="23"/>
  <c r="BH28" i="23" s="1"/>
  <c r="W202" i="14"/>
  <c r="W172" i="8"/>
  <c r="W176" i="15"/>
  <c r="V154" i="14"/>
  <c r="W150" i="14"/>
  <c r="V206" i="11"/>
  <c r="V205" i="9"/>
  <c r="V206" i="14"/>
  <c r="R202" i="8"/>
  <c r="S202" i="2"/>
  <c r="V203" i="15"/>
  <c r="V198" i="10"/>
  <c r="W198" i="10"/>
  <c r="W201" i="16"/>
  <c r="V201" i="16"/>
  <c r="T197" i="11"/>
  <c r="S197" i="11"/>
  <c r="R189" i="11"/>
  <c r="V183" i="9"/>
  <c r="V181" i="11"/>
  <c r="S184" i="13"/>
  <c r="R183" i="6"/>
  <c r="W178" i="14"/>
  <c r="W174" i="11"/>
  <c r="W173" i="2"/>
  <c r="V171" i="6"/>
  <c r="W171" i="6"/>
  <c r="V166" i="14"/>
  <c r="V158" i="14"/>
  <c r="R163" i="15"/>
  <c r="T156" i="12"/>
  <c r="V142" i="14"/>
  <c r="W141" i="8"/>
  <c r="T144" i="15"/>
  <c r="W137" i="13"/>
  <c r="V135" i="7"/>
  <c r="W116" i="13"/>
  <c r="V114" i="12"/>
  <c r="V114" i="14"/>
  <c r="R108" i="11"/>
  <c r="N10" i="11"/>
  <c r="S10" i="11" s="1"/>
  <c r="W100" i="10"/>
  <c r="N4" i="11"/>
  <c r="S4" i="11" s="1"/>
  <c r="T4" i="11" s="1"/>
  <c r="V86" i="14"/>
  <c r="R74" i="10"/>
  <c r="W74" i="14"/>
  <c r="V67" i="12"/>
  <c r="V66" i="14"/>
  <c r="W60" i="6"/>
  <c r="V60" i="6"/>
  <c r="W50" i="14"/>
  <c r="S45" i="9"/>
  <c r="S42" i="12"/>
  <c r="W22" i="14"/>
  <c r="AF47" i="5"/>
  <c r="CE47" i="5" s="1"/>
  <c r="W118" i="2"/>
  <c r="V118" i="2"/>
  <c r="W42" i="14"/>
  <c r="V42" i="14"/>
  <c r="AF101" i="5"/>
  <c r="BE101" i="5" s="1"/>
  <c r="BR101" i="5" s="1"/>
  <c r="DC103" i="27"/>
  <c r="EB103" i="27" s="1"/>
  <c r="EO103" i="27" s="1"/>
  <c r="DA5" i="27"/>
  <c r="AD5" i="5"/>
  <c r="BC5" i="5" s="1"/>
  <c r="AI5" i="23"/>
  <c r="W190" i="14"/>
  <c r="V182" i="14"/>
  <c r="W179" i="15"/>
  <c r="V179" i="15"/>
  <c r="R206" i="12"/>
  <c r="W207" i="16"/>
  <c r="S203" i="11"/>
  <c r="R205" i="8"/>
  <c r="T203" i="15"/>
  <c r="W198" i="14"/>
  <c r="V190" i="11"/>
  <c r="W190" i="13"/>
  <c r="V174" i="14"/>
  <c r="R171" i="7"/>
  <c r="W162" i="14"/>
  <c r="W147" i="13"/>
  <c r="T143" i="6"/>
  <c r="S143" i="6"/>
  <c r="V134" i="14"/>
  <c r="V132" i="15"/>
  <c r="W126" i="14"/>
  <c r="T119" i="10"/>
  <c r="S119" i="10"/>
  <c r="W122" i="6"/>
  <c r="V122" i="6"/>
  <c r="T111" i="10"/>
  <c r="V107" i="9"/>
  <c r="W107" i="9"/>
  <c r="V106" i="14"/>
  <c r="W99" i="9"/>
  <c r="AH104" i="23"/>
  <c r="AC78" i="5"/>
  <c r="CB78" i="5" s="1"/>
  <c r="CP78" i="5" s="1"/>
  <c r="T74" i="7"/>
  <c r="V26" i="14"/>
  <c r="N8" i="12"/>
  <c r="S8" i="12" s="1"/>
  <c r="X27" i="3" s="1"/>
  <c r="Z28" i="23"/>
  <c r="BA28" i="23" s="1"/>
  <c r="U28" i="5"/>
  <c r="AV28" i="5" s="1"/>
  <c r="BQ75" i="5"/>
  <c r="Y33" i="5"/>
  <c r="T4" i="16"/>
  <c r="CR103" i="27"/>
  <c r="DS103" i="27" s="1"/>
  <c r="U101" i="5"/>
  <c r="AV101" i="5" s="1"/>
  <c r="R82" i="7"/>
  <c r="AF103" i="5"/>
  <c r="R64" i="8"/>
  <c r="R203" i="10"/>
  <c r="R201" i="2"/>
  <c r="R205" i="7"/>
  <c r="R188" i="13"/>
  <c r="R177" i="6"/>
  <c r="R178" i="15"/>
  <c r="R150" i="7"/>
  <c r="R132" i="11"/>
  <c r="R129" i="9"/>
  <c r="R125" i="10"/>
  <c r="R116" i="9"/>
  <c r="R119" i="6"/>
  <c r="R120" i="15"/>
  <c r="R114" i="12"/>
  <c r="N12" i="11"/>
  <c r="S12" i="11" s="1"/>
  <c r="U27" i="3" s="1"/>
  <c r="R110" i="7"/>
  <c r="AF5" i="5"/>
  <c r="BE5" i="5" s="1"/>
  <c r="N8" i="2"/>
  <c r="BB38" i="23"/>
  <c r="V4" i="2"/>
  <c r="CR64" i="27"/>
  <c r="ES64" i="27" s="1"/>
  <c r="FG64" i="27" s="1"/>
  <c r="AH47" i="3"/>
  <c r="BB47" i="3" s="1"/>
  <c r="AH48" i="3"/>
  <c r="BB48" i="3" s="1"/>
  <c r="AH50" i="3"/>
  <c r="BB50" i="3" s="1"/>
  <c r="AH51" i="3"/>
  <c r="BB51" i="3" s="1"/>
  <c r="AH52" i="3"/>
  <c r="BB52" i="3" s="1"/>
  <c r="AH53" i="3"/>
  <c r="BB53" i="3" s="1"/>
  <c r="AH54" i="3"/>
  <c r="BB54" i="3" s="1"/>
  <c r="AH55" i="3"/>
  <c r="BB55" i="3" s="1"/>
  <c r="AH56" i="3"/>
  <c r="BB56" i="3" s="1"/>
  <c r="AH57" i="3"/>
  <c r="BB57" i="3" s="1"/>
  <c r="AH58" i="3"/>
  <c r="BB58" i="3" s="1"/>
  <c r="AH59" i="3"/>
  <c r="BB59" i="3" s="1"/>
  <c r="AH60" i="3"/>
  <c r="BB60" i="3" s="1"/>
  <c r="AH61" i="3"/>
  <c r="BB61" i="3" s="1"/>
  <c r="AH62" i="3"/>
  <c r="BB62" i="3" s="1"/>
  <c r="AH63" i="3"/>
  <c r="BB63" i="3" s="1"/>
  <c r="AH64" i="3"/>
  <c r="BB64" i="3" s="1"/>
  <c r="AH65" i="3"/>
  <c r="BB65" i="3" s="1"/>
  <c r="AH67" i="3"/>
  <c r="BB67" i="3" s="1"/>
  <c r="AH68" i="3"/>
  <c r="BB68" i="3" s="1"/>
  <c r="AH69" i="3"/>
  <c r="BB69" i="3" s="1"/>
  <c r="AH70" i="3"/>
  <c r="BB70" i="3" s="1"/>
  <c r="AH71" i="3"/>
  <c r="BB71" i="3" s="1"/>
  <c r="AH72" i="3"/>
  <c r="BB72" i="3" s="1"/>
  <c r="AH73" i="3"/>
  <c r="BB73" i="3" s="1"/>
  <c r="AH74" i="3"/>
  <c r="BB74" i="3" s="1"/>
  <c r="AH77" i="3"/>
  <c r="BB77" i="3" s="1"/>
  <c r="AH78" i="3"/>
  <c r="BB78" i="3" s="1"/>
  <c r="AH79" i="3"/>
  <c r="BB79" i="3" s="1"/>
  <c r="AH80" i="3"/>
  <c r="BB80" i="3" s="1"/>
  <c r="AH81" i="3"/>
  <c r="BB81" i="3" s="1"/>
  <c r="AH82" i="3"/>
  <c r="BB82" i="3" s="1"/>
  <c r="AH83" i="3"/>
  <c r="BB83" i="3" s="1"/>
  <c r="AH105" i="3"/>
  <c r="BB105" i="3" s="1"/>
  <c r="G123" i="3"/>
  <c r="AS123" i="3" s="1"/>
  <c r="G125" i="3"/>
  <c r="AS125" i="3" s="1"/>
  <c r="G145" i="3"/>
  <c r="AS145" i="3" s="1"/>
  <c r="P16" i="3"/>
  <c r="AV16" i="3" s="1"/>
  <c r="P19" i="3"/>
  <c r="AV19" i="3" s="1"/>
  <c r="P21" i="3"/>
  <c r="AV21" i="3" s="1"/>
  <c r="P23" i="3"/>
  <c r="AV23" i="3" s="1"/>
  <c r="P33" i="3"/>
  <c r="AV33" i="3" s="1"/>
  <c r="P52" i="3"/>
  <c r="AV52" i="3" s="1"/>
  <c r="P59" i="3"/>
  <c r="AV59" i="3" s="1"/>
  <c r="P68" i="3"/>
  <c r="AV68" i="3" s="1"/>
  <c r="P72" i="3"/>
  <c r="AV72" i="3" s="1"/>
  <c r="P74" i="3"/>
  <c r="AV74" i="3" s="1"/>
  <c r="P78" i="3"/>
  <c r="AV78" i="3" s="1"/>
  <c r="P82" i="3"/>
  <c r="AV82" i="3" s="1"/>
  <c r="S12" i="3"/>
  <c r="AW12" i="3" s="1"/>
  <c r="S14" i="3"/>
  <c r="AW14" i="3" s="1"/>
  <c r="S16" i="3"/>
  <c r="AW16" i="3" s="1"/>
  <c r="S18" i="3"/>
  <c r="AW18" i="3" s="1"/>
  <c r="S37" i="3"/>
  <c r="AW37" i="3" s="1"/>
  <c r="S41" i="3"/>
  <c r="AW41" i="3" s="1"/>
  <c r="S54" i="3"/>
  <c r="AW54" i="3" s="1"/>
  <c r="S58" i="3"/>
  <c r="AW58" i="3" s="1"/>
  <c r="S63" i="3"/>
  <c r="AW63" i="3" s="1"/>
  <c r="S65" i="3"/>
  <c r="AW65" i="3" s="1"/>
  <c r="S76" i="3"/>
  <c r="AW76" i="3" s="1"/>
  <c r="S101" i="3"/>
  <c r="AW101" i="3" s="1"/>
  <c r="S106" i="3"/>
  <c r="AW106" i="3" s="1"/>
  <c r="V11" i="2"/>
  <c r="W11" i="2" s="1"/>
  <c r="P11" i="2"/>
  <c r="S11" i="2" s="1"/>
  <c r="C8" i="3" s="1"/>
  <c r="N10" i="2"/>
  <c r="Z112" i="23"/>
  <c r="CA112" i="23" s="1"/>
  <c r="CO112" i="23" s="1"/>
  <c r="S6" i="16"/>
  <c r="T6" i="16"/>
  <c r="BO14" i="5"/>
  <c r="DV14" i="5"/>
  <c r="BZ23" i="5"/>
  <c r="AZ23" i="5"/>
  <c r="DT23" i="5" s="1"/>
  <c r="BC76" i="5"/>
  <c r="BP76" i="5" s="1"/>
  <c r="CC76" i="5"/>
  <c r="BG90" i="23"/>
  <c r="EA90" i="23" s="1"/>
  <c r="CG90" i="23"/>
  <c r="CU90" i="23" s="1"/>
  <c r="DX50" i="23"/>
  <c r="BQ50" i="23"/>
  <c r="AK2" i="3"/>
  <c r="BC2" i="3" s="1"/>
  <c r="BY95" i="5"/>
  <c r="AY95" i="5"/>
  <c r="DV60" i="23"/>
  <c r="BO60" i="23"/>
  <c r="BE69" i="23"/>
  <c r="BR69" i="23" s="1"/>
  <c r="CE69" i="23"/>
  <c r="BR72" i="23"/>
  <c r="DY72" i="23"/>
  <c r="CW46" i="27"/>
  <c r="EX46" i="27" s="1"/>
  <c r="Z46" i="5"/>
  <c r="CA46" i="5" s="1"/>
  <c r="AE46" i="23"/>
  <c r="CF46" i="23" s="1"/>
  <c r="BH68" i="23"/>
  <c r="BU68" i="23" s="1"/>
  <c r="CH68" i="23"/>
  <c r="BK21" i="23"/>
  <c r="EE21" i="23" s="1"/>
  <c r="CK21" i="23"/>
  <c r="DD7" i="27"/>
  <c r="EC7" i="27" s="1"/>
  <c r="AG7" i="5"/>
  <c r="CF7" i="5" s="1"/>
  <c r="V197" i="12"/>
  <c r="R195" i="16"/>
  <c r="V191" i="12"/>
  <c r="R194" i="6"/>
  <c r="R190" i="11"/>
  <c r="W186" i="11"/>
  <c r="R181" i="2"/>
  <c r="W177" i="8"/>
  <c r="R168" i="9"/>
  <c r="V168" i="10"/>
  <c r="R165" i="15"/>
  <c r="W156" i="2"/>
  <c r="V147" i="2"/>
  <c r="V149" i="15"/>
  <c r="T146" i="2"/>
  <c r="T124" i="15"/>
  <c r="V114" i="11"/>
  <c r="W116" i="7"/>
  <c r="R93" i="9"/>
  <c r="R97" i="16"/>
  <c r="V87" i="11"/>
  <c r="W94" i="7"/>
  <c r="V75" i="10"/>
  <c r="V66" i="9"/>
  <c r="S66" i="11"/>
  <c r="T66" i="11"/>
  <c r="R32" i="11"/>
  <c r="BQ15" i="23"/>
  <c r="V6" i="2"/>
  <c r="P6" i="2"/>
  <c r="S200" i="13"/>
  <c r="R197" i="11"/>
  <c r="S191" i="13"/>
  <c r="S188" i="10"/>
  <c r="R196" i="7"/>
  <c r="T186" i="9"/>
  <c r="R187" i="6"/>
  <c r="R184" i="8"/>
  <c r="V182" i="10"/>
  <c r="W185" i="16"/>
  <c r="R182" i="11"/>
  <c r="R190" i="7"/>
  <c r="V187" i="7"/>
  <c r="S176" i="9"/>
  <c r="R176" i="11"/>
  <c r="R184" i="7"/>
  <c r="V174" i="10"/>
  <c r="S170" i="13"/>
  <c r="R154" i="11"/>
  <c r="S156" i="2"/>
  <c r="R152" i="10"/>
  <c r="R153" i="12"/>
  <c r="W149" i="8"/>
  <c r="V145" i="9"/>
  <c r="R139" i="12"/>
  <c r="T135" i="6"/>
  <c r="W124" i="9"/>
  <c r="T120" i="9"/>
  <c r="V117" i="12"/>
  <c r="V113" i="13"/>
  <c r="T109" i="12"/>
  <c r="R106" i="9"/>
  <c r="T107" i="12"/>
  <c r="S108" i="13"/>
  <c r="S97" i="13"/>
  <c r="W94" i="12"/>
  <c r="W90" i="8"/>
  <c r="R93" i="15"/>
  <c r="V75" i="2"/>
  <c r="R73" i="15"/>
  <c r="S58" i="2"/>
  <c r="W59" i="16"/>
  <c r="V59" i="16"/>
  <c r="V58" i="7"/>
  <c r="W58" i="7"/>
  <c r="CB60" i="23"/>
  <c r="CR18" i="27"/>
  <c r="DS18" i="27" s="1"/>
  <c r="N6" i="2"/>
  <c r="W60" i="10"/>
  <c r="V60" i="10"/>
  <c r="T198" i="11"/>
  <c r="R198" i="8"/>
  <c r="R186" i="9"/>
  <c r="W186" i="10"/>
  <c r="T186" i="12"/>
  <c r="W184" i="8"/>
  <c r="W190" i="7"/>
  <c r="T183" i="12"/>
  <c r="T181" i="10"/>
  <c r="R171" i="6"/>
  <c r="R163" i="6"/>
  <c r="R159" i="13"/>
  <c r="S158" i="13"/>
  <c r="R147" i="12"/>
  <c r="R148" i="13"/>
  <c r="T140" i="11"/>
  <c r="R147" i="15"/>
  <c r="R141" i="8"/>
  <c r="T138" i="9"/>
  <c r="R139" i="13"/>
  <c r="W111" i="10"/>
  <c r="R113" i="15"/>
  <c r="R95" i="15"/>
  <c r="R71" i="11"/>
  <c r="W69" i="9"/>
  <c r="V69" i="9"/>
  <c r="S61" i="10"/>
  <c r="T61" i="10"/>
  <c r="W57" i="7"/>
  <c r="V57" i="7"/>
  <c r="DX31" i="5"/>
  <c r="BE71" i="5"/>
  <c r="DY71" i="5" s="1"/>
  <c r="R76" i="2"/>
  <c r="R81" i="7"/>
  <c r="R57" i="12"/>
  <c r="R47" i="8"/>
  <c r="L35" i="22"/>
  <c r="D14" i="22"/>
  <c r="L29" i="22"/>
  <c r="D9" i="22"/>
  <c r="L20" i="22"/>
  <c r="V8" i="16"/>
  <c r="BV64" i="5"/>
  <c r="CJ64" i="5" s="1"/>
  <c r="BM158" i="5"/>
  <c r="BE80" i="23"/>
  <c r="BR80" i="23" s="1"/>
  <c r="CD147" i="5"/>
  <c r="BE138" i="5"/>
  <c r="BR138" i="5" s="1"/>
  <c r="AV147" i="5"/>
  <c r="DP147" i="5" s="1"/>
  <c r="DC147" i="5" s="1"/>
  <c r="AZ147" i="5"/>
  <c r="BD145" i="5"/>
  <c r="AZ155" i="5"/>
  <c r="BY122" i="5"/>
  <c r="AX151" i="5"/>
  <c r="CF141" i="5"/>
  <c r="BB141" i="5"/>
  <c r="AX141" i="5"/>
  <c r="DR141" i="5" s="1"/>
  <c r="CC165" i="5"/>
  <c r="CC132" i="5"/>
  <c r="CQ132" i="5" s="1"/>
  <c r="Z102" i="23"/>
  <c r="BA102" i="23" s="1"/>
  <c r="DB29" i="27"/>
  <c r="FA29" i="27" s="1"/>
  <c r="AE29" i="5"/>
  <c r="AJ29" i="23"/>
  <c r="CI29" i="23" s="1"/>
  <c r="D19" i="22"/>
  <c r="AY115" i="5"/>
  <c r="BY115" i="5"/>
  <c r="AZ116" i="5"/>
  <c r="BZ116" i="5"/>
  <c r="BD116" i="5"/>
  <c r="DX116" i="5" s="1"/>
  <c r="CD116" i="5"/>
  <c r="AW117" i="5"/>
  <c r="BW117" i="5"/>
  <c r="CK117" i="5" s="1"/>
  <c r="BA118" i="5"/>
  <c r="CA118" i="5"/>
  <c r="CE118" i="5"/>
  <c r="BE118" i="5"/>
  <c r="BW119" i="5"/>
  <c r="AW119" i="5"/>
  <c r="BJ119" i="5" s="1"/>
  <c r="CA119" i="5"/>
  <c r="BA119" i="5"/>
  <c r="CB120" i="5"/>
  <c r="CP120" i="5" s="1"/>
  <c r="BB120" i="5"/>
  <c r="BC121" i="5"/>
  <c r="CC121" i="5"/>
  <c r="BL122" i="5"/>
  <c r="DS122" i="5"/>
  <c r="BC123" i="5"/>
  <c r="BP123" i="5" s="1"/>
  <c r="CC123" i="5"/>
  <c r="BD124" i="5"/>
  <c r="DX124" i="5" s="1"/>
  <c r="CD124" i="5"/>
  <c r="AW125" i="5"/>
  <c r="BW125" i="5"/>
  <c r="CA125" i="5"/>
  <c r="BA125" i="5"/>
  <c r="BE125" i="5"/>
  <c r="CE125" i="5"/>
  <c r="AW126" i="5"/>
  <c r="BJ126" i="5" s="1"/>
  <c r="BW126" i="5"/>
  <c r="CK126" i="5" s="1"/>
  <c r="BA126" i="5"/>
  <c r="CA126" i="5"/>
  <c r="BE126" i="5"/>
  <c r="CE126" i="5"/>
  <c r="AW127" i="5"/>
  <c r="BW127" i="5"/>
  <c r="BE127" i="5"/>
  <c r="CE127" i="5"/>
  <c r="BX128" i="5"/>
  <c r="AX128" i="5"/>
  <c r="AY129" i="5"/>
  <c r="BY129" i="5"/>
  <c r="BC129" i="5"/>
  <c r="CC129" i="5"/>
  <c r="BY130" i="5"/>
  <c r="AY130" i="5"/>
  <c r="DS130" i="5" s="1"/>
  <c r="BC130" i="5"/>
  <c r="DW130" i="5" s="1"/>
  <c r="DJ130" i="5" s="1"/>
  <c r="CC130" i="5"/>
  <c r="AY131" i="5"/>
  <c r="BY131" i="5"/>
  <c r="BC131" i="5"/>
  <c r="BP131" i="5" s="1"/>
  <c r="CC131" i="5"/>
  <c r="BP132" i="5"/>
  <c r="DW132" i="5"/>
  <c r="DJ132" i="5" s="1"/>
  <c r="AV133" i="5"/>
  <c r="BV133" i="5"/>
  <c r="CJ133" i="5" s="1"/>
  <c r="BD133" i="5"/>
  <c r="CD133" i="5"/>
  <c r="BV134" i="5"/>
  <c r="CJ134" i="5" s="1"/>
  <c r="AV134" i="5"/>
  <c r="DT134" i="5"/>
  <c r="BM134" i="5"/>
  <c r="AV135" i="5"/>
  <c r="BV135" i="5"/>
  <c r="BD135" i="5"/>
  <c r="BQ135" i="5" s="1"/>
  <c r="CD135" i="5"/>
  <c r="AV136" i="5"/>
  <c r="BV136" i="5"/>
  <c r="CJ136" i="5" s="1"/>
  <c r="BD136" i="5"/>
  <c r="BQ136" i="5" s="1"/>
  <c r="CD136" i="5"/>
  <c r="AW137" i="5"/>
  <c r="BW137" i="5"/>
  <c r="CK137" i="5" s="1"/>
  <c r="BA137" i="5"/>
  <c r="CA137" i="5"/>
  <c r="BA138" i="5"/>
  <c r="CA138" i="5"/>
  <c r="BA139" i="5"/>
  <c r="CA139" i="5"/>
  <c r="BE139" i="5"/>
  <c r="DY139" i="5" s="1"/>
  <c r="CE139" i="5"/>
  <c r="BA140" i="5"/>
  <c r="CA140" i="5"/>
  <c r="CE140" i="5"/>
  <c r="BE140" i="5"/>
  <c r="BR140" i="5" s="1"/>
  <c r="BF142" i="5"/>
  <c r="CF142" i="5"/>
  <c r="BC144" i="5"/>
  <c r="CC144" i="5"/>
  <c r="BV145" i="5"/>
  <c r="CJ145" i="5" s="1"/>
  <c r="AV145" i="5"/>
  <c r="AV146" i="5"/>
  <c r="BV146" i="5"/>
  <c r="CJ146" i="5" s="1"/>
  <c r="BD146" i="5"/>
  <c r="CD146" i="5"/>
  <c r="AX150" i="5"/>
  <c r="BX150" i="5"/>
  <c r="CB150" i="5"/>
  <c r="CP150" i="5" s="1"/>
  <c r="BB150" i="5"/>
  <c r="BO150" i="5" s="1"/>
  <c r="BF150" i="5"/>
  <c r="CF150" i="5"/>
  <c r="CF151" i="5"/>
  <c r="BF151" i="5"/>
  <c r="AY152" i="5"/>
  <c r="BL152" i="5" s="1"/>
  <c r="BY152" i="5"/>
  <c r="AV153" i="5"/>
  <c r="BV153" i="5"/>
  <c r="CJ153" i="5" s="1"/>
  <c r="BD153" i="5"/>
  <c r="BQ153" i="5" s="1"/>
  <c r="CD153" i="5"/>
  <c r="BD154" i="5"/>
  <c r="BQ154" i="5" s="1"/>
  <c r="CD154" i="5"/>
  <c r="AV155" i="5"/>
  <c r="BV155" i="5"/>
  <c r="CJ155" i="5" s="1"/>
  <c r="AV156" i="5"/>
  <c r="DP156" i="5" s="1"/>
  <c r="DC156" i="5" s="1"/>
  <c r="BV156" i="5"/>
  <c r="CJ156" i="5" s="1"/>
  <c r="BZ156" i="5"/>
  <c r="AZ156" i="5"/>
  <c r="BM156" i="5" s="1"/>
  <c r="BE157" i="5"/>
  <c r="CE157" i="5"/>
  <c r="AW158" i="5"/>
  <c r="BW158" i="5"/>
  <c r="AW159" i="5"/>
  <c r="BW159" i="5"/>
  <c r="AW160" i="5"/>
  <c r="BJ160" i="5" s="1"/>
  <c r="BW160" i="5"/>
  <c r="BB161" i="5"/>
  <c r="CB161" i="5"/>
  <c r="CP161" i="5" s="1"/>
  <c r="CF161" i="5"/>
  <c r="BF161" i="5"/>
  <c r="AX162" i="5"/>
  <c r="BX162" i="5"/>
  <c r="CF162" i="5"/>
  <c r="BF162" i="5"/>
  <c r="DZ162" i="5" s="1"/>
  <c r="AX163" i="5"/>
  <c r="BX163" i="5"/>
  <c r="BF163" i="5"/>
  <c r="CF163" i="5"/>
  <c r="AX164" i="5"/>
  <c r="DR164" i="5" s="1"/>
  <c r="BX164" i="5"/>
  <c r="BF164" i="5"/>
  <c r="CF164" i="5"/>
  <c r="AY166" i="5"/>
  <c r="BY166" i="5"/>
  <c r="AV167" i="5"/>
  <c r="BI167" i="5" s="1"/>
  <c r="AJ167" i="5" s="1"/>
  <c r="BV167" i="5"/>
  <c r="CJ167" i="5" s="1"/>
  <c r="BD167" i="5"/>
  <c r="CD167" i="5"/>
  <c r="CA168" i="5"/>
  <c r="BA168" i="5"/>
  <c r="CE168" i="5"/>
  <c r="BE168" i="5"/>
  <c r="AX169" i="5"/>
  <c r="BK169" i="5" s="1"/>
  <c r="BX169" i="5"/>
  <c r="BB169" i="5"/>
  <c r="CB169" i="5"/>
  <c r="CP169" i="5" s="1"/>
  <c r="AH34" i="3"/>
  <c r="BB34" i="3" s="1"/>
  <c r="V133" i="3"/>
  <c r="AX133" i="3" s="1"/>
  <c r="Y132" i="3"/>
  <c r="AY132" i="3" s="1"/>
  <c r="Y129" i="3"/>
  <c r="AY129" i="3" s="1"/>
  <c r="S119" i="3"/>
  <c r="AW119" i="3" s="1"/>
  <c r="M2" i="3"/>
  <c r="AU2" i="3" s="1"/>
  <c r="M199" i="3"/>
  <c r="AU199" i="3" s="1"/>
  <c r="M191" i="3"/>
  <c r="AU191" i="3" s="1"/>
  <c r="M183" i="3"/>
  <c r="AU183" i="3" s="1"/>
  <c r="M179" i="3"/>
  <c r="AU179" i="3" s="1"/>
  <c r="M175" i="3"/>
  <c r="AU175" i="3" s="1"/>
  <c r="M171" i="3"/>
  <c r="AU171" i="3" s="1"/>
  <c r="M167" i="3"/>
  <c r="AU167" i="3" s="1"/>
  <c r="M159" i="3"/>
  <c r="AU159" i="3" s="1"/>
  <c r="M151" i="3"/>
  <c r="AU151" i="3" s="1"/>
  <c r="M143" i="3"/>
  <c r="AU143" i="3" s="1"/>
  <c r="V161" i="11"/>
  <c r="W161" i="11"/>
  <c r="S126" i="10"/>
  <c r="T126" i="10"/>
  <c r="S91" i="8"/>
  <c r="T91" i="8"/>
  <c r="BA48" i="23"/>
  <c r="BN48" i="23" s="1"/>
  <c r="CA48" i="23"/>
  <c r="CO48" i="23" s="1"/>
  <c r="BD63" i="23"/>
  <c r="CD63" i="23"/>
  <c r="T188" i="7"/>
  <c r="S188" i="7"/>
  <c r="W185" i="15"/>
  <c r="V185" i="15"/>
  <c r="S173" i="11"/>
  <c r="T173" i="11"/>
  <c r="W178" i="15"/>
  <c r="V178" i="15"/>
  <c r="S173" i="8"/>
  <c r="T173" i="8"/>
  <c r="V175" i="6"/>
  <c r="W175" i="6"/>
  <c r="W150" i="11"/>
  <c r="V150" i="11"/>
  <c r="S141" i="7"/>
  <c r="T141" i="7"/>
  <c r="V128" i="16"/>
  <c r="W128" i="16"/>
  <c r="S127" i="13"/>
  <c r="T127" i="13"/>
  <c r="L49" i="22"/>
  <c r="W116" i="6"/>
  <c r="V116" i="6"/>
  <c r="T107" i="6"/>
  <c r="S107" i="6"/>
  <c r="S103" i="7"/>
  <c r="T103" i="7"/>
  <c r="V92" i="9"/>
  <c r="W92" i="9"/>
  <c r="V76" i="15"/>
  <c r="W76" i="15"/>
  <c r="W73" i="6"/>
  <c r="W59" i="9"/>
  <c r="V59" i="9"/>
  <c r="V48" i="2"/>
  <c r="W48" i="2"/>
  <c r="T43" i="9"/>
  <c r="S43" i="9"/>
  <c r="W188" i="16"/>
  <c r="V188" i="16"/>
  <c r="S81" i="13"/>
  <c r="T81" i="13"/>
  <c r="V59" i="10"/>
  <c r="W59" i="10"/>
  <c r="V51" i="2"/>
  <c r="W51" i="2"/>
  <c r="DA55" i="27"/>
  <c r="EZ55" i="27" s="1"/>
  <c r="N6" i="12"/>
  <c r="CB45" i="23"/>
  <c r="BB45" i="23"/>
  <c r="AY91" i="5"/>
  <c r="BY91" i="5"/>
  <c r="BI22" i="23"/>
  <c r="CI22" i="23"/>
  <c r="S199" i="13"/>
  <c r="T199" i="13"/>
  <c r="V185" i="2"/>
  <c r="W185" i="2"/>
  <c r="W180" i="9"/>
  <c r="V180" i="9"/>
  <c r="R184" i="6"/>
  <c r="T174" i="12"/>
  <c r="S174" i="12"/>
  <c r="R169" i="2"/>
  <c r="V167" i="8"/>
  <c r="W167" i="8"/>
  <c r="R165" i="9"/>
  <c r="R167" i="12"/>
  <c r="S156" i="13"/>
  <c r="T156" i="13"/>
  <c r="W137" i="2"/>
  <c r="V137" i="2"/>
  <c r="R135" i="7"/>
  <c r="V126" i="9"/>
  <c r="W126" i="9"/>
  <c r="D12" i="22"/>
  <c r="T88" i="13"/>
  <c r="S88" i="13"/>
  <c r="S76" i="6"/>
  <c r="T76" i="6"/>
  <c r="W46" i="15"/>
  <c r="V46" i="15"/>
  <c r="T44" i="13"/>
  <c r="S44" i="13"/>
  <c r="W42" i="12"/>
  <c r="V42" i="12"/>
  <c r="W204" i="11"/>
  <c r="V204" i="11"/>
  <c r="S131" i="10"/>
  <c r="T131" i="10"/>
  <c r="S71" i="8"/>
  <c r="T71" i="8"/>
  <c r="V67" i="15"/>
  <c r="W67" i="15"/>
  <c r="S60" i="12"/>
  <c r="T60" i="12"/>
  <c r="V51" i="6"/>
  <c r="W51" i="6"/>
  <c r="L39" i="22"/>
  <c r="K39" i="22"/>
  <c r="L53" i="22"/>
  <c r="K53" i="22"/>
  <c r="BG37" i="23"/>
  <c r="CG37" i="23"/>
  <c r="CU37" i="23" s="1"/>
  <c r="BA15" i="5"/>
  <c r="CA15" i="5"/>
  <c r="CH22" i="23"/>
  <c r="BH22" i="23"/>
  <c r="EB22" i="23" s="1"/>
  <c r="BR93" i="5"/>
  <c r="DY93" i="5"/>
  <c r="BF72" i="5"/>
  <c r="CF72" i="5"/>
  <c r="S205" i="13"/>
  <c r="T205" i="13"/>
  <c r="V187" i="9"/>
  <c r="W187" i="9"/>
  <c r="V188" i="10"/>
  <c r="W188" i="10"/>
  <c r="T128" i="9"/>
  <c r="S128" i="9"/>
  <c r="W122" i="10"/>
  <c r="V122" i="10"/>
  <c r="L33" i="22"/>
  <c r="T117" i="6"/>
  <c r="S117" i="6"/>
  <c r="T112" i="2"/>
  <c r="S112" i="2"/>
  <c r="V74" i="9"/>
  <c r="W74" i="9"/>
  <c r="T75" i="12"/>
  <c r="S75" i="12"/>
  <c r="CS17" i="27"/>
  <c r="V17" i="5"/>
  <c r="CS5" i="27"/>
  <c r="ET5" i="27" s="1"/>
  <c r="AA5" i="23"/>
  <c r="CT98" i="27"/>
  <c r="W96" i="5"/>
  <c r="AB97" i="23"/>
  <c r="CS100" i="27"/>
  <c r="DT100" i="27" s="1"/>
  <c r="V98" i="5"/>
  <c r="AA99" i="23"/>
  <c r="BB99" i="23" s="1"/>
  <c r="CU82" i="27"/>
  <c r="DV82" i="27" s="1"/>
  <c r="GP82" i="27" s="1"/>
  <c r="X81" i="5"/>
  <c r="AC82" i="23"/>
  <c r="CD82" i="23" s="1"/>
  <c r="CT50" i="27"/>
  <c r="W50" i="5"/>
  <c r="CU30" i="27"/>
  <c r="EV30" i="27" s="1"/>
  <c r="X30" i="5"/>
  <c r="AC30" i="23"/>
  <c r="DC61" i="27"/>
  <c r="FB61" i="27" s="1"/>
  <c r="AK61" i="23"/>
  <c r="AF61" i="5"/>
  <c r="AH23" i="5"/>
  <c r="CG23" i="5" s="1"/>
  <c r="AM23" i="23"/>
  <c r="CL23" i="23" s="1"/>
  <c r="DE23" i="27"/>
  <c r="FD23" i="27" s="1"/>
  <c r="DB24" i="27"/>
  <c r="AE24" i="5"/>
  <c r="CZ97" i="27"/>
  <c r="AC95" i="5"/>
  <c r="BB95" i="5" s="1"/>
  <c r="AH96" i="23"/>
  <c r="CW104" i="27"/>
  <c r="EX104" i="27" s="1"/>
  <c r="Z102" i="5"/>
  <c r="CT22" i="27"/>
  <c r="DU22" i="27" s="1"/>
  <c r="GO22" i="27" s="1"/>
  <c r="AB22" i="23"/>
  <c r="AA86" i="23"/>
  <c r="CS87" i="27"/>
  <c r="DT87" i="27" s="1"/>
  <c r="CR109" i="27"/>
  <c r="ES109" i="27" s="1"/>
  <c r="Z108" i="23"/>
  <c r="U107" i="5"/>
  <c r="CR104" i="27"/>
  <c r="DS104" i="27" s="1"/>
  <c r="Z103" i="23"/>
  <c r="BA103" i="23" s="1"/>
  <c r="U102" i="5"/>
  <c r="BD92" i="5"/>
  <c r="CD92" i="5"/>
  <c r="V132" i="3"/>
  <c r="AX132" i="3" s="1"/>
  <c r="J130" i="3"/>
  <c r="AT130" i="3" s="1"/>
  <c r="CR90" i="27"/>
  <c r="U88" i="5"/>
  <c r="Z89" i="23"/>
  <c r="BA89" i="23" s="1"/>
  <c r="CT15" i="27"/>
  <c r="DU15" i="27" s="1"/>
  <c r="GO15" i="27" s="1"/>
  <c r="W15" i="5"/>
  <c r="AX15" i="5" s="1"/>
  <c r="AB15" i="23"/>
  <c r="CT65" i="27"/>
  <c r="AB65" i="23"/>
  <c r="CU53" i="27"/>
  <c r="EV53" i="27" s="1"/>
  <c r="AC53" i="23"/>
  <c r="BD53" i="23" s="1"/>
  <c r="X53" i="5"/>
  <c r="CW54" i="27"/>
  <c r="EX54" i="27" s="1"/>
  <c r="AE54" i="23"/>
  <c r="CW71" i="27"/>
  <c r="Z70" i="5"/>
  <c r="BA70" i="5" s="1"/>
  <c r="CZ53" i="27"/>
  <c r="AC53" i="5"/>
  <c r="CB53" i="5" s="1"/>
  <c r="AH53" i="23"/>
  <c r="BG53" i="23" s="1"/>
  <c r="DA73" i="27"/>
  <c r="AI73" i="23"/>
  <c r="AD72" i="5"/>
  <c r="BC72" i="5" s="1"/>
  <c r="DD56" i="27"/>
  <c r="EC56" i="27" s="1"/>
  <c r="EP56" i="27" s="1"/>
  <c r="AG56" i="5"/>
  <c r="BF56" i="5" s="1"/>
  <c r="AL56" i="23"/>
  <c r="DD68" i="27"/>
  <c r="AG67" i="5"/>
  <c r="CF67" i="5" s="1"/>
  <c r="AL68" i="23"/>
  <c r="CK68" i="23" s="1"/>
  <c r="DD77" i="27"/>
  <c r="AG76" i="5"/>
  <c r="BF76" i="5" s="1"/>
  <c r="AL77" i="23"/>
  <c r="BK77" i="23" s="1"/>
  <c r="DD93" i="27"/>
  <c r="AG91" i="5"/>
  <c r="DD111" i="27"/>
  <c r="AG109" i="5"/>
  <c r="BF109" i="5" s="1"/>
  <c r="AL110" i="23"/>
  <c r="DD14" i="27"/>
  <c r="AG14" i="5"/>
  <c r="AL14" i="23"/>
  <c r="DE73" i="27"/>
  <c r="FD73" i="27" s="1"/>
  <c r="AH72" i="5"/>
  <c r="CG72" i="5" s="1"/>
  <c r="BF112" i="5"/>
  <c r="DZ112" i="5" s="1"/>
  <c r="CF112" i="5"/>
  <c r="CC113" i="5"/>
  <c r="CQ113" i="5" s="1"/>
  <c r="BC113" i="5"/>
  <c r="V194" i="16"/>
  <c r="R191" i="7"/>
  <c r="S181" i="9"/>
  <c r="T182" i="8"/>
  <c r="V180" i="15"/>
  <c r="S175" i="8"/>
  <c r="R173" i="9"/>
  <c r="W172" i="16"/>
  <c r="R169" i="13"/>
  <c r="W161" i="12"/>
  <c r="R156" i="8"/>
  <c r="V148" i="13"/>
  <c r="W144" i="11"/>
  <c r="R126" i="16"/>
  <c r="R122" i="10"/>
  <c r="R123" i="12"/>
  <c r="V111" i="9"/>
  <c r="W109" i="16"/>
  <c r="R108" i="6"/>
  <c r="T108" i="15"/>
  <c r="R105" i="15"/>
  <c r="S96" i="13"/>
  <c r="V95" i="13"/>
  <c r="R93" i="12"/>
  <c r="R93" i="16"/>
  <c r="R86" i="8"/>
  <c r="V86" i="13"/>
  <c r="R78" i="2"/>
  <c r="V65" i="2"/>
  <c r="R49" i="6"/>
  <c r="N20" i="2"/>
  <c r="W20" i="2" s="1"/>
  <c r="D57" i="22"/>
  <c r="L14" i="22"/>
  <c r="DW58" i="23"/>
  <c r="BA95" i="23"/>
  <c r="BN95" i="23" s="1"/>
  <c r="AO95" i="23" s="1"/>
  <c r="CF26" i="23"/>
  <c r="CE44" i="23"/>
  <c r="BR61" i="23"/>
  <c r="CE72" i="23"/>
  <c r="BB69" i="23"/>
  <c r="BO69" i="23" s="1"/>
  <c r="BP110" i="23"/>
  <c r="CD75" i="5"/>
  <c r="AX112" i="5"/>
  <c r="BK112" i="5" s="1"/>
  <c r="AH65" i="23"/>
  <c r="W65" i="5"/>
  <c r="AJ24" i="23"/>
  <c r="BA54" i="5"/>
  <c r="CA54" i="5"/>
  <c r="CE96" i="5"/>
  <c r="BE96" i="5"/>
  <c r="DY96" i="5" s="1"/>
  <c r="CW12" i="27"/>
  <c r="EX12" i="27" s="1"/>
  <c r="AE12" i="23"/>
  <c r="CF12" i="23" s="1"/>
  <c r="Z12" i="5"/>
  <c r="BA12" i="5" s="1"/>
  <c r="DE110" i="27"/>
  <c r="FD110" i="27" s="1"/>
  <c r="AH108" i="5"/>
  <c r="CG108" i="5" s="1"/>
  <c r="AM109" i="23"/>
  <c r="CL109" i="23" s="1"/>
  <c r="DC13" i="27"/>
  <c r="AF13" i="5"/>
  <c r="CE13" i="5" s="1"/>
  <c r="AK13" i="23"/>
  <c r="CJ13" i="23" s="1"/>
  <c r="CZ41" i="27"/>
  <c r="EY41" i="27" s="1"/>
  <c r="AC41" i="5"/>
  <c r="CB41" i="5" s="1"/>
  <c r="CP41" i="5" s="1"/>
  <c r="AH41" i="23"/>
  <c r="CU18" i="27"/>
  <c r="EV18" i="27" s="1"/>
  <c r="AC18" i="23"/>
  <c r="CS21" i="27"/>
  <c r="AA21" i="23"/>
  <c r="V21" i="5"/>
  <c r="AK97" i="23"/>
  <c r="DC98" i="27"/>
  <c r="EB98" i="27" s="1"/>
  <c r="EO98" i="27" s="1"/>
  <c r="CV100" i="27"/>
  <c r="EW100" i="27" s="1"/>
  <c r="Y98" i="5"/>
  <c r="BZ98" i="5" s="1"/>
  <c r="AD99" i="23"/>
  <c r="BE99" i="23" s="1"/>
  <c r="CK25" i="23"/>
  <c r="BK25" i="23"/>
  <c r="BB38" i="5"/>
  <c r="CB38" i="5"/>
  <c r="CP38" i="5" s="1"/>
  <c r="AH127" i="3"/>
  <c r="BB127" i="3" s="1"/>
  <c r="CS36" i="27"/>
  <c r="V36" i="5"/>
  <c r="BW36" i="5" s="1"/>
  <c r="AA36" i="23"/>
  <c r="AX26" i="5"/>
  <c r="BK26" i="5" s="1"/>
  <c r="BX26" i="5"/>
  <c r="CV81" i="27"/>
  <c r="Y80" i="5"/>
  <c r="BZ80" i="5" s="1"/>
  <c r="AD81" i="23"/>
  <c r="CW101" i="27"/>
  <c r="DX101" i="27" s="1"/>
  <c r="Z99" i="5"/>
  <c r="BA99" i="5" s="1"/>
  <c r="AE100" i="23"/>
  <c r="BF100" i="23" s="1"/>
  <c r="CZ44" i="27"/>
  <c r="DY44" i="27" s="1"/>
  <c r="AC44" i="5"/>
  <c r="BB44" i="5" s="1"/>
  <c r="AH44" i="23"/>
  <c r="CZ72" i="27"/>
  <c r="DY72" i="27" s="1"/>
  <c r="AH72" i="23"/>
  <c r="BG72" i="23" s="1"/>
  <c r="AC71" i="5"/>
  <c r="DA22" i="27"/>
  <c r="DZ22" i="27" s="1"/>
  <c r="GT22" i="27" s="1"/>
  <c r="AD22" i="5"/>
  <c r="BC22" i="5" s="1"/>
  <c r="AI38" i="23"/>
  <c r="BH38" i="23" s="1"/>
  <c r="AD38" i="5"/>
  <c r="AD49" i="5"/>
  <c r="BC49" i="5" s="1"/>
  <c r="DA49" i="27"/>
  <c r="AI49" i="23"/>
  <c r="CH49" i="23" s="1"/>
  <c r="DA61" i="27"/>
  <c r="AD61" i="5"/>
  <c r="DB22" i="27"/>
  <c r="FA22" i="27" s="1"/>
  <c r="AE22" i="5"/>
  <c r="CD22" i="5" s="1"/>
  <c r="DD9" i="27"/>
  <c r="AG9" i="5"/>
  <c r="BF9" i="5" s="1"/>
  <c r="BS9" i="5" s="1"/>
  <c r="DE53" i="27"/>
  <c r="FD53" i="27" s="1"/>
  <c r="AH53" i="5"/>
  <c r="CG53" i="5" s="1"/>
  <c r="AM53" i="23"/>
  <c r="CL53" i="23" s="1"/>
  <c r="DE70" i="27"/>
  <c r="FD70" i="27" s="1"/>
  <c r="AH69" i="5"/>
  <c r="CG69" i="5" s="1"/>
  <c r="AM70" i="23"/>
  <c r="CL70" i="23" s="1"/>
  <c r="R207" i="6"/>
  <c r="R191" i="2"/>
  <c r="R182" i="6"/>
  <c r="R177" i="9"/>
  <c r="T180" i="15"/>
  <c r="R183" i="7"/>
  <c r="R181" i="7"/>
  <c r="R170" i="10"/>
  <c r="R169" i="16"/>
  <c r="T164" i="11"/>
  <c r="R165" i="2"/>
  <c r="R145" i="12"/>
  <c r="R144" i="8"/>
  <c r="R142" i="11"/>
  <c r="R139" i="7"/>
  <c r="V128" i="2"/>
  <c r="S127" i="2"/>
  <c r="R126" i="6"/>
  <c r="R121" i="11"/>
  <c r="V120" i="13"/>
  <c r="W115" i="11"/>
  <c r="W115" i="12"/>
  <c r="T114" i="13"/>
  <c r="W103" i="2"/>
  <c r="R101" i="16"/>
  <c r="V95" i="12"/>
  <c r="R89" i="12"/>
  <c r="R78" i="16"/>
  <c r="V70" i="15"/>
  <c r="W65" i="11"/>
  <c r="R61" i="16"/>
  <c r="V56" i="10"/>
  <c r="R62" i="7"/>
  <c r="S35" i="6"/>
  <c r="BQ69" i="23"/>
  <c r="BD34" i="5"/>
  <c r="DQ12" i="5"/>
  <c r="S5" i="2"/>
  <c r="C92" i="3" s="1"/>
  <c r="BE110" i="5"/>
  <c r="DY110" i="5" s="1"/>
  <c r="EA42" i="23"/>
  <c r="BT42" i="23"/>
  <c r="CA37" i="23"/>
  <c r="CO37" i="23" s="1"/>
  <c r="CC58" i="23"/>
  <c r="CC56" i="23"/>
  <c r="CB14" i="5"/>
  <c r="CP14" i="5" s="1"/>
  <c r="AC65" i="5"/>
  <c r="AL92" i="23"/>
  <c r="W22" i="5"/>
  <c r="AE103" i="23"/>
  <c r="BF103" i="23" s="1"/>
  <c r="X18" i="5"/>
  <c r="AA17" i="23"/>
  <c r="CD44" i="5"/>
  <c r="BD44" i="5"/>
  <c r="DY65" i="27"/>
  <c r="BW5" i="5"/>
  <c r="AW5" i="5"/>
  <c r="CA43" i="5"/>
  <c r="BA43" i="5"/>
  <c r="CU29" i="27"/>
  <c r="X29" i="5"/>
  <c r="AC29" i="23"/>
  <c r="CS45" i="27"/>
  <c r="V45" i="5"/>
  <c r="CW25" i="27"/>
  <c r="AE25" i="23"/>
  <c r="BF25" i="23" s="1"/>
  <c r="Z25" i="5"/>
  <c r="BA25" i="5" s="1"/>
  <c r="CS33" i="27"/>
  <c r="V33" i="5"/>
  <c r="BW33" i="5" s="1"/>
  <c r="AA33" i="23"/>
  <c r="CS43" i="27"/>
  <c r="DT43" i="27" s="1"/>
  <c r="V43" i="5"/>
  <c r="AA43" i="23"/>
  <c r="CB43" i="23" s="1"/>
  <c r="CU63" i="27"/>
  <c r="X63" i="5"/>
  <c r="AY63" i="5" s="1"/>
  <c r="CZ110" i="27"/>
  <c r="AH109" i="23"/>
  <c r="CS78" i="27"/>
  <c r="DT78" i="27" s="1"/>
  <c r="AA78" i="23"/>
  <c r="V77" i="5"/>
  <c r="CV78" i="27"/>
  <c r="DW78" i="27" s="1"/>
  <c r="AD78" i="23"/>
  <c r="BE78" i="23" s="1"/>
  <c r="Y77" i="5"/>
  <c r="AZ77" i="5" s="1"/>
  <c r="S136" i="3"/>
  <c r="AW136" i="3" s="1"/>
  <c r="CR29" i="27"/>
  <c r="DS29" i="27" s="1"/>
  <c r="U29" i="5"/>
  <c r="AV29" i="5" s="1"/>
  <c r="N4" i="2"/>
  <c r="CR2" i="27" s="1"/>
  <c r="Z29" i="23"/>
  <c r="CR45" i="27"/>
  <c r="DS45" i="27" s="1"/>
  <c r="Z45" i="23"/>
  <c r="BA45" i="23" s="1"/>
  <c r="U45" i="5"/>
  <c r="CS46" i="27"/>
  <c r="ET46" i="27" s="1"/>
  <c r="AA46" i="23"/>
  <c r="CT71" i="27"/>
  <c r="DU71" i="27" s="1"/>
  <c r="GO71" i="27" s="1"/>
  <c r="AB71" i="23"/>
  <c r="W70" i="5"/>
  <c r="CU38" i="27"/>
  <c r="AC38" i="23"/>
  <c r="BD38" i="23" s="1"/>
  <c r="X38" i="5"/>
  <c r="BY38" i="5" s="1"/>
  <c r="CU61" i="27"/>
  <c r="AC61" i="23"/>
  <c r="X61" i="5"/>
  <c r="BY61" i="5" s="1"/>
  <c r="BY73" i="5"/>
  <c r="AY73" i="5"/>
  <c r="CV26" i="27"/>
  <c r="Y26" i="5"/>
  <c r="AZ26" i="5" s="1"/>
  <c r="AD26" i="23"/>
  <c r="CV39" i="27"/>
  <c r="Y39" i="5"/>
  <c r="AD39" i="23"/>
  <c r="CV108" i="27"/>
  <c r="AD107" i="23"/>
  <c r="CE107" i="23" s="1"/>
  <c r="Y106" i="5"/>
  <c r="BZ106" i="5" s="1"/>
  <c r="CW4" i="27"/>
  <c r="DX4" i="27" s="1"/>
  <c r="Z4" i="5"/>
  <c r="CA4" i="5" s="1"/>
  <c r="CW15" i="27"/>
  <c r="AE15" i="23"/>
  <c r="CW40" i="27"/>
  <c r="Z40" i="5"/>
  <c r="AE40" i="23"/>
  <c r="BF40" i="23" s="1"/>
  <c r="CW93" i="27"/>
  <c r="DX93" i="27" s="1"/>
  <c r="AE92" i="23"/>
  <c r="BF92" i="23" s="1"/>
  <c r="CZ71" i="27"/>
  <c r="AC70" i="5"/>
  <c r="AH71" i="23"/>
  <c r="CZ77" i="27"/>
  <c r="AH77" i="23"/>
  <c r="AC76" i="5"/>
  <c r="CB76" i="5" s="1"/>
  <c r="CZ101" i="27"/>
  <c r="AC99" i="5"/>
  <c r="AH100" i="23"/>
  <c r="BG100" i="23" s="1"/>
  <c r="AI6" i="23"/>
  <c r="AD6" i="5"/>
  <c r="CC6" i="5" s="1"/>
  <c r="DA6" i="27"/>
  <c r="EZ6" i="27" s="1"/>
  <c r="DB6" i="27"/>
  <c r="AE6" i="5"/>
  <c r="AJ6" i="23"/>
  <c r="CI6" i="23" s="1"/>
  <c r="DC44" i="27"/>
  <c r="AK44" i="23"/>
  <c r="BJ44" i="23" s="1"/>
  <c r="DC84" i="27"/>
  <c r="EB84" i="27" s="1"/>
  <c r="AF83" i="5"/>
  <c r="CE83" i="5" s="1"/>
  <c r="AK84" i="23"/>
  <c r="BJ84" i="23" s="1"/>
  <c r="DC95" i="27"/>
  <c r="AK94" i="23"/>
  <c r="AF106" i="5"/>
  <c r="AK107" i="23"/>
  <c r="DC108" i="27"/>
  <c r="FB108" i="27" s="1"/>
  <c r="BF50" i="5"/>
  <c r="CF50" i="5"/>
  <c r="DD61" i="27"/>
  <c r="AG61" i="5"/>
  <c r="AL61" i="23"/>
  <c r="DD73" i="27"/>
  <c r="FC73" i="27" s="1"/>
  <c r="AL73" i="23"/>
  <c r="BK73" i="23" s="1"/>
  <c r="EE73" i="23" s="1"/>
  <c r="DD84" i="27"/>
  <c r="FC84" i="27" s="1"/>
  <c r="AG83" i="5"/>
  <c r="AL84" i="23"/>
  <c r="DD102" i="27"/>
  <c r="AG100" i="5"/>
  <c r="AL101" i="23"/>
  <c r="DE22" i="27"/>
  <c r="FD22" i="27" s="1"/>
  <c r="AM22" i="23"/>
  <c r="CL22" i="23" s="1"/>
  <c r="AH22" i="5"/>
  <c r="CG22" i="5" s="1"/>
  <c r="DE49" i="27"/>
  <c r="FD49" i="27" s="1"/>
  <c r="AM49" i="23"/>
  <c r="CL49" i="23" s="1"/>
  <c r="AH49" i="5"/>
  <c r="CG49" i="5" s="1"/>
  <c r="DE60" i="27"/>
  <c r="FD60" i="27" s="1"/>
  <c r="AM60" i="23"/>
  <c r="CL60" i="23" s="1"/>
  <c r="AH60" i="5"/>
  <c r="CG60" i="5" s="1"/>
  <c r="DE64" i="27"/>
  <c r="FD64" i="27" s="1"/>
  <c r="AH64" i="5"/>
  <c r="CG64" i="5" s="1"/>
  <c r="BY113" i="5"/>
  <c r="AY113" i="5"/>
  <c r="R199" i="7"/>
  <c r="R188" i="15"/>
  <c r="R183" i="16"/>
  <c r="R173" i="11"/>
  <c r="R168" i="6"/>
  <c r="R127" i="8"/>
  <c r="R103" i="7"/>
  <c r="R94" i="11"/>
  <c r="CD50" i="23"/>
  <c r="CD15" i="23"/>
  <c r="CK95" i="23"/>
  <c r="BE92" i="23"/>
  <c r="CE61" i="23"/>
  <c r="CD69" i="23"/>
  <c r="CF104" i="5"/>
  <c r="BC15" i="5"/>
  <c r="BP15" i="5" s="1"/>
  <c r="BW12" i="5"/>
  <c r="AF44" i="5"/>
  <c r="AE71" i="23"/>
  <c r="AE4" i="23"/>
  <c r="CF4" i="23" s="1"/>
  <c r="Z91" i="5"/>
  <c r="CA91" i="5" s="1"/>
  <c r="AI61" i="23"/>
  <c r="CH61" i="23" s="1"/>
  <c r="AB50" i="23"/>
  <c r="CC50" i="23" s="1"/>
  <c r="AL7" i="23"/>
  <c r="BK7" i="23" s="1"/>
  <c r="DA38" i="27"/>
  <c r="BO170" i="5"/>
  <c r="DV170" i="5"/>
  <c r="BR161" i="5"/>
  <c r="DY161" i="5"/>
  <c r="DV7" i="5"/>
  <c r="BO7" i="5"/>
  <c r="V135" i="3"/>
  <c r="AX135" i="3" s="1"/>
  <c r="AH136" i="3"/>
  <c r="BB136" i="3" s="1"/>
  <c r="AH11" i="3"/>
  <c r="BB11" i="3" s="1"/>
  <c r="Y137" i="3"/>
  <c r="AY137" i="3" s="1"/>
  <c r="Y127" i="3"/>
  <c r="AY127" i="3" s="1"/>
  <c r="P125" i="3"/>
  <c r="AV125" i="3" s="1"/>
  <c r="AH14" i="3"/>
  <c r="BB14" i="3" s="1"/>
  <c r="AK34" i="3"/>
  <c r="BC34" i="3" s="1"/>
  <c r="J200" i="3"/>
  <c r="AT200" i="3" s="1"/>
  <c r="J198" i="3"/>
  <c r="AT198" i="3" s="1"/>
  <c r="J196" i="3"/>
  <c r="AT196" i="3" s="1"/>
  <c r="J194" i="3"/>
  <c r="AT194" i="3" s="1"/>
  <c r="J192" i="3"/>
  <c r="AT192" i="3" s="1"/>
  <c r="J190" i="3"/>
  <c r="AT190" i="3" s="1"/>
  <c r="J188" i="3"/>
  <c r="AT188" i="3" s="1"/>
  <c r="J186" i="3"/>
  <c r="AT186" i="3" s="1"/>
  <c r="J184" i="3"/>
  <c r="AT184" i="3" s="1"/>
  <c r="J182" i="3"/>
  <c r="AT182" i="3" s="1"/>
  <c r="J180" i="3"/>
  <c r="AT180" i="3" s="1"/>
  <c r="J178" i="3"/>
  <c r="AT178" i="3" s="1"/>
  <c r="J176" i="3"/>
  <c r="AT176" i="3" s="1"/>
  <c r="J174" i="3"/>
  <c r="AT174" i="3" s="1"/>
  <c r="J172" i="3"/>
  <c r="AT172" i="3" s="1"/>
  <c r="J170" i="3"/>
  <c r="AT170" i="3" s="1"/>
  <c r="J168" i="3"/>
  <c r="AT168" i="3" s="1"/>
  <c r="J166" i="3"/>
  <c r="AT166" i="3" s="1"/>
  <c r="J164" i="3"/>
  <c r="AT164" i="3" s="1"/>
  <c r="J162" i="3"/>
  <c r="AT162" i="3" s="1"/>
  <c r="J160" i="3"/>
  <c r="AT160" i="3" s="1"/>
  <c r="J158" i="3"/>
  <c r="AT158" i="3" s="1"/>
  <c r="J156" i="3"/>
  <c r="AT156" i="3" s="1"/>
  <c r="J154" i="3"/>
  <c r="AT154" i="3" s="1"/>
  <c r="J152" i="3"/>
  <c r="AT152" i="3" s="1"/>
  <c r="J150" i="3"/>
  <c r="AT150" i="3" s="1"/>
  <c r="J148" i="3"/>
  <c r="AT148" i="3" s="1"/>
  <c r="J146" i="3"/>
  <c r="AT146" i="3" s="1"/>
  <c r="J144" i="3"/>
  <c r="AT144" i="3" s="1"/>
  <c r="J142" i="3"/>
  <c r="AT142" i="3" s="1"/>
  <c r="J140" i="3"/>
  <c r="AT140" i="3" s="1"/>
  <c r="J138" i="3"/>
  <c r="AT138" i="3" s="1"/>
  <c r="J136" i="3"/>
  <c r="AT136" i="3" s="1"/>
  <c r="Y2" i="3"/>
  <c r="AY2" i="3" s="1"/>
  <c r="AE202" i="3"/>
  <c r="Y202" i="3"/>
  <c r="S202" i="3"/>
  <c r="AH200" i="3"/>
  <c r="BB200" i="3" s="1"/>
  <c r="AB200" i="3"/>
  <c r="AZ200" i="3" s="1"/>
  <c r="V200" i="3"/>
  <c r="AX200" i="3" s="1"/>
  <c r="AK198" i="3"/>
  <c r="BC198" i="3" s="1"/>
  <c r="AE198" i="3"/>
  <c r="BA198" i="3" s="1"/>
  <c r="Y198" i="3"/>
  <c r="AY198" i="3" s="1"/>
  <c r="S198" i="3"/>
  <c r="AW198" i="3" s="1"/>
  <c r="AH196" i="3"/>
  <c r="BB196" i="3" s="1"/>
  <c r="AB196" i="3"/>
  <c r="AZ196" i="3" s="1"/>
  <c r="V196" i="3"/>
  <c r="AX196" i="3" s="1"/>
  <c r="AK194" i="3"/>
  <c r="BC194" i="3" s="1"/>
  <c r="AE194" i="3"/>
  <c r="BA194" i="3" s="1"/>
  <c r="Y194" i="3"/>
  <c r="AY194" i="3" s="1"/>
  <c r="S194" i="3"/>
  <c r="AW194" i="3" s="1"/>
  <c r="AH192" i="3"/>
  <c r="BB192" i="3" s="1"/>
  <c r="AB192" i="3"/>
  <c r="AZ192" i="3" s="1"/>
  <c r="V192" i="3"/>
  <c r="AX192" i="3" s="1"/>
  <c r="AK190" i="3"/>
  <c r="BC190" i="3" s="1"/>
  <c r="AE190" i="3"/>
  <c r="BA190" i="3" s="1"/>
  <c r="Y190" i="3"/>
  <c r="AY190" i="3" s="1"/>
  <c r="S190" i="3"/>
  <c r="AW190" i="3" s="1"/>
  <c r="AH188" i="3"/>
  <c r="BB188" i="3" s="1"/>
  <c r="AB188" i="3"/>
  <c r="AZ188" i="3" s="1"/>
  <c r="V188" i="3"/>
  <c r="AX188" i="3" s="1"/>
  <c r="AK186" i="3"/>
  <c r="BC186" i="3" s="1"/>
  <c r="AE186" i="3"/>
  <c r="BA186" i="3" s="1"/>
  <c r="Y186" i="3"/>
  <c r="AY186" i="3" s="1"/>
  <c r="S186" i="3"/>
  <c r="AW186" i="3" s="1"/>
  <c r="AH184" i="3"/>
  <c r="BB184" i="3" s="1"/>
  <c r="AB184" i="3"/>
  <c r="AZ184" i="3" s="1"/>
  <c r="V184" i="3"/>
  <c r="AX184" i="3" s="1"/>
  <c r="AK182" i="3"/>
  <c r="BC182" i="3" s="1"/>
  <c r="AE182" i="3"/>
  <c r="BA182" i="3" s="1"/>
  <c r="Y182" i="3"/>
  <c r="AY182" i="3" s="1"/>
  <c r="S182" i="3"/>
  <c r="AW182" i="3" s="1"/>
  <c r="AH180" i="3"/>
  <c r="BB180" i="3" s="1"/>
  <c r="AB180" i="3"/>
  <c r="AZ180" i="3" s="1"/>
  <c r="V180" i="3"/>
  <c r="AX180" i="3" s="1"/>
  <c r="AK178" i="3"/>
  <c r="BC178" i="3" s="1"/>
  <c r="AE178" i="3"/>
  <c r="BA178" i="3" s="1"/>
  <c r="Y178" i="3"/>
  <c r="AY178" i="3" s="1"/>
  <c r="S178" i="3"/>
  <c r="AW178" i="3" s="1"/>
  <c r="AH176" i="3"/>
  <c r="BB176" i="3" s="1"/>
  <c r="AB176" i="3"/>
  <c r="AZ176" i="3" s="1"/>
  <c r="V176" i="3"/>
  <c r="AX176" i="3" s="1"/>
  <c r="AK174" i="3"/>
  <c r="BC174" i="3" s="1"/>
  <c r="AE174" i="3"/>
  <c r="BA174" i="3" s="1"/>
  <c r="Y174" i="3"/>
  <c r="AY174" i="3" s="1"/>
  <c r="S174" i="3"/>
  <c r="AW174" i="3" s="1"/>
  <c r="DY15" i="23"/>
  <c r="BR15" i="23"/>
  <c r="BB101" i="23"/>
  <c r="CB101" i="23"/>
  <c r="CR107" i="27"/>
  <c r="DS107" i="27" s="1"/>
  <c r="U105" i="5"/>
  <c r="AV105" i="5" s="1"/>
  <c r="DP105" i="5" s="1"/>
  <c r="DC105" i="5" s="1"/>
  <c r="V10" i="6" s="1"/>
  <c r="BA5" i="23"/>
  <c r="BN5" i="23" s="1"/>
  <c r="CA5" i="23"/>
  <c r="CO5" i="23" s="1"/>
  <c r="CI57" i="23"/>
  <c r="BI57" i="23"/>
  <c r="BV23" i="5"/>
  <c r="CJ23" i="5" s="1"/>
  <c r="AV23" i="5"/>
  <c r="AH172" i="3"/>
  <c r="BB172" i="3" s="1"/>
  <c r="AB172" i="3"/>
  <c r="AZ172" i="3" s="1"/>
  <c r="V172" i="3"/>
  <c r="AX172" i="3" s="1"/>
  <c r="AK170" i="3"/>
  <c r="BC170" i="3" s="1"/>
  <c r="AE170" i="3"/>
  <c r="BA170" i="3" s="1"/>
  <c r="Y170" i="3"/>
  <c r="AY170" i="3" s="1"/>
  <c r="S170" i="3"/>
  <c r="AW170" i="3" s="1"/>
  <c r="AH168" i="3"/>
  <c r="BB168" i="3" s="1"/>
  <c r="AB168" i="3"/>
  <c r="AZ168" i="3" s="1"/>
  <c r="V168" i="3"/>
  <c r="AX168" i="3" s="1"/>
  <c r="AK166" i="3"/>
  <c r="BC166" i="3" s="1"/>
  <c r="AE166" i="3"/>
  <c r="BA166" i="3" s="1"/>
  <c r="Y166" i="3"/>
  <c r="AY166" i="3" s="1"/>
  <c r="S166" i="3"/>
  <c r="AW166" i="3" s="1"/>
  <c r="AH164" i="3"/>
  <c r="BB164" i="3" s="1"/>
  <c r="AB164" i="3"/>
  <c r="AZ164" i="3" s="1"/>
  <c r="V164" i="3"/>
  <c r="AX164" i="3" s="1"/>
  <c r="AK162" i="3"/>
  <c r="BC162" i="3" s="1"/>
  <c r="AE162" i="3"/>
  <c r="BA162" i="3" s="1"/>
  <c r="Y162" i="3"/>
  <c r="AY162" i="3" s="1"/>
  <c r="S162" i="3"/>
  <c r="AW162" i="3" s="1"/>
  <c r="AH160" i="3"/>
  <c r="BB160" i="3" s="1"/>
  <c r="AB160" i="3"/>
  <c r="AZ160" i="3" s="1"/>
  <c r="V160" i="3"/>
  <c r="AX160" i="3" s="1"/>
  <c r="AK158" i="3"/>
  <c r="BC158" i="3" s="1"/>
  <c r="AE158" i="3"/>
  <c r="BA158" i="3" s="1"/>
  <c r="Y158" i="3"/>
  <c r="AY158" i="3" s="1"/>
  <c r="S158" i="3"/>
  <c r="AW158" i="3" s="1"/>
  <c r="AH156" i="3"/>
  <c r="BB156" i="3" s="1"/>
  <c r="AB156" i="3"/>
  <c r="AZ156" i="3" s="1"/>
  <c r="V156" i="3"/>
  <c r="AX156" i="3" s="1"/>
  <c r="AK154" i="3"/>
  <c r="BC154" i="3" s="1"/>
  <c r="AE154" i="3"/>
  <c r="BA154" i="3" s="1"/>
  <c r="Y154" i="3"/>
  <c r="AY154" i="3" s="1"/>
  <c r="S154" i="3"/>
  <c r="AW154" i="3" s="1"/>
  <c r="AH152" i="3"/>
  <c r="BB152" i="3" s="1"/>
  <c r="AB152" i="3"/>
  <c r="AZ152" i="3" s="1"/>
  <c r="V152" i="3"/>
  <c r="AX152" i="3" s="1"/>
  <c r="AK150" i="3"/>
  <c r="BC150" i="3" s="1"/>
  <c r="AE150" i="3"/>
  <c r="BA150" i="3" s="1"/>
  <c r="Y150" i="3"/>
  <c r="AY150" i="3" s="1"/>
  <c r="S150" i="3"/>
  <c r="AW150" i="3" s="1"/>
  <c r="AH148" i="3"/>
  <c r="BB148" i="3" s="1"/>
  <c r="AB148" i="3"/>
  <c r="AZ148" i="3" s="1"/>
  <c r="V148" i="3"/>
  <c r="AX148" i="3" s="1"/>
  <c r="AK146" i="3"/>
  <c r="BC146" i="3" s="1"/>
  <c r="AE146" i="3"/>
  <c r="BA146" i="3" s="1"/>
  <c r="Y146" i="3"/>
  <c r="AY146" i="3" s="1"/>
  <c r="S146" i="3"/>
  <c r="AW146" i="3" s="1"/>
  <c r="AH144" i="3"/>
  <c r="BB144" i="3" s="1"/>
  <c r="AB144" i="3"/>
  <c r="AZ144" i="3" s="1"/>
  <c r="V144" i="3"/>
  <c r="AX144" i="3" s="1"/>
  <c r="AK142" i="3"/>
  <c r="BC142" i="3" s="1"/>
  <c r="AE142" i="3"/>
  <c r="BA142" i="3" s="1"/>
  <c r="Y142" i="3"/>
  <c r="AY142" i="3" s="1"/>
  <c r="S142" i="3"/>
  <c r="AW142" i="3" s="1"/>
  <c r="AH140" i="3"/>
  <c r="BB140" i="3" s="1"/>
  <c r="AB140" i="3"/>
  <c r="AZ140" i="3" s="1"/>
  <c r="V140" i="3"/>
  <c r="AX140" i="3" s="1"/>
  <c r="AE129" i="3"/>
  <c r="BA129" i="3" s="1"/>
  <c r="V129" i="3"/>
  <c r="AX129" i="3" s="1"/>
  <c r="AK126" i="3"/>
  <c r="BC126" i="3" s="1"/>
  <c r="S126" i="3"/>
  <c r="AW126" i="3" s="1"/>
  <c r="P3" i="3"/>
  <c r="AV3" i="3" s="1"/>
  <c r="AH125" i="3"/>
  <c r="BB125" i="3" s="1"/>
  <c r="AB125" i="3"/>
  <c r="AZ125" i="3" s="1"/>
  <c r="V125" i="3"/>
  <c r="AX125" i="3" s="1"/>
  <c r="J125" i="3"/>
  <c r="AT125" i="3" s="1"/>
  <c r="AH124" i="3"/>
  <c r="BB124" i="3" s="1"/>
  <c r="AB124" i="3"/>
  <c r="AZ124" i="3" s="1"/>
  <c r="V124" i="3"/>
  <c r="AX124" i="3" s="1"/>
  <c r="P124" i="3"/>
  <c r="AV124" i="3" s="1"/>
  <c r="J124" i="3"/>
  <c r="AT124" i="3" s="1"/>
  <c r="AH123" i="3"/>
  <c r="BB123" i="3" s="1"/>
  <c r="AB123" i="3"/>
  <c r="AZ123" i="3" s="1"/>
  <c r="V123" i="3"/>
  <c r="AX123" i="3" s="1"/>
  <c r="P123" i="3"/>
  <c r="AV123" i="3" s="1"/>
  <c r="J123" i="3"/>
  <c r="AT123" i="3" s="1"/>
  <c r="AH122" i="3"/>
  <c r="BB122" i="3" s="1"/>
  <c r="AB122" i="3"/>
  <c r="AZ122" i="3" s="1"/>
  <c r="S122" i="3"/>
  <c r="AW122" i="3" s="1"/>
  <c r="AK121" i="3"/>
  <c r="BC121" i="3" s="1"/>
  <c r="AE121" i="3"/>
  <c r="BA121" i="3" s="1"/>
  <c r="Y121" i="3"/>
  <c r="AY121" i="3" s="1"/>
  <c r="S121" i="3"/>
  <c r="AW121" i="3" s="1"/>
  <c r="DB52" i="27"/>
  <c r="AE52" i="5"/>
  <c r="CD52" i="5" s="1"/>
  <c r="AH86" i="23"/>
  <c r="CG86" i="23" s="1"/>
  <c r="Z18" i="23"/>
  <c r="U18" i="5"/>
  <c r="Q5" i="11"/>
  <c r="Q5" i="9"/>
  <c r="R5" i="9" s="1"/>
  <c r="N8" i="3" s="1"/>
  <c r="AK20" i="3"/>
  <c r="BC20" i="3" s="1"/>
  <c r="AK24" i="3"/>
  <c r="BC24" i="3" s="1"/>
  <c r="J201" i="3"/>
  <c r="AT201" i="3" s="1"/>
  <c r="J199" i="3"/>
  <c r="AT199" i="3" s="1"/>
  <c r="J181" i="3"/>
  <c r="AT181" i="3" s="1"/>
  <c r="J179" i="3"/>
  <c r="AT179" i="3" s="1"/>
  <c r="J173" i="3"/>
  <c r="AT173" i="3" s="1"/>
  <c r="J171" i="3"/>
  <c r="AT171" i="3" s="1"/>
  <c r="J165" i="3"/>
  <c r="AT165" i="3" s="1"/>
  <c r="J163" i="3"/>
  <c r="AT163" i="3" s="1"/>
  <c r="J153" i="3"/>
  <c r="AT153" i="3" s="1"/>
  <c r="J147" i="3"/>
  <c r="AT147" i="3" s="1"/>
  <c r="J143" i="3"/>
  <c r="AT143" i="3" s="1"/>
  <c r="J137" i="3"/>
  <c r="AT137" i="3" s="1"/>
  <c r="M181" i="3"/>
  <c r="AU181" i="3" s="1"/>
  <c r="M169" i="3"/>
  <c r="AU169" i="3" s="1"/>
  <c r="M165" i="3"/>
  <c r="AU165" i="3" s="1"/>
  <c r="M153" i="3"/>
  <c r="AU153" i="3" s="1"/>
  <c r="M149" i="3"/>
  <c r="AU149" i="3" s="1"/>
  <c r="M145" i="3"/>
  <c r="AU145" i="3" s="1"/>
  <c r="M141" i="3"/>
  <c r="AU141" i="3" s="1"/>
  <c r="P127" i="3"/>
  <c r="AV127" i="3" s="1"/>
  <c r="M198" i="3"/>
  <c r="AU198" i="3" s="1"/>
  <c r="M170" i="3"/>
  <c r="AU170" i="3" s="1"/>
  <c r="M154" i="3"/>
  <c r="AU154" i="3" s="1"/>
  <c r="AB202" i="3"/>
  <c r="P202" i="3"/>
  <c r="S200" i="3"/>
  <c r="AW200" i="3" s="1"/>
  <c r="V198" i="3"/>
  <c r="AX198" i="3" s="1"/>
  <c r="AK196" i="3"/>
  <c r="BC196" i="3" s="1"/>
  <c r="S196" i="3"/>
  <c r="AW196" i="3" s="1"/>
  <c r="AH194" i="3"/>
  <c r="BB194" i="3" s="1"/>
  <c r="AB194" i="3"/>
  <c r="AZ194" i="3" s="1"/>
  <c r="P194" i="3"/>
  <c r="AV194" i="3" s="1"/>
  <c r="AE192" i="3"/>
  <c r="BA192" i="3" s="1"/>
  <c r="V190" i="3"/>
  <c r="AX190" i="3" s="1"/>
  <c r="Y188" i="3"/>
  <c r="AY188" i="3" s="1"/>
  <c r="S188" i="3"/>
  <c r="AW188" i="3" s="1"/>
  <c r="P186" i="3"/>
  <c r="AV186" i="3" s="1"/>
  <c r="AK184" i="3"/>
  <c r="BC184" i="3" s="1"/>
  <c r="AE184" i="3"/>
  <c r="BA184" i="3" s="1"/>
  <c r="AH182" i="3"/>
  <c r="BB182" i="3" s="1"/>
  <c r="P182" i="3"/>
  <c r="AV182" i="3" s="1"/>
  <c r="Y180" i="3"/>
  <c r="AY180" i="3" s="1"/>
  <c r="AB178" i="3"/>
  <c r="AZ178" i="3" s="1"/>
  <c r="V178" i="3"/>
  <c r="AX178" i="3" s="1"/>
  <c r="P178" i="3"/>
  <c r="AV178" i="3" s="1"/>
  <c r="Y176" i="3"/>
  <c r="AY176" i="3" s="1"/>
  <c r="S176" i="3"/>
  <c r="AW176" i="3" s="1"/>
  <c r="V174" i="3"/>
  <c r="AX174" i="3" s="1"/>
  <c r="AH170" i="3"/>
  <c r="BB170" i="3" s="1"/>
  <c r="AK168" i="3"/>
  <c r="BC168" i="3" s="1"/>
  <c r="AE168" i="3"/>
  <c r="BA168" i="3" s="1"/>
  <c r="AH166" i="3"/>
  <c r="BB166" i="3" s="1"/>
  <c r="AB166" i="3"/>
  <c r="AZ166" i="3" s="1"/>
  <c r="P166" i="3"/>
  <c r="AV166" i="3" s="1"/>
  <c r="AE164" i="3"/>
  <c r="BA164" i="3" s="1"/>
  <c r="V162" i="3"/>
  <c r="AX162" i="3" s="1"/>
  <c r="P162" i="3"/>
  <c r="AV162" i="3" s="1"/>
  <c r="AE160" i="3"/>
  <c r="BA160" i="3" s="1"/>
  <c r="Y160" i="3"/>
  <c r="AY160" i="3" s="1"/>
  <c r="AB158" i="3"/>
  <c r="AZ158" i="3" s="1"/>
  <c r="V158" i="3"/>
  <c r="AX158" i="3" s="1"/>
  <c r="P158" i="3"/>
  <c r="AV158" i="3" s="1"/>
  <c r="Y156" i="3"/>
  <c r="AY156" i="3" s="1"/>
  <c r="AK152" i="3"/>
  <c r="BC152" i="3" s="1"/>
  <c r="S152" i="3"/>
  <c r="AW152" i="3" s="1"/>
  <c r="AH150" i="3"/>
  <c r="BB150" i="3" s="1"/>
  <c r="AK148" i="3"/>
  <c r="BC148" i="3" s="1"/>
  <c r="AE148" i="3"/>
  <c r="BA148" i="3" s="1"/>
  <c r="AH146" i="3"/>
  <c r="BB146" i="3" s="1"/>
  <c r="P146" i="3"/>
  <c r="AV146" i="3" s="1"/>
  <c r="Y144" i="3"/>
  <c r="AY144" i="3" s="1"/>
  <c r="AB142" i="3"/>
  <c r="AZ142" i="3" s="1"/>
  <c r="V142" i="3"/>
  <c r="AX142" i="3" s="1"/>
  <c r="Y140" i="3"/>
  <c r="AY140" i="3" s="1"/>
  <c r="S140" i="3"/>
  <c r="AW140" i="3" s="1"/>
  <c r="AE126" i="3"/>
  <c r="BA126" i="3" s="1"/>
  <c r="P126" i="3"/>
  <c r="AV126" i="3" s="1"/>
  <c r="D109" i="3"/>
  <c r="AR109" i="3" s="1"/>
  <c r="D107" i="3"/>
  <c r="AR107" i="3" s="1"/>
  <c r="D104" i="3"/>
  <c r="AR104" i="3" s="1"/>
  <c r="D100" i="3"/>
  <c r="AR100" i="3" s="1"/>
  <c r="D97" i="3"/>
  <c r="AR97" i="3" s="1"/>
  <c r="D74" i="3"/>
  <c r="AR74" i="3" s="1"/>
  <c r="D62" i="3"/>
  <c r="AR62" i="3" s="1"/>
  <c r="D60" i="3"/>
  <c r="AR60" i="3" s="1"/>
  <c r="D58" i="3"/>
  <c r="AR58" i="3" s="1"/>
  <c r="D53" i="3"/>
  <c r="AR53" i="3" s="1"/>
  <c r="D37" i="3"/>
  <c r="AR37" i="3" s="1"/>
  <c r="D35" i="3"/>
  <c r="AR35" i="3" s="1"/>
  <c r="D29" i="3"/>
  <c r="AR29" i="3" s="1"/>
  <c r="D16" i="3"/>
  <c r="AR16" i="3" s="1"/>
  <c r="G104" i="3"/>
  <c r="AS104" i="3" s="1"/>
  <c r="G101" i="3"/>
  <c r="AS101" i="3" s="1"/>
  <c r="G94" i="3"/>
  <c r="AS94" i="3" s="1"/>
  <c r="G79" i="3"/>
  <c r="AS79" i="3" s="1"/>
  <c r="G69" i="3"/>
  <c r="AS69" i="3" s="1"/>
  <c r="G64" i="3"/>
  <c r="AS64" i="3" s="1"/>
  <c r="G60" i="3"/>
  <c r="AS60" i="3" s="1"/>
  <c r="G47" i="3"/>
  <c r="AS47" i="3" s="1"/>
  <c r="G10" i="3"/>
  <c r="AS10" i="3" s="1"/>
  <c r="G7" i="3"/>
  <c r="AS7" i="3" s="1"/>
  <c r="J110" i="3"/>
  <c r="AT110" i="3" s="1"/>
  <c r="J108" i="3"/>
  <c r="AT108" i="3" s="1"/>
  <c r="J99" i="3"/>
  <c r="AT99" i="3" s="1"/>
  <c r="J91" i="3"/>
  <c r="AT91" i="3" s="1"/>
  <c r="J89" i="3"/>
  <c r="AT89" i="3" s="1"/>
  <c r="J76" i="3"/>
  <c r="AT76" i="3" s="1"/>
  <c r="J63" i="3"/>
  <c r="AT63" i="3" s="1"/>
  <c r="J41" i="3"/>
  <c r="AT41" i="3" s="1"/>
  <c r="M53" i="3"/>
  <c r="AU53" i="3" s="1"/>
  <c r="M38" i="3"/>
  <c r="AU38" i="3" s="1"/>
  <c r="M15" i="3"/>
  <c r="AU15" i="3" s="1"/>
  <c r="M13" i="3"/>
  <c r="AU13" i="3" s="1"/>
  <c r="M7" i="3"/>
  <c r="AU7" i="3" s="1"/>
  <c r="P105" i="3"/>
  <c r="AV105" i="3" s="1"/>
  <c r="P108" i="3"/>
  <c r="AV108" i="3" s="1"/>
  <c r="AB105" i="3"/>
  <c r="AZ105" i="3" s="1"/>
  <c r="AB94" i="3"/>
  <c r="AZ94" i="3" s="1"/>
  <c r="AB92" i="3"/>
  <c r="AZ92" i="3" s="1"/>
  <c r="AB64" i="3"/>
  <c r="AZ64" i="3" s="1"/>
  <c r="AB50" i="3"/>
  <c r="AZ50" i="3" s="1"/>
  <c r="AB23" i="3"/>
  <c r="AZ23" i="3" s="1"/>
  <c r="AB6" i="3"/>
  <c r="AZ6" i="3" s="1"/>
  <c r="M121" i="3"/>
  <c r="AU121" i="3" s="1"/>
  <c r="AK120" i="3"/>
  <c r="BC120" i="3" s="1"/>
  <c r="AE120" i="3"/>
  <c r="BA120" i="3" s="1"/>
  <c r="Y120" i="3"/>
  <c r="AY120" i="3" s="1"/>
  <c r="S120" i="3"/>
  <c r="AW120" i="3" s="1"/>
  <c r="M120" i="3"/>
  <c r="AU120" i="3" s="1"/>
  <c r="AK119" i="3"/>
  <c r="BC119" i="3" s="1"/>
  <c r="AE119" i="3"/>
  <c r="BA119" i="3" s="1"/>
  <c r="Y119" i="3"/>
  <c r="AY119" i="3" s="1"/>
  <c r="AK118" i="3"/>
  <c r="BC118" i="3" s="1"/>
  <c r="AE118" i="3"/>
  <c r="BA118" i="3" s="1"/>
  <c r="Y118" i="3"/>
  <c r="AY118" i="3" s="1"/>
  <c r="S118" i="3"/>
  <c r="AW118" i="3" s="1"/>
  <c r="M118" i="3"/>
  <c r="AU118" i="3" s="1"/>
  <c r="AK117" i="3"/>
  <c r="BC117" i="3" s="1"/>
  <c r="AE117" i="3"/>
  <c r="BA117" i="3" s="1"/>
  <c r="Y117" i="3"/>
  <c r="AY117" i="3" s="1"/>
  <c r="P117" i="3"/>
  <c r="AV117" i="3" s="1"/>
  <c r="AH116" i="3"/>
  <c r="BB116" i="3" s="1"/>
  <c r="AB116" i="3"/>
  <c r="AZ116" i="3" s="1"/>
  <c r="V116" i="3"/>
  <c r="AX116" i="3" s="1"/>
  <c r="P116" i="3"/>
  <c r="AV116" i="3" s="1"/>
  <c r="AK115" i="3"/>
  <c r="BC115" i="3" s="1"/>
  <c r="AE115" i="3"/>
  <c r="BA115" i="3" s="1"/>
  <c r="Y115" i="3"/>
  <c r="AY115" i="3" s="1"/>
  <c r="S115" i="3"/>
  <c r="AW115" i="3" s="1"/>
  <c r="M115" i="3"/>
  <c r="AU115" i="3" s="1"/>
  <c r="AK114" i="3"/>
  <c r="BC114" i="3" s="1"/>
  <c r="AE114" i="3"/>
  <c r="BA114" i="3" s="1"/>
  <c r="Y114" i="3"/>
  <c r="AY114" i="3" s="1"/>
  <c r="S114" i="3"/>
  <c r="AW114" i="3" s="1"/>
  <c r="M114" i="3"/>
  <c r="AU114" i="3" s="1"/>
  <c r="AK113" i="3"/>
  <c r="BC113" i="3" s="1"/>
  <c r="AE113" i="3"/>
  <c r="BA113" i="3" s="1"/>
  <c r="Y113" i="3"/>
  <c r="AY113" i="3" s="1"/>
  <c r="S113" i="3"/>
  <c r="AW113" i="3" s="1"/>
  <c r="M113" i="3"/>
  <c r="AU113" i="3" s="1"/>
  <c r="AK66" i="3"/>
  <c r="BC66" i="3" s="1"/>
  <c r="Y66" i="3"/>
  <c r="AY66" i="3" s="1"/>
  <c r="S66" i="3"/>
  <c r="AW66" i="3" s="1"/>
  <c r="M66" i="3"/>
  <c r="AU66" i="3" s="1"/>
  <c r="AK86" i="3"/>
  <c r="BC86" i="3" s="1"/>
  <c r="V86" i="3"/>
  <c r="AX86" i="3" s="1"/>
  <c r="P86" i="3"/>
  <c r="AV86" i="3" s="1"/>
  <c r="J86" i="3"/>
  <c r="AT86" i="3" s="1"/>
  <c r="AH112" i="3"/>
  <c r="BB112" i="3" s="1"/>
  <c r="AH111" i="3"/>
  <c r="BB111" i="3" s="1"/>
  <c r="D66" i="3"/>
  <c r="AR66" i="3" s="1"/>
  <c r="D114" i="3"/>
  <c r="AR114" i="3" s="1"/>
  <c r="D116" i="3"/>
  <c r="AR116" i="3" s="1"/>
  <c r="D118" i="3"/>
  <c r="AR118" i="3" s="1"/>
  <c r="D120" i="3"/>
  <c r="AR120" i="3" s="1"/>
  <c r="D122" i="3"/>
  <c r="AR122" i="3" s="1"/>
  <c r="D126" i="3"/>
  <c r="AR126" i="3" s="1"/>
  <c r="D128" i="3"/>
  <c r="AR128" i="3" s="1"/>
  <c r="D130" i="3"/>
  <c r="AR130" i="3" s="1"/>
  <c r="D134" i="3"/>
  <c r="AR134" i="3" s="1"/>
  <c r="D136" i="3"/>
  <c r="AR136" i="3" s="1"/>
  <c r="D138" i="3"/>
  <c r="AR138" i="3" s="1"/>
  <c r="D140" i="3"/>
  <c r="AR140" i="3" s="1"/>
  <c r="D142" i="3"/>
  <c r="AR142" i="3" s="1"/>
  <c r="D144" i="3"/>
  <c r="AR144" i="3" s="1"/>
  <c r="D148" i="3"/>
  <c r="AR148" i="3" s="1"/>
  <c r="D150" i="3"/>
  <c r="AR150" i="3" s="1"/>
  <c r="D152" i="3"/>
  <c r="AR152" i="3" s="1"/>
  <c r="D156" i="3"/>
  <c r="AR156" i="3" s="1"/>
  <c r="D158" i="3"/>
  <c r="AR158" i="3" s="1"/>
  <c r="D160" i="3"/>
  <c r="AR160" i="3" s="1"/>
  <c r="D162" i="3"/>
  <c r="AR162" i="3" s="1"/>
  <c r="D164" i="3"/>
  <c r="AR164" i="3" s="1"/>
  <c r="D166" i="3"/>
  <c r="AR166" i="3" s="1"/>
  <c r="D168" i="3"/>
  <c r="AR168" i="3" s="1"/>
  <c r="D170" i="3"/>
  <c r="AR170" i="3" s="1"/>
  <c r="D172" i="3"/>
  <c r="AR172" i="3" s="1"/>
  <c r="D176" i="3"/>
  <c r="AR176" i="3" s="1"/>
  <c r="D178" i="3"/>
  <c r="AR178" i="3" s="1"/>
  <c r="D182" i="3"/>
  <c r="AR182" i="3" s="1"/>
  <c r="D184" i="3"/>
  <c r="AR184" i="3" s="1"/>
  <c r="D186" i="3"/>
  <c r="AR186" i="3" s="1"/>
  <c r="D192" i="3"/>
  <c r="AR192" i="3" s="1"/>
  <c r="D194" i="3"/>
  <c r="AR194" i="3" s="1"/>
  <c r="D196" i="3"/>
  <c r="AR196" i="3" s="1"/>
  <c r="D198" i="3"/>
  <c r="AR198" i="3" s="1"/>
  <c r="D200" i="3"/>
  <c r="AR200" i="3" s="1"/>
  <c r="W130" i="7"/>
  <c r="V130" i="7"/>
  <c r="R203" i="2"/>
  <c r="W187" i="13"/>
  <c r="T186" i="16"/>
  <c r="T182" i="11"/>
  <c r="W175" i="12"/>
  <c r="V172" i="15"/>
  <c r="T158" i="10"/>
  <c r="R158" i="2"/>
  <c r="R143" i="6"/>
  <c r="V137" i="8"/>
  <c r="W137" i="8"/>
  <c r="W129" i="9"/>
  <c r="W130" i="12"/>
  <c r="V111" i="6"/>
  <c r="W111" i="6"/>
  <c r="T104" i="2"/>
  <c r="S104" i="2"/>
  <c r="W98" i="16"/>
  <c r="W79" i="11"/>
  <c r="V79" i="11"/>
  <c r="W70" i="2"/>
  <c r="V70" i="2"/>
  <c r="V68" i="10"/>
  <c r="W68" i="10"/>
  <c r="T62" i="16"/>
  <c r="S62" i="16"/>
  <c r="W62" i="16"/>
  <c r="V62" i="16"/>
  <c r="S46" i="13"/>
  <c r="T46" i="13"/>
  <c r="W14" i="15"/>
  <c r="V14" i="15"/>
  <c r="DA9" i="27"/>
  <c r="AD9" i="5"/>
  <c r="CC9" i="5" s="1"/>
  <c r="AI9" i="23"/>
  <c r="BH9" i="23" s="1"/>
  <c r="EB9" i="23" s="1"/>
  <c r="DO9" i="23" s="1"/>
  <c r="N15" i="12"/>
  <c r="DB48" i="27"/>
  <c r="AJ48" i="23"/>
  <c r="AE55" i="5"/>
  <c r="BD55" i="5" s="1"/>
  <c r="N13" i="13"/>
  <c r="AJ55" i="23"/>
  <c r="CI55" i="23" s="1"/>
  <c r="T127" i="8"/>
  <c r="S127" i="8"/>
  <c r="V103" i="10"/>
  <c r="W103" i="10"/>
  <c r="S102" i="11"/>
  <c r="T102" i="11"/>
  <c r="W51" i="16"/>
  <c r="V51" i="16"/>
  <c r="W42" i="9"/>
  <c r="V42" i="9"/>
  <c r="V15" i="2"/>
  <c r="P15" i="2"/>
  <c r="BX95" i="23"/>
  <c r="EE95" i="23"/>
  <c r="R210" i="2"/>
  <c r="W200" i="9"/>
  <c r="V198" i="13"/>
  <c r="R196" i="10"/>
  <c r="W192" i="16"/>
  <c r="V193" i="15"/>
  <c r="R193" i="15"/>
  <c r="T185" i="13"/>
  <c r="W166" i="13"/>
  <c r="T163" i="8"/>
  <c r="V169" i="7"/>
  <c r="R163" i="12"/>
  <c r="W159" i="9"/>
  <c r="T160" i="8"/>
  <c r="W165" i="7"/>
  <c r="W157" i="10"/>
  <c r="R159" i="12"/>
  <c r="W154" i="11"/>
  <c r="S152" i="10"/>
  <c r="W150" i="10"/>
  <c r="V150" i="13"/>
  <c r="R147" i="8"/>
  <c r="S146" i="12"/>
  <c r="T144" i="8"/>
  <c r="W140" i="11"/>
  <c r="S144" i="16"/>
  <c r="T146" i="15"/>
  <c r="R144" i="2"/>
  <c r="R137" i="10"/>
  <c r="T131" i="9"/>
  <c r="W133" i="12"/>
  <c r="V133" i="12"/>
  <c r="V131" i="7"/>
  <c r="W131" i="7"/>
  <c r="T114" i="8"/>
  <c r="S114" i="8"/>
  <c r="W116" i="16"/>
  <c r="V116" i="16"/>
  <c r="V118" i="15"/>
  <c r="W118" i="15"/>
  <c r="W110" i="6"/>
  <c r="V110" i="6"/>
  <c r="W92" i="6"/>
  <c r="V92" i="6"/>
  <c r="S81" i="11"/>
  <c r="T81" i="11"/>
  <c r="T74" i="13"/>
  <c r="S74" i="13"/>
  <c r="S73" i="2"/>
  <c r="T73" i="2"/>
  <c r="W76" i="7"/>
  <c r="V76" i="7"/>
  <c r="S49" i="6"/>
  <c r="T49" i="6"/>
  <c r="W49" i="16"/>
  <c r="V49" i="16"/>
  <c r="U55" i="5"/>
  <c r="N14" i="2"/>
  <c r="S14" i="2" s="1"/>
  <c r="C54" i="3" s="1"/>
  <c r="S72" i="12"/>
  <c r="T72" i="12"/>
  <c r="T62" i="9"/>
  <c r="S62" i="9"/>
  <c r="T206" i="12"/>
  <c r="W200" i="10"/>
  <c r="R206" i="15"/>
  <c r="R192" i="9"/>
  <c r="R196" i="16"/>
  <c r="V190" i="10"/>
  <c r="S189" i="16"/>
  <c r="R187" i="15"/>
  <c r="S184" i="7"/>
  <c r="V177" i="16"/>
  <c r="S166" i="2"/>
  <c r="T168" i="15"/>
  <c r="W161" i="8"/>
  <c r="T162" i="13"/>
  <c r="W159" i="12"/>
  <c r="W157" i="13"/>
  <c r="R155" i="12"/>
  <c r="V156" i="6"/>
  <c r="R150" i="2"/>
  <c r="R151" i="15"/>
  <c r="W146" i="15"/>
  <c r="T137" i="11"/>
  <c r="S136" i="11"/>
  <c r="T136" i="11"/>
  <c r="T143" i="7"/>
  <c r="V137" i="16"/>
  <c r="T130" i="13"/>
  <c r="S130" i="13"/>
  <c r="T127" i="12"/>
  <c r="S127" i="12"/>
  <c r="R133" i="7"/>
  <c r="T129" i="15"/>
  <c r="T119" i="13"/>
  <c r="S119" i="13"/>
  <c r="W116" i="2"/>
  <c r="W112" i="6"/>
  <c r="W108" i="10"/>
  <c r="W110" i="2"/>
  <c r="V110" i="2"/>
  <c r="R104" i="6"/>
  <c r="S100" i="15"/>
  <c r="T100" i="15"/>
  <c r="V96" i="8"/>
  <c r="W96" i="8"/>
  <c r="S94" i="11"/>
  <c r="T94" i="11"/>
  <c r="S81" i="16"/>
  <c r="T81" i="16"/>
  <c r="S79" i="7"/>
  <c r="V70" i="10"/>
  <c r="W70" i="10"/>
  <c r="S69" i="11"/>
  <c r="T69" i="11"/>
  <c r="V59" i="2"/>
  <c r="W59" i="2"/>
  <c r="W56" i="16"/>
  <c r="V56" i="16"/>
  <c r="W52" i="10"/>
  <c r="V52" i="10"/>
  <c r="S52" i="12"/>
  <c r="T52" i="12"/>
  <c r="R53" i="7"/>
  <c r="S14" i="11"/>
  <c r="U31" i="3" s="1"/>
  <c r="AD31" i="23"/>
  <c r="CE31" i="23" s="1"/>
  <c r="N8" i="9"/>
  <c r="N11" i="9"/>
  <c r="Y18" i="5"/>
  <c r="BZ18" i="5" s="1"/>
  <c r="R67" i="2"/>
  <c r="R54" i="16"/>
  <c r="R54" i="6"/>
  <c r="R134" i="15"/>
  <c r="R125" i="2"/>
  <c r="R124" i="7"/>
  <c r="R114" i="8"/>
  <c r="R111" i="2"/>
  <c r="R95" i="8"/>
  <c r="V91" i="11"/>
  <c r="W91" i="10"/>
  <c r="W88" i="9"/>
  <c r="W92" i="16"/>
  <c r="S89" i="12"/>
  <c r="R86" i="10"/>
  <c r="R77" i="9"/>
  <c r="W75" i="15"/>
  <c r="R67" i="6"/>
  <c r="S60" i="6"/>
  <c r="V54" i="13"/>
  <c r="W46" i="16"/>
  <c r="R41" i="2"/>
  <c r="R42" i="16"/>
  <c r="R45" i="7"/>
  <c r="R13" i="16"/>
  <c r="D6" i="22"/>
  <c r="D29" i="22"/>
  <c r="D46" i="22"/>
  <c r="L43" i="22"/>
  <c r="L45" i="22"/>
  <c r="D16" i="22"/>
  <c r="L37" i="22"/>
  <c r="CH63" i="23"/>
  <c r="BH63" i="23"/>
  <c r="EB63" i="23" s="1"/>
  <c r="DO63" i="23" s="1"/>
  <c r="BP174" i="5"/>
  <c r="DW174" i="5"/>
  <c r="DJ174" i="5" s="1"/>
  <c r="BF24" i="23"/>
  <c r="CF24" i="23"/>
  <c r="BG82" i="23"/>
  <c r="CG82" i="23"/>
  <c r="CU82" i="23" s="1"/>
  <c r="DU101" i="23"/>
  <c r="DH101" i="23" s="1"/>
  <c r="BN101" i="23"/>
  <c r="BE105" i="23"/>
  <c r="CE105" i="23"/>
  <c r="DQ8" i="5"/>
  <c r="BJ8" i="5"/>
  <c r="CV33" i="27"/>
  <c r="DW33" i="27" s="1"/>
  <c r="AD33" i="23"/>
  <c r="EZ100" i="27"/>
  <c r="DZ100" i="27"/>
  <c r="GT100" i="27" s="1"/>
  <c r="CK41" i="23"/>
  <c r="BK41" i="23"/>
  <c r="EE41" i="23" s="1"/>
  <c r="CJ32" i="23"/>
  <c r="BJ32" i="23"/>
  <c r="S130" i="3"/>
  <c r="AW130" i="3" s="1"/>
  <c r="AK30" i="3"/>
  <c r="BC30" i="3" s="1"/>
  <c r="AK19" i="3"/>
  <c r="BC19" i="3" s="1"/>
  <c r="BC149" i="5"/>
  <c r="CC149" i="5"/>
  <c r="AM67" i="23"/>
  <c r="CL67" i="23" s="1"/>
  <c r="DA103" i="27"/>
  <c r="AD101" i="5"/>
  <c r="CC101" i="5" s="1"/>
  <c r="N4" i="14"/>
  <c r="DC105" i="27"/>
  <c r="FB105" i="27" s="1"/>
  <c r="CT47" i="27"/>
  <c r="EU47" i="27" s="1"/>
  <c r="AB47" i="23"/>
  <c r="BC47" i="23" s="1"/>
  <c r="W47" i="5"/>
  <c r="AX47" i="5" s="1"/>
  <c r="P10" i="3"/>
  <c r="AV10" i="3" s="1"/>
  <c r="P12" i="3"/>
  <c r="AV12" i="3" s="1"/>
  <c r="P14" i="3"/>
  <c r="AV14" i="3" s="1"/>
  <c r="P25" i="3"/>
  <c r="AV25" i="3" s="1"/>
  <c r="P28" i="3"/>
  <c r="AV28" i="3" s="1"/>
  <c r="P35" i="3"/>
  <c r="AV35" i="3" s="1"/>
  <c r="P37" i="3"/>
  <c r="AV37" i="3" s="1"/>
  <c r="P39" i="3"/>
  <c r="AV39" i="3" s="1"/>
  <c r="P41" i="3"/>
  <c r="AV41" i="3" s="1"/>
  <c r="P43" i="3"/>
  <c r="AV43" i="3" s="1"/>
  <c r="P56" i="3"/>
  <c r="AV56" i="3" s="1"/>
  <c r="P61" i="3"/>
  <c r="AV61" i="3" s="1"/>
  <c r="P63" i="3"/>
  <c r="AV63" i="3" s="1"/>
  <c r="P65" i="3"/>
  <c r="AV65" i="3" s="1"/>
  <c r="P80" i="3"/>
  <c r="AV80" i="3" s="1"/>
  <c r="P84" i="3"/>
  <c r="AV84" i="3" s="1"/>
  <c r="P89" i="3"/>
  <c r="AV89" i="3" s="1"/>
  <c r="P91" i="3"/>
  <c r="AV91" i="3" s="1"/>
  <c r="P95" i="3"/>
  <c r="AV95" i="3" s="1"/>
  <c r="S10" i="3"/>
  <c r="AW10" i="3" s="1"/>
  <c r="S20" i="3"/>
  <c r="AW20" i="3" s="1"/>
  <c r="S22" i="3"/>
  <c r="AW22" i="3" s="1"/>
  <c r="S24" i="3"/>
  <c r="AW24" i="3" s="1"/>
  <c r="S35" i="3"/>
  <c r="AW35" i="3" s="1"/>
  <c r="S56" i="3"/>
  <c r="AW56" i="3" s="1"/>
  <c r="S68" i="3"/>
  <c r="AW68" i="3" s="1"/>
  <c r="S70" i="3"/>
  <c r="AW70" i="3" s="1"/>
  <c r="S74" i="3"/>
  <c r="AW74" i="3" s="1"/>
  <c r="S82" i="3"/>
  <c r="AW82" i="3" s="1"/>
  <c r="S87" i="3"/>
  <c r="AW87" i="3" s="1"/>
  <c r="S92" i="3"/>
  <c r="AW92" i="3" s="1"/>
  <c r="S94" i="3"/>
  <c r="AW94" i="3" s="1"/>
  <c r="S99" i="3"/>
  <c r="AW99" i="3" s="1"/>
  <c r="R152" i="13"/>
  <c r="R148" i="9"/>
  <c r="R154" i="7"/>
  <c r="R148" i="6"/>
  <c r="R145" i="13"/>
  <c r="R143" i="13"/>
  <c r="R140" i="10"/>
  <c r="R142" i="2"/>
  <c r="R144" i="15"/>
  <c r="R128" i="11"/>
  <c r="V124" i="11"/>
  <c r="R126" i="8"/>
  <c r="T124" i="13"/>
  <c r="R129" i="7"/>
  <c r="R122" i="12"/>
  <c r="R119" i="8"/>
  <c r="T118" i="2"/>
  <c r="W116" i="8"/>
  <c r="R118" i="16"/>
  <c r="T116" i="15"/>
  <c r="T111" i="16"/>
  <c r="S109" i="6"/>
  <c r="R110" i="6"/>
  <c r="S101" i="8"/>
  <c r="R102" i="12"/>
  <c r="W98" i="15"/>
  <c r="R97" i="6"/>
  <c r="V93" i="11"/>
  <c r="R102" i="7"/>
  <c r="T91" i="6"/>
  <c r="R89" i="11"/>
  <c r="R90" i="16"/>
  <c r="R86" i="12"/>
  <c r="R84" i="9"/>
  <c r="T75" i="6"/>
  <c r="W70" i="11"/>
  <c r="R74" i="13"/>
  <c r="R75" i="15"/>
  <c r="W59" i="12"/>
  <c r="R59" i="13"/>
  <c r="V57" i="16"/>
  <c r="T54" i="11"/>
  <c r="S53" i="11"/>
  <c r="R55" i="8"/>
  <c r="T58" i="7"/>
  <c r="R45" i="8"/>
  <c r="R46" i="15"/>
  <c r="V37" i="13"/>
  <c r="R33" i="12"/>
  <c r="R26" i="11"/>
  <c r="S22" i="16"/>
  <c r="CJ31" i="23"/>
  <c r="BJ31" i="23"/>
  <c r="ED31" i="23" s="1"/>
  <c r="BO79" i="23"/>
  <c r="EC30" i="23"/>
  <c r="CR35" i="27"/>
  <c r="N12" i="2"/>
  <c r="S12" i="2" s="1"/>
  <c r="C34" i="3" s="1"/>
  <c r="CF60" i="23"/>
  <c r="CA101" i="23"/>
  <c r="CO101" i="23" s="1"/>
  <c r="CE93" i="5"/>
  <c r="BV39" i="5"/>
  <c r="CJ39" i="5" s="1"/>
  <c r="U97" i="5"/>
  <c r="AV97" i="5" s="1"/>
  <c r="BW8" i="5"/>
  <c r="BE88" i="5"/>
  <c r="CE88" i="5"/>
  <c r="L44" i="22"/>
  <c r="D37" i="22"/>
  <c r="D28" i="22"/>
  <c r="L17" i="22"/>
  <c r="L38" i="22"/>
  <c r="D41" i="22"/>
  <c r="D8" i="22"/>
  <c r="D25" i="22"/>
  <c r="L25" i="22"/>
  <c r="D49" i="22"/>
  <c r="R9" i="16"/>
  <c r="AK18" i="3"/>
  <c r="BC18" i="3" s="1"/>
  <c r="M163" i="3"/>
  <c r="AU163" i="3" s="1"/>
  <c r="AH145" i="3"/>
  <c r="BB145" i="3" s="1"/>
  <c r="CU77" i="27"/>
  <c r="DV77" i="27" s="1"/>
  <c r="GP77" i="27" s="1"/>
  <c r="AC77" i="23"/>
  <c r="CD77" i="23" s="1"/>
  <c r="CW85" i="27"/>
  <c r="DX85" i="27" s="1"/>
  <c r="Z84" i="5"/>
  <c r="BA113" i="5"/>
  <c r="CA113" i="5"/>
  <c r="CE113" i="5"/>
  <c r="BE113" i="5"/>
  <c r="BC119" i="5"/>
  <c r="CC119" i="5"/>
  <c r="AZ120" i="5"/>
  <c r="BZ120" i="5"/>
  <c r="BD120" i="5"/>
  <c r="CD120" i="5"/>
  <c r="AX124" i="5"/>
  <c r="DR124" i="5" s="1"/>
  <c r="BX124" i="5"/>
  <c r="BF124" i="5"/>
  <c r="CF124" i="5"/>
  <c r="BC125" i="5"/>
  <c r="BP125" i="5" s="1"/>
  <c r="CC125" i="5"/>
  <c r="CC126" i="5"/>
  <c r="BC126" i="5"/>
  <c r="BC127" i="5"/>
  <c r="CC127" i="5"/>
  <c r="AW131" i="5"/>
  <c r="BW131" i="5"/>
  <c r="CA131" i="5"/>
  <c r="BA131" i="5"/>
  <c r="CA132" i="5"/>
  <c r="BA132" i="5"/>
  <c r="BF133" i="5"/>
  <c r="DZ133" i="5" s="1"/>
  <c r="CF133" i="5"/>
  <c r="BC140" i="5"/>
  <c r="CC140" i="5"/>
  <c r="BV143" i="5"/>
  <c r="CJ143" i="5" s="1"/>
  <c r="AV143" i="5"/>
  <c r="CA144" i="5"/>
  <c r="BA144" i="5"/>
  <c r="AX154" i="5"/>
  <c r="BK154" i="5" s="1"/>
  <c r="BX154" i="5"/>
  <c r="AX155" i="5"/>
  <c r="DR155" i="5" s="1"/>
  <c r="BX155" i="5"/>
  <c r="BV162" i="5"/>
  <c r="AV162" i="5"/>
  <c r="BI162" i="5" s="1"/>
  <c r="AJ162" i="5" s="1"/>
  <c r="BW165" i="5"/>
  <c r="AW165" i="5"/>
  <c r="BJ165" i="5" s="1"/>
  <c r="BD170" i="5"/>
  <c r="CD170" i="5"/>
  <c r="AH90" i="3"/>
  <c r="BB90" i="3" s="1"/>
  <c r="AH106" i="3"/>
  <c r="BB106" i="3" s="1"/>
  <c r="AH107" i="3"/>
  <c r="BB107" i="3" s="1"/>
  <c r="J74" i="3"/>
  <c r="AT74" i="3" s="1"/>
  <c r="J68" i="3"/>
  <c r="AT68" i="3" s="1"/>
  <c r="J65" i="3"/>
  <c r="AT65" i="3" s="1"/>
  <c r="J61" i="3"/>
  <c r="AT61" i="3" s="1"/>
  <c r="J57" i="3"/>
  <c r="AT57" i="3" s="1"/>
  <c r="J55" i="3"/>
  <c r="AT55" i="3" s="1"/>
  <c r="J53" i="3"/>
  <c r="AT53" i="3" s="1"/>
  <c r="J43" i="3"/>
  <c r="AT43" i="3" s="1"/>
  <c r="J39" i="3"/>
  <c r="AT39" i="3" s="1"/>
  <c r="J37" i="3"/>
  <c r="AT37" i="3" s="1"/>
  <c r="J35" i="3"/>
  <c r="AT35" i="3" s="1"/>
  <c r="J21" i="3"/>
  <c r="AT21" i="3" s="1"/>
  <c r="J19" i="3"/>
  <c r="AT19" i="3" s="1"/>
  <c r="J16" i="3"/>
  <c r="AT16" i="3" s="1"/>
  <c r="J13" i="3"/>
  <c r="AT13" i="3" s="1"/>
  <c r="J11" i="3"/>
  <c r="AT11" i="3" s="1"/>
  <c r="J9" i="3"/>
  <c r="AT9" i="3" s="1"/>
  <c r="J6" i="3"/>
  <c r="AT6" i="3" s="1"/>
  <c r="J4" i="3"/>
  <c r="AT4" i="3" s="1"/>
  <c r="M111" i="3"/>
  <c r="AU111" i="3" s="1"/>
  <c r="M109" i="3"/>
  <c r="AU109" i="3" s="1"/>
  <c r="M107" i="3"/>
  <c r="AU107" i="3" s="1"/>
  <c r="M99" i="3"/>
  <c r="AU99" i="3" s="1"/>
  <c r="M97" i="3"/>
  <c r="AU97" i="3" s="1"/>
  <c r="M95" i="3"/>
  <c r="AU95" i="3" s="1"/>
  <c r="M90" i="3"/>
  <c r="AU90" i="3" s="1"/>
  <c r="M88" i="3"/>
  <c r="AU88" i="3" s="1"/>
  <c r="M85" i="3"/>
  <c r="AU85" i="3" s="1"/>
  <c r="M83" i="3"/>
  <c r="AU83" i="3" s="1"/>
  <c r="M81" i="3"/>
  <c r="AU81" i="3" s="1"/>
  <c r="M79" i="3"/>
  <c r="AU79" i="3" s="1"/>
  <c r="M77" i="3"/>
  <c r="AU77" i="3" s="1"/>
  <c r="M75" i="3"/>
  <c r="AU75" i="3" s="1"/>
  <c r="M73" i="3"/>
  <c r="AU73" i="3" s="1"/>
  <c r="M71" i="3"/>
  <c r="AU71" i="3" s="1"/>
  <c r="M69" i="3"/>
  <c r="AU69" i="3" s="1"/>
  <c r="M67" i="3"/>
  <c r="AU67" i="3" s="1"/>
  <c r="M59" i="3"/>
  <c r="AU59" i="3" s="1"/>
  <c r="M57" i="3"/>
  <c r="AU57" i="3" s="1"/>
  <c r="M55" i="3"/>
  <c r="AU55" i="3" s="1"/>
  <c r="M50" i="3"/>
  <c r="AU50" i="3" s="1"/>
  <c r="M44" i="3"/>
  <c r="AU44" i="3" s="1"/>
  <c r="M42" i="3"/>
  <c r="AU42" i="3" s="1"/>
  <c r="M40" i="3"/>
  <c r="AU40" i="3" s="1"/>
  <c r="M36" i="3"/>
  <c r="AU36" i="3" s="1"/>
  <c r="M27" i="3"/>
  <c r="AU27" i="3" s="1"/>
  <c r="M25" i="3"/>
  <c r="AU25" i="3" s="1"/>
  <c r="M23" i="3"/>
  <c r="AU23" i="3" s="1"/>
  <c r="M21" i="3"/>
  <c r="AU21" i="3" s="1"/>
  <c r="M19" i="3"/>
  <c r="AU19" i="3" s="1"/>
  <c r="M17" i="3"/>
  <c r="AU17" i="3" s="1"/>
  <c r="M10" i="3"/>
  <c r="AU10" i="3" s="1"/>
  <c r="BD20" i="5"/>
  <c r="CD20" i="5"/>
  <c r="BZ46" i="5"/>
  <c r="AZ46" i="5"/>
  <c r="EB26" i="23"/>
  <c r="DO26" i="23" s="1"/>
  <c r="BU26" i="23"/>
  <c r="CB8" i="5"/>
  <c r="CP8" i="5" s="1"/>
  <c r="BB8" i="5"/>
  <c r="V5" i="16"/>
  <c r="W5" i="16"/>
  <c r="CB43" i="5"/>
  <c r="CP43" i="5" s="1"/>
  <c r="BB43" i="5"/>
  <c r="DV43" i="5" s="1"/>
  <c r="DX40" i="23"/>
  <c r="BQ40" i="23"/>
  <c r="BZ74" i="5"/>
  <c r="AZ74" i="5"/>
  <c r="BA43" i="23"/>
  <c r="CA43" i="23"/>
  <c r="CO43" i="23" s="1"/>
  <c r="BB36" i="5"/>
  <c r="CB36" i="5"/>
  <c r="CP36" i="5" s="1"/>
  <c r="BC3" i="23"/>
  <c r="BP3" i="23" s="1"/>
  <c r="CC3" i="23"/>
  <c r="CE21" i="5"/>
  <c r="BE21" i="5"/>
  <c r="CE85" i="5"/>
  <c r="BE85" i="5"/>
  <c r="CR42" i="27"/>
  <c r="DS42" i="27" s="1"/>
  <c r="Z42" i="23"/>
  <c r="U42" i="5"/>
  <c r="CB90" i="23"/>
  <c r="BB90" i="23"/>
  <c r="BX40" i="5"/>
  <c r="AX40" i="5"/>
  <c r="DR40" i="5" s="1"/>
  <c r="CV30" i="27"/>
  <c r="AD30" i="23"/>
  <c r="Y30" i="5"/>
  <c r="BZ30" i="5" s="1"/>
  <c r="AD16" i="5"/>
  <c r="BC16" i="5" s="1"/>
  <c r="DA16" i="27"/>
  <c r="AI16" i="23"/>
  <c r="BI42" i="23"/>
  <c r="CI42" i="23"/>
  <c r="BC112" i="5"/>
  <c r="CC112" i="5"/>
  <c r="BE116" i="5"/>
  <c r="CE116" i="5"/>
  <c r="BD131" i="5"/>
  <c r="DX131" i="5" s="1"/>
  <c r="CD131" i="5"/>
  <c r="BC143" i="5"/>
  <c r="CC143" i="5"/>
  <c r="BD152" i="5"/>
  <c r="BQ152" i="5" s="1"/>
  <c r="CD152" i="5"/>
  <c r="BB157" i="5"/>
  <c r="CB157" i="5"/>
  <c r="CP157" i="5" s="1"/>
  <c r="CF158" i="5"/>
  <c r="BF158" i="5"/>
  <c r="DZ158" i="5" s="1"/>
  <c r="CF159" i="5"/>
  <c r="BF159" i="5"/>
  <c r="W210" i="2"/>
  <c r="V201" i="15"/>
  <c r="R191" i="12"/>
  <c r="V182" i="9"/>
  <c r="R187" i="16"/>
  <c r="T180" i="11"/>
  <c r="S182" i="16"/>
  <c r="W176" i="6"/>
  <c r="V180" i="7"/>
  <c r="T165" i="13"/>
  <c r="W162" i="6"/>
  <c r="W156" i="10"/>
  <c r="R157" i="12"/>
  <c r="W146" i="9"/>
  <c r="R150" i="6"/>
  <c r="S146" i="13"/>
  <c r="R141" i="7"/>
  <c r="R129" i="12"/>
  <c r="S122" i="11"/>
  <c r="R122" i="8"/>
  <c r="T123" i="15"/>
  <c r="T117" i="10"/>
  <c r="V118" i="7"/>
  <c r="R109" i="10"/>
  <c r="W112" i="15"/>
  <c r="W114" i="7"/>
  <c r="R109" i="2"/>
  <c r="W104" i="9"/>
  <c r="T104" i="9"/>
  <c r="V106" i="16"/>
  <c r="W96" i="2"/>
  <c r="T94" i="12"/>
  <c r="S90" i="2"/>
  <c r="R83" i="12"/>
  <c r="R82" i="6"/>
  <c r="V68" i="12"/>
  <c r="R71" i="6"/>
  <c r="W63" i="11"/>
  <c r="S58" i="13"/>
  <c r="V59" i="15"/>
  <c r="S55" i="10"/>
  <c r="S55" i="13"/>
  <c r="R51" i="10"/>
  <c r="S50" i="6"/>
  <c r="V40" i="10"/>
  <c r="T40" i="10"/>
  <c r="S40" i="13"/>
  <c r="V39" i="13"/>
  <c r="W34" i="12"/>
  <c r="T33" i="16"/>
  <c r="W29" i="15"/>
  <c r="R29" i="16"/>
  <c r="N17" i="13"/>
  <c r="R4" i="9"/>
  <c r="N103" i="3" s="1"/>
  <c r="DJ167" i="5"/>
  <c r="BV27" i="23"/>
  <c r="BE84" i="23"/>
  <c r="BR84" i="23" s="1"/>
  <c r="BK33" i="23"/>
  <c r="BX33" i="23" s="1"/>
  <c r="BE86" i="5"/>
  <c r="DY86" i="5" s="1"/>
  <c r="BB61" i="5"/>
  <c r="BE20" i="23"/>
  <c r="DY20" i="23" s="1"/>
  <c r="CC57" i="5"/>
  <c r="BA17" i="23"/>
  <c r="CD53" i="5"/>
  <c r="AV96" i="5"/>
  <c r="BV96" i="5"/>
  <c r="S7" i="16"/>
  <c r="T7" i="16"/>
  <c r="CC142" i="5"/>
  <c r="CA95" i="5"/>
  <c r="BA95" i="5"/>
  <c r="EC13" i="27"/>
  <c r="FC13" i="27"/>
  <c r="AH201" i="3"/>
  <c r="BB201" i="3" s="1"/>
  <c r="V201" i="3"/>
  <c r="AX201" i="3" s="1"/>
  <c r="V189" i="3"/>
  <c r="AX189" i="3" s="1"/>
  <c r="AH185" i="3"/>
  <c r="BB185" i="3" s="1"/>
  <c r="AK179" i="3"/>
  <c r="BC179" i="3" s="1"/>
  <c r="Y179" i="3"/>
  <c r="AY179" i="3" s="1"/>
  <c r="AE171" i="3"/>
  <c r="BA171" i="3" s="1"/>
  <c r="S171" i="3"/>
  <c r="AW171" i="3" s="1"/>
  <c r="AK167" i="3"/>
  <c r="BC167" i="3" s="1"/>
  <c r="Y167" i="3"/>
  <c r="AY167" i="3" s="1"/>
  <c r="AH161" i="3"/>
  <c r="BB161" i="3" s="1"/>
  <c r="V161" i="3"/>
  <c r="AX161" i="3" s="1"/>
  <c r="AE155" i="3"/>
  <c r="BA155" i="3" s="1"/>
  <c r="Y155" i="3"/>
  <c r="AY155" i="3" s="1"/>
  <c r="AB149" i="3"/>
  <c r="AZ149" i="3" s="1"/>
  <c r="V149" i="3"/>
  <c r="AX149" i="3" s="1"/>
  <c r="AE143" i="3"/>
  <c r="BA143" i="3" s="1"/>
  <c r="Y143" i="3"/>
  <c r="AY143" i="3" s="1"/>
  <c r="AE139" i="3"/>
  <c r="BA139" i="3" s="1"/>
  <c r="Y139" i="3"/>
  <c r="AY139" i="3" s="1"/>
  <c r="AE131" i="3"/>
  <c r="BA131" i="3" s="1"/>
  <c r="AH130" i="3"/>
  <c r="BB130" i="3" s="1"/>
  <c r="AK10" i="3"/>
  <c r="BC10" i="3" s="1"/>
  <c r="BB81" i="23"/>
  <c r="CB81" i="23"/>
  <c r="S18" i="11"/>
  <c r="U15" i="3" s="1"/>
  <c r="BB93" i="5"/>
  <c r="DV93" i="5" s="1"/>
  <c r="CB93" i="5"/>
  <c r="CP93" i="5" s="1"/>
  <c r="BB88" i="23"/>
  <c r="CB88" i="23"/>
  <c r="CA89" i="5"/>
  <c r="BA89" i="5"/>
  <c r="BG45" i="23"/>
  <c r="CG45" i="23"/>
  <c r="CU45" i="23" s="1"/>
  <c r="BC23" i="23"/>
  <c r="CC23" i="23"/>
  <c r="CH24" i="23"/>
  <c r="BH24" i="23"/>
  <c r="CK36" i="23"/>
  <c r="BK36" i="23"/>
  <c r="AW52" i="5"/>
  <c r="BW52" i="5"/>
  <c r="CF38" i="23"/>
  <c r="BF38" i="23"/>
  <c r="AH25" i="3"/>
  <c r="BB25" i="3" s="1"/>
  <c r="BB3" i="23"/>
  <c r="CB3" i="23"/>
  <c r="AX95" i="5"/>
  <c r="BX95" i="5"/>
  <c r="AY42" i="5"/>
  <c r="BY42" i="5"/>
  <c r="AZ110" i="5"/>
  <c r="BZ110" i="5"/>
  <c r="CB3" i="5"/>
  <c r="CP3" i="5" s="1"/>
  <c r="BB3" i="5"/>
  <c r="CG26" i="23"/>
  <c r="CU26" i="23" s="1"/>
  <c r="BG26" i="23"/>
  <c r="EA26" i="23" s="1"/>
  <c r="DW57" i="5"/>
  <c r="DJ57" i="5" s="1"/>
  <c r="BP57" i="5"/>
  <c r="BD114" i="5"/>
  <c r="BQ114" i="5" s="1"/>
  <c r="CD114" i="5"/>
  <c r="BX125" i="5"/>
  <c r="AX125" i="5"/>
  <c r="BK125" i="5" s="1"/>
  <c r="BE134" i="5"/>
  <c r="CE134" i="5"/>
  <c r="BF148" i="5"/>
  <c r="DZ148" i="5" s="1"/>
  <c r="CF148" i="5"/>
  <c r="BY149" i="5"/>
  <c r="AY149" i="5"/>
  <c r="DS149" i="5" s="1"/>
  <c r="CB158" i="5"/>
  <c r="CP158" i="5" s="1"/>
  <c r="BB158" i="5"/>
  <c r="BY161" i="5"/>
  <c r="AY161" i="5"/>
  <c r="BL161" i="5" s="1"/>
  <c r="AV165" i="5"/>
  <c r="DP165" i="5" s="1"/>
  <c r="DC165" i="5" s="1"/>
  <c r="BV165" i="5"/>
  <c r="AZ172" i="5"/>
  <c r="BM172" i="5" s="1"/>
  <c r="BZ172" i="5"/>
  <c r="V205" i="16"/>
  <c r="T209" i="7"/>
  <c r="T201" i="12"/>
  <c r="V200" i="2"/>
  <c r="R201" i="7"/>
  <c r="T190" i="11"/>
  <c r="T192" i="13"/>
  <c r="R189" i="10"/>
  <c r="R186" i="8"/>
  <c r="V186" i="2"/>
  <c r="S183" i="16"/>
  <c r="V178" i="9"/>
  <c r="R176" i="6"/>
  <c r="S171" i="13"/>
  <c r="W170" i="16"/>
  <c r="T167" i="12"/>
  <c r="V151" i="16"/>
  <c r="R148" i="2"/>
  <c r="R153" i="7"/>
  <c r="R144" i="11"/>
  <c r="V141" i="2"/>
  <c r="R138" i="11"/>
  <c r="R137" i="9"/>
  <c r="T128" i="10"/>
  <c r="R127" i="10"/>
  <c r="R134" i="7"/>
  <c r="R128" i="6"/>
  <c r="S126" i="2"/>
  <c r="W121" i="10"/>
  <c r="T118" i="8"/>
  <c r="V118" i="12"/>
  <c r="T116" i="8"/>
  <c r="R112" i="11"/>
  <c r="W114" i="2"/>
  <c r="T114" i="6"/>
  <c r="R102" i="9"/>
  <c r="V106" i="7"/>
  <c r="W100" i="15"/>
  <c r="S98" i="6"/>
  <c r="R95" i="13"/>
  <c r="T89" i="9"/>
  <c r="S87" i="2"/>
  <c r="S87" i="6"/>
  <c r="R85" i="11"/>
  <c r="T87" i="13"/>
  <c r="R78" i="11"/>
  <c r="R77" i="13"/>
  <c r="S74" i="6"/>
  <c r="V69" i="12"/>
  <c r="V64" i="15"/>
  <c r="S60" i="15"/>
  <c r="V54" i="10"/>
  <c r="R50" i="12"/>
  <c r="W47" i="13"/>
  <c r="R45" i="12"/>
  <c r="S44" i="12"/>
  <c r="V48" i="7"/>
  <c r="V40" i="11"/>
  <c r="T34" i="11"/>
  <c r="R40" i="7"/>
  <c r="R36" i="7"/>
  <c r="W31" i="15"/>
  <c r="R33" i="7"/>
  <c r="BJ5" i="23"/>
  <c r="BW5" i="23" s="1"/>
  <c r="BP167" i="5"/>
  <c r="CE5" i="23"/>
  <c r="BA23" i="5"/>
  <c r="BB61" i="23"/>
  <c r="CC72" i="23"/>
  <c r="DY16" i="23"/>
  <c r="AW73" i="5"/>
  <c r="BW73" i="5"/>
  <c r="BB65" i="23"/>
  <c r="CB65" i="23"/>
  <c r="BV90" i="23"/>
  <c r="EC90" i="23"/>
  <c r="BA10" i="23"/>
  <c r="CA10" i="23"/>
  <c r="CO10" i="23" s="1"/>
  <c r="ES4" i="27"/>
  <c r="FG4" i="27" s="1"/>
  <c r="DS4" i="27"/>
  <c r="BW50" i="5"/>
  <c r="AW50" i="5"/>
  <c r="AW26" i="5"/>
  <c r="BW26" i="5"/>
  <c r="CC27" i="23"/>
  <c r="BC27" i="23"/>
  <c r="BA36" i="23"/>
  <c r="CA36" i="23"/>
  <c r="BJ93" i="23"/>
  <c r="BW93" i="23" s="1"/>
  <c r="CJ93" i="23"/>
  <c r="CJ109" i="23"/>
  <c r="BJ109" i="23"/>
  <c r="ED109" i="23" s="1"/>
  <c r="BD107" i="23"/>
  <c r="CD107" i="23"/>
  <c r="CA56" i="5"/>
  <c r="BA56" i="5"/>
  <c r="CA107" i="5"/>
  <c r="BA107" i="5"/>
  <c r="CB46" i="5"/>
  <c r="CP46" i="5" s="1"/>
  <c r="BB46" i="5"/>
  <c r="BB79" i="5"/>
  <c r="CB79" i="5"/>
  <c r="CP79" i="5" s="1"/>
  <c r="BW135" i="5"/>
  <c r="AW135" i="5"/>
  <c r="BD144" i="5"/>
  <c r="BQ144" i="5" s="1"/>
  <c r="CD144" i="5"/>
  <c r="BW153" i="5"/>
  <c r="AW153" i="5"/>
  <c r="CE154" i="5"/>
  <c r="BE154" i="5"/>
  <c r="AZ165" i="5"/>
  <c r="DT165" i="5" s="1"/>
  <c r="BZ165" i="5"/>
  <c r="CE167" i="5"/>
  <c r="BE167" i="5"/>
  <c r="BD66" i="5"/>
  <c r="DX66" i="5" s="1"/>
  <c r="CD66" i="5"/>
  <c r="CT103" i="27"/>
  <c r="EU103" i="27" s="1"/>
  <c r="AB102" i="23"/>
  <c r="W208" i="2"/>
  <c r="S204" i="8"/>
  <c r="R205" i="2"/>
  <c r="R205" i="16"/>
  <c r="T201" i="13"/>
  <c r="R198" i="11"/>
  <c r="S198" i="12"/>
  <c r="R197" i="2"/>
  <c r="W187" i="10"/>
  <c r="T194" i="7"/>
  <c r="W192" i="7"/>
  <c r="V186" i="16"/>
  <c r="T182" i="13"/>
  <c r="R176" i="9"/>
  <c r="R180" i="16"/>
  <c r="R170" i="13"/>
  <c r="R166" i="2"/>
  <c r="W170" i="7"/>
  <c r="R164" i="16"/>
  <c r="W160" i="7"/>
  <c r="W154" i="15"/>
  <c r="R147" i="10"/>
  <c r="T143" i="11"/>
  <c r="V148" i="7"/>
  <c r="W140" i="10"/>
  <c r="R143" i="16"/>
  <c r="R131" i="9"/>
  <c r="V126" i="11"/>
  <c r="W129" i="2"/>
  <c r="S126" i="16"/>
  <c r="S127" i="15"/>
  <c r="W121" i="13"/>
  <c r="L55" i="22"/>
  <c r="R116" i="6"/>
  <c r="T106" i="11"/>
  <c r="R106" i="8"/>
  <c r="R95" i="16"/>
  <c r="R87" i="15"/>
  <c r="V82" i="15"/>
  <c r="V79" i="7"/>
  <c r="T73" i="13"/>
  <c r="V73" i="16"/>
  <c r="W64" i="6"/>
  <c r="V57" i="10"/>
  <c r="S58" i="6"/>
  <c r="V56" i="15"/>
  <c r="S56" i="15"/>
  <c r="T39" i="15"/>
  <c r="R37" i="8"/>
  <c r="V37" i="16"/>
  <c r="T38" i="15"/>
  <c r="CJ105" i="23"/>
  <c r="D3" i="22"/>
  <c r="T8" i="16"/>
  <c r="BA84" i="23"/>
  <c r="CR113" i="27"/>
  <c r="U111" i="5"/>
  <c r="CE36" i="23"/>
  <c r="CD40" i="23"/>
  <c r="CE16" i="23"/>
  <c r="BJ99" i="23"/>
  <c r="ED99" i="23" s="1"/>
  <c r="BP56" i="23"/>
  <c r="DW56" i="23"/>
  <c r="AY169" i="5"/>
  <c r="BL169" i="5" s="1"/>
  <c r="EE109" i="23"/>
  <c r="BX109" i="23"/>
  <c r="BN75" i="23"/>
  <c r="AO75" i="23" s="1"/>
  <c r="DU75" i="23"/>
  <c r="DH75" i="23" s="1"/>
  <c r="BA77" i="5"/>
  <c r="CA77" i="5"/>
  <c r="BW46" i="5"/>
  <c r="AW46" i="5"/>
  <c r="BI39" i="5"/>
  <c r="AJ39" i="5" s="1"/>
  <c r="C40" i="6" s="1"/>
  <c r="DP39" i="5"/>
  <c r="DC39" i="5" s="1"/>
  <c r="BD63" i="5"/>
  <c r="CD63" i="5"/>
  <c r="AW96" i="5"/>
  <c r="BW96" i="5"/>
  <c r="CU24" i="27"/>
  <c r="AC24" i="23"/>
  <c r="X24" i="5"/>
  <c r="AH21" i="5"/>
  <c r="CG21" i="5" s="1"/>
  <c r="DE21" i="27"/>
  <c r="FD21" i="27" s="1"/>
  <c r="AM21" i="23"/>
  <c r="CL21" i="23" s="1"/>
  <c r="CR8" i="27"/>
  <c r="DS8" i="27" s="1"/>
  <c r="U8" i="5"/>
  <c r="BV8" i="5" s="1"/>
  <c r="CJ8" i="5" s="1"/>
  <c r="Z8" i="23"/>
  <c r="DC7" i="27"/>
  <c r="AF7" i="5"/>
  <c r="DD54" i="27"/>
  <c r="EC54" i="27" s="1"/>
  <c r="AG54" i="5"/>
  <c r="AL54" i="23"/>
  <c r="BK54" i="23" s="1"/>
  <c r="CJ45" i="23"/>
  <c r="BJ45" i="23"/>
  <c r="DC30" i="27"/>
  <c r="AK30" i="23"/>
  <c r="AF30" i="5"/>
  <c r="BI18" i="23"/>
  <c r="CI18" i="23"/>
  <c r="DC101" i="27"/>
  <c r="AK100" i="23"/>
  <c r="DC96" i="27"/>
  <c r="AF94" i="5"/>
  <c r="DC81" i="27"/>
  <c r="AF80" i="5"/>
  <c r="CE80" i="5" s="1"/>
  <c r="AK81" i="23"/>
  <c r="DB110" i="27"/>
  <c r="AE108" i="5"/>
  <c r="CD108" i="5" s="1"/>
  <c r="AJ109" i="23"/>
  <c r="CW111" i="27"/>
  <c r="AE110" i="23"/>
  <c r="Z109" i="5"/>
  <c r="DD110" i="27"/>
  <c r="AG108" i="5"/>
  <c r="DA40" i="27"/>
  <c r="AI40" i="23"/>
  <c r="AD40" i="5"/>
  <c r="CS39" i="27"/>
  <c r="V39" i="5"/>
  <c r="AA39" i="23"/>
  <c r="CR88" i="27"/>
  <c r="U86" i="5"/>
  <c r="BV86" i="5" s="1"/>
  <c r="CJ86" i="5" s="1"/>
  <c r="DA80" i="27"/>
  <c r="AD79" i="5"/>
  <c r="BC79" i="5" s="1"/>
  <c r="AI80" i="23"/>
  <c r="DD89" i="27"/>
  <c r="AL88" i="23"/>
  <c r="DC92" i="27"/>
  <c r="AK91" i="23"/>
  <c r="AG13" i="5"/>
  <c r="AL13" i="23"/>
  <c r="CW50" i="27"/>
  <c r="EX50" i="27" s="1"/>
  <c r="Z50" i="5"/>
  <c r="BA50" i="5" s="1"/>
  <c r="DD18" i="27"/>
  <c r="EC18" i="27" s="1"/>
  <c r="AL18" i="23"/>
  <c r="BK18" i="23" s="1"/>
  <c r="DB30" i="27"/>
  <c r="FA30" i="27" s="1"/>
  <c r="AE30" i="5"/>
  <c r="AI95" i="23"/>
  <c r="DA96" i="27"/>
  <c r="AD94" i="5"/>
  <c r="Z67" i="23"/>
  <c r="BA67" i="23" s="1"/>
  <c r="Z66" i="23"/>
  <c r="BA66" i="23" s="1"/>
  <c r="CR67" i="27"/>
  <c r="U66" i="5"/>
  <c r="CR44" i="27"/>
  <c r="DS44" i="27" s="1"/>
  <c r="Z44" i="23"/>
  <c r="BA44" i="23" s="1"/>
  <c r="CR98" i="27"/>
  <c r="Z97" i="23"/>
  <c r="CA97" i="23" s="1"/>
  <c r="M195" i="3"/>
  <c r="AU195" i="3" s="1"/>
  <c r="M187" i="3"/>
  <c r="AU187" i="3" s="1"/>
  <c r="M155" i="3"/>
  <c r="AU155" i="3" s="1"/>
  <c r="M147" i="3"/>
  <c r="AU147" i="3" s="1"/>
  <c r="AK199" i="3"/>
  <c r="BC199" i="3" s="1"/>
  <c r="Y199" i="3"/>
  <c r="AY199" i="3" s="1"/>
  <c r="V197" i="3"/>
  <c r="AX197" i="3" s="1"/>
  <c r="Y195" i="3"/>
  <c r="AY195" i="3" s="1"/>
  <c r="AE191" i="3"/>
  <c r="BA191" i="3" s="1"/>
  <c r="S191" i="3"/>
  <c r="AW191" i="3" s="1"/>
  <c r="AK187" i="3"/>
  <c r="BC187" i="3" s="1"/>
  <c r="Y187" i="3"/>
  <c r="AY187" i="3" s="1"/>
  <c r="V185" i="3"/>
  <c r="AX185" i="3" s="1"/>
  <c r="AK183" i="3"/>
  <c r="BC183" i="3" s="1"/>
  <c r="AE183" i="3"/>
  <c r="BA183" i="3" s="1"/>
  <c r="AB181" i="3"/>
  <c r="AZ181" i="3" s="1"/>
  <c r="V181" i="3"/>
  <c r="AX181" i="3" s="1"/>
  <c r="AH177" i="3"/>
  <c r="BB177" i="3" s="1"/>
  <c r="AK175" i="3"/>
  <c r="BC175" i="3" s="1"/>
  <c r="Y175" i="3"/>
  <c r="AY175" i="3" s="1"/>
  <c r="S175" i="3"/>
  <c r="AW175" i="3" s="1"/>
  <c r="AH173" i="3"/>
  <c r="BB173" i="3" s="1"/>
  <c r="AB173" i="3"/>
  <c r="AZ173" i="3" s="1"/>
  <c r="AK171" i="3"/>
  <c r="BC171" i="3" s="1"/>
  <c r="Y171" i="3"/>
  <c r="AY171" i="3" s="1"/>
  <c r="V169" i="3"/>
  <c r="AX169" i="3" s="1"/>
  <c r="AE167" i="3"/>
  <c r="BA167" i="3" s="1"/>
  <c r="S167" i="3"/>
  <c r="AW167" i="3" s="1"/>
  <c r="AH165" i="3"/>
  <c r="BB165" i="3" s="1"/>
  <c r="AB165" i="3"/>
  <c r="AZ165" i="3" s="1"/>
  <c r="AK163" i="3"/>
  <c r="BC163" i="3" s="1"/>
  <c r="Y163" i="3"/>
  <c r="AY163" i="3" s="1"/>
  <c r="S163" i="3"/>
  <c r="AW163" i="3" s="1"/>
  <c r="AB161" i="3"/>
  <c r="AZ161" i="3" s="1"/>
  <c r="AK159" i="3"/>
  <c r="BC159" i="3" s="1"/>
  <c r="AE159" i="3"/>
  <c r="BA159" i="3" s="1"/>
  <c r="Y159" i="3"/>
  <c r="AY159" i="3" s="1"/>
  <c r="AB157" i="3"/>
  <c r="AZ157" i="3" s="1"/>
  <c r="V157" i="3"/>
  <c r="AX157" i="3" s="1"/>
  <c r="AK155" i="3"/>
  <c r="BC155" i="3" s="1"/>
  <c r="AH153" i="3"/>
  <c r="BB153" i="3" s="1"/>
  <c r="AB153" i="3"/>
  <c r="AZ153" i="3" s="1"/>
  <c r="AK151" i="3"/>
  <c r="BC151" i="3" s="1"/>
  <c r="Y151" i="3"/>
  <c r="AY151" i="3" s="1"/>
  <c r="S151" i="3"/>
  <c r="AW151" i="3" s="1"/>
  <c r="AH149" i="3"/>
  <c r="BB149" i="3" s="1"/>
  <c r="AK147" i="3"/>
  <c r="BC147" i="3" s="1"/>
  <c r="AE147" i="3"/>
  <c r="BA147" i="3" s="1"/>
  <c r="Y147" i="3"/>
  <c r="AY147" i="3" s="1"/>
  <c r="AB145" i="3"/>
  <c r="AZ145" i="3" s="1"/>
  <c r="V145" i="3"/>
  <c r="AX145" i="3" s="1"/>
  <c r="AK143" i="3"/>
  <c r="BC143" i="3" s="1"/>
  <c r="S143" i="3"/>
  <c r="AW143" i="3" s="1"/>
  <c r="AH141" i="3"/>
  <c r="BB141" i="3" s="1"/>
  <c r="AB141" i="3"/>
  <c r="AZ141" i="3" s="1"/>
  <c r="AK139" i="3"/>
  <c r="BC139" i="3" s="1"/>
  <c r="AK138" i="3"/>
  <c r="BC138" i="3" s="1"/>
  <c r="AE138" i="3"/>
  <c r="BA138" i="3" s="1"/>
  <c r="V138" i="3"/>
  <c r="AX138" i="3" s="1"/>
  <c r="AB137" i="3"/>
  <c r="AZ137" i="3" s="1"/>
  <c r="AK134" i="3"/>
  <c r="BC134" i="3" s="1"/>
  <c r="AE134" i="3"/>
  <c r="BA134" i="3" s="1"/>
  <c r="AK131" i="3"/>
  <c r="BC131" i="3" s="1"/>
  <c r="AB130" i="3"/>
  <c r="AZ130" i="3" s="1"/>
  <c r="AK44" i="3"/>
  <c r="BC44" i="3" s="1"/>
  <c r="AK40" i="3"/>
  <c r="BC40" i="3" s="1"/>
  <c r="AH30" i="3"/>
  <c r="BB30" i="3" s="1"/>
  <c r="AK23" i="3"/>
  <c r="BC23" i="3" s="1"/>
  <c r="AH21" i="3"/>
  <c r="BB21" i="3" s="1"/>
  <c r="AK13" i="3"/>
  <c r="BC13" i="3" s="1"/>
  <c r="AK12" i="3"/>
  <c r="BC12" i="3" s="1"/>
  <c r="AK9" i="3"/>
  <c r="BC9" i="3" s="1"/>
  <c r="AH7" i="3"/>
  <c r="BB7" i="3" s="1"/>
  <c r="AH4" i="3"/>
  <c r="BB4" i="3" s="1"/>
  <c r="AH3" i="3"/>
  <c r="BB3" i="3" s="1"/>
  <c r="AB3" i="3"/>
  <c r="AZ3" i="3" s="1"/>
  <c r="AH8" i="3"/>
  <c r="BB8" i="3" s="1"/>
  <c r="CR97" i="27"/>
  <c r="U95" i="5"/>
  <c r="Z96" i="23"/>
  <c r="ES54" i="27"/>
  <c r="DS54" i="27"/>
  <c r="V4" i="5"/>
  <c r="CS4" i="27"/>
  <c r="DT4" i="27" s="1"/>
  <c r="BO42" i="23"/>
  <c r="DV42" i="23"/>
  <c r="CS54" i="27"/>
  <c r="V54" i="5"/>
  <c r="AA54" i="23"/>
  <c r="BB54" i="23" s="1"/>
  <c r="CS72" i="27"/>
  <c r="V71" i="5"/>
  <c r="AA72" i="23"/>
  <c r="CB72" i="23" s="1"/>
  <c r="CS94" i="27"/>
  <c r="DT94" i="27" s="1"/>
  <c r="AA93" i="23"/>
  <c r="BB93" i="23" s="1"/>
  <c r="V92" i="5"/>
  <c r="BO110" i="23"/>
  <c r="DV110" i="23"/>
  <c r="CT11" i="27"/>
  <c r="EU11" i="27" s="1"/>
  <c r="AB11" i="23"/>
  <c r="CT54" i="27"/>
  <c r="EU54" i="27" s="1"/>
  <c r="W54" i="5"/>
  <c r="CT62" i="27"/>
  <c r="AB62" i="23"/>
  <c r="CC69" i="23"/>
  <c r="BC69" i="23"/>
  <c r="CT75" i="27"/>
  <c r="DU75" i="27" s="1"/>
  <c r="GO75" i="27" s="1"/>
  <c r="W74" i="5"/>
  <c r="CT82" i="27"/>
  <c r="W81" i="5"/>
  <c r="AB82" i="23"/>
  <c r="BC82" i="23" s="1"/>
  <c r="CT109" i="27"/>
  <c r="AB108" i="23"/>
  <c r="CT37" i="27"/>
  <c r="W37" i="5"/>
  <c r="CU3" i="27"/>
  <c r="X3" i="5"/>
  <c r="BY3" i="5" s="1"/>
  <c r="AC3" i="23"/>
  <c r="BD3" i="23" s="1"/>
  <c r="CU11" i="27"/>
  <c r="DV11" i="27" s="1"/>
  <c r="GP11" i="27" s="1"/>
  <c r="AC11" i="23"/>
  <c r="CD11" i="23" s="1"/>
  <c r="X11" i="5"/>
  <c r="CU19" i="27"/>
  <c r="X19" i="5"/>
  <c r="AC19" i="23"/>
  <c r="CU46" i="27"/>
  <c r="X46" i="5"/>
  <c r="CU57" i="27"/>
  <c r="DV57" i="27" s="1"/>
  <c r="GP57" i="27" s="1"/>
  <c r="X57" i="5"/>
  <c r="AC57" i="23"/>
  <c r="CU65" i="27"/>
  <c r="AC65" i="23"/>
  <c r="CU89" i="27"/>
  <c r="AC88" i="23"/>
  <c r="CV6" i="27"/>
  <c r="DW6" i="27" s="1"/>
  <c r="AD6" i="23"/>
  <c r="CV13" i="27"/>
  <c r="AD13" i="23"/>
  <c r="CV22" i="27"/>
  <c r="Y22" i="5"/>
  <c r="AD22" i="23"/>
  <c r="CV35" i="27"/>
  <c r="DW35" i="27" s="1"/>
  <c r="Y35" i="5"/>
  <c r="AZ35" i="5" s="1"/>
  <c r="CV41" i="27"/>
  <c r="Y41" i="5"/>
  <c r="AD41" i="23"/>
  <c r="CV49" i="27"/>
  <c r="AD49" i="23"/>
  <c r="CV57" i="27"/>
  <c r="AD57" i="23"/>
  <c r="CV71" i="27"/>
  <c r="DW71" i="27" s="1"/>
  <c r="Y70" i="5"/>
  <c r="AD71" i="23"/>
  <c r="CV77" i="27"/>
  <c r="AD77" i="23"/>
  <c r="CV89" i="27"/>
  <c r="Y87" i="5"/>
  <c r="AD88" i="23"/>
  <c r="EJ97" i="27"/>
  <c r="GQ97" i="27"/>
  <c r="CV111" i="27"/>
  <c r="Y109" i="5"/>
  <c r="AD110" i="23"/>
  <c r="CV91" i="27"/>
  <c r="Y89" i="5"/>
  <c r="AZ89" i="5" s="1"/>
  <c r="CV14" i="27"/>
  <c r="DW14" i="27" s="1"/>
  <c r="Y14" i="5"/>
  <c r="AD14" i="23"/>
  <c r="CW8" i="27"/>
  <c r="Z8" i="5"/>
  <c r="CA8" i="5" s="1"/>
  <c r="AE8" i="23"/>
  <c r="CW17" i="27"/>
  <c r="Z17" i="5"/>
  <c r="AE17" i="23"/>
  <c r="CW42" i="27"/>
  <c r="Z42" i="5"/>
  <c r="AE42" i="23"/>
  <c r="CW51" i="27"/>
  <c r="AE51" i="23"/>
  <c r="CW60" i="27"/>
  <c r="DX60" i="27" s="1"/>
  <c r="Z60" i="5"/>
  <c r="CW74" i="27"/>
  <c r="EX74" i="27" s="1"/>
  <c r="Z73" i="5"/>
  <c r="AE74" i="23"/>
  <c r="CF74" i="23" s="1"/>
  <c r="CW78" i="27"/>
  <c r="AE78" i="23"/>
  <c r="BF78" i="23" s="1"/>
  <c r="CW88" i="27"/>
  <c r="Z86" i="5"/>
  <c r="CW97" i="27"/>
  <c r="AE96" i="23"/>
  <c r="CW112" i="27"/>
  <c r="Z110" i="5"/>
  <c r="AE111" i="23"/>
  <c r="CW7" i="27"/>
  <c r="DX7" i="27" s="1"/>
  <c r="AE7" i="23"/>
  <c r="CW107" i="27"/>
  <c r="Z105" i="5"/>
  <c r="BA105" i="5" s="1"/>
  <c r="AE106" i="23"/>
  <c r="CZ4" i="27"/>
  <c r="AC4" i="5"/>
  <c r="CB4" i="5" s="1"/>
  <c r="AH4" i="23"/>
  <c r="CZ40" i="27"/>
  <c r="DY40" i="27" s="1"/>
  <c r="EL40" i="27" s="1"/>
  <c r="AH40" i="23"/>
  <c r="AC40" i="5"/>
  <c r="CZ49" i="27"/>
  <c r="AC49" i="5"/>
  <c r="BB49" i="5" s="1"/>
  <c r="AH49" i="23"/>
  <c r="CZ56" i="27"/>
  <c r="AC56" i="5"/>
  <c r="AH56" i="23"/>
  <c r="CZ62" i="27"/>
  <c r="AC62" i="5"/>
  <c r="AH62" i="23"/>
  <c r="CZ69" i="27"/>
  <c r="AC68" i="5"/>
  <c r="CZ75" i="27"/>
  <c r="DY75" i="27" s="1"/>
  <c r="AC74" i="5"/>
  <c r="CZ83" i="27"/>
  <c r="AH83" i="23"/>
  <c r="CG83" i="23" s="1"/>
  <c r="CU83" i="23" s="1"/>
  <c r="AC82" i="5"/>
  <c r="BB82" i="5" s="1"/>
  <c r="CZ112" i="27"/>
  <c r="AH111" i="23"/>
  <c r="AC110" i="5"/>
  <c r="CB110" i="5" s="1"/>
  <c r="CZ7" i="27"/>
  <c r="AH7" i="23"/>
  <c r="CZ109" i="27"/>
  <c r="AC107" i="5"/>
  <c r="CB107" i="5" s="1"/>
  <c r="DA3" i="27"/>
  <c r="AD3" i="5"/>
  <c r="DA11" i="27"/>
  <c r="DZ11" i="27" s="1"/>
  <c r="AI11" i="23"/>
  <c r="AD11" i="5"/>
  <c r="DA17" i="27"/>
  <c r="AI17" i="23"/>
  <c r="DA26" i="27"/>
  <c r="AD26" i="5"/>
  <c r="BC26" i="5" s="1"/>
  <c r="BH37" i="23"/>
  <c r="CH37" i="23"/>
  <c r="BI36" i="23"/>
  <c r="CI36" i="23"/>
  <c r="DC41" i="27"/>
  <c r="AF41" i="5"/>
  <c r="AK41" i="23"/>
  <c r="AG31" i="5"/>
  <c r="AL31" i="23"/>
  <c r="CK31" i="23" s="1"/>
  <c r="DD46" i="27"/>
  <c r="AG46" i="5"/>
  <c r="AL46" i="23"/>
  <c r="DD52" i="27"/>
  <c r="AG52" i="5"/>
  <c r="AL52" i="23"/>
  <c r="DD59" i="27"/>
  <c r="AL59" i="23"/>
  <c r="AG59" i="5"/>
  <c r="DD63" i="27"/>
  <c r="AL63" i="23"/>
  <c r="BK63" i="23" s="1"/>
  <c r="AG63" i="5"/>
  <c r="DD70" i="27"/>
  <c r="AG69" i="5"/>
  <c r="DD75" i="27"/>
  <c r="EC75" i="27" s="1"/>
  <c r="AG74" i="5"/>
  <c r="AL75" i="23"/>
  <c r="DD79" i="27"/>
  <c r="AL79" i="23"/>
  <c r="DD88" i="27"/>
  <c r="AG86" i="5"/>
  <c r="CF86" i="5" s="1"/>
  <c r="DD99" i="27"/>
  <c r="AL98" i="23"/>
  <c r="AG97" i="5"/>
  <c r="AG102" i="5"/>
  <c r="CF102" i="5" s="1"/>
  <c r="AL103" i="23"/>
  <c r="BK103" i="23" s="1"/>
  <c r="DD104" i="27"/>
  <c r="AL97" i="23"/>
  <c r="DD98" i="27"/>
  <c r="AG96" i="5"/>
  <c r="DE6" i="27"/>
  <c r="FD6" i="27" s="1"/>
  <c r="AH6" i="5"/>
  <c r="CG6" i="5" s="1"/>
  <c r="AM6" i="23"/>
  <c r="CL6" i="23" s="1"/>
  <c r="DE11" i="27"/>
  <c r="FD11" i="27" s="1"/>
  <c r="AH11" i="5"/>
  <c r="CG11" i="5" s="1"/>
  <c r="DE44" i="27"/>
  <c r="FD44" i="27" s="1"/>
  <c r="AH44" i="5"/>
  <c r="CG44" i="5" s="1"/>
  <c r="AM44" i="23"/>
  <c r="CL44" i="23" s="1"/>
  <c r="DE57" i="27"/>
  <c r="FD57" i="27" s="1"/>
  <c r="AH57" i="5"/>
  <c r="CG57" i="5" s="1"/>
  <c r="AM57" i="23"/>
  <c r="CL57" i="23" s="1"/>
  <c r="DE62" i="27"/>
  <c r="FD62" i="27" s="1"/>
  <c r="AH62" i="5"/>
  <c r="CG62" i="5" s="1"/>
  <c r="AM62" i="23"/>
  <c r="CL62" i="23" s="1"/>
  <c r="DE68" i="27"/>
  <c r="FD68" i="27" s="1"/>
  <c r="AH67" i="5"/>
  <c r="CG67" i="5" s="1"/>
  <c r="AM68" i="23"/>
  <c r="CL68" i="23" s="1"/>
  <c r="AH71" i="5"/>
  <c r="CG71" i="5" s="1"/>
  <c r="AM72" i="23"/>
  <c r="CL72" i="23" s="1"/>
  <c r="DE77" i="27"/>
  <c r="FD77" i="27" s="1"/>
  <c r="AH76" i="5"/>
  <c r="CG76" i="5" s="1"/>
  <c r="AM77" i="23"/>
  <c r="CL77" i="23" s="1"/>
  <c r="DE82" i="27"/>
  <c r="FD82" i="27" s="1"/>
  <c r="AH81" i="5"/>
  <c r="CG81" i="5" s="1"/>
  <c r="AM82" i="23"/>
  <c r="CL82" i="23" s="1"/>
  <c r="DE98" i="27"/>
  <c r="FD98" i="27" s="1"/>
  <c r="AH96" i="5"/>
  <c r="CG96" i="5" s="1"/>
  <c r="AM97" i="23"/>
  <c r="CL97" i="23" s="1"/>
  <c r="DE14" i="27"/>
  <c r="FD14" i="27" s="1"/>
  <c r="AM14" i="23"/>
  <c r="CL14" i="23" s="1"/>
  <c r="AH14" i="5"/>
  <c r="CG14" i="5" s="1"/>
  <c r="CS59" i="27"/>
  <c r="AA59" i="23"/>
  <c r="AV112" i="5"/>
  <c r="BV112" i="5"/>
  <c r="CJ112" i="5" s="1"/>
  <c r="BZ112" i="5"/>
  <c r="AZ112" i="5"/>
  <c r="DT112" i="5" s="1"/>
  <c r="BE115" i="5"/>
  <c r="CE115" i="5"/>
  <c r="BB116" i="5"/>
  <c r="CB116" i="5"/>
  <c r="BF116" i="5"/>
  <c r="CF116" i="5"/>
  <c r="AY118" i="5"/>
  <c r="BY118" i="5"/>
  <c r="BC118" i="5"/>
  <c r="CC118" i="5"/>
  <c r="CA121" i="5"/>
  <c r="BA121" i="5"/>
  <c r="BE121" i="5"/>
  <c r="DY121" i="5" s="1"/>
  <c r="CE121" i="5"/>
  <c r="BE122" i="5"/>
  <c r="CE122" i="5"/>
  <c r="AW123" i="5"/>
  <c r="BW123" i="5"/>
  <c r="BE123" i="5"/>
  <c r="CE123" i="5"/>
  <c r="BB124" i="5"/>
  <c r="CB124" i="5"/>
  <c r="CP124" i="5" s="1"/>
  <c r="AY125" i="5"/>
  <c r="BY125" i="5"/>
  <c r="AY126" i="5"/>
  <c r="BY126" i="5"/>
  <c r="BY127" i="5"/>
  <c r="AY127" i="5"/>
  <c r="BL127" i="5" s="1"/>
  <c r="BD128" i="5"/>
  <c r="BQ128" i="5" s="1"/>
  <c r="CD128" i="5"/>
  <c r="BW129" i="5"/>
  <c r="AW129" i="5"/>
  <c r="BE129" i="5"/>
  <c r="CE129" i="5"/>
  <c r="AW130" i="5"/>
  <c r="BW130" i="5"/>
  <c r="BA130" i="5"/>
  <c r="CA130" i="5"/>
  <c r="BE132" i="5"/>
  <c r="CE132" i="5"/>
  <c r="BX133" i="5"/>
  <c r="AX133" i="5"/>
  <c r="DR133" i="5" s="1"/>
  <c r="BX134" i="5"/>
  <c r="AX134" i="5"/>
  <c r="DR134" i="5" s="1"/>
  <c r="BB134" i="5"/>
  <c r="CB134" i="5"/>
  <c r="CF134" i="5"/>
  <c r="BF134" i="5"/>
  <c r="CB135" i="5"/>
  <c r="CP135" i="5" s="1"/>
  <c r="BB135" i="5"/>
  <c r="BO135" i="5" s="1"/>
  <c r="CB136" i="5"/>
  <c r="CP136" i="5" s="1"/>
  <c r="BB136" i="5"/>
  <c r="BF136" i="5"/>
  <c r="CF136" i="5"/>
  <c r="AY137" i="5"/>
  <c r="BY137" i="5"/>
  <c r="BY139" i="5"/>
  <c r="AY139" i="5"/>
  <c r="BV141" i="5"/>
  <c r="CK141" i="5" s="1"/>
  <c r="AV141" i="5"/>
  <c r="DP141" i="5" s="1"/>
  <c r="BZ141" i="5"/>
  <c r="AZ141" i="5"/>
  <c r="BD141" i="5"/>
  <c r="CD141" i="5"/>
  <c r="BV142" i="5"/>
  <c r="CJ142" i="5" s="1"/>
  <c r="AV142" i="5"/>
  <c r="BI142" i="5" s="1"/>
  <c r="BZ142" i="5"/>
  <c r="AZ142" i="5"/>
  <c r="AZ143" i="5"/>
  <c r="DT143" i="5" s="1"/>
  <c r="BZ143" i="5"/>
  <c r="BD143" i="5"/>
  <c r="CD143" i="5"/>
  <c r="BE144" i="5"/>
  <c r="CE144" i="5"/>
  <c r="AX145" i="5"/>
  <c r="DR145" i="5" s="1"/>
  <c r="BX145" i="5"/>
  <c r="BB145" i="5"/>
  <c r="CB145" i="5"/>
  <c r="CP145" i="5" s="1"/>
  <c r="BB146" i="5"/>
  <c r="BO146" i="5" s="1"/>
  <c r="CB146" i="5"/>
  <c r="CP146" i="5" s="1"/>
  <c r="AX147" i="5"/>
  <c r="BX147" i="5"/>
  <c r="BF147" i="5"/>
  <c r="CF147" i="5"/>
  <c r="AV151" i="5"/>
  <c r="BV151" i="5"/>
  <c r="CJ151" i="5" s="1"/>
  <c r="BZ151" i="5"/>
  <c r="AZ151" i="5"/>
  <c r="BD151" i="5"/>
  <c r="CD151" i="5"/>
  <c r="AW152" i="5"/>
  <c r="BW152" i="5"/>
  <c r="CA152" i="5"/>
  <c r="BA152" i="5"/>
  <c r="BE152" i="5"/>
  <c r="BR152" i="5" s="1"/>
  <c r="CE152" i="5"/>
  <c r="AX153" i="5"/>
  <c r="BK153" i="5" s="1"/>
  <c r="BX153" i="5"/>
  <c r="BB153" i="5"/>
  <c r="CB153" i="5"/>
  <c r="CP153" i="5" s="1"/>
  <c r="CF153" i="5"/>
  <c r="BF153" i="5"/>
  <c r="CF154" i="5"/>
  <c r="BF154" i="5"/>
  <c r="DZ154" i="5" s="1"/>
  <c r="CB155" i="5"/>
  <c r="BB155" i="5"/>
  <c r="BF155" i="5"/>
  <c r="CF155" i="5"/>
  <c r="BX156" i="5"/>
  <c r="AX156" i="5"/>
  <c r="CF156" i="5"/>
  <c r="BF156" i="5"/>
  <c r="AY157" i="5"/>
  <c r="BY157" i="5"/>
  <c r="BC157" i="5"/>
  <c r="CC157" i="5"/>
  <c r="AY158" i="5"/>
  <c r="BY158" i="5"/>
  <c r="BC158" i="5"/>
  <c r="CC158" i="5"/>
  <c r="AY159" i="5"/>
  <c r="BY159" i="5"/>
  <c r="AV161" i="5"/>
  <c r="BV161" i="5"/>
  <c r="CJ161" i="5" s="1"/>
  <c r="BD161" i="5"/>
  <c r="CD161" i="5"/>
  <c r="AW166" i="5"/>
  <c r="BW166" i="5"/>
  <c r="CC168" i="5"/>
  <c r="BC168" i="5"/>
  <c r="BP168" i="5" s="1"/>
  <c r="BD169" i="5"/>
  <c r="CD169" i="5"/>
  <c r="AV170" i="5"/>
  <c r="BV170" i="5"/>
  <c r="CJ170" i="5" s="1"/>
  <c r="BW171" i="5"/>
  <c r="AW171" i="5"/>
  <c r="DQ171" i="5" s="1"/>
  <c r="CA171" i="5"/>
  <c r="BA171" i="5"/>
  <c r="CF173" i="5"/>
  <c r="BF173" i="5"/>
  <c r="CB174" i="5"/>
  <c r="BB174" i="5"/>
  <c r="BO174" i="5" s="1"/>
  <c r="CF174" i="5"/>
  <c r="BF174" i="5"/>
  <c r="BS174" i="5" s="1"/>
  <c r="AZ176" i="5"/>
  <c r="BZ176" i="5"/>
  <c r="BW178" i="5"/>
  <c r="AW178" i="5"/>
  <c r="DQ178" i="5" s="1"/>
  <c r="BA178" i="5"/>
  <c r="CA178" i="5"/>
  <c r="BB179" i="5"/>
  <c r="CB179" i="5"/>
  <c r="CP179" i="5" s="1"/>
  <c r="BD180" i="5"/>
  <c r="CD180" i="5"/>
  <c r="AV69" i="5"/>
  <c r="BV69" i="5"/>
  <c r="CJ69" i="5" s="1"/>
  <c r="BA74" i="23"/>
  <c r="CA74" i="23"/>
  <c r="CO74" i="23" s="1"/>
  <c r="AC66" i="5"/>
  <c r="CZ66" i="27"/>
  <c r="DY66" i="27" s="1"/>
  <c r="DC66" i="27"/>
  <c r="AK66" i="23"/>
  <c r="AF66" i="5"/>
  <c r="DD55" i="27"/>
  <c r="AG55" i="5"/>
  <c r="AL55" i="23"/>
  <c r="BK55" i="23" s="1"/>
  <c r="DE66" i="27"/>
  <c r="FD66" i="27" s="1"/>
  <c r="AH66" i="5"/>
  <c r="CG66" i="5" s="1"/>
  <c r="AM66" i="23"/>
  <c r="CL66" i="23" s="1"/>
  <c r="DA48" i="27"/>
  <c r="AD48" i="5"/>
  <c r="AI48" i="23"/>
  <c r="CH48" i="23" s="1"/>
  <c r="DA99" i="27"/>
  <c r="AI98" i="23"/>
  <c r="CH98" i="23" s="1"/>
  <c r="AD97" i="5"/>
  <c r="DB104" i="27"/>
  <c r="AE102" i="5"/>
  <c r="AJ103" i="23"/>
  <c r="DB34" i="27"/>
  <c r="AJ34" i="23"/>
  <c r="DA79" i="27"/>
  <c r="EZ79" i="27" s="1"/>
  <c r="AI79" i="23"/>
  <c r="BH79" i="23" s="1"/>
  <c r="DW14" i="23"/>
  <c r="CI33" i="23"/>
  <c r="BC54" i="23"/>
  <c r="CK109" i="23"/>
  <c r="CA75" i="23"/>
  <c r="CO75" i="23" s="1"/>
  <c r="CH39" i="23"/>
  <c r="BD74" i="5"/>
  <c r="AF99" i="5"/>
  <c r="CA122" i="5"/>
  <c r="AB75" i="23"/>
  <c r="AF90" i="5"/>
  <c r="BR44" i="23"/>
  <c r="DY44" i="23"/>
  <c r="X76" i="5"/>
  <c r="AE87" i="23"/>
  <c r="AG111" i="5"/>
  <c r="BF111" i="5" s="1"/>
  <c r="Z35" i="5"/>
  <c r="AD35" i="23"/>
  <c r="AD96" i="23"/>
  <c r="AI3" i="23"/>
  <c r="BH3" i="23" s="1"/>
  <c r="AM17" i="23"/>
  <c r="CL17" i="23" s="1"/>
  <c r="U44" i="5"/>
  <c r="EW97" i="27"/>
  <c r="R8" i="16"/>
  <c r="CC110" i="23"/>
  <c r="BB4" i="23"/>
  <c r="CF30" i="5"/>
  <c r="BA51" i="5"/>
  <c r="BB7" i="23"/>
  <c r="DV7" i="23" s="1"/>
  <c r="AH108" i="23"/>
  <c r="AK95" i="23"/>
  <c r="AL87" i="23"/>
  <c r="Z7" i="5"/>
  <c r="CA7" i="5" s="1"/>
  <c r="V59" i="5"/>
  <c r="Z87" i="23"/>
  <c r="BA87" i="23" s="1"/>
  <c r="W11" i="5"/>
  <c r="DW87" i="27"/>
  <c r="EW87" i="27"/>
  <c r="M186" i="3"/>
  <c r="AU186" i="3" s="1"/>
  <c r="M166" i="3"/>
  <c r="AU166" i="3" s="1"/>
  <c r="P129" i="3"/>
  <c r="AV129" i="3" s="1"/>
  <c r="AK47" i="3"/>
  <c r="BC47" i="3" s="1"/>
  <c r="AK48" i="3"/>
  <c r="BC48" i="3" s="1"/>
  <c r="AK49" i="3"/>
  <c r="BC49" i="3" s="1"/>
  <c r="AK50" i="3"/>
  <c r="BC50" i="3" s="1"/>
  <c r="AK51" i="3"/>
  <c r="BC51" i="3" s="1"/>
  <c r="AK52" i="3"/>
  <c r="BC52" i="3" s="1"/>
  <c r="AK53" i="3"/>
  <c r="BC53" i="3" s="1"/>
  <c r="AK54" i="3"/>
  <c r="BC54" i="3" s="1"/>
  <c r="AK55" i="3"/>
  <c r="BC55" i="3" s="1"/>
  <c r="AK56" i="3"/>
  <c r="BC56" i="3" s="1"/>
  <c r="AK57" i="3"/>
  <c r="BC57" i="3" s="1"/>
  <c r="AK58" i="3"/>
  <c r="BC58" i="3" s="1"/>
  <c r="AK59" i="3"/>
  <c r="BC59" i="3" s="1"/>
  <c r="AK60" i="3"/>
  <c r="BC60" i="3" s="1"/>
  <c r="AK61" i="3"/>
  <c r="BC61" i="3" s="1"/>
  <c r="AK62" i="3"/>
  <c r="BC62" i="3" s="1"/>
  <c r="AK63" i="3"/>
  <c r="BC63" i="3" s="1"/>
  <c r="AK64" i="3"/>
  <c r="BC64" i="3" s="1"/>
  <c r="AK65" i="3"/>
  <c r="BC65" i="3" s="1"/>
  <c r="AK67" i="3"/>
  <c r="BC67" i="3" s="1"/>
  <c r="AK68" i="3"/>
  <c r="BC68" i="3" s="1"/>
  <c r="AK69" i="3"/>
  <c r="BC69" i="3" s="1"/>
  <c r="AK70" i="3"/>
  <c r="BC70" i="3" s="1"/>
  <c r="AK71" i="3"/>
  <c r="BC71" i="3" s="1"/>
  <c r="AK72" i="3"/>
  <c r="BC72" i="3" s="1"/>
  <c r="AK73" i="3"/>
  <c r="BC73" i="3" s="1"/>
  <c r="AK74" i="3"/>
  <c r="BC74" i="3" s="1"/>
  <c r="AK75" i="3"/>
  <c r="BC75" i="3" s="1"/>
  <c r="AK76" i="3"/>
  <c r="BC76" i="3" s="1"/>
  <c r="AK77" i="3"/>
  <c r="BC77" i="3" s="1"/>
  <c r="AK78" i="3"/>
  <c r="BC78" i="3" s="1"/>
  <c r="AK79" i="3"/>
  <c r="BC79" i="3" s="1"/>
  <c r="AK80" i="3"/>
  <c r="BC80" i="3" s="1"/>
  <c r="AK81" i="3"/>
  <c r="BC81" i="3" s="1"/>
  <c r="AK82" i="3"/>
  <c r="BC82" i="3" s="1"/>
  <c r="AK83" i="3"/>
  <c r="BC83" i="3" s="1"/>
  <c r="AK84" i="3"/>
  <c r="BC84" i="3" s="1"/>
  <c r="AK85" i="3"/>
  <c r="BC85" i="3" s="1"/>
  <c r="AK87" i="3"/>
  <c r="BC87" i="3" s="1"/>
  <c r="AK88" i="3"/>
  <c r="BC88" i="3" s="1"/>
  <c r="AK89" i="3"/>
  <c r="BC89" i="3" s="1"/>
  <c r="AK90" i="3"/>
  <c r="BC90" i="3" s="1"/>
  <c r="AK91" i="3"/>
  <c r="BC91" i="3" s="1"/>
  <c r="AK92" i="3"/>
  <c r="BC92" i="3" s="1"/>
  <c r="AK93" i="3"/>
  <c r="BC93" i="3" s="1"/>
  <c r="AK94" i="3"/>
  <c r="BC94" i="3" s="1"/>
  <c r="AK95" i="3"/>
  <c r="BC95" i="3" s="1"/>
  <c r="AK96" i="3"/>
  <c r="BC96" i="3" s="1"/>
  <c r="AK97" i="3"/>
  <c r="BC97" i="3" s="1"/>
  <c r="AK98" i="3"/>
  <c r="BC98" i="3" s="1"/>
  <c r="AK99" i="3"/>
  <c r="BC99" i="3" s="1"/>
  <c r="AK100" i="3"/>
  <c r="BC100" i="3" s="1"/>
  <c r="AK101" i="3"/>
  <c r="BC101" i="3" s="1"/>
  <c r="AK102" i="3"/>
  <c r="BC102" i="3" s="1"/>
  <c r="AK103" i="3"/>
  <c r="BC103" i="3" s="1"/>
  <c r="AK104" i="3"/>
  <c r="BC104" i="3" s="1"/>
  <c r="AK105" i="3"/>
  <c r="BC105" i="3" s="1"/>
  <c r="AK106" i="3"/>
  <c r="BC106" i="3" s="1"/>
  <c r="AK107" i="3"/>
  <c r="BC107" i="3" s="1"/>
  <c r="AK108" i="3"/>
  <c r="BC108" i="3" s="1"/>
  <c r="AK109" i="3"/>
  <c r="BC109" i="3" s="1"/>
  <c r="AK110" i="3"/>
  <c r="BC110" i="3" s="1"/>
  <c r="R202" i="14"/>
  <c r="R198" i="14"/>
  <c r="R190" i="14"/>
  <c r="R186" i="14"/>
  <c r="R182" i="14"/>
  <c r="R178" i="14"/>
  <c r="R174" i="14"/>
  <c r="R166" i="14"/>
  <c r="R162" i="14"/>
  <c r="R158" i="14"/>
  <c r="AK33" i="3"/>
  <c r="BC33" i="3" s="1"/>
  <c r="G66" i="3"/>
  <c r="AS66" i="3" s="1"/>
  <c r="G114" i="3"/>
  <c r="AS114" i="3" s="1"/>
  <c r="G116" i="3"/>
  <c r="AS116" i="3" s="1"/>
  <c r="G118" i="3"/>
  <c r="AS118" i="3" s="1"/>
  <c r="G120" i="3"/>
  <c r="AS120" i="3" s="1"/>
  <c r="G122" i="3"/>
  <c r="AS122" i="3" s="1"/>
  <c r="G124" i="3"/>
  <c r="AS124" i="3" s="1"/>
  <c r="G126" i="3"/>
  <c r="AS126" i="3" s="1"/>
  <c r="G128" i="3"/>
  <c r="AS128" i="3" s="1"/>
  <c r="G130" i="3"/>
  <c r="AS130" i="3" s="1"/>
  <c r="G132" i="3"/>
  <c r="AS132" i="3" s="1"/>
  <c r="G134" i="3"/>
  <c r="AS134" i="3" s="1"/>
  <c r="G136" i="3"/>
  <c r="AS136" i="3" s="1"/>
  <c r="G138" i="3"/>
  <c r="AS138" i="3" s="1"/>
  <c r="G140" i="3"/>
  <c r="AS140" i="3" s="1"/>
  <c r="G142" i="3"/>
  <c r="AS142" i="3" s="1"/>
  <c r="G144" i="3"/>
  <c r="AS144" i="3" s="1"/>
  <c r="G146" i="3"/>
  <c r="AS146" i="3" s="1"/>
  <c r="G148" i="3"/>
  <c r="AS148" i="3" s="1"/>
  <c r="G150" i="3"/>
  <c r="AS150" i="3" s="1"/>
  <c r="G152" i="3"/>
  <c r="AS152" i="3" s="1"/>
  <c r="G154" i="3"/>
  <c r="AS154" i="3" s="1"/>
  <c r="G156" i="3"/>
  <c r="AS156" i="3" s="1"/>
  <c r="G158" i="3"/>
  <c r="AS158" i="3" s="1"/>
  <c r="G160" i="3"/>
  <c r="AS160" i="3" s="1"/>
  <c r="G162" i="3"/>
  <c r="AS162" i="3" s="1"/>
  <c r="G164" i="3"/>
  <c r="AS164" i="3" s="1"/>
  <c r="G166" i="3"/>
  <c r="AS166" i="3" s="1"/>
  <c r="G168" i="3"/>
  <c r="AS168" i="3" s="1"/>
  <c r="G170" i="3"/>
  <c r="AS170" i="3" s="1"/>
  <c r="G172" i="3"/>
  <c r="AS172" i="3" s="1"/>
  <c r="G174" i="3"/>
  <c r="AS174" i="3" s="1"/>
  <c r="G176" i="3"/>
  <c r="AS176" i="3" s="1"/>
  <c r="G178" i="3"/>
  <c r="AS178" i="3" s="1"/>
  <c r="G180" i="3"/>
  <c r="AS180" i="3" s="1"/>
  <c r="G182" i="3"/>
  <c r="AS182" i="3" s="1"/>
  <c r="G184" i="3"/>
  <c r="AS184" i="3" s="1"/>
  <c r="G186" i="3"/>
  <c r="AS186" i="3" s="1"/>
  <c r="G188" i="3"/>
  <c r="AS188" i="3" s="1"/>
  <c r="G190" i="3"/>
  <c r="AS190" i="3" s="1"/>
  <c r="G192" i="3"/>
  <c r="AS192" i="3" s="1"/>
  <c r="G194" i="3"/>
  <c r="AS194" i="3" s="1"/>
  <c r="G196" i="3"/>
  <c r="AS196" i="3" s="1"/>
  <c r="G198" i="3"/>
  <c r="AS198" i="3" s="1"/>
  <c r="G200" i="3"/>
  <c r="AS200" i="3" s="1"/>
  <c r="D110" i="3"/>
  <c r="AR110" i="3" s="1"/>
  <c r="D108" i="3"/>
  <c r="AR108" i="3" s="1"/>
  <c r="D105" i="3"/>
  <c r="AR105" i="3" s="1"/>
  <c r="D103" i="3"/>
  <c r="AR103" i="3" s="1"/>
  <c r="D101" i="3"/>
  <c r="AR101" i="3" s="1"/>
  <c r="D99" i="3"/>
  <c r="AR99" i="3" s="1"/>
  <c r="D96" i="3"/>
  <c r="AR96" i="3" s="1"/>
  <c r="D94" i="3"/>
  <c r="AR94" i="3" s="1"/>
  <c r="D89" i="3"/>
  <c r="AR89" i="3" s="1"/>
  <c r="D87" i="3"/>
  <c r="AR87" i="3" s="1"/>
  <c r="D83" i="3"/>
  <c r="AR83" i="3" s="1"/>
  <c r="D81" i="3"/>
  <c r="AR81" i="3" s="1"/>
  <c r="D79" i="3"/>
  <c r="AR79" i="3" s="1"/>
  <c r="D77" i="3"/>
  <c r="AR77" i="3" s="1"/>
  <c r="D75" i="3"/>
  <c r="AR75" i="3" s="1"/>
  <c r="D73" i="3"/>
  <c r="AR73" i="3" s="1"/>
  <c r="D71" i="3"/>
  <c r="AR71" i="3" s="1"/>
  <c r="D69" i="3"/>
  <c r="AR69" i="3" s="1"/>
  <c r="D67" i="3"/>
  <c r="AR67" i="3" s="1"/>
  <c r="D64" i="3"/>
  <c r="AR64" i="3" s="1"/>
  <c r="D61" i="3"/>
  <c r="AR61" i="3" s="1"/>
  <c r="D59" i="3"/>
  <c r="AR59" i="3" s="1"/>
  <c r="D57" i="3"/>
  <c r="AR57" i="3" s="1"/>
  <c r="D55" i="3"/>
  <c r="AR55" i="3" s="1"/>
  <c r="D52" i="3"/>
  <c r="AR52" i="3" s="1"/>
  <c r="D49" i="3"/>
  <c r="AR49" i="3" s="1"/>
  <c r="D46" i="3"/>
  <c r="AR46" i="3" s="1"/>
  <c r="D44" i="3"/>
  <c r="AR44" i="3" s="1"/>
  <c r="D42" i="3"/>
  <c r="AR42" i="3" s="1"/>
  <c r="D40" i="3"/>
  <c r="AR40" i="3" s="1"/>
  <c r="D38" i="3"/>
  <c r="AR38" i="3" s="1"/>
  <c r="D36" i="3"/>
  <c r="AR36" i="3" s="1"/>
  <c r="D33" i="3"/>
  <c r="AR33" i="3" s="1"/>
  <c r="D31" i="3"/>
  <c r="AR31" i="3" s="1"/>
  <c r="D26" i="3"/>
  <c r="AR26" i="3" s="1"/>
  <c r="D24" i="3"/>
  <c r="AR24" i="3" s="1"/>
  <c r="AH87" i="3"/>
  <c r="BB87" i="3" s="1"/>
  <c r="AH88" i="3"/>
  <c r="BB88" i="3" s="1"/>
  <c r="AH89" i="3"/>
  <c r="BB89" i="3" s="1"/>
  <c r="AH91" i="3"/>
  <c r="BB91" i="3" s="1"/>
  <c r="AH93" i="3"/>
  <c r="BB93" i="3" s="1"/>
  <c r="AH94" i="3"/>
  <c r="BB94" i="3" s="1"/>
  <c r="AH95" i="3"/>
  <c r="BB95" i="3" s="1"/>
  <c r="AH96" i="3"/>
  <c r="BB96" i="3" s="1"/>
  <c r="AH97" i="3"/>
  <c r="BB97" i="3" s="1"/>
  <c r="AH98" i="3"/>
  <c r="BB98" i="3" s="1"/>
  <c r="AH99" i="3"/>
  <c r="BB99" i="3" s="1"/>
  <c r="AH100" i="3"/>
  <c r="BB100" i="3" s="1"/>
  <c r="AH103" i="3"/>
  <c r="BB103" i="3" s="1"/>
  <c r="AH104" i="3"/>
  <c r="BB104" i="3" s="1"/>
  <c r="AH108" i="3"/>
  <c r="BB108" i="3" s="1"/>
  <c r="AH109" i="3"/>
  <c r="BB109" i="3" s="1"/>
  <c r="AH110" i="3"/>
  <c r="BB110" i="3" s="1"/>
  <c r="G86" i="3"/>
  <c r="AS86" i="3" s="1"/>
  <c r="G113" i="3"/>
  <c r="AS113" i="3" s="1"/>
  <c r="G115" i="3"/>
  <c r="AS115" i="3" s="1"/>
  <c r="G117" i="3"/>
  <c r="AS117" i="3" s="1"/>
  <c r="G119" i="3"/>
  <c r="AS119" i="3" s="1"/>
  <c r="G127" i="3"/>
  <c r="AS127" i="3" s="1"/>
  <c r="G129" i="3"/>
  <c r="AS129" i="3" s="1"/>
  <c r="G131" i="3"/>
  <c r="AS131" i="3" s="1"/>
  <c r="G133" i="3"/>
  <c r="AS133" i="3" s="1"/>
  <c r="G135" i="3"/>
  <c r="AS135" i="3" s="1"/>
  <c r="G137" i="3"/>
  <c r="AS137" i="3" s="1"/>
  <c r="G139" i="3"/>
  <c r="AS139" i="3" s="1"/>
  <c r="G141" i="3"/>
  <c r="AS141" i="3" s="1"/>
  <c r="G143" i="3"/>
  <c r="AS143" i="3" s="1"/>
  <c r="G147" i="3"/>
  <c r="AS147" i="3" s="1"/>
  <c r="G149" i="3"/>
  <c r="AS149" i="3" s="1"/>
  <c r="G151" i="3"/>
  <c r="AS151" i="3" s="1"/>
  <c r="G153" i="3"/>
  <c r="AS153" i="3" s="1"/>
  <c r="G155" i="3"/>
  <c r="AS155" i="3" s="1"/>
  <c r="G157" i="3"/>
  <c r="AS157" i="3" s="1"/>
  <c r="G159" i="3"/>
  <c r="AS159" i="3" s="1"/>
  <c r="G161" i="3"/>
  <c r="AS161" i="3" s="1"/>
  <c r="G163" i="3"/>
  <c r="AS163" i="3" s="1"/>
  <c r="G165" i="3"/>
  <c r="AS165" i="3" s="1"/>
  <c r="G167" i="3"/>
  <c r="AS167" i="3" s="1"/>
  <c r="G169" i="3"/>
  <c r="AS169" i="3" s="1"/>
  <c r="G171" i="3"/>
  <c r="AS171" i="3" s="1"/>
  <c r="G173" i="3"/>
  <c r="AS173" i="3" s="1"/>
  <c r="G175" i="3"/>
  <c r="AS175" i="3" s="1"/>
  <c r="G177" i="3"/>
  <c r="AS177" i="3" s="1"/>
  <c r="G179" i="3"/>
  <c r="AS179" i="3" s="1"/>
  <c r="G181" i="3"/>
  <c r="AS181" i="3" s="1"/>
  <c r="G183" i="3"/>
  <c r="AS183" i="3" s="1"/>
  <c r="G185" i="3"/>
  <c r="AS185" i="3" s="1"/>
  <c r="G187" i="3"/>
  <c r="AS187" i="3" s="1"/>
  <c r="G189" i="3"/>
  <c r="AS189" i="3" s="1"/>
  <c r="G191" i="3"/>
  <c r="AS191" i="3" s="1"/>
  <c r="G193" i="3"/>
  <c r="AS193" i="3" s="1"/>
  <c r="G195" i="3"/>
  <c r="AS195" i="3" s="1"/>
  <c r="G197" i="3"/>
  <c r="AS197" i="3" s="1"/>
  <c r="G199" i="3"/>
  <c r="AS199" i="3" s="1"/>
  <c r="G201" i="3"/>
  <c r="AS201" i="3" s="1"/>
  <c r="D111" i="3"/>
  <c r="AR111" i="3" s="1"/>
  <c r="D102" i="3"/>
  <c r="AR102" i="3" s="1"/>
  <c r="D95" i="3"/>
  <c r="AR95" i="3" s="1"/>
  <c r="D93" i="3"/>
  <c r="AR93" i="3" s="1"/>
  <c r="D90" i="3"/>
  <c r="AR90" i="3" s="1"/>
  <c r="D88" i="3"/>
  <c r="AR88" i="3" s="1"/>
  <c r="D85" i="3"/>
  <c r="AR85" i="3" s="1"/>
  <c r="D82" i="3"/>
  <c r="AR82" i="3" s="1"/>
  <c r="D80" i="3"/>
  <c r="AR80" i="3" s="1"/>
  <c r="D78" i="3"/>
  <c r="AR78" i="3" s="1"/>
  <c r="D76" i="3"/>
  <c r="AR76" i="3" s="1"/>
  <c r="D72" i="3"/>
  <c r="AR72" i="3" s="1"/>
  <c r="D68" i="3"/>
  <c r="AR68" i="3" s="1"/>
  <c r="D65" i="3"/>
  <c r="AR65" i="3" s="1"/>
  <c r="D56" i="3"/>
  <c r="AR56" i="3" s="1"/>
  <c r="D48" i="3"/>
  <c r="AR48" i="3" s="1"/>
  <c r="D45" i="3"/>
  <c r="AR45" i="3" s="1"/>
  <c r="D43" i="3"/>
  <c r="AR43" i="3" s="1"/>
  <c r="D41" i="3"/>
  <c r="AR41" i="3" s="1"/>
  <c r="D39" i="3"/>
  <c r="AR39" i="3" s="1"/>
  <c r="D32" i="3"/>
  <c r="AR32" i="3" s="1"/>
  <c r="D25" i="3"/>
  <c r="AR25" i="3" s="1"/>
  <c r="D22" i="3"/>
  <c r="AR22" i="3" s="1"/>
  <c r="D19" i="3"/>
  <c r="AR19" i="3" s="1"/>
  <c r="D15" i="3"/>
  <c r="AR15" i="3" s="1"/>
  <c r="D13" i="3"/>
  <c r="AR13" i="3" s="1"/>
  <c r="D11" i="3"/>
  <c r="AR11" i="3" s="1"/>
  <c r="D9" i="3"/>
  <c r="AR9" i="3" s="1"/>
  <c r="D6" i="3"/>
  <c r="AR6" i="3" s="1"/>
  <c r="D3" i="3"/>
  <c r="AR3" i="3" s="1"/>
  <c r="G110" i="3"/>
  <c r="AS110" i="3" s="1"/>
  <c r="G108" i="3"/>
  <c r="AS108" i="3" s="1"/>
  <c r="G102" i="3"/>
  <c r="AS102" i="3" s="1"/>
  <c r="G100" i="3"/>
  <c r="AS100" i="3" s="1"/>
  <c r="G97" i="3"/>
  <c r="AS97" i="3" s="1"/>
  <c r="G95" i="3"/>
  <c r="AS95" i="3" s="1"/>
  <c r="G93" i="3"/>
  <c r="AS93" i="3" s="1"/>
  <c r="G91" i="3"/>
  <c r="AS91" i="3" s="1"/>
  <c r="G89" i="3"/>
  <c r="AS89" i="3" s="1"/>
  <c r="G87" i="3"/>
  <c r="AS87" i="3" s="1"/>
  <c r="G83" i="3"/>
  <c r="AS83" i="3" s="1"/>
  <c r="G80" i="3"/>
  <c r="AS80" i="3" s="1"/>
  <c r="G78" i="3"/>
  <c r="AS78" i="3" s="1"/>
  <c r="G76" i="3"/>
  <c r="AS76" i="3" s="1"/>
  <c r="G74" i="3"/>
  <c r="AS74" i="3" s="1"/>
  <c r="G71" i="3"/>
  <c r="AS71" i="3" s="1"/>
  <c r="G68" i="3"/>
  <c r="AS68" i="3" s="1"/>
  <c r="G65" i="3"/>
  <c r="AS65" i="3" s="1"/>
  <c r="G61" i="3"/>
  <c r="AS61" i="3" s="1"/>
  <c r="G59" i="3"/>
  <c r="AS59" i="3" s="1"/>
  <c r="G56" i="3"/>
  <c r="AS56" i="3" s="1"/>
  <c r="G53" i="3"/>
  <c r="AS53" i="3" s="1"/>
  <c r="G51" i="3"/>
  <c r="AS51" i="3" s="1"/>
  <c r="G49" i="3"/>
  <c r="AS49" i="3" s="1"/>
  <c r="G46" i="3"/>
  <c r="AS46" i="3" s="1"/>
  <c r="G44" i="3"/>
  <c r="AS44" i="3" s="1"/>
  <c r="G42" i="3"/>
  <c r="AS42" i="3" s="1"/>
  <c r="G40" i="3"/>
  <c r="AS40" i="3" s="1"/>
  <c r="G38" i="3"/>
  <c r="AS38" i="3" s="1"/>
  <c r="G36" i="3"/>
  <c r="AS36" i="3" s="1"/>
  <c r="G32" i="3"/>
  <c r="AS32" i="3" s="1"/>
  <c r="G29" i="3"/>
  <c r="AS29" i="3" s="1"/>
  <c r="G25" i="3"/>
  <c r="AS25" i="3" s="1"/>
  <c r="G23" i="3"/>
  <c r="AS23" i="3" s="1"/>
  <c r="G21" i="3"/>
  <c r="AS21" i="3" s="1"/>
  <c r="G19" i="3"/>
  <c r="AS19" i="3" s="1"/>
  <c r="G15" i="3"/>
  <c r="AS15" i="3" s="1"/>
  <c r="G13" i="3"/>
  <c r="AS13" i="3" s="1"/>
  <c r="G11" i="3"/>
  <c r="AS11" i="3" s="1"/>
  <c r="G9" i="3"/>
  <c r="AS9" i="3" s="1"/>
  <c r="G6" i="3"/>
  <c r="AS6" i="3" s="1"/>
  <c r="G4" i="3"/>
  <c r="AS4" i="3" s="1"/>
  <c r="J111" i="3"/>
  <c r="AT111" i="3" s="1"/>
  <c r="J109" i="3"/>
  <c r="AT109" i="3" s="1"/>
  <c r="J102" i="3"/>
  <c r="AT102" i="3" s="1"/>
  <c r="J100" i="3"/>
  <c r="AT100" i="3" s="1"/>
  <c r="J98" i="3"/>
  <c r="AT98" i="3" s="1"/>
  <c r="J96" i="3"/>
  <c r="AT96" i="3" s="1"/>
  <c r="J94" i="3"/>
  <c r="AT94" i="3" s="1"/>
  <c r="J88" i="3"/>
  <c r="AT88" i="3" s="1"/>
  <c r="J85" i="3"/>
  <c r="AT85" i="3" s="1"/>
  <c r="J83" i="3"/>
  <c r="AT83" i="3" s="1"/>
  <c r="J81" i="3"/>
  <c r="AT81" i="3" s="1"/>
  <c r="J79" i="3"/>
  <c r="AT79" i="3" s="1"/>
  <c r="J77" i="3"/>
  <c r="AT77" i="3" s="1"/>
  <c r="J75" i="3"/>
  <c r="AT75" i="3" s="1"/>
  <c r="J71" i="3"/>
  <c r="AT71" i="3" s="1"/>
  <c r="J69" i="3"/>
  <c r="AT69" i="3" s="1"/>
  <c r="J67" i="3"/>
  <c r="AT67" i="3" s="1"/>
  <c r="J64" i="3"/>
  <c r="AT64" i="3" s="1"/>
  <c r="J62" i="3"/>
  <c r="AT62" i="3" s="1"/>
  <c r="J60" i="3"/>
  <c r="AT60" i="3" s="1"/>
  <c r="J58" i="3"/>
  <c r="AT58" i="3" s="1"/>
  <c r="J56" i="3"/>
  <c r="AT56" i="3" s="1"/>
  <c r="J54" i="3"/>
  <c r="AT54" i="3" s="1"/>
  <c r="J52" i="3"/>
  <c r="AT52" i="3" s="1"/>
  <c r="J49" i="3"/>
  <c r="AT49" i="3" s="1"/>
  <c r="J46" i="3"/>
  <c r="AT46" i="3" s="1"/>
  <c r="J44" i="3"/>
  <c r="AT44" i="3" s="1"/>
  <c r="J42" i="3"/>
  <c r="AT42" i="3" s="1"/>
  <c r="J40" i="3"/>
  <c r="AT40" i="3" s="1"/>
  <c r="J38" i="3"/>
  <c r="AT38" i="3" s="1"/>
  <c r="J36" i="3"/>
  <c r="AT36" i="3" s="1"/>
  <c r="J33" i="3"/>
  <c r="AT33" i="3" s="1"/>
  <c r="J31" i="3"/>
  <c r="AT31" i="3" s="1"/>
  <c r="J26" i="3"/>
  <c r="AT26" i="3" s="1"/>
  <c r="J24" i="3"/>
  <c r="AT24" i="3" s="1"/>
  <c r="D23" i="3"/>
  <c r="AR23" i="3" s="1"/>
  <c r="D21" i="3"/>
  <c r="AR21" i="3" s="1"/>
  <c r="D14" i="3"/>
  <c r="AR14" i="3" s="1"/>
  <c r="D12" i="3"/>
  <c r="AR12" i="3" s="1"/>
  <c r="D10" i="3"/>
  <c r="AR10" i="3" s="1"/>
  <c r="D7" i="3"/>
  <c r="AR7" i="3" s="1"/>
  <c r="D5" i="3"/>
  <c r="AR5" i="3" s="1"/>
  <c r="G111" i="3"/>
  <c r="AS111" i="3" s="1"/>
  <c r="G109" i="3"/>
  <c r="AS109" i="3" s="1"/>
  <c r="G96" i="3"/>
  <c r="AS96" i="3" s="1"/>
  <c r="G92" i="3"/>
  <c r="AS92" i="3" s="1"/>
  <c r="G90" i="3"/>
  <c r="AS90" i="3" s="1"/>
  <c r="G88" i="3"/>
  <c r="AS88" i="3" s="1"/>
  <c r="G85" i="3"/>
  <c r="AS85" i="3" s="1"/>
  <c r="G77" i="3"/>
  <c r="AS77" i="3" s="1"/>
  <c r="G75" i="3"/>
  <c r="AS75" i="3" s="1"/>
  <c r="G73" i="3"/>
  <c r="AS73" i="3" s="1"/>
  <c r="G58" i="3"/>
  <c r="AS58" i="3" s="1"/>
  <c r="G55" i="3"/>
  <c r="AS55" i="3" s="1"/>
  <c r="G52" i="3"/>
  <c r="AS52" i="3" s="1"/>
  <c r="G50" i="3"/>
  <c r="AS50" i="3" s="1"/>
  <c r="G45" i="3"/>
  <c r="AS45" i="3" s="1"/>
  <c r="G43" i="3"/>
  <c r="AS43" i="3" s="1"/>
  <c r="G41" i="3"/>
  <c r="AS41" i="3" s="1"/>
  <c r="G39" i="3"/>
  <c r="AS39" i="3" s="1"/>
  <c r="G37" i="3"/>
  <c r="AS37" i="3" s="1"/>
  <c r="G35" i="3"/>
  <c r="AS35" i="3" s="1"/>
  <c r="G31" i="3"/>
  <c r="AS31" i="3" s="1"/>
  <c r="G26" i="3"/>
  <c r="AS26" i="3" s="1"/>
  <c r="G24" i="3"/>
  <c r="AS24" i="3" s="1"/>
  <c r="G22" i="3"/>
  <c r="AS22" i="3" s="1"/>
  <c r="G20" i="3"/>
  <c r="AS20" i="3" s="1"/>
  <c r="G16" i="3"/>
  <c r="AS16" i="3" s="1"/>
  <c r="G14" i="3"/>
  <c r="AS14" i="3" s="1"/>
  <c r="G12" i="3"/>
  <c r="AS12" i="3" s="1"/>
  <c r="G5" i="3"/>
  <c r="AS5" i="3" s="1"/>
  <c r="G3" i="3"/>
  <c r="AS3" i="3" s="1"/>
  <c r="J97" i="3"/>
  <c r="AT97" i="3" s="1"/>
  <c r="J95" i="3"/>
  <c r="AT95" i="3" s="1"/>
  <c r="J87" i="3"/>
  <c r="AT87" i="3" s="1"/>
  <c r="J84" i="3"/>
  <c r="AT84" i="3" s="1"/>
  <c r="J82" i="3"/>
  <c r="AT82" i="3" s="1"/>
  <c r="J80" i="3"/>
  <c r="AT80" i="3" s="1"/>
  <c r="J78" i="3"/>
  <c r="AT78" i="3" s="1"/>
  <c r="J22" i="3"/>
  <c r="AT22" i="3" s="1"/>
  <c r="J20" i="3"/>
  <c r="AT20" i="3" s="1"/>
  <c r="J18" i="3"/>
  <c r="AT18" i="3" s="1"/>
  <c r="J14" i="3"/>
  <c r="AT14" i="3" s="1"/>
  <c r="J12" i="3"/>
  <c r="AT12" i="3" s="1"/>
  <c r="J10" i="3"/>
  <c r="AT10" i="3" s="1"/>
  <c r="J7" i="3"/>
  <c r="AT7" i="3" s="1"/>
  <c r="J5" i="3"/>
  <c r="AT5" i="3" s="1"/>
  <c r="J3" i="3"/>
  <c r="AT3" i="3" s="1"/>
  <c r="M110" i="3"/>
  <c r="AU110" i="3" s="1"/>
  <c r="M108" i="3"/>
  <c r="AU108" i="3" s="1"/>
  <c r="M106" i="3"/>
  <c r="AU106" i="3" s="1"/>
  <c r="M100" i="3"/>
  <c r="AU100" i="3" s="1"/>
  <c r="M98" i="3"/>
  <c r="AU98" i="3" s="1"/>
  <c r="M96" i="3"/>
  <c r="AU96" i="3" s="1"/>
  <c r="M93" i="3"/>
  <c r="AU93" i="3" s="1"/>
  <c r="M91" i="3"/>
  <c r="AU91" i="3" s="1"/>
  <c r="M89" i="3"/>
  <c r="AU89" i="3" s="1"/>
  <c r="M87" i="3"/>
  <c r="AU87" i="3" s="1"/>
  <c r="M84" i="3"/>
  <c r="AU84" i="3" s="1"/>
  <c r="M82" i="3"/>
  <c r="AU82" i="3" s="1"/>
  <c r="M80" i="3"/>
  <c r="AU80" i="3" s="1"/>
  <c r="M78" i="3"/>
  <c r="AU78" i="3" s="1"/>
  <c r="M76" i="3"/>
  <c r="AU76" i="3" s="1"/>
  <c r="M74" i="3"/>
  <c r="AU74" i="3" s="1"/>
  <c r="M72" i="3"/>
  <c r="AU72" i="3" s="1"/>
  <c r="M70" i="3"/>
  <c r="AU70" i="3" s="1"/>
  <c r="M68" i="3"/>
  <c r="AU68" i="3" s="1"/>
  <c r="M65" i="3"/>
  <c r="AU65" i="3" s="1"/>
  <c r="M62" i="3"/>
  <c r="AU62" i="3" s="1"/>
  <c r="M60" i="3"/>
  <c r="AU60" i="3" s="1"/>
  <c r="M58" i="3"/>
  <c r="AU58" i="3" s="1"/>
  <c r="M56" i="3"/>
  <c r="AU56" i="3" s="1"/>
  <c r="M54" i="3"/>
  <c r="AU54" i="3" s="1"/>
  <c r="M52" i="3"/>
  <c r="AU52" i="3" s="1"/>
  <c r="M49" i="3"/>
  <c r="AU49" i="3" s="1"/>
  <c r="M45" i="3"/>
  <c r="AU45" i="3" s="1"/>
  <c r="M43" i="3"/>
  <c r="AU43" i="3" s="1"/>
  <c r="M41" i="3"/>
  <c r="AU41" i="3" s="1"/>
  <c r="M39" i="3"/>
  <c r="AU39" i="3" s="1"/>
  <c r="M37" i="3"/>
  <c r="AU37" i="3" s="1"/>
  <c r="M35" i="3"/>
  <c r="AU35" i="3" s="1"/>
  <c r="M28" i="3"/>
  <c r="AU28" i="3" s="1"/>
  <c r="M26" i="3"/>
  <c r="AU26" i="3" s="1"/>
  <c r="M24" i="3"/>
  <c r="AU24" i="3" s="1"/>
  <c r="M22" i="3"/>
  <c r="AU22" i="3" s="1"/>
  <c r="M20" i="3"/>
  <c r="AU20" i="3" s="1"/>
  <c r="M18" i="3"/>
  <c r="AU18" i="3" s="1"/>
  <c r="M16" i="3"/>
  <c r="AU16" i="3" s="1"/>
  <c r="M14" i="3"/>
  <c r="AU14" i="3" s="1"/>
  <c r="M11" i="3"/>
  <c r="AU11" i="3" s="1"/>
  <c r="M9" i="3"/>
  <c r="AU9" i="3" s="1"/>
  <c r="M6" i="3"/>
  <c r="AU6" i="3" s="1"/>
  <c r="M3" i="3"/>
  <c r="AU3" i="3" s="1"/>
  <c r="AB111" i="3"/>
  <c r="AZ111" i="3" s="1"/>
  <c r="AB109" i="3"/>
  <c r="AZ109" i="3" s="1"/>
  <c r="AB107" i="3"/>
  <c r="AZ107" i="3" s="1"/>
  <c r="AB99" i="3"/>
  <c r="AZ99" i="3" s="1"/>
  <c r="AB90" i="3"/>
  <c r="AZ90" i="3" s="1"/>
  <c r="AB88" i="3"/>
  <c r="AZ88" i="3" s="1"/>
  <c r="AB85" i="3"/>
  <c r="AZ85" i="3" s="1"/>
  <c r="AB83" i="3"/>
  <c r="AZ83" i="3" s="1"/>
  <c r="AB79" i="3"/>
  <c r="AZ79" i="3" s="1"/>
  <c r="AB76" i="3"/>
  <c r="AZ76" i="3" s="1"/>
  <c r="AB69" i="3"/>
  <c r="AZ69" i="3" s="1"/>
  <c r="AB67" i="3"/>
  <c r="AZ67" i="3" s="1"/>
  <c r="AB62" i="3"/>
  <c r="AZ62" i="3" s="1"/>
  <c r="AB60" i="3"/>
  <c r="AZ60" i="3" s="1"/>
  <c r="AB58" i="3"/>
  <c r="AZ58" i="3" s="1"/>
  <c r="AB48" i="3"/>
  <c r="AZ48" i="3" s="1"/>
  <c r="AB44" i="3"/>
  <c r="AZ44" i="3" s="1"/>
  <c r="AB42" i="3"/>
  <c r="AZ42" i="3" s="1"/>
  <c r="AB40" i="3"/>
  <c r="AZ40" i="3" s="1"/>
  <c r="AB38" i="3"/>
  <c r="AZ38" i="3" s="1"/>
  <c r="AB36" i="3"/>
  <c r="AZ36" i="3" s="1"/>
  <c r="AB33" i="3"/>
  <c r="AZ33" i="3" s="1"/>
  <c r="AB31" i="3"/>
  <c r="AZ31" i="3" s="1"/>
  <c r="AB28" i="3"/>
  <c r="AZ28" i="3" s="1"/>
  <c r="AB25" i="3"/>
  <c r="AZ25" i="3" s="1"/>
  <c r="AB21" i="3"/>
  <c r="AZ21" i="3" s="1"/>
  <c r="AB17" i="3"/>
  <c r="AZ17" i="3" s="1"/>
  <c r="AB14" i="3"/>
  <c r="AZ14" i="3" s="1"/>
  <c r="AB12" i="3"/>
  <c r="AZ12" i="3" s="1"/>
  <c r="AB10" i="3"/>
  <c r="AZ10" i="3" s="1"/>
  <c r="AB8" i="3"/>
  <c r="AZ8" i="3" s="1"/>
  <c r="T165" i="10"/>
  <c r="S165" i="10"/>
  <c r="W164" i="11"/>
  <c r="V164" i="11"/>
  <c r="R161" i="12"/>
  <c r="R162" i="12"/>
  <c r="S138" i="8"/>
  <c r="T138" i="8"/>
  <c r="S136" i="10"/>
  <c r="T136" i="10"/>
  <c r="T128" i="8"/>
  <c r="S128" i="8"/>
  <c r="W122" i="15"/>
  <c r="V122" i="15"/>
  <c r="W106" i="10"/>
  <c r="V106" i="10"/>
  <c r="T108" i="6"/>
  <c r="S108" i="6"/>
  <c r="W90" i="12"/>
  <c r="V90" i="12"/>
  <c r="S91" i="13"/>
  <c r="T91" i="13"/>
  <c r="T85" i="11"/>
  <c r="S85" i="11"/>
  <c r="W83" i="12"/>
  <c r="V83" i="12"/>
  <c r="S82" i="7"/>
  <c r="T82" i="7"/>
  <c r="T74" i="2"/>
  <c r="S74" i="2"/>
  <c r="V65" i="12"/>
  <c r="W65" i="12"/>
  <c r="W66" i="6"/>
  <c r="V66" i="6"/>
  <c r="W61" i="12"/>
  <c r="V61" i="12"/>
  <c r="S64" i="15"/>
  <c r="T64" i="15"/>
  <c r="W52" i="2"/>
  <c r="V52" i="2"/>
  <c r="V30" i="13"/>
  <c r="W30" i="13"/>
  <c r="K21" i="22"/>
  <c r="EU39" i="27"/>
  <c r="DU39" i="27"/>
  <c r="GO39" i="27" s="1"/>
  <c r="R203" i="8"/>
  <c r="R188" i="8"/>
  <c r="S186" i="2"/>
  <c r="V178" i="10"/>
  <c r="T179" i="12"/>
  <c r="T181" i="16"/>
  <c r="V185" i="7"/>
  <c r="S171" i="7"/>
  <c r="T171" i="7"/>
  <c r="W165" i="13"/>
  <c r="V165" i="13"/>
  <c r="V163" i="8"/>
  <c r="W163" i="8"/>
  <c r="V157" i="11"/>
  <c r="W157" i="11"/>
  <c r="S152" i="12"/>
  <c r="T152" i="12"/>
  <c r="R150" i="8"/>
  <c r="S139" i="2"/>
  <c r="V135" i="9"/>
  <c r="W135" i="9"/>
  <c r="V128" i="9"/>
  <c r="W128" i="9"/>
  <c r="W129" i="6"/>
  <c r="V129" i="6"/>
  <c r="S128" i="13"/>
  <c r="T128" i="13"/>
  <c r="S129" i="7"/>
  <c r="T129" i="7"/>
  <c r="S120" i="6"/>
  <c r="T120" i="6"/>
  <c r="K37" i="22"/>
  <c r="R105" i="10"/>
  <c r="S104" i="11"/>
  <c r="T104" i="11"/>
  <c r="V109" i="7"/>
  <c r="W109" i="7"/>
  <c r="V97" i="9"/>
  <c r="W97" i="9"/>
  <c r="W93" i="12"/>
  <c r="V93" i="12"/>
  <c r="W96" i="7"/>
  <c r="V96" i="7"/>
  <c r="V90" i="6"/>
  <c r="V87" i="9"/>
  <c r="W87" i="9"/>
  <c r="T89" i="13"/>
  <c r="S89" i="13"/>
  <c r="R93" i="7"/>
  <c r="R85" i="13"/>
  <c r="R89" i="7"/>
  <c r="W82" i="8"/>
  <c r="S79" i="13"/>
  <c r="R75" i="9"/>
  <c r="S73" i="12"/>
  <c r="T73" i="12"/>
  <c r="W58" i="11"/>
  <c r="R56" i="10"/>
  <c r="W56" i="6"/>
  <c r="V56" i="6"/>
  <c r="V50" i="10"/>
  <c r="V47" i="8"/>
  <c r="W47" i="8"/>
  <c r="S43" i="6"/>
  <c r="T43" i="6"/>
  <c r="W39" i="15"/>
  <c r="V39" i="15"/>
  <c r="V29" i="10"/>
  <c r="W29" i="10"/>
  <c r="W22" i="16"/>
  <c r="V22" i="16"/>
  <c r="L24" i="22"/>
  <c r="D18" i="22"/>
  <c r="C18" i="22"/>
  <c r="D54" i="22"/>
  <c r="K36" i="22"/>
  <c r="L36" i="22"/>
  <c r="D40" i="22"/>
  <c r="C40" i="22"/>
  <c r="D51" i="22"/>
  <c r="L11" i="22"/>
  <c r="D31" i="22"/>
  <c r="C31" i="22"/>
  <c r="BJ28" i="23"/>
  <c r="ED28" i="23" s="1"/>
  <c r="CJ28" i="23"/>
  <c r="V211" i="2"/>
  <c r="R206" i="11"/>
  <c r="T204" i="9"/>
  <c r="T205" i="12"/>
  <c r="T206" i="2"/>
  <c r="S206" i="6"/>
  <c r="T206" i="16"/>
  <c r="S200" i="11"/>
  <c r="V205" i="15"/>
  <c r="T200" i="12"/>
  <c r="S198" i="10"/>
  <c r="W198" i="2"/>
  <c r="R195" i="9"/>
  <c r="V198" i="6"/>
  <c r="S196" i="12"/>
  <c r="R201" i="15"/>
  <c r="R196" i="13"/>
  <c r="R193" i="8"/>
  <c r="T192" i="12"/>
  <c r="V196" i="15"/>
  <c r="T189" i="11"/>
  <c r="R196" i="15"/>
  <c r="W189" i="8"/>
  <c r="V186" i="9"/>
  <c r="R185" i="12"/>
  <c r="R186" i="2"/>
  <c r="T185" i="15"/>
  <c r="R179" i="8"/>
  <c r="V176" i="9"/>
  <c r="R183" i="15"/>
  <c r="S176" i="10"/>
  <c r="R177" i="8"/>
  <c r="R176" i="13"/>
  <c r="S173" i="13"/>
  <c r="V168" i="8"/>
  <c r="W168" i="8"/>
  <c r="S168" i="6"/>
  <c r="S167" i="6"/>
  <c r="T167" i="6"/>
  <c r="R161" i="9"/>
  <c r="V158" i="10"/>
  <c r="V155" i="8"/>
  <c r="W155" i="8"/>
  <c r="W153" i="9"/>
  <c r="V153" i="9"/>
  <c r="V155" i="12"/>
  <c r="W155" i="12"/>
  <c r="V157" i="16"/>
  <c r="W157" i="16"/>
  <c r="T152" i="13"/>
  <c r="S152" i="13"/>
  <c r="V150" i="15"/>
  <c r="W150" i="15"/>
  <c r="T147" i="16"/>
  <c r="S147" i="16"/>
  <c r="R146" i="2"/>
  <c r="R137" i="11"/>
  <c r="W136" i="10"/>
  <c r="V138" i="15"/>
  <c r="V141" i="7"/>
  <c r="W141" i="7"/>
  <c r="S134" i="12"/>
  <c r="T134" i="12"/>
  <c r="W136" i="15"/>
  <c r="V136" i="15"/>
  <c r="V133" i="2"/>
  <c r="W133" i="2"/>
  <c r="W132" i="6"/>
  <c r="V132" i="6"/>
  <c r="R125" i="16"/>
  <c r="C16" i="22"/>
  <c r="K25" i="22"/>
  <c r="C26" i="22"/>
  <c r="T117" i="13"/>
  <c r="S117" i="13"/>
  <c r="W112" i="12"/>
  <c r="V112" i="12"/>
  <c r="T118" i="7"/>
  <c r="S118" i="7"/>
  <c r="S113" i="6"/>
  <c r="T113" i="6"/>
  <c r="W115" i="7"/>
  <c r="V108" i="12"/>
  <c r="W104" i="10"/>
  <c r="T102" i="10"/>
  <c r="V102" i="13"/>
  <c r="W102" i="13"/>
  <c r="W99" i="10"/>
  <c r="V99" i="10"/>
  <c r="W98" i="8"/>
  <c r="V96" i="11"/>
  <c r="S96" i="7"/>
  <c r="T96" i="7"/>
  <c r="V83" i="9"/>
  <c r="W83" i="9"/>
  <c r="V80" i="6"/>
  <c r="W80" i="6"/>
  <c r="W75" i="11"/>
  <c r="V75" i="11"/>
  <c r="W78" i="7"/>
  <c r="V78" i="7"/>
  <c r="T71" i="2"/>
  <c r="S71" i="2"/>
  <c r="W69" i="10"/>
  <c r="V69" i="10"/>
  <c r="S72" i="16"/>
  <c r="T72" i="16"/>
  <c r="R69" i="8"/>
  <c r="T71" i="15"/>
  <c r="S71" i="15"/>
  <c r="R65" i="15"/>
  <c r="R59" i="9"/>
  <c r="R60" i="12"/>
  <c r="S63" i="15"/>
  <c r="T63" i="15"/>
  <c r="V57" i="12"/>
  <c r="W57" i="12"/>
  <c r="T59" i="15"/>
  <c r="W55" i="9"/>
  <c r="V55" i="9"/>
  <c r="T55" i="12"/>
  <c r="T56" i="16"/>
  <c r="S56" i="16"/>
  <c r="V53" i="2"/>
  <c r="T51" i="15"/>
  <c r="T55" i="7"/>
  <c r="S55" i="7"/>
  <c r="V49" i="13"/>
  <c r="W49" i="13"/>
  <c r="V31" i="10"/>
  <c r="W31" i="10"/>
  <c r="R23" i="12"/>
  <c r="T23" i="13"/>
  <c r="P21" i="2"/>
  <c r="S21" i="2" s="1"/>
  <c r="C106" i="3" s="1"/>
  <c r="V21" i="2"/>
  <c r="W21" i="2" s="1"/>
  <c r="CE34" i="5"/>
  <c r="EC33" i="23"/>
  <c r="BQ27" i="23"/>
  <c r="S168" i="2"/>
  <c r="T168" i="2"/>
  <c r="W143" i="15"/>
  <c r="V143" i="15"/>
  <c r="W137" i="12"/>
  <c r="V137" i="12"/>
  <c r="T139" i="6"/>
  <c r="S139" i="6"/>
  <c r="W135" i="6"/>
  <c r="V135" i="6"/>
  <c r="W124" i="6"/>
  <c r="V124" i="6"/>
  <c r="V115" i="9"/>
  <c r="W115" i="9"/>
  <c r="W119" i="15"/>
  <c r="V119" i="15"/>
  <c r="T113" i="2"/>
  <c r="S113" i="2"/>
  <c r="S110" i="6"/>
  <c r="T110" i="6"/>
  <c r="S102" i="8"/>
  <c r="T102" i="8"/>
  <c r="V82" i="12"/>
  <c r="W82" i="12"/>
  <c r="S80" i="13"/>
  <c r="T80" i="13"/>
  <c r="S76" i="11"/>
  <c r="T76" i="11"/>
  <c r="V77" i="2"/>
  <c r="W77" i="2"/>
  <c r="W74" i="11"/>
  <c r="V74" i="11"/>
  <c r="T75" i="13"/>
  <c r="S75" i="13"/>
  <c r="S62" i="15"/>
  <c r="T62" i="15"/>
  <c r="T61" i="6"/>
  <c r="S61" i="6"/>
  <c r="W54" i="9"/>
  <c r="V54" i="9"/>
  <c r="S57" i="6"/>
  <c r="T57" i="6"/>
  <c r="W47" i="6"/>
  <c r="V47" i="6"/>
  <c r="T39" i="12"/>
  <c r="S39" i="12"/>
  <c r="K23" i="22"/>
  <c r="L23" i="22"/>
  <c r="Z28" i="5"/>
  <c r="AE28" i="23"/>
  <c r="CF28" i="23" s="1"/>
  <c r="N8" i="10"/>
  <c r="R203" i="15"/>
  <c r="V193" i="13"/>
  <c r="R192" i="8"/>
  <c r="T197" i="7"/>
  <c r="T184" i="12"/>
  <c r="V184" i="13"/>
  <c r="R184" i="13"/>
  <c r="V166" i="8"/>
  <c r="W166" i="8"/>
  <c r="T162" i="10"/>
  <c r="S162" i="10"/>
  <c r="S162" i="12"/>
  <c r="T162" i="12"/>
  <c r="R154" i="16"/>
  <c r="S145" i="6"/>
  <c r="T145" i="6"/>
  <c r="V140" i="13"/>
  <c r="W140" i="13"/>
  <c r="R138" i="8"/>
  <c r="V127" i="11"/>
  <c r="S131" i="6"/>
  <c r="T131" i="6"/>
  <c r="V133" i="15"/>
  <c r="W133" i="15"/>
  <c r="V127" i="10"/>
  <c r="W127" i="10"/>
  <c r="R128" i="2"/>
  <c r="V122" i="9"/>
  <c r="W122" i="9"/>
  <c r="R122" i="11"/>
  <c r="K9" i="22"/>
  <c r="V115" i="8"/>
  <c r="W115" i="8"/>
  <c r="V112" i="2"/>
  <c r="W112" i="2"/>
  <c r="W117" i="7"/>
  <c r="V117" i="7"/>
  <c r="W111" i="13"/>
  <c r="V111" i="13"/>
  <c r="R105" i="12"/>
  <c r="V93" i="2"/>
  <c r="W93" i="2"/>
  <c r="W92" i="13"/>
  <c r="V92" i="13"/>
  <c r="R90" i="8"/>
  <c r="D23" i="22"/>
  <c r="D48" i="22"/>
  <c r="C48" i="22"/>
  <c r="L6" i="22"/>
  <c r="D22" i="22"/>
  <c r="C22" i="22"/>
  <c r="CW28" i="27"/>
  <c r="DX28" i="27" s="1"/>
  <c r="R207" i="16"/>
  <c r="V205" i="13"/>
  <c r="T202" i="10"/>
  <c r="R206" i="6"/>
  <c r="V201" i="11"/>
  <c r="S201" i="10"/>
  <c r="R208" i="7"/>
  <c r="T198" i="9"/>
  <c r="V204" i="15"/>
  <c r="W197" i="9"/>
  <c r="S198" i="8"/>
  <c r="S196" i="8"/>
  <c r="S193" i="11"/>
  <c r="W195" i="2"/>
  <c r="W197" i="15"/>
  <c r="S194" i="6"/>
  <c r="W191" i="8"/>
  <c r="W190" i="8"/>
  <c r="W191" i="6"/>
  <c r="T185" i="11"/>
  <c r="T193" i="7"/>
  <c r="R184" i="9"/>
  <c r="R186" i="13"/>
  <c r="T182" i="10"/>
  <c r="R186" i="16"/>
  <c r="V183" i="16"/>
  <c r="W180" i="13"/>
  <c r="T177" i="12"/>
  <c r="R179" i="6"/>
  <c r="R178" i="2"/>
  <c r="S177" i="15"/>
  <c r="R171" i="9"/>
  <c r="R171" i="10"/>
  <c r="V170" i="10"/>
  <c r="V170" i="12"/>
  <c r="V173" i="15"/>
  <c r="W173" i="15"/>
  <c r="S174" i="7"/>
  <c r="T174" i="7"/>
  <c r="T167" i="8"/>
  <c r="S167" i="8"/>
  <c r="V164" i="9"/>
  <c r="S166" i="16"/>
  <c r="T166" i="16"/>
  <c r="T163" i="7"/>
  <c r="S163" i="7"/>
  <c r="T157" i="13"/>
  <c r="S157" i="13"/>
  <c r="R151" i="8"/>
  <c r="W152" i="16"/>
  <c r="V152" i="16"/>
  <c r="V148" i="10"/>
  <c r="W148" i="10"/>
  <c r="S149" i="12"/>
  <c r="T149" i="12"/>
  <c r="V149" i="2"/>
  <c r="R149" i="16"/>
  <c r="W152" i="7"/>
  <c r="V152" i="7"/>
  <c r="S143" i="9"/>
  <c r="T143" i="9"/>
  <c r="S142" i="11"/>
  <c r="R142" i="9"/>
  <c r="V132" i="11"/>
  <c r="T135" i="16"/>
  <c r="R133" i="12"/>
  <c r="S131" i="11"/>
  <c r="T131" i="11"/>
  <c r="S131" i="13"/>
  <c r="T131" i="13"/>
  <c r="V131" i="13"/>
  <c r="W131" i="13"/>
  <c r="T133" i="15"/>
  <c r="W130" i="15"/>
  <c r="V130" i="15"/>
  <c r="W132" i="7"/>
  <c r="V132" i="7"/>
  <c r="R125" i="8"/>
  <c r="T122" i="16"/>
  <c r="V126" i="7"/>
  <c r="R119" i="12"/>
  <c r="K45" i="22"/>
  <c r="C20" i="22"/>
  <c r="D34" i="22"/>
  <c r="D33" i="22"/>
  <c r="D36" i="22"/>
  <c r="S116" i="12"/>
  <c r="T116" i="12"/>
  <c r="S116" i="13"/>
  <c r="T108" i="11"/>
  <c r="V105" i="11"/>
  <c r="W105" i="11"/>
  <c r="V106" i="6"/>
  <c r="W106" i="6"/>
  <c r="W104" i="6"/>
  <c r="V100" i="11"/>
  <c r="V104" i="13"/>
  <c r="W104" i="13"/>
  <c r="S107" i="15"/>
  <c r="T107" i="15"/>
  <c r="V106" i="15"/>
  <c r="W106" i="15"/>
  <c r="T96" i="8"/>
  <c r="R99" i="15"/>
  <c r="V93" i="15"/>
  <c r="V87" i="10"/>
  <c r="W87" i="10"/>
  <c r="W90" i="15"/>
  <c r="V88" i="16"/>
  <c r="W88" i="16"/>
  <c r="S84" i="16"/>
  <c r="T84" i="16"/>
  <c r="R79" i="13"/>
  <c r="W80" i="7"/>
  <c r="V72" i="13"/>
  <c r="W72" i="13"/>
  <c r="R71" i="13"/>
  <c r="S67" i="6"/>
  <c r="T67" i="6"/>
  <c r="V71" i="7"/>
  <c r="W71" i="7"/>
  <c r="V64" i="12"/>
  <c r="W64" i="12"/>
  <c r="V64" i="13"/>
  <c r="W64" i="13"/>
  <c r="S63" i="16"/>
  <c r="T63" i="16"/>
  <c r="W60" i="8"/>
  <c r="S56" i="2"/>
  <c r="S58" i="15"/>
  <c r="T58" i="15"/>
  <c r="T47" i="9"/>
  <c r="V47" i="12"/>
  <c r="S46" i="2"/>
  <c r="T46" i="2"/>
  <c r="V45" i="12"/>
  <c r="W45" i="12"/>
  <c r="W45" i="2"/>
  <c r="V45" i="2"/>
  <c r="W44" i="6"/>
  <c r="V44" i="6"/>
  <c r="W38" i="9"/>
  <c r="V38" i="9"/>
  <c r="S41" i="16"/>
  <c r="T41" i="16"/>
  <c r="S40" i="6"/>
  <c r="T40" i="6"/>
  <c r="V36" i="2"/>
  <c r="W36" i="2"/>
  <c r="T34" i="13"/>
  <c r="S34" i="13"/>
  <c r="S34" i="16"/>
  <c r="T34" i="16"/>
  <c r="V28" i="2"/>
  <c r="W28" i="2"/>
  <c r="T10" i="16"/>
  <c r="CR28" i="27"/>
  <c r="N16" i="2"/>
  <c r="DT99" i="5"/>
  <c r="BM99" i="5"/>
  <c r="R174" i="15"/>
  <c r="R166" i="10"/>
  <c r="R157" i="13"/>
  <c r="R146" i="8"/>
  <c r="R146" i="6"/>
  <c r="R147" i="7"/>
  <c r="R140" i="12"/>
  <c r="R133" i="9"/>
  <c r="R135" i="12"/>
  <c r="R134" i="6"/>
  <c r="R133" i="2"/>
  <c r="R131" i="12"/>
  <c r="R131" i="16"/>
  <c r="R132" i="15"/>
  <c r="R123" i="13"/>
  <c r="R120" i="12"/>
  <c r="R121" i="13"/>
  <c r="R118" i="2"/>
  <c r="R123" i="7"/>
  <c r="R117" i="13"/>
  <c r="R108" i="10"/>
  <c r="R107" i="11"/>
  <c r="R102" i="10"/>
  <c r="R96" i="10"/>
  <c r="R97" i="2"/>
  <c r="R93" i="11"/>
  <c r="R98" i="7"/>
  <c r="R92" i="12"/>
  <c r="R94" i="16"/>
  <c r="R89" i="10"/>
  <c r="R89" i="15"/>
  <c r="R87" i="13"/>
  <c r="R84" i="6"/>
  <c r="R61" i="9"/>
  <c r="R61" i="12"/>
  <c r="R57" i="9"/>
  <c r="R55" i="9"/>
  <c r="R48" i="11"/>
  <c r="V41" i="2"/>
  <c r="S35" i="12"/>
  <c r="R34" i="10"/>
  <c r="T32" i="10"/>
  <c r="R32" i="10"/>
  <c r="R22" i="16"/>
  <c r="L3" i="22"/>
  <c r="L51" i="22"/>
  <c r="CD31" i="5"/>
  <c r="BI139" i="5"/>
  <c r="AJ139" i="5" s="1"/>
  <c r="CJ43" i="23"/>
  <c r="ED43" i="23"/>
  <c r="AZ92" i="5"/>
  <c r="CD79" i="5"/>
  <c r="BP116" i="5"/>
  <c r="DW116" i="5"/>
  <c r="DJ116" i="5" s="1"/>
  <c r="U84" i="5"/>
  <c r="Z85" i="23"/>
  <c r="CR85" i="27"/>
  <c r="ES85" i="27" s="1"/>
  <c r="FG85" i="27" s="1"/>
  <c r="BH56" i="23"/>
  <c r="EB56" i="23" s="1"/>
  <c r="CH56" i="23"/>
  <c r="CC43" i="5"/>
  <c r="BC43" i="5"/>
  <c r="CA94" i="5"/>
  <c r="BA94" i="5"/>
  <c r="CA22" i="23"/>
  <c r="CO22" i="23" s="1"/>
  <c r="BA22" i="23"/>
  <c r="DU22" i="23" s="1"/>
  <c r="DH22" i="23" s="1"/>
  <c r="BK9" i="23"/>
  <c r="CK9" i="23"/>
  <c r="BZ94" i="5"/>
  <c r="AZ94" i="5"/>
  <c r="BC6" i="23"/>
  <c r="CC6" i="23"/>
  <c r="BJ57" i="23"/>
  <c r="CJ57" i="23"/>
  <c r="BB39" i="5"/>
  <c r="CB39" i="5"/>
  <c r="CP39" i="5" s="1"/>
  <c r="U31" i="5"/>
  <c r="CR31" i="27"/>
  <c r="R171" i="2"/>
  <c r="R170" i="6"/>
  <c r="R162" i="2"/>
  <c r="R159" i="10"/>
  <c r="R160" i="13"/>
  <c r="R159" i="15"/>
  <c r="R152" i="11"/>
  <c r="R160" i="7"/>
  <c r="R151" i="12"/>
  <c r="R148" i="10"/>
  <c r="R145" i="10"/>
  <c r="R140" i="8"/>
  <c r="R140" i="13"/>
  <c r="R138" i="15"/>
  <c r="R134" i="13"/>
  <c r="R135" i="15"/>
  <c r="R129" i="10"/>
  <c r="R124" i="11"/>
  <c r="R119" i="11"/>
  <c r="R115" i="16"/>
  <c r="R112" i="8"/>
  <c r="R105" i="11"/>
  <c r="R111" i="15"/>
  <c r="R105" i="8"/>
  <c r="R102" i="8"/>
  <c r="S19" i="11"/>
  <c r="U105" i="3" s="1"/>
  <c r="R98" i="13"/>
  <c r="R96" i="6"/>
  <c r="R87" i="9"/>
  <c r="R87" i="10"/>
  <c r="R83" i="11"/>
  <c r="R82" i="2"/>
  <c r="R84" i="15"/>
  <c r="R81" i="13"/>
  <c r="R63" i="11"/>
  <c r="R62" i="10"/>
  <c r="R61" i="11"/>
  <c r="R63" i="16"/>
  <c r="R60" i="6"/>
  <c r="R58" i="6"/>
  <c r="R59" i="7"/>
  <c r="R51" i="8"/>
  <c r="R43" i="11"/>
  <c r="R37" i="2"/>
  <c r="R39" i="7"/>
  <c r="L26" i="22"/>
  <c r="R10" i="16"/>
  <c r="CO17" i="23"/>
  <c r="CA31" i="23"/>
  <c r="CO31" i="23" s="1"/>
  <c r="BA31" i="23"/>
  <c r="BN31" i="23" s="1"/>
  <c r="AO31" i="23" s="1"/>
  <c r="CE79" i="5"/>
  <c r="BE79" i="5"/>
  <c r="BL114" i="5"/>
  <c r="DS114" i="5"/>
  <c r="BF73" i="23"/>
  <c r="CF73" i="23"/>
  <c r="CH19" i="23"/>
  <c r="BH19" i="23"/>
  <c r="EB19" i="23" s="1"/>
  <c r="DO19" i="23" s="1"/>
  <c r="AZ75" i="5"/>
  <c r="BZ75" i="5"/>
  <c r="AY43" i="5"/>
  <c r="BY43" i="5"/>
  <c r="DX79" i="5"/>
  <c r="BQ79" i="5"/>
  <c r="BE75" i="5"/>
  <c r="CE75" i="5"/>
  <c r="CF10" i="23"/>
  <c r="BF10" i="23"/>
  <c r="DY5" i="23"/>
  <c r="BR5" i="23"/>
  <c r="BP72" i="23"/>
  <c r="DW72" i="23"/>
  <c r="BB106" i="5"/>
  <c r="CB106" i="5"/>
  <c r="CP106" i="5" s="1"/>
  <c r="BS178" i="5"/>
  <c r="DZ178" i="5"/>
  <c r="CF76" i="23"/>
  <c r="BF76" i="23"/>
  <c r="CA91" i="23"/>
  <c r="CO91" i="23" s="1"/>
  <c r="BA91" i="23"/>
  <c r="CH108" i="23"/>
  <c r="BH108" i="23"/>
  <c r="BH90" i="23"/>
  <c r="CH90" i="23"/>
  <c r="Q5" i="10"/>
  <c r="CU41" i="27"/>
  <c r="DV41" i="27" s="1"/>
  <c r="GP41" i="27" s="1"/>
  <c r="X41" i="5"/>
  <c r="CW19" i="27"/>
  <c r="AE19" i="23"/>
  <c r="CZ43" i="27"/>
  <c r="AH43" i="23"/>
  <c r="CU43" i="27"/>
  <c r="AC43" i="23"/>
  <c r="CT6" i="27"/>
  <c r="EU6" i="27" s="1"/>
  <c r="W6" i="5"/>
  <c r="CU40" i="27"/>
  <c r="X40" i="5"/>
  <c r="CU26" i="27"/>
  <c r="DV26" i="27" s="1"/>
  <c r="GP26" i="27" s="1"/>
  <c r="X26" i="5"/>
  <c r="AC26" i="23"/>
  <c r="CS6" i="27"/>
  <c r="AA6" i="23"/>
  <c r="V6" i="5"/>
  <c r="BW6" i="5" s="1"/>
  <c r="CR10" i="27"/>
  <c r="U10" i="5"/>
  <c r="CT5" i="27"/>
  <c r="AB5" i="23"/>
  <c r="CC5" i="23" s="1"/>
  <c r="W5" i="5"/>
  <c r="AX5" i="5" s="1"/>
  <c r="CV94" i="27"/>
  <c r="DW94" i="27" s="1"/>
  <c r="AD93" i="23"/>
  <c r="CU94" i="27"/>
  <c r="X92" i="5"/>
  <c r="BY92" i="5" s="1"/>
  <c r="AC93" i="23"/>
  <c r="CT60" i="27"/>
  <c r="EU60" i="27" s="1"/>
  <c r="W60" i="5"/>
  <c r="AB60" i="23"/>
  <c r="CS101" i="27"/>
  <c r="AA100" i="23"/>
  <c r="CS89" i="27"/>
  <c r="V87" i="5"/>
  <c r="CR17" i="27"/>
  <c r="U17" i="5"/>
  <c r="DD65" i="27"/>
  <c r="AL65" i="23"/>
  <c r="CW91" i="27"/>
  <c r="EX91" i="27" s="1"/>
  <c r="AE90" i="23"/>
  <c r="CF90" i="23" s="1"/>
  <c r="CV75" i="27"/>
  <c r="EW75" i="27" s="1"/>
  <c r="AD75" i="23"/>
  <c r="CS26" i="27"/>
  <c r="DT26" i="27" s="1"/>
  <c r="AA26" i="23"/>
  <c r="CZ45" i="27"/>
  <c r="AC45" i="5"/>
  <c r="CR92" i="27"/>
  <c r="U90" i="5"/>
  <c r="DA30" i="27"/>
  <c r="AD30" i="5"/>
  <c r="AI30" i="23"/>
  <c r="CH30" i="23" s="1"/>
  <c r="AG41" i="5"/>
  <c r="DD41" i="27"/>
  <c r="DE41" i="27"/>
  <c r="FD41" i="27" s="1"/>
  <c r="AM41" i="23"/>
  <c r="CL41" i="23" s="1"/>
  <c r="AH41" i="5"/>
  <c r="CG41" i="5" s="1"/>
  <c r="DE58" i="27"/>
  <c r="FD58" i="27" s="1"/>
  <c r="AM58" i="23"/>
  <c r="CL58" i="23" s="1"/>
  <c r="AH58" i="5"/>
  <c r="CG58" i="5" s="1"/>
  <c r="CU25" i="27"/>
  <c r="EV25" i="27" s="1"/>
  <c r="X25" i="5"/>
  <c r="AC25" i="23"/>
  <c r="CU20" i="27"/>
  <c r="X20" i="5"/>
  <c r="DB20" i="27"/>
  <c r="AJ20" i="23"/>
  <c r="CT27" i="27"/>
  <c r="EU27" i="27" s="1"/>
  <c r="W27" i="5"/>
  <c r="CR112" i="27"/>
  <c r="Z111" i="23"/>
  <c r="DD36" i="27"/>
  <c r="FC36" i="27" s="1"/>
  <c r="AG36" i="5"/>
  <c r="CS105" i="27"/>
  <c r="V103" i="5"/>
  <c r="CT64" i="27"/>
  <c r="DU64" i="27" s="1"/>
  <c r="GO64" i="27" s="1"/>
  <c r="W64" i="5"/>
  <c r="AB64" i="23"/>
  <c r="CR108" i="27"/>
  <c r="DS108" i="27" s="1"/>
  <c r="Z107" i="23"/>
  <c r="U106" i="5"/>
  <c r="CS77" i="27"/>
  <c r="V76" i="5"/>
  <c r="DE109" i="27"/>
  <c r="FD109" i="27" s="1"/>
  <c r="AH107" i="5"/>
  <c r="CG107" i="5" s="1"/>
  <c r="CU84" i="27"/>
  <c r="X83" i="5"/>
  <c r="DE85" i="27"/>
  <c r="FD85" i="27" s="1"/>
  <c r="AM85" i="23"/>
  <c r="CL85" i="23" s="1"/>
  <c r="DE86" i="27"/>
  <c r="FD86" i="27" s="1"/>
  <c r="AH85" i="5"/>
  <c r="CG85" i="5" s="1"/>
  <c r="CU100" i="27"/>
  <c r="AC99" i="23"/>
  <c r="X98" i="5"/>
  <c r="CU107" i="27"/>
  <c r="AC106" i="23"/>
  <c r="CS96" i="27"/>
  <c r="AA95" i="23"/>
  <c r="DB101" i="27"/>
  <c r="AJ100" i="23"/>
  <c r="CI100" i="23" s="1"/>
  <c r="DC63" i="27"/>
  <c r="AK63" i="23"/>
  <c r="CJ63" i="23" s="1"/>
  <c r="AF63" i="5"/>
  <c r="CZ21" i="27"/>
  <c r="AC21" i="5"/>
  <c r="AH21" i="23"/>
  <c r="DB7" i="27"/>
  <c r="EA7" i="27" s="1"/>
  <c r="AJ7" i="23"/>
  <c r="CT3" i="27"/>
  <c r="W3" i="5"/>
  <c r="DE27" i="27"/>
  <c r="FD27" i="27" s="1"/>
  <c r="AM27" i="23"/>
  <c r="CL27" i="23" s="1"/>
  <c r="AH27" i="5"/>
  <c r="CG27" i="5" s="1"/>
  <c r="DD45" i="27"/>
  <c r="EC45" i="27" s="1"/>
  <c r="EP45" i="27" s="1"/>
  <c r="AG45" i="5"/>
  <c r="AL45" i="23"/>
  <c r="DC32" i="27"/>
  <c r="AF32" i="5"/>
  <c r="DC21" i="27"/>
  <c r="AK21" i="23"/>
  <c r="DD101" i="27"/>
  <c r="AL100" i="23"/>
  <c r="DB96" i="27"/>
  <c r="AJ95" i="23"/>
  <c r="AF92" i="5"/>
  <c r="DC94" i="27"/>
  <c r="DE112" i="27"/>
  <c r="FD112" i="27" s="1"/>
  <c r="AM111" i="23"/>
  <c r="CL111" i="23" s="1"/>
  <c r="AH110" i="5"/>
  <c r="CG110" i="5" s="1"/>
  <c r="CS52" i="27"/>
  <c r="DT52" i="27" s="1"/>
  <c r="AA52" i="23"/>
  <c r="BB52" i="23" s="1"/>
  <c r="EY86" i="27"/>
  <c r="FM86" i="27" s="1"/>
  <c r="DY86" i="27"/>
  <c r="GS86" i="27" s="1"/>
  <c r="Y86" i="5"/>
  <c r="AD87" i="23"/>
  <c r="CV88" i="27"/>
  <c r="DD40" i="27"/>
  <c r="AL40" i="23"/>
  <c r="AB39" i="23"/>
  <c r="W39" i="5"/>
  <c r="BX39" i="5" s="1"/>
  <c r="DA86" i="27"/>
  <c r="DZ86" i="27" s="1"/>
  <c r="AD85" i="5"/>
  <c r="AI86" i="23"/>
  <c r="DB86" i="27"/>
  <c r="AE85" i="5"/>
  <c r="AJ86" i="23"/>
  <c r="CR11" i="27"/>
  <c r="Z11" i="23"/>
  <c r="DB80" i="27"/>
  <c r="EA80" i="27" s="1"/>
  <c r="AJ80" i="23"/>
  <c r="DC86" i="27"/>
  <c r="EB86" i="27" s="1"/>
  <c r="AK86" i="23"/>
  <c r="BJ86" i="23" s="1"/>
  <c r="CW38" i="27"/>
  <c r="Z38" i="5"/>
  <c r="DD38" i="27"/>
  <c r="AG38" i="5"/>
  <c r="CT51" i="27"/>
  <c r="EU51" i="27" s="1"/>
  <c r="AB51" i="23"/>
  <c r="AH15" i="3"/>
  <c r="BB15" i="3" s="1"/>
  <c r="DA43" i="27"/>
  <c r="AI43" i="23"/>
  <c r="CZ81" i="27"/>
  <c r="AC80" i="5"/>
  <c r="CR105" i="27"/>
  <c r="U103" i="5"/>
  <c r="CR84" i="27"/>
  <c r="DS84" i="27" s="1"/>
  <c r="U83" i="5"/>
  <c r="CR15" i="27"/>
  <c r="DS15" i="27" s="1"/>
  <c r="Z15" i="23"/>
  <c r="CR101" i="27"/>
  <c r="Z100" i="23"/>
  <c r="U99" i="5"/>
  <c r="AV99" i="5" s="1"/>
  <c r="CR60" i="27"/>
  <c r="Z60" i="23"/>
  <c r="CS3" i="27"/>
  <c r="DT3" i="27" s="1"/>
  <c r="V3" i="5"/>
  <c r="AW3" i="5" s="1"/>
  <c r="CS41" i="27"/>
  <c r="DT41" i="27" s="1"/>
  <c r="AA41" i="23"/>
  <c r="V41" i="5"/>
  <c r="CS53" i="27"/>
  <c r="V53" i="5"/>
  <c r="CS61" i="27"/>
  <c r="DT61" i="27" s="1"/>
  <c r="V61" i="5"/>
  <c r="AW61" i="5" s="1"/>
  <c r="CS70" i="27"/>
  <c r="AA70" i="23"/>
  <c r="V69" i="5"/>
  <c r="BW69" i="5" s="1"/>
  <c r="CS80" i="27"/>
  <c r="V79" i="5"/>
  <c r="AW79" i="5" s="1"/>
  <c r="DQ79" i="5" s="1"/>
  <c r="AA80" i="23"/>
  <c r="CS91" i="27"/>
  <c r="V89" i="5"/>
  <c r="CS112" i="27"/>
  <c r="AA111" i="23"/>
  <c r="V110" i="5"/>
  <c r="CS84" i="27"/>
  <c r="AA84" i="23"/>
  <c r="CT17" i="27"/>
  <c r="W17" i="5"/>
  <c r="CT40" i="27"/>
  <c r="AB40" i="23"/>
  <c r="CT53" i="27"/>
  <c r="AB53" i="23"/>
  <c r="W53" i="5"/>
  <c r="CT67" i="27"/>
  <c r="EU67" i="27" s="1"/>
  <c r="CT66" i="27"/>
  <c r="W66" i="5"/>
  <c r="AX66" i="5" s="1"/>
  <c r="AB67" i="23"/>
  <c r="AB66" i="23"/>
  <c r="CT72" i="27"/>
  <c r="W71" i="5"/>
  <c r="AX71" i="5" s="1"/>
  <c r="CT97" i="27"/>
  <c r="AB96" i="23"/>
  <c r="CU8" i="27"/>
  <c r="DV8" i="27" s="1"/>
  <c r="GP8" i="27" s="1"/>
  <c r="AC8" i="23"/>
  <c r="X8" i="5"/>
  <c r="BY8" i="5" s="1"/>
  <c r="CU17" i="27"/>
  <c r="AC17" i="23"/>
  <c r="X17" i="5"/>
  <c r="AY17" i="5" s="1"/>
  <c r="CU42" i="27"/>
  <c r="AC42" i="23"/>
  <c r="CU56" i="27"/>
  <c r="DV56" i="27" s="1"/>
  <c r="GP56" i="27" s="1"/>
  <c r="X56" i="5"/>
  <c r="AC56" i="23"/>
  <c r="CU62" i="27"/>
  <c r="X62" i="5"/>
  <c r="CU70" i="27"/>
  <c r="X69" i="5"/>
  <c r="AC70" i="23"/>
  <c r="CU76" i="27"/>
  <c r="X75" i="5"/>
  <c r="AC76" i="23"/>
  <c r="CU101" i="27"/>
  <c r="AC100" i="23"/>
  <c r="X99" i="5"/>
  <c r="BY99" i="5" s="1"/>
  <c r="CU37" i="27"/>
  <c r="AC37" i="23"/>
  <c r="CU108" i="27"/>
  <c r="X106" i="5"/>
  <c r="CV5" i="27"/>
  <c r="EW5" i="27" s="1"/>
  <c r="Y5" i="5"/>
  <c r="CV12" i="27"/>
  <c r="Y12" i="5"/>
  <c r="AD12" i="23"/>
  <c r="CV20" i="27"/>
  <c r="Y20" i="5"/>
  <c r="CV40" i="27"/>
  <c r="AD40" i="23"/>
  <c r="Y40" i="5"/>
  <c r="CV46" i="27"/>
  <c r="AD46" i="23"/>
  <c r="CV56" i="27"/>
  <c r="Y56" i="5"/>
  <c r="CV62" i="27"/>
  <c r="AD62" i="23"/>
  <c r="CE62" i="23" s="1"/>
  <c r="CV76" i="27"/>
  <c r="AD76" i="23"/>
  <c r="CV84" i="27"/>
  <c r="DW84" i="27" s="1"/>
  <c r="Y83" i="5"/>
  <c r="CV95" i="27"/>
  <c r="DW95" i="27" s="1"/>
  <c r="Y93" i="5"/>
  <c r="BZ93" i="5" s="1"/>
  <c r="CV109" i="27"/>
  <c r="AD108" i="23"/>
  <c r="Y107" i="5"/>
  <c r="CV83" i="27"/>
  <c r="AD83" i="23"/>
  <c r="Y82" i="5"/>
  <c r="CV112" i="27"/>
  <c r="EW112" i="27" s="1"/>
  <c r="AD111" i="23"/>
  <c r="CW16" i="27"/>
  <c r="Z16" i="5"/>
  <c r="AE16" i="23"/>
  <c r="CW27" i="27"/>
  <c r="DX27" i="27" s="1"/>
  <c r="Z27" i="5"/>
  <c r="AE27" i="23"/>
  <c r="BF27" i="23" s="1"/>
  <c r="CW41" i="27"/>
  <c r="AE41" i="23"/>
  <c r="CW49" i="27"/>
  <c r="Z49" i="5"/>
  <c r="AE49" i="23"/>
  <c r="CW56" i="27"/>
  <c r="DX56" i="27" s="1"/>
  <c r="AE56" i="23"/>
  <c r="CW68" i="27"/>
  <c r="Z67" i="5"/>
  <c r="AE68" i="23"/>
  <c r="CF68" i="23" s="1"/>
  <c r="CW73" i="27"/>
  <c r="Z72" i="5"/>
  <c r="CW77" i="27"/>
  <c r="AE77" i="23"/>
  <c r="CW84" i="27"/>
  <c r="AE84" i="23"/>
  <c r="CW108" i="27"/>
  <c r="Z106" i="5"/>
  <c r="AE107" i="23"/>
  <c r="CF107" i="23" s="1"/>
  <c r="CW37" i="27"/>
  <c r="AE37" i="23"/>
  <c r="Z37" i="5"/>
  <c r="CW109" i="27"/>
  <c r="AE108" i="23"/>
  <c r="CZ3" i="27"/>
  <c r="AH3" i="23"/>
  <c r="CZ10" i="27"/>
  <c r="AH10" i="23"/>
  <c r="CZ19" i="27"/>
  <c r="AC19" i="5"/>
  <c r="AH19" i="23"/>
  <c r="CZ26" i="27"/>
  <c r="AC26" i="5"/>
  <c r="CZ46" i="27"/>
  <c r="AH46" i="23"/>
  <c r="CZ54" i="27"/>
  <c r="AH54" i="23"/>
  <c r="CZ61" i="27"/>
  <c r="AH61" i="23"/>
  <c r="CZ68" i="27"/>
  <c r="AC67" i="5"/>
  <c r="AH68" i="23"/>
  <c r="CZ74" i="27"/>
  <c r="AH74" i="23"/>
  <c r="AC73" i="5"/>
  <c r="CZ80" i="27"/>
  <c r="AH80" i="23"/>
  <c r="BG80" i="23" s="1"/>
  <c r="CZ92" i="27"/>
  <c r="AC90" i="5"/>
  <c r="CZ108" i="27"/>
  <c r="AH107" i="23"/>
  <c r="DA8" i="27"/>
  <c r="DZ8" i="27" s="1"/>
  <c r="AD8" i="5"/>
  <c r="AI8" i="23"/>
  <c r="DA23" i="27"/>
  <c r="AI23" i="23"/>
  <c r="CE124" i="5"/>
  <c r="BE124" i="5"/>
  <c r="AX127" i="5"/>
  <c r="BK127" i="5" s="1"/>
  <c r="BX127" i="5"/>
  <c r="BC128" i="5"/>
  <c r="DW128" i="5" s="1"/>
  <c r="DJ128" i="5" s="1"/>
  <c r="CC128" i="5"/>
  <c r="AY142" i="5"/>
  <c r="BY142" i="5"/>
  <c r="BA145" i="5"/>
  <c r="CA145" i="5"/>
  <c r="AY151" i="5"/>
  <c r="BY151" i="5"/>
  <c r="BA155" i="5"/>
  <c r="CA155" i="5"/>
  <c r="CE156" i="5"/>
  <c r="BE156" i="5"/>
  <c r="DY156" i="5" s="1"/>
  <c r="BX160" i="5"/>
  <c r="AX160" i="5"/>
  <c r="AH81" i="23"/>
  <c r="AG99" i="5"/>
  <c r="AC54" i="5"/>
  <c r="BB54" i="5" s="1"/>
  <c r="Y62" i="5"/>
  <c r="U11" i="5"/>
  <c r="AM108" i="23"/>
  <c r="CL108" i="23" s="1"/>
  <c r="U110" i="5"/>
  <c r="AD94" i="23"/>
  <c r="Z19" i="5"/>
  <c r="AC10" i="5"/>
  <c r="AA53" i="23"/>
  <c r="BB53" i="23" s="1"/>
  <c r="AE7" i="5"/>
  <c r="AA104" i="23"/>
  <c r="Z83" i="5"/>
  <c r="AC20" i="23"/>
  <c r="BD20" i="23" s="1"/>
  <c r="AC41" i="23"/>
  <c r="AE99" i="5"/>
  <c r="V83" i="5"/>
  <c r="U60" i="5"/>
  <c r="AC84" i="23"/>
  <c r="AC62" i="23"/>
  <c r="CD62" i="23" s="1"/>
  <c r="AA77" i="23"/>
  <c r="AD23" i="5"/>
  <c r="CV96" i="27"/>
  <c r="DW96" i="27" s="1"/>
  <c r="AD95" i="23"/>
  <c r="CZ39" i="27"/>
  <c r="AH39" i="23"/>
  <c r="AB127" i="3"/>
  <c r="AZ127" i="3" s="1"/>
  <c r="S133" i="3"/>
  <c r="AW133" i="3" s="1"/>
  <c r="J129" i="3"/>
  <c r="AT129" i="3" s="1"/>
  <c r="S128" i="3"/>
  <c r="AW128" i="3" s="1"/>
  <c r="P4" i="3"/>
  <c r="AV4" i="3" s="1"/>
  <c r="CR39" i="27"/>
  <c r="Z39" i="23"/>
  <c r="CR37" i="27"/>
  <c r="U37" i="5"/>
  <c r="CS15" i="27"/>
  <c r="DT15" i="27" s="1"/>
  <c r="V15" i="5"/>
  <c r="AA15" i="23"/>
  <c r="CB15" i="23" s="1"/>
  <c r="CS60" i="27"/>
  <c r="V60" i="5"/>
  <c r="CS69" i="27"/>
  <c r="DT69" i="27" s="1"/>
  <c r="V68" i="5"/>
  <c r="CS7" i="27"/>
  <c r="V7" i="5"/>
  <c r="CT26" i="27"/>
  <c r="AB26" i="23"/>
  <c r="CT46" i="27"/>
  <c r="W46" i="5"/>
  <c r="CT58" i="27"/>
  <c r="W58" i="5"/>
  <c r="CU6" i="27"/>
  <c r="DV6" i="27" s="1"/>
  <c r="GP6" i="27" s="1"/>
  <c r="X6" i="5"/>
  <c r="AC6" i="23"/>
  <c r="CU15" i="27"/>
  <c r="X15" i="5"/>
  <c r="CU69" i="27"/>
  <c r="X68" i="5"/>
  <c r="CU74" i="27"/>
  <c r="AC74" i="23"/>
  <c r="CU80" i="27"/>
  <c r="X79" i="5"/>
  <c r="CU93" i="27"/>
  <c r="AC92" i="23"/>
  <c r="CV4" i="27"/>
  <c r="AD4" i="23"/>
  <c r="Y4" i="5"/>
  <c r="CV16" i="27"/>
  <c r="Y16" i="5"/>
  <c r="CV44" i="27"/>
  <c r="Y44" i="5"/>
  <c r="CV61" i="27"/>
  <c r="Y61" i="5"/>
  <c r="CV69" i="27"/>
  <c r="Y68" i="5"/>
  <c r="CV93" i="27"/>
  <c r="Y91" i="5"/>
  <c r="CV106" i="27"/>
  <c r="Y104" i="5"/>
  <c r="CV7" i="27"/>
  <c r="Y7" i="5"/>
  <c r="AD7" i="23"/>
  <c r="CV72" i="27"/>
  <c r="Y71" i="5"/>
  <c r="CW24" i="27"/>
  <c r="Z24" i="5"/>
  <c r="CW76" i="27"/>
  <c r="Z75" i="5"/>
  <c r="CW80" i="27"/>
  <c r="Z79" i="5"/>
  <c r="CZ8" i="27"/>
  <c r="EY8" i="27" s="1"/>
  <c r="AH8" i="23"/>
  <c r="CZ60" i="27"/>
  <c r="AC60" i="5"/>
  <c r="CB60" i="5" s="1"/>
  <c r="CZ89" i="27"/>
  <c r="AH88" i="23"/>
  <c r="CZ82" i="27"/>
  <c r="DY82" i="27" s="1"/>
  <c r="AC81" i="5"/>
  <c r="DA15" i="27"/>
  <c r="AI15" i="23"/>
  <c r="DA56" i="27"/>
  <c r="AD56" i="5"/>
  <c r="DA68" i="27"/>
  <c r="AD67" i="5"/>
  <c r="DC51" i="27"/>
  <c r="FB51" i="27" s="1"/>
  <c r="AK51" i="23"/>
  <c r="DC76" i="27"/>
  <c r="EB76" i="27" s="1"/>
  <c r="AK76" i="23"/>
  <c r="DC112" i="27"/>
  <c r="AK111" i="23"/>
  <c r="DC72" i="27"/>
  <c r="EB72" i="27" s="1"/>
  <c r="AK72" i="23"/>
  <c r="DD21" i="27"/>
  <c r="AG21" i="5"/>
  <c r="DD26" i="27"/>
  <c r="EC26" i="27" s="1"/>
  <c r="AG26" i="5"/>
  <c r="DD39" i="27"/>
  <c r="AG39" i="5"/>
  <c r="DD50" i="27"/>
  <c r="AL50" i="23"/>
  <c r="DE4" i="27"/>
  <c r="FD4" i="27" s="1"/>
  <c r="AH4" i="5"/>
  <c r="CG4" i="5" s="1"/>
  <c r="DE9" i="27"/>
  <c r="FD9" i="27" s="1"/>
  <c r="AM9" i="23"/>
  <c r="CL9" i="23" s="1"/>
  <c r="DE15" i="27"/>
  <c r="FD15" i="27" s="1"/>
  <c r="AM15" i="23"/>
  <c r="CL15" i="23" s="1"/>
  <c r="DE39" i="27"/>
  <c r="FD39" i="27" s="1"/>
  <c r="AH39" i="5"/>
  <c r="CG39" i="5" s="1"/>
  <c r="DE75" i="27"/>
  <c r="FD75" i="27" s="1"/>
  <c r="AM75" i="23"/>
  <c r="CL75" i="23" s="1"/>
  <c r="DE7" i="27"/>
  <c r="FD7" i="27" s="1"/>
  <c r="AM7" i="23"/>
  <c r="CL7" i="23" s="1"/>
  <c r="AH7" i="5"/>
  <c r="CG7" i="5" s="1"/>
  <c r="D86" i="3"/>
  <c r="AR86" i="3" s="1"/>
  <c r="D117" i="3"/>
  <c r="AR117" i="3" s="1"/>
  <c r="D143" i="3"/>
  <c r="AR143" i="3" s="1"/>
  <c r="D149" i="3"/>
  <c r="AR149" i="3" s="1"/>
  <c r="D175" i="3"/>
  <c r="AR175" i="3" s="1"/>
  <c r="D181" i="3"/>
  <c r="AR181" i="3" s="1"/>
  <c r="D197" i="3"/>
  <c r="AR197" i="3" s="1"/>
  <c r="D199" i="3"/>
  <c r="AR199" i="3" s="1"/>
  <c r="P9" i="3"/>
  <c r="AV9" i="3" s="1"/>
  <c r="P11" i="3"/>
  <c r="AV11" i="3" s="1"/>
  <c r="CS98" i="27"/>
  <c r="AA97" i="23"/>
  <c r="CT79" i="27"/>
  <c r="W78" i="5"/>
  <c r="AB79" i="23"/>
  <c r="DB25" i="27"/>
  <c r="EA25" i="27" s="1"/>
  <c r="AJ25" i="23"/>
  <c r="BI25" i="23" s="1"/>
  <c r="DA97" i="27"/>
  <c r="AD95" i="5"/>
  <c r="CR23" i="27"/>
  <c r="ES23" i="27" s="1"/>
  <c r="Z23" i="23"/>
  <c r="DA18" i="27"/>
  <c r="AD18" i="5"/>
  <c r="CU36" i="27"/>
  <c r="X36" i="5"/>
  <c r="DE99" i="27"/>
  <c r="FD99" i="27" s="1"/>
  <c r="AH97" i="5"/>
  <c r="CG97" i="5" s="1"/>
  <c r="CS102" i="27"/>
  <c r="V100" i="5"/>
  <c r="CZ27" i="27"/>
  <c r="AC27" i="5"/>
  <c r="DC43" i="27"/>
  <c r="EB43" i="27" s="1"/>
  <c r="AF43" i="5"/>
  <c r="DB27" i="27"/>
  <c r="AE27" i="5"/>
  <c r="DE107" i="27"/>
  <c r="FD107" i="27" s="1"/>
  <c r="AH105" i="5"/>
  <c r="CG105" i="5" s="1"/>
  <c r="AK11" i="3"/>
  <c r="BC11" i="3" s="1"/>
  <c r="AH27" i="3"/>
  <c r="BB27" i="3" s="1"/>
  <c r="AH135" i="3"/>
  <c r="BB135" i="3" s="1"/>
  <c r="AH40" i="3"/>
  <c r="BB40" i="3" s="1"/>
  <c r="AE132" i="3"/>
  <c r="BA132" i="3" s="1"/>
  <c r="M132" i="3"/>
  <c r="AU132" i="3" s="1"/>
  <c r="M127" i="3"/>
  <c r="AU127" i="3" s="1"/>
  <c r="AE133" i="3"/>
  <c r="BA133" i="3" s="1"/>
  <c r="AB128" i="3"/>
  <c r="AZ128" i="3" s="1"/>
  <c r="M134" i="3"/>
  <c r="AU134" i="3" s="1"/>
  <c r="AH128" i="3"/>
  <c r="BB128" i="3" s="1"/>
  <c r="Y128" i="3"/>
  <c r="AY128" i="3" s="1"/>
  <c r="P139" i="3"/>
  <c r="AV139" i="3" s="1"/>
  <c r="AK4" i="3"/>
  <c r="BC4" i="3" s="1"/>
  <c r="AH35" i="3"/>
  <c r="BB35" i="3" s="1"/>
  <c r="P200" i="3"/>
  <c r="AV200" i="3" s="1"/>
  <c r="P196" i="3"/>
  <c r="AV196" i="3" s="1"/>
  <c r="P184" i="3"/>
  <c r="AV184" i="3" s="1"/>
  <c r="P180" i="3"/>
  <c r="AV180" i="3" s="1"/>
  <c r="P172" i="3"/>
  <c r="AV172" i="3" s="1"/>
  <c r="P168" i="3"/>
  <c r="AV168" i="3" s="1"/>
  <c r="P160" i="3"/>
  <c r="AV160" i="3" s="1"/>
  <c r="P156" i="3"/>
  <c r="AV156" i="3" s="1"/>
  <c r="P152" i="3"/>
  <c r="AV152" i="3" s="1"/>
  <c r="P13" i="3"/>
  <c r="AV13" i="3" s="1"/>
  <c r="P15" i="3"/>
  <c r="AV15" i="3" s="1"/>
  <c r="P18" i="3"/>
  <c r="AV18" i="3" s="1"/>
  <c r="P20" i="3"/>
  <c r="AV20" i="3" s="1"/>
  <c r="P22" i="3"/>
  <c r="AV22" i="3" s="1"/>
  <c r="P24" i="3"/>
  <c r="AV24" i="3" s="1"/>
  <c r="P26" i="3"/>
  <c r="AV26" i="3" s="1"/>
  <c r="P34" i="3"/>
  <c r="AV34" i="3" s="1"/>
  <c r="P36" i="3"/>
  <c r="AV36" i="3" s="1"/>
  <c r="P38" i="3"/>
  <c r="AV38" i="3" s="1"/>
  <c r="P40" i="3"/>
  <c r="AV40" i="3" s="1"/>
  <c r="P42" i="3"/>
  <c r="AV42" i="3" s="1"/>
  <c r="P44" i="3"/>
  <c r="AV44" i="3" s="1"/>
  <c r="P48" i="3"/>
  <c r="AV48" i="3" s="1"/>
  <c r="P50" i="3"/>
  <c r="AV50" i="3" s="1"/>
  <c r="P53" i="3"/>
  <c r="AV53" i="3" s="1"/>
  <c r="P55" i="3"/>
  <c r="AV55" i="3" s="1"/>
  <c r="P58" i="3"/>
  <c r="AV58" i="3" s="1"/>
  <c r="P60" i="3"/>
  <c r="AV60" i="3" s="1"/>
  <c r="P62" i="3"/>
  <c r="AV62" i="3" s="1"/>
  <c r="P64" i="3"/>
  <c r="AV64" i="3" s="1"/>
  <c r="P67" i="3"/>
  <c r="AV67" i="3" s="1"/>
  <c r="P69" i="3"/>
  <c r="AV69" i="3" s="1"/>
  <c r="P71" i="3"/>
  <c r="AV71" i="3" s="1"/>
  <c r="P73" i="3"/>
  <c r="AV73" i="3" s="1"/>
  <c r="P75" i="3"/>
  <c r="AV75" i="3" s="1"/>
  <c r="P77" i="3"/>
  <c r="AV77" i="3" s="1"/>
  <c r="P79" i="3"/>
  <c r="AV79" i="3" s="1"/>
  <c r="P81" i="3"/>
  <c r="AV81" i="3" s="1"/>
  <c r="P83" i="3"/>
  <c r="AV83" i="3" s="1"/>
  <c r="P85" i="3"/>
  <c r="AV85" i="3" s="1"/>
  <c r="P88" i="3"/>
  <c r="AV88" i="3" s="1"/>
  <c r="P90" i="3"/>
  <c r="AV90" i="3" s="1"/>
  <c r="P92" i="3"/>
  <c r="AV92" i="3" s="1"/>
  <c r="P94" i="3"/>
  <c r="AV94" i="3" s="1"/>
  <c r="P96" i="3"/>
  <c r="AV96" i="3" s="1"/>
  <c r="P99" i="3"/>
  <c r="AV99" i="3" s="1"/>
  <c r="P101" i="3"/>
  <c r="AV101" i="3" s="1"/>
  <c r="P107" i="3"/>
  <c r="AV107" i="3" s="1"/>
  <c r="P109" i="3"/>
  <c r="AV109" i="3" s="1"/>
  <c r="P111" i="3"/>
  <c r="AV111" i="3" s="1"/>
  <c r="S9" i="3"/>
  <c r="AW9" i="3" s="1"/>
  <c r="S11" i="3"/>
  <c r="AW11" i="3" s="1"/>
  <c r="S13" i="3"/>
  <c r="AW13" i="3" s="1"/>
  <c r="S15" i="3"/>
  <c r="AW15" i="3" s="1"/>
  <c r="S17" i="3"/>
  <c r="AW17" i="3" s="1"/>
  <c r="S19" i="3"/>
  <c r="AW19" i="3" s="1"/>
  <c r="S21" i="3"/>
  <c r="AW21" i="3" s="1"/>
  <c r="S23" i="3"/>
  <c r="AW23" i="3" s="1"/>
  <c r="S25" i="3"/>
  <c r="AW25" i="3" s="1"/>
  <c r="S29" i="3"/>
  <c r="AW29" i="3" s="1"/>
  <c r="S34" i="3"/>
  <c r="AW34" i="3" s="1"/>
  <c r="S36" i="3"/>
  <c r="AW36" i="3" s="1"/>
  <c r="S38" i="3"/>
  <c r="AW38" i="3" s="1"/>
  <c r="S40" i="3"/>
  <c r="AW40" i="3" s="1"/>
  <c r="S42" i="3"/>
  <c r="AW42" i="3" s="1"/>
  <c r="S44" i="3"/>
  <c r="AW44" i="3" s="1"/>
  <c r="S48" i="3"/>
  <c r="AW48" i="3" s="1"/>
  <c r="S50" i="3"/>
  <c r="AW50" i="3" s="1"/>
  <c r="S53" i="3"/>
  <c r="AW53" i="3" s="1"/>
  <c r="S55" i="3"/>
  <c r="AW55" i="3" s="1"/>
  <c r="S57" i="3"/>
  <c r="AW57" i="3" s="1"/>
  <c r="S59" i="3"/>
  <c r="AW59" i="3" s="1"/>
  <c r="S61" i="3"/>
  <c r="AW61" i="3" s="1"/>
  <c r="S64" i="3"/>
  <c r="AW64" i="3" s="1"/>
  <c r="S67" i="3"/>
  <c r="AW67" i="3" s="1"/>
  <c r="S69" i="3"/>
  <c r="AW69" i="3" s="1"/>
  <c r="S71" i="3"/>
  <c r="AW71" i="3" s="1"/>
  <c r="S73" i="3"/>
  <c r="AW73" i="3" s="1"/>
  <c r="S75" i="3"/>
  <c r="AW75" i="3" s="1"/>
  <c r="S77" i="3"/>
  <c r="AW77" i="3" s="1"/>
  <c r="S79" i="3"/>
  <c r="AW79" i="3" s="1"/>
  <c r="S81" i="3"/>
  <c r="AW81" i="3" s="1"/>
  <c r="S83" i="3"/>
  <c r="AW83" i="3" s="1"/>
  <c r="S85" i="3"/>
  <c r="AW85" i="3" s="1"/>
  <c r="S88" i="3"/>
  <c r="AW88" i="3" s="1"/>
  <c r="S90" i="3"/>
  <c r="AW90" i="3" s="1"/>
  <c r="S93" i="3"/>
  <c r="AW93" i="3" s="1"/>
  <c r="S95" i="3"/>
  <c r="AW95" i="3" s="1"/>
  <c r="S97" i="3"/>
  <c r="AW97" i="3" s="1"/>
  <c r="S100" i="3"/>
  <c r="AW100" i="3" s="1"/>
  <c r="S103" i="3"/>
  <c r="AW103" i="3" s="1"/>
  <c r="S107" i="3"/>
  <c r="AW107" i="3" s="1"/>
  <c r="S109" i="3"/>
  <c r="AW109" i="3" s="1"/>
  <c r="S111" i="3"/>
  <c r="AW111" i="3" s="1"/>
  <c r="V92" i="3"/>
  <c r="AX92" i="3" s="1"/>
  <c r="V94" i="3"/>
  <c r="AX94" i="3" s="1"/>
  <c r="V96" i="3"/>
  <c r="AX96" i="3" s="1"/>
  <c r="V99" i="3"/>
  <c r="AX99" i="3" s="1"/>
  <c r="V107" i="3"/>
  <c r="AX107" i="3" s="1"/>
  <c r="V109" i="3"/>
  <c r="AX109" i="3" s="1"/>
  <c r="V111" i="3"/>
  <c r="AX111" i="3" s="1"/>
  <c r="Y108" i="3"/>
  <c r="AY108" i="3" s="1"/>
  <c r="Y104" i="3"/>
  <c r="AY104" i="3" s="1"/>
  <c r="Y99" i="3"/>
  <c r="AY99" i="3" s="1"/>
  <c r="Y97" i="3"/>
  <c r="AY97" i="3" s="1"/>
  <c r="Y95" i="3"/>
  <c r="AY95" i="3" s="1"/>
  <c r="Y93" i="3"/>
  <c r="AY93" i="3" s="1"/>
  <c r="Y90" i="3"/>
  <c r="AY90" i="3" s="1"/>
  <c r="Y88" i="3"/>
  <c r="AY88" i="3" s="1"/>
  <c r="Y85" i="3"/>
  <c r="AY85" i="3" s="1"/>
  <c r="Y83" i="3"/>
  <c r="AY83" i="3" s="1"/>
  <c r="Y81" i="3"/>
  <c r="AY81" i="3" s="1"/>
  <c r="Y79" i="3"/>
  <c r="AY79" i="3" s="1"/>
  <c r="Y77" i="3"/>
  <c r="AY77" i="3" s="1"/>
  <c r="Y75" i="3"/>
  <c r="AY75" i="3" s="1"/>
  <c r="Y73" i="3"/>
  <c r="AY73" i="3" s="1"/>
  <c r="Y71" i="3"/>
  <c r="AY71" i="3" s="1"/>
  <c r="Y69" i="3"/>
  <c r="AY69" i="3" s="1"/>
  <c r="Y67" i="3"/>
  <c r="AY67" i="3" s="1"/>
  <c r="Y64" i="3"/>
  <c r="AY64" i="3" s="1"/>
  <c r="Y62" i="3"/>
  <c r="AY62" i="3" s="1"/>
  <c r="Y60" i="3"/>
  <c r="AY60" i="3" s="1"/>
  <c r="Y58" i="3"/>
  <c r="AY58" i="3" s="1"/>
  <c r="Y56" i="3"/>
  <c r="AY56" i="3" s="1"/>
  <c r="Y53" i="3"/>
  <c r="AY53" i="3" s="1"/>
  <c r="Y51" i="3"/>
  <c r="AY51" i="3" s="1"/>
  <c r="Y49" i="3"/>
  <c r="AY49" i="3" s="1"/>
  <c r="Y47" i="3"/>
  <c r="AY47" i="3" s="1"/>
  <c r="Y44" i="3"/>
  <c r="AY44" i="3" s="1"/>
  <c r="Y42" i="3"/>
  <c r="AY42" i="3" s="1"/>
  <c r="Y40" i="3"/>
  <c r="AY40" i="3" s="1"/>
  <c r="Y38" i="3"/>
  <c r="AY38" i="3" s="1"/>
  <c r="Y36" i="3"/>
  <c r="AY36" i="3" s="1"/>
  <c r="Y34" i="3"/>
  <c r="AY34" i="3" s="1"/>
  <c r="Y32" i="3"/>
  <c r="AY32" i="3" s="1"/>
  <c r="Y28" i="3"/>
  <c r="AY28" i="3" s="1"/>
  <c r="Y25" i="3"/>
  <c r="AY25" i="3" s="1"/>
  <c r="Y23" i="3"/>
  <c r="AY23" i="3" s="1"/>
  <c r="Y21" i="3"/>
  <c r="AY21" i="3" s="1"/>
  <c r="Y18" i="3"/>
  <c r="AY18" i="3" s="1"/>
  <c r="Y16" i="3"/>
  <c r="AY16" i="3" s="1"/>
  <c r="Y14" i="3"/>
  <c r="AY14" i="3" s="1"/>
  <c r="Y12" i="3"/>
  <c r="AY12" i="3" s="1"/>
  <c r="Y10" i="3"/>
  <c r="AY10" i="3" s="1"/>
  <c r="Y7" i="3"/>
  <c r="AY7" i="3" s="1"/>
  <c r="Y5" i="3"/>
  <c r="AY5" i="3" s="1"/>
  <c r="Y3" i="3"/>
  <c r="AY3" i="3" s="1"/>
  <c r="AE111" i="3"/>
  <c r="BA111" i="3" s="1"/>
  <c r="AE96" i="3"/>
  <c r="BA96" i="3" s="1"/>
  <c r="AE94" i="3"/>
  <c r="BA94" i="3" s="1"/>
  <c r="AE92" i="3"/>
  <c r="BA92" i="3" s="1"/>
  <c r="AE90" i="3"/>
  <c r="BA90" i="3" s="1"/>
  <c r="AE88" i="3"/>
  <c r="BA88" i="3" s="1"/>
  <c r="AE76" i="3"/>
  <c r="BA76" i="3" s="1"/>
  <c r="AE74" i="3"/>
  <c r="BA74" i="3" s="1"/>
  <c r="AE72" i="3"/>
  <c r="BA72" i="3" s="1"/>
  <c r="AE70" i="3"/>
  <c r="BA70" i="3" s="1"/>
  <c r="AE68" i="3"/>
  <c r="BA68" i="3" s="1"/>
  <c r="AE66" i="3"/>
  <c r="BA66" i="3" s="1"/>
  <c r="AE64" i="3"/>
  <c r="BA64" i="3" s="1"/>
  <c r="AE62" i="3"/>
  <c r="BA62" i="3" s="1"/>
  <c r="AE60" i="3"/>
  <c r="BA60" i="3" s="1"/>
  <c r="AE58" i="3"/>
  <c r="BA58" i="3" s="1"/>
  <c r="AE56" i="3"/>
  <c r="BA56" i="3" s="1"/>
  <c r="AE54" i="3"/>
  <c r="BA54" i="3" s="1"/>
  <c r="AE52" i="3"/>
  <c r="BA52" i="3" s="1"/>
  <c r="AE49" i="3"/>
  <c r="BA49" i="3" s="1"/>
  <c r="AE45" i="3"/>
  <c r="BA45" i="3" s="1"/>
  <c r="AE41" i="3"/>
  <c r="BA41" i="3" s="1"/>
  <c r="AE24" i="3"/>
  <c r="BA24" i="3" s="1"/>
  <c r="AE22" i="3"/>
  <c r="BA22" i="3" s="1"/>
  <c r="AE20" i="3"/>
  <c r="BA20" i="3" s="1"/>
  <c r="AE18" i="3"/>
  <c r="BA18" i="3" s="1"/>
  <c r="AE16" i="3"/>
  <c r="BA16" i="3" s="1"/>
  <c r="AE14" i="3"/>
  <c r="BA14" i="3" s="1"/>
  <c r="AE12" i="3"/>
  <c r="BA12" i="3" s="1"/>
  <c r="AE10" i="3"/>
  <c r="BA10" i="3" s="1"/>
  <c r="AE8" i="3"/>
  <c r="BA8" i="3" s="1"/>
  <c r="AE6" i="3"/>
  <c r="BA6" i="3" s="1"/>
  <c r="M182" i="3"/>
  <c r="AU182" i="3" s="1"/>
  <c r="M150" i="3"/>
  <c r="AU150" i="3" s="1"/>
  <c r="P144" i="3"/>
  <c r="AV144" i="3" s="1"/>
  <c r="P140" i="3"/>
  <c r="AV140" i="3" s="1"/>
  <c r="P130" i="3"/>
  <c r="AV130" i="3" s="1"/>
  <c r="AK201" i="3"/>
  <c r="BC201" i="3" s="1"/>
  <c r="S201" i="3"/>
  <c r="AW201" i="3" s="1"/>
  <c r="AH199" i="3"/>
  <c r="BB199" i="3" s="1"/>
  <c r="P199" i="3"/>
  <c r="AV199" i="3" s="1"/>
  <c r="AE197" i="3"/>
  <c r="BA197" i="3" s="1"/>
  <c r="Y197" i="3"/>
  <c r="AY197" i="3" s="1"/>
  <c r="AH195" i="3"/>
  <c r="BB195" i="3" s="1"/>
  <c r="V195" i="3"/>
  <c r="AX195" i="3" s="1"/>
  <c r="P195" i="3"/>
  <c r="AV195" i="3" s="1"/>
  <c r="AK193" i="3"/>
  <c r="BC193" i="3" s="1"/>
  <c r="S193" i="3"/>
  <c r="AW193" i="3" s="1"/>
  <c r="AH191" i="3"/>
  <c r="BB191" i="3" s="1"/>
  <c r="P191" i="3"/>
  <c r="AV191" i="3" s="1"/>
  <c r="AK189" i="3"/>
  <c r="BC189" i="3" s="1"/>
  <c r="AE189" i="3"/>
  <c r="BA189" i="3" s="1"/>
  <c r="AH187" i="3"/>
  <c r="BB187" i="3" s="1"/>
  <c r="AB187" i="3"/>
  <c r="AZ187" i="3" s="1"/>
  <c r="P187" i="3"/>
  <c r="AV187" i="3" s="1"/>
  <c r="AE185" i="3"/>
  <c r="BA185" i="3" s="1"/>
  <c r="Y185" i="3"/>
  <c r="AY185" i="3" s="1"/>
  <c r="S185" i="3"/>
  <c r="AW185" i="3" s="1"/>
  <c r="V183" i="3"/>
  <c r="AX183" i="3" s="1"/>
  <c r="P183" i="3"/>
  <c r="AV183" i="3" s="1"/>
  <c r="AK181" i="3"/>
  <c r="BC181" i="3" s="1"/>
  <c r="AH179" i="3"/>
  <c r="BB179" i="3" s="1"/>
  <c r="AB179" i="3"/>
  <c r="AZ179" i="3" s="1"/>
  <c r="V179" i="3"/>
  <c r="AX179" i="3" s="1"/>
  <c r="P179" i="3"/>
  <c r="AV179" i="3" s="1"/>
  <c r="AE177" i="3"/>
  <c r="BA177" i="3" s="1"/>
  <c r="Y177" i="3"/>
  <c r="AY177" i="3" s="1"/>
  <c r="AB175" i="3"/>
  <c r="AZ175" i="3" s="1"/>
  <c r="V175" i="3"/>
  <c r="AX175" i="3" s="1"/>
  <c r="P175" i="3"/>
  <c r="AV175" i="3" s="1"/>
  <c r="AK173" i="3"/>
  <c r="BC173" i="3" s="1"/>
  <c r="S173" i="3"/>
  <c r="AW173" i="3" s="1"/>
  <c r="AB171" i="3"/>
  <c r="AZ171" i="3" s="1"/>
  <c r="AE169" i="3"/>
  <c r="BA169" i="3" s="1"/>
  <c r="Y169" i="3"/>
  <c r="AY169" i="3" s="1"/>
  <c r="AB167" i="3"/>
  <c r="AZ167" i="3" s="1"/>
  <c r="V167" i="3"/>
  <c r="AX167" i="3" s="1"/>
  <c r="AK165" i="3"/>
  <c r="BC165" i="3" s="1"/>
  <c r="AH163" i="3"/>
  <c r="BB163" i="3" s="1"/>
  <c r="AB163" i="3"/>
  <c r="AZ163" i="3" s="1"/>
  <c r="AE161" i="3"/>
  <c r="BA161" i="3" s="1"/>
  <c r="Y161" i="3"/>
  <c r="AY161" i="3" s="1"/>
  <c r="AB159" i="3"/>
  <c r="AZ159" i="3" s="1"/>
  <c r="V159" i="3"/>
  <c r="AX159" i="3" s="1"/>
  <c r="Y157" i="3"/>
  <c r="AY157" i="3" s="1"/>
  <c r="S157" i="3"/>
  <c r="AW157" i="3" s="1"/>
  <c r="AB155" i="3"/>
  <c r="AZ155" i="3" s="1"/>
  <c r="AK153" i="3"/>
  <c r="BC153" i="3" s="1"/>
  <c r="AE153" i="3"/>
  <c r="BA153" i="3" s="1"/>
  <c r="AH151" i="3"/>
  <c r="BB151" i="3" s="1"/>
  <c r="AB151" i="3"/>
  <c r="AZ151" i="3" s="1"/>
  <c r="P151" i="3"/>
  <c r="AV151" i="3" s="1"/>
  <c r="AE149" i="3"/>
  <c r="BA149" i="3" s="1"/>
  <c r="Y149" i="3"/>
  <c r="AY149" i="3" s="1"/>
  <c r="AB147" i="3"/>
  <c r="AZ147" i="3" s="1"/>
  <c r="V147" i="3"/>
  <c r="AX147" i="3" s="1"/>
  <c r="AK145" i="3"/>
  <c r="BC145" i="3" s="1"/>
  <c r="AH143" i="3"/>
  <c r="BB143" i="3" s="1"/>
  <c r="AB143" i="3"/>
  <c r="AZ143" i="3" s="1"/>
  <c r="Y141" i="3"/>
  <c r="AY141" i="3" s="1"/>
  <c r="S141" i="3"/>
  <c r="AW141" i="3" s="1"/>
  <c r="AH139" i="3"/>
  <c r="BB139" i="3" s="1"/>
  <c r="AH138" i="3"/>
  <c r="BB138" i="3" s="1"/>
  <c r="Y138" i="3"/>
  <c r="AY138" i="3" s="1"/>
  <c r="AE136" i="3"/>
  <c r="BA136" i="3" s="1"/>
  <c r="AK135" i="3"/>
  <c r="BC135" i="3" s="1"/>
  <c r="AH131" i="3"/>
  <c r="BB131" i="3" s="1"/>
  <c r="AK130" i="3"/>
  <c r="BC130" i="3" s="1"/>
  <c r="AK128" i="3"/>
  <c r="BC128" i="3" s="1"/>
  <c r="AK37" i="3"/>
  <c r="BC37" i="3" s="1"/>
  <c r="AH22" i="3"/>
  <c r="BB22" i="3" s="1"/>
  <c r="AH12" i="3"/>
  <c r="BB12" i="3" s="1"/>
  <c r="S6" i="3"/>
  <c r="AW6" i="3" s="1"/>
  <c r="AK3" i="3"/>
  <c r="BC3" i="3" s="1"/>
  <c r="AE3" i="3"/>
  <c r="BA3" i="3" s="1"/>
  <c r="AK8" i="3"/>
  <c r="BC8" i="3" s="1"/>
  <c r="FA21" i="27"/>
  <c r="EA21" i="27"/>
  <c r="CW59" i="27"/>
  <c r="AE59" i="23"/>
  <c r="Z59" i="5"/>
  <c r="CU28" i="27"/>
  <c r="X28" i="5"/>
  <c r="AC28" i="23"/>
  <c r="CW30" i="27"/>
  <c r="Z30" i="5"/>
  <c r="AE30" i="23"/>
  <c r="CW45" i="27"/>
  <c r="Z45" i="5"/>
  <c r="AE45" i="23"/>
  <c r="CU59" i="27"/>
  <c r="DV59" i="27" s="1"/>
  <c r="GP59" i="27" s="1"/>
  <c r="AC59" i="23"/>
  <c r="X59" i="5"/>
  <c r="CW83" i="27"/>
  <c r="EX83" i="27" s="1"/>
  <c r="Z82" i="5"/>
  <c r="BA82" i="5" s="1"/>
  <c r="AE83" i="23"/>
  <c r="CS92" i="27"/>
  <c r="V90" i="5"/>
  <c r="AA91" i="23"/>
  <c r="CZ11" i="27"/>
  <c r="EY11" i="27" s="1"/>
  <c r="AC11" i="5"/>
  <c r="AH11" i="23"/>
  <c r="CH13" i="23"/>
  <c r="BH13" i="23"/>
  <c r="EB13" i="23" s="1"/>
  <c r="DO13" i="23" s="1"/>
  <c r="CW61" i="27"/>
  <c r="EX61" i="27" s="1"/>
  <c r="Z61" i="5"/>
  <c r="AE61" i="23"/>
  <c r="CR91" i="27"/>
  <c r="ES91" i="27" s="1"/>
  <c r="Z90" i="23"/>
  <c r="U89" i="5"/>
  <c r="CW33" i="27"/>
  <c r="AE33" i="23"/>
  <c r="Z33" i="5"/>
  <c r="CZ18" i="27"/>
  <c r="DY18" i="27" s="1"/>
  <c r="AC18" i="5"/>
  <c r="AH18" i="23"/>
  <c r="CU21" i="27"/>
  <c r="AC21" i="23"/>
  <c r="X21" i="5"/>
  <c r="CU81" i="27"/>
  <c r="AC81" i="23"/>
  <c r="X80" i="5"/>
  <c r="CR106" i="27"/>
  <c r="U104" i="5"/>
  <c r="Z105" i="23"/>
  <c r="DB109" i="27"/>
  <c r="AE107" i="5"/>
  <c r="CD107" i="5" s="1"/>
  <c r="AJ108" i="23"/>
  <c r="BY171" i="5"/>
  <c r="AY171" i="5"/>
  <c r="CC172" i="5"/>
  <c r="BC172" i="5"/>
  <c r="BC178" i="5"/>
  <c r="CC178" i="5"/>
  <c r="BZ179" i="5"/>
  <c r="AZ179" i="5"/>
  <c r="AW180" i="5"/>
  <c r="BW180" i="5"/>
  <c r="CR80" i="27"/>
  <c r="U79" i="5"/>
  <c r="Z80" i="23"/>
  <c r="DD66" i="27"/>
  <c r="AG66" i="5"/>
  <c r="BF66" i="5" s="1"/>
  <c r="AL66" i="23"/>
  <c r="DA35" i="27"/>
  <c r="AD35" i="5"/>
  <c r="AI35" i="23"/>
  <c r="DA29" i="27"/>
  <c r="AD29" i="5"/>
  <c r="AI29" i="23"/>
  <c r="T207" i="6"/>
  <c r="R198" i="12"/>
  <c r="R199" i="13"/>
  <c r="V196" i="14"/>
  <c r="R195" i="10"/>
  <c r="V193" i="12"/>
  <c r="S190" i="16"/>
  <c r="S184" i="11"/>
  <c r="T185" i="8"/>
  <c r="V187" i="6"/>
  <c r="V186" i="6"/>
  <c r="W183" i="12"/>
  <c r="R186" i="6"/>
  <c r="R178" i="16"/>
  <c r="T174" i="13"/>
  <c r="W177" i="15"/>
  <c r="W172" i="13"/>
  <c r="R178" i="7"/>
  <c r="R175" i="7"/>
  <c r="V169" i="16"/>
  <c r="W168" i="6"/>
  <c r="R168" i="2"/>
  <c r="R164" i="9"/>
  <c r="S167" i="16"/>
  <c r="R167" i="6"/>
  <c r="W168" i="7"/>
  <c r="V160" i="14"/>
  <c r="V161" i="2"/>
  <c r="W161" i="16"/>
  <c r="V158" i="12"/>
  <c r="R157" i="10"/>
  <c r="R163" i="7"/>
  <c r="W155" i="2"/>
  <c r="V153" i="12"/>
  <c r="W152" i="14"/>
  <c r="W149" i="9"/>
  <c r="R153" i="16"/>
  <c r="V152" i="6"/>
  <c r="R147" i="11"/>
  <c r="V146" i="6"/>
  <c r="T145" i="13"/>
  <c r="T148" i="15"/>
  <c r="V141" i="12"/>
  <c r="T139" i="8"/>
  <c r="R138" i="9"/>
  <c r="W138" i="8"/>
  <c r="W139" i="2"/>
  <c r="R138" i="12"/>
  <c r="V136" i="2"/>
  <c r="W132" i="14"/>
  <c r="W135" i="15"/>
  <c r="W134" i="15"/>
  <c r="R132" i="2"/>
  <c r="R129" i="6"/>
  <c r="R126" i="12"/>
  <c r="R124" i="8"/>
  <c r="R120" i="6"/>
  <c r="R117" i="8"/>
  <c r="L28" i="22"/>
  <c r="L5" i="22"/>
  <c r="L50" i="22"/>
  <c r="L52" i="22"/>
  <c r="D27" i="22"/>
  <c r="R115" i="8"/>
  <c r="V112" i="14"/>
  <c r="S112" i="13"/>
  <c r="R108" i="16"/>
  <c r="R104" i="11"/>
  <c r="T109" i="15"/>
  <c r="T105" i="13"/>
  <c r="R98" i="11"/>
  <c r="T95" i="2"/>
  <c r="V90" i="9"/>
  <c r="W92" i="14"/>
  <c r="W88" i="14"/>
  <c r="N14" i="13"/>
  <c r="W85" i="11"/>
  <c r="R85" i="12"/>
  <c r="W84" i="6"/>
  <c r="R81" i="6"/>
  <c r="S80" i="6"/>
  <c r="S75" i="16"/>
  <c r="R71" i="9"/>
  <c r="W72" i="14"/>
  <c r="R71" i="8"/>
  <c r="W71" i="13"/>
  <c r="W64" i="14"/>
  <c r="W65" i="16"/>
  <c r="R64" i="2"/>
  <c r="S62" i="2"/>
  <c r="S59" i="10"/>
  <c r="W58" i="10"/>
  <c r="R62" i="15"/>
  <c r="R60" i="2"/>
  <c r="W56" i="14"/>
  <c r="W54" i="11"/>
  <c r="V48" i="14"/>
  <c r="W51" i="15"/>
  <c r="V45" i="11"/>
  <c r="V46" i="6"/>
  <c r="W41" i="11"/>
  <c r="W43" i="7"/>
  <c r="T34" i="9"/>
  <c r="S37" i="13"/>
  <c r="V36" i="14"/>
  <c r="R36" i="13"/>
  <c r="V35" i="16"/>
  <c r="V30" i="2"/>
  <c r="W25" i="8"/>
  <c r="AC28" i="5"/>
  <c r="N20" i="13"/>
  <c r="V9" i="14"/>
  <c r="CD73" i="5"/>
  <c r="AD47" i="5"/>
  <c r="CC47" i="5" s="1"/>
  <c r="AE21" i="5"/>
  <c r="AK79" i="23"/>
  <c r="BB176" i="5"/>
  <c r="BO176" i="5" s="1"/>
  <c r="CZ57" i="27"/>
  <c r="AH57" i="23"/>
  <c r="AC57" i="5"/>
  <c r="CB57" i="5" s="1"/>
  <c r="CP57" i="5" s="1"/>
  <c r="CV17" i="27"/>
  <c r="EW17" i="27" s="1"/>
  <c r="Y17" i="5"/>
  <c r="AD17" i="23"/>
  <c r="CS11" i="27"/>
  <c r="AA11" i="23"/>
  <c r="V11" i="5"/>
  <c r="CS30" i="27"/>
  <c r="ET30" i="27" s="1"/>
  <c r="V30" i="5"/>
  <c r="AA30" i="23"/>
  <c r="BA12" i="23"/>
  <c r="CA12" i="23"/>
  <c r="CO12" i="23" s="1"/>
  <c r="DB41" i="27"/>
  <c r="AJ41" i="23"/>
  <c r="AE41" i="5"/>
  <c r="CU85" i="27"/>
  <c r="X84" i="5"/>
  <c r="AC85" i="23"/>
  <c r="AY172" i="5"/>
  <c r="DS172" i="5" s="1"/>
  <c r="BY172" i="5"/>
  <c r="AV173" i="5"/>
  <c r="BV173" i="5"/>
  <c r="CJ173" i="5" s="1"/>
  <c r="CD173" i="5"/>
  <c r="BD173" i="5"/>
  <c r="BZ174" i="5"/>
  <c r="AZ174" i="5"/>
  <c r="AW175" i="5"/>
  <c r="DQ175" i="5" s="1"/>
  <c r="BW175" i="5"/>
  <c r="CK175" i="5" s="1"/>
  <c r="BE175" i="5"/>
  <c r="CE175" i="5"/>
  <c r="BF176" i="5"/>
  <c r="CF176" i="5"/>
  <c r="CC177" i="5"/>
  <c r="BC177" i="5"/>
  <c r="BP177" i="5" s="1"/>
  <c r="BY178" i="5"/>
  <c r="AY178" i="5"/>
  <c r="BV179" i="5"/>
  <c r="CJ179" i="5" s="1"/>
  <c r="AV179" i="5"/>
  <c r="BB180" i="5"/>
  <c r="CB180" i="5"/>
  <c r="CR72" i="27"/>
  <c r="U71" i="5"/>
  <c r="Z72" i="23"/>
  <c r="CW58" i="27"/>
  <c r="AE58" i="23"/>
  <c r="Z58" i="5"/>
  <c r="CZ55" i="27"/>
  <c r="AC55" i="5"/>
  <c r="AH55" i="23"/>
  <c r="DE48" i="27"/>
  <c r="FD48" i="27" s="1"/>
  <c r="AH48" i="5"/>
  <c r="CG48" i="5" s="1"/>
  <c r="AM48" i="23"/>
  <c r="CL48" i="23" s="1"/>
  <c r="CT34" i="27"/>
  <c r="AB34" i="23"/>
  <c r="W34" i="5"/>
  <c r="CR47" i="27"/>
  <c r="Z47" i="23"/>
  <c r="U47" i="5"/>
  <c r="V203" i="9"/>
  <c r="V204" i="14"/>
  <c r="S203" i="6"/>
  <c r="T203" i="16"/>
  <c r="V199" i="13"/>
  <c r="W192" i="14"/>
  <c r="R193" i="7"/>
  <c r="V188" i="15"/>
  <c r="V184" i="6"/>
  <c r="V180" i="12"/>
  <c r="V182" i="6"/>
  <c r="V178" i="12"/>
  <c r="T179" i="13"/>
  <c r="T178" i="2"/>
  <c r="R177" i="12"/>
  <c r="V177" i="13"/>
  <c r="W173" i="9"/>
  <c r="R175" i="10"/>
  <c r="T171" i="12"/>
  <c r="R173" i="15"/>
  <c r="V166" i="10"/>
  <c r="W164" i="14"/>
  <c r="V165" i="2"/>
  <c r="R164" i="8"/>
  <c r="W164" i="13"/>
  <c r="R162" i="10"/>
  <c r="R167" i="15"/>
  <c r="R161" i="2"/>
  <c r="W160" i="16"/>
  <c r="V164" i="7"/>
  <c r="R158" i="12"/>
  <c r="R156" i="10"/>
  <c r="W156" i="14"/>
  <c r="R153" i="8"/>
  <c r="R154" i="6"/>
  <c r="S148" i="12"/>
  <c r="V146" i="2"/>
  <c r="R143" i="11"/>
  <c r="R148" i="15"/>
  <c r="S141" i="12"/>
  <c r="W139" i="10"/>
  <c r="W140" i="14"/>
  <c r="V140" i="6"/>
  <c r="S138" i="12"/>
  <c r="W138" i="2"/>
  <c r="V133" i="16"/>
  <c r="V129" i="11"/>
  <c r="V132" i="16"/>
  <c r="S132" i="6"/>
  <c r="R137" i="7"/>
  <c r="W127" i="12"/>
  <c r="S125" i="11"/>
  <c r="V128" i="13"/>
  <c r="R129" i="16"/>
  <c r="W127" i="16"/>
  <c r="T127" i="16"/>
  <c r="V125" i="15"/>
  <c r="V118" i="11"/>
  <c r="T121" i="16"/>
  <c r="R123" i="15"/>
  <c r="S117" i="8"/>
  <c r="C25" i="22"/>
  <c r="K38" i="22"/>
  <c r="C24" i="22"/>
  <c r="C41" i="22"/>
  <c r="R118" i="13"/>
  <c r="W112" i="9"/>
  <c r="R117" i="16"/>
  <c r="W109" i="11"/>
  <c r="W108" i="11"/>
  <c r="R115" i="15"/>
  <c r="N9" i="11"/>
  <c r="S9" i="11" s="1"/>
  <c r="U103" i="3" s="1"/>
  <c r="W108" i="14"/>
  <c r="V107" i="2"/>
  <c r="V104" i="14"/>
  <c r="N5" i="11"/>
  <c r="S5" i="11" s="1"/>
  <c r="V100" i="14"/>
  <c r="S101" i="15"/>
  <c r="V96" i="14"/>
  <c r="S100" i="7"/>
  <c r="R94" i="12"/>
  <c r="T92" i="15"/>
  <c r="R88" i="10"/>
  <c r="T91" i="15"/>
  <c r="W84" i="14"/>
  <c r="W79" i="9"/>
  <c r="W80" i="15"/>
  <c r="R75" i="11"/>
  <c r="W76" i="14"/>
  <c r="W72" i="12"/>
  <c r="T71" i="11"/>
  <c r="R76" i="15"/>
  <c r="R72" i="16"/>
  <c r="S69" i="8"/>
  <c r="W59" i="13"/>
  <c r="T56" i="12"/>
  <c r="S56" i="8"/>
  <c r="W54" i="15"/>
  <c r="V53" i="6"/>
  <c r="S52" i="2"/>
  <c r="V50" i="2"/>
  <c r="V43" i="9"/>
  <c r="V44" i="14"/>
  <c r="T41" i="11"/>
  <c r="V40" i="14"/>
  <c r="W40" i="13"/>
  <c r="S33" i="11"/>
  <c r="R35" i="6"/>
  <c r="V32" i="14"/>
  <c r="R30" i="12"/>
  <c r="W28" i="10"/>
  <c r="W24" i="14"/>
  <c r="AH28" i="23"/>
  <c r="BG28" i="23" s="1"/>
  <c r="BT28" i="23" s="1"/>
  <c r="DY5" i="27"/>
  <c r="AH5" i="23"/>
  <c r="Z34" i="5"/>
  <c r="DZ47" i="27"/>
  <c r="AJ102" i="23"/>
  <c r="AK98" i="23"/>
  <c r="AI47" i="23"/>
  <c r="CH47" i="23" s="1"/>
  <c r="AJ21" i="23"/>
  <c r="AF78" i="5"/>
  <c r="W9" i="16"/>
  <c r="CB24" i="23"/>
  <c r="BB24" i="23"/>
  <c r="CT84" i="27"/>
  <c r="EU84" i="27" s="1"/>
  <c r="W83" i="5"/>
  <c r="AB84" i="23"/>
  <c r="CR3" i="27"/>
  <c r="U3" i="5"/>
  <c r="Z3" i="23"/>
  <c r="CR13" i="27"/>
  <c r="Z13" i="23"/>
  <c r="U13" i="5"/>
  <c r="CR16" i="27"/>
  <c r="DS16" i="27" s="1"/>
  <c r="Z16" i="23"/>
  <c r="U16" i="5"/>
  <c r="BV16" i="5" s="1"/>
  <c r="CJ16" i="5" s="1"/>
  <c r="BK15" i="23"/>
  <c r="CK15" i="23"/>
  <c r="CW65" i="27"/>
  <c r="Z65" i="5"/>
  <c r="AE65" i="23"/>
  <c r="CU75" i="27"/>
  <c r="X74" i="5"/>
  <c r="AC75" i="23"/>
  <c r="CR41" i="27"/>
  <c r="Z41" i="23"/>
  <c r="U41" i="5"/>
  <c r="CZ30" i="27"/>
  <c r="AH30" i="23"/>
  <c r="AC30" i="5"/>
  <c r="CW110" i="27"/>
  <c r="AE109" i="23"/>
  <c r="Z108" i="5"/>
  <c r="CT55" i="27"/>
  <c r="W55" i="5"/>
  <c r="AB55" i="23"/>
  <c r="DD44" i="27"/>
  <c r="AG44" i="5"/>
  <c r="AL44" i="23"/>
  <c r="CT44" i="27"/>
  <c r="W44" i="5"/>
  <c r="AB44" i="23"/>
  <c r="CT99" i="27"/>
  <c r="AB98" i="23"/>
  <c r="W97" i="5"/>
  <c r="CU83" i="27"/>
  <c r="AC83" i="23"/>
  <c r="X82" i="5"/>
  <c r="BF170" i="5"/>
  <c r="CF170" i="5"/>
  <c r="BC171" i="5"/>
  <c r="CC171" i="5"/>
  <c r="AZ173" i="5"/>
  <c r="BZ173" i="5"/>
  <c r="BV174" i="5"/>
  <c r="AV174" i="5"/>
  <c r="BD174" i="5"/>
  <c r="CD174" i="5"/>
  <c r="BA175" i="5"/>
  <c r="CA175" i="5"/>
  <c r="AX176" i="5"/>
  <c r="BX176" i="5"/>
  <c r="AY177" i="5"/>
  <c r="BY177" i="5"/>
  <c r="BD179" i="5"/>
  <c r="CD179" i="5"/>
  <c r="BF180" i="5"/>
  <c r="CF180" i="5"/>
  <c r="CR56" i="27"/>
  <c r="Z56" i="23"/>
  <c r="U56" i="5"/>
  <c r="CR76" i="27"/>
  <c r="Z76" i="23"/>
  <c r="U75" i="5"/>
  <c r="DC55" i="27"/>
  <c r="AK55" i="23"/>
  <c r="AF55" i="5"/>
  <c r="DE55" i="27"/>
  <c r="FD55" i="27" s="1"/>
  <c r="AH55" i="5"/>
  <c r="CG55" i="5" s="1"/>
  <c r="AM55" i="23"/>
  <c r="CL55" i="23" s="1"/>
  <c r="CR49" i="27"/>
  <c r="U49" i="5"/>
  <c r="Z49" i="23"/>
  <c r="DE34" i="27"/>
  <c r="FD34" i="27" s="1"/>
  <c r="AM34" i="23"/>
  <c r="CL34" i="23" s="1"/>
  <c r="AH34" i="5"/>
  <c r="CG34" i="5" s="1"/>
  <c r="DB106" i="27"/>
  <c r="AJ105" i="23"/>
  <c r="AE104" i="5"/>
  <c r="CZ34" i="27"/>
  <c r="AH34" i="23"/>
  <c r="AC34" i="5"/>
  <c r="DA105" i="27"/>
  <c r="AI104" i="23"/>
  <c r="BH104" i="23" s="1"/>
  <c r="AD103" i="5"/>
  <c r="T207" i="12"/>
  <c r="R209" i="6"/>
  <c r="W205" i="8"/>
  <c r="R202" i="9"/>
  <c r="W199" i="10"/>
  <c r="R201" i="12"/>
  <c r="W200" i="13"/>
  <c r="R200" i="13"/>
  <c r="V199" i="16"/>
  <c r="V185" i="9"/>
  <c r="S184" i="9"/>
  <c r="R187" i="12"/>
  <c r="W190" i="15"/>
  <c r="R182" i="12"/>
  <c r="V184" i="15"/>
  <c r="V186" i="7"/>
  <c r="R179" i="10"/>
  <c r="V176" i="11"/>
  <c r="V178" i="16"/>
  <c r="V173" i="11"/>
  <c r="R168" i="8"/>
  <c r="R164" i="12"/>
  <c r="V164" i="6"/>
  <c r="T165" i="7"/>
  <c r="R157" i="9"/>
  <c r="R160" i="16"/>
  <c r="R151" i="6"/>
  <c r="W149" i="13"/>
  <c r="T138" i="13"/>
  <c r="R142" i="15"/>
  <c r="R139" i="2"/>
  <c r="T133" i="2"/>
  <c r="W131" i="8"/>
  <c r="T133" i="16"/>
  <c r="W131" i="2"/>
  <c r="R128" i="9"/>
  <c r="T124" i="10"/>
  <c r="R122" i="9"/>
  <c r="W129" i="7"/>
  <c r="W122" i="8"/>
  <c r="W116" i="9"/>
  <c r="V119" i="2"/>
  <c r="R125" i="7"/>
  <c r="C49" i="22"/>
  <c r="R114" i="10"/>
  <c r="R110" i="10"/>
  <c r="V111" i="16"/>
  <c r="T113" i="15"/>
  <c r="W113" i="7"/>
  <c r="V105" i="15"/>
  <c r="DY104" i="27"/>
  <c r="AC102" i="5"/>
  <c r="W91" i="9"/>
  <c r="T92" i="12"/>
  <c r="R94" i="6"/>
  <c r="W90" i="16"/>
  <c r="S85" i="10"/>
  <c r="W81" i="8"/>
  <c r="V84" i="15"/>
  <c r="V79" i="12"/>
  <c r="R80" i="13"/>
  <c r="V71" i="10"/>
  <c r="T67" i="11"/>
  <c r="W73" i="7"/>
  <c r="R66" i="9"/>
  <c r="T69" i="16"/>
  <c r="V65" i="13"/>
  <c r="W68" i="15"/>
  <c r="R64" i="13"/>
  <c r="R63" i="8"/>
  <c r="S57" i="8"/>
  <c r="S55" i="16"/>
  <c r="V49" i="9"/>
  <c r="R52" i="15"/>
  <c r="V45" i="10"/>
  <c r="S38" i="2"/>
  <c r="W37" i="10"/>
  <c r="W34" i="7"/>
  <c r="DY28" i="27"/>
  <c r="AC5" i="5"/>
  <c r="BB5" i="5" s="1"/>
  <c r="BO5" i="5" s="1"/>
  <c r="N5" i="12"/>
  <c r="AE101" i="5"/>
  <c r="BD101" i="5" s="1"/>
  <c r="DX101" i="5" s="1"/>
  <c r="DC79" i="27"/>
  <c r="BS104" i="5"/>
  <c r="DZ104" i="5"/>
  <c r="BW40" i="5"/>
  <c r="AW40" i="5"/>
  <c r="BD25" i="5"/>
  <c r="CD25" i="5"/>
  <c r="Y31" i="5"/>
  <c r="CV31" i="27"/>
  <c r="CC37" i="23"/>
  <c r="BC37" i="23"/>
  <c r="BQ53" i="5"/>
  <c r="DX53" i="5"/>
  <c r="DA42" i="27"/>
  <c r="AD42" i="5"/>
  <c r="AI42" i="23"/>
  <c r="DA51" i="27"/>
  <c r="AD51" i="5"/>
  <c r="AI51" i="23"/>
  <c r="DA57" i="27"/>
  <c r="AI57" i="23"/>
  <c r="DA62" i="27"/>
  <c r="AD62" i="5"/>
  <c r="AI62" i="23"/>
  <c r="DA69" i="27"/>
  <c r="AI69" i="23"/>
  <c r="DA74" i="27"/>
  <c r="AD73" i="5"/>
  <c r="AI74" i="23"/>
  <c r="DA83" i="27"/>
  <c r="AI83" i="23"/>
  <c r="DA90" i="27"/>
  <c r="AD88" i="5"/>
  <c r="AI89" i="23"/>
  <c r="DA112" i="27"/>
  <c r="AD110" i="5"/>
  <c r="AI111" i="23"/>
  <c r="BH111" i="23" s="1"/>
  <c r="DA36" i="27"/>
  <c r="AD36" i="5"/>
  <c r="AI36" i="23"/>
  <c r="DB8" i="27"/>
  <c r="AJ8" i="23"/>
  <c r="AE8" i="5"/>
  <c r="DB12" i="27"/>
  <c r="AE12" i="5"/>
  <c r="AJ12" i="23"/>
  <c r="DB23" i="27"/>
  <c r="AJ23" i="23"/>
  <c r="AE23" i="5"/>
  <c r="DB42" i="27"/>
  <c r="AE42" i="5"/>
  <c r="DB53" i="27"/>
  <c r="EA53" i="27" s="1"/>
  <c r="AJ53" i="23"/>
  <c r="DB60" i="27"/>
  <c r="AJ60" i="23"/>
  <c r="AE60" i="5"/>
  <c r="DB68" i="27"/>
  <c r="AJ68" i="23"/>
  <c r="AE67" i="5"/>
  <c r="DB73" i="27"/>
  <c r="AJ73" i="23"/>
  <c r="BI73" i="23" s="1"/>
  <c r="AE72" i="5"/>
  <c r="DB84" i="27"/>
  <c r="AE83" i="5"/>
  <c r="AJ84" i="23"/>
  <c r="DB95" i="27"/>
  <c r="AJ94" i="23"/>
  <c r="AE93" i="5"/>
  <c r="DB111" i="27"/>
  <c r="AE109" i="5"/>
  <c r="AJ110" i="23"/>
  <c r="CI110" i="23" s="1"/>
  <c r="DB82" i="27"/>
  <c r="AJ82" i="23"/>
  <c r="AE81" i="5"/>
  <c r="DB37" i="27"/>
  <c r="AE37" i="5"/>
  <c r="AJ37" i="23"/>
  <c r="DB14" i="27"/>
  <c r="AJ14" i="23"/>
  <c r="AE14" i="5"/>
  <c r="DC6" i="27"/>
  <c r="AF6" i="5"/>
  <c r="AK6" i="23"/>
  <c r="DC12" i="27"/>
  <c r="AF12" i="5"/>
  <c r="AK12" i="23"/>
  <c r="DC19" i="27"/>
  <c r="FB19" i="27" s="1"/>
  <c r="AK19" i="23"/>
  <c r="AF19" i="5"/>
  <c r="DC24" i="27"/>
  <c r="AF24" i="5"/>
  <c r="AK24" i="23"/>
  <c r="DC40" i="27"/>
  <c r="AK40" i="23"/>
  <c r="AF40" i="5"/>
  <c r="DC46" i="27"/>
  <c r="AF46" i="5"/>
  <c r="AK46" i="23"/>
  <c r="DC53" i="27"/>
  <c r="AF53" i="5"/>
  <c r="AK53" i="23"/>
  <c r="DC60" i="27"/>
  <c r="AF60" i="5"/>
  <c r="AK60" i="23"/>
  <c r="DC68" i="27"/>
  <c r="AK68" i="23"/>
  <c r="AF67" i="5"/>
  <c r="DC73" i="27"/>
  <c r="AK73" i="23"/>
  <c r="AF72" i="5"/>
  <c r="DC77" i="27"/>
  <c r="AK77" i="23"/>
  <c r="AF76" i="5"/>
  <c r="AK87" i="23"/>
  <c r="DC88" i="27"/>
  <c r="DC100" i="27"/>
  <c r="AF98" i="5"/>
  <c r="DC113" i="27"/>
  <c r="AK112" i="23"/>
  <c r="AF111" i="5"/>
  <c r="DC37" i="27"/>
  <c r="AK37" i="23"/>
  <c r="CJ37" i="23" s="1"/>
  <c r="AF37" i="5"/>
  <c r="DC14" i="27"/>
  <c r="AK14" i="23"/>
  <c r="AF14" i="5"/>
  <c r="BE14" i="5" s="1"/>
  <c r="DD5" i="27"/>
  <c r="AG5" i="5"/>
  <c r="AL5" i="23"/>
  <c r="DD10" i="27"/>
  <c r="AL10" i="23"/>
  <c r="DD17" i="27"/>
  <c r="EC17" i="27" s="1"/>
  <c r="AG17" i="5"/>
  <c r="DE5" i="27"/>
  <c r="FD5" i="27" s="1"/>
  <c r="AH5" i="5"/>
  <c r="CG5" i="5" s="1"/>
  <c r="AM5" i="23"/>
  <c r="CL5" i="23" s="1"/>
  <c r="DE10" i="27"/>
  <c r="FD10" i="27" s="1"/>
  <c r="AH10" i="5"/>
  <c r="CG10" i="5" s="1"/>
  <c r="AM10" i="23"/>
  <c r="CL10" i="23" s="1"/>
  <c r="DE16" i="27"/>
  <c r="FD16" i="27" s="1"/>
  <c r="AM16" i="23"/>
  <c r="CL16" i="23" s="1"/>
  <c r="AH16" i="5"/>
  <c r="CG16" i="5" s="1"/>
  <c r="DE26" i="27"/>
  <c r="FD26" i="27" s="1"/>
  <c r="AM26" i="23"/>
  <c r="CL26" i="23" s="1"/>
  <c r="AH26" i="5"/>
  <c r="CG26" i="5" s="1"/>
  <c r="DE32" i="27"/>
  <c r="FD32" i="27" s="1"/>
  <c r="AM32" i="23"/>
  <c r="CL32" i="23" s="1"/>
  <c r="AH32" i="5"/>
  <c r="CG32" i="5" s="1"/>
  <c r="DE42" i="27"/>
  <c r="FD42" i="27" s="1"/>
  <c r="AH42" i="5"/>
  <c r="CG42" i="5" s="1"/>
  <c r="AM42" i="23"/>
  <c r="CL42" i="23" s="1"/>
  <c r="DE50" i="27"/>
  <c r="FD50" i="27" s="1"/>
  <c r="AH50" i="5"/>
  <c r="CG50" i="5" s="1"/>
  <c r="DE56" i="27"/>
  <c r="FD56" i="27" s="1"/>
  <c r="AM56" i="23"/>
  <c r="CL56" i="23" s="1"/>
  <c r="AH56" i="5"/>
  <c r="CG56" i="5" s="1"/>
  <c r="CF50" i="23"/>
  <c r="BF50" i="23"/>
  <c r="BK17" i="23"/>
  <c r="EE17" i="23" s="1"/>
  <c r="CK17" i="23"/>
  <c r="BV51" i="5"/>
  <c r="AV51" i="5"/>
  <c r="BC17" i="5"/>
  <c r="CC17" i="5"/>
  <c r="CC68" i="5"/>
  <c r="BC68" i="5"/>
  <c r="CK26" i="23"/>
  <c r="BK26" i="23"/>
  <c r="CC82" i="5"/>
  <c r="BC82" i="5"/>
  <c r="BZ76" i="5"/>
  <c r="AZ76" i="5"/>
  <c r="BD80" i="23"/>
  <c r="CD80" i="23"/>
  <c r="BC46" i="23"/>
  <c r="CC46" i="23"/>
  <c r="BA104" i="23"/>
  <c r="CA104" i="23"/>
  <c r="CC87" i="23"/>
  <c r="BC87" i="23"/>
  <c r="DE61" i="27"/>
  <c r="FD61" i="27" s="1"/>
  <c r="AH61" i="5"/>
  <c r="CG61" i="5" s="1"/>
  <c r="AM61" i="23"/>
  <c r="CL61" i="23" s="1"/>
  <c r="DE65" i="27"/>
  <c r="FD65" i="27" s="1"/>
  <c r="AM65" i="23"/>
  <c r="CL65" i="23" s="1"/>
  <c r="AH65" i="5"/>
  <c r="CG65" i="5" s="1"/>
  <c r="DE76" i="27"/>
  <c r="FD76" i="27" s="1"/>
  <c r="AH75" i="5"/>
  <c r="CG75" i="5" s="1"/>
  <c r="AM76" i="23"/>
  <c r="CL76" i="23" s="1"/>
  <c r="DE84" i="27"/>
  <c r="FD84" i="27" s="1"/>
  <c r="AM84" i="23"/>
  <c r="CL84" i="23" s="1"/>
  <c r="AH83" i="5"/>
  <c r="CG83" i="5" s="1"/>
  <c r="AM91" i="23"/>
  <c r="CL91" i="23" s="1"/>
  <c r="DE92" i="27"/>
  <c r="FD92" i="27" s="1"/>
  <c r="AH90" i="5"/>
  <c r="CG90" i="5" s="1"/>
  <c r="DE101" i="27"/>
  <c r="FD101" i="27" s="1"/>
  <c r="AH99" i="5"/>
  <c r="CG99" i="5" s="1"/>
  <c r="AM100" i="23"/>
  <c r="CL100" i="23" s="1"/>
  <c r="DE111" i="27"/>
  <c r="FD111" i="27" s="1"/>
  <c r="AH109" i="5"/>
  <c r="CG109" i="5" s="1"/>
  <c r="AM110" i="23"/>
  <c r="CL110" i="23" s="1"/>
  <c r="DE90" i="27"/>
  <c r="FD90" i="27" s="1"/>
  <c r="AH88" i="5"/>
  <c r="CG88" i="5" s="1"/>
  <c r="AM89" i="23"/>
  <c r="CL89" i="23" s="1"/>
  <c r="DE47" i="27"/>
  <c r="FD47" i="27" s="1"/>
  <c r="AH47" i="5"/>
  <c r="CG47" i="5" s="1"/>
  <c r="AM47" i="23"/>
  <c r="CL47" i="23" s="1"/>
  <c r="CT59" i="27"/>
  <c r="W59" i="5"/>
  <c r="AB59" i="23"/>
  <c r="AV113" i="5"/>
  <c r="BV113" i="5"/>
  <c r="CJ113" i="5" s="1"/>
  <c r="AZ113" i="5"/>
  <c r="BZ113" i="5"/>
  <c r="CD113" i="5"/>
  <c r="BD113" i="5"/>
  <c r="AV114" i="5"/>
  <c r="BV114" i="5"/>
  <c r="CJ114" i="5" s="1"/>
  <c r="AZ114" i="5"/>
  <c r="BZ114" i="5"/>
  <c r="BI115" i="5"/>
  <c r="AJ115" i="5" s="1"/>
  <c r="DP115" i="5"/>
  <c r="DC115" i="5" s="1"/>
  <c r="AZ115" i="5"/>
  <c r="BZ115" i="5"/>
  <c r="BD115" i="5"/>
  <c r="DX115" i="5" s="1"/>
  <c r="CD115" i="5"/>
  <c r="AW116" i="5"/>
  <c r="BW116" i="5"/>
  <c r="CA116" i="5"/>
  <c r="BA116" i="5"/>
  <c r="AX117" i="5"/>
  <c r="BX117" i="5"/>
  <c r="BB117" i="5"/>
  <c r="CB117" i="5"/>
  <c r="CF117" i="5"/>
  <c r="BF117" i="5"/>
  <c r="BF118" i="5"/>
  <c r="CF118" i="5"/>
  <c r="AX119" i="5"/>
  <c r="BX119" i="5"/>
  <c r="CB119" i="5"/>
  <c r="BB119" i="5"/>
  <c r="CF119" i="5"/>
  <c r="BF119" i="5"/>
  <c r="BC120" i="5"/>
  <c r="CC120" i="5"/>
  <c r="AV121" i="5"/>
  <c r="BV121" i="5"/>
  <c r="AZ121" i="5"/>
  <c r="BZ121" i="5"/>
  <c r="CD121" i="5"/>
  <c r="BD121" i="5"/>
  <c r="BD122" i="5"/>
  <c r="CD122" i="5"/>
  <c r="AZ123" i="5"/>
  <c r="BZ123" i="5"/>
  <c r="BA124" i="5"/>
  <c r="CA124" i="5"/>
  <c r="BF126" i="5"/>
  <c r="BS126" i="5" s="1"/>
  <c r="CF126" i="5"/>
  <c r="CB127" i="5"/>
  <c r="BB127" i="5"/>
  <c r="CF127" i="5"/>
  <c r="BF127" i="5"/>
  <c r="AV129" i="5"/>
  <c r="BV129" i="5"/>
  <c r="BD130" i="5"/>
  <c r="CD130" i="5"/>
  <c r="AV131" i="5"/>
  <c r="BV131" i="5"/>
  <c r="CJ131" i="5" s="1"/>
  <c r="AZ131" i="5"/>
  <c r="BZ131" i="5"/>
  <c r="BV132" i="5"/>
  <c r="AV132" i="5"/>
  <c r="BZ132" i="5"/>
  <c r="AZ132" i="5"/>
  <c r="BD132" i="5"/>
  <c r="CD132" i="5"/>
  <c r="AW133" i="5"/>
  <c r="BW133" i="5"/>
  <c r="BA133" i="5"/>
  <c r="CA133" i="5"/>
  <c r="BE133" i="5"/>
  <c r="CE133" i="5"/>
  <c r="AW134" i="5"/>
  <c r="BW134" i="5"/>
  <c r="BA134" i="5"/>
  <c r="CA134" i="5"/>
  <c r="BA135" i="5"/>
  <c r="CA135" i="5"/>
  <c r="CE135" i="5"/>
  <c r="BE135" i="5"/>
  <c r="AW136" i="5"/>
  <c r="BW136" i="5"/>
  <c r="BA136" i="5"/>
  <c r="CA136" i="5"/>
  <c r="BE136" i="5"/>
  <c r="DY136" i="5" s="1"/>
  <c r="CE136" i="5"/>
  <c r="CB137" i="5"/>
  <c r="CP137" i="5" s="1"/>
  <c r="CQ137" i="5" s="1"/>
  <c r="BB137" i="5"/>
  <c r="BF137" i="5"/>
  <c r="CF137" i="5"/>
  <c r="AX138" i="5"/>
  <c r="BX138" i="5"/>
  <c r="CB138" i="5"/>
  <c r="CP138" i="5" s="1"/>
  <c r="BB138" i="5"/>
  <c r="BO138" i="5" s="1"/>
  <c r="BF138" i="5"/>
  <c r="CF138" i="5"/>
  <c r="BX139" i="5"/>
  <c r="AX139" i="5"/>
  <c r="AX140" i="5"/>
  <c r="BX140" i="5"/>
  <c r="BB140" i="5"/>
  <c r="CB140" i="5"/>
  <c r="BL141" i="5"/>
  <c r="DS141" i="5"/>
  <c r="BC141" i="5"/>
  <c r="CC141" i="5"/>
  <c r="DW142" i="5"/>
  <c r="DJ142" i="5" s="1"/>
  <c r="BP142" i="5"/>
  <c r="AY143" i="5"/>
  <c r="BY143" i="5"/>
  <c r="BV144" i="5"/>
  <c r="AV144" i="5"/>
  <c r="BZ144" i="5"/>
  <c r="AZ144" i="5"/>
  <c r="AW145" i="5"/>
  <c r="BW145" i="5"/>
  <c r="BE145" i="5"/>
  <c r="CE145" i="5"/>
  <c r="AW146" i="5"/>
  <c r="DQ146" i="5" s="1"/>
  <c r="BW146" i="5"/>
  <c r="CA146" i="5"/>
  <c r="BA146" i="5"/>
  <c r="BE146" i="5"/>
  <c r="CE146" i="5"/>
  <c r="AW147" i="5"/>
  <c r="BW147" i="5"/>
  <c r="BA147" i="5"/>
  <c r="CA147" i="5"/>
  <c r="BE147" i="5"/>
  <c r="CE147" i="5"/>
  <c r="BB148" i="5"/>
  <c r="CB148" i="5"/>
  <c r="CP148" i="5" s="1"/>
  <c r="AY150" i="5"/>
  <c r="BY150" i="5"/>
  <c r="BC150" i="5"/>
  <c r="CC150" i="5"/>
  <c r="CC151" i="5"/>
  <c r="BC151" i="5"/>
  <c r="BA153" i="5"/>
  <c r="CA153" i="5"/>
  <c r="BE153" i="5"/>
  <c r="DY153" i="5" s="1"/>
  <c r="CE153" i="5"/>
  <c r="AW154" i="5"/>
  <c r="BW154" i="5"/>
  <c r="BA154" i="5"/>
  <c r="CA154" i="5"/>
  <c r="BW155" i="5"/>
  <c r="AW155" i="5"/>
  <c r="BE155" i="5"/>
  <c r="CE155" i="5"/>
  <c r="BW156" i="5"/>
  <c r="AW156" i="5"/>
  <c r="BA156" i="5"/>
  <c r="CA156" i="5"/>
  <c r="BX157" i="5"/>
  <c r="AX157" i="5"/>
  <c r="DR157" i="5" s="1"/>
  <c r="BF157" i="5"/>
  <c r="BS157" i="5" s="1"/>
  <c r="CF157" i="5"/>
  <c r="BX158" i="5"/>
  <c r="AX158" i="5"/>
  <c r="BX159" i="5"/>
  <c r="AX159" i="5"/>
  <c r="BB159" i="5"/>
  <c r="CB159" i="5"/>
  <c r="CC161" i="5"/>
  <c r="BC161" i="5"/>
  <c r="AY162" i="5"/>
  <c r="BY162" i="5"/>
  <c r="BC162" i="5"/>
  <c r="CC162" i="5"/>
  <c r="AY163" i="5"/>
  <c r="BY163" i="5"/>
  <c r="BC163" i="5"/>
  <c r="BP163" i="5" s="1"/>
  <c r="CC163" i="5"/>
  <c r="AY164" i="5"/>
  <c r="BY164" i="5"/>
  <c r="CC164" i="5"/>
  <c r="BC164" i="5"/>
  <c r="DW164" i="5" s="1"/>
  <c r="BD165" i="5"/>
  <c r="CD165" i="5"/>
  <c r="AV166" i="5"/>
  <c r="BV166" i="5"/>
  <c r="BD166" i="5"/>
  <c r="CD166" i="5"/>
  <c r="AW167" i="5"/>
  <c r="BW167" i="5"/>
  <c r="BA167" i="5"/>
  <c r="CA167" i="5"/>
  <c r="AX168" i="5"/>
  <c r="BX168" i="5"/>
  <c r="BB168" i="5"/>
  <c r="CB168" i="5"/>
  <c r="BF168" i="5"/>
  <c r="CF168" i="5"/>
  <c r="CC169" i="5"/>
  <c r="BC169" i="5"/>
  <c r="AY170" i="5"/>
  <c r="BY170" i="5"/>
  <c r="BC170" i="5"/>
  <c r="BP170" i="5" s="1"/>
  <c r="CC170" i="5"/>
  <c r="AZ171" i="5"/>
  <c r="DT171" i="5" s="1"/>
  <c r="BZ171" i="5"/>
  <c r="CD171" i="5"/>
  <c r="BD171" i="5"/>
  <c r="AV172" i="5"/>
  <c r="BV172" i="5"/>
  <c r="CJ172" i="5" s="1"/>
  <c r="BZ177" i="5"/>
  <c r="AZ177" i="5"/>
  <c r="AV178" i="5"/>
  <c r="BV178" i="5"/>
  <c r="BE179" i="5"/>
  <c r="DY179" i="5" s="1"/>
  <c r="CE179" i="5"/>
  <c r="AY180" i="5"/>
  <c r="BY180" i="5"/>
  <c r="CC180" i="5"/>
  <c r="BC180" i="5"/>
  <c r="CS95" i="27"/>
  <c r="AA94" i="23"/>
  <c r="CR69" i="27"/>
  <c r="U68" i="5"/>
  <c r="Z69" i="23"/>
  <c r="CR77" i="27"/>
  <c r="Z77" i="23"/>
  <c r="U76" i="5"/>
  <c r="CR81" i="27"/>
  <c r="U80" i="5"/>
  <c r="Z81" i="23"/>
  <c r="CA81" i="23" s="1"/>
  <c r="DB65" i="27"/>
  <c r="AE65" i="5"/>
  <c r="AJ65" i="23"/>
  <c r="CU58" i="27"/>
  <c r="X58" i="5"/>
  <c r="AC58" i="23"/>
  <c r="AE67" i="23"/>
  <c r="Z66" i="5"/>
  <c r="CW66" i="27"/>
  <c r="CW67" i="27"/>
  <c r="AE66" i="23"/>
  <c r="CZ58" i="27"/>
  <c r="AH58" i="23"/>
  <c r="BG58" i="23" s="1"/>
  <c r="AC58" i="5"/>
  <c r="DA58" i="27"/>
  <c r="AD58" i="5"/>
  <c r="AI58" i="23"/>
  <c r="AJ66" i="23"/>
  <c r="DB66" i="27"/>
  <c r="DD28" i="27"/>
  <c r="FC28" i="27" s="1"/>
  <c r="AG28" i="5"/>
  <c r="D113" i="3"/>
  <c r="AR113" i="3" s="1"/>
  <c r="D115" i="3"/>
  <c r="AR115" i="3" s="1"/>
  <c r="D119" i="3"/>
  <c r="AR119" i="3" s="1"/>
  <c r="D121" i="3"/>
  <c r="AR121" i="3" s="1"/>
  <c r="D123" i="3"/>
  <c r="AR123" i="3" s="1"/>
  <c r="D125" i="3"/>
  <c r="AR125" i="3" s="1"/>
  <c r="D127" i="3"/>
  <c r="AR127" i="3" s="1"/>
  <c r="D129" i="3"/>
  <c r="AR129" i="3" s="1"/>
  <c r="D131" i="3"/>
  <c r="AR131" i="3" s="1"/>
  <c r="D133" i="3"/>
  <c r="AR133" i="3" s="1"/>
  <c r="D135" i="3"/>
  <c r="AR135" i="3" s="1"/>
  <c r="D137" i="3"/>
  <c r="AR137" i="3" s="1"/>
  <c r="D139" i="3"/>
  <c r="AR139" i="3" s="1"/>
  <c r="D141" i="3"/>
  <c r="AR141" i="3" s="1"/>
  <c r="D145" i="3"/>
  <c r="AR145" i="3" s="1"/>
  <c r="D147" i="3"/>
  <c r="AR147" i="3" s="1"/>
  <c r="D151" i="3"/>
  <c r="AR151" i="3" s="1"/>
  <c r="D153" i="3"/>
  <c r="AR153" i="3" s="1"/>
  <c r="D155" i="3"/>
  <c r="AR155" i="3" s="1"/>
  <c r="D157" i="3"/>
  <c r="AR157" i="3" s="1"/>
  <c r="D159" i="3"/>
  <c r="AR159" i="3" s="1"/>
  <c r="D161" i="3"/>
  <c r="AR161" i="3" s="1"/>
  <c r="D163" i="3"/>
  <c r="AR163" i="3" s="1"/>
  <c r="D165" i="3"/>
  <c r="AR165" i="3" s="1"/>
  <c r="D167" i="3"/>
  <c r="AR167" i="3" s="1"/>
  <c r="D169" i="3"/>
  <c r="AR169" i="3" s="1"/>
  <c r="D171" i="3"/>
  <c r="AR171" i="3" s="1"/>
  <c r="D173" i="3"/>
  <c r="AR173" i="3" s="1"/>
  <c r="D177" i="3"/>
  <c r="AR177" i="3" s="1"/>
  <c r="D179" i="3"/>
  <c r="AR179" i="3" s="1"/>
  <c r="D183" i="3"/>
  <c r="AR183" i="3" s="1"/>
  <c r="D185" i="3"/>
  <c r="AR185" i="3" s="1"/>
  <c r="D187" i="3"/>
  <c r="AR187" i="3" s="1"/>
  <c r="D189" i="3"/>
  <c r="AR189" i="3" s="1"/>
  <c r="D191" i="3"/>
  <c r="AR191" i="3" s="1"/>
  <c r="D193" i="3"/>
  <c r="AR193" i="3" s="1"/>
  <c r="D195" i="3"/>
  <c r="AR195" i="3" s="1"/>
  <c r="D201" i="3"/>
  <c r="AR201" i="3" s="1"/>
  <c r="CD97" i="5"/>
  <c r="BD97" i="5"/>
  <c r="AY120" i="5"/>
  <c r="CB139" i="5"/>
  <c r="CP139" i="5" s="1"/>
  <c r="BY141" i="5"/>
  <c r="BW93" i="5"/>
  <c r="AW93" i="5"/>
  <c r="BJ93" i="5" s="1"/>
  <c r="BV115" i="5"/>
  <c r="CJ115" i="5" s="1"/>
  <c r="AY90" i="5"/>
  <c r="BY90" i="5"/>
  <c r="CK39" i="23"/>
  <c r="BK39" i="23"/>
  <c r="BX39" i="23" s="1"/>
  <c r="CC17" i="23"/>
  <c r="BC17" i="23"/>
  <c r="AV38" i="5"/>
  <c r="BV38" i="5"/>
  <c r="CJ38" i="5" s="1"/>
  <c r="BF65" i="5"/>
  <c r="CF65" i="5"/>
  <c r="CR48" i="27"/>
  <c r="U48" i="5"/>
  <c r="CZ14" i="27"/>
  <c r="AH14" i="23"/>
  <c r="CW10" i="27"/>
  <c r="Z10" i="5"/>
  <c r="CV23" i="27"/>
  <c r="DW23" i="27" s="1"/>
  <c r="GQ23" i="27" s="1"/>
  <c r="AD23" i="23"/>
  <c r="CS86" i="27"/>
  <c r="DT86" i="27" s="1"/>
  <c r="V85" i="5"/>
  <c r="CT24" i="27"/>
  <c r="AB24" i="23"/>
  <c r="DA102" i="27"/>
  <c r="AD100" i="5"/>
  <c r="DC80" i="27"/>
  <c r="AK80" i="23"/>
  <c r="DB33" i="27"/>
  <c r="AE33" i="5"/>
  <c r="DE18" i="27"/>
  <c r="FD18" i="27" s="1"/>
  <c r="AH18" i="5"/>
  <c r="CG18" i="5" s="1"/>
  <c r="DC45" i="27"/>
  <c r="AF45" i="5"/>
  <c r="DB18" i="27"/>
  <c r="AE18" i="5"/>
  <c r="CT88" i="27"/>
  <c r="W86" i="5"/>
  <c r="DA39" i="27"/>
  <c r="EZ39" i="27" s="1"/>
  <c r="AD39" i="5"/>
  <c r="CU10" i="27"/>
  <c r="X10" i="5"/>
  <c r="CZ50" i="27"/>
  <c r="EY50" i="27" s="1"/>
  <c r="AH50" i="23"/>
  <c r="DE93" i="27"/>
  <c r="FD93" i="27" s="1"/>
  <c r="AH91" i="5"/>
  <c r="CG91" i="5" s="1"/>
  <c r="CU91" i="27"/>
  <c r="EV91" i="27" s="1"/>
  <c r="X89" i="5"/>
  <c r="DD30" i="27"/>
  <c r="AL30" i="23"/>
  <c r="CR38" i="27"/>
  <c r="ES38" i="27" s="1"/>
  <c r="Z38" i="23"/>
  <c r="CS42" i="27"/>
  <c r="ET42" i="27" s="1"/>
  <c r="V42" i="5"/>
  <c r="CS65" i="27"/>
  <c r="ET65" i="27" s="1"/>
  <c r="V65" i="5"/>
  <c r="CS81" i="27"/>
  <c r="V80" i="5"/>
  <c r="CS111" i="27"/>
  <c r="V109" i="5"/>
  <c r="X87" i="5"/>
  <c r="X65" i="5"/>
  <c r="W107" i="5"/>
  <c r="AD90" i="23"/>
  <c r="AH75" i="23"/>
  <c r="AC46" i="23"/>
  <c r="AH69" i="23"/>
  <c r="AE85" i="23"/>
  <c r="AE35" i="23"/>
  <c r="Y13" i="5"/>
  <c r="Y95" i="5"/>
  <c r="Y49" i="5"/>
  <c r="AC7" i="23"/>
  <c r="AM11" i="23"/>
  <c r="CL11" i="23" s="1"/>
  <c r="AG78" i="5"/>
  <c r="X7" i="5"/>
  <c r="Y6" i="5"/>
  <c r="AH17" i="5"/>
  <c r="CG17" i="5" s="1"/>
  <c r="W62" i="5"/>
  <c r="DX35" i="27"/>
  <c r="DD31" i="27"/>
  <c r="J197" i="3"/>
  <c r="AT197" i="3" s="1"/>
  <c r="J195" i="3"/>
  <c r="AT195" i="3" s="1"/>
  <c r="J193" i="3"/>
  <c r="AT193" i="3" s="1"/>
  <c r="J187" i="3"/>
  <c r="AT187" i="3" s="1"/>
  <c r="J185" i="3"/>
  <c r="AT185" i="3" s="1"/>
  <c r="J183" i="3"/>
  <c r="AT183" i="3" s="1"/>
  <c r="J177" i="3"/>
  <c r="AT177" i="3" s="1"/>
  <c r="J175" i="3"/>
  <c r="AT175" i="3" s="1"/>
  <c r="J169" i="3"/>
  <c r="AT169" i="3" s="1"/>
  <c r="J167" i="3"/>
  <c r="AT167" i="3" s="1"/>
  <c r="J161" i="3"/>
  <c r="AT161" i="3" s="1"/>
  <c r="J159" i="3"/>
  <c r="AT159" i="3" s="1"/>
  <c r="J151" i="3"/>
  <c r="AT151" i="3" s="1"/>
  <c r="J149" i="3"/>
  <c r="AT149" i="3" s="1"/>
  <c r="J145" i="3"/>
  <c r="AT145" i="3" s="1"/>
  <c r="J141" i="3"/>
  <c r="AT141" i="3" s="1"/>
  <c r="J139" i="3"/>
  <c r="AT139" i="3" s="1"/>
  <c r="P198" i="3"/>
  <c r="AV198" i="3" s="1"/>
  <c r="P190" i="3"/>
  <c r="AV190" i="3" s="1"/>
  <c r="P174" i="3"/>
  <c r="AV174" i="3" s="1"/>
  <c r="P170" i="3"/>
  <c r="AV170" i="3" s="1"/>
  <c r="P154" i="3"/>
  <c r="AV154" i="3" s="1"/>
  <c r="P150" i="3"/>
  <c r="AV150" i="3" s="1"/>
  <c r="M197" i="3"/>
  <c r="AU197" i="3" s="1"/>
  <c r="M193" i="3"/>
  <c r="AU193" i="3" s="1"/>
  <c r="M189" i="3"/>
  <c r="AU189" i="3" s="1"/>
  <c r="M177" i="3"/>
  <c r="AU177" i="3" s="1"/>
  <c r="M173" i="3"/>
  <c r="AU173" i="3" s="1"/>
  <c r="M161" i="3"/>
  <c r="AU161" i="3" s="1"/>
  <c r="M157" i="3"/>
  <c r="AU157" i="3" s="1"/>
  <c r="AE2" i="3"/>
  <c r="BA2" i="3" s="1"/>
  <c r="AH202" i="3"/>
  <c r="AK200" i="3"/>
  <c r="BC200" i="3" s="1"/>
  <c r="AE200" i="3"/>
  <c r="BA200" i="3" s="1"/>
  <c r="AH198" i="3"/>
  <c r="BB198" i="3" s="1"/>
  <c r="AB198" i="3"/>
  <c r="AZ198" i="3" s="1"/>
  <c r="AE196" i="3"/>
  <c r="BA196" i="3" s="1"/>
  <c r="Y196" i="3"/>
  <c r="AY196" i="3" s="1"/>
  <c r="V194" i="3"/>
  <c r="AX194" i="3" s="1"/>
  <c r="AK192" i="3"/>
  <c r="BC192" i="3" s="1"/>
  <c r="S192" i="3"/>
  <c r="AW192" i="3" s="1"/>
  <c r="AH190" i="3"/>
  <c r="BB190" i="3" s="1"/>
  <c r="AK188" i="3"/>
  <c r="BC188" i="3" s="1"/>
  <c r="AE188" i="3"/>
  <c r="BA188" i="3" s="1"/>
  <c r="AH186" i="3"/>
  <c r="BB186" i="3" s="1"/>
  <c r="AB186" i="3"/>
  <c r="AZ186" i="3" s="1"/>
  <c r="V186" i="3"/>
  <c r="AX186" i="3" s="1"/>
  <c r="Y184" i="3"/>
  <c r="AY184" i="3" s="1"/>
  <c r="S184" i="3"/>
  <c r="AW184" i="3" s="1"/>
  <c r="V182" i="3"/>
  <c r="AX182" i="3" s="1"/>
  <c r="AK180" i="3"/>
  <c r="BC180" i="3" s="1"/>
  <c r="S180" i="3"/>
  <c r="AW180" i="3" s="1"/>
  <c r="AH178" i="3"/>
  <c r="BB178" i="3" s="1"/>
  <c r="AK176" i="3"/>
  <c r="BC176" i="3" s="1"/>
  <c r="AE176" i="3"/>
  <c r="BA176" i="3" s="1"/>
  <c r="AH174" i="3"/>
  <c r="BB174" i="3" s="1"/>
  <c r="AB174" i="3"/>
  <c r="AZ174" i="3" s="1"/>
  <c r="AE172" i="3"/>
  <c r="BA172" i="3" s="1"/>
  <c r="Y172" i="3"/>
  <c r="AY172" i="3" s="1"/>
  <c r="AB170" i="3"/>
  <c r="AZ170" i="3" s="1"/>
  <c r="V170" i="3"/>
  <c r="AX170" i="3" s="1"/>
  <c r="Y168" i="3"/>
  <c r="AY168" i="3" s="1"/>
  <c r="S168" i="3"/>
  <c r="AW168" i="3" s="1"/>
  <c r="V166" i="3"/>
  <c r="AX166" i="3" s="1"/>
  <c r="AK164" i="3"/>
  <c r="BC164" i="3" s="1"/>
  <c r="S164" i="3"/>
  <c r="AW164" i="3" s="1"/>
  <c r="AH162" i="3"/>
  <c r="BB162" i="3" s="1"/>
  <c r="AK160" i="3"/>
  <c r="BC160" i="3" s="1"/>
  <c r="S160" i="3"/>
  <c r="AW160" i="3" s="1"/>
  <c r="AH158" i="3"/>
  <c r="BB158" i="3" s="1"/>
  <c r="AK156" i="3"/>
  <c r="BC156" i="3" s="1"/>
  <c r="AE156" i="3"/>
  <c r="BA156" i="3" s="1"/>
  <c r="AH154" i="3"/>
  <c r="BB154" i="3" s="1"/>
  <c r="AB154" i="3"/>
  <c r="AZ154" i="3" s="1"/>
  <c r="AE152" i="3"/>
  <c r="BA152" i="3" s="1"/>
  <c r="Y152" i="3"/>
  <c r="AY152" i="3" s="1"/>
  <c r="AB150" i="3"/>
  <c r="AZ150" i="3" s="1"/>
  <c r="V150" i="3"/>
  <c r="AX150" i="3" s="1"/>
  <c r="Y148" i="3"/>
  <c r="AY148" i="3" s="1"/>
  <c r="S148" i="3"/>
  <c r="AW148" i="3" s="1"/>
  <c r="V146" i="3"/>
  <c r="AX146" i="3" s="1"/>
  <c r="AK144" i="3"/>
  <c r="BC144" i="3" s="1"/>
  <c r="S144" i="3"/>
  <c r="AW144" i="3" s="1"/>
  <c r="AH142" i="3"/>
  <c r="BB142" i="3" s="1"/>
  <c r="AK140" i="3"/>
  <c r="BC140" i="3" s="1"/>
  <c r="AE140" i="3"/>
  <c r="BA140" i="3" s="1"/>
  <c r="AK129" i="3"/>
  <c r="BC129" i="3" s="1"/>
  <c r="AB129" i="3"/>
  <c r="AZ129" i="3" s="1"/>
  <c r="AK31" i="3"/>
  <c r="BC31" i="3" s="1"/>
  <c r="V119" i="3"/>
  <c r="AX119" i="3" s="1"/>
  <c r="V122" i="3"/>
  <c r="AX122" i="3" s="1"/>
  <c r="J117" i="3"/>
  <c r="AT117" i="3" s="1"/>
  <c r="M119" i="3"/>
  <c r="AU119" i="3" s="1"/>
  <c r="P133" i="3"/>
  <c r="AV133" i="3" s="1"/>
  <c r="J131" i="3"/>
  <c r="AT131" i="3" s="1"/>
  <c r="P119" i="3"/>
  <c r="AV119" i="3" s="1"/>
  <c r="V2" i="3"/>
  <c r="AX2" i="3" s="1"/>
  <c r="AK125" i="3"/>
  <c r="BC125" i="3" s="1"/>
  <c r="AE125" i="3"/>
  <c r="BA125" i="3" s="1"/>
  <c r="Y125" i="3"/>
  <c r="AY125" i="3" s="1"/>
  <c r="S125" i="3"/>
  <c r="AW125" i="3" s="1"/>
  <c r="AK124" i="3"/>
  <c r="BC124" i="3" s="1"/>
  <c r="AE124" i="3"/>
  <c r="BA124" i="3" s="1"/>
  <c r="Y124" i="3"/>
  <c r="AY124" i="3" s="1"/>
  <c r="S124" i="3"/>
  <c r="AW124" i="3" s="1"/>
  <c r="M124" i="3"/>
  <c r="AU124" i="3" s="1"/>
  <c r="AK123" i="3"/>
  <c r="BC123" i="3" s="1"/>
  <c r="AE123" i="3"/>
  <c r="BA123" i="3" s="1"/>
  <c r="Y123" i="3"/>
  <c r="AY123" i="3" s="1"/>
  <c r="S123" i="3"/>
  <c r="AW123" i="3" s="1"/>
  <c r="M123" i="3"/>
  <c r="AU123" i="3" s="1"/>
  <c r="AK122" i="3"/>
  <c r="BC122" i="3" s="1"/>
  <c r="AE122" i="3"/>
  <c r="BA122" i="3" s="1"/>
  <c r="Y122" i="3"/>
  <c r="AY122" i="3" s="1"/>
  <c r="M122" i="3"/>
  <c r="AU122" i="3" s="1"/>
  <c r="AH121" i="3"/>
  <c r="BB121" i="3" s="1"/>
  <c r="AB121" i="3"/>
  <c r="AZ121" i="3" s="1"/>
  <c r="V121" i="3"/>
  <c r="AX121" i="3" s="1"/>
  <c r="P121" i="3"/>
  <c r="AV121" i="3" s="1"/>
  <c r="J121" i="3"/>
  <c r="AT121" i="3" s="1"/>
  <c r="AH120" i="3"/>
  <c r="BB120" i="3" s="1"/>
  <c r="AB120" i="3"/>
  <c r="AZ120" i="3" s="1"/>
  <c r="V120" i="3"/>
  <c r="AX120" i="3" s="1"/>
  <c r="P120" i="3"/>
  <c r="AV120" i="3" s="1"/>
  <c r="J120" i="3"/>
  <c r="AT120" i="3" s="1"/>
  <c r="AH119" i="3"/>
  <c r="BB119" i="3" s="1"/>
  <c r="AB119" i="3"/>
  <c r="AZ119" i="3" s="1"/>
  <c r="J119" i="3"/>
  <c r="AT119" i="3" s="1"/>
  <c r="AH118" i="3"/>
  <c r="BB118" i="3" s="1"/>
  <c r="AB118" i="3"/>
  <c r="AZ118" i="3" s="1"/>
  <c r="V118" i="3"/>
  <c r="AX118" i="3" s="1"/>
  <c r="P118" i="3"/>
  <c r="AV118" i="3" s="1"/>
  <c r="J118" i="3"/>
  <c r="AT118" i="3" s="1"/>
  <c r="AH117" i="3"/>
  <c r="BB117" i="3" s="1"/>
  <c r="AB117" i="3"/>
  <c r="AZ117" i="3" s="1"/>
  <c r="S117" i="3"/>
  <c r="AW117" i="3" s="1"/>
  <c r="M117" i="3"/>
  <c r="AU117" i="3" s="1"/>
  <c r="AE116" i="3"/>
  <c r="BA116" i="3" s="1"/>
  <c r="Y116" i="3"/>
  <c r="AY116" i="3" s="1"/>
  <c r="S116" i="3"/>
  <c r="AW116" i="3" s="1"/>
  <c r="J116" i="3"/>
  <c r="AT116" i="3" s="1"/>
  <c r="AH115" i="3"/>
  <c r="BB115" i="3" s="1"/>
  <c r="AB115" i="3"/>
  <c r="AZ115" i="3" s="1"/>
  <c r="V115" i="3"/>
  <c r="AX115" i="3" s="1"/>
  <c r="P115" i="3"/>
  <c r="AV115" i="3" s="1"/>
  <c r="J115" i="3"/>
  <c r="AT115" i="3" s="1"/>
  <c r="AH114" i="3"/>
  <c r="BB114" i="3" s="1"/>
  <c r="AB114" i="3"/>
  <c r="AZ114" i="3" s="1"/>
  <c r="V114" i="3"/>
  <c r="AX114" i="3" s="1"/>
  <c r="P114" i="3"/>
  <c r="AV114" i="3" s="1"/>
  <c r="J114" i="3"/>
  <c r="AT114" i="3" s="1"/>
  <c r="AH113" i="3"/>
  <c r="BB113" i="3" s="1"/>
  <c r="AB113" i="3"/>
  <c r="AZ113" i="3" s="1"/>
  <c r="V113" i="3"/>
  <c r="AX113" i="3" s="1"/>
  <c r="P113" i="3"/>
  <c r="AV113" i="3" s="1"/>
  <c r="J113" i="3"/>
  <c r="AT113" i="3" s="1"/>
  <c r="AH66" i="3"/>
  <c r="BB66" i="3" s="1"/>
  <c r="V66" i="3"/>
  <c r="AX66" i="3" s="1"/>
  <c r="P66" i="3"/>
  <c r="AV66" i="3" s="1"/>
  <c r="J66" i="3"/>
  <c r="AT66" i="3" s="1"/>
  <c r="AH86" i="3"/>
  <c r="BB86" i="3" s="1"/>
  <c r="S86" i="3"/>
  <c r="AW86" i="3" s="1"/>
  <c r="AK112" i="3"/>
  <c r="BC112" i="3" s="1"/>
  <c r="AK111" i="3"/>
  <c r="BC111" i="3" s="1"/>
  <c r="S40" i="15"/>
  <c r="T40" i="15"/>
  <c r="T33" i="13"/>
  <c r="S33" i="13"/>
  <c r="V30" i="15"/>
  <c r="W30" i="15"/>
  <c r="V27" i="2"/>
  <c r="W27" i="2"/>
  <c r="P20" i="7"/>
  <c r="EA16" i="27"/>
  <c r="GU16" i="27" s="1"/>
  <c r="FA16" i="27"/>
  <c r="V101" i="5"/>
  <c r="AA102" i="23"/>
  <c r="CB102" i="23" s="1"/>
  <c r="CW31" i="27"/>
  <c r="AE31" i="23"/>
  <c r="N15" i="10"/>
  <c r="CP178" i="5"/>
  <c r="CS47" i="27"/>
  <c r="V47" i="5"/>
  <c r="AA47" i="23"/>
  <c r="DC67" i="27"/>
  <c r="AK67" i="23"/>
  <c r="T206" i="8"/>
  <c r="T207" i="16"/>
  <c r="T204" i="13"/>
  <c r="W197" i="10"/>
  <c r="R197" i="10"/>
  <c r="R195" i="2"/>
  <c r="R192" i="2"/>
  <c r="R194" i="15"/>
  <c r="S186" i="10"/>
  <c r="T188" i="16"/>
  <c r="R188" i="2"/>
  <c r="T185" i="6"/>
  <c r="W183" i="6"/>
  <c r="W177" i="9"/>
  <c r="V179" i="2"/>
  <c r="R180" i="6"/>
  <c r="S179" i="16"/>
  <c r="S175" i="10"/>
  <c r="W175" i="8"/>
  <c r="T177" i="16"/>
  <c r="W174" i="16"/>
  <c r="R174" i="16"/>
  <c r="W170" i="6"/>
  <c r="S169" i="13"/>
  <c r="V165" i="10"/>
  <c r="S164" i="8"/>
  <c r="T167" i="15"/>
  <c r="R165" i="16"/>
  <c r="R164" i="13"/>
  <c r="W159" i="11"/>
  <c r="V162" i="13"/>
  <c r="R168" i="7"/>
  <c r="R159" i="9"/>
  <c r="S157" i="9"/>
  <c r="W156" i="9"/>
  <c r="T158" i="12"/>
  <c r="V158" i="13"/>
  <c r="R162" i="15"/>
  <c r="T154" i="9"/>
  <c r="R160" i="15"/>
  <c r="S155" i="13"/>
  <c r="S149" i="9"/>
  <c r="V151" i="2"/>
  <c r="V145" i="10"/>
  <c r="W145" i="12"/>
  <c r="R148" i="16"/>
  <c r="R152" i="7"/>
  <c r="W145" i="13"/>
  <c r="W148" i="15"/>
  <c r="R146" i="16"/>
  <c r="V144" i="2"/>
  <c r="T142" i="12"/>
  <c r="R130" i="12"/>
  <c r="R133" i="15"/>
  <c r="W124" i="16"/>
  <c r="V122" i="16"/>
  <c r="V118" i="10"/>
  <c r="W119" i="12"/>
  <c r="T115" i="11"/>
  <c r="R116" i="10"/>
  <c r="T115" i="13"/>
  <c r="V110" i="9"/>
  <c r="R112" i="10"/>
  <c r="S115" i="15"/>
  <c r="R114" i="2"/>
  <c r="W111" i="12"/>
  <c r="W113" i="6"/>
  <c r="W111" i="2"/>
  <c r="R111" i="6"/>
  <c r="T105" i="10"/>
  <c r="W112" i="7"/>
  <c r="T111" i="7"/>
  <c r="V108" i="15"/>
  <c r="R105" i="13"/>
  <c r="W100" i="13"/>
  <c r="W95" i="9"/>
  <c r="R96" i="11"/>
  <c r="W96" i="13"/>
  <c r="T93" i="12"/>
  <c r="W94" i="16"/>
  <c r="W93" i="13"/>
  <c r="T89" i="8"/>
  <c r="R91" i="16"/>
  <c r="N9" i="13"/>
  <c r="W86" i="7"/>
  <c r="T81" i="15"/>
  <c r="W73" i="8"/>
  <c r="S69" i="9"/>
  <c r="R73" i="7"/>
  <c r="W65" i="6"/>
  <c r="S60" i="10"/>
  <c r="T61" i="13"/>
  <c r="R61" i="6"/>
  <c r="T62" i="7"/>
  <c r="R54" i="11"/>
  <c r="V59" i="7"/>
  <c r="W59" i="7"/>
  <c r="V52" i="8"/>
  <c r="W52" i="8"/>
  <c r="V51" i="13"/>
  <c r="W51" i="13"/>
  <c r="V46" i="10"/>
  <c r="V39" i="6"/>
  <c r="W39" i="6"/>
  <c r="V37" i="11"/>
  <c r="W37" i="11"/>
  <c r="V33" i="10"/>
  <c r="W33" i="10"/>
  <c r="V34" i="6"/>
  <c r="W34" i="6"/>
  <c r="W33" i="16"/>
  <c r="CS103" i="27"/>
  <c r="S49" i="10"/>
  <c r="T49" i="10"/>
  <c r="W204" i="9"/>
  <c r="W207" i="2"/>
  <c r="R207" i="15"/>
  <c r="R202" i="12"/>
  <c r="W202" i="2"/>
  <c r="V201" i="13"/>
  <c r="V199" i="12"/>
  <c r="W196" i="10"/>
  <c r="R199" i="2"/>
  <c r="S196" i="13"/>
  <c r="W192" i="8"/>
  <c r="W187" i="12"/>
  <c r="W193" i="7"/>
  <c r="R189" i="16"/>
  <c r="R184" i="11"/>
  <c r="R181" i="12"/>
  <c r="T174" i="9"/>
  <c r="R171" i="8"/>
  <c r="T174" i="15"/>
  <c r="W169" i="2"/>
  <c r="W165" i="9"/>
  <c r="R168" i="12"/>
  <c r="R174" i="7"/>
  <c r="R167" i="8"/>
  <c r="R169" i="6"/>
  <c r="W169" i="15"/>
  <c r="R163" i="9"/>
  <c r="V160" i="10"/>
  <c r="S162" i="16"/>
  <c r="W159" i="2"/>
  <c r="W159" i="16"/>
  <c r="R155" i="9"/>
  <c r="T153" i="6"/>
  <c r="R149" i="11"/>
  <c r="W153" i="15"/>
  <c r="R155" i="7"/>
  <c r="R144" i="9"/>
  <c r="R144" i="10"/>
  <c r="V141" i="10"/>
  <c r="S142" i="2"/>
  <c r="R139" i="11"/>
  <c r="T138" i="10"/>
  <c r="R142" i="16"/>
  <c r="R141" i="13"/>
  <c r="S140" i="16"/>
  <c r="W139" i="13"/>
  <c r="R137" i="12"/>
  <c r="W133" i="9"/>
  <c r="T135" i="12"/>
  <c r="W130" i="11"/>
  <c r="V130" i="10"/>
  <c r="V131" i="12"/>
  <c r="R130" i="10"/>
  <c r="R132" i="13"/>
  <c r="W125" i="9"/>
  <c r="T128" i="2"/>
  <c r="V128" i="6"/>
  <c r="W123" i="11"/>
  <c r="R127" i="2"/>
  <c r="W123" i="10"/>
  <c r="W125" i="6"/>
  <c r="R125" i="13"/>
  <c r="S124" i="2"/>
  <c r="S126" i="15"/>
  <c r="S122" i="6"/>
  <c r="T120" i="2"/>
  <c r="R120" i="13"/>
  <c r="S121" i="15"/>
  <c r="R114" i="11"/>
  <c r="R111" i="11"/>
  <c r="V116" i="15"/>
  <c r="R114" i="16"/>
  <c r="R113" i="13"/>
  <c r="S112" i="6"/>
  <c r="R110" i="12"/>
  <c r="V109" i="2"/>
  <c r="R108" i="12"/>
  <c r="R109" i="16"/>
  <c r="R108" i="13"/>
  <c r="V110" i="15"/>
  <c r="T104" i="8"/>
  <c r="R107" i="6"/>
  <c r="R103" i="13"/>
  <c r="R104" i="15"/>
  <c r="R97" i="12"/>
  <c r="W93" i="9"/>
  <c r="V94" i="10"/>
  <c r="V95" i="16"/>
  <c r="S94" i="6"/>
  <c r="T94" i="13"/>
  <c r="R91" i="11"/>
  <c r="W97" i="7"/>
  <c r="V88" i="11"/>
  <c r="W95" i="7"/>
  <c r="T88" i="12"/>
  <c r="V87" i="13"/>
  <c r="W84" i="12"/>
  <c r="R87" i="12"/>
  <c r="V82" i="10"/>
  <c r="W81" i="2"/>
  <c r="V83" i="7"/>
  <c r="W76" i="12"/>
  <c r="S76" i="2"/>
  <c r="V73" i="11"/>
  <c r="V73" i="12"/>
  <c r="W71" i="11"/>
  <c r="V71" i="12"/>
  <c r="T75" i="15"/>
  <c r="R70" i="12"/>
  <c r="V64" i="11"/>
  <c r="W66" i="16"/>
  <c r="W60" i="11"/>
  <c r="T61" i="2"/>
  <c r="V61" i="15"/>
  <c r="R57" i="13"/>
  <c r="W61" i="7"/>
  <c r="R57" i="6"/>
  <c r="V50" i="15"/>
  <c r="V41" i="10"/>
  <c r="W41" i="10"/>
  <c r="R41" i="15"/>
  <c r="S34" i="10"/>
  <c r="T34" i="10"/>
  <c r="V22" i="2"/>
  <c r="W22" i="2"/>
  <c r="V16" i="16"/>
  <c r="W16" i="16"/>
  <c r="BC28" i="5"/>
  <c r="T55" i="8"/>
  <c r="S55" i="8"/>
  <c r="S54" i="12"/>
  <c r="T54" i="12"/>
  <c r="S39" i="11"/>
  <c r="T39" i="11"/>
  <c r="T29" i="16"/>
  <c r="S29" i="16"/>
  <c r="R206" i="10"/>
  <c r="R201" i="11"/>
  <c r="R199" i="10"/>
  <c r="R197" i="12"/>
  <c r="V196" i="2"/>
  <c r="W192" i="9"/>
  <c r="S195" i="13"/>
  <c r="R195" i="6"/>
  <c r="V188" i="6"/>
  <c r="R180" i="8"/>
  <c r="R182" i="16"/>
  <c r="W179" i="13"/>
  <c r="R179" i="13"/>
  <c r="R175" i="11"/>
  <c r="R175" i="12"/>
  <c r="R172" i="11"/>
  <c r="S179" i="7"/>
  <c r="R172" i="12"/>
  <c r="R173" i="2"/>
  <c r="R166" i="13"/>
  <c r="R160" i="12"/>
  <c r="R162" i="6"/>
  <c r="V160" i="13"/>
  <c r="V163" i="15"/>
  <c r="R159" i="2"/>
  <c r="W152" i="11"/>
  <c r="W153" i="8"/>
  <c r="W151" i="13"/>
  <c r="R146" i="12"/>
  <c r="S145" i="2"/>
  <c r="S147" i="15"/>
  <c r="T141" i="2"/>
  <c r="W135" i="8"/>
  <c r="R138" i="6"/>
  <c r="R137" i="13"/>
  <c r="T130" i="8"/>
  <c r="R126" i="10"/>
  <c r="R130" i="15"/>
  <c r="V120" i="12"/>
  <c r="S114" i="10"/>
  <c r="V121" i="7"/>
  <c r="T112" i="9"/>
  <c r="V114" i="6"/>
  <c r="W110" i="8"/>
  <c r="T109" i="10"/>
  <c r="W114" i="15"/>
  <c r="R117" i="7"/>
  <c r="R111" i="13"/>
  <c r="R104" i="10"/>
  <c r="T104" i="12"/>
  <c r="T103" i="10"/>
  <c r="W103" i="12"/>
  <c r="T105" i="15"/>
  <c r="T104" i="16"/>
  <c r="R109" i="7"/>
  <c r="W104" i="15"/>
  <c r="S102" i="13"/>
  <c r="T100" i="12"/>
  <c r="V99" i="12"/>
  <c r="R98" i="10"/>
  <c r="R102" i="15"/>
  <c r="V103" i="7"/>
  <c r="W95" i="8"/>
  <c r="R98" i="16"/>
  <c r="R94" i="13"/>
  <c r="W89" i="11"/>
  <c r="S89" i="10"/>
  <c r="R95" i="7"/>
  <c r="R91" i="15"/>
  <c r="V91" i="7"/>
  <c r="R86" i="13"/>
  <c r="R82" i="8"/>
  <c r="R81" i="10"/>
  <c r="R80" i="6"/>
  <c r="R76" i="12"/>
  <c r="T79" i="15"/>
  <c r="S75" i="8"/>
  <c r="T73" i="10"/>
  <c r="R77" i="15"/>
  <c r="R70" i="9"/>
  <c r="R71" i="10"/>
  <c r="W75" i="7"/>
  <c r="T67" i="16"/>
  <c r="R64" i="11"/>
  <c r="T62" i="13"/>
  <c r="T59" i="9"/>
  <c r="T66" i="7"/>
  <c r="R63" i="15"/>
  <c r="T57" i="9"/>
  <c r="V64" i="7"/>
  <c r="W57" i="6"/>
  <c r="W55" i="6"/>
  <c r="V55" i="6"/>
  <c r="V47" i="11"/>
  <c r="W47" i="11"/>
  <c r="S50" i="16"/>
  <c r="T50" i="16"/>
  <c r="V50" i="6"/>
  <c r="W50" i="6"/>
  <c r="S46" i="11"/>
  <c r="T46" i="11"/>
  <c r="V44" i="11"/>
  <c r="W44" i="11"/>
  <c r="S45" i="2"/>
  <c r="T45" i="2"/>
  <c r="W34" i="15"/>
  <c r="V34" i="15"/>
  <c r="V31" i="8"/>
  <c r="W31" i="8"/>
  <c r="T26" i="13"/>
  <c r="S26" i="13"/>
  <c r="T22" i="2"/>
  <c r="S22" i="2"/>
  <c r="EA55" i="27"/>
  <c r="FA55" i="27"/>
  <c r="CD48" i="5"/>
  <c r="BD48" i="5"/>
  <c r="AD8" i="23"/>
  <c r="CV8" i="27"/>
  <c r="N9" i="9"/>
  <c r="Y8" i="5"/>
  <c r="DR98" i="5"/>
  <c r="BK98" i="5"/>
  <c r="R53" i="16"/>
  <c r="R50" i="16"/>
  <c r="R45" i="10"/>
  <c r="R49" i="15"/>
  <c r="R40" i="2"/>
  <c r="R34" i="12"/>
  <c r="R23" i="9"/>
  <c r="W25" i="16"/>
  <c r="R22" i="12"/>
  <c r="R33" i="8"/>
  <c r="W22" i="9"/>
  <c r="W22" i="8"/>
  <c r="R53" i="9"/>
  <c r="R55" i="13"/>
  <c r="R55" i="6"/>
  <c r="R50" i="11"/>
  <c r="R48" i="9"/>
  <c r="CS23" i="27"/>
  <c r="V23" i="5"/>
  <c r="AA23" i="23"/>
  <c r="AI20" i="23"/>
  <c r="AD20" i="5"/>
  <c r="CS27" i="27"/>
  <c r="ET27" i="27" s="1"/>
  <c r="V27" i="5"/>
  <c r="AA27" i="23"/>
  <c r="DB77" i="27"/>
  <c r="FA77" i="27" s="1"/>
  <c r="AE76" i="5"/>
  <c r="AJ77" i="23"/>
  <c r="CS40" i="27"/>
  <c r="ET40" i="27" s="1"/>
  <c r="AA40" i="23"/>
  <c r="CB40" i="23" s="1"/>
  <c r="DE40" i="27"/>
  <c r="FD40" i="27" s="1"/>
  <c r="AH40" i="5"/>
  <c r="CG40" i="5" s="1"/>
  <c r="AM40" i="23"/>
  <c r="CL40" i="23" s="1"/>
  <c r="CW36" i="27"/>
  <c r="AE36" i="23"/>
  <c r="DB89" i="27"/>
  <c r="AE87" i="5"/>
  <c r="AJ88" i="23"/>
  <c r="DC38" i="27"/>
  <c r="FB38" i="27" s="1"/>
  <c r="AF38" i="5"/>
  <c r="AK38" i="23"/>
  <c r="DE81" i="27"/>
  <c r="FD81" i="27" s="1"/>
  <c r="AM81" i="23"/>
  <c r="CL81" i="23" s="1"/>
  <c r="AH80" i="5"/>
  <c r="CG80" i="5" s="1"/>
  <c r="CS38" i="27"/>
  <c r="V38" i="5"/>
  <c r="CV50" i="27"/>
  <c r="AD50" i="23"/>
  <c r="DB50" i="27"/>
  <c r="AE50" i="5"/>
  <c r="AJ50" i="23"/>
  <c r="DB32" i="27"/>
  <c r="AE32" i="5"/>
  <c r="AJ32" i="23"/>
  <c r="CT32" i="27"/>
  <c r="AB32" i="23"/>
  <c r="S129" i="3"/>
  <c r="AW129" i="3" s="1"/>
  <c r="P132" i="3"/>
  <c r="AV132" i="3" s="1"/>
  <c r="DB107" i="27"/>
  <c r="AE105" i="5"/>
  <c r="AJ106" i="23"/>
  <c r="DA95" i="27"/>
  <c r="AD93" i="5"/>
  <c r="AI94" i="23"/>
  <c r="CS22" i="27"/>
  <c r="V22" i="5"/>
  <c r="AA22" i="23"/>
  <c r="CR30" i="27"/>
  <c r="U30" i="5"/>
  <c r="Z30" i="23"/>
  <c r="CR32" i="27"/>
  <c r="U32" i="5"/>
  <c r="Z32" i="23"/>
  <c r="CR96" i="27"/>
  <c r="DS96" i="27" s="1"/>
  <c r="U94" i="5"/>
  <c r="CR50" i="27"/>
  <c r="U50" i="5"/>
  <c r="Z50" i="23"/>
  <c r="CA50" i="23" s="1"/>
  <c r="CO50" i="23" s="1"/>
  <c r="CR27" i="27"/>
  <c r="Z27" i="23"/>
  <c r="U27" i="5"/>
  <c r="CS8" i="27"/>
  <c r="AA8" i="23"/>
  <c r="CS44" i="27"/>
  <c r="V44" i="5"/>
  <c r="AA44" i="23"/>
  <c r="BB44" i="23" s="1"/>
  <c r="CS57" i="27"/>
  <c r="ET57" i="27" s="1"/>
  <c r="V57" i="5"/>
  <c r="AA57" i="23"/>
  <c r="V66" i="5"/>
  <c r="AA66" i="23"/>
  <c r="CS74" i="27"/>
  <c r="AA74" i="23"/>
  <c r="CS82" i="27"/>
  <c r="V81" i="5"/>
  <c r="AA82" i="23"/>
  <c r="CB82" i="23" s="1"/>
  <c r="CS97" i="27"/>
  <c r="V95" i="5"/>
  <c r="CS37" i="27"/>
  <c r="V37" i="5"/>
  <c r="AA37" i="23"/>
  <c r="CS14" i="27"/>
  <c r="DT14" i="27" s="1"/>
  <c r="V14" i="5"/>
  <c r="AA14" i="23"/>
  <c r="CT12" i="27"/>
  <c r="AB12" i="23"/>
  <c r="W12" i="5"/>
  <c r="CT25" i="27"/>
  <c r="W25" i="5"/>
  <c r="AB25" i="23"/>
  <c r="CT42" i="27"/>
  <c r="W42" i="5"/>
  <c r="AB42" i="23"/>
  <c r="CC42" i="23" s="1"/>
  <c r="CT57" i="27"/>
  <c r="W57" i="5"/>
  <c r="AB57" i="23"/>
  <c r="CT63" i="27"/>
  <c r="W63" i="5"/>
  <c r="AB63" i="23"/>
  <c r="CT89" i="27"/>
  <c r="AB88" i="23"/>
  <c r="CT112" i="27"/>
  <c r="W110" i="5"/>
  <c r="AB111" i="23"/>
  <c r="BC111" i="23" s="1"/>
  <c r="CT111" i="27"/>
  <c r="W109" i="5"/>
  <c r="CU4" i="27"/>
  <c r="X4" i="5"/>
  <c r="AC4" i="23"/>
  <c r="CU12" i="27"/>
  <c r="EV12" i="27" s="1"/>
  <c r="X12" i="5"/>
  <c r="AC12" i="23"/>
  <c r="CU51" i="27"/>
  <c r="EV51" i="27" s="1"/>
  <c r="AC51" i="23"/>
  <c r="X51" i="5"/>
  <c r="CU60" i="27"/>
  <c r="AC60" i="23"/>
  <c r="X60" i="5"/>
  <c r="CU68" i="27"/>
  <c r="X67" i="5"/>
  <c r="AC68" i="23"/>
  <c r="CU73" i="27"/>
  <c r="X72" i="5"/>
  <c r="AC73" i="23"/>
  <c r="CU79" i="27"/>
  <c r="X78" i="5"/>
  <c r="AC79" i="23"/>
  <c r="CU90" i="27"/>
  <c r="DV90" i="27" s="1"/>
  <c r="GP90" i="27" s="1"/>
  <c r="X88" i="5"/>
  <c r="AC89" i="23"/>
  <c r="CU109" i="27"/>
  <c r="AC108" i="23"/>
  <c r="X107" i="5"/>
  <c r="CU72" i="27"/>
  <c r="AC72" i="23"/>
  <c r="X71" i="5"/>
  <c r="CV10" i="27"/>
  <c r="DW10" i="27" s="1"/>
  <c r="Y10" i="5"/>
  <c r="AD10" i="23"/>
  <c r="CV15" i="27"/>
  <c r="EW15" i="27" s="1"/>
  <c r="Y15" i="5"/>
  <c r="AZ15" i="5" s="1"/>
  <c r="CV38" i="27"/>
  <c r="AD38" i="23"/>
  <c r="CV42" i="27"/>
  <c r="Y42" i="5"/>
  <c r="CV68" i="27"/>
  <c r="Y67" i="5"/>
  <c r="AD68" i="23"/>
  <c r="CV92" i="27"/>
  <c r="Y90" i="5"/>
  <c r="AD91" i="23"/>
  <c r="CV98" i="27"/>
  <c r="Y96" i="5"/>
  <c r="AD97" i="23"/>
  <c r="CV37" i="27"/>
  <c r="AD37" i="23"/>
  <c r="Y37" i="5"/>
  <c r="CV86" i="27"/>
  <c r="AD86" i="23"/>
  <c r="Y85" i="5"/>
  <c r="CV36" i="27"/>
  <c r="Y36" i="5"/>
  <c r="CW3" i="27"/>
  <c r="DX3" i="27" s="1"/>
  <c r="AE3" i="23"/>
  <c r="Z3" i="5"/>
  <c r="CW13" i="27"/>
  <c r="AE13" i="23"/>
  <c r="Z13" i="5"/>
  <c r="CW22" i="27"/>
  <c r="Z22" i="5"/>
  <c r="AE22" i="23"/>
  <c r="CW39" i="27"/>
  <c r="AE39" i="23"/>
  <c r="Z39" i="5"/>
  <c r="CW53" i="27"/>
  <c r="EX53" i="27" s="1"/>
  <c r="Z53" i="5"/>
  <c r="AE53" i="23"/>
  <c r="CW62" i="27"/>
  <c r="EX62" i="27" s="1"/>
  <c r="Z62" i="5"/>
  <c r="CW70" i="27"/>
  <c r="AE70" i="23"/>
  <c r="Z69" i="5"/>
  <c r="CW75" i="27"/>
  <c r="EX75" i="27" s="1"/>
  <c r="Z74" i="5"/>
  <c r="AE75" i="23"/>
  <c r="CW79" i="27"/>
  <c r="Z78" i="5"/>
  <c r="AE79" i="23"/>
  <c r="CW82" i="27"/>
  <c r="Z81" i="5"/>
  <c r="AE82" i="23"/>
  <c r="CW72" i="27"/>
  <c r="Z71" i="5"/>
  <c r="AE72" i="23"/>
  <c r="CF72" i="23" s="1"/>
  <c r="CZ6" i="27"/>
  <c r="AC6" i="5"/>
  <c r="AH6" i="23"/>
  <c r="CZ15" i="27"/>
  <c r="AH15" i="23"/>
  <c r="AC15" i="5"/>
  <c r="CZ22" i="27"/>
  <c r="AH22" i="23"/>
  <c r="AC22" i="5"/>
  <c r="CZ42" i="27"/>
  <c r="AC42" i="5"/>
  <c r="CZ51" i="27"/>
  <c r="AH51" i="23"/>
  <c r="AC51" i="5"/>
  <c r="BB51" i="5" s="1"/>
  <c r="CZ70" i="27"/>
  <c r="AC69" i="5"/>
  <c r="CZ76" i="27"/>
  <c r="AC75" i="5"/>
  <c r="AH76" i="23"/>
  <c r="CZ84" i="27"/>
  <c r="AC83" i="5"/>
  <c r="AH84" i="23"/>
  <c r="CZ100" i="27"/>
  <c r="AH99" i="23"/>
  <c r="AC98" i="5"/>
  <c r="CZ85" i="27"/>
  <c r="AC84" i="5"/>
  <c r="AH85" i="23"/>
  <c r="CZ107" i="27"/>
  <c r="AC105" i="5"/>
  <c r="AH106" i="23"/>
  <c r="DA4" i="27"/>
  <c r="AD4" i="5"/>
  <c r="AI4" i="23"/>
  <c r="DA12" i="27"/>
  <c r="AI12" i="23"/>
  <c r="AD12" i="5"/>
  <c r="CC12" i="5" s="1"/>
  <c r="DA19" i="27"/>
  <c r="AD19" i="5"/>
  <c r="DA33" i="27"/>
  <c r="AD33" i="5"/>
  <c r="AI33" i="23"/>
  <c r="DA45" i="27"/>
  <c r="AD45" i="5"/>
  <c r="AI45" i="23"/>
  <c r="DA53" i="27"/>
  <c r="AD53" i="5"/>
  <c r="AI53" i="23"/>
  <c r="AI59" i="23"/>
  <c r="DA59" i="27"/>
  <c r="AD59" i="5"/>
  <c r="DA64" i="27"/>
  <c r="AI64" i="23"/>
  <c r="DA70" i="27"/>
  <c r="DZ70" i="27" s="1"/>
  <c r="AD69" i="5"/>
  <c r="AI70" i="23"/>
  <c r="DA75" i="27"/>
  <c r="AI75" i="23"/>
  <c r="AD74" i="5"/>
  <c r="DA84" i="27"/>
  <c r="AD83" i="5"/>
  <c r="AI84" i="23"/>
  <c r="DA94" i="27"/>
  <c r="AD92" i="5"/>
  <c r="DA37" i="27"/>
  <c r="AD37" i="5"/>
  <c r="DA85" i="27"/>
  <c r="AD84" i="5"/>
  <c r="AI85" i="23"/>
  <c r="DB3" i="27"/>
  <c r="AE3" i="5"/>
  <c r="DB9" i="27"/>
  <c r="AE9" i="5"/>
  <c r="AJ9" i="23"/>
  <c r="DB15" i="27"/>
  <c r="AE15" i="5"/>
  <c r="AJ15" i="23"/>
  <c r="DB46" i="27"/>
  <c r="FA46" i="27" s="1"/>
  <c r="AE46" i="5"/>
  <c r="AJ46" i="23"/>
  <c r="DB56" i="27"/>
  <c r="AJ56" i="23"/>
  <c r="AE56" i="5"/>
  <c r="DB62" i="27"/>
  <c r="AE62" i="5"/>
  <c r="AJ62" i="23"/>
  <c r="DB75" i="27"/>
  <c r="AJ75" i="23"/>
  <c r="AE86" i="5"/>
  <c r="BD86" i="5" s="1"/>
  <c r="DB88" i="27"/>
  <c r="AJ87" i="23"/>
  <c r="DB97" i="27"/>
  <c r="EA97" i="27" s="1"/>
  <c r="AJ96" i="23"/>
  <c r="AE95" i="5"/>
  <c r="DB112" i="27"/>
  <c r="AE110" i="5"/>
  <c r="BD110" i="5" s="1"/>
  <c r="AJ111" i="23"/>
  <c r="DB36" i="27"/>
  <c r="AE36" i="5"/>
  <c r="DC9" i="27"/>
  <c r="AF9" i="5"/>
  <c r="AK9" i="23"/>
  <c r="DC20" i="27"/>
  <c r="AF20" i="5"/>
  <c r="AK20" i="23"/>
  <c r="BA165" i="5"/>
  <c r="CA165" i="5"/>
  <c r="BE165" i="5"/>
  <c r="CE165" i="5"/>
  <c r="BE166" i="5"/>
  <c r="CE166" i="5"/>
  <c r="AY168" i="5"/>
  <c r="DS168" i="5" s="1"/>
  <c r="BY168" i="5"/>
  <c r="BV169" i="5"/>
  <c r="AV169" i="5"/>
  <c r="AZ169" i="5"/>
  <c r="BZ169" i="5"/>
  <c r="AZ170" i="5"/>
  <c r="BZ170" i="5"/>
  <c r="BV171" i="5"/>
  <c r="AV171" i="5"/>
  <c r="BD172" i="5"/>
  <c r="CD172" i="5"/>
  <c r="BW173" i="5"/>
  <c r="AW173" i="5"/>
  <c r="BA173" i="5"/>
  <c r="CA173" i="5"/>
  <c r="BW174" i="5"/>
  <c r="AW174" i="5"/>
  <c r="BA174" i="5"/>
  <c r="CA174" i="5"/>
  <c r="BE174" i="5"/>
  <c r="CE174" i="5"/>
  <c r="AX175" i="5"/>
  <c r="BX175" i="5"/>
  <c r="BB175" i="5"/>
  <c r="CB175" i="5"/>
  <c r="CF175" i="5"/>
  <c r="BF175" i="5"/>
  <c r="BY176" i="5"/>
  <c r="AY176" i="5"/>
  <c r="BC176" i="5"/>
  <c r="CC176" i="5"/>
  <c r="CQ176" i="5" s="1"/>
  <c r="AV177" i="5"/>
  <c r="BV177" i="5"/>
  <c r="CJ177" i="5" s="1"/>
  <c r="BD177" i="5"/>
  <c r="CD177" i="5"/>
  <c r="AZ178" i="5"/>
  <c r="BZ178" i="5"/>
  <c r="BD178" i="5"/>
  <c r="CD178" i="5"/>
  <c r="AW179" i="5"/>
  <c r="BW179" i="5"/>
  <c r="BA179" i="5"/>
  <c r="CA179" i="5"/>
  <c r="DA20" i="27"/>
  <c r="P4" i="13"/>
  <c r="Q4" i="13" s="1"/>
  <c r="V4" i="13"/>
  <c r="CR93" i="27"/>
  <c r="U91" i="5"/>
  <c r="Z92" i="23"/>
  <c r="CR5" i="27"/>
  <c r="U5" i="5"/>
  <c r="CZ94" i="27"/>
  <c r="AH93" i="23"/>
  <c r="CW57" i="27"/>
  <c r="Z57" i="5"/>
  <c r="AE57" i="23"/>
  <c r="CV27" i="27"/>
  <c r="DW27" i="27" s="1"/>
  <c r="AD27" i="23"/>
  <c r="Y27" i="5"/>
  <c r="CV29" i="27"/>
  <c r="EW29" i="27" s="1"/>
  <c r="Y29" i="5"/>
  <c r="CW11" i="27"/>
  <c r="AE11" i="23"/>
  <c r="Z11" i="5"/>
  <c r="CU45" i="27"/>
  <c r="AC45" i="23"/>
  <c r="X45" i="5"/>
  <c r="CS16" i="27"/>
  <c r="V16" i="5"/>
  <c r="AA16" i="23"/>
  <c r="CT30" i="27"/>
  <c r="W30" i="5"/>
  <c r="AX30" i="5" s="1"/>
  <c r="CT7" i="27"/>
  <c r="EU7" i="27" s="1"/>
  <c r="W7" i="5"/>
  <c r="AB7" i="23"/>
  <c r="CV19" i="27"/>
  <c r="DW19" i="27" s="1"/>
  <c r="Y19" i="5"/>
  <c r="AD19" i="23"/>
  <c r="CT100" i="27"/>
  <c r="AB99" i="23"/>
  <c r="CS51" i="27"/>
  <c r="AA51" i="23"/>
  <c r="CR57" i="27"/>
  <c r="U57" i="5"/>
  <c r="Z57" i="23"/>
  <c r="CR7" i="27"/>
  <c r="DS7" i="27" s="1"/>
  <c r="EF7" i="27" s="1"/>
  <c r="Z7" i="23"/>
  <c r="U7" i="5"/>
  <c r="CV82" i="27"/>
  <c r="Y81" i="5"/>
  <c r="AD82" i="23"/>
  <c r="BE82" i="23" s="1"/>
  <c r="CR94" i="27"/>
  <c r="U92" i="5"/>
  <c r="Z93" i="23"/>
  <c r="CV65" i="27"/>
  <c r="DW65" i="27" s="1"/>
  <c r="AD65" i="23"/>
  <c r="Y65" i="5"/>
  <c r="CS62" i="27"/>
  <c r="V62" i="5"/>
  <c r="AA62" i="23"/>
  <c r="CV90" i="27"/>
  <c r="AD89" i="23"/>
  <c r="Y88" i="5"/>
  <c r="DB61" i="27"/>
  <c r="EA61" i="27" s="1"/>
  <c r="AE61" i="5"/>
  <c r="AJ61" i="23"/>
  <c r="DB26" i="27"/>
  <c r="AE26" i="5"/>
  <c r="CV45" i="27"/>
  <c r="Y45" i="5"/>
  <c r="AD45" i="23"/>
  <c r="DA41" i="27"/>
  <c r="AD41" i="5"/>
  <c r="AI41" i="23"/>
  <c r="CS32" i="27"/>
  <c r="V32" i="5"/>
  <c r="AW32" i="5" s="1"/>
  <c r="AA32" i="23"/>
  <c r="CR25" i="27"/>
  <c r="Z25" i="23"/>
  <c r="U25" i="5"/>
  <c r="CT33" i="27"/>
  <c r="AB33" i="23"/>
  <c r="W33" i="5"/>
  <c r="CU110" i="27"/>
  <c r="X108" i="5"/>
  <c r="AC109" i="23"/>
  <c r="CT43" i="27"/>
  <c r="W43" i="5"/>
  <c r="AB43" i="23"/>
  <c r="CW102" i="27"/>
  <c r="Z100" i="5"/>
  <c r="AE101" i="23"/>
  <c r="DA63" i="27"/>
  <c r="AD63" i="5"/>
  <c r="DE83" i="27"/>
  <c r="FD83" i="27" s="1"/>
  <c r="AH82" i="5"/>
  <c r="CG82" i="5" s="1"/>
  <c r="AM83" i="23"/>
  <c r="CL83" i="23" s="1"/>
  <c r="CT86" i="27"/>
  <c r="W85" i="5"/>
  <c r="CT87" i="27"/>
  <c r="AB86" i="23"/>
  <c r="CT85" i="27"/>
  <c r="W84" i="5"/>
  <c r="AB85" i="23"/>
  <c r="DE106" i="27"/>
  <c r="FD106" i="27" s="1"/>
  <c r="AM105" i="23"/>
  <c r="CL105" i="23" s="1"/>
  <c r="AH104" i="5"/>
  <c r="CG104" i="5" s="1"/>
  <c r="CT102" i="27"/>
  <c r="DU102" i="27" s="1"/>
  <c r="GO102" i="27" s="1"/>
  <c r="W100" i="5"/>
  <c r="AB101" i="23"/>
  <c r="CT110" i="27"/>
  <c r="AB109" i="23"/>
  <c r="W108" i="5"/>
  <c r="CV101" i="27"/>
  <c r="AD100" i="23"/>
  <c r="CU96" i="27"/>
  <c r="X94" i="5"/>
  <c r="AC95" i="23"/>
  <c r="CU78" i="27"/>
  <c r="X77" i="5"/>
  <c r="AY77" i="5" s="1"/>
  <c r="AC78" i="23"/>
  <c r="CD78" i="23" s="1"/>
  <c r="DC25" i="27"/>
  <c r="AK25" i="23"/>
  <c r="AF25" i="5"/>
  <c r="AH25" i="5"/>
  <c r="CG25" i="5" s="1"/>
  <c r="AM25" i="23"/>
  <c r="CL25" i="23" s="1"/>
  <c r="CR58" i="27"/>
  <c r="U58" i="5"/>
  <c r="Z58" i="23"/>
  <c r="DA27" i="27"/>
  <c r="AD27" i="5"/>
  <c r="AI27" i="23"/>
  <c r="DB43" i="27"/>
  <c r="FA43" i="27" s="1"/>
  <c r="AJ43" i="23"/>
  <c r="AE43" i="5"/>
  <c r="DE103" i="27"/>
  <c r="FD103" i="27" s="1"/>
  <c r="AH101" i="5"/>
  <c r="CG101" i="5" s="1"/>
  <c r="AM102" i="23"/>
  <c r="CL102" i="23" s="1"/>
  <c r="DE33" i="27"/>
  <c r="FD33" i="27" s="1"/>
  <c r="AM33" i="23"/>
  <c r="CL33" i="23" s="1"/>
  <c r="Y3" i="5"/>
  <c r="CV3" i="27"/>
  <c r="AD3" i="23"/>
  <c r="AH3" i="5"/>
  <c r="CG3" i="5" s="1"/>
  <c r="DE3" i="27"/>
  <c r="FD3" i="27" s="1"/>
  <c r="AM3" i="23"/>
  <c r="CL3" i="23" s="1"/>
  <c r="DE45" i="27"/>
  <c r="FD45" i="27" s="1"/>
  <c r="AM45" i="23"/>
  <c r="CL45" i="23" s="1"/>
  <c r="AH45" i="5"/>
  <c r="CG45" i="5" s="1"/>
  <c r="DC54" i="27"/>
  <c r="AF54" i="5"/>
  <c r="AK54" i="23"/>
  <c r="DD32" i="27"/>
  <c r="EC32" i="27" s="1"/>
  <c r="AG32" i="5"/>
  <c r="AL32" i="23"/>
  <c r="DC27" i="27"/>
  <c r="AF27" i="5"/>
  <c r="AK27" i="23"/>
  <c r="DE97" i="27"/>
  <c r="FD97" i="27" s="1"/>
  <c r="AM96" i="23"/>
  <c r="CL96" i="23" s="1"/>
  <c r="DC97" i="27"/>
  <c r="AF95" i="5"/>
  <c r="AK96" i="23"/>
  <c r="DB94" i="27"/>
  <c r="AJ93" i="23"/>
  <c r="AK108" i="23"/>
  <c r="DC109" i="27"/>
  <c r="AF107" i="5"/>
  <c r="CV110" i="27"/>
  <c r="Y108" i="5"/>
  <c r="AD109" i="23"/>
  <c r="CR51" i="27"/>
  <c r="Z51" i="23"/>
  <c r="DD85" i="27"/>
  <c r="EC85" i="27" s="1"/>
  <c r="AL85" i="23"/>
  <c r="AG84" i="5"/>
  <c r="CZ111" i="27"/>
  <c r="AC109" i="5"/>
  <c r="AH110" i="23"/>
  <c r="DD106" i="27"/>
  <c r="AL105" i="23"/>
  <c r="BK105" i="23" s="1"/>
  <c r="CW5" i="27"/>
  <c r="DX5" i="27" s="1"/>
  <c r="Z5" i="5"/>
  <c r="AE5" i="23"/>
  <c r="CW86" i="27"/>
  <c r="CW87" i="27"/>
  <c r="DX87" i="27" s="1"/>
  <c r="AE86" i="23"/>
  <c r="Z85" i="5"/>
  <c r="CA85" i="5" s="1"/>
  <c r="CU16" i="27"/>
  <c r="X16" i="5"/>
  <c r="CZ38" i="27"/>
  <c r="EY38" i="27" s="1"/>
  <c r="AH38" i="23"/>
  <c r="CZ91" i="27"/>
  <c r="AC89" i="5"/>
  <c r="CS10" i="27"/>
  <c r="V10" i="5"/>
  <c r="AA10" i="23"/>
  <c r="DD80" i="27"/>
  <c r="AL80" i="23"/>
  <c r="AG79" i="5"/>
  <c r="DA91" i="27"/>
  <c r="AD89" i="5"/>
  <c r="CR40" i="27"/>
  <c r="ES40" i="27" s="1"/>
  <c r="U40" i="5"/>
  <c r="Z40" i="23"/>
  <c r="CU92" i="27"/>
  <c r="AC91" i="23"/>
  <c r="CT96" i="27"/>
  <c r="W94" i="5"/>
  <c r="AB95" i="23"/>
  <c r="CC95" i="23" s="1"/>
  <c r="DA50" i="27"/>
  <c r="AD50" i="5"/>
  <c r="AI50" i="23"/>
  <c r="DA93" i="27"/>
  <c r="AD91" i="5"/>
  <c r="AI92" i="23"/>
  <c r="CR14" i="27"/>
  <c r="ES14" i="27" s="1"/>
  <c r="FG14" i="27" s="1"/>
  <c r="U14" i="5"/>
  <c r="Z14" i="23"/>
  <c r="CU50" i="27"/>
  <c r="X50" i="5"/>
  <c r="AB132" i="3"/>
  <c r="AZ132" i="3" s="1"/>
  <c r="AK41" i="3"/>
  <c r="BC41" i="3" s="1"/>
  <c r="M133" i="3"/>
  <c r="AU133" i="3" s="1"/>
  <c r="P135" i="3"/>
  <c r="AV135" i="3" s="1"/>
  <c r="AH37" i="3"/>
  <c r="BB37" i="3" s="1"/>
  <c r="AK6" i="3"/>
  <c r="BC6" i="3" s="1"/>
  <c r="AH46" i="3"/>
  <c r="BB46" i="3" s="1"/>
  <c r="DD96" i="27"/>
  <c r="AG94" i="5"/>
  <c r="DD27" i="27"/>
  <c r="AL27" i="23"/>
  <c r="AG27" i="5"/>
  <c r="DB81" i="27"/>
  <c r="EA81" i="27" s="1"/>
  <c r="AE80" i="5"/>
  <c r="AJ81" i="23"/>
  <c r="CZ102" i="27"/>
  <c r="AC100" i="5"/>
  <c r="CB100" i="5" s="1"/>
  <c r="AH101" i="23"/>
  <c r="CU97" i="27"/>
  <c r="AC96" i="23"/>
  <c r="W82" i="5"/>
  <c r="AB83" i="23"/>
  <c r="CT83" i="27"/>
  <c r="CT45" i="27"/>
  <c r="W45" i="5"/>
  <c r="AB45" i="23"/>
  <c r="CR110" i="27"/>
  <c r="U108" i="5"/>
  <c r="Z109" i="23"/>
  <c r="CR34" i="27"/>
  <c r="Z34" i="23"/>
  <c r="CT78" i="27"/>
  <c r="AB78" i="23"/>
  <c r="W77" i="5"/>
  <c r="DE36" i="27"/>
  <c r="FD36" i="27" s="1"/>
  <c r="AM36" i="23"/>
  <c r="CL36" i="23" s="1"/>
  <c r="AH36" i="5"/>
  <c r="CG36" i="5" s="1"/>
  <c r="BE112" i="5"/>
  <c r="CE112" i="5"/>
  <c r="BX114" i="5"/>
  <c r="AX114" i="5"/>
  <c r="AV119" i="5"/>
  <c r="BV119" i="5"/>
  <c r="AZ119" i="5"/>
  <c r="BM119" i="5" s="1"/>
  <c r="BZ119" i="5"/>
  <c r="BA120" i="5"/>
  <c r="CA120" i="5"/>
  <c r="AX123" i="5"/>
  <c r="BX123" i="5"/>
  <c r="CB123" i="5"/>
  <c r="CP123" i="5" s="1"/>
  <c r="BB123" i="5"/>
  <c r="AY124" i="5"/>
  <c r="BY124" i="5"/>
  <c r="CC124" i="5"/>
  <c r="BC124" i="5"/>
  <c r="AZ126" i="5"/>
  <c r="BZ126" i="5"/>
  <c r="BW128" i="5"/>
  <c r="AW128" i="5"/>
  <c r="BA128" i="5"/>
  <c r="CA128" i="5"/>
  <c r="BB131" i="5"/>
  <c r="CB131" i="5"/>
  <c r="CP131" i="5" s="1"/>
  <c r="BF131" i="5"/>
  <c r="CF131" i="5"/>
  <c r="BF132" i="5"/>
  <c r="CF132" i="5"/>
  <c r="CC135" i="5"/>
  <c r="BC135" i="5"/>
  <c r="AY136" i="5"/>
  <c r="BY136" i="5"/>
  <c r="BD138" i="5"/>
  <c r="CD138" i="5"/>
  <c r="BD140" i="5"/>
  <c r="CD140" i="5"/>
  <c r="AW142" i="5"/>
  <c r="BW142" i="5"/>
  <c r="CA142" i="5"/>
  <c r="BA142" i="5"/>
  <c r="BE142" i="5"/>
  <c r="CE142" i="5"/>
  <c r="BC145" i="5"/>
  <c r="CC145" i="5"/>
  <c r="BV148" i="5"/>
  <c r="AV148" i="5"/>
  <c r="AZ148" i="5"/>
  <c r="BZ148" i="5"/>
  <c r="BD148" i="5"/>
  <c r="CD148" i="5"/>
  <c r="AW149" i="5"/>
  <c r="BW149" i="5"/>
  <c r="BA149" i="5"/>
  <c r="CA149" i="5"/>
  <c r="BE149" i="5"/>
  <c r="CE149" i="5"/>
  <c r="AW150" i="5"/>
  <c r="BW150" i="5"/>
  <c r="AY155" i="5"/>
  <c r="BY155" i="5"/>
  <c r="AV157" i="5"/>
  <c r="BV157" i="5"/>
  <c r="CJ157" i="5" s="1"/>
  <c r="BQ157" i="5"/>
  <c r="DX157" i="5"/>
  <c r="BD158" i="5"/>
  <c r="CD158" i="5"/>
  <c r="AV160" i="5"/>
  <c r="DP160" i="5" s="1"/>
  <c r="BV160" i="5"/>
  <c r="AZ160" i="5"/>
  <c r="BZ160" i="5"/>
  <c r="AW161" i="5"/>
  <c r="BW161" i="5"/>
  <c r="BA162" i="5"/>
  <c r="CA162" i="5"/>
  <c r="AX166" i="5"/>
  <c r="BX166" i="5"/>
  <c r="AZ168" i="5"/>
  <c r="BZ168" i="5"/>
  <c r="BD168" i="5"/>
  <c r="CD168" i="5"/>
  <c r="AW169" i="5"/>
  <c r="BW169" i="5"/>
  <c r="CA170" i="5"/>
  <c r="BA170" i="5"/>
  <c r="AW172" i="5"/>
  <c r="BW172" i="5"/>
  <c r="CA172" i="5"/>
  <c r="BA172" i="5"/>
  <c r="AX173" i="5"/>
  <c r="BX173" i="5"/>
  <c r="AV176" i="5"/>
  <c r="BV176" i="5"/>
  <c r="BX179" i="5"/>
  <c r="AX179" i="5"/>
  <c r="CF179" i="5"/>
  <c r="BF179" i="5"/>
  <c r="AZ180" i="5"/>
  <c r="BZ180" i="5"/>
  <c r="CT95" i="27"/>
  <c r="W93" i="5"/>
  <c r="AB94" i="23"/>
  <c r="CR95" i="27"/>
  <c r="Z94" i="23"/>
  <c r="CR70" i="27"/>
  <c r="ES70" i="27" s="1"/>
  <c r="Z70" i="23"/>
  <c r="CR74" i="27"/>
  <c r="U73" i="5"/>
  <c r="CR78" i="27"/>
  <c r="Z78" i="23"/>
  <c r="CA78" i="23" s="1"/>
  <c r="U77" i="5"/>
  <c r="CR82" i="27"/>
  <c r="U81" i="5"/>
  <c r="Z82" i="23"/>
  <c r="CT68" i="27"/>
  <c r="W67" i="5"/>
  <c r="AB68" i="23"/>
  <c r="CV55" i="27"/>
  <c r="Y55" i="5"/>
  <c r="AD55" i="23"/>
  <c r="AH67" i="23"/>
  <c r="CZ67" i="27"/>
  <c r="AH66" i="23"/>
  <c r="AI67" i="23"/>
  <c r="DA67" i="27"/>
  <c r="DZ67" i="27" s="1"/>
  <c r="DA66" i="27"/>
  <c r="AD66" i="5"/>
  <c r="AI66" i="23"/>
  <c r="CT49" i="27"/>
  <c r="W49" i="5"/>
  <c r="AB49" i="23"/>
  <c r="CV34" i="27"/>
  <c r="DW34" i="27" s="1"/>
  <c r="AD34" i="23"/>
  <c r="DB99" i="27"/>
  <c r="AJ98" i="23"/>
  <c r="DC35" i="27"/>
  <c r="AF35" i="5"/>
  <c r="DB79" i="27"/>
  <c r="AE78" i="5"/>
  <c r="CZ29" i="27"/>
  <c r="AC29" i="5"/>
  <c r="DW154" i="5"/>
  <c r="BY167" i="5"/>
  <c r="CD139" i="5"/>
  <c r="BB115" i="5"/>
  <c r="DP158" i="5"/>
  <c r="DC158" i="5" s="1"/>
  <c r="CC134" i="5"/>
  <c r="DW134" i="5"/>
  <c r="BY175" i="5"/>
  <c r="BX152" i="5"/>
  <c r="BB113" i="5"/>
  <c r="CE178" i="5"/>
  <c r="CC175" i="5"/>
  <c r="CD159" i="5"/>
  <c r="CE151" i="5"/>
  <c r="CF121" i="5"/>
  <c r="CE171" i="5"/>
  <c r="BL146" i="5"/>
  <c r="BW120" i="5"/>
  <c r="BB132" i="5"/>
  <c r="BO132" i="5" s="1"/>
  <c r="BV125" i="5"/>
  <c r="DZ165" i="5"/>
  <c r="BV158" i="5"/>
  <c r="BB173" i="5"/>
  <c r="BZ125" i="5"/>
  <c r="DY120" i="5"/>
  <c r="CD160" i="5"/>
  <c r="AZ127" i="5"/>
  <c r="BW170" i="5"/>
  <c r="CE162" i="5"/>
  <c r="AV117" i="5"/>
  <c r="DQ151" i="5"/>
  <c r="DQ170" i="5"/>
  <c r="BZ159" i="5"/>
  <c r="AX122" i="5"/>
  <c r="BA141" i="5"/>
  <c r="AX174" i="5"/>
  <c r="BB122" i="5"/>
  <c r="BW151" i="5"/>
  <c r="AZ118" i="5"/>
  <c r="CA161" i="5"/>
  <c r="CE120" i="5"/>
  <c r="CC154" i="5"/>
  <c r="DY169" i="5"/>
  <c r="CE177" i="5"/>
  <c r="CE172" i="5"/>
  <c r="BW164" i="5"/>
  <c r="CC147" i="5"/>
  <c r="AW162" i="5"/>
  <c r="CA164" i="5"/>
  <c r="AZ138" i="5"/>
  <c r="BY153" i="5"/>
  <c r="AL28" i="23"/>
  <c r="U93" i="5"/>
  <c r="AJ79" i="23"/>
  <c r="CV59" i="27"/>
  <c r="EW59" i="27" s="1"/>
  <c r="Y59" i="5"/>
  <c r="CT56" i="27"/>
  <c r="W56" i="5"/>
  <c r="CW98" i="27"/>
  <c r="Z96" i="5"/>
  <c r="BA96" i="5" s="1"/>
  <c r="CW26" i="27"/>
  <c r="Z26" i="5"/>
  <c r="CZ37" i="27"/>
  <c r="AC37" i="5"/>
  <c r="CT69" i="27"/>
  <c r="W68" i="5"/>
  <c r="AF108" i="5"/>
  <c r="DC110" i="27"/>
  <c r="AD67" i="23"/>
  <c r="CV66" i="27"/>
  <c r="CV67" i="27"/>
  <c r="R200" i="14"/>
  <c r="R192" i="14"/>
  <c r="R184" i="14"/>
  <c r="R160" i="14"/>
  <c r="R152" i="14"/>
  <c r="R148" i="14"/>
  <c r="R68" i="14"/>
  <c r="R64" i="14"/>
  <c r="R56" i="14"/>
  <c r="R48" i="14"/>
  <c r="AC20" i="5"/>
  <c r="CZ20" i="27"/>
  <c r="AK39" i="3"/>
  <c r="BC39" i="3" s="1"/>
  <c r="AB138" i="3"/>
  <c r="AZ138" i="3" s="1"/>
  <c r="AK16" i="3"/>
  <c r="BC16" i="3" s="1"/>
  <c r="AH16" i="3"/>
  <c r="BB16" i="3" s="1"/>
  <c r="AH41" i="3"/>
  <c r="BB41" i="3" s="1"/>
  <c r="AE128" i="3"/>
  <c r="BA128" i="3" s="1"/>
  <c r="S4" i="3"/>
  <c r="AW4" i="3" s="1"/>
  <c r="S137" i="3"/>
  <c r="AW137" i="3" s="1"/>
  <c r="M130" i="3"/>
  <c r="AU130" i="3" s="1"/>
  <c r="M131" i="3"/>
  <c r="AU131" i="3" s="1"/>
  <c r="M137" i="3"/>
  <c r="AU137" i="3" s="1"/>
  <c r="J127" i="3"/>
  <c r="AT127" i="3" s="1"/>
  <c r="J135" i="3"/>
  <c r="AT135" i="3" s="1"/>
  <c r="Y126" i="3"/>
  <c r="AY126" i="3" s="1"/>
  <c r="S134" i="3"/>
  <c r="AW134" i="3" s="1"/>
  <c r="J133" i="3"/>
  <c r="AT133" i="3" s="1"/>
  <c r="P136" i="3"/>
  <c r="AV136" i="3" s="1"/>
  <c r="AH19" i="3"/>
  <c r="BB19" i="3" s="1"/>
  <c r="AH2" i="3"/>
  <c r="BB2" i="3" s="1"/>
  <c r="AH129" i="3"/>
  <c r="BB129" i="3" s="1"/>
  <c r="M128" i="3"/>
  <c r="AU128" i="3" s="1"/>
  <c r="AK21" i="3"/>
  <c r="BC21" i="3" s="1"/>
  <c r="AK26" i="3"/>
  <c r="BC26" i="3" s="1"/>
  <c r="AK17" i="3"/>
  <c r="BC17" i="3" s="1"/>
  <c r="AH42" i="3"/>
  <c r="BB42" i="3" s="1"/>
  <c r="P171" i="3"/>
  <c r="AV171" i="3" s="1"/>
  <c r="P163" i="3"/>
  <c r="AV163" i="3" s="1"/>
  <c r="P159" i="3"/>
  <c r="AV159" i="3" s="1"/>
  <c r="P155" i="3"/>
  <c r="AV155" i="3" s="1"/>
  <c r="P147" i="3"/>
  <c r="AV147" i="3" s="1"/>
  <c r="P143" i="3"/>
  <c r="AV143" i="3" s="1"/>
  <c r="R149" i="15"/>
  <c r="R143" i="10"/>
  <c r="S87" i="10"/>
  <c r="V87" i="16"/>
  <c r="T82" i="12"/>
  <c r="W57" i="9"/>
  <c r="V57" i="9"/>
  <c r="W65" i="7"/>
  <c r="V65" i="7"/>
  <c r="T64" i="7"/>
  <c r="W55" i="11"/>
  <c r="W56" i="13"/>
  <c r="R55" i="16"/>
  <c r="R52" i="11"/>
  <c r="R52" i="6"/>
  <c r="V48" i="13"/>
  <c r="W53" i="7"/>
  <c r="R45" i="2"/>
  <c r="R50" i="7"/>
  <c r="W40" i="8"/>
  <c r="R39" i="12"/>
  <c r="S37" i="6"/>
  <c r="R31" i="10"/>
  <c r="S29" i="11"/>
  <c r="T29" i="12"/>
  <c r="S34" i="7"/>
  <c r="V28" i="12"/>
  <c r="W27" i="12"/>
  <c r="R31" i="15"/>
  <c r="R19" i="16"/>
  <c r="R18" i="15"/>
  <c r="V15" i="15"/>
  <c r="DQ176" i="5"/>
  <c r="BJ176" i="5"/>
  <c r="CQ115" i="5"/>
  <c r="BR141" i="5"/>
  <c r="DY141" i="5"/>
  <c r="BS122" i="5"/>
  <c r="DZ122" i="5"/>
  <c r="BP165" i="5"/>
  <c r="DW165" i="5"/>
  <c r="CF55" i="23"/>
  <c r="BF55" i="23"/>
  <c r="R36" i="8"/>
  <c r="R60" i="13"/>
  <c r="R59" i="8"/>
  <c r="R57" i="11"/>
  <c r="S57" i="12"/>
  <c r="R58" i="16"/>
  <c r="V53" i="10"/>
  <c r="T50" i="9"/>
  <c r="R52" i="2"/>
  <c r="R49" i="9"/>
  <c r="V55" i="7"/>
  <c r="T47" i="10"/>
  <c r="T47" i="8"/>
  <c r="R47" i="12"/>
  <c r="R46" i="11"/>
  <c r="T44" i="8"/>
  <c r="V44" i="15"/>
  <c r="R43" i="16"/>
  <c r="T38" i="13"/>
  <c r="V30" i="11"/>
  <c r="S30" i="11"/>
  <c r="R30" i="9"/>
  <c r="W30" i="6"/>
  <c r="R29" i="2"/>
  <c r="V33" i="7"/>
  <c r="W28" i="7"/>
  <c r="V22" i="13"/>
  <c r="BW105" i="23"/>
  <c r="Q5" i="8"/>
  <c r="R4" i="8"/>
  <c r="K104" i="3" s="1"/>
  <c r="T55" i="15"/>
  <c r="V48" i="16"/>
  <c r="R47" i="2"/>
  <c r="R37" i="11"/>
  <c r="R38" i="8"/>
  <c r="W39" i="7"/>
  <c r="T28" i="6"/>
  <c r="S28" i="13"/>
  <c r="R24" i="7"/>
  <c r="CV18" i="27"/>
  <c r="AD18" i="23"/>
  <c r="CC78" i="5"/>
  <c r="BC78" i="5"/>
  <c r="U52" i="5"/>
  <c r="Z52" i="23"/>
  <c r="CA52" i="23" s="1"/>
  <c r="CR52" i="27"/>
  <c r="BV15" i="5"/>
  <c r="AV15" i="5"/>
  <c r="BG29" i="23"/>
  <c r="CG29" i="23"/>
  <c r="CU29" i="23" s="1"/>
  <c r="CE5" i="27"/>
  <c r="R70" i="14"/>
  <c r="R50" i="14"/>
  <c r="T46" i="14"/>
  <c r="T21" i="14"/>
  <c r="T198" i="6"/>
  <c r="W122" i="2"/>
  <c r="R128" i="7"/>
  <c r="V118" i="9"/>
  <c r="S120" i="8"/>
  <c r="S125" i="7"/>
  <c r="T125" i="7"/>
  <c r="W122" i="7"/>
  <c r="S110" i="10"/>
  <c r="T110" i="10"/>
  <c r="V107" i="16"/>
  <c r="W107" i="16"/>
  <c r="S159" i="15"/>
  <c r="S147" i="12"/>
  <c r="S149" i="6"/>
  <c r="S145" i="11"/>
  <c r="R125" i="12"/>
  <c r="S119" i="9"/>
  <c r="T119" i="9"/>
  <c r="S123" i="6"/>
  <c r="T123" i="6"/>
  <c r="S118" i="9"/>
  <c r="T118" i="9"/>
  <c r="S117" i="9"/>
  <c r="T117" i="9"/>
  <c r="S120" i="16"/>
  <c r="T120" i="16"/>
  <c r="S113" i="11"/>
  <c r="T113" i="11"/>
  <c r="T116" i="2"/>
  <c r="S116" i="2"/>
  <c r="S116" i="16"/>
  <c r="T116" i="16"/>
  <c r="R112" i="9"/>
  <c r="V115" i="15"/>
  <c r="W106" i="11"/>
  <c r="V106" i="11"/>
  <c r="V107" i="8"/>
  <c r="W107" i="8"/>
  <c r="S104" i="10"/>
  <c r="T104" i="10"/>
  <c r="S193" i="9"/>
  <c r="R126" i="2"/>
  <c r="T122" i="7"/>
  <c r="S122" i="7"/>
  <c r="T115" i="8"/>
  <c r="S115" i="8"/>
  <c r="V109" i="10"/>
  <c r="W109" i="10"/>
  <c r="T151" i="9"/>
  <c r="S135" i="7"/>
  <c r="V130" i="6"/>
  <c r="T129" i="16"/>
  <c r="R130" i="6"/>
  <c r="S124" i="9"/>
  <c r="V127" i="13"/>
  <c r="R127" i="16"/>
  <c r="S124" i="8"/>
  <c r="S125" i="15"/>
  <c r="T125" i="15"/>
  <c r="S120" i="12"/>
  <c r="T120" i="12"/>
  <c r="S119" i="12"/>
  <c r="T119" i="12"/>
  <c r="S120" i="13"/>
  <c r="T120" i="13"/>
  <c r="T119" i="6"/>
  <c r="S119" i="6"/>
  <c r="R117" i="6"/>
  <c r="V108" i="9"/>
  <c r="W108" i="9"/>
  <c r="S105" i="16"/>
  <c r="T100" i="10"/>
  <c r="S97" i="11"/>
  <c r="T97" i="10"/>
  <c r="T94" i="10"/>
  <c r="T91" i="9"/>
  <c r="V92" i="10"/>
  <c r="T31" i="16"/>
  <c r="S31" i="16"/>
  <c r="R122" i="13"/>
  <c r="R122" i="6"/>
  <c r="R118" i="12"/>
  <c r="R115" i="9"/>
  <c r="R116" i="12"/>
  <c r="R113" i="9"/>
  <c r="R117" i="15"/>
  <c r="R110" i="8"/>
  <c r="R109" i="12"/>
  <c r="R110" i="2"/>
  <c r="R109" i="13"/>
  <c r="R109" i="6"/>
  <c r="W104" i="8"/>
  <c r="V104" i="12"/>
  <c r="V105" i="16"/>
  <c r="S100" i="9"/>
  <c r="V104" i="16"/>
  <c r="T104" i="6"/>
  <c r="R104" i="13"/>
  <c r="R106" i="15"/>
  <c r="S98" i="9"/>
  <c r="R99" i="11"/>
  <c r="V100" i="6"/>
  <c r="R97" i="9"/>
  <c r="W101" i="15"/>
  <c r="T100" i="16"/>
  <c r="W99" i="16"/>
  <c r="V97" i="6"/>
  <c r="R96" i="8"/>
  <c r="V92" i="11"/>
  <c r="R96" i="13"/>
  <c r="T99" i="7"/>
  <c r="R94" i="2"/>
  <c r="R91" i="9"/>
  <c r="R92" i="10"/>
  <c r="T90" i="10"/>
  <c r="R90" i="11"/>
  <c r="V91" i="2"/>
  <c r="T88" i="9"/>
  <c r="T88" i="10"/>
  <c r="T89" i="2"/>
  <c r="T85" i="9"/>
  <c r="R85" i="9"/>
  <c r="R89" i="16"/>
  <c r="V84" i="11"/>
  <c r="R84" i="12"/>
  <c r="W86" i="16"/>
  <c r="T85" i="6"/>
  <c r="V84" i="2"/>
  <c r="S81" i="9"/>
  <c r="T84" i="6"/>
  <c r="T82" i="8"/>
  <c r="T79" i="11"/>
  <c r="S84" i="15"/>
  <c r="T82" i="13"/>
  <c r="R87" i="7"/>
  <c r="R80" i="12"/>
  <c r="V78" i="11"/>
  <c r="R80" i="10"/>
  <c r="V79" i="2"/>
  <c r="V77" i="12"/>
  <c r="W79" i="6"/>
  <c r="V82" i="7"/>
  <c r="T76" i="8"/>
  <c r="S77" i="13"/>
  <c r="T74" i="12"/>
  <c r="V72" i="9"/>
  <c r="V73" i="10"/>
  <c r="W75" i="13"/>
  <c r="R75" i="2"/>
  <c r="R74" i="8"/>
  <c r="T76" i="15"/>
  <c r="T72" i="10"/>
  <c r="T70" i="9"/>
  <c r="R73" i="6"/>
  <c r="R72" i="2"/>
  <c r="R74" i="15"/>
  <c r="S67" i="9"/>
  <c r="S70" i="6"/>
  <c r="R71" i="16"/>
  <c r="T67" i="10"/>
  <c r="V69" i="16"/>
  <c r="T69" i="15"/>
  <c r="R69" i="16"/>
  <c r="T66" i="13"/>
  <c r="R66" i="8"/>
  <c r="R71" i="7"/>
  <c r="R68" i="15"/>
  <c r="V62" i="11"/>
  <c r="R63" i="10"/>
  <c r="R66" i="15"/>
  <c r="S64" i="6"/>
  <c r="S62" i="8"/>
  <c r="W61" i="16"/>
  <c r="V61" i="6"/>
  <c r="W60" i="2"/>
  <c r="W58" i="6"/>
  <c r="W57" i="2"/>
  <c r="T54" i="9"/>
  <c r="R59" i="15"/>
  <c r="R54" i="12"/>
  <c r="R57" i="15"/>
  <c r="R53" i="11"/>
  <c r="T54" i="16"/>
  <c r="W51" i="10"/>
  <c r="S49" i="9"/>
  <c r="R50" i="8"/>
  <c r="W49" i="6"/>
  <c r="V47" i="2"/>
  <c r="R47" i="10"/>
  <c r="T48" i="16"/>
  <c r="S47" i="13"/>
  <c r="R46" i="2"/>
  <c r="S40" i="9"/>
  <c r="T40" i="9"/>
  <c r="W38" i="15"/>
  <c r="V40" i="7"/>
  <c r="V32" i="6"/>
  <c r="W32" i="6"/>
  <c r="V30" i="12"/>
  <c r="W30" i="12"/>
  <c r="V32" i="16"/>
  <c r="W32" i="16"/>
  <c r="P14" i="13"/>
  <c r="T87" i="8"/>
  <c r="R86" i="11"/>
  <c r="T80" i="9"/>
  <c r="V80" i="12"/>
  <c r="R77" i="12"/>
  <c r="R77" i="6"/>
  <c r="W74" i="8"/>
  <c r="W76" i="16"/>
  <c r="S71" i="10"/>
  <c r="S74" i="16"/>
  <c r="R72" i="15"/>
  <c r="W66" i="8"/>
  <c r="R66" i="10"/>
  <c r="W62" i="9"/>
  <c r="T63" i="8"/>
  <c r="W64" i="16"/>
  <c r="W63" i="13"/>
  <c r="V68" i="7"/>
  <c r="R63" i="6"/>
  <c r="T57" i="10"/>
  <c r="V56" i="2"/>
  <c r="T52" i="10"/>
  <c r="S53" i="6"/>
  <c r="R52" i="8"/>
  <c r="S51" i="8"/>
  <c r="T53" i="15"/>
  <c r="R53" i="6"/>
  <c r="R57" i="7"/>
  <c r="W48" i="10"/>
  <c r="V49" i="10"/>
  <c r="R49" i="12"/>
  <c r="R45" i="9"/>
  <c r="R47" i="13"/>
  <c r="T46" i="6"/>
  <c r="S46" i="6"/>
  <c r="W33" i="11"/>
  <c r="V33" i="11"/>
  <c r="V34" i="13"/>
  <c r="W34" i="13"/>
  <c r="T35" i="13"/>
  <c r="S35" i="13"/>
  <c r="T32" i="8"/>
  <c r="S32" i="8"/>
  <c r="W30" i="9"/>
  <c r="V30" i="9"/>
  <c r="S21" i="10"/>
  <c r="T21" i="10"/>
  <c r="V21" i="12"/>
  <c r="W21" i="12"/>
  <c r="R124" i="6"/>
  <c r="R125" i="15"/>
  <c r="R120" i="2"/>
  <c r="R122" i="7"/>
  <c r="R116" i="13"/>
  <c r="R116" i="16"/>
  <c r="R110" i="11"/>
  <c r="R109" i="9"/>
  <c r="R112" i="2"/>
  <c r="T108" i="2"/>
  <c r="R112" i="7"/>
  <c r="R102" i="11"/>
  <c r="T100" i="11"/>
  <c r="T99" i="10"/>
  <c r="R103" i="16"/>
  <c r="R103" i="6"/>
  <c r="V98" i="11"/>
  <c r="T102" i="6"/>
  <c r="R105" i="7"/>
  <c r="T97" i="8"/>
  <c r="R98" i="12"/>
  <c r="R99" i="6"/>
  <c r="W95" i="11"/>
  <c r="T95" i="13"/>
  <c r="W93" i="8"/>
  <c r="R94" i="8"/>
  <c r="R95" i="6"/>
  <c r="S98" i="7"/>
  <c r="W90" i="11"/>
  <c r="T92" i="2"/>
  <c r="W91" i="8"/>
  <c r="R94" i="15"/>
  <c r="S88" i="11"/>
  <c r="T95" i="7"/>
  <c r="R88" i="9"/>
  <c r="R90" i="12"/>
  <c r="R92" i="16"/>
  <c r="S90" i="13"/>
  <c r="W87" i="8"/>
  <c r="V86" i="2"/>
  <c r="T91" i="7"/>
  <c r="R84" i="11"/>
  <c r="T82" i="9"/>
  <c r="T83" i="12"/>
  <c r="S80" i="11"/>
  <c r="T82" i="6"/>
  <c r="V77" i="11"/>
  <c r="R77" i="11"/>
  <c r="W79" i="13"/>
  <c r="R76" i="9"/>
  <c r="W79" i="16"/>
  <c r="R80" i="15"/>
  <c r="R79" i="16"/>
  <c r="T73" i="9"/>
  <c r="V78" i="15"/>
  <c r="V76" i="13"/>
  <c r="V77" i="15"/>
  <c r="S74" i="8"/>
  <c r="R70" i="11"/>
  <c r="R72" i="13"/>
  <c r="W70" i="6"/>
  <c r="W70" i="13"/>
  <c r="V69" i="2"/>
  <c r="V69" i="6"/>
  <c r="R67" i="10"/>
  <c r="S65" i="10"/>
  <c r="S68" i="16"/>
  <c r="R64" i="9"/>
  <c r="R66" i="13"/>
  <c r="V63" i="10"/>
  <c r="S64" i="2"/>
  <c r="V62" i="12"/>
  <c r="R65" i="6"/>
  <c r="V63" i="16"/>
  <c r="R68" i="7"/>
  <c r="V59" i="11"/>
  <c r="S60" i="13"/>
  <c r="S56" i="11"/>
  <c r="R57" i="10"/>
  <c r="T55" i="9"/>
  <c r="S58" i="16"/>
  <c r="R52" i="9"/>
  <c r="T51" i="9"/>
  <c r="R52" i="12"/>
  <c r="R55" i="15"/>
  <c r="S49" i="12"/>
  <c r="S46" i="9"/>
  <c r="R48" i="8"/>
  <c r="T54" i="7"/>
  <c r="V49" i="7"/>
  <c r="W49" i="7"/>
  <c r="S42" i="13"/>
  <c r="T42" i="13"/>
  <c r="S36" i="12"/>
  <c r="T36" i="12"/>
  <c r="S36" i="13"/>
  <c r="T36" i="13"/>
  <c r="V29" i="6"/>
  <c r="W29" i="6"/>
  <c r="W52" i="7"/>
  <c r="R51" i="7"/>
  <c r="T46" i="15"/>
  <c r="S46" i="15"/>
  <c r="R38" i="7"/>
  <c r="R31" i="12"/>
  <c r="V21" i="9"/>
  <c r="W21" i="9"/>
  <c r="S18" i="15"/>
  <c r="T18" i="15"/>
  <c r="V10" i="16"/>
  <c r="W10" i="16"/>
  <c r="BZ34" i="5"/>
  <c r="AZ34" i="5"/>
  <c r="CJ175" i="5"/>
  <c r="BQ147" i="5"/>
  <c r="DX147" i="5"/>
  <c r="CJ116" i="5"/>
  <c r="DV114" i="5"/>
  <c r="BO114" i="5"/>
  <c r="BC76" i="23"/>
  <c r="CC76" i="23"/>
  <c r="BX51" i="5"/>
  <c r="AX51" i="5"/>
  <c r="BK38" i="23"/>
  <c r="CK38" i="23"/>
  <c r="CF40" i="5"/>
  <c r="BF40" i="5"/>
  <c r="BW94" i="5"/>
  <c r="AW94" i="5"/>
  <c r="BY105" i="5"/>
  <c r="AY105" i="5"/>
  <c r="BX79" i="5"/>
  <c r="AX79" i="5"/>
  <c r="AW99" i="5"/>
  <c r="DQ99" i="5" s="1"/>
  <c r="BW99" i="5"/>
  <c r="CF87" i="5"/>
  <c r="BF87" i="5"/>
  <c r="CG70" i="23"/>
  <c r="BG70" i="23"/>
  <c r="DY34" i="5"/>
  <c r="BR34" i="5"/>
  <c r="P9" i="2"/>
  <c r="S9" i="2" s="1"/>
  <c r="C51" i="3" s="1"/>
  <c r="V9" i="2"/>
  <c r="W9" i="2" s="1"/>
  <c r="AD32" i="5"/>
  <c r="N9" i="12"/>
  <c r="DA32" i="27"/>
  <c r="EZ32" i="27" s="1"/>
  <c r="AI32" i="23"/>
  <c r="BH32" i="23" s="1"/>
  <c r="EB32" i="23" s="1"/>
  <c r="V38" i="2"/>
  <c r="W38" i="2"/>
  <c r="R37" i="12"/>
  <c r="S33" i="9"/>
  <c r="T33" i="9"/>
  <c r="W35" i="7"/>
  <c r="V35" i="7"/>
  <c r="V31" i="7"/>
  <c r="W31" i="7"/>
  <c r="T28" i="15"/>
  <c r="S28" i="15"/>
  <c r="R14" i="16"/>
  <c r="DX73" i="5"/>
  <c r="BQ73" i="5"/>
  <c r="CI5" i="23"/>
  <c r="BI5" i="23"/>
  <c r="FB29" i="27"/>
  <c r="EB29" i="27"/>
  <c r="FB52" i="27"/>
  <c r="EB52" i="27"/>
  <c r="BA35" i="23"/>
  <c r="CA35" i="23"/>
  <c r="CO35" i="23" s="1"/>
  <c r="V33" i="13"/>
  <c r="W33" i="13"/>
  <c r="R29" i="11"/>
  <c r="V23" i="13"/>
  <c r="W23" i="13"/>
  <c r="C15" i="14"/>
  <c r="R47" i="15"/>
  <c r="R43" i="8"/>
  <c r="R38" i="9"/>
  <c r="R39" i="2"/>
  <c r="R36" i="10"/>
  <c r="R36" i="6"/>
  <c r="W32" i="11"/>
  <c r="R33" i="10"/>
  <c r="R36" i="16"/>
  <c r="R34" i="13"/>
  <c r="R34" i="16"/>
  <c r="T32" i="13"/>
  <c r="S37" i="7"/>
  <c r="R29" i="10"/>
  <c r="R31" i="16"/>
  <c r="R28" i="12"/>
  <c r="V29" i="16"/>
  <c r="R28" i="16"/>
  <c r="R27" i="13"/>
  <c r="R25" i="10"/>
  <c r="W24" i="8"/>
  <c r="V26" i="15"/>
  <c r="R25" i="16"/>
  <c r="R28" i="7"/>
  <c r="V20" i="10"/>
  <c r="R24" i="15"/>
  <c r="R26" i="7"/>
  <c r="S26" i="7"/>
  <c r="V19" i="2"/>
  <c r="W19" i="2" s="1"/>
  <c r="W20" i="15"/>
  <c r="R21" i="15"/>
  <c r="V17" i="15"/>
  <c r="T16" i="16"/>
  <c r="R16" i="16"/>
  <c r="R16" i="15"/>
  <c r="AE34" i="23"/>
  <c r="T11" i="16"/>
  <c r="R15" i="15"/>
  <c r="R43" i="10"/>
  <c r="R38" i="11"/>
  <c r="R40" i="15"/>
  <c r="R38" i="13"/>
  <c r="S29" i="13"/>
  <c r="N16" i="10"/>
  <c r="EX34" i="27"/>
  <c r="R12" i="16"/>
  <c r="CA41" i="5"/>
  <c r="BA41" i="5"/>
  <c r="BB88" i="5"/>
  <c r="CB88" i="5"/>
  <c r="BF18" i="5"/>
  <c r="CF18" i="5"/>
  <c r="AZ66" i="5"/>
  <c r="BZ66" i="5"/>
  <c r="BF103" i="5"/>
  <c r="CF103" i="5"/>
  <c r="BD36" i="23"/>
  <c r="CD36" i="23"/>
  <c r="EV7" i="27"/>
  <c r="DV7" i="27"/>
  <c r="GP7" i="27" s="1"/>
  <c r="J2" i="3"/>
  <c r="AT2" i="3" s="1"/>
  <c r="AB135" i="3"/>
  <c r="AZ135" i="3" s="1"/>
  <c r="AK36" i="3"/>
  <c r="BC36" i="3" s="1"/>
  <c r="AH36" i="3"/>
  <c r="BB36" i="3" s="1"/>
  <c r="V131" i="3"/>
  <c r="AX131" i="3" s="1"/>
  <c r="S131" i="3"/>
  <c r="AW131" i="3" s="1"/>
  <c r="P2" i="3"/>
  <c r="AV2" i="3" s="1"/>
  <c r="J134" i="3"/>
  <c r="AT134" i="3" s="1"/>
  <c r="AE135" i="3"/>
  <c r="BA135" i="3" s="1"/>
  <c r="AB134" i="3"/>
  <c r="AZ134" i="3" s="1"/>
  <c r="P137" i="3"/>
  <c r="AV137" i="3" s="1"/>
  <c r="V128" i="3"/>
  <c r="AX128" i="3" s="1"/>
  <c r="AE127" i="3"/>
  <c r="BA127" i="3" s="1"/>
  <c r="AH23" i="3"/>
  <c r="BB23" i="3" s="1"/>
  <c r="AH43" i="3"/>
  <c r="BB43" i="3" s="1"/>
  <c r="P128" i="3"/>
  <c r="AV128" i="3" s="1"/>
  <c r="AK35" i="3"/>
  <c r="BC35" i="3" s="1"/>
  <c r="AK46" i="3"/>
  <c r="BC46" i="3" s="1"/>
  <c r="AK5" i="3"/>
  <c r="BC5" i="3" s="1"/>
  <c r="AK14" i="3"/>
  <c r="BC14" i="3" s="1"/>
  <c r="AH9" i="3"/>
  <c r="BB9" i="3" s="1"/>
  <c r="S5" i="3"/>
  <c r="AW5" i="3" s="1"/>
  <c r="T172" i="14"/>
  <c r="AE26" i="3"/>
  <c r="BA26" i="3" s="1"/>
  <c r="AK116" i="3"/>
  <c r="BC116" i="3" s="1"/>
  <c r="R168" i="14"/>
  <c r="R151" i="14"/>
  <c r="R142" i="14"/>
  <c r="R94" i="14"/>
  <c r="R90" i="14"/>
  <c r="R86" i="14"/>
  <c r="R82" i="14"/>
  <c r="R78" i="14"/>
  <c r="R74" i="14"/>
  <c r="R44" i="14"/>
  <c r="R36" i="14"/>
  <c r="R32" i="14"/>
  <c r="R28" i="14"/>
  <c r="S5" i="16"/>
  <c r="R170" i="14"/>
  <c r="AE93" i="3"/>
  <c r="BA93" i="3" s="1"/>
  <c r="AE91" i="3"/>
  <c r="BA91" i="3" s="1"/>
  <c r="AE89" i="3"/>
  <c r="BA89" i="3" s="1"/>
  <c r="AE87" i="3"/>
  <c r="BA87" i="3" s="1"/>
  <c r="AE75" i="3"/>
  <c r="BA75" i="3" s="1"/>
  <c r="AE73" i="3"/>
  <c r="BA73" i="3" s="1"/>
  <c r="AE71" i="3"/>
  <c r="BA71" i="3" s="1"/>
  <c r="AE69" i="3"/>
  <c r="BA69" i="3" s="1"/>
  <c r="AE67" i="3"/>
  <c r="BA67" i="3" s="1"/>
  <c r="R204" i="11"/>
  <c r="R204" i="12"/>
  <c r="S205" i="6"/>
  <c r="V203" i="6"/>
  <c r="V202" i="13"/>
  <c r="V202" i="6"/>
  <c r="R199" i="11"/>
  <c r="R206" i="7"/>
  <c r="V205" i="7"/>
  <c r="V196" i="9"/>
  <c r="R197" i="8"/>
  <c r="W197" i="2"/>
  <c r="R191" i="9"/>
  <c r="R192" i="10"/>
  <c r="T193" i="13"/>
  <c r="R191" i="8"/>
  <c r="S188" i="9"/>
  <c r="R193" i="6"/>
  <c r="T196" i="7"/>
  <c r="R192" i="16"/>
  <c r="V190" i="16"/>
  <c r="T191" i="6"/>
  <c r="V189" i="13"/>
  <c r="R190" i="2"/>
  <c r="R195" i="7"/>
  <c r="R188" i="12"/>
  <c r="W188" i="13"/>
  <c r="W183" i="8"/>
  <c r="W180" i="11"/>
  <c r="R181" i="10"/>
  <c r="R184" i="16"/>
  <c r="V179" i="10"/>
  <c r="R181" i="13"/>
  <c r="T182" i="15"/>
  <c r="R185" i="7"/>
  <c r="R178" i="12"/>
  <c r="R179" i="2"/>
  <c r="R179" i="16"/>
  <c r="T177" i="2"/>
  <c r="R176" i="8"/>
  <c r="R177" i="13"/>
  <c r="R177" i="2"/>
  <c r="R174" i="10"/>
  <c r="R177" i="16"/>
  <c r="V172" i="11"/>
  <c r="V170" i="9"/>
  <c r="W173" i="13"/>
  <c r="S167" i="9"/>
  <c r="V170" i="13"/>
  <c r="T170" i="2"/>
  <c r="W167" i="2"/>
  <c r="V167" i="2"/>
  <c r="R165" i="8"/>
  <c r="R166" i="8"/>
  <c r="V163" i="9"/>
  <c r="W163" i="9"/>
  <c r="T162" i="11"/>
  <c r="S162" i="11"/>
  <c r="V161" i="9"/>
  <c r="W161" i="9"/>
  <c r="W161" i="10"/>
  <c r="T161" i="12"/>
  <c r="S161" i="12"/>
  <c r="V163" i="16"/>
  <c r="W163" i="16"/>
  <c r="W163" i="6"/>
  <c r="V163" i="6"/>
  <c r="W162" i="7"/>
  <c r="V157" i="2"/>
  <c r="W157" i="2"/>
  <c r="R155" i="16"/>
  <c r="R156" i="16"/>
  <c r="S155" i="6"/>
  <c r="T155" i="6"/>
  <c r="S159" i="7"/>
  <c r="T159" i="7"/>
  <c r="S153" i="2"/>
  <c r="T153" i="2"/>
  <c r="T150" i="8"/>
  <c r="S150" i="8"/>
  <c r="R156" i="7"/>
  <c r="V146" i="13"/>
  <c r="W146" i="13"/>
  <c r="R151" i="7"/>
  <c r="V151" i="7"/>
  <c r="W151" i="7"/>
  <c r="T144" i="2"/>
  <c r="S144" i="2"/>
  <c r="V139" i="9"/>
  <c r="W139" i="9"/>
  <c r="V207" i="13"/>
  <c r="W204" i="10"/>
  <c r="T199" i="11"/>
  <c r="R200" i="8"/>
  <c r="R204" i="15"/>
  <c r="R202" i="15"/>
  <c r="R199" i="16"/>
  <c r="R198" i="2"/>
  <c r="R196" i="12"/>
  <c r="W197" i="16"/>
  <c r="R197" i="13"/>
  <c r="R195" i="8"/>
  <c r="S192" i="11"/>
  <c r="T193" i="8"/>
  <c r="V191" i="11"/>
  <c r="T193" i="12"/>
  <c r="S196" i="15"/>
  <c r="W189" i="9"/>
  <c r="T193" i="16"/>
  <c r="T189" i="10"/>
  <c r="T192" i="16"/>
  <c r="R195" i="15"/>
  <c r="R189" i="8"/>
  <c r="R190" i="16"/>
  <c r="R185" i="13"/>
  <c r="R185" i="2"/>
  <c r="R185" i="6"/>
  <c r="T182" i="12"/>
  <c r="R188" i="7"/>
  <c r="W182" i="16"/>
  <c r="V178" i="11"/>
  <c r="T177" i="11"/>
  <c r="W183" i="15"/>
  <c r="W175" i="11"/>
  <c r="S175" i="11"/>
  <c r="V174" i="9"/>
  <c r="R178" i="13"/>
  <c r="R178" i="6"/>
  <c r="V177" i="6"/>
  <c r="T176" i="13"/>
  <c r="V181" i="7"/>
  <c r="W175" i="13"/>
  <c r="R179" i="15"/>
  <c r="V171" i="11"/>
  <c r="V179" i="7"/>
  <c r="W171" i="10"/>
  <c r="R174" i="13"/>
  <c r="V173" i="16"/>
  <c r="R169" i="9"/>
  <c r="T172" i="6"/>
  <c r="S170" i="12"/>
  <c r="R169" i="10"/>
  <c r="T169" i="6"/>
  <c r="S169" i="6"/>
  <c r="V166" i="16"/>
  <c r="W166" i="16"/>
  <c r="T158" i="9"/>
  <c r="S158" i="9"/>
  <c r="S161" i="7"/>
  <c r="T161" i="7"/>
  <c r="S152" i="9"/>
  <c r="T152" i="9"/>
  <c r="V153" i="13"/>
  <c r="W153" i="13"/>
  <c r="S144" i="9"/>
  <c r="T144" i="9"/>
  <c r="S145" i="8"/>
  <c r="T145" i="8"/>
  <c r="W142" i="10"/>
  <c r="V142" i="10"/>
  <c r="S139" i="9"/>
  <c r="W206" i="10"/>
  <c r="R204" i="8"/>
  <c r="T201" i="16"/>
  <c r="R195" i="11"/>
  <c r="V199" i="15"/>
  <c r="W194" i="8"/>
  <c r="R193" i="9"/>
  <c r="W192" i="10"/>
  <c r="T190" i="10"/>
  <c r="R193" i="13"/>
  <c r="W189" i="10"/>
  <c r="W192" i="6"/>
  <c r="V195" i="7"/>
  <c r="R186" i="10"/>
  <c r="W183" i="11"/>
  <c r="V186" i="13"/>
  <c r="V182" i="11"/>
  <c r="R183" i="12"/>
  <c r="V177" i="11"/>
  <c r="T180" i="16"/>
  <c r="R180" i="2"/>
  <c r="W182" i="7"/>
  <c r="W174" i="8"/>
  <c r="W173" i="12"/>
  <c r="T175" i="6"/>
  <c r="T171" i="8"/>
  <c r="R170" i="11"/>
  <c r="V175" i="15"/>
  <c r="R171" i="12"/>
  <c r="V168" i="11"/>
  <c r="R172" i="13"/>
  <c r="W175" i="7"/>
  <c r="W167" i="15"/>
  <c r="W168" i="15"/>
  <c r="V168" i="15"/>
  <c r="W160" i="11"/>
  <c r="S164" i="13"/>
  <c r="T164" i="13"/>
  <c r="V162" i="12"/>
  <c r="W162" i="12"/>
  <c r="W164" i="16"/>
  <c r="V164" i="16"/>
  <c r="W163" i="13"/>
  <c r="V163" i="13"/>
  <c r="S166" i="15"/>
  <c r="T166" i="15"/>
  <c r="S155" i="11"/>
  <c r="T155" i="11"/>
  <c r="V161" i="15"/>
  <c r="W161" i="15"/>
  <c r="S157" i="6"/>
  <c r="T157" i="6"/>
  <c r="T158" i="15"/>
  <c r="S158" i="15"/>
  <c r="W154" i="2"/>
  <c r="V154" i="2"/>
  <c r="T148" i="11"/>
  <c r="W163" i="11"/>
  <c r="V163" i="11"/>
  <c r="S164" i="2"/>
  <c r="T164" i="2"/>
  <c r="W160" i="9"/>
  <c r="V160" i="9"/>
  <c r="V160" i="8"/>
  <c r="W160" i="8"/>
  <c r="S160" i="6"/>
  <c r="T160" i="6"/>
  <c r="V156" i="11"/>
  <c r="W156" i="11"/>
  <c r="S159" i="2"/>
  <c r="T159" i="2"/>
  <c r="T164" i="7"/>
  <c r="S164" i="7"/>
  <c r="V155" i="9"/>
  <c r="W155" i="9"/>
  <c r="V146" i="10"/>
  <c r="W146" i="10"/>
  <c r="V144" i="13"/>
  <c r="W144" i="13"/>
  <c r="V142" i="8"/>
  <c r="W142" i="8"/>
  <c r="R170" i="16"/>
  <c r="R172" i="7"/>
  <c r="R165" i="6"/>
  <c r="V151" i="10"/>
  <c r="S153" i="12"/>
  <c r="R157" i="15"/>
  <c r="S158" i="7"/>
  <c r="S154" i="6"/>
  <c r="R149" i="10"/>
  <c r="S146" i="11"/>
  <c r="R145" i="9"/>
  <c r="S146" i="10"/>
  <c r="R145" i="11"/>
  <c r="R146" i="13"/>
  <c r="R142" i="12"/>
  <c r="R140" i="11"/>
  <c r="R146" i="15"/>
  <c r="R142" i="13"/>
  <c r="T143" i="15"/>
  <c r="V142" i="7"/>
  <c r="R135" i="8"/>
  <c r="R133" i="11"/>
  <c r="R134" i="12"/>
  <c r="W134" i="16"/>
  <c r="S134" i="6"/>
  <c r="R131" i="10"/>
  <c r="R130" i="11"/>
  <c r="T128" i="11"/>
  <c r="R130" i="13"/>
  <c r="S128" i="16"/>
  <c r="T128" i="16"/>
  <c r="S124" i="11"/>
  <c r="T124" i="11"/>
  <c r="W126" i="13"/>
  <c r="V126" i="13"/>
  <c r="R117" i="9"/>
  <c r="V119" i="6"/>
  <c r="W119" i="6"/>
  <c r="V118" i="13"/>
  <c r="W118" i="13"/>
  <c r="V121" i="15"/>
  <c r="W121" i="15"/>
  <c r="S114" i="11"/>
  <c r="T114" i="11"/>
  <c r="W117" i="13"/>
  <c r="V117" i="13"/>
  <c r="V120" i="15"/>
  <c r="W120" i="15"/>
  <c r="T112" i="10"/>
  <c r="S112" i="10"/>
  <c r="T115" i="6"/>
  <c r="S115" i="6"/>
  <c r="S114" i="15"/>
  <c r="T114" i="15"/>
  <c r="S117" i="7"/>
  <c r="T117" i="7"/>
  <c r="S108" i="9"/>
  <c r="T108" i="9"/>
  <c r="S105" i="12"/>
  <c r="T105" i="12"/>
  <c r="W102" i="11"/>
  <c r="V102" i="11"/>
  <c r="W101" i="9"/>
  <c r="V101" i="9"/>
  <c r="W102" i="10"/>
  <c r="V102" i="10"/>
  <c r="S103" i="12"/>
  <c r="T103" i="12"/>
  <c r="S103" i="13"/>
  <c r="T103" i="13"/>
  <c r="S106" i="15"/>
  <c r="T106" i="15"/>
  <c r="T104" i="15"/>
  <c r="S104" i="15"/>
  <c r="W99" i="11"/>
  <c r="V99" i="11"/>
  <c r="V101" i="2"/>
  <c r="W101" i="2"/>
  <c r="W107" i="7"/>
  <c r="V107" i="7"/>
  <c r="S99" i="6"/>
  <c r="T99" i="6"/>
  <c r="T96" i="12"/>
  <c r="S96" i="12"/>
  <c r="V101" i="7"/>
  <c r="W101" i="7"/>
  <c r="V100" i="7"/>
  <c r="W97" i="15"/>
  <c r="V94" i="13"/>
  <c r="W94" i="13"/>
  <c r="W91" i="6"/>
  <c r="V91" i="6"/>
  <c r="R91" i="13"/>
  <c r="V81" i="10"/>
  <c r="W81" i="10"/>
  <c r="R79" i="8"/>
  <c r="V77" i="9"/>
  <c r="W77" i="9"/>
  <c r="V78" i="10"/>
  <c r="W78" i="10"/>
  <c r="R72" i="11"/>
  <c r="T72" i="13"/>
  <c r="S73" i="15"/>
  <c r="T73" i="15"/>
  <c r="W66" i="2"/>
  <c r="V66" i="2"/>
  <c r="R64" i="10"/>
  <c r="T65" i="16"/>
  <c r="V61" i="11"/>
  <c r="W61" i="11"/>
  <c r="T63" i="6"/>
  <c r="S63" i="6"/>
  <c r="V62" i="13"/>
  <c r="W62" i="13"/>
  <c r="W67" i="7"/>
  <c r="V67" i="7"/>
  <c r="T59" i="12"/>
  <c r="S59" i="12"/>
  <c r="W57" i="11"/>
  <c r="R162" i="9"/>
  <c r="R160" i="10"/>
  <c r="R161" i="13"/>
  <c r="R160" i="2"/>
  <c r="R154" i="2"/>
  <c r="R143" i="9"/>
  <c r="R145" i="2"/>
  <c r="R145" i="16"/>
  <c r="R145" i="6"/>
  <c r="W143" i="13"/>
  <c r="R144" i="13"/>
  <c r="R142" i="8"/>
  <c r="S139" i="11"/>
  <c r="T142" i="6"/>
  <c r="T138" i="11"/>
  <c r="V139" i="12"/>
  <c r="T140" i="13"/>
  <c r="R139" i="8"/>
  <c r="V142" i="15"/>
  <c r="W138" i="6"/>
  <c r="R139" i="6"/>
  <c r="S136" i="12"/>
  <c r="R141" i="15"/>
  <c r="R136" i="8"/>
  <c r="W134" i="12"/>
  <c r="R136" i="13"/>
  <c r="T133" i="12"/>
  <c r="R132" i="10"/>
  <c r="V132" i="12"/>
  <c r="R132" i="8"/>
  <c r="S129" i="9"/>
  <c r="R133" i="6"/>
  <c r="W128" i="11"/>
  <c r="V126" i="2"/>
  <c r="S123" i="9"/>
  <c r="T123" i="9"/>
  <c r="V124" i="10"/>
  <c r="W124" i="10"/>
  <c r="W127" i="15"/>
  <c r="W119" i="9"/>
  <c r="S122" i="12"/>
  <c r="T122" i="12"/>
  <c r="V119" i="16"/>
  <c r="W119" i="16"/>
  <c r="S110" i="16"/>
  <c r="T110" i="16"/>
  <c r="W105" i="10"/>
  <c r="V105" i="10"/>
  <c r="W105" i="12"/>
  <c r="S112" i="7"/>
  <c r="T112" i="7"/>
  <c r="T110" i="7"/>
  <c r="S110" i="7"/>
  <c r="W100" i="9"/>
  <c r="R101" i="10"/>
  <c r="W101" i="12"/>
  <c r="V103" i="6"/>
  <c r="T95" i="16"/>
  <c r="S95" i="16"/>
  <c r="T94" i="16"/>
  <c r="V93" i="6"/>
  <c r="T91" i="16"/>
  <c r="S91" i="16"/>
  <c r="V88" i="2"/>
  <c r="V89" i="15"/>
  <c r="W88" i="6"/>
  <c r="V88" i="6"/>
  <c r="W92" i="7"/>
  <c r="V92" i="7"/>
  <c r="T86" i="2"/>
  <c r="S86" i="2"/>
  <c r="T85" i="8"/>
  <c r="S85" i="8"/>
  <c r="V81" i="9"/>
  <c r="W81" i="9"/>
  <c r="V87" i="7"/>
  <c r="W87" i="7"/>
  <c r="S80" i="10"/>
  <c r="T80" i="10"/>
  <c r="R78" i="8"/>
  <c r="V74" i="16"/>
  <c r="W74" i="16"/>
  <c r="S71" i="16"/>
  <c r="T71" i="16"/>
  <c r="V65" i="9"/>
  <c r="W68" i="13"/>
  <c r="V68" i="13"/>
  <c r="T64" i="11"/>
  <c r="S64" i="11"/>
  <c r="S63" i="11"/>
  <c r="T62" i="11"/>
  <c r="S62" i="11"/>
  <c r="W69" i="7"/>
  <c r="V69" i="7"/>
  <c r="W62" i="10"/>
  <c r="V62" i="10"/>
  <c r="V65" i="15"/>
  <c r="W65" i="15"/>
  <c r="S59" i="13"/>
  <c r="T59" i="13"/>
  <c r="W59" i="6"/>
  <c r="V59" i="6"/>
  <c r="V63" i="7"/>
  <c r="W63" i="7"/>
  <c r="T56" i="10"/>
  <c r="S56" i="10"/>
  <c r="W55" i="12"/>
  <c r="V55" i="12"/>
  <c r="T61" i="7"/>
  <c r="S61" i="7"/>
  <c r="W50" i="9"/>
  <c r="V50" i="9"/>
  <c r="V51" i="12"/>
  <c r="W51" i="12"/>
  <c r="R170" i="15"/>
  <c r="W162" i="10"/>
  <c r="R166" i="16"/>
  <c r="R166" i="6"/>
  <c r="S165" i="6"/>
  <c r="R163" i="8"/>
  <c r="S160" i="10"/>
  <c r="R166" i="15"/>
  <c r="R163" i="2"/>
  <c r="R163" i="16"/>
  <c r="R158" i="10"/>
  <c r="R160" i="6"/>
  <c r="R154" i="9"/>
  <c r="T154" i="10"/>
  <c r="R161" i="7"/>
  <c r="R158" i="15"/>
  <c r="R152" i="8"/>
  <c r="S147" i="10"/>
  <c r="V150" i="16"/>
  <c r="R146" i="9"/>
  <c r="R150" i="16"/>
  <c r="R149" i="2"/>
  <c r="R149" i="6"/>
  <c r="R147" i="16"/>
  <c r="S144" i="12"/>
  <c r="S144" i="13"/>
  <c r="R143" i="12"/>
  <c r="T148" i="7"/>
  <c r="R143" i="2"/>
  <c r="R139" i="9"/>
  <c r="V140" i="12"/>
  <c r="V137" i="9"/>
  <c r="R141" i="2"/>
  <c r="R146" i="7"/>
  <c r="W138" i="12"/>
  <c r="W134" i="10"/>
  <c r="T136" i="16"/>
  <c r="W132" i="10"/>
  <c r="V135" i="16"/>
  <c r="W132" i="8"/>
  <c r="T133" i="13"/>
  <c r="R132" i="12"/>
  <c r="T133" i="6"/>
  <c r="T129" i="11"/>
  <c r="T130" i="12"/>
  <c r="T134" i="15"/>
  <c r="R136" i="7"/>
  <c r="V129" i="13"/>
  <c r="V121" i="16"/>
  <c r="S118" i="16"/>
  <c r="T118" i="16"/>
  <c r="V114" i="10"/>
  <c r="W114" i="10"/>
  <c r="V117" i="16"/>
  <c r="W117" i="16"/>
  <c r="W120" i="7"/>
  <c r="V120" i="7"/>
  <c r="T112" i="8"/>
  <c r="S112" i="8"/>
  <c r="S111" i="13"/>
  <c r="T111" i="13"/>
  <c r="S116" i="7"/>
  <c r="T116" i="7"/>
  <c r="W106" i="9"/>
  <c r="W110" i="16"/>
  <c r="V110" i="16"/>
  <c r="S106" i="10"/>
  <c r="T105" i="2"/>
  <c r="S105" i="2"/>
  <c r="V110" i="7"/>
  <c r="W110" i="7"/>
  <c r="S105" i="6"/>
  <c r="T105" i="6"/>
  <c r="V101" i="11"/>
  <c r="W101" i="11"/>
  <c r="V108" i="7"/>
  <c r="W108" i="7"/>
  <c r="S105" i="7"/>
  <c r="T105" i="7"/>
  <c r="S98" i="12"/>
  <c r="T98" i="12"/>
  <c r="S98" i="13"/>
  <c r="T98" i="13"/>
  <c r="W97" i="2"/>
  <c r="V97" i="2"/>
  <c r="T102" i="7"/>
  <c r="S102" i="7"/>
  <c r="S93" i="11"/>
  <c r="T93" i="11"/>
  <c r="R95" i="2"/>
  <c r="T92" i="9"/>
  <c r="S92" i="9"/>
  <c r="S93" i="8"/>
  <c r="W95" i="6"/>
  <c r="V95" i="6"/>
  <c r="V94" i="15"/>
  <c r="W94" i="15"/>
  <c r="V90" i="2"/>
  <c r="W90" i="2"/>
  <c r="S83" i="11"/>
  <c r="T83" i="11"/>
  <c r="W85" i="2"/>
  <c r="V85" i="2"/>
  <c r="S84" i="8"/>
  <c r="T84" i="8"/>
  <c r="S84" i="7"/>
  <c r="T84" i="7"/>
  <c r="R79" i="15"/>
  <c r="V78" i="16"/>
  <c r="W78" i="16"/>
  <c r="T71" i="6"/>
  <c r="S71" i="6"/>
  <c r="W74" i="7"/>
  <c r="V74" i="7"/>
  <c r="V66" i="12"/>
  <c r="W66" i="12"/>
  <c r="W68" i="6"/>
  <c r="V68" i="6"/>
  <c r="S65" i="13"/>
  <c r="T65" i="13"/>
  <c r="S51" i="6"/>
  <c r="T51" i="6"/>
  <c r="T50" i="13"/>
  <c r="S50" i="13"/>
  <c r="V126" i="16"/>
  <c r="W126" i="16"/>
  <c r="W121" i="11"/>
  <c r="V121" i="11"/>
  <c r="S123" i="13"/>
  <c r="T123" i="13"/>
  <c r="V121" i="12"/>
  <c r="W121" i="12"/>
  <c r="T123" i="7"/>
  <c r="S123" i="7"/>
  <c r="V119" i="7"/>
  <c r="W119" i="7"/>
  <c r="V111" i="8"/>
  <c r="W111" i="8"/>
  <c r="V107" i="12"/>
  <c r="W107" i="12"/>
  <c r="W109" i="6"/>
  <c r="V109" i="6"/>
  <c r="W107" i="6"/>
  <c r="V107" i="6"/>
  <c r="T102" i="9"/>
  <c r="S102" i="9"/>
  <c r="V105" i="6"/>
  <c r="W105" i="6"/>
  <c r="S102" i="16"/>
  <c r="T102" i="16"/>
  <c r="V102" i="16"/>
  <c r="W102" i="16"/>
  <c r="S101" i="16"/>
  <c r="T101" i="16"/>
  <c r="V99" i="13"/>
  <c r="W99" i="13"/>
  <c r="S95" i="9"/>
  <c r="T95" i="9"/>
  <c r="W96" i="6"/>
  <c r="V96" i="6"/>
  <c r="S90" i="11"/>
  <c r="T90" i="11"/>
  <c r="S91" i="2"/>
  <c r="T91" i="2"/>
  <c r="W89" i="6"/>
  <c r="V89" i="6"/>
  <c r="V85" i="15"/>
  <c r="W85" i="15"/>
  <c r="W76" i="10"/>
  <c r="V76" i="10"/>
  <c r="S71" i="9"/>
  <c r="T71" i="9"/>
  <c r="V72" i="10"/>
  <c r="W72" i="10"/>
  <c r="W72" i="2"/>
  <c r="V72" i="2"/>
  <c r="S74" i="15"/>
  <c r="T74" i="15"/>
  <c r="V67" i="2"/>
  <c r="W67" i="2"/>
  <c r="W64" i="9"/>
  <c r="V64" i="9"/>
  <c r="T64" i="12"/>
  <c r="S64" i="12"/>
  <c r="T66" i="15"/>
  <c r="S66" i="15"/>
  <c r="V62" i="6"/>
  <c r="W62" i="6"/>
  <c r="W60" i="13"/>
  <c r="V60" i="13"/>
  <c r="T50" i="11"/>
  <c r="S50" i="11"/>
  <c r="V53" i="15"/>
  <c r="W53" i="15"/>
  <c r="T47" i="2"/>
  <c r="S47" i="2"/>
  <c r="S45" i="11"/>
  <c r="T45" i="11"/>
  <c r="S48" i="15"/>
  <c r="T48" i="15"/>
  <c r="V47" i="16"/>
  <c r="W47" i="16"/>
  <c r="W43" i="12"/>
  <c r="V43" i="12"/>
  <c r="T38" i="8"/>
  <c r="S38" i="8"/>
  <c r="T36" i="16"/>
  <c r="S36" i="16"/>
  <c r="V32" i="10"/>
  <c r="W32" i="10"/>
  <c r="W27" i="9"/>
  <c r="V27" i="9"/>
  <c r="V28" i="8"/>
  <c r="W28" i="8"/>
  <c r="W28" i="16"/>
  <c r="V28" i="16"/>
  <c r="P13" i="6"/>
  <c r="DB98" i="27"/>
  <c r="AE96" i="5"/>
  <c r="AJ97" i="23"/>
  <c r="DB78" i="27"/>
  <c r="AJ78" i="23"/>
  <c r="AE77" i="5"/>
  <c r="C8" i="14"/>
  <c r="BE59" i="23"/>
  <c r="CE59" i="23"/>
  <c r="CB108" i="5"/>
  <c r="CP108" i="5" s="1"/>
  <c r="BB108" i="5"/>
  <c r="BA76" i="5"/>
  <c r="CA76" i="5"/>
  <c r="BH93" i="23"/>
  <c r="CH93" i="23"/>
  <c r="BG91" i="23"/>
  <c r="CG91" i="23"/>
  <c r="CU91" i="23" s="1"/>
  <c r="BD16" i="23"/>
  <c r="CD16" i="23"/>
  <c r="BD94" i="5"/>
  <c r="CD94" i="5"/>
  <c r="BJ7" i="23"/>
  <c r="CJ7" i="23"/>
  <c r="BJ35" i="23"/>
  <c r="CJ35" i="23"/>
  <c r="CB87" i="5"/>
  <c r="CP87" i="5" s="1"/>
  <c r="BB87" i="5"/>
  <c r="CD39" i="5"/>
  <c r="BD39" i="5"/>
  <c r="R124" i="10"/>
  <c r="R120" i="9"/>
  <c r="R118" i="9"/>
  <c r="R126" i="7"/>
  <c r="R119" i="13"/>
  <c r="R113" i="11"/>
  <c r="R121" i="7"/>
  <c r="R115" i="13"/>
  <c r="R119" i="7"/>
  <c r="R111" i="10"/>
  <c r="R114" i="15"/>
  <c r="R107" i="9"/>
  <c r="S108" i="12"/>
  <c r="T114" i="7"/>
  <c r="R114" i="7"/>
  <c r="R101" i="15"/>
  <c r="R94" i="9"/>
  <c r="R97" i="13"/>
  <c r="R92" i="9"/>
  <c r="N12" i="13"/>
  <c r="R86" i="6"/>
  <c r="R79" i="9"/>
  <c r="R79" i="12"/>
  <c r="R79" i="2"/>
  <c r="R78" i="13"/>
  <c r="R75" i="12"/>
  <c r="R75" i="13"/>
  <c r="R67" i="16"/>
  <c r="R66" i="2"/>
  <c r="R65" i="16"/>
  <c r="R62" i="13"/>
  <c r="T58" i="8"/>
  <c r="S58" i="8"/>
  <c r="V56" i="9"/>
  <c r="W56" i="9"/>
  <c r="W60" i="15"/>
  <c r="V60" i="15"/>
  <c r="R59" i="16"/>
  <c r="R60" i="16"/>
  <c r="W56" i="12"/>
  <c r="V56" i="12"/>
  <c r="W58" i="16"/>
  <c r="V58" i="16"/>
  <c r="R57" i="2"/>
  <c r="V62" i="7"/>
  <c r="W62" i="7"/>
  <c r="V53" i="11"/>
  <c r="W53" i="11"/>
  <c r="R52" i="10"/>
  <c r="W52" i="16"/>
  <c r="V50" i="12"/>
  <c r="W50" i="12"/>
  <c r="W48" i="11"/>
  <c r="V48" i="11"/>
  <c r="S50" i="8"/>
  <c r="T50" i="8"/>
  <c r="W52" i="15"/>
  <c r="V52" i="15"/>
  <c r="T50" i="15"/>
  <c r="T44" i="9"/>
  <c r="S44" i="9"/>
  <c r="T45" i="10"/>
  <c r="S45" i="10"/>
  <c r="V44" i="8"/>
  <c r="W44" i="8"/>
  <c r="V41" i="13"/>
  <c r="W41" i="13"/>
  <c r="S44" i="7"/>
  <c r="T44" i="7"/>
  <c r="V36" i="12"/>
  <c r="W36" i="12"/>
  <c r="V36" i="6"/>
  <c r="S35" i="2"/>
  <c r="T35" i="2"/>
  <c r="T33" i="2"/>
  <c r="V34" i="8"/>
  <c r="W34" i="8"/>
  <c r="T27" i="2"/>
  <c r="S27" i="2"/>
  <c r="V26" i="10"/>
  <c r="W26" i="10"/>
  <c r="T26" i="16"/>
  <c r="V10" i="2"/>
  <c r="P10" i="2"/>
  <c r="V11" i="16"/>
  <c r="W11" i="16"/>
  <c r="R125" i="11"/>
  <c r="R127" i="15"/>
  <c r="R121" i="16"/>
  <c r="R117" i="12"/>
  <c r="R114" i="9"/>
  <c r="R118" i="6"/>
  <c r="R110" i="9"/>
  <c r="R112" i="16"/>
  <c r="R112" i="6"/>
  <c r="R108" i="8"/>
  <c r="R108" i="2"/>
  <c r="R106" i="2"/>
  <c r="W96" i="9"/>
  <c r="R97" i="11"/>
  <c r="T96" i="11"/>
  <c r="R99" i="2"/>
  <c r="R91" i="6"/>
  <c r="R89" i="8"/>
  <c r="N7" i="13"/>
  <c r="R85" i="8"/>
  <c r="R85" i="10"/>
  <c r="R82" i="11"/>
  <c r="R86" i="15"/>
  <c r="R83" i="6"/>
  <c r="V80" i="2"/>
  <c r="S77" i="9"/>
  <c r="R76" i="8"/>
  <c r="R74" i="2"/>
  <c r="R79" i="7"/>
  <c r="R73" i="8"/>
  <c r="R74" i="16"/>
  <c r="R69" i="2"/>
  <c r="R74" i="7"/>
  <c r="R68" i="6"/>
  <c r="R65" i="11"/>
  <c r="R65" i="13"/>
  <c r="R62" i="16"/>
  <c r="T61" i="16"/>
  <c r="V58" i="12"/>
  <c r="W58" i="12"/>
  <c r="V58" i="2"/>
  <c r="W58" i="2"/>
  <c r="V57" i="13"/>
  <c r="W57" i="13"/>
  <c r="S57" i="13"/>
  <c r="T57" i="13"/>
  <c r="T56" i="13"/>
  <c r="S56" i="13"/>
  <c r="S54" i="2"/>
  <c r="T54" i="2"/>
  <c r="V53" i="13"/>
  <c r="W53" i="13"/>
  <c r="S51" i="10"/>
  <c r="T51" i="10"/>
  <c r="T50" i="10"/>
  <c r="S50" i="10"/>
  <c r="T52" i="6"/>
  <c r="S52" i="6"/>
  <c r="V48" i="8"/>
  <c r="W48" i="8"/>
  <c r="T48" i="8"/>
  <c r="S48" i="8"/>
  <c r="T45" i="8"/>
  <c r="S45" i="8"/>
  <c r="S42" i="10"/>
  <c r="T42" i="10"/>
  <c r="S42" i="15"/>
  <c r="T42" i="15"/>
  <c r="V33" i="9"/>
  <c r="S35" i="9"/>
  <c r="T35" i="9"/>
  <c r="W36" i="10"/>
  <c r="V36" i="10"/>
  <c r="S33" i="8"/>
  <c r="T33" i="8"/>
  <c r="V37" i="7"/>
  <c r="W37" i="7"/>
  <c r="T31" i="8"/>
  <c r="S31" i="8"/>
  <c r="T30" i="12"/>
  <c r="S30" i="12"/>
  <c r="V25" i="10"/>
  <c r="W25" i="10"/>
  <c r="V24" i="7"/>
  <c r="W24" i="7"/>
  <c r="R128" i="13"/>
  <c r="R121" i="12"/>
  <c r="R117" i="11"/>
  <c r="R103" i="12"/>
  <c r="R103" i="2"/>
  <c r="R93" i="8"/>
  <c r="R86" i="16"/>
  <c r="R81" i="15"/>
  <c r="R80" i="16"/>
  <c r="R79" i="6"/>
  <c r="R76" i="10"/>
  <c r="R74" i="11"/>
  <c r="R76" i="6"/>
  <c r="R72" i="10"/>
  <c r="R72" i="12"/>
  <c r="R67" i="8"/>
  <c r="R61" i="8"/>
  <c r="W60" i="16"/>
  <c r="V60" i="16"/>
  <c r="V56" i="11"/>
  <c r="W56" i="11"/>
  <c r="W60" i="7"/>
  <c r="V60" i="7"/>
  <c r="V52" i="9"/>
  <c r="W52" i="9"/>
  <c r="S53" i="10"/>
  <c r="T53" i="10"/>
  <c r="V55" i="15"/>
  <c r="W55" i="15"/>
  <c r="T50" i="2"/>
  <c r="S50" i="2"/>
  <c r="V54" i="7"/>
  <c r="V46" i="12"/>
  <c r="W46" i="12"/>
  <c r="W49" i="15"/>
  <c r="S44" i="15"/>
  <c r="T44" i="15"/>
  <c r="T42" i="6"/>
  <c r="S42" i="6"/>
  <c r="V39" i="9"/>
  <c r="W39" i="9"/>
  <c r="W37" i="2"/>
  <c r="V37" i="2"/>
  <c r="S31" i="15"/>
  <c r="T31" i="15"/>
  <c r="T30" i="16"/>
  <c r="S30" i="16"/>
  <c r="W24" i="10"/>
  <c r="V24" i="10"/>
  <c r="R65" i="7"/>
  <c r="R58" i="10"/>
  <c r="T63" i="7"/>
  <c r="R60" i="15"/>
  <c r="W55" i="10"/>
  <c r="R56" i="12"/>
  <c r="R54" i="9"/>
  <c r="R57" i="16"/>
  <c r="T52" i="11"/>
  <c r="R53" i="12"/>
  <c r="R56" i="15"/>
  <c r="W51" i="11"/>
  <c r="V48" i="9"/>
  <c r="R50" i="9"/>
  <c r="W56" i="7"/>
  <c r="T51" i="16"/>
  <c r="V50" i="13"/>
  <c r="R56" i="7"/>
  <c r="W49" i="8"/>
  <c r="R50" i="13"/>
  <c r="R51" i="15"/>
  <c r="R54" i="7"/>
  <c r="R46" i="8"/>
  <c r="V45" i="15"/>
  <c r="R42" i="11"/>
  <c r="R43" i="6"/>
  <c r="R41" i="10"/>
  <c r="T41" i="13"/>
  <c r="R39" i="9"/>
  <c r="R41" i="6"/>
  <c r="W38" i="10"/>
  <c r="R40" i="13"/>
  <c r="W40" i="15"/>
  <c r="V42" i="7"/>
  <c r="W37" i="8"/>
  <c r="R34" i="8"/>
  <c r="W31" i="9"/>
  <c r="W36" i="15"/>
  <c r="W38" i="7"/>
  <c r="S31" i="9"/>
  <c r="S31" i="6"/>
  <c r="R32" i="13"/>
  <c r="T30" i="2"/>
  <c r="S29" i="10"/>
  <c r="R29" i="12"/>
  <c r="W27" i="10"/>
  <c r="R28" i="8"/>
  <c r="R27" i="10"/>
  <c r="W27" i="13"/>
  <c r="R26" i="2"/>
  <c r="W30" i="7"/>
  <c r="R24" i="12"/>
  <c r="R23" i="11"/>
  <c r="S23" i="12"/>
  <c r="V20" i="16"/>
  <c r="W19" i="16"/>
  <c r="T17" i="16"/>
  <c r="V14" i="2"/>
  <c r="T60" i="16"/>
  <c r="R58" i="8"/>
  <c r="R58" i="2"/>
  <c r="R63" i="7"/>
  <c r="T57" i="16"/>
  <c r="R54" i="10"/>
  <c r="R60" i="7"/>
  <c r="T53" i="2"/>
  <c r="R53" i="13"/>
  <c r="R53" i="2"/>
  <c r="T50" i="12"/>
  <c r="T48" i="11"/>
  <c r="S49" i="11"/>
  <c r="W47" i="9"/>
  <c r="T48" i="10"/>
  <c r="R51" i="16"/>
  <c r="R49" i="2"/>
  <c r="V44" i="10"/>
  <c r="T43" i="11"/>
  <c r="T43" i="12"/>
  <c r="T39" i="8"/>
  <c r="W37" i="6"/>
  <c r="R42" i="7"/>
  <c r="R37" i="6"/>
  <c r="R33" i="9"/>
  <c r="S35" i="8"/>
  <c r="T33" i="12"/>
  <c r="T32" i="6"/>
  <c r="R31" i="2"/>
  <c r="R37" i="7"/>
  <c r="R30" i="8"/>
  <c r="R28" i="9"/>
  <c r="R34" i="7"/>
  <c r="W32" i="7"/>
  <c r="R24" i="9"/>
  <c r="T25" i="13"/>
  <c r="S29" i="7"/>
  <c r="W22" i="10"/>
  <c r="P20" i="2"/>
  <c r="W22" i="15"/>
  <c r="T12" i="16"/>
  <c r="R56" i="8"/>
  <c r="R47" i="16"/>
  <c r="R43" i="15"/>
  <c r="R34" i="15"/>
  <c r="R30" i="6"/>
  <c r="R20" i="12"/>
  <c r="R23" i="15"/>
  <c r="EA19" i="27"/>
  <c r="FA19" i="27"/>
  <c r="DB74" i="27"/>
  <c r="AJ74" i="23"/>
  <c r="BU39" i="23"/>
  <c r="EB39" i="23"/>
  <c r="CV32" i="27"/>
  <c r="AD32" i="23"/>
  <c r="BE32" i="23" s="1"/>
  <c r="DY32" i="23" s="1"/>
  <c r="Y32" i="5"/>
  <c r="AD9" i="23"/>
  <c r="Y9" i="5"/>
  <c r="AZ9" i="5" s="1"/>
  <c r="N5" i="9"/>
  <c r="R11" i="16"/>
  <c r="R4" i="12"/>
  <c r="W86" i="3" s="1"/>
  <c r="Q5" i="12"/>
  <c r="R5" i="12" s="1"/>
  <c r="W46" i="3" s="1"/>
  <c r="BI125" i="5"/>
  <c r="DP125" i="5"/>
  <c r="DC125" i="5" s="1"/>
  <c r="P122" i="3"/>
  <c r="AV122" i="3" s="1"/>
  <c r="V134" i="3"/>
  <c r="AX134" i="3" s="1"/>
  <c r="V126" i="3"/>
  <c r="AX126" i="3" s="1"/>
  <c r="J126" i="3"/>
  <c r="AT126" i="3" s="1"/>
  <c r="M136" i="3"/>
  <c r="AU136" i="3" s="1"/>
  <c r="S138" i="3"/>
  <c r="AW138" i="3" s="1"/>
  <c r="AK127" i="3"/>
  <c r="BC127" i="3" s="1"/>
  <c r="M126" i="3"/>
  <c r="AU126" i="3" s="1"/>
  <c r="S135" i="3"/>
  <c r="AW135" i="3" s="1"/>
  <c r="D2" i="3"/>
  <c r="AR2" i="3" s="1"/>
  <c r="P131" i="3"/>
  <c r="AV131" i="3" s="1"/>
  <c r="AH39" i="3"/>
  <c r="BB39" i="3" s="1"/>
  <c r="M125" i="3"/>
  <c r="AU125" i="3" s="1"/>
  <c r="G2" i="3"/>
  <c r="AS2" i="3" s="1"/>
  <c r="M194" i="3"/>
  <c r="AU194" i="3" s="1"/>
  <c r="M190" i="3"/>
  <c r="AU190" i="3" s="1"/>
  <c r="M178" i="3"/>
  <c r="AU178" i="3" s="1"/>
  <c r="M174" i="3"/>
  <c r="AU174" i="3" s="1"/>
  <c r="M162" i="3"/>
  <c r="AU162" i="3" s="1"/>
  <c r="M158" i="3"/>
  <c r="AU158" i="3" s="1"/>
  <c r="M146" i="3"/>
  <c r="AU146" i="3" s="1"/>
  <c r="M142" i="3"/>
  <c r="AU142" i="3" s="1"/>
  <c r="R206" i="14"/>
  <c r="R176" i="14"/>
  <c r="R153" i="14"/>
  <c r="R144" i="14"/>
  <c r="R126" i="14"/>
  <c r="R58" i="14"/>
  <c r="R150" i="14"/>
  <c r="S137" i="14"/>
  <c r="R136" i="14"/>
  <c r="T116" i="14"/>
  <c r="S115" i="14"/>
  <c r="T114" i="14"/>
  <c r="T48" i="14"/>
  <c r="R46" i="14"/>
  <c r="R43" i="14"/>
  <c r="R39" i="14"/>
  <c r="S129" i="14"/>
  <c r="T120" i="14"/>
  <c r="S119" i="14"/>
  <c r="T118" i="14"/>
  <c r="R111" i="14"/>
  <c r="S51" i="14"/>
  <c r="T50" i="14"/>
  <c r="W203" i="11"/>
  <c r="W204" i="8"/>
  <c r="R205" i="12"/>
  <c r="W206" i="16"/>
  <c r="W201" i="9"/>
  <c r="W203" i="12"/>
  <c r="R206" i="16"/>
  <c r="R202" i="11"/>
  <c r="S203" i="12"/>
  <c r="T203" i="8"/>
  <c r="T200" i="9"/>
  <c r="V204" i="6"/>
  <c r="R204" i="13"/>
  <c r="T202" i="16"/>
  <c r="R207" i="7"/>
  <c r="W197" i="8"/>
  <c r="V195" i="9"/>
  <c r="V195" i="11"/>
  <c r="T198" i="16"/>
  <c r="S200" i="15"/>
  <c r="R194" i="12"/>
  <c r="V199" i="7"/>
  <c r="V191" i="10"/>
  <c r="T192" i="8"/>
  <c r="W193" i="16"/>
  <c r="S198" i="7"/>
  <c r="R189" i="9"/>
  <c r="W191" i="2"/>
  <c r="R189" i="12"/>
  <c r="R187" i="11"/>
  <c r="T195" i="7"/>
  <c r="W184" i="10"/>
  <c r="T160" i="9"/>
  <c r="R169" i="7"/>
  <c r="S159" i="11"/>
  <c r="V165" i="15"/>
  <c r="S159" i="12"/>
  <c r="R161" i="6"/>
  <c r="W157" i="12"/>
  <c r="V159" i="6"/>
  <c r="S156" i="11"/>
  <c r="W155" i="10"/>
  <c r="V158" i="16"/>
  <c r="R159" i="16"/>
  <c r="R159" i="6"/>
  <c r="W160" i="15"/>
  <c r="S157" i="2"/>
  <c r="R155" i="10"/>
  <c r="S153" i="11"/>
  <c r="R153" i="9"/>
  <c r="W153" i="10"/>
  <c r="W154" i="12"/>
  <c r="R157" i="16"/>
  <c r="R156" i="13"/>
  <c r="R154" i="8"/>
  <c r="W152" i="10"/>
  <c r="R154" i="12"/>
  <c r="S160" i="7"/>
  <c r="T153" i="8"/>
  <c r="R151" i="9"/>
  <c r="W154" i="6"/>
  <c r="R151" i="11"/>
  <c r="W158" i="7"/>
  <c r="V153" i="16"/>
  <c r="R158" i="7"/>
  <c r="R156" i="15"/>
  <c r="R152" i="2"/>
  <c r="W148" i="8"/>
  <c r="S151" i="6"/>
  <c r="S153" i="15"/>
  <c r="V147" i="12"/>
  <c r="T149" i="16"/>
  <c r="T148" i="13"/>
  <c r="R142" i="10"/>
  <c r="W136" i="11"/>
  <c r="R136" i="9"/>
  <c r="R140" i="6"/>
  <c r="S111" i="12"/>
  <c r="S105" i="9"/>
  <c r="W105" i="8"/>
  <c r="R107" i="16"/>
  <c r="W105" i="2"/>
  <c r="R111" i="7"/>
  <c r="T103" i="8"/>
  <c r="R107" i="15"/>
  <c r="V100" i="2"/>
  <c r="R107" i="7"/>
  <c r="S102" i="15"/>
  <c r="V96" i="10"/>
  <c r="T95" i="10"/>
  <c r="S95" i="12"/>
  <c r="R49" i="11"/>
  <c r="S44" i="2"/>
  <c r="T44" i="2"/>
  <c r="W43" i="2"/>
  <c r="V43" i="2"/>
  <c r="T44" i="16"/>
  <c r="S44" i="16"/>
  <c r="S41" i="12"/>
  <c r="T41" i="12"/>
  <c r="S43" i="16"/>
  <c r="T43" i="16"/>
  <c r="W36" i="11"/>
  <c r="V36" i="11"/>
  <c r="S35" i="11"/>
  <c r="T35" i="11"/>
  <c r="R34" i="11"/>
  <c r="R35" i="11"/>
  <c r="W35" i="13"/>
  <c r="V35" i="13"/>
  <c r="V33" i="6"/>
  <c r="W33" i="6"/>
  <c r="T30" i="9"/>
  <c r="S30" i="9"/>
  <c r="V36" i="7"/>
  <c r="W36" i="7"/>
  <c r="S28" i="12"/>
  <c r="T28" i="12"/>
  <c r="S33" i="7"/>
  <c r="T33" i="7"/>
  <c r="V28" i="15"/>
  <c r="W28" i="15"/>
  <c r="S25" i="2"/>
  <c r="T25" i="2"/>
  <c r="S171" i="6"/>
  <c r="R167" i="9"/>
  <c r="T168" i="8"/>
  <c r="T146" i="7"/>
  <c r="T113" i="12"/>
  <c r="W103" i="8"/>
  <c r="T104" i="13"/>
  <c r="R104" i="8"/>
  <c r="W101" i="10"/>
  <c r="S103" i="2"/>
  <c r="R102" i="13"/>
  <c r="S106" i="7"/>
  <c r="R98" i="9"/>
  <c r="R99" i="8"/>
  <c r="R99" i="12"/>
  <c r="R100" i="6"/>
  <c r="V97" i="12"/>
  <c r="R98" i="2"/>
  <c r="R97" i="8"/>
  <c r="R90" i="9"/>
  <c r="W90" i="10"/>
  <c r="T93" i="16"/>
  <c r="T90" i="8"/>
  <c r="T90" i="12"/>
  <c r="S89" i="6"/>
  <c r="V86" i="11"/>
  <c r="R89" i="13"/>
  <c r="R88" i="2"/>
  <c r="R90" i="15"/>
  <c r="W87" i="6"/>
  <c r="R87" i="6"/>
  <c r="W84" i="8"/>
  <c r="V82" i="11"/>
  <c r="S89" i="7"/>
  <c r="R82" i="9"/>
  <c r="S84" i="13"/>
  <c r="R84" i="2"/>
  <c r="R82" i="12"/>
  <c r="V78" i="9"/>
  <c r="T78" i="9"/>
  <c r="R83" i="16"/>
  <c r="R81" i="2"/>
  <c r="V72" i="15"/>
  <c r="S69" i="2"/>
  <c r="R67" i="11"/>
  <c r="V68" i="2"/>
  <c r="S70" i="15"/>
  <c r="R68" i="2"/>
  <c r="R71" i="15"/>
  <c r="R65" i="12"/>
  <c r="R68" i="16"/>
  <c r="W63" i="15"/>
  <c r="S59" i="11"/>
  <c r="W62" i="15"/>
  <c r="S58" i="11"/>
  <c r="R61" i="2"/>
  <c r="V53" i="12"/>
  <c r="R48" i="6"/>
  <c r="V46" i="8"/>
  <c r="W46" i="8"/>
  <c r="W44" i="12"/>
  <c r="V44" i="12"/>
  <c r="V47" i="15"/>
  <c r="W47" i="15"/>
  <c r="V42" i="8"/>
  <c r="W42" i="8"/>
  <c r="S40" i="12"/>
  <c r="T40" i="12"/>
  <c r="S38" i="11"/>
  <c r="T38" i="11"/>
  <c r="T39" i="13"/>
  <c r="W35" i="6"/>
  <c r="V35" i="6"/>
  <c r="S32" i="11"/>
  <c r="T32" i="11"/>
  <c r="V32" i="2"/>
  <c r="W32" i="2"/>
  <c r="S38" i="7"/>
  <c r="T38" i="7"/>
  <c r="R30" i="11"/>
  <c r="R31" i="11"/>
  <c r="V25" i="9"/>
  <c r="W25" i="9"/>
  <c r="S24" i="9"/>
  <c r="T24" i="9"/>
  <c r="V207" i="12"/>
  <c r="V209" i="6"/>
  <c r="V205" i="10"/>
  <c r="R205" i="11"/>
  <c r="T204" i="10"/>
  <c r="V204" i="12"/>
  <c r="V202" i="11"/>
  <c r="T205" i="16"/>
  <c r="R201" i="9"/>
  <c r="R203" i="12"/>
  <c r="V208" i="7"/>
  <c r="S202" i="13"/>
  <c r="V207" i="7"/>
  <c r="R199" i="9"/>
  <c r="T197" i="9"/>
  <c r="V196" i="11"/>
  <c r="T198" i="2"/>
  <c r="R199" i="6"/>
  <c r="R198" i="13"/>
  <c r="R194" i="9"/>
  <c r="R194" i="11"/>
  <c r="R200" i="15"/>
  <c r="T194" i="12"/>
  <c r="W200" i="7"/>
  <c r="V194" i="2"/>
  <c r="R191" i="11"/>
  <c r="T194" i="16"/>
  <c r="V193" i="2"/>
  <c r="R198" i="7"/>
  <c r="V191" i="13"/>
  <c r="R190" i="8"/>
  <c r="W188" i="8"/>
  <c r="T193" i="15"/>
  <c r="R189" i="13"/>
  <c r="T189" i="15"/>
  <c r="V179" i="9"/>
  <c r="S178" i="9"/>
  <c r="V168" i="9"/>
  <c r="T177" i="7"/>
  <c r="V171" i="13"/>
  <c r="V167" i="11"/>
  <c r="S148" i="2"/>
  <c r="W148" i="6"/>
  <c r="T149" i="15"/>
  <c r="R119" i="15"/>
  <c r="T99" i="12"/>
  <c r="V105" i="7"/>
  <c r="V98" i="12"/>
  <c r="S95" i="8"/>
  <c r="S98" i="15"/>
  <c r="R81" i="11"/>
  <c r="T83" i="16"/>
  <c r="W82" i="13"/>
  <c r="V78" i="12"/>
  <c r="R78" i="12"/>
  <c r="T74" i="10"/>
  <c r="T68" i="13"/>
  <c r="R68" i="8"/>
  <c r="V67" i="13"/>
  <c r="R65" i="9"/>
  <c r="V64" i="10"/>
  <c r="R65" i="8"/>
  <c r="W64" i="8"/>
  <c r="S67" i="7"/>
  <c r="R60" i="11"/>
  <c r="W61" i="2"/>
  <c r="V66" i="7"/>
  <c r="CB47" i="5"/>
  <c r="CP47" i="5" s="1"/>
  <c r="BB47" i="5"/>
  <c r="W45" i="13"/>
  <c r="V45" i="13"/>
  <c r="T50" i="7"/>
  <c r="W43" i="6"/>
  <c r="V42" i="11"/>
  <c r="W42" i="11"/>
  <c r="R42" i="12"/>
  <c r="W42" i="6"/>
  <c r="T42" i="16"/>
  <c r="T45" i="7"/>
  <c r="S45" i="7"/>
  <c r="W40" i="6"/>
  <c r="V40" i="6"/>
  <c r="S38" i="6"/>
  <c r="W36" i="9"/>
  <c r="V36" i="9"/>
  <c r="R37" i="10"/>
  <c r="W38" i="13"/>
  <c r="V38" i="13"/>
  <c r="T36" i="6"/>
  <c r="S36" i="6"/>
  <c r="V34" i="16"/>
  <c r="W34" i="16"/>
  <c r="V35" i="15"/>
  <c r="W35" i="15"/>
  <c r="R31" i="8"/>
  <c r="W33" i="15"/>
  <c r="V33" i="15"/>
  <c r="S30" i="6"/>
  <c r="W29" i="11"/>
  <c r="V29" i="11"/>
  <c r="W32" i="15"/>
  <c r="V32" i="15"/>
  <c r="S27" i="10"/>
  <c r="T27" i="10"/>
  <c r="T206" i="11"/>
  <c r="R206" i="8"/>
  <c r="T204" i="6"/>
  <c r="S202" i="12"/>
  <c r="R204" i="2"/>
  <c r="V199" i="9"/>
  <c r="R201" i="10"/>
  <c r="V199" i="11"/>
  <c r="R197" i="9"/>
  <c r="R198" i="10"/>
  <c r="R200" i="2"/>
  <c r="T195" i="11"/>
  <c r="W196" i="12"/>
  <c r="W194" i="10"/>
  <c r="T196" i="2"/>
  <c r="R194" i="10"/>
  <c r="R194" i="13"/>
  <c r="V198" i="7"/>
  <c r="R190" i="10"/>
  <c r="V190" i="6"/>
  <c r="S188" i="2"/>
  <c r="R185" i="9"/>
  <c r="T187" i="2"/>
  <c r="W175" i="2"/>
  <c r="T175" i="16"/>
  <c r="R175" i="16"/>
  <c r="R175" i="6"/>
  <c r="T176" i="15"/>
  <c r="R179" i="7"/>
  <c r="T172" i="13"/>
  <c r="W176" i="7"/>
  <c r="R169" i="11"/>
  <c r="T159" i="9"/>
  <c r="R162" i="13"/>
  <c r="W164" i="15"/>
  <c r="R160" i="8"/>
  <c r="S160" i="16"/>
  <c r="T155" i="10"/>
  <c r="W158" i="6"/>
  <c r="R158" i="13"/>
  <c r="S160" i="15"/>
  <c r="R157" i="2"/>
  <c r="T156" i="16"/>
  <c r="W151" i="11"/>
  <c r="R155" i="13"/>
  <c r="T150" i="12"/>
  <c r="R151" i="13"/>
  <c r="R154" i="15"/>
  <c r="R148" i="8"/>
  <c r="T153" i="7"/>
  <c r="V143" i="16"/>
  <c r="R141" i="12"/>
  <c r="T139" i="13"/>
  <c r="R133" i="16"/>
  <c r="W112" i="10"/>
  <c r="R92" i="11"/>
  <c r="R93" i="2"/>
  <c r="R92" i="8"/>
  <c r="T94" i="15"/>
  <c r="S78" i="11"/>
  <c r="R78" i="9"/>
  <c r="T79" i="2"/>
  <c r="R69" i="12"/>
  <c r="R70" i="2"/>
  <c r="R67" i="13"/>
  <c r="T71" i="7"/>
  <c r="W62" i="8"/>
  <c r="R60" i="9"/>
  <c r="S53" i="9"/>
  <c r="T47" i="6"/>
  <c r="S47" i="6"/>
  <c r="S49" i="15"/>
  <c r="T49" i="15"/>
  <c r="S44" i="11"/>
  <c r="T44" i="11"/>
  <c r="T43" i="8"/>
  <c r="S43" i="8"/>
  <c r="W45" i="7"/>
  <c r="V45" i="7"/>
  <c r="W41" i="15"/>
  <c r="V41" i="15"/>
  <c r="W34" i="9"/>
  <c r="V34" i="9"/>
  <c r="W35" i="2"/>
  <c r="W41" i="7"/>
  <c r="V41" i="7"/>
  <c r="T41" i="7"/>
  <c r="S41" i="7"/>
  <c r="S32" i="9"/>
  <c r="T32" i="9"/>
  <c r="V33" i="12"/>
  <c r="W33" i="12"/>
  <c r="W27" i="11"/>
  <c r="V27" i="11"/>
  <c r="V27" i="16"/>
  <c r="V26" i="2"/>
  <c r="W26" i="2"/>
  <c r="R49" i="13"/>
  <c r="R46" i="12"/>
  <c r="T44" i="10"/>
  <c r="W43" i="11"/>
  <c r="T45" i="6"/>
  <c r="R44" i="8"/>
  <c r="W41" i="9"/>
  <c r="R42" i="6"/>
  <c r="S41" i="2"/>
  <c r="R38" i="10"/>
  <c r="R38" i="6"/>
  <c r="R34" i="9"/>
  <c r="R41" i="7"/>
  <c r="R32" i="9"/>
  <c r="R37" i="15"/>
  <c r="R35" i="16"/>
  <c r="R33" i="6"/>
  <c r="R29" i="8"/>
  <c r="R27" i="9"/>
  <c r="R25" i="12"/>
  <c r="V23" i="10"/>
  <c r="W25" i="15"/>
  <c r="CE97" i="5"/>
  <c r="R46" i="6"/>
  <c r="R45" i="13"/>
  <c r="R43" i="12"/>
  <c r="R37" i="13"/>
  <c r="R32" i="12"/>
  <c r="R32" i="15"/>
  <c r="R27" i="11"/>
  <c r="R27" i="12"/>
  <c r="R28" i="6"/>
  <c r="R26" i="8"/>
  <c r="W27" i="15"/>
  <c r="R22" i="9"/>
  <c r="R23" i="2"/>
  <c r="V20" i="12"/>
  <c r="W23" i="7"/>
  <c r="V17" i="16"/>
  <c r="V12" i="2"/>
  <c r="W13" i="16"/>
  <c r="S14" i="15"/>
  <c r="BJ104" i="23"/>
  <c r="R46" i="10"/>
  <c r="W46" i="13"/>
  <c r="R48" i="15"/>
  <c r="R44" i="11"/>
  <c r="R46" i="13"/>
  <c r="T42" i="11"/>
  <c r="R45" i="16"/>
  <c r="R40" i="9"/>
  <c r="T40" i="16"/>
  <c r="R40" i="6"/>
  <c r="R44" i="7"/>
  <c r="R39" i="8"/>
  <c r="R38" i="12"/>
  <c r="V38" i="6"/>
  <c r="R39" i="13"/>
  <c r="V38" i="16"/>
  <c r="R35" i="9"/>
  <c r="R38" i="16"/>
  <c r="R35" i="13"/>
  <c r="V31" i="12"/>
  <c r="S35" i="15"/>
  <c r="R32" i="8"/>
  <c r="R29" i="9"/>
  <c r="R28" i="10"/>
  <c r="R30" i="16"/>
  <c r="V24" i="11"/>
  <c r="V24" i="12"/>
  <c r="R28" i="15"/>
  <c r="V26" i="16"/>
  <c r="V23" i="11"/>
  <c r="W24" i="2"/>
  <c r="V23" i="2"/>
  <c r="R24" i="13"/>
  <c r="R22" i="10"/>
  <c r="R24" i="16"/>
  <c r="T23" i="16"/>
  <c r="R21" i="16"/>
  <c r="V18" i="16"/>
  <c r="R19" i="15"/>
  <c r="V15" i="16"/>
  <c r="T15" i="16"/>
  <c r="R15" i="16"/>
  <c r="T14" i="16"/>
  <c r="P13" i="8"/>
  <c r="S15" i="15"/>
  <c r="AE19" i="5"/>
  <c r="AJ19" i="23"/>
  <c r="AJ16" i="23"/>
  <c r="AE16" i="5"/>
  <c r="S9" i="16"/>
  <c r="T9" i="16"/>
  <c r="R4" i="16"/>
  <c r="R5" i="16"/>
  <c r="FC100" i="27"/>
  <c r="EC100" i="27"/>
  <c r="Y24" i="5"/>
  <c r="CV24" i="27"/>
  <c r="AD24" i="23"/>
  <c r="CS13" i="27"/>
  <c r="V13" i="5"/>
  <c r="AA13" i="23"/>
  <c r="CS20" i="27"/>
  <c r="DT20" i="27" s="1"/>
  <c r="AA20" i="23"/>
  <c r="V20" i="5"/>
  <c r="DB45" i="27"/>
  <c r="AE45" i="5"/>
  <c r="AJ45" i="23"/>
  <c r="CV43" i="27"/>
  <c r="AD43" i="23"/>
  <c r="Y43" i="5"/>
  <c r="CV54" i="27"/>
  <c r="AD54" i="23"/>
  <c r="Y54" i="5"/>
  <c r="CR20" i="27"/>
  <c r="Z20" i="23"/>
  <c r="U20" i="5"/>
  <c r="CS75" i="27"/>
  <c r="V74" i="5"/>
  <c r="AA75" i="23"/>
  <c r="CS90" i="27"/>
  <c r="ET90" i="27" s="1"/>
  <c r="AA89" i="23"/>
  <c r="V88" i="5"/>
  <c r="CS109" i="27"/>
  <c r="V107" i="5"/>
  <c r="AA108" i="23"/>
  <c r="CT20" i="27"/>
  <c r="W20" i="5"/>
  <c r="AB20" i="23"/>
  <c r="CT61" i="27"/>
  <c r="W61" i="5"/>
  <c r="AB61" i="23"/>
  <c r="CT81" i="27"/>
  <c r="W80" i="5"/>
  <c r="AB81" i="23"/>
  <c r="CT90" i="27"/>
  <c r="W88" i="5"/>
  <c r="AB89" i="23"/>
  <c r="CU71" i="27"/>
  <c r="X70" i="5"/>
  <c r="AC71" i="23"/>
  <c r="CU88" i="27"/>
  <c r="X86" i="5"/>
  <c r="AC87" i="23"/>
  <c r="CV51" i="27"/>
  <c r="AD51" i="23"/>
  <c r="Y51" i="5"/>
  <c r="CV73" i="27"/>
  <c r="Y72" i="5"/>
  <c r="AD73" i="23"/>
  <c r="CW89" i="27"/>
  <c r="AE88" i="23"/>
  <c r="Z87" i="5"/>
  <c r="CW100" i="27"/>
  <c r="Z98" i="5"/>
  <c r="AE99" i="23"/>
  <c r="DC23" i="27"/>
  <c r="AK23" i="23"/>
  <c r="AF23" i="5"/>
  <c r="BE23" i="5" s="1"/>
  <c r="DD20" i="27"/>
  <c r="AG20" i="5"/>
  <c r="AL20" i="23"/>
  <c r="DD24" i="27"/>
  <c r="AG24" i="5"/>
  <c r="AL24" i="23"/>
  <c r="DD35" i="27"/>
  <c r="FC35" i="27" s="1"/>
  <c r="AG35" i="5"/>
  <c r="AL35" i="23"/>
  <c r="DD60" i="27"/>
  <c r="AG60" i="5"/>
  <c r="AL60" i="23"/>
  <c r="DD71" i="27"/>
  <c r="AG70" i="5"/>
  <c r="AL71" i="23"/>
  <c r="DD76" i="27"/>
  <c r="AL76" i="23"/>
  <c r="DD83" i="27"/>
  <c r="AG82" i="5"/>
  <c r="AL83" i="23"/>
  <c r="AL90" i="23"/>
  <c r="DD91" i="27"/>
  <c r="AG89" i="5"/>
  <c r="AL99" i="23"/>
  <c r="AG98" i="5"/>
  <c r="DD107" i="27"/>
  <c r="AG105" i="5"/>
  <c r="AL106" i="23"/>
  <c r="DD82" i="27"/>
  <c r="AL82" i="23"/>
  <c r="AG81" i="5"/>
  <c r="DD37" i="27"/>
  <c r="AL37" i="23"/>
  <c r="AG37" i="5"/>
  <c r="DD47" i="27"/>
  <c r="AL47" i="23"/>
  <c r="AG47" i="5"/>
  <c r="DE8" i="27"/>
  <c r="FD8" i="27" s="1"/>
  <c r="AM8" i="23"/>
  <c r="CL8" i="23" s="1"/>
  <c r="AH8" i="5"/>
  <c r="CG8" i="5" s="1"/>
  <c r="DE12" i="27"/>
  <c r="FD12" i="27" s="1"/>
  <c r="AH12" i="5"/>
  <c r="CG12" i="5" s="1"/>
  <c r="AM12" i="23"/>
  <c r="CL12" i="23" s="1"/>
  <c r="DE29" i="27"/>
  <c r="FD29" i="27" s="1"/>
  <c r="AH29" i="5"/>
  <c r="CG29" i="5" s="1"/>
  <c r="AM29" i="23"/>
  <c r="CL29" i="23" s="1"/>
  <c r="DE35" i="27"/>
  <c r="FD35" i="27" s="1"/>
  <c r="AM35" i="23"/>
  <c r="CL35" i="23" s="1"/>
  <c r="AH35" i="5"/>
  <c r="CG35" i="5" s="1"/>
  <c r="DE79" i="27"/>
  <c r="FD79" i="27" s="1"/>
  <c r="AM79" i="23"/>
  <c r="CL79" i="23" s="1"/>
  <c r="AH78" i="5"/>
  <c r="CG78" i="5" s="1"/>
  <c r="DE89" i="27"/>
  <c r="FD89" i="27" s="1"/>
  <c r="AH87" i="5"/>
  <c r="CG87" i="5" s="1"/>
  <c r="AM88" i="23"/>
  <c r="CL88" i="23" s="1"/>
  <c r="DE100" i="27"/>
  <c r="FD100" i="27" s="1"/>
  <c r="AH98" i="5"/>
  <c r="CG98" i="5" s="1"/>
  <c r="AM99" i="23"/>
  <c r="CL99" i="23" s="1"/>
  <c r="DE108" i="27"/>
  <c r="FD108" i="27" s="1"/>
  <c r="AH106" i="5"/>
  <c r="CG106" i="5" s="1"/>
  <c r="AM107" i="23"/>
  <c r="CL107" i="23" s="1"/>
  <c r="DE71" i="27"/>
  <c r="FD71" i="27" s="1"/>
  <c r="AM71" i="23"/>
  <c r="CL71" i="23" s="1"/>
  <c r="AH70" i="5"/>
  <c r="CG70" i="5" s="1"/>
  <c r="DE37" i="27"/>
  <c r="FD37" i="27" s="1"/>
  <c r="AH37" i="5"/>
  <c r="CG37" i="5" s="1"/>
  <c r="AM37" i="23"/>
  <c r="CL37" i="23" s="1"/>
  <c r="BA115" i="5"/>
  <c r="CA115" i="5"/>
  <c r="BV123" i="5"/>
  <c r="AV123" i="5"/>
  <c r="Z31" i="5"/>
  <c r="V5" i="2"/>
  <c r="W5" i="2" s="1"/>
  <c r="B103" i="25"/>
  <c r="C6" i="10"/>
  <c r="M4" i="28"/>
  <c r="CK5" i="27"/>
  <c r="C6" i="16" s="1"/>
  <c r="AG75" i="5"/>
  <c r="Q4" i="2"/>
  <c r="BE51" i="5"/>
  <c r="CE51" i="5"/>
  <c r="AX8" i="5"/>
  <c r="BX8" i="5"/>
  <c r="CA61" i="23"/>
  <c r="BA61" i="23"/>
  <c r="BF97" i="23"/>
  <c r="CF97" i="23"/>
  <c r="BG12" i="23"/>
  <c r="CG12" i="23"/>
  <c r="CE56" i="23"/>
  <c r="BE56" i="23"/>
  <c r="AA5" i="27"/>
  <c r="CP5" i="27"/>
  <c r="CU44" i="27"/>
  <c r="DV44" i="27" s="1"/>
  <c r="GP44" i="27" s="1"/>
  <c r="X44" i="5"/>
  <c r="AC44" i="23"/>
  <c r="CW23" i="27"/>
  <c r="AE23" i="23"/>
  <c r="CU14" i="27"/>
  <c r="DV14" i="27" s="1"/>
  <c r="GP14" i="27" s="1"/>
  <c r="X14" i="5"/>
  <c r="AC14" i="23"/>
  <c r="CT8" i="27"/>
  <c r="AB8" i="23"/>
  <c r="CW43" i="27"/>
  <c r="AE43" i="23"/>
  <c r="CF43" i="23" s="1"/>
  <c r="U4" i="5"/>
  <c r="AV4" i="5" s="1"/>
  <c r="Z4" i="23"/>
  <c r="CR21" i="27"/>
  <c r="U21" i="5"/>
  <c r="Z21" i="23"/>
  <c r="CR46" i="27"/>
  <c r="U46" i="5"/>
  <c r="Z46" i="23"/>
  <c r="CS50" i="27"/>
  <c r="DT50" i="27" s="1"/>
  <c r="AA50" i="23"/>
  <c r="CS25" i="27"/>
  <c r="V25" i="5"/>
  <c r="AA25" i="23"/>
  <c r="CR33" i="27"/>
  <c r="DS33" i="27" s="1"/>
  <c r="U33" i="5"/>
  <c r="Z33" i="23"/>
  <c r="CU54" i="27"/>
  <c r="X54" i="5"/>
  <c r="AC54" i="23"/>
  <c r="CR43" i="27"/>
  <c r="U43" i="5"/>
  <c r="CZ63" i="27"/>
  <c r="AC63" i="5"/>
  <c r="AH63" i="23"/>
  <c r="DA24" i="27"/>
  <c r="AD24" i="5"/>
  <c r="CW21" i="27"/>
  <c r="Z21" i="5"/>
  <c r="AE21" i="23"/>
  <c r="CZ36" i="27"/>
  <c r="AH36" i="23"/>
  <c r="CZ25" i="27"/>
  <c r="DY25" i="27" s="1"/>
  <c r="AC25" i="5"/>
  <c r="AH25" i="23"/>
  <c r="CR24" i="27"/>
  <c r="U24" i="5"/>
  <c r="Z24" i="23"/>
  <c r="DE43" i="27"/>
  <c r="FD43" i="27" s="1"/>
  <c r="AH43" i="5"/>
  <c r="CG43" i="5" s="1"/>
  <c r="CU86" i="27"/>
  <c r="DV86" i="27" s="1"/>
  <c r="GP86" i="27" s="1"/>
  <c r="X85" i="5"/>
  <c r="AC86" i="23"/>
  <c r="CU87" i="27"/>
  <c r="DA77" i="27"/>
  <c r="AI77" i="23"/>
  <c r="CT14" i="27"/>
  <c r="W14" i="5"/>
  <c r="CW90" i="27"/>
  <c r="Z88" i="5"/>
  <c r="DB113" i="27"/>
  <c r="AJ112" i="23"/>
  <c r="DC90" i="27"/>
  <c r="AK89" i="23"/>
  <c r="AE90" i="5"/>
  <c r="DB92" i="27"/>
  <c r="AJ91" i="23"/>
  <c r="CT13" i="27"/>
  <c r="W13" i="5"/>
  <c r="AB13" i="23"/>
  <c r="DB13" i="27"/>
  <c r="AJ13" i="23"/>
  <c r="BI13" i="23" s="1"/>
  <c r="CT92" i="27"/>
  <c r="AB91" i="23"/>
  <c r="X23" i="5"/>
  <c r="CU23" i="27"/>
  <c r="AC23" i="23"/>
  <c r="CW95" i="27"/>
  <c r="EX95" i="27" s="1"/>
  <c r="Z93" i="5"/>
  <c r="AE94" i="23"/>
  <c r="CZ95" i="27"/>
  <c r="AH94" i="23"/>
  <c r="CS12" i="27"/>
  <c r="DT12" i="27" s="1"/>
  <c r="AA12" i="23"/>
  <c r="CR9" i="27"/>
  <c r="U9" i="5"/>
  <c r="Z9" i="23"/>
  <c r="R7" i="16"/>
  <c r="R205" i="14"/>
  <c r="T197" i="14"/>
  <c r="T196" i="14"/>
  <c r="S145" i="14"/>
  <c r="T104" i="14"/>
  <c r="S103" i="14"/>
  <c r="T102" i="14"/>
  <c r="R41" i="14"/>
  <c r="R61" i="14"/>
  <c r="R25" i="14"/>
  <c r="R194" i="14"/>
  <c r="T188" i="14"/>
  <c r="T181" i="14"/>
  <c r="T180" i="14"/>
  <c r="R134" i="14"/>
  <c r="T100" i="14"/>
  <c r="S99" i="14"/>
  <c r="T98" i="14"/>
  <c r="R66" i="14"/>
  <c r="R63" i="14"/>
  <c r="R53" i="14"/>
  <c r="T45" i="14"/>
  <c r="R34" i="14"/>
  <c r="R27" i="14"/>
  <c r="T92" i="16"/>
  <c r="S92" i="16"/>
  <c r="S87" i="11"/>
  <c r="T87" i="11"/>
  <c r="T85" i="7"/>
  <c r="S85" i="7"/>
  <c r="R82" i="15"/>
  <c r="R83" i="15"/>
  <c r="S68" i="9"/>
  <c r="T68" i="9"/>
  <c r="W60" i="9"/>
  <c r="V60" i="9"/>
  <c r="T59" i="2"/>
  <c r="S59" i="2"/>
  <c r="S55" i="6"/>
  <c r="T55" i="6"/>
  <c r="S52" i="8"/>
  <c r="T52" i="8"/>
  <c r="V50" i="11"/>
  <c r="W50" i="11"/>
  <c r="W52" i="13"/>
  <c r="V52" i="13"/>
  <c r="R46" i="9"/>
  <c r="R47" i="9"/>
  <c r="S46" i="8"/>
  <c r="T46" i="8"/>
  <c r="S27" i="6"/>
  <c r="T27" i="6"/>
  <c r="T209" i="2"/>
  <c r="R206" i="2"/>
  <c r="V209" i="7"/>
  <c r="W204" i="16"/>
  <c r="W206" i="15"/>
  <c r="V200" i="12"/>
  <c r="R203" i="6"/>
  <c r="R199" i="8"/>
  <c r="T200" i="2"/>
  <c r="S196" i="9"/>
  <c r="V204" i="7"/>
  <c r="T197" i="8"/>
  <c r="W195" i="8"/>
  <c r="T197" i="16"/>
  <c r="R195" i="12"/>
  <c r="V192" i="11"/>
  <c r="W195" i="13"/>
  <c r="T195" i="2"/>
  <c r="V191" i="9"/>
  <c r="R193" i="10"/>
  <c r="W194" i="6"/>
  <c r="S193" i="6"/>
  <c r="T191" i="2"/>
  <c r="T189" i="12"/>
  <c r="T188" i="12"/>
  <c r="T187" i="13"/>
  <c r="T183" i="9"/>
  <c r="W185" i="12"/>
  <c r="R189" i="6"/>
  <c r="R192" i="7"/>
  <c r="R184" i="12"/>
  <c r="W185" i="6"/>
  <c r="R181" i="9"/>
  <c r="W183" i="13"/>
  <c r="T181" i="12"/>
  <c r="W179" i="11"/>
  <c r="R180" i="11"/>
  <c r="R179" i="9"/>
  <c r="W180" i="2"/>
  <c r="V182" i="15"/>
  <c r="S175" i="9"/>
  <c r="V179" i="16"/>
  <c r="R176" i="12"/>
  <c r="W174" i="12"/>
  <c r="W176" i="16"/>
  <c r="T176" i="16"/>
  <c r="T176" i="6"/>
  <c r="R172" i="10"/>
  <c r="R170" i="9"/>
  <c r="R173" i="13"/>
  <c r="S172" i="16"/>
  <c r="V171" i="16"/>
  <c r="R172" i="6"/>
  <c r="W166" i="9"/>
  <c r="W169" i="13"/>
  <c r="S167" i="13"/>
  <c r="V162" i="9"/>
  <c r="T162" i="9"/>
  <c r="R162" i="8"/>
  <c r="T163" i="2"/>
  <c r="R159" i="11"/>
  <c r="S158" i="11"/>
  <c r="W161" i="13"/>
  <c r="R158" i="9"/>
  <c r="W160" i="2"/>
  <c r="R161" i="16"/>
  <c r="S159" i="6"/>
  <c r="W155" i="11"/>
  <c r="R157" i="8"/>
  <c r="R156" i="12"/>
  <c r="V157" i="6"/>
  <c r="S157" i="16"/>
  <c r="V159" i="15"/>
  <c r="R158" i="6"/>
  <c r="R152" i="9"/>
  <c r="W155" i="6"/>
  <c r="T151" i="11"/>
  <c r="T150" i="9"/>
  <c r="R150" i="11"/>
  <c r="R149" i="9"/>
  <c r="R150" i="10"/>
  <c r="S148" i="10"/>
  <c r="V155" i="7"/>
  <c r="R151" i="16"/>
  <c r="T149" i="13"/>
  <c r="R149" i="13"/>
  <c r="R152" i="15"/>
  <c r="V144" i="9"/>
  <c r="S142" i="9"/>
  <c r="V143" i="10"/>
  <c r="S146" i="16"/>
  <c r="V143" i="12"/>
  <c r="T145" i="16"/>
  <c r="V140" i="9"/>
  <c r="R140" i="9"/>
  <c r="S135" i="11"/>
  <c r="V134" i="9"/>
  <c r="S138" i="16"/>
  <c r="S142" i="7"/>
  <c r="S134" i="10"/>
  <c r="W137" i="6"/>
  <c r="R134" i="11"/>
  <c r="V136" i="6"/>
  <c r="R134" i="8"/>
  <c r="T134" i="16"/>
  <c r="R134" i="16"/>
  <c r="S132" i="13"/>
  <c r="R136" i="15"/>
  <c r="R130" i="8"/>
  <c r="W131" i="16"/>
  <c r="T127" i="11"/>
  <c r="S134" i="7"/>
  <c r="W125" i="11"/>
  <c r="R129" i="2"/>
  <c r="T126" i="8"/>
  <c r="R123" i="9"/>
  <c r="W125" i="13"/>
  <c r="T128" i="15"/>
  <c r="W123" i="12"/>
  <c r="W122" i="12"/>
  <c r="W123" i="13"/>
  <c r="S123" i="2"/>
  <c r="T122" i="13"/>
  <c r="R121" i="8"/>
  <c r="R121" i="2"/>
  <c r="T118" i="12"/>
  <c r="R121" i="6"/>
  <c r="T120" i="15"/>
  <c r="R122" i="15"/>
  <c r="T115" i="10"/>
  <c r="R113" i="8"/>
  <c r="R111" i="9"/>
  <c r="V113" i="16"/>
  <c r="R113" i="2"/>
  <c r="R118" i="7"/>
  <c r="R111" i="12"/>
  <c r="R113" i="6"/>
  <c r="R108" i="9"/>
  <c r="V110" i="13"/>
  <c r="R110" i="13"/>
  <c r="W106" i="8"/>
  <c r="R107" i="8"/>
  <c r="V107" i="13"/>
  <c r="R113" i="7"/>
  <c r="V103" i="11"/>
  <c r="S106" i="2"/>
  <c r="R103" i="10"/>
  <c r="R106" i="16"/>
  <c r="R100" i="11"/>
  <c r="S98" i="11"/>
  <c r="V102" i="15"/>
  <c r="T102" i="2"/>
  <c r="R102" i="6"/>
  <c r="W97" i="8"/>
  <c r="R99" i="13"/>
  <c r="W94" i="9"/>
  <c r="R95" i="11"/>
  <c r="W97" i="13"/>
  <c r="T96" i="2"/>
  <c r="R95" i="10"/>
  <c r="R96" i="2"/>
  <c r="W96" i="16"/>
  <c r="W98" i="7"/>
  <c r="S89" i="11"/>
  <c r="T89" i="11"/>
  <c r="S86" i="8"/>
  <c r="T86" i="8"/>
  <c r="T84" i="9"/>
  <c r="S84" i="9"/>
  <c r="V87" i="12"/>
  <c r="W87" i="12"/>
  <c r="S86" i="13"/>
  <c r="T86" i="13"/>
  <c r="W90" i="7"/>
  <c r="V90" i="7"/>
  <c r="V85" i="7"/>
  <c r="W85" i="7"/>
  <c r="W75" i="9"/>
  <c r="W74" i="12"/>
  <c r="W79" i="15"/>
  <c r="V79" i="15"/>
  <c r="T70" i="12"/>
  <c r="S73" i="6"/>
  <c r="T73" i="6"/>
  <c r="V71" i="8"/>
  <c r="W71" i="8"/>
  <c r="W70" i="8"/>
  <c r="R68" i="11"/>
  <c r="R69" i="11"/>
  <c r="V66" i="11"/>
  <c r="T65" i="9"/>
  <c r="S65" i="9"/>
  <c r="W72" i="7"/>
  <c r="V72" i="7"/>
  <c r="W70" i="7"/>
  <c r="AE98" i="23"/>
  <c r="CW99" i="27"/>
  <c r="DX99" i="27" s="1"/>
  <c r="Z97" i="5"/>
  <c r="T61" i="11"/>
  <c r="S61" i="11"/>
  <c r="W58" i="9"/>
  <c r="V58" i="9"/>
  <c r="S65" i="7"/>
  <c r="T65" i="7"/>
  <c r="V58" i="8"/>
  <c r="W58" i="8"/>
  <c r="W58" i="15"/>
  <c r="V58" i="15"/>
  <c r="S48" i="9"/>
  <c r="T48" i="9"/>
  <c r="R48" i="10"/>
  <c r="T45" i="12"/>
  <c r="W34" i="10"/>
  <c r="V34" i="10"/>
  <c r="T37" i="16"/>
  <c r="S37" i="16"/>
  <c r="W34" i="2"/>
  <c r="V34" i="2"/>
  <c r="R35" i="8"/>
  <c r="V32" i="9"/>
  <c r="W32" i="9"/>
  <c r="W30" i="16"/>
  <c r="V30" i="16"/>
  <c r="S21" i="9"/>
  <c r="T21" i="9"/>
  <c r="S18" i="16"/>
  <c r="T18" i="16"/>
  <c r="CJ102" i="23"/>
  <c r="BJ102" i="23"/>
  <c r="R161" i="11"/>
  <c r="T76" i="10"/>
  <c r="S76" i="10"/>
  <c r="W61" i="9"/>
  <c r="V61" i="9"/>
  <c r="W63" i="2"/>
  <c r="V63" i="2"/>
  <c r="T60" i="8"/>
  <c r="S60" i="8"/>
  <c r="R58" i="11"/>
  <c r="R59" i="11"/>
  <c r="R206" i="9"/>
  <c r="S205" i="11"/>
  <c r="T206" i="13"/>
  <c r="R204" i="10"/>
  <c r="S203" i="13"/>
  <c r="T205" i="15"/>
  <c r="R203" i="16"/>
  <c r="R198" i="9"/>
  <c r="V203" i="7"/>
  <c r="V194" i="9"/>
  <c r="R196" i="8"/>
  <c r="W195" i="12"/>
  <c r="R198" i="15"/>
  <c r="T191" i="8"/>
  <c r="S189" i="9"/>
  <c r="W188" i="9"/>
  <c r="S191" i="12"/>
  <c r="S190" i="13"/>
  <c r="R190" i="13"/>
  <c r="R186" i="11"/>
  <c r="W185" i="10"/>
  <c r="R187" i="2"/>
  <c r="R184" i="10"/>
  <c r="T186" i="6"/>
  <c r="V185" i="13"/>
  <c r="S183" i="8"/>
  <c r="T182" i="2"/>
  <c r="V181" i="2"/>
  <c r="W181" i="16"/>
  <c r="R184" i="15"/>
  <c r="R181" i="6"/>
  <c r="W177" i="12"/>
  <c r="T178" i="15"/>
  <c r="R175" i="8"/>
  <c r="W171" i="9"/>
  <c r="W174" i="6"/>
  <c r="W169" i="11"/>
  <c r="R176" i="15"/>
  <c r="W177" i="7"/>
  <c r="T176" i="7"/>
  <c r="R171" i="13"/>
  <c r="R176" i="7"/>
  <c r="R168" i="10"/>
  <c r="S166" i="11"/>
  <c r="V168" i="13"/>
  <c r="R171" i="15"/>
  <c r="W172" i="7"/>
  <c r="V165" i="12"/>
  <c r="R168" i="13"/>
  <c r="T166" i="13"/>
  <c r="R167" i="2"/>
  <c r="W165" i="16"/>
  <c r="R168" i="15"/>
  <c r="T165" i="2"/>
  <c r="V166" i="15"/>
  <c r="S161" i="8"/>
  <c r="R161" i="10"/>
  <c r="S163" i="15"/>
  <c r="T160" i="2"/>
  <c r="S159" i="13"/>
  <c r="V156" i="8"/>
  <c r="T158" i="6"/>
  <c r="W153" i="11"/>
  <c r="V152" i="9"/>
  <c r="W156" i="16"/>
  <c r="T156" i="6"/>
  <c r="W159" i="7"/>
  <c r="W154" i="16"/>
  <c r="W153" i="2"/>
  <c r="R152" i="12"/>
  <c r="W155" i="15"/>
  <c r="W152" i="2"/>
  <c r="W157" i="7"/>
  <c r="W148" i="9"/>
  <c r="T156" i="7"/>
  <c r="T150" i="13"/>
  <c r="R148" i="12"/>
  <c r="W145" i="11"/>
  <c r="R146" i="10"/>
  <c r="T148" i="16"/>
  <c r="W147" i="6"/>
  <c r="T145" i="12"/>
  <c r="R145" i="8"/>
  <c r="W146" i="16"/>
  <c r="V149" i="7"/>
  <c r="R141" i="11"/>
  <c r="T143" i="13"/>
  <c r="W143" i="2"/>
  <c r="S141" i="13"/>
  <c r="V144" i="15"/>
  <c r="V146" i="7"/>
  <c r="R138" i="10"/>
  <c r="S137" i="12"/>
  <c r="T135" i="10"/>
  <c r="R139" i="16"/>
  <c r="T134" i="9"/>
  <c r="S137" i="13"/>
  <c r="S136" i="13"/>
  <c r="R137" i="2"/>
  <c r="T136" i="2"/>
  <c r="W134" i="8"/>
  <c r="T132" i="9"/>
  <c r="T138" i="15"/>
  <c r="R139" i="15"/>
  <c r="R132" i="9"/>
  <c r="S140" i="7"/>
  <c r="R136" i="16"/>
  <c r="R136" i="6"/>
  <c r="T134" i="13"/>
  <c r="R140" i="7"/>
  <c r="W134" i="6"/>
  <c r="V132" i="2"/>
  <c r="W136" i="7"/>
  <c r="W128" i="10"/>
  <c r="R131" i="13"/>
  <c r="R128" i="10"/>
  <c r="T126" i="9"/>
  <c r="V130" i="16"/>
  <c r="R128" i="8"/>
  <c r="W126" i="10"/>
  <c r="S133" i="7"/>
  <c r="W125" i="12"/>
  <c r="S123" i="10"/>
  <c r="W122" i="11"/>
  <c r="R131" i="7"/>
  <c r="S123" i="8"/>
  <c r="R123" i="10"/>
  <c r="S125" i="6"/>
  <c r="V120" i="11"/>
  <c r="R121" i="10"/>
  <c r="S121" i="12"/>
  <c r="V124" i="15"/>
  <c r="W119" i="8"/>
  <c r="S121" i="6"/>
  <c r="R124" i="15"/>
  <c r="W118" i="8"/>
  <c r="R117" i="10"/>
  <c r="R119" i="2"/>
  <c r="V117" i="2"/>
  <c r="R115" i="10"/>
  <c r="R117" i="2"/>
  <c r="V117" i="15"/>
  <c r="S114" i="16"/>
  <c r="V110" i="10"/>
  <c r="R116" i="15"/>
  <c r="T110" i="12"/>
  <c r="T108" i="10"/>
  <c r="R116" i="7"/>
  <c r="S107" i="8"/>
  <c r="R110" i="16"/>
  <c r="S108" i="16"/>
  <c r="S107" i="2"/>
  <c r="V111" i="7"/>
  <c r="R106" i="6"/>
  <c r="R105" i="16"/>
  <c r="W100" i="8"/>
  <c r="W101" i="13"/>
  <c r="R101" i="2"/>
  <c r="S100" i="13"/>
  <c r="W99" i="2"/>
  <c r="R106" i="7"/>
  <c r="V104" i="7"/>
  <c r="R100" i="16"/>
  <c r="T97" i="12"/>
  <c r="R104" i="7"/>
  <c r="T97" i="16"/>
  <c r="R101" i="7"/>
  <c r="R95" i="12"/>
  <c r="T97" i="15"/>
  <c r="W94" i="2"/>
  <c r="W88" i="10"/>
  <c r="V88" i="10"/>
  <c r="V92" i="15"/>
  <c r="W92" i="15"/>
  <c r="T94" i="7"/>
  <c r="S94" i="7"/>
  <c r="V86" i="9"/>
  <c r="W86" i="9"/>
  <c r="W87" i="2"/>
  <c r="V87" i="2"/>
  <c r="R86" i="2"/>
  <c r="R87" i="2"/>
  <c r="W83" i="11"/>
  <c r="V83" i="11"/>
  <c r="S79" i="6"/>
  <c r="T79" i="6"/>
  <c r="T79" i="16"/>
  <c r="S79" i="16"/>
  <c r="T74" i="9"/>
  <c r="S74" i="9"/>
  <c r="V76" i="6"/>
  <c r="W76" i="6"/>
  <c r="S71" i="13"/>
  <c r="T71" i="13"/>
  <c r="T72" i="15"/>
  <c r="S72" i="15"/>
  <c r="W71" i="16"/>
  <c r="V71" i="16"/>
  <c r="W69" i="13"/>
  <c r="S68" i="2"/>
  <c r="T68" i="2"/>
  <c r="V65" i="8"/>
  <c r="W65" i="8"/>
  <c r="T66" i="16"/>
  <c r="S66" i="16"/>
  <c r="T64" i="8"/>
  <c r="S64" i="8"/>
  <c r="S69" i="7"/>
  <c r="T69" i="7"/>
  <c r="V63" i="8"/>
  <c r="W63" i="8"/>
  <c r="W62" i="2"/>
  <c r="V62" i="2"/>
  <c r="W58" i="13"/>
  <c r="S59" i="6"/>
  <c r="T59" i="6"/>
  <c r="V55" i="2"/>
  <c r="T53" i="12"/>
  <c r="S53" i="12"/>
  <c r="W52" i="12"/>
  <c r="T54" i="13"/>
  <c r="S54" i="13"/>
  <c r="V53" i="16"/>
  <c r="V54" i="16"/>
  <c r="W54" i="16"/>
  <c r="T53" i="13"/>
  <c r="S53" i="13"/>
  <c r="V45" i="9"/>
  <c r="W45" i="9"/>
  <c r="W42" i="15"/>
  <c r="V42" i="15"/>
  <c r="V39" i="2"/>
  <c r="W39" i="2"/>
  <c r="W44" i="7"/>
  <c r="V44" i="7"/>
  <c r="V29" i="12"/>
  <c r="W29" i="12"/>
  <c r="W89" i="10"/>
  <c r="V89" i="10"/>
  <c r="W83" i="10"/>
  <c r="V83" i="10"/>
  <c r="V83" i="8"/>
  <c r="W83" i="8"/>
  <c r="T83" i="6"/>
  <c r="S83" i="6"/>
  <c r="V80" i="8"/>
  <c r="W80" i="8"/>
  <c r="Z101" i="5"/>
  <c r="CA101" i="5" s="1"/>
  <c r="CW103" i="27"/>
  <c r="AE102" i="23"/>
  <c r="S66" i="10"/>
  <c r="T66" i="10"/>
  <c r="S62" i="12"/>
  <c r="T62" i="12"/>
  <c r="S64" i="16"/>
  <c r="T64" i="16"/>
  <c r="T59" i="16"/>
  <c r="S59" i="16"/>
  <c r="V54" i="2"/>
  <c r="W54" i="2"/>
  <c r="T54" i="15"/>
  <c r="S54" i="15"/>
  <c r="S53" i="16"/>
  <c r="T53" i="16"/>
  <c r="W49" i="11"/>
  <c r="V49" i="11"/>
  <c r="W32" i="13"/>
  <c r="V32" i="13"/>
  <c r="T24" i="15"/>
  <c r="S24" i="15"/>
  <c r="N10" i="10"/>
  <c r="CW48" i="27"/>
  <c r="Z48" i="5"/>
  <c r="AE48" i="23"/>
  <c r="W209" i="2"/>
  <c r="R208" i="6"/>
  <c r="R203" i="11"/>
  <c r="W202" i="8"/>
  <c r="W200" i="11"/>
  <c r="R209" i="7"/>
  <c r="R200" i="11"/>
  <c r="V200" i="16"/>
  <c r="V198" i="15"/>
  <c r="T192" i="2"/>
  <c r="T190" i="12"/>
  <c r="V190" i="2"/>
  <c r="S187" i="10"/>
  <c r="T187" i="12"/>
  <c r="T187" i="6"/>
  <c r="S186" i="13"/>
  <c r="W184" i="16"/>
  <c r="T183" i="6"/>
  <c r="S180" i="2"/>
  <c r="R181" i="16"/>
  <c r="S180" i="6"/>
  <c r="R177" i="11"/>
  <c r="R177" i="10"/>
  <c r="W178" i="13"/>
  <c r="R175" i="9"/>
  <c r="R174" i="11"/>
  <c r="S175" i="12"/>
  <c r="R172" i="9"/>
  <c r="R176" i="16"/>
  <c r="W170" i="11"/>
  <c r="R171" i="11"/>
  <c r="W168" i="12"/>
  <c r="T169" i="2"/>
  <c r="T169" i="16"/>
  <c r="R165" i="10"/>
  <c r="V167" i="6"/>
  <c r="R164" i="11"/>
  <c r="T163" i="10"/>
  <c r="R162" i="11"/>
  <c r="R165" i="13"/>
  <c r="W164" i="2"/>
  <c r="R170" i="7"/>
  <c r="R164" i="6"/>
  <c r="R160" i="11"/>
  <c r="V162" i="2"/>
  <c r="S157" i="11"/>
  <c r="R166" i="7"/>
  <c r="R158" i="11"/>
  <c r="V159" i="13"/>
  <c r="R164" i="7"/>
  <c r="R155" i="11"/>
  <c r="V155" i="13"/>
  <c r="W154" i="13"/>
  <c r="R155" i="2"/>
  <c r="R156" i="6"/>
  <c r="S150" i="11"/>
  <c r="R154" i="13"/>
  <c r="T152" i="2"/>
  <c r="R153" i="6"/>
  <c r="T151" i="13"/>
  <c r="T155" i="15"/>
  <c r="R151" i="2"/>
  <c r="W146" i="11"/>
  <c r="S149" i="2"/>
  <c r="T152" i="15"/>
  <c r="W144" i="10"/>
  <c r="V141" i="11"/>
  <c r="S140" i="9"/>
  <c r="R144" i="16"/>
  <c r="R144" i="6"/>
  <c r="R148" i="7"/>
  <c r="R142" i="6"/>
  <c r="V140" i="2"/>
  <c r="R143" i="15"/>
  <c r="R141" i="16"/>
  <c r="R143" i="7"/>
  <c r="R136" i="12"/>
  <c r="T137" i="6"/>
  <c r="T134" i="8"/>
  <c r="T132" i="11"/>
  <c r="W134" i="2"/>
  <c r="R130" i="9"/>
  <c r="R133" i="13"/>
  <c r="V134" i="7"/>
  <c r="R127" i="11"/>
  <c r="R123" i="11"/>
  <c r="R129" i="15"/>
  <c r="W124" i="2"/>
  <c r="T122" i="8"/>
  <c r="R125" i="6"/>
  <c r="S124" i="6"/>
  <c r="R119" i="9"/>
  <c r="T118" i="10"/>
  <c r="T116" i="11"/>
  <c r="R118" i="8"/>
  <c r="S118" i="6"/>
  <c r="R115" i="11"/>
  <c r="R116" i="8"/>
  <c r="T116" i="6"/>
  <c r="R114" i="13"/>
  <c r="R113" i="16"/>
  <c r="R106" i="11"/>
  <c r="R112" i="15"/>
  <c r="V108" i="6"/>
  <c r="R104" i="12"/>
  <c r="W103" i="13"/>
  <c r="T108" i="7"/>
  <c r="T103" i="16"/>
  <c r="S103" i="15"/>
  <c r="R100" i="8"/>
  <c r="R103" i="15"/>
  <c r="R101" i="13"/>
  <c r="S99" i="13"/>
  <c r="W98" i="6"/>
  <c r="R98" i="6"/>
  <c r="W99" i="7"/>
  <c r="S92" i="8"/>
  <c r="T92" i="8"/>
  <c r="W91" i="12"/>
  <c r="S95" i="15"/>
  <c r="T95" i="15"/>
  <c r="R92" i="13"/>
  <c r="R93" i="13"/>
  <c r="W91" i="13"/>
  <c r="V91" i="13"/>
  <c r="T90" i="16"/>
  <c r="R89" i="2"/>
  <c r="R90" i="2"/>
  <c r="W86" i="12"/>
  <c r="V86" i="12"/>
  <c r="S87" i="16"/>
  <c r="T87" i="16"/>
  <c r="W80" i="11"/>
  <c r="V80" i="11"/>
  <c r="T83" i="13"/>
  <c r="S83" i="13"/>
  <c r="R80" i="8"/>
  <c r="R81" i="8"/>
  <c r="V79" i="8"/>
  <c r="W79" i="8"/>
  <c r="S77" i="12"/>
  <c r="T77" i="12"/>
  <c r="T75" i="11"/>
  <c r="T72" i="6"/>
  <c r="S72" i="6"/>
  <c r="S75" i="7"/>
  <c r="T75" i="7"/>
  <c r="V67" i="9"/>
  <c r="W67" i="9"/>
  <c r="W70" i="16"/>
  <c r="V70" i="16"/>
  <c r="S70" i="16"/>
  <c r="T70" i="16"/>
  <c r="R66" i="12"/>
  <c r="T65" i="8"/>
  <c r="S65" i="8"/>
  <c r="S64" i="13"/>
  <c r="S63" i="10"/>
  <c r="T63" i="10"/>
  <c r="T61" i="12"/>
  <c r="S63" i="2"/>
  <c r="T63" i="2"/>
  <c r="W60" i="12"/>
  <c r="V60" i="12"/>
  <c r="V61" i="13"/>
  <c r="W61" i="13"/>
  <c r="V59" i="8"/>
  <c r="W59" i="8"/>
  <c r="R61" i="15"/>
  <c r="V57" i="8"/>
  <c r="W57" i="8"/>
  <c r="R55" i="11"/>
  <c r="T57" i="2"/>
  <c r="S57" i="2"/>
  <c r="V55" i="8"/>
  <c r="W55" i="8"/>
  <c r="R55" i="2"/>
  <c r="R56" i="2"/>
  <c r="W53" i="8"/>
  <c r="V50" i="8"/>
  <c r="W50" i="8"/>
  <c r="V46" i="9"/>
  <c r="S47" i="11"/>
  <c r="T47" i="11"/>
  <c r="V50" i="16"/>
  <c r="W50" i="16"/>
  <c r="S49" i="13"/>
  <c r="T49" i="13"/>
  <c r="S48" i="13"/>
  <c r="T48" i="13"/>
  <c r="V44" i="2"/>
  <c r="W44" i="2"/>
  <c r="V47" i="7"/>
  <c r="W47" i="7"/>
  <c r="V46" i="7"/>
  <c r="W46" i="7"/>
  <c r="S35" i="16"/>
  <c r="T35" i="16"/>
  <c r="S24" i="12"/>
  <c r="T24" i="12"/>
  <c r="P25" i="6"/>
  <c r="R24" i="2"/>
  <c r="V21" i="16"/>
  <c r="W21" i="16"/>
  <c r="R91" i="10"/>
  <c r="R92" i="15"/>
  <c r="R85" i="16"/>
  <c r="W81" i="7"/>
  <c r="R74" i="9"/>
  <c r="S81" i="7"/>
  <c r="S75" i="2"/>
  <c r="R78" i="15"/>
  <c r="R73" i="12"/>
  <c r="R77" i="16"/>
  <c r="V74" i="6"/>
  <c r="T78" i="7"/>
  <c r="T70" i="11"/>
  <c r="R73" i="13"/>
  <c r="W71" i="2"/>
  <c r="W69" i="8"/>
  <c r="R70" i="10"/>
  <c r="T70" i="2"/>
  <c r="R68" i="13"/>
  <c r="T67" i="13"/>
  <c r="T67" i="15"/>
  <c r="T66" i="6"/>
  <c r="S68" i="15"/>
  <c r="R63" i="9"/>
  <c r="T70" i="7"/>
  <c r="R69" i="7"/>
  <c r="R61" i="10"/>
  <c r="R64" i="15"/>
  <c r="S58" i="9"/>
  <c r="T61" i="15"/>
  <c r="S59" i="8"/>
  <c r="R59" i="6"/>
  <c r="R57" i="8"/>
  <c r="W56" i="8"/>
  <c r="S55" i="11"/>
  <c r="S57" i="15"/>
  <c r="S52" i="9"/>
  <c r="T52" i="9"/>
  <c r="R51" i="9"/>
  <c r="S51" i="11"/>
  <c r="S51" i="12"/>
  <c r="V51" i="8"/>
  <c r="W51" i="8"/>
  <c r="R51" i="13"/>
  <c r="R49" i="8"/>
  <c r="T53" i="7"/>
  <c r="S46" i="12"/>
  <c r="R48" i="2"/>
  <c r="S47" i="15"/>
  <c r="T47" i="15"/>
  <c r="V45" i="6"/>
  <c r="W45" i="6"/>
  <c r="S43" i="10"/>
  <c r="T43" i="10"/>
  <c r="S39" i="10"/>
  <c r="T39" i="10"/>
  <c r="V39" i="10"/>
  <c r="W39" i="10"/>
  <c r="W38" i="11"/>
  <c r="V38" i="11"/>
  <c r="V40" i="16"/>
  <c r="W40" i="16"/>
  <c r="T37" i="10"/>
  <c r="W35" i="9"/>
  <c r="V35" i="9"/>
  <c r="T38" i="16"/>
  <c r="S38" i="16"/>
  <c r="R38" i="15"/>
  <c r="W36" i="13"/>
  <c r="V36" i="13"/>
  <c r="T34" i="8"/>
  <c r="S34" i="8"/>
  <c r="W35" i="8"/>
  <c r="V35" i="8"/>
  <c r="T33" i="10"/>
  <c r="S33" i="10"/>
  <c r="R33" i="13"/>
  <c r="S32" i="2"/>
  <c r="T32" i="2"/>
  <c r="V31" i="6"/>
  <c r="V29" i="9"/>
  <c r="W29" i="9"/>
  <c r="R27" i="8"/>
  <c r="S25" i="9"/>
  <c r="T25" i="9"/>
  <c r="T25" i="11"/>
  <c r="S25" i="11"/>
  <c r="V22" i="12"/>
  <c r="W22" i="12"/>
  <c r="T25" i="15"/>
  <c r="S25" i="15"/>
  <c r="V24" i="16"/>
  <c r="W24" i="16"/>
  <c r="T22" i="13"/>
  <c r="R23" i="13"/>
  <c r="V23" i="15"/>
  <c r="W23" i="15"/>
  <c r="S16" i="15"/>
  <c r="T16" i="15"/>
  <c r="DY97" i="5"/>
  <c r="BR97" i="5"/>
  <c r="P11" i="6"/>
  <c r="V8" i="2"/>
  <c r="P8" i="2"/>
  <c r="CS64" i="27"/>
  <c r="V64" i="5"/>
  <c r="N9" i="6"/>
  <c r="AA64" i="23"/>
  <c r="R91" i="12"/>
  <c r="R92" i="2"/>
  <c r="R87" i="11"/>
  <c r="R90" i="13"/>
  <c r="R88" i="8"/>
  <c r="R88" i="13"/>
  <c r="R83" i="8"/>
  <c r="R79" i="10"/>
  <c r="R73" i="9"/>
  <c r="R71" i="12"/>
  <c r="R72" i="6"/>
  <c r="R64" i="12"/>
  <c r="R65" i="2"/>
  <c r="R62" i="9"/>
  <c r="R62" i="12"/>
  <c r="R64" i="16"/>
  <c r="R64" i="6"/>
  <c r="R62" i="8"/>
  <c r="R62" i="2"/>
  <c r="R60" i="8"/>
  <c r="R59" i="2"/>
  <c r="R56" i="9"/>
  <c r="R55" i="10"/>
  <c r="V54" i="8"/>
  <c r="W54" i="8"/>
  <c r="R54" i="2"/>
  <c r="S59" i="7"/>
  <c r="T59" i="7"/>
  <c r="T57" i="7"/>
  <c r="S57" i="7"/>
  <c r="T49" i="16"/>
  <c r="S49" i="16"/>
  <c r="W48" i="6"/>
  <c r="V48" i="6"/>
  <c r="W46" i="2"/>
  <c r="V46" i="2"/>
  <c r="T46" i="16"/>
  <c r="S46" i="16"/>
  <c r="S45" i="13"/>
  <c r="T45" i="13"/>
  <c r="S42" i="8"/>
  <c r="T42" i="8"/>
  <c r="V41" i="12"/>
  <c r="W41" i="12"/>
  <c r="W41" i="6"/>
  <c r="V41" i="6"/>
  <c r="S37" i="9"/>
  <c r="T37" i="9"/>
  <c r="S40" i="7"/>
  <c r="T40" i="7"/>
  <c r="T37" i="15"/>
  <c r="S37" i="15"/>
  <c r="W33" i="8"/>
  <c r="V33" i="8"/>
  <c r="V32" i="12"/>
  <c r="W32" i="12"/>
  <c r="W27" i="6"/>
  <c r="V27" i="6"/>
  <c r="R23" i="8"/>
  <c r="S21" i="11"/>
  <c r="T21" i="11"/>
  <c r="P21" i="8"/>
  <c r="P21" i="6"/>
  <c r="P18" i="2"/>
  <c r="V18" i="2"/>
  <c r="V21" i="15"/>
  <c r="W21" i="15"/>
  <c r="P17" i="8"/>
  <c r="V16" i="2"/>
  <c r="P16" i="2"/>
  <c r="P19" i="7"/>
  <c r="S13" i="16"/>
  <c r="T13" i="16"/>
  <c r="C17" i="14"/>
  <c r="R91" i="8"/>
  <c r="R91" i="7"/>
  <c r="R87" i="16"/>
  <c r="T83" i="10"/>
  <c r="R81" i="12"/>
  <c r="T83" i="15"/>
  <c r="S78" i="12"/>
  <c r="R80" i="2"/>
  <c r="R83" i="7"/>
  <c r="R77" i="8"/>
  <c r="S77" i="6"/>
  <c r="R77" i="2"/>
  <c r="R75" i="8"/>
  <c r="W74" i="2"/>
  <c r="R75" i="6"/>
  <c r="R73" i="2"/>
  <c r="R78" i="7"/>
  <c r="W70" i="12"/>
  <c r="R70" i="8"/>
  <c r="R67" i="9"/>
  <c r="S67" i="8"/>
  <c r="T65" i="12"/>
  <c r="R72" i="7"/>
  <c r="R65" i="10"/>
  <c r="T63" i="9"/>
  <c r="T63" i="12"/>
  <c r="R66" i="16"/>
  <c r="R62" i="11"/>
  <c r="R63" i="13"/>
  <c r="R63" i="2"/>
  <c r="W61" i="8"/>
  <c r="S61" i="8"/>
  <c r="S62" i="6"/>
  <c r="R67" i="7"/>
  <c r="R61" i="13"/>
  <c r="R58" i="9"/>
  <c r="R58" i="12"/>
  <c r="R64" i="7"/>
  <c r="R56" i="11"/>
  <c r="R58" i="13"/>
  <c r="R55" i="12"/>
  <c r="S60" i="7"/>
  <c r="T54" i="8"/>
  <c r="V51" i="9"/>
  <c r="R53" i="10"/>
  <c r="V54" i="6"/>
  <c r="V52" i="11"/>
  <c r="W52" i="11"/>
  <c r="R54" i="13"/>
  <c r="S52" i="13"/>
  <c r="R54" i="15"/>
  <c r="W52" i="6"/>
  <c r="S51" i="13"/>
  <c r="R51" i="2"/>
  <c r="S51" i="2"/>
  <c r="T51" i="2"/>
  <c r="T52" i="15"/>
  <c r="S52" i="15"/>
  <c r="S47" i="12"/>
  <c r="W47" i="10"/>
  <c r="V47" i="10"/>
  <c r="R50" i="6"/>
  <c r="S46" i="10"/>
  <c r="T46" i="10"/>
  <c r="T48" i="6"/>
  <c r="S48" i="6"/>
  <c r="W44" i="9"/>
  <c r="V44" i="9"/>
  <c r="V45" i="8"/>
  <c r="W45" i="8"/>
  <c r="R45" i="6"/>
  <c r="W45" i="16"/>
  <c r="V45" i="16"/>
  <c r="W43" i="13"/>
  <c r="V43" i="13"/>
  <c r="R48" i="7"/>
  <c r="R47" i="7"/>
  <c r="T39" i="16"/>
  <c r="S39" i="16"/>
  <c r="V34" i="11"/>
  <c r="W34" i="11"/>
  <c r="S36" i="2"/>
  <c r="T36" i="2"/>
  <c r="W35" i="12"/>
  <c r="V35" i="12"/>
  <c r="R35" i="2"/>
  <c r="R34" i="2"/>
  <c r="T33" i="6"/>
  <c r="S33" i="6"/>
  <c r="T31" i="10"/>
  <c r="S31" i="10"/>
  <c r="V31" i="2"/>
  <c r="W31" i="2"/>
  <c r="Z32" i="5"/>
  <c r="AE32" i="23"/>
  <c r="T28" i="11"/>
  <c r="S28" i="11"/>
  <c r="S35" i="7"/>
  <c r="T35" i="7"/>
  <c r="T29" i="8"/>
  <c r="S29" i="8"/>
  <c r="T27" i="11"/>
  <c r="S27" i="11"/>
  <c r="V26" i="9"/>
  <c r="W26" i="9"/>
  <c r="R25" i="9"/>
  <c r="T25" i="12"/>
  <c r="V26" i="8"/>
  <c r="W26" i="8"/>
  <c r="S24" i="11"/>
  <c r="T24" i="11"/>
  <c r="S25" i="8"/>
  <c r="T25" i="8"/>
  <c r="R24" i="8"/>
  <c r="S23" i="10"/>
  <c r="T23" i="10"/>
  <c r="V23" i="12"/>
  <c r="W23" i="12"/>
  <c r="S24" i="13"/>
  <c r="T24" i="13"/>
  <c r="V27" i="7"/>
  <c r="T22" i="10"/>
  <c r="S22" i="10"/>
  <c r="R27" i="7"/>
  <c r="T21" i="16"/>
  <c r="S21" i="16"/>
  <c r="R17" i="16"/>
  <c r="P13" i="9"/>
  <c r="V14" i="16"/>
  <c r="W14" i="16"/>
  <c r="W12" i="16"/>
  <c r="BK101" i="5"/>
  <c r="DR101" i="5"/>
  <c r="BF9" i="23"/>
  <c r="CF9" i="23"/>
  <c r="BH102" i="23"/>
  <c r="R52" i="7"/>
  <c r="R44" i="12"/>
  <c r="R44" i="15"/>
  <c r="R41" i="13"/>
  <c r="R42" i="15"/>
  <c r="R31" i="9"/>
  <c r="R33" i="15"/>
  <c r="R28" i="2"/>
  <c r="R23" i="10"/>
  <c r="R18" i="16"/>
  <c r="AI112" i="23"/>
  <c r="AD111" i="5"/>
  <c r="DA21" i="27"/>
  <c r="AD21" i="5"/>
  <c r="AD55" i="5"/>
  <c r="AI55" i="23"/>
  <c r="R56" i="16"/>
  <c r="R53" i="8"/>
  <c r="R58" i="7"/>
  <c r="R51" i="12"/>
  <c r="R52" i="13"/>
  <c r="W49" i="12"/>
  <c r="R52" i="16"/>
  <c r="S49" i="2"/>
  <c r="R48" i="12"/>
  <c r="R51" i="6"/>
  <c r="R47" i="11"/>
  <c r="R55" i="7"/>
  <c r="R48" i="16"/>
  <c r="R45" i="11"/>
  <c r="V51" i="7"/>
  <c r="W43" i="10"/>
  <c r="T42" i="9"/>
  <c r="R46" i="16"/>
  <c r="V44" i="13"/>
  <c r="W50" i="7"/>
  <c r="R42" i="9"/>
  <c r="T45" i="15"/>
  <c r="T42" i="2"/>
  <c r="R49" i="7"/>
  <c r="W40" i="9"/>
  <c r="R44" i="16"/>
  <c r="R43" i="13"/>
  <c r="V42" i="16"/>
  <c r="R40" i="11"/>
  <c r="V40" i="2"/>
  <c r="R41" i="8"/>
  <c r="W38" i="12"/>
  <c r="S39" i="6"/>
  <c r="T38" i="12"/>
  <c r="R37" i="9"/>
  <c r="S38" i="10"/>
  <c r="R43" i="7"/>
  <c r="R36" i="11"/>
  <c r="R39" i="15"/>
  <c r="R36" i="2"/>
  <c r="V37" i="15"/>
  <c r="R37" i="16"/>
  <c r="R33" i="11"/>
  <c r="W33" i="2"/>
  <c r="T39" i="7"/>
  <c r="V31" i="11"/>
  <c r="T31" i="11"/>
  <c r="S32" i="12"/>
  <c r="R33" i="2"/>
  <c r="W30" i="10"/>
  <c r="S31" i="2"/>
  <c r="R35" i="15"/>
  <c r="T30" i="10"/>
  <c r="T33" i="15"/>
  <c r="W28" i="9"/>
  <c r="W31" i="16"/>
  <c r="S29" i="2"/>
  <c r="W29" i="8"/>
  <c r="R28" i="11"/>
  <c r="W29" i="13"/>
  <c r="R30" i="13"/>
  <c r="W28" i="6"/>
  <c r="S30" i="15"/>
  <c r="R26" i="9"/>
  <c r="S27" i="13"/>
  <c r="R28" i="13"/>
  <c r="S26" i="2"/>
  <c r="R26" i="12"/>
  <c r="R25" i="11"/>
  <c r="W25" i="13"/>
  <c r="V29" i="7"/>
  <c r="S24" i="8"/>
  <c r="R26" i="16"/>
  <c r="V22" i="11"/>
  <c r="R26" i="15"/>
  <c r="V21" i="11"/>
  <c r="S27" i="7"/>
  <c r="R21" i="10"/>
  <c r="R23" i="16"/>
  <c r="V19" i="12"/>
  <c r="T21" i="15"/>
  <c r="S19" i="2"/>
  <c r="C84" i="3" s="1"/>
  <c r="R20" i="16"/>
  <c r="R20" i="15"/>
  <c r="V16" i="15"/>
  <c r="R17" i="15"/>
  <c r="BX101" i="5"/>
  <c r="N6" i="10"/>
  <c r="R48" i="13"/>
  <c r="R50" i="15"/>
  <c r="T47" i="16"/>
  <c r="S48" i="2"/>
  <c r="R47" i="6"/>
  <c r="R44" i="9"/>
  <c r="R44" i="10"/>
  <c r="R45" i="15"/>
  <c r="R42" i="13"/>
  <c r="R40" i="12"/>
  <c r="R39" i="11"/>
  <c r="R40" i="8"/>
  <c r="R39" i="10"/>
  <c r="R41" i="16"/>
  <c r="R39" i="6"/>
  <c r="R36" i="9"/>
  <c r="S36" i="9"/>
  <c r="T36" i="10"/>
  <c r="W35" i="11"/>
  <c r="S36" i="8"/>
  <c r="R35" i="10"/>
  <c r="S36" i="15"/>
  <c r="S34" i="15"/>
  <c r="R33" i="16"/>
  <c r="R32" i="6"/>
  <c r="W31" i="13"/>
  <c r="W30" i="8"/>
  <c r="T30" i="13"/>
  <c r="R30" i="2"/>
  <c r="R35" i="7"/>
  <c r="T27" i="12"/>
  <c r="T29" i="6"/>
  <c r="W25" i="11"/>
  <c r="R24" i="11"/>
  <c r="R25" i="8"/>
  <c r="R24" i="10"/>
  <c r="T26" i="15"/>
  <c r="P24" i="6"/>
  <c r="V24" i="13"/>
  <c r="W23" i="16"/>
  <c r="W26" i="7"/>
  <c r="R21" i="12"/>
  <c r="T20" i="12"/>
  <c r="V25" i="7"/>
  <c r="R25" i="7"/>
  <c r="S24" i="7"/>
  <c r="R22" i="15"/>
  <c r="P17" i="2"/>
  <c r="V13" i="2"/>
  <c r="W13" i="2" s="1"/>
  <c r="DA113" i="27"/>
  <c r="AI21" i="23"/>
  <c r="DB58" i="27"/>
  <c r="AE58" i="5"/>
  <c r="AJ58" i="23"/>
  <c r="BS30" i="5"/>
  <c r="DZ30" i="5"/>
  <c r="DP159" i="5"/>
  <c r="DC159" i="5" s="1"/>
  <c r="BI159" i="5"/>
  <c r="DW156" i="5"/>
  <c r="DJ156" i="5" s="1"/>
  <c r="BP156" i="5"/>
  <c r="BO152" i="5"/>
  <c r="DV152" i="5"/>
  <c r="CZ78" i="27"/>
  <c r="DY78" i="27" s="1"/>
  <c r="AC77" i="5"/>
  <c r="AH78" i="23"/>
  <c r="CU49" i="27"/>
  <c r="EV49" i="27" s="1"/>
  <c r="X49" i="5"/>
  <c r="AC49" i="23"/>
  <c r="CZ9" i="27"/>
  <c r="AC9" i="5"/>
  <c r="AH9" i="23"/>
  <c r="CR6" i="27"/>
  <c r="DS6" i="27" s="1"/>
  <c r="U6" i="5"/>
  <c r="Z6" i="23"/>
  <c r="CR63" i="27"/>
  <c r="U63" i="5"/>
  <c r="Z63" i="23"/>
  <c r="CS76" i="27"/>
  <c r="V75" i="5"/>
  <c r="AA76" i="23"/>
  <c r="CR26" i="27"/>
  <c r="U26" i="5"/>
  <c r="Z26" i="23"/>
  <c r="CT91" i="27"/>
  <c r="W89" i="5"/>
  <c r="AB90" i="23"/>
  <c r="CZ23" i="27"/>
  <c r="AC23" i="5"/>
  <c r="AH23" i="23"/>
  <c r="BF20" i="23"/>
  <c r="CF20" i="23"/>
  <c r="DE20" i="27"/>
  <c r="FD20" i="27" s="1"/>
  <c r="AH20" i="5"/>
  <c r="CG20" i="5" s="1"/>
  <c r="AM20" i="23"/>
  <c r="CL20" i="23" s="1"/>
  <c r="CV102" i="27"/>
  <c r="Y100" i="5"/>
  <c r="AD101" i="23"/>
  <c r="CV63" i="27"/>
  <c r="Y63" i="5"/>
  <c r="AD63" i="23"/>
  <c r="CR65" i="27"/>
  <c r="U65" i="5"/>
  <c r="Z65" i="23"/>
  <c r="CT77" i="27"/>
  <c r="W76" i="5"/>
  <c r="AB77" i="23"/>
  <c r="DA110" i="27"/>
  <c r="AD108" i="5"/>
  <c r="AI109" i="23"/>
  <c r="CV85" i="27"/>
  <c r="Y84" i="5"/>
  <c r="AD85" i="23"/>
  <c r="CR86" i="27"/>
  <c r="CR87" i="27"/>
  <c r="U85" i="5"/>
  <c r="Z86" i="23"/>
  <c r="DE95" i="27"/>
  <c r="FD95" i="27" s="1"/>
  <c r="AH93" i="5"/>
  <c r="CG93" i="5" s="1"/>
  <c r="AM94" i="23"/>
  <c r="CL94" i="23" s="1"/>
  <c r="DD81" i="27"/>
  <c r="AG80" i="5"/>
  <c r="AL81" i="23"/>
  <c r="DE54" i="27"/>
  <c r="FD54" i="27" s="1"/>
  <c r="AH54" i="5"/>
  <c r="CG54" i="5" s="1"/>
  <c r="AM54" i="23"/>
  <c r="CL54" i="23" s="1"/>
  <c r="DC18" i="27"/>
  <c r="AF18" i="5"/>
  <c r="AK18" i="23"/>
  <c r="DD97" i="27"/>
  <c r="AG95" i="5"/>
  <c r="AL96" i="23"/>
  <c r="DD94" i="27"/>
  <c r="AG92" i="5"/>
  <c r="AL93" i="23"/>
  <c r="DC107" i="27"/>
  <c r="AF105" i="5"/>
  <c r="AK106" i="23"/>
  <c r="V117" i="3"/>
  <c r="AX117" i="3" s="1"/>
  <c r="CV28" i="27"/>
  <c r="AD28" i="23"/>
  <c r="Y28" i="5"/>
  <c r="DD109" i="27"/>
  <c r="AG107" i="5"/>
  <c r="AL108" i="23"/>
  <c r="CU39" i="27"/>
  <c r="EV39" i="27" s="1"/>
  <c r="X39" i="5"/>
  <c r="AC39" i="23"/>
  <c r="CT10" i="27"/>
  <c r="AB10" i="23"/>
  <c r="W10" i="5"/>
  <c r="AX10" i="5" s="1"/>
  <c r="CT38" i="27"/>
  <c r="DU38" i="27" s="1"/>
  <c r="GO38" i="27" s="1"/>
  <c r="AB38" i="23"/>
  <c r="W38" i="5"/>
  <c r="CS93" i="27"/>
  <c r="AA92" i="23"/>
  <c r="V91" i="5"/>
  <c r="CR100" i="27"/>
  <c r="U98" i="5"/>
  <c r="Z99" i="23"/>
  <c r="DD92" i="27"/>
  <c r="AL91" i="23"/>
  <c r="AG90" i="5"/>
  <c r="CZ93" i="27"/>
  <c r="AC91" i="5"/>
  <c r="AH92" i="23"/>
  <c r="DE13" i="27"/>
  <c r="FD13" i="27" s="1"/>
  <c r="AH13" i="5"/>
  <c r="CG13" i="5" s="1"/>
  <c r="AM13" i="23"/>
  <c r="CL13" i="23" s="1"/>
  <c r="DD90" i="27"/>
  <c r="AG88" i="5"/>
  <c r="AL89" i="23"/>
  <c r="U53" i="5"/>
  <c r="CR53" i="27"/>
  <c r="Z53" i="23"/>
  <c r="AH31" i="3"/>
  <c r="BB31" i="3" s="1"/>
  <c r="AK133" i="3"/>
  <c r="BC133" i="3" s="1"/>
  <c r="V136" i="3"/>
  <c r="AX136" i="3" s="1"/>
  <c r="Y136" i="3"/>
  <c r="AY136" i="3" s="1"/>
  <c r="Y130" i="3"/>
  <c r="AY130" i="3" s="1"/>
  <c r="AH26" i="3"/>
  <c r="BB26" i="3" s="1"/>
  <c r="AK136" i="3"/>
  <c r="BC136" i="3" s="1"/>
  <c r="DE102" i="27"/>
  <c r="FD102" i="27" s="1"/>
  <c r="AM101" i="23"/>
  <c r="CL101" i="23" s="1"/>
  <c r="AH100" i="5"/>
  <c r="CG100" i="5" s="1"/>
  <c r="CT4" i="27"/>
  <c r="W4" i="5"/>
  <c r="AB4" i="23"/>
  <c r="CT41" i="27"/>
  <c r="AB41" i="23"/>
  <c r="W41" i="5"/>
  <c r="CU22" i="27"/>
  <c r="AC22" i="23"/>
  <c r="X22" i="5"/>
  <c r="CU102" i="27"/>
  <c r="AC101" i="23"/>
  <c r="X100" i="5"/>
  <c r="CV25" i="27"/>
  <c r="Y25" i="5"/>
  <c r="AD25" i="23"/>
  <c r="CW69" i="27"/>
  <c r="Z68" i="5"/>
  <c r="AE69" i="23"/>
  <c r="CW14" i="27"/>
  <c r="Z14" i="5"/>
  <c r="AE14" i="23"/>
  <c r="CZ59" i="27"/>
  <c r="AC59" i="5"/>
  <c r="AH59" i="23"/>
  <c r="CZ64" i="27"/>
  <c r="AH64" i="23"/>
  <c r="AC64" i="5"/>
  <c r="DA78" i="27"/>
  <c r="AD77" i="5"/>
  <c r="AI78" i="23"/>
  <c r="DA89" i="27"/>
  <c r="AD87" i="5"/>
  <c r="AI88" i="23"/>
  <c r="DA108" i="27"/>
  <c r="AI107" i="23"/>
  <c r="AD106" i="5"/>
  <c r="DA82" i="27"/>
  <c r="AD81" i="5"/>
  <c r="AI82" i="23"/>
  <c r="DA14" i="27"/>
  <c r="AI14" i="23"/>
  <c r="AD14" i="5"/>
  <c r="DB40" i="27"/>
  <c r="AE40" i="5"/>
  <c r="AJ40" i="23"/>
  <c r="DB51" i="27"/>
  <c r="AE51" i="5"/>
  <c r="AJ51" i="23"/>
  <c r="DB59" i="27"/>
  <c r="AE59" i="5"/>
  <c r="AJ59" i="23"/>
  <c r="DB64" i="27"/>
  <c r="AE64" i="5"/>
  <c r="AJ64" i="23"/>
  <c r="DB71" i="27"/>
  <c r="AE70" i="5"/>
  <c r="AJ71" i="23"/>
  <c r="DB83" i="27"/>
  <c r="EA83" i="27" s="1"/>
  <c r="AE82" i="5"/>
  <c r="AJ83" i="23"/>
  <c r="DB93" i="27"/>
  <c r="AE91" i="5"/>
  <c r="AJ92" i="23"/>
  <c r="DB102" i="27"/>
  <c r="AE100" i="5"/>
  <c r="AJ101" i="23"/>
  <c r="DB90" i="27"/>
  <c r="AJ89" i="23"/>
  <c r="AE88" i="5"/>
  <c r="DB72" i="27"/>
  <c r="AJ72" i="23"/>
  <c r="AE71" i="5"/>
  <c r="DB108" i="27"/>
  <c r="AE106" i="5"/>
  <c r="AJ107" i="23"/>
  <c r="DC4" i="27"/>
  <c r="AK4" i="23"/>
  <c r="AF4" i="5"/>
  <c r="DC11" i="27"/>
  <c r="EB11" i="27" s="1"/>
  <c r="AK11" i="23"/>
  <c r="AF11" i="5"/>
  <c r="DC17" i="27"/>
  <c r="AF17" i="5"/>
  <c r="AK17" i="23"/>
  <c r="DC22" i="27"/>
  <c r="AK22" i="23"/>
  <c r="AF22" i="5"/>
  <c r="AF26" i="5"/>
  <c r="DC26" i="27"/>
  <c r="AK26" i="23"/>
  <c r="DC39" i="27"/>
  <c r="AF39" i="5"/>
  <c r="AK39" i="23"/>
  <c r="DC42" i="27"/>
  <c r="AK42" i="23"/>
  <c r="AF42" i="5"/>
  <c r="DC49" i="27"/>
  <c r="AK49" i="23"/>
  <c r="AF49" i="5"/>
  <c r="DC56" i="27"/>
  <c r="AF56" i="5"/>
  <c r="AK56" i="23"/>
  <c r="DC62" i="27"/>
  <c r="AF62" i="5"/>
  <c r="AK62" i="23"/>
  <c r="DC69" i="27"/>
  <c r="AF68" i="5"/>
  <c r="AK69" i="23"/>
  <c r="DC74" i="27"/>
  <c r="FB74" i="27" s="1"/>
  <c r="AK74" i="23"/>
  <c r="AF73" i="5"/>
  <c r="DC78" i="27"/>
  <c r="AF77" i="5"/>
  <c r="AK78" i="23"/>
  <c r="DC91" i="27"/>
  <c r="AF89" i="5"/>
  <c r="AK90" i="23"/>
  <c r="DC102" i="27"/>
  <c r="AF100" i="5"/>
  <c r="AK101" i="23"/>
  <c r="DC82" i="27"/>
  <c r="AF81" i="5"/>
  <c r="AK82" i="23"/>
  <c r="DC36" i="27"/>
  <c r="AK36" i="23"/>
  <c r="AF36" i="5"/>
  <c r="AG6" i="5"/>
  <c r="DD6" i="27"/>
  <c r="AL6" i="23"/>
  <c r="AG11" i="5"/>
  <c r="DD11" i="27"/>
  <c r="AL11" i="23"/>
  <c r="AG19" i="5"/>
  <c r="DD19" i="27"/>
  <c r="AL19" i="23"/>
  <c r="DD22" i="27"/>
  <c r="AG22" i="5"/>
  <c r="AL22" i="23"/>
  <c r="DD29" i="27"/>
  <c r="AG29" i="5"/>
  <c r="AL29" i="23"/>
  <c r="DD42" i="27"/>
  <c r="AL42" i="23"/>
  <c r="AG42" i="5"/>
  <c r="DD51" i="27"/>
  <c r="AG51" i="5"/>
  <c r="AL51" i="23"/>
  <c r="DD57" i="27"/>
  <c r="AL57" i="23"/>
  <c r="AG57" i="5"/>
  <c r="DD62" i="27"/>
  <c r="FC62" i="27" s="1"/>
  <c r="AG62" i="5"/>
  <c r="AL62" i="23"/>
  <c r="DD69" i="27"/>
  <c r="AL69" i="23"/>
  <c r="AG68" i="5"/>
  <c r="DD74" i="27"/>
  <c r="AG73" i="5"/>
  <c r="AL74" i="23"/>
  <c r="DD78" i="27"/>
  <c r="AL78" i="23"/>
  <c r="AG77" i="5"/>
  <c r="DD95" i="27"/>
  <c r="AG93" i="5"/>
  <c r="AL94" i="23"/>
  <c r="DD103" i="27"/>
  <c r="AL102" i="23"/>
  <c r="AG101" i="5"/>
  <c r="DD112" i="27"/>
  <c r="AL111" i="23"/>
  <c r="AG110" i="5"/>
  <c r="DE46" i="27"/>
  <c r="FD46" i="27" s="1"/>
  <c r="AH46" i="5"/>
  <c r="CG46" i="5" s="1"/>
  <c r="AM46" i="23"/>
  <c r="CL46" i="23" s="1"/>
  <c r="DE51" i="27"/>
  <c r="FD51" i="27" s="1"/>
  <c r="AH51" i="5"/>
  <c r="CG51" i="5" s="1"/>
  <c r="AM51" i="23"/>
  <c r="CL51" i="23" s="1"/>
  <c r="DE69" i="27"/>
  <c r="FD69" i="27" s="1"/>
  <c r="AH68" i="5"/>
  <c r="CG68" i="5" s="1"/>
  <c r="AM69" i="23"/>
  <c r="CL69" i="23" s="1"/>
  <c r="DE74" i="27"/>
  <c r="FD74" i="27" s="1"/>
  <c r="AH73" i="5"/>
  <c r="CG73" i="5" s="1"/>
  <c r="AM74" i="23"/>
  <c r="CL74" i="23" s="1"/>
  <c r="CR59" i="27"/>
  <c r="U59" i="5"/>
  <c r="Z59" i="23"/>
  <c r="AW112" i="5"/>
  <c r="BW112" i="5"/>
  <c r="BD112" i="5"/>
  <c r="CD112" i="5"/>
  <c r="AW113" i="5"/>
  <c r="BW113" i="5"/>
  <c r="AW122" i="5"/>
  <c r="BW122" i="5"/>
  <c r="AZ122" i="5"/>
  <c r="BZ122" i="5"/>
  <c r="BC122" i="5"/>
  <c r="CC122" i="5"/>
  <c r="CQ122" i="5" s="1"/>
  <c r="CB125" i="5"/>
  <c r="BB125" i="5"/>
  <c r="CF125" i="5"/>
  <c r="BF125" i="5"/>
  <c r="AX126" i="5"/>
  <c r="BX126" i="5"/>
  <c r="AV128" i="5"/>
  <c r="BV128" i="5"/>
  <c r="AY128" i="5"/>
  <c r="BY128" i="5"/>
  <c r="BB128" i="5"/>
  <c r="CB128" i="5"/>
  <c r="CF128" i="5"/>
  <c r="BF128" i="5"/>
  <c r="AX129" i="5"/>
  <c r="BX129" i="5"/>
  <c r="CB129" i="5"/>
  <c r="BB129" i="5"/>
  <c r="CF129" i="5"/>
  <c r="BF129" i="5"/>
  <c r="BX130" i="5"/>
  <c r="AX130" i="5"/>
  <c r="BB130" i="5"/>
  <c r="CB130" i="5"/>
  <c r="CF130" i="5"/>
  <c r="BF130" i="5"/>
  <c r="AX131" i="5"/>
  <c r="BX131" i="5"/>
  <c r="BE131" i="5"/>
  <c r="CE131" i="5"/>
  <c r="BZ136" i="5"/>
  <c r="AZ136" i="5"/>
  <c r="AW139" i="5"/>
  <c r="BW139" i="5"/>
  <c r="BZ139" i="5"/>
  <c r="AZ139" i="5"/>
  <c r="BM139" i="5" s="1"/>
  <c r="BC139" i="5"/>
  <c r="CC139" i="5"/>
  <c r="CF139" i="5"/>
  <c r="BF139" i="5"/>
  <c r="BX142" i="5"/>
  <c r="AX142" i="5"/>
  <c r="BK142" i="5" s="1"/>
  <c r="CB142" i="5"/>
  <c r="BB142" i="5"/>
  <c r="CF145" i="5"/>
  <c r="BF145" i="5"/>
  <c r="AX146" i="5"/>
  <c r="BX146" i="5"/>
  <c r="BF146" i="5"/>
  <c r="CF146" i="5"/>
  <c r="AY148" i="5"/>
  <c r="BY148" i="5"/>
  <c r="BC148" i="5"/>
  <c r="CC148" i="5"/>
  <c r="BV149" i="5"/>
  <c r="AV149" i="5"/>
  <c r="AZ149" i="5"/>
  <c r="BZ149" i="5"/>
  <c r="BD149" i="5"/>
  <c r="CD149" i="5"/>
  <c r="BV150" i="5"/>
  <c r="AV150" i="5"/>
  <c r="AZ157" i="5"/>
  <c r="BZ157" i="5"/>
  <c r="AZ162" i="5"/>
  <c r="BZ162" i="5"/>
  <c r="CD162" i="5"/>
  <c r="BD162" i="5"/>
  <c r="BV163" i="5"/>
  <c r="CK163" i="5" s="1"/>
  <c r="AV163" i="5"/>
  <c r="AZ163" i="5"/>
  <c r="BZ163" i="5"/>
  <c r="BD163" i="5"/>
  <c r="CD163" i="5"/>
  <c r="CB164" i="5"/>
  <c r="BB164" i="5"/>
  <c r="BE164" i="5"/>
  <c r="CE164" i="5"/>
  <c r="AX165" i="5"/>
  <c r="BX165" i="5"/>
  <c r="CB167" i="5"/>
  <c r="BB167" i="5"/>
  <c r="CF167" i="5"/>
  <c r="BF167" i="5"/>
  <c r="BF169" i="5"/>
  <c r="CF169" i="5"/>
  <c r="AX170" i="5"/>
  <c r="BX170" i="5"/>
  <c r="CB171" i="5"/>
  <c r="BB171" i="5"/>
  <c r="AX172" i="5"/>
  <c r="BX172" i="5"/>
  <c r="BE173" i="5"/>
  <c r="CE173" i="5"/>
  <c r="CR62" i="27"/>
  <c r="U62" i="5"/>
  <c r="Z62" i="23"/>
  <c r="CR68" i="27"/>
  <c r="U67" i="5"/>
  <c r="Z68" i="23"/>
  <c r="CU55" i="27"/>
  <c r="X55" i="5"/>
  <c r="AC55" i="23"/>
  <c r="S156" i="14"/>
  <c r="T156" i="14"/>
  <c r="S134" i="14"/>
  <c r="T134" i="14"/>
  <c r="T107" i="14"/>
  <c r="S107" i="14"/>
  <c r="CZ31" i="27"/>
  <c r="AC31" i="5"/>
  <c r="AH31" i="23"/>
  <c r="DA52" i="27"/>
  <c r="AD52" i="5"/>
  <c r="AI52" i="23"/>
  <c r="AJ67" i="23"/>
  <c r="DB67" i="27"/>
  <c r="N4" i="13"/>
  <c r="CF89" i="23"/>
  <c r="BF89" i="23"/>
  <c r="CD111" i="5"/>
  <c r="BD111" i="5"/>
  <c r="U61" i="5"/>
  <c r="CR61" i="27"/>
  <c r="AD13" i="5"/>
  <c r="DA13" i="27"/>
  <c r="AC12" i="5"/>
  <c r="CZ12" i="27"/>
  <c r="S151" i="14"/>
  <c r="T151" i="14"/>
  <c r="R127" i="14"/>
  <c r="S122" i="14"/>
  <c r="T122" i="14"/>
  <c r="S108" i="14"/>
  <c r="T108" i="14"/>
  <c r="T67" i="14"/>
  <c r="S67" i="14"/>
  <c r="S35" i="14"/>
  <c r="T35" i="14"/>
  <c r="N16" i="14"/>
  <c r="N14" i="14"/>
  <c r="S164" i="14"/>
  <c r="T164" i="14"/>
  <c r="S153" i="14"/>
  <c r="T153" i="14"/>
  <c r="R128" i="14"/>
  <c r="T123" i="14"/>
  <c r="S123" i="14"/>
  <c r="S165" i="14"/>
  <c r="T165" i="14"/>
  <c r="S155" i="14"/>
  <c r="T155" i="14"/>
  <c r="R143" i="14"/>
  <c r="S133" i="14"/>
  <c r="T133" i="14"/>
  <c r="S124" i="14"/>
  <c r="T124" i="14"/>
  <c r="S106" i="14"/>
  <c r="T106" i="14"/>
  <c r="R30" i="14"/>
  <c r="R197" i="14"/>
  <c r="R189" i="14"/>
  <c r="R145" i="14"/>
  <c r="R137" i="14"/>
  <c r="R129" i="14"/>
  <c r="R115" i="14"/>
  <c r="R99" i="14"/>
  <c r="AE109" i="3"/>
  <c r="BA109" i="3" s="1"/>
  <c r="AE107" i="3"/>
  <c r="BA107" i="3" s="1"/>
  <c r="AE99" i="3"/>
  <c r="BA99" i="3" s="1"/>
  <c r="AE85" i="3"/>
  <c r="BA85" i="3" s="1"/>
  <c r="AE83" i="3"/>
  <c r="BA83" i="3" s="1"/>
  <c r="AE81" i="3"/>
  <c r="BA81" i="3" s="1"/>
  <c r="AE79" i="3"/>
  <c r="BA79" i="3" s="1"/>
  <c r="AE43" i="3"/>
  <c r="BA43" i="3" s="1"/>
  <c r="AE39" i="3"/>
  <c r="BA39" i="3" s="1"/>
  <c r="AE37" i="3"/>
  <c r="BA37" i="3" s="1"/>
  <c r="AE35" i="3"/>
  <c r="BA35" i="3" s="1"/>
  <c r="AE31" i="3"/>
  <c r="BA31" i="3" s="1"/>
  <c r="R181" i="14"/>
  <c r="R173" i="14"/>
  <c r="R140" i="14"/>
  <c r="R119" i="14"/>
  <c r="R103" i="14"/>
  <c r="T66" i="14"/>
  <c r="T64" i="14"/>
  <c r="T34" i="14"/>
  <c r="T32" i="14"/>
  <c r="T30" i="14"/>
  <c r="R21" i="14"/>
  <c r="N18" i="14"/>
  <c r="N15" i="14"/>
  <c r="M6" i="14"/>
  <c r="N6" i="14" s="1"/>
  <c r="T204" i="14"/>
  <c r="R165" i="14"/>
  <c r="R157" i="14"/>
  <c r="T142" i="14"/>
  <c r="T126" i="14"/>
  <c r="R123" i="14"/>
  <c r="T112" i="14"/>
  <c r="S111" i="14"/>
  <c r="T110" i="14"/>
  <c r="R107" i="14"/>
  <c r="T96" i="14"/>
  <c r="S95" i="14"/>
  <c r="T94" i="14"/>
  <c r="T92" i="14"/>
  <c r="S91" i="14"/>
  <c r="T90" i="14"/>
  <c r="T88" i="14"/>
  <c r="S87" i="14"/>
  <c r="T86" i="14"/>
  <c r="T84" i="14"/>
  <c r="S83" i="14"/>
  <c r="T82" i="14"/>
  <c r="T80" i="14"/>
  <c r="S79" i="14"/>
  <c r="T78" i="14"/>
  <c r="T76" i="14"/>
  <c r="S75" i="14"/>
  <c r="T74" i="14"/>
  <c r="T72" i="14"/>
  <c r="S71" i="14"/>
  <c r="T70" i="14"/>
  <c r="R69" i="14"/>
  <c r="S59" i="14"/>
  <c r="T58" i="14"/>
  <c r="T56" i="14"/>
  <c r="R55" i="14"/>
  <c r="T29" i="14"/>
  <c r="N11" i="14"/>
  <c r="S205" i="8"/>
  <c r="T205" i="8"/>
  <c r="V205" i="12"/>
  <c r="W205" i="12"/>
  <c r="W204" i="13"/>
  <c r="V204" i="13"/>
  <c r="W203" i="16"/>
  <c r="R204" i="6"/>
  <c r="T206" i="15"/>
  <c r="S206" i="15"/>
  <c r="T200" i="8"/>
  <c r="S200" i="8"/>
  <c r="V202" i="15"/>
  <c r="R198" i="6"/>
  <c r="R197" i="6"/>
  <c r="V201" i="7"/>
  <c r="W201" i="7"/>
  <c r="V196" i="6"/>
  <c r="W196" i="6"/>
  <c r="S191" i="10"/>
  <c r="S190" i="8"/>
  <c r="W192" i="13"/>
  <c r="V192" i="13"/>
  <c r="V195" i="15"/>
  <c r="W195" i="15"/>
  <c r="V197" i="7"/>
  <c r="W197" i="7"/>
  <c r="T191" i="16"/>
  <c r="W189" i="2"/>
  <c r="V189" i="6"/>
  <c r="W189" i="6"/>
  <c r="T192" i="7"/>
  <c r="S192" i="7"/>
  <c r="T185" i="2"/>
  <c r="V184" i="2"/>
  <c r="W184" i="2"/>
  <c r="R183" i="8"/>
  <c r="R182" i="8"/>
  <c r="W186" i="15"/>
  <c r="V186" i="15"/>
  <c r="T180" i="8"/>
  <c r="S180" i="8"/>
  <c r="W181" i="6"/>
  <c r="S178" i="10"/>
  <c r="T178" i="10"/>
  <c r="T173" i="9"/>
  <c r="S173" i="9"/>
  <c r="W176" i="2"/>
  <c r="V176" i="2"/>
  <c r="W172" i="10"/>
  <c r="T170" i="9"/>
  <c r="S170" i="9"/>
  <c r="S173" i="6"/>
  <c r="T173" i="6"/>
  <c r="CZ73" i="27"/>
  <c r="EY73" i="27" s="1"/>
  <c r="AC72" i="5"/>
  <c r="N13" i="11"/>
  <c r="S13" i="11" s="1"/>
  <c r="U72" i="3" s="1"/>
  <c r="R203" i="9"/>
  <c r="W202" i="12"/>
  <c r="V202" i="12"/>
  <c r="T208" i="7"/>
  <c r="S208" i="7"/>
  <c r="R200" i="12"/>
  <c r="R199" i="12"/>
  <c r="R201" i="16"/>
  <c r="R202" i="16"/>
  <c r="T204" i="7"/>
  <c r="S204" i="7"/>
  <c r="W198" i="16"/>
  <c r="V198" i="16"/>
  <c r="S195" i="12"/>
  <c r="T195" i="12"/>
  <c r="S196" i="16"/>
  <c r="T196" i="16"/>
  <c r="V189" i="11"/>
  <c r="W189" i="11"/>
  <c r="T187" i="9"/>
  <c r="S187" i="9"/>
  <c r="T190" i="2"/>
  <c r="S190" i="2"/>
  <c r="R191" i="6"/>
  <c r="R190" i="6"/>
  <c r="T189" i="13"/>
  <c r="S189" i="13"/>
  <c r="W191" i="15"/>
  <c r="V191" i="15"/>
  <c r="W187" i="2"/>
  <c r="V187" i="2"/>
  <c r="R190" i="15"/>
  <c r="R189" i="15"/>
  <c r="V181" i="9"/>
  <c r="W181" i="9"/>
  <c r="S180" i="10"/>
  <c r="T180" i="10"/>
  <c r="V181" i="12"/>
  <c r="W181" i="12"/>
  <c r="S179" i="11"/>
  <c r="T179" i="11"/>
  <c r="R183" i="13"/>
  <c r="R182" i="13"/>
  <c r="V182" i="2"/>
  <c r="W182" i="2"/>
  <c r="S177" i="9"/>
  <c r="T177" i="9"/>
  <c r="T178" i="6"/>
  <c r="S178" i="6"/>
  <c r="S174" i="11"/>
  <c r="T174" i="11"/>
  <c r="S182" i="7"/>
  <c r="T182" i="7"/>
  <c r="W174" i="2"/>
  <c r="V174" i="2"/>
  <c r="T174" i="6"/>
  <c r="S174" i="6"/>
  <c r="S173" i="2"/>
  <c r="T173" i="2"/>
  <c r="V171" i="8"/>
  <c r="W171" i="8"/>
  <c r="W169" i="9"/>
  <c r="V169" i="9"/>
  <c r="CV104" i="27"/>
  <c r="DW104" i="27" s="1"/>
  <c r="Y102" i="5"/>
  <c r="R208" i="2"/>
  <c r="V206" i="13"/>
  <c r="W206" i="13"/>
  <c r="T202" i="11"/>
  <c r="S202" i="11"/>
  <c r="W205" i="2"/>
  <c r="V205" i="2"/>
  <c r="R202" i="10"/>
  <c r="R202" i="13"/>
  <c r="R203" i="13"/>
  <c r="S199" i="10"/>
  <c r="T199" i="10"/>
  <c r="V199" i="2"/>
  <c r="W199" i="2"/>
  <c r="W196" i="8"/>
  <c r="V196" i="8"/>
  <c r="R198" i="16"/>
  <c r="R197" i="16"/>
  <c r="W196" i="13"/>
  <c r="V196" i="13"/>
  <c r="V194" i="12"/>
  <c r="W194" i="12"/>
  <c r="T195" i="6"/>
  <c r="S195" i="6"/>
  <c r="W190" i="9"/>
  <c r="V190" i="9"/>
  <c r="S193" i="2"/>
  <c r="T193" i="2"/>
  <c r="W193" i="6"/>
  <c r="V193" i="6"/>
  <c r="S192" i="6"/>
  <c r="T192" i="6"/>
  <c r="S188" i="11"/>
  <c r="T188" i="11"/>
  <c r="R188" i="9"/>
  <c r="R187" i="9"/>
  <c r="V185" i="11"/>
  <c r="W185" i="11"/>
  <c r="S188" i="13"/>
  <c r="T188" i="13"/>
  <c r="W188" i="2"/>
  <c r="V188" i="2"/>
  <c r="V184" i="11"/>
  <c r="W184" i="11"/>
  <c r="W185" i="8"/>
  <c r="V185" i="8"/>
  <c r="S187" i="16"/>
  <c r="T187" i="16"/>
  <c r="W184" i="12"/>
  <c r="V184" i="12"/>
  <c r="S180" i="9"/>
  <c r="T180" i="9"/>
  <c r="T183" i="13"/>
  <c r="S183" i="13"/>
  <c r="T183" i="2"/>
  <c r="S183" i="2"/>
  <c r="T181" i="8"/>
  <c r="S181" i="8"/>
  <c r="W182" i="13"/>
  <c r="V182" i="13"/>
  <c r="R186" i="7"/>
  <c r="T177" i="8"/>
  <c r="S177" i="8"/>
  <c r="T178" i="13"/>
  <c r="S178" i="13"/>
  <c r="R181" i="15"/>
  <c r="R182" i="15"/>
  <c r="W177" i="2"/>
  <c r="V176" i="8"/>
  <c r="W176" i="8"/>
  <c r="T172" i="9"/>
  <c r="S172" i="9"/>
  <c r="W175" i="16"/>
  <c r="V175" i="16"/>
  <c r="T173" i="16"/>
  <c r="S173" i="16"/>
  <c r="W205" i="11"/>
  <c r="V205" i="11"/>
  <c r="S208" i="2"/>
  <c r="T208" i="2"/>
  <c r="V207" i="6"/>
  <c r="W207" i="6"/>
  <c r="V203" i="13"/>
  <c r="W203" i="13"/>
  <c r="S203" i="2"/>
  <c r="T203" i="2"/>
  <c r="T204" i="15"/>
  <c r="S204" i="15"/>
  <c r="V201" i="2"/>
  <c r="W201" i="2"/>
  <c r="S201" i="15"/>
  <c r="T201" i="15"/>
  <c r="T197" i="6"/>
  <c r="S197" i="6"/>
  <c r="T192" i="9"/>
  <c r="S192" i="9"/>
  <c r="W193" i="10"/>
  <c r="V193" i="10"/>
  <c r="V193" i="8"/>
  <c r="W193" i="8"/>
  <c r="S195" i="16"/>
  <c r="T195" i="16"/>
  <c r="W195" i="16"/>
  <c r="V195" i="16"/>
  <c r="R191" i="10"/>
  <c r="V192" i="2"/>
  <c r="W190" i="12"/>
  <c r="S187" i="11"/>
  <c r="T187" i="11"/>
  <c r="R189" i="2"/>
  <c r="R192" i="15"/>
  <c r="R191" i="15"/>
  <c r="R185" i="10"/>
  <c r="V186" i="12"/>
  <c r="W186" i="12"/>
  <c r="W191" i="7"/>
  <c r="T184" i="2"/>
  <c r="W187" i="15"/>
  <c r="V187" i="15"/>
  <c r="W189" i="7"/>
  <c r="V189" i="7"/>
  <c r="S179" i="9"/>
  <c r="T179" i="9"/>
  <c r="S180" i="12"/>
  <c r="T180" i="12"/>
  <c r="W181" i="13"/>
  <c r="V181" i="13"/>
  <c r="W179" i="12"/>
  <c r="V179" i="12"/>
  <c r="V179" i="6"/>
  <c r="V175" i="10"/>
  <c r="R176" i="10"/>
  <c r="W183" i="7"/>
  <c r="V183" i="7"/>
  <c r="V176" i="12"/>
  <c r="W176" i="12"/>
  <c r="S176" i="2"/>
  <c r="T176" i="2"/>
  <c r="T174" i="2"/>
  <c r="T173" i="12"/>
  <c r="S173" i="12"/>
  <c r="S174" i="16"/>
  <c r="T174" i="16"/>
  <c r="V178" i="7"/>
  <c r="W178" i="7"/>
  <c r="CW105" i="27"/>
  <c r="AE104" i="23"/>
  <c r="R205" i="9"/>
  <c r="R207" i="12"/>
  <c r="W206" i="12"/>
  <c r="T203" i="9"/>
  <c r="W206" i="2"/>
  <c r="V203" i="10"/>
  <c r="W206" i="6"/>
  <c r="V202" i="10"/>
  <c r="W200" i="8"/>
  <c r="R201" i="8"/>
  <c r="W201" i="6"/>
  <c r="R201" i="6"/>
  <c r="T195" i="9"/>
  <c r="T199" i="6"/>
  <c r="R196" i="11"/>
  <c r="R204" i="7"/>
  <c r="W195" i="10"/>
  <c r="T194" i="11"/>
  <c r="S201" i="7"/>
  <c r="S194" i="8"/>
  <c r="S196" i="6"/>
  <c r="R196" i="2"/>
  <c r="R194" i="8"/>
  <c r="R196" i="6"/>
  <c r="R192" i="11"/>
  <c r="R195" i="13"/>
  <c r="R200" i="7"/>
  <c r="W192" i="12"/>
  <c r="R190" i="9"/>
  <c r="R194" i="16"/>
  <c r="W196" i="7"/>
  <c r="W189" i="12"/>
  <c r="R192" i="13"/>
  <c r="W188" i="12"/>
  <c r="R188" i="10"/>
  <c r="W189" i="16"/>
  <c r="T191" i="15"/>
  <c r="W186" i="8"/>
  <c r="V184" i="9"/>
  <c r="R185" i="11"/>
  <c r="S184" i="10"/>
  <c r="R183" i="9"/>
  <c r="R182" i="10"/>
  <c r="R181" i="11"/>
  <c r="T178" i="11"/>
  <c r="W179" i="8"/>
  <c r="R178" i="11"/>
  <c r="S180" i="13"/>
  <c r="W178" i="8"/>
  <c r="T178" i="8"/>
  <c r="R178" i="10"/>
  <c r="V177" i="10"/>
  <c r="T178" i="12"/>
  <c r="W180" i="6"/>
  <c r="R180" i="13"/>
  <c r="R178" i="8"/>
  <c r="W175" i="9"/>
  <c r="R174" i="9"/>
  <c r="S170" i="8"/>
  <c r="R173" i="6"/>
  <c r="S170" i="6"/>
  <c r="T172" i="15"/>
  <c r="S166" i="9"/>
  <c r="S170" i="15"/>
  <c r="W164" i="12"/>
  <c r="R167" i="16"/>
  <c r="S166" i="6"/>
  <c r="S169" i="15"/>
  <c r="V165" i="6"/>
  <c r="S162" i="8"/>
  <c r="W163" i="2"/>
  <c r="T168" i="7"/>
  <c r="S163" i="16"/>
  <c r="V159" i="10"/>
  <c r="T160" i="12"/>
  <c r="S167" i="7"/>
  <c r="W157" i="9"/>
  <c r="V161" i="6"/>
  <c r="S162" i="6"/>
  <c r="S161" i="6"/>
  <c r="S160" i="13"/>
  <c r="S161" i="2"/>
  <c r="T159" i="8"/>
  <c r="W160" i="6"/>
  <c r="R157" i="11"/>
  <c r="W162" i="15"/>
  <c r="R165" i="7"/>
  <c r="T158" i="8"/>
  <c r="T156" i="9"/>
  <c r="R156" i="11"/>
  <c r="S161" i="15"/>
  <c r="T158" i="2"/>
  <c r="T156" i="10"/>
  <c r="W156" i="12"/>
  <c r="T158" i="16"/>
  <c r="S162" i="7"/>
  <c r="V154" i="10"/>
  <c r="R158" i="16"/>
  <c r="V156" i="13"/>
  <c r="R155" i="8"/>
  <c r="R154" i="10"/>
  <c r="R157" i="6"/>
  <c r="R153" i="11"/>
  <c r="R156" i="2"/>
  <c r="V151" i="9"/>
  <c r="T155" i="16"/>
  <c r="T154" i="13"/>
  <c r="T154" i="2"/>
  <c r="W150" i="9"/>
  <c r="T153" i="13"/>
  <c r="S157" i="15"/>
  <c r="W156" i="15"/>
  <c r="R151" i="10"/>
  <c r="T153" i="16"/>
  <c r="W149" i="11"/>
  <c r="R153" i="2"/>
  <c r="V150" i="12"/>
  <c r="V148" i="11"/>
  <c r="S151" i="2"/>
  <c r="S149" i="10"/>
  <c r="T152" i="6"/>
  <c r="W151" i="6"/>
  <c r="T154" i="15"/>
  <c r="V150" i="2"/>
  <c r="R149" i="8"/>
  <c r="S149" i="8"/>
  <c r="V147" i="10"/>
  <c r="T148" i="8"/>
  <c r="W147" i="8"/>
  <c r="T147" i="8"/>
  <c r="R146" i="11"/>
  <c r="V151" i="15"/>
  <c r="W153" i="7"/>
  <c r="V146" i="12"/>
  <c r="W148" i="16"/>
  <c r="T144" i="11"/>
  <c r="S152" i="7"/>
  <c r="V143" i="11"/>
  <c r="R150" i="15"/>
  <c r="W145" i="2"/>
  <c r="W150" i="7"/>
  <c r="V141" i="9"/>
  <c r="T143" i="10"/>
  <c r="S141" i="9"/>
  <c r="S141" i="8"/>
  <c r="R141" i="10"/>
  <c r="S141" i="10"/>
  <c r="V142" i="13"/>
  <c r="T143" i="2"/>
  <c r="W140" i="8"/>
  <c r="T140" i="10"/>
  <c r="V142" i="16"/>
  <c r="T142" i="16"/>
  <c r="V141" i="13"/>
  <c r="S140" i="2"/>
  <c r="T145" i="7"/>
  <c r="W136" i="9"/>
  <c r="R140" i="16"/>
  <c r="S140" i="6"/>
  <c r="R144" i="7"/>
  <c r="W135" i="10"/>
  <c r="T134" i="11"/>
  <c r="R134" i="9"/>
  <c r="V135" i="12"/>
  <c r="S137" i="2"/>
  <c r="S135" i="8"/>
  <c r="W132" i="9"/>
  <c r="V133" i="10"/>
  <c r="R137" i="6"/>
  <c r="S133" i="11"/>
  <c r="S135" i="13"/>
  <c r="V130" i="9"/>
  <c r="R135" i="6"/>
  <c r="V138" i="7"/>
  <c r="S139" i="7"/>
  <c r="T130" i="9"/>
  <c r="S138" i="7"/>
  <c r="S137" i="7"/>
  <c r="W129" i="10"/>
  <c r="T129" i="12"/>
  <c r="V129" i="8"/>
  <c r="T129" i="2"/>
  <c r="R126" i="11"/>
  <c r="S126" i="11"/>
  <c r="R124" i="9"/>
  <c r="S125" i="10"/>
  <c r="S128" i="6"/>
  <c r="S127" i="6"/>
  <c r="S125" i="13"/>
  <c r="S122" i="9"/>
  <c r="S130" i="7"/>
  <c r="R128" i="15"/>
  <c r="S125" i="16"/>
  <c r="S121" i="11"/>
  <c r="W121" i="8"/>
  <c r="V123" i="6"/>
  <c r="R120" i="11"/>
  <c r="V127" i="7"/>
  <c r="S121" i="8"/>
  <c r="V119" i="10"/>
  <c r="R123" i="6"/>
  <c r="W117" i="9"/>
  <c r="W117" i="11"/>
  <c r="S121" i="2"/>
  <c r="T119" i="2"/>
  <c r="V124" i="7"/>
  <c r="R69" i="10"/>
  <c r="S13" i="2"/>
  <c r="C20" i="3" s="1"/>
  <c r="S117" i="16"/>
  <c r="V115" i="2"/>
  <c r="W115" i="6"/>
  <c r="S119" i="7"/>
  <c r="V110" i="11"/>
  <c r="R113" i="12"/>
  <c r="S109" i="9"/>
  <c r="R115" i="6"/>
  <c r="W109" i="8"/>
  <c r="T110" i="13"/>
  <c r="R109" i="8"/>
  <c r="V107" i="10"/>
  <c r="T115" i="7"/>
  <c r="R107" i="10"/>
  <c r="W106" i="12"/>
  <c r="T103" i="11"/>
  <c r="V106" i="13"/>
  <c r="R103" i="9"/>
  <c r="R103" i="11"/>
  <c r="R110" i="15"/>
  <c r="S101" i="9"/>
  <c r="S101" i="11"/>
  <c r="W107" i="15"/>
  <c r="S109" i="7"/>
  <c r="R101" i="9"/>
  <c r="R105" i="2"/>
  <c r="T99" i="11"/>
  <c r="R108" i="7"/>
  <c r="R101" i="8"/>
  <c r="R101" i="12"/>
  <c r="W102" i="2"/>
  <c r="V99" i="6"/>
  <c r="R100" i="13"/>
  <c r="V98" i="2"/>
  <c r="R98" i="8"/>
  <c r="T99" i="16"/>
  <c r="V96" i="12"/>
  <c r="T101" i="7"/>
  <c r="V97" i="16"/>
  <c r="R96" i="16"/>
  <c r="R100" i="7"/>
  <c r="V95" i="15"/>
  <c r="W93" i="16"/>
  <c r="S92" i="13"/>
  <c r="R92" i="6"/>
  <c r="W89" i="8"/>
  <c r="V90" i="13"/>
  <c r="W89" i="2"/>
  <c r="W93" i="7"/>
  <c r="W89" i="16"/>
  <c r="T86" i="10"/>
  <c r="S92" i="7"/>
  <c r="V84" i="9"/>
  <c r="T88" i="16"/>
  <c r="R90" i="7"/>
  <c r="R84" i="8"/>
  <c r="T83" i="8"/>
  <c r="S86" i="15"/>
  <c r="S88" i="7"/>
  <c r="T81" i="12"/>
  <c r="R84" i="16"/>
  <c r="R80" i="11"/>
  <c r="S86" i="7"/>
  <c r="T81" i="6"/>
  <c r="R86" i="7"/>
  <c r="T78" i="10"/>
  <c r="R82" i="16"/>
  <c r="T82" i="15"/>
  <c r="S78" i="8"/>
  <c r="V78" i="2"/>
  <c r="T77" i="8"/>
  <c r="R76" i="11"/>
  <c r="S78" i="13"/>
  <c r="V75" i="12"/>
  <c r="W74" i="10"/>
  <c r="T77" i="16"/>
  <c r="T76" i="13"/>
  <c r="R76" i="13"/>
  <c r="R72" i="8"/>
  <c r="R77" i="7"/>
  <c r="S69" i="12"/>
  <c r="W68" i="8"/>
  <c r="T66" i="9"/>
  <c r="T69" i="13"/>
  <c r="T67" i="2"/>
  <c r="W67" i="16"/>
  <c r="S64" i="9"/>
  <c r="V63" i="12"/>
  <c r="T62" i="10"/>
  <c r="R63" i="12"/>
  <c r="S60" i="9"/>
  <c r="R209" i="2"/>
  <c r="W208" i="6"/>
  <c r="S207" i="2"/>
  <c r="W202" i="9"/>
  <c r="R206" i="13"/>
  <c r="V207" i="15"/>
  <c r="T204" i="16"/>
  <c r="T207" i="7"/>
  <c r="R202" i="2"/>
  <c r="R201" i="13"/>
  <c r="S199" i="16"/>
  <c r="T197" i="13"/>
  <c r="W193" i="9"/>
  <c r="R202" i="7"/>
  <c r="W196" i="16"/>
  <c r="R199" i="15"/>
  <c r="S198" i="15"/>
  <c r="R197" i="15"/>
  <c r="T189" i="8"/>
  <c r="R188" i="11"/>
  <c r="R191" i="16"/>
  <c r="T186" i="11"/>
  <c r="T189" i="2"/>
  <c r="R187" i="8"/>
  <c r="R186" i="12"/>
  <c r="R188" i="16"/>
  <c r="R185" i="8"/>
  <c r="R183" i="11"/>
  <c r="V182" i="12"/>
  <c r="V183" i="2"/>
  <c r="R189" i="7"/>
  <c r="W181" i="8"/>
  <c r="R180" i="9"/>
  <c r="R186" i="15"/>
  <c r="S179" i="10"/>
  <c r="R183" i="2"/>
  <c r="S185" i="7"/>
  <c r="R180" i="12"/>
  <c r="T179" i="2"/>
  <c r="T179" i="6"/>
  <c r="R180" i="15"/>
  <c r="R182" i="7"/>
  <c r="W174" i="13"/>
  <c r="R177" i="15"/>
  <c r="R175" i="2"/>
  <c r="T178" i="7"/>
  <c r="S169" i="9"/>
  <c r="R174" i="6"/>
  <c r="V172" i="6"/>
  <c r="V174" i="15"/>
  <c r="R172" i="2"/>
  <c r="V167" i="9"/>
  <c r="V169" i="12"/>
  <c r="S175" i="7"/>
  <c r="R170" i="12"/>
  <c r="T167" i="10"/>
  <c r="R171" i="16"/>
  <c r="R167" i="11"/>
  <c r="R170" i="2"/>
  <c r="R166" i="9"/>
  <c r="R167" i="10"/>
  <c r="W165" i="11"/>
  <c r="R172" i="15"/>
  <c r="V173" i="7"/>
  <c r="W166" i="12"/>
  <c r="S168" i="16"/>
  <c r="S172" i="7"/>
  <c r="V164" i="10"/>
  <c r="T163" i="11"/>
  <c r="V171" i="7"/>
  <c r="W163" i="10"/>
  <c r="R166" i="12"/>
  <c r="R169" i="15"/>
  <c r="R164" i="10"/>
  <c r="R160" i="9"/>
  <c r="R163" i="13"/>
  <c r="W158" i="9"/>
  <c r="W160" i="12"/>
  <c r="W158" i="11"/>
  <c r="T161" i="13"/>
  <c r="V166" i="7"/>
  <c r="R158" i="8"/>
  <c r="S157" i="12"/>
  <c r="S154" i="12"/>
  <c r="V158" i="15"/>
  <c r="R153" i="10"/>
  <c r="T151" i="12"/>
  <c r="V149" i="10"/>
  <c r="W147" i="9"/>
  <c r="R152" i="16"/>
  <c r="R152" i="6"/>
  <c r="R147" i="9"/>
  <c r="R149" i="12"/>
  <c r="R150" i="13"/>
  <c r="W152" i="15"/>
  <c r="W154" i="7"/>
  <c r="W145" i="8"/>
  <c r="R147" i="13"/>
  <c r="R147" i="2"/>
  <c r="V142" i="9"/>
  <c r="V144" i="12"/>
  <c r="R143" i="8"/>
  <c r="V144" i="16"/>
  <c r="R149" i="7"/>
  <c r="T142" i="13"/>
  <c r="V142" i="2"/>
  <c r="V147" i="7"/>
  <c r="W142" i="6"/>
  <c r="S140" i="12"/>
  <c r="W138" i="10"/>
  <c r="V141" i="6"/>
  <c r="V140" i="16"/>
  <c r="W139" i="16"/>
  <c r="W143" i="7"/>
  <c r="R137" i="8"/>
  <c r="V134" i="11"/>
  <c r="W140" i="15"/>
  <c r="W139" i="15"/>
  <c r="S133" i="10"/>
  <c r="W135" i="2"/>
  <c r="R136" i="2"/>
  <c r="W140" i="7"/>
  <c r="W131" i="9"/>
  <c r="S133" i="8"/>
  <c r="V134" i="13"/>
  <c r="R135" i="13"/>
  <c r="R131" i="11"/>
  <c r="V133" i="13"/>
  <c r="R134" i="2"/>
  <c r="S131" i="8"/>
  <c r="S131" i="12"/>
  <c r="W137" i="7"/>
  <c r="S129" i="10"/>
  <c r="R129" i="11"/>
  <c r="S131" i="2"/>
  <c r="V129" i="12"/>
  <c r="R132" i="16"/>
  <c r="S131" i="16"/>
  <c r="W130" i="13"/>
  <c r="R131" i="2"/>
  <c r="T127" i="10"/>
  <c r="V128" i="12"/>
  <c r="T125" i="9"/>
  <c r="V131" i="15"/>
  <c r="R125" i="9"/>
  <c r="V125" i="10"/>
  <c r="W126" i="12"/>
  <c r="S126" i="12"/>
  <c r="R131" i="15"/>
  <c r="T125" i="8"/>
  <c r="S123" i="11"/>
  <c r="W124" i="8"/>
  <c r="R127" i="6"/>
  <c r="S124" i="12"/>
  <c r="V121" i="9"/>
  <c r="W125" i="16"/>
  <c r="S123" i="12"/>
  <c r="W124" i="13"/>
  <c r="R123" i="8"/>
  <c r="R121" i="9"/>
  <c r="T124" i="16"/>
  <c r="R124" i="13"/>
  <c r="V126" i="15"/>
  <c r="W123" i="2"/>
  <c r="V123" i="16"/>
  <c r="W119" i="11"/>
  <c r="V122" i="13"/>
  <c r="T127" i="7"/>
  <c r="W120" i="8"/>
  <c r="R122" i="2"/>
  <c r="R120" i="8"/>
  <c r="W120" i="16"/>
  <c r="S116" i="9"/>
  <c r="V119" i="13"/>
  <c r="T119" i="16"/>
  <c r="S117" i="12"/>
  <c r="T118" i="13"/>
  <c r="R121" i="15"/>
  <c r="W113" i="9"/>
  <c r="W114" i="8"/>
  <c r="S121" i="7"/>
  <c r="S112" i="11"/>
  <c r="V115" i="13"/>
  <c r="T113" i="8"/>
  <c r="R113" i="10"/>
  <c r="V113" i="12"/>
  <c r="W111" i="11"/>
  <c r="S111" i="11"/>
  <c r="V114" i="13"/>
  <c r="S112" i="12"/>
  <c r="W112" i="13"/>
  <c r="R109" i="11"/>
  <c r="V107" i="11"/>
  <c r="W109" i="13"/>
  <c r="S107" i="13"/>
  <c r="R105" i="9"/>
  <c r="R107" i="12"/>
  <c r="R107" i="2"/>
  <c r="W102" i="9"/>
  <c r="R107" i="13"/>
  <c r="V105" i="13"/>
  <c r="W104" i="2"/>
  <c r="R105" i="6"/>
  <c r="T99" i="9"/>
  <c r="W103" i="16"/>
  <c r="R99" i="9"/>
  <c r="T101" i="6"/>
  <c r="T101" i="13"/>
  <c r="S99" i="8"/>
  <c r="R100" i="10"/>
  <c r="V98" i="10"/>
  <c r="R102" i="16"/>
  <c r="R101" i="6"/>
  <c r="V102" i="6"/>
  <c r="R100" i="2"/>
  <c r="V97" i="10"/>
  <c r="R97" i="10"/>
  <c r="R100" i="15"/>
  <c r="R99" i="16"/>
  <c r="T97" i="6"/>
  <c r="R96" i="12"/>
  <c r="W93" i="10"/>
  <c r="R98" i="15"/>
  <c r="T92" i="10"/>
  <c r="T96" i="15"/>
  <c r="R96" i="15"/>
  <c r="T91" i="10"/>
  <c r="W89" i="9"/>
  <c r="S92" i="6"/>
  <c r="R90" i="10"/>
  <c r="R96" i="7"/>
  <c r="W91" i="16"/>
  <c r="T90" i="6"/>
  <c r="W88" i="12"/>
  <c r="R94" i="7"/>
  <c r="V86" i="10"/>
  <c r="S88" i="6"/>
  <c r="W86" i="8"/>
  <c r="W85" i="12"/>
  <c r="R89" i="6"/>
  <c r="R92" i="7"/>
  <c r="W86" i="6"/>
  <c r="V85" i="6"/>
  <c r="T82" i="11"/>
  <c r="S86" i="16"/>
  <c r="R85" i="2"/>
  <c r="R85" i="6"/>
  <c r="R82" i="10"/>
  <c r="V83" i="6"/>
  <c r="R88" i="7"/>
  <c r="V82" i="6"/>
  <c r="W81" i="16"/>
  <c r="W80" i="13"/>
  <c r="R81" i="16"/>
  <c r="T80" i="16"/>
  <c r="R85" i="7"/>
  <c r="R78" i="6"/>
  <c r="V77" i="13"/>
  <c r="W76" i="2"/>
  <c r="V73" i="9"/>
  <c r="R75" i="10"/>
  <c r="R74" i="12"/>
  <c r="W75" i="6"/>
  <c r="R73" i="11"/>
  <c r="W72" i="8"/>
  <c r="R76" i="16"/>
  <c r="W77" i="7"/>
  <c r="W68" i="9"/>
  <c r="V73" i="15"/>
  <c r="R73" i="16"/>
  <c r="W72" i="16"/>
  <c r="S68" i="10"/>
  <c r="R76" i="7"/>
  <c r="T67" i="12"/>
  <c r="S69" i="6"/>
  <c r="R68" i="12"/>
  <c r="R70" i="16"/>
  <c r="R70" i="6"/>
  <c r="R66" i="11"/>
  <c r="R70" i="13"/>
  <c r="T72" i="7"/>
  <c r="W65" i="10"/>
  <c r="T66" i="8"/>
  <c r="W64" i="2"/>
  <c r="T61" i="9"/>
  <c r="V61" i="10"/>
  <c r="T60" i="11"/>
  <c r="CW47" i="27"/>
  <c r="AE47" i="23"/>
  <c r="R205" i="13"/>
  <c r="R200" i="9"/>
  <c r="R193" i="12"/>
  <c r="R194" i="2"/>
  <c r="R197" i="7"/>
  <c r="R190" i="12"/>
  <c r="R194" i="7"/>
  <c r="R185" i="16"/>
  <c r="R180" i="10"/>
  <c r="R187" i="7"/>
  <c r="V173" i="10"/>
  <c r="T179" i="15"/>
  <c r="S171" i="9"/>
  <c r="R173" i="10"/>
  <c r="R180" i="7"/>
  <c r="R174" i="12"/>
  <c r="R173" i="8"/>
  <c r="S169" i="10"/>
  <c r="S168" i="11"/>
  <c r="R177" i="7"/>
  <c r="R173" i="16"/>
  <c r="S169" i="12"/>
  <c r="R170" i="8"/>
  <c r="S168" i="12"/>
  <c r="S168" i="13"/>
  <c r="S166" i="8"/>
  <c r="V168" i="16"/>
  <c r="R166" i="11"/>
  <c r="T165" i="8"/>
  <c r="T163" i="9"/>
  <c r="V167" i="16"/>
  <c r="R168" i="16"/>
  <c r="T165" i="12"/>
  <c r="V166" i="2"/>
  <c r="W164" i="8"/>
  <c r="W162" i="11"/>
  <c r="S169" i="7"/>
  <c r="R164" i="2"/>
  <c r="V167" i="7"/>
  <c r="W162" i="16"/>
  <c r="R167" i="7"/>
  <c r="R162" i="16"/>
  <c r="R164" i="15"/>
  <c r="R156" i="9"/>
  <c r="V158" i="2"/>
  <c r="V163" i="7"/>
  <c r="R161" i="15"/>
  <c r="R162" i="7"/>
  <c r="V157" i="15"/>
  <c r="R150" i="9"/>
  <c r="S149" i="11"/>
  <c r="W150" i="8"/>
  <c r="R157" i="7"/>
  <c r="R150" i="12"/>
  <c r="R148" i="11"/>
  <c r="V148" i="12"/>
  <c r="W150" i="6"/>
  <c r="S147" i="2"/>
  <c r="R141" i="9"/>
  <c r="W142" i="12"/>
  <c r="W143" i="6"/>
  <c r="W138" i="11"/>
  <c r="R139" i="10"/>
  <c r="S142" i="15"/>
  <c r="R136" i="11"/>
  <c r="S139" i="16"/>
  <c r="W138" i="16"/>
  <c r="R138" i="13"/>
  <c r="R138" i="2"/>
  <c r="R135" i="10"/>
  <c r="T139" i="15"/>
  <c r="R142" i="7"/>
  <c r="R137" i="16"/>
  <c r="V135" i="13"/>
  <c r="R133" i="8"/>
  <c r="T130" i="11"/>
  <c r="R131" i="8"/>
  <c r="T132" i="16"/>
  <c r="S127" i="9"/>
  <c r="S136" i="7"/>
  <c r="V131" i="6"/>
  <c r="S130" i="2"/>
  <c r="R129" i="8"/>
  <c r="R131" i="6"/>
  <c r="T129" i="13"/>
  <c r="W126" i="8"/>
  <c r="R132" i="7"/>
  <c r="R130" i="7"/>
  <c r="R126" i="15"/>
  <c r="S126" i="7"/>
  <c r="R127" i="7"/>
  <c r="T117" i="11"/>
  <c r="T124" i="7"/>
  <c r="R120" i="16"/>
  <c r="T117" i="2"/>
  <c r="S115" i="12"/>
  <c r="T114" i="12"/>
  <c r="T118" i="15"/>
  <c r="S111" i="9"/>
  <c r="R116" i="2"/>
  <c r="T113" i="13"/>
  <c r="V109" i="9"/>
  <c r="V110" i="12"/>
  <c r="R112" i="13"/>
  <c r="S111" i="2"/>
  <c r="S109" i="8"/>
  <c r="R111" i="16"/>
  <c r="R115" i="7"/>
  <c r="T111" i="15"/>
  <c r="S106" i="8"/>
  <c r="T106" i="12"/>
  <c r="T103" i="9"/>
  <c r="R108" i="15"/>
  <c r="R103" i="8"/>
  <c r="R101" i="11"/>
  <c r="T101" i="10"/>
  <c r="S100" i="8"/>
  <c r="R96" i="9"/>
  <c r="T99" i="15"/>
  <c r="R94" i="10"/>
  <c r="S97" i="7"/>
  <c r="R89" i="9"/>
  <c r="T87" i="9"/>
  <c r="R88" i="11"/>
  <c r="R86" i="9"/>
  <c r="W88" i="15"/>
  <c r="R88" i="16"/>
  <c r="W82" i="9"/>
  <c r="R83" i="10"/>
  <c r="W83" i="2"/>
  <c r="R81" i="9"/>
  <c r="S81" i="2"/>
  <c r="T82" i="16"/>
  <c r="R83" i="13"/>
  <c r="W81" i="13"/>
  <c r="T80" i="2"/>
  <c r="W78" i="8"/>
  <c r="V76" i="11"/>
  <c r="T76" i="12"/>
  <c r="T77" i="2"/>
  <c r="T74" i="11"/>
  <c r="T76" i="16"/>
  <c r="R80" i="7"/>
  <c r="R73" i="10"/>
  <c r="S73" i="8"/>
  <c r="R74" i="6"/>
  <c r="T77" i="7"/>
  <c r="R69" i="9"/>
  <c r="T73" i="7"/>
  <c r="V67" i="8"/>
  <c r="T66" i="2"/>
  <c r="V63" i="9"/>
  <c r="T64" i="10"/>
  <c r="V66" i="15"/>
  <c r="R67" i="15"/>
  <c r="S65" i="6"/>
  <c r="R70" i="7"/>
  <c r="T65" i="15"/>
  <c r="T63" i="13"/>
  <c r="S58" i="12"/>
  <c r="T58" i="12"/>
  <c r="CW29" i="27"/>
  <c r="Z29" i="5"/>
  <c r="N12" i="10"/>
  <c r="AE29" i="23"/>
  <c r="R59" i="10"/>
  <c r="T58" i="10"/>
  <c r="R59" i="12"/>
  <c r="T57" i="11"/>
  <c r="T56" i="9"/>
  <c r="W53" i="9"/>
  <c r="W54" i="12"/>
  <c r="W57" i="15"/>
  <c r="T54" i="10"/>
  <c r="R56" i="13"/>
  <c r="V55" i="16"/>
  <c r="S54" i="6"/>
  <c r="S56" i="7"/>
  <c r="S48" i="12"/>
  <c r="S49" i="8"/>
  <c r="T29" i="9"/>
  <c r="S45" i="16"/>
  <c r="R44" i="2"/>
  <c r="T49" i="7"/>
  <c r="W44" i="16"/>
  <c r="R41" i="12"/>
  <c r="S41" i="6"/>
  <c r="R46" i="7"/>
  <c r="S37" i="11"/>
  <c r="R38" i="2"/>
  <c r="S37" i="2"/>
  <c r="R40" i="16"/>
  <c r="R32" i="7"/>
  <c r="R26" i="13"/>
  <c r="T20" i="16"/>
  <c r="S23" i="7"/>
  <c r="S20" i="15"/>
  <c r="S56" i="6"/>
  <c r="R56" i="6"/>
  <c r="W43" i="8"/>
  <c r="V42" i="10"/>
  <c r="R44" i="13"/>
  <c r="R41" i="9"/>
  <c r="R42" i="10"/>
  <c r="W43" i="16"/>
  <c r="R41" i="11"/>
  <c r="R42" i="8"/>
  <c r="T46" i="7"/>
  <c r="V40" i="12"/>
  <c r="T43" i="15"/>
  <c r="V39" i="11"/>
  <c r="R40" i="10"/>
  <c r="T38" i="9"/>
  <c r="S40" i="2"/>
  <c r="S40" i="8"/>
  <c r="S39" i="2"/>
  <c r="T37" i="8"/>
  <c r="W36" i="8"/>
  <c r="R36" i="12"/>
  <c r="S34" i="12"/>
  <c r="T34" i="2"/>
  <c r="R34" i="6"/>
  <c r="W32" i="8"/>
  <c r="T31" i="12"/>
  <c r="R36" i="15"/>
  <c r="R32" i="2"/>
  <c r="R30" i="10"/>
  <c r="T30" i="8"/>
  <c r="R32" i="16"/>
  <c r="R31" i="6"/>
  <c r="R31" i="13"/>
  <c r="T28" i="10"/>
  <c r="S28" i="2"/>
  <c r="S26" i="9"/>
  <c r="S26" i="11"/>
  <c r="W28" i="13"/>
  <c r="R29" i="13"/>
  <c r="V26" i="12"/>
  <c r="R30" i="15"/>
  <c r="R29" i="6"/>
  <c r="R27" i="2"/>
  <c r="T24" i="10"/>
  <c r="S23" i="11"/>
  <c r="S24" i="2"/>
  <c r="S22" i="9"/>
  <c r="R27" i="15"/>
  <c r="S23" i="2"/>
  <c r="R30" i="7"/>
  <c r="S23" i="8"/>
  <c r="S22" i="12"/>
  <c r="R22" i="11"/>
  <c r="T23" i="15"/>
  <c r="T19" i="12"/>
  <c r="N19" i="14"/>
  <c r="W19" i="15"/>
  <c r="T17" i="15"/>
  <c r="R58" i="15"/>
  <c r="T55" i="2"/>
  <c r="R61" i="7"/>
  <c r="R54" i="8"/>
  <c r="T53" i="8"/>
  <c r="R51" i="11"/>
  <c r="R50" i="10"/>
  <c r="R53" i="15"/>
  <c r="S52" i="7"/>
  <c r="R43" i="9"/>
  <c r="S51" i="7"/>
  <c r="S44" i="6"/>
  <c r="R44" i="6"/>
  <c r="V42" i="2"/>
  <c r="S47" i="7"/>
  <c r="S48" i="7"/>
  <c r="T40" i="11"/>
  <c r="R43" i="2"/>
  <c r="V37" i="12"/>
  <c r="V38" i="8"/>
  <c r="S42" i="7"/>
  <c r="R35" i="12"/>
  <c r="S23" i="9"/>
  <c r="S24" i="16"/>
  <c r="R4" i="6"/>
  <c r="E72" i="3" s="1"/>
  <c r="Q5" i="6"/>
  <c r="BU18" i="23"/>
  <c r="EB18" i="23"/>
  <c r="CU98" i="27"/>
  <c r="X96" i="5"/>
  <c r="AC97" i="23"/>
  <c r="CT101" i="27"/>
  <c r="W99" i="5"/>
  <c r="AB100" i="23"/>
  <c r="CT19" i="27"/>
  <c r="W19" i="5"/>
  <c r="AB19" i="23"/>
  <c r="DA44" i="27"/>
  <c r="AD44" i="5"/>
  <c r="AI44" i="23"/>
  <c r="CT36" i="27"/>
  <c r="AB36" i="23"/>
  <c r="W36" i="5"/>
  <c r="AD96" i="5"/>
  <c r="DA98" i="27"/>
  <c r="AI97" i="23"/>
  <c r="DD86" i="27"/>
  <c r="AG85" i="5"/>
  <c r="AL86" i="23"/>
  <c r="CU111" i="27"/>
  <c r="AC110" i="23"/>
  <c r="X109" i="5"/>
  <c r="CU99" i="27"/>
  <c r="AC98" i="23"/>
  <c r="X97" i="5"/>
  <c r="CV11" i="27"/>
  <c r="AD11" i="23"/>
  <c r="Y11" i="5"/>
  <c r="CV53" i="27"/>
  <c r="Y53" i="5"/>
  <c r="AD53" i="23"/>
  <c r="CV60" i="27"/>
  <c r="Y60" i="5"/>
  <c r="AD60" i="23"/>
  <c r="CV64" i="27"/>
  <c r="Y64" i="5"/>
  <c r="AD64" i="23"/>
  <c r="CV70" i="27"/>
  <c r="AD70" i="23"/>
  <c r="Y69" i="5"/>
  <c r="CV74" i="27"/>
  <c r="Y73" i="5"/>
  <c r="AD74" i="23"/>
  <c r="CV79" i="27"/>
  <c r="Y78" i="5"/>
  <c r="AD79" i="23"/>
  <c r="CW6" i="27"/>
  <c r="Z6" i="5"/>
  <c r="AE6" i="23"/>
  <c r="CW44" i="27"/>
  <c r="Z44" i="5"/>
  <c r="AE44" i="23"/>
  <c r="CW64" i="27"/>
  <c r="Z64" i="5"/>
  <c r="AE64" i="23"/>
  <c r="CW94" i="27"/>
  <c r="Z92" i="5"/>
  <c r="AE93" i="23"/>
  <c r="CZ17" i="27"/>
  <c r="AC17" i="5"/>
  <c r="AH17" i="23"/>
  <c r="CZ24" i="27"/>
  <c r="AC24" i="5"/>
  <c r="AH24" i="23"/>
  <c r="CZ96" i="27"/>
  <c r="AC94" i="5"/>
  <c r="AH95" i="23"/>
  <c r="DB11" i="27"/>
  <c r="AJ11" i="23"/>
  <c r="AE11" i="5"/>
  <c r="DB38" i="27"/>
  <c r="AE38" i="5"/>
  <c r="AJ38" i="23"/>
  <c r="DB69" i="27"/>
  <c r="AJ69" i="23"/>
  <c r="AE68" i="5"/>
  <c r="DC15" i="27"/>
  <c r="AF15" i="5"/>
  <c r="AK15" i="23"/>
  <c r="DC59" i="27"/>
  <c r="AF59" i="5"/>
  <c r="AK59" i="23"/>
  <c r="DC65" i="27"/>
  <c r="AF65" i="5"/>
  <c r="AK65" i="23"/>
  <c r="DC71" i="27"/>
  <c r="AK71" i="23"/>
  <c r="AF70" i="5"/>
  <c r="DD4" i="27"/>
  <c r="AG4" i="5"/>
  <c r="AL4" i="23"/>
  <c r="DD16" i="27"/>
  <c r="AG16" i="5"/>
  <c r="AL16" i="23"/>
  <c r="DD49" i="27"/>
  <c r="AG49" i="5"/>
  <c r="AL49" i="23"/>
  <c r="DD53" i="27"/>
  <c r="AG53" i="5"/>
  <c r="AL53" i="23"/>
  <c r="DD64" i="27"/>
  <c r="AG64" i="5"/>
  <c r="AL64" i="23"/>
  <c r="DD72" i="27"/>
  <c r="AG71" i="5"/>
  <c r="AL72" i="23"/>
  <c r="DD108" i="27"/>
  <c r="AL107" i="23"/>
  <c r="AG106" i="5"/>
  <c r="DE31" i="27"/>
  <c r="FD31" i="27" s="1"/>
  <c r="AM31" i="23"/>
  <c r="CL31" i="23" s="1"/>
  <c r="AH31" i="5"/>
  <c r="CG31" i="5" s="1"/>
  <c r="AH92" i="5"/>
  <c r="CG92" i="5" s="1"/>
  <c r="DE94" i="27"/>
  <c r="FD94" i="27" s="1"/>
  <c r="AM93" i="23"/>
  <c r="CL93" i="23" s="1"/>
  <c r="DE104" i="27"/>
  <c r="FD104" i="27" s="1"/>
  <c r="AH102" i="5"/>
  <c r="CG102" i="5" s="1"/>
  <c r="AM103" i="23"/>
  <c r="CL103" i="23" s="1"/>
  <c r="DE113" i="27"/>
  <c r="FD113" i="27" s="1"/>
  <c r="AH111" i="5"/>
  <c r="CG111" i="5" s="1"/>
  <c r="AM112" i="23"/>
  <c r="CL112" i="23" s="1"/>
  <c r="BY112" i="5"/>
  <c r="AY112" i="5"/>
  <c r="CB112" i="5"/>
  <c r="BB112" i="5"/>
  <c r="AW114" i="5"/>
  <c r="BW114" i="5"/>
  <c r="BA114" i="5"/>
  <c r="CA114" i="5"/>
  <c r="BE114" i="5"/>
  <c r="CE114" i="5"/>
  <c r="BW115" i="5"/>
  <c r="AW115" i="5"/>
  <c r="BF115" i="5"/>
  <c r="CF115" i="5"/>
  <c r="DS116" i="5"/>
  <c r="BL116" i="5"/>
  <c r="AZ117" i="5"/>
  <c r="BZ117" i="5"/>
  <c r="CD117" i="5"/>
  <c r="BD117" i="5"/>
  <c r="DX117" i="5" s="1"/>
  <c r="AX118" i="5"/>
  <c r="BX118" i="5"/>
  <c r="CB118" i="5"/>
  <c r="BB118" i="5"/>
  <c r="DV118" i="5" s="1"/>
  <c r="AX121" i="5"/>
  <c r="BX121" i="5"/>
  <c r="BO121" i="5"/>
  <c r="DV121" i="5"/>
  <c r="BV122" i="5"/>
  <c r="AV122" i="5"/>
  <c r="BY123" i="5"/>
  <c r="AY123" i="5"/>
  <c r="BD123" i="5"/>
  <c r="CD123" i="5"/>
  <c r="BW124" i="5"/>
  <c r="AW124" i="5"/>
  <c r="BB126" i="5"/>
  <c r="CB126" i="5"/>
  <c r="AV127" i="5"/>
  <c r="BV127" i="5"/>
  <c r="AZ129" i="5"/>
  <c r="BZ129" i="5"/>
  <c r="BD129" i="5"/>
  <c r="CD129" i="5"/>
  <c r="AV130" i="5"/>
  <c r="BV130" i="5"/>
  <c r="BZ130" i="5"/>
  <c r="AZ130" i="5"/>
  <c r="CB133" i="5"/>
  <c r="BB133" i="5"/>
  <c r="BX137" i="5"/>
  <c r="AX137" i="5"/>
  <c r="BD137" i="5"/>
  <c r="CD137" i="5"/>
  <c r="DV139" i="5"/>
  <c r="BO139" i="5"/>
  <c r="CF140" i="5"/>
  <c r="BF140" i="5"/>
  <c r="BX143" i="5"/>
  <c r="AX143" i="5"/>
  <c r="CB143" i="5"/>
  <c r="BB143" i="5"/>
  <c r="AY144" i="5"/>
  <c r="BY144" i="5"/>
  <c r="BX148" i="5"/>
  <c r="AX148" i="5"/>
  <c r="BE150" i="5"/>
  <c r="CE150" i="5"/>
  <c r="BV152" i="5"/>
  <c r="AV152" i="5"/>
  <c r="AZ152" i="5"/>
  <c r="BZ152" i="5"/>
  <c r="DS153" i="5"/>
  <c r="BL153" i="5"/>
  <c r="BD156" i="5"/>
  <c r="CD156" i="5"/>
  <c r="AW157" i="5"/>
  <c r="DQ157" i="5" s="1"/>
  <c r="BW157" i="5"/>
  <c r="BA158" i="5"/>
  <c r="CA158" i="5"/>
  <c r="BE158" i="5"/>
  <c r="CE158" i="5"/>
  <c r="AY160" i="5"/>
  <c r="BY160" i="5"/>
  <c r="BB160" i="5"/>
  <c r="CB160" i="5"/>
  <c r="BF160" i="5"/>
  <c r="CF160" i="5"/>
  <c r="AX161" i="5"/>
  <c r="BX161" i="5"/>
  <c r="AZ166" i="5"/>
  <c r="BZ166" i="5"/>
  <c r="BC166" i="5"/>
  <c r="CC166" i="5"/>
  <c r="CF166" i="5"/>
  <c r="BF166" i="5"/>
  <c r="AX167" i="5"/>
  <c r="BX167" i="5"/>
  <c r="BF171" i="5"/>
  <c r="CF171" i="5"/>
  <c r="BB172" i="5"/>
  <c r="CB172" i="5"/>
  <c r="BF172" i="5"/>
  <c r="CF172" i="5"/>
  <c r="AY173" i="5"/>
  <c r="BY173" i="5"/>
  <c r="BD176" i="5"/>
  <c r="CD176" i="5"/>
  <c r="AW177" i="5"/>
  <c r="BW177" i="5"/>
  <c r="BA177" i="5"/>
  <c r="CA177" i="5"/>
  <c r="CR73" i="27"/>
  <c r="Z73" i="23"/>
  <c r="U72" i="5"/>
  <c r="DC58" i="27"/>
  <c r="AK58" i="23"/>
  <c r="AF58" i="5"/>
  <c r="BN37" i="23"/>
  <c r="DU37" i="23"/>
  <c r="EE70" i="23"/>
  <c r="BX70" i="23"/>
  <c r="CP61" i="5"/>
  <c r="CR55" i="27"/>
  <c r="Z55" i="23"/>
  <c r="BQ127" i="5"/>
  <c r="DX127" i="5"/>
  <c r="BG60" i="23"/>
  <c r="CG60" i="23"/>
  <c r="BG20" i="23"/>
  <c r="CG20" i="23"/>
  <c r="CF10" i="5"/>
  <c r="BF10" i="5"/>
  <c r="BY37" i="5"/>
  <c r="AY37" i="5"/>
  <c r="CT23" i="27"/>
  <c r="DU23" i="27" s="1"/>
  <c r="GO23" i="27" s="1"/>
  <c r="W23" i="5"/>
  <c r="CS24" i="27"/>
  <c r="V24" i="5"/>
  <c r="U12" i="5"/>
  <c r="CR12" i="27"/>
  <c r="AG43" i="5"/>
  <c r="CR66" i="27"/>
  <c r="DE25" i="27"/>
  <c r="FD25" i="27" s="1"/>
  <c r="M202" i="3"/>
  <c r="N13" i="14"/>
  <c r="R133" i="14"/>
  <c r="T206" i="14"/>
  <c r="R203" i="14"/>
  <c r="R201" i="14"/>
  <c r="R199" i="14"/>
  <c r="R196" i="14"/>
  <c r="T195" i="14"/>
  <c r="T194" i="14"/>
  <c r="T192" i="14"/>
  <c r="T190" i="14"/>
  <c r="R187" i="14"/>
  <c r="R185" i="14"/>
  <c r="R183" i="14"/>
  <c r="R180" i="14"/>
  <c r="T179" i="14"/>
  <c r="T178" i="14"/>
  <c r="T176" i="14"/>
  <c r="T174" i="14"/>
  <c r="R171" i="14"/>
  <c r="R169" i="14"/>
  <c r="R167" i="14"/>
  <c r="R164" i="14"/>
  <c r="T163" i="14"/>
  <c r="T162" i="14"/>
  <c r="T160" i="14"/>
  <c r="T158" i="14"/>
  <c r="T150" i="14"/>
  <c r="T141" i="14"/>
  <c r="T135" i="14"/>
  <c r="R122" i="14"/>
  <c r="R118" i="14"/>
  <c r="R114" i="14"/>
  <c r="R110" i="14"/>
  <c r="R106" i="14"/>
  <c r="R102" i="14"/>
  <c r="R98" i="14"/>
  <c r="T69" i="14"/>
  <c r="T63" i="14"/>
  <c r="T55" i="14"/>
  <c r="T44" i="14"/>
  <c r="R37" i="14"/>
  <c r="T28" i="14"/>
  <c r="M5" i="14"/>
  <c r="O5" i="14" s="1"/>
  <c r="T205" i="14"/>
  <c r="T189" i="14"/>
  <c r="T173" i="14"/>
  <c r="T157" i="14"/>
  <c r="T149" i="14"/>
  <c r="T147" i="14"/>
  <c r="R141" i="14"/>
  <c r="R135" i="14"/>
  <c r="R95" i="14"/>
  <c r="R91" i="14"/>
  <c r="R87" i="14"/>
  <c r="R83" i="14"/>
  <c r="R79" i="14"/>
  <c r="R75" i="14"/>
  <c r="R71" i="14"/>
  <c r="T68" i="14"/>
  <c r="R67" i="14"/>
  <c r="R65" i="14"/>
  <c r="T62" i="14"/>
  <c r="T60" i="14"/>
  <c r="R59" i="14"/>
  <c r="R57" i="14"/>
  <c r="T54" i="14"/>
  <c r="T52" i="14"/>
  <c r="R51" i="14"/>
  <c r="R49" i="14"/>
  <c r="R47" i="14"/>
  <c r="T43" i="14"/>
  <c r="T42" i="14"/>
  <c r="T40" i="14"/>
  <c r="T38" i="14"/>
  <c r="R35" i="14"/>
  <c r="R33" i="14"/>
  <c r="R31" i="14"/>
  <c r="T27" i="14"/>
  <c r="T26" i="14"/>
  <c r="T24" i="14"/>
  <c r="N17" i="14"/>
  <c r="N10" i="14"/>
  <c r="M7" i="14"/>
  <c r="O7" i="14" s="1"/>
  <c r="P7" i="14" s="1"/>
  <c r="O4" i="14"/>
  <c r="P4" i="14" s="1"/>
  <c r="R207" i="14"/>
  <c r="R204" i="14"/>
  <c r="T203" i="14"/>
  <c r="T202" i="14"/>
  <c r="T200" i="14"/>
  <c r="T198" i="14"/>
  <c r="R195" i="14"/>
  <c r="R193" i="14"/>
  <c r="R191" i="14"/>
  <c r="R188" i="14"/>
  <c r="T187" i="14"/>
  <c r="T186" i="14"/>
  <c r="T184" i="14"/>
  <c r="T182" i="14"/>
  <c r="R179" i="14"/>
  <c r="R177" i="14"/>
  <c r="R175" i="14"/>
  <c r="R172" i="14"/>
  <c r="T171" i="14"/>
  <c r="T170" i="14"/>
  <c r="T168" i="14"/>
  <c r="T166" i="14"/>
  <c r="R163" i="14"/>
  <c r="R161" i="14"/>
  <c r="R159" i="14"/>
  <c r="R156" i="14"/>
  <c r="R149" i="14"/>
  <c r="T143" i="14"/>
  <c r="R132" i="14"/>
  <c r="T127" i="14"/>
  <c r="R62" i="14"/>
  <c r="R60" i="14"/>
  <c r="R54" i="14"/>
  <c r="R52" i="14"/>
  <c r="R45" i="14"/>
  <c r="R42" i="14"/>
  <c r="R40" i="14"/>
  <c r="R38" i="14"/>
  <c r="T37" i="14"/>
  <c r="T36" i="14"/>
  <c r="R29" i="14"/>
  <c r="R26" i="14"/>
  <c r="R24" i="14"/>
  <c r="AE65" i="3"/>
  <c r="BA65" i="3" s="1"/>
  <c r="AE61" i="3"/>
  <c r="BA61" i="3" s="1"/>
  <c r="AE59" i="3"/>
  <c r="BA59" i="3" s="1"/>
  <c r="AE55" i="3"/>
  <c r="BA55" i="3" s="1"/>
  <c r="AE53" i="3"/>
  <c r="BA53" i="3" s="1"/>
  <c r="V206" i="9"/>
  <c r="T206" i="10"/>
  <c r="W206" i="8"/>
  <c r="T209" i="6"/>
  <c r="S208" i="6"/>
  <c r="T203" i="10"/>
  <c r="T202" i="9"/>
  <c r="T207" i="15"/>
  <c r="T205" i="2"/>
  <c r="V204" i="2"/>
  <c r="S204" i="2"/>
  <c r="V203" i="2"/>
  <c r="S200" i="10"/>
  <c r="T201" i="8"/>
  <c r="S201" i="2"/>
  <c r="S199" i="8"/>
  <c r="W197" i="11"/>
  <c r="S199" i="12"/>
  <c r="V199" i="8"/>
  <c r="W200" i="6"/>
  <c r="T196" i="11"/>
  <c r="S202" i="15"/>
  <c r="T197" i="10"/>
  <c r="T197" i="12"/>
  <c r="S196" i="10"/>
  <c r="S200" i="6"/>
  <c r="S199" i="2"/>
  <c r="S195" i="10"/>
  <c r="V194" i="11"/>
  <c r="T199" i="15"/>
  <c r="T197" i="2"/>
  <c r="S202" i="7"/>
  <c r="V195" i="6"/>
  <c r="S194" i="2"/>
  <c r="S200" i="7"/>
  <c r="S191" i="9"/>
  <c r="T190" i="9"/>
  <c r="T192" i="10"/>
  <c r="S197" i="15"/>
  <c r="W188" i="11"/>
  <c r="S194" i="15"/>
  <c r="W191" i="16"/>
  <c r="V187" i="11"/>
  <c r="R191" i="13"/>
  <c r="T192" i="15"/>
  <c r="V194" i="7"/>
  <c r="T188" i="8"/>
  <c r="R187" i="10"/>
  <c r="S190" i="6"/>
  <c r="T189" i="6"/>
  <c r="S187" i="8"/>
  <c r="V187" i="8"/>
  <c r="S185" i="9"/>
  <c r="S188" i="6"/>
  <c r="R188" i="6"/>
  <c r="T183" i="11"/>
  <c r="W183" i="10"/>
  <c r="S185" i="12"/>
  <c r="S188" i="15"/>
  <c r="S191" i="7"/>
  <c r="T184" i="8"/>
  <c r="R182" i="9"/>
  <c r="T181" i="11"/>
  <c r="S187" i="15"/>
  <c r="T190" i="7"/>
  <c r="S185" i="16"/>
  <c r="T184" i="16"/>
  <c r="S189" i="7"/>
  <c r="W180" i="8"/>
  <c r="R179" i="11"/>
  <c r="T184" i="15"/>
  <c r="R182" i="2"/>
  <c r="R178" i="9"/>
  <c r="T181" i="13"/>
  <c r="S179" i="8"/>
  <c r="T177" i="10"/>
  <c r="R179" i="12"/>
  <c r="V180" i="16"/>
  <c r="S181" i="6"/>
  <c r="T176" i="11"/>
  <c r="T176" i="8"/>
  <c r="T178" i="16"/>
  <c r="W178" i="6"/>
  <c r="S181" i="15"/>
  <c r="S177" i="6"/>
  <c r="S174" i="10"/>
  <c r="T172" i="11"/>
  <c r="S175" i="13"/>
  <c r="R174" i="8"/>
  <c r="S174" i="8"/>
  <c r="T173" i="10"/>
  <c r="T171" i="11"/>
  <c r="T175" i="2"/>
  <c r="T180" i="7"/>
  <c r="V173" i="8"/>
  <c r="T172" i="8"/>
  <c r="R173" i="12"/>
  <c r="T172" i="12"/>
  <c r="R174" i="2"/>
  <c r="R172" i="8"/>
  <c r="S171" i="10"/>
  <c r="T170" i="10"/>
  <c r="W173" i="6"/>
  <c r="S170" i="11"/>
  <c r="T169" i="11"/>
  <c r="T172" i="2"/>
  <c r="S168" i="9"/>
  <c r="S175" i="15"/>
  <c r="V171" i="2"/>
  <c r="T171" i="2"/>
  <c r="W169" i="8"/>
  <c r="S169" i="8"/>
  <c r="R172" i="16"/>
  <c r="R168" i="11"/>
  <c r="T167" i="11"/>
  <c r="T171" i="16"/>
  <c r="R169" i="8"/>
  <c r="W167" i="10"/>
  <c r="R169" i="12"/>
  <c r="T170" i="16"/>
  <c r="V166" i="11"/>
  <c r="T166" i="10"/>
  <c r="T165" i="11"/>
  <c r="S164" i="9"/>
  <c r="R165" i="11"/>
  <c r="T164" i="10"/>
  <c r="R167" i="13"/>
  <c r="S167" i="2"/>
  <c r="V165" i="8"/>
  <c r="R165" i="12"/>
  <c r="T164" i="12"/>
  <c r="R163" i="11"/>
  <c r="R163" i="10"/>
  <c r="V163" i="12"/>
  <c r="T161" i="11"/>
  <c r="T170" i="7"/>
  <c r="W162" i="8"/>
  <c r="S165" i="16"/>
  <c r="S164" i="6"/>
  <c r="T160" i="11"/>
  <c r="S163" i="13"/>
  <c r="S164" i="16"/>
  <c r="S163" i="6"/>
  <c r="T165" i="15"/>
  <c r="S162" i="2"/>
  <c r="S159" i="10"/>
  <c r="T166" i="7"/>
  <c r="S164" i="15"/>
  <c r="W158" i="8"/>
  <c r="S161" i="16"/>
  <c r="T162" i="15"/>
  <c r="W157" i="8"/>
  <c r="S157" i="8"/>
  <c r="S157" i="10"/>
  <c r="S155" i="9"/>
  <c r="S156" i="8"/>
  <c r="T154" i="11"/>
  <c r="T155" i="8"/>
  <c r="S153" i="9"/>
  <c r="S155" i="12"/>
  <c r="S153" i="10"/>
  <c r="T152" i="11"/>
  <c r="S154" i="8"/>
  <c r="T155" i="2"/>
  <c r="V152" i="8"/>
  <c r="T151" i="8"/>
  <c r="T150" i="10"/>
  <c r="V153" i="6"/>
  <c r="S152" i="16"/>
  <c r="S157" i="7"/>
  <c r="T147" i="9"/>
  <c r="V149" i="12"/>
  <c r="V147" i="11"/>
  <c r="S155" i="7"/>
  <c r="S151" i="16"/>
  <c r="T154" i="7"/>
  <c r="S146" i="9"/>
  <c r="T145" i="9"/>
  <c r="W149" i="6"/>
  <c r="T147" i="13"/>
  <c r="T150" i="15"/>
  <c r="S146" i="8"/>
  <c r="W143" i="9"/>
  <c r="S147" i="6"/>
  <c r="S151" i="7"/>
  <c r="T146" i="6"/>
  <c r="T143" i="12"/>
  <c r="T150" i="7"/>
  <c r="S143" i="8"/>
  <c r="T149" i="7"/>
  <c r="T142" i="8"/>
  <c r="T144" i="6"/>
  <c r="W144" i="6"/>
  <c r="V145" i="15"/>
  <c r="T139" i="10"/>
  <c r="T145" i="15"/>
  <c r="W139" i="8"/>
  <c r="W141" i="16"/>
  <c r="S141" i="6"/>
  <c r="V137" i="10"/>
  <c r="T137" i="10"/>
  <c r="S141" i="16"/>
  <c r="V139" i="6"/>
  <c r="S138" i="2"/>
  <c r="W136" i="8"/>
  <c r="T137" i="8"/>
  <c r="T136" i="8"/>
  <c r="T138" i="6"/>
  <c r="T137" i="16"/>
  <c r="V136" i="13"/>
  <c r="V137" i="15"/>
  <c r="T134" i="2"/>
  <c r="T132" i="8"/>
  <c r="S132" i="10"/>
  <c r="T132" i="12"/>
  <c r="W133" i="6"/>
  <c r="T135" i="15"/>
  <c r="S132" i="15"/>
  <c r="T128" i="12"/>
  <c r="R130" i="16"/>
  <c r="S131" i="15"/>
  <c r="V133" i="7"/>
  <c r="V124" i="12"/>
  <c r="W126" i="6"/>
  <c r="T122" i="10"/>
  <c r="S122" i="10"/>
  <c r="T128" i="7"/>
  <c r="T121" i="10"/>
  <c r="S121" i="10"/>
  <c r="V120" i="10"/>
  <c r="W120" i="10"/>
  <c r="T119" i="11"/>
  <c r="S119" i="11"/>
  <c r="V121" i="6"/>
  <c r="W121" i="6"/>
  <c r="W117" i="10"/>
  <c r="V117" i="10"/>
  <c r="N11" i="11"/>
  <c r="CZ98" i="27"/>
  <c r="AC96" i="5"/>
  <c r="AH97" i="23"/>
  <c r="S205" i="9"/>
  <c r="T205" i="10"/>
  <c r="R207" i="13"/>
  <c r="R207" i="2"/>
  <c r="S201" i="9"/>
  <c r="S201" i="11"/>
  <c r="S199" i="9"/>
  <c r="V201" i="12"/>
  <c r="R204" i="16"/>
  <c r="W198" i="9"/>
  <c r="V202" i="16"/>
  <c r="R205" i="15"/>
  <c r="V206" i="7"/>
  <c r="W198" i="12"/>
  <c r="V199" i="6"/>
  <c r="S198" i="13"/>
  <c r="S203" i="7"/>
  <c r="V200" i="15"/>
  <c r="V202" i="7"/>
  <c r="S195" i="8"/>
  <c r="S194" i="10"/>
  <c r="W152" i="12"/>
  <c r="T154" i="16"/>
  <c r="R155" i="6"/>
  <c r="R159" i="7"/>
  <c r="W151" i="12"/>
  <c r="R153" i="13"/>
  <c r="S148" i="9"/>
  <c r="R155" i="15"/>
  <c r="V156" i="7"/>
  <c r="S150" i="2"/>
  <c r="T150" i="6"/>
  <c r="S150" i="16"/>
  <c r="V149" i="16"/>
  <c r="W148" i="2"/>
  <c r="W146" i="8"/>
  <c r="S145" i="10"/>
  <c r="T151" i="15"/>
  <c r="V147" i="16"/>
  <c r="R147" i="6"/>
  <c r="V142" i="11"/>
  <c r="W143" i="8"/>
  <c r="R144" i="12"/>
  <c r="W145" i="16"/>
  <c r="W139" i="11"/>
  <c r="V138" i="9"/>
  <c r="S140" i="8"/>
  <c r="S137" i="9"/>
  <c r="W137" i="11"/>
  <c r="V145" i="7"/>
  <c r="R140" i="2"/>
  <c r="R145" i="7"/>
  <c r="W135" i="11"/>
  <c r="V138" i="13"/>
  <c r="W141" i="15"/>
  <c r="R135" i="9"/>
  <c r="R136" i="10"/>
  <c r="W136" i="12"/>
  <c r="R135" i="11"/>
  <c r="R138" i="16"/>
  <c r="W133" i="11"/>
  <c r="R140" i="15"/>
  <c r="W136" i="16"/>
  <c r="S136" i="6"/>
  <c r="S135" i="2"/>
  <c r="R133" i="10"/>
  <c r="W131" i="11"/>
  <c r="R135" i="16"/>
  <c r="R137" i="15"/>
  <c r="S136" i="15"/>
  <c r="S132" i="2"/>
  <c r="R138" i="7"/>
  <c r="W130" i="8"/>
  <c r="V127" i="9"/>
  <c r="R132" i="6"/>
  <c r="W130" i="2"/>
  <c r="S130" i="16"/>
  <c r="R126" i="9"/>
  <c r="R128" i="12"/>
  <c r="V129" i="16"/>
  <c r="T129" i="6"/>
  <c r="R129" i="13"/>
  <c r="T130" i="15"/>
  <c r="T126" i="13"/>
  <c r="W123" i="9"/>
  <c r="V123" i="9"/>
  <c r="T125" i="12"/>
  <c r="S125" i="12"/>
  <c r="V129" i="15"/>
  <c r="W129" i="15"/>
  <c r="T125" i="2"/>
  <c r="S125" i="2"/>
  <c r="V120" i="9"/>
  <c r="W120" i="9"/>
  <c r="S120" i="10"/>
  <c r="R124" i="2"/>
  <c r="R123" i="2"/>
  <c r="R123" i="16"/>
  <c r="R122" i="16"/>
  <c r="R118" i="11"/>
  <c r="T118" i="11"/>
  <c r="S118" i="11"/>
  <c r="S121" i="13"/>
  <c r="T121" i="13"/>
  <c r="R118" i="10"/>
  <c r="CZ113" i="27"/>
  <c r="N17" i="11"/>
  <c r="S17" i="11" s="1"/>
  <c r="AC111" i="5"/>
  <c r="AH112" i="23"/>
  <c r="CZ88" i="27"/>
  <c r="AC86" i="5"/>
  <c r="AH87" i="23"/>
  <c r="N16" i="11"/>
  <c r="N20" i="9"/>
  <c r="CV107" i="27"/>
  <c r="Y105" i="5"/>
  <c r="AD106" i="23"/>
  <c r="AD98" i="23"/>
  <c r="CV99" i="27"/>
  <c r="N12" i="9"/>
  <c r="Y97" i="5"/>
  <c r="CZ48" i="27"/>
  <c r="N6" i="11"/>
  <c r="S6" i="11" s="1"/>
  <c r="AH48" i="23"/>
  <c r="AC48" i="5"/>
  <c r="T210" i="2"/>
  <c r="W203" i="8"/>
  <c r="W201" i="8"/>
  <c r="T201" i="6"/>
  <c r="T205" i="7"/>
  <c r="T194" i="9"/>
  <c r="S193" i="10"/>
  <c r="S194" i="13"/>
  <c r="V194" i="15"/>
  <c r="W192" i="15"/>
  <c r="S186" i="8"/>
  <c r="T185" i="10"/>
  <c r="S182" i="9"/>
  <c r="T183" i="10"/>
  <c r="T184" i="6"/>
  <c r="V188" i="7"/>
  <c r="V180" i="10"/>
  <c r="S187" i="7"/>
  <c r="S182" i="6"/>
  <c r="V184" i="7"/>
  <c r="V178" i="2"/>
  <c r="S183" i="7"/>
  <c r="S176" i="12"/>
  <c r="T177" i="13"/>
  <c r="W176" i="13"/>
  <c r="S172" i="10"/>
  <c r="W172" i="12"/>
  <c r="W171" i="12"/>
  <c r="W172" i="2"/>
  <c r="W170" i="8"/>
  <c r="V169" i="10"/>
  <c r="V174" i="7"/>
  <c r="S165" i="9"/>
  <c r="V167" i="12"/>
  <c r="T171" i="15"/>
  <c r="W168" i="2"/>
  <c r="T166" i="12"/>
  <c r="S173" i="7"/>
  <c r="W170" i="15"/>
  <c r="V166" i="6"/>
  <c r="T163" i="12"/>
  <c r="S161" i="10"/>
  <c r="W159" i="8"/>
  <c r="T159" i="16"/>
  <c r="W154" i="8"/>
  <c r="T152" i="8"/>
  <c r="S151" i="10"/>
  <c r="W151" i="8"/>
  <c r="T147" i="11"/>
  <c r="S148" i="6"/>
  <c r="T144" i="10"/>
  <c r="W144" i="8"/>
  <c r="T147" i="7"/>
  <c r="T139" i="12"/>
  <c r="S136" i="9"/>
  <c r="S144" i="7"/>
  <c r="S135" i="9"/>
  <c r="T133" i="9"/>
  <c r="S137" i="15"/>
  <c r="T129" i="8"/>
  <c r="W128" i="8"/>
  <c r="S130" i="6"/>
  <c r="W127" i="8"/>
  <c r="W125" i="8"/>
  <c r="T132" i="7"/>
  <c r="S132" i="7"/>
  <c r="R127" i="13"/>
  <c r="R126" i="13"/>
  <c r="R124" i="12"/>
  <c r="R120" i="10"/>
  <c r="R119" i="10"/>
  <c r="Y103" i="5"/>
  <c r="AD104" i="23"/>
  <c r="N7" i="9"/>
  <c r="CV105" i="27"/>
  <c r="N15" i="9"/>
  <c r="Y101" i="5"/>
  <c r="CV103" i="27"/>
  <c r="AD102" i="23"/>
  <c r="N13" i="10"/>
  <c r="CW106" i="27"/>
  <c r="AE105" i="23"/>
  <c r="Z104" i="5"/>
  <c r="V127" i="6"/>
  <c r="W127" i="6"/>
  <c r="T131" i="7"/>
  <c r="S131" i="7"/>
  <c r="T126" i="6"/>
  <c r="S126" i="6"/>
  <c r="V128" i="15"/>
  <c r="W128" i="15"/>
  <c r="W125" i="2"/>
  <c r="V125" i="2"/>
  <c r="W123" i="8"/>
  <c r="V123" i="8"/>
  <c r="S121" i="9"/>
  <c r="T121" i="9"/>
  <c r="S120" i="11"/>
  <c r="T120" i="11"/>
  <c r="T122" i="2"/>
  <c r="S122" i="2"/>
  <c r="T119" i="8"/>
  <c r="S119" i="8"/>
  <c r="V123" i="15"/>
  <c r="W123" i="15"/>
  <c r="W120" i="2"/>
  <c r="V120" i="2"/>
  <c r="W125" i="7"/>
  <c r="V125" i="7"/>
  <c r="V120" i="6"/>
  <c r="W120" i="6"/>
  <c r="CV113" i="27"/>
  <c r="N6" i="9"/>
  <c r="AD112" i="23"/>
  <c r="Y111" i="5"/>
  <c r="N9" i="10"/>
  <c r="AE112" i="23"/>
  <c r="Z111" i="5"/>
  <c r="CW113" i="27"/>
  <c r="Z90" i="5"/>
  <c r="AE91" i="23"/>
  <c r="N18" i="10"/>
  <c r="CW92" i="27"/>
  <c r="W117" i="8"/>
  <c r="W116" i="10"/>
  <c r="T115" i="9"/>
  <c r="T116" i="10"/>
  <c r="W115" i="10"/>
  <c r="V116" i="12"/>
  <c r="R119" i="16"/>
  <c r="W117" i="6"/>
  <c r="T113" i="9"/>
  <c r="T113" i="10"/>
  <c r="V115" i="16"/>
  <c r="R118" i="15"/>
  <c r="R115" i="2"/>
  <c r="S115" i="2"/>
  <c r="T114" i="2"/>
  <c r="S120" i="7"/>
  <c r="V113" i="8"/>
  <c r="S117" i="15"/>
  <c r="V113" i="2"/>
  <c r="V112" i="8"/>
  <c r="S110" i="9"/>
  <c r="R112" i="12"/>
  <c r="S111" i="8"/>
  <c r="R114" i="6"/>
  <c r="T110" i="8"/>
  <c r="S113" i="16"/>
  <c r="T112" i="16"/>
  <c r="S109" i="11"/>
  <c r="V109" i="12"/>
  <c r="S111" i="6"/>
  <c r="W113" i="15"/>
  <c r="T107" i="9"/>
  <c r="S107" i="11"/>
  <c r="S110" i="2"/>
  <c r="V108" i="8"/>
  <c r="T108" i="8"/>
  <c r="S106" i="9"/>
  <c r="S109" i="13"/>
  <c r="V108" i="13"/>
  <c r="T109" i="2"/>
  <c r="V108" i="2"/>
  <c r="R106" i="10"/>
  <c r="S109" i="16"/>
  <c r="W104" i="11"/>
  <c r="R104" i="9"/>
  <c r="R106" i="12"/>
  <c r="T107" i="16"/>
  <c r="V109" i="15"/>
  <c r="S110" i="15"/>
  <c r="T105" i="8"/>
  <c r="R106" i="13"/>
  <c r="R109" i="15"/>
  <c r="S106" i="16"/>
  <c r="T106" i="6"/>
  <c r="R104" i="2"/>
  <c r="W101" i="8"/>
  <c r="V102" i="8"/>
  <c r="T101" i="12"/>
  <c r="R104" i="16"/>
  <c r="V98" i="9"/>
  <c r="V100" i="12"/>
  <c r="V103" i="15"/>
  <c r="T103" i="6"/>
  <c r="S101" i="2"/>
  <c r="S97" i="9"/>
  <c r="R99" i="10"/>
  <c r="R100" i="12"/>
  <c r="T98" i="10"/>
  <c r="V100" i="16"/>
  <c r="S100" i="6"/>
  <c r="T98" i="8"/>
  <c r="S96" i="9"/>
  <c r="T96" i="10"/>
  <c r="W98" i="13"/>
  <c r="S104" i="7"/>
  <c r="S94" i="9"/>
  <c r="R95" i="9"/>
  <c r="V95" i="10"/>
  <c r="V99" i="15"/>
  <c r="V94" i="11"/>
  <c r="T97" i="2"/>
  <c r="S98" i="16"/>
  <c r="W95" i="2"/>
  <c r="T93" i="9"/>
  <c r="S94" i="8"/>
  <c r="S96" i="6"/>
  <c r="V94" i="8"/>
  <c r="R93" i="10"/>
  <c r="T94" i="2"/>
  <c r="R99" i="7"/>
  <c r="T90" i="9"/>
  <c r="S93" i="6"/>
  <c r="S91" i="11"/>
  <c r="S93" i="13"/>
  <c r="S91" i="12"/>
  <c r="R91" i="2"/>
  <c r="T88" i="8"/>
  <c r="V88" i="8"/>
  <c r="S86" i="9"/>
  <c r="T89" i="16"/>
  <c r="S86" i="11"/>
  <c r="R87" i="8"/>
  <c r="S90" i="15"/>
  <c r="R88" i="6"/>
  <c r="T85" i="2"/>
  <c r="S83" i="9"/>
  <c r="S88" i="15"/>
  <c r="W87" i="15"/>
  <c r="T87" i="15"/>
  <c r="T85" i="13"/>
  <c r="W85" i="16"/>
  <c r="V84" i="13"/>
  <c r="S83" i="2"/>
  <c r="T84" i="2"/>
  <c r="S82" i="10"/>
  <c r="V81" i="12"/>
  <c r="T85" i="15"/>
  <c r="T87" i="7"/>
  <c r="R80" i="9"/>
  <c r="S79" i="9"/>
  <c r="S81" i="8"/>
  <c r="W82" i="16"/>
  <c r="R82" i="13"/>
  <c r="T80" i="8"/>
  <c r="T79" i="8"/>
  <c r="T76" i="9"/>
  <c r="R78" i="10"/>
  <c r="W81" i="15"/>
  <c r="S77" i="11"/>
  <c r="R84" i="7"/>
  <c r="S83" i="7"/>
  <c r="S77" i="10"/>
  <c r="T80" i="15"/>
  <c r="W78" i="13"/>
  <c r="T78" i="2"/>
  <c r="V77" i="8"/>
  <c r="W76" i="8"/>
  <c r="T75" i="9"/>
  <c r="T80" i="7"/>
  <c r="V75" i="8"/>
  <c r="S78" i="15"/>
  <c r="S73" i="11"/>
  <c r="N4" i="9"/>
  <c r="R72" i="9"/>
  <c r="S72" i="9"/>
  <c r="W71" i="9"/>
  <c r="S72" i="11"/>
  <c r="W73" i="2"/>
  <c r="R75" i="16"/>
  <c r="W73" i="13"/>
  <c r="S72" i="2"/>
  <c r="S71" i="12"/>
  <c r="V74" i="15"/>
  <c r="W69" i="11"/>
  <c r="S70" i="10"/>
  <c r="S73" i="16"/>
  <c r="T68" i="11"/>
  <c r="Z103" i="5"/>
  <c r="AH73" i="23"/>
  <c r="S76" i="7"/>
  <c r="S70" i="8"/>
  <c r="R68" i="9"/>
  <c r="S69" i="10"/>
  <c r="T68" i="12"/>
  <c r="S70" i="13"/>
  <c r="R75" i="7"/>
  <c r="T68" i="8"/>
  <c r="R68" i="10"/>
  <c r="W71" i="15"/>
  <c r="V66" i="10"/>
  <c r="R67" i="12"/>
  <c r="R69" i="6"/>
  <c r="R69" i="13"/>
  <c r="S66" i="12"/>
  <c r="R70" i="15"/>
  <c r="T68" i="6"/>
  <c r="V66" i="13"/>
  <c r="W68" i="16"/>
  <c r="S65" i="2"/>
  <c r="R50" i="2"/>
  <c r="S41" i="9"/>
  <c r="S43" i="13"/>
  <c r="S43" i="2"/>
  <c r="T41" i="10"/>
  <c r="V42" i="13"/>
  <c r="R42" i="2"/>
  <c r="V43" i="15"/>
  <c r="T41" i="8"/>
  <c r="V41" i="8"/>
  <c r="T39" i="9"/>
  <c r="V41" i="16"/>
  <c r="V37" i="9"/>
  <c r="V39" i="8"/>
  <c r="V39" i="16"/>
  <c r="T36" i="11"/>
  <c r="T37" i="12"/>
  <c r="R39" i="16"/>
  <c r="T35" i="10"/>
  <c r="N17" i="10"/>
  <c r="CW63" i="27"/>
  <c r="AE63" i="23"/>
  <c r="Z63" i="5"/>
  <c r="Z52" i="5"/>
  <c r="AE52" i="23"/>
  <c r="N4" i="10"/>
  <c r="CW52" i="27"/>
  <c r="S68" i="7"/>
  <c r="T32" i="16"/>
  <c r="N11" i="10"/>
  <c r="CW32" i="27"/>
  <c r="AC32" i="5"/>
  <c r="AH32" i="23"/>
  <c r="CZ32" i="27"/>
  <c r="AC16" i="5"/>
  <c r="CZ16" i="27"/>
  <c r="AH16" i="23"/>
  <c r="W118" i="6"/>
  <c r="W113" i="11"/>
  <c r="W112" i="11"/>
  <c r="S115" i="16"/>
  <c r="W114" i="16"/>
  <c r="W112" i="16"/>
  <c r="W105" i="9"/>
  <c r="W108" i="16"/>
  <c r="V103" i="9"/>
  <c r="T106" i="13"/>
  <c r="W106" i="2"/>
  <c r="S102" i="12"/>
  <c r="W101" i="6"/>
  <c r="W101" i="16"/>
  <c r="W97" i="11"/>
  <c r="S95" i="11"/>
  <c r="S93" i="10"/>
  <c r="S96" i="16"/>
  <c r="V92" i="12"/>
  <c r="W92" i="2"/>
  <c r="S93" i="15"/>
  <c r="V91" i="15"/>
  <c r="V89" i="13"/>
  <c r="V85" i="9"/>
  <c r="R88" i="12"/>
  <c r="T86" i="12"/>
  <c r="W88" i="13"/>
  <c r="W85" i="10"/>
  <c r="T84" i="11"/>
  <c r="S89" i="15"/>
  <c r="W85" i="8"/>
  <c r="V84" i="10"/>
  <c r="S84" i="10"/>
  <c r="S84" i="12"/>
  <c r="R83" i="9"/>
  <c r="R84" i="10"/>
  <c r="T90" i="7"/>
  <c r="R88" i="15"/>
  <c r="W89" i="7"/>
  <c r="W86" i="15"/>
  <c r="T85" i="16"/>
  <c r="V81" i="11"/>
  <c r="V88" i="7"/>
  <c r="V80" i="9"/>
  <c r="S81" i="10"/>
  <c r="V83" i="13"/>
  <c r="W82" i="2"/>
  <c r="W80" i="10"/>
  <c r="T82" i="2"/>
  <c r="W83" i="16"/>
  <c r="V83" i="15"/>
  <c r="S79" i="10"/>
  <c r="V84" i="7"/>
  <c r="W76" i="9"/>
  <c r="W80" i="16"/>
  <c r="V78" i="6"/>
  <c r="W77" i="6"/>
  <c r="S78" i="16"/>
  <c r="V77" i="16"/>
  <c r="AD103" i="23"/>
  <c r="S77" i="15"/>
  <c r="W75" i="16"/>
  <c r="W74" i="13"/>
  <c r="V72" i="6"/>
  <c r="V71" i="6"/>
  <c r="N5" i="10"/>
  <c r="W67" i="11"/>
  <c r="V67" i="10"/>
  <c r="V69" i="15"/>
  <c r="V67" i="6"/>
  <c r="S41" i="15"/>
  <c r="CV48" i="27"/>
  <c r="Y48" i="5"/>
  <c r="N16" i="9"/>
  <c r="AD48" i="23"/>
  <c r="T107" i="7"/>
  <c r="R102" i="2"/>
  <c r="T100" i="2"/>
  <c r="S99" i="2"/>
  <c r="S98" i="2"/>
  <c r="T88" i="2"/>
  <c r="T93" i="7"/>
  <c r="T85" i="12"/>
  <c r="S87" i="12"/>
  <c r="S86" i="6"/>
  <c r="T80" i="12"/>
  <c r="R69" i="15"/>
  <c r="AD58" i="23"/>
  <c r="Y58" i="5"/>
  <c r="CV58" i="27"/>
  <c r="N13" i="9"/>
  <c r="AD52" i="23"/>
  <c r="CV52" i="27"/>
  <c r="Y52" i="5"/>
  <c r="N10" i="9"/>
  <c r="Y47" i="5"/>
  <c r="AD47" i="23"/>
  <c r="N14" i="9"/>
  <c r="CV47" i="27"/>
  <c r="S36" i="7"/>
  <c r="T27" i="9"/>
  <c r="S28" i="8"/>
  <c r="T32" i="7"/>
  <c r="S27" i="8"/>
  <c r="V27" i="8"/>
  <c r="R31" i="7"/>
  <c r="S26" i="8"/>
  <c r="S30" i="7"/>
  <c r="R25" i="13"/>
  <c r="R29" i="7"/>
  <c r="S22" i="11"/>
  <c r="S22" i="8"/>
  <c r="P20" i="9"/>
  <c r="AI106" i="23"/>
  <c r="DA107" i="27"/>
  <c r="AD105" i="5"/>
  <c r="AD90" i="5"/>
  <c r="AI91" i="23"/>
  <c r="DA92" i="27"/>
  <c r="P19" i="8"/>
  <c r="S19" i="14"/>
  <c r="T19" i="15"/>
  <c r="P16" i="13"/>
  <c r="N7" i="10"/>
  <c r="Z47" i="5"/>
  <c r="Z9" i="5"/>
  <c r="CW9" i="27"/>
  <c r="W28" i="11"/>
  <c r="S32" i="15"/>
  <c r="V26" i="11"/>
  <c r="S26" i="10"/>
  <c r="S29" i="15"/>
  <c r="S28" i="16"/>
  <c r="W24" i="9"/>
  <c r="V25" i="12"/>
  <c r="S25" i="10"/>
  <c r="S27" i="16"/>
  <c r="V26" i="13"/>
  <c r="V25" i="2"/>
  <c r="V23" i="9"/>
  <c r="T27" i="15"/>
  <c r="R25" i="2"/>
  <c r="S25" i="16"/>
  <c r="W23" i="8"/>
  <c r="T28" i="7"/>
  <c r="W21" i="10"/>
  <c r="V24" i="15"/>
  <c r="R25" i="15"/>
  <c r="S21" i="12"/>
  <c r="S20" i="10"/>
  <c r="S19" i="16"/>
  <c r="AD99" i="5"/>
  <c r="DA101" i="27"/>
  <c r="AI100" i="23"/>
  <c r="T31" i="7"/>
  <c r="T25" i="7"/>
  <c r="T22" i="15"/>
  <c r="N12" i="14"/>
  <c r="DC48" i="27"/>
  <c r="AK48" i="23"/>
  <c r="AF48" i="5"/>
  <c r="BR177" i="5"/>
  <c r="DY177" i="5"/>
  <c r="DA10" i="27"/>
  <c r="AD10" i="5"/>
  <c r="AI10" i="23"/>
  <c r="DC89" i="27"/>
  <c r="AF87" i="5"/>
  <c r="AK88" i="23"/>
  <c r="CZ13" i="27"/>
  <c r="AC13" i="5"/>
  <c r="AH13" i="23"/>
  <c r="CW81" i="27"/>
  <c r="Z80" i="5"/>
  <c r="AE81" i="23"/>
  <c r="BF80" i="23"/>
  <c r="CF80" i="23"/>
  <c r="AX87" i="5"/>
  <c r="BX87" i="5"/>
  <c r="AG15" i="5"/>
  <c r="DD15" i="27"/>
  <c r="CW20" i="27"/>
  <c r="Z20" i="5"/>
  <c r="U22" i="5"/>
  <c r="CR22" i="27"/>
  <c r="AG25" i="5"/>
  <c r="DD25" i="27"/>
  <c r="AA67" i="23"/>
  <c r="CS66" i="27"/>
  <c r="CS67" i="27"/>
  <c r="S152" i="14"/>
  <c r="T152" i="14"/>
  <c r="R146" i="14"/>
  <c r="R147" i="14"/>
  <c r="X27" i="5"/>
  <c r="CU27" i="27"/>
  <c r="CR36" i="27"/>
  <c r="U36" i="5"/>
  <c r="AG33" i="5"/>
  <c r="DD33" i="27"/>
  <c r="AG23" i="5"/>
  <c r="DD23" i="27"/>
  <c r="S193" i="14"/>
  <c r="T193" i="14"/>
  <c r="S177" i="14"/>
  <c r="T177" i="14"/>
  <c r="S161" i="14"/>
  <c r="T161" i="14"/>
  <c r="S131" i="14"/>
  <c r="T131" i="14"/>
  <c r="S41" i="14"/>
  <c r="T41" i="14"/>
  <c r="S25" i="14"/>
  <c r="T25" i="14"/>
  <c r="S201" i="14"/>
  <c r="T201" i="14"/>
  <c r="S185" i="14"/>
  <c r="T185" i="14"/>
  <c r="S169" i="14"/>
  <c r="T169" i="14"/>
  <c r="R154" i="14"/>
  <c r="R155" i="14"/>
  <c r="S128" i="14"/>
  <c r="T128" i="14"/>
  <c r="R125" i="14"/>
  <c r="R124" i="14"/>
  <c r="R121" i="14"/>
  <c r="R120" i="14"/>
  <c r="R117" i="14"/>
  <c r="R116" i="14"/>
  <c r="R113" i="14"/>
  <c r="R112" i="14"/>
  <c r="R109" i="14"/>
  <c r="R108" i="14"/>
  <c r="R105" i="14"/>
  <c r="R104" i="14"/>
  <c r="R101" i="14"/>
  <c r="R100" i="14"/>
  <c r="R97" i="14"/>
  <c r="R96" i="14"/>
  <c r="R93" i="14"/>
  <c r="R92" i="14"/>
  <c r="R89" i="14"/>
  <c r="R88" i="14"/>
  <c r="R85" i="14"/>
  <c r="R84" i="14"/>
  <c r="R81" i="14"/>
  <c r="R80" i="14"/>
  <c r="R77" i="14"/>
  <c r="R76" i="14"/>
  <c r="R73" i="14"/>
  <c r="R72" i="14"/>
  <c r="S136" i="14"/>
  <c r="T136" i="14"/>
  <c r="R130" i="14"/>
  <c r="R131" i="14"/>
  <c r="S125" i="14"/>
  <c r="T125" i="14"/>
  <c r="S121" i="14"/>
  <c r="T121" i="14"/>
  <c r="S117" i="14"/>
  <c r="T117" i="14"/>
  <c r="S113" i="14"/>
  <c r="T113" i="14"/>
  <c r="S109" i="14"/>
  <c r="T109" i="14"/>
  <c r="S105" i="14"/>
  <c r="T105" i="14"/>
  <c r="S101" i="14"/>
  <c r="T101" i="14"/>
  <c r="S97" i="14"/>
  <c r="T97" i="14"/>
  <c r="S93" i="14"/>
  <c r="T93" i="14"/>
  <c r="S89" i="14"/>
  <c r="T89" i="14"/>
  <c r="S85" i="14"/>
  <c r="T85" i="14"/>
  <c r="S81" i="14"/>
  <c r="T81" i="14"/>
  <c r="S77" i="14"/>
  <c r="T77" i="14"/>
  <c r="S73" i="14"/>
  <c r="T73" i="14"/>
  <c r="S49" i="14"/>
  <c r="T49" i="14"/>
  <c r="S33" i="14"/>
  <c r="T33" i="14"/>
  <c r="T207" i="14"/>
  <c r="T199" i="14"/>
  <c r="T191" i="14"/>
  <c r="T183" i="14"/>
  <c r="T175" i="14"/>
  <c r="T167" i="14"/>
  <c r="T159" i="14"/>
  <c r="S144" i="14"/>
  <c r="T144" i="14"/>
  <c r="T139" i="14"/>
  <c r="R138" i="14"/>
  <c r="R139" i="14"/>
  <c r="S20" i="14"/>
  <c r="T20" i="14"/>
  <c r="T154" i="14"/>
  <c r="T146" i="14"/>
  <c r="T138" i="14"/>
  <c r="T130" i="14"/>
  <c r="T65" i="14"/>
  <c r="T61" i="14"/>
  <c r="T57" i="14"/>
  <c r="T53" i="14"/>
  <c r="T148" i="14"/>
  <c r="T140" i="14"/>
  <c r="T132" i="14"/>
  <c r="T47" i="14"/>
  <c r="T39" i="14"/>
  <c r="T31" i="14"/>
  <c r="T23" i="14"/>
  <c r="R22" i="14"/>
  <c r="R23" i="14"/>
  <c r="T22" i="14"/>
  <c r="N7" i="14"/>
  <c r="L41" i="22" l="1"/>
  <c r="C32" i="22"/>
  <c r="L54" i="22"/>
  <c r="L56" i="22"/>
  <c r="D15" i="22"/>
  <c r="L32" i="22"/>
  <c r="D35" i="22"/>
  <c r="L40" i="22"/>
  <c r="L19" i="22"/>
  <c r="C5" i="22"/>
  <c r="C44" i="22"/>
  <c r="L4" i="22"/>
  <c r="FC67" i="27"/>
  <c r="L48" i="22"/>
  <c r="K22" i="22"/>
  <c r="D50" i="22"/>
  <c r="D24" i="22"/>
  <c r="L7" i="22"/>
  <c r="D21" i="22"/>
  <c r="D45" i="22"/>
  <c r="L21" i="22"/>
  <c r="D39" i="22"/>
  <c r="L34" i="22"/>
  <c r="D47" i="22"/>
  <c r="L42" i="22"/>
  <c r="D7" i="22"/>
  <c r="D52" i="22"/>
  <c r="K34" i="22"/>
  <c r="D11" i="22"/>
  <c r="C21" i="22"/>
  <c r="L8" i="22"/>
  <c r="D56" i="22"/>
  <c r="D53" i="22"/>
  <c r="L15" i="22"/>
  <c r="L27" i="22"/>
  <c r="L13" i="22"/>
  <c r="L30" i="22"/>
  <c r="D10" i="22"/>
  <c r="CE87" i="27"/>
  <c r="C88" i="15" s="1"/>
  <c r="F88" i="15" s="1"/>
  <c r="DD87" i="27" s="1"/>
  <c r="BY87" i="27"/>
  <c r="C88" i="14" s="1"/>
  <c r="F88" i="14" s="1"/>
  <c r="CK87" i="27"/>
  <c r="C88" i="16" s="1"/>
  <c r="BG87" i="27"/>
  <c r="BS87" i="27"/>
  <c r="C88" i="13" s="1"/>
  <c r="F88" i="13" s="1"/>
  <c r="BM87" i="27"/>
  <c r="C87" i="12" s="1"/>
  <c r="F87" i="12" s="1"/>
  <c r="GW67" i="27"/>
  <c r="DQ163" i="5"/>
  <c r="O7" i="15"/>
  <c r="O5" i="15"/>
  <c r="P4" i="15"/>
  <c r="B94" i="31"/>
  <c r="E94" i="31" s="1"/>
  <c r="C6" i="15"/>
  <c r="B104" i="31"/>
  <c r="E104" i="31" s="1"/>
  <c r="B70" i="31"/>
  <c r="E70" i="31" s="1"/>
  <c r="EC36" i="27"/>
  <c r="DT30" i="27"/>
  <c r="EU64" i="27"/>
  <c r="CD110" i="5"/>
  <c r="CB35" i="5"/>
  <c r="CP35" i="5" s="1"/>
  <c r="FB84" i="27"/>
  <c r="DU79" i="23"/>
  <c r="DI79" i="23" s="1"/>
  <c r="CC104" i="5"/>
  <c r="DW114" i="5"/>
  <c r="BI34" i="5"/>
  <c r="AJ34" i="5" s="1"/>
  <c r="C35" i="6" s="1"/>
  <c r="F35" i="6" s="1"/>
  <c r="AA34" i="23" s="1"/>
  <c r="BB34" i="23" s="1"/>
  <c r="EB101" i="23"/>
  <c r="DO101" i="23" s="1"/>
  <c r="CD5" i="5"/>
  <c r="BA54" i="23"/>
  <c r="DU54" i="23" s="1"/>
  <c r="DH54" i="23" s="1"/>
  <c r="CC25" i="5"/>
  <c r="CE5" i="5"/>
  <c r="FB99" i="27"/>
  <c r="DZ120" i="5"/>
  <c r="EB25" i="23"/>
  <c r="DO25" i="23" s="1"/>
  <c r="DT110" i="27"/>
  <c r="GN110" i="27" s="1"/>
  <c r="ET14" i="27"/>
  <c r="FH14" i="27" s="1"/>
  <c r="ES15" i="27"/>
  <c r="FG15" i="27" s="1"/>
  <c r="BR121" i="5"/>
  <c r="ES96" i="27"/>
  <c r="FG96" i="27" s="1"/>
  <c r="BV99" i="5"/>
  <c r="CK99" i="5" s="1"/>
  <c r="GV103" i="27"/>
  <c r="EW94" i="27"/>
  <c r="BR110" i="5"/>
  <c r="EV77" i="27"/>
  <c r="DY11" i="27"/>
  <c r="GS11" i="27" s="1"/>
  <c r="BW109" i="23"/>
  <c r="DX62" i="27"/>
  <c r="BP146" i="5"/>
  <c r="BF46" i="23"/>
  <c r="AY66" i="5"/>
  <c r="BL66" i="5" s="1"/>
  <c r="ES29" i="27"/>
  <c r="FG29" i="27" s="1"/>
  <c r="EW34" i="27"/>
  <c r="EW78" i="27"/>
  <c r="DY140" i="5"/>
  <c r="BG83" i="23"/>
  <c r="BT83" i="23" s="1"/>
  <c r="ES8" i="27"/>
  <c r="FG8" i="27" s="1"/>
  <c r="DW15" i="5"/>
  <c r="DJ15" i="5" s="1"/>
  <c r="BD103" i="5"/>
  <c r="DX103" i="5" s="1"/>
  <c r="DU11" i="27"/>
  <c r="GO11" i="27" s="1"/>
  <c r="DU48" i="23"/>
  <c r="DH48" i="23" s="1"/>
  <c r="DX83" i="27"/>
  <c r="CC82" i="23"/>
  <c r="BM112" i="5"/>
  <c r="CK63" i="23"/>
  <c r="BB4" i="5"/>
  <c r="BO4" i="5" s="1"/>
  <c r="CK143" i="5"/>
  <c r="EY75" i="27"/>
  <c r="FM75" i="27" s="1"/>
  <c r="CH104" i="23"/>
  <c r="DS102" i="27"/>
  <c r="EF102" i="27" s="1"/>
  <c r="BI105" i="5"/>
  <c r="AJ105" i="5" s="1"/>
  <c r="C106" i="6" s="1"/>
  <c r="F106" i="6" s="1"/>
  <c r="N10" i="6" s="1"/>
  <c r="W10" i="6" s="1"/>
  <c r="EA54" i="27"/>
  <c r="GU54" i="27" s="1"/>
  <c r="DR153" i="5"/>
  <c r="ET26" i="27"/>
  <c r="DT46" i="27"/>
  <c r="EG46" i="27" s="1"/>
  <c r="EW23" i="27"/>
  <c r="BI116" i="5"/>
  <c r="AJ116" i="5" s="1"/>
  <c r="EZ70" i="27"/>
  <c r="BP164" i="5"/>
  <c r="DX128" i="5"/>
  <c r="DK128" i="5" s="1"/>
  <c r="BO93" i="5"/>
  <c r="DP168" i="5"/>
  <c r="DC168" i="5" s="1"/>
  <c r="AX75" i="5"/>
  <c r="DR75" i="5" s="1"/>
  <c r="BS12" i="5"/>
  <c r="BS158" i="5"/>
  <c r="FB43" i="27"/>
  <c r="BQ66" i="5"/>
  <c r="BK164" i="5"/>
  <c r="BQ124" i="5"/>
  <c r="EX27" i="27"/>
  <c r="EX28" i="27"/>
  <c r="BE109" i="5"/>
  <c r="DY109" i="5" s="1"/>
  <c r="BD35" i="5"/>
  <c r="DX35" i="5" s="1"/>
  <c r="BG105" i="23"/>
  <c r="BT105" i="23" s="1"/>
  <c r="CL117" i="5"/>
  <c r="EZ72" i="27"/>
  <c r="BE28" i="5"/>
  <c r="DY28" i="5" s="1"/>
  <c r="CH7" i="23"/>
  <c r="BA50" i="23"/>
  <c r="BN50" i="23" s="1"/>
  <c r="AO50" i="23" s="1"/>
  <c r="CA67" i="23"/>
  <c r="CO67" i="23" s="1"/>
  <c r="BP46" i="5"/>
  <c r="EW6" i="27"/>
  <c r="FB8" i="27"/>
  <c r="CF76" i="5"/>
  <c r="ET94" i="27"/>
  <c r="BR143" i="5"/>
  <c r="DW173" i="5"/>
  <c r="DJ173" i="5" s="1"/>
  <c r="S17" i="2"/>
  <c r="C30" i="3" s="1"/>
  <c r="GU105" i="27"/>
  <c r="CJ75" i="23"/>
  <c r="BB107" i="5"/>
  <c r="BO107" i="5" s="1"/>
  <c r="BZ35" i="5"/>
  <c r="BE80" i="5"/>
  <c r="BR80" i="5" s="1"/>
  <c r="DY128" i="5"/>
  <c r="DR136" i="5"/>
  <c r="CB99" i="23"/>
  <c r="BC75" i="5"/>
  <c r="DW75" i="5" s="1"/>
  <c r="EB28" i="27"/>
  <c r="EO28" i="27" s="1"/>
  <c r="EX87" i="27"/>
  <c r="ES44" i="27"/>
  <c r="FG44" i="27" s="1"/>
  <c r="CB54" i="23"/>
  <c r="CP54" i="23" s="1"/>
  <c r="BB53" i="5"/>
  <c r="DV53" i="5" s="1"/>
  <c r="DY104" i="5"/>
  <c r="BE31" i="5"/>
  <c r="DY31" i="5" s="1"/>
  <c r="BB110" i="5"/>
  <c r="DV110" i="5" s="1"/>
  <c r="DW131" i="5"/>
  <c r="DK131" i="5" s="1"/>
  <c r="BX15" i="5"/>
  <c r="DQ143" i="5"/>
  <c r="CP79" i="23"/>
  <c r="BW3" i="5"/>
  <c r="DS152" i="5"/>
  <c r="CK170" i="5"/>
  <c r="DV53" i="27"/>
  <c r="GP53" i="27" s="1"/>
  <c r="AV19" i="5"/>
  <c r="DP19" i="5" s="1"/>
  <c r="DC19" i="5" s="1"/>
  <c r="V18" i="6" s="1"/>
  <c r="BR139" i="5"/>
  <c r="BC34" i="5"/>
  <c r="DW34" i="5" s="1"/>
  <c r="DJ34" i="5" s="1"/>
  <c r="EA103" i="27"/>
  <c r="EN103" i="27" s="1"/>
  <c r="BV109" i="5"/>
  <c r="CJ109" i="5" s="1"/>
  <c r="ES42" i="27"/>
  <c r="FG42" i="27" s="1"/>
  <c r="DV39" i="27"/>
  <c r="GP39" i="27" s="1"/>
  <c r="GM7" i="27"/>
  <c r="FZ7" i="27" s="1"/>
  <c r="DZ79" i="27"/>
  <c r="EM79" i="27" s="1"/>
  <c r="CL143" i="5"/>
  <c r="BS112" i="5"/>
  <c r="DX104" i="27"/>
  <c r="EY18" i="27"/>
  <c r="FM18" i="27" s="1"/>
  <c r="CG35" i="23"/>
  <c r="CU35" i="23" s="1"/>
  <c r="BH105" i="23"/>
  <c r="EB105" i="23" s="1"/>
  <c r="CL159" i="5"/>
  <c r="BK180" i="5"/>
  <c r="DQ121" i="5"/>
  <c r="BA106" i="23"/>
  <c r="DU106" i="23" s="1"/>
  <c r="DH106" i="23" s="1"/>
  <c r="CF58" i="5"/>
  <c r="BL138" i="5"/>
  <c r="CA55" i="5"/>
  <c r="EB5" i="27"/>
  <c r="EM22" i="27"/>
  <c r="DU27" i="27"/>
  <c r="GO27" i="27" s="1"/>
  <c r="DU67" i="27"/>
  <c r="GO67" i="27" s="1"/>
  <c r="BI31" i="23"/>
  <c r="EC31" i="23" s="1"/>
  <c r="DX119" i="5"/>
  <c r="EX56" i="27"/>
  <c r="BH98" i="23"/>
  <c r="EB98" i="23" s="1"/>
  <c r="BI164" i="5"/>
  <c r="AJ164" i="5" s="1"/>
  <c r="DU84" i="27"/>
  <c r="GO84" i="27" s="1"/>
  <c r="BQ5" i="5"/>
  <c r="BQ103" i="5"/>
  <c r="EB104" i="27"/>
  <c r="GV104" i="27" s="1"/>
  <c r="CH79" i="23"/>
  <c r="GQ9" i="27"/>
  <c r="BD54" i="5"/>
  <c r="DX54" i="5" s="1"/>
  <c r="BM57" i="5"/>
  <c r="EW84" i="27"/>
  <c r="BQ142" i="5"/>
  <c r="EA103" i="23"/>
  <c r="EX101" i="27"/>
  <c r="BK135" i="5"/>
  <c r="DW100" i="27"/>
  <c r="EJ100" i="27" s="1"/>
  <c r="DP142" i="5"/>
  <c r="DC142" i="5" s="1"/>
  <c r="EA28" i="23"/>
  <c r="DS111" i="27"/>
  <c r="GM111" i="27" s="1"/>
  <c r="DV147" i="5"/>
  <c r="DT128" i="5"/>
  <c r="AW56" i="5"/>
  <c r="BJ56" i="5" s="1"/>
  <c r="BC102" i="5"/>
  <c r="DW102" i="5" s="1"/>
  <c r="BS133" i="5"/>
  <c r="BK133" i="5"/>
  <c r="FC7" i="27"/>
  <c r="DR154" i="5"/>
  <c r="BH110" i="23"/>
  <c r="EB110" i="23" s="1"/>
  <c r="DO110" i="23" s="1"/>
  <c r="BI180" i="5"/>
  <c r="AJ180" i="5" s="1"/>
  <c r="BO163" i="5"/>
  <c r="DV50" i="5"/>
  <c r="BO7" i="23"/>
  <c r="DY130" i="5"/>
  <c r="BP109" i="5"/>
  <c r="DQ78" i="5"/>
  <c r="BJ78" i="5"/>
  <c r="AK78" i="5" s="1"/>
  <c r="C79" i="7" s="1"/>
  <c r="EY82" i="27"/>
  <c r="FM82" i="27" s="1"/>
  <c r="BC6" i="5"/>
  <c r="BP6" i="5" s="1"/>
  <c r="BB33" i="5"/>
  <c r="DV33" i="5" s="1"/>
  <c r="DV87" i="23"/>
  <c r="AV87" i="5"/>
  <c r="BI87" i="5" s="1"/>
  <c r="AZ106" i="5"/>
  <c r="BM106" i="5" s="1"/>
  <c r="CJ52" i="23"/>
  <c r="DV156" i="5"/>
  <c r="DS117" i="5"/>
  <c r="BW78" i="5"/>
  <c r="CP88" i="23"/>
  <c r="BE21" i="23"/>
  <c r="BR21" i="23" s="1"/>
  <c r="BF4" i="23"/>
  <c r="BS34" i="5"/>
  <c r="BQ164" i="5"/>
  <c r="BQ116" i="5"/>
  <c r="BM167" i="5"/>
  <c r="BD47" i="5"/>
  <c r="BQ47" i="5" s="1"/>
  <c r="CD57" i="5"/>
  <c r="CR57" i="5" s="1"/>
  <c r="CA50" i="5"/>
  <c r="CD3" i="23"/>
  <c r="DX134" i="5"/>
  <c r="DK134" i="5" s="1"/>
  <c r="BI175" i="5"/>
  <c r="AJ175" i="5" s="1"/>
  <c r="EW71" i="27"/>
  <c r="CQ135" i="5"/>
  <c r="BM143" i="5"/>
  <c r="CC65" i="5"/>
  <c r="BI99" i="23"/>
  <c r="BV99" i="23" s="1"/>
  <c r="BF3" i="5"/>
  <c r="DZ3" i="5" s="1"/>
  <c r="CK103" i="23"/>
  <c r="CA102" i="23"/>
  <c r="CO102" i="23" s="1"/>
  <c r="BV78" i="5"/>
  <c r="CJ78" i="5" s="1"/>
  <c r="DY138" i="5"/>
  <c r="DS23" i="27"/>
  <c r="EF23" i="27" s="1"/>
  <c r="DX91" i="27"/>
  <c r="CA87" i="23"/>
  <c r="CP87" i="23" s="1"/>
  <c r="BR29" i="23"/>
  <c r="EA47" i="23"/>
  <c r="AX39" i="5"/>
  <c r="BK39" i="5" s="1"/>
  <c r="EB106" i="27"/>
  <c r="EO106" i="27" s="1"/>
  <c r="BF68" i="23"/>
  <c r="BP137" i="5"/>
  <c r="BA110" i="23"/>
  <c r="DU110" i="23" s="1"/>
  <c r="DI110" i="23" s="1"/>
  <c r="BJ64" i="23"/>
  <c r="ED64" i="23" s="1"/>
  <c r="DP126" i="5"/>
  <c r="DC126" i="5" s="1"/>
  <c r="BC47" i="5"/>
  <c r="BP47" i="5" s="1"/>
  <c r="BR102" i="5"/>
  <c r="BJ178" i="5"/>
  <c r="CJ86" i="23"/>
  <c r="DW152" i="5"/>
  <c r="DJ152" i="5" s="1"/>
  <c r="DW64" i="5"/>
  <c r="DJ64" i="5" s="1"/>
  <c r="DU47" i="27"/>
  <c r="GO47" i="27" s="1"/>
  <c r="DR90" i="5"/>
  <c r="CK159" i="5"/>
  <c r="FC85" i="27"/>
  <c r="DV12" i="27"/>
  <c r="GP12" i="27" s="1"/>
  <c r="EU15" i="27"/>
  <c r="BJ79" i="5"/>
  <c r="BI100" i="23"/>
  <c r="EC100" i="23" s="1"/>
  <c r="DZ174" i="5"/>
  <c r="EZ54" i="27"/>
  <c r="BA19" i="23"/>
  <c r="DU19" i="23" s="1"/>
  <c r="DH19" i="23" s="1"/>
  <c r="EU76" i="27"/>
  <c r="BW31" i="23"/>
  <c r="AZ93" i="5"/>
  <c r="BM93" i="5" s="1"/>
  <c r="BQ13" i="5"/>
  <c r="BT26" i="23"/>
  <c r="CG47" i="23"/>
  <c r="CU47" i="23" s="1"/>
  <c r="BT27" i="23"/>
  <c r="BP25" i="5"/>
  <c r="DW25" i="5"/>
  <c r="DJ25" i="5" s="1"/>
  <c r="EA52" i="23"/>
  <c r="BT52" i="23"/>
  <c r="DT42" i="27"/>
  <c r="EG42" i="27" s="1"/>
  <c r="DT156" i="5"/>
  <c r="BI124" i="5"/>
  <c r="AJ124" i="5" s="1"/>
  <c r="BB78" i="5"/>
  <c r="BO78" i="5" s="1"/>
  <c r="BS177" i="5"/>
  <c r="EX96" i="27"/>
  <c r="CD53" i="23"/>
  <c r="BS162" i="5"/>
  <c r="BR160" i="5"/>
  <c r="DX118" i="5"/>
  <c r="CK119" i="5"/>
  <c r="DX136" i="5"/>
  <c r="DK136" i="5" s="1"/>
  <c r="FB93" i="27"/>
  <c r="CG52" i="23"/>
  <c r="CU52" i="23" s="1"/>
  <c r="DZ58" i="5"/>
  <c r="CR114" i="5"/>
  <c r="BB68" i="23"/>
  <c r="BO68" i="23" s="1"/>
  <c r="CQ114" i="5"/>
  <c r="DS147" i="5"/>
  <c r="BE57" i="5"/>
  <c r="BR57" i="5" s="1"/>
  <c r="DP118" i="5"/>
  <c r="DC118" i="5" s="1"/>
  <c r="BK178" i="5"/>
  <c r="R151" i="5"/>
  <c r="DS14" i="27"/>
  <c r="GM14" i="27" s="1"/>
  <c r="FZ14" i="27" s="1"/>
  <c r="CA105" i="5"/>
  <c r="DX135" i="5"/>
  <c r="BJ51" i="5"/>
  <c r="CH28" i="23"/>
  <c r="CB52" i="5"/>
  <c r="CP52" i="5" s="1"/>
  <c r="DQ126" i="5"/>
  <c r="DU103" i="27"/>
  <c r="GO103" i="27" s="1"/>
  <c r="DY90" i="27"/>
  <c r="EL90" i="27" s="1"/>
  <c r="CK7" i="23"/>
  <c r="BD69" i="5"/>
  <c r="BQ69" i="5" s="1"/>
  <c r="BA83" i="23"/>
  <c r="DU83" i="23" s="1"/>
  <c r="DH83" i="23" s="1"/>
  <c r="DW115" i="5"/>
  <c r="DJ115" i="5" s="1"/>
  <c r="CC54" i="5"/>
  <c r="BM137" i="5"/>
  <c r="BV54" i="5"/>
  <c r="CJ54" i="5" s="1"/>
  <c r="DT145" i="5"/>
  <c r="BM146" i="5"/>
  <c r="DU60" i="27"/>
  <c r="GO60" i="27" s="1"/>
  <c r="DY41" i="27"/>
  <c r="EL41" i="27" s="1"/>
  <c r="CT157" i="5"/>
  <c r="CK18" i="23"/>
  <c r="ET86" i="27"/>
  <c r="CK180" i="5"/>
  <c r="BW99" i="23"/>
  <c r="BH126" i="3"/>
  <c r="CQ153" i="5"/>
  <c r="S15" i="2"/>
  <c r="C18" i="3" s="1"/>
  <c r="DZ71" i="27"/>
  <c r="EM71" i="27" s="1"/>
  <c r="DK155" i="5"/>
  <c r="CK138" i="5"/>
  <c r="FB11" i="27"/>
  <c r="FA53" i="27"/>
  <c r="EW33" i="27"/>
  <c r="DV25" i="27"/>
  <c r="GP25" i="27" s="1"/>
  <c r="BR136" i="5"/>
  <c r="DS109" i="27"/>
  <c r="EF109" i="27" s="1"/>
  <c r="EY66" i="27"/>
  <c r="FM66" i="27" s="1"/>
  <c r="EV6" i="27"/>
  <c r="BD22" i="5"/>
  <c r="DX22" i="5" s="1"/>
  <c r="BE107" i="23"/>
  <c r="BR107" i="23" s="1"/>
  <c r="FC26" i="27"/>
  <c r="BH30" i="23"/>
  <c r="EB30" i="23" s="1"/>
  <c r="BH49" i="23"/>
  <c r="EB49" i="23" s="1"/>
  <c r="DO49" i="23" s="1"/>
  <c r="CW26" i="23"/>
  <c r="BY77" i="5"/>
  <c r="BU56" i="23"/>
  <c r="CR131" i="5"/>
  <c r="CM139" i="5"/>
  <c r="EE33" i="23"/>
  <c r="DT154" i="5"/>
  <c r="DY159" i="5"/>
  <c r="DL159" i="5" s="1"/>
  <c r="BW8" i="23"/>
  <c r="BM171" i="5"/>
  <c r="DX152" i="5"/>
  <c r="CI25" i="23"/>
  <c r="BB76" i="5"/>
  <c r="BO76" i="5" s="1"/>
  <c r="CC111" i="23"/>
  <c r="CG72" i="23"/>
  <c r="CU72" i="23" s="1"/>
  <c r="FC17" i="27"/>
  <c r="DS165" i="5"/>
  <c r="CB49" i="5"/>
  <c r="CP49" i="5" s="1"/>
  <c r="CV26" i="23"/>
  <c r="BV28" i="5"/>
  <c r="CJ28" i="5" s="1"/>
  <c r="DY84" i="23"/>
  <c r="S18" i="2"/>
  <c r="C4" i="3" s="1"/>
  <c r="BI29" i="23"/>
  <c r="EC29" i="23" s="1"/>
  <c r="BJ171" i="5"/>
  <c r="DT124" i="5"/>
  <c r="DL160" i="5"/>
  <c r="BI137" i="5"/>
  <c r="AJ137" i="5" s="1"/>
  <c r="CJ29" i="23"/>
  <c r="BI165" i="5"/>
  <c r="AJ165" i="5" s="1"/>
  <c r="FB98" i="27"/>
  <c r="BA91" i="5"/>
  <c r="CI76" i="23"/>
  <c r="CE104" i="5"/>
  <c r="DQ86" i="5"/>
  <c r="BK134" i="5"/>
  <c r="BI110" i="23"/>
  <c r="EC110" i="23" s="1"/>
  <c r="CR146" i="5"/>
  <c r="ET79" i="27"/>
  <c r="BV82" i="5"/>
  <c r="CJ82" i="5" s="1"/>
  <c r="EW21" i="27"/>
  <c r="S9" i="6"/>
  <c r="F63" i="3" s="1"/>
  <c r="ES19" i="27"/>
  <c r="FG19" i="27" s="1"/>
  <c r="GV98" i="27"/>
  <c r="EB72" i="23"/>
  <c r="DO72" i="23" s="1"/>
  <c r="DZ55" i="27"/>
  <c r="GT55" i="27" s="1"/>
  <c r="GG55" i="27" s="1"/>
  <c r="EW27" i="27"/>
  <c r="CR178" i="5"/>
  <c r="CA12" i="5"/>
  <c r="CS132" i="5"/>
  <c r="CH38" i="23"/>
  <c r="ES89" i="27"/>
  <c r="FG89" i="27" s="1"/>
  <c r="EY44" i="27"/>
  <c r="FM44" i="27" s="1"/>
  <c r="BB41" i="5"/>
  <c r="BO41" i="5" s="1"/>
  <c r="CB95" i="5"/>
  <c r="CP95" i="5" s="1"/>
  <c r="DS64" i="27"/>
  <c r="EF64" i="27" s="1"/>
  <c r="DG64" i="27" s="1"/>
  <c r="BX47" i="5"/>
  <c r="EL52" i="27"/>
  <c r="BD111" i="23"/>
  <c r="DX111" i="23" s="1"/>
  <c r="BM153" i="5"/>
  <c r="CQ144" i="5"/>
  <c r="CI63" i="23"/>
  <c r="CQ146" i="5"/>
  <c r="FB83" i="27"/>
  <c r="BI85" i="23"/>
  <c r="EC85" i="23" s="1"/>
  <c r="CF103" i="23"/>
  <c r="BV35" i="5"/>
  <c r="CJ35" i="5" s="1"/>
  <c r="CF40" i="23"/>
  <c r="DR26" i="5"/>
  <c r="BJ80" i="3"/>
  <c r="BP160" i="5"/>
  <c r="DS133" i="5"/>
  <c r="BK12" i="23"/>
  <c r="BX12" i="23" s="1"/>
  <c r="BV26" i="23"/>
  <c r="CV105" i="23"/>
  <c r="BI70" i="5"/>
  <c r="AJ70" i="5" s="1"/>
  <c r="C71" i="6" s="1"/>
  <c r="F71" i="6" s="1"/>
  <c r="AA71" i="23" s="1"/>
  <c r="DP70" i="5"/>
  <c r="DC70" i="5" s="1"/>
  <c r="V5" i="6" s="1"/>
  <c r="BW28" i="23"/>
  <c r="CC16" i="5"/>
  <c r="CR157" i="5"/>
  <c r="CE102" i="5"/>
  <c r="BK155" i="5"/>
  <c r="BJ19" i="3"/>
  <c r="CQ163" i="5"/>
  <c r="DZ7" i="27"/>
  <c r="EM7" i="27" s="1"/>
  <c r="BR163" i="5"/>
  <c r="BM23" i="5"/>
  <c r="EB76" i="23"/>
  <c r="DO76" i="23" s="1"/>
  <c r="BD52" i="5"/>
  <c r="BC80" i="23"/>
  <c r="DW80" i="23" s="1"/>
  <c r="CJ47" i="23"/>
  <c r="CB104" i="5"/>
  <c r="CP104" i="5" s="1"/>
  <c r="Q6" i="7"/>
  <c r="BO149" i="5"/>
  <c r="AZ79" i="5"/>
  <c r="DT79" i="5" s="1"/>
  <c r="BQ125" i="5"/>
  <c r="EC44" i="23"/>
  <c r="FA7" i="27"/>
  <c r="CS157" i="5"/>
  <c r="AW33" i="5"/>
  <c r="BJ33" i="5" s="1"/>
  <c r="BV97" i="5"/>
  <c r="CJ97" i="5" s="1"/>
  <c r="DW3" i="23"/>
  <c r="W14" i="2"/>
  <c r="CD66" i="23"/>
  <c r="CL180" i="5"/>
  <c r="CG103" i="23"/>
  <c r="CU103" i="23" s="1"/>
  <c r="CQ151" i="5"/>
  <c r="AV86" i="5"/>
  <c r="BI86" i="5" s="1"/>
  <c r="EZ81" i="27"/>
  <c r="CR173" i="5"/>
  <c r="BW52" i="23"/>
  <c r="DR132" i="5"/>
  <c r="BE83" i="5"/>
  <c r="BR83" i="5" s="1"/>
  <c r="DV150" i="5"/>
  <c r="ES18" i="27"/>
  <c r="FG18" i="27" s="1"/>
  <c r="EZ111" i="27"/>
  <c r="DK160" i="5"/>
  <c r="BI109" i="5"/>
  <c r="AJ109" i="5" s="1"/>
  <c r="C110" i="6" s="1"/>
  <c r="BL110" i="5"/>
  <c r="BA64" i="23"/>
  <c r="BN64" i="23" s="1"/>
  <c r="AO64" i="23" s="1"/>
  <c r="EB34" i="27"/>
  <c r="GV34" i="27" s="1"/>
  <c r="BC70" i="23"/>
  <c r="BP70" i="23" s="1"/>
  <c r="BB56" i="23"/>
  <c r="BO56" i="23" s="1"/>
  <c r="DP154" i="5"/>
  <c r="DC154" i="5" s="1"/>
  <c r="S7" i="2"/>
  <c r="C98" i="3" s="1"/>
  <c r="BV70" i="5"/>
  <c r="CJ70" i="5" s="1"/>
  <c r="BJ148" i="5"/>
  <c r="CE23" i="5"/>
  <c r="DW112" i="27"/>
  <c r="EJ112" i="27" s="1"/>
  <c r="DZ39" i="27"/>
  <c r="GT39" i="27" s="1"/>
  <c r="EA22" i="27"/>
  <c r="GU22" i="27" s="1"/>
  <c r="GH22" i="27" s="1"/>
  <c r="EY72" i="27"/>
  <c r="FM72" i="27" s="1"/>
  <c r="EU22" i="27"/>
  <c r="ES108" i="27"/>
  <c r="FG108" i="27" s="1"/>
  <c r="BJ99" i="5"/>
  <c r="W18" i="2"/>
  <c r="EJ23" i="27"/>
  <c r="CH72" i="23"/>
  <c r="DR112" i="5"/>
  <c r="DK147" i="5"/>
  <c r="BB60" i="5"/>
  <c r="BO60" i="5" s="1"/>
  <c r="FC75" i="27"/>
  <c r="BS148" i="5"/>
  <c r="CC26" i="5"/>
  <c r="DR125" i="5"/>
  <c r="DZ46" i="27"/>
  <c r="EM46" i="27" s="1"/>
  <c r="EV67" i="27"/>
  <c r="CH60" i="23"/>
  <c r="BN88" i="23"/>
  <c r="AO88" i="23" s="1"/>
  <c r="BC31" i="5"/>
  <c r="BP31" i="5" s="1"/>
  <c r="BP130" i="5"/>
  <c r="CQ165" i="5"/>
  <c r="BR119" i="5"/>
  <c r="CK168" i="5"/>
  <c r="DW71" i="5"/>
  <c r="DJ71" i="5" s="1"/>
  <c r="BP71" i="5"/>
  <c r="ED47" i="23"/>
  <c r="BW47" i="23"/>
  <c r="DZ32" i="27"/>
  <c r="EM32" i="27" s="1"/>
  <c r="EX5" i="27"/>
  <c r="FA81" i="27"/>
  <c r="DS70" i="27"/>
  <c r="GM70" i="27" s="1"/>
  <c r="FA97" i="27"/>
  <c r="BK31" i="23"/>
  <c r="BX31" i="23" s="1"/>
  <c r="BC95" i="23"/>
  <c r="BP95" i="23" s="1"/>
  <c r="CB44" i="23"/>
  <c r="BJ146" i="5"/>
  <c r="BF72" i="23"/>
  <c r="DW80" i="27"/>
  <c r="EJ80" i="27" s="1"/>
  <c r="EL86" i="27"/>
  <c r="BV100" i="5"/>
  <c r="CJ100" i="5" s="1"/>
  <c r="EX93" i="27"/>
  <c r="ES45" i="27"/>
  <c r="FG45" i="27" s="1"/>
  <c r="EB31" i="27"/>
  <c r="GV31" i="27" s="1"/>
  <c r="BM50" i="5"/>
  <c r="BH99" i="23"/>
  <c r="BU99" i="23" s="1"/>
  <c r="CC71" i="5"/>
  <c r="DZ65" i="27"/>
  <c r="EM65" i="27" s="1"/>
  <c r="EC3" i="23"/>
  <c r="DT140" i="5"/>
  <c r="CA98" i="23"/>
  <c r="CO98" i="23" s="1"/>
  <c r="DX150" i="5"/>
  <c r="EA63" i="27"/>
  <c r="DS174" i="5"/>
  <c r="CH25" i="23"/>
  <c r="BW86" i="5"/>
  <c r="CK86" i="5" s="1"/>
  <c r="CN160" i="5"/>
  <c r="ES7" i="27"/>
  <c r="FG7" i="27" s="1"/>
  <c r="EV14" i="27"/>
  <c r="EZ67" i="27"/>
  <c r="CQ123" i="5"/>
  <c r="EZ86" i="27"/>
  <c r="FN86" i="27" s="1"/>
  <c r="BB43" i="23"/>
  <c r="BO43" i="23" s="1"/>
  <c r="EC73" i="27"/>
  <c r="EP73" i="27" s="1"/>
  <c r="CG89" i="23"/>
  <c r="CU89" i="23" s="1"/>
  <c r="BI6" i="23"/>
  <c r="EC6" i="23" s="1"/>
  <c r="CK140" i="5"/>
  <c r="DR144" i="5"/>
  <c r="EA100" i="27"/>
  <c r="GU100" i="27" s="1"/>
  <c r="GH100" i="27" s="1"/>
  <c r="CE91" i="5"/>
  <c r="BQ98" i="5"/>
  <c r="DR116" i="5"/>
  <c r="DZ152" i="5"/>
  <c r="CM116" i="5"/>
  <c r="BZ89" i="5"/>
  <c r="BE52" i="5"/>
  <c r="BK141" i="5"/>
  <c r="CF12" i="5"/>
  <c r="BJ10" i="23"/>
  <c r="BW10" i="23" s="1"/>
  <c r="DT88" i="27"/>
  <c r="ET88" i="27"/>
  <c r="BK124" i="5"/>
  <c r="BI52" i="3"/>
  <c r="BF38" i="3"/>
  <c r="BG96" i="3"/>
  <c r="BG71" i="3"/>
  <c r="BF65" i="3"/>
  <c r="S6" i="2"/>
  <c r="C17" i="3" s="1"/>
  <c r="R121" i="5"/>
  <c r="BR5" i="5"/>
  <c r="DY5" i="5"/>
  <c r="EE112" i="23"/>
  <c r="BX112" i="23"/>
  <c r="CN156" i="5"/>
  <c r="BL134" i="5"/>
  <c r="DS134" i="5"/>
  <c r="DS79" i="27"/>
  <c r="ES79" i="27"/>
  <c r="FG79" i="27" s="1"/>
  <c r="BR180" i="5"/>
  <c r="DY180" i="5"/>
  <c r="DT175" i="5"/>
  <c r="BM175" i="5"/>
  <c r="EB19" i="27"/>
  <c r="GV19" i="27" s="1"/>
  <c r="ET43" i="27"/>
  <c r="DS38" i="27"/>
  <c r="GM38" i="27" s="1"/>
  <c r="EA85" i="27"/>
  <c r="EN85" i="27" s="1"/>
  <c r="EZ8" i="27"/>
  <c r="BA78" i="23"/>
  <c r="DU78" i="23" s="1"/>
  <c r="BK68" i="23"/>
  <c r="BX68" i="23" s="1"/>
  <c r="DW177" i="5"/>
  <c r="DJ177" i="5" s="1"/>
  <c r="DV91" i="27"/>
  <c r="GP91" i="27" s="1"/>
  <c r="BA101" i="5"/>
  <c r="BJ96" i="3"/>
  <c r="BF43" i="23"/>
  <c r="BC50" i="23"/>
  <c r="BP50" i="23" s="1"/>
  <c r="EV90" i="27"/>
  <c r="W12" i="2"/>
  <c r="BE31" i="23"/>
  <c r="BR31" i="23" s="1"/>
  <c r="CA103" i="23"/>
  <c r="CO103" i="23" s="1"/>
  <c r="BI71" i="3"/>
  <c r="CA89" i="23"/>
  <c r="CO89" i="23" s="1"/>
  <c r="CG100" i="23"/>
  <c r="CU100" i="23" s="1"/>
  <c r="BB82" i="23"/>
  <c r="DV82" i="23" s="1"/>
  <c r="BK120" i="5"/>
  <c r="CG102" i="23"/>
  <c r="CJ44" i="23"/>
  <c r="CF56" i="5"/>
  <c r="BA18" i="5"/>
  <c r="BK48" i="23"/>
  <c r="BX48" i="23" s="1"/>
  <c r="BQ175" i="5"/>
  <c r="BD28" i="5"/>
  <c r="BQ28" i="5" s="1"/>
  <c r="BI22" i="3"/>
  <c r="BE43" i="3"/>
  <c r="BJ110" i="3"/>
  <c r="BI42" i="3"/>
  <c r="BI6" i="3"/>
  <c r="BG80" i="3"/>
  <c r="BF90" i="3"/>
  <c r="BG111" i="3"/>
  <c r="BE96" i="3"/>
  <c r="BV74" i="5"/>
  <c r="CJ74" i="5" s="1"/>
  <c r="DP167" i="5"/>
  <c r="DC167" i="5" s="1"/>
  <c r="DQ141" i="5"/>
  <c r="DE141" i="5" s="1"/>
  <c r="BL145" i="5"/>
  <c r="CE29" i="5"/>
  <c r="BP159" i="5"/>
  <c r="BK58" i="23"/>
  <c r="DV178" i="5"/>
  <c r="BO178" i="5"/>
  <c r="BD67" i="23"/>
  <c r="CD67" i="23"/>
  <c r="ES75" i="27"/>
  <c r="FG75" i="27" s="1"/>
  <c r="DS75" i="27"/>
  <c r="GN56" i="27"/>
  <c r="EG56" i="27"/>
  <c r="BO177" i="5"/>
  <c r="DV177" i="5"/>
  <c r="DR171" i="5"/>
  <c r="BK171" i="5"/>
  <c r="BS144" i="5"/>
  <c r="DZ144" i="5"/>
  <c r="EC113" i="27"/>
  <c r="FC113" i="27"/>
  <c r="BH50" i="3"/>
  <c r="BS113" i="5"/>
  <c r="DZ113" i="5"/>
  <c r="DV30" i="27"/>
  <c r="GP30" i="27" s="1"/>
  <c r="EX7" i="27"/>
  <c r="ET69" i="27"/>
  <c r="DY8" i="27"/>
  <c r="GS8" i="27" s="1"/>
  <c r="BC5" i="23"/>
  <c r="BP5" i="23" s="1"/>
  <c r="CA70" i="5"/>
  <c r="DY50" i="27"/>
  <c r="GS50" i="27" s="1"/>
  <c r="ET100" i="27"/>
  <c r="CF95" i="23"/>
  <c r="EE39" i="23"/>
  <c r="EW14" i="27"/>
  <c r="BT102" i="23"/>
  <c r="DV146" i="5"/>
  <c r="ET4" i="27"/>
  <c r="FH4" i="27" s="1"/>
  <c r="DV35" i="5"/>
  <c r="DY101" i="5"/>
  <c r="DR169" i="5"/>
  <c r="S20" i="2"/>
  <c r="C47" i="3" s="1"/>
  <c r="BB72" i="23"/>
  <c r="DV72" i="23" s="1"/>
  <c r="W4" i="2"/>
  <c r="DT65" i="27"/>
  <c r="EG65" i="27" s="1"/>
  <c r="BX17" i="23"/>
  <c r="BC86" i="5"/>
  <c r="BP86" i="5" s="1"/>
  <c r="BG52" i="3"/>
  <c r="BH44" i="3"/>
  <c r="EV112" i="27"/>
  <c r="BB48" i="23"/>
  <c r="DV48" i="23" s="1"/>
  <c r="BA4" i="5"/>
  <c r="CD17" i="5"/>
  <c r="CT150" i="5"/>
  <c r="BJ70" i="23"/>
  <c r="ED70" i="23" s="1"/>
  <c r="BL121" i="5"/>
  <c r="DX55" i="27"/>
  <c r="EX55" i="27"/>
  <c r="BW67" i="5"/>
  <c r="AW67" i="5"/>
  <c r="EP58" i="27"/>
  <c r="GW58" i="27"/>
  <c r="DX50" i="27"/>
  <c r="ET12" i="27"/>
  <c r="ES84" i="27"/>
  <c r="FG84" i="27" s="1"/>
  <c r="CQ156" i="5"/>
  <c r="BF61" i="3"/>
  <c r="EC43" i="27"/>
  <c r="GW43" i="27" s="1"/>
  <c r="CM141" i="5"/>
  <c r="DW17" i="27"/>
  <c r="GQ17" i="27" s="1"/>
  <c r="DU54" i="27"/>
  <c r="GO54" i="27" s="1"/>
  <c r="S4" i="2"/>
  <c r="C28" i="3" s="1"/>
  <c r="EC104" i="23"/>
  <c r="CI104" i="23"/>
  <c r="Z2" i="23"/>
  <c r="CR144" i="5"/>
  <c r="BU22" i="23"/>
  <c r="DZ76" i="27"/>
  <c r="GT76" i="27" s="1"/>
  <c r="BB97" i="5"/>
  <c r="CL135" i="5"/>
  <c r="BH41" i="3"/>
  <c r="CD4" i="5"/>
  <c r="BY63" i="5"/>
  <c r="BG120" i="3"/>
  <c r="BJ108" i="3"/>
  <c r="BV101" i="5"/>
  <c r="CJ101" i="5" s="1"/>
  <c r="CI44" i="23"/>
  <c r="DP138" i="5"/>
  <c r="DC138" i="5" s="1"/>
  <c r="CN145" i="5"/>
  <c r="ES83" i="27"/>
  <c r="FG83" i="27" s="1"/>
  <c r="DS83" i="27"/>
  <c r="ES71" i="27"/>
  <c r="FG71" i="27" s="1"/>
  <c r="DS71" i="27"/>
  <c r="BE66" i="23"/>
  <c r="CE66" i="23"/>
  <c r="ET68" i="27"/>
  <c r="DT68" i="27"/>
  <c r="EC63" i="23"/>
  <c r="DP63" i="23" s="1"/>
  <c r="BV63" i="23"/>
  <c r="BV73" i="23"/>
  <c r="EC73" i="23"/>
  <c r="EU23" i="27"/>
  <c r="EV59" i="27"/>
  <c r="DT90" i="27"/>
  <c r="EG90" i="27" s="1"/>
  <c r="EV86" i="27"/>
  <c r="EV41" i="27"/>
  <c r="DR142" i="5"/>
  <c r="DU51" i="27"/>
  <c r="GO51" i="27" s="1"/>
  <c r="CN159" i="5"/>
  <c r="BB101" i="5"/>
  <c r="DV101" i="5" s="1"/>
  <c r="BI96" i="3"/>
  <c r="BH96" i="3"/>
  <c r="EV56" i="27"/>
  <c r="DV18" i="27"/>
  <c r="GP18" i="27" s="1"/>
  <c r="BB40" i="23"/>
  <c r="BO40" i="23" s="1"/>
  <c r="BL172" i="5"/>
  <c r="BI160" i="5"/>
  <c r="AJ160" i="5" s="1"/>
  <c r="CQ138" i="5"/>
  <c r="EA46" i="27"/>
  <c r="EN46" i="27" s="1"/>
  <c r="EA29" i="27"/>
  <c r="EN29" i="27" s="1"/>
  <c r="W8" i="2"/>
  <c r="BJ146" i="3"/>
  <c r="CJ103" i="23"/>
  <c r="CH111" i="23"/>
  <c r="CA99" i="5"/>
  <c r="BI5" i="3"/>
  <c r="BJ34" i="23"/>
  <c r="ED34" i="23" s="1"/>
  <c r="BD107" i="5"/>
  <c r="BQ107" i="5" s="1"/>
  <c r="DQ160" i="5"/>
  <c r="DD160" i="5" s="1"/>
  <c r="CF9" i="5"/>
  <c r="CC60" i="5"/>
  <c r="DP162" i="5"/>
  <c r="DC162" i="5" s="1"/>
  <c r="BX73" i="23"/>
  <c r="CJ83" i="23"/>
  <c r="DK175" i="5"/>
  <c r="R144" i="5"/>
  <c r="BK43" i="23"/>
  <c r="EE43" i="23" s="1"/>
  <c r="BW108" i="5"/>
  <c r="AW108" i="5"/>
  <c r="CK104" i="23"/>
  <c r="BK104" i="23"/>
  <c r="BO92" i="5"/>
  <c r="DV92" i="5"/>
  <c r="EZ22" i="27"/>
  <c r="EW65" i="27"/>
  <c r="EV26" i="27"/>
  <c r="CB53" i="23"/>
  <c r="DS40" i="27"/>
  <c r="EF40" i="27" s="1"/>
  <c r="EV8" i="27"/>
  <c r="EY25" i="27"/>
  <c r="FM25" i="27" s="1"/>
  <c r="FN25" i="27" s="1"/>
  <c r="DS140" i="5"/>
  <c r="DZ126" i="5"/>
  <c r="DU21" i="27"/>
  <c r="GO21" i="27" s="1"/>
  <c r="BG43" i="3"/>
  <c r="DX12" i="27"/>
  <c r="ED103" i="23"/>
  <c r="BR32" i="23"/>
  <c r="EB105" i="27"/>
  <c r="GV105" i="27" s="1"/>
  <c r="DX18" i="27"/>
  <c r="DP26" i="23"/>
  <c r="CI73" i="23"/>
  <c r="CD20" i="23"/>
  <c r="BD77" i="23"/>
  <c r="DX77" i="23" s="1"/>
  <c r="DU6" i="27"/>
  <c r="GO6" i="27" s="1"/>
  <c r="BR20" i="23"/>
  <c r="BE50" i="5"/>
  <c r="DR127" i="5"/>
  <c r="BH81" i="23"/>
  <c r="EB81" i="23" s="1"/>
  <c r="DO81" i="23" s="1"/>
  <c r="BC7" i="5"/>
  <c r="DW7" i="5" s="1"/>
  <c r="CH3" i="23"/>
  <c r="EY33" i="27"/>
  <c r="FM33" i="27" s="1"/>
  <c r="BI156" i="5"/>
  <c r="AJ156" i="5" s="1"/>
  <c r="BN71" i="23"/>
  <c r="AO71" i="23" s="1"/>
  <c r="CQ101" i="5"/>
  <c r="BH65" i="23"/>
  <c r="BU96" i="23"/>
  <c r="BL132" i="5"/>
  <c r="BE8" i="5"/>
  <c r="CE8" i="5"/>
  <c r="AZ21" i="5"/>
  <c r="BZ21" i="5"/>
  <c r="DT48" i="27"/>
  <c r="ET48" i="27"/>
  <c r="EC105" i="27"/>
  <c r="FC105" i="27"/>
  <c r="DU80" i="27"/>
  <c r="GO80" i="27" s="1"/>
  <c r="EU80" i="27"/>
  <c r="CG33" i="23"/>
  <c r="CU33" i="23" s="1"/>
  <c r="BG33" i="23"/>
  <c r="BC80" i="5"/>
  <c r="CC80" i="5"/>
  <c r="FA44" i="27"/>
  <c r="EA44" i="27"/>
  <c r="BG44" i="3"/>
  <c r="ET41" i="27"/>
  <c r="BF96" i="3"/>
  <c r="DW15" i="27"/>
  <c r="GQ15" i="27" s="1"/>
  <c r="DK159" i="5"/>
  <c r="FA80" i="27"/>
  <c r="DY152" i="5"/>
  <c r="BF107" i="23"/>
  <c r="CD55" i="5"/>
  <c r="BJ175" i="5"/>
  <c r="ED5" i="23"/>
  <c r="CB51" i="5"/>
  <c r="CP51" i="5" s="1"/>
  <c r="CQ162" i="5"/>
  <c r="BF90" i="23"/>
  <c r="BT90" i="23"/>
  <c r="CF34" i="5"/>
  <c r="ES103" i="27"/>
  <c r="FG103" i="27" s="1"/>
  <c r="BE82" i="5"/>
  <c r="DY82" i="5" s="1"/>
  <c r="BB109" i="23"/>
  <c r="CB109" i="23"/>
  <c r="CC21" i="23"/>
  <c r="BC21" i="23"/>
  <c r="CF18" i="23"/>
  <c r="BF18" i="23"/>
  <c r="BK21" i="5"/>
  <c r="DR21" i="5"/>
  <c r="BV54" i="23"/>
  <c r="EC54" i="23"/>
  <c r="BB100" i="5"/>
  <c r="DV100" i="5" s="1"/>
  <c r="DQ93" i="5"/>
  <c r="Q180" i="5"/>
  <c r="AA180" i="5" s="1"/>
  <c r="AB180" i="5" s="1"/>
  <c r="BN180" i="5" s="1"/>
  <c r="CM166" i="5"/>
  <c r="DX144" i="5"/>
  <c r="DX114" i="5"/>
  <c r="BH47" i="23"/>
  <c r="BU47" i="23" s="1"/>
  <c r="DW168" i="5"/>
  <c r="DJ168" i="5" s="1"/>
  <c r="BD11" i="23"/>
  <c r="BQ11" i="23" s="1"/>
  <c r="CK55" i="23"/>
  <c r="BI45" i="3"/>
  <c r="DV135" i="5"/>
  <c r="EX99" i="27"/>
  <c r="BB102" i="23"/>
  <c r="DV102" i="23" s="1"/>
  <c r="BF114" i="3"/>
  <c r="BE123" i="3"/>
  <c r="BI150" i="3"/>
  <c r="BJ172" i="3"/>
  <c r="BG189" i="3"/>
  <c r="BI116" i="3"/>
  <c r="BE190" i="3"/>
  <c r="BE154" i="3"/>
  <c r="BJ157" i="5"/>
  <c r="CM122" i="5"/>
  <c r="BH43" i="3"/>
  <c r="BC9" i="5"/>
  <c r="BP9" i="5" s="1"/>
  <c r="BV29" i="5"/>
  <c r="CJ29" i="5" s="1"/>
  <c r="BD108" i="5"/>
  <c r="DX108" i="5" s="1"/>
  <c r="CC49" i="5"/>
  <c r="CA96" i="5"/>
  <c r="DQ119" i="5"/>
  <c r="BK145" i="5"/>
  <c r="EB51" i="27"/>
  <c r="GV51" i="27" s="1"/>
  <c r="FC45" i="27"/>
  <c r="EB47" i="27"/>
  <c r="EO47" i="27" s="1"/>
  <c r="EY40" i="27"/>
  <c r="FM40" i="27" s="1"/>
  <c r="DS161" i="5"/>
  <c r="BM165" i="5"/>
  <c r="CM162" i="5"/>
  <c r="CD38" i="23"/>
  <c r="BL149" i="5"/>
  <c r="AW36" i="5"/>
  <c r="BJ36" i="5" s="1"/>
  <c r="BL130" i="5"/>
  <c r="DP78" i="5"/>
  <c r="DC78" i="5" s="1"/>
  <c r="BE47" i="5"/>
  <c r="DY47" i="5" s="1"/>
  <c r="BI10" i="23"/>
  <c r="EC10" i="23" s="1"/>
  <c r="CJ92" i="23"/>
  <c r="CH76" i="23"/>
  <c r="CH87" i="23"/>
  <c r="BX21" i="23"/>
  <c r="BJ16" i="23"/>
  <c r="BW16" i="23" s="1"/>
  <c r="EC62" i="27"/>
  <c r="GW62" i="27" s="1"/>
  <c r="CM149" i="5"/>
  <c r="FA25" i="27"/>
  <c r="CR136" i="5"/>
  <c r="DZ157" i="5"/>
  <c r="AZ98" i="5"/>
  <c r="BM98" i="5" s="1"/>
  <c r="AY3" i="5"/>
  <c r="DS3" i="5" s="1"/>
  <c r="BI28" i="23"/>
  <c r="BV28" i="23" s="1"/>
  <c r="EW96" i="27"/>
  <c r="AZ30" i="5"/>
  <c r="BM30" i="5" s="1"/>
  <c r="BJ13" i="23"/>
  <c r="ED13" i="23" s="1"/>
  <c r="EE8" i="23"/>
  <c r="CJ84" i="23"/>
  <c r="DW76" i="5"/>
  <c r="DJ76" i="5" s="1"/>
  <c r="CQ136" i="5"/>
  <c r="BI125" i="3"/>
  <c r="BH122" i="3"/>
  <c r="BE62" i="23"/>
  <c r="DY62" i="23" s="1"/>
  <c r="EA30" i="27"/>
  <c r="EN30" i="27" s="1"/>
  <c r="CF78" i="23"/>
  <c r="DZ6" i="27"/>
  <c r="EM6" i="27" s="1"/>
  <c r="BI147" i="5"/>
  <c r="AJ147" i="5" s="1"/>
  <c r="CE78" i="23"/>
  <c r="CJ85" i="23"/>
  <c r="BA46" i="5"/>
  <c r="DV151" i="5"/>
  <c r="DT27" i="27"/>
  <c r="GN27" i="27" s="1"/>
  <c r="DW170" i="5"/>
  <c r="BZ15" i="5"/>
  <c r="BA8" i="5"/>
  <c r="DW125" i="5"/>
  <c r="DJ125" i="5" s="1"/>
  <c r="BV105" i="5"/>
  <c r="CJ105" i="5" s="1"/>
  <c r="EX85" i="27"/>
  <c r="EB68" i="23"/>
  <c r="DO68" i="23" s="1"/>
  <c r="EY78" i="27"/>
  <c r="FM78" i="27" s="1"/>
  <c r="EB74" i="27"/>
  <c r="GV74" i="27" s="1"/>
  <c r="CT151" i="5"/>
  <c r="BO118" i="5"/>
  <c r="EW104" i="27"/>
  <c r="EW19" i="27"/>
  <c r="CJ119" i="5"/>
  <c r="BR153" i="5"/>
  <c r="EW10" i="27"/>
  <c r="DW163" i="5"/>
  <c r="DJ163" i="5" s="1"/>
  <c r="AV16" i="5"/>
  <c r="BI16" i="5" s="1"/>
  <c r="CC79" i="5"/>
  <c r="CQ79" i="5" s="1"/>
  <c r="CV37" i="23"/>
  <c r="CC72" i="5"/>
  <c r="BR71" i="5"/>
  <c r="CK8" i="23"/>
  <c r="DU95" i="23"/>
  <c r="DH95" i="23" s="1"/>
  <c r="CD49" i="5"/>
  <c r="BQ155" i="5"/>
  <c r="BR137" i="5"/>
  <c r="BQ117" i="5"/>
  <c r="FA61" i="27"/>
  <c r="CQ131" i="5"/>
  <c r="R149" i="5"/>
  <c r="CS131" i="5"/>
  <c r="DV51" i="27"/>
  <c r="GP51" i="27" s="1"/>
  <c r="CG28" i="23"/>
  <c r="BC42" i="23"/>
  <c r="BP42" i="23" s="1"/>
  <c r="BG199" i="3"/>
  <c r="FB103" i="27"/>
  <c r="W15" i="2"/>
  <c r="Q169" i="5"/>
  <c r="AA169" i="5" s="1"/>
  <c r="DU169" i="5" s="1"/>
  <c r="Q168" i="5"/>
  <c r="AA168" i="5" s="1"/>
  <c r="DU168" i="5" s="1"/>
  <c r="BF176" i="3"/>
  <c r="BH46" i="23"/>
  <c r="CH46" i="23"/>
  <c r="BE74" i="5"/>
  <c r="CE74" i="5"/>
  <c r="BQ90" i="23"/>
  <c r="DX90" i="23"/>
  <c r="FA28" i="27"/>
  <c r="EA28" i="27"/>
  <c r="EY103" i="27"/>
  <c r="FM103" i="27" s="1"/>
  <c r="S10" i="12" s="1"/>
  <c r="X102" i="3" s="1"/>
  <c r="DY103" i="27"/>
  <c r="BO162" i="5"/>
  <c r="DV162" i="5"/>
  <c r="DZ149" i="5"/>
  <c r="BS149" i="5"/>
  <c r="BM135" i="5"/>
  <c r="DT135" i="5"/>
  <c r="DY117" i="5"/>
  <c r="BR117" i="5"/>
  <c r="FC8" i="27"/>
  <c r="EC8" i="27"/>
  <c r="BE84" i="5"/>
  <c r="CE84" i="5"/>
  <c r="GV83" i="27"/>
  <c r="EO83" i="27"/>
  <c r="BE69" i="5"/>
  <c r="CE69" i="5"/>
  <c r="FB64" i="27"/>
  <c r="EB64" i="27"/>
  <c r="CJ50" i="23"/>
  <c r="BJ50" i="23"/>
  <c r="FB33" i="27"/>
  <c r="EB33" i="27"/>
  <c r="CE3" i="5"/>
  <c r="BE3" i="5"/>
  <c r="BI39" i="23"/>
  <c r="CI39" i="23"/>
  <c r="EA17" i="27"/>
  <c r="FA17" i="27"/>
  <c r="CI4" i="23"/>
  <c r="BI4" i="23"/>
  <c r="DZ88" i="27"/>
  <c r="EZ88" i="27"/>
  <c r="CH71" i="23"/>
  <c r="BH71" i="23"/>
  <c r="BH54" i="23"/>
  <c r="CH54" i="23"/>
  <c r="AX69" i="5"/>
  <c r="BX69" i="5"/>
  <c r="CL69" i="5" s="1"/>
  <c r="R164" i="5"/>
  <c r="EY47" i="27"/>
  <c r="DY47" i="27"/>
  <c r="DQ118" i="5"/>
  <c r="BJ118" i="5"/>
  <c r="AK118" i="5" s="1"/>
  <c r="FC12" i="27"/>
  <c r="EC12" i="27"/>
  <c r="EB85" i="27"/>
  <c r="FB85" i="27"/>
  <c r="EB70" i="27"/>
  <c r="FB70" i="27"/>
  <c r="EB50" i="27"/>
  <c r="FB50" i="27"/>
  <c r="CE16" i="5"/>
  <c r="BE16" i="5"/>
  <c r="BE10" i="5"/>
  <c r="CE10" i="5"/>
  <c r="FB3" i="27"/>
  <c r="EB3" i="27"/>
  <c r="FA76" i="27"/>
  <c r="EA76" i="27"/>
  <c r="EA57" i="27"/>
  <c r="FA57" i="27"/>
  <c r="EA39" i="27"/>
  <c r="FA39" i="27"/>
  <c r="CD10" i="5"/>
  <c r="BD10" i="5"/>
  <c r="FA4" i="27"/>
  <c r="EA4" i="27"/>
  <c r="BC98" i="5"/>
  <c r="CC98" i="5"/>
  <c r="EU70" i="27"/>
  <c r="DU70" i="27"/>
  <c r="GO70" i="27" s="1"/>
  <c r="DR24" i="5"/>
  <c r="BK24" i="5"/>
  <c r="BE118" i="3"/>
  <c r="DQ48" i="5"/>
  <c r="BJ48" i="5"/>
  <c r="FA5" i="27"/>
  <c r="EA5" i="27"/>
  <c r="FA31" i="27"/>
  <c r="EA31" i="27"/>
  <c r="EZ106" i="27"/>
  <c r="DZ106" i="27"/>
  <c r="EY35" i="27"/>
  <c r="FM35" i="27" s="1"/>
  <c r="DY35" i="27"/>
  <c r="DY148" i="5"/>
  <c r="BR148" i="5"/>
  <c r="BJ140" i="5"/>
  <c r="AK140" i="5" s="1"/>
  <c r="DQ140" i="5"/>
  <c r="DD140" i="5" s="1"/>
  <c r="BM133" i="5"/>
  <c r="DT133" i="5"/>
  <c r="BK3" i="23"/>
  <c r="CK3" i="23"/>
  <c r="FB111" i="27"/>
  <c r="EB111" i="27"/>
  <c r="EB75" i="27"/>
  <c r="FB75" i="27"/>
  <c r="EB57" i="27"/>
  <c r="FB57" i="27"/>
  <c r="BJ33" i="23"/>
  <c r="CJ33" i="23"/>
  <c r="EB10" i="27"/>
  <c r="FB10" i="27"/>
  <c r="BD84" i="5"/>
  <c r="CD84" i="5"/>
  <c r="BD89" i="5"/>
  <c r="CD89" i="5"/>
  <c r="CI70" i="23"/>
  <c r="BI70" i="23"/>
  <c r="CI49" i="23"/>
  <c r="BI49" i="23"/>
  <c r="CI17" i="23"/>
  <c r="BI17" i="23"/>
  <c r="EA10" i="27"/>
  <c r="FA10" i="27"/>
  <c r="CC107" i="5"/>
  <c r="BC107" i="5"/>
  <c r="BU87" i="23"/>
  <c r="EB87" i="23"/>
  <c r="DO87" i="23" s="1"/>
  <c r="CC70" i="5"/>
  <c r="BC70" i="5"/>
  <c r="BJ168" i="5"/>
  <c r="AK168" i="5" s="1"/>
  <c r="DQ168" i="5"/>
  <c r="DR149" i="5"/>
  <c r="BK149" i="5"/>
  <c r="BS143" i="5"/>
  <c r="DZ143" i="5"/>
  <c r="BJ138" i="5"/>
  <c r="AK138" i="5" s="1"/>
  <c r="DQ138" i="5"/>
  <c r="CF8" i="5"/>
  <c r="BF8" i="5"/>
  <c r="EC3" i="27"/>
  <c r="FC3" i="27"/>
  <c r="CJ110" i="23"/>
  <c r="BJ110" i="23"/>
  <c r="BE64" i="5"/>
  <c r="CE64" i="5"/>
  <c r="BE33" i="5"/>
  <c r="CE33" i="5"/>
  <c r="EB16" i="27"/>
  <c r="FB16" i="27"/>
  <c r="CJ3" i="23"/>
  <c r="BJ3" i="23"/>
  <c r="FA91" i="27"/>
  <c r="EA91" i="27"/>
  <c r="EA70" i="27"/>
  <c r="FA70" i="27"/>
  <c r="FA49" i="27"/>
  <c r="EA49" i="27"/>
  <c r="EZ109" i="27"/>
  <c r="DZ109" i="27"/>
  <c r="DZ60" i="27"/>
  <c r="EZ60" i="27"/>
  <c r="BO96" i="23"/>
  <c r="DV96" i="23"/>
  <c r="DX10" i="23"/>
  <c r="BQ10" i="23"/>
  <c r="AX82" i="5"/>
  <c r="BK82" i="5" s="1"/>
  <c r="BX82" i="5"/>
  <c r="BB109" i="5"/>
  <c r="BO109" i="5" s="1"/>
  <c r="CB109" i="5"/>
  <c r="CP109" i="5" s="1"/>
  <c r="EP85" i="27"/>
  <c r="GW85" i="27"/>
  <c r="EB54" i="27"/>
  <c r="GV54" i="27" s="1"/>
  <c r="FB54" i="27"/>
  <c r="DU86" i="27"/>
  <c r="GO86" i="27" s="1"/>
  <c r="EU86" i="27"/>
  <c r="BD58" i="23"/>
  <c r="BQ58" i="23" s="1"/>
  <c r="CD58" i="23"/>
  <c r="EZ94" i="27"/>
  <c r="DZ94" i="27"/>
  <c r="GT94" i="27" s="1"/>
  <c r="CC53" i="5"/>
  <c r="BC53" i="5"/>
  <c r="DW53" i="5" s="1"/>
  <c r="EY70" i="27"/>
  <c r="FM70" i="27" s="1"/>
  <c r="DY70" i="27"/>
  <c r="EL70" i="27" s="1"/>
  <c r="BG6" i="23"/>
  <c r="BT6" i="23" s="1"/>
  <c r="CG6" i="23"/>
  <c r="CU6" i="23" s="1"/>
  <c r="DX22" i="27"/>
  <c r="EX22" i="27"/>
  <c r="DW92" i="27"/>
  <c r="EJ92" i="27" s="1"/>
  <c r="EW92" i="27"/>
  <c r="BD68" i="23"/>
  <c r="DX68" i="23" s="1"/>
  <c r="CD68" i="23"/>
  <c r="BD4" i="23"/>
  <c r="DX4" i="23" s="1"/>
  <c r="CD4" i="23"/>
  <c r="DU12" i="27"/>
  <c r="GO12" i="27" s="1"/>
  <c r="EU12" i="27"/>
  <c r="BB37" i="23"/>
  <c r="DV37" i="23" s="1"/>
  <c r="CB37" i="23"/>
  <c r="CP37" i="23" s="1"/>
  <c r="AW23" i="5"/>
  <c r="BJ23" i="5" s="1"/>
  <c r="BW23" i="5"/>
  <c r="CK23" i="5" s="1"/>
  <c r="BJ164" i="3"/>
  <c r="DY73" i="27"/>
  <c r="GS73" i="27" s="1"/>
  <c r="BQ121" i="5"/>
  <c r="DX121" i="5"/>
  <c r="Q119" i="5"/>
  <c r="AA119" i="5" s="1"/>
  <c r="DU119" i="5" s="1"/>
  <c r="CL119" i="5"/>
  <c r="EB14" i="27"/>
  <c r="EO14" i="27" s="1"/>
  <c r="FB14" i="27"/>
  <c r="BD83" i="5"/>
  <c r="BQ83" i="5" s="1"/>
  <c r="CD83" i="5"/>
  <c r="BH62" i="23"/>
  <c r="EB62" i="23" s="1"/>
  <c r="CH62" i="23"/>
  <c r="R142" i="5"/>
  <c r="BQ101" i="5"/>
  <c r="Q135" i="5"/>
  <c r="AA135" i="5" s="1"/>
  <c r="DH135" i="5" s="1"/>
  <c r="BF158" i="3"/>
  <c r="BE126" i="3"/>
  <c r="FB86" i="27"/>
  <c r="BK40" i="5"/>
  <c r="CA25" i="5"/>
  <c r="BH48" i="23"/>
  <c r="BU48" i="23" s="1"/>
  <c r="BF5" i="3"/>
  <c r="BH131" i="3"/>
  <c r="DW123" i="5"/>
  <c r="DJ123" i="5" s="1"/>
  <c r="BZ77" i="5"/>
  <c r="BH61" i="23"/>
  <c r="EB61" i="23" s="1"/>
  <c r="DO61" i="23" s="1"/>
  <c r="DS127" i="5"/>
  <c r="U2" i="5"/>
  <c r="U104" i="3"/>
  <c r="V104" i="3" s="1"/>
  <c r="AX104" i="3" s="1"/>
  <c r="CQ179" i="5"/>
  <c r="CB5" i="5"/>
  <c r="CP5" i="5" s="1"/>
  <c r="BG121" i="3"/>
  <c r="BG166" i="3"/>
  <c r="BH197" i="3"/>
  <c r="EW35" i="27"/>
  <c r="CB82" i="5"/>
  <c r="CP82" i="5" s="1"/>
  <c r="CK132" i="5"/>
  <c r="DX154" i="5"/>
  <c r="DK154" i="5" s="1"/>
  <c r="BI141" i="5"/>
  <c r="AJ141" i="5" s="1"/>
  <c r="CR179" i="5"/>
  <c r="EB108" i="27"/>
  <c r="EO108" i="27" s="1"/>
  <c r="BI47" i="23"/>
  <c r="AY38" i="5"/>
  <c r="BA112" i="23"/>
  <c r="BF7" i="5"/>
  <c r="BS7" i="5" s="1"/>
  <c r="S10" i="2"/>
  <c r="C112" i="3" s="1"/>
  <c r="BH68" i="3"/>
  <c r="BJ23" i="3"/>
  <c r="ES33" i="27"/>
  <c r="FG33" i="27" s="1"/>
  <c r="CM129" i="5"/>
  <c r="BG86" i="23"/>
  <c r="EA86" i="23" s="1"/>
  <c r="CA82" i="5"/>
  <c r="CQ46" i="5"/>
  <c r="BA97" i="23"/>
  <c r="DU97" i="23" s="1"/>
  <c r="CF66" i="5"/>
  <c r="CK161" i="5"/>
  <c r="DT172" i="5"/>
  <c r="DX74" i="27"/>
  <c r="CR169" i="5"/>
  <c r="R157" i="5"/>
  <c r="CM140" i="5"/>
  <c r="BP128" i="5"/>
  <c r="BB15" i="23"/>
  <c r="DV15" i="23" s="1"/>
  <c r="BD62" i="23"/>
  <c r="BQ62" i="23" s="1"/>
  <c r="BF3" i="3"/>
  <c r="BF191" i="3"/>
  <c r="BF10" i="3"/>
  <c r="BI38" i="3"/>
  <c r="BF56" i="3"/>
  <c r="BI95" i="3"/>
  <c r="BE29" i="3"/>
  <c r="BG11" i="3"/>
  <c r="BJ60" i="3"/>
  <c r="BF50" i="3"/>
  <c r="EC84" i="27"/>
  <c r="CK54" i="23"/>
  <c r="DS169" i="5"/>
  <c r="CF111" i="5"/>
  <c r="DX153" i="5"/>
  <c r="DK153" i="5" s="1"/>
  <c r="CA28" i="23"/>
  <c r="CO28" i="23" s="1"/>
  <c r="DY80" i="23"/>
  <c r="R116" i="5"/>
  <c r="DV104" i="5"/>
  <c r="CE101" i="5"/>
  <c r="CQ157" i="5"/>
  <c r="AY8" i="5"/>
  <c r="DS8" i="5" s="1"/>
  <c r="DT5" i="27"/>
  <c r="EG5" i="27" s="1"/>
  <c r="CM125" i="5"/>
  <c r="CF109" i="5"/>
  <c r="CK144" i="5"/>
  <c r="BH155" i="3"/>
  <c r="BF12" i="23"/>
  <c r="CP101" i="23"/>
  <c r="BJ194" i="3"/>
  <c r="BI152" i="3"/>
  <c r="BI176" i="3"/>
  <c r="BF200" i="3"/>
  <c r="DX46" i="27"/>
  <c r="DY69" i="23"/>
  <c r="W6" i="2"/>
  <c r="FC9" i="27"/>
  <c r="EC9" i="27"/>
  <c r="EP9" i="27" s="1"/>
  <c r="EE25" i="23"/>
  <c r="BX25" i="23"/>
  <c r="CG96" i="23"/>
  <c r="CU96" i="23" s="1"/>
  <c r="CV96" i="23" s="1"/>
  <c r="BG96" i="23"/>
  <c r="BT96" i="23" s="1"/>
  <c r="FA47" i="27"/>
  <c r="EA47" i="27"/>
  <c r="BF29" i="3"/>
  <c r="CI13" i="23"/>
  <c r="DX66" i="23"/>
  <c r="BE5" i="3"/>
  <c r="BJ176" i="3"/>
  <c r="DT139" i="5"/>
  <c r="BH5" i="3"/>
  <c r="DX54" i="27"/>
  <c r="EV44" i="27"/>
  <c r="BG194" i="3"/>
  <c r="CG98" i="23"/>
  <c r="CU98" i="23" s="1"/>
  <c r="DV69" i="23"/>
  <c r="CH103" i="23"/>
  <c r="DY39" i="27"/>
  <c r="GS39" i="27" s="1"/>
  <c r="EY39" i="27"/>
  <c r="FM39" i="27" s="1"/>
  <c r="FN39" i="27" s="1"/>
  <c r="BG3" i="23"/>
  <c r="BT3" i="23" s="1"/>
  <c r="CG3" i="23"/>
  <c r="CU3" i="23" s="1"/>
  <c r="BF41" i="23"/>
  <c r="CF41" i="23"/>
  <c r="BZ40" i="5"/>
  <c r="AZ40" i="5"/>
  <c r="BM40" i="5" s="1"/>
  <c r="BZ5" i="5"/>
  <c r="AZ5" i="5"/>
  <c r="BM5" i="5" s="1"/>
  <c r="DY21" i="27"/>
  <c r="EL21" i="27" s="1"/>
  <c r="EY21" i="27"/>
  <c r="FM21" i="27" s="1"/>
  <c r="S13" i="12" s="1"/>
  <c r="X20" i="3" s="1"/>
  <c r="FA34" i="27"/>
  <c r="EA34" i="27"/>
  <c r="BC97" i="5"/>
  <c r="BP97" i="5" s="1"/>
  <c r="CC97" i="5"/>
  <c r="CQ97" i="5" s="1"/>
  <c r="CB66" i="5"/>
  <c r="CP66" i="5" s="1"/>
  <c r="BB66" i="5"/>
  <c r="BO66" i="5" s="1"/>
  <c r="CF46" i="5"/>
  <c r="BF46" i="5"/>
  <c r="BS46" i="5" s="1"/>
  <c r="DY62" i="27"/>
  <c r="GS62" i="27" s="1"/>
  <c r="EY62" i="27"/>
  <c r="FM62" i="27" s="1"/>
  <c r="DX97" i="27"/>
  <c r="EX97" i="27"/>
  <c r="DX78" i="27"/>
  <c r="EX78" i="27"/>
  <c r="EW111" i="27"/>
  <c r="DW111" i="27"/>
  <c r="EJ111" i="27" s="1"/>
  <c r="AZ87" i="5"/>
  <c r="DT87" i="5" s="1"/>
  <c r="BZ87" i="5"/>
  <c r="BE71" i="23"/>
  <c r="DY71" i="23" s="1"/>
  <c r="CE71" i="23"/>
  <c r="DZ96" i="27"/>
  <c r="GT96" i="27" s="1"/>
  <c r="EZ96" i="27"/>
  <c r="BG182" i="3"/>
  <c r="R5" i="11"/>
  <c r="T4" i="3" s="1"/>
  <c r="Q6" i="11"/>
  <c r="Q7" i="11" s="1"/>
  <c r="EC57" i="23"/>
  <c r="BV57" i="23"/>
  <c r="CF48" i="5"/>
  <c r="CC5" i="5"/>
  <c r="CK61" i="23"/>
  <c r="BK61" i="23"/>
  <c r="EE61" i="23" s="1"/>
  <c r="BD6" i="5"/>
  <c r="BQ6" i="5" s="1"/>
  <c r="CD6" i="5"/>
  <c r="BB70" i="5"/>
  <c r="DV70" i="5" s="1"/>
  <c r="CB70" i="5"/>
  <c r="CP70" i="5" s="1"/>
  <c r="AW45" i="5"/>
  <c r="BJ45" i="5" s="1"/>
  <c r="BW45" i="5"/>
  <c r="CK92" i="23"/>
  <c r="BK92" i="23"/>
  <c r="EE92" i="23" s="1"/>
  <c r="BQ63" i="23"/>
  <c r="DX63" i="23"/>
  <c r="CJ135" i="5"/>
  <c r="CM135" i="5"/>
  <c r="CN135" i="5"/>
  <c r="CM117" i="5"/>
  <c r="BQ145" i="5"/>
  <c r="DX145" i="5"/>
  <c r="BL95" i="5"/>
  <c r="DS95" i="5"/>
  <c r="DT36" i="27"/>
  <c r="GN36" i="27" s="1"/>
  <c r="ET36" i="27"/>
  <c r="CK56" i="23"/>
  <c r="BK56" i="23"/>
  <c r="EE56" i="23" s="1"/>
  <c r="DV38" i="23"/>
  <c r="BO38" i="23"/>
  <c r="AZ33" i="5"/>
  <c r="BZ33" i="5"/>
  <c r="CB85" i="5"/>
  <c r="CP85" i="5" s="1"/>
  <c r="BB85" i="5"/>
  <c r="BI35" i="23"/>
  <c r="EC35" i="23" s="1"/>
  <c r="CI35" i="23"/>
  <c r="DQ132" i="5"/>
  <c r="BJ132" i="5"/>
  <c r="EC52" i="23"/>
  <c r="BV52" i="23"/>
  <c r="BJ68" i="3"/>
  <c r="DS91" i="27"/>
  <c r="EF91" i="27" s="1"/>
  <c r="CR154" i="5"/>
  <c r="CQ7" i="5"/>
  <c r="W10" i="2"/>
  <c r="CH32" i="23"/>
  <c r="DZ135" i="5"/>
  <c r="W7" i="2"/>
  <c r="BC85" i="23"/>
  <c r="BP85" i="23" s="1"/>
  <c r="CC85" i="23"/>
  <c r="BW79" i="5"/>
  <c r="DV158" i="5"/>
  <c r="BO158" i="5"/>
  <c r="BM164" i="5"/>
  <c r="CH15" i="23"/>
  <c r="BH15" i="23"/>
  <c r="BU15" i="23" s="1"/>
  <c r="BC38" i="5"/>
  <c r="CC38" i="5"/>
  <c r="CQ38" i="5" s="1"/>
  <c r="EC14" i="27"/>
  <c r="GW14" i="27" s="1"/>
  <c r="FC14" i="27"/>
  <c r="BV102" i="5"/>
  <c r="CJ102" i="5" s="1"/>
  <c r="AV102" i="5"/>
  <c r="DP102" i="5" s="1"/>
  <c r="DC102" i="5" s="1"/>
  <c r="V15" i="6" s="1"/>
  <c r="BY30" i="5"/>
  <c r="AY30" i="5"/>
  <c r="CE103" i="5"/>
  <c r="BE103" i="5"/>
  <c r="DY103" i="5" s="1"/>
  <c r="CG104" i="23"/>
  <c r="BG104" i="23"/>
  <c r="BT104" i="23" s="1"/>
  <c r="BM161" i="5"/>
  <c r="DT161" i="5"/>
  <c r="DQ144" i="5"/>
  <c r="BJ144" i="5"/>
  <c r="BI120" i="5"/>
  <c r="DP120" i="5"/>
  <c r="DE120" i="5" s="1"/>
  <c r="BB103" i="5"/>
  <c r="CB103" i="5"/>
  <c r="CP103" i="5" s="1"/>
  <c r="CH31" i="23"/>
  <c r="BH31" i="23"/>
  <c r="BH152" i="3"/>
  <c r="BF11" i="3"/>
  <c r="BG68" i="3"/>
  <c r="BX10" i="5"/>
  <c r="BU32" i="23"/>
  <c r="BU103" i="23"/>
  <c r="BU13" i="23"/>
  <c r="BW32" i="5"/>
  <c r="BJ169" i="5"/>
  <c r="DQ169" i="5"/>
  <c r="BF180" i="3"/>
  <c r="BJ188" i="3"/>
  <c r="BF192" i="3"/>
  <c r="BE175" i="3"/>
  <c r="BH187" i="3"/>
  <c r="BD82" i="23"/>
  <c r="DX82" i="23" s="1"/>
  <c r="CS141" i="5"/>
  <c r="CR141" i="5"/>
  <c r="CN116" i="5"/>
  <c r="CL116" i="5"/>
  <c r="CK116" i="5"/>
  <c r="CB44" i="5"/>
  <c r="CP44" i="5" s="1"/>
  <c r="CJ73" i="23"/>
  <c r="BJ73" i="23"/>
  <c r="ED73" i="23" s="1"/>
  <c r="CD23" i="5"/>
  <c r="BD23" i="5"/>
  <c r="DX23" i="5" s="1"/>
  <c r="DW31" i="27"/>
  <c r="EW31" i="27"/>
  <c r="BE55" i="5"/>
  <c r="DY55" i="5" s="1"/>
  <c r="CE55" i="5"/>
  <c r="CA108" i="5"/>
  <c r="BA108" i="5"/>
  <c r="BD6" i="23"/>
  <c r="DX6" i="23" s="1"/>
  <c r="CD6" i="23"/>
  <c r="BE13" i="5"/>
  <c r="BR13" i="5" s="1"/>
  <c r="BH149" i="3"/>
  <c r="BP149" i="5"/>
  <c r="DW149" i="5"/>
  <c r="DJ149" i="5" s="1"/>
  <c r="BR96" i="5"/>
  <c r="CI48" i="23"/>
  <c r="BI48" i="23"/>
  <c r="CM156" i="5"/>
  <c r="CK146" i="5"/>
  <c r="CL153" i="5"/>
  <c r="CK153" i="5"/>
  <c r="CK135" i="5"/>
  <c r="EZ5" i="27"/>
  <c r="DZ5" i="27"/>
  <c r="EY87" i="27"/>
  <c r="DY87" i="27"/>
  <c r="BK34" i="23"/>
  <c r="CK34" i="23"/>
  <c r="EY105" i="27"/>
  <c r="FM105" i="27" s="1"/>
  <c r="DY105" i="27"/>
  <c r="EZ31" i="27"/>
  <c r="DZ31" i="27"/>
  <c r="DS99" i="27"/>
  <c r="ES99" i="27"/>
  <c r="FG99" i="27" s="1"/>
  <c r="CE82" i="23"/>
  <c r="DV132" i="5"/>
  <c r="CD101" i="5"/>
  <c r="CR101" i="5" s="1"/>
  <c r="CN141" i="5"/>
  <c r="BJ191" i="3"/>
  <c r="BI68" i="3"/>
  <c r="CH34" i="23"/>
  <c r="BH34" i="23"/>
  <c r="EY99" i="27"/>
  <c r="FM99" i="27" s="1"/>
  <c r="DY99" i="27"/>
  <c r="EC48" i="27"/>
  <c r="FC48" i="27"/>
  <c r="BL119" i="5"/>
  <c r="DS119" i="5"/>
  <c r="BR42" i="23"/>
  <c r="DY42" i="23"/>
  <c r="BG79" i="23"/>
  <c r="CG79" i="23"/>
  <c r="CU79" i="23" s="1"/>
  <c r="CK167" i="5"/>
  <c r="CQ57" i="5"/>
  <c r="BH5" i="23"/>
  <c r="CH5" i="23"/>
  <c r="EZ28" i="27"/>
  <c r="DZ28" i="27"/>
  <c r="EY106" i="27"/>
  <c r="DY106" i="27"/>
  <c r="EZ34" i="27"/>
  <c r="DZ34" i="27"/>
  <c r="EZ104" i="27"/>
  <c r="FN104" i="27" s="1"/>
  <c r="DZ104" i="27"/>
  <c r="FA35" i="27"/>
  <c r="EA35" i="27"/>
  <c r="EC34" i="27"/>
  <c r="FC34" i="27"/>
  <c r="BO154" i="5"/>
  <c r="DV154" i="5"/>
  <c r="BP117" i="5"/>
  <c r="DW117" i="5"/>
  <c r="DJ117" i="5" s="1"/>
  <c r="EY79" i="27"/>
  <c r="FM79" i="27" s="1"/>
  <c r="DY79" i="27"/>
  <c r="BI2" i="3"/>
  <c r="CS47" i="5"/>
  <c r="CS154" i="5"/>
  <c r="R152" i="5"/>
  <c r="BE21" i="3"/>
  <c r="BJ67" i="3"/>
  <c r="BE74" i="3"/>
  <c r="BH194" i="3"/>
  <c r="BH200" i="3"/>
  <c r="DY168" i="5"/>
  <c r="BR168" i="5"/>
  <c r="BS161" i="5"/>
  <c r="DZ161" i="5"/>
  <c r="DV120" i="5"/>
  <c r="BO120" i="5"/>
  <c r="BE171" i="3"/>
  <c r="BF155" i="3"/>
  <c r="BH127" i="3"/>
  <c r="BH119" i="3"/>
  <c r="BI184" i="3"/>
  <c r="BG172" i="3"/>
  <c r="BH164" i="3"/>
  <c r="BH156" i="3"/>
  <c r="BI126" i="3"/>
  <c r="BF116" i="3"/>
  <c r="BE114" i="3"/>
  <c r="BH118" i="3"/>
  <c r="BI120" i="3"/>
  <c r="BI41" i="3"/>
  <c r="BF35" i="3"/>
  <c r="BF60" i="3"/>
  <c r="BG152" i="3"/>
  <c r="BH158" i="3"/>
  <c r="BH162" i="3"/>
  <c r="BI198" i="3"/>
  <c r="BF149" i="3"/>
  <c r="BF123" i="3"/>
  <c r="BH154" i="3"/>
  <c r="DV169" i="5"/>
  <c r="BO169" i="5"/>
  <c r="BQ167" i="5"/>
  <c r="DX167" i="5"/>
  <c r="DK167" i="5" s="1"/>
  <c r="BL166" i="5"/>
  <c r="DS166" i="5"/>
  <c r="DZ164" i="5"/>
  <c r="BS164" i="5"/>
  <c r="BS163" i="5"/>
  <c r="DZ163" i="5"/>
  <c r="DQ159" i="5"/>
  <c r="DD159" i="5" s="1"/>
  <c r="BJ159" i="5"/>
  <c r="AK159" i="5" s="1"/>
  <c r="DY157" i="5"/>
  <c r="BR157" i="5"/>
  <c r="DP155" i="5"/>
  <c r="DC155" i="5" s="1"/>
  <c r="BI155" i="5"/>
  <c r="AJ155" i="5" s="1"/>
  <c r="DX146" i="5"/>
  <c r="DK146" i="5" s="1"/>
  <c r="BQ146" i="5"/>
  <c r="BP144" i="5"/>
  <c r="DW144" i="5"/>
  <c r="DJ144" i="5" s="1"/>
  <c r="DX133" i="5"/>
  <c r="DK133" i="5" s="1"/>
  <c r="BQ133" i="5"/>
  <c r="DS131" i="5"/>
  <c r="BL131" i="5"/>
  <c r="BL129" i="5"/>
  <c r="DS129" i="5"/>
  <c r="BR127" i="5"/>
  <c r="DY127" i="5"/>
  <c r="BR126" i="5"/>
  <c r="DY126" i="5"/>
  <c r="BL115" i="5"/>
  <c r="DS115" i="5"/>
  <c r="BD29" i="5"/>
  <c r="CD29" i="5"/>
  <c r="DR151" i="5"/>
  <c r="BK151" i="5"/>
  <c r="BM147" i="5"/>
  <c r="DT147" i="5"/>
  <c r="DP101" i="5"/>
  <c r="DC101" i="5" s="1"/>
  <c r="BI101" i="5"/>
  <c r="AJ101" i="5" s="1"/>
  <c r="C102" i="6" s="1"/>
  <c r="Q116" i="5"/>
  <c r="AA116" i="5" s="1"/>
  <c r="DH116" i="5" s="1"/>
  <c r="BH181" i="3"/>
  <c r="Q159" i="5"/>
  <c r="AA159" i="5" s="1"/>
  <c r="AB159" i="5" s="1"/>
  <c r="BN159" i="5" s="1"/>
  <c r="CR151" i="5"/>
  <c r="CR145" i="5"/>
  <c r="R134" i="5"/>
  <c r="BG134" i="3"/>
  <c r="BH139" i="3"/>
  <c r="BS151" i="5"/>
  <c r="DZ151" i="5"/>
  <c r="BI145" i="5"/>
  <c r="AJ145" i="5" s="1"/>
  <c r="DP145" i="5"/>
  <c r="DC145" i="5" s="1"/>
  <c r="DP134" i="5"/>
  <c r="DC134" i="5" s="1"/>
  <c r="BI134" i="5"/>
  <c r="AJ134" i="5" s="1"/>
  <c r="DR128" i="5"/>
  <c r="BK128" i="5"/>
  <c r="BR118" i="5"/>
  <c r="DY118" i="5"/>
  <c r="EF103" i="27"/>
  <c r="DG103" i="27" s="1"/>
  <c r="GM103" i="27"/>
  <c r="FZ103" i="27" s="1"/>
  <c r="BE159" i="3"/>
  <c r="BF182" i="3"/>
  <c r="BI111" i="3"/>
  <c r="BI81" i="3"/>
  <c r="BG90" i="3"/>
  <c r="BJ85" i="3"/>
  <c r="BG6" i="3"/>
  <c r="BF37" i="3"/>
  <c r="BG45" i="3"/>
  <c r="BE56" i="3"/>
  <c r="BF22" i="3"/>
  <c r="BH16" i="3"/>
  <c r="BF26" i="3"/>
  <c r="BG50" i="3"/>
  <c r="BH88" i="3"/>
  <c r="BE10" i="3"/>
  <c r="BF23" i="3"/>
  <c r="BH52" i="3"/>
  <c r="BG13" i="3"/>
  <c r="BF36" i="3"/>
  <c r="BF44" i="3"/>
  <c r="BG9" i="3"/>
  <c r="BE19" i="3"/>
  <c r="BE201" i="3"/>
  <c r="BG185" i="3"/>
  <c r="BJ153" i="3"/>
  <c r="BE113" i="3"/>
  <c r="BI40" i="3"/>
  <c r="BF59" i="3"/>
  <c r="BF69" i="3"/>
  <c r="BI108" i="3"/>
  <c r="BH188" i="3"/>
  <c r="BE180" i="3"/>
  <c r="BE148" i="3"/>
  <c r="BI140" i="3"/>
  <c r="BJ132" i="3"/>
  <c r="BH124" i="3"/>
  <c r="BG110" i="3"/>
  <c r="BJ186" i="3"/>
  <c r="BK163" i="5"/>
  <c r="DR163" i="5"/>
  <c r="DR162" i="5"/>
  <c r="BK162" i="5"/>
  <c r="DV161" i="5"/>
  <c r="BO161" i="5"/>
  <c r="BJ158" i="5"/>
  <c r="AK158" i="5" s="1"/>
  <c r="DQ158" i="5"/>
  <c r="DD158" i="5" s="1"/>
  <c r="DP153" i="5"/>
  <c r="DC153" i="5" s="1"/>
  <c r="BI153" i="5"/>
  <c r="AJ153" i="5" s="1"/>
  <c r="DZ150" i="5"/>
  <c r="BS150" i="5"/>
  <c r="BK150" i="5"/>
  <c r="DR150" i="5"/>
  <c r="DP146" i="5"/>
  <c r="DC146" i="5" s="1"/>
  <c r="BI146" i="5"/>
  <c r="AJ146" i="5" s="1"/>
  <c r="BS142" i="5"/>
  <c r="DZ142" i="5"/>
  <c r="BJ137" i="5"/>
  <c r="DQ137" i="5"/>
  <c r="DD137" i="5" s="1"/>
  <c r="BI136" i="5"/>
  <c r="AJ136" i="5" s="1"/>
  <c r="DP136" i="5"/>
  <c r="DC136" i="5" s="1"/>
  <c r="BI135" i="5"/>
  <c r="AJ135" i="5" s="1"/>
  <c r="DP135" i="5"/>
  <c r="DC135" i="5" s="1"/>
  <c r="BI133" i="5"/>
  <c r="AJ133" i="5" s="1"/>
  <c r="DP133" i="5"/>
  <c r="DC133" i="5" s="1"/>
  <c r="DW129" i="5"/>
  <c r="DJ129" i="5" s="1"/>
  <c r="BP129" i="5"/>
  <c r="BJ127" i="5"/>
  <c r="DQ127" i="5"/>
  <c r="DY125" i="5"/>
  <c r="BR125" i="5"/>
  <c r="BJ125" i="5"/>
  <c r="AK125" i="5" s="1"/>
  <c r="DQ125" i="5"/>
  <c r="DD125" i="5" s="1"/>
  <c r="BP121" i="5"/>
  <c r="DW121" i="5"/>
  <c r="DJ121" i="5" s="1"/>
  <c r="BJ117" i="5"/>
  <c r="DQ117" i="5"/>
  <c r="BM116" i="5"/>
  <c r="DT116" i="5"/>
  <c r="BO141" i="5"/>
  <c r="DV141" i="5"/>
  <c r="DT155" i="5"/>
  <c r="BM155" i="5"/>
  <c r="BN98" i="23"/>
  <c r="AO98" i="23" s="1"/>
  <c r="DU98" i="23"/>
  <c r="DH98" i="23" s="1"/>
  <c r="DX38" i="23"/>
  <c r="BQ38" i="23"/>
  <c r="DP29" i="5"/>
  <c r="DC29" i="5" s="1"/>
  <c r="V13" i="6" s="1"/>
  <c r="BI29" i="5"/>
  <c r="AJ29" i="5" s="1"/>
  <c r="C30" i="6" s="1"/>
  <c r="F30" i="6" s="1"/>
  <c r="N13" i="6" s="1"/>
  <c r="BS109" i="5"/>
  <c r="DZ109" i="5"/>
  <c r="GM107" i="27"/>
  <c r="FZ107" i="27" s="1"/>
  <c r="EF107" i="27"/>
  <c r="DG107" i="27" s="1"/>
  <c r="DU44" i="23"/>
  <c r="DH44" i="23" s="1"/>
  <c r="BN44" i="23"/>
  <c r="AO44" i="23" s="1"/>
  <c r="GW54" i="27"/>
  <c r="EP54" i="27"/>
  <c r="BW85" i="23"/>
  <c r="ED85" i="23"/>
  <c r="CJ107" i="23"/>
  <c r="BJ107" i="23"/>
  <c r="EX40" i="27"/>
  <c r="DX40" i="27"/>
  <c r="CB33" i="23"/>
  <c r="BB33" i="23"/>
  <c r="CB17" i="23"/>
  <c r="CP17" i="23" s="1"/>
  <c r="BB17" i="23"/>
  <c r="DZ49" i="27"/>
  <c r="EZ49" i="27"/>
  <c r="BD18" i="23"/>
  <c r="CD18" i="23"/>
  <c r="CC15" i="23"/>
  <c r="BC15" i="23"/>
  <c r="DY97" i="27"/>
  <c r="EY97" i="27"/>
  <c r="FM97" i="27" s="1"/>
  <c r="CC97" i="23"/>
  <c r="BC97" i="23"/>
  <c r="BT37" i="23"/>
  <c r="EA37" i="23"/>
  <c r="BI16" i="3"/>
  <c r="BH23" i="3"/>
  <c r="BE23" i="3"/>
  <c r="BG19" i="3"/>
  <c r="BG41" i="3"/>
  <c r="BJ43" i="3"/>
  <c r="BH45" i="3"/>
  <c r="BG29" i="3"/>
  <c r="BE60" i="3"/>
  <c r="BG60" i="3"/>
  <c r="BJ111" i="3"/>
  <c r="BI10" i="3"/>
  <c r="BF52" i="3"/>
  <c r="BE110" i="3"/>
  <c r="ES16" i="27"/>
  <c r="FG16" i="27" s="1"/>
  <c r="DT40" i="27"/>
  <c r="EG40" i="27" s="1"/>
  <c r="GW45" i="27"/>
  <c r="EU102" i="27"/>
  <c r="CF27" i="23"/>
  <c r="BH116" i="3"/>
  <c r="BG113" i="3"/>
  <c r="BF19" i="3"/>
  <c r="BE155" i="3"/>
  <c r="BG126" i="3"/>
  <c r="BF126" i="3"/>
  <c r="BH191" i="3"/>
  <c r="BI162" i="3"/>
  <c r="BH123" i="3"/>
  <c r="BI43" i="3"/>
  <c r="CM159" i="5"/>
  <c r="BI118" i="3"/>
  <c r="BJ11" i="3"/>
  <c r="BI44" i="3"/>
  <c r="BI50" i="3"/>
  <c r="BH29" i="3"/>
  <c r="BF110" i="3"/>
  <c r="BJ90" i="3"/>
  <c r="BE59" i="3"/>
  <c r="DW59" i="27"/>
  <c r="GQ59" i="27" s="1"/>
  <c r="BH11" i="3"/>
  <c r="BE156" i="3"/>
  <c r="Q141" i="5"/>
  <c r="AA141" i="5" s="1"/>
  <c r="DH141" i="5" s="1"/>
  <c r="DU5" i="23"/>
  <c r="DH5" i="23" s="1"/>
  <c r="DX95" i="27"/>
  <c r="BF86" i="5"/>
  <c r="BS86" i="5" s="1"/>
  <c r="CE99" i="23"/>
  <c r="BE44" i="3"/>
  <c r="CQ169" i="5"/>
  <c r="EZ11" i="27"/>
  <c r="EN16" i="27"/>
  <c r="S16" i="2"/>
  <c r="C27" i="3" s="1"/>
  <c r="DW75" i="27"/>
  <c r="GQ75" i="27" s="1"/>
  <c r="CN151" i="5"/>
  <c r="CP134" i="5"/>
  <c r="CQ134" i="5" s="1"/>
  <c r="BE188" i="3"/>
  <c r="BH172" i="3"/>
  <c r="BG154" i="3"/>
  <c r="BG108" i="3"/>
  <c r="BJ63" i="23"/>
  <c r="BW63" i="23" s="1"/>
  <c r="BH198" i="3"/>
  <c r="ET52" i="27"/>
  <c r="BX30" i="5"/>
  <c r="BF102" i="5"/>
  <c r="BS102" i="5" s="1"/>
  <c r="BJ149" i="3"/>
  <c r="AW69" i="5"/>
  <c r="BJ69" i="5" s="1"/>
  <c r="AV8" i="5"/>
  <c r="DP8" i="5" s="1"/>
  <c r="CC22" i="5"/>
  <c r="CK151" i="5"/>
  <c r="GS40" i="27"/>
  <c r="EX60" i="27"/>
  <c r="AW6" i="5"/>
  <c r="BJ6" i="5" s="1"/>
  <c r="CA44" i="23"/>
  <c r="CO44" i="23" s="1"/>
  <c r="Q156" i="5"/>
  <c r="AA156" i="5" s="1"/>
  <c r="AB156" i="5" s="1"/>
  <c r="BN156" i="5" s="1"/>
  <c r="BF74" i="23"/>
  <c r="BU19" i="23"/>
  <c r="EX4" i="27"/>
  <c r="BA7" i="5"/>
  <c r="BF67" i="5"/>
  <c r="BS67" i="5" s="1"/>
  <c r="CA45" i="23"/>
  <c r="CO45" i="23" s="1"/>
  <c r="BU9" i="23"/>
  <c r="AY61" i="5"/>
  <c r="DS61" i="5" s="1"/>
  <c r="CF100" i="23"/>
  <c r="BA18" i="23"/>
  <c r="CA18" i="23"/>
  <c r="CO18" i="23" s="1"/>
  <c r="DP23" i="5"/>
  <c r="DC23" i="5" s="1"/>
  <c r="BI23" i="5"/>
  <c r="AJ23" i="5" s="1"/>
  <c r="C24" i="6" s="1"/>
  <c r="EZ38" i="27"/>
  <c r="DZ38" i="27"/>
  <c r="BP5" i="5"/>
  <c r="DW5" i="5"/>
  <c r="CE44" i="5"/>
  <c r="BE44" i="5"/>
  <c r="BL113" i="5"/>
  <c r="DS113" i="5"/>
  <c r="BK84" i="23"/>
  <c r="CK84" i="23"/>
  <c r="BE106" i="5"/>
  <c r="CE106" i="5"/>
  <c r="DY101" i="27"/>
  <c r="EY101" i="27"/>
  <c r="FM101" i="27" s="1"/>
  <c r="S18" i="12" s="1"/>
  <c r="X100" i="3" s="1"/>
  <c r="BG71" i="23"/>
  <c r="CG71" i="23"/>
  <c r="CU71" i="23" s="1"/>
  <c r="CF15" i="23"/>
  <c r="BF15" i="23"/>
  <c r="BZ39" i="5"/>
  <c r="AZ39" i="5"/>
  <c r="DW26" i="27"/>
  <c r="EW26" i="27"/>
  <c r="CD61" i="23"/>
  <c r="BD61" i="23"/>
  <c r="EV38" i="27"/>
  <c r="DV38" i="27"/>
  <c r="GP38" i="27" s="1"/>
  <c r="BB46" i="23"/>
  <c r="CB46" i="23"/>
  <c r="BG109" i="23"/>
  <c r="CG109" i="23"/>
  <c r="CU109" i="23" s="1"/>
  <c r="EX25" i="27"/>
  <c r="DX25" i="27"/>
  <c r="AY29" i="5"/>
  <c r="BY29" i="5"/>
  <c r="GS65" i="27"/>
  <c r="EL65" i="27"/>
  <c r="BX22" i="5"/>
  <c r="AX22" i="5"/>
  <c r="CC61" i="5"/>
  <c r="CQ61" i="5" s="1"/>
  <c r="BC61" i="5"/>
  <c r="CG44" i="23"/>
  <c r="CU44" i="23" s="1"/>
  <c r="BG44" i="23"/>
  <c r="EW81" i="27"/>
  <c r="DW81" i="27"/>
  <c r="DV38" i="5"/>
  <c r="BO38" i="5"/>
  <c r="BW21" i="5"/>
  <c r="AW21" i="5"/>
  <c r="BQ49" i="5"/>
  <c r="DX49" i="5"/>
  <c r="BX65" i="5"/>
  <c r="AX65" i="5"/>
  <c r="CF14" i="5"/>
  <c r="BF14" i="5"/>
  <c r="FC111" i="27"/>
  <c r="EC111" i="27"/>
  <c r="EC68" i="27"/>
  <c r="FC68" i="27"/>
  <c r="BF54" i="23"/>
  <c r="CF54" i="23"/>
  <c r="ES90" i="27"/>
  <c r="DS90" i="27"/>
  <c r="BQ92" i="5"/>
  <c r="DX92" i="5"/>
  <c r="AV107" i="5"/>
  <c r="BV107" i="5"/>
  <c r="CJ107" i="5" s="1"/>
  <c r="BB86" i="23"/>
  <c r="CB86" i="23"/>
  <c r="CD24" i="5"/>
  <c r="BD24" i="5"/>
  <c r="BD30" i="23"/>
  <c r="CD30" i="23"/>
  <c r="EU50" i="27"/>
  <c r="DU50" i="27"/>
  <c r="GO50" i="27" s="1"/>
  <c r="AX96" i="5"/>
  <c r="BX96" i="5"/>
  <c r="CL96" i="5" s="1"/>
  <c r="BW17" i="5"/>
  <c r="AW17" i="5"/>
  <c r="DS91" i="5"/>
  <c r="BL91" i="5"/>
  <c r="BV18" i="5"/>
  <c r="CJ18" i="5" s="1"/>
  <c r="AV18" i="5"/>
  <c r="FC102" i="27"/>
  <c r="EC102" i="27"/>
  <c r="FC61" i="27"/>
  <c r="EC61" i="27"/>
  <c r="FB44" i="27"/>
  <c r="EB44" i="27"/>
  <c r="EY77" i="27"/>
  <c r="DY77" i="27"/>
  <c r="DY78" i="23"/>
  <c r="BR78" i="23"/>
  <c r="BB36" i="23"/>
  <c r="CB36" i="23"/>
  <c r="CP36" i="23" s="1"/>
  <c r="CJ97" i="23"/>
  <c r="BJ97" i="23"/>
  <c r="BK14" i="23"/>
  <c r="CK14" i="23"/>
  <c r="DX71" i="27"/>
  <c r="EX71" i="27"/>
  <c r="BV88" i="5"/>
  <c r="CJ88" i="5" s="1"/>
  <c r="AV88" i="5"/>
  <c r="BA102" i="5"/>
  <c r="CA102" i="5"/>
  <c r="BX50" i="5"/>
  <c r="AX50" i="5"/>
  <c r="BF16" i="3"/>
  <c r="BG23" i="3"/>
  <c r="BI19" i="3"/>
  <c r="BF41" i="3"/>
  <c r="BJ41" i="3"/>
  <c r="BJ44" i="3"/>
  <c r="BF43" i="3"/>
  <c r="BJ45" i="3"/>
  <c r="BJ29" i="3"/>
  <c r="BI29" i="3"/>
  <c r="BH60" i="3"/>
  <c r="BH111" i="3"/>
  <c r="BG10" i="3"/>
  <c r="BJ52" i="3"/>
  <c r="BH110" i="3"/>
  <c r="BJ88" i="3"/>
  <c r="ET61" i="27"/>
  <c r="FC18" i="27"/>
  <c r="EB38" i="27"/>
  <c r="GV38" i="27" s="1"/>
  <c r="GW56" i="27"/>
  <c r="ET50" i="27"/>
  <c r="EV82" i="27"/>
  <c r="ES6" i="27"/>
  <c r="FG6" i="27" s="1"/>
  <c r="BI119" i="3"/>
  <c r="BI114" i="3"/>
  <c r="BJ16" i="3"/>
  <c r="BI155" i="3"/>
  <c r="BJ126" i="3"/>
  <c r="CL156" i="5"/>
  <c r="BI158" i="3"/>
  <c r="BI180" i="3"/>
  <c r="BG123" i="3"/>
  <c r="BG122" i="3"/>
  <c r="BS154" i="5"/>
  <c r="BF186" i="3"/>
  <c r="BG188" i="3"/>
  <c r="BI132" i="3"/>
  <c r="BE85" i="3"/>
  <c r="BH108" i="3"/>
  <c r="BI110" i="3"/>
  <c r="BE45" i="3"/>
  <c r="BI11" i="3"/>
  <c r="FB72" i="27"/>
  <c r="ET78" i="27"/>
  <c r="BJ37" i="23"/>
  <c r="BW37" i="23" s="1"/>
  <c r="BH19" i="3"/>
  <c r="CS169" i="5"/>
  <c r="W16" i="2"/>
  <c r="DV5" i="5"/>
  <c r="DY29" i="5"/>
  <c r="BA81" i="23"/>
  <c r="BN81" i="23" s="1"/>
  <c r="BX66" i="5"/>
  <c r="BI172" i="3"/>
  <c r="BG162" i="3"/>
  <c r="DY38" i="27"/>
  <c r="EL38" i="27" s="1"/>
  <c r="CS151" i="5"/>
  <c r="BA85" i="5"/>
  <c r="CB93" i="23"/>
  <c r="CB54" i="5"/>
  <c r="CP54" i="5" s="1"/>
  <c r="DW29" i="27"/>
  <c r="EJ29" i="27" s="1"/>
  <c r="EB61" i="27"/>
  <c r="EO61" i="27" s="1"/>
  <c r="FC54" i="27"/>
  <c r="ES104" i="27"/>
  <c r="FG104" i="27" s="1"/>
  <c r="BR86" i="5"/>
  <c r="AY99" i="5"/>
  <c r="DS99" i="5" s="1"/>
  <c r="AZ80" i="5"/>
  <c r="DT80" i="5" s="1"/>
  <c r="BF171" i="3"/>
  <c r="BE149" i="3"/>
  <c r="EV57" i="27"/>
  <c r="CF92" i="23"/>
  <c r="CT144" i="5"/>
  <c r="DV174" i="5"/>
  <c r="CS152" i="5"/>
  <c r="EV11" i="27"/>
  <c r="R120" i="5"/>
  <c r="DU31" i="23"/>
  <c r="DH31" i="23" s="1"/>
  <c r="EU75" i="27"/>
  <c r="ET87" i="27"/>
  <c r="BZ26" i="5"/>
  <c r="BY17" i="5"/>
  <c r="CA66" i="23"/>
  <c r="CO66" i="23" s="1"/>
  <c r="BX71" i="5"/>
  <c r="EU71" i="27"/>
  <c r="CG53" i="23"/>
  <c r="CU53" i="23" s="1"/>
  <c r="ED93" i="23"/>
  <c r="CP48" i="23"/>
  <c r="BO43" i="5"/>
  <c r="BX41" i="23"/>
  <c r="CQ158" i="5"/>
  <c r="CH9" i="23"/>
  <c r="BI25" i="3"/>
  <c r="BH42" i="3"/>
  <c r="BE71" i="3"/>
  <c r="BF79" i="3"/>
  <c r="BI88" i="3"/>
  <c r="BJ99" i="3"/>
  <c r="BF13" i="3"/>
  <c r="BG35" i="3"/>
  <c r="BH145" i="3"/>
  <c r="BG24" i="3"/>
  <c r="BF95" i="3"/>
  <c r="BH80" i="3"/>
  <c r="BJ56" i="3"/>
  <c r="BH37" i="3"/>
  <c r="CF25" i="23"/>
  <c r="ES107" i="27"/>
  <c r="FG107" i="27" s="1"/>
  <c r="BS48" i="5"/>
  <c r="DZ48" i="5"/>
  <c r="BO101" i="23"/>
  <c r="AP101" i="23" s="1"/>
  <c r="DV101" i="23"/>
  <c r="DI101" i="23" s="1"/>
  <c r="CF71" i="23"/>
  <c r="BF71" i="23"/>
  <c r="CK101" i="23"/>
  <c r="BK101" i="23"/>
  <c r="BF83" i="5"/>
  <c r="CF83" i="5"/>
  <c r="BS50" i="5"/>
  <c r="DZ50" i="5"/>
  <c r="BJ94" i="23"/>
  <c r="CJ94" i="23"/>
  <c r="BH6" i="23"/>
  <c r="CH6" i="23"/>
  <c r="DX15" i="27"/>
  <c r="EX15" i="27"/>
  <c r="EW39" i="27"/>
  <c r="DW39" i="27"/>
  <c r="DS73" i="5"/>
  <c r="BL73" i="5"/>
  <c r="DV61" i="27"/>
  <c r="GP61" i="27" s="1"/>
  <c r="EV61" i="27"/>
  <c r="AX70" i="5"/>
  <c r="BX70" i="5"/>
  <c r="BA29" i="23"/>
  <c r="CA29" i="23"/>
  <c r="CO29" i="23" s="1"/>
  <c r="BW77" i="5"/>
  <c r="AW77" i="5"/>
  <c r="EY110" i="27"/>
  <c r="FM110" i="27" s="1"/>
  <c r="DY110" i="27"/>
  <c r="AW43" i="5"/>
  <c r="BW43" i="5"/>
  <c r="ET33" i="27"/>
  <c r="DT33" i="27"/>
  <c r="EV29" i="27"/>
  <c r="DV29" i="27"/>
  <c r="GP29" i="27" s="1"/>
  <c r="BQ44" i="5"/>
  <c r="DX44" i="5"/>
  <c r="EZ61" i="27"/>
  <c r="DZ61" i="27"/>
  <c r="CB71" i="5"/>
  <c r="CP71" i="5" s="1"/>
  <c r="BB71" i="5"/>
  <c r="BB21" i="23"/>
  <c r="CB21" i="23"/>
  <c r="CG41" i="23"/>
  <c r="CU41" i="23" s="1"/>
  <c r="BG41" i="23"/>
  <c r="CG65" i="23"/>
  <c r="BG65" i="23"/>
  <c r="BP113" i="5"/>
  <c r="DW113" i="5"/>
  <c r="DJ113" i="5" s="1"/>
  <c r="CF91" i="5"/>
  <c r="BF91" i="5"/>
  <c r="FC77" i="27"/>
  <c r="EC77" i="27"/>
  <c r="BH73" i="23"/>
  <c r="CH73" i="23"/>
  <c r="EY53" i="27"/>
  <c r="FM53" i="27" s="1"/>
  <c r="DY53" i="27"/>
  <c r="BC65" i="23"/>
  <c r="CC65" i="23"/>
  <c r="CA108" i="23"/>
  <c r="CO108" i="23" s="1"/>
  <c r="BA108" i="23"/>
  <c r="BC22" i="23"/>
  <c r="CC22" i="23"/>
  <c r="EA24" i="27"/>
  <c r="FA24" i="27"/>
  <c r="CE61" i="5"/>
  <c r="BE61" i="5"/>
  <c r="BW98" i="5"/>
  <c r="AW98" i="5"/>
  <c r="EU98" i="27"/>
  <c r="DU98" i="27"/>
  <c r="GO98" i="27" s="1"/>
  <c r="ET17" i="27"/>
  <c r="DT17" i="27"/>
  <c r="DP54" i="5"/>
  <c r="DC54" i="5" s="1"/>
  <c r="BI54" i="5"/>
  <c r="AJ54" i="5" s="1"/>
  <c r="C55" i="6" s="1"/>
  <c r="DZ72" i="5"/>
  <c r="BS72" i="5"/>
  <c r="EC22" i="23"/>
  <c r="DP22" i="23" s="1"/>
  <c r="BV22" i="23"/>
  <c r="BO45" i="23"/>
  <c r="DV45" i="23"/>
  <c r="DW54" i="5"/>
  <c r="DJ54" i="5" s="1"/>
  <c r="BP54" i="5"/>
  <c r="BQ57" i="5"/>
  <c r="DX57" i="5"/>
  <c r="DK57" i="5" s="1"/>
  <c r="DY92" i="23"/>
  <c r="BR92" i="23"/>
  <c r="CB99" i="5"/>
  <c r="CP99" i="5" s="1"/>
  <c r="BB99" i="5"/>
  <c r="BE39" i="23"/>
  <c r="CE39" i="23"/>
  <c r="DV63" i="27"/>
  <c r="GP63" i="27" s="1"/>
  <c r="EV63" i="27"/>
  <c r="BD29" i="23"/>
  <c r="CD29" i="23"/>
  <c r="BI24" i="23"/>
  <c r="CI24" i="23"/>
  <c r="BX77" i="23"/>
  <c r="EE77" i="23"/>
  <c r="BG16" i="3"/>
  <c r="BF45" i="3"/>
  <c r="BE52" i="3"/>
  <c r="FC56" i="27"/>
  <c r="DX75" i="27"/>
  <c r="CE14" i="5"/>
  <c r="CK156" i="5"/>
  <c r="BG149" i="3"/>
  <c r="BI85" i="3"/>
  <c r="BJ50" i="3"/>
  <c r="BI65" i="3"/>
  <c r="BV4" i="5"/>
  <c r="CJ4" i="5" s="1"/>
  <c r="W9" i="6"/>
  <c r="BE39" i="3"/>
  <c r="BG83" i="3"/>
  <c r="BJ109" i="3"/>
  <c r="Q6" i="9"/>
  <c r="R6" i="9" s="1"/>
  <c r="N112" i="3" s="1"/>
  <c r="CL175" i="5"/>
  <c r="BR179" i="5"/>
  <c r="BI149" i="3"/>
  <c r="EC28" i="27"/>
  <c r="EP28" i="27" s="1"/>
  <c r="Q176" i="5"/>
  <c r="AA176" i="5" s="1"/>
  <c r="DU176" i="5" s="1"/>
  <c r="CR158" i="5"/>
  <c r="BI165" i="3"/>
  <c r="BJ157" i="3"/>
  <c r="CN164" i="5"/>
  <c r="CL147" i="5"/>
  <c r="CR120" i="5"/>
  <c r="CS115" i="5"/>
  <c r="CK174" i="5"/>
  <c r="CK73" i="23"/>
  <c r="BE11" i="3"/>
  <c r="BH150" i="3"/>
  <c r="CK77" i="23"/>
  <c r="FA52" i="27"/>
  <c r="EA52" i="27"/>
  <c r="EC76" i="23"/>
  <c r="BV76" i="23"/>
  <c r="BF100" i="5"/>
  <c r="CF100" i="5"/>
  <c r="BF61" i="5"/>
  <c r="CF61" i="5"/>
  <c r="EB95" i="27"/>
  <c r="FB95" i="27"/>
  <c r="FA6" i="27"/>
  <c r="EA6" i="27"/>
  <c r="CG77" i="23"/>
  <c r="CU77" i="23" s="1"/>
  <c r="BG77" i="23"/>
  <c r="DY71" i="27"/>
  <c r="EY71" i="27"/>
  <c r="FM71" i="27" s="1"/>
  <c r="FN71" i="27" s="1"/>
  <c r="BA40" i="5"/>
  <c r="CA40" i="5"/>
  <c r="DW108" i="27"/>
  <c r="EW108" i="27"/>
  <c r="CE26" i="23"/>
  <c r="BE26" i="23"/>
  <c r="BC71" i="23"/>
  <c r="CC71" i="23"/>
  <c r="AV45" i="5"/>
  <c r="BV45" i="5"/>
  <c r="CJ45" i="5" s="1"/>
  <c r="BB78" i="23"/>
  <c r="CB78" i="23"/>
  <c r="CP78" i="23" s="1"/>
  <c r="ET45" i="27"/>
  <c r="DT45" i="27"/>
  <c r="DQ5" i="5"/>
  <c r="BJ5" i="5"/>
  <c r="AY18" i="5"/>
  <c r="BY18" i="5"/>
  <c r="CB65" i="5"/>
  <c r="CP65" i="5" s="1"/>
  <c r="BB65" i="5"/>
  <c r="BQ34" i="5"/>
  <c r="DX34" i="5"/>
  <c r="BE81" i="23"/>
  <c r="CE81" i="23"/>
  <c r="DT21" i="27"/>
  <c r="ET21" i="27"/>
  <c r="FB13" i="27"/>
  <c r="EB13" i="27"/>
  <c r="BK110" i="23"/>
  <c r="CK110" i="23"/>
  <c r="FC93" i="27"/>
  <c r="EC93" i="27"/>
  <c r="DZ73" i="27"/>
  <c r="EZ73" i="27"/>
  <c r="FN73" i="27" s="1"/>
  <c r="BY53" i="5"/>
  <c r="AY53" i="5"/>
  <c r="EU65" i="27"/>
  <c r="DU65" i="27"/>
  <c r="GO65" i="27" s="1"/>
  <c r="DU89" i="23"/>
  <c r="DH89" i="23" s="1"/>
  <c r="BN89" i="23"/>
  <c r="AO89" i="23" s="1"/>
  <c r="BJ61" i="23"/>
  <c r="CJ61" i="23"/>
  <c r="AY81" i="5"/>
  <c r="BY81" i="5"/>
  <c r="CB5" i="23"/>
  <c r="CP5" i="23" s="1"/>
  <c r="BB5" i="23"/>
  <c r="CE27" i="5"/>
  <c r="BE27" i="5"/>
  <c r="DY27" i="5" s="1"/>
  <c r="BA92" i="23"/>
  <c r="DU92" i="23" s="1"/>
  <c r="DH92" i="23" s="1"/>
  <c r="CA92" i="23"/>
  <c r="CO92" i="23" s="1"/>
  <c r="BP46" i="23"/>
  <c r="DW46" i="23"/>
  <c r="BX55" i="5"/>
  <c r="AX55" i="5"/>
  <c r="DR55" i="5" s="1"/>
  <c r="BY84" i="5"/>
  <c r="AY84" i="5"/>
  <c r="BL84" i="5" s="1"/>
  <c r="CN155" i="5"/>
  <c r="Q155" i="5"/>
  <c r="AA155" i="5" s="1"/>
  <c r="AB155" i="5" s="1"/>
  <c r="BN155" i="5" s="1"/>
  <c r="CA84" i="5"/>
  <c r="BA84" i="5"/>
  <c r="BG37" i="3"/>
  <c r="BE95" i="3"/>
  <c r="ET20" i="27"/>
  <c r="BJ13" i="3"/>
  <c r="BE13" i="3"/>
  <c r="BH61" i="3"/>
  <c r="BG56" i="3"/>
  <c r="BH56" i="3"/>
  <c r="BF80" i="3"/>
  <c r="DQ165" i="5"/>
  <c r="DD165" i="5" s="1"/>
  <c r="CK105" i="23"/>
  <c r="FC32" i="27"/>
  <c r="CM153" i="5"/>
  <c r="CN153" i="5"/>
  <c r="CK125" i="5"/>
  <c r="CL125" i="5"/>
  <c r="CN175" i="5"/>
  <c r="CM175" i="5"/>
  <c r="BC49" i="23"/>
  <c r="DW49" i="23" s="1"/>
  <c r="CC49" i="23"/>
  <c r="CE55" i="23"/>
  <c r="BE55" i="23"/>
  <c r="DY55" i="23" s="1"/>
  <c r="DS82" i="27"/>
  <c r="EF82" i="27" s="1"/>
  <c r="ES82" i="27"/>
  <c r="FG82" i="27" s="1"/>
  <c r="BQ158" i="5"/>
  <c r="DX158" i="5"/>
  <c r="BI157" i="5"/>
  <c r="AJ157" i="5" s="1"/>
  <c r="DP157" i="5"/>
  <c r="DC157" i="5" s="1"/>
  <c r="BQ138" i="5"/>
  <c r="DX138" i="5"/>
  <c r="EU78" i="27"/>
  <c r="DU78" i="27"/>
  <c r="GO78" i="27" s="1"/>
  <c r="BE9" i="5"/>
  <c r="BR9" i="5" s="1"/>
  <c r="CE9" i="5"/>
  <c r="EN55" i="27"/>
  <c r="GU55" i="27"/>
  <c r="R127" i="5"/>
  <c r="CG80" i="23"/>
  <c r="CU80" i="23" s="1"/>
  <c r="BA28" i="5"/>
  <c r="CA28" i="5"/>
  <c r="BU63" i="23"/>
  <c r="CJ165" i="5"/>
  <c r="CK165" i="5"/>
  <c r="DV3" i="5"/>
  <c r="BO3" i="5"/>
  <c r="BN102" i="23"/>
  <c r="AO102" i="23" s="1"/>
  <c r="DU102" i="23"/>
  <c r="DH102" i="23" s="1"/>
  <c r="BG131" i="3"/>
  <c r="BI131" i="3"/>
  <c r="BO61" i="5"/>
  <c r="DV61" i="5"/>
  <c r="BA32" i="5"/>
  <c r="CA32" i="5"/>
  <c r="EW90" i="27"/>
  <c r="DW90" i="27"/>
  <c r="GQ90" i="27" s="1"/>
  <c r="DV45" i="27"/>
  <c r="GP45" i="27" s="1"/>
  <c r="EV45" i="27"/>
  <c r="BQ122" i="5"/>
  <c r="DX122" i="5"/>
  <c r="BA34" i="5"/>
  <c r="CA34" i="5"/>
  <c r="DZ16" i="27"/>
  <c r="GT16" i="27" s="1"/>
  <c r="GH16" i="27" s="1"/>
  <c r="EZ16" i="27"/>
  <c r="DY85" i="5"/>
  <c r="BR85" i="5"/>
  <c r="AP79" i="23"/>
  <c r="AO79" i="23"/>
  <c r="EA48" i="27"/>
  <c r="FA48" i="27"/>
  <c r="BJ79" i="3"/>
  <c r="BH25" i="3"/>
  <c r="BJ71" i="3"/>
  <c r="BG88" i="3"/>
  <c r="BF42" i="3"/>
  <c r="BJ37" i="3"/>
  <c r="BH95" i="3"/>
  <c r="BH71" i="3"/>
  <c r="BF71" i="3"/>
  <c r="BE88" i="3"/>
  <c r="BF146" i="3"/>
  <c r="BI13" i="3"/>
  <c r="BI56" i="3"/>
  <c r="EA43" i="27"/>
  <c r="EN43" i="27" s="1"/>
  <c r="BQ115" i="5"/>
  <c r="U4" i="3"/>
  <c r="BZ9" i="5"/>
  <c r="DY59" i="23"/>
  <c r="BR59" i="23"/>
  <c r="BI55" i="23"/>
  <c r="BV55" i="23" s="1"/>
  <c r="BC101" i="5"/>
  <c r="DW101" i="5" s="1"/>
  <c r="DT119" i="5"/>
  <c r="CH58" i="23"/>
  <c r="BH58" i="23"/>
  <c r="EB58" i="23" s="1"/>
  <c r="DO58" i="23" s="1"/>
  <c r="BQ131" i="5"/>
  <c r="CC47" i="23"/>
  <c r="DY144" i="5"/>
  <c r="BR144" i="5"/>
  <c r="BK97" i="23"/>
  <c r="BX97" i="23" s="1"/>
  <c r="CK97" i="23"/>
  <c r="BK59" i="23"/>
  <c r="EE59" i="23" s="1"/>
  <c r="CK59" i="23"/>
  <c r="CC3" i="5"/>
  <c r="CQ3" i="5" s="1"/>
  <c r="BC3" i="5"/>
  <c r="DW3" i="5" s="1"/>
  <c r="DJ3" i="5" s="1"/>
  <c r="EW49" i="27"/>
  <c r="DW49" i="27"/>
  <c r="GQ49" i="27" s="1"/>
  <c r="BI143" i="3"/>
  <c r="CI109" i="23"/>
  <c r="BI109" i="23"/>
  <c r="BV109" i="23" s="1"/>
  <c r="DS113" i="27"/>
  <c r="GM113" i="27" s="1"/>
  <c r="FZ113" i="27" s="1"/>
  <c r="ES113" i="27"/>
  <c r="FG113" i="27" s="1"/>
  <c r="BJ135" i="5"/>
  <c r="DQ135" i="5"/>
  <c r="BO46" i="5"/>
  <c r="DV46" i="5"/>
  <c r="CO36" i="23"/>
  <c r="CB102" i="5"/>
  <c r="BB102" i="5"/>
  <c r="DV102" i="5" s="1"/>
  <c r="EB55" i="27"/>
  <c r="EO55" i="27" s="1"/>
  <c r="FB55" i="27"/>
  <c r="CL174" i="5"/>
  <c r="CJ174" i="5"/>
  <c r="CM174" i="5"/>
  <c r="BP112" i="5"/>
  <c r="DW112" i="5"/>
  <c r="DJ112" i="5" s="1"/>
  <c r="DV8" i="5"/>
  <c r="BO8" i="5"/>
  <c r="DY113" i="5"/>
  <c r="BR113" i="5"/>
  <c r="BJ145" i="3"/>
  <c r="BE145" i="3"/>
  <c r="BI145" i="3"/>
  <c r="BW32" i="23"/>
  <c r="ED32" i="23"/>
  <c r="EZ9" i="27"/>
  <c r="DZ9" i="27"/>
  <c r="BH39" i="3"/>
  <c r="BG95" i="3"/>
  <c r="BF88" i="3"/>
  <c r="BH13" i="3"/>
  <c r="BI80" i="3"/>
  <c r="DU7" i="27"/>
  <c r="GO7" i="27" s="1"/>
  <c r="BP104" i="5"/>
  <c r="DW104" i="5"/>
  <c r="DJ104" i="5" s="1"/>
  <c r="BD78" i="23"/>
  <c r="BQ78" i="23" s="1"/>
  <c r="EM100" i="27"/>
  <c r="AZ18" i="5"/>
  <c r="BM18" i="5" s="1"/>
  <c r="BJ148" i="3"/>
  <c r="BF148" i="3"/>
  <c r="BJ156" i="3"/>
  <c r="BF156" i="3"/>
  <c r="BH170" i="3"/>
  <c r="BJ170" i="3"/>
  <c r="DV28" i="27"/>
  <c r="GP28" i="27" s="1"/>
  <c r="EV28" i="27"/>
  <c r="BE177" i="3"/>
  <c r="BG177" i="3"/>
  <c r="BJ177" i="3"/>
  <c r="BF144" i="3"/>
  <c r="BG144" i="3"/>
  <c r="BI144" i="3"/>
  <c r="BI60" i="3"/>
  <c r="BJ95" i="3"/>
  <c r="BI23" i="3"/>
  <c r="BH64" i="3"/>
  <c r="BE64" i="3"/>
  <c r="BJ64" i="3"/>
  <c r="BE168" i="3"/>
  <c r="BH168" i="3"/>
  <c r="BB81" i="5"/>
  <c r="DV81" i="5" s="1"/>
  <c r="CB81" i="5"/>
  <c r="CP81" i="5" s="1"/>
  <c r="CG61" i="23"/>
  <c r="CU61" i="23" s="1"/>
  <c r="BG61" i="23"/>
  <c r="EA61" i="23" s="1"/>
  <c r="DW109" i="27"/>
  <c r="EW109" i="27"/>
  <c r="EW62" i="27"/>
  <c r="DW62" i="27"/>
  <c r="EJ62" i="27" s="1"/>
  <c r="AX64" i="5"/>
  <c r="BK64" i="5" s="1"/>
  <c r="BX64" i="5"/>
  <c r="DK116" i="5"/>
  <c r="BJ10" i="3"/>
  <c r="BH10" i="3"/>
  <c r="BF68" i="3"/>
  <c r="BE68" i="3"/>
  <c r="BE80" i="3"/>
  <c r="BE111" i="3"/>
  <c r="BI187" i="3"/>
  <c r="BI179" i="3"/>
  <c r="BI171" i="3"/>
  <c r="BJ171" i="3"/>
  <c r="BJ155" i="3"/>
  <c r="BH115" i="3"/>
  <c r="BG198" i="3"/>
  <c r="BJ198" i="3"/>
  <c r="BF190" i="3"/>
  <c r="BI190" i="3"/>
  <c r="BG190" i="3"/>
  <c r="BI182" i="3"/>
  <c r="BH182" i="3"/>
  <c r="BE182" i="3"/>
  <c r="BJ182" i="3"/>
  <c r="BI166" i="3"/>
  <c r="BG158" i="3"/>
  <c r="BJ158" i="3"/>
  <c r="BE158" i="3"/>
  <c r="CR147" i="5"/>
  <c r="BE16" i="3"/>
  <c r="BG186" i="3"/>
  <c r="Q132" i="5"/>
  <c r="AA132" i="5" s="1"/>
  <c r="DH132" i="5" s="1"/>
  <c r="CQ43" i="5"/>
  <c r="DW140" i="5"/>
  <c r="DJ140" i="5" s="1"/>
  <c r="BP140" i="5"/>
  <c r="BJ131" i="5"/>
  <c r="DQ131" i="5"/>
  <c r="BP127" i="5"/>
  <c r="DW127" i="5"/>
  <c r="DJ127" i="5" s="1"/>
  <c r="DT120" i="5"/>
  <c r="BM120" i="5"/>
  <c r="EZ103" i="27"/>
  <c r="DZ103" i="27"/>
  <c r="BI79" i="3"/>
  <c r="CP43" i="23"/>
  <c r="BE153" i="3"/>
  <c r="CT153" i="5"/>
  <c r="DP143" i="5"/>
  <c r="BI143" i="5"/>
  <c r="BP126" i="5"/>
  <c r="DW126" i="5"/>
  <c r="BR88" i="5"/>
  <c r="DY88" i="5"/>
  <c r="BE33" i="23"/>
  <c r="CE33" i="23"/>
  <c r="AO101" i="23"/>
  <c r="AV55" i="5"/>
  <c r="BV55" i="5"/>
  <c r="CJ55" i="5" s="1"/>
  <c r="BE37" i="3"/>
  <c r="BE81" i="3"/>
  <c r="BF142" i="3"/>
  <c r="BF174" i="3"/>
  <c r="BJ138" i="3"/>
  <c r="CK142" i="5"/>
  <c r="BI199" i="3"/>
  <c r="BE40" i="3"/>
  <c r="BQ170" i="5"/>
  <c r="DX170" i="5"/>
  <c r="CJ162" i="5"/>
  <c r="CK162" i="5"/>
  <c r="CL162" i="5"/>
  <c r="DZ124" i="5"/>
  <c r="BS124" i="5"/>
  <c r="DX120" i="5"/>
  <c r="BQ120" i="5"/>
  <c r="BP119" i="5"/>
  <c r="DW119" i="5"/>
  <c r="DS35" i="27"/>
  <c r="ES35" i="27"/>
  <c r="FG35" i="27" s="1"/>
  <c r="DX4" i="5"/>
  <c r="BQ4" i="5"/>
  <c r="DX17" i="5"/>
  <c r="BQ17" i="5"/>
  <c r="DY105" i="23"/>
  <c r="BR105" i="23"/>
  <c r="BT82" i="23"/>
  <c r="EA82" i="23"/>
  <c r="DS63" i="5"/>
  <c r="BL63" i="5"/>
  <c r="BW84" i="23"/>
  <c r="ED84" i="23"/>
  <c r="CE32" i="23"/>
  <c r="BJ2" i="3"/>
  <c r="BI130" i="3"/>
  <c r="BG147" i="3"/>
  <c r="BF159" i="3"/>
  <c r="BI163" i="3"/>
  <c r="BI167" i="3"/>
  <c r="BH175" i="3"/>
  <c r="BI183" i="3"/>
  <c r="BH195" i="3"/>
  <c r="BJ140" i="3"/>
  <c r="BF6" i="3"/>
  <c r="BH14" i="3"/>
  <c r="BG22" i="3"/>
  <c r="BG3" i="3"/>
  <c r="BF21" i="3"/>
  <c r="BF25" i="3"/>
  <c r="BJ9" i="3"/>
  <c r="BH83" i="3"/>
  <c r="BE67" i="3"/>
  <c r="BI58" i="3"/>
  <c r="BH38" i="3"/>
  <c r="BJ24" i="3"/>
  <c r="BG160" i="3"/>
  <c r="BH184" i="3"/>
  <c r="BJ127" i="3"/>
  <c r="BE135" i="3"/>
  <c r="BG181" i="3"/>
  <c r="BE128" i="3"/>
  <c r="EJ87" i="27"/>
  <c r="GQ87" i="27"/>
  <c r="DW47" i="23"/>
  <c r="BP47" i="23"/>
  <c r="BA35" i="5"/>
  <c r="CA35" i="5"/>
  <c r="BC48" i="5"/>
  <c r="CC48" i="5"/>
  <c r="CE66" i="5"/>
  <c r="BE66" i="5"/>
  <c r="BI69" i="5"/>
  <c r="AJ69" i="5" s="1"/>
  <c r="C70" i="6" s="1"/>
  <c r="DP69" i="5"/>
  <c r="DC69" i="5" s="1"/>
  <c r="DV179" i="5"/>
  <c r="BO179" i="5"/>
  <c r="DX169" i="5"/>
  <c r="BQ169" i="5"/>
  <c r="BJ166" i="5"/>
  <c r="DQ166" i="5"/>
  <c r="BI161" i="5"/>
  <c r="AJ161" i="5" s="1"/>
  <c r="DP161" i="5"/>
  <c r="DC161" i="5" s="1"/>
  <c r="BP158" i="5"/>
  <c r="DW158" i="5"/>
  <c r="DJ158" i="5" s="1"/>
  <c r="BP157" i="5"/>
  <c r="DW157" i="5"/>
  <c r="DJ157" i="5" s="1"/>
  <c r="CP155" i="5"/>
  <c r="CQ155" i="5" s="1"/>
  <c r="BO153" i="5"/>
  <c r="DV153" i="5"/>
  <c r="BJ152" i="5"/>
  <c r="DQ152" i="5"/>
  <c r="BS147" i="5"/>
  <c r="DZ147" i="5"/>
  <c r="BQ143" i="5"/>
  <c r="DX143" i="5"/>
  <c r="DX141" i="5"/>
  <c r="BQ141" i="5"/>
  <c r="CJ141" i="5"/>
  <c r="CL141" i="5"/>
  <c r="BL137" i="5"/>
  <c r="DS137" i="5"/>
  <c r="DY132" i="5"/>
  <c r="BR132" i="5"/>
  <c r="BJ130" i="5"/>
  <c r="DQ130" i="5"/>
  <c r="DS125" i="5"/>
  <c r="BL125" i="5"/>
  <c r="DQ123" i="5"/>
  <c r="BJ123" i="5"/>
  <c r="BP118" i="5"/>
  <c r="DW118" i="5"/>
  <c r="DJ118" i="5" s="1"/>
  <c r="DV116" i="5"/>
  <c r="BO116" i="5"/>
  <c r="DT59" i="27"/>
  <c r="ET59" i="27"/>
  <c r="BF96" i="5"/>
  <c r="CF96" i="5"/>
  <c r="FC99" i="27"/>
  <c r="EC99" i="27"/>
  <c r="EC79" i="27"/>
  <c r="FC79" i="27"/>
  <c r="BF69" i="5"/>
  <c r="CF69" i="5"/>
  <c r="EC63" i="27"/>
  <c r="FC63" i="27"/>
  <c r="BK52" i="23"/>
  <c r="CK52" i="23"/>
  <c r="CJ41" i="23"/>
  <c r="BJ41" i="23"/>
  <c r="EC36" i="23"/>
  <c r="BV36" i="23"/>
  <c r="DZ26" i="27"/>
  <c r="EZ26" i="27"/>
  <c r="CH11" i="23"/>
  <c r="BH11" i="23"/>
  <c r="CB68" i="5"/>
  <c r="CP68" i="5" s="1"/>
  <c r="BB68" i="5"/>
  <c r="CG49" i="23"/>
  <c r="CU49" i="23" s="1"/>
  <c r="BG49" i="23"/>
  <c r="BG40" i="23"/>
  <c r="CG40" i="23"/>
  <c r="CU40" i="23" s="1"/>
  <c r="DY4" i="27"/>
  <c r="EY4" i="27"/>
  <c r="FM4" i="27" s="1"/>
  <c r="CF111" i="23"/>
  <c r="BF111" i="23"/>
  <c r="BA60" i="5"/>
  <c r="CA60" i="5"/>
  <c r="BF42" i="23"/>
  <c r="CF42" i="23"/>
  <c r="BA17" i="5"/>
  <c r="CA17" i="5"/>
  <c r="DX8" i="27"/>
  <c r="EX8" i="27"/>
  <c r="EW57" i="27"/>
  <c r="DW57" i="27"/>
  <c r="AZ41" i="5"/>
  <c r="BZ41" i="5"/>
  <c r="CE22" i="23"/>
  <c r="BE22" i="23"/>
  <c r="DW13" i="27"/>
  <c r="EW13" i="27"/>
  <c r="DV89" i="27"/>
  <c r="GP89" i="27" s="1"/>
  <c r="EV89" i="27"/>
  <c r="BY57" i="5"/>
  <c r="AY57" i="5"/>
  <c r="BD19" i="23"/>
  <c r="CD19" i="23"/>
  <c r="EV3" i="27"/>
  <c r="DV3" i="27"/>
  <c r="GP3" i="27" s="1"/>
  <c r="EU109" i="27"/>
  <c r="DU109" i="27"/>
  <c r="GO109" i="27" s="1"/>
  <c r="BX74" i="5"/>
  <c r="AX74" i="5"/>
  <c r="BC62" i="23"/>
  <c r="CC62" i="23"/>
  <c r="BC11" i="23"/>
  <c r="CC11" i="23"/>
  <c r="BW92" i="5"/>
  <c r="AW92" i="5"/>
  <c r="BW71" i="5"/>
  <c r="AW71" i="5"/>
  <c r="DT54" i="27"/>
  <c r="ET54" i="27"/>
  <c r="FH54" i="27" s="1"/>
  <c r="AW4" i="5"/>
  <c r="BW4" i="5"/>
  <c r="BV95" i="5"/>
  <c r="CJ95" i="5" s="1"/>
  <c r="AV95" i="5"/>
  <c r="DS98" i="27"/>
  <c r="ES98" i="27"/>
  <c r="FG98" i="27" s="1"/>
  <c r="DS67" i="27"/>
  <c r="ES67" i="27"/>
  <c r="FG67" i="27" s="1"/>
  <c r="BK13" i="23"/>
  <c r="CK13" i="23"/>
  <c r="BK88" i="23"/>
  <c r="CK88" i="23"/>
  <c r="EZ80" i="27"/>
  <c r="DZ80" i="27"/>
  <c r="AW39" i="5"/>
  <c r="BW39" i="5"/>
  <c r="CK39" i="5" s="1"/>
  <c r="EZ40" i="27"/>
  <c r="DZ40" i="27"/>
  <c r="BF110" i="23"/>
  <c r="CF110" i="23"/>
  <c r="FA110" i="27"/>
  <c r="EA110" i="27"/>
  <c r="CE94" i="5"/>
  <c r="BE94" i="5"/>
  <c r="FB30" i="27"/>
  <c r="EB30" i="27"/>
  <c r="BF54" i="5"/>
  <c r="CF54" i="5"/>
  <c r="BA8" i="23"/>
  <c r="CA8" i="23"/>
  <c r="CO8" i="23" s="1"/>
  <c r="DV24" i="27"/>
  <c r="GP24" i="27" s="1"/>
  <c r="EV24" i="27"/>
  <c r="DU84" i="23"/>
  <c r="DH84" i="23" s="1"/>
  <c r="BN84" i="23"/>
  <c r="AO84" i="23" s="1"/>
  <c r="BN36" i="23"/>
  <c r="DU36" i="23"/>
  <c r="BJ26" i="5"/>
  <c r="DQ26" i="5"/>
  <c r="BO65" i="23"/>
  <c r="DV65" i="23"/>
  <c r="BO61" i="23"/>
  <c r="DV61" i="23"/>
  <c r="DW23" i="23"/>
  <c r="BP23" i="23"/>
  <c r="BO157" i="5"/>
  <c r="DV157" i="5"/>
  <c r="EW30" i="27"/>
  <c r="DW30" i="27"/>
  <c r="BM46" i="5"/>
  <c r="DT46" i="5"/>
  <c r="BJ129" i="3"/>
  <c r="BH85" i="3"/>
  <c r="BI196" i="3"/>
  <c r="BG139" i="3"/>
  <c r="BK87" i="23"/>
  <c r="CK87" i="23"/>
  <c r="DV4" i="23"/>
  <c r="BO4" i="23"/>
  <c r="BI74" i="5"/>
  <c r="AJ74" i="5" s="1"/>
  <c r="C75" i="6" s="1"/>
  <c r="DP74" i="5"/>
  <c r="DC74" i="5" s="1"/>
  <c r="BE99" i="5"/>
  <c r="CE99" i="5"/>
  <c r="CI103" i="23"/>
  <c r="BI103" i="23"/>
  <c r="EZ48" i="27"/>
  <c r="DZ48" i="27"/>
  <c r="CJ66" i="23"/>
  <c r="BJ66" i="23"/>
  <c r="BS153" i="5"/>
  <c r="DZ153" i="5"/>
  <c r="BM141" i="5"/>
  <c r="DT141" i="5"/>
  <c r="BL139" i="5"/>
  <c r="DS139" i="5"/>
  <c r="FC98" i="27"/>
  <c r="EC98" i="27"/>
  <c r="CK75" i="23"/>
  <c r="BK75" i="23"/>
  <c r="FC70" i="27"/>
  <c r="EC70" i="27"/>
  <c r="CF59" i="5"/>
  <c r="BF59" i="5"/>
  <c r="CF52" i="5"/>
  <c r="BF52" i="5"/>
  <c r="FC46" i="27"/>
  <c r="EC46" i="27"/>
  <c r="BE41" i="5"/>
  <c r="CE41" i="5"/>
  <c r="CH17" i="23"/>
  <c r="BH17" i="23"/>
  <c r="DY109" i="27"/>
  <c r="EY109" i="27"/>
  <c r="BG111" i="23"/>
  <c r="CG111" i="23"/>
  <c r="CU111" i="23" s="1"/>
  <c r="EY83" i="27"/>
  <c r="FM83" i="27" s="1"/>
  <c r="DY83" i="27"/>
  <c r="DY69" i="27"/>
  <c r="EY69" i="27"/>
  <c r="FM69" i="27" s="1"/>
  <c r="CG56" i="23"/>
  <c r="BG56" i="23"/>
  <c r="CF106" i="23"/>
  <c r="BF106" i="23"/>
  <c r="BA110" i="5"/>
  <c r="CA110" i="5"/>
  <c r="CA86" i="5"/>
  <c r="BA86" i="5"/>
  <c r="BA42" i="5"/>
  <c r="CA42" i="5"/>
  <c r="EX17" i="27"/>
  <c r="DX17" i="27"/>
  <c r="CE14" i="23"/>
  <c r="BE14" i="23"/>
  <c r="DW91" i="27"/>
  <c r="EW91" i="27"/>
  <c r="DW89" i="27"/>
  <c r="EW89" i="27"/>
  <c r="BZ70" i="5"/>
  <c r="AZ70" i="5"/>
  <c r="BE49" i="23"/>
  <c r="CE49" i="23"/>
  <c r="EW41" i="27"/>
  <c r="DW41" i="27"/>
  <c r="AZ22" i="5"/>
  <c r="BZ22" i="5"/>
  <c r="BE6" i="23"/>
  <c r="CE6" i="23"/>
  <c r="BD65" i="23"/>
  <c r="CD65" i="23"/>
  <c r="AY19" i="5"/>
  <c r="BY19" i="5"/>
  <c r="BX37" i="5"/>
  <c r="AX37" i="5"/>
  <c r="DU62" i="27"/>
  <c r="GO62" i="27" s="1"/>
  <c r="EU62" i="27"/>
  <c r="DT72" i="27"/>
  <c r="ET72" i="27"/>
  <c r="GM54" i="27"/>
  <c r="EF54" i="27"/>
  <c r="DS97" i="27"/>
  <c r="ES97" i="27"/>
  <c r="FG97" i="27" s="1"/>
  <c r="BH95" i="23"/>
  <c r="CH95" i="23"/>
  <c r="BF13" i="5"/>
  <c r="CF13" i="5"/>
  <c r="FC89" i="27"/>
  <c r="EC89" i="27"/>
  <c r="DT39" i="27"/>
  <c r="ET39" i="27"/>
  <c r="CF108" i="5"/>
  <c r="BF108" i="5"/>
  <c r="EX111" i="27"/>
  <c r="DX111" i="27"/>
  <c r="CJ81" i="23"/>
  <c r="BJ81" i="23"/>
  <c r="FB96" i="27"/>
  <c r="EB96" i="27"/>
  <c r="EC18" i="23"/>
  <c r="DP18" i="23" s="1"/>
  <c r="BV18" i="23"/>
  <c r="BW45" i="23"/>
  <c r="ED45" i="23"/>
  <c r="DQ46" i="5"/>
  <c r="BJ46" i="5"/>
  <c r="CC102" i="23"/>
  <c r="BC102" i="23"/>
  <c r="DY167" i="5"/>
  <c r="BR167" i="5"/>
  <c r="DY154" i="5"/>
  <c r="BR154" i="5"/>
  <c r="CS144" i="5"/>
  <c r="BP27" i="23"/>
  <c r="DW27" i="23"/>
  <c r="DQ50" i="5"/>
  <c r="BJ50" i="5"/>
  <c r="DS42" i="5"/>
  <c r="BL42" i="5"/>
  <c r="BO3" i="23"/>
  <c r="DV3" i="23"/>
  <c r="EB24" i="23"/>
  <c r="BU24" i="23"/>
  <c r="DV81" i="23"/>
  <c r="BO81" i="23"/>
  <c r="BR91" i="5"/>
  <c r="DY91" i="5"/>
  <c r="BN17" i="23"/>
  <c r="DU17" i="23"/>
  <c r="AV42" i="5"/>
  <c r="BV42" i="5"/>
  <c r="CJ42" i="5" s="1"/>
  <c r="BN43" i="23"/>
  <c r="AO43" i="23" s="1"/>
  <c r="DU43" i="23"/>
  <c r="DH43" i="23" s="1"/>
  <c r="CS178" i="5"/>
  <c r="BG155" i="3"/>
  <c r="CN117" i="5"/>
  <c r="CR47" i="5"/>
  <c r="BJ95" i="23"/>
  <c r="CJ95" i="23"/>
  <c r="BE96" i="23"/>
  <c r="CE96" i="23"/>
  <c r="BF87" i="23"/>
  <c r="CF87" i="23"/>
  <c r="CE90" i="5"/>
  <c r="BE90" i="5"/>
  <c r="BQ74" i="5"/>
  <c r="DX74" i="5"/>
  <c r="DW54" i="23"/>
  <c r="BP54" i="23"/>
  <c r="CD102" i="5"/>
  <c r="BD102" i="5"/>
  <c r="EZ99" i="27"/>
  <c r="DZ99" i="27"/>
  <c r="CF55" i="5"/>
  <c r="BF55" i="5"/>
  <c r="FB66" i="27"/>
  <c r="EB66" i="27"/>
  <c r="DU74" i="23"/>
  <c r="DH74" i="23" s="1"/>
  <c r="BN74" i="23"/>
  <c r="AO74" i="23" s="1"/>
  <c r="BQ180" i="5"/>
  <c r="DX180" i="5"/>
  <c r="BM176" i="5"/>
  <c r="DT176" i="5"/>
  <c r="CP174" i="5"/>
  <c r="CR174" i="5" s="1"/>
  <c r="BI170" i="5"/>
  <c r="DP170" i="5"/>
  <c r="DC170" i="5" s="1"/>
  <c r="BQ161" i="5"/>
  <c r="DX161" i="5"/>
  <c r="BL159" i="5"/>
  <c r="DS159" i="5"/>
  <c r="DS158" i="5"/>
  <c r="BL158" i="5"/>
  <c r="BL157" i="5"/>
  <c r="DS157" i="5"/>
  <c r="DZ155" i="5"/>
  <c r="BS155" i="5"/>
  <c r="BQ151" i="5"/>
  <c r="DX151" i="5"/>
  <c r="DP151" i="5"/>
  <c r="DC151" i="5" s="1"/>
  <c r="BI151" i="5"/>
  <c r="BK147" i="5"/>
  <c r="DR147" i="5"/>
  <c r="DV145" i="5"/>
  <c r="BO145" i="5"/>
  <c r="DZ136" i="5"/>
  <c r="BS136" i="5"/>
  <c r="DV134" i="5"/>
  <c r="BO134" i="5"/>
  <c r="BR129" i="5"/>
  <c r="DY129" i="5"/>
  <c r="BL126" i="5"/>
  <c r="DS126" i="5"/>
  <c r="BO124" i="5"/>
  <c r="DV124" i="5"/>
  <c r="DY123" i="5"/>
  <c r="BR123" i="5"/>
  <c r="DY122" i="5"/>
  <c r="BR122" i="5"/>
  <c r="BL118" i="5"/>
  <c r="DS118" i="5"/>
  <c r="DZ116" i="5"/>
  <c r="BS116" i="5"/>
  <c r="BR115" i="5"/>
  <c r="DY115" i="5"/>
  <c r="BI112" i="5"/>
  <c r="AJ112" i="5" s="1"/>
  <c r="DP112" i="5"/>
  <c r="DC112" i="5" s="1"/>
  <c r="CF97" i="5"/>
  <c r="BF97" i="5"/>
  <c r="EC88" i="27"/>
  <c r="FC88" i="27"/>
  <c r="BF74" i="5"/>
  <c r="CF74" i="5"/>
  <c r="CF63" i="5"/>
  <c r="BF63" i="5"/>
  <c r="EC52" i="27"/>
  <c r="FC52" i="27"/>
  <c r="FB41" i="27"/>
  <c r="EB41" i="27"/>
  <c r="BU37" i="23"/>
  <c r="EB37" i="23"/>
  <c r="DO37" i="23" s="1"/>
  <c r="DZ17" i="27"/>
  <c r="EZ17" i="27"/>
  <c r="CG7" i="23"/>
  <c r="CU7" i="23" s="1"/>
  <c r="BG7" i="23"/>
  <c r="EY112" i="27"/>
  <c r="FM112" i="27" s="1"/>
  <c r="DY112" i="27"/>
  <c r="CB74" i="5"/>
  <c r="CP74" i="5" s="1"/>
  <c r="BB74" i="5"/>
  <c r="CG62" i="23"/>
  <c r="CU62" i="23" s="1"/>
  <c r="BG62" i="23"/>
  <c r="BB56" i="5"/>
  <c r="CB56" i="5"/>
  <c r="CP56" i="5" s="1"/>
  <c r="DY49" i="27"/>
  <c r="EY49" i="27"/>
  <c r="BG4" i="23"/>
  <c r="CG4" i="23"/>
  <c r="CU4" i="23" s="1"/>
  <c r="CF7" i="23"/>
  <c r="BF7" i="23"/>
  <c r="EX112" i="27"/>
  <c r="DX112" i="27"/>
  <c r="DX88" i="27"/>
  <c r="EX88" i="27"/>
  <c r="CA73" i="5"/>
  <c r="BA73" i="5"/>
  <c r="BF51" i="23"/>
  <c r="CF51" i="23"/>
  <c r="EX42" i="27"/>
  <c r="DX42" i="27"/>
  <c r="CF8" i="23"/>
  <c r="BF8" i="23"/>
  <c r="AZ14" i="5"/>
  <c r="BZ14" i="5"/>
  <c r="CE110" i="23"/>
  <c r="BE110" i="23"/>
  <c r="CE77" i="23"/>
  <c r="BE77" i="23"/>
  <c r="BM35" i="5"/>
  <c r="DT35" i="5"/>
  <c r="DW22" i="27"/>
  <c r="EW22" i="27"/>
  <c r="EV65" i="27"/>
  <c r="DV65" i="27"/>
  <c r="GP65" i="27" s="1"/>
  <c r="BY46" i="5"/>
  <c r="AY46" i="5"/>
  <c r="EV19" i="27"/>
  <c r="DV19" i="27"/>
  <c r="GP19" i="27" s="1"/>
  <c r="DU37" i="27"/>
  <c r="GO37" i="27" s="1"/>
  <c r="EU37" i="27"/>
  <c r="AX81" i="5"/>
  <c r="BX81" i="5"/>
  <c r="DW69" i="23"/>
  <c r="BP69" i="23"/>
  <c r="BX54" i="5"/>
  <c r="AX54" i="5"/>
  <c r="FG54" i="27"/>
  <c r="GM44" i="27"/>
  <c r="FZ44" i="27" s="1"/>
  <c r="EF44" i="27"/>
  <c r="DG44" i="27" s="1"/>
  <c r="BN67" i="23"/>
  <c r="AO67" i="23" s="1"/>
  <c r="DU67" i="23"/>
  <c r="DH67" i="23" s="1"/>
  <c r="BD30" i="5"/>
  <c r="CD30" i="5"/>
  <c r="CJ91" i="23"/>
  <c r="BJ91" i="23"/>
  <c r="BH80" i="23"/>
  <c r="CH80" i="23"/>
  <c r="ES88" i="27"/>
  <c r="DS88" i="27"/>
  <c r="CC40" i="5"/>
  <c r="BC40" i="5"/>
  <c r="EC110" i="27"/>
  <c r="FC110" i="27"/>
  <c r="CJ100" i="23"/>
  <c r="BJ100" i="23"/>
  <c r="CE30" i="5"/>
  <c r="BE30" i="5"/>
  <c r="CE7" i="5"/>
  <c r="BE7" i="5"/>
  <c r="BY24" i="5"/>
  <c r="AY24" i="5"/>
  <c r="BJ96" i="5"/>
  <c r="DQ96" i="5"/>
  <c r="BQ63" i="5"/>
  <c r="DX63" i="5"/>
  <c r="BU7" i="23"/>
  <c r="EB7" i="23"/>
  <c r="DO7" i="23" s="1"/>
  <c r="AV111" i="5"/>
  <c r="BV111" i="5"/>
  <c r="CJ111" i="5" s="1"/>
  <c r="BO79" i="5"/>
  <c r="DV79" i="5"/>
  <c r="BQ107" i="23"/>
  <c r="DX107" i="23"/>
  <c r="BN10" i="23"/>
  <c r="AO10" i="23" s="1"/>
  <c r="DU10" i="23"/>
  <c r="DH10" i="23" s="1"/>
  <c r="BW92" i="23"/>
  <c r="ED92" i="23"/>
  <c r="BJ73" i="5"/>
  <c r="DQ73" i="5"/>
  <c r="DQ52" i="5"/>
  <c r="BJ52" i="5"/>
  <c r="BT45" i="23"/>
  <c r="EA45" i="23"/>
  <c r="DV88" i="23"/>
  <c r="DI88" i="23" s="1"/>
  <c r="BO88" i="23"/>
  <c r="EP13" i="27"/>
  <c r="GW13" i="27"/>
  <c r="BP72" i="5"/>
  <c r="DW72" i="5"/>
  <c r="DJ72" i="5" s="1"/>
  <c r="CK96" i="5"/>
  <c r="CJ96" i="5"/>
  <c r="BP143" i="5"/>
  <c r="DW143" i="5"/>
  <c r="BR116" i="5"/>
  <c r="DY116" i="5"/>
  <c r="DL116" i="5" s="1"/>
  <c r="BV42" i="23"/>
  <c r="EC42" i="23"/>
  <c r="BA42" i="23"/>
  <c r="CA42" i="23"/>
  <c r="BR21" i="5"/>
  <c r="DY21" i="5"/>
  <c r="DT74" i="5"/>
  <c r="BM74" i="5"/>
  <c r="BE41" i="3"/>
  <c r="BI189" i="3"/>
  <c r="BI169" i="3"/>
  <c r="BH161" i="3"/>
  <c r="BH141" i="3"/>
  <c r="BH133" i="3"/>
  <c r="BJ125" i="3"/>
  <c r="BE115" i="3"/>
  <c r="CN180" i="5"/>
  <c r="CN168" i="5"/>
  <c r="Q143" i="5"/>
  <c r="AA143" i="5" s="1"/>
  <c r="DU143" i="5" s="1"/>
  <c r="BE50" i="3"/>
  <c r="AX11" i="5"/>
  <c r="BX11" i="5"/>
  <c r="AW59" i="5"/>
  <c r="BW59" i="5"/>
  <c r="BG108" i="23"/>
  <c r="CG108" i="23"/>
  <c r="CU108" i="23" s="1"/>
  <c r="BV44" i="5"/>
  <c r="CJ44" i="5" s="1"/>
  <c r="AV44" i="5"/>
  <c r="CE35" i="23"/>
  <c r="BE35" i="23"/>
  <c r="AY76" i="5"/>
  <c r="BY76" i="5"/>
  <c r="BC75" i="23"/>
  <c r="CC75" i="23"/>
  <c r="BI34" i="23"/>
  <c r="CI34" i="23"/>
  <c r="FA104" i="27"/>
  <c r="EA104" i="27"/>
  <c r="FC55" i="27"/>
  <c r="EC55" i="27"/>
  <c r="BS173" i="5"/>
  <c r="DZ173" i="5"/>
  <c r="BS156" i="5"/>
  <c r="DZ156" i="5"/>
  <c r="BK156" i="5"/>
  <c r="DR156" i="5"/>
  <c r="DV155" i="5"/>
  <c r="BO155" i="5"/>
  <c r="DT151" i="5"/>
  <c r="BM151" i="5"/>
  <c r="BM142" i="5"/>
  <c r="DT142" i="5"/>
  <c r="DV136" i="5"/>
  <c r="BO136" i="5"/>
  <c r="BS134" i="5"/>
  <c r="DZ134" i="5"/>
  <c r="BJ129" i="5"/>
  <c r="DQ129" i="5"/>
  <c r="CP116" i="5"/>
  <c r="CQ116" i="5" s="1"/>
  <c r="CB59" i="23"/>
  <c r="BB59" i="23"/>
  <c r="EC104" i="27"/>
  <c r="FC104" i="27"/>
  <c r="CK98" i="23"/>
  <c r="BK98" i="23"/>
  <c r="CK79" i="23"/>
  <c r="BK79" i="23"/>
  <c r="EP75" i="27"/>
  <c r="GW75" i="27"/>
  <c r="EC59" i="27"/>
  <c r="FC59" i="27"/>
  <c r="CK46" i="23"/>
  <c r="BK46" i="23"/>
  <c r="CF31" i="5"/>
  <c r="BF31" i="5"/>
  <c r="CC11" i="5"/>
  <c r="BC11" i="5"/>
  <c r="DZ3" i="27"/>
  <c r="EZ3" i="27"/>
  <c r="DY7" i="27"/>
  <c r="EY7" i="27"/>
  <c r="FM7" i="27" s="1"/>
  <c r="CB62" i="5"/>
  <c r="CP62" i="5" s="1"/>
  <c r="BB62" i="5"/>
  <c r="EY56" i="27"/>
  <c r="FM56" i="27" s="1"/>
  <c r="DY56" i="27"/>
  <c r="CB40" i="5"/>
  <c r="BB40" i="5"/>
  <c r="EX107" i="27"/>
  <c r="DX107" i="27"/>
  <c r="CF96" i="23"/>
  <c r="BF96" i="23"/>
  <c r="DX51" i="27"/>
  <c r="EX51" i="27"/>
  <c r="CF17" i="23"/>
  <c r="BF17" i="23"/>
  <c r="AZ109" i="5"/>
  <c r="BZ109" i="5"/>
  <c r="BE88" i="23"/>
  <c r="CE88" i="23"/>
  <c r="EW77" i="27"/>
  <c r="DW77" i="27"/>
  <c r="CE57" i="23"/>
  <c r="BE57" i="23"/>
  <c r="BE41" i="23"/>
  <c r="CE41" i="23"/>
  <c r="EJ35" i="27"/>
  <c r="GQ35" i="27"/>
  <c r="BE13" i="23"/>
  <c r="CE13" i="23"/>
  <c r="CD88" i="23"/>
  <c r="BD88" i="23"/>
  <c r="CD57" i="23"/>
  <c r="BD57" i="23"/>
  <c r="EV46" i="27"/>
  <c r="DV46" i="27"/>
  <c r="GP46" i="27" s="1"/>
  <c r="BY11" i="5"/>
  <c r="AY11" i="5"/>
  <c r="BC108" i="23"/>
  <c r="CC108" i="23"/>
  <c r="EU82" i="27"/>
  <c r="DU82" i="27"/>
  <c r="GO82" i="27" s="1"/>
  <c r="AW54" i="5"/>
  <c r="BW54" i="5"/>
  <c r="BA96" i="23"/>
  <c r="CA96" i="23"/>
  <c r="BV66" i="5"/>
  <c r="CJ66" i="5" s="1"/>
  <c r="AV66" i="5"/>
  <c r="CC94" i="5"/>
  <c r="BC94" i="5"/>
  <c r="FB92" i="27"/>
  <c r="EB92" i="27"/>
  <c r="BB39" i="23"/>
  <c r="CB39" i="23"/>
  <c r="BH40" i="23"/>
  <c r="CH40" i="23"/>
  <c r="BA109" i="5"/>
  <c r="CA109" i="5"/>
  <c r="EB81" i="27"/>
  <c r="FB81" i="27"/>
  <c r="EB101" i="27"/>
  <c r="FB101" i="27"/>
  <c r="CJ30" i="23"/>
  <c r="BJ30" i="23"/>
  <c r="FB7" i="27"/>
  <c r="EB7" i="27"/>
  <c r="CD24" i="23"/>
  <c r="BD24" i="23"/>
  <c r="DQ153" i="5"/>
  <c r="BJ153" i="5"/>
  <c r="EF4" i="27"/>
  <c r="DG4" i="27" s="1"/>
  <c r="GM4" i="27"/>
  <c r="FZ4" i="27" s="1"/>
  <c r="EB60" i="23"/>
  <c r="DO60" i="23" s="1"/>
  <c r="BU60" i="23"/>
  <c r="BR134" i="5"/>
  <c r="DY134" i="5"/>
  <c r="BM110" i="5"/>
  <c r="DT110" i="5"/>
  <c r="BK95" i="5"/>
  <c r="DR95" i="5"/>
  <c r="EE36" i="23"/>
  <c r="BX36" i="23"/>
  <c r="BI96" i="5"/>
  <c r="DP96" i="5"/>
  <c r="DZ159" i="5"/>
  <c r="BS159" i="5"/>
  <c r="BH16" i="23"/>
  <c r="CH16" i="23"/>
  <c r="BE30" i="23"/>
  <c r="CE30" i="23"/>
  <c r="DV90" i="23"/>
  <c r="BO90" i="23"/>
  <c r="GM42" i="27"/>
  <c r="FZ42" i="27" s="1"/>
  <c r="EF42" i="27"/>
  <c r="DG42" i="27" s="1"/>
  <c r="BO36" i="5"/>
  <c r="DV36" i="5"/>
  <c r="DX20" i="5"/>
  <c r="BQ20" i="5"/>
  <c r="BG201" i="3"/>
  <c r="BF201" i="3"/>
  <c r="BJ201" i="3"/>
  <c r="BG179" i="3"/>
  <c r="BJ179" i="3"/>
  <c r="CJ166" i="5"/>
  <c r="CK166" i="5"/>
  <c r="R146" i="5"/>
  <c r="CS146" i="5"/>
  <c r="BE151" i="3"/>
  <c r="BH151" i="3"/>
  <c r="BG74" i="3"/>
  <c r="BJ74" i="3"/>
  <c r="BH74" i="3"/>
  <c r="BF74" i="3"/>
  <c r="EL33" i="27"/>
  <c r="GS33" i="27"/>
  <c r="DZ15" i="27"/>
  <c r="GT15" i="27" s="1"/>
  <c r="EZ15" i="27"/>
  <c r="GS44" i="27"/>
  <c r="EL44" i="27"/>
  <c r="DX24" i="27"/>
  <c r="EX24" i="27"/>
  <c r="AZ91" i="5"/>
  <c r="BZ91" i="5"/>
  <c r="EW4" i="27"/>
  <c r="DW4" i="27"/>
  <c r="AY6" i="5"/>
  <c r="BY6" i="5"/>
  <c r="BW7" i="5"/>
  <c r="AW7" i="5"/>
  <c r="ES37" i="27"/>
  <c r="FG37" i="27" s="1"/>
  <c r="DS37" i="27"/>
  <c r="BC8" i="5"/>
  <c r="CC8" i="5"/>
  <c r="CQ8" i="5" s="1"/>
  <c r="CG54" i="23"/>
  <c r="BG54" i="23"/>
  <c r="DY3" i="27"/>
  <c r="EY3" i="27"/>
  <c r="EX77" i="27"/>
  <c r="DX77" i="27"/>
  <c r="DX41" i="27"/>
  <c r="EX41" i="27"/>
  <c r="EW56" i="27"/>
  <c r="DW56" i="27"/>
  <c r="BE12" i="23"/>
  <c r="CE12" i="23"/>
  <c r="CD76" i="23"/>
  <c r="BD76" i="23"/>
  <c r="EV42" i="27"/>
  <c r="DV42" i="27"/>
  <c r="GP42" i="27" s="1"/>
  <c r="DU97" i="27"/>
  <c r="GO97" i="27" s="1"/>
  <c r="EU97" i="27"/>
  <c r="ET84" i="27"/>
  <c r="DT84" i="27"/>
  <c r="BA100" i="23"/>
  <c r="CA100" i="23"/>
  <c r="EC38" i="27"/>
  <c r="FC38" i="27"/>
  <c r="DS11" i="27"/>
  <c r="ES11" i="27"/>
  <c r="FG11" i="27" s="1"/>
  <c r="FA101" i="27"/>
  <c r="EA101" i="27"/>
  <c r="BW76" i="5"/>
  <c r="AW76" i="5"/>
  <c r="CA111" i="23"/>
  <c r="BA111" i="23"/>
  <c r="CB45" i="5"/>
  <c r="CP45" i="5" s="1"/>
  <c r="BB45" i="5"/>
  <c r="AW87" i="5"/>
  <c r="BW87" i="5"/>
  <c r="CK87" i="5" s="1"/>
  <c r="CD26" i="23"/>
  <c r="BD26" i="23"/>
  <c r="EX19" i="27"/>
  <c r="DX19" i="27"/>
  <c r="BV31" i="5"/>
  <c r="CJ31" i="5" s="1"/>
  <c r="AV31" i="5"/>
  <c r="BF24" i="3"/>
  <c r="BH67" i="3"/>
  <c r="BJ25" i="3"/>
  <c r="BF9" i="3"/>
  <c r="BE83" i="3"/>
  <c r="BH21" i="3"/>
  <c r="BF183" i="3"/>
  <c r="BJ40" i="3"/>
  <c r="BE195" i="3"/>
  <c r="CL166" i="5"/>
  <c r="CM143" i="5"/>
  <c r="CT178" i="5"/>
  <c r="BG125" i="3"/>
  <c r="R122" i="5"/>
  <c r="BI160" i="3"/>
  <c r="BI61" i="3"/>
  <c r="BJ61" i="3"/>
  <c r="BE61" i="3"/>
  <c r="BJ161" i="3"/>
  <c r="BJ58" i="3"/>
  <c r="BI127" i="3"/>
  <c r="FB76" i="27"/>
  <c r="BI24" i="3"/>
  <c r="BG21" i="3"/>
  <c r="BF141" i="3"/>
  <c r="DU91" i="27"/>
  <c r="GO91" i="27" s="1"/>
  <c r="EU91" i="27"/>
  <c r="BG195" i="3"/>
  <c r="DZ9" i="5"/>
  <c r="DV138" i="5"/>
  <c r="CL168" i="5"/>
  <c r="BF189" i="3"/>
  <c r="BG138" i="3"/>
  <c r="BH179" i="3"/>
  <c r="BE178" i="3"/>
  <c r="BH178" i="3"/>
  <c r="CB52" i="23"/>
  <c r="CP52" i="23" s="1"/>
  <c r="BF89" i="3"/>
  <c r="BJ89" i="3"/>
  <c r="BI89" i="3"/>
  <c r="BG5" i="3"/>
  <c r="BJ5" i="3"/>
  <c r="DW5" i="27"/>
  <c r="EJ5" i="27" s="1"/>
  <c r="BV5" i="23"/>
  <c r="EC5" i="23"/>
  <c r="AY92" i="5"/>
  <c r="BL92" i="5" s="1"/>
  <c r="DV176" i="5"/>
  <c r="BX5" i="5"/>
  <c r="CG67" i="23"/>
  <c r="CU67" i="23" s="1"/>
  <c r="BG67" i="23"/>
  <c r="EA67" i="23" s="1"/>
  <c r="ES25" i="27"/>
  <c r="DS25" i="27"/>
  <c r="EF25" i="27" s="1"/>
  <c r="BM169" i="5"/>
  <c r="DT169" i="5"/>
  <c r="CH4" i="23"/>
  <c r="BH4" i="23"/>
  <c r="BU4" i="23" s="1"/>
  <c r="BB105" i="5"/>
  <c r="DV105" i="5" s="1"/>
  <c r="CB105" i="5"/>
  <c r="CP105" i="5" s="1"/>
  <c r="CG84" i="23"/>
  <c r="CU84" i="23" s="1"/>
  <c r="BG84" i="23"/>
  <c r="BT84" i="23" s="1"/>
  <c r="CB75" i="5"/>
  <c r="CP75" i="5" s="1"/>
  <c r="BB75" i="5"/>
  <c r="BO75" i="5" s="1"/>
  <c r="DW98" i="27"/>
  <c r="EJ98" i="27" s="1"/>
  <c r="EW98" i="27"/>
  <c r="BD73" i="23"/>
  <c r="DX73" i="23" s="1"/>
  <c r="CD73" i="23"/>
  <c r="BN22" i="23"/>
  <c r="AO22" i="23" s="1"/>
  <c r="BI148" i="3"/>
  <c r="BG148" i="3"/>
  <c r="BH148" i="3"/>
  <c r="BF152" i="3"/>
  <c r="BE152" i="3"/>
  <c r="BJ152" i="3"/>
  <c r="BG156" i="3"/>
  <c r="BI156" i="3"/>
  <c r="BF166" i="3"/>
  <c r="BJ166" i="3"/>
  <c r="BE166" i="3"/>
  <c r="BH166" i="3"/>
  <c r="BH180" i="3"/>
  <c r="BJ180" i="3"/>
  <c r="BG180" i="3"/>
  <c r="BF188" i="3"/>
  <c r="BI188" i="3"/>
  <c r="BF198" i="3"/>
  <c r="BE198" i="3"/>
  <c r="BH159" i="3"/>
  <c r="BI159" i="3"/>
  <c r="BG159" i="3"/>
  <c r="BF187" i="3"/>
  <c r="BJ187" i="3"/>
  <c r="BE187" i="3"/>
  <c r="BG187" i="3"/>
  <c r="EL104" i="27"/>
  <c r="GS104" i="27"/>
  <c r="AV49" i="5"/>
  <c r="BI49" i="5" s="1"/>
  <c r="AJ49" i="5" s="1"/>
  <c r="C50" i="6" s="1"/>
  <c r="F50" i="6" s="1"/>
  <c r="BV49" i="5"/>
  <c r="CJ49" i="5" s="1"/>
  <c r="CB28" i="5"/>
  <c r="BB28" i="5"/>
  <c r="CD59" i="23"/>
  <c r="BD59" i="23"/>
  <c r="BQ59" i="23" s="1"/>
  <c r="EX45" i="27"/>
  <c r="DX45" i="27"/>
  <c r="BE144" i="3"/>
  <c r="BJ144" i="3"/>
  <c r="BH144" i="3"/>
  <c r="BE42" i="3"/>
  <c r="BG42" i="3"/>
  <c r="BJ42" i="3"/>
  <c r="BJ69" i="3"/>
  <c r="BI69" i="3"/>
  <c r="BH69" i="3"/>
  <c r="BE69" i="3"/>
  <c r="BG69" i="3"/>
  <c r="BF108" i="3"/>
  <c r="BE108" i="3"/>
  <c r="BF111" i="3"/>
  <c r="BI90" i="3"/>
  <c r="BE90" i="3"/>
  <c r="BH90" i="3"/>
  <c r="BI64" i="3"/>
  <c r="BF64" i="3"/>
  <c r="BG64" i="3"/>
  <c r="BE55" i="3"/>
  <c r="BH22" i="3"/>
  <c r="BF168" i="3"/>
  <c r="BJ168" i="3"/>
  <c r="BG168" i="3"/>
  <c r="BI168" i="3"/>
  <c r="BF132" i="3"/>
  <c r="BE132" i="3"/>
  <c r="BH132" i="3"/>
  <c r="BG132" i="3"/>
  <c r="CD27" i="5"/>
  <c r="BD27" i="5"/>
  <c r="BE43" i="5"/>
  <c r="CE43" i="5"/>
  <c r="BW100" i="5"/>
  <c r="AW100" i="5"/>
  <c r="BC18" i="5"/>
  <c r="CC18" i="5"/>
  <c r="BC95" i="5"/>
  <c r="CC95" i="5"/>
  <c r="CC79" i="23"/>
  <c r="CQ79" i="23" s="1"/>
  <c r="BC79" i="23"/>
  <c r="DT98" i="27"/>
  <c r="ET98" i="27"/>
  <c r="BF175" i="3"/>
  <c r="BJ175" i="3"/>
  <c r="BG175" i="3"/>
  <c r="BI175" i="3"/>
  <c r="BK50" i="23"/>
  <c r="CK50" i="23"/>
  <c r="CF26" i="5"/>
  <c r="BF26" i="5"/>
  <c r="CJ111" i="23"/>
  <c r="BJ111" i="23"/>
  <c r="BJ51" i="23"/>
  <c r="CJ51" i="23"/>
  <c r="BC56" i="5"/>
  <c r="CC56" i="5"/>
  <c r="BG8" i="23"/>
  <c r="CG8" i="23"/>
  <c r="CU8" i="23" s="1"/>
  <c r="CA75" i="5"/>
  <c r="BA75" i="5"/>
  <c r="AZ71" i="5"/>
  <c r="BZ71" i="5"/>
  <c r="DW7" i="27"/>
  <c r="EW7" i="27"/>
  <c r="EW93" i="27"/>
  <c r="DW93" i="27"/>
  <c r="EW61" i="27"/>
  <c r="DW61" i="27"/>
  <c r="DW16" i="27"/>
  <c r="EW16" i="27"/>
  <c r="BD92" i="23"/>
  <c r="CD92" i="23"/>
  <c r="BD74" i="23"/>
  <c r="CD74" i="23"/>
  <c r="BY15" i="5"/>
  <c r="AY15" i="5"/>
  <c r="DU58" i="27"/>
  <c r="GO58" i="27" s="1"/>
  <c r="EU58" i="27"/>
  <c r="EU26" i="27"/>
  <c r="DU26" i="27"/>
  <c r="GO26" i="27" s="1"/>
  <c r="DT7" i="27"/>
  <c r="ET7" i="27"/>
  <c r="ET60" i="27"/>
  <c r="DT60" i="27"/>
  <c r="BA39" i="23"/>
  <c r="CA39" i="23"/>
  <c r="BB77" i="23"/>
  <c r="CB77" i="23"/>
  <c r="AW83" i="5"/>
  <c r="BW83" i="5"/>
  <c r="CA83" i="5"/>
  <c r="BA83" i="5"/>
  <c r="CB10" i="5"/>
  <c r="CP10" i="5" s="1"/>
  <c r="BB10" i="5"/>
  <c r="CF99" i="5"/>
  <c r="BF99" i="5"/>
  <c r="CH23" i="23"/>
  <c r="BH23" i="23"/>
  <c r="EY92" i="27"/>
  <c r="FM92" i="27" s="1"/>
  <c r="S16" i="12" s="1"/>
  <c r="X91" i="3" s="1"/>
  <c r="DY92" i="27"/>
  <c r="CG74" i="23"/>
  <c r="CU74" i="23" s="1"/>
  <c r="BG74" i="23"/>
  <c r="EY68" i="27"/>
  <c r="DY68" i="27"/>
  <c r="DY54" i="27"/>
  <c r="EY54" i="27"/>
  <c r="FM54" i="27" s="1"/>
  <c r="DY26" i="27"/>
  <c r="EL26" i="27" s="1"/>
  <c r="EY26" i="27"/>
  <c r="FM26" i="27" s="1"/>
  <c r="CG10" i="23"/>
  <c r="CU10" i="23" s="1"/>
  <c r="BG10" i="23"/>
  <c r="CF108" i="23"/>
  <c r="BF108" i="23"/>
  <c r="DX37" i="27"/>
  <c r="EX37" i="27"/>
  <c r="BF84" i="23"/>
  <c r="CF84" i="23"/>
  <c r="CA72" i="5"/>
  <c r="BA72" i="5"/>
  <c r="EX68" i="27"/>
  <c r="DX68" i="27"/>
  <c r="CA49" i="5"/>
  <c r="BA49" i="5"/>
  <c r="CA16" i="5"/>
  <c r="BA16" i="5"/>
  <c r="AZ82" i="5"/>
  <c r="BZ82" i="5"/>
  <c r="BE108" i="23"/>
  <c r="CE108" i="23"/>
  <c r="AZ83" i="5"/>
  <c r="BZ83" i="5"/>
  <c r="BE46" i="23"/>
  <c r="CE46" i="23"/>
  <c r="DW40" i="27"/>
  <c r="EW40" i="27"/>
  <c r="AZ12" i="5"/>
  <c r="BZ12" i="5"/>
  <c r="AY106" i="5"/>
  <c r="BY106" i="5"/>
  <c r="AY75" i="5"/>
  <c r="BY75" i="5"/>
  <c r="EV70" i="27"/>
  <c r="DV70" i="27"/>
  <c r="GP70" i="27" s="1"/>
  <c r="BY56" i="5"/>
  <c r="AY56" i="5"/>
  <c r="BD8" i="23"/>
  <c r="CD8" i="23"/>
  <c r="BC53" i="23"/>
  <c r="CC53" i="23"/>
  <c r="AX17" i="5"/>
  <c r="BX17" i="5"/>
  <c r="BW110" i="5"/>
  <c r="AW110" i="5"/>
  <c r="ET91" i="27"/>
  <c r="DT91" i="27"/>
  <c r="GN61" i="27"/>
  <c r="EG61" i="27"/>
  <c r="BB41" i="23"/>
  <c r="CB41" i="23"/>
  <c r="BA60" i="23"/>
  <c r="CA60" i="23"/>
  <c r="ES101" i="27"/>
  <c r="DS101" i="27"/>
  <c r="DY81" i="27"/>
  <c r="EY81" i="27"/>
  <c r="FM81" i="27" s="1"/>
  <c r="CC51" i="23"/>
  <c r="BC51" i="23"/>
  <c r="BA38" i="5"/>
  <c r="CA38" i="5"/>
  <c r="BI80" i="23"/>
  <c r="CI80" i="23"/>
  <c r="BI86" i="23"/>
  <c r="CI86" i="23"/>
  <c r="BC85" i="5"/>
  <c r="CC85" i="5"/>
  <c r="BK40" i="23"/>
  <c r="EE40" i="23" s="1"/>
  <c r="CK40" i="23"/>
  <c r="BZ86" i="5"/>
  <c r="AZ86" i="5"/>
  <c r="BM86" i="5" s="1"/>
  <c r="EB94" i="27"/>
  <c r="FB94" i="27"/>
  <c r="BK100" i="23"/>
  <c r="CK100" i="23"/>
  <c r="BE32" i="5"/>
  <c r="CE32" i="5"/>
  <c r="AX3" i="5"/>
  <c r="BX3" i="5"/>
  <c r="BG21" i="23"/>
  <c r="CG21" i="23"/>
  <c r="CU21" i="23" s="1"/>
  <c r="BB95" i="23"/>
  <c r="CB95" i="23"/>
  <c r="AY98" i="5"/>
  <c r="BY98" i="5"/>
  <c r="DV84" i="27"/>
  <c r="GP84" i="27" s="1"/>
  <c r="EV84" i="27"/>
  <c r="DT77" i="27"/>
  <c r="ET77" i="27"/>
  <c r="BC64" i="23"/>
  <c r="CC64" i="23"/>
  <c r="DT105" i="27"/>
  <c r="ET105" i="27"/>
  <c r="DS112" i="27"/>
  <c r="ES112" i="27"/>
  <c r="EA20" i="27"/>
  <c r="FA20" i="27"/>
  <c r="AY25" i="5"/>
  <c r="BY25" i="5"/>
  <c r="EC41" i="27"/>
  <c r="FC41" i="27"/>
  <c r="DZ30" i="27"/>
  <c r="EZ30" i="27"/>
  <c r="EY45" i="27"/>
  <c r="FM45" i="27" s="1"/>
  <c r="DY45" i="27"/>
  <c r="EC65" i="27"/>
  <c r="GW65" i="27" s="1"/>
  <c r="FC65" i="27"/>
  <c r="DT89" i="27"/>
  <c r="ET89" i="27"/>
  <c r="BX60" i="5"/>
  <c r="AX60" i="5"/>
  <c r="EV94" i="27"/>
  <c r="DV94" i="27"/>
  <c r="GP94" i="27" s="1"/>
  <c r="AY26" i="5"/>
  <c r="BY26" i="5"/>
  <c r="BX6" i="5"/>
  <c r="AX6" i="5"/>
  <c r="CG43" i="23"/>
  <c r="BG43" i="23"/>
  <c r="AY41" i="5"/>
  <c r="DS41" i="5" s="1"/>
  <c r="BY41" i="5"/>
  <c r="EB90" i="23"/>
  <c r="BU90" i="23"/>
  <c r="DY79" i="5"/>
  <c r="BR79" i="5"/>
  <c r="ES28" i="27"/>
  <c r="FG28" i="27" s="1"/>
  <c r="DS28" i="27"/>
  <c r="GT111" i="27"/>
  <c r="GG111" i="27" s="1"/>
  <c r="EM111" i="27"/>
  <c r="CH78" i="23"/>
  <c r="BH78" i="23"/>
  <c r="BU78" i="23" s="1"/>
  <c r="DU14" i="27"/>
  <c r="GO14" i="27" s="1"/>
  <c r="EU14" i="27"/>
  <c r="EY63" i="27"/>
  <c r="FM63" i="27" s="1"/>
  <c r="DY63" i="27"/>
  <c r="GS63" i="27" s="1"/>
  <c r="BH153" i="3"/>
  <c r="BF153" i="3"/>
  <c r="BG153" i="3"/>
  <c r="CS153" i="5"/>
  <c r="R153" i="5"/>
  <c r="GU21" i="27"/>
  <c r="EN21" i="27"/>
  <c r="BG167" i="3"/>
  <c r="BF167" i="3"/>
  <c r="BJ167" i="3"/>
  <c r="BH167" i="3"/>
  <c r="BE199" i="3"/>
  <c r="BH199" i="3"/>
  <c r="BF199" i="3"/>
  <c r="BE3" i="3"/>
  <c r="EY27" i="27"/>
  <c r="FM27" i="27" s="1"/>
  <c r="DY27" i="27"/>
  <c r="EV36" i="27"/>
  <c r="DV36" i="27"/>
  <c r="GP36" i="27" s="1"/>
  <c r="BB97" i="23"/>
  <c r="CB97" i="23"/>
  <c r="CP97" i="23" s="1"/>
  <c r="FC21" i="27"/>
  <c r="EC21" i="27"/>
  <c r="DZ68" i="27"/>
  <c r="EZ68" i="27"/>
  <c r="DX80" i="27"/>
  <c r="EX80" i="27"/>
  <c r="AZ61" i="5"/>
  <c r="BZ61" i="5"/>
  <c r="DV80" i="27"/>
  <c r="GP80" i="27" s="1"/>
  <c r="EV80" i="27"/>
  <c r="BX58" i="5"/>
  <c r="AX58" i="5"/>
  <c r="AW60" i="5"/>
  <c r="BW60" i="5"/>
  <c r="CG39" i="23"/>
  <c r="BG39" i="23"/>
  <c r="AV60" i="5"/>
  <c r="BV60" i="5"/>
  <c r="BV110" i="5"/>
  <c r="CJ110" i="5" s="1"/>
  <c r="AV110" i="5"/>
  <c r="DP110" i="5" s="1"/>
  <c r="CB90" i="5"/>
  <c r="CP90" i="5" s="1"/>
  <c r="BB90" i="5"/>
  <c r="BB67" i="5"/>
  <c r="CB67" i="5"/>
  <c r="CP67" i="5" s="1"/>
  <c r="DY19" i="27"/>
  <c r="EY19" i="27"/>
  <c r="FM19" i="27" s="1"/>
  <c r="DX108" i="27"/>
  <c r="EX108" i="27"/>
  <c r="CF49" i="23"/>
  <c r="BF49" i="23"/>
  <c r="BZ107" i="5"/>
  <c r="AZ107" i="5"/>
  <c r="DW76" i="27"/>
  <c r="EW76" i="27"/>
  <c r="BY69" i="5"/>
  <c r="AY69" i="5"/>
  <c r="BX53" i="5"/>
  <c r="AX53" i="5"/>
  <c r="DU40" i="27"/>
  <c r="GO40" i="27" s="1"/>
  <c r="EU40" i="27"/>
  <c r="FI40" i="27" s="1"/>
  <c r="DT80" i="27"/>
  <c r="ET80" i="27"/>
  <c r="AW41" i="5"/>
  <c r="BW41" i="5"/>
  <c r="AV83" i="5"/>
  <c r="BV83" i="5"/>
  <c r="BC39" i="23"/>
  <c r="CC39" i="23"/>
  <c r="FB21" i="27"/>
  <c r="EB21" i="27"/>
  <c r="DV107" i="27"/>
  <c r="GP107" i="27" s="1"/>
  <c r="EV107" i="27"/>
  <c r="BY83" i="5"/>
  <c r="AY83" i="5"/>
  <c r="BW103" i="5"/>
  <c r="AW103" i="5"/>
  <c r="CE75" i="23"/>
  <c r="BE75" i="23"/>
  <c r="CC60" i="23"/>
  <c r="BC60" i="23"/>
  <c r="DS10" i="27"/>
  <c r="ES10" i="27"/>
  <c r="FG10" i="27" s="1"/>
  <c r="EV40" i="27"/>
  <c r="DV40" i="27"/>
  <c r="GP40" i="27" s="1"/>
  <c r="DY75" i="5"/>
  <c r="BR75" i="5"/>
  <c r="DT75" i="5"/>
  <c r="BM75" i="5"/>
  <c r="BX54" i="23"/>
  <c r="EE54" i="23"/>
  <c r="DZ56" i="5"/>
  <c r="BS56" i="5"/>
  <c r="BS111" i="5"/>
  <c r="DZ111" i="5"/>
  <c r="BP43" i="5"/>
  <c r="DW43" i="5"/>
  <c r="DJ43" i="5" s="1"/>
  <c r="BM92" i="5"/>
  <c r="DT92" i="5"/>
  <c r="BI39" i="3"/>
  <c r="BJ22" i="3"/>
  <c r="BI67" i="3"/>
  <c r="BE38" i="3"/>
  <c r="BE25" i="3"/>
  <c r="BE6" i="3"/>
  <c r="BG39" i="3"/>
  <c r="BE24" i="3"/>
  <c r="BE22" i="3"/>
  <c r="BF67" i="3"/>
  <c r="BH40" i="3"/>
  <c r="BG40" i="3"/>
  <c r="BJ38" i="3"/>
  <c r="BG25" i="3"/>
  <c r="BE9" i="3"/>
  <c r="BH9" i="3"/>
  <c r="BH6" i="3"/>
  <c r="ET3" i="27"/>
  <c r="EC35" i="27"/>
  <c r="EP35" i="27" s="1"/>
  <c r="FA83" i="27"/>
  <c r="BJ199" i="3"/>
  <c r="BH24" i="3"/>
  <c r="BF151" i="3"/>
  <c r="BG169" i="3"/>
  <c r="BJ195" i="3"/>
  <c r="CN166" i="5"/>
  <c r="CN143" i="5"/>
  <c r="CQ178" i="5"/>
  <c r="BI3" i="3"/>
  <c r="BG61" i="3"/>
  <c r="BJ53" i="3"/>
  <c r="BH53" i="3"/>
  <c r="DX61" i="27"/>
  <c r="BG58" i="3"/>
  <c r="CT146" i="5"/>
  <c r="CR132" i="5"/>
  <c r="EW95" i="27"/>
  <c r="BA52" i="23"/>
  <c r="BN52" i="23" s="1"/>
  <c r="EX105" i="27"/>
  <c r="DX105" i="27"/>
  <c r="BJ6" i="3"/>
  <c r="BJ159" i="3"/>
  <c r="BG183" i="3"/>
  <c r="DT15" i="5"/>
  <c r="BM15" i="5"/>
  <c r="BE167" i="3"/>
  <c r="CJ125" i="5"/>
  <c r="CN125" i="5"/>
  <c r="R135" i="5"/>
  <c r="CT135" i="5"/>
  <c r="CR135" i="5"/>
  <c r="BK123" i="5"/>
  <c r="DR123" i="5"/>
  <c r="CD80" i="5"/>
  <c r="BD80" i="5"/>
  <c r="DX80" i="5" s="1"/>
  <c r="FC27" i="27"/>
  <c r="EC27" i="27"/>
  <c r="GW27" i="27" s="1"/>
  <c r="DY111" i="27"/>
  <c r="GS111" i="27" s="1"/>
  <c r="EY111" i="27"/>
  <c r="FM111" i="27" s="1"/>
  <c r="AY108" i="5"/>
  <c r="DS108" i="5" s="1"/>
  <c r="BY108" i="5"/>
  <c r="CN178" i="5"/>
  <c r="R175" i="5"/>
  <c r="CR153" i="5"/>
  <c r="EX31" i="27"/>
  <c r="DX31" i="27"/>
  <c r="BE122" i="3"/>
  <c r="BF131" i="3"/>
  <c r="BJ131" i="3"/>
  <c r="BE131" i="3"/>
  <c r="BF162" i="3"/>
  <c r="BJ162" i="3"/>
  <c r="BE162" i="3"/>
  <c r="BE172" i="3"/>
  <c r="BF172" i="3"/>
  <c r="BG176" i="3"/>
  <c r="BE176" i="3"/>
  <c r="BH176" i="3"/>
  <c r="BI194" i="3"/>
  <c r="BF194" i="3"/>
  <c r="BE194" i="3"/>
  <c r="BH190" i="3"/>
  <c r="BJ190" i="3"/>
  <c r="BH177" i="3"/>
  <c r="BI177" i="3"/>
  <c r="BF177" i="3"/>
  <c r="EB80" i="27"/>
  <c r="GV80" i="27" s="1"/>
  <c r="FB80" i="27"/>
  <c r="EU24" i="27"/>
  <c r="DU24" i="27"/>
  <c r="GO24" i="27" s="1"/>
  <c r="DY14" i="27"/>
  <c r="EL14" i="27" s="1"/>
  <c r="EY14" i="27"/>
  <c r="FM14" i="27" s="1"/>
  <c r="DV117" i="5"/>
  <c r="BO117" i="5"/>
  <c r="BG5" i="23"/>
  <c r="BT5" i="23" s="1"/>
  <c r="CG5" i="23"/>
  <c r="BQ173" i="5"/>
  <c r="DX173" i="5"/>
  <c r="BJ189" i="3"/>
  <c r="BE189" i="3"/>
  <c r="BH189" i="3"/>
  <c r="BI141" i="3"/>
  <c r="BG141" i="3"/>
  <c r="BE141" i="3"/>
  <c r="BJ141" i="3"/>
  <c r="CK145" i="5"/>
  <c r="Q145" i="5"/>
  <c r="AA145" i="5" s="1"/>
  <c r="CM145" i="5"/>
  <c r="CT141" i="5"/>
  <c r="R141" i="5"/>
  <c r="CA45" i="5"/>
  <c r="BA45" i="5"/>
  <c r="BF195" i="3"/>
  <c r="BI195" i="3"/>
  <c r="BJ21" i="3"/>
  <c r="BI21" i="3"/>
  <c r="BJ83" i="3"/>
  <c r="BE58" i="3"/>
  <c r="BF58" i="3"/>
  <c r="BH58" i="3"/>
  <c r="BF181" i="3"/>
  <c r="BE181" i="3"/>
  <c r="FC39" i="27"/>
  <c r="EC39" i="27"/>
  <c r="EY89" i="27"/>
  <c r="FM89" i="27" s="1"/>
  <c r="DY89" i="27"/>
  <c r="BZ7" i="5"/>
  <c r="AZ7" i="5"/>
  <c r="BZ16" i="5"/>
  <c r="AZ16" i="5"/>
  <c r="EV69" i="27"/>
  <c r="DV69" i="27"/>
  <c r="GP69" i="27" s="1"/>
  <c r="CC26" i="23"/>
  <c r="BC26" i="23"/>
  <c r="CC23" i="5"/>
  <c r="BC23" i="5"/>
  <c r="BB73" i="5"/>
  <c r="CB73" i="5"/>
  <c r="CP73" i="5" s="1"/>
  <c r="BB26" i="5"/>
  <c r="BO26" i="5" s="1"/>
  <c r="CB26" i="5"/>
  <c r="CP26" i="5" s="1"/>
  <c r="BF37" i="23"/>
  <c r="CF37" i="23"/>
  <c r="CA67" i="5"/>
  <c r="BA67" i="5"/>
  <c r="CF16" i="23"/>
  <c r="BF16" i="23"/>
  <c r="BE40" i="23"/>
  <c r="CE40" i="23"/>
  <c r="EV37" i="27"/>
  <c r="DV37" i="27"/>
  <c r="GP37" i="27" s="1"/>
  <c r="CD56" i="23"/>
  <c r="BD56" i="23"/>
  <c r="BC67" i="23"/>
  <c r="CC67" i="23"/>
  <c r="AW89" i="5"/>
  <c r="BW89" i="5"/>
  <c r="GN3" i="27"/>
  <c r="EG3" i="27"/>
  <c r="CB80" i="5"/>
  <c r="BB80" i="5"/>
  <c r="BH86" i="23"/>
  <c r="CH86" i="23"/>
  <c r="BE87" i="23"/>
  <c r="CE87" i="23"/>
  <c r="FA96" i="27"/>
  <c r="EA96" i="27"/>
  <c r="CF45" i="5"/>
  <c r="BF45" i="5"/>
  <c r="BE63" i="5"/>
  <c r="CE63" i="5"/>
  <c r="CI20" i="23"/>
  <c r="BI20" i="23"/>
  <c r="BD25" i="23"/>
  <c r="CD25" i="23"/>
  <c r="BC30" i="5"/>
  <c r="CC30" i="5"/>
  <c r="BK65" i="23"/>
  <c r="CK65" i="23"/>
  <c r="EV43" i="27"/>
  <c r="DV43" i="27"/>
  <c r="GP43" i="27" s="1"/>
  <c r="CV90" i="23"/>
  <c r="CW90" i="23"/>
  <c r="BO95" i="5"/>
  <c r="DV95" i="5"/>
  <c r="EA53" i="23"/>
  <c r="BT53" i="23"/>
  <c r="BM94" i="5"/>
  <c r="DT94" i="5"/>
  <c r="GT72" i="27"/>
  <c r="GG72" i="27" s="1"/>
  <c r="EM72" i="27"/>
  <c r="DR47" i="5"/>
  <c r="BK47" i="5"/>
  <c r="BF40" i="3"/>
  <c r="BJ39" i="3"/>
  <c r="BG38" i="3"/>
  <c r="BI9" i="3"/>
  <c r="BI83" i="3"/>
  <c r="BE174" i="3"/>
  <c r="BF179" i="3"/>
  <c r="BI201" i="3"/>
  <c r="BJ3" i="3"/>
  <c r="BI181" i="3"/>
  <c r="BF83" i="3"/>
  <c r="ET15" i="27"/>
  <c r="BI74" i="3"/>
  <c r="BH3" i="3"/>
  <c r="CT132" i="5"/>
  <c r="Q166" i="5"/>
  <c r="AA166" i="5" s="1"/>
  <c r="AB166" i="5" s="1"/>
  <c r="BN166" i="5" s="1"/>
  <c r="BW61" i="5"/>
  <c r="Q139" i="5"/>
  <c r="AA139" i="5" s="1"/>
  <c r="AB139" i="5" s="1"/>
  <c r="BN139" i="5" s="1"/>
  <c r="CN139" i="5"/>
  <c r="BK42" i="23"/>
  <c r="EE42" i="23" s="1"/>
  <c r="CK42" i="23"/>
  <c r="BJ181" i="3"/>
  <c r="CL145" i="5"/>
  <c r="BE179" i="3"/>
  <c r="BI153" i="3"/>
  <c r="R155" i="5"/>
  <c r="EO52" i="27"/>
  <c r="GV52" i="27"/>
  <c r="BR156" i="5"/>
  <c r="BL168" i="5"/>
  <c r="CQ141" i="5"/>
  <c r="CS135" i="5"/>
  <c r="BH201" i="3"/>
  <c r="CM180" i="5"/>
  <c r="CT152" i="5"/>
  <c r="CQ152" i="5"/>
  <c r="CR152" i="5"/>
  <c r="DX98" i="27"/>
  <c r="EX98" i="27"/>
  <c r="FA79" i="27"/>
  <c r="EA79" i="27"/>
  <c r="EN79" i="27" s="1"/>
  <c r="BI191" i="3"/>
  <c r="BG191" i="3"/>
  <c r="BE191" i="3"/>
  <c r="BH183" i="3"/>
  <c r="BJ183" i="3"/>
  <c r="BE183" i="3"/>
  <c r="BH171" i="3"/>
  <c r="BG171" i="3"/>
  <c r="BE163" i="3"/>
  <c r="BJ163" i="3"/>
  <c r="BG145" i="3"/>
  <c r="BF145" i="3"/>
  <c r="BE127" i="3"/>
  <c r="BG127" i="3"/>
  <c r="BJ119" i="3"/>
  <c r="BL164" i="5"/>
  <c r="DS164" i="5"/>
  <c r="DF164" i="5" s="1"/>
  <c r="BO127" i="5"/>
  <c r="DV127" i="5"/>
  <c r="CN119" i="5"/>
  <c r="CM119" i="5"/>
  <c r="CC36" i="5"/>
  <c r="CQ36" i="5" s="1"/>
  <c r="BC36" i="5"/>
  <c r="DW36" i="5" s="1"/>
  <c r="DS85" i="27"/>
  <c r="BE78" i="5"/>
  <c r="CE78" i="5"/>
  <c r="EL5" i="27"/>
  <c r="GS5" i="27"/>
  <c r="BZ17" i="5"/>
  <c r="AZ17" i="5"/>
  <c r="DV39" i="5"/>
  <c r="BO39" i="5"/>
  <c r="BW83" i="23"/>
  <c r="ED83" i="23"/>
  <c r="BQ3" i="23"/>
  <c r="DX3" i="23"/>
  <c r="BP6" i="23"/>
  <c r="DW6" i="23"/>
  <c r="BN45" i="23"/>
  <c r="DU45" i="23"/>
  <c r="EE9" i="23"/>
  <c r="BX9" i="23"/>
  <c r="Q158" i="5"/>
  <c r="AA158" i="5" s="1"/>
  <c r="DH158" i="5" s="1"/>
  <c r="CS156" i="5"/>
  <c r="Q117" i="5"/>
  <c r="AA117" i="5" s="1"/>
  <c r="DH117" i="5" s="1"/>
  <c r="BG85" i="3"/>
  <c r="W4" i="13"/>
  <c r="CT169" i="5"/>
  <c r="CR148" i="5"/>
  <c r="BH26" i="3"/>
  <c r="BE26" i="3"/>
  <c r="BG14" i="3"/>
  <c r="BE36" i="3"/>
  <c r="BF28" i="23"/>
  <c r="CK172" i="5"/>
  <c r="CM155" i="5"/>
  <c r="CM136" i="5"/>
  <c r="R132" i="5"/>
  <c r="Q175" i="5"/>
  <c r="AA175" i="5" s="1"/>
  <c r="DH175" i="5" s="1"/>
  <c r="EA27" i="27"/>
  <c r="FA27" i="27"/>
  <c r="ET102" i="27"/>
  <c r="FH102" i="27" s="1"/>
  <c r="DT102" i="27"/>
  <c r="EF89" i="27"/>
  <c r="GM89" i="27"/>
  <c r="EZ18" i="27"/>
  <c r="DZ18" i="27"/>
  <c r="EZ97" i="27"/>
  <c r="DZ97" i="27"/>
  <c r="AX78" i="5"/>
  <c r="BX78" i="5"/>
  <c r="EP7" i="27"/>
  <c r="GW7" i="27"/>
  <c r="FC50" i="27"/>
  <c r="EC50" i="27"/>
  <c r="FB112" i="27"/>
  <c r="EB112" i="27"/>
  <c r="EZ56" i="27"/>
  <c r="DZ56" i="27"/>
  <c r="EY60" i="27"/>
  <c r="DY60" i="27"/>
  <c r="DX76" i="27"/>
  <c r="EX76" i="27"/>
  <c r="DW72" i="27"/>
  <c r="EW72" i="27"/>
  <c r="AZ104" i="5"/>
  <c r="BZ104" i="5"/>
  <c r="AZ68" i="5"/>
  <c r="BZ68" i="5"/>
  <c r="AZ44" i="5"/>
  <c r="BZ44" i="5"/>
  <c r="BZ4" i="5"/>
  <c r="AZ4" i="5"/>
  <c r="DV93" i="27"/>
  <c r="GP93" i="27" s="1"/>
  <c r="EV93" i="27"/>
  <c r="EV74" i="27"/>
  <c r="DV74" i="27"/>
  <c r="GP74" i="27" s="1"/>
  <c r="EV15" i="27"/>
  <c r="DV15" i="27"/>
  <c r="GP15" i="27" s="1"/>
  <c r="AX46" i="5"/>
  <c r="BX46" i="5"/>
  <c r="BW68" i="5"/>
  <c r="AW68" i="5"/>
  <c r="EF45" i="27"/>
  <c r="GM45" i="27"/>
  <c r="ES39" i="27"/>
  <c r="DS39" i="27"/>
  <c r="BE95" i="23"/>
  <c r="CE95" i="23"/>
  <c r="BD99" i="5"/>
  <c r="CD99" i="5"/>
  <c r="BB104" i="23"/>
  <c r="CB104" i="23"/>
  <c r="CP104" i="23" s="1"/>
  <c r="CA19" i="5"/>
  <c r="BA19" i="5"/>
  <c r="AV11" i="5"/>
  <c r="BV11" i="5"/>
  <c r="CJ11" i="5" s="1"/>
  <c r="CG81" i="23"/>
  <c r="CU81" i="23" s="1"/>
  <c r="BG81" i="23"/>
  <c r="DR160" i="5"/>
  <c r="BK160" i="5"/>
  <c r="DS151" i="5"/>
  <c r="BL151" i="5"/>
  <c r="DS142" i="5"/>
  <c r="BL142" i="5"/>
  <c r="EZ23" i="27"/>
  <c r="DZ23" i="27"/>
  <c r="BG107" i="23"/>
  <c r="CG107" i="23"/>
  <c r="CU107" i="23" s="1"/>
  <c r="DY74" i="27"/>
  <c r="EY74" i="27"/>
  <c r="FM74" i="27" s="1"/>
  <c r="BG46" i="23"/>
  <c r="CG46" i="23"/>
  <c r="CU46" i="23" s="1"/>
  <c r="CG19" i="23"/>
  <c r="CU19" i="23" s="1"/>
  <c r="CV19" i="23" s="1"/>
  <c r="BG19" i="23"/>
  <c r="DY10" i="27"/>
  <c r="EY10" i="27"/>
  <c r="FM10" i="27" s="1"/>
  <c r="EX109" i="27"/>
  <c r="DX109" i="27"/>
  <c r="EX84" i="27"/>
  <c r="DX84" i="27"/>
  <c r="DX73" i="27"/>
  <c r="EX73" i="27"/>
  <c r="BF56" i="23"/>
  <c r="CF56" i="23"/>
  <c r="DX49" i="27"/>
  <c r="EX49" i="27"/>
  <c r="BA27" i="5"/>
  <c r="CA27" i="5"/>
  <c r="DX16" i="27"/>
  <c r="EX16" i="27"/>
  <c r="CE83" i="23"/>
  <c r="BE83" i="23"/>
  <c r="DW46" i="27"/>
  <c r="EW46" i="27"/>
  <c r="BZ20" i="5"/>
  <c r="AZ20" i="5"/>
  <c r="DW12" i="27"/>
  <c r="EW12" i="27"/>
  <c r="DV108" i="27"/>
  <c r="GP108" i="27" s="1"/>
  <c r="EV108" i="27"/>
  <c r="BD100" i="23"/>
  <c r="CD100" i="23"/>
  <c r="DV76" i="27"/>
  <c r="GP76" i="27" s="1"/>
  <c r="EV76" i="27"/>
  <c r="BY62" i="5"/>
  <c r="AY62" i="5"/>
  <c r="BD17" i="23"/>
  <c r="CD17" i="23"/>
  <c r="DU72" i="27"/>
  <c r="GO72" i="27" s="1"/>
  <c r="EU72" i="27"/>
  <c r="EU66" i="27"/>
  <c r="DU66" i="27"/>
  <c r="GO66" i="27" s="1"/>
  <c r="EU53" i="27"/>
  <c r="DU53" i="27"/>
  <c r="GO53" i="27" s="1"/>
  <c r="DU17" i="27"/>
  <c r="GO17" i="27" s="1"/>
  <c r="EU17" i="27"/>
  <c r="CB111" i="23"/>
  <c r="BB111" i="23"/>
  <c r="BB80" i="23"/>
  <c r="CB80" i="23"/>
  <c r="CB70" i="23"/>
  <c r="BB70" i="23"/>
  <c r="AW53" i="5"/>
  <c r="BW53" i="5"/>
  <c r="GN41" i="27"/>
  <c r="EG41" i="27"/>
  <c r="DS60" i="27"/>
  <c r="ES60" i="27"/>
  <c r="BA15" i="23"/>
  <c r="CA15" i="23"/>
  <c r="BV103" i="5"/>
  <c r="CJ103" i="5" s="1"/>
  <c r="AV103" i="5"/>
  <c r="CH43" i="23"/>
  <c r="BH43" i="23"/>
  <c r="EX38" i="27"/>
  <c r="DX38" i="27"/>
  <c r="BD85" i="5"/>
  <c r="CD85" i="5"/>
  <c r="EC40" i="27"/>
  <c r="FC40" i="27"/>
  <c r="BE92" i="5"/>
  <c r="CE92" i="5"/>
  <c r="FC101" i="27"/>
  <c r="EC101" i="27"/>
  <c r="FB32" i="27"/>
  <c r="EB32" i="27"/>
  <c r="DU3" i="27"/>
  <c r="GO3" i="27" s="1"/>
  <c r="EU3" i="27"/>
  <c r="BB21" i="5"/>
  <c r="CB21" i="5"/>
  <c r="CP21" i="5" s="1"/>
  <c r="EB63" i="27"/>
  <c r="FB63" i="27"/>
  <c r="ET96" i="27"/>
  <c r="DT96" i="27"/>
  <c r="BD99" i="23"/>
  <c r="CD99" i="23"/>
  <c r="AV106" i="5"/>
  <c r="BV106" i="5"/>
  <c r="CJ106" i="5" s="1"/>
  <c r="BF36" i="5"/>
  <c r="CF36" i="5"/>
  <c r="AX27" i="5"/>
  <c r="BX27" i="5"/>
  <c r="AY20" i="5"/>
  <c r="BY20" i="5"/>
  <c r="BF41" i="5"/>
  <c r="CF41" i="5"/>
  <c r="BV90" i="5"/>
  <c r="CJ90" i="5" s="1"/>
  <c r="AV90" i="5"/>
  <c r="BB26" i="23"/>
  <c r="CB26" i="23"/>
  <c r="BV17" i="5"/>
  <c r="AV17" i="5"/>
  <c r="BB100" i="23"/>
  <c r="CB100" i="23"/>
  <c r="CE93" i="23"/>
  <c r="BE93" i="23"/>
  <c r="DU5" i="27"/>
  <c r="GO5" i="27" s="1"/>
  <c r="EU5" i="27"/>
  <c r="CB6" i="23"/>
  <c r="BB6" i="23"/>
  <c r="EY43" i="27"/>
  <c r="DY43" i="27"/>
  <c r="BU108" i="23"/>
  <c r="EB108" i="23"/>
  <c r="DO108" i="23" s="1"/>
  <c r="DU91" i="23"/>
  <c r="DH91" i="23" s="1"/>
  <c r="BN91" i="23"/>
  <c r="AO91" i="23" s="1"/>
  <c r="DV106" i="5"/>
  <c r="BO106" i="5"/>
  <c r="BW44" i="23"/>
  <c r="ED44" i="23"/>
  <c r="BL43" i="5"/>
  <c r="DS43" i="5"/>
  <c r="DW65" i="5"/>
  <c r="DJ65" i="5" s="1"/>
  <c r="BP65" i="5"/>
  <c r="DW79" i="5"/>
  <c r="BP79" i="5"/>
  <c r="EA89" i="23"/>
  <c r="BT89" i="23"/>
  <c r="ED57" i="23"/>
  <c r="BW57" i="23"/>
  <c r="BA85" i="23"/>
  <c r="CA85" i="23"/>
  <c r="CO85" i="23" s="1"/>
  <c r="DU28" i="23"/>
  <c r="DH28" i="23" s="1"/>
  <c r="BN28" i="23"/>
  <c r="AO28" i="23" s="1"/>
  <c r="CT176" i="5"/>
  <c r="CT149" i="5"/>
  <c r="BI35" i="3"/>
  <c r="BF99" i="3"/>
  <c r="CL142" i="5"/>
  <c r="BJ130" i="3"/>
  <c r="BF127" i="3"/>
  <c r="BG67" i="3"/>
  <c r="Q125" i="5"/>
  <c r="AA125" i="5" s="1"/>
  <c r="AB125" i="5" s="1"/>
  <c r="BN125" i="5" s="1"/>
  <c r="CM168" i="5"/>
  <c r="BF193" i="3"/>
  <c r="BE173" i="3"/>
  <c r="BI147" i="3"/>
  <c r="BI137" i="3"/>
  <c r="CS179" i="5"/>
  <c r="CM164" i="5"/>
  <c r="R150" i="5"/>
  <c r="R145" i="5"/>
  <c r="R138" i="5"/>
  <c r="CR122" i="5"/>
  <c r="CB27" i="5"/>
  <c r="CP27" i="5" s="1"/>
  <c r="BB27" i="5"/>
  <c r="AY36" i="5"/>
  <c r="BY36" i="5"/>
  <c r="CA23" i="23"/>
  <c r="CO23" i="23" s="1"/>
  <c r="BA23" i="23"/>
  <c r="DU79" i="27"/>
  <c r="GO79" i="27" s="1"/>
  <c r="EU79" i="27"/>
  <c r="CF39" i="5"/>
  <c r="BF39" i="5"/>
  <c r="CF21" i="5"/>
  <c r="BF21" i="5"/>
  <c r="CJ72" i="23"/>
  <c r="BJ72" i="23"/>
  <c r="BJ76" i="23"/>
  <c r="CJ76" i="23"/>
  <c r="CC67" i="5"/>
  <c r="BC67" i="5"/>
  <c r="BG88" i="23"/>
  <c r="CG88" i="23"/>
  <c r="CU88" i="23" s="1"/>
  <c r="CA79" i="5"/>
  <c r="BA79" i="5"/>
  <c r="BA24" i="5"/>
  <c r="CA24" i="5"/>
  <c r="BE7" i="23"/>
  <c r="CE7" i="23"/>
  <c r="DW106" i="27"/>
  <c r="EW106" i="27"/>
  <c r="EW69" i="27"/>
  <c r="DW69" i="27"/>
  <c r="EW44" i="27"/>
  <c r="DW44" i="27"/>
  <c r="BE4" i="23"/>
  <c r="CE4" i="23"/>
  <c r="AY79" i="5"/>
  <c r="BY79" i="5"/>
  <c r="AY68" i="5"/>
  <c r="BY68" i="5"/>
  <c r="EU46" i="27"/>
  <c r="DU46" i="27"/>
  <c r="GO46" i="27" s="1"/>
  <c r="BW15" i="5"/>
  <c r="CK15" i="5" s="1"/>
  <c r="AW15" i="5"/>
  <c r="BV37" i="5"/>
  <c r="CJ37" i="5" s="1"/>
  <c r="AV37" i="5"/>
  <c r="BD84" i="23"/>
  <c r="CD84" i="23"/>
  <c r="BD41" i="23"/>
  <c r="CD41" i="23"/>
  <c r="BD7" i="5"/>
  <c r="CD7" i="5"/>
  <c r="BE94" i="23"/>
  <c r="CE94" i="23"/>
  <c r="BZ62" i="5"/>
  <c r="AZ62" i="5"/>
  <c r="BR124" i="5"/>
  <c r="DY124" i="5"/>
  <c r="BH8" i="23"/>
  <c r="CH8" i="23"/>
  <c r="EY108" i="27"/>
  <c r="FM108" i="27" s="1"/>
  <c r="DY108" i="27"/>
  <c r="DY80" i="27"/>
  <c r="EY80" i="27"/>
  <c r="FM80" i="27" s="1"/>
  <c r="BG68" i="23"/>
  <c r="CG68" i="23"/>
  <c r="DY61" i="27"/>
  <c r="EY61" i="27"/>
  <c r="DY46" i="27"/>
  <c r="EY46" i="27"/>
  <c r="BB19" i="5"/>
  <c r="CB19" i="5"/>
  <c r="CP19" i="5" s="1"/>
  <c r="BA37" i="5"/>
  <c r="CA37" i="5"/>
  <c r="CA106" i="5"/>
  <c r="BA106" i="5"/>
  <c r="BF77" i="23"/>
  <c r="CF77" i="23"/>
  <c r="CE111" i="23"/>
  <c r="BE111" i="23"/>
  <c r="EW83" i="27"/>
  <c r="DW83" i="27"/>
  <c r="BE76" i="23"/>
  <c r="CE76" i="23"/>
  <c r="BZ56" i="5"/>
  <c r="AZ56" i="5"/>
  <c r="EW20" i="27"/>
  <c r="DW20" i="27"/>
  <c r="BD37" i="23"/>
  <c r="CD37" i="23"/>
  <c r="DV101" i="27"/>
  <c r="GP101" i="27" s="1"/>
  <c r="EV101" i="27"/>
  <c r="BD70" i="23"/>
  <c r="CD70" i="23"/>
  <c r="EV62" i="27"/>
  <c r="DV62" i="27"/>
  <c r="GP62" i="27" s="1"/>
  <c r="CD42" i="23"/>
  <c r="BD42" i="23"/>
  <c r="DV17" i="27"/>
  <c r="GP17" i="27" s="1"/>
  <c r="EV17" i="27"/>
  <c r="BC96" i="23"/>
  <c r="CC96" i="23"/>
  <c r="CC66" i="23"/>
  <c r="BC66" i="23"/>
  <c r="BC40" i="23"/>
  <c r="CC40" i="23"/>
  <c r="BB84" i="23"/>
  <c r="CB84" i="23"/>
  <c r="CP84" i="23" s="1"/>
  <c r="ET112" i="27"/>
  <c r="DT112" i="27"/>
  <c r="DT70" i="27"/>
  <c r="ET70" i="27"/>
  <c r="DT53" i="27"/>
  <c r="ET53" i="27"/>
  <c r="ES105" i="27"/>
  <c r="FG105" i="27" s="1"/>
  <c r="DS105" i="27"/>
  <c r="EZ43" i="27"/>
  <c r="DZ43" i="27"/>
  <c r="CF38" i="5"/>
  <c r="BF38" i="5"/>
  <c r="BA11" i="23"/>
  <c r="CA11" i="23"/>
  <c r="CO11" i="23" s="1"/>
  <c r="FA86" i="27"/>
  <c r="EA86" i="27"/>
  <c r="EW88" i="27"/>
  <c r="DW88" i="27"/>
  <c r="CI95" i="23"/>
  <c r="BI95" i="23"/>
  <c r="CJ21" i="23"/>
  <c r="BJ21" i="23"/>
  <c r="BK45" i="23"/>
  <c r="CK45" i="23"/>
  <c r="CI7" i="23"/>
  <c r="BI7" i="23"/>
  <c r="BD106" i="23"/>
  <c r="CD106" i="23"/>
  <c r="EV100" i="27"/>
  <c r="DV100" i="27"/>
  <c r="GP100" i="27" s="1"/>
  <c r="BA107" i="23"/>
  <c r="CA107" i="23"/>
  <c r="DV20" i="27"/>
  <c r="GP20" i="27" s="1"/>
  <c r="EV20" i="27"/>
  <c r="DS92" i="27"/>
  <c r="ES92" i="27"/>
  <c r="FG92" i="27" s="1"/>
  <c r="DS17" i="27"/>
  <c r="ES17" i="27"/>
  <c r="DT101" i="27"/>
  <c r="ET101" i="27"/>
  <c r="BD93" i="23"/>
  <c r="CD93" i="23"/>
  <c r="AV10" i="5"/>
  <c r="BV10" i="5"/>
  <c r="CJ10" i="5" s="1"/>
  <c r="DT6" i="27"/>
  <c r="ET6" i="27"/>
  <c r="AY40" i="5"/>
  <c r="BY40" i="5"/>
  <c r="CD43" i="23"/>
  <c r="BD43" i="23"/>
  <c r="BF19" i="23"/>
  <c r="CF19" i="23"/>
  <c r="R5" i="10"/>
  <c r="Q104" i="3" s="1"/>
  <c r="Q6" i="10"/>
  <c r="BX7" i="23"/>
  <c r="EE7" i="23"/>
  <c r="DS31" i="27"/>
  <c r="ES31" i="27"/>
  <c r="FG31" i="27" s="1"/>
  <c r="BV84" i="5"/>
  <c r="CJ84" i="5" s="1"/>
  <c r="AV84" i="5"/>
  <c r="EF18" i="27"/>
  <c r="DG18" i="27" s="1"/>
  <c r="GM18" i="27"/>
  <c r="FZ18" i="27" s="1"/>
  <c r="EO93" i="27"/>
  <c r="GV93" i="27"/>
  <c r="BF133" i="3"/>
  <c r="BE133" i="3"/>
  <c r="FM38" i="27"/>
  <c r="BF128" i="3"/>
  <c r="BH128" i="3"/>
  <c r="BG128" i="3"/>
  <c r="BI128" i="3"/>
  <c r="BI169" i="5"/>
  <c r="AJ169" i="5" s="1"/>
  <c r="DP169" i="5"/>
  <c r="EZ75" i="27"/>
  <c r="DZ75" i="27"/>
  <c r="GT75" i="27" s="1"/>
  <c r="AW14" i="5"/>
  <c r="BJ14" i="5" s="1"/>
  <c r="BW14" i="5"/>
  <c r="BQ97" i="5"/>
  <c r="DX97" i="5"/>
  <c r="BF185" i="3"/>
  <c r="BE185" i="3"/>
  <c r="BI185" i="3"/>
  <c r="BH185" i="3"/>
  <c r="BE157" i="3"/>
  <c r="BG157" i="3"/>
  <c r="BF157" i="3"/>
  <c r="BI157" i="3"/>
  <c r="BF129" i="3"/>
  <c r="BG129" i="3"/>
  <c r="BI129" i="3"/>
  <c r="BH129" i="3"/>
  <c r="AY58" i="5"/>
  <c r="BY58" i="5"/>
  <c r="BV68" i="5"/>
  <c r="AV68" i="5"/>
  <c r="R170" i="5"/>
  <c r="CS170" i="5"/>
  <c r="CR170" i="5"/>
  <c r="CS165" i="5"/>
  <c r="CR165" i="5"/>
  <c r="BK158" i="5"/>
  <c r="DR158" i="5"/>
  <c r="DQ155" i="5"/>
  <c r="BJ155" i="5"/>
  <c r="R147" i="5"/>
  <c r="CT147" i="5"/>
  <c r="BI144" i="5"/>
  <c r="DP144" i="5"/>
  <c r="CL138" i="5"/>
  <c r="CM138" i="5"/>
  <c r="CN138" i="5"/>
  <c r="DY135" i="5"/>
  <c r="BR135" i="5"/>
  <c r="CL133" i="5"/>
  <c r="CK133" i="5"/>
  <c r="CM133" i="5"/>
  <c r="CN133" i="5"/>
  <c r="Q133" i="5"/>
  <c r="AA133" i="5" s="1"/>
  <c r="AB133" i="5" s="1"/>
  <c r="BN133" i="5" s="1"/>
  <c r="CK131" i="5"/>
  <c r="CM131" i="5"/>
  <c r="CP117" i="5"/>
  <c r="CQ117" i="5" s="1"/>
  <c r="CO104" i="23"/>
  <c r="EL28" i="27"/>
  <c r="GS28" i="27"/>
  <c r="DU34" i="27"/>
  <c r="GO34" i="27" s="1"/>
  <c r="EU34" i="27"/>
  <c r="DS72" i="27"/>
  <c r="ES72" i="27"/>
  <c r="AW30" i="5"/>
  <c r="BW30" i="5"/>
  <c r="BE14" i="3"/>
  <c r="BJ59" i="3"/>
  <c r="BE129" i="3"/>
  <c r="BF173" i="3"/>
  <c r="BF147" i="3"/>
  <c r="BJ185" i="3"/>
  <c r="CT170" i="5"/>
  <c r="CS122" i="5"/>
  <c r="BI133" i="3"/>
  <c r="BF104" i="23"/>
  <c r="CF104" i="23"/>
  <c r="BJ133" i="3"/>
  <c r="BF137" i="3"/>
  <c r="CF102" i="23"/>
  <c r="BF102" i="23"/>
  <c r="BC12" i="5"/>
  <c r="BP12" i="5" s="1"/>
  <c r="Q138" i="5"/>
  <c r="AA138" i="5" s="1"/>
  <c r="AB138" i="5" s="1"/>
  <c r="BN138" i="5" s="1"/>
  <c r="AP138" i="5" s="1"/>
  <c r="Q164" i="5"/>
  <c r="AA164" i="5" s="1"/>
  <c r="DH164" i="5" s="1"/>
  <c r="CK164" i="5"/>
  <c r="CL164" i="5"/>
  <c r="CQ154" i="5"/>
  <c r="R154" i="5"/>
  <c r="CT154" i="5"/>
  <c r="BK173" i="5"/>
  <c r="DR173" i="5"/>
  <c r="BR149" i="5"/>
  <c r="DY149" i="5"/>
  <c r="DW145" i="5"/>
  <c r="DJ145" i="5" s="1"/>
  <c r="BP145" i="5"/>
  <c r="BO131" i="5"/>
  <c r="DV131" i="5"/>
  <c r="CQ124" i="5"/>
  <c r="CR124" i="5"/>
  <c r="CS124" i="5"/>
  <c r="R124" i="5"/>
  <c r="CT124" i="5"/>
  <c r="BX77" i="5"/>
  <c r="AX77" i="5"/>
  <c r="DR77" i="5" s="1"/>
  <c r="AV108" i="5"/>
  <c r="DP108" i="5" s="1"/>
  <c r="BV108" i="5"/>
  <c r="BH135" i="3"/>
  <c r="BI135" i="3"/>
  <c r="BF135" i="3"/>
  <c r="BJ135" i="3"/>
  <c r="BG135" i="3"/>
  <c r="CE109" i="23"/>
  <c r="BE109" i="23"/>
  <c r="DY109" i="23" s="1"/>
  <c r="AX85" i="5"/>
  <c r="DR85" i="5" s="1"/>
  <c r="BX85" i="5"/>
  <c r="AW62" i="5"/>
  <c r="BJ62" i="5" s="1"/>
  <c r="BW62" i="5"/>
  <c r="BY45" i="5"/>
  <c r="AY45" i="5"/>
  <c r="BL45" i="5" s="1"/>
  <c r="EC10" i="27"/>
  <c r="EP10" i="27" s="1"/>
  <c r="FC10" i="27"/>
  <c r="FB113" i="27"/>
  <c r="EB113" i="27"/>
  <c r="BJ87" i="23"/>
  <c r="CJ87" i="23"/>
  <c r="BE72" i="5"/>
  <c r="CE72" i="5"/>
  <c r="CJ68" i="23"/>
  <c r="BJ68" i="23"/>
  <c r="EB60" i="27"/>
  <c r="FB60" i="27"/>
  <c r="CJ46" i="23"/>
  <c r="BJ46" i="23"/>
  <c r="CJ40" i="23"/>
  <c r="BJ40" i="23"/>
  <c r="EB24" i="27"/>
  <c r="FB24" i="27"/>
  <c r="CJ12" i="23"/>
  <c r="BJ12" i="23"/>
  <c r="BE6" i="5"/>
  <c r="CE6" i="5"/>
  <c r="FA14" i="27"/>
  <c r="EA14" i="27"/>
  <c r="BD81" i="5"/>
  <c r="CD81" i="5"/>
  <c r="CD109" i="5"/>
  <c r="BD109" i="5"/>
  <c r="EA95" i="27"/>
  <c r="FA95" i="27"/>
  <c r="BD72" i="5"/>
  <c r="CD72" i="5"/>
  <c r="BI68" i="23"/>
  <c r="CI68" i="23"/>
  <c r="EA60" i="27"/>
  <c r="FA60" i="27"/>
  <c r="EA42" i="27"/>
  <c r="FA42" i="27"/>
  <c r="BI12" i="23"/>
  <c r="CI12" i="23"/>
  <c r="CI8" i="23"/>
  <c r="BI8" i="23"/>
  <c r="DZ36" i="27"/>
  <c r="EZ36" i="27"/>
  <c r="BH89" i="23"/>
  <c r="CH89" i="23"/>
  <c r="EZ83" i="27"/>
  <c r="DZ83" i="27"/>
  <c r="BH69" i="23"/>
  <c r="CH69" i="23"/>
  <c r="EZ62" i="27"/>
  <c r="DZ62" i="27"/>
  <c r="BC51" i="5"/>
  <c r="CC51" i="5"/>
  <c r="EZ42" i="27"/>
  <c r="DZ42" i="27"/>
  <c r="DC141" i="5"/>
  <c r="BJ40" i="5"/>
  <c r="DQ40" i="5"/>
  <c r="CI102" i="23"/>
  <c r="BI102" i="23"/>
  <c r="EW54" i="27"/>
  <c r="DW54" i="27"/>
  <c r="GQ54" i="27" s="1"/>
  <c r="GG100" i="27"/>
  <c r="R174" i="5"/>
  <c r="CA78" i="5"/>
  <c r="BA78" i="5"/>
  <c r="CB66" i="23"/>
  <c r="BB66" i="23"/>
  <c r="BO66" i="23" s="1"/>
  <c r="DS27" i="27"/>
  <c r="EF27" i="27" s="1"/>
  <c r="DG27" i="27" s="1"/>
  <c r="ES27" i="27"/>
  <c r="FI27" i="27" s="1"/>
  <c r="BH193" i="3"/>
  <c r="BE193" i="3"/>
  <c r="BI193" i="3"/>
  <c r="BE165" i="3"/>
  <c r="BH165" i="3"/>
  <c r="BF165" i="3"/>
  <c r="BJ165" i="3"/>
  <c r="BH147" i="3"/>
  <c r="BE147" i="3"/>
  <c r="BF121" i="3"/>
  <c r="BH121" i="3"/>
  <c r="BE121" i="3"/>
  <c r="BJ121" i="3"/>
  <c r="BI121" i="3"/>
  <c r="EX66" i="27"/>
  <c r="DX66" i="27"/>
  <c r="AV76" i="5"/>
  <c r="BV76" i="5"/>
  <c r="BP180" i="5"/>
  <c r="DW180" i="5"/>
  <c r="DX171" i="5"/>
  <c r="BQ171" i="5"/>
  <c r="DW169" i="5"/>
  <c r="BP169" i="5"/>
  <c r="CR150" i="5"/>
  <c r="CQ150" i="5"/>
  <c r="BS127" i="5"/>
  <c r="DZ127" i="5"/>
  <c r="BG55" i="23"/>
  <c r="CG55" i="23"/>
  <c r="CU55" i="23" s="1"/>
  <c r="CN174" i="5"/>
  <c r="Q174" i="5"/>
  <c r="AA174" i="5" s="1"/>
  <c r="AB174" i="5" s="1"/>
  <c r="BN174" i="5" s="1"/>
  <c r="FA41" i="27"/>
  <c r="EA41" i="27"/>
  <c r="ET11" i="27"/>
  <c r="DT11" i="27"/>
  <c r="GN11" i="27" s="1"/>
  <c r="BF14" i="3"/>
  <c r="BJ14" i="3"/>
  <c r="BG36" i="3"/>
  <c r="BI59" i="3"/>
  <c r="CS145" i="5"/>
  <c r="BG193" i="3"/>
  <c r="BJ147" i="3"/>
  <c r="CS150" i="5"/>
  <c r="BJ193" i="3"/>
  <c r="CQ120" i="5"/>
  <c r="BH2" i="3"/>
  <c r="BG2" i="3"/>
  <c r="BF2" i="3"/>
  <c r="BE2" i="3"/>
  <c r="BI138" i="3"/>
  <c r="BE138" i="3"/>
  <c r="BH138" i="3"/>
  <c r="BF138" i="3"/>
  <c r="BB57" i="5"/>
  <c r="DV57" i="5" s="1"/>
  <c r="CQ121" i="5"/>
  <c r="CT121" i="5"/>
  <c r="CD86" i="5"/>
  <c r="R165" i="5"/>
  <c r="BE143" i="3"/>
  <c r="BJ143" i="3"/>
  <c r="BH143" i="3"/>
  <c r="BG143" i="3"/>
  <c r="BF143" i="3"/>
  <c r="BG163" i="3"/>
  <c r="BH163" i="3"/>
  <c r="BF163" i="3"/>
  <c r="BI113" i="3"/>
  <c r="BF113" i="3"/>
  <c r="BJ113" i="3"/>
  <c r="BH113" i="3"/>
  <c r="BH114" i="3"/>
  <c r="BG114" i="3"/>
  <c r="BJ114" i="3"/>
  <c r="BF115" i="3"/>
  <c r="BJ115" i="3"/>
  <c r="BG115" i="3"/>
  <c r="BI115" i="3"/>
  <c r="BG116" i="3"/>
  <c r="BJ116" i="3"/>
  <c r="BE116" i="3"/>
  <c r="BH117" i="3"/>
  <c r="BJ117" i="3"/>
  <c r="BF118" i="3"/>
  <c r="BJ118" i="3"/>
  <c r="BG118" i="3"/>
  <c r="BF120" i="3"/>
  <c r="BJ120" i="3"/>
  <c r="BE120" i="3"/>
  <c r="BH120" i="3"/>
  <c r="BI122" i="3"/>
  <c r="BJ122" i="3"/>
  <c r="BF122" i="3"/>
  <c r="BJ123" i="3"/>
  <c r="BI123" i="3"/>
  <c r="BJ124" i="3"/>
  <c r="BE124" i="3"/>
  <c r="BG124" i="3"/>
  <c r="BI124" i="3"/>
  <c r="BF124" i="3"/>
  <c r="BG119" i="3"/>
  <c r="BE119" i="3"/>
  <c r="BF119" i="3"/>
  <c r="BE140" i="3"/>
  <c r="BH140" i="3"/>
  <c r="BG140" i="3"/>
  <c r="BF140" i="3"/>
  <c r="BF150" i="3"/>
  <c r="BE150" i="3"/>
  <c r="BJ150" i="3"/>
  <c r="BG150" i="3"/>
  <c r="BI154" i="3"/>
  <c r="BJ154" i="3"/>
  <c r="BF154" i="3"/>
  <c r="BH160" i="3"/>
  <c r="BF160" i="3"/>
  <c r="BJ160" i="3"/>
  <c r="BE160" i="3"/>
  <c r="BE164" i="3"/>
  <c r="BG164" i="3"/>
  <c r="BI164" i="3"/>
  <c r="BF164" i="3"/>
  <c r="BG174" i="3"/>
  <c r="BJ174" i="3"/>
  <c r="BI174" i="3"/>
  <c r="BH174" i="3"/>
  <c r="BF184" i="3"/>
  <c r="BG184" i="3"/>
  <c r="BE184" i="3"/>
  <c r="BJ184" i="3"/>
  <c r="BH186" i="3"/>
  <c r="BE186" i="3"/>
  <c r="BI186" i="3"/>
  <c r="BJ192" i="3"/>
  <c r="BH192" i="3"/>
  <c r="BG192" i="3"/>
  <c r="BI192" i="3"/>
  <c r="BE192" i="3"/>
  <c r="BH196" i="3"/>
  <c r="BJ196" i="3"/>
  <c r="BE196" i="3"/>
  <c r="BF196" i="3"/>
  <c r="BG196" i="3"/>
  <c r="BI200" i="3"/>
  <c r="BG200" i="3"/>
  <c r="BE200" i="3"/>
  <c r="BJ200" i="3"/>
  <c r="BF161" i="3"/>
  <c r="BG161" i="3"/>
  <c r="BE161" i="3"/>
  <c r="BI161" i="3"/>
  <c r="BI170" i="3"/>
  <c r="BE170" i="3"/>
  <c r="BF170" i="3"/>
  <c r="BG170" i="3"/>
  <c r="BI139" i="3"/>
  <c r="BF139" i="3"/>
  <c r="BE139" i="3"/>
  <c r="BJ139" i="3"/>
  <c r="BG151" i="3"/>
  <c r="BJ151" i="3"/>
  <c r="BI151" i="3"/>
  <c r="BJ169" i="3"/>
  <c r="BE169" i="3"/>
  <c r="BF169" i="3"/>
  <c r="BH169" i="3"/>
  <c r="BJ197" i="3"/>
  <c r="BE197" i="3"/>
  <c r="BI197" i="3"/>
  <c r="BG197" i="3"/>
  <c r="BF197" i="3"/>
  <c r="AZ6" i="5"/>
  <c r="BZ6" i="5"/>
  <c r="BD7" i="23"/>
  <c r="CD7" i="23"/>
  <c r="BF35" i="23"/>
  <c r="CF35" i="23"/>
  <c r="BG75" i="23"/>
  <c r="CG75" i="23"/>
  <c r="CU75" i="23" s="1"/>
  <c r="BY87" i="5"/>
  <c r="AY87" i="5"/>
  <c r="ET111" i="27"/>
  <c r="FH111" i="27" s="1"/>
  <c r="DT111" i="27"/>
  <c r="EC30" i="27"/>
  <c r="FC30" i="27"/>
  <c r="EV10" i="27"/>
  <c r="DV10" i="27"/>
  <c r="GP10" i="27" s="1"/>
  <c r="DU88" i="27"/>
  <c r="GO88" i="27" s="1"/>
  <c r="EU88" i="27"/>
  <c r="FB45" i="27"/>
  <c r="EB45" i="27"/>
  <c r="EA33" i="27"/>
  <c r="FA33" i="27"/>
  <c r="EZ102" i="27"/>
  <c r="DZ102" i="27"/>
  <c r="DX10" i="27"/>
  <c r="EX10" i="27"/>
  <c r="DS48" i="27"/>
  <c r="EF48" i="27" s="1"/>
  <c r="ES48" i="27"/>
  <c r="FG48" i="27" s="1"/>
  <c r="BP17" i="23"/>
  <c r="DW17" i="23"/>
  <c r="CD21" i="5"/>
  <c r="BD21" i="5"/>
  <c r="DX21" i="5" s="1"/>
  <c r="BC29" i="5"/>
  <c r="CC29" i="5"/>
  <c r="EZ35" i="27"/>
  <c r="DZ35" i="27"/>
  <c r="BA80" i="23"/>
  <c r="CA80" i="23"/>
  <c r="BJ180" i="5"/>
  <c r="DQ180" i="5"/>
  <c r="DD180" i="5" s="1"/>
  <c r="DW178" i="5"/>
  <c r="DJ178" i="5" s="1"/>
  <c r="BP178" i="5"/>
  <c r="BA105" i="23"/>
  <c r="CA105" i="23"/>
  <c r="CO105" i="23" s="1"/>
  <c r="BD81" i="23"/>
  <c r="CD81" i="23"/>
  <c r="EV21" i="27"/>
  <c r="DV21" i="27"/>
  <c r="GP21" i="27" s="1"/>
  <c r="CA33" i="5"/>
  <c r="BA33" i="5"/>
  <c r="BA90" i="23"/>
  <c r="CA90" i="23"/>
  <c r="BB11" i="5"/>
  <c r="BO11" i="5" s="1"/>
  <c r="CB11" i="5"/>
  <c r="CP11" i="5" s="1"/>
  <c r="ET92" i="27"/>
  <c r="DT92" i="27"/>
  <c r="AY59" i="5"/>
  <c r="BY59" i="5"/>
  <c r="EX30" i="27"/>
  <c r="DX30" i="27"/>
  <c r="BA59" i="5"/>
  <c r="CA59" i="5"/>
  <c r="BJ134" i="3"/>
  <c r="BF134" i="3"/>
  <c r="BH134" i="3"/>
  <c r="BH45" i="23"/>
  <c r="BU45" i="23" s="1"/>
  <c r="CH45" i="23"/>
  <c r="CV45" i="23" s="1"/>
  <c r="CB22" i="5"/>
  <c r="CP22" i="5" s="1"/>
  <c r="BB22" i="5"/>
  <c r="BF82" i="23"/>
  <c r="CF82" i="23"/>
  <c r="BC63" i="23"/>
  <c r="DW63" i="23" s="1"/>
  <c r="CC63" i="23"/>
  <c r="BH94" i="23"/>
  <c r="EB94" i="23" s="1"/>
  <c r="CH94" i="23"/>
  <c r="ET23" i="27"/>
  <c r="FH23" i="27" s="1"/>
  <c r="DT23" i="27"/>
  <c r="EG23" i="27" s="1"/>
  <c r="BH173" i="3"/>
  <c r="BG173" i="3"/>
  <c r="BJ173" i="3"/>
  <c r="BI173" i="3"/>
  <c r="BG137" i="3"/>
  <c r="BJ137" i="3"/>
  <c r="BE137" i="3"/>
  <c r="CF28" i="5"/>
  <c r="BF28" i="5"/>
  <c r="EA65" i="27"/>
  <c r="FA65" i="27"/>
  <c r="FO65" i="27" s="1"/>
  <c r="R179" i="5"/>
  <c r="CT179" i="5"/>
  <c r="DT177" i="5"/>
  <c r="BM177" i="5"/>
  <c r="CP168" i="5"/>
  <c r="CQ168" i="5" s="1"/>
  <c r="CP159" i="5"/>
  <c r="CR159" i="5" s="1"/>
  <c r="R159" i="5"/>
  <c r="BJ156" i="5"/>
  <c r="DQ156" i="5"/>
  <c r="CK154" i="5"/>
  <c r="CM154" i="5"/>
  <c r="Q154" i="5"/>
  <c r="AA154" i="5" s="1"/>
  <c r="CL154" i="5"/>
  <c r="CN154" i="5"/>
  <c r="CK147" i="5"/>
  <c r="CN147" i="5"/>
  <c r="CM147" i="5"/>
  <c r="CL140" i="5"/>
  <c r="Q140" i="5"/>
  <c r="AA140" i="5" s="1"/>
  <c r="DH140" i="5" s="1"/>
  <c r="CN140" i="5"/>
  <c r="BO137" i="5"/>
  <c r="DV137" i="5"/>
  <c r="DT132" i="5"/>
  <c r="BM132" i="5"/>
  <c r="CJ129" i="5"/>
  <c r="CK129" i="5"/>
  <c r="DV119" i="5"/>
  <c r="BO119" i="5"/>
  <c r="DX113" i="5"/>
  <c r="BQ113" i="5"/>
  <c r="BC59" i="23"/>
  <c r="CC59" i="23"/>
  <c r="BP87" i="23"/>
  <c r="DW87" i="23"/>
  <c r="BM76" i="5"/>
  <c r="DT76" i="5"/>
  <c r="EE26" i="23"/>
  <c r="BX26" i="23"/>
  <c r="BO44" i="5"/>
  <c r="DV44" i="5"/>
  <c r="BA47" i="23"/>
  <c r="CA47" i="23"/>
  <c r="CO47" i="23" s="1"/>
  <c r="BF58" i="23"/>
  <c r="CF58" i="23"/>
  <c r="BR175" i="5"/>
  <c r="DY175" i="5"/>
  <c r="DL175" i="5" s="1"/>
  <c r="DP173" i="5"/>
  <c r="DC173" i="5" s="1"/>
  <c r="BI173" i="5"/>
  <c r="AJ173" i="5" s="1"/>
  <c r="BI36" i="3"/>
  <c r="BG26" i="3"/>
  <c r="BJ36" i="3"/>
  <c r="BG59" i="3"/>
  <c r="BI134" i="3"/>
  <c r="CQ170" i="5"/>
  <c r="BG165" i="3"/>
  <c r="BK157" i="5"/>
  <c r="BI14" i="3"/>
  <c r="BH36" i="3"/>
  <c r="BH59" i="3"/>
  <c r="DT57" i="27"/>
  <c r="GN57" i="27" s="1"/>
  <c r="BE134" i="3"/>
  <c r="BH157" i="3"/>
  <c r="BH137" i="3"/>
  <c r="BJ128" i="3"/>
  <c r="BG133" i="3"/>
  <c r="BJ55" i="3"/>
  <c r="BG55" i="3"/>
  <c r="R133" i="5"/>
  <c r="DX53" i="27"/>
  <c r="EX3" i="27"/>
  <c r="Q147" i="5"/>
  <c r="AA147" i="5" s="1"/>
  <c r="AB147" i="5" s="1"/>
  <c r="BN147" i="5" s="1"/>
  <c r="EA77" i="27"/>
  <c r="EN77" i="27" s="1"/>
  <c r="CG58" i="23"/>
  <c r="CU58" i="23" s="1"/>
  <c r="BG178" i="3"/>
  <c r="BF178" i="3"/>
  <c r="BI178" i="3"/>
  <c r="BJ178" i="3"/>
  <c r="BF125" i="3"/>
  <c r="BE125" i="3"/>
  <c r="BH125" i="3"/>
  <c r="AJ126" i="5"/>
  <c r="AK126" i="5"/>
  <c r="BE89" i="3"/>
  <c r="BH89" i="3"/>
  <c r="BG89" i="3"/>
  <c r="BV52" i="5"/>
  <c r="CJ52" i="5" s="1"/>
  <c r="AV52" i="5"/>
  <c r="BI52" i="5" s="1"/>
  <c r="CR115" i="5"/>
  <c r="BB34" i="5"/>
  <c r="CB34" i="5"/>
  <c r="BI105" i="23"/>
  <c r="CI105" i="23"/>
  <c r="BJ55" i="23"/>
  <c r="CJ55" i="23"/>
  <c r="DS76" i="27"/>
  <c r="EF76" i="27" s="1"/>
  <c r="ES76" i="27"/>
  <c r="FG76" i="27" s="1"/>
  <c r="BI174" i="5"/>
  <c r="AJ174" i="5" s="1"/>
  <c r="DP174" i="5"/>
  <c r="DC174" i="5" s="1"/>
  <c r="AY82" i="5"/>
  <c r="BY82" i="5"/>
  <c r="CC98" i="23"/>
  <c r="BC98" i="23"/>
  <c r="DU44" i="27"/>
  <c r="GO44" i="27" s="1"/>
  <c r="EU44" i="27"/>
  <c r="CC55" i="23"/>
  <c r="BC55" i="23"/>
  <c r="BF109" i="23"/>
  <c r="CF109" i="23"/>
  <c r="DY30" i="27"/>
  <c r="EL30" i="27" s="1"/>
  <c r="EY30" i="27"/>
  <c r="CD75" i="23"/>
  <c r="BD75" i="23"/>
  <c r="CA65" i="5"/>
  <c r="BA65" i="5"/>
  <c r="BA13" i="23"/>
  <c r="CA13" i="23"/>
  <c r="CO13" i="23" s="1"/>
  <c r="DS3" i="27"/>
  <c r="ES3" i="27"/>
  <c r="FG3" i="27" s="1"/>
  <c r="BO24" i="23"/>
  <c r="DV24" i="23"/>
  <c r="BJ81" i="3"/>
  <c r="BG81" i="3"/>
  <c r="CT122" i="5"/>
  <c r="FC31" i="27"/>
  <c r="EC31" i="27"/>
  <c r="AY7" i="5"/>
  <c r="BY7" i="5"/>
  <c r="AZ49" i="5"/>
  <c r="BZ49" i="5"/>
  <c r="BF85" i="23"/>
  <c r="CF85" i="23"/>
  <c r="CE90" i="23"/>
  <c r="BE90" i="23"/>
  <c r="BW80" i="5"/>
  <c r="AW80" i="5"/>
  <c r="AW42" i="5"/>
  <c r="BW42" i="5"/>
  <c r="BY89" i="5"/>
  <c r="AY89" i="5"/>
  <c r="BG50" i="23"/>
  <c r="CG50" i="23"/>
  <c r="CU50" i="23" s="1"/>
  <c r="CC39" i="5"/>
  <c r="CQ39" i="5" s="1"/>
  <c r="BC39" i="5"/>
  <c r="CD18" i="5"/>
  <c r="BD18" i="5"/>
  <c r="CJ80" i="23"/>
  <c r="BJ80" i="23"/>
  <c r="BC24" i="23"/>
  <c r="CC24" i="23"/>
  <c r="CE23" i="23"/>
  <c r="BE23" i="23"/>
  <c r="CG14" i="23"/>
  <c r="CU14" i="23" s="1"/>
  <c r="BG14" i="23"/>
  <c r="BO99" i="23"/>
  <c r="DV99" i="23"/>
  <c r="BM26" i="5"/>
  <c r="DT26" i="5"/>
  <c r="DS17" i="5"/>
  <c r="BL17" i="5"/>
  <c r="DP38" i="5"/>
  <c r="DC38" i="5" s="1"/>
  <c r="BI38" i="5"/>
  <c r="AJ38" i="5" s="1"/>
  <c r="C39" i="6" s="1"/>
  <c r="DP100" i="5"/>
  <c r="BI100" i="5"/>
  <c r="CC58" i="5"/>
  <c r="BC58" i="5"/>
  <c r="EY58" i="27"/>
  <c r="FM58" i="27" s="1"/>
  <c r="DY58" i="27"/>
  <c r="BA66" i="5"/>
  <c r="CA66" i="5"/>
  <c r="DV58" i="27"/>
  <c r="GP58" i="27" s="1"/>
  <c r="EV58" i="27"/>
  <c r="CA77" i="23"/>
  <c r="BA77" i="23"/>
  <c r="ES69" i="27"/>
  <c r="FG69" i="27" s="1"/>
  <c r="DS69" i="27"/>
  <c r="DV168" i="5"/>
  <c r="BO168" i="5"/>
  <c r="BQ166" i="5"/>
  <c r="DX166" i="5"/>
  <c r="DX165" i="5"/>
  <c r="BQ165" i="5"/>
  <c r="BL163" i="5"/>
  <c r="DS163" i="5"/>
  <c r="BL162" i="5"/>
  <c r="DS162" i="5"/>
  <c r="BO159" i="5"/>
  <c r="DV159" i="5"/>
  <c r="CL155" i="5"/>
  <c r="CK155" i="5"/>
  <c r="BJ154" i="5"/>
  <c r="DQ154" i="5"/>
  <c r="DW150" i="5"/>
  <c r="BP150" i="5"/>
  <c r="DY147" i="5"/>
  <c r="DL147" i="5" s="1"/>
  <c r="BR147" i="5"/>
  <c r="DQ147" i="5"/>
  <c r="BJ147" i="5"/>
  <c r="DY145" i="5"/>
  <c r="BR145" i="5"/>
  <c r="CJ144" i="5"/>
  <c r="CL144" i="5"/>
  <c r="DR140" i="5"/>
  <c r="BK140" i="5"/>
  <c r="BS138" i="5"/>
  <c r="DZ138" i="5"/>
  <c r="DR138" i="5"/>
  <c r="BK138" i="5"/>
  <c r="BR133" i="5"/>
  <c r="DY133" i="5"/>
  <c r="DQ133" i="5"/>
  <c r="BJ133" i="5"/>
  <c r="DP131" i="5"/>
  <c r="BI131" i="5"/>
  <c r="BI129" i="5"/>
  <c r="DP129" i="5"/>
  <c r="BM121" i="5"/>
  <c r="DT121" i="5"/>
  <c r="DW120" i="5"/>
  <c r="BP120" i="5"/>
  <c r="CP119" i="5"/>
  <c r="R119" i="5"/>
  <c r="DZ118" i="5"/>
  <c r="BS118" i="5"/>
  <c r="BM114" i="5"/>
  <c r="DT114" i="5"/>
  <c r="R113" i="5"/>
  <c r="CR113" i="5"/>
  <c r="CS113" i="5"/>
  <c r="CT113" i="5"/>
  <c r="BI113" i="5"/>
  <c r="AJ113" i="5" s="1"/>
  <c r="DP113" i="5"/>
  <c r="DC113" i="5" s="1"/>
  <c r="BX59" i="5"/>
  <c r="AX59" i="5"/>
  <c r="BN104" i="23"/>
  <c r="AO104" i="23" s="1"/>
  <c r="DU104" i="23"/>
  <c r="DH104" i="23" s="1"/>
  <c r="BP26" i="5"/>
  <c r="DW26" i="5"/>
  <c r="DJ26" i="5" s="1"/>
  <c r="BK15" i="5"/>
  <c r="DR15" i="5"/>
  <c r="DW17" i="5"/>
  <c r="BP17" i="5"/>
  <c r="BF17" i="5"/>
  <c r="CF17" i="5"/>
  <c r="CK5" i="23"/>
  <c r="BK5" i="23"/>
  <c r="BJ14" i="23"/>
  <c r="CJ14" i="23"/>
  <c r="EB37" i="27"/>
  <c r="FB37" i="27"/>
  <c r="BE98" i="5"/>
  <c r="CE98" i="5"/>
  <c r="BE76" i="5"/>
  <c r="CE76" i="5"/>
  <c r="FB68" i="27"/>
  <c r="EB68" i="27"/>
  <c r="CJ53" i="23"/>
  <c r="BJ53" i="23"/>
  <c r="BE46" i="5"/>
  <c r="CE46" i="5"/>
  <c r="FB40" i="27"/>
  <c r="EB40" i="27"/>
  <c r="BE19" i="5"/>
  <c r="CE19" i="5"/>
  <c r="BE12" i="5"/>
  <c r="CE12" i="5"/>
  <c r="EB6" i="27"/>
  <c r="FB6" i="27"/>
  <c r="BI37" i="23"/>
  <c r="CI37" i="23"/>
  <c r="CW37" i="23" s="1"/>
  <c r="CI82" i="23"/>
  <c r="BI82" i="23"/>
  <c r="FA111" i="27"/>
  <c r="EA111" i="27"/>
  <c r="BI84" i="23"/>
  <c r="CI84" i="23"/>
  <c r="FA68" i="27"/>
  <c r="EA68" i="27"/>
  <c r="BI53" i="23"/>
  <c r="CI53" i="23"/>
  <c r="CD12" i="5"/>
  <c r="BD12" i="5"/>
  <c r="EA8" i="27"/>
  <c r="FA8" i="27"/>
  <c r="BC88" i="5"/>
  <c r="CC88" i="5"/>
  <c r="BH74" i="23"/>
  <c r="CH74" i="23"/>
  <c r="DZ69" i="27"/>
  <c r="EZ69" i="27"/>
  <c r="CH57" i="23"/>
  <c r="BH57" i="23"/>
  <c r="DZ51" i="27"/>
  <c r="EZ51" i="27"/>
  <c r="BQ25" i="5"/>
  <c r="DX25" i="5"/>
  <c r="DR71" i="5"/>
  <c r="BK71" i="5"/>
  <c r="EA80" i="23"/>
  <c r="BT80" i="23"/>
  <c r="BC103" i="5"/>
  <c r="CC103" i="5"/>
  <c r="CG34" i="23"/>
  <c r="BG34" i="23"/>
  <c r="FA106" i="27"/>
  <c r="EA106" i="27"/>
  <c r="BA49" i="23"/>
  <c r="CA49" i="23"/>
  <c r="CO49" i="23" s="1"/>
  <c r="BV56" i="5"/>
  <c r="CJ56" i="5" s="1"/>
  <c r="AV56" i="5"/>
  <c r="BS180" i="5"/>
  <c r="DZ180" i="5"/>
  <c r="BL177" i="5"/>
  <c r="DS177" i="5"/>
  <c r="BP171" i="5"/>
  <c r="DW171" i="5"/>
  <c r="BD83" i="23"/>
  <c r="CD83" i="23"/>
  <c r="DU99" i="27"/>
  <c r="GO99" i="27" s="1"/>
  <c r="EU99" i="27"/>
  <c r="BK44" i="23"/>
  <c r="CK44" i="23"/>
  <c r="DX110" i="27"/>
  <c r="EX110" i="27"/>
  <c r="BV41" i="5"/>
  <c r="AV41" i="5"/>
  <c r="BY74" i="5"/>
  <c r="AY74" i="5"/>
  <c r="DX65" i="27"/>
  <c r="EX65" i="27"/>
  <c r="BA16" i="23"/>
  <c r="CA16" i="23"/>
  <c r="CO16" i="23" s="1"/>
  <c r="DS13" i="27"/>
  <c r="ES13" i="27"/>
  <c r="FG13" i="27" s="1"/>
  <c r="BC84" i="23"/>
  <c r="CC84" i="23"/>
  <c r="BJ98" i="23"/>
  <c r="CJ98" i="23"/>
  <c r="EM47" i="27"/>
  <c r="GT47" i="27"/>
  <c r="GG47" i="27" s="1"/>
  <c r="ES47" i="27"/>
  <c r="FG47" i="27" s="1"/>
  <c r="DS47" i="27"/>
  <c r="CB55" i="5"/>
  <c r="CP55" i="5" s="1"/>
  <c r="BB55" i="5"/>
  <c r="DX58" i="27"/>
  <c r="EX58" i="27"/>
  <c r="CP180" i="5"/>
  <c r="CS180" i="5" s="1"/>
  <c r="R180" i="5"/>
  <c r="BL178" i="5"/>
  <c r="DS178" i="5"/>
  <c r="DV85" i="27"/>
  <c r="GP85" i="27" s="1"/>
  <c r="EV85" i="27"/>
  <c r="BE17" i="23"/>
  <c r="CE17" i="23"/>
  <c r="CG57" i="23"/>
  <c r="BG57" i="23"/>
  <c r="EZ29" i="27"/>
  <c r="DZ29" i="27"/>
  <c r="CK66" i="23"/>
  <c r="BK66" i="23"/>
  <c r="AV79" i="5"/>
  <c r="BV79" i="5"/>
  <c r="BM179" i="5"/>
  <c r="DT179" i="5"/>
  <c r="BP172" i="5"/>
  <c r="DW172" i="5"/>
  <c r="DJ172" i="5" s="1"/>
  <c r="BI108" i="23"/>
  <c r="CI108" i="23"/>
  <c r="AV104" i="5"/>
  <c r="BV104" i="5"/>
  <c r="CJ104" i="5" s="1"/>
  <c r="EV81" i="27"/>
  <c r="DV81" i="27"/>
  <c r="GP81" i="27" s="1"/>
  <c r="BG18" i="23"/>
  <c r="CG18" i="23"/>
  <c r="BF33" i="23"/>
  <c r="CF33" i="23"/>
  <c r="CF83" i="23"/>
  <c r="BF83" i="23"/>
  <c r="BD28" i="23"/>
  <c r="CD28" i="23"/>
  <c r="BF59" i="23"/>
  <c r="CF59" i="23"/>
  <c r="BF81" i="3"/>
  <c r="R123" i="5"/>
  <c r="BF117" i="3"/>
  <c r="Q153" i="5"/>
  <c r="AA153" i="5" s="1"/>
  <c r="R178" i="5"/>
  <c r="CT165" i="5"/>
  <c r="AX62" i="5"/>
  <c r="BX62" i="5"/>
  <c r="BF78" i="5"/>
  <c r="CF78" i="5"/>
  <c r="AZ95" i="5"/>
  <c r="BZ95" i="5"/>
  <c r="BG69" i="23"/>
  <c r="CG69" i="23"/>
  <c r="BX107" i="5"/>
  <c r="AX107" i="5"/>
  <c r="DT81" i="27"/>
  <c r="ET81" i="27"/>
  <c r="EA18" i="27"/>
  <c r="FA18" i="27"/>
  <c r="EJ96" i="27"/>
  <c r="GQ96" i="27"/>
  <c r="EA66" i="27"/>
  <c r="FA66" i="27"/>
  <c r="DZ58" i="27"/>
  <c r="EZ58" i="27"/>
  <c r="CF66" i="23"/>
  <c r="BF66" i="23"/>
  <c r="BF67" i="23"/>
  <c r="CF67" i="23"/>
  <c r="CI65" i="23"/>
  <c r="BI65" i="23"/>
  <c r="BV80" i="5"/>
  <c r="AV80" i="5"/>
  <c r="ES77" i="27"/>
  <c r="DS77" i="27"/>
  <c r="BB94" i="23"/>
  <c r="CB94" i="23"/>
  <c r="CJ178" i="5"/>
  <c r="CL178" i="5"/>
  <c r="CM178" i="5"/>
  <c r="CK178" i="5"/>
  <c r="DW161" i="5"/>
  <c r="BP161" i="5"/>
  <c r="BK159" i="5"/>
  <c r="DR159" i="5"/>
  <c r="BP151" i="5"/>
  <c r="DW151" i="5"/>
  <c r="BM144" i="5"/>
  <c r="DT144" i="5"/>
  <c r="CP140" i="5"/>
  <c r="CQ140" i="5" s="1"/>
  <c r="BK139" i="5"/>
  <c r="DR139" i="5"/>
  <c r="CT136" i="5"/>
  <c r="CS136" i="5"/>
  <c r="R136" i="5"/>
  <c r="CL136" i="5"/>
  <c r="CK136" i="5"/>
  <c r="CN134" i="5"/>
  <c r="CL134" i="5"/>
  <c r="CK134" i="5"/>
  <c r="Q134" i="5"/>
  <c r="AA134" i="5" s="1"/>
  <c r="CM134" i="5"/>
  <c r="DP132" i="5"/>
  <c r="BI132" i="5"/>
  <c r="CJ121" i="5"/>
  <c r="CK121" i="5"/>
  <c r="BS119" i="5"/>
  <c r="DZ119" i="5"/>
  <c r="BS117" i="5"/>
  <c r="DZ117" i="5"/>
  <c r="EU59" i="27"/>
  <c r="DU59" i="27"/>
  <c r="GO59" i="27" s="1"/>
  <c r="BX55" i="23"/>
  <c r="EE55" i="23"/>
  <c r="DW82" i="5"/>
  <c r="DJ82" i="5" s="1"/>
  <c r="BP82" i="5"/>
  <c r="BP68" i="5"/>
  <c r="DW68" i="5"/>
  <c r="DJ68" i="5" s="1"/>
  <c r="BI51" i="5"/>
  <c r="AJ51" i="5" s="1"/>
  <c r="C52" i="6" s="1"/>
  <c r="DP51" i="5"/>
  <c r="CF5" i="5"/>
  <c r="BF5" i="5"/>
  <c r="BE111" i="5"/>
  <c r="CE111" i="5"/>
  <c r="FB100" i="27"/>
  <c r="EB100" i="27"/>
  <c r="BJ77" i="23"/>
  <c r="CJ77" i="23"/>
  <c r="FB73" i="27"/>
  <c r="EB73" i="27"/>
  <c r="BJ60" i="23"/>
  <c r="CJ60" i="23"/>
  <c r="BE53" i="5"/>
  <c r="CE53" i="5"/>
  <c r="EB46" i="27"/>
  <c r="FB46" i="27"/>
  <c r="BJ24" i="23"/>
  <c r="CJ24" i="23"/>
  <c r="BJ19" i="23"/>
  <c r="CJ19" i="23"/>
  <c r="EB12" i="27"/>
  <c r="FB12" i="27"/>
  <c r="BD14" i="5"/>
  <c r="CD14" i="5"/>
  <c r="BD37" i="5"/>
  <c r="CD37" i="5"/>
  <c r="FA82" i="27"/>
  <c r="EA82" i="27"/>
  <c r="BD93" i="5"/>
  <c r="CD93" i="5"/>
  <c r="FA73" i="27"/>
  <c r="EA73" i="27"/>
  <c r="BD60" i="5"/>
  <c r="CD60" i="5"/>
  <c r="CI23" i="23"/>
  <c r="BI23" i="23"/>
  <c r="EA12" i="27"/>
  <c r="FA12" i="27"/>
  <c r="CH36" i="23"/>
  <c r="BH36" i="23"/>
  <c r="CC110" i="5"/>
  <c r="BC110" i="5"/>
  <c r="DZ90" i="27"/>
  <c r="EZ90" i="27"/>
  <c r="FN90" i="27" s="1"/>
  <c r="CC73" i="5"/>
  <c r="BC73" i="5"/>
  <c r="EZ57" i="27"/>
  <c r="DZ57" i="27"/>
  <c r="CH42" i="23"/>
  <c r="BH42" i="23"/>
  <c r="EE103" i="23"/>
  <c r="BX103" i="23"/>
  <c r="BZ31" i="5"/>
  <c r="AZ31" i="5"/>
  <c r="FB79" i="27"/>
  <c r="EB79" i="27"/>
  <c r="EY34" i="27"/>
  <c r="DY34" i="27"/>
  <c r="BV75" i="5"/>
  <c r="CJ75" i="5" s="1"/>
  <c r="AV75" i="5"/>
  <c r="CA56" i="23"/>
  <c r="BA56" i="23"/>
  <c r="EV83" i="27"/>
  <c r="DV83" i="27"/>
  <c r="GP83" i="27" s="1"/>
  <c r="CC44" i="23"/>
  <c r="BC44" i="23"/>
  <c r="BF44" i="5"/>
  <c r="CF44" i="5"/>
  <c r="DU55" i="27"/>
  <c r="GO55" i="27" s="1"/>
  <c r="EU55" i="27"/>
  <c r="BB30" i="5"/>
  <c r="CB30" i="5"/>
  <c r="BA41" i="23"/>
  <c r="CA41" i="23"/>
  <c r="DV75" i="27"/>
  <c r="GP75" i="27" s="1"/>
  <c r="EV75" i="27"/>
  <c r="BA3" i="23"/>
  <c r="CA3" i="23"/>
  <c r="BX83" i="5"/>
  <c r="AX83" i="5"/>
  <c r="BI21" i="23"/>
  <c r="CI21" i="23"/>
  <c r="AX34" i="5"/>
  <c r="BX34" i="5"/>
  <c r="EY55" i="27"/>
  <c r="FN55" i="27" s="1"/>
  <c r="S13" i="13" s="1"/>
  <c r="AA54" i="3" s="1"/>
  <c r="DY55" i="27"/>
  <c r="BA72" i="23"/>
  <c r="CA72" i="23"/>
  <c r="CP72" i="23" s="1"/>
  <c r="BO180" i="5"/>
  <c r="DV180" i="5"/>
  <c r="BS176" i="5"/>
  <c r="DZ176" i="5"/>
  <c r="CD41" i="5"/>
  <c r="BD41" i="5"/>
  <c r="BN12" i="23"/>
  <c r="AO12" i="23" s="1"/>
  <c r="DU12" i="23"/>
  <c r="DH12" i="23" s="1"/>
  <c r="BW11" i="5"/>
  <c r="AW11" i="5"/>
  <c r="EY57" i="27"/>
  <c r="DY57" i="27"/>
  <c r="CH35" i="23"/>
  <c r="BH35" i="23"/>
  <c r="ES80" i="27"/>
  <c r="DS80" i="27"/>
  <c r="DS106" i="27"/>
  <c r="ES106" i="27"/>
  <c r="FG106" i="27" s="1"/>
  <c r="AY21" i="5"/>
  <c r="BY21" i="5"/>
  <c r="BB18" i="5"/>
  <c r="CB18" i="5"/>
  <c r="EX33" i="27"/>
  <c r="DX33" i="27"/>
  <c r="BF61" i="23"/>
  <c r="CF61" i="23"/>
  <c r="BB91" i="23"/>
  <c r="CB91" i="23"/>
  <c r="CP91" i="23" s="1"/>
  <c r="CF30" i="23"/>
  <c r="BF30" i="23"/>
  <c r="AY28" i="5"/>
  <c r="BY28" i="5"/>
  <c r="EX59" i="27"/>
  <c r="DX59" i="27"/>
  <c r="Q131" i="5"/>
  <c r="AA131" i="5" s="1"/>
  <c r="DU131" i="5" s="1"/>
  <c r="CL129" i="5"/>
  <c r="AZ13" i="5"/>
  <c r="BZ13" i="5"/>
  <c r="BD46" i="23"/>
  <c r="CD46" i="23"/>
  <c r="AY65" i="5"/>
  <c r="BY65" i="5"/>
  <c r="AW109" i="5"/>
  <c r="BW109" i="5"/>
  <c r="BW65" i="5"/>
  <c r="AW65" i="5"/>
  <c r="BA38" i="23"/>
  <c r="CA38" i="23"/>
  <c r="CK30" i="23"/>
  <c r="BK30" i="23"/>
  <c r="BY10" i="5"/>
  <c r="AY10" i="5"/>
  <c r="AX86" i="5"/>
  <c r="BX86" i="5"/>
  <c r="BE45" i="5"/>
  <c r="CE45" i="5"/>
  <c r="CD33" i="5"/>
  <c r="BD33" i="5"/>
  <c r="CC100" i="5"/>
  <c r="BC100" i="5"/>
  <c r="BW85" i="5"/>
  <c r="AW85" i="5"/>
  <c r="BA10" i="5"/>
  <c r="CA10" i="5"/>
  <c r="BV48" i="5"/>
  <c r="AV48" i="5"/>
  <c r="BS65" i="5"/>
  <c r="DZ65" i="5"/>
  <c r="EM54" i="27"/>
  <c r="GT54" i="27"/>
  <c r="GG54" i="27" s="1"/>
  <c r="GN87" i="27"/>
  <c r="EG87" i="27"/>
  <c r="BO82" i="5"/>
  <c r="DV82" i="5"/>
  <c r="ED86" i="23"/>
  <c r="BW86" i="23"/>
  <c r="DS90" i="5"/>
  <c r="BL90" i="5"/>
  <c r="BL120" i="5"/>
  <c r="DS120" i="5"/>
  <c r="BI66" i="23"/>
  <c r="CI66" i="23"/>
  <c r="CB58" i="5"/>
  <c r="BB58" i="5"/>
  <c r="DX67" i="27"/>
  <c r="EX67" i="27"/>
  <c r="CD65" i="5"/>
  <c r="BD65" i="5"/>
  <c r="ES81" i="27"/>
  <c r="DS81" i="27"/>
  <c r="BA69" i="23"/>
  <c r="CA69" i="23"/>
  <c r="DT95" i="27"/>
  <c r="ET95" i="27"/>
  <c r="BL180" i="5"/>
  <c r="DS180" i="5"/>
  <c r="BI178" i="5"/>
  <c r="AJ178" i="5" s="1"/>
  <c r="DP178" i="5"/>
  <c r="BI172" i="5"/>
  <c r="AJ172" i="5" s="1"/>
  <c r="DP172" i="5"/>
  <c r="DC172" i="5" s="1"/>
  <c r="DS170" i="5"/>
  <c r="BL170" i="5"/>
  <c r="BS168" i="5"/>
  <c r="DZ168" i="5"/>
  <c r="DR168" i="5"/>
  <c r="BK168" i="5"/>
  <c r="BJ167" i="5"/>
  <c r="AK167" i="5" s="1"/>
  <c r="DQ167" i="5"/>
  <c r="DP166" i="5"/>
  <c r="BI166" i="5"/>
  <c r="DW162" i="5"/>
  <c r="DJ162" i="5" s="1"/>
  <c r="BP162" i="5"/>
  <c r="R161" i="5"/>
  <c r="CS161" i="5"/>
  <c r="CT161" i="5"/>
  <c r="CR161" i="5"/>
  <c r="CQ161" i="5"/>
  <c r="BR155" i="5"/>
  <c r="DY155" i="5"/>
  <c r="DS150" i="5"/>
  <c r="BL150" i="5"/>
  <c r="BO148" i="5"/>
  <c r="DV148" i="5"/>
  <c r="DY146" i="5"/>
  <c r="BR146" i="5"/>
  <c r="BJ145" i="5"/>
  <c r="DQ145" i="5"/>
  <c r="DS143" i="5"/>
  <c r="BL143" i="5"/>
  <c r="BP141" i="5"/>
  <c r="DW141" i="5"/>
  <c r="DV140" i="5"/>
  <c r="BO140" i="5"/>
  <c r="BS137" i="5"/>
  <c r="DZ137" i="5"/>
  <c r="BJ136" i="5"/>
  <c r="DQ136" i="5"/>
  <c r="DQ134" i="5"/>
  <c r="BJ134" i="5"/>
  <c r="DX132" i="5"/>
  <c r="BQ132" i="5"/>
  <c r="CJ132" i="5"/>
  <c r="CM132" i="5"/>
  <c r="CN132" i="5"/>
  <c r="CL132" i="5"/>
  <c r="BM131" i="5"/>
  <c r="DT131" i="5"/>
  <c r="DX130" i="5"/>
  <c r="BQ130" i="5"/>
  <c r="CP127" i="5"/>
  <c r="BM123" i="5"/>
  <c r="DT123" i="5"/>
  <c r="BI121" i="5"/>
  <c r="DP121" i="5"/>
  <c r="BK119" i="5"/>
  <c r="DR119" i="5"/>
  <c r="BK117" i="5"/>
  <c r="DR117" i="5"/>
  <c r="BJ116" i="5"/>
  <c r="DQ116" i="5"/>
  <c r="DT115" i="5"/>
  <c r="BM115" i="5"/>
  <c r="BI114" i="5"/>
  <c r="AJ114" i="5" s="1"/>
  <c r="DP114" i="5"/>
  <c r="DC114" i="5" s="1"/>
  <c r="BM113" i="5"/>
  <c r="DT113" i="5"/>
  <c r="BQ80" i="23"/>
  <c r="DX80" i="23"/>
  <c r="BP60" i="5"/>
  <c r="DW60" i="5"/>
  <c r="DT89" i="5"/>
  <c r="BM89" i="5"/>
  <c r="CJ51" i="5"/>
  <c r="CK51" i="5"/>
  <c r="EB3" i="23"/>
  <c r="BU3" i="23"/>
  <c r="DU66" i="23"/>
  <c r="DH66" i="23" s="1"/>
  <c r="BN66" i="23"/>
  <c r="AO66" i="23" s="1"/>
  <c r="BK10" i="23"/>
  <c r="CK10" i="23"/>
  <c r="EC5" i="27"/>
  <c r="FC5" i="27"/>
  <c r="CE37" i="5"/>
  <c r="BE37" i="5"/>
  <c r="BJ112" i="23"/>
  <c r="CJ112" i="23"/>
  <c r="FB88" i="27"/>
  <c r="EB88" i="27"/>
  <c r="EB77" i="27"/>
  <c r="FB77" i="27"/>
  <c r="CE67" i="5"/>
  <c r="BE67" i="5"/>
  <c r="BE60" i="5"/>
  <c r="CE60" i="5"/>
  <c r="FB53" i="27"/>
  <c r="EB53" i="27"/>
  <c r="BE40" i="5"/>
  <c r="CE40" i="5"/>
  <c r="BE24" i="5"/>
  <c r="CE24" i="5"/>
  <c r="CJ6" i="23"/>
  <c r="BJ6" i="23"/>
  <c r="CI14" i="23"/>
  <c r="BI14" i="23"/>
  <c r="FA37" i="27"/>
  <c r="EA37" i="27"/>
  <c r="BI94" i="23"/>
  <c r="CI94" i="23"/>
  <c r="EA84" i="27"/>
  <c r="FA84" i="27"/>
  <c r="BD67" i="5"/>
  <c r="CD67" i="5"/>
  <c r="BI60" i="23"/>
  <c r="CI60" i="23"/>
  <c r="BD42" i="5"/>
  <c r="CD42" i="5"/>
  <c r="EA23" i="27"/>
  <c r="FA23" i="27"/>
  <c r="CD8" i="5"/>
  <c r="BD8" i="5"/>
  <c r="DZ112" i="27"/>
  <c r="EZ112" i="27"/>
  <c r="BH83" i="23"/>
  <c r="CH83" i="23"/>
  <c r="CV83" i="23" s="1"/>
  <c r="DZ74" i="27"/>
  <c r="EZ74" i="27"/>
  <c r="CC62" i="5"/>
  <c r="BC62" i="5"/>
  <c r="CH51" i="23"/>
  <c r="BH51" i="23"/>
  <c r="BC42" i="5"/>
  <c r="CC42" i="5"/>
  <c r="GT81" i="27"/>
  <c r="GG81" i="27" s="1"/>
  <c r="EM81" i="27"/>
  <c r="BP37" i="23"/>
  <c r="DW37" i="23"/>
  <c r="BU38" i="23"/>
  <c r="EB38" i="23"/>
  <c r="DO38" i="23" s="1"/>
  <c r="EZ105" i="27"/>
  <c r="DZ105" i="27"/>
  <c r="BD104" i="5"/>
  <c r="CD104" i="5"/>
  <c r="DS49" i="27"/>
  <c r="ES49" i="27"/>
  <c r="FG49" i="27" s="1"/>
  <c r="CA76" i="23"/>
  <c r="CO76" i="23" s="1"/>
  <c r="BA76" i="23"/>
  <c r="ES56" i="27"/>
  <c r="DS56" i="27"/>
  <c r="BQ179" i="5"/>
  <c r="DX179" i="5"/>
  <c r="DK179" i="5" s="1"/>
  <c r="BK176" i="5"/>
  <c r="DR176" i="5"/>
  <c r="BQ174" i="5"/>
  <c r="DX174" i="5"/>
  <c r="DK174" i="5" s="1"/>
  <c r="BM173" i="5"/>
  <c r="DT173" i="5"/>
  <c r="BS170" i="5"/>
  <c r="DZ170" i="5"/>
  <c r="AX97" i="5"/>
  <c r="BX97" i="5"/>
  <c r="BX44" i="5"/>
  <c r="AX44" i="5"/>
  <c r="EC44" i="27"/>
  <c r="FC44" i="27"/>
  <c r="BG30" i="23"/>
  <c r="CG30" i="23"/>
  <c r="ES41" i="27"/>
  <c r="FG41" i="27" s="1"/>
  <c r="DS41" i="27"/>
  <c r="BF65" i="23"/>
  <c r="CF65" i="23"/>
  <c r="EE15" i="23"/>
  <c r="BX15" i="23"/>
  <c r="BV13" i="5"/>
  <c r="CJ13" i="5" s="1"/>
  <c r="AV13" i="5"/>
  <c r="BV3" i="5"/>
  <c r="CJ3" i="5" s="1"/>
  <c r="AV3" i="5"/>
  <c r="AV47" i="5"/>
  <c r="BV47" i="5"/>
  <c r="CJ47" i="5" s="1"/>
  <c r="CC34" i="23"/>
  <c r="BC34" i="23"/>
  <c r="BA58" i="5"/>
  <c r="CA58" i="5"/>
  <c r="AV71" i="5"/>
  <c r="BV71" i="5"/>
  <c r="BI179" i="5"/>
  <c r="AJ179" i="5" s="1"/>
  <c r="DP179" i="5"/>
  <c r="DC179" i="5" s="1"/>
  <c r="BM174" i="5"/>
  <c r="DT174" i="5"/>
  <c r="CD85" i="23"/>
  <c r="BD85" i="23"/>
  <c r="CI41" i="23"/>
  <c r="BI41" i="23"/>
  <c r="BB30" i="23"/>
  <c r="CB30" i="23"/>
  <c r="CB11" i="23"/>
  <c r="BB11" i="23"/>
  <c r="CJ79" i="23"/>
  <c r="BJ79" i="23"/>
  <c r="BH29" i="23"/>
  <c r="CH29" i="23"/>
  <c r="BC35" i="5"/>
  <c r="CC35" i="5"/>
  <c r="FC66" i="27"/>
  <c r="EC66" i="27"/>
  <c r="BL171" i="5"/>
  <c r="DS171" i="5"/>
  <c r="EA109" i="27"/>
  <c r="FA109" i="27"/>
  <c r="BY80" i="5"/>
  <c r="AY80" i="5"/>
  <c r="BD21" i="23"/>
  <c r="CD21" i="23"/>
  <c r="BV89" i="5"/>
  <c r="AV89" i="5"/>
  <c r="BA61" i="5"/>
  <c r="CA61" i="5"/>
  <c r="BG11" i="23"/>
  <c r="CG11" i="23"/>
  <c r="CU11" i="23" s="1"/>
  <c r="AW90" i="5"/>
  <c r="BW90" i="5"/>
  <c r="CF45" i="23"/>
  <c r="BF45" i="23"/>
  <c r="CA30" i="5"/>
  <c r="BA30" i="5"/>
  <c r="CQ147" i="5"/>
  <c r="CS147" i="5"/>
  <c r="GW17" i="27"/>
  <c r="EP17" i="27"/>
  <c r="EY20" i="27"/>
  <c r="DY20" i="27"/>
  <c r="DW66" i="27"/>
  <c r="EW66" i="27"/>
  <c r="GV84" i="27"/>
  <c r="EO84" i="27"/>
  <c r="EB110" i="27"/>
  <c r="FB110" i="27"/>
  <c r="BB37" i="5"/>
  <c r="CB37" i="5"/>
  <c r="BX56" i="5"/>
  <c r="AX56" i="5"/>
  <c r="BK28" i="23"/>
  <c r="CK28" i="23"/>
  <c r="DQ162" i="5"/>
  <c r="BJ162" i="5"/>
  <c r="BK174" i="5"/>
  <c r="DR174" i="5"/>
  <c r="CL120" i="5"/>
  <c r="CK120" i="5"/>
  <c r="Q120" i="5"/>
  <c r="AA120" i="5" s="1"/>
  <c r="CM120" i="5"/>
  <c r="CN120" i="5"/>
  <c r="DV113" i="5"/>
  <c r="BO113" i="5"/>
  <c r="CD78" i="5"/>
  <c r="CR78" i="5" s="1"/>
  <c r="BD78" i="5"/>
  <c r="CI98" i="23"/>
  <c r="BI98" i="23"/>
  <c r="BC68" i="23"/>
  <c r="CC68" i="23"/>
  <c r="AV81" i="5"/>
  <c r="BV81" i="5"/>
  <c r="DS78" i="27"/>
  <c r="ES78" i="27"/>
  <c r="FG78" i="27" s="1"/>
  <c r="AX93" i="5"/>
  <c r="BX93" i="5"/>
  <c r="BS179" i="5"/>
  <c r="DZ179" i="5"/>
  <c r="CJ176" i="5"/>
  <c r="CM176" i="5"/>
  <c r="CN176" i="5"/>
  <c r="CK176" i="5"/>
  <c r="CL176" i="5"/>
  <c r="R168" i="5"/>
  <c r="DP148" i="5"/>
  <c r="BI148" i="5"/>
  <c r="DW135" i="5"/>
  <c r="BP135" i="5"/>
  <c r="DR114" i="5"/>
  <c r="BK114" i="5"/>
  <c r="CC78" i="23"/>
  <c r="BC78" i="23"/>
  <c r="BA34" i="23"/>
  <c r="CA34" i="23"/>
  <c r="CO34" i="23" s="1"/>
  <c r="ES110" i="27"/>
  <c r="FG110" i="27" s="1"/>
  <c r="DS110" i="27"/>
  <c r="EU83" i="27"/>
  <c r="DU83" i="27"/>
  <c r="GO83" i="27" s="1"/>
  <c r="EV97" i="27"/>
  <c r="DV97" i="27"/>
  <c r="GP97" i="27" s="1"/>
  <c r="BI81" i="23"/>
  <c r="CI81" i="23"/>
  <c r="CK27" i="23"/>
  <c r="BK27" i="23"/>
  <c r="EV50" i="27"/>
  <c r="DV50" i="27"/>
  <c r="GP50" i="27" s="1"/>
  <c r="BH92" i="23"/>
  <c r="CH92" i="23"/>
  <c r="CC50" i="5"/>
  <c r="BC50" i="5"/>
  <c r="EU96" i="27"/>
  <c r="DU96" i="27"/>
  <c r="GO96" i="27" s="1"/>
  <c r="AV40" i="5"/>
  <c r="BV40" i="5"/>
  <c r="BF79" i="5"/>
  <c r="CF79" i="5"/>
  <c r="AW10" i="5"/>
  <c r="BW10" i="5"/>
  <c r="CG38" i="23"/>
  <c r="BG38" i="23"/>
  <c r="BZ108" i="5"/>
  <c r="AZ108" i="5"/>
  <c r="CJ108" i="23"/>
  <c r="BJ108" i="23"/>
  <c r="CE95" i="5"/>
  <c r="BE95" i="5"/>
  <c r="CJ27" i="23"/>
  <c r="BJ27" i="23"/>
  <c r="BF32" i="5"/>
  <c r="CF32" i="5"/>
  <c r="DW3" i="27"/>
  <c r="EW3" i="27"/>
  <c r="BI43" i="23"/>
  <c r="CI43" i="23"/>
  <c r="DZ27" i="27"/>
  <c r="EZ27" i="27"/>
  <c r="FB25" i="27"/>
  <c r="EB25" i="27"/>
  <c r="BD95" i="23"/>
  <c r="CD95" i="23"/>
  <c r="EW101" i="27"/>
  <c r="DW101" i="27"/>
  <c r="CC101" i="23"/>
  <c r="CQ101" i="23" s="1"/>
  <c r="BC101" i="23"/>
  <c r="DU85" i="27"/>
  <c r="GO85" i="27" s="1"/>
  <c r="EU85" i="27"/>
  <c r="CC63" i="5"/>
  <c r="BC63" i="5"/>
  <c r="EX102" i="27"/>
  <c r="DX102" i="27"/>
  <c r="BD109" i="23"/>
  <c r="CD109" i="23"/>
  <c r="CC33" i="23"/>
  <c r="BC33" i="23"/>
  <c r="BH41" i="23"/>
  <c r="CH41" i="23"/>
  <c r="AZ45" i="5"/>
  <c r="BZ45" i="5"/>
  <c r="CI61" i="23"/>
  <c r="BI61" i="23"/>
  <c r="BE89" i="23"/>
  <c r="CE89" i="23"/>
  <c r="ET62" i="27"/>
  <c r="DT62" i="27"/>
  <c r="BA93" i="23"/>
  <c r="CA93" i="23"/>
  <c r="BZ81" i="5"/>
  <c r="AZ81" i="5"/>
  <c r="BB51" i="23"/>
  <c r="CB51" i="23"/>
  <c r="CE19" i="23"/>
  <c r="BE19" i="23"/>
  <c r="AX7" i="5"/>
  <c r="BX7" i="5"/>
  <c r="CB16" i="23"/>
  <c r="BB16" i="23"/>
  <c r="BD45" i="23"/>
  <c r="CD45" i="23"/>
  <c r="EX11" i="27"/>
  <c r="DX11" i="27"/>
  <c r="BE27" i="23"/>
  <c r="CE27" i="23"/>
  <c r="EX57" i="27"/>
  <c r="DX57" i="27"/>
  <c r="DS5" i="27"/>
  <c r="ES5" i="27"/>
  <c r="DZ20" i="27"/>
  <c r="EZ20" i="27"/>
  <c r="DQ179" i="5"/>
  <c r="BJ179" i="5"/>
  <c r="BM178" i="5"/>
  <c r="DT178" i="5"/>
  <c r="BI177" i="5"/>
  <c r="AJ177" i="5" s="1"/>
  <c r="DP177" i="5"/>
  <c r="DC177" i="5" s="1"/>
  <c r="DV175" i="5"/>
  <c r="BO175" i="5"/>
  <c r="DY174" i="5"/>
  <c r="BR174" i="5"/>
  <c r="CL173" i="5"/>
  <c r="CK173" i="5"/>
  <c r="BM170" i="5"/>
  <c r="DT170" i="5"/>
  <c r="CJ169" i="5"/>
  <c r="CM169" i="5"/>
  <c r="CN169" i="5"/>
  <c r="CL169" i="5"/>
  <c r="CK169" i="5"/>
  <c r="DY166" i="5"/>
  <c r="BR166" i="5"/>
  <c r="BE20" i="5"/>
  <c r="CE20" i="5"/>
  <c r="FB9" i="27"/>
  <c r="EB9" i="27"/>
  <c r="BI75" i="23"/>
  <c r="CI75" i="23"/>
  <c r="FA62" i="27"/>
  <c r="EA62" i="27"/>
  <c r="CI46" i="23"/>
  <c r="BI46" i="23"/>
  <c r="CD15" i="5"/>
  <c r="BD15" i="5"/>
  <c r="EA9" i="27"/>
  <c r="FA9" i="27"/>
  <c r="CC84" i="5"/>
  <c r="BC84" i="5"/>
  <c r="BC92" i="5"/>
  <c r="CC92" i="5"/>
  <c r="DZ84" i="27"/>
  <c r="EZ84" i="27"/>
  <c r="BH70" i="23"/>
  <c r="CH70" i="23"/>
  <c r="DZ64" i="27"/>
  <c r="EZ64" i="27"/>
  <c r="BH53" i="23"/>
  <c r="CH53" i="23"/>
  <c r="BC45" i="5"/>
  <c r="CC45" i="5"/>
  <c r="DZ33" i="27"/>
  <c r="EZ33" i="27"/>
  <c r="BH12" i="23"/>
  <c r="CH12" i="23"/>
  <c r="DZ4" i="27"/>
  <c r="EZ4" i="27"/>
  <c r="BG85" i="23"/>
  <c r="CG85" i="23"/>
  <c r="BG99" i="23"/>
  <c r="CG99" i="23"/>
  <c r="DY84" i="27"/>
  <c r="EY84" i="27"/>
  <c r="BB69" i="5"/>
  <c r="CB69" i="5"/>
  <c r="EY51" i="27"/>
  <c r="DY51" i="27"/>
  <c r="BG22" i="23"/>
  <c r="CG22" i="23"/>
  <c r="CU22" i="23" s="1"/>
  <c r="CW22" i="23" s="1"/>
  <c r="DY15" i="27"/>
  <c r="EY15" i="27"/>
  <c r="FM15" i="27" s="1"/>
  <c r="BA81" i="5"/>
  <c r="CA81" i="5"/>
  <c r="EX79" i="27"/>
  <c r="DX79" i="27"/>
  <c r="BA69" i="5"/>
  <c r="CA69" i="5"/>
  <c r="CA39" i="5"/>
  <c r="BA39" i="5"/>
  <c r="BA22" i="5"/>
  <c r="CA22" i="5"/>
  <c r="EX13" i="27"/>
  <c r="DX13" i="27"/>
  <c r="AZ36" i="5"/>
  <c r="BZ36" i="5"/>
  <c r="DW86" i="27"/>
  <c r="EW86" i="27"/>
  <c r="CE97" i="23"/>
  <c r="BE97" i="23"/>
  <c r="BZ90" i="5"/>
  <c r="AZ90" i="5"/>
  <c r="EW68" i="27"/>
  <c r="DW68" i="27"/>
  <c r="DW38" i="27"/>
  <c r="EW38" i="27"/>
  <c r="AZ10" i="5"/>
  <c r="BZ10" i="5"/>
  <c r="EV72" i="27"/>
  <c r="DV72" i="27"/>
  <c r="GP72" i="27" s="1"/>
  <c r="BD89" i="23"/>
  <c r="CD89" i="23"/>
  <c r="AY78" i="5"/>
  <c r="BY78" i="5"/>
  <c r="DV73" i="27"/>
  <c r="GP73" i="27" s="1"/>
  <c r="EV73" i="27"/>
  <c r="BY60" i="5"/>
  <c r="AY60" i="5"/>
  <c r="BD51" i="23"/>
  <c r="CD51" i="23"/>
  <c r="BX109" i="5"/>
  <c r="AX109" i="5"/>
  <c r="DU112" i="27"/>
  <c r="GO112" i="27" s="1"/>
  <c r="EU112" i="27"/>
  <c r="AX63" i="5"/>
  <c r="BX63" i="5"/>
  <c r="EU57" i="27"/>
  <c r="DU57" i="27"/>
  <c r="GO57" i="27" s="1"/>
  <c r="CC25" i="23"/>
  <c r="BC25" i="23"/>
  <c r="CC12" i="23"/>
  <c r="BC12" i="23"/>
  <c r="AW95" i="5"/>
  <c r="BW95" i="5"/>
  <c r="ET82" i="27"/>
  <c r="DT82" i="27"/>
  <c r="AW66" i="5"/>
  <c r="BW66" i="5"/>
  <c r="DT8" i="27"/>
  <c r="ET8" i="27"/>
  <c r="EF96" i="27"/>
  <c r="GM96" i="27"/>
  <c r="BB22" i="23"/>
  <c r="CB22" i="23"/>
  <c r="CC93" i="5"/>
  <c r="BC93" i="5"/>
  <c r="EA107" i="27"/>
  <c r="FA107" i="27"/>
  <c r="EU32" i="27"/>
  <c r="DU32" i="27"/>
  <c r="GO32" i="27" s="1"/>
  <c r="CI50" i="23"/>
  <c r="BI50" i="23"/>
  <c r="DW50" i="27"/>
  <c r="EW50" i="27"/>
  <c r="BB27" i="23"/>
  <c r="CB27" i="23"/>
  <c r="CH20" i="23"/>
  <c r="BH20" i="23"/>
  <c r="ED29" i="23"/>
  <c r="BW29" i="23"/>
  <c r="FB67" i="27"/>
  <c r="EB67" i="27"/>
  <c r="BF31" i="23"/>
  <c r="CF31" i="23"/>
  <c r="CB20" i="5"/>
  <c r="BB20" i="5"/>
  <c r="GQ71" i="27"/>
  <c r="EJ71" i="27"/>
  <c r="BE67" i="23"/>
  <c r="CE67" i="23"/>
  <c r="BE108" i="5"/>
  <c r="CE108" i="5"/>
  <c r="EY37" i="27"/>
  <c r="DY37" i="27"/>
  <c r="DU56" i="27"/>
  <c r="GO56" i="27" s="1"/>
  <c r="EU56" i="27"/>
  <c r="DT118" i="5"/>
  <c r="BM118" i="5"/>
  <c r="DJ154" i="5"/>
  <c r="FA99" i="27"/>
  <c r="EA99" i="27"/>
  <c r="AX49" i="5"/>
  <c r="BX49" i="5"/>
  <c r="BH66" i="23"/>
  <c r="CH66" i="23"/>
  <c r="CH67" i="23"/>
  <c r="BH67" i="23"/>
  <c r="AX67" i="5"/>
  <c r="BX67" i="5"/>
  <c r="BV73" i="5"/>
  <c r="AV73" i="5"/>
  <c r="CA94" i="23"/>
  <c r="BA94" i="23"/>
  <c r="EU95" i="27"/>
  <c r="DU95" i="27"/>
  <c r="GO95" i="27" s="1"/>
  <c r="BI176" i="5"/>
  <c r="AJ176" i="5" s="1"/>
  <c r="DP176" i="5"/>
  <c r="BQ168" i="5"/>
  <c r="DX168" i="5"/>
  <c r="AJ168" i="5"/>
  <c r="BM160" i="5"/>
  <c r="DT160" i="5"/>
  <c r="BJ150" i="5"/>
  <c r="DQ150" i="5"/>
  <c r="BQ148" i="5"/>
  <c r="DX148" i="5"/>
  <c r="CJ148" i="5"/>
  <c r="CK148" i="5"/>
  <c r="DY142" i="5"/>
  <c r="BR142" i="5"/>
  <c r="BJ142" i="5"/>
  <c r="AL142" i="5" s="1"/>
  <c r="DQ142" i="5"/>
  <c r="BS131" i="5"/>
  <c r="DZ131" i="5"/>
  <c r="BM126" i="5"/>
  <c r="DT126" i="5"/>
  <c r="DS124" i="5"/>
  <c r="BL124" i="5"/>
  <c r="ES34" i="27"/>
  <c r="FG34" i="27" s="1"/>
  <c r="DS34" i="27"/>
  <c r="BC45" i="23"/>
  <c r="CC45" i="23"/>
  <c r="BC83" i="23"/>
  <c r="CC83" i="23"/>
  <c r="CG101" i="23"/>
  <c r="CU101" i="23" s="1"/>
  <c r="BG101" i="23"/>
  <c r="CA14" i="23"/>
  <c r="BA14" i="23"/>
  <c r="BC91" i="5"/>
  <c r="CC91" i="5"/>
  <c r="DZ50" i="27"/>
  <c r="EZ50" i="27"/>
  <c r="BD91" i="23"/>
  <c r="CD91" i="23"/>
  <c r="CK80" i="23"/>
  <c r="BK80" i="23"/>
  <c r="DT10" i="27"/>
  <c r="ET10" i="27"/>
  <c r="DX86" i="27"/>
  <c r="EX86" i="27"/>
  <c r="CA51" i="23"/>
  <c r="BA51" i="23"/>
  <c r="EW110" i="27"/>
  <c r="DW110" i="27"/>
  <c r="CI93" i="23"/>
  <c r="BI93" i="23"/>
  <c r="EB97" i="27"/>
  <c r="FB97" i="27"/>
  <c r="AZ3" i="5"/>
  <c r="BZ3" i="5"/>
  <c r="BA58" i="23"/>
  <c r="CA58" i="23"/>
  <c r="CO58" i="23" s="1"/>
  <c r="AY94" i="5"/>
  <c r="BY94" i="5"/>
  <c r="BX108" i="5"/>
  <c r="AX108" i="5"/>
  <c r="BX100" i="5"/>
  <c r="AX100" i="5"/>
  <c r="BC86" i="23"/>
  <c r="CC86" i="23"/>
  <c r="EZ63" i="27"/>
  <c r="DZ63" i="27"/>
  <c r="CC43" i="23"/>
  <c r="BC43" i="23"/>
  <c r="DU33" i="27"/>
  <c r="GO33" i="27" s="1"/>
  <c r="EU33" i="27"/>
  <c r="CB32" i="23"/>
  <c r="BB32" i="23"/>
  <c r="CC41" i="5"/>
  <c r="BC41" i="5"/>
  <c r="DW45" i="27"/>
  <c r="EW45" i="27"/>
  <c r="CD61" i="5"/>
  <c r="BD61" i="5"/>
  <c r="BZ65" i="5"/>
  <c r="AZ65" i="5"/>
  <c r="AV92" i="5"/>
  <c r="BV92" i="5"/>
  <c r="DW82" i="27"/>
  <c r="EW82" i="27"/>
  <c r="BA57" i="23"/>
  <c r="CA57" i="23"/>
  <c r="DT51" i="27"/>
  <c r="ET51" i="27"/>
  <c r="BZ19" i="5"/>
  <c r="AZ19" i="5"/>
  <c r="AW16" i="5"/>
  <c r="BW16" i="5"/>
  <c r="CK16" i="5" s="1"/>
  <c r="BZ29" i="5"/>
  <c r="AZ29" i="5"/>
  <c r="BG93" i="23"/>
  <c r="CG93" i="23"/>
  <c r="CU93" i="23" s="1"/>
  <c r="Q5" i="13"/>
  <c r="R4" i="13"/>
  <c r="Z66" i="3" s="1"/>
  <c r="Q179" i="5"/>
  <c r="AA179" i="5" s="1"/>
  <c r="R177" i="5"/>
  <c r="BS175" i="5"/>
  <c r="DZ175" i="5"/>
  <c r="BI171" i="5"/>
  <c r="AJ171" i="5" s="1"/>
  <c r="DP171" i="5"/>
  <c r="DC171" i="5" s="1"/>
  <c r="EB20" i="27"/>
  <c r="FB20" i="27"/>
  <c r="BD36" i="5"/>
  <c r="CD36" i="5"/>
  <c r="EA112" i="27"/>
  <c r="FA112" i="27"/>
  <c r="CI87" i="23"/>
  <c r="BI87" i="23"/>
  <c r="FA75" i="27"/>
  <c r="EA75" i="27"/>
  <c r="BD56" i="5"/>
  <c r="CD56" i="5"/>
  <c r="BD46" i="5"/>
  <c r="CD46" i="5"/>
  <c r="EA15" i="27"/>
  <c r="FA15" i="27"/>
  <c r="BD3" i="5"/>
  <c r="CD3" i="5"/>
  <c r="EZ85" i="27"/>
  <c r="DZ85" i="27"/>
  <c r="BC74" i="5"/>
  <c r="CC74" i="5"/>
  <c r="CC69" i="5"/>
  <c r="BC69" i="5"/>
  <c r="CC59" i="5"/>
  <c r="BC59" i="5"/>
  <c r="EZ45" i="27"/>
  <c r="DZ45" i="27"/>
  <c r="BC19" i="5"/>
  <c r="CC19" i="5"/>
  <c r="DZ12" i="27"/>
  <c r="EZ12" i="27"/>
  <c r="BG106" i="23"/>
  <c r="CG106" i="23"/>
  <c r="CU106" i="23" s="1"/>
  <c r="CB84" i="5"/>
  <c r="BB84" i="5"/>
  <c r="DY100" i="27"/>
  <c r="EY100" i="27"/>
  <c r="BG76" i="23"/>
  <c r="CG76" i="23"/>
  <c r="BB42" i="5"/>
  <c r="CB42" i="5"/>
  <c r="EY22" i="27"/>
  <c r="FM22" i="27" s="1"/>
  <c r="DY22" i="27"/>
  <c r="CA71" i="5"/>
  <c r="BA71" i="5"/>
  <c r="EX82" i="27"/>
  <c r="DX82" i="27"/>
  <c r="CF75" i="23"/>
  <c r="BF75" i="23"/>
  <c r="CF70" i="23"/>
  <c r="BF70" i="23"/>
  <c r="BF53" i="23"/>
  <c r="CF53" i="23"/>
  <c r="BF39" i="23"/>
  <c r="CF39" i="23"/>
  <c r="BA3" i="5"/>
  <c r="CA3" i="5"/>
  <c r="DW36" i="27"/>
  <c r="EW36" i="27"/>
  <c r="AZ37" i="5"/>
  <c r="BZ37" i="5"/>
  <c r="AZ96" i="5"/>
  <c r="BZ96" i="5"/>
  <c r="AZ42" i="5"/>
  <c r="BZ42" i="5"/>
  <c r="BY107" i="5"/>
  <c r="AY107" i="5"/>
  <c r="BY88" i="5"/>
  <c r="AY88" i="5"/>
  <c r="DV79" i="27"/>
  <c r="GP79" i="27" s="1"/>
  <c r="EV79" i="27"/>
  <c r="CD60" i="23"/>
  <c r="BD60" i="23"/>
  <c r="DU111" i="27"/>
  <c r="GO111" i="27" s="1"/>
  <c r="EU111" i="27"/>
  <c r="CC88" i="23"/>
  <c r="BC88" i="23"/>
  <c r="EU63" i="27"/>
  <c r="DU63" i="27"/>
  <c r="GO63" i="27" s="1"/>
  <c r="AX25" i="5"/>
  <c r="BX25" i="5"/>
  <c r="DT97" i="27"/>
  <c r="ET97" i="27"/>
  <c r="CB74" i="23"/>
  <c r="CP74" i="23" s="1"/>
  <c r="BB74" i="23"/>
  <c r="CB57" i="23"/>
  <c r="BB57" i="23"/>
  <c r="AW44" i="5"/>
  <c r="BW44" i="5"/>
  <c r="AV27" i="5"/>
  <c r="BV27" i="5"/>
  <c r="BV50" i="5"/>
  <c r="AV50" i="5"/>
  <c r="BA32" i="23"/>
  <c r="CA32" i="23"/>
  <c r="BA30" i="23"/>
  <c r="CA30" i="23"/>
  <c r="BW22" i="5"/>
  <c r="AW22" i="5"/>
  <c r="DZ95" i="27"/>
  <c r="EZ95" i="27"/>
  <c r="BI32" i="23"/>
  <c r="CI32" i="23"/>
  <c r="CD50" i="5"/>
  <c r="BD50" i="5"/>
  <c r="AW38" i="5"/>
  <c r="BW38" i="5"/>
  <c r="CK38" i="5" s="1"/>
  <c r="BI88" i="23"/>
  <c r="CI88" i="23"/>
  <c r="CI77" i="23"/>
  <c r="BI77" i="23"/>
  <c r="BW27" i="5"/>
  <c r="AW27" i="5"/>
  <c r="BB23" i="23"/>
  <c r="CB23" i="23"/>
  <c r="Q178" i="5"/>
  <c r="AA178" i="5" s="1"/>
  <c r="EW8" i="27"/>
  <c r="DW8" i="27"/>
  <c r="BB47" i="23"/>
  <c r="CB47" i="23"/>
  <c r="AW101" i="5"/>
  <c r="BW101" i="5"/>
  <c r="DP35" i="5"/>
  <c r="DC35" i="5" s="1"/>
  <c r="V25" i="6" s="1"/>
  <c r="BI35" i="5"/>
  <c r="AJ35" i="5" s="1"/>
  <c r="C36" i="6" s="1"/>
  <c r="F36" i="6" s="1"/>
  <c r="AX68" i="5"/>
  <c r="BX68" i="5"/>
  <c r="BA26" i="5"/>
  <c r="CA26" i="5"/>
  <c r="AZ59" i="5"/>
  <c r="BZ59" i="5"/>
  <c r="CI79" i="23"/>
  <c r="BI79" i="23"/>
  <c r="BM138" i="5"/>
  <c r="DT138" i="5"/>
  <c r="Q151" i="5"/>
  <c r="AA151" i="5" s="1"/>
  <c r="CL151" i="5"/>
  <c r="CM151" i="5"/>
  <c r="BK122" i="5"/>
  <c r="DR122" i="5"/>
  <c r="DT127" i="5"/>
  <c r="BM127" i="5"/>
  <c r="DV173" i="5"/>
  <c r="BO173" i="5"/>
  <c r="DV115" i="5"/>
  <c r="BO115" i="5"/>
  <c r="CB29" i="5"/>
  <c r="BB29" i="5"/>
  <c r="CE35" i="5"/>
  <c r="BE35" i="5"/>
  <c r="BE34" i="23"/>
  <c r="CE34" i="23"/>
  <c r="DU49" i="27"/>
  <c r="GO49" i="27" s="1"/>
  <c r="EU49" i="27"/>
  <c r="BC66" i="5"/>
  <c r="CC66" i="5"/>
  <c r="BG66" i="23"/>
  <c r="CG66" i="23"/>
  <c r="BZ55" i="5"/>
  <c r="AZ55" i="5"/>
  <c r="DU68" i="27"/>
  <c r="GO68" i="27" s="1"/>
  <c r="EU68" i="27"/>
  <c r="AV77" i="5"/>
  <c r="BV77" i="5"/>
  <c r="DS74" i="27"/>
  <c r="ES74" i="27"/>
  <c r="DS95" i="27"/>
  <c r="ES95" i="27"/>
  <c r="DR179" i="5"/>
  <c r="BK179" i="5"/>
  <c r="CJ160" i="5"/>
  <c r="CL160" i="5"/>
  <c r="CK160" i="5"/>
  <c r="BJ128" i="5"/>
  <c r="DQ128" i="5"/>
  <c r="BP124" i="5"/>
  <c r="DW124" i="5"/>
  <c r="DJ124" i="5" s="1"/>
  <c r="DV123" i="5"/>
  <c r="BO123" i="5"/>
  <c r="BA109" i="23"/>
  <c r="CA109" i="23"/>
  <c r="BX45" i="5"/>
  <c r="AX45" i="5"/>
  <c r="BF94" i="5"/>
  <c r="CF94" i="5"/>
  <c r="BV14" i="5"/>
  <c r="CJ14" i="5" s="1"/>
  <c r="AV14" i="5"/>
  <c r="DZ93" i="27"/>
  <c r="EZ93" i="27"/>
  <c r="DV92" i="27"/>
  <c r="GP92" i="27" s="1"/>
  <c r="EV92" i="27"/>
  <c r="BC89" i="5"/>
  <c r="CC89" i="5"/>
  <c r="EC80" i="27"/>
  <c r="FC80" i="27"/>
  <c r="CB89" i="5"/>
  <c r="BB89" i="5"/>
  <c r="BY16" i="5"/>
  <c r="AY16" i="5"/>
  <c r="CF5" i="23"/>
  <c r="BF5" i="23"/>
  <c r="FC106" i="27"/>
  <c r="EC106" i="27"/>
  <c r="CF84" i="5"/>
  <c r="BF84" i="5"/>
  <c r="ES51" i="27"/>
  <c r="DS51" i="27"/>
  <c r="BE107" i="5"/>
  <c r="CE107" i="5"/>
  <c r="EA94" i="27"/>
  <c r="FA94" i="27"/>
  <c r="FB27" i="27"/>
  <c r="EB27" i="27"/>
  <c r="BJ54" i="23"/>
  <c r="CJ54" i="23"/>
  <c r="BH27" i="23"/>
  <c r="CH27" i="23"/>
  <c r="BV58" i="5"/>
  <c r="CJ58" i="5" s="1"/>
  <c r="AV58" i="5"/>
  <c r="BE25" i="5"/>
  <c r="CE25" i="5"/>
  <c r="EV96" i="27"/>
  <c r="DV96" i="27"/>
  <c r="GP96" i="27" s="1"/>
  <c r="BC109" i="23"/>
  <c r="CC109" i="23"/>
  <c r="EU87" i="27"/>
  <c r="DU87" i="27"/>
  <c r="GO87" i="27" s="1"/>
  <c r="BF101" i="23"/>
  <c r="CF101" i="23"/>
  <c r="AX43" i="5"/>
  <c r="BX43" i="5"/>
  <c r="DV110" i="27"/>
  <c r="GP110" i="27" s="1"/>
  <c r="EV110" i="27"/>
  <c r="AV25" i="5"/>
  <c r="BV25" i="5"/>
  <c r="CJ25" i="5" s="1"/>
  <c r="DZ41" i="27"/>
  <c r="EZ41" i="27"/>
  <c r="CD26" i="5"/>
  <c r="BD26" i="5"/>
  <c r="BB62" i="23"/>
  <c r="CB62" i="23"/>
  <c r="BE65" i="23"/>
  <c r="CE65" i="23"/>
  <c r="DS94" i="27"/>
  <c r="ES94" i="27"/>
  <c r="FG94" i="27" s="1"/>
  <c r="BV7" i="5"/>
  <c r="AV7" i="5"/>
  <c r="AV57" i="5"/>
  <c r="BV57" i="5"/>
  <c r="CC99" i="23"/>
  <c r="BC99" i="23"/>
  <c r="DT16" i="27"/>
  <c r="ET16" i="27"/>
  <c r="CA11" i="5"/>
  <c r="BA11" i="5"/>
  <c r="CF57" i="23"/>
  <c r="BF57" i="23"/>
  <c r="DY94" i="27"/>
  <c r="EY94" i="27"/>
  <c r="FM94" i="27" s="1"/>
  <c r="BV91" i="5"/>
  <c r="CJ91" i="5" s="1"/>
  <c r="AV91" i="5"/>
  <c r="EM86" i="27"/>
  <c r="GT86" i="27"/>
  <c r="DX178" i="5"/>
  <c r="BQ178" i="5"/>
  <c r="BQ177" i="5"/>
  <c r="DX177" i="5"/>
  <c r="BP176" i="5"/>
  <c r="DW176" i="5"/>
  <c r="DJ176" i="5" s="1"/>
  <c r="DR175" i="5"/>
  <c r="BK175" i="5"/>
  <c r="BQ172" i="5"/>
  <c r="DX172" i="5"/>
  <c r="CJ171" i="5"/>
  <c r="CM171" i="5"/>
  <c r="CN171" i="5"/>
  <c r="Q171" i="5"/>
  <c r="AA171" i="5" s="1"/>
  <c r="CL171" i="5"/>
  <c r="CK171" i="5"/>
  <c r="BR165" i="5"/>
  <c r="DY165" i="5"/>
  <c r="BJ9" i="23"/>
  <c r="CJ9" i="23"/>
  <c r="EA36" i="27"/>
  <c r="FA36" i="27"/>
  <c r="BD95" i="5"/>
  <c r="CD95" i="5"/>
  <c r="FA88" i="27"/>
  <c r="EA88" i="27"/>
  <c r="CI62" i="23"/>
  <c r="BI62" i="23"/>
  <c r="BI56" i="23"/>
  <c r="CI56" i="23"/>
  <c r="CI9" i="23"/>
  <c r="BI9" i="23"/>
  <c r="EA3" i="27"/>
  <c r="FA3" i="27"/>
  <c r="CC37" i="5"/>
  <c r="BC37" i="5"/>
  <c r="BH84" i="23"/>
  <c r="CH84" i="23"/>
  <c r="CH75" i="23"/>
  <c r="BH75" i="23"/>
  <c r="DZ59" i="27"/>
  <c r="EZ59" i="27"/>
  <c r="DZ53" i="27"/>
  <c r="EZ53" i="27"/>
  <c r="CH33" i="23"/>
  <c r="BH33" i="23"/>
  <c r="EZ19" i="27"/>
  <c r="DZ19" i="27"/>
  <c r="DY85" i="27"/>
  <c r="EY85" i="27"/>
  <c r="FM85" i="27" s="1"/>
  <c r="DY42" i="27"/>
  <c r="EY42" i="27"/>
  <c r="FM42" i="27" s="1"/>
  <c r="CB15" i="5"/>
  <c r="BB15" i="5"/>
  <c r="CB6" i="5"/>
  <c r="BB6" i="5"/>
  <c r="DX72" i="27"/>
  <c r="EX72" i="27"/>
  <c r="BF79" i="23"/>
  <c r="CF79" i="23"/>
  <c r="BA74" i="5"/>
  <c r="CA74" i="5"/>
  <c r="DX70" i="27"/>
  <c r="EX70" i="27"/>
  <c r="CA53" i="5"/>
  <c r="BA53" i="5"/>
  <c r="DX39" i="27"/>
  <c r="EX39" i="27"/>
  <c r="BA13" i="5"/>
  <c r="CA13" i="5"/>
  <c r="CF3" i="23"/>
  <c r="BF3" i="23"/>
  <c r="AZ85" i="5"/>
  <c r="BZ85" i="5"/>
  <c r="CE37" i="23"/>
  <c r="BE37" i="23"/>
  <c r="BE68" i="23"/>
  <c r="CE68" i="23"/>
  <c r="DW42" i="27"/>
  <c r="EW42" i="27"/>
  <c r="BY71" i="5"/>
  <c r="AY71" i="5"/>
  <c r="BD108" i="23"/>
  <c r="CD108" i="23"/>
  <c r="BY67" i="5"/>
  <c r="AY67" i="5"/>
  <c r="EV60" i="27"/>
  <c r="DV60" i="27"/>
  <c r="GP60" i="27" s="1"/>
  <c r="BD12" i="23"/>
  <c r="CD12" i="23"/>
  <c r="BY4" i="5"/>
  <c r="AY4" i="5"/>
  <c r="EU89" i="27"/>
  <c r="DU89" i="27"/>
  <c r="GO89" i="27" s="1"/>
  <c r="BC57" i="23"/>
  <c r="CC57" i="23"/>
  <c r="BX42" i="5"/>
  <c r="AX42" i="5"/>
  <c r="DU25" i="27"/>
  <c r="GO25" i="27" s="1"/>
  <c r="EU25" i="27"/>
  <c r="CB14" i="23"/>
  <c r="BB14" i="23"/>
  <c r="AW37" i="5"/>
  <c r="BW37" i="5"/>
  <c r="ET74" i="27"/>
  <c r="DT74" i="27"/>
  <c r="AW57" i="5"/>
  <c r="BW57" i="5"/>
  <c r="ET44" i="27"/>
  <c r="DT44" i="27"/>
  <c r="BA27" i="23"/>
  <c r="CA27" i="23"/>
  <c r="DS50" i="27"/>
  <c r="ES50" i="27"/>
  <c r="FG50" i="27" s="1"/>
  <c r="AV32" i="5"/>
  <c r="BV32" i="5"/>
  <c r="AV30" i="5"/>
  <c r="BV30" i="5"/>
  <c r="DT22" i="27"/>
  <c r="ET22" i="27"/>
  <c r="CI106" i="23"/>
  <c r="BI106" i="23"/>
  <c r="CD32" i="5"/>
  <c r="BD32" i="5"/>
  <c r="FA50" i="27"/>
  <c r="EA50" i="27"/>
  <c r="ET38" i="27"/>
  <c r="DT38" i="27"/>
  <c r="CJ38" i="23"/>
  <c r="BJ38" i="23"/>
  <c r="CD87" i="5"/>
  <c r="BD87" i="5"/>
  <c r="BF36" i="23"/>
  <c r="CF36" i="23"/>
  <c r="CD76" i="5"/>
  <c r="BD76" i="5"/>
  <c r="BE8" i="23"/>
  <c r="CE8" i="23"/>
  <c r="DX48" i="5"/>
  <c r="BQ48" i="5"/>
  <c r="DW28" i="5"/>
  <c r="BP28" i="5"/>
  <c r="DO22" i="23"/>
  <c r="AW47" i="5"/>
  <c r="BW47" i="5"/>
  <c r="DW67" i="27"/>
  <c r="EW67" i="27"/>
  <c r="GW26" i="27"/>
  <c r="EP26" i="27"/>
  <c r="DU69" i="27"/>
  <c r="GO69" i="27" s="1"/>
  <c r="EU69" i="27"/>
  <c r="EX26" i="27"/>
  <c r="DX26" i="27"/>
  <c r="AV93" i="5"/>
  <c r="BV93" i="5"/>
  <c r="CT120" i="5"/>
  <c r="CS120" i="5"/>
  <c r="BO122" i="5"/>
  <c r="DV122" i="5"/>
  <c r="DP117" i="5"/>
  <c r="BI117" i="5"/>
  <c r="CJ158" i="5"/>
  <c r="CN158" i="5"/>
  <c r="CK158" i="5"/>
  <c r="CL158" i="5"/>
  <c r="CM158" i="5"/>
  <c r="DJ134" i="5"/>
  <c r="EY29" i="27"/>
  <c r="FM29" i="27" s="1"/>
  <c r="DY29" i="27"/>
  <c r="EB35" i="27"/>
  <c r="FB35" i="27"/>
  <c r="DZ66" i="27"/>
  <c r="EZ66" i="27"/>
  <c r="EY67" i="27"/>
  <c r="FM67" i="27" s="1"/>
  <c r="DY67" i="27"/>
  <c r="DW55" i="27"/>
  <c r="EW55" i="27"/>
  <c r="BA82" i="23"/>
  <c r="CA82" i="23"/>
  <c r="CO82" i="23" s="1"/>
  <c r="BA70" i="23"/>
  <c r="CA70" i="23"/>
  <c r="CC94" i="23"/>
  <c r="BC94" i="23"/>
  <c r="BM180" i="5"/>
  <c r="DT180" i="5"/>
  <c r="BJ172" i="5"/>
  <c r="DQ172" i="5"/>
  <c r="BM168" i="5"/>
  <c r="DT168" i="5"/>
  <c r="BK166" i="5"/>
  <c r="DR166" i="5"/>
  <c r="BJ161" i="5"/>
  <c r="DQ161" i="5"/>
  <c r="BL155" i="5"/>
  <c r="DS155" i="5"/>
  <c r="DQ149" i="5"/>
  <c r="BJ149" i="5"/>
  <c r="DT148" i="5"/>
  <c r="BM148" i="5"/>
  <c r="BQ140" i="5"/>
  <c r="DX140" i="5"/>
  <c r="BL136" i="5"/>
  <c r="DS136" i="5"/>
  <c r="BS132" i="5"/>
  <c r="DZ132" i="5"/>
  <c r="DP119" i="5"/>
  <c r="DC119" i="5" s="1"/>
  <c r="BI119" i="5"/>
  <c r="DY112" i="5"/>
  <c r="BR112" i="5"/>
  <c r="EU45" i="27"/>
  <c r="DU45" i="27"/>
  <c r="GO45" i="27" s="1"/>
  <c r="CD96" i="23"/>
  <c r="BD96" i="23"/>
  <c r="EY102" i="27"/>
  <c r="FM102" i="27" s="1"/>
  <c r="DY102" i="27"/>
  <c r="CF27" i="5"/>
  <c r="BF27" i="5"/>
  <c r="FC96" i="27"/>
  <c r="EC96" i="27"/>
  <c r="BY50" i="5"/>
  <c r="AY50" i="5"/>
  <c r="CH50" i="23"/>
  <c r="BH50" i="23"/>
  <c r="AX94" i="5"/>
  <c r="BX94" i="5"/>
  <c r="CA40" i="23"/>
  <c r="CO40" i="23" s="1"/>
  <c r="BA40" i="23"/>
  <c r="EZ91" i="27"/>
  <c r="DZ91" i="27"/>
  <c r="CB10" i="23"/>
  <c r="CP10" i="23" s="1"/>
  <c r="BB10" i="23"/>
  <c r="DY91" i="27"/>
  <c r="EY91" i="27"/>
  <c r="DV16" i="27"/>
  <c r="GP16" i="27" s="1"/>
  <c r="EV16" i="27"/>
  <c r="BF86" i="23"/>
  <c r="CF86" i="23"/>
  <c r="CA5" i="5"/>
  <c r="BA5" i="5"/>
  <c r="CG110" i="23"/>
  <c r="BG110" i="23"/>
  <c r="BK85" i="23"/>
  <c r="CK85" i="23"/>
  <c r="FB109" i="27"/>
  <c r="EB109" i="27"/>
  <c r="BJ96" i="23"/>
  <c r="CJ96" i="23"/>
  <c r="CK32" i="23"/>
  <c r="BK32" i="23"/>
  <c r="CE54" i="5"/>
  <c r="BE54" i="5"/>
  <c r="BE3" i="23"/>
  <c r="CE3" i="23"/>
  <c r="BD43" i="5"/>
  <c r="CD43" i="5"/>
  <c r="BC27" i="5"/>
  <c r="CC27" i="5"/>
  <c r="DS58" i="27"/>
  <c r="ES58" i="27"/>
  <c r="CJ25" i="23"/>
  <c r="BJ25" i="23"/>
  <c r="DV78" i="27"/>
  <c r="GP78" i="27" s="1"/>
  <c r="EV78" i="27"/>
  <c r="BE100" i="23"/>
  <c r="CE100" i="23"/>
  <c r="DU110" i="27"/>
  <c r="GO110" i="27" s="1"/>
  <c r="EU110" i="27"/>
  <c r="BX84" i="5"/>
  <c r="AX84" i="5"/>
  <c r="BA100" i="5"/>
  <c r="CA100" i="5"/>
  <c r="EU43" i="27"/>
  <c r="DU43" i="27"/>
  <c r="GO43" i="27" s="1"/>
  <c r="BX33" i="5"/>
  <c r="AX33" i="5"/>
  <c r="BA25" i="23"/>
  <c r="CA25" i="23"/>
  <c r="CO25" i="23" s="1"/>
  <c r="ET32" i="27"/>
  <c r="DT32" i="27"/>
  <c r="BE45" i="23"/>
  <c r="CE45" i="23"/>
  <c r="EA26" i="27"/>
  <c r="FA26" i="27"/>
  <c r="BZ88" i="5"/>
  <c r="AZ88" i="5"/>
  <c r="BA7" i="23"/>
  <c r="CA7" i="23"/>
  <c r="DS57" i="27"/>
  <c r="ES57" i="27"/>
  <c r="FG57" i="27" s="1"/>
  <c r="DU100" i="27"/>
  <c r="GO100" i="27" s="1"/>
  <c r="EU100" i="27"/>
  <c r="BC7" i="23"/>
  <c r="CC7" i="23"/>
  <c r="DU30" i="27"/>
  <c r="GO30" i="27" s="1"/>
  <c r="EU30" i="27"/>
  <c r="BF11" i="23"/>
  <c r="CF11" i="23"/>
  <c r="BZ27" i="5"/>
  <c r="AZ27" i="5"/>
  <c r="BA57" i="5"/>
  <c r="CA57" i="5"/>
  <c r="BV5" i="5"/>
  <c r="AV5" i="5"/>
  <c r="ES93" i="27"/>
  <c r="FG93" i="27" s="1"/>
  <c r="DS93" i="27"/>
  <c r="CK179" i="5"/>
  <c r="CL179" i="5"/>
  <c r="CN179" i="5"/>
  <c r="CM179" i="5"/>
  <c r="BL176" i="5"/>
  <c r="DS176" i="5"/>
  <c r="CP175" i="5"/>
  <c r="BJ174" i="5"/>
  <c r="DQ174" i="5"/>
  <c r="DQ173" i="5"/>
  <c r="BJ173" i="5"/>
  <c r="BJ20" i="23"/>
  <c r="CJ20" i="23"/>
  <c r="CI111" i="23"/>
  <c r="BI111" i="23"/>
  <c r="CI96" i="23"/>
  <c r="BI96" i="23"/>
  <c r="CD62" i="5"/>
  <c r="BD62" i="5"/>
  <c r="FA56" i="27"/>
  <c r="EA56" i="27"/>
  <c r="CI15" i="23"/>
  <c r="BI15" i="23"/>
  <c r="BD9" i="5"/>
  <c r="CD9" i="5"/>
  <c r="CH85" i="23"/>
  <c r="BH85" i="23"/>
  <c r="DZ37" i="27"/>
  <c r="EZ37" i="27"/>
  <c r="BC83" i="5"/>
  <c r="CC83" i="5"/>
  <c r="CH64" i="23"/>
  <c r="BH64" i="23"/>
  <c r="BH59" i="23"/>
  <c r="CH59" i="23"/>
  <c r="BC33" i="5"/>
  <c r="CC33" i="5"/>
  <c r="BC4" i="5"/>
  <c r="CC4" i="5"/>
  <c r="EY107" i="27"/>
  <c r="FM107" i="27" s="1"/>
  <c r="S11" i="12" s="1"/>
  <c r="X106" i="3" s="1"/>
  <c r="DY107" i="27"/>
  <c r="BB98" i="5"/>
  <c r="CB98" i="5"/>
  <c r="BB83" i="5"/>
  <c r="CB83" i="5"/>
  <c r="CP83" i="5" s="1"/>
  <c r="DY76" i="27"/>
  <c r="EY76" i="27"/>
  <c r="BG51" i="23"/>
  <c r="CG51" i="23"/>
  <c r="BG15" i="23"/>
  <c r="CG15" i="23"/>
  <c r="EY6" i="27"/>
  <c r="DY6" i="27"/>
  <c r="BA62" i="5"/>
  <c r="CA62" i="5"/>
  <c r="CF22" i="23"/>
  <c r="BF22" i="23"/>
  <c r="BF13" i="23"/>
  <c r="CF13" i="23"/>
  <c r="BE86" i="23"/>
  <c r="CE86" i="23"/>
  <c r="DW37" i="27"/>
  <c r="EW37" i="27"/>
  <c r="CE91" i="23"/>
  <c r="BE91" i="23"/>
  <c r="AZ67" i="5"/>
  <c r="BZ67" i="5"/>
  <c r="BE38" i="23"/>
  <c r="CE38" i="23"/>
  <c r="BE10" i="23"/>
  <c r="CE10" i="23"/>
  <c r="BD72" i="23"/>
  <c r="CD72" i="23"/>
  <c r="DV109" i="27"/>
  <c r="GP109" i="27" s="1"/>
  <c r="EV109" i="27"/>
  <c r="BD79" i="23"/>
  <c r="CD79" i="23"/>
  <c r="BY72" i="5"/>
  <c r="AY72" i="5"/>
  <c r="DV68" i="27"/>
  <c r="GP68" i="27" s="1"/>
  <c r="EV68" i="27"/>
  <c r="BY51" i="5"/>
  <c r="CM51" i="5" s="1"/>
  <c r="AY51" i="5"/>
  <c r="AY12" i="5"/>
  <c r="BY12" i="5"/>
  <c r="DV4" i="27"/>
  <c r="GP4" i="27" s="1"/>
  <c r="EV4" i="27"/>
  <c r="AX110" i="5"/>
  <c r="BX110" i="5"/>
  <c r="BX57" i="5"/>
  <c r="AX57" i="5"/>
  <c r="DU42" i="27"/>
  <c r="GO42" i="27" s="1"/>
  <c r="EU42" i="27"/>
  <c r="BX12" i="5"/>
  <c r="AX12" i="5"/>
  <c r="ET37" i="27"/>
  <c r="DT37" i="27"/>
  <c r="BW81" i="5"/>
  <c r="AW81" i="5"/>
  <c r="CB8" i="23"/>
  <c r="BB8" i="23"/>
  <c r="AV94" i="5"/>
  <c r="BV94" i="5"/>
  <c r="CK94" i="5" s="1"/>
  <c r="DS32" i="27"/>
  <c r="ES32" i="27"/>
  <c r="ES30" i="27"/>
  <c r="DS30" i="27"/>
  <c r="BD105" i="5"/>
  <c r="CD105" i="5"/>
  <c r="BC32" i="23"/>
  <c r="CC32" i="23"/>
  <c r="EA32" i="27"/>
  <c r="FA32" i="27"/>
  <c r="BE50" i="23"/>
  <c r="CE50" i="23"/>
  <c r="CE38" i="5"/>
  <c r="BE38" i="5"/>
  <c r="EA89" i="27"/>
  <c r="FA89" i="27"/>
  <c r="DX36" i="27"/>
  <c r="EX36" i="27"/>
  <c r="CC20" i="5"/>
  <c r="BC20" i="5"/>
  <c r="AZ8" i="5"/>
  <c r="BZ8" i="5"/>
  <c r="Q8" i="5" s="1"/>
  <c r="AA8" i="5" s="1"/>
  <c r="DT103" i="27"/>
  <c r="ET103" i="27"/>
  <c r="BJ67" i="23"/>
  <c r="CJ67" i="23"/>
  <c r="DT47" i="27"/>
  <c r="ET47" i="27"/>
  <c r="CK69" i="5"/>
  <c r="DR5" i="5"/>
  <c r="BK5" i="5"/>
  <c r="DQ32" i="5"/>
  <c r="BJ32" i="5"/>
  <c r="BE18" i="23"/>
  <c r="CE18" i="23"/>
  <c r="R5" i="8"/>
  <c r="K34" i="3" s="1"/>
  <c r="Q6" i="8"/>
  <c r="DJ146" i="5"/>
  <c r="DV51" i="5"/>
  <c r="BO51" i="5"/>
  <c r="ES52" i="27"/>
  <c r="FG52" i="27" s="1"/>
  <c r="DS52" i="27"/>
  <c r="BP22" i="5"/>
  <c r="DW22" i="5"/>
  <c r="DW18" i="27"/>
  <c r="EW18" i="27"/>
  <c r="DJ114" i="5"/>
  <c r="BI15" i="5"/>
  <c r="DP15" i="5"/>
  <c r="DW78" i="5"/>
  <c r="DJ78" i="5" s="1"/>
  <c r="BP78" i="5"/>
  <c r="DZ66" i="5"/>
  <c r="BS66" i="5"/>
  <c r="EA29" i="23"/>
  <c r="BT29" i="23"/>
  <c r="DW49" i="5"/>
  <c r="BP49" i="5"/>
  <c r="CJ15" i="5"/>
  <c r="CP60" i="5"/>
  <c r="CK8" i="5"/>
  <c r="BT72" i="23"/>
  <c r="EA72" i="23"/>
  <c r="DJ165" i="5"/>
  <c r="BI26" i="3"/>
  <c r="CS121" i="5"/>
  <c r="BQ110" i="5"/>
  <c r="DX110" i="5"/>
  <c r="CP88" i="5"/>
  <c r="BC32" i="5"/>
  <c r="CC32" i="5"/>
  <c r="GW32" i="27"/>
  <c r="EP32" i="27"/>
  <c r="EJ27" i="27"/>
  <c r="GQ27" i="27"/>
  <c r="CP4" i="5"/>
  <c r="EA70" i="23"/>
  <c r="BT70" i="23"/>
  <c r="DR79" i="5"/>
  <c r="BK79" i="5"/>
  <c r="CP110" i="5"/>
  <c r="BL105" i="5"/>
  <c r="DS105" i="5"/>
  <c r="BJ94" i="5"/>
  <c r="DQ94" i="5"/>
  <c r="DD175" i="5"/>
  <c r="BM34" i="5"/>
  <c r="DT34" i="5"/>
  <c r="BJ26" i="3"/>
  <c r="BS103" i="5"/>
  <c r="DZ103" i="5"/>
  <c r="BS18" i="5"/>
  <c r="DZ18" i="5"/>
  <c r="BO88" i="5"/>
  <c r="DV88" i="5"/>
  <c r="EG52" i="27"/>
  <c r="GN52" i="27"/>
  <c r="BN35" i="23"/>
  <c r="AO35" i="23" s="1"/>
  <c r="DU35" i="23"/>
  <c r="DH35" i="23" s="1"/>
  <c r="BQ55" i="5"/>
  <c r="DX55" i="5"/>
  <c r="CU70" i="23"/>
  <c r="BQ86" i="5"/>
  <c r="DX86" i="5"/>
  <c r="EE38" i="23"/>
  <c r="BX38" i="23"/>
  <c r="CO97" i="23"/>
  <c r="DV44" i="23"/>
  <c r="BO44" i="23"/>
  <c r="DW76" i="23"/>
  <c r="BP76" i="23"/>
  <c r="DY82" i="23"/>
  <c r="BR82" i="23"/>
  <c r="FG102" i="27"/>
  <c r="EA100" i="23"/>
  <c r="BT100" i="23"/>
  <c r="BS87" i="5"/>
  <c r="DZ87" i="5"/>
  <c r="BS40" i="5"/>
  <c r="DZ40" i="5"/>
  <c r="BK51" i="5"/>
  <c r="DR51" i="5"/>
  <c r="DX53" i="23"/>
  <c r="BQ53" i="23"/>
  <c r="CR121" i="5"/>
  <c r="DX36" i="23"/>
  <c r="BQ36" i="23"/>
  <c r="BM66" i="5"/>
  <c r="DT66" i="5"/>
  <c r="EF104" i="27"/>
  <c r="GM104" i="27"/>
  <c r="BF34" i="23"/>
  <c r="CF34" i="23"/>
  <c r="GV29" i="27"/>
  <c r="EO29" i="27"/>
  <c r="DT77" i="5"/>
  <c r="BM77" i="5"/>
  <c r="BK30" i="5"/>
  <c r="DR30" i="5"/>
  <c r="CL51" i="5"/>
  <c r="DW111" i="23"/>
  <c r="BP111" i="23"/>
  <c r="BF55" i="3"/>
  <c r="BH146" i="3"/>
  <c r="BG146" i="3"/>
  <c r="BE146" i="3"/>
  <c r="BI146" i="3"/>
  <c r="CE9" i="23"/>
  <c r="BE9" i="23"/>
  <c r="CO110" i="23"/>
  <c r="CP110" i="23"/>
  <c r="CQ110" i="23"/>
  <c r="FA74" i="27"/>
  <c r="EA74" i="27"/>
  <c r="DX39" i="5"/>
  <c r="BQ39" i="5"/>
  <c r="ED75" i="23"/>
  <c r="BW75" i="23"/>
  <c r="CP107" i="5"/>
  <c r="BI97" i="23"/>
  <c r="CI97" i="23"/>
  <c r="CT145" i="5"/>
  <c r="BI55" i="3"/>
  <c r="AJ125" i="5"/>
  <c r="AZ32" i="5"/>
  <c r="BZ32" i="5"/>
  <c r="DO39" i="23"/>
  <c r="DV52" i="5"/>
  <c r="BO52" i="5"/>
  <c r="BU104" i="23"/>
  <c r="EB104" i="23"/>
  <c r="BW35" i="23"/>
  <c r="ED35" i="23"/>
  <c r="BX105" i="23"/>
  <c r="EE105" i="23"/>
  <c r="DX20" i="23"/>
  <c r="BQ20" i="23"/>
  <c r="EA98" i="23"/>
  <c r="BT98" i="23"/>
  <c r="BU111" i="23"/>
  <c r="EB111" i="23"/>
  <c r="BN103" i="23"/>
  <c r="AO103" i="23" s="1"/>
  <c r="DU103" i="23"/>
  <c r="DH103" i="23" s="1"/>
  <c r="BQ94" i="5"/>
  <c r="DX94" i="5"/>
  <c r="DV52" i="23"/>
  <c r="BO52" i="23"/>
  <c r="BT91" i="23"/>
  <c r="EA91" i="23"/>
  <c r="BU93" i="23"/>
  <c r="EB93" i="23"/>
  <c r="BP82" i="23"/>
  <c r="DW82" i="23"/>
  <c r="BO54" i="5"/>
  <c r="DV54" i="5"/>
  <c r="CP76" i="5"/>
  <c r="CQ76" i="5" s="1"/>
  <c r="CD77" i="5"/>
  <c r="BD77" i="5"/>
  <c r="BD96" i="5"/>
  <c r="CD96" i="5"/>
  <c r="EO86" i="27"/>
  <c r="GV86" i="27"/>
  <c r="Q6" i="12"/>
  <c r="EN19" i="27"/>
  <c r="GU19" i="27"/>
  <c r="EB28" i="23"/>
  <c r="BU28" i="23"/>
  <c r="BO87" i="5"/>
  <c r="DV87" i="5"/>
  <c r="DV108" i="5"/>
  <c r="BO108" i="5"/>
  <c r="CP53" i="5"/>
  <c r="CI78" i="23"/>
  <c r="BI78" i="23"/>
  <c r="EA98" i="27"/>
  <c r="FA98" i="27"/>
  <c r="BH55" i="3"/>
  <c r="CQ149" i="5"/>
  <c r="BI142" i="3"/>
  <c r="BJ142" i="3"/>
  <c r="BG142" i="3"/>
  <c r="BE142" i="3"/>
  <c r="BH142" i="3"/>
  <c r="DT9" i="5"/>
  <c r="BM9" i="5"/>
  <c r="EW32" i="27"/>
  <c r="DW32" i="27"/>
  <c r="CI74" i="23"/>
  <c r="BI74" i="23"/>
  <c r="BX63" i="23"/>
  <c r="EE63" i="23"/>
  <c r="BV25" i="23"/>
  <c r="EC25" i="23"/>
  <c r="BW7" i="23"/>
  <c r="ED7" i="23"/>
  <c r="BQ16" i="23"/>
  <c r="DX16" i="23"/>
  <c r="BO54" i="23"/>
  <c r="DV54" i="23"/>
  <c r="BO93" i="23"/>
  <c r="DV93" i="23"/>
  <c r="BP16" i="5"/>
  <c r="DW16" i="5"/>
  <c r="DJ16" i="5" s="1"/>
  <c r="V9" i="13" s="1"/>
  <c r="W9" i="13" s="1"/>
  <c r="BU79" i="23"/>
  <c r="EB79" i="23"/>
  <c r="M47" i="33"/>
  <c r="FA78" i="27"/>
  <c r="EA78" i="27"/>
  <c r="GU25" i="27"/>
  <c r="EN25" i="27"/>
  <c r="BB12" i="23"/>
  <c r="CB12" i="23"/>
  <c r="BC91" i="23"/>
  <c r="CC91" i="23"/>
  <c r="BC13" i="23"/>
  <c r="CC13" i="23"/>
  <c r="EA92" i="27"/>
  <c r="FA92" i="27"/>
  <c r="CI112" i="23"/>
  <c r="BI112" i="23"/>
  <c r="AX14" i="5"/>
  <c r="BX14" i="5"/>
  <c r="BH77" i="23"/>
  <c r="CH77" i="23"/>
  <c r="AY85" i="5"/>
  <c r="BY85" i="5"/>
  <c r="BA24" i="23"/>
  <c r="CA24" i="23"/>
  <c r="CB25" i="5"/>
  <c r="BB25" i="5"/>
  <c r="BF21" i="23"/>
  <c r="CF21" i="23"/>
  <c r="EZ24" i="27"/>
  <c r="DZ24" i="27"/>
  <c r="BV43" i="5"/>
  <c r="AV43" i="5"/>
  <c r="DV54" i="27"/>
  <c r="GP54" i="27" s="1"/>
  <c r="EV54" i="27"/>
  <c r="BB25" i="23"/>
  <c r="CB25" i="23"/>
  <c r="CA21" i="23"/>
  <c r="BA21" i="23"/>
  <c r="EU8" i="27"/>
  <c r="DU8" i="27"/>
  <c r="GO8" i="27" s="1"/>
  <c r="BF23" i="23"/>
  <c r="CF23" i="23"/>
  <c r="EF19" i="27"/>
  <c r="DG19" i="27" s="1"/>
  <c r="GM19" i="27"/>
  <c r="FZ19" i="27" s="1"/>
  <c r="CO81" i="23"/>
  <c r="CP81" i="23"/>
  <c r="CU86" i="23"/>
  <c r="CR177" i="5"/>
  <c r="CT177" i="5"/>
  <c r="CS177" i="5"/>
  <c r="CO61" i="23"/>
  <c r="CP61" i="23"/>
  <c r="BK8" i="5"/>
  <c r="DR8" i="5"/>
  <c r="DY51" i="5"/>
  <c r="BR51" i="5"/>
  <c r="R4" i="2"/>
  <c r="B28" i="3" s="1"/>
  <c r="Q5" i="2"/>
  <c r="CP100" i="5"/>
  <c r="CL123" i="5"/>
  <c r="CJ123" i="5"/>
  <c r="CK123" i="5"/>
  <c r="BF37" i="5"/>
  <c r="CF37" i="5"/>
  <c r="BK82" i="23"/>
  <c r="CK82" i="23"/>
  <c r="FC107" i="27"/>
  <c r="EC107" i="27"/>
  <c r="EC91" i="27"/>
  <c r="FC91" i="27"/>
  <c r="FC83" i="27"/>
  <c r="EC83" i="27"/>
  <c r="BF70" i="5"/>
  <c r="CF70" i="5"/>
  <c r="EC60" i="27"/>
  <c r="FC60" i="27"/>
  <c r="BK24" i="23"/>
  <c r="CK24" i="23"/>
  <c r="CF20" i="5"/>
  <c r="BF20" i="5"/>
  <c r="FB23" i="27"/>
  <c r="EB23" i="27"/>
  <c r="CA87" i="5"/>
  <c r="BA87" i="5"/>
  <c r="AZ51" i="5"/>
  <c r="BZ51" i="5"/>
  <c r="EJ10" i="27"/>
  <c r="GQ10" i="27"/>
  <c r="EV71" i="27"/>
  <c r="DV71" i="27"/>
  <c r="GP71" i="27" s="1"/>
  <c r="BC81" i="23"/>
  <c r="CC81" i="23"/>
  <c r="CQ81" i="23" s="1"/>
  <c r="CC20" i="23"/>
  <c r="BC20" i="23"/>
  <c r="BW107" i="5"/>
  <c r="AW107" i="5"/>
  <c r="AV20" i="5"/>
  <c r="BV20" i="5"/>
  <c r="BE54" i="23"/>
  <c r="CE54" i="23"/>
  <c r="EW43" i="27"/>
  <c r="DW43" i="27"/>
  <c r="AW20" i="5"/>
  <c r="BW20" i="5"/>
  <c r="AW13" i="5"/>
  <c r="BW13" i="5"/>
  <c r="BZ24" i="5"/>
  <c r="AZ24" i="5"/>
  <c r="DR66" i="5"/>
  <c r="BK66" i="5"/>
  <c r="BD19" i="5"/>
  <c r="CD19" i="5"/>
  <c r="CT137" i="5"/>
  <c r="CN149" i="5"/>
  <c r="BG130" i="3"/>
  <c r="BF39" i="3"/>
  <c r="BA9" i="23"/>
  <c r="CA9" i="23"/>
  <c r="CO9" i="23" s="1"/>
  <c r="BD23" i="23"/>
  <c r="CD23" i="23"/>
  <c r="DU92" i="27"/>
  <c r="GO92" i="27" s="1"/>
  <c r="EU92" i="27"/>
  <c r="BX13" i="5"/>
  <c r="AX13" i="5"/>
  <c r="BD90" i="5"/>
  <c r="CD90" i="5"/>
  <c r="EA113" i="27"/>
  <c r="FA113" i="27"/>
  <c r="EZ77" i="27"/>
  <c r="DZ77" i="27"/>
  <c r="AV24" i="5"/>
  <c r="BV24" i="5"/>
  <c r="CJ24" i="5" s="1"/>
  <c r="CA21" i="5"/>
  <c r="BA21" i="5"/>
  <c r="BG63" i="23"/>
  <c r="CG63" i="23"/>
  <c r="ES43" i="27"/>
  <c r="FG43" i="27" s="1"/>
  <c r="DS43" i="27"/>
  <c r="BA33" i="23"/>
  <c r="CA33" i="23"/>
  <c r="AW25" i="5"/>
  <c r="BW25" i="5"/>
  <c r="BA46" i="23"/>
  <c r="CA46" i="23"/>
  <c r="AV21" i="5"/>
  <c r="BV21" i="5"/>
  <c r="BD14" i="23"/>
  <c r="CD14" i="23"/>
  <c r="EX23" i="27"/>
  <c r="DX23" i="27"/>
  <c r="AO48" i="23"/>
  <c r="E103" i="25"/>
  <c r="M47" i="22"/>
  <c r="C103" i="25"/>
  <c r="N47" i="22" s="1"/>
  <c r="CF47" i="5"/>
  <c r="CT47" i="5" s="1"/>
  <c r="BF47" i="5"/>
  <c r="CK37" i="23"/>
  <c r="BK37" i="23"/>
  <c r="EC82" i="27"/>
  <c r="FC82" i="27"/>
  <c r="BF98" i="5"/>
  <c r="CF98" i="5"/>
  <c r="BK90" i="23"/>
  <c r="CK90" i="23"/>
  <c r="BK76" i="23"/>
  <c r="CK76" i="23"/>
  <c r="EC71" i="27"/>
  <c r="FC71" i="27"/>
  <c r="CK35" i="23"/>
  <c r="BK35" i="23"/>
  <c r="CF24" i="5"/>
  <c r="BF24" i="5"/>
  <c r="FC20" i="27"/>
  <c r="EC20" i="27"/>
  <c r="BF99" i="23"/>
  <c r="CF99" i="23"/>
  <c r="CF88" i="23"/>
  <c r="BF88" i="23"/>
  <c r="BE73" i="23"/>
  <c r="CE73" i="23"/>
  <c r="CE51" i="23"/>
  <c r="BE51" i="23"/>
  <c r="CD87" i="23"/>
  <c r="BD87" i="23"/>
  <c r="BC89" i="23"/>
  <c r="CC89" i="23"/>
  <c r="AX80" i="5"/>
  <c r="BX80" i="5"/>
  <c r="BC61" i="23"/>
  <c r="CC61" i="23"/>
  <c r="AX20" i="5"/>
  <c r="BX20" i="5"/>
  <c r="DT109" i="27"/>
  <c r="ET109" i="27"/>
  <c r="CB75" i="23"/>
  <c r="BB75" i="23"/>
  <c r="BA20" i="23"/>
  <c r="CA20" i="23"/>
  <c r="BI45" i="23"/>
  <c r="CI45" i="23"/>
  <c r="BB20" i="23"/>
  <c r="CB20" i="23"/>
  <c r="ET13" i="27"/>
  <c r="DT13" i="27"/>
  <c r="CD16" i="5"/>
  <c r="BD16" i="5"/>
  <c r="BW104" i="23"/>
  <c r="ED104" i="23"/>
  <c r="DV47" i="5"/>
  <c r="BO47" i="5"/>
  <c r="BG136" i="3"/>
  <c r="BH81" i="3"/>
  <c r="AV9" i="5"/>
  <c r="BV9" i="5"/>
  <c r="CG94" i="23"/>
  <c r="BG94" i="23"/>
  <c r="BF94" i="23"/>
  <c r="CF94" i="23"/>
  <c r="DV23" i="27"/>
  <c r="GP23" i="27" s="1"/>
  <c r="EV23" i="27"/>
  <c r="DU13" i="27"/>
  <c r="GO13" i="27" s="1"/>
  <c r="EU13" i="27"/>
  <c r="CJ89" i="23"/>
  <c r="BJ89" i="23"/>
  <c r="BA88" i="5"/>
  <c r="CA88" i="5"/>
  <c r="EV87" i="27"/>
  <c r="DV87" i="27"/>
  <c r="GP87" i="27" s="1"/>
  <c r="DS24" i="27"/>
  <c r="ES24" i="27"/>
  <c r="FG24" i="27" s="1"/>
  <c r="BG36" i="23"/>
  <c r="CG36" i="23"/>
  <c r="DX21" i="27"/>
  <c r="EX21" i="27"/>
  <c r="CB63" i="5"/>
  <c r="BB63" i="5"/>
  <c r="CD54" i="23"/>
  <c r="BD54" i="23"/>
  <c r="AV33" i="5"/>
  <c r="BV33" i="5"/>
  <c r="CJ33" i="5" s="1"/>
  <c r="DT25" i="27"/>
  <c r="ET25" i="27"/>
  <c r="AV46" i="5"/>
  <c r="BV46" i="5"/>
  <c r="DS21" i="27"/>
  <c r="ES21" i="27"/>
  <c r="DX43" i="27"/>
  <c r="EX43" i="27"/>
  <c r="BY14" i="5"/>
  <c r="AY14" i="5"/>
  <c r="CD44" i="23"/>
  <c r="BD44" i="23"/>
  <c r="DY56" i="23"/>
  <c r="BR56" i="23"/>
  <c r="CU12" i="23"/>
  <c r="BF75" i="5"/>
  <c r="CF75" i="5"/>
  <c r="CK47" i="23"/>
  <c r="BK47" i="23"/>
  <c r="EC37" i="27"/>
  <c r="FC37" i="27"/>
  <c r="BK106" i="23"/>
  <c r="CK106" i="23"/>
  <c r="BK99" i="23"/>
  <c r="CK99" i="23"/>
  <c r="BK83" i="23"/>
  <c r="CK83" i="23"/>
  <c r="EC76" i="27"/>
  <c r="FC76" i="27"/>
  <c r="BK60" i="23"/>
  <c r="CK60" i="23"/>
  <c r="BF35" i="5"/>
  <c r="CF35" i="5"/>
  <c r="FC24" i="27"/>
  <c r="EC24" i="27"/>
  <c r="BA98" i="5"/>
  <c r="CA98" i="5"/>
  <c r="DX89" i="27"/>
  <c r="EX89" i="27"/>
  <c r="AZ72" i="5"/>
  <c r="BZ72" i="5"/>
  <c r="DW51" i="27"/>
  <c r="EW51" i="27"/>
  <c r="AY86" i="5"/>
  <c r="BY86" i="5"/>
  <c r="BD71" i="23"/>
  <c r="CD71" i="23"/>
  <c r="BX88" i="5"/>
  <c r="AX88" i="5"/>
  <c r="DU81" i="27"/>
  <c r="GO81" i="27" s="1"/>
  <c r="EU81" i="27"/>
  <c r="BX61" i="5"/>
  <c r="AX61" i="5"/>
  <c r="EU20" i="27"/>
  <c r="DU20" i="27"/>
  <c r="GO20" i="27" s="1"/>
  <c r="BW88" i="5"/>
  <c r="AW88" i="5"/>
  <c r="AW74" i="5"/>
  <c r="BW74" i="5"/>
  <c r="ES20" i="27"/>
  <c r="FG20" i="27" s="1"/>
  <c r="DS20" i="27"/>
  <c r="BZ43" i="5"/>
  <c r="AZ43" i="5"/>
  <c r="CD45" i="5"/>
  <c r="BD45" i="5"/>
  <c r="BE24" i="23"/>
  <c r="CE24" i="23"/>
  <c r="EN97" i="27"/>
  <c r="GU97" i="27"/>
  <c r="CI16" i="23"/>
  <c r="BI16" i="23"/>
  <c r="CQ47" i="5"/>
  <c r="CS137" i="5"/>
  <c r="DD164" i="5"/>
  <c r="DS9" i="27"/>
  <c r="ES9" i="27"/>
  <c r="EY95" i="27"/>
  <c r="DY95" i="27"/>
  <c r="CA93" i="5"/>
  <c r="BA93" i="5"/>
  <c r="AY23" i="5"/>
  <c r="BY23" i="5"/>
  <c r="EA13" i="27"/>
  <c r="FA13" i="27"/>
  <c r="CI91" i="23"/>
  <c r="BI91" i="23"/>
  <c r="FB90" i="27"/>
  <c r="EB90" i="27"/>
  <c r="EX90" i="27"/>
  <c r="DX90" i="27"/>
  <c r="CD86" i="23"/>
  <c r="BD86" i="23"/>
  <c r="BG25" i="23"/>
  <c r="CG25" i="23"/>
  <c r="EY36" i="27"/>
  <c r="DY36" i="27"/>
  <c r="BC24" i="5"/>
  <c r="CC24" i="5"/>
  <c r="AY54" i="5"/>
  <c r="BY54" i="5"/>
  <c r="CB50" i="23"/>
  <c r="CP50" i="23" s="1"/>
  <c r="BB50" i="23"/>
  <c r="ES46" i="27"/>
  <c r="FG46" i="27" s="1"/>
  <c r="DS46" i="27"/>
  <c r="BA4" i="23"/>
  <c r="CA4" i="23"/>
  <c r="BC8" i="23"/>
  <c r="CC8" i="23"/>
  <c r="AY44" i="5"/>
  <c r="BY44" i="5"/>
  <c r="BT12" i="23"/>
  <c r="EA12" i="23"/>
  <c r="CQ177" i="5"/>
  <c r="DU61" i="23"/>
  <c r="BN61" i="23"/>
  <c r="EA58" i="23"/>
  <c r="BT58" i="23"/>
  <c r="CL8" i="5"/>
  <c r="CM8" i="5"/>
  <c r="CA31" i="5"/>
  <c r="BA31" i="5"/>
  <c r="BI123" i="5"/>
  <c r="DP123" i="5"/>
  <c r="FC47" i="27"/>
  <c r="EC47" i="27"/>
  <c r="CF81" i="5"/>
  <c r="BF81" i="5"/>
  <c r="BF105" i="5"/>
  <c r="CF105" i="5"/>
  <c r="BF89" i="5"/>
  <c r="CF89" i="5"/>
  <c r="BF82" i="5"/>
  <c r="CF82" i="5"/>
  <c r="CK71" i="23"/>
  <c r="BK71" i="23"/>
  <c r="BF60" i="5"/>
  <c r="CF60" i="5"/>
  <c r="BK20" i="23"/>
  <c r="CK20" i="23"/>
  <c r="BJ23" i="23"/>
  <c r="CJ23" i="23"/>
  <c r="DX100" i="27"/>
  <c r="EX100" i="27"/>
  <c r="DW73" i="27"/>
  <c r="EW73" i="27"/>
  <c r="DV88" i="27"/>
  <c r="GP88" i="27" s="1"/>
  <c r="EV88" i="27"/>
  <c r="AY70" i="5"/>
  <c r="BY70" i="5"/>
  <c r="DU90" i="27"/>
  <c r="GO90" i="27" s="1"/>
  <c r="EU90" i="27"/>
  <c r="DU61" i="27"/>
  <c r="GO61" i="27" s="1"/>
  <c r="EU61" i="27"/>
  <c r="CB108" i="23"/>
  <c r="BB108" i="23"/>
  <c r="CB89" i="23"/>
  <c r="BB89" i="23"/>
  <c r="DT75" i="27"/>
  <c r="ET75" i="27"/>
  <c r="AZ54" i="5"/>
  <c r="BZ54" i="5"/>
  <c r="BE43" i="23"/>
  <c r="CE43" i="23"/>
  <c r="EA45" i="27"/>
  <c r="FA45" i="27"/>
  <c r="CB13" i="23"/>
  <c r="BB13" i="23"/>
  <c r="DW24" i="27"/>
  <c r="EW24" i="27"/>
  <c r="EP100" i="27"/>
  <c r="GW100" i="27"/>
  <c r="CI19" i="23"/>
  <c r="BI19" i="23"/>
  <c r="EL82" i="27"/>
  <c r="GS82" i="27"/>
  <c r="BV61" i="5"/>
  <c r="CJ61" i="5" s="1"/>
  <c r="AV61" i="5"/>
  <c r="EZ52" i="27"/>
  <c r="DZ52" i="27"/>
  <c r="EV55" i="27"/>
  <c r="DV55" i="27"/>
  <c r="GP55" i="27" s="1"/>
  <c r="BS169" i="5"/>
  <c r="DZ169" i="5"/>
  <c r="DP163" i="5"/>
  <c r="BI163" i="5"/>
  <c r="DP150" i="5"/>
  <c r="BI150" i="5"/>
  <c r="DZ139" i="5"/>
  <c r="BS139" i="5"/>
  <c r="DT136" i="5"/>
  <c r="BM136" i="5"/>
  <c r="BS129" i="5"/>
  <c r="DZ129" i="5"/>
  <c r="CJ128" i="5"/>
  <c r="Q128" i="5"/>
  <c r="AA128" i="5" s="1"/>
  <c r="CN128" i="5"/>
  <c r="CL128" i="5"/>
  <c r="CK128" i="5"/>
  <c r="CM128" i="5"/>
  <c r="CM113" i="5"/>
  <c r="CL113" i="5"/>
  <c r="Q113" i="5"/>
  <c r="AA113" i="5" s="1"/>
  <c r="CK113" i="5"/>
  <c r="CN113" i="5"/>
  <c r="ES59" i="27"/>
  <c r="DS59" i="27"/>
  <c r="BF77" i="5"/>
  <c r="CF77" i="5"/>
  <c r="EC69" i="27"/>
  <c r="FC69" i="27"/>
  <c r="BF51" i="5"/>
  <c r="CF51" i="5"/>
  <c r="BK22" i="23"/>
  <c r="CK22" i="23"/>
  <c r="EC19" i="27"/>
  <c r="FC19" i="27"/>
  <c r="CE36" i="5"/>
  <c r="BE36" i="5"/>
  <c r="CJ78" i="23"/>
  <c r="BJ78" i="23"/>
  <c r="EB69" i="27"/>
  <c r="FB69" i="27"/>
  <c r="FB42" i="27"/>
  <c r="EB42" i="27"/>
  <c r="BE4" i="5"/>
  <c r="CE4" i="5"/>
  <c r="BI101" i="23"/>
  <c r="CI101" i="23"/>
  <c r="CI64" i="23"/>
  <c r="BI64" i="23"/>
  <c r="BC14" i="5"/>
  <c r="CC14" i="5"/>
  <c r="CF69" i="23"/>
  <c r="BF69" i="23"/>
  <c r="BY100" i="5"/>
  <c r="AY100" i="5"/>
  <c r="BB92" i="23"/>
  <c r="CB92" i="23"/>
  <c r="BF107" i="5"/>
  <c r="CF107" i="5"/>
  <c r="CF95" i="5"/>
  <c r="BF95" i="5"/>
  <c r="BE85" i="23"/>
  <c r="CE85" i="23"/>
  <c r="EF108" i="27"/>
  <c r="GM108" i="27"/>
  <c r="BZ100" i="5"/>
  <c r="AZ100" i="5"/>
  <c r="BV26" i="5"/>
  <c r="AV26" i="5"/>
  <c r="EA35" i="23"/>
  <c r="BT35" i="23"/>
  <c r="EX103" i="27"/>
  <c r="DX103" i="27"/>
  <c r="BH35" i="3"/>
  <c r="BH65" i="3"/>
  <c r="BG79" i="3"/>
  <c r="BE117" i="3"/>
  <c r="Q149" i="5"/>
  <c r="AA149" i="5" s="1"/>
  <c r="AB149" i="5" s="1"/>
  <c r="BN149" i="5" s="1"/>
  <c r="CR156" i="5"/>
  <c r="CT131" i="5"/>
  <c r="CN131" i="5"/>
  <c r="Q122" i="5"/>
  <c r="AA122" i="5" s="1"/>
  <c r="DU122" i="5" s="1"/>
  <c r="BI136" i="3"/>
  <c r="BE99" i="3"/>
  <c r="O6" i="14"/>
  <c r="CK122" i="5"/>
  <c r="CR149" i="5"/>
  <c r="GU80" i="27"/>
  <c r="EN80" i="27"/>
  <c r="DZ13" i="27"/>
  <c r="EZ13" i="27"/>
  <c r="R131" i="5"/>
  <c r="BE35" i="3"/>
  <c r="BG31" i="23"/>
  <c r="CG31" i="23"/>
  <c r="BA68" i="23"/>
  <c r="CA68" i="23"/>
  <c r="AV62" i="5"/>
  <c r="BV62" i="5"/>
  <c r="CS173" i="5"/>
  <c r="CT173" i="5"/>
  <c r="R173" i="5"/>
  <c r="CM172" i="5"/>
  <c r="Q172" i="5"/>
  <c r="AA172" i="5" s="1"/>
  <c r="CL172" i="5"/>
  <c r="CN172" i="5"/>
  <c r="CM170" i="5"/>
  <c r="CL170" i="5"/>
  <c r="CN170" i="5"/>
  <c r="Q170" i="5"/>
  <c r="AA170" i="5" s="1"/>
  <c r="CP167" i="5"/>
  <c r="CQ167" i="5" s="1"/>
  <c r="R167" i="5"/>
  <c r="BR164" i="5"/>
  <c r="DY164" i="5"/>
  <c r="DX163" i="5"/>
  <c r="BQ163" i="5"/>
  <c r="CJ163" i="5"/>
  <c r="CM163" i="5"/>
  <c r="CN163" i="5"/>
  <c r="Q163" i="5"/>
  <c r="AA163" i="5" s="1"/>
  <c r="CL163" i="5"/>
  <c r="DT162" i="5"/>
  <c r="BM162" i="5"/>
  <c r="CL150" i="5"/>
  <c r="CM150" i="5"/>
  <c r="CK150" i="5"/>
  <c r="Q150" i="5"/>
  <c r="AA150" i="5" s="1"/>
  <c r="CN150" i="5"/>
  <c r="CJ150" i="5"/>
  <c r="BM149" i="5"/>
  <c r="DT149" i="5"/>
  <c r="DW148" i="5"/>
  <c r="BP148" i="5"/>
  <c r="CP142" i="5"/>
  <c r="CQ142" i="5" s="1"/>
  <c r="Q136" i="5"/>
  <c r="AA136" i="5" s="1"/>
  <c r="CN136" i="5"/>
  <c r="DY131" i="5"/>
  <c r="BR131" i="5"/>
  <c r="BK131" i="5"/>
  <c r="DR131" i="5"/>
  <c r="DV130" i="5"/>
  <c r="BO130" i="5"/>
  <c r="DR129" i="5"/>
  <c r="BK129" i="5"/>
  <c r="DV128" i="5"/>
  <c r="BO128" i="5"/>
  <c r="DP128" i="5"/>
  <c r="BI128" i="5"/>
  <c r="DT122" i="5"/>
  <c r="BM122" i="5"/>
  <c r="BJ113" i="5"/>
  <c r="DQ113" i="5"/>
  <c r="BJ112" i="5"/>
  <c r="DQ112" i="5"/>
  <c r="BI117" i="3"/>
  <c r="CF110" i="5"/>
  <c r="BF110" i="5"/>
  <c r="BK102" i="23"/>
  <c r="CK102" i="23"/>
  <c r="FC95" i="27"/>
  <c r="EC95" i="27"/>
  <c r="CK78" i="23"/>
  <c r="BK78" i="23"/>
  <c r="EC74" i="27"/>
  <c r="FC74" i="27"/>
  <c r="BK62" i="23"/>
  <c r="CK62" i="23"/>
  <c r="BK57" i="23"/>
  <c r="CK57" i="23"/>
  <c r="EC51" i="27"/>
  <c r="FC51" i="27"/>
  <c r="BK29" i="23"/>
  <c r="CK29" i="23"/>
  <c r="BF22" i="5"/>
  <c r="CF22" i="5"/>
  <c r="BF19" i="5"/>
  <c r="CF19" i="5"/>
  <c r="BK6" i="23"/>
  <c r="CK6" i="23"/>
  <c r="BJ36" i="23"/>
  <c r="CJ36" i="23"/>
  <c r="EB82" i="27"/>
  <c r="FB82" i="27"/>
  <c r="CJ90" i="23"/>
  <c r="BJ90" i="23"/>
  <c r="BE77" i="5"/>
  <c r="CE77" i="5"/>
  <c r="BJ62" i="23"/>
  <c r="CJ62" i="23"/>
  <c r="CE56" i="5"/>
  <c r="BE56" i="5"/>
  <c r="FB49" i="27"/>
  <c r="EB49" i="27"/>
  <c r="CJ39" i="23"/>
  <c r="BJ39" i="23"/>
  <c r="FB26" i="27"/>
  <c r="EB26" i="27"/>
  <c r="EB22" i="27"/>
  <c r="FB22" i="27"/>
  <c r="CE11" i="5"/>
  <c r="BE11" i="5"/>
  <c r="CJ4" i="23"/>
  <c r="BJ4" i="23"/>
  <c r="FA108" i="27"/>
  <c r="EA108" i="27"/>
  <c r="BD88" i="5"/>
  <c r="CD88" i="5"/>
  <c r="BD100" i="5"/>
  <c r="CD100" i="5"/>
  <c r="FA93" i="27"/>
  <c r="EA93" i="27"/>
  <c r="BI71" i="23"/>
  <c r="CI71" i="23"/>
  <c r="CD64" i="5"/>
  <c r="BD64" i="5"/>
  <c r="FA59" i="27"/>
  <c r="EA59" i="27"/>
  <c r="BI40" i="23"/>
  <c r="CI40" i="23"/>
  <c r="BH14" i="23"/>
  <c r="CH14" i="23"/>
  <c r="DZ82" i="27"/>
  <c r="EZ82" i="27"/>
  <c r="CH88" i="23"/>
  <c r="BH88" i="23"/>
  <c r="BC77" i="5"/>
  <c r="CC77" i="5"/>
  <c r="EY64" i="27"/>
  <c r="DY64" i="27"/>
  <c r="CF14" i="23"/>
  <c r="BF14" i="23"/>
  <c r="CA68" i="5"/>
  <c r="BA68" i="5"/>
  <c r="BE25" i="23"/>
  <c r="CE25" i="23"/>
  <c r="BD101" i="23"/>
  <c r="CD101" i="23"/>
  <c r="DV22" i="27"/>
  <c r="GP22" i="27" s="1"/>
  <c r="EV22" i="27"/>
  <c r="CC41" i="23"/>
  <c r="BC41" i="23"/>
  <c r="BC4" i="23"/>
  <c r="CC4" i="23"/>
  <c r="BF130" i="3"/>
  <c r="BA53" i="23"/>
  <c r="CA53" i="23"/>
  <c r="CO53" i="23" s="1"/>
  <c r="CF88" i="5"/>
  <c r="BF88" i="5"/>
  <c r="BF90" i="5"/>
  <c r="CF90" i="5"/>
  <c r="BV98" i="5"/>
  <c r="AV98" i="5"/>
  <c r="DT93" i="27"/>
  <c r="ET93" i="27"/>
  <c r="BY39" i="5"/>
  <c r="AY39" i="5"/>
  <c r="FC109" i="27"/>
  <c r="EC109" i="27"/>
  <c r="AZ28" i="5"/>
  <c r="BZ28" i="5"/>
  <c r="CJ106" i="23"/>
  <c r="BJ106" i="23"/>
  <c r="BF92" i="5"/>
  <c r="CF92" i="5"/>
  <c r="EC97" i="27"/>
  <c r="FC97" i="27"/>
  <c r="BF80" i="5"/>
  <c r="CF80" i="5"/>
  <c r="DS86" i="27"/>
  <c r="ES86" i="27"/>
  <c r="BZ84" i="5"/>
  <c r="AZ84" i="5"/>
  <c r="DZ110" i="27"/>
  <c r="EZ110" i="27"/>
  <c r="BX76" i="5"/>
  <c r="AX76" i="5"/>
  <c r="BA65" i="23"/>
  <c r="CA65" i="23"/>
  <c r="AZ63" i="5"/>
  <c r="BZ63" i="5"/>
  <c r="DW102" i="27"/>
  <c r="EW102" i="27"/>
  <c r="CG23" i="23"/>
  <c r="BG23" i="23"/>
  <c r="AX89" i="5"/>
  <c r="BX89" i="5"/>
  <c r="DS26" i="27"/>
  <c r="ES26" i="27"/>
  <c r="FG26" i="27" s="1"/>
  <c r="CA63" i="23"/>
  <c r="BA63" i="23"/>
  <c r="BG9" i="23"/>
  <c r="CG9" i="23"/>
  <c r="BI97" i="5"/>
  <c r="AJ97" i="5" s="1"/>
  <c r="C98" i="6" s="1"/>
  <c r="F98" i="6" s="1"/>
  <c r="DP97" i="5"/>
  <c r="DC97" i="5" s="1"/>
  <c r="V12" i="6" s="1"/>
  <c r="FA58" i="27"/>
  <c r="EA58" i="27"/>
  <c r="EZ113" i="27"/>
  <c r="DZ113" i="27"/>
  <c r="EZ21" i="27"/>
  <c r="DZ21" i="27"/>
  <c r="BU102" i="23"/>
  <c r="EB102" i="23"/>
  <c r="BB64" i="23"/>
  <c r="CB64" i="23"/>
  <c r="S8" i="2"/>
  <c r="BF85" i="3"/>
  <c r="EX48" i="27"/>
  <c r="DX48" i="27"/>
  <c r="BI109" i="3"/>
  <c r="CA62" i="23"/>
  <c r="BA62" i="23"/>
  <c r="CS163" i="5"/>
  <c r="CR163" i="5"/>
  <c r="CT163" i="5"/>
  <c r="R163" i="5"/>
  <c r="BS145" i="5"/>
  <c r="DZ145" i="5"/>
  <c r="CP128" i="5"/>
  <c r="CT128" i="5" s="1"/>
  <c r="R128" i="5"/>
  <c r="DZ125" i="5"/>
  <c r="BS125" i="5"/>
  <c r="CL112" i="5"/>
  <c r="CK112" i="5"/>
  <c r="BF93" i="5"/>
  <c r="CF93" i="5"/>
  <c r="BF57" i="5"/>
  <c r="CF57" i="5"/>
  <c r="BE81" i="5"/>
  <c r="CE81" i="5"/>
  <c r="CJ74" i="23"/>
  <c r="BJ74" i="23"/>
  <c r="CJ49" i="23"/>
  <c r="BJ49" i="23"/>
  <c r="BJ22" i="23"/>
  <c r="CJ22" i="23"/>
  <c r="BD106" i="5"/>
  <c r="CD106" i="5"/>
  <c r="BD91" i="5"/>
  <c r="CD91" i="5"/>
  <c r="EA51" i="27"/>
  <c r="FA51" i="27"/>
  <c r="EZ108" i="27"/>
  <c r="DZ108" i="27"/>
  <c r="GS75" i="27"/>
  <c r="EL75" i="27"/>
  <c r="EY59" i="27"/>
  <c r="DY59" i="27"/>
  <c r="AX41" i="5"/>
  <c r="BX41" i="5"/>
  <c r="BK89" i="23"/>
  <c r="CK89" i="23"/>
  <c r="BA99" i="23"/>
  <c r="CA99" i="23"/>
  <c r="BK93" i="23"/>
  <c r="CK93" i="23"/>
  <c r="CK81" i="23"/>
  <c r="BK81" i="23"/>
  <c r="ES87" i="27"/>
  <c r="DS87" i="27"/>
  <c r="BC77" i="23"/>
  <c r="CC77" i="23"/>
  <c r="BE63" i="23"/>
  <c r="CE63" i="23"/>
  <c r="BC90" i="23"/>
  <c r="CC90" i="23"/>
  <c r="CB77" i="5"/>
  <c r="BB77" i="5"/>
  <c r="BD58" i="5"/>
  <c r="CD58" i="5"/>
  <c r="BI28" i="5"/>
  <c r="DP28" i="5"/>
  <c r="BC21" i="5"/>
  <c r="CC21" i="5"/>
  <c r="DT64" i="27"/>
  <c r="ET64" i="27"/>
  <c r="FH64" i="27" s="1"/>
  <c r="BA48" i="5"/>
  <c r="CA48" i="5"/>
  <c r="BJ35" i="3"/>
  <c r="BG65" i="3"/>
  <c r="BE79" i="3"/>
  <c r="EU38" i="27"/>
  <c r="CL131" i="5"/>
  <c r="CN122" i="5"/>
  <c r="BJ136" i="3"/>
  <c r="BH99" i="3"/>
  <c r="BF53" i="3"/>
  <c r="DV49" i="27"/>
  <c r="GP49" i="27" s="1"/>
  <c r="CS149" i="5"/>
  <c r="Q129" i="5"/>
  <c r="AA129" i="5" s="1"/>
  <c r="DU129" i="5" s="1"/>
  <c r="EL72" i="27"/>
  <c r="GS72" i="27"/>
  <c r="DY12" i="27"/>
  <c r="EY12" i="27"/>
  <c r="BC13" i="5"/>
  <c r="CC13" i="5"/>
  <c r="DP82" i="5"/>
  <c r="BI82" i="5"/>
  <c r="BI37" i="3"/>
  <c r="EA67" i="27"/>
  <c r="FA67" i="27"/>
  <c r="BH52" i="23"/>
  <c r="CH52" i="23"/>
  <c r="BB31" i="5"/>
  <c r="CB31" i="5"/>
  <c r="BD55" i="23"/>
  <c r="CD55" i="23"/>
  <c r="AV67" i="5"/>
  <c r="BV67" i="5"/>
  <c r="DS62" i="27"/>
  <c r="ES62" i="27"/>
  <c r="BR173" i="5"/>
  <c r="DY173" i="5"/>
  <c r="BK172" i="5"/>
  <c r="DR172" i="5"/>
  <c r="BK170" i="5"/>
  <c r="DR170" i="5"/>
  <c r="DZ167" i="5"/>
  <c r="BS167" i="5"/>
  <c r="CM165" i="5"/>
  <c r="CL165" i="5"/>
  <c r="CN165" i="5"/>
  <c r="Q165" i="5"/>
  <c r="AA165" i="5" s="1"/>
  <c r="BO164" i="5"/>
  <c r="DV164" i="5"/>
  <c r="BQ162" i="5"/>
  <c r="DX162" i="5"/>
  <c r="DP149" i="5"/>
  <c r="BI149" i="5"/>
  <c r="CL146" i="5"/>
  <c r="CM146" i="5"/>
  <c r="Q146" i="5"/>
  <c r="AA146" i="5" s="1"/>
  <c r="CN146" i="5"/>
  <c r="R139" i="5"/>
  <c r="CQ139" i="5"/>
  <c r="CT139" i="5"/>
  <c r="CR139" i="5"/>
  <c r="CS139" i="5"/>
  <c r="CK139" i="5"/>
  <c r="CL139" i="5"/>
  <c r="BS130" i="5"/>
  <c r="DZ130" i="5"/>
  <c r="BK130" i="5"/>
  <c r="DR130" i="5"/>
  <c r="DV129" i="5"/>
  <c r="BO129" i="5"/>
  <c r="BS128" i="5"/>
  <c r="DZ128" i="5"/>
  <c r="CM126" i="5"/>
  <c r="CL126" i="5"/>
  <c r="CN126" i="5"/>
  <c r="Q126" i="5"/>
  <c r="AA126" i="5" s="1"/>
  <c r="DV125" i="5"/>
  <c r="BO125" i="5"/>
  <c r="BA59" i="23"/>
  <c r="CA59" i="23"/>
  <c r="BK111" i="23"/>
  <c r="CK111" i="23"/>
  <c r="EC103" i="27"/>
  <c r="FC103" i="27"/>
  <c r="EC78" i="27"/>
  <c r="FC78" i="27"/>
  <c r="BF68" i="5"/>
  <c r="CF68" i="5"/>
  <c r="CF62" i="5"/>
  <c r="BF62" i="5"/>
  <c r="FC57" i="27"/>
  <c r="EC57" i="27"/>
  <c r="CF42" i="5"/>
  <c r="BF42" i="5"/>
  <c r="CF29" i="5"/>
  <c r="BF29" i="5"/>
  <c r="FC22" i="27"/>
  <c r="EC22" i="27"/>
  <c r="CK11" i="23"/>
  <c r="BK11" i="23"/>
  <c r="EC6" i="27"/>
  <c r="FC6" i="27"/>
  <c r="EB36" i="27"/>
  <c r="FB36" i="27"/>
  <c r="CJ101" i="23"/>
  <c r="BJ101" i="23"/>
  <c r="CE89" i="5"/>
  <c r="BE89" i="5"/>
  <c r="FB78" i="27"/>
  <c r="EB78" i="27"/>
  <c r="BJ69" i="23"/>
  <c r="CJ69" i="23"/>
  <c r="CE62" i="5"/>
  <c r="BE62" i="5"/>
  <c r="EB56" i="27"/>
  <c r="FB56" i="27"/>
  <c r="BE42" i="5"/>
  <c r="CE42" i="5"/>
  <c r="BE39" i="5"/>
  <c r="CE39" i="5"/>
  <c r="CE26" i="5"/>
  <c r="BE26" i="5"/>
  <c r="BJ17" i="23"/>
  <c r="CJ17" i="23"/>
  <c r="BJ11" i="23"/>
  <c r="CJ11" i="23"/>
  <c r="EB4" i="27"/>
  <c r="FB4" i="27"/>
  <c r="BD71" i="5"/>
  <c r="CD71" i="5"/>
  <c r="CI89" i="23"/>
  <c r="BI89" i="23"/>
  <c r="EA102" i="27"/>
  <c r="FA102" i="27"/>
  <c r="CI83" i="23"/>
  <c r="BI83" i="23"/>
  <c r="BD70" i="5"/>
  <c r="CD70" i="5"/>
  <c r="FA64" i="27"/>
  <c r="EA64" i="27"/>
  <c r="BI51" i="23"/>
  <c r="CI51" i="23"/>
  <c r="BD40" i="5"/>
  <c r="CD40" i="5"/>
  <c r="DZ14" i="27"/>
  <c r="EZ14" i="27"/>
  <c r="CC106" i="5"/>
  <c r="BC106" i="5"/>
  <c r="CC87" i="5"/>
  <c r="BC87" i="5"/>
  <c r="DZ78" i="27"/>
  <c r="EZ78" i="27"/>
  <c r="CG59" i="23"/>
  <c r="BG59" i="23"/>
  <c r="CA14" i="5"/>
  <c r="BA14" i="5"/>
  <c r="DX69" i="27"/>
  <c r="EX69" i="27"/>
  <c r="BZ25" i="5"/>
  <c r="AZ25" i="5"/>
  <c r="EV102" i="27"/>
  <c r="DV102" i="27"/>
  <c r="GP102" i="27" s="1"/>
  <c r="EU41" i="27"/>
  <c r="DU41" i="27"/>
  <c r="GO41" i="27" s="1"/>
  <c r="BX4" i="5"/>
  <c r="AX4" i="5"/>
  <c r="BE136" i="3"/>
  <c r="BH130" i="3"/>
  <c r="DS53" i="27"/>
  <c r="ES53" i="27"/>
  <c r="FC90" i="27"/>
  <c r="EC90" i="27"/>
  <c r="BG92" i="23"/>
  <c r="CG92" i="23"/>
  <c r="BK91" i="23"/>
  <c r="CK91" i="23"/>
  <c r="DS100" i="27"/>
  <c r="ES100" i="27"/>
  <c r="FG100" i="27" s="1"/>
  <c r="BX38" i="5"/>
  <c r="AX38" i="5"/>
  <c r="BC10" i="23"/>
  <c r="CC10" i="23"/>
  <c r="EJ21" i="27"/>
  <c r="GQ21" i="27"/>
  <c r="BE28" i="23"/>
  <c r="CE28" i="23"/>
  <c r="CE105" i="5"/>
  <c r="BE105" i="5"/>
  <c r="EC94" i="27"/>
  <c r="FC94" i="27"/>
  <c r="CJ18" i="23"/>
  <c r="BJ18" i="23"/>
  <c r="FC81" i="27"/>
  <c r="EC81" i="27"/>
  <c r="BA86" i="23"/>
  <c r="CA86" i="23"/>
  <c r="DW85" i="27"/>
  <c r="EW85" i="27"/>
  <c r="DU77" i="27"/>
  <c r="GO77" i="27" s="1"/>
  <c r="EU77" i="27"/>
  <c r="BV65" i="5"/>
  <c r="AV65" i="5"/>
  <c r="EW63" i="27"/>
  <c r="DW63" i="27"/>
  <c r="BB23" i="5"/>
  <c r="CB23" i="5"/>
  <c r="BB76" i="23"/>
  <c r="CB76" i="23"/>
  <c r="BV63" i="5"/>
  <c r="AV63" i="5"/>
  <c r="BA6" i="23"/>
  <c r="CA6" i="23"/>
  <c r="CB9" i="5"/>
  <c r="BB9" i="5"/>
  <c r="BD49" i="23"/>
  <c r="CD49" i="23"/>
  <c r="BH55" i="23"/>
  <c r="CH55" i="23"/>
  <c r="BC111" i="5"/>
  <c r="CC111" i="5"/>
  <c r="C94" i="31"/>
  <c r="N37" i="33" s="1"/>
  <c r="M37" i="33"/>
  <c r="BF109" i="3"/>
  <c r="BW102" i="23"/>
  <c r="ED102" i="23"/>
  <c r="BF98" i="23"/>
  <c r="CF98" i="23"/>
  <c r="BE109" i="3"/>
  <c r="BI99" i="3"/>
  <c r="BH109" i="3"/>
  <c r="CP171" i="5"/>
  <c r="CR171" i="5" s="1"/>
  <c r="DV167" i="5"/>
  <c r="BO167" i="5"/>
  <c r="Q162" i="5"/>
  <c r="AA162" i="5" s="1"/>
  <c r="CN162" i="5"/>
  <c r="R148" i="5"/>
  <c r="CT148" i="5"/>
  <c r="CS148" i="5"/>
  <c r="CQ148" i="5"/>
  <c r="DV142" i="5"/>
  <c r="BO142" i="5"/>
  <c r="CP130" i="5"/>
  <c r="CR130" i="5" s="1"/>
  <c r="R130" i="5"/>
  <c r="CF101" i="5"/>
  <c r="BF101" i="5"/>
  <c r="CF73" i="5"/>
  <c r="BF73" i="5"/>
  <c r="FC42" i="27"/>
  <c r="EC42" i="27"/>
  <c r="BF11" i="5"/>
  <c r="CF11" i="5"/>
  <c r="FB102" i="27"/>
  <c r="EB102" i="27"/>
  <c r="CJ56" i="23"/>
  <c r="BJ56" i="23"/>
  <c r="CJ26" i="23"/>
  <c r="BJ26" i="23"/>
  <c r="EB17" i="27"/>
  <c r="FB17" i="27"/>
  <c r="EA72" i="27"/>
  <c r="FA72" i="27"/>
  <c r="CD59" i="5"/>
  <c r="BD59" i="5"/>
  <c r="BC81" i="5"/>
  <c r="CC81" i="5"/>
  <c r="BG64" i="23"/>
  <c r="CG64" i="23"/>
  <c r="BD22" i="23"/>
  <c r="CD22" i="23"/>
  <c r="EY93" i="27"/>
  <c r="DY93" i="27"/>
  <c r="BD39" i="23"/>
  <c r="CD39" i="23"/>
  <c r="FB18" i="27"/>
  <c r="EB18" i="27"/>
  <c r="BC108" i="5"/>
  <c r="CC108" i="5"/>
  <c r="ET76" i="27"/>
  <c r="DT76" i="27"/>
  <c r="AJ159" i="5"/>
  <c r="BH21" i="23"/>
  <c r="CH21" i="23"/>
  <c r="CA97" i="5"/>
  <c r="BA97" i="5"/>
  <c r="BE65" i="3"/>
  <c r="BJ65" i="3"/>
  <c r="BH79" i="3"/>
  <c r="BG117" i="3"/>
  <c r="BH136" i="3"/>
  <c r="BG53" i="3"/>
  <c r="CT138" i="5"/>
  <c r="R137" i="5"/>
  <c r="CS123" i="5"/>
  <c r="CR123" i="5"/>
  <c r="BG99" i="3"/>
  <c r="CQ78" i="5"/>
  <c r="CB12" i="5"/>
  <c r="BB12" i="5"/>
  <c r="ES61" i="27"/>
  <c r="FG61" i="27" s="1"/>
  <c r="DS61" i="27"/>
  <c r="BQ111" i="5"/>
  <c r="DX111" i="5"/>
  <c r="DY99" i="23"/>
  <c r="BR99" i="23"/>
  <c r="CI67" i="23"/>
  <c r="BI67" i="23"/>
  <c r="CC52" i="5"/>
  <c r="BC52" i="5"/>
  <c r="EY31" i="27"/>
  <c r="DY31" i="27"/>
  <c r="AY55" i="5"/>
  <c r="BY55" i="5"/>
  <c r="ES68" i="27"/>
  <c r="DS68" i="27"/>
  <c r="DV171" i="5"/>
  <c r="BO171" i="5"/>
  <c r="R169" i="5"/>
  <c r="DR165" i="5"/>
  <c r="BK165" i="5"/>
  <c r="CP164" i="5"/>
  <c r="CT164" i="5" s="1"/>
  <c r="BM163" i="5"/>
  <c r="DT163" i="5"/>
  <c r="R162" i="5"/>
  <c r="CS162" i="5"/>
  <c r="CT162" i="5"/>
  <c r="CR162" i="5"/>
  <c r="BM157" i="5"/>
  <c r="DT157" i="5"/>
  <c r="BQ149" i="5"/>
  <c r="DX149" i="5"/>
  <c r="CJ149" i="5"/>
  <c r="CL149" i="5"/>
  <c r="CK149" i="5"/>
  <c r="DS148" i="5"/>
  <c r="BL148" i="5"/>
  <c r="DZ146" i="5"/>
  <c r="BS146" i="5"/>
  <c r="DR146" i="5"/>
  <c r="BK146" i="5"/>
  <c r="Q142" i="5"/>
  <c r="AA142" i="5" s="1"/>
  <c r="CM142" i="5"/>
  <c r="CN142" i="5"/>
  <c r="DW139" i="5"/>
  <c r="BP139" i="5"/>
  <c r="DQ139" i="5"/>
  <c r="BJ139" i="5"/>
  <c r="CP129" i="5"/>
  <c r="CQ129" i="5" s="1"/>
  <c r="BL128" i="5"/>
  <c r="DS128" i="5"/>
  <c r="DR126" i="5"/>
  <c r="BK126" i="5"/>
  <c r="CP125" i="5"/>
  <c r="CR125" i="5" s="1"/>
  <c r="R125" i="5"/>
  <c r="BP122" i="5"/>
  <c r="DW122" i="5"/>
  <c r="BJ122" i="5"/>
  <c r="DQ122" i="5"/>
  <c r="BQ112" i="5"/>
  <c r="DX112" i="5"/>
  <c r="AV59" i="5"/>
  <c r="BV59" i="5"/>
  <c r="FC112" i="27"/>
  <c r="EC112" i="27"/>
  <c r="BK94" i="23"/>
  <c r="CK94" i="23"/>
  <c r="BK74" i="23"/>
  <c r="CK74" i="23"/>
  <c r="CK69" i="23"/>
  <c r="BK69" i="23"/>
  <c r="CK51" i="23"/>
  <c r="BK51" i="23"/>
  <c r="EC29" i="27"/>
  <c r="FC29" i="27"/>
  <c r="BK19" i="23"/>
  <c r="CK19" i="23"/>
  <c r="FC11" i="27"/>
  <c r="EC11" i="27"/>
  <c r="CF6" i="5"/>
  <c r="BF6" i="5"/>
  <c r="CJ82" i="23"/>
  <c r="BJ82" i="23"/>
  <c r="CE100" i="5"/>
  <c r="BE100" i="5"/>
  <c r="FB91" i="27"/>
  <c r="EB91" i="27"/>
  <c r="BE73" i="5"/>
  <c r="CE73" i="5"/>
  <c r="CE68" i="5"/>
  <c r="BE68" i="5"/>
  <c r="FB62" i="27"/>
  <c r="EB62" i="27"/>
  <c r="BE49" i="5"/>
  <c r="CE49" i="5"/>
  <c r="BJ42" i="23"/>
  <c r="CJ42" i="23"/>
  <c r="FB39" i="27"/>
  <c r="EB39" i="27"/>
  <c r="CE22" i="5"/>
  <c r="BE22" i="5"/>
  <c r="BE17" i="5"/>
  <c r="CE17" i="5"/>
  <c r="CI107" i="23"/>
  <c r="BI107" i="23"/>
  <c r="CI72" i="23"/>
  <c r="BI72" i="23"/>
  <c r="FA90" i="27"/>
  <c r="EA90" i="27"/>
  <c r="BI92" i="23"/>
  <c r="CI92" i="23"/>
  <c r="BD82" i="5"/>
  <c r="CD82" i="5"/>
  <c r="FA71" i="27"/>
  <c r="EA71" i="27"/>
  <c r="BI59" i="23"/>
  <c r="CI59" i="23"/>
  <c r="CD51" i="5"/>
  <c r="BD51" i="5"/>
  <c r="FA40" i="27"/>
  <c r="EA40" i="27"/>
  <c r="CH82" i="23"/>
  <c r="BH82" i="23"/>
  <c r="BH107" i="23"/>
  <c r="CH107" i="23"/>
  <c r="DZ89" i="27"/>
  <c r="EZ89" i="27"/>
  <c r="BB64" i="5"/>
  <c r="CB64" i="5"/>
  <c r="CB59" i="5"/>
  <c r="BB59" i="5"/>
  <c r="DX14" i="27"/>
  <c r="EX14" i="27"/>
  <c r="EW25" i="27"/>
  <c r="DW25" i="27"/>
  <c r="AY22" i="5"/>
  <c r="BY22" i="5"/>
  <c r="DU4" i="27"/>
  <c r="GO4" i="27" s="1"/>
  <c r="EU4" i="27"/>
  <c r="BF136" i="3"/>
  <c r="BE130" i="3"/>
  <c r="AV53" i="5"/>
  <c r="BV53" i="5"/>
  <c r="CB91" i="5"/>
  <c r="BB91" i="5"/>
  <c r="EC92" i="27"/>
  <c r="FC92" i="27"/>
  <c r="AW91" i="5"/>
  <c r="BW91" i="5"/>
  <c r="BC38" i="23"/>
  <c r="CC38" i="23"/>
  <c r="EU10" i="27"/>
  <c r="DU10" i="27"/>
  <c r="GO10" i="27" s="1"/>
  <c r="CK108" i="23"/>
  <c r="BK108" i="23"/>
  <c r="EW28" i="27"/>
  <c r="DW28" i="27"/>
  <c r="FB107" i="27"/>
  <c r="EB107" i="27"/>
  <c r="CK96" i="23"/>
  <c r="BK96" i="23"/>
  <c r="BE18" i="5"/>
  <c r="CE18" i="5"/>
  <c r="BV85" i="5"/>
  <c r="AV85" i="5"/>
  <c r="EG86" i="27"/>
  <c r="GN86" i="27"/>
  <c r="BH109" i="23"/>
  <c r="CH109" i="23"/>
  <c r="DS65" i="27"/>
  <c r="ES65" i="27"/>
  <c r="BE101" i="23"/>
  <c r="CE101" i="23"/>
  <c r="EY23" i="27"/>
  <c r="DY23" i="27"/>
  <c r="BA26" i="23"/>
  <c r="CA26" i="23"/>
  <c r="AW75" i="5"/>
  <c r="BW75" i="5"/>
  <c r="ES63" i="27"/>
  <c r="DS63" i="27"/>
  <c r="BV6" i="5"/>
  <c r="AV6" i="5"/>
  <c r="DY9" i="27"/>
  <c r="EY9" i="27"/>
  <c r="AY49" i="5"/>
  <c r="BY49" i="5"/>
  <c r="CG78" i="23"/>
  <c r="CU78" i="23" s="1"/>
  <c r="BG78" i="23"/>
  <c r="EM67" i="27"/>
  <c r="GT67" i="27"/>
  <c r="GG67" i="27" s="1"/>
  <c r="EM11" i="27"/>
  <c r="GT11" i="27"/>
  <c r="GG11" i="27" s="1"/>
  <c r="EG4" i="27"/>
  <c r="GN4" i="27"/>
  <c r="CI58" i="23"/>
  <c r="BI58" i="23"/>
  <c r="BC55" i="5"/>
  <c r="CC55" i="5"/>
  <c r="BH112" i="23"/>
  <c r="CH112" i="23"/>
  <c r="CF32" i="23"/>
  <c r="BF32" i="23"/>
  <c r="AW64" i="5"/>
  <c r="BW64" i="5"/>
  <c r="CF48" i="23"/>
  <c r="BF48" i="23"/>
  <c r="BG109" i="3"/>
  <c r="GV99" i="27"/>
  <c r="EO99" i="27"/>
  <c r="DO32" i="23"/>
  <c r="BF43" i="5"/>
  <c r="CF43" i="5"/>
  <c r="GN94" i="27"/>
  <c r="EG94" i="27"/>
  <c r="GS25" i="27"/>
  <c r="EL25" i="27"/>
  <c r="BV12" i="5"/>
  <c r="AV12" i="5"/>
  <c r="EG100" i="27"/>
  <c r="GN100" i="27"/>
  <c r="EA20" i="23"/>
  <c r="BT20" i="23"/>
  <c r="BT60" i="23"/>
  <c r="EA60" i="23"/>
  <c r="ES55" i="27"/>
  <c r="FG55" i="27" s="1"/>
  <c r="DS55" i="27"/>
  <c r="AO5" i="23"/>
  <c r="AO37" i="23"/>
  <c r="BJ58" i="23"/>
  <c r="CJ58" i="23"/>
  <c r="BV72" i="5"/>
  <c r="CJ72" i="5" s="1"/>
  <c r="AV72" i="5"/>
  <c r="DX176" i="5"/>
  <c r="BQ176" i="5"/>
  <c r="DZ172" i="5"/>
  <c r="BS172" i="5"/>
  <c r="BS171" i="5"/>
  <c r="DZ171" i="5"/>
  <c r="DR167" i="5"/>
  <c r="BK167" i="5"/>
  <c r="BP166" i="5"/>
  <c r="DW166" i="5"/>
  <c r="CM160" i="5"/>
  <c r="Q160" i="5"/>
  <c r="AA160" i="5" s="1"/>
  <c r="CT158" i="5"/>
  <c r="R158" i="5"/>
  <c r="CS158" i="5"/>
  <c r="CL157" i="5"/>
  <c r="CM157" i="5"/>
  <c r="Q157" i="5"/>
  <c r="AA157" i="5" s="1"/>
  <c r="CN157" i="5"/>
  <c r="CK157" i="5"/>
  <c r="DR148" i="5"/>
  <c r="BK148" i="5"/>
  <c r="BK143" i="5"/>
  <c r="DR143" i="5"/>
  <c r="DZ140" i="5"/>
  <c r="BS140" i="5"/>
  <c r="DX137" i="5"/>
  <c r="BQ137" i="5"/>
  <c r="CN137" i="5"/>
  <c r="Q137" i="5"/>
  <c r="AA137" i="5" s="1"/>
  <c r="CL137" i="5"/>
  <c r="CM137" i="5"/>
  <c r="CP133" i="5"/>
  <c r="CQ133" i="5" s="1"/>
  <c r="BI130" i="5"/>
  <c r="DP130" i="5"/>
  <c r="BM129" i="5"/>
  <c r="DT129" i="5"/>
  <c r="CJ127" i="5"/>
  <c r="CK127" i="5"/>
  <c r="CM127" i="5"/>
  <c r="CL127" i="5"/>
  <c r="CN127" i="5"/>
  <c r="Q127" i="5"/>
  <c r="AA127" i="5" s="1"/>
  <c r="CP126" i="5"/>
  <c r="CT126" i="5" s="1"/>
  <c r="R126" i="5"/>
  <c r="BJ124" i="5"/>
  <c r="DQ124" i="5"/>
  <c r="DE124" i="5" s="1"/>
  <c r="BI122" i="5"/>
  <c r="DP122" i="5"/>
  <c r="R114" i="5"/>
  <c r="CS114" i="5"/>
  <c r="CT114" i="5"/>
  <c r="CL114" i="5"/>
  <c r="CN114" i="5"/>
  <c r="CK114" i="5"/>
  <c r="CM114" i="5"/>
  <c r="Q114" i="5"/>
  <c r="AA114" i="5" s="1"/>
  <c r="BO112" i="5"/>
  <c r="DV112" i="5"/>
  <c r="BF106" i="5"/>
  <c r="CF106" i="5"/>
  <c r="BF71" i="5"/>
  <c r="CF71" i="5"/>
  <c r="EC64" i="27"/>
  <c r="FC64" i="27"/>
  <c r="BK49" i="23"/>
  <c r="CK49" i="23"/>
  <c r="BF16" i="5"/>
  <c r="CF16" i="5"/>
  <c r="EC4" i="27"/>
  <c r="FC4" i="27"/>
  <c r="BJ65" i="23"/>
  <c r="CJ65" i="23"/>
  <c r="BE59" i="5"/>
  <c r="CE59" i="5"/>
  <c r="EB15" i="27"/>
  <c r="FB15" i="27"/>
  <c r="BD68" i="5"/>
  <c r="CD68" i="5"/>
  <c r="EA11" i="27"/>
  <c r="FA11" i="27"/>
  <c r="CG24" i="23"/>
  <c r="BG24" i="23"/>
  <c r="BB17" i="5"/>
  <c r="CB17" i="5"/>
  <c r="DX94" i="27"/>
  <c r="EX94" i="27"/>
  <c r="DX44" i="27"/>
  <c r="EX44" i="27"/>
  <c r="GQ14" i="27"/>
  <c r="EJ14" i="27"/>
  <c r="DW79" i="27"/>
  <c r="EW79" i="27"/>
  <c r="AZ69" i="5"/>
  <c r="BZ69" i="5"/>
  <c r="AZ64" i="5"/>
  <c r="BZ64" i="5"/>
  <c r="DW60" i="27"/>
  <c r="EW60" i="27"/>
  <c r="BZ11" i="5"/>
  <c r="AZ11" i="5"/>
  <c r="BD98" i="23"/>
  <c r="CD98" i="23"/>
  <c r="DV111" i="27"/>
  <c r="GP111" i="27" s="1"/>
  <c r="EV111" i="27"/>
  <c r="EJ78" i="27"/>
  <c r="GQ78" i="27"/>
  <c r="CF85" i="5"/>
  <c r="BF85" i="5"/>
  <c r="BC96" i="5"/>
  <c r="CC96" i="5"/>
  <c r="EP36" i="27"/>
  <c r="GW36" i="27"/>
  <c r="CH44" i="23"/>
  <c r="BH44" i="23"/>
  <c r="BI4" i="5"/>
  <c r="DP4" i="5"/>
  <c r="DU101" i="27"/>
  <c r="GO101" i="27" s="1"/>
  <c r="EU101" i="27"/>
  <c r="EE18" i="23"/>
  <c r="BX18" i="23"/>
  <c r="BJ61" i="5"/>
  <c r="DQ61" i="5"/>
  <c r="CF29" i="23"/>
  <c r="BF29" i="23"/>
  <c r="EX47" i="27"/>
  <c r="DX47" i="27"/>
  <c r="BB72" i="5"/>
  <c r="CB72" i="5"/>
  <c r="BI53" i="3"/>
  <c r="BE53" i="3"/>
  <c r="N5" i="14"/>
  <c r="AX23" i="5"/>
  <c r="BX23" i="5"/>
  <c r="BL37" i="5"/>
  <c r="DS37" i="5"/>
  <c r="FB58" i="27"/>
  <c r="EB58" i="27"/>
  <c r="BA73" i="23"/>
  <c r="CA73" i="23"/>
  <c r="DC180" i="5"/>
  <c r="CM177" i="5"/>
  <c r="Q177" i="5"/>
  <c r="AA177" i="5" s="1"/>
  <c r="CL177" i="5"/>
  <c r="CN177" i="5"/>
  <c r="CK177" i="5"/>
  <c r="CN173" i="5"/>
  <c r="Q173" i="5"/>
  <c r="AA173" i="5" s="1"/>
  <c r="CM173" i="5"/>
  <c r="CP172" i="5"/>
  <c r="CT172" i="5" s="1"/>
  <c r="R172" i="5"/>
  <c r="DZ166" i="5"/>
  <c r="BS166" i="5"/>
  <c r="BS160" i="5"/>
  <c r="DZ160" i="5"/>
  <c r="DM160" i="5" s="1"/>
  <c r="DS160" i="5"/>
  <c r="BL160" i="5"/>
  <c r="BR158" i="5"/>
  <c r="DY158" i="5"/>
  <c r="DT152" i="5"/>
  <c r="BM152" i="5"/>
  <c r="BR150" i="5"/>
  <c r="DY150" i="5"/>
  <c r="CL148" i="5"/>
  <c r="CN148" i="5"/>
  <c r="CM148" i="5"/>
  <c r="Q148" i="5"/>
  <c r="AA148" i="5" s="1"/>
  <c r="R140" i="5"/>
  <c r="CR138" i="5"/>
  <c r="CS138" i="5"/>
  <c r="CR137" i="5"/>
  <c r="DT130" i="5"/>
  <c r="BM130" i="5"/>
  <c r="R129" i="5"/>
  <c r="CN129" i="5"/>
  <c r="DP127" i="5"/>
  <c r="BI127" i="5"/>
  <c r="BO126" i="5"/>
  <c r="DV126" i="5"/>
  <c r="CL124" i="5"/>
  <c r="CM124" i="5"/>
  <c r="CN124" i="5"/>
  <c r="CK124" i="5"/>
  <c r="Q124" i="5"/>
  <c r="AA124" i="5" s="1"/>
  <c r="CT123" i="5"/>
  <c r="CL122" i="5"/>
  <c r="CJ122" i="5"/>
  <c r="CP118" i="5"/>
  <c r="CQ118" i="5" s="1"/>
  <c r="R118" i="5"/>
  <c r="R117" i="5"/>
  <c r="DY114" i="5"/>
  <c r="BR114" i="5"/>
  <c r="DQ114" i="5"/>
  <c r="BJ114" i="5"/>
  <c r="CP112" i="5"/>
  <c r="CQ112" i="5" s="1"/>
  <c r="R112" i="5"/>
  <c r="CK107" i="23"/>
  <c r="BK107" i="23"/>
  <c r="FC72" i="27"/>
  <c r="EC72" i="27"/>
  <c r="CK53" i="23"/>
  <c r="BK53" i="23"/>
  <c r="CF49" i="5"/>
  <c r="BF49" i="5"/>
  <c r="EC16" i="27"/>
  <c r="FC16" i="27"/>
  <c r="CE70" i="5"/>
  <c r="BE70" i="5"/>
  <c r="BE65" i="5"/>
  <c r="CE65" i="5"/>
  <c r="FB59" i="27"/>
  <c r="EB59" i="27"/>
  <c r="BI69" i="23"/>
  <c r="CI69" i="23"/>
  <c r="BI38" i="23"/>
  <c r="CI38" i="23"/>
  <c r="CG95" i="23"/>
  <c r="BG95" i="23"/>
  <c r="CB24" i="5"/>
  <c r="BB24" i="5"/>
  <c r="EY17" i="27"/>
  <c r="DY17" i="27"/>
  <c r="CF64" i="23"/>
  <c r="BF64" i="23"/>
  <c r="CF6" i="23"/>
  <c r="BF6" i="23"/>
  <c r="BE74" i="23"/>
  <c r="CE74" i="23"/>
  <c r="BE70" i="23"/>
  <c r="CE70" i="23"/>
  <c r="DW64" i="27"/>
  <c r="EW64" i="27"/>
  <c r="BE53" i="23"/>
  <c r="CE53" i="23"/>
  <c r="BE11" i="23"/>
  <c r="CE11" i="23"/>
  <c r="DV99" i="27"/>
  <c r="GP99" i="27" s="1"/>
  <c r="EV99" i="27"/>
  <c r="EG79" i="27"/>
  <c r="GN79" i="27"/>
  <c r="FC86" i="27"/>
  <c r="EC86" i="27"/>
  <c r="EG78" i="27"/>
  <c r="GN78" i="27"/>
  <c r="BX36" i="5"/>
  <c r="AX36" i="5"/>
  <c r="BC44" i="5"/>
  <c r="CC44" i="5"/>
  <c r="BC19" i="23"/>
  <c r="CC19" i="23"/>
  <c r="CD97" i="23"/>
  <c r="BD97" i="23"/>
  <c r="EJ94" i="27"/>
  <c r="GQ94" i="27"/>
  <c r="EL66" i="27"/>
  <c r="GS66" i="27"/>
  <c r="BK10" i="5"/>
  <c r="DR10" i="5"/>
  <c r="R5" i="6"/>
  <c r="E70" i="3" s="1"/>
  <c r="Q6" i="6"/>
  <c r="BZ102" i="5"/>
  <c r="AZ102" i="5"/>
  <c r="P5" i="14"/>
  <c r="EG15" i="27"/>
  <c r="GN15" i="27"/>
  <c r="FG91" i="27"/>
  <c r="AW24" i="5"/>
  <c r="BW24" i="5"/>
  <c r="DJ46" i="5"/>
  <c r="GQ34" i="27"/>
  <c r="EJ34" i="27"/>
  <c r="DS73" i="27"/>
  <c r="ES73" i="27"/>
  <c r="DQ177" i="5"/>
  <c r="BJ177" i="5"/>
  <c r="BL173" i="5"/>
  <c r="DS173" i="5"/>
  <c r="BO172" i="5"/>
  <c r="DV172" i="5"/>
  <c r="BM166" i="5"/>
  <c r="DT166" i="5"/>
  <c r="Q161" i="5"/>
  <c r="AA161" i="5" s="1"/>
  <c r="CM161" i="5"/>
  <c r="CL161" i="5"/>
  <c r="CN161" i="5"/>
  <c r="CP160" i="5"/>
  <c r="CQ160" i="5" s="1"/>
  <c r="R160" i="5"/>
  <c r="DC160" i="5"/>
  <c r="R156" i="5"/>
  <c r="CT156" i="5"/>
  <c r="BI152" i="5"/>
  <c r="DP152" i="5"/>
  <c r="CN144" i="5"/>
  <c r="Q144" i="5"/>
  <c r="AA144" i="5" s="1"/>
  <c r="CM144" i="5"/>
  <c r="BO143" i="5"/>
  <c r="DV143" i="5"/>
  <c r="BQ129" i="5"/>
  <c r="DX129" i="5"/>
  <c r="DS123" i="5"/>
  <c r="BL123" i="5"/>
  <c r="CL121" i="5"/>
  <c r="CM121" i="5"/>
  <c r="CN121" i="5"/>
  <c r="Q121" i="5"/>
  <c r="AA121" i="5" s="1"/>
  <c r="CM118" i="5"/>
  <c r="Q118" i="5"/>
  <c r="AA118" i="5" s="1"/>
  <c r="CN118" i="5"/>
  <c r="CL118" i="5"/>
  <c r="R115" i="5"/>
  <c r="CT115" i="5"/>
  <c r="BJ115" i="5"/>
  <c r="DQ115" i="5"/>
  <c r="DS112" i="5"/>
  <c r="BL112" i="5"/>
  <c r="FC108" i="27"/>
  <c r="EC108" i="27"/>
  <c r="CK64" i="23"/>
  <c r="BK64" i="23"/>
  <c r="CF53" i="5"/>
  <c r="BF53" i="5"/>
  <c r="FC49" i="27"/>
  <c r="EC49" i="27"/>
  <c r="BK4" i="23"/>
  <c r="CK4" i="23"/>
  <c r="GV72" i="27"/>
  <c r="EO72" i="27"/>
  <c r="BJ71" i="23"/>
  <c r="CJ71" i="23"/>
  <c r="EB65" i="27"/>
  <c r="FB65" i="27"/>
  <c r="CJ15" i="23"/>
  <c r="BJ15" i="23"/>
  <c r="EA69" i="27"/>
  <c r="FA69" i="27"/>
  <c r="BD38" i="5"/>
  <c r="CD38" i="5"/>
  <c r="BD11" i="5"/>
  <c r="CD11" i="5"/>
  <c r="BB94" i="5"/>
  <c r="CB94" i="5"/>
  <c r="EY24" i="27"/>
  <c r="DY24" i="27"/>
  <c r="CF93" i="23"/>
  <c r="BF93" i="23"/>
  <c r="CA64" i="5"/>
  <c r="BA64" i="5"/>
  <c r="BF44" i="23"/>
  <c r="CF44" i="23"/>
  <c r="CA6" i="5"/>
  <c r="BA6" i="5"/>
  <c r="BE79" i="23"/>
  <c r="CE79" i="23"/>
  <c r="BZ73" i="5"/>
  <c r="AZ73" i="5"/>
  <c r="EW70" i="27"/>
  <c r="DW70" i="27"/>
  <c r="CE60" i="23"/>
  <c r="BE60" i="23"/>
  <c r="AZ53" i="5"/>
  <c r="BZ53" i="5"/>
  <c r="DW11" i="27"/>
  <c r="EW11" i="27"/>
  <c r="BY109" i="5"/>
  <c r="AY109" i="5"/>
  <c r="FG111" i="27"/>
  <c r="FG109" i="27"/>
  <c r="BH97" i="23"/>
  <c r="CH97" i="23"/>
  <c r="CC36" i="23"/>
  <c r="BC36" i="23"/>
  <c r="EZ44" i="27"/>
  <c r="DZ44" i="27"/>
  <c r="AX19" i="5"/>
  <c r="BX19" i="5"/>
  <c r="CC100" i="23"/>
  <c r="BC100" i="23"/>
  <c r="AY96" i="5"/>
  <c r="BY96" i="5"/>
  <c r="BJ3" i="5"/>
  <c r="DQ3" i="5"/>
  <c r="BA29" i="5"/>
  <c r="CA29" i="5"/>
  <c r="CQ145" i="5"/>
  <c r="DS66" i="27"/>
  <c r="ES66" i="27"/>
  <c r="FG66" i="27" s="1"/>
  <c r="DS12" i="27"/>
  <c r="ES12" i="27"/>
  <c r="FG12" i="27" s="1"/>
  <c r="DT24" i="27"/>
  <c r="ET24" i="27"/>
  <c r="GM33" i="27"/>
  <c r="EF33" i="27"/>
  <c r="DU87" i="23"/>
  <c r="BN87" i="23"/>
  <c r="BS10" i="5"/>
  <c r="DZ10" i="5"/>
  <c r="CU20" i="23"/>
  <c r="CU60" i="23"/>
  <c r="DC124" i="5"/>
  <c r="BA55" i="23"/>
  <c r="CA55" i="23"/>
  <c r="CO55" i="23" s="1"/>
  <c r="DH37" i="23"/>
  <c r="BE58" i="5"/>
  <c r="CE58" i="5"/>
  <c r="FG70" i="27"/>
  <c r="R176" i="5"/>
  <c r="CR176" i="5"/>
  <c r="CS176" i="5"/>
  <c r="R171" i="5"/>
  <c r="CL167" i="5"/>
  <c r="CM167" i="5"/>
  <c r="CN167" i="5"/>
  <c r="Q167" i="5"/>
  <c r="AA167" i="5" s="1"/>
  <c r="CR166" i="5"/>
  <c r="R166" i="5"/>
  <c r="CS166" i="5"/>
  <c r="CQ166" i="5"/>
  <c r="CT166" i="5"/>
  <c r="BK161" i="5"/>
  <c r="DR161" i="5"/>
  <c r="BO160" i="5"/>
  <c r="DV160" i="5"/>
  <c r="BQ156" i="5"/>
  <c r="DX156" i="5"/>
  <c r="CJ152" i="5"/>
  <c r="CK152" i="5"/>
  <c r="CM152" i="5"/>
  <c r="CN152" i="5"/>
  <c r="CL152" i="5"/>
  <c r="Q152" i="5"/>
  <c r="AA152" i="5" s="1"/>
  <c r="BL144" i="5"/>
  <c r="DS144" i="5"/>
  <c r="CP143" i="5"/>
  <c r="CR143" i="5" s="1"/>
  <c r="R143" i="5"/>
  <c r="DK142" i="5"/>
  <c r="BK137" i="5"/>
  <c r="DR137" i="5"/>
  <c r="BO133" i="5"/>
  <c r="DV133" i="5"/>
  <c r="CJ130" i="5"/>
  <c r="CK130" i="5"/>
  <c r="CM130" i="5"/>
  <c r="CN130" i="5"/>
  <c r="CL130" i="5"/>
  <c r="Q130" i="5"/>
  <c r="AA130" i="5" s="1"/>
  <c r="DX123" i="5"/>
  <c r="BQ123" i="5"/>
  <c r="CM123" i="5"/>
  <c r="Q123" i="5"/>
  <c r="AA123" i="5" s="1"/>
  <c r="CN123" i="5"/>
  <c r="DR121" i="5"/>
  <c r="BK121" i="5"/>
  <c r="BK118" i="5"/>
  <c r="DR118" i="5"/>
  <c r="BM117" i="5"/>
  <c r="DT117" i="5"/>
  <c r="BS115" i="5"/>
  <c r="DZ115" i="5"/>
  <c r="Q115" i="5"/>
  <c r="AA115" i="5" s="1"/>
  <c r="CK115" i="5"/>
  <c r="CN115" i="5"/>
  <c r="CM115" i="5"/>
  <c r="CL115" i="5"/>
  <c r="CN112" i="5"/>
  <c r="CM112" i="5"/>
  <c r="Q112" i="5"/>
  <c r="AA112" i="5" s="1"/>
  <c r="CK72" i="23"/>
  <c r="BK72" i="23"/>
  <c r="CF64" i="5"/>
  <c r="BF64" i="5"/>
  <c r="FC53" i="27"/>
  <c r="EC53" i="27"/>
  <c r="BK16" i="23"/>
  <c r="CK16" i="23"/>
  <c r="CF4" i="5"/>
  <c r="BF4" i="5"/>
  <c r="EO76" i="27"/>
  <c r="GV76" i="27"/>
  <c r="EB71" i="27"/>
  <c r="FB71" i="27"/>
  <c r="BJ59" i="23"/>
  <c r="CJ59" i="23"/>
  <c r="BE15" i="5"/>
  <c r="CE15" i="5"/>
  <c r="EA38" i="27"/>
  <c r="FA38" i="27"/>
  <c r="CI11" i="23"/>
  <c r="BI11" i="23"/>
  <c r="EY96" i="27"/>
  <c r="DY96" i="27"/>
  <c r="BG17" i="23"/>
  <c r="CG17" i="23"/>
  <c r="BA92" i="5"/>
  <c r="CA92" i="5"/>
  <c r="EX64" i="27"/>
  <c r="DX64" i="27"/>
  <c r="CA44" i="5"/>
  <c r="BA44" i="5"/>
  <c r="DX6" i="27"/>
  <c r="EX6" i="27"/>
  <c r="EJ95" i="27"/>
  <c r="GQ95" i="27"/>
  <c r="BZ78" i="5"/>
  <c r="AZ78" i="5"/>
  <c r="DW74" i="27"/>
  <c r="EW74" i="27"/>
  <c r="BE64" i="23"/>
  <c r="CE64" i="23"/>
  <c r="BZ60" i="5"/>
  <c r="AZ60" i="5"/>
  <c r="DW53" i="27"/>
  <c r="EW53" i="27"/>
  <c r="AY97" i="5"/>
  <c r="BY97" i="5"/>
  <c r="BD110" i="23"/>
  <c r="CD110" i="23"/>
  <c r="BK86" i="23"/>
  <c r="CK86" i="23"/>
  <c r="DZ98" i="27"/>
  <c r="EZ98" i="27"/>
  <c r="EU36" i="27"/>
  <c r="DU36" i="27"/>
  <c r="GO36" i="27" s="1"/>
  <c r="GS18" i="27"/>
  <c r="EL18" i="27"/>
  <c r="DU19" i="27"/>
  <c r="GO19" i="27" s="1"/>
  <c r="EU19" i="27"/>
  <c r="BX99" i="5"/>
  <c r="AX99" i="5"/>
  <c r="DV98" i="27"/>
  <c r="GP98" i="27" s="1"/>
  <c r="EV98" i="27"/>
  <c r="EJ19" i="27"/>
  <c r="GQ19" i="27"/>
  <c r="DO18" i="23"/>
  <c r="DP99" i="5"/>
  <c r="BI99" i="5"/>
  <c r="CO52" i="23"/>
  <c r="DX29" i="27"/>
  <c r="EX29" i="27"/>
  <c r="CF47" i="23"/>
  <c r="BF47" i="23"/>
  <c r="CF23" i="5"/>
  <c r="BF23" i="5"/>
  <c r="EF8" i="27"/>
  <c r="GM8" i="27"/>
  <c r="AV36" i="5"/>
  <c r="BV36" i="5"/>
  <c r="GU61" i="27"/>
  <c r="EN61" i="27"/>
  <c r="GN14" i="27"/>
  <c r="EG14" i="27"/>
  <c r="EV27" i="27"/>
  <c r="DV27" i="27"/>
  <c r="GP27" i="27" s="1"/>
  <c r="EN53" i="27"/>
  <c r="GU53" i="27"/>
  <c r="EM8" i="27"/>
  <c r="GT8" i="27"/>
  <c r="ET66" i="27"/>
  <c r="DT66" i="27"/>
  <c r="EC25" i="27"/>
  <c r="FC25" i="27"/>
  <c r="DS22" i="27"/>
  <c r="ES22" i="27"/>
  <c r="BA20" i="5"/>
  <c r="CA20" i="5"/>
  <c r="GQ65" i="27"/>
  <c r="EJ65" i="27"/>
  <c r="EC15" i="27"/>
  <c r="FC15" i="27"/>
  <c r="DZ76" i="5"/>
  <c r="BS76" i="5"/>
  <c r="BF81" i="23"/>
  <c r="CF81" i="23"/>
  <c r="EN81" i="27"/>
  <c r="GU81" i="27"/>
  <c r="FM50" i="27"/>
  <c r="CH10" i="23"/>
  <c r="BH10" i="23"/>
  <c r="GT70" i="27"/>
  <c r="EM70" i="27"/>
  <c r="BE48" i="5"/>
  <c r="CE48" i="5"/>
  <c r="DZ101" i="27"/>
  <c r="EZ101" i="27"/>
  <c r="EX9" i="27"/>
  <c r="DX9" i="27"/>
  <c r="BH91" i="23"/>
  <c r="CH91" i="23"/>
  <c r="CH106" i="23"/>
  <c r="BH106" i="23"/>
  <c r="BZ47" i="5"/>
  <c r="AZ47" i="5"/>
  <c r="EW52" i="27"/>
  <c r="DW52" i="27"/>
  <c r="BE58" i="23"/>
  <c r="CE58" i="23"/>
  <c r="DW48" i="27"/>
  <c r="EW48" i="27"/>
  <c r="BG16" i="23"/>
  <c r="CG16" i="23"/>
  <c r="BG32" i="23"/>
  <c r="CG32" i="23"/>
  <c r="EX52" i="27"/>
  <c r="DX52" i="27"/>
  <c r="EX63" i="27"/>
  <c r="DX63" i="27"/>
  <c r="U78" i="3"/>
  <c r="CF91" i="23"/>
  <c r="BF91" i="23"/>
  <c r="CF112" i="23"/>
  <c r="BF112" i="23"/>
  <c r="CF105" i="23"/>
  <c r="BF105" i="23"/>
  <c r="DW103" i="27"/>
  <c r="EW103" i="27"/>
  <c r="CB48" i="5"/>
  <c r="BB48" i="5"/>
  <c r="BZ97" i="5"/>
  <c r="AZ97" i="5"/>
  <c r="EW107" i="27"/>
  <c r="DW107" i="27"/>
  <c r="S16" i="11"/>
  <c r="DY113" i="27"/>
  <c r="EY113" i="27"/>
  <c r="S11" i="11"/>
  <c r="Q4" i="14"/>
  <c r="DS36" i="27"/>
  <c r="ES36" i="27"/>
  <c r="EG20" i="27"/>
  <c r="GN20" i="27"/>
  <c r="GQ6" i="27"/>
  <c r="EJ6" i="27"/>
  <c r="BY27" i="5"/>
  <c r="AY27" i="5"/>
  <c r="EG69" i="27"/>
  <c r="GN69" i="27"/>
  <c r="EP18" i="27"/>
  <c r="GW18" i="27"/>
  <c r="GN26" i="27"/>
  <c r="EG26" i="27"/>
  <c r="GU83" i="27"/>
  <c r="EN83" i="27"/>
  <c r="GG22" i="27"/>
  <c r="BB67" i="23"/>
  <c r="CB67" i="23"/>
  <c r="EO8" i="27"/>
  <c r="GV8" i="27"/>
  <c r="BF25" i="5"/>
  <c r="CF25" i="5"/>
  <c r="BV22" i="5"/>
  <c r="AV22" i="5"/>
  <c r="DX20" i="27"/>
  <c r="EX20" i="27"/>
  <c r="CF15" i="5"/>
  <c r="BF15" i="5"/>
  <c r="FM11" i="27"/>
  <c r="DY14" i="5"/>
  <c r="BR14" i="5"/>
  <c r="CO78" i="23"/>
  <c r="DV53" i="23"/>
  <c r="BO53" i="23"/>
  <c r="BO49" i="5"/>
  <c r="DV49" i="5"/>
  <c r="DI49" i="5" s="1"/>
  <c r="EF84" i="27"/>
  <c r="GM84" i="27"/>
  <c r="CA80" i="5"/>
  <c r="BA80" i="5"/>
  <c r="CG13" i="23"/>
  <c r="BG13" i="23"/>
  <c r="CJ88" i="23"/>
  <c r="BJ88" i="23"/>
  <c r="BC10" i="5"/>
  <c r="CC10" i="5"/>
  <c r="BJ48" i="23"/>
  <c r="CJ48" i="23"/>
  <c r="BC99" i="5"/>
  <c r="CC99" i="5"/>
  <c r="CA9" i="5"/>
  <c r="BA9" i="5"/>
  <c r="CC90" i="5"/>
  <c r="BC90" i="5"/>
  <c r="DW47" i="27"/>
  <c r="EW47" i="27"/>
  <c r="BE52" i="23"/>
  <c r="CE52" i="23"/>
  <c r="CE48" i="23"/>
  <c r="BE48" i="23"/>
  <c r="CE103" i="23"/>
  <c r="BE103" i="23"/>
  <c r="DY16" i="27"/>
  <c r="EY16" i="27"/>
  <c r="CB32" i="5"/>
  <c r="BB32" i="5"/>
  <c r="CW2" i="27"/>
  <c r="AE2" i="23"/>
  <c r="Z2" i="5"/>
  <c r="BA90" i="5"/>
  <c r="CA90" i="5"/>
  <c r="EW113" i="27"/>
  <c r="DW113" i="27"/>
  <c r="DX106" i="27"/>
  <c r="EX106" i="27"/>
  <c r="BZ101" i="5"/>
  <c r="AZ101" i="5"/>
  <c r="BE104" i="23"/>
  <c r="CE104" i="23"/>
  <c r="BG48" i="23"/>
  <c r="CG48" i="23"/>
  <c r="CG87" i="23"/>
  <c r="BG87" i="23"/>
  <c r="CG112" i="23"/>
  <c r="BG112" i="23"/>
  <c r="CG97" i="23"/>
  <c r="BG97" i="23"/>
  <c r="EC33" i="27"/>
  <c r="FC33" i="27"/>
  <c r="FG38" i="27"/>
  <c r="FG23" i="27"/>
  <c r="GN30" i="27"/>
  <c r="EG30" i="27"/>
  <c r="GS78" i="27"/>
  <c r="EL78" i="27"/>
  <c r="GV11" i="27"/>
  <c r="EO11" i="27"/>
  <c r="FM8" i="27"/>
  <c r="BK87" i="5"/>
  <c r="DR87" i="5"/>
  <c r="DE164" i="5"/>
  <c r="DX81" i="27"/>
  <c r="EX81" i="27"/>
  <c r="BB13" i="5"/>
  <c r="CB13" i="5"/>
  <c r="FH40" i="27"/>
  <c r="FG40" i="27"/>
  <c r="CE87" i="5"/>
  <c r="BE87" i="5"/>
  <c r="EZ10" i="27"/>
  <c r="DZ10" i="27"/>
  <c r="EB48" i="27"/>
  <c r="FB48" i="27"/>
  <c r="BA47" i="5"/>
  <c r="CA47" i="5"/>
  <c r="CC105" i="5"/>
  <c r="BC105" i="5"/>
  <c r="DW58" i="27"/>
  <c r="EW58" i="27"/>
  <c r="CB16" i="5"/>
  <c r="BB16" i="5"/>
  <c r="EX32" i="27"/>
  <c r="DX32" i="27"/>
  <c r="BF52" i="23"/>
  <c r="CF52" i="23"/>
  <c r="BA63" i="5"/>
  <c r="CA63" i="5"/>
  <c r="BG73" i="23"/>
  <c r="CG73" i="23"/>
  <c r="DX92" i="27"/>
  <c r="EX92" i="27"/>
  <c r="EX113" i="27"/>
  <c r="DX113" i="27"/>
  <c r="BZ111" i="5"/>
  <c r="AZ111" i="5"/>
  <c r="BZ103" i="5"/>
  <c r="AZ103" i="5"/>
  <c r="U47" i="3"/>
  <c r="EW99" i="27"/>
  <c r="DW99" i="27"/>
  <c r="CE106" i="23"/>
  <c r="BE106" i="23"/>
  <c r="BB86" i="5"/>
  <c r="CB86" i="5"/>
  <c r="BB111" i="5"/>
  <c r="CB111" i="5"/>
  <c r="FM73" i="27"/>
  <c r="CB96" i="5"/>
  <c r="BB96" i="5"/>
  <c r="EC23" i="27"/>
  <c r="FC23" i="27"/>
  <c r="BF33" i="5"/>
  <c r="CF33" i="5"/>
  <c r="EG43" i="27"/>
  <c r="GN43" i="27"/>
  <c r="EF16" i="27"/>
  <c r="GM16" i="27"/>
  <c r="FM41" i="27"/>
  <c r="GQ84" i="27"/>
  <c r="EJ84" i="27"/>
  <c r="GM15" i="27"/>
  <c r="EF15" i="27"/>
  <c r="EN7" i="27"/>
  <c r="GU7" i="27"/>
  <c r="ET67" i="27"/>
  <c r="DT67" i="27"/>
  <c r="EO43" i="27"/>
  <c r="GV43" i="27"/>
  <c r="GN50" i="27"/>
  <c r="EG50" i="27"/>
  <c r="DG7" i="27"/>
  <c r="GM6" i="27"/>
  <c r="EF6" i="27"/>
  <c r="GN12" i="27"/>
  <c r="EG12" i="27"/>
  <c r="EF29" i="27"/>
  <c r="GM29" i="27"/>
  <c r="BV13" i="23"/>
  <c r="EC13" i="23"/>
  <c r="DS77" i="5"/>
  <c r="BL77" i="5"/>
  <c r="DO56" i="23"/>
  <c r="DC116" i="5"/>
  <c r="DY23" i="5"/>
  <c r="BR23" i="5"/>
  <c r="DY13" i="27"/>
  <c r="EY13" i="27"/>
  <c r="EB89" i="27"/>
  <c r="FB89" i="27"/>
  <c r="EJ33" i="27"/>
  <c r="GQ33" i="27"/>
  <c r="DJ164" i="5"/>
  <c r="DK164" i="5"/>
  <c r="AJ142" i="5"/>
  <c r="CH100" i="23"/>
  <c r="BH100" i="23"/>
  <c r="EZ92" i="27"/>
  <c r="DZ92" i="27"/>
  <c r="DZ107" i="27"/>
  <c r="EZ107" i="27"/>
  <c r="CE47" i="23"/>
  <c r="BE47" i="23"/>
  <c r="AZ52" i="5"/>
  <c r="BZ52" i="5"/>
  <c r="BZ58" i="5"/>
  <c r="AZ58" i="5"/>
  <c r="AZ48" i="5"/>
  <c r="BZ48" i="5"/>
  <c r="EY32" i="27"/>
  <c r="DY32" i="27"/>
  <c r="BA52" i="5"/>
  <c r="CA52" i="5"/>
  <c r="CF63" i="23"/>
  <c r="BF63" i="23"/>
  <c r="BA103" i="5"/>
  <c r="CA103" i="5"/>
  <c r="CV2" i="27"/>
  <c r="Y2" i="5"/>
  <c r="AD2" i="23"/>
  <c r="BA111" i="5"/>
  <c r="CA111" i="5"/>
  <c r="BE112" i="23"/>
  <c r="CE112" i="23"/>
  <c r="BA104" i="5"/>
  <c r="CA104" i="5"/>
  <c r="BE102" i="23"/>
  <c r="CE102" i="23"/>
  <c r="DW105" i="27"/>
  <c r="EW105" i="27"/>
  <c r="DY48" i="27"/>
  <c r="EY48" i="27"/>
  <c r="BE98" i="23"/>
  <c r="CE98" i="23"/>
  <c r="BZ105" i="5"/>
  <c r="AZ105" i="5"/>
  <c r="DY88" i="27"/>
  <c r="EY88" i="27"/>
  <c r="U112" i="3"/>
  <c r="GQ104" i="27"/>
  <c r="EJ104" i="27"/>
  <c r="EY98" i="27"/>
  <c r="DY98" i="27"/>
  <c r="B59" i="31" l="1"/>
  <c r="B77" i="31"/>
  <c r="C77" i="31" s="1"/>
  <c r="N20" i="33" s="1"/>
  <c r="B20" i="31"/>
  <c r="E20" i="31" s="1"/>
  <c r="B113" i="31"/>
  <c r="E113" i="31" s="1"/>
  <c r="F113" i="31" s="1"/>
  <c r="B50" i="31"/>
  <c r="B84" i="31"/>
  <c r="B23" i="31"/>
  <c r="B25" i="31"/>
  <c r="B12" i="31"/>
  <c r="B49" i="31"/>
  <c r="B47" i="31"/>
  <c r="B37" i="31"/>
  <c r="B114" i="31"/>
  <c r="E114" i="31" s="1"/>
  <c r="B105" i="31"/>
  <c r="E105" i="31" s="1"/>
  <c r="B87" i="31"/>
  <c r="E87" i="31" s="1"/>
  <c r="B42" i="31"/>
  <c r="E42" i="31" s="1"/>
  <c r="B76" i="31"/>
  <c r="B111" i="31"/>
  <c r="E111" i="31" s="1"/>
  <c r="B67" i="31"/>
  <c r="E67" i="31" s="1"/>
  <c r="B6" i="31"/>
  <c r="E6" i="31" s="1"/>
  <c r="B40" i="31"/>
  <c r="E40" i="31" s="1"/>
  <c r="B106" i="31"/>
  <c r="E106" i="31" s="1"/>
  <c r="B29" i="31"/>
  <c r="E29" i="31" s="1"/>
  <c r="B30" i="31"/>
  <c r="B64" i="31"/>
  <c r="C76" i="31"/>
  <c r="N19" i="33" s="1"/>
  <c r="B66" i="31"/>
  <c r="B19" i="31"/>
  <c r="B83" i="31"/>
  <c r="B36" i="31"/>
  <c r="B100" i="31"/>
  <c r="B41" i="31"/>
  <c r="B22" i="31"/>
  <c r="B86" i="31"/>
  <c r="B39" i="31"/>
  <c r="B103" i="31"/>
  <c r="B56" i="31"/>
  <c r="B109" i="31"/>
  <c r="B69" i="31"/>
  <c r="B58" i="31"/>
  <c r="B11" i="31"/>
  <c r="B75" i="31"/>
  <c r="B28" i="31"/>
  <c r="B92" i="31"/>
  <c r="B73" i="31"/>
  <c r="B97" i="31"/>
  <c r="B33" i="31"/>
  <c r="B46" i="31"/>
  <c r="B110" i="31"/>
  <c r="B63" i="31"/>
  <c r="B16" i="31"/>
  <c r="B80" i="31"/>
  <c r="B13" i="31"/>
  <c r="B18" i="31"/>
  <c r="E18" i="31" s="1"/>
  <c r="B82" i="31"/>
  <c r="E82" i="31" s="1"/>
  <c r="B35" i="31"/>
  <c r="E35" i="31" s="1"/>
  <c r="B99" i="31"/>
  <c r="E99" i="31" s="1"/>
  <c r="B52" i="31"/>
  <c r="E52" i="31" s="1"/>
  <c r="G52" i="31" s="1"/>
  <c r="B5" i="31"/>
  <c r="E5" i="31" s="1"/>
  <c r="B85" i="31"/>
  <c r="E85" i="31" s="1"/>
  <c r="B38" i="31"/>
  <c r="E38" i="31" s="1"/>
  <c r="B102" i="31"/>
  <c r="B55" i="31"/>
  <c r="E55" i="31" s="1"/>
  <c r="B8" i="31"/>
  <c r="E8" i="31" s="1"/>
  <c r="B72" i="31"/>
  <c r="E72" i="31" s="1"/>
  <c r="B45" i="31"/>
  <c r="B10" i="31"/>
  <c r="E10" i="31" s="1"/>
  <c r="B74" i="31"/>
  <c r="E74" i="31" s="1"/>
  <c r="B27" i="31"/>
  <c r="C27" i="31" s="1"/>
  <c r="F25" i="33" s="1"/>
  <c r="B91" i="31"/>
  <c r="E91" i="31" s="1"/>
  <c r="B44" i="31"/>
  <c r="E44" i="31" s="1"/>
  <c r="B108" i="31"/>
  <c r="E108" i="31" s="1"/>
  <c r="B9" i="31"/>
  <c r="E9" i="31" s="1"/>
  <c r="B81" i="31"/>
  <c r="E81" i="31" s="1"/>
  <c r="B17" i="31"/>
  <c r="E17" i="31" s="1"/>
  <c r="B62" i="31"/>
  <c r="E62" i="31" s="1"/>
  <c r="B15" i="31"/>
  <c r="E15" i="31" s="1"/>
  <c r="B79" i="31"/>
  <c r="E79" i="31" s="1"/>
  <c r="B32" i="31"/>
  <c r="B96" i="31"/>
  <c r="E96" i="31" s="1"/>
  <c r="B57" i="31"/>
  <c r="E57" i="31" s="1"/>
  <c r="B14" i="31"/>
  <c r="E14" i="31" s="1"/>
  <c r="B34" i="31"/>
  <c r="B98" i="31"/>
  <c r="B51" i="31"/>
  <c r="B115" i="31"/>
  <c r="B68" i="31"/>
  <c r="B61" i="31"/>
  <c r="B21" i="31"/>
  <c r="B54" i="31"/>
  <c r="B7" i="31"/>
  <c r="B71" i="31"/>
  <c r="B24" i="31"/>
  <c r="B88" i="31"/>
  <c r="B89" i="31"/>
  <c r="B26" i="31"/>
  <c r="B90" i="31"/>
  <c r="B43" i="31"/>
  <c r="B107" i="31"/>
  <c r="B60" i="31"/>
  <c r="B93" i="31"/>
  <c r="B53" i="31"/>
  <c r="B65" i="31"/>
  <c r="B78" i="31"/>
  <c r="B31" i="31"/>
  <c r="B95" i="31"/>
  <c r="B48" i="31"/>
  <c r="B112" i="31"/>
  <c r="B101" i="31"/>
  <c r="C91" i="31"/>
  <c r="N34" i="33" s="1"/>
  <c r="C14" i="31"/>
  <c r="F12" i="33" s="1"/>
  <c r="C10" i="31"/>
  <c r="F8" i="33" s="1"/>
  <c r="C72" i="31"/>
  <c r="N15" i="33" s="1"/>
  <c r="C82" i="31"/>
  <c r="N25" i="33" s="1"/>
  <c r="E15" i="33"/>
  <c r="C99" i="31"/>
  <c r="N42" i="33" s="1"/>
  <c r="C44" i="31"/>
  <c r="F42" i="33" s="1"/>
  <c r="C18" i="31"/>
  <c r="F16" i="33" s="1"/>
  <c r="DD126" i="5"/>
  <c r="E33" i="33"/>
  <c r="M28" i="33"/>
  <c r="E3" i="33"/>
  <c r="E53" i="33"/>
  <c r="C32" i="31"/>
  <c r="F30" i="33" s="1"/>
  <c r="M51" i="33"/>
  <c r="M5" i="33"/>
  <c r="C17" i="31"/>
  <c r="F15" i="33" s="1"/>
  <c r="M24" i="33"/>
  <c r="E55" i="33"/>
  <c r="C79" i="31"/>
  <c r="N22" i="33" s="1"/>
  <c r="M45" i="33"/>
  <c r="C52" i="31"/>
  <c r="F50" i="33" s="1"/>
  <c r="C96" i="31"/>
  <c r="N39" i="33" s="1"/>
  <c r="C35" i="31"/>
  <c r="F33" i="33" s="1"/>
  <c r="C5" i="31"/>
  <c r="F3" i="33" s="1"/>
  <c r="C55" i="31"/>
  <c r="F53" i="33" s="1"/>
  <c r="C62" i="31"/>
  <c r="N5" i="33" s="1"/>
  <c r="C81" i="31"/>
  <c r="N24" i="33" s="1"/>
  <c r="M22" i="33"/>
  <c r="E8" i="33"/>
  <c r="M42" i="33"/>
  <c r="M34" i="33"/>
  <c r="E42" i="33"/>
  <c r="M15" i="33"/>
  <c r="E12" i="33"/>
  <c r="M25" i="33"/>
  <c r="E43" i="33"/>
  <c r="E16" i="33"/>
  <c r="E50" i="33"/>
  <c r="C67" i="31"/>
  <c r="N10" i="33" s="1"/>
  <c r="E4" i="33"/>
  <c r="M49" i="33"/>
  <c r="C104" i="31"/>
  <c r="N47" i="33" s="1"/>
  <c r="M13" i="33"/>
  <c r="C113" i="31"/>
  <c r="N56" i="33" s="1"/>
  <c r="DA87" i="27"/>
  <c r="N4" i="12"/>
  <c r="W4" i="12" s="1"/>
  <c r="DC87" i="27"/>
  <c r="N9" i="14"/>
  <c r="W9" i="14" s="1"/>
  <c r="C105" i="31"/>
  <c r="N48" i="33" s="1"/>
  <c r="M57" i="33"/>
  <c r="C40" i="31"/>
  <c r="F38" i="33" s="1"/>
  <c r="M10" i="33"/>
  <c r="C6" i="31"/>
  <c r="F4" i="33" s="1"/>
  <c r="C106" i="31"/>
  <c r="N49" i="33" s="1"/>
  <c r="M30" i="33"/>
  <c r="E27" i="33"/>
  <c r="M54" i="33"/>
  <c r="C70" i="31"/>
  <c r="N13" i="33" s="1"/>
  <c r="C20" i="31"/>
  <c r="F18" i="33" s="1"/>
  <c r="DB87" i="27"/>
  <c r="N16" i="13"/>
  <c r="W16" i="13" s="1"/>
  <c r="FC87" i="27"/>
  <c r="EC87" i="27"/>
  <c r="M48" i="33"/>
  <c r="C114" i="31"/>
  <c r="N57" i="33" s="1"/>
  <c r="E38" i="33"/>
  <c r="C42" i="31"/>
  <c r="F40" i="33" s="1"/>
  <c r="M27" i="33"/>
  <c r="E21" i="33"/>
  <c r="E10" i="33"/>
  <c r="C87" i="31"/>
  <c r="N30" i="33" s="1"/>
  <c r="C29" i="31"/>
  <c r="F27" i="33" s="1"/>
  <c r="C111" i="31"/>
  <c r="N54" i="33" s="1"/>
  <c r="C25" i="31"/>
  <c r="F23" i="33" s="1"/>
  <c r="E57" i="33"/>
  <c r="E48" i="33"/>
  <c r="E18" i="33"/>
  <c r="M56" i="33"/>
  <c r="N6" i="15"/>
  <c r="DI48" i="23"/>
  <c r="DK114" i="5"/>
  <c r="AH32" i="3"/>
  <c r="BB32" i="3" s="1"/>
  <c r="P7" i="15"/>
  <c r="P5" i="15"/>
  <c r="Q4" i="15"/>
  <c r="E27" i="31"/>
  <c r="G27" i="31" s="1"/>
  <c r="E25" i="33"/>
  <c r="E77" i="31"/>
  <c r="G77" i="31" s="1"/>
  <c r="M20" i="33"/>
  <c r="EG110" i="27"/>
  <c r="DH79" i="23"/>
  <c r="CB34" i="23"/>
  <c r="CP34" i="23" s="1"/>
  <c r="V34" i="5"/>
  <c r="AW34" i="5" s="1"/>
  <c r="DQ34" i="5" s="1"/>
  <c r="CS34" i="27"/>
  <c r="ET34" i="27" s="1"/>
  <c r="N23" i="6"/>
  <c r="W23" i="6" s="1"/>
  <c r="EL11" i="27"/>
  <c r="DV4" i="5"/>
  <c r="BN54" i="23"/>
  <c r="AO54" i="23" s="1"/>
  <c r="BU30" i="23"/>
  <c r="DS66" i="5"/>
  <c r="CJ99" i="5"/>
  <c r="CL99" i="5"/>
  <c r="BP75" i="5"/>
  <c r="CQ56" i="5"/>
  <c r="DP16" i="5"/>
  <c r="DC16" i="5" s="1"/>
  <c r="FN8" i="27"/>
  <c r="EF14" i="27"/>
  <c r="DG14" i="27" s="1"/>
  <c r="DR39" i="5"/>
  <c r="BV85" i="23"/>
  <c r="BO110" i="5"/>
  <c r="CS57" i="5"/>
  <c r="DY80" i="5"/>
  <c r="BN110" i="23"/>
  <c r="AQ110" i="23" s="1"/>
  <c r="C110" i="8" s="1"/>
  <c r="EF111" i="27"/>
  <c r="DG111" i="27" s="1"/>
  <c r="DJ110" i="23"/>
  <c r="EC55" i="23"/>
  <c r="BQ22" i="5"/>
  <c r="DV60" i="5"/>
  <c r="AL116" i="5"/>
  <c r="DU139" i="5"/>
  <c r="DI139" i="5" s="1"/>
  <c r="DK115" i="5"/>
  <c r="DW50" i="23"/>
  <c r="CQ54" i="23"/>
  <c r="BP102" i="5"/>
  <c r="DK25" i="5"/>
  <c r="DM159" i="5"/>
  <c r="BW70" i="23"/>
  <c r="BV110" i="23"/>
  <c r="EO19" i="27"/>
  <c r="DH110" i="23"/>
  <c r="GQ112" i="27"/>
  <c r="R57" i="5"/>
  <c r="BV100" i="23"/>
  <c r="BO82" i="23"/>
  <c r="BO33" i="5"/>
  <c r="BO48" i="23"/>
  <c r="AP48" i="23" s="1"/>
  <c r="FJ14" i="27"/>
  <c r="DL115" i="5"/>
  <c r="BQ35" i="5"/>
  <c r="FH8" i="27"/>
  <c r="DD167" i="5"/>
  <c r="CP102" i="23"/>
  <c r="BU49" i="23"/>
  <c r="BR28" i="5"/>
  <c r="BO105" i="5"/>
  <c r="BR27" i="5"/>
  <c r="BQ73" i="23"/>
  <c r="FN102" i="27"/>
  <c r="DP52" i="5"/>
  <c r="DC52" i="5" s="1"/>
  <c r="BP53" i="5"/>
  <c r="DR82" i="5"/>
  <c r="BQ23" i="5"/>
  <c r="EL62" i="27"/>
  <c r="BM80" i="5"/>
  <c r="BR47" i="5"/>
  <c r="R6" i="11"/>
  <c r="T47" i="3" s="1"/>
  <c r="V47" i="3" s="1"/>
  <c r="AX47" i="3" s="1"/>
  <c r="BM87" i="5"/>
  <c r="BU105" i="23"/>
  <c r="BO101" i="5"/>
  <c r="BN106" i="23"/>
  <c r="AO106" i="23" s="1"/>
  <c r="V70" i="5"/>
  <c r="AW70" i="5" s="1"/>
  <c r="EM76" i="27"/>
  <c r="GS41" i="27"/>
  <c r="GN42" i="27"/>
  <c r="GB42" i="27" s="1"/>
  <c r="DM115" i="5"/>
  <c r="BV31" i="23"/>
  <c r="BV29" i="23"/>
  <c r="BQ80" i="5"/>
  <c r="CS174" i="5"/>
  <c r="DP76" i="23"/>
  <c r="DX47" i="5"/>
  <c r="AL164" i="5"/>
  <c r="CQ82" i="5"/>
  <c r="EN54" i="27"/>
  <c r="GS30" i="27"/>
  <c r="EO104" i="27"/>
  <c r="R75" i="5"/>
  <c r="DW47" i="5"/>
  <c r="DQ56" i="5"/>
  <c r="BR109" i="5"/>
  <c r="EA83" i="23"/>
  <c r="DM34" i="5"/>
  <c r="BP34" i="5"/>
  <c r="CV72" i="23"/>
  <c r="DL128" i="5"/>
  <c r="BT86" i="23"/>
  <c r="FH44" i="27"/>
  <c r="R7" i="5"/>
  <c r="BR31" i="5"/>
  <c r="EP62" i="27"/>
  <c r="DM128" i="5"/>
  <c r="GM102" i="27"/>
  <c r="FZ102" i="27" s="1"/>
  <c r="GT79" i="27"/>
  <c r="GG79" i="27" s="1"/>
  <c r="BI19" i="5"/>
  <c r="AJ19" i="5" s="1"/>
  <c r="C20" i="6" s="1"/>
  <c r="F20" i="6" s="1"/>
  <c r="BO53" i="5"/>
  <c r="DJ131" i="5"/>
  <c r="EO31" i="27"/>
  <c r="GN40" i="27"/>
  <c r="GU46" i="27"/>
  <c r="EF70" i="27"/>
  <c r="DG70" i="27" s="1"/>
  <c r="AL125" i="5"/>
  <c r="DP49" i="5"/>
  <c r="DC49" i="5" s="1"/>
  <c r="V17" i="6" s="1"/>
  <c r="BQ54" i="5"/>
  <c r="EN22" i="27"/>
  <c r="BO37" i="23"/>
  <c r="AQ37" i="23" s="1"/>
  <c r="Q37" i="23" s="1"/>
  <c r="R37" i="23" s="1"/>
  <c r="DP87" i="5"/>
  <c r="DC87" i="5" s="1"/>
  <c r="FO54" i="27"/>
  <c r="DM136" i="5"/>
  <c r="DU156" i="5"/>
  <c r="DI156" i="5" s="1"/>
  <c r="BU98" i="23"/>
  <c r="AB168" i="5"/>
  <c r="BN168" i="5" s="1"/>
  <c r="AR168" i="5" s="1"/>
  <c r="DT93" i="5"/>
  <c r="EO51" i="27"/>
  <c r="GU30" i="27"/>
  <c r="BS3" i="5"/>
  <c r="DL138" i="5"/>
  <c r="GM91" i="27"/>
  <c r="FZ91" i="27" s="1"/>
  <c r="DQ14" i="5"/>
  <c r="EG27" i="27"/>
  <c r="DI27" i="27" s="1"/>
  <c r="AJ27" i="27" s="1"/>
  <c r="AK27" i="27" s="1"/>
  <c r="BQ77" i="23"/>
  <c r="AL180" i="5"/>
  <c r="FI15" i="27"/>
  <c r="DD136" i="5"/>
  <c r="DV43" i="23"/>
  <c r="DI43" i="23" s="1"/>
  <c r="CK109" i="5"/>
  <c r="DZ46" i="5"/>
  <c r="DE155" i="5"/>
  <c r="DX28" i="5"/>
  <c r="DL28" i="5" s="1"/>
  <c r="CV7" i="23"/>
  <c r="CT97" i="5"/>
  <c r="BV10" i="23"/>
  <c r="ED10" i="23"/>
  <c r="EA105" i="23"/>
  <c r="DU164" i="5"/>
  <c r="DI164" i="5" s="1"/>
  <c r="CL86" i="5"/>
  <c r="GT46" i="27"/>
  <c r="GG46" i="27" s="1"/>
  <c r="T5" i="11"/>
  <c r="DW31" i="5"/>
  <c r="DJ31" i="5" s="1"/>
  <c r="V19" i="13" s="1"/>
  <c r="W19" i="13" s="1"/>
  <c r="DU147" i="5"/>
  <c r="DI147" i="5" s="1"/>
  <c r="BO102" i="23"/>
  <c r="AP102" i="23" s="1"/>
  <c r="DU140" i="5"/>
  <c r="DI140" i="5" s="1"/>
  <c r="DR64" i="5"/>
  <c r="DD168" i="5"/>
  <c r="GN90" i="27"/>
  <c r="FO71" i="27"/>
  <c r="F27" i="31"/>
  <c r="C25" i="33" s="1"/>
  <c r="DU50" i="23"/>
  <c r="DH50" i="23" s="1"/>
  <c r="BI8" i="5"/>
  <c r="AL8" i="5" s="1"/>
  <c r="CR79" i="5"/>
  <c r="AN60" i="3"/>
  <c r="CS107" i="27"/>
  <c r="ET107" i="27" s="1"/>
  <c r="FH107" i="27" s="1"/>
  <c r="DS84" i="5"/>
  <c r="CV89" i="23"/>
  <c r="S10" i="6"/>
  <c r="F106" i="3" s="1"/>
  <c r="AA106" i="23"/>
  <c r="CB106" i="23" s="1"/>
  <c r="CP106" i="23" s="1"/>
  <c r="FO18" i="27"/>
  <c r="BQ108" i="5"/>
  <c r="DY21" i="23"/>
  <c r="V105" i="5"/>
  <c r="BW105" i="5" s="1"/>
  <c r="CK105" i="5" s="1"/>
  <c r="FH42" i="27"/>
  <c r="GM109" i="27"/>
  <c r="FZ109" i="27" s="1"/>
  <c r="BW64" i="23"/>
  <c r="BR62" i="23"/>
  <c r="DX78" i="23"/>
  <c r="DW42" i="23"/>
  <c r="DY107" i="23"/>
  <c r="FI42" i="27"/>
  <c r="DM142" i="5"/>
  <c r="BK75" i="5"/>
  <c r="CS79" i="5"/>
  <c r="GN46" i="27"/>
  <c r="DV66" i="5"/>
  <c r="AK134" i="5"/>
  <c r="CQ96" i="23"/>
  <c r="EG36" i="27"/>
  <c r="BU110" i="23"/>
  <c r="EE12" i="23"/>
  <c r="EF38" i="27"/>
  <c r="DG38" i="27" s="1"/>
  <c r="EM39" i="27"/>
  <c r="CQ87" i="23"/>
  <c r="DV107" i="5"/>
  <c r="CS56" i="23"/>
  <c r="FJ7" i="27"/>
  <c r="GW9" i="27"/>
  <c r="DY83" i="5"/>
  <c r="GV28" i="27"/>
  <c r="DL179" i="5"/>
  <c r="AK153" i="5"/>
  <c r="CQ102" i="23"/>
  <c r="GS90" i="27"/>
  <c r="GT71" i="27"/>
  <c r="GG71" i="27" s="1"/>
  <c r="AK175" i="5"/>
  <c r="GT7" i="27"/>
  <c r="GG7" i="27" s="1"/>
  <c r="GS38" i="27"/>
  <c r="EO34" i="27"/>
  <c r="CW28" i="23"/>
  <c r="BO57" i="5"/>
  <c r="EC109" i="23"/>
  <c r="DD118" i="5"/>
  <c r="FH50" i="27"/>
  <c r="DH139" i="5"/>
  <c r="CO87" i="23"/>
  <c r="GV106" i="27"/>
  <c r="CL39" i="5"/>
  <c r="GM82" i="27"/>
  <c r="FZ82" i="27" s="1"/>
  <c r="DK140" i="5"/>
  <c r="GN5" i="27"/>
  <c r="DF141" i="5"/>
  <c r="CV47" i="23"/>
  <c r="CL78" i="5"/>
  <c r="GQ100" i="27"/>
  <c r="DK117" i="5"/>
  <c r="DV40" i="23"/>
  <c r="DH147" i="5"/>
  <c r="CR87" i="23"/>
  <c r="DV76" i="5"/>
  <c r="BN92" i="23"/>
  <c r="AO92" i="23" s="1"/>
  <c r="EL39" i="27"/>
  <c r="DF116" i="5"/>
  <c r="AL140" i="5"/>
  <c r="EM96" i="27"/>
  <c r="CW47" i="23"/>
  <c r="DV41" i="5"/>
  <c r="GW73" i="27"/>
  <c r="EA96" i="23"/>
  <c r="CR54" i="5"/>
  <c r="AL120" i="5"/>
  <c r="EC99" i="23"/>
  <c r="DE125" i="5"/>
  <c r="CK78" i="5"/>
  <c r="DE160" i="5"/>
  <c r="EF113" i="27"/>
  <c r="DG113" i="27" s="1"/>
  <c r="DX58" i="23"/>
  <c r="DV26" i="5"/>
  <c r="W70" i="23"/>
  <c r="CP45" i="23"/>
  <c r="DK173" i="5"/>
  <c r="DW70" i="23"/>
  <c r="CX47" i="23"/>
  <c r="AN153" i="5"/>
  <c r="CW98" i="23"/>
  <c r="AK141" i="5"/>
  <c r="DP86" i="5"/>
  <c r="DC86" i="5" s="1"/>
  <c r="GM64" i="27"/>
  <c r="FZ64" i="27" s="1"/>
  <c r="AK164" i="5"/>
  <c r="EO5" i="27"/>
  <c r="GV5" i="27"/>
  <c r="CV86" i="23"/>
  <c r="EG57" i="27"/>
  <c r="EC28" i="23"/>
  <c r="DQ28" i="23" s="1"/>
  <c r="DT5" i="5"/>
  <c r="CR73" i="5"/>
  <c r="DZ67" i="5"/>
  <c r="CX28" i="23"/>
  <c r="CQ5" i="5"/>
  <c r="GU103" i="27"/>
  <c r="AM153" i="5"/>
  <c r="CV28" i="23"/>
  <c r="FI111" i="27"/>
  <c r="GM48" i="27"/>
  <c r="FZ48" i="27" s="1"/>
  <c r="W28" i="23"/>
  <c r="GQ80" i="27"/>
  <c r="CX35" i="23"/>
  <c r="CS5" i="5"/>
  <c r="BO70" i="5"/>
  <c r="AM164" i="5"/>
  <c r="BL61" i="5"/>
  <c r="AP88" i="23"/>
  <c r="CQ104" i="5"/>
  <c r="EL50" i="27"/>
  <c r="GM23" i="27"/>
  <c r="FZ23" i="27" s="1"/>
  <c r="DG164" i="5"/>
  <c r="DK152" i="5"/>
  <c r="DU158" i="5"/>
  <c r="DI158" i="5" s="1"/>
  <c r="CS97" i="5"/>
  <c r="DW95" i="23"/>
  <c r="BQ4" i="23"/>
  <c r="DW6" i="5"/>
  <c r="DJ6" i="5" s="1"/>
  <c r="CS71" i="27"/>
  <c r="ET71" i="27" s="1"/>
  <c r="EA6" i="23"/>
  <c r="CL108" i="5"/>
  <c r="CW108" i="23"/>
  <c r="CR66" i="23"/>
  <c r="DT106" i="5"/>
  <c r="EB47" i="23"/>
  <c r="DO47" i="23" s="1"/>
  <c r="CQ71" i="5"/>
  <c r="ED16" i="23"/>
  <c r="DM152" i="5"/>
  <c r="EO74" i="27"/>
  <c r="DL152" i="5"/>
  <c r="AB158" i="5"/>
  <c r="BN158" i="5" s="1"/>
  <c r="AR158" i="5" s="1"/>
  <c r="GQ92" i="27"/>
  <c r="DQ33" i="5"/>
  <c r="BP49" i="23"/>
  <c r="CV108" i="23"/>
  <c r="N5" i="6"/>
  <c r="S5" i="6" s="1"/>
  <c r="F70" i="3" s="1"/>
  <c r="G70" i="3" s="1"/>
  <c r="AS70" i="3" s="1"/>
  <c r="AB140" i="5"/>
  <c r="BN140" i="5" s="1"/>
  <c r="AS140" i="5" s="1"/>
  <c r="CY105" i="23"/>
  <c r="DL134" i="5"/>
  <c r="DF153" i="5"/>
  <c r="AN50" i="3"/>
  <c r="BN19" i="23"/>
  <c r="AO19" i="23" s="1"/>
  <c r="AB135" i="5"/>
  <c r="BN135" i="5" s="1"/>
  <c r="AO135" i="5" s="1"/>
  <c r="FH45" i="27"/>
  <c r="BX92" i="23"/>
  <c r="AK137" i="5"/>
  <c r="DY57" i="5"/>
  <c r="DL57" i="5" s="1"/>
  <c r="BN83" i="23"/>
  <c r="AO83" i="23" s="1"/>
  <c r="FK14" i="27"/>
  <c r="DY31" i="23"/>
  <c r="CS53" i="5"/>
  <c r="DV66" i="23"/>
  <c r="DI66" i="23" s="1"/>
  <c r="BL8" i="5"/>
  <c r="GQ111" i="27"/>
  <c r="DW86" i="5"/>
  <c r="DJ86" i="5" s="1"/>
  <c r="FH89" i="27"/>
  <c r="DF125" i="5"/>
  <c r="DV68" i="23"/>
  <c r="DU64" i="23"/>
  <c r="DH64" i="23" s="1"/>
  <c r="CQ49" i="5"/>
  <c r="DK135" i="5"/>
  <c r="BI108" i="5"/>
  <c r="AJ108" i="5" s="1"/>
  <c r="C109" i="6" s="1"/>
  <c r="AL141" i="5"/>
  <c r="EP14" i="27"/>
  <c r="DL136" i="5"/>
  <c r="AM134" i="5"/>
  <c r="DU180" i="5"/>
  <c r="DI180" i="5" s="1"/>
  <c r="FI7" i="27"/>
  <c r="GU29" i="27"/>
  <c r="CQ50" i="23"/>
  <c r="EJ75" i="27"/>
  <c r="EE31" i="23"/>
  <c r="GV14" i="27"/>
  <c r="AN141" i="5"/>
  <c r="BI102" i="5"/>
  <c r="AJ102" i="5" s="1"/>
  <c r="C103" i="6" s="1"/>
  <c r="F103" i="6" s="1"/>
  <c r="CS104" i="27" s="1"/>
  <c r="DM119" i="5"/>
  <c r="AM159" i="5"/>
  <c r="DM138" i="5"/>
  <c r="CR5" i="5"/>
  <c r="DV78" i="5"/>
  <c r="DX62" i="23"/>
  <c r="CK108" i="5"/>
  <c r="EN100" i="27"/>
  <c r="AB169" i="5"/>
  <c r="BN169" i="5" s="1"/>
  <c r="AS169" i="5" s="1"/>
  <c r="DH180" i="5"/>
  <c r="CK52" i="5"/>
  <c r="CW35" i="23"/>
  <c r="BU62" i="23"/>
  <c r="BR103" i="5"/>
  <c r="CV46" i="23"/>
  <c r="AM141" i="5"/>
  <c r="R5" i="5"/>
  <c r="BP7" i="5"/>
  <c r="CQ15" i="23"/>
  <c r="FH84" i="27"/>
  <c r="DX69" i="5"/>
  <c r="DD138" i="5"/>
  <c r="DU117" i="5"/>
  <c r="DI117" i="5" s="1"/>
  <c r="CS53" i="23"/>
  <c r="CV98" i="23"/>
  <c r="O56" i="33"/>
  <c r="DL135" i="5"/>
  <c r="DF120" i="5"/>
  <c r="FO81" i="27"/>
  <c r="FH7" i="27"/>
  <c r="CR50" i="23"/>
  <c r="T4" i="2"/>
  <c r="FK110" i="27"/>
  <c r="DD172" i="5"/>
  <c r="DM179" i="5"/>
  <c r="DX11" i="23"/>
  <c r="AL173" i="5"/>
  <c r="FN81" i="27"/>
  <c r="CU28" i="23"/>
  <c r="BQ111" i="23"/>
  <c r="DV56" i="23"/>
  <c r="FO7" i="27"/>
  <c r="AL155" i="5"/>
  <c r="AK172" i="5"/>
  <c r="GS14" i="27"/>
  <c r="BU81" i="23"/>
  <c r="AM125" i="5"/>
  <c r="CQ95" i="5"/>
  <c r="FI70" i="27"/>
  <c r="EE48" i="23"/>
  <c r="CM69" i="5"/>
  <c r="CT155" i="5"/>
  <c r="BR82" i="5"/>
  <c r="DM143" i="5"/>
  <c r="DM170" i="5"/>
  <c r="AK157" i="5"/>
  <c r="BM79" i="5"/>
  <c r="DH166" i="5"/>
  <c r="DG142" i="5"/>
  <c r="DM118" i="5"/>
  <c r="DE140" i="5"/>
  <c r="CQ174" i="5"/>
  <c r="EB99" i="23"/>
  <c r="DO99" i="23" s="1"/>
  <c r="BN78" i="23"/>
  <c r="AO78" i="23" s="1"/>
  <c r="EL8" i="27"/>
  <c r="DU52" i="23"/>
  <c r="DH52" i="23" s="1"/>
  <c r="CR82" i="5"/>
  <c r="DK145" i="5"/>
  <c r="DU81" i="23"/>
  <c r="DI81" i="23" s="1"/>
  <c r="EB48" i="23"/>
  <c r="DO48" i="23" s="1"/>
  <c r="BL3" i="5"/>
  <c r="DL146" i="5"/>
  <c r="CV11" i="23"/>
  <c r="FN72" i="27"/>
  <c r="FH92" i="27"/>
  <c r="DD141" i="5"/>
  <c r="AK165" i="5"/>
  <c r="Q7" i="9"/>
  <c r="DG125" i="5"/>
  <c r="BP80" i="23"/>
  <c r="DE116" i="5"/>
  <c r="EL73" i="27"/>
  <c r="AB122" i="5"/>
  <c r="BN122" i="5" s="1"/>
  <c r="AO122" i="5" s="1"/>
  <c r="FH94" i="27"/>
  <c r="FJ76" i="27"/>
  <c r="ED37" i="23"/>
  <c r="GT32" i="27"/>
  <c r="GG32" i="27" s="1"/>
  <c r="DL173" i="5"/>
  <c r="W31" i="23"/>
  <c r="BO72" i="23"/>
  <c r="BQ21" i="5"/>
  <c r="EM55" i="27"/>
  <c r="GW10" i="27"/>
  <c r="CM37" i="5"/>
  <c r="FN53" i="27"/>
  <c r="CK10" i="5"/>
  <c r="FN112" i="27"/>
  <c r="BQ6" i="23"/>
  <c r="V80" i="23"/>
  <c r="AF80" i="23" s="1"/>
  <c r="AG80" i="23" s="1"/>
  <c r="BS80" i="23" s="1"/>
  <c r="AT80" i="23" s="1"/>
  <c r="FN83" i="27"/>
  <c r="CR37" i="23"/>
  <c r="CV5" i="23"/>
  <c r="CV49" i="23"/>
  <c r="BV35" i="23"/>
  <c r="BW34" i="23"/>
  <c r="EJ17" i="27"/>
  <c r="DH143" i="5"/>
  <c r="CL87" i="5"/>
  <c r="EJ15" i="27"/>
  <c r="DK15" i="27" s="1"/>
  <c r="AL160" i="5"/>
  <c r="DK124" i="5"/>
  <c r="FI109" i="27"/>
  <c r="BT67" i="23"/>
  <c r="CX103" i="23"/>
  <c r="BP36" i="5"/>
  <c r="CW62" i="23"/>
  <c r="GV47" i="27"/>
  <c r="CQ19" i="5"/>
  <c r="EE97" i="23"/>
  <c r="V56" i="23"/>
  <c r="AF56" i="23" s="1"/>
  <c r="DM56" i="23" s="1"/>
  <c r="DL133" i="5"/>
  <c r="CM87" i="5"/>
  <c r="CQ37" i="23"/>
  <c r="DQ6" i="5"/>
  <c r="CK100" i="5"/>
  <c r="FP7" i="27"/>
  <c r="DG141" i="5"/>
  <c r="CV103" i="23"/>
  <c r="W18" i="23"/>
  <c r="CQ70" i="5"/>
  <c r="R6" i="7"/>
  <c r="H103" i="3" s="1"/>
  <c r="Q7" i="7"/>
  <c r="BQ52" i="5"/>
  <c r="DX52" i="5"/>
  <c r="DH159" i="5"/>
  <c r="AB131" i="5"/>
  <c r="BN131" i="5" s="1"/>
  <c r="AQ131" i="5" s="1"/>
  <c r="FN70" i="27"/>
  <c r="DH156" i="5"/>
  <c r="FQ7" i="27"/>
  <c r="DM177" i="5"/>
  <c r="GU85" i="27"/>
  <c r="CO54" i="27"/>
  <c r="FH79" i="27"/>
  <c r="EP43" i="27"/>
  <c r="FK79" i="27"/>
  <c r="FP15" i="27"/>
  <c r="DM172" i="5"/>
  <c r="G113" i="31"/>
  <c r="L56" i="33" s="1"/>
  <c r="CN75" i="27"/>
  <c r="CX75" i="27" s="1"/>
  <c r="GR75" i="27" s="1"/>
  <c r="GF75" i="27" s="1"/>
  <c r="DU125" i="5"/>
  <c r="DI125" i="5" s="1"/>
  <c r="FJ23" i="27"/>
  <c r="W37" i="23"/>
  <c r="DD78" i="5"/>
  <c r="CV93" i="23"/>
  <c r="GQ5" i="27"/>
  <c r="CQ88" i="5"/>
  <c r="DM134" i="5"/>
  <c r="DL177" i="5"/>
  <c r="FI79" i="27"/>
  <c r="FN56" i="27"/>
  <c r="FQ104" i="27"/>
  <c r="GT6" i="27"/>
  <c r="GG6" i="27" s="1"/>
  <c r="DL167" i="5"/>
  <c r="FN40" i="27"/>
  <c r="DZ7" i="5"/>
  <c r="EA104" i="23"/>
  <c r="GT65" i="27"/>
  <c r="GG65" i="27" s="1"/>
  <c r="CO7" i="27"/>
  <c r="FK44" i="27"/>
  <c r="FJ111" i="27"/>
  <c r="DE180" i="5"/>
  <c r="DU141" i="5"/>
  <c r="DI141" i="5" s="1"/>
  <c r="CX37" i="23"/>
  <c r="FP104" i="27"/>
  <c r="EO54" i="27"/>
  <c r="DH168" i="5"/>
  <c r="DE171" i="5"/>
  <c r="CQ107" i="5"/>
  <c r="BP63" i="23"/>
  <c r="DQ62" i="5"/>
  <c r="DV109" i="5"/>
  <c r="BN97" i="23"/>
  <c r="AO97" i="23" s="1"/>
  <c r="EM16" i="27"/>
  <c r="R54" i="5"/>
  <c r="AM155" i="5"/>
  <c r="R76" i="5"/>
  <c r="AN138" i="5"/>
  <c r="GN65" i="27"/>
  <c r="DF180" i="5"/>
  <c r="BO81" i="5"/>
  <c r="CO8" i="27"/>
  <c r="CQ17" i="23"/>
  <c r="CQ11" i="5"/>
  <c r="BQ82" i="23"/>
  <c r="DM144" i="5"/>
  <c r="BV6" i="23"/>
  <c r="CV71" i="23"/>
  <c r="EG88" i="27"/>
  <c r="GN88" i="27"/>
  <c r="DY52" i="5"/>
  <c r="BR52" i="5"/>
  <c r="FO41" i="27"/>
  <c r="CK91" i="5"/>
  <c r="DX83" i="5"/>
  <c r="FH93" i="27"/>
  <c r="AK155" i="5"/>
  <c r="DF171" i="5"/>
  <c r="CV6" i="23"/>
  <c r="BW73" i="23"/>
  <c r="DD161" i="5"/>
  <c r="AN120" i="5"/>
  <c r="EB15" i="23"/>
  <c r="DO15" i="23" s="1"/>
  <c r="CX34" i="23"/>
  <c r="FO86" i="27"/>
  <c r="FO104" i="27"/>
  <c r="S17" i="14" s="1"/>
  <c r="AD103" i="3" s="1"/>
  <c r="FN99" i="27"/>
  <c r="AN52" i="3"/>
  <c r="BX43" i="23"/>
  <c r="EN63" i="27"/>
  <c r="GU63" i="27"/>
  <c r="FP47" i="27"/>
  <c r="DL170" i="5"/>
  <c r="DK168" i="5"/>
  <c r="DK144" i="5"/>
  <c r="FI23" i="27"/>
  <c r="CX104" i="23"/>
  <c r="AN96" i="3"/>
  <c r="AN43" i="3"/>
  <c r="Q17" i="5"/>
  <c r="AA17" i="5" s="1"/>
  <c r="AB17" i="5" s="1"/>
  <c r="BN17" i="5" s="1"/>
  <c r="AN16" i="3"/>
  <c r="AM120" i="5"/>
  <c r="FH52" i="27"/>
  <c r="CO41" i="27"/>
  <c r="AN127" i="3"/>
  <c r="FK42" i="27"/>
  <c r="BR66" i="23"/>
  <c r="DY66" i="23"/>
  <c r="EE58" i="23"/>
  <c r="BX58" i="23"/>
  <c r="CV102" i="23"/>
  <c r="CU102" i="23"/>
  <c r="GM79" i="27"/>
  <c r="FZ79" i="27" s="1"/>
  <c r="EF79" i="27"/>
  <c r="DG79" i="27" s="1"/>
  <c r="AL134" i="5"/>
  <c r="DH122" i="5"/>
  <c r="AK116" i="5"/>
  <c r="DG153" i="5"/>
  <c r="DK170" i="5"/>
  <c r="CR61" i="5"/>
  <c r="FI33" i="27"/>
  <c r="EJ59" i="27"/>
  <c r="EO105" i="27"/>
  <c r="DM164" i="5"/>
  <c r="CQ100" i="5"/>
  <c r="BR55" i="5"/>
  <c r="CP66" i="23"/>
  <c r="DQ45" i="5"/>
  <c r="DX107" i="5"/>
  <c r="DL118" i="5"/>
  <c r="DT40" i="5"/>
  <c r="DG175" i="5"/>
  <c r="CL45" i="5"/>
  <c r="CK101" i="5"/>
  <c r="CR60" i="23"/>
  <c r="DL154" i="5"/>
  <c r="W46" i="23"/>
  <c r="DD134" i="5"/>
  <c r="FH48" i="27"/>
  <c r="FK39" i="27"/>
  <c r="CW103" i="23"/>
  <c r="DL101" i="5"/>
  <c r="V4" i="3"/>
  <c r="AX4" i="3" s="1"/>
  <c r="AN169" i="5"/>
  <c r="DI119" i="5"/>
  <c r="W110" i="23"/>
  <c r="CW49" i="23"/>
  <c r="AN133" i="5"/>
  <c r="FP106" i="27"/>
  <c r="DL117" i="5"/>
  <c r="W3" i="23"/>
  <c r="DG140" i="5"/>
  <c r="W103" i="23"/>
  <c r="EG68" i="27"/>
  <c r="GN68" i="27"/>
  <c r="GM71" i="27"/>
  <c r="FZ71" i="27" s="1"/>
  <c r="EF71" i="27"/>
  <c r="DG71" i="27" s="1"/>
  <c r="EP113" i="27"/>
  <c r="GW113" i="27"/>
  <c r="BQ67" i="23"/>
  <c r="DX67" i="23"/>
  <c r="FJ82" i="27"/>
  <c r="GM40" i="27"/>
  <c r="EE68" i="23"/>
  <c r="CN84" i="27"/>
  <c r="CX84" i="27" s="1"/>
  <c r="GE84" i="27" s="1"/>
  <c r="AM116" i="5"/>
  <c r="DW5" i="23"/>
  <c r="FJ42" i="27"/>
  <c r="DJ170" i="5"/>
  <c r="AN124" i="5"/>
  <c r="FH33" i="27"/>
  <c r="GH55" i="27"/>
  <c r="CM39" i="5"/>
  <c r="GS70" i="27"/>
  <c r="EM94" i="27"/>
  <c r="BO100" i="5"/>
  <c r="DW85" i="23"/>
  <c r="ED63" i="23"/>
  <c r="DR63" i="23" s="1"/>
  <c r="GQ29" i="27"/>
  <c r="DZ102" i="5"/>
  <c r="CR109" i="5"/>
  <c r="DK118" i="5"/>
  <c r="BT61" i="23"/>
  <c r="DX6" i="5"/>
  <c r="BO15" i="23"/>
  <c r="DE159" i="5"/>
  <c r="CS101" i="5"/>
  <c r="DM154" i="5"/>
  <c r="AM157" i="5"/>
  <c r="CW102" i="23"/>
  <c r="BW13" i="23"/>
  <c r="DD169" i="5"/>
  <c r="BX59" i="23"/>
  <c r="DM153" i="5"/>
  <c r="AN29" i="3"/>
  <c r="FJ90" i="27"/>
  <c r="DI169" i="5"/>
  <c r="FO47" i="27"/>
  <c r="DH169" i="5"/>
  <c r="EF75" i="27"/>
  <c r="DG75" i="27" s="1"/>
  <c r="GM75" i="27"/>
  <c r="FZ75" i="27" s="1"/>
  <c r="CO81" i="27"/>
  <c r="AN134" i="5"/>
  <c r="BX42" i="23"/>
  <c r="FI54" i="27"/>
  <c r="DK34" i="5"/>
  <c r="V14" i="14" s="1"/>
  <c r="W14" i="14" s="1"/>
  <c r="CN89" i="27"/>
  <c r="CX89" i="27" s="1"/>
  <c r="GR89" i="27" s="1"/>
  <c r="CR22" i="5"/>
  <c r="AN125" i="5"/>
  <c r="CK56" i="5"/>
  <c r="Q110" i="5"/>
  <c r="AA110" i="5" s="1"/>
  <c r="AB110" i="5" s="1"/>
  <c r="BN110" i="5" s="1"/>
  <c r="AM119" i="5"/>
  <c r="R66" i="5"/>
  <c r="AK136" i="5"/>
  <c r="AK133" i="5"/>
  <c r="CV58" i="23"/>
  <c r="FK6" i="27"/>
  <c r="DD153" i="5"/>
  <c r="CR97" i="5"/>
  <c r="DI176" i="5"/>
  <c r="AN123" i="3"/>
  <c r="GM83" i="27"/>
  <c r="FZ83" i="27" s="1"/>
  <c r="EF83" i="27"/>
  <c r="DG83" i="27" s="1"/>
  <c r="BO97" i="5"/>
  <c r="DV97" i="5"/>
  <c r="BJ67" i="5"/>
  <c r="DQ67" i="5"/>
  <c r="CO70" i="27"/>
  <c r="FP81" i="27"/>
  <c r="DD157" i="5"/>
  <c r="FI14" i="27"/>
  <c r="FI84" i="27"/>
  <c r="EJ54" i="27"/>
  <c r="DL121" i="5"/>
  <c r="AK160" i="5"/>
  <c r="DT34" i="27"/>
  <c r="GN34" i="27" s="1"/>
  <c r="CN70" i="27"/>
  <c r="CX70" i="27" s="1"/>
  <c r="GE70" i="27" s="1"/>
  <c r="CK4" i="5"/>
  <c r="DG157" i="5"/>
  <c r="DH176" i="5"/>
  <c r="FI90" i="27"/>
  <c r="AM169" i="5"/>
  <c r="DH119" i="5"/>
  <c r="DW9" i="5"/>
  <c r="DJ9" i="5" s="1"/>
  <c r="DU116" i="5"/>
  <c r="DI116" i="5" s="1"/>
  <c r="CT103" i="5"/>
  <c r="BQ68" i="23"/>
  <c r="DG145" i="5"/>
  <c r="DW97" i="5"/>
  <c r="DJ97" i="5" s="1"/>
  <c r="CS103" i="5"/>
  <c r="BR71" i="23"/>
  <c r="BP3" i="5"/>
  <c r="R109" i="5"/>
  <c r="DQ36" i="5"/>
  <c r="DK125" i="5"/>
  <c r="CP111" i="23"/>
  <c r="DE135" i="5"/>
  <c r="FK40" i="27"/>
  <c r="FJ84" i="27"/>
  <c r="DF157" i="5"/>
  <c r="DU135" i="5"/>
  <c r="DI135" i="5" s="1"/>
  <c r="AN11" i="3"/>
  <c r="DV109" i="23"/>
  <c r="BO109" i="23"/>
  <c r="GU44" i="27"/>
  <c r="EN44" i="27"/>
  <c r="BT33" i="23"/>
  <c r="EA33" i="23"/>
  <c r="BP80" i="5"/>
  <c r="DW80" i="5"/>
  <c r="DJ80" i="5" s="1"/>
  <c r="GN48" i="27"/>
  <c r="EG48" i="27"/>
  <c r="DJ48" i="27" s="1"/>
  <c r="BR8" i="5"/>
  <c r="DY8" i="5"/>
  <c r="DY50" i="5"/>
  <c r="BR50" i="5"/>
  <c r="DQ108" i="5"/>
  <c r="BJ108" i="5"/>
  <c r="FP70" i="27"/>
  <c r="FO70" i="27"/>
  <c r="DE157" i="5"/>
  <c r="DI122" i="5"/>
  <c r="DM121" i="5"/>
  <c r="CT117" i="5"/>
  <c r="AM160" i="5"/>
  <c r="FN79" i="27"/>
  <c r="FK90" i="27"/>
  <c r="CN14" i="27"/>
  <c r="CX14" i="27" s="1"/>
  <c r="GR14" i="27" s="1"/>
  <c r="GS26" i="27"/>
  <c r="DM167" i="5"/>
  <c r="AB176" i="5"/>
  <c r="BN176" i="5" s="1"/>
  <c r="AP176" i="5" s="1"/>
  <c r="CX49" i="23"/>
  <c r="EM15" i="27"/>
  <c r="CS14" i="5"/>
  <c r="DH125" i="5"/>
  <c r="AL169" i="5"/>
  <c r="AB119" i="5"/>
  <c r="BN119" i="5" s="1"/>
  <c r="AQ119" i="5" s="1"/>
  <c r="DW12" i="5"/>
  <c r="DJ12" i="5" s="1"/>
  <c r="AB116" i="5"/>
  <c r="BN116" i="5" s="1"/>
  <c r="AO116" i="5" s="1"/>
  <c r="R103" i="5"/>
  <c r="BI110" i="5"/>
  <c r="AJ110" i="5" s="1"/>
  <c r="C111" i="6" s="1"/>
  <c r="AP44" i="23"/>
  <c r="DQ23" i="5"/>
  <c r="DD23" i="5" s="1"/>
  <c r="DE145" i="5"/>
  <c r="EB4" i="23"/>
  <c r="DO4" i="23" s="1"/>
  <c r="GS21" i="27"/>
  <c r="FH82" i="27"/>
  <c r="FQ105" i="27"/>
  <c r="CR65" i="5"/>
  <c r="DT30" i="5"/>
  <c r="FO106" i="27"/>
  <c r="S15" i="14" s="1"/>
  <c r="AD105" i="3" s="1"/>
  <c r="CX3" i="23"/>
  <c r="BU61" i="23"/>
  <c r="FN38" i="27"/>
  <c r="FO79" i="27"/>
  <c r="S8" i="14" s="1"/>
  <c r="AD78" i="3" s="1"/>
  <c r="DL125" i="5"/>
  <c r="FO39" i="27"/>
  <c r="GV108" i="27"/>
  <c r="CQ65" i="5"/>
  <c r="BX56" i="23"/>
  <c r="DM126" i="5"/>
  <c r="DW21" i="23"/>
  <c r="BP21" i="23"/>
  <c r="EP105" i="27"/>
  <c r="GW105" i="27"/>
  <c r="BM21" i="5"/>
  <c r="DT21" i="5"/>
  <c r="EE104" i="23"/>
  <c r="DR104" i="23" s="1"/>
  <c r="BX104" i="23"/>
  <c r="FQ70" i="27"/>
  <c r="FP74" i="27"/>
  <c r="DG160" i="5"/>
  <c r="FQ99" i="27"/>
  <c r="EA5" i="23"/>
  <c r="FN67" i="27"/>
  <c r="S4" i="13" s="1"/>
  <c r="AA66" i="3" s="1"/>
  <c r="AB66" i="3" s="1"/>
  <c r="AZ66" i="3" s="1"/>
  <c r="FQ81" i="27"/>
  <c r="CR58" i="5"/>
  <c r="AK169" i="5"/>
  <c r="DE119" i="5"/>
  <c r="V78" i="23"/>
  <c r="AF78" i="23" s="1"/>
  <c r="DM78" i="23" s="1"/>
  <c r="AL168" i="5"/>
  <c r="DM117" i="5"/>
  <c r="AN59" i="3"/>
  <c r="DL169" i="5"/>
  <c r="DE158" i="5"/>
  <c r="CN17" i="27"/>
  <c r="CX17" i="27" s="1"/>
  <c r="GE17" i="27" s="1"/>
  <c r="DG135" i="5"/>
  <c r="AN44" i="3"/>
  <c r="DT98" i="5"/>
  <c r="BU65" i="23"/>
  <c r="EB65" i="23"/>
  <c r="DO65" i="23" s="1"/>
  <c r="CV3" i="23"/>
  <c r="EN70" i="27"/>
  <c r="GU70" i="27"/>
  <c r="GH70" i="27" s="1"/>
  <c r="BR33" i="5"/>
  <c r="DY33" i="5"/>
  <c r="DX84" i="5"/>
  <c r="BQ84" i="5"/>
  <c r="BW33" i="23"/>
  <c r="ED33" i="23"/>
  <c r="EO75" i="27"/>
  <c r="GV75" i="27"/>
  <c r="BX3" i="23"/>
  <c r="EE3" i="23"/>
  <c r="GU4" i="27"/>
  <c r="EN4" i="27"/>
  <c r="EN76" i="27"/>
  <c r="GU76" i="27"/>
  <c r="GH76" i="27" s="1"/>
  <c r="EB54" i="23"/>
  <c r="BU54" i="23"/>
  <c r="GT88" i="27"/>
  <c r="GG88" i="27" s="1"/>
  <c r="EM88" i="27"/>
  <c r="GU17" i="27"/>
  <c r="EN17" i="27"/>
  <c r="BR69" i="5"/>
  <c r="DY69" i="5"/>
  <c r="DY84" i="5"/>
  <c r="BR84" i="5"/>
  <c r="BU46" i="23"/>
  <c r="EB46" i="23"/>
  <c r="DO46" i="23" s="1"/>
  <c r="CY3" i="23"/>
  <c r="EN49" i="27"/>
  <c r="GU49" i="27"/>
  <c r="EN91" i="27"/>
  <c r="GU91" i="27"/>
  <c r="BV49" i="23"/>
  <c r="EC49" i="23"/>
  <c r="DP49" i="23" s="1"/>
  <c r="GV111" i="27"/>
  <c r="EO111" i="27"/>
  <c r="GT106" i="27"/>
  <c r="GG106" i="27" s="1"/>
  <c r="EM106" i="27"/>
  <c r="GU39" i="27"/>
  <c r="GH39" i="27" s="1"/>
  <c r="EN39" i="27"/>
  <c r="DY10" i="5"/>
  <c r="BR10" i="5"/>
  <c r="EO50" i="27"/>
  <c r="GV50" i="27"/>
  <c r="EO85" i="27"/>
  <c r="GV85" i="27"/>
  <c r="BU71" i="23"/>
  <c r="EB71" i="23"/>
  <c r="DO71" i="23" s="1"/>
  <c r="EC4" i="23"/>
  <c r="BV4" i="23"/>
  <c r="GV33" i="27"/>
  <c r="EO33" i="27"/>
  <c r="EO64" i="27"/>
  <c r="GV64" i="27"/>
  <c r="EP8" i="27"/>
  <c r="GW8" i="27"/>
  <c r="EN28" i="27"/>
  <c r="GU28" i="27"/>
  <c r="GT60" i="27"/>
  <c r="GG60" i="27" s="1"/>
  <c r="EM60" i="27"/>
  <c r="GV16" i="27"/>
  <c r="GI16" i="27" s="1"/>
  <c r="EO16" i="27"/>
  <c r="BR64" i="5"/>
  <c r="DY64" i="5"/>
  <c r="GW3" i="27"/>
  <c r="EP3" i="27"/>
  <c r="GU10" i="27"/>
  <c r="EN10" i="27"/>
  <c r="DX89" i="5"/>
  <c r="BQ89" i="5"/>
  <c r="EO10" i="27"/>
  <c r="GV10" i="27"/>
  <c r="GV57" i="27"/>
  <c r="EO57" i="27"/>
  <c r="DX10" i="5"/>
  <c r="BQ10" i="5"/>
  <c r="GV3" i="27"/>
  <c r="EO3" i="27"/>
  <c r="DY16" i="5"/>
  <c r="BR16" i="5"/>
  <c r="GW12" i="27"/>
  <c r="EP12" i="27"/>
  <c r="GS47" i="27"/>
  <c r="EL47" i="27"/>
  <c r="BK69" i="5"/>
  <c r="AL69" i="5" s="1"/>
  <c r="DR69" i="5"/>
  <c r="BV39" i="23"/>
  <c r="EC39" i="23"/>
  <c r="DP39" i="23" s="1"/>
  <c r="BR74" i="5"/>
  <c r="DY74" i="5"/>
  <c r="CW3" i="23"/>
  <c r="AN158" i="3"/>
  <c r="EM109" i="27"/>
  <c r="GT109" i="27"/>
  <c r="GG109" i="27" s="1"/>
  <c r="ED3" i="23"/>
  <c r="DQ3" i="23" s="1"/>
  <c r="BW3" i="23"/>
  <c r="BW110" i="23"/>
  <c r="ED110" i="23"/>
  <c r="DQ110" i="23" s="1"/>
  <c r="DZ8" i="5"/>
  <c r="BS8" i="5"/>
  <c r="BP70" i="5"/>
  <c r="DW70" i="5"/>
  <c r="DJ70" i="5" s="1"/>
  <c r="BP107" i="5"/>
  <c r="DW107" i="5"/>
  <c r="DJ107" i="5" s="1"/>
  <c r="BV17" i="23"/>
  <c r="EC17" i="23"/>
  <c r="EC70" i="23"/>
  <c r="BV70" i="23"/>
  <c r="GS35" i="27"/>
  <c r="EL35" i="27"/>
  <c r="GU31" i="27"/>
  <c r="EN31" i="27"/>
  <c r="EN5" i="27"/>
  <c r="GU5" i="27"/>
  <c r="DW98" i="5"/>
  <c r="BP98" i="5"/>
  <c r="EN57" i="27"/>
  <c r="GU57" i="27"/>
  <c r="GV70" i="27"/>
  <c r="EO70" i="27"/>
  <c r="FM47" i="27"/>
  <c r="S5" i="12" s="1"/>
  <c r="FN47" i="27"/>
  <c r="S11" i="13" s="1"/>
  <c r="AA46" i="3" s="1"/>
  <c r="DY3" i="5"/>
  <c r="BR3" i="5"/>
  <c r="BW50" i="23"/>
  <c r="ED50" i="23"/>
  <c r="GS103" i="27"/>
  <c r="EL103" i="27"/>
  <c r="FI30" i="27"/>
  <c r="FP85" i="27"/>
  <c r="DL124" i="5"/>
  <c r="FH20" i="27"/>
  <c r="CN65" i="27"/>
  <c r="CX65" i="27" s="1"/>
  <c r="GR65" i="27" s="1"/>
  <c r="GF65" i="27" s="1"/>
  <c r="DS38" i="5"/>
  <c r="BL38" i="5"/>
  <c r="DL153" i="5"/>
  <c r="CS50" i="23"/>
  <c r="DE51" i="5"/>
  <c r="AN131" i="3"/>
  <c r="AN168" i="3"/>
  <c r="EP84" i="27"/>
  <c r="GW84" i="27"/>
  <c r="BV47" i="23"/>
  <c r="EC47" i="23"/>
  <c r="AN172" i="3"/>
  <c r="FP111" i="27"/>
  <c r="CN112" i="27"/>
  <c r="CX112" i="27" s="1"/>
  <c r="GE112" i="27" s="1"/>
  <c r="AN195" i="3"/>
  <c r="AL176" i="5"/>
  <c r="CQ66" i="23"/>
  <c r="CO43" i="27"/>
  <c r="AN41" i="3"/>
  <c r="AN110" i="3"/>
  <c r="AN116" i="5"/>
  <c r="AN126" i="3"/>
  <c r="AN21" i="3"/>
  <c r="AN152" i="3"/>
  <c r="DU112" i="23"/>
  <c r="DH112" i="23" s="1"/>
  <c r="BN112" i="23"/>
  <c r="AO112" i="23" s="1"/>
  <c r="FN5" i="27"/>
  <c r="S5" i="13" s="1"/>
  <c r="AA4" i="3" s="1"/>
  <c r="FP5" i="27"/>
  <c r="FO5" i="27"/>
  <c r="BV48" i="23"/>
  <c r="EC48" i="23"/>
  <c r="DV103" i="5"/>
  <c r="BO103" i="5"/>
  <c r="CU104" i="23"/>
  <c r="CY104" i="23"/>
  <c r="GU47" i="27"/>
  <c r="EN47" i="27"/>
  <c r="AK142" i="5"/>
  <c r="DL164" i="5"/>
  <c r="AB143" i="5"/>
  <c r="BN143" i="5" s="1"/>
  <c r="AR143" i="5" s="1"/>
  <c r="AN164" i="5"/>
  <c r="DD116" i="5"/>
  <c r="CQ5" i="23"/>
  <c r="FI6" i="27"/>
  <c r="EO38" i="27"/>
  <c r="FJ44" i="27"/>
  <c r="BR55" i="23"/>
  <c r="CL3" i="5"/>
  <c r="DF172" i="5"/>
  <c r="CR70" i="5"/>
  <c r="V50" i="23"/>
  <c r="AF50" i="23" s="1"/>
  <c r="AG50" i="23" s="1"/>
  <c r="BS50" i="23" s="1"/>
  <c r="R88" i="5"/>
  <c r="CW71" i="23"/>
  <c r="DZ86" i="5"/>
  <c r="FI20" i="27"/>
  <c r="DV75" i="5"/>
  <c r="EP65" i="27"/>
  <c r="DQ104" i="23"/>
  <c r="FK54" i="27"/>
  <c r="CQ82" i="23"/>
  <c r="DI44" i="23"/>
  <c r="EO80" i="27"/>
  <c r="FK30" i="27"/>
  <c r="FI45" i="27"/>
  <c r="AM136" i="5"/>
  <c r="CR17" i="23"/>
  <c r="DG156" i="5"/>
  <c r="CT28" i="5"/>
  <c r="CT174" i="5"/>
  <c r="DG151" i="5"/>
  <c r="BP101" i="5"/>
  <c r="DK54" i="5"/>
  <c r="W104" i="23"/>
  <c r="BX61" i="23"/>
  <c r="GT104" i="27"/>
  <c r="GG104" i="27" s="1"/>
  <c r="EM104" i="27"/>
  <c r="GS106" i="27"/>
  <c r="EL106" i="27"/>
  <c r="EB34" i="23"/>
  <c r="DO34" i="23" s="1"/>
  <c r="BU34" i="23"/>
  <c r="EL105" i="27"/>
  <c r="GS105" i="27"/>
  <c r="GS87" i="27"/>
  <c r="EL87" i="27"/>
  <c r="BU31" i="23"/>
  <c r="EB31" i="23"/>
  <c r="DO31" i="23" s="1"/>
  <c r="DC120" i="5"/>
  <c r="DD120" i="5"/>
  <c r="EN34" i="27"/>
  <c r="GU34" i="27"/>
  <c r="FN28" i="27"/>
  <c r="S8" i="13" s="1"/>
  <c r="AA27" i="3" s="1"/>
  <c r="FP28" i="27"/>
  <c r="FO28" i="27"/>
  <c r="S7" i="14" s="1"/>
  <c r="AD27" i="3" s="1"/>
  <c r="EA79" i="23"/>
  <c r="BT79" i="23"/>
  <c r="EE34" i="23"/>
  <c r="BX34" i="23"/>
  <c r="EJ31" i="27"/>
  <c r="GQ31" i="27"/>
  <c r="DU159" i="5"/>
  <c r="DI159" i="5" s="1"/>
  <c r="DG116" i="5"/>
  <c r="CO83" i="27"/>
  <c r="FK23" i="27"/>
  <c r="FK65" i="27"/>
  <c r="CO111" i="27"/>
  <c r="CN44" i="27"/>
  <c r="CX44" i="27" s="1"/>
  <c r="GE44" i="27" s="1"/>
  <c r="FJ109" i="27"/>
  <c r="DM146" i="5"/>
  <c r="CO22" i="27"/>
  <c r="CS4" i="5"/>
  <c r="DX59" i="23"/>
  <c r="CO77" i="27"/>
  <c r="DD171" i="5"/>
  <c r="AK178" i="5"/>
  <c r="DT18" i="5"/>
  <c r="GM27" i="27"/>
  <c r="FZ27" i="27" s="1"/>
  <c r="W85" i="23"/>
  <c r="DE173" i="5"/>
  <c r="CT27" i="5"/>
  <c r="DM132" i="5"/>
  <c r="DG180" i="5"/>
  <c r="CO66" i="27"/>
  <c r="CN26" i="27"/>
  <c r="CX26" i="27" s="1"/>
  <c r="GE26" i="27" s="1"/>
  <c r="FJ38" i="27"/>
  <c r="FN19" i="27"/>
  <c r="S17" i="13" s="1"/>
  <c r="AA18" i="3" s="1"/>
  <c r="CN96" i="27"/>
  <c r="CX96" i="27" s="1"/>
  <c r="GE96" i="27" s="1"/>
  <c r="CN51" i="27"/>
  <c r="CX51" i="27" s="1"/>
  <c r="GE51" i="27" s="1"/>
  <c r="CO106" i="27"/>
  <c r="CO75" i="27"/>
  <c r="R61" i="5"/>
  <c r="CX93" i="23"/>
  <c r="AN160" i="5"/>
  <c r="CN40" i="5"/>
  <c r="AL145" i="5"/>
  <c r="CS17" i="23"/>
  <c r="EA3" i="23"/>
  <c r="CK42" i="5"/>
  <c r="CO61" i="27"/>
  <c r="CW104" i="23"/>
  <c r="AB132" i="5"/>
  <c r="BN132" i="5" s="1"/>
  <c r="AQ132" i="5" s="1"/>
  <c r="DY13" i="5"/>
  <c r="CO28" i="27"/>
  <c r="EP34" i="27"/>
  <c r="GW34" i="27"/>
  <c r="FM106" i="27"/>
  <c r="S17" i="12" s="1"/>
  <c r="X105" i="3" s="1"/>
  <c r="FN106" i="27"/>
  <c r="EB5" i="23"/>
  <c r="BU5" i="23"/>
  <c r="CV79" i="23"/>
  <c r="EP48" i="27"/>
  <c r="GW48" i="27"/>
  <c r="FQ28" i="27"/>
  <c r="GM99" i="27"/>
  <c r="FZ99" i="27" s="1"/>
  <c r="EF99" i="27"/>
  <c r="DG99" i="27" s="1"/>
  <c r="FM87" i="27"/>
  <c r="S4" i="12" s="1"/>
  <c r="AJ120" i="5"/>
  <c r="AK120" i="5"/>
  <c r="DW38" i="5"/>
  <c r="DJ38" i="5" s="1"/>
  <c r="BP38" i="5"/>
  <c r="BM33" i="5"/>
  <c r="DT33" i="5"/>
  <c r="FH26" i="27"/>
  <c r="FI44" i="27"/>
  <c r="CT57" i="5"/>
  <c r="CN111" i="27"/>
  <c r="CX111" i="27" s="1"/>
  <c r="GR111" i="27" s="1"/>
  <c r="GF111" i="27" s="1"/>
  <c r="CO11" i="27"/>
  <c r="DH129" i="5"/>
  <c r="CO105" i="27"/>
  <c r="DM130" i="5"/>
  <c r="DM125" i="5"/>
  <c r="V69" i="23"/>
  <c r="AF69" i="23" s="1"/>
  <c r="DZ69" i="23" s="1"/>
  <c r="DH138" i="5"/>
  <c r="FO99" i="27"/>
  <c r="S18" i="14" s="1"/>
  <c r="AD98" i="3" s="1"/>
  <c r="FI56" i="27"/>
  <c r="CR85" i="5"/>
  <c r="AN83" i="3"/>
  <c r="AN194" i="3"/>
  <c r="AN162" i="3"/>
  <c r="EL79" i="27"/>
  <c r="GS79" i="27"/>
  <c r="EN35" i="27"/>
  <c r="GU35" i="27"/>
  <c r="EM34" i="27"/>
  <c r="GT34" i="27"/>
  <c r="EM28" i="27"/>
  <c r="GT28" i="27"/>
  <c r="EL99" i="27"/>
  <c r="GS99" i="27"/>
  <c r="GT31" i="27"/>
  <c r="EM31" i="27"/>
  <c r="GT5" i="27"/>
  <c r="EM5" i="27"/>
  <c r="DS30" i="5"/>
  <c r="BL30" i="5"/>
  <c r="BO85" i="5"/>
  <c r="DV85" i="5"/>
  <c r="CV104" i="23"/>
  <c r="CT14" i="5"/>
  <c r="DL142" i="5"/>
  <c r="AL124" i="5"/>
  <c r="DG139" i="5"/>
  <c r="CT61" i="5"/>
  <c r="AK51" i="5"/>
  <c r="C52" i="7" s="1"/>
  <c r="V66" i="23"/>
  <c r="AF66" i="23" s="1"/>
  <c r="AG66" i="23" s="1"/>
  <c r="BS66" i="23" s="1"/>
  <c r="CS66" i="23"/>
  <c r="BR109" i="23"/>
  <c r="DI131" i="5"/>
  <c r="FQ80" i="27"/>
  <c r="AN39" i="3"/>
  <c r="CT102" i="5"/>
  <c r="AN71" i="3"/>
  <c r="CV80" i="23"/>
  <c r="DK158" i="5"/>
  <c r="V53" i="23"/>
  <c r="AF53" i="23" s="1"/>
  <c r="DM53" i="23" s="1"/>
  <c r="GM76" i="27"/>
  <c r="FZ76" i="27" s="1"/>
  <c r="AK124" i="5"/>
  <c r="DG162" i="5"/>
  <c r="CL15" i="5"/>
  <c r="AN191" i="3"/>
  <c r="CM56" i="5"/>
  <c r="AN42" i="3"/>
  <c r="AN187" i="3"/>
  <c r="AN188" i="3"/>
  <c r="DF159" i="5"/>
  <c r="V61" i="23"/>
  <c r="AF61" i="23" s="1"/>
  <c r="DZ61" i="23" s="1"/>
  <c r="DN61" i="23" s="1"/>
  <c r="W13" i="6"/>
  <c r="DD146" i="5"/>
  <c r="CN7" i="27"/>
  <c r="CX7" i="27" s="1"/>
  <c r="GR7" i="27" s="1"/>
  <c r="AN180" i="3"/>
  <c r="AN45" i="3"/>
  <c r="FJ50" i="27"/>
  <c r="FH61" i="27"/>
  <c r="AN10" i="3"/>
  <c r="AN23" i="3"/>
  <c r="DK121" i="5"/>
  <c r="CO36" i="27"/>
  <c r="CK33" i="5"/>
  <c r="AN120" i="3"/>
  <c r="V40" i="23"/>
  <c r="AF40" i="23" s="1"/>
  <c r="DZ40" i="23" s="1"/>
  <c r="CO46" i="27"/>
  <c r="DM124" i="5"/>
  <c r="FI96" i="27"/>
  <c r="FI91" i="27"/>
  <c r="AN56" i="3"/>
  <c r="AN13" i="3"/>
  <c r="AN149" i="3"/>
  <c r="CT83" i="5"/>
  <c r="FH78" i="27"/>
  <c r="FH16" i="27"/>
  <c r="AN111" i="3"/>
  <c r="AN19" i="3"/>
  <c r="AK146" i="5"/>
  <c r="BQ29" i="5"/>
  <c r="DX29" i="5"/>
  <c r="CS29" i="27"/>
  <c r="ET29" i="27" s="1"/>
  <c r="FH29" i="27" s="1"/>
  <c r="DV5" i="23"/>
  <c r="DI5" i="23" s="1"/>
  <c r="BO5" i="23"/>
  <c r="AP5" i="23" s="1"/>
  <c r="BT77" i="23"/>
  <c r="EA77" i="23"/>
  <c r="BR61" i="5"/>
  <c r="DY61" i="5"/>
  <c r="DQ77" i="5"/>
  <c r="BJ77" i="5"/>
  <c r="BW97" i="23"/>
  <c r="ED97" i="23"/>
  <c r="GS77" i="27"/>
  <c r="EL77" i="27"/>
  <c r="GW61" i="27"/>
  <c r="EP61" i="27"/>
  <c r="DP18" i="5"/>
  <c r="DC18" i="5" s="1"/>
  <c r="V21" i="6" s="1"/>
  <c r="BI18" i="5"/>
  <c r="AJ18" i="5" s="1"/>
  <c r="C19" i="6" s="1"/>
  <c r="F19" i="6" s="1"/>
  <c r="BK96" i="5"/>
  <c r="AL96" i="5" s="1"/>
  <c r="DR96" i="5"/>
  <c r="DE96" i="5" s="1"/>
  <c r="BQ30" i="23"/>
  <c r="DX30" i="23"/>
  <c r="BO86" i="23"/>
  <c r="DV86" i="23"/>
  <c r="DV46" i="23"/>
  <c r="BO46" i="23"/>
  <c r="BT71" i="23"/>
  <c r="EA71" i="23"/>
  <c r="BR106" i="5"/>
  <c r="DY106" i="5"/>
  <c r="DV17" i="23"/>
  <c r="DI17" i="23" s="1"/>
  <c r="BO17" i="23"/>
  <c r="AQ17" i="23" s="1"/>
  <c r="Q17" i="23" s="1"/>
  <c r="R17" i="23" s="1"/>
  <c r="DH131" i="5"/>
  <c r="FI50" i="27"/>
  <c r="Q87" i="5"/>
  <c r="AA87" i="5" s="1"/>
  <c r="AB87" i="5" s="1"/>
  <c r="BN87" i="5" s="1"/>
  <c r="CR78" i="23"/>
  <c r="CQ78" i="23"/>
  <c r="FJ39" i="27"/>
  <c r="FH96" i="27"/>
  <c r="CS61" i="5"/>
  <c r="CN79" i="27"/>
  <c r="CX79" i="27" s="1"/>
  <c r="GR79" i="27" s="1"/>
  <c r="FH110" i="27"/>
  <c r="DL127" i="5"/>
  <c r="FQ106" i="27"/>
  <c r="CX98" i="23"/>
  <c r="FJ102" i="27"/>
  <c r="DL34" i="5"/>
  <c r="DH155" i="5"/>
  <c r="AN85" i="3"/>
  <c r="CN86" i="27"/>
  <c r="CX86" i="27" s="1"/>
  <c r="GR86" i="27" s="1"/>
  <c r="GF86" i="27" s="1"/>
  <c r="DK138" i="5"/>
  <c r="R47" i="5"/>
  <c r="CV67" i="23"/>
  <c r="FO97" i="27"/>
  <c r="CS61" i="23"/>
  <c r="DE169" i="5"/>
  <c r="CT134" i="5"/>
  <c r="EP27" i="27"/>
  <c r="V29" i="5"/>
  <c r="BW29" i="5" s="1"/>
  <c r="CK29" i="5" s="1"/>
  <c r="CW93" i="23"/>
  <c r="CK110" i="5"/>
  <c r="BL99" i="5"/>
  <c r="GV61" i="27"/>
  <c r="GU79" i="27"/>
  <c r="CP44" i="23"/>
  <c r="AM133" i="5"/>
  <c r="CL110" i="5"/>
  <c r="AK161" i="5"/>
  <c r="CR36" i="5"/>
  <c r="CS168" i="5"/>
  <c r="GW28" i="27"/>
  <c r="DG168" i="5"/>
  <c r="DM120" i="5"/>
  <c r="CX80" i="23"/>
  <c r="AN14" i="3"/>
  <c r="R102" i="5"/>
  <c r="AN38" i="3"/>
  <c r="FK76" i="27"/>
  <c r="AN199" i="3"/>
  <c r="FK112" i="27"/>
  <c r="AN132" i="3"/>
  <c r="AN64" i="3"/>
  <c r="AN90" i="3"/>
  <c r="AN69" i="3"/>
  <c r="AN144" i="3"/>
  <c r="CN45" i="27"/>
  <c r="CX45" i="27" s="1"/>
  <c r="GR45" i="27" s="1"/>
  <c r="AN198" i="3"/>
  <c r="AN166" i="3"/>
  <c r="AN156" i="3"/>
  <c r="CN25" i="27"/>
  <c r="CX25" i="27" s="1"/>
  <c r="GE25" i="27" s="1"/>
  <c r="AN61" i="3"/>
  <c r="CQ68" i="5"/>
  <c r="AN88" i="3"/>
  <c r="AN25" i="3"/>
  <c r="AN80" i="3"/>
  <c r="BW61" i="23"/>
  <c r="ED61" i="23"/>
  <c r="EM73" i="27"/>
  <c r="GT73" i="27"/>
  <c r="GG73" i="27" s="1"/>
  <c r="BX110" i="23"/>
  <c r="EE110" i="23"/>
  <c r="EG21" i="27"/>
  <c r="GN21" i="27"/>
  <c r="BL18" i="5"/>
  <c r="DS18" i="5"/>
  <c r="DP45" i="5"/>
  <c r="DC45" i="5" s="1"/>
  <c r="BI45" i="5"/>
  <c r="AJ45" i="5" s="1"/>
  <c r="C46" i="6" s="1"/>
  <c r="GV95" i="27"/>
  <c r="EO95" i="27"/>
  <c r="BS100" i="5"/>
  <c r="DZ100" i="5"/>
  <c r="DX29" i="23"/>
  <c r="BQ29" i="23"/>
  <c r="BR39" i="23"/>
  <c r="DY39" i="23"/>
  <c r="DW22" i="23"/>
  <c r="BP22" i="23"/>
  <c r="DW65" i="23"/>
  <c r="BP65" i="23"/>
  <c r="BU73" i="23"/>
  <c r="EB73" i="23"/>
  <c r="CU65" i="23"/>
  <c r="CV65" i="23" s="1"/>
  <c r="DV21" i="23"/>
  <c r="BO21" i="23"/>
  <c r="BJ43" i="5"/>
  <c r="DQ43" i="5"/>
  <c r="BK70" i="5"/>
  <c r="DR70" i="5"/>
  <c r="ED94" i="23"/>
  <c r="BW94" i="23"/>
  <c r="DZ83" i="5"/>
  <c r="BS83" i="5"/>
  <c r="BJ17" i="5"/>
  <c r="DQ17" i="5"/>
  <c r="BQ24" i="5"/>
  <c r="DX24" i="5"/>
  <c r="GM90" i="27"/>
  <c r="FZ90" i="27" s="1"/>
  <c r="EF90" i="27"/>
  <c r="DG90" i="27" s="1"/>
  <c r="DZ14" i="5"/>
  <c r="BS14" i="5"/>
  <c r="EA44" i="23"/>
  <c r="BT44" i="23"/>
  <c r="BK22" i="5"/>
  <c r="DR22" i="5"/>
  <c r="BR44" i="5"/>
  <c r="DY44" i="5"/>
  <c r="EM38" i="27"/>
  <c r="GT38" i="27"/>
  <c r="GG38" i="27" s="1"/>
  <c r="EL97" i="27"/>
  <c r="GS97" i="27"/>
  <c r="DX18" i="23"/>
  <c r="BQ18" i="23"/>
  <c r="CN11" i="27"/>
  <c r="CX11" i="27" s="1"/>
  <c r="GE11" i="27" s="1"/>
  <c r="EG45" i="27"/>
  <c r="DI45" i="27" s="1"/>
  <c r="AJ45" i="27" s="1"/>
  <c r="AK45" i="27" s="1"/>
  <c r="GN45" i="27"/>
  <c r="GB45" i="27" s="1"/>
  <c r="GU52" i="27"/>
  <c r="EN52" i="27"/>
  <c r="EA65" i="23"/>
  <c r="BT65" i="23"/>
  <c r="EM61" i="27"/>
  <c r="GT61" i="27"/>
  <c r="GG61" i="27" s="1"/>
  <c r="DI143" i="5"/>
  <c r="CS78" i="23"/>
  <c r="FP11" i="27"/>
  <c r="DE134" i="5"/>
  <c r="GW35" i="27"/>
  <c r="FK111" i="27"/>
  <c r="AN140" i="5"/>
  <c r="CV101" i="23"/>
  <c r="AB141" i="5"/>
  <c r="BN141" i="5" s="1"/>
  <c r="AS141" i="5" s="1"/>
  <c r="DK127" i="5"/>
  <c r="GM25" i="27"/>
  <c r="FZ25" i="27" s="1"/>
  <c r="DG124" i="5"/>
  <c r="GQ62" i="27"/>
  <c r="FN15" i="27"/>
  <c r="FK41" i="27"/>
  <c r="CY93" i="23"/>
  <c r="CW101" i="23"/>
  <c r="BL41" i="5"/>
  <c r="FP97" i="27"/>
  <c r="CS134" i="5"/>
  <c r="AA29" i="23"/>
  <c r="CB29" i="23" s="1"/>
  <c r="CP29" i="23" s="1"/>
  <c r="CN110" i="5"/>
  <c r="AK23" i="5"/>
  <c r="C24" i="7" s="1"/>
  <c r="BU58" i="23"/>
  <c r="EA84" i="23"/>
  <c r="DQ69" i="5"/>
  <c r="DD69" i="5" s="1"/>
  <c r="FO56" i="27"/>
  <c r="CL77" i="5"/>
  <c r="FN45" i="27"/>
  <c r="CO85" i="27"/>
  <c r="R92" i="5"/>
  <c r="CX108" i="23"/>
  <c r="FK50" i="27"/>
  <c r="Q56" i="5"/>
  <c r="AA56" i="5" s="1"/>
  <c r="AB56" i="5" s="1"/>
  <c r="BN56" i="5" s="1"/>
  <c r="CN56" i="27"/>
  <c r="CX56" i="27" s="1"/>
  <c r="CY56" i="27" s="1"/>
  <c r="EJ49" i="27"/>
  <c r="CQ44" i="23"/>
  <c r="FQ73" i="27"/>
  <c r="BX40" i="23"/>
  <c r="FN80" i="27"/>
  <c r="FN97" i="27"/>
  <c r="FJ15" i="27"/>
  <c r="AN174" i="3"/>
  <c r="FJ91" i="27"/>
  <c r="AN148" i="3"/>
  <c r="AN182" i="3"/>
  <c r="AN155" i="3"/>
  <c r="AN68" i="3"/>
  <c r="AN95" i="3"/>
  <c r="DS53" i="5"/>
  <c r="BL53" i="5"/>
  <c r="EP93" i="27"/>
  <c r="GW93" i="27"/>
  <c r="GV13" i="27"/>
  <c r="EO13" i="27"/>
  <c r="DV65" i="5"/>
  <c r="BO65" i="5"/>
  <c r="GU6" i="27"/>
  <c r="EN6" i="27"/>
  <c r="DV99" i="5"/>
  <c r="BO99" i="5"/>
  <c r="GN17" i="27"/>
  <c r="EG17" i="27"/>
  <c r="DQ98" i="5"/>
  <c r="BJ98" i="5"/>
  <c r="BN108" i="23"/>
  <c r="AO108" i="23" s="1"/>
  <c r="DU108" i="23"/>
  <c r="DH108" i="23" s="1"/>
  <c r="GS53" i="27"/>
  <c r="EL53" i="27"/>
  <c r="EP77" i="27"/>
  <c r="GW77" i="27"/>
  <c r="EA41" i="23"/>
  <c r="BT41" i="23"/>
  <c r="BO71" i="5"/>
  <c r="DV71" i="5"/>
  <c r="EG33" i="27"/>
  <c r="DK33" i="27" s="1"/>
  <c r="GN33" i="27"/>
  <c r="GB33" i="27" s="1"/>
  <c r="GS110" i="27"/>
  <c r="EL110" i="27"/>
  <c r="EJ39" i="27"/>
  <c r="GQ39" i="27"/>
  <c r="EE101" i="23"/>
  <c r="BX101" i="23"/>
  <c r="BK50" i="5"/>
  <c r="DR50" i="5"/>
  <c r="DP88" i="5"/>
  <c r="DC88" i="5" s="1"/>
  <c r="BI88" i="5"/>
  <c r="AJ88" i="5" s="1"/>
  <c r="C89" i="6" s="1"/>
  <c r="GV44" i="27"/>
  <c r="EO44" i="27"/>
  <c r="GW102" i="27"/>
  <c r="EP102" i="27"/>
  <c r="BI107" i="5"/>
  <c r="AJ107" i="5" s="1"/>
  <c r="C108" i="6" s="1"/>
  <c r="DP107" i="5"/>
  <c r="DC107" i="5" s="1"/>
  <c r="FG90" i="27"/>
  <c r="FH90" i="27"/>
  <c r="GW68" i="27"/>
  <c r="EP68" i="27"/>
  <c r="DS29" i="5"/>
  <c r="BL29" i="5"/>
  <c r="BT109" i="23"/>
  <c r="EA109" i="23"/>
  <c r="GQ26" i="27"/>
  <c r="EJ26" i="27"/>
  <c r="GS101" i="27"/>
  <c r="EL101" i="27"/>
  <c r="BX84" i="23"/>
  <c r="EE84" i="23"/>
  <c r="BP97" i="23"/>
  <c r="DW97" i="23"/>
  <c r="BP15" i="23"/>
  <c r="DW15" i="23"/>
  <c r="BO33" i="23"/>
  <c r="DV33" i="23"/>
  <c r="BW107" i="23"/>
  <c r="ED107" i="23"/>
  <c r="W68" i="23"/>
  <c r="DY26" i="23"/>
  <c r="BR26" i="23"/>
  <c r="DZ91" i="5"/>
  <c r="BS91" i="5"/>
  <c r="FH12" i="27"/>
  <c r="FI102" i="27"/>
  <c r="FP19" i="27"/>
  <c r="AM140" i="5"/>
  <c r="W5" i="23"/>
  <c r="GN23" i="27"/>
  <c r="CO18" i="27"/>
  <c r="FO15" i="27"/>
  <c r="Q66" i="5"/>
  <c r="AA66" i="5" s="1"/>
  <c r="AB66" i="5" s="1"/>
  <c r="BN66" i="5" s="1"/>
  <c r="CR134" i="5"/>
  <c r="FI21" i="27"/>
  <c r="FQ27" i="27"/>
  <c r="BL108" i="5"/>
  <c r="CK45" i="5"/>
  <c r="AL133" i="5"/>
  <c r="DV11" i="5"/>
  <c r="CN39" i="27"/>
  <c r="CX39" i="27" s="1"/>
  <c r="GE39" i="27" s="1"/>
  <c r="R46" i="5"/>
  <c r="DM175" i="5"/>
  <c r="DL141" i="5"/>
  <c r="DM127" i="5"/>
  <c r="AN36" i="3"/>
  <c r="AN159" i="3"/>
  <c r="AN108" i="3"/>
  <c r="CN91" i="27"/>
  <c r="CX91" i="27" s="1"/>
  <c r="GR91" i="27" s="1"/>
  <c r="CL4" i="5"/>
  <c r="FN26" i="27"/>
  <c r="CO63" i="27"/>
  <c r="AN3" i="3"/>
  <c r="AN37" i="3"/>
  <c r="DG120" i="5"/>
  <c r="DS81" i="5"/>
  <c r="BL81" i="5"/>
  <c r="DY81" i="23"/>
  <c r="BR81" i="23"/>
  <c r="BO78" i="23"/>
  <c r="DV78" i="23"/>
  <c r="DI78" i="23" s="1"/>
  <c r="BP71" i="23"/>
  <c r="DW71" i="23"/>
  <c r="EJ108" i="27"/>
  <c r="GQ108" i="27"/>
  <c r="GS71" i="27"/>
  <c r="EL71" i="27"/>
  <c r="DZ61" i="5"/>
  <c r="BS61" i="5"/>
  <c r="BV24" i="23"/>
  <c r="EC24" i="23"/>
  <c r="DP24" i="23" s="1"/>
  <c r="EN24" i="27"/>
  <c r="GU24" i="27"/>
  <c r="BN29" i="23"/>
  <c r="AO29" i="23" s="1"/>
  <c r="DU29" i="23"/>
  <c r="DH29" i="23" s="1"/>
  <c r="BU6" i="23"/>
  <c r="EB6" i="23"/>
  <c r="BX14" i="23"/>
  <c r="EE14" i="23"/>
  <c r="BO36" i="23"/>
  <c r="AP36" i="23" s="1"/>
  <c r="DV36" i="23"/>
  <c r="DI36" i="23" s="1"/>
  <c r="GW111" i="27"/>
  <c r="EP111" i="27"/>
  <c r="DR65" i="5"/>
  <c r="BK65" i="5"/>
  <c r="BJ21" i="5"/>
  <c r="DQ21" i="5"/>
  <c r="GQ81" i="27"/>
  <c r="EJ81" i="27"/>
  <c r="DW61" i="5"/>
  <c r="DJ61" i="5" s="1"/>
  <c r="BP61" i="5"/>
  <c r="DX61" i="23"/>
  <c r="BQ61" i="23"/>
  <c r="DT39" i="5"/>
  <c r="BM39" i="5"/>
  <c r="DJ5" i="5"/>
  <c r="V5" i="13" s="1"/>
  <c r="W5" i="13" s="1"/>
  <c r="DL5" i="5"/>
  <c r="DK5" i="5"/>
  <c r="V6" i="14" s="1"/>
  <c r="W6" i="14" s="1"/>
  <c r="BN18" i="23"/>
  <c r="AO18" i="23" s="1"/>
  <c r="DU18" i="23"/>
  <c r="DH18" i="23" s="1"/>
  <c r="GT49" i="27"/>
  <c r="EM49" i="27"/>
  <c r="CP92" i="23"/>
  <c r="FN103" i="27"/>
  <c r="S15" i="13" s="1"/>
  <c r="AA102" i="3" s="1"/>
  <c r="FP103" i="27"/>
  <c r="FO103" i="27"/>
  <c r="S10" i="14" s="1"/>
  <c r="AD102" i="3" s="1"/>
  <c r="AM142" i="5"/>
  <c r="AN142" i="5"/>
  <c r="FQ85" i="27"/>
  <c r="FH41" i="27"/>
  <c r="FO22" i="27"/>
  <c r="FO73" i="27"/>
  <c r="FH6" i="27"/>
  <c r="CN50" i="27"/>
  <c r="CX50" i="27" s="1"/>
  <c r="GE50" i="27" s="1"/>
  <c r="CN15" i="27"/>
  <c r="CX15" i="27" s="1"/>
  <c r="CY15" i="27" s="1"/>
  <c r="CN57" i="27"/>
  <c r="CX57" i="27" s="1"/>
  <c r="GE57" i="27" s="1"/>
  <c r="FI43" i="27"/>
  <c r="CN87" i="5"/>
  <c r="CM77" i="5"/>
  <c r="FJ69" i="27"/>
  <c r="EL63" i="27"/>
  <c r="CS40" i="23"/>
  <c r="FQ54" i="27"/>
  <c r="CM3" i="5"/>
  <c r="CR117" i="5"/>
  <c r="FK7" i="27"/>
  <c r="FP66" i="27"/>
  <c r="CN54" i="27"/>
  <c r="CX54" i="27" s="1"/>
  <c r="GE54" i="27" s="1"/>
  <c r="CS82" i="5"/>
  <c r="CY5" i="23"/>
  <c r="CW58" i="23"/>
  <c r="FP105" i="27"/>
  <c r="CO99" i="27"/>
  <c r="F52" i="31"/>
  <c r="C50" i="33" s="1"/>
  <c r="FJ54" i="27"/>
  <c r="FP4" i="27"/>
  <c r="DU155" i="5"/>
  <c r="DI155" i="5" s="1"/>
  <c r="CV35" i="23"/>
  <c r="V14" i="23"/>
  <c r="AF14" i="23" s="1"/>
  <c r="AG14" i="23" s="1"/>
  <c r="BS14" i="23" s="1"/>
  <c r="CN66" i="5"/>
  <c r="CS43" i="23"/>
  <c r="DC169" i="5"/>
  <c r="R97" i="5"/>
  <c r="S13" i="6"/>
  <c r="F28" i="3" s="1"/>
  <c r="CL56" i="5"/>
  <c r="CV111" i="23"/>
  <c r="AB164" i="5"/>
  <c r="BN164" i="5" s="1"/>
  <c r="AO164" i="5" s="1"/>
  <c r="CV70" i="23"/>
  <c r="DT86" i="5"/>
  <c r="CY34" i="23"/>
  <c r="DS45" i="5"/>
  <c r="CS60" i="5"/>
  <c r="DF136" i="5"/>
  <c r="DK169" i="5"/>
  <c r="AK176" i="5"/>
  <c r="CQ51" i="5"/>
  <c r="FN85" i="27"/>
  <c r="DK157" i="5"/>
  <c r="DG138" i="5"/>
  <c r="FH10" i="27"/>
  <c r="DE168" i="5"/>
  <c r="CT168" i="5"/>
  <c r="FN69" i="27"/>
  <c r="CO30" i="27"/>
  <c r="DE151" i="5"/>
  <c r="AQ138" i="5"/>
  <c r="V42" i="23"/>
  <c r="AF42" i="23" s="1"/>
  <c r="AG42" i="23" s="1"/>
  <c r="BS42" i="23" s="1"/>
  <c r="AT42" i="23" s="1"/>
  <c r="FN54" i="27"/>
  <c r="DF151" i="5"/>
  <c r="DF135" i="5"/>
  <c r="EF35" i="27"/>
  <c r="DG35" i="27" s="1"/>
  <c r="GM35" i="27"/>
  <c r="FZ35" i="27" s="1"/>
  <c r="AK143" i="5"/>
  <c r="AJ143" i="5"/>
  <c r="EJ109" i="27"/>
  <c r="GQ109" i="27"/>
  <c r="AK135" i="5"/>
  <c r="AL135" i="5"/>
  <c r="AN135" i="5"/>
  <c r="AM135" i="5"/>
  <c r="FO85" i="27"/>
  <c r="FP22" i="27"/>
  <c r="FJ6" i="27"/>
  <c r="FH15" i="27"/>
  <c r="FH57" i="27"/>
  <c r="DL140" i="5"/>
  <c r="FK84" i="27"/>
  <c r="Q77" i="5"/>
  <c r="AA77" i="5" s="1"/>
  <c r="DU77" i="5" s="1"/>
  <c r="CV22" i="23"/>
  <c r="CW20" i="23"/>
  <c r="V44" i="23"/>
  <c r="AF44" i="23" s="1"/>
  <c r="DZ44" i="23" s="1"/>
  <c r="CK3" i="5"/>
  <c r="DU166" i="5"/>
  <c r="DI166" i="5" s="1"/>
  <c r="CN78" i="27"/>
  <c r="CX78" i="27" s="1"/>
  <c r="GE78" i="27" s="1"/>
  <c r="FK56" i="27"/>
  <c r="GU43" i="27"/>
  <c r="CX5" i="23"/>
  <c r="CU5" i="23"/>
  <c r="G50" i="33"/>
  <c r="FQ82" i="27"/>
  <c r="CO19" i="27"/>
  <c r="CL66" i="5"/>
  <c r="CT75" i="5"/>
  <c r="DL144" i="5"/>
  <c r="W60" i="23"/>
  <c r="DF169" i="5"/>
  <c r="CT66" i="5"/>
  <c r="AN55" i="3"/>
  <c r="AL171" i="5"/>
  <c r="CN56" i="5"/>
  <c r="CW111" i="23"/>
  <c r="GV55" i="27"/>
  <c r="GI55" i="27" s="1"/>
  <c r="CM110" i="5"/>
  <c r="AL51" i="5"/>
  <c r="BK55" i="5"/>
  <c r="DF168" i="5"/>
  <c r="DY9" i="5"/>
  <c r="EJ90" i="27"/>
  <c r="AN178" i="5"/>
  <c r="DE136" i="5"/>
  <c r="DJ169" i="5"/>
  <c r="AN176" i="5"/>
  <c r="CP8" i="23"/>
  <c r="FJ110" i="27"/>
  <c r="FK78" i="27"/>
  <c r="DL157" i="5"/>
  <c r="CK66" i="5"/>
  <c r="CQ45" i="5"/>
  <c r="DL174" i="5"/>
  <c r="CR168" i="5"/>
  <c r="CS15" i="23"/>
  <c r="DG169" i="5"/>
  <c r="CO79" i="27"/>
  <c r="AN133" i="3"/>
  <c r="DD151" i="5"/>
  <c r="DD135" i="5"/>
  <c r="BO102" i="5"/>
  <c r="DD170" i="5"/>
  <c r="DJ119" i="5"/>
  <c r="DK119" i="5"/>
  <c r="DL119" i="5"/>
  <c r="BI55" i="5"/>
  <c r="AJ55" i="5" s="1"/>
  <c r="C56" i="6" s="1"/>
  <c r="F56" i="6" s="1"/>
  <c r="DP55" i="5"/>
  <c r="DC55" i="5" s="1"/>
  <c r="V14" i="6" s="1"/>
  <c r="DY33" i="23"/>
  <c r="BR33" i="23"/>
  <c r="DC143" i="5"/>
  <c r="DD143" i="5"/>
  <c r="CP102" i="5"/>
  <c r="CQ102" i="5"/>
  <c r="FN22" i="27"/>
  <c r="FK15" i="27"/>
  <c r="DM140" i="5"/>
  <c r="CN77" i="5"/>
  <c r="CN6" i="27"/>
  <c r="CX6" i="27" s="1"/>
  <c r="CY6" i="27" s="1"/>
  <c r="FP54" i="27"/>
  <c r="CS117" i="5"/>
  <c r="CY78" i="23"/>
  <c r="FI78" i="27"/>
  <c r="DG129" i="5"/>
  <c r="FJ56" i="27"/>
  <c r="CW5" i="23"/>
  <c r="FP99" i="27"/>
  <c r="DM169" i="5"/>
  <c r="CM66" i="5"/>
  <c r="DD173" i="5"/>
  <c r="V88" i="23"/>
  <c r="AF88" i="23" s="1"/>
  <c r="DZ88" i="23" s="1"/>
  <c r="CY35" i="23"/>
  <c r="FI8" i="27"/>
  <c r="AK171" i="5"/>
  <c r="GQ98" i="27"/>
  <c r="AL178" i="5"/>
  <c r="AM176" i="5"/>
  <c r="CS35" i="5"/>
  <c r="CR56" i="5"/>
  <c r="CL109" i="5"/>
  <c r="CM60" i="5"/>
  <c r="W41" i="23"/>
  <c r="CT78" i="5"/>
  <c r="CQ62" i="5"/>
  <c r="AP43" i="23"/>
  <c r="DL120" i="5"/>
  <c r="CX102" i="23"/>
  <c r="FI88" i="27"/>
  <c r="AN197" i="3"/>
  <c r="AN169" i="3"/>
  <c r="AN151" i="3"/>
  <c r="AN139" i="3"/>
  <c r="AN170" i="3"/>
  <c r="AN161" i="3"/>
  <c r="AN200" i="3"/>
  <c r="AN196" i="3"/>
  <c r="AN192" i="3"/>
  <c r="AN186" i="3"/>
  <c r="AN184" i="3"/>
  <c r="AN160" i="3"/>
  <c r="AN154" i="3"/>
  <c r="AN150" i="3"/>
  <c r="AN140" i="3"/>
  <c r="AN119" i="3"/>
  <c r="AN124" i="3"/>
  <c r="AN122" i="3"/>
  <c r="AN118" i="3"/>
  <c r="AN116" i="3"/>
  <c r="AN115" i="3"/>
  <c r="AN114" i="3"/>
  <c r="AN113" i="3"/>
  <c r="AN163" i="3"/>
  <c r="AN143" i="3"/>
  <c r="AN138" i="3"/>
  <c r="AN2" i="3"/>
  <c r="AN121" i="3"/>
  <c r="DF158" i="5"/>
  <c r="DU132" i="5"/>
  <c r="DI132" i="5" s="1"/>
  <c r="AN145" i="3"/>
  <c r="AN171" i="3"/>
  <c r="AN153" i="3"/>
  <c r="AN74" i="3"/>
  <c r="AN9" i="3"/>
  <c r="AN5" i="3"/>
  <c r="DJ126" i="5"/>
  <c r="DL126" i="5"/>
  <c r="DK126" i="5"/>
  <c r="GT103" i="27"/>
  <c r="EM103" i="27"/>
  <c r="GT9" i="27"/>
  <c r="GG9" i="27" s="1"/>
  <c r="EM9" i="27"/>
  <c r="CV61" i="23"/>
  <c r="EN48" i="27"/>
  <c r="GU48" i="27"/>
  <c r="CN23" i="27"/>
  <c r="CX23" i="27" s="1"/>
  <c r="GR23" i="27" s="1"/>
  <c r="CN94" i="5"/>
  <c r="AN185" i="3"/>
  <c r="FK70" i="27"/>
  <c r="FK17" i="27"/>
  <c r="CX8" i="23"/>
  <c r="CS42" i="23"/>
  <c r="AN24" i="3"/>
  <c r="AN40" i="3"/>
  <c r="AN179" i="3"/>
  <c r="AN201" i="3"/>
  <c r="DX24" i="23"/>
  <c r="BQ24" i="23"/>
  <c r="ED30" i="23"/>
  <c r="DQ30" i="23" s="1"/>
  <c r="BW30" i="23"/>
  <c r="GV92" i="27"/>
  <c r="EO92" i="27"/>
  <c r="DP66" i="5"/>
  <c r="DC66" i="5" s="1"/>
  <c r="BI66" i="5"/>
  <c r="AJ66" i="5" s="1"/>
  <c r="C67" i="6" s="1"/>
  <c r="CL54" i="5"/>
  <c r="CK54" i="5"/>
  <c r="DX88" i="23"/>
  <c r="BQ88" i="23"/>
  <c r="DY57" i="23"/>
  <c r="BR57" i="23"/>
  <c r="DV40" i="5"/>
  <c r="BO40" i="5"/>
  <c r="BO62" i="5"/>
  <c r="DV62" i="5"/>
  <c r="BS31" i="5"/>
  <c r="DZ31" i="5"/>
  <c r="EE79" i="23"/>
  <c r="BX79" i="23"/>
  <c r="GW55" i="27"/>
  <c r="EP55" i="27"/>
  <c r="BR35" i="23"/>
  <c r="DY35" i="23"/>
  <c r="DK143" i="5"/>
  <c r="DJ143" i="5"/>
  <c r="BU80" i="23"/>
  <c r="EB80" i="23"/>
  <c r="DO80" i="23" s="1"/>
  <c r="BQ30" i="5"/>
  <c r="DX30" i="5"/>
  <c r="DR81" i="5"/>
  <c r="BK81" i="5"/>
  <c r="EL49" i="27"/>
  <c r="GS49" i="27"/>
  <c r="GT17" i="27"/>
  <c r="EM17" i="27"/>
  <c r="EP88" i="27"/>
  <c r="GW88" i="27"/>
  <c r="AJ170" i="5"/>
  <c r="AK170" i="5"/>
  <c r="CS102" i="5"/>
  <c r="CR102" i="5"/>
  <c r="DY96" i="23"/>
  <c r="BR96" i="23"/>
  <c r="BW95" i="23"/>
  <c r="ED95" i="23"/>
  <c r="BU95" i="23"/>
  <c r="EB95" i="23"/>
  <c r="DO95" i="23" s="1"/>
  <c r="FZ54" i="27"/>
  <c r="DS19" i="5"/>
  <c r="BL19" i="5"/>
  <c r="DY6" i="23"/>
  <c r="BR6" i="23"/>
  <c r="EJ91" i="27"/>
  <c r="GQ91" i="27"/>
  <c r="GS69" i="27"/>
  <c r="EL69" i="27"/>
  <c r="BT111" i="23"/>
  <c r="EA111" i="23"/>
  <c r="BR99" i="5"/>
  <c r="DY99" i="5"/>
  <c r="GV30" i="27"/>
  <c r="EO30" i="27"/>
  <c r="EN110" i="27"/>
  <c r="GU110" i="27"/>
  <c r="GT40" i="27"/>
  <c r="GG40" i="27" s="1"/>
  <c r="EM40" i="27"/>
  <c r="GT80" i="27"/>
  <c r="GG80" i="27" s="1"/>
  <c r="EM80" i="27"/>
  <c r="DQ71" i="5"/>
  <c r="BJ71" i="5"/>
  <c r="DR74" i="5"/>
  <c r="BK74" i="5"/>
  <c r="DS57" i="5"/>
  <c r="BL57" i="5"/>
  <c r="CV40" i="23"/>
  <c r="DV68" i="5"/>
  <c r="BO68" i="5"/>
  <c r="BW41" i="23"/>
  <c r="ED41" i="23"/>
  <c r="CV62" i="23"/>
  <c r="AN65" i="3"/>
  <c r="CN90" i="27"/>
  <c r="CX90" i="27" s="1"/>
  <c r="GE90" i="27" s="1"/>
  <c r="AM171" i="5"/>
  <c r="W42" i="23"/>
  <c r="FP73" i="27"/>
  <c r="AN81" i="3"/>
  <c r="CN21" i="27"/>
  <c r="CX21" i="27" s="1"/>
  <c r="GR21" i="27" s="1"/>
  <c r="CW80" i="23"/>
  <c r="AN177" i="3"/>
  <c r="AN190" i="3"/>
  <c r="AN176" i="3"/>
  <c r="CS27" i="5"/>
  <c r="FJ25" i="27"/>
  <c r="BR30" i="23"/>
  <c r="DY30" i="23"/>
  <c r="GV81" i="27"/>
  <c r="GI81" i="27" s="1"/>
  <c r="EO81" i="27"/>
  <c r="BU40" i="23"/>
  <c r="EB40" i="23"/>
  <c r="DO40" i="23" s="1"/>
  <c r="BJ54" i="5"/>
  <c r="DQ54" i="5"/>
  <c r="BP108" i="23"/>
  <c r="DW108" i="23"/>
  <c r="DY88" i="23"/>
  <c r="BR88" i="23"/>
  <c r="CP40" i="5"/>
  <c r="CQ40" i="5" s="1"/>
  <c r="GT3" i="27"/>
  <c r="GG3" i="27" s="1"/>
  <c r="EM3" i="27"/>
  <c r="EP59" i="27"/>
  <c r="GW59" i="27"/>
  <c r="EP104" i="27"/>
  <c r="GW104" i="27"/>
  <c r="CS116" i="5"/>
  <c r="CT116" i="5"/>
  <c r="CR116" i="5"/>
  <c r="BV34" i="23"/>
  <c r="EC34" i="23"/>
  <c r="EA108" i="23"/>
  <c r="BT108" i="23"/>
  <c r="DR11" i="5"/>
  <c r="BK11" i="5"/>
  <c r="DS24" i="5"/>
  <c r="BL24" i="5"/>
  <c r="DY30" i="5"/>
  <c r="BR30" i="5"/>
  <c r="GM88" i="27"/>
  <c r="EF88" i="27"/>
  <c r="BW91" i="23"/>
  <c r="ED91" i="23"/>
  <c r="DS46" i="5"/>
  <c r="BL46" i="5"/>
  <c r="DY77" i="23"/>
  <c r="BR77" i="23"/>
  <c r="BO74" i="5"/>
  <c r="DV74" i="5"/>
  <c r="BT7" i="23"/>
  <c r="EA7" i="23"/>
  <c r="BS97" i="5"/>
  <c r="DZ97" i="5"/>
  <c r="AJ151" i="5"/>
  <c r="AL151" i="5"/>
  <c r="AK151" i="5"/>
  <c r="EO66" i="27"/>
  <c r="GV66" i="27"/>
  <c r="EM99" i="27"/>
  <c r="GT99" i="27"/>
  <c r="GG99" i="27" s="1"/>
  <c r="DY90" i="5"/>
  <c r="BR90" i="5"/>
  <c r="BI42" i="5"/>
  <c r="AJ42" i="5" s="1"/>
  <c r="C43" i="6" s="1"/>
  <c r="DP42" i="5"/>
  <c r="DC42" i="5" s="1"/>
  <c r="BP102" i="23"/>
  <c r="DW102" i="23"/>
  <c r="DJ102" i="23" s="1"/>
  <c r="V6" i="8" s="1"/>
  <c r="EO96" i="27"/>
  <c r="GV96" i="27"/>
  <c r="DR37" i="5"/>
  <c r="BK37" i="5"/>
  <c r="DY14" i="23"/>
  <c r="BR14" i="23"/>
  <c r="EA56" i="23"/>
  <c r="BT56" i="23"/>
  <c r="GS83" i="27"/>
  <c r="EL83" i="27"/>
  <c r="FM109" i="27"/>
  <c r="FN109" i="27" s="1"/>
  <c r="DZ52" i="5"/>
  <c r="BS52" i="5"/>
  <c r="EP70" i="27"/>
  <c r="GW70" i="27"/>
  <c r="GW98" i="27"/>
  <c r="EP98" i="27"/>
  <c r="ED66" i="23"/>
  <c r="BW66" i="23"/>
  <c r="BV103" i="23"/>
  <c r="EC103" i="23"/>
  <c r="DM116" i="5"/>
  <c r="DU8" i="23"/>
  <c r="DH8" i="23" s="1"/>
  <c r="BN8" i="23"/>
  <c r="AO8" i="23" s="1"/>
  <c r="BX13" i="23"/>
  <c r="EE13" i="23"/>
  <c r="DR13" i="23" s="1"/>
  <c r="EF98" i="27"/>
  <c r="DG98" i="27" s="1"/>
  <c r="GM98" i="27"/>
  <c r="FZ98" i="27" s="1"/>
  <c r="BJ4" i="5"/>
  <c r="AK4" i="5" s="1"/>
  <c r="C5" i="7" s="1"/>
  <c r="DQ4" i="5"/>
  <c r="DD4" i="5" s="1"/>
  <c r="BP11" i="23"/>
  <c r="DW11" i="23"/>
  <c r="GQ13" i="27"/>
  <c r="EJ13" i="27"/>
  <c r="BM41" i="5"/>
  <c r="DT41" i="5"/>
  <c r="EA40" i="23"/>
  <c r="BT40" i="23"/>
  <c r="EM26" i="27"/>
  <c r="GT26" i="27"/>
  <c r="GG26" i="27" s="1"/>
  <c r="GW63" i="27"/>
  <c r="EP63" i="27"/>
  <c r="EP79" i="27"/>
  <c r="GW79" i="27"/>
  <c r="DZ96" i="5"/>
  <c r="BS96" i="5"/>
  <c r="BP48" i="5"/>
  <c r="DW48" i="5"/>
  <c r="DJ48" i="5" s="1"/>
  <c r="V10" i="13" s="1"/>
  <c r="W10" i="13" s="1"/>
  <c r="DM157" i="5"/>
  <c r="FJ61" i="27"/>
  <c r="CT82" i="5"/>
  <c r="CO76" i="27"/>
  <c r="R83" i="5"/>
  <c r="CN42" i="27"/>
  <c r="CX42" i="27" s="1"/>
  <c r="GR42" i="27" s="1"/>
  <c r="CO50" i="27"/>
  <c r="DG176" i="5"/>
  <c r="W20" i="23"/>
  <c r="CO27" i="27"/>
  <c r="AN168" i="5"/>
  <c r="CN17" i="5"/>
  <c r="AN181" i="3"/>
  <c r="V87" i="23"/>
  <c r="AF87" i="23" s="1"/>
  <c r="DM87" i="23" s="1"/>
  <c r="AN58" i="3"/>
  <c r="AN141" i="3"/>
  <c r="AN189" i="3"/>
  <c r="FQ63" i="27"/>
  <c r="FI60" i="27"/>
  <c r="FJ26" i="27"/>
  <c r="Q15" i="5"/>
  <c r="AA15" i="5" s="1"/>
  <c r="DU15" i="5" s="1"/>
  <c r="CX111" i="23"/>
  <c r="AN175" i="3"/>
  <c r="DC96" i="5"/>
  <c r="DD96" i="5"/>
  <c r="EO7" i="27"/>
  <c r="GV7" i="27"/>
  <c r="DW94" i="5"/>
  <c r="DJ94" i="5" s="1"/>
  <c r="BP94" i="5"/>
  <c r="CP96" i="23"/>
  <c r="CO96" i="23"/>
  <c r="BL11" i="5"/>
  <c r="DS11" i="5"/>
  <c r="BQ57" i="23"/>
  <c r="DX57" i="23"/>
  <c r="GQ77" i="27"/>
  <c r="EJ77" i="27"/>
  <c r="EL56" i="27"/>
  <c r="GS56" i="27"/>
  <c r="BP11" i="5"/>
  <c r="DW11" i="5"/>
  <c r="DJ11" i="5" s="1"/>
  <c r="BX46" i="23"/>
  <c r="EE46" i="23"/>
  <c r="BX98" i="23"/>
  <c r="EE98" i="23"/>
  <c r="BO59" i="23"/>
  <c r="DV59" i="23"/>
  <c r="EN104" i="27"/>
  <c r="GU104" i="27"/>
  <c r="DP44" i="5"/>
  <c r="DC44" i="5" s="1"/>
  <c r="BI44" i="5"/>
  <c r="AJ44" i="5" s="1"/>
  <c r="C45" i="6" s="1"/>
  <c r="CP42" i="23"/>
  <c r="CO42" i="23"/>
  <c r="CQ42" i="23"/>
  <c r="BI111" i="5"/>
  <c r="AJ111" i="5" s="1"/>
  <c r="C112" i="6" s="1"/>
  <c r="F112" i="6" s="1"/>
  <c r="DP111" i="5"/>
  <c r="DC111" i="5" s="1"/>
  <c r="V11" i="6" s="1"/>
  <c r="EP110" i="27"/>
  <c r="GW110" i="27"/>
  <c r="FG88" i="27"/>
  <c r="FH88" i="27"/>
  <c r="EJ22" i="27"/>
  <c r="GQ22" i="27"/>
  <c r="BM14" i="5"/>
  <c r="DT14" i="5"/>
  <c r="BT4" i="23"/>
  <c r="EA4" i="23"/>
  <c r="DV56" i="5"/>
  <c r="BO56" i="5"/>
  <c r="EP52" i="27"/>
  <c r="GW52" i="27"/>
  <c r="BS74" i="5"/>
  <c r="DZ74" i="5"/>
  <c r="DH17" i="23"/>
  <c r="GN39" i="27"/>
  <c r="EG39" i="27"/>
  <c r="DZ13" i="5"/>
  <c r="BS13" i="5"/>
  <c r="EF97" i="27"/>
  <c r="DG97" i="27" s="1"/>
  <c r="GM97" i="27"/>
  <c r="FZ97" i="27" s="1"/>
  <c r="GN72" i="27"/>
  <c r="EG72" i="27"/>
  <c r="BQ65" i="23"/>
  <c r="DX65" i="23"/>
  <c r="DT22" i="5"/>
  <c r="BM22" i="5"/>
  <c r="BR49" i="23"/>
  <c r="DY49" i="23"/>
  <c r="EJ89" i="27"/>
  <c r="GQ89" i="27"/>
  <c r="CU56" i="23"/>
  <c r="CV56" i="23" s="1"/>
  <c r="EL109" i="27"/>
  <c r="GS109" i="27"/>
  <c r="DY41" i="5"/>
  <c r="BR41" i="5"/>
  <c r="BX87" i="23"/>
  <c r="EE87" i="23"/>
  <c r="EJ30" i="27"/>
  <c r="GQ30" i="27"/>
  <c r="DH36" i="23"/>
  <c r="DY94" i="5"/>
  <c r="BR94" i="5"/>
  <c r="DP95" i="5"/>
  <c r="DC95" i="5" s="1"/>
  <c r="BI95" i="5"/>
  <c r="AJ95" i="5" s="1"/>
  <c r="C96" i="6" s="1"/>
  <c r="BJ92" i="5"/>
  <c r="DQ92" i="5"/>
  <c r="DY22" i="23"/>
  <c r="BR22" i="23"/>
  <c r="EJ57" i="27"/>
  <c r="GQ57" i="27"/>
  <c r="EA49" i="23"/>
  <c r="DN49" i="23" s="1"/>
  <c r="BT49" i="23"/>
  <c r="EB11" i="23"/>
  <c r="DO11" i="23" s="1"/>
  <c r="BU11" i="23"/>
  <c r="EP99" i="27"/>
  <c r="GW99" i="27"/>
  <c r="DY66" i="5"/>
  <c r="BR66" i="5"/>
  <c r="DE153" i="5"/>
  <c r="AN134" i="3"/>
  <c r="AN165" i="3"/>
  <c r="CQ103" i="5"/>
  <c r="AN183" i="3"/>
  <c r="AN67" i="3"/>
  <c r="AN6" i="3"/>
  <c r="AN22" i="3"/>
  <c r="CQ67" i="5"/>
  <c r="BU16" i="23"/>
  <c r="EB16" i="23"/>
  <c r="DO16" i="23" s="1"/>
  <c r="AJ96" i="5"/>
  <c r="C97" i="6" s="1"/>
  <c r="AK96" i="5"/>
  <c r="C97" i="7" s="1"/>
  <c r="EO101" i="27"/>
  <c r="GV101" i="27"/>
  <c r="BO39" i="23"/>
  <c r="DV39" i="23"/>
  <c r="DU96" i="23"/>
  <c r="BN96" i="23"/>
  <c r="DY13" i="23"/>
  <c r="BR13" i="23"/>
  <c r="DY41" i="23"/>
  <c r="BR41" i="23"/>
  <c r="DT109" i="5"/>
  <c r="BM109" i="5"/>
  <c r="EL7" i="27"/>
  <c r="GS7" i="27"/>
  <c r="DW75" i="23"/>
  <c r="BP75" i="23"/>
  <c r="BL76" i="5"/>
  <c r="DS76" i="5"/>
  <c r="DQ59" i="5"/>
  <c r="BJ59" i="5"/>
  <c r="DU42" i="23"/>
  <c r="BN42" i="23"/>
  <c r="AQ42" i="23" s="1"/>
  <c r="DY7" i="5"/>
  <c r="BR7" i="5"/>
  <c r="BW100" i="23"/>
  <c r="ED100" i="23"/>
  <c r="BP40" i="5"/>
  <c r="DW40" i="5"/>
  <c r="DJ40" i="5" s="1"/>
  <c r="BK54" i="5"/>
  <c r="DR54" i="5"/>
  <c r="DY110" i="23"/>
  <c r="BR110" i="23"/>
  <c r="FM49" i="27"/>
  <c r="FP49" i="27" s="1"/>
  <c r="BT62" i="23"/>
  <c r="EA62" i="23"/>
  <c r="GS112" i="27"/>
  <c r="EL112" i="27"/>
  <c r="GV41" i="27"/>
  <c r="EO41" i="27"/>
  <c r="DZ63" i="5"/>
  <c r="BS63" i="5"/>
  <c r="BS55" i="5"/>
  <c r="DZ55" i="5"/>
  <c r="BQ102" i="5"/>
  <c r="DX102" i="5"/>
  <c r="DL102" i="5" s="1"/>
  <c r="AO17" i="23"/>
  <c r="DO24" i="23"/>
  <c r="BW81" i="23"/>
  <c r="ED81" i="23"/>
  <c r="DZ108" i="5"/>
  <c r="BS108" i="5"/>
  <c r="GW89" i="27"/>
  <c r="EP89" i="27"/>
  <c r="DG54" i="27"/>
  <c r="GQ41" i="27"/>
  <c r="EJ41" i="27"/>
  <c r="BM70" i="5"/>
  <c r="DT70" i="5"/>
  <c r="BU17" i="23"/>
  <c r="EB17" i="23"/>
  <c r="EP46" i="27"/>
  <c r="GW46" i="27"/>
  <c r="BS59" i="5"/>
  <c r="DZ59" i="5"/>
  <c r="EE75" i="23"/>
  <c r="BX75" i="23"/>
  <c r="GT48" i="27"/>
  <c r="EM48" i="27"/>
  <c r="FN7" i="27"/>
  <c r="AL153" i="5"/>
  <c r="AO36" i="23"/>
  <c r="DZ54" i="5"/>
  <c r="BS54" i="5"/>
  <c r="BJ39" i="5"/>
  <c r="AK39" i="5" s="1"/>
  <c r="C40" i="7" s="1"/>
  <c r="DQ39" i="5"/>
  <c r="DD39" i="5" s="1"/>
  <c r="BX88" i="23"/>
  <c r="EE88" i="23"/>
  <c r="EF67" i="27"/>
  <c r="DG67" i="27" s="1"/>
  <c r="GM67" i="27"/>
  <c r="FZ67" i="27" s="1"/>
  <c r="GN54" i="27"/>
  <c r="GB54" i="27" s="1"/>
  <c r="EG54" i="27"/>
  <c r="DI54" i="27" s="1"/>
  <c r="AJ54" i="27" s="1"/>
  <c r="AK54" i="27" s="1"/>
  <c r="BP62" i="23"/>
  <c r="DW62" i="23"/>
  <c r="DX19" i="23"/>
  <c r="BQ19" i="23"/>
  <c r="GS4" i="27"/>
  <c r="EL4" i="27"/>
  <c r="EE52" i="23"/>
  <c r="BX52" i="23"/>
  <c r="DZ69" i="5"/>
  <c r="BS69" i="5"/>
  <c r="EG59" i="27"/>
  <c r="GN59" i="27"/>
  <c r="CR155" i="5"/>
  <c r="CS155" i="5"/>
  <c r="CO104" i="27"/>
  <c r="CY103" i="23"/>
  <c r="DL143" i="5"/>
  <c r="DK177" i="5"/>
  <c r="FI69" i="27"/>
  <c r="EB78" i="23"/>
  <c r="DO78" i="23" s="1"/>
  <c r="FH70" i="27"/>
  <c r="AB117" i="5"/>
  <c r="BN117" i="5" s="1"/>
  <c r="CQ40" i="23"/>
  <c r="CL10" i="5"/>
  <c r="FJ79" i="27"/>
  <c r="FK11" i="27"/>
  <c r="AN172" i="5"/>
  <c r="FK25" i="27"/>
  <c r="FH25" i="27"/>
  <c r="CR129" i="5"/>
  <c r="FK4" i="27"/>
  <c r="DL145" i="5"/>
  <c r="FO80" i="27"/>
  <c r="DM145" i="5"/>
  <c r="FJ45" i="27"/>
  <c r="DU174" i="5"/>
  <c r="DI174" i="5" s="1"/>
  <c r="CR7" i="5"/>
  <c r="GU77" i="27"/>
  <c r="AO138" i="5"/>
  <c r="DD155" i="5"/>
  <c r="CX41" i="23"/>
  <c r="FP94" i="27"/>
  <c r="AN155" i="5"/>
  <c r="R27" i="5"/>
  <c r="CY28" i="23"/>
  <c r="CW8" i="23"/>
  <c r="FO74" i="27"/>
  <c r="BK85" i="5"/>
  <c r="AB175" i="5"/>
  <c r="BN175" i="5" s="1"/>
  <c r="AR175" i="5" s="1"/>
  <c r="CJ108" i="5"/>
  <c r="CQ97" i="23"/>
  <c r="EG11" i="27"/>
  <c r="W34" i="23"/>
  <c r="CM15" i="5"/>
  <c r="DD119" i="5"/>
  <c r="CX6" i="23"/>
  <c r="CT76" i="5"/>
  <c r="FK38" i="27"/>
  <c r="CN4" i="5"/>
  <c r="FK60" i="27"/>
  <c r="FK51" i="27"/>
  <c r="CM45" i="5"/>
  <c r="CL100" i="5"/>
  <c r="FP53" i="27"/>
  <c r="V15" i="23"/>
  <c r="AF15" i="23" s="1"/>
  <c r="DZ15" i="23" s="1"/>
  <c r="FN58" i="27"/>
  <c r="S18" i="13" s="1"/>
  <c r="AA57" i="3" s="1"/>
  <c r="W8" i="23"/>
  <c r="V17" i="23"/>
  <c r="AF17" i="23" s="1"/>
  <c r="DM17" i="23" s="1"/>
  <c r="AN89" i="3"/>
  <c r="AN137" i="3"/>
  <c r="FH11" i="27"/>
  <c r="FN42" i="27"/>
  <c r="FO62" i="27"/>
  <c r="AN173" i="3"/>
  <c r="AN129" i="3"/>
  <c r="AN128" i="3"/>
  <c r="BI84" i="5"/>
  <c r="AJ84" i="5" s="1"/>
  <c r="C85" i="6" s="1"/>
  <c r="F85" i="6" s="1"/>
  <c r="DP84" i="5"/>
  <c r="DS40" i="5"/>
  <c r="BL40" i="5"/>
  <c r="DP10" i="5"/>
  <c r="DC10" i="5" s="1"/>
  <c r="BI10" i="5"/>
  <c r="AJ10" i="5" s="1"/>
  <c r="C11" i="6" s="1"/>
  <c r="EG101" i="27"/>
  <c r="GN101" i="27"/>
  <c r="EF92" i="27"/>
  <c r="DG92" i="27" s="1"/>
  <c r="GM92" i="27"/>
  <c r="FZ92" i="27" s="1"/>
  <c r="BN107" i="23"/>
  <c r="AO107" i="23" s="1"/>
  <c r="DU107" i="23"/>
  <c r="DH107" i="23" s="1"/>
  <c r="BQ106" i="23"/>
  <c r="DX106" i="23"/>
  <c r="BX45" i="23"/>
  <c r="EE45" i="23"/>
  <c r="EG70" i="27"/>
  <c r="GN70" i="27"/>
  <c r="GA70" i="27" s="1"/>
  <c r="BO84" i="23"/>
  <c r="AP84" i="23" s="1"/>
  <c r="DV84" i="23"/>
  <c r="DI84" i="23" s="1"/>
  <c r="BR76" i="23"/>
  <c r="DY76" i="23"/>
  <c r="BO19" i="5"/>
  <c r="DV19" i="5"/>
  <c r="GS61" i="27"/>
  <c r="EL61" i="27"/>
  <c r="GS80" i="27"/>
  <c r="EL80" i="27"/>
  <c r="BU8" i="23"/>
  <c r="EB8" i="23"/>
  <c r="DO8" i="23" s="1"/>
  <c r="DX7" i="5"/>
  <c r="DK7" i="5" s="1"/>
  <c r="BQ7" i="5"/>
  <c r="BQ84" i="23"/>
  <c r="DX84" i="23"/>
  <c r="BL79" i="5"/>
  <c r="DS79" i="5"/>
  <c r="EJ106" i="27"/>
  <c r="GQ106" i="27"/>
  <c r="EA88" i="23"/>
  <c r="BT88" i="23"/>
  <c r="ED76" i="23"/>
  <c r="DQ76" i="23" s="1"/>
  <c r="BW76" i="23"/>
  <c r="BL36" i="5"/>
  <c r="DS36" i="5"/>
  <c r="DK79" i="5"/>
  <c r="DJ79" i="5"/>
  <c r="DL79" i="5"/>
  <c r="FM43" i="27"/>
  <c r="FN43" i="27" s="1"/>
  <c r="BO100" i="23"/>
  <c r="DV100" i="23"/>
  <c r="DV26" i="23"/>
  <c r="BO26" i="23"/>
  <c r="BS41" i="5"/>
  <c r="DZ41" i="5"/>
  <c r="DR27" i="5"/>
  <c r="BK27" i="5"/>
  <c r="BI106" i="5"/>
  <c r="AJ106" i="5" s="1"/>
  <c r="C107" i="6" s="1"/>
  <c r="F107" i="6" s="1"/>
  <c r="DP106" i="5"/>
  <c r="DC106" i="5" s="1"/>
  <c r="V7" i="6" s="1"/>
  <c r="BO21" i="5"/>
  <c r="DV21" i="5"/>
  <c r="BR92" i="5"/>
  <c r="DY92" i="5"/>
  <c r="BQ85" i="5"/>
  <c r="DX85" i="5"/>
  <c r="DU15" i="23"/>
  <c r="DH15" i="23" s="1"/>
  <c r="BN15" i="23"/>
  <c r="AO15" i="23" s="1"/>
  <c r="BQ100" i="23"/>
  <c r="DX100" i="23"/>
  <c r="GQ12" i="27"/>
  <c r="EJ12" i="27"/>
  <c r="GQ46" i="27"/>
  <c r="EJ46" i="27"/>
  <c r="EL74" i="27"/>
  <c r="GS74" i="27"/>
  <c r="DX99" i="5"/>
  <c r="BQ99" i="5"/>
  <c r="FG39" i="27"/>
  <c r="FI39" i="27"/>
  <c r="FH39" i="27"/>
  <c r="DT44" i="5"/>
  <c r="BM44" i="5"/>
  <c r="BM104" i="5"/>
  <c r="DT104" i="5"/>
  <c r="DR78" i="5"/>
  <c r="DE78" i="5" s="1"/>
  <c r="BK78" i="5"/>
  <c r="AL78" i="5" s="1"/>
  <c r="DH45" i="23"/>
  <c r="DI45" i="23"/>
  <c r="GM85" i="27"/>
  <c r="FZ85" i="27" s="1"/>
  <c r="EF85" i="27"/>
  <c r="DG85" i="27" s="1"/>
  <c r="BP30" i="5"/>
  <c r="DW30" i="5"/>
  <c r="DY87" i="23"/>
  <c r="BR87" i="23"/>
  <c r="CP80" i="5"/>
  <c r="CR80" i="5" s="1"/>
  <c r="BJ89" i="5"/>
  <c r="DQ89" i="5"/>
  <c r="BR40" i="23"/>
  <c r="DY40" i="23"/>
  <c r="DH145" i="5"/>
  <c r="DU145" i="5"/>
  <c r="DI145" i="5" s="1"/>
  <c r="AB145" i="5"/>
  <c r="BN145" i="5" s="1"/>
  <c r="CR42" i="23"/>
  <c r="DJ101" i="5"/>
  <c r="V15" i="13" s="1"/>
  <c r="W15" i="13" s="1"/>
  <c r="DK101" i="5"/>
  <c r="V10" i="14" s="1"/>
  <c r="W10" i="14" s="1"/>
  <c r="CK103" i="5"/>
  <c r="DW39" i="23"/>
  <c r="BP39" i="23"/>
  <c r="DQ41" i="5"/>
  <c r="BJ41" i="5"/>
  <c r="DV67" i="5"/>
  <c r="BO67" i="5"/>
  <c r="CU39" i="23"/>
  <c r="CW39" i="23" s="1"/>
  <c r="DT61" i="5"/>
  <c r="BM61" i="5"/>
  <c r="GT68" i="27"/>
  <c r="GG68" i="27" s="1"/>
  <c r="EM68" i="27"/>
  <c r="BO97" i="23"/>
  <c r="DV97" i="23"/>
  <c r="DI97" i="23" s="1"/>
  <c r="DR6" i="5"/>
  <c r="BK6" i="5"/>
  <c r="GS45" i="27"/>
  <c r="EL45" i="27"/>
  <c r="FH105" i="27"/>
  <c r="CO60" i="23"/>
  <c r="CQ60" i="23"/>
  <c r="CP60" i="23"/>
  <c r="DQ110" i="5"/>
  <c r="DD110" i="5" s="1"/>
  <c r="BJ110" i="5"/>
  <c r="BL56" i="5"/>
  <c r="DS56" i="5"/>
  <c r="EL68" i="27"/>
  <c r="GS68" i="27"/>
  <c r="EL92" i="27"/>
  <c r="GS92" i="27"/>
  <c r="BO10" i="5"/>
  <c r="DV10" i="5"/>
  <c r="CO39" i="23"/>
  <c r="CQ39" i="23"/>
  <c r="CP39" i="23"/>
  <c r="EJ93" i="27"/>
  <c r="GQ93" i="27"/>
  <c r="CV8" i="23"/>
  <c r="FI98" i="27"/>
  <c r="FH98" i="27"/>
  <c r="GM11" i="27"/>
  <c r="FZ11" i="27" s="1"/>
  <c r="EF11" i="27"/>
  <c r="DG11" i="27" s="1"/>
  <c r="DU100" i="23"/>
  <c r="BN100" i="23"/>
  <c r="CU54" i="23"/>
  <c r="CV54" i="23" s="1"/>
  <c r="BL6" i="5"/>
  <c r="DS6" i="5"/>
  <c r="DT91" i="5"/>
  <c r="BM91" i="5"/>
  <c r="FK8" i="27"/>
  <c r="CN37" i="5"/>
  <c r="Q10" i="5"/>
  <c r="AA10" i="5" s="1"/>
  <c r="DU10" i="5" s="1"/>
  <c r="DI10" i="5" s="1"/>
  <c r="EC95" i="23"/>
  <c r="BV95" i="23"/>
  <c r="BM62" i="5"/>
  <c r="DT62" i="5"/>
  <c r="GS43" i="27"/>
  <c r="EL43" i="27"/>
  <c r="BU43" i="23"/>
  <c r="EB43" i="23"/>
  <c r="DO43" i="23" s="1"/>
  <c r="DV111" i="23"/>
  <c r="BO111" i="23"/>
  <c r="BL62" i="5"/>
  <c r="DS62" i="5"/>
  <c r="EA81" i="23"/>
  <c r="BT81" i="23"/>
  <c r="EF39" i="27"/>
  <c r="GM39" i="27"/>
  <c r="GT56" i="27"/>
  <c r="GG56" i="27" s="1"/>
  <c r="EM56" i="27"/>
  <c r="GW50" i="27"/>
  <c r="EP50" i="27"/>
  <c r="BV20" i="23"/>
  <c r="EC20" i="23"/>
  <c r="DZ45" i="5"/>
  <c r="BS45" i="5"/>
  <c r="BP23" i="5"/>
  <c r="DW23" i="5"/>
  <c r="DJ23" i="5" s="1"/>
  <c r="DT7" i="5"/>
  <c r="BM7" i="5"/>
  <c r="AJ87" i="5"/>
  <c r="C88" i="6" s="1"/>
  <c r="DW60" i="23"/>
  <c r="BP60" i="23"/>
  <c r="BL69" i="5"/>
  <c r="DS69" i="5"/>
  <c r="DT107" i="5"/>
  <c r="BM107" i="5"/>
  <c r="DR58" i="5"/>
  <c r="BK58" i="5"/>
  <c r="CU43" i="23"/>
  <c r="CV43" i="23" s="1"/>
  <c r="BL25" i="5"/>
  <c r="DS25" i="5"/>
  <c r="BP64" i="23"/>
  <c r="DW64" i="23"/>
  <c r="EE100" i="23"/>
  <c r="BX100" i="23"/>
  <c r="BP85" i="5"/>
  <c r="DW85" i="5"/>
  <c r="DV41" i="23"/>
  <c r="BO41" i="23"/>
  <c r="BK17" i="5"/>
  <c r="DR17" i="5"/>
  <c r="BL106" i="5"/>
  <c r="DS106" i="5"/>
  <c r="BM83" i="5"/>
  <c r="DT83" i="5"/>
  <c r="DT82" i="5"/>
  <c r="BM82" i="5"/>
  <c r="DV77" i="23"/>
  <c r="BO77" i="23"/>
  <c r="DX92" i="23"/>
  <c r="BQ92" i="23"/>
  <c r="EJ7" i="27"/>
  <c r="GQ7" i="27"/>
  <c r="DW18" i="5"/>
  <c r="DJ18" i="5" s="1"/>
  <c r="BP18" i="5"/>
  <c r="CQ28" i="5"/>
  <c r="CP28" i="5"/>
  <c r="CR28" i="5"/>
  <c r="DX26" i="23"/>
  <c r="BQ26" i="23"/>
  <c r="DQ76" i="5"/>
  <c r="BJ76" i="5"/>
  <c r="CP100" i="23"/>
  <c r="CO100" i="23"/>
  <c r="DX76" i="23"/>
  <c r="BQ76" i="23"/>
  <c r="GQ56" i="27"/>
  <c r="EJ56" i="27"/>
  <c r="GM37" i="27"/>
  <c r="FZ37" i="27" s="1"/>
  <c r="EF37" i="27"/>
  <c r="DG37" i="27" s="1"/>
  <c r="CP53" i="23"/>
  <c r="CN12" i="27"/>
  <c r="CX12" i="27" s="1"/>
  <c r="GE12" i="27" s="1"/>
  <c r="FK26" i="27"/>
  <c r="FG27" i="27"/>
  <c r="FI11" i="27"/>
  <c r="FJ43" i="27"/>
  <c r="AL157" i="5"/>
  <c r="CN40" i="27"/>
  <c r="CX40" i="27" s="1"/>
  <c r="CY40" i="27" s="1"/>
  <c r="CR53" i="23"/>
  <c r="FJ12" i="27"/>
  <c r="CN46" i="27"/>
  <c r="CX46" i="27" s="1"/>
  <c r="CY46" i="27" s="1"/>
  <c r="FI26" i="27"/>
  <c r="FJ11" i="27"/>
  <c r="CN43" i="27"/>
  <c r="CX43" i="27" s="1"/>
  <c r="GR43" i="27" s="1"/>
  <c r="GF43" i="27" s="1"/>
  <c r="FI61" i="27"/>
  <c r="FK91" i="27"/>
  <c r="CN69" i="27"/>
  <c r="CX69" i="27" s="1"/>
  <c r="GR69" i="27" s="1"/>
  <c r="FJ70" i="27"/>
  <c r="CR40" i="23"/>
  <c r="CN10" i="5"/>
  <c r="AM180" i="5"/>
  <c r="AM172" i="5"/>
  <c r="CS87" i="23"/>
  <c r="FI25" i="27"/>
  <c r="FG25" i="27"/>
  <c r="FH91" i="27"/>
  <c r="CS129" i="5"/>
  <c r="CT140" i="5"/>
  <c r="CO80" i="27"/>
  <c r="AL172" i="5"/>
  <c r="CS83" i="5"/>
  <c r="FO58" i="27"/>
  <c r="CT92" i="5"/>
  <c r="CX4" i="23"/>
  <c r="CR83" i="5"/>
  <c r="R78" i="5"/>
  <c r="CW41" i="23"/>
  <c r="EM75" i="27"/>
  <c r="AR138" i="5"/>
  <c r="CV41" i="23"/>
  <c r="FO94" i="27"/>
  <c r="DU175" i="5"/>
  <c r="DI175" i="5" s="1"/>
  <c r="DS92" i="5"/>
  <c r="CN15" i="5"/>
  <c r="CR4" i="5"/>
  <c r="DG119" i="5"/>
  <c r="DE176" i="5"/>
  <c r="CW6" i="23"/>
  <c r="CR79" i="23"/>
  <c r="CQ83" i="5"/>
  <c r="CS140" i="5"/>
  <c r="EL111" i="27"/>
  <c r="CN82" i="27"/>
  <c r="CX82" i="27" s="1"/>
  <c r="GE82" i="27" s="1"/>
  <c r="FI57" i="27"/>
  <c r="FN74" i="27"/>
  <c r="S14" i="13" s="1"/>
  <c r="AA73" i="3" s="1"/>
  <c r="CW42" i="23"/>
  <c r="DM147" i="5"/>
  <c r="CR180" i="5"/>
  <c r="CO68" i="27"/>
  <c r="AS138" i="5"/>
  <c r="DL165" i="5"/>
  <c r="AN125" i="3"/>
  <c r="AN178" i="3"/>
  <c r="CQ159" i="5"/>
  <c r="R28" i="5"/>
  <c r="CS109" i="23"/>
  <c r="R6" i="10"/>
  <c r="Q8" i="3" s="1"/>
  <c r="Q7" i="10"/>
  <c r="BQ43" i="23"/>
  <c r="DX43" i="23"/>
  <c r="FH17" i="27"/>
  <c r="FG17" i="27"/>
  <c r="FJ17" i="27"/>
  <c r="FI17" i="27"/>
  <c r="BV7" i="23"/>
  <c r="EC7" i="23"/>
  <c r="DP7" i="23" s="1"/>
  <c r="BW21" i="23"/>
  <c r="ED21" i="23"/>
  <c r="GQ88" i="27"/>
  <c r="EJ88" i="27"/>
  <c r="EM43" i="27"/>
  <c r="GT43" i="27"/>
  <c r="GG43" i="27" s="1"/>
  <c r="GN112" i="27"/>
  <c r="EG112" i="27"/>
  <c r="BQ42" i="23"/>
  <c r="DX42" i="23"/>
  <c r="BM56" i="5"/>
  <c r="DT56" i="5"/>
  <c r="GQ83" i="27"/>
  <c r="EJ83" i="27"/>
  <c r="FM46" i="27"/>
  <c r="FN46" i="27" s="1"/>
  <c r="CU68" i="23"/>
  <c r="CY68" i="23" s="1"/>
  <c r="GS108" i="27"/>
  <c r="EL108" i="27"/>
  <c r="BI37" i="5"/>
  <c r="AJ37" i="5" s="1"/>
  <c r="C38" i="6" s="1"/>
  <c r="DP37" i="5"/>
  <c r="DC37" i="5" s="1"/>
  <c r="EJ69" i="27"/>
  <c r="GQ69" i="27"/>
  <c r="DW67" i="5"/>
  <c r="DJ67" i="5" s="1"/>
  <c r="BP67" i="5"/>
  <c r="BW72" i="23"/>
  <c r="ED72" i="23"/>
  <c r="BS39" i="5"/>
  <c r="DZ39" i="5"/>
  <c r="DU23" i="23"/>
  <c r="DH23" i="23" s="1"/>
  <c r="BN23" i="23"/>
  <c r="AO23" i="23" s="1"/>
  <c r="BO27" i="5"/>
  <c r="DV27" i="5"/>
  <c r="DV6" i="23"/>
  <c r="BO6" i="23"/>
  <c r="BR93" i="23"/>
  <c r="DY93" i="23"/>
  <c r="DP17" i="5"/>
  <c r="BI17" i="5"/>
  <c r="DP90" i="5"/>
  <c r="DC90" i="5" s="1"/>
  <c r="BI90" i="5"/>
  <c r="AJ90" i="5" s="1"/>
  <c r="C91" i="6" s="1"/>
  <c r="GW101" i="27"/>
  <c r="EP101" i="27"/>
  <c r="BI103" i="5"/>
  <c r="DP103" i="5"/>
  <c r="FG60" i="27"/>
  <c r="FH60" i="27"/>
  <c r="BM20" i="5"/>
  <c r="DT20" i="5"/>
  <c r="DY83" i="23"/>
  <c r="BR83" i="23"/>
  <c r="FZ45" i="27"/>
  <c r="BM4" i="5"/>
  <c r="DT4" i="5"/>
  <c r="EL60" i="27"/>
  <c r="GS60" i="27"/>
  <c r="GV112" i="27"/>
  <c r="EO112" i="27"/>
  <c r="GT97" i="27"/>
  <c r="GG97" i="27" s="1"/>
  <c r="EM97" i="27"/>
  <c r="FZ89" i="27"/>
  <c r="AP45" i="23"/>
  <c r="AO45" i="23"/>
  <c r="EN96" i="27"/>
  <c r="GU96" i="27"/>
  <c r="GH96" i="27" s="1"/>
  <c r="DW26" i="23"/>
  <c r="BP26" i="23"/>
  <c r="DT16" i="5"/>
  <c r="BM16" i="5"/>
  <c r="GS89" i="27"/>
  <c r="EL89" i="27"/>
  <c r="DY75" i="23"/>
  <c r="BR75" i="23"/>
  <c r="BL83" i="5"/>
  <c r="DS83" i="5"/>
  <c r="GV21" i="27"/>
  <c r="EO21" i="27"/>
  <c r="CJ83" i="5"/>
  <c r="CK83" i="5"/>
  <c r="BK53" i="5"/>
  <c r="DR53" i="5"/>
  <c r="DV90" i="5"/>
  <c r="BO90" i="5"/>
  <c r="CJ60" i="5"/>
  <c r="CK60" i="5"/>
  <c r="CL60" i="5"/>
  <c r="EP21" i="27"/>
  <c r="GW21" i="27"/>
  <c r="FP86" i="27"/>
  <c r="GM28" i="27"/>
  <c r="FZ28" i="27" s="1"/>
  <c r="EF28" i="27"/>
  <c r="DG28" i="27" s="1"/>
  <c r="EG89" i="27"/>
  <c r="GN89" i="27"/>
  <c r="GA89" i="27" s="1"/>
  <c r="GW41" i="27"/>
  <c r="EP41" i="27"/>
  <c r="GU20" i="27"/>
  <c r="EN20" i="27"/>
  <c r="EG105" i="27"/>
  <c r="GN105" i="27"/>
  <c r="GN77" i="27"/>
  <c r="EG77" i="27"/>
  <c r="DS98" i="5"/>
  <c r="BL98" i="5"/>
  <c r="EA21" i="23"/>
  <c r="BT21" i="23"/>
  <c r="BR32" i="5"/>
  <c r="DY32" i="5"/>
  <c r="GV94" i="27"/>
  <c r="EO94" i="27"/>
  <c r="BV86" i="23"/>
  <c r="EC86" i="23"/>
  <c r="EL81" i="27"/>
  <c r="GS81" i="27"/>
  <c r="BN60" i="23"/>
  <c r="DU60" i="23"/>
  <c r="DW53" i="23"/>
  <c r="BP53" i="23"/>
  <c r="BL75" i="5"/>
  <c r="DS75" i="5"/>
  <c r="BM12" i="5"/>
  <c r="DT12" i="5"/>
  <c r="BR46" i="23"/>
  <c r="DY46" i="23"/>
  <c r="DY108" i="23"/>
  <c r="BR108" i="23"/>
  <c r="BJ83" i="5"/>
  <c r="DQ83" i="5"/>
  <c r="BN39" i="23"/>
  <c r="DU39" i="23"/>
  <c r="EG7" i="27"/>
  <c r="GN7" i="27"/>
  <c r="DX74" i="23"/>
  <c r="BQ74" i="23"/>
  <c r="GQ16" i="27"/>
  <c r="EJ16" i="27"/>
  <c r="BM71" i="5"/>
  <c r="DT71" i="5"/>
  <c r="BT8" i="23"/>
  <c r="EA8" i="23"/>
  <c r="ED51" i="23"/>
  <c r="BW51" i="23"/>
  <c r="BX50" i="23"/>
  <c r="EE50" i="23"/>
  <c r="EG98" i="27"/>
  <c r="GN98" i="27"/>
  <c r="BP95" i="5"/>
  <c r="DW95" i="5"/>
  <c r="DJ95" i="5" s="1"/>
  <c r="DY43" i="5"/>
  <c r="BR43" i="5"/>
  <c r="DP31" i="5"/>
  <c r="DC31" i="5" s="1"/>
  <c r="V24" i="6" s="1"/>
  <c r="BI31" i="5"/>
  <c r="AJ31" i="5" s="1"/>
  <c r="C32" i="6" s="1"/>
  <c r="F32" i="6" s="1"/>
  <c r="DU111" i="23"/>
  <c r="BN111" i="23"/>
  <c r="GU101" i="27"/>
  <c r="EN101" i="27"/>
  <c r="GN84" i="27"/>
  <c r="GC84" i="27" s="1"/>
  <c r="EG84" i="27"/>
  <c r="DI84" i="27" s="1"/>
  <c r="AJ84" i="27" s="1"/>
  <c r="AK84" i="27" s="1"/>
  <c r="FM3" i="27"/>
  <c r="FN3" i="27" s="1"/>
  <c r="DQ7" i="5"/>
  <c r="BJ7" i="5"/>
  <c r="GQ4" i="27"/>
  <c r="GD4" i="27" s="1"/>
  <c r="EJ4" i="27"/>
  <c r="DK4" i="27" s="1"/>
  <c r="Q3" i="5"/>
  <c r="AA3" i="5" s="1"/>
  <c r="DU3" i="5" s="1"/>
  <c r="DI3" i="5" s="1"/>
  <c r="CT180" i="5"/>
  <c r="AN147" i="3"/>
  <c r="EF31" i="27"/>
  <c r="DG31" i="27" s="1"/>
  <c r="GM31" i="27"/>
  <c r="FZ31" i="27" s="1"/>
  <c r="CO107" i="23"/>
  <c r="EN86" i="27"/>
  <c r="GU86" i="27"/>
  <c r="GI86" i="27" s="1"/>
  <c r="BS38" i="5"/>
  <c r="DZ38" i="5"/>
  <c r="EF105" i="27"/>
  <c r="GM105" i="27"/>
  <c r="DW66" i="23"/>
  <c r="BP66" i="23"/>
  <c r="EJ20" i="27"/>
  <c r="GQ20" i="27"/>
  <c r="DY111" i="23"/>
  <c r="BR111" i="23"/>
  <c r="BJ15" i="5"/>
  <c r="AL15" i="5" s="1"/>
  <c r="DQ15" i="5"/>
  <c r="DD15" i="5" s="1"/>
  <c r="GQ44" i="27"/>
  <c r="EJ44" i="27"/>
  <c r="BS21" i="5"/>
  <c r="DZ21" i="5"/>
  <c r="GN96" i="27"/>
  <c r="GD96" i="27" s="1"/>
  <c r="EG96" i="27"/>
  <c r="DJ96" i="27" s="1"/>
  <c r="GV32" i="27"/>
  <c r="EO32" i="27"/>
  <c r="CO15" i="23"/>
  <c r="CP15" i="23"/>
  <c r="BO70" i="23"/>
  <c r="DV70" i="23"/>
  <c r="BT19" i="23"/>
  <c r="EA19" i="23"/>
  <c r="GT23" i="27"/>
  <c r="GG23" i="27" s="1"/>
  <c r="EM23" i="27"/>
  <c r="AN151" i="5"/>
  <c r="AM151" i="5"/>
  <c r="BJ68" i="5"/>
  <c r="DQ68" i="5"/>
  <c r="EM18" i="27"/>
  <c r="GT18" i="27"/>
  <c r="GG18" i="27" s="1"/>
  <c r="GN102" i="27"/>
  <c r="EG102" i="27"/>
  <c r="DI102" i="27" s="1"/>
  <c r="AJ102" i="27" s="1"/>
  <c r="AK102" i="27" s="1"/>
  <c r="BR78" i="5"/>
  <c r="DY78" i="5"/>
  <c r="DV80" i="5"/>
  <c r="BO80" i="5"/>
  <c r="DX56" i="23"/>
  <c r="BQ56" i="23"/>
  <c r="GW39" i="27"/>
  <c r="EP39" i="27"/>
  <c r="BJ103" i="5"/>
  <c r="DQ103" i="5"/>
  <c r="EA39" i="23"/>
  <c r="BT39" i="23"/>
  <c r="GS27" i="27"/>
  <c r="EL27" i="27"/>
  <c r="DO90" i="23"/>
  <c r="DP90" i="23"/>
  <c r="BL26" i="5"/>
  <c r="DS26" i="5"/>
  <c r="EM30" i="27"/>
  <c r="GT30" i="27"/>
  <c r="GM112" i="27"/>
  <c r="EF112" i="27"/>
  <c r="DV95" i="23"/>
  <c r="DI95" i="23" s="1"/>
  <c r="BO95" i="23"/>
  <c r="AP95" i="23" s="1"/>
  <c r="DR3" i="5"/>
  <c r="BK3" i="5"/>
  <c r="BV80" i="23"/>
  <c r="EC80" i="23"/>
  <c r="FG101" i="27"/>
  <c r="FH101" i="27"/>
  <c r="DX8" i="23"/>
  <c r="BQ8" i="23"/>
  <c r="GQ40" i="27"/>
  <c r="EJ40" i="27"/>
  <c r="DK40" i="27" s="1"/>
  <c r="GS54" i="27"/>
  <c r="EL54" i="27"/>
  <c r="BP56" i="5"/>
  <c r="DW56" i="5"/>
  <c r="DJ56" i="5" s="1"/>
  <c r="CW4" i="23"/>
  <c r="CV4" i="23"/>
  <c r="DV45" i="5"/>
  <c r="BO45" i="5"/>
  <c r="EA54" i="23"/>
  <c r="BT54" i="23"/>
  <c r="AN157" i="5"/>
  <c r="FO53" i="27"/>
  <c r="DD142" i="5"/>
  <c r="FJ40" i="27"/>
  <c r="CQ53" i="23"/>
  <c r="FI12" i="27"/>
  <c r="FK12" i="27"/>
  <c r="FI46" i="27"/>
  <c r="FJ3" i="27"/>
  <c r="FK43" i="27"/>
  <c r="FJ8" i="27"/>
  <c r="S9" i="9" s="1"/>
  <c r="O7" i="3" s="1"/>
  <c r="V81" i="23"/>
  <c r="AF81" i="23" s="1"/>
  <c r="DZ81" i="23" s="1"/>
  <c r="FK69" i="27"/>
  <c r="FH69" i="27"/>
  <c r="CN27" i="27"/>
  <c r="CX27" i="27" s="1"/>
  <c r="CY27" i="27" s="1"/>
  <c r="DF140" i="5"/>
  <c r="CP40" i="23"/>
  <c r="FM30" i="27"/>
  <c r="FO30" i="27" s="1"/>
  <c r="CM10" i="5"/>
  <c r="AN166" i="5"/>
  <c r="AN129" i="5"/>
  <c r="CT7" i="5"/>
  <c r="FP80" i="27"/>
  <c r="FQ94" i="27"/>
  <c r="FQ67" i="27"/>
  <c r="FK45" i="27"/>
  <c r="FQ74" i="27"/>
  <c r="AN112" i="5"/>
  <c r="AN136" i="5"/>
  <c r="CN8" i="5"/>
  <c r="CS7" i="5"/>
  <c r="FN94" i="27"/>
  <c r="DU138" i="5"/>
  <c r="DI138" i="5" s="1"/>
  <c r="AM168" i="5"/>
  <c r="DF119" i="5"/>
  <c r="FI100" i="27"/>
  <c r="CO26" i="27"/>
  <c r="FP35" i="27"/>
  <c r="CR140" i="5"/>
  <c r="CY79" i="23"/>
  <c r="CM78" i="5"/>
  <c r="CR15" i="23"/>
  <c r="CN59" i="27"/>
  <c r="CX59" i="27" s="1"/>
  <c r="GR59" i="27" s="1"/>
  <c r="FP29" i="27"/>
  <c r="AM178" i="5"/>
  <c r="CQ180" i="5"/>
  <c r="CV74" i="23"/>
  <c r="CS28" i="5"/>
  <c r="CY8" i="23"/>
  <c r="GN6" i="27"/>
  <c r="GC6" i="27" s="1"/>
  <c r="EG6" i="27"/>
  <c r="FS6" i="27" s="1"/>
  <c r="DX93" i="23"/>
  <c r="BQ93" i="23"/>
  <c r="EF17" i="27"/>
  <c r="GM17" i="27"/>
  <c r="CW7" i="23"/>
  <c r="W7" i="23"/>
  <c r="CX7" i="23"/>
  <c r="CY7" i="23"/>
  <c r="DU11" i="23"/>
  <c r="DH11" i="23" s="1"/>
  <c r="BN11" i="23"/>
  <c r="AO11" i="23" s="1"/>
  <c r="EG53" i="27"/>
  <c r="GN53" i="27"/>
  <c r="DW40" i="23"/>
  <c r="BP40" i="23"/>
  <c r="BP96" i="23"/>
  <c r="DW96" i="23"/>
  <c r="BQ70" i="23"/>
  <c r="DX70" i="23"/>
  <c r="BQ37" i="23"/>
  <c r="DX37" i="23"/>
  <c r="DK37" i="23" s="1"/>
  <c r="GS46" i="27"/>
  <c r="EL46" i="27"/>
  <c r="EA68" i="23"/>
  <c r="BT68" i="23"/>
  <c r="DY94" i="23"/>
  <c r="BR94" i="23"/>
  <c r="BQ41" i="23"/>
  <c r="DX41" i="23"/>
  <c r="DS68" i="5"/>
  <c r="BL68" i="5"/>
  <c r="DY4" i="23"/>
  <c r="BR4" i="23"/>
  <c r="DY7" i="23"/>
  <c r="BR7" i="23"/>
  <c r="BN85" i="23"/>
  <c r="AO85" i="23" s="1"/>
  <c r="DU85" i="23"/>
  <c r="DH85" i="23" s="1"/>
  <c r="CJ17" i="5"/>
  <c r="CL17" i="5"/>
  <c r="CK17" i="5"/>
  <c r="CM17" i="5"/>
  <c r="BL20" i="5"/>
  <c r="DS20" i="5"/>
  <c r="BS36" i="5"/>
  <c r="DZ36" i="5"/>
  <c r="DX99" i="23"/>
  <c r="BQ99" i="23"/>
  <c r="GV63" i="27"/>
  <c r="EO63" i="27"/>
  <c r="GW40" i="27"/>
  <c r="EP40" i="27"/>
  <c r="GM60" i="27"/>
  <c r="EF60" i="27"/>
  <c r="BJ53" i="5"/>
  <c r="DQ53" i="5"/>
  <c r="BO80" i="23"/>
  <c r="DV80" i="23"/>
  <c r="BQ17" i="23"/>
  <c r="DX17" i="23"/>
  <c r="GS10" i="27"/>
  <c r="EL10" i="27"/>
  <c r="BT46" i="23"/>
  <c r="EA46" i="23"/>
  <c r="EA107" i="23"/>
  <c r="BT107" i="23"/>
  <c r="BI11" i="5"/>
  <c r="AJ11" i="5" s="1"/>
  <c r="C12" i="6" s="1"/>
  <c r="DP11" i="5"/>
  <c r="DC11" i="5" s="1"/>
  <c r="BO104" i="23"/>
  <c r="AP104" i="23" s="1"/>
  <c r="DV104" i="23"/>
  <c r="DI104" i="23" s="1"/>
  <c r="DY95" i="23"/>
  <c r="BR95" i="23"/>
  <c r="DG45" i="27"/>
  <c r="DR46" i="5"/>
  <c r="BK46" i="5"/>
  <c r="DT68" i="5"/>
  <c r="BM68" i="5"/>
  <c r="GQ72" i="27"/>
  <c r="EJ72" i="27"/>
  <c r="FM60" i="27"/>
  <c r="FN60" i="27" s="1"/>
  <c r="DG89" i="27"/>
  <c r="GU27" i="27"/>
  <c r="EN27" i="27"/>
  <c r="BM17" i="5"/>
  <c r="DT17" i="5"/>
  <c r="EE65" i="23"/>
  <c r="BX65" i="23"/>
  <c r="BQ25" i="23"/>
  <c r="DX25" i="23"/>
  <c r="DY63" i="5"/>
  <c r="BR63" i="5"/>
  <c r="BU86" i="23"/>
  <c r="EB86" i="23"/>
  <c r="DW67" i="23"/>
  <c r="BP67" i="23"/>
  <c r="BO73" i="5"/>
  <c r="DV73" i="5"/>
  <c r="CV81" i="23"/>
  <c r="EF10" i="27"/>
  <c r="DG10" i="27" s="1"/>
  <c r="GM10" i="27"/>
  <c r="FZ10" i="27" s="1"/>
  <c r="BI83" i="5"/>
  <c r="DP83" i="5"/>
  <c r="EG80" i="27"/>
  <c r="GN80" i="27"/>
  <c r="GQ76" i="27"/>
  <c r="EJ76" i="27"/>
  <c r="EL19" i="27"/>
  <c r="GS19" i="27"/>
  <c r="DP60" i="5"/>
  <c r="BI60" i="5"/>
  <c r="BJ60" i="5"/>
  <c r="DQ60" i="5"/>
  <c r="AN167" i="3"/>
  <c r="BT43" i="23"/>
  <c r="EA43" i="23"/>
  <c r="DR60" i="5"/>
  <c r="BK60" i="5"/>
  <c r="FG112" i="27"/>
  <c r="FH112" i="27"/>
  <c r="CP95" i="23"/>
  <c r="CQ95" i="23"/>
  <c r="CQ85" i="5"/>
  <c r="CS85" i="5"/>
  <c r="BP51" i="23"/>
  <c r="DW51" i="23"/>
  <c r="EF101" i="27"/>
  <c r="GM101" i="27"/>
  <c r="FZ101" i="27" s="1"/>
  <c r="GN91" i="27"/>
  <c r="EG91" i="27"/>
  <c r="DJ91" i="27" s="1"/>
  <c r="BT10" i="23"/>
  <c r="EA10" i="23"/>
  <c r="BT74" i="23"/>
  <c r="EA74" i="23"/>
  <c r="BU23" i="23"/>
  <c r="EB23" i="23"/>
  <c r="DO23" i="23" s="1"/>
  <c r="DZ99" i="5"/>
  <c r="BS99" i="5"/>
  <c r="EG60" i="27"/>
  <c r="GN60" i="27"/>
  <c r="DS15" i="5"/>
  <c r="BL15" i="5"/>
  <c r="GQ61" i="27"/>
  <c r="EJ61" i="27"/>
  <c r="ED111" i="23"/>
  <c r="BW111" i="23"/>
  <c r="DZ26" i="5"/>
  <c r="BS26" i="5"/>
  <c r="BP79" i="23"/>
  <c r="AQ79" i="23" s="1"/>
  <c r="DW79" i="23"/>
  <c r="DJ79" i="23" s="1"/>
  <c r="DQ100" i="5"/>
  <c r="DD100" i="5" s="1"/>
  <c r="BJ100" i="5"/>
  <c r="AK100" i="5" s="1"/>
  <c r="C101" i="7" s="1"/>
  <c r="DX27" i="5"/>
  <c r="BQ27" i="5"/>
  <c r="BO28" i="5"/>
  <c r="DV28" i="5"/>
  <c r="CQ111" i="23"/>
  <c r="DQ87" i="5"/>
  <c r="BJ87" i="5"/>
  <c r="AK87" i="5" s="1"/>
  <c r="C88" i="7" s="1"/>
  <c r="CO111" i="23"/>
  <c r="CR111" i="23"/>
  <c r="CS111" i="23"/>
  <c r="V111" i="23"/>
  <c r="AF111" i="23" s="1"/>
  <c r="GW38" i="27"/>
  <c r="EP38" i="27"/>
  <c r="BR12" i="23"/>
  <c r="DY12" i="23"/>
  <c r="EL3" i="27"/>
  <c r="GS3" i="27"/>
  <c r="BP8" i="5"/>
  <c r="DW8" i="5"/>
  <c r="DJ8" i="5" s="1"/>
  <c r="DO94" i="23"/>
  <c r="CV29" i="23"/>
  <c r="CW29" i="23"/>
  <c r="BV41" i="23"/>
  <c r="EC41" i="23"/>
  <c r="DW34" i="23"/>
  <c r="BP34" i="23"/>
  <c r="EF56" i="27"/>
  <c r="GM56" i="27"/>
  <c r="DW42" i="5"/>
  <c r="BP42" i="5"/>
  <c r="EB83" i="23"/>
  <c r="DO83" i="23" s="1"/>
  <c r="BU83" i="23"/>
  <c r="DX67" i="5"/>
  <c r="BQ67" i="5"/>
  <c r="BX10" i="23"/>
  <c r="EE10" i="23"/>
  <c r="BQ60" i="5"/>
  <c r="DX60" i="5"/>
  <c r="DK60" i="5" s="1"/>
  <c r="GV12" i="27"/>
  <c r="EO12" i="27"/>
  <c r="DP104" i="5"/>
  <c r="DC104" i="5" s="1"/>
  <c r="V20" i="6" s="1"/>
  <c r="BI104" i="5"/>
  <c r="AJ104" i="5" s="1"/>
  <c r="C105" i="6" s="1"/>
  <c r="F105" i="6" s="1"/>
  <c r="BU57" i="23"/>
  <c r="EB57" i="23"/>
  <c r="EC82" i="23"/>
  <c r="BV82" i="23"/>
  <c r="EO68" i="27"/>
  <c r="GV68" i="27"/>
  <c r="DJ75" i="5"/>
  <c r="DL75" i="5"/>
  <c r="DK75" i="5"/>
  <c r="DC131" i="5"/>
  <c r="DD131" i="5"/>
  <c r="DJ150" i="5"/>
  <c r="DK150" i="5"/>
  <c r="DW55" i="23"/>
  <c r="BP55" i="23"/>
  <c r="DW98" i="23"/>
  <c r="BP98" i="23"/>
  <c r="CP34" i="5"/>
  <c r="CR34" i="5" s="1"/>
  <c r="AL156" i="5"/>
  <c r="AM156" i="5"/>
  <c r="AK156" i="5"/>
  <c r="BS28" i="5"/>
  <c r="DZ28" i="5"/>
  <c r="CR39" i="5"/>
  <c r="DU90" i="23"/>
  <c r="BN90" i="23"/>
  <c r="FN35" i="27"/>
  <c r="S21" i="13" s="1"/>
  <c r="AA34" i="3" s="1"/>
  <c r="FO35" i="27"/>
  <c r="S16" i="14" s="1"/>
  <c r="AD34" i="3" s="1"/>
  <c r="DL180" i="5"/>
  <c r="DM180" i="5"/>
  <c r="DK180" i="5"/>
  <c r="DJ180" i="5"/>
  <c r="GT36" i="27"/>
  <c r="GG36" i="27" s="1"/>
  <c r="EM36" i="27"/>
  <c r="BV12" i="23"/>
  <c r="EC12" i="23"/>
  <c r="EN60" i="27"/>
  <c r="GU60" i="27"/>
  <c r="DX72" i="5"/>
  <c r="BQ72" i="5"/>
  <c r="GV60" i="27"/>
  <c r="EO60" i="27"/>
  <c r="DY72" i="5"/>
  <c r="BR72" i="5"/>
  <c r="CJ68" i="5"/>
  <c r="CK68" i="5"/>
  <c r="FJ60" i="27"/>
  <c r="FJ30" i="27"/>
  <c r="FQ56" i="27"/>
  <c r="CN92" i="27"/>
  <c r="CX92" i="27" s="1"/>
  <c r="CY92" i="27" s="1"/>
  <c r="DF142" i="5"/>
  <c r="FI51" i="27"/>
  <c r="FK82" i="27"/>
  <c r="FK102" i="27"/>
  <c r="FK46" i="27"/>
  <c r="FO8" i="27"/>
  <c r="FO83" i="27"/>
  <c r="FK27" i="27"/>
  <c r="FH38" i="27"/>
  <c r="FK3" i="27"/>
  <c r="Q90" i="5"/>
  <c r="AA90" i="5" s="1"/>
  <c r="AB90" i="5" s="1"/>
  <c r="BN90" i="5" s="1"/>
  <c r="Q80" i="5"/>
  <c r="AA80" i="5" s="1"/>
  <c r="AB80" i="5" s="1"/>
  <c r="BN80" i="5" s="1"/>
  <c r="FJ59" i="27"/>
  <c r="FQ35" i="27"/>
  <c r="FK61" i="27"/>
  <c r="FL61" i="27" s="1"/>
  <c r="FM61" i="27" s="1"/>
  <c r="FN61" i="27" s="1"/>
  <c r="V91" i="23"/>
  <c r="AF91" i="23" s="1"/>
  <c r="AG91" i="23" s="1"/>
  <c r="BS91" i="23" s="1"/>
  <c r="DG134" i="5"/>
  <c r="FK96" i="27"/>
  <c r="FJ21" i="27"/>
  <c r="FO38" i="27"/>
  <c r="DG117" i="5"/>
  <c r="CN109" i="27"/>
  <c r="CX109" i="27" s="1"/>
  <c r="GR109" i="27" s="1"/>
  <c r="FH109" i="27"/>
  <c r="AK180" i="5"/>
  <c r="CN76" i="27"/>
  <c r="CX76" i="27" s="1"/>
  <c r="GE76" i="27" s="1"/>
  <c r="Q4" i="5"/>
  <c r="AA4" i="5" s="1"/>
  <c r="DH4" i="5" s="1"/>
  <c r="CM4" i="5"/>
  <c r="CN110" i="27"/>
  <c r="CX110" i="27" s="1"/>
  <c r="CY110" i="27" s="1"/>
  <c r="CY42" i="23"/>
  <c r="FJ78" i="27"/>
  <c r="DM171" i="5"/>
  <c r="FP79" i="27"/>
  <c r="FQ29" i="27"/>
  <c r="W98" i="23"/>
  <c r="FI64" i="27"/>
  <c r="AN117" i="3"/>
  <c r="AL159" i="5"/>
  <c r="FP78" i="27"/>
  <c r="FP56" i="27"/>
  <c r="CL33" i="5"/>
  <c r="CR128" i="5"/>
  <c r="FO29" i="27"/>
  <c r="S5" i="14" s="1"/>
  <c r="AD28" i="3" s="1"/>
  <c r="FI82" i="27"/>
  <c r="AK173" i="5"/>
  <c r="DH133" i="5"/>
  <c r="GG76" i="27"/>
  <c r="CW74" i="23"/>
  <c r="BU94" i="23"/>
  <c r="V82" i="23"/>
  <c r="AF82" i="23" s="1"/>
  <c r="AG82" i="23" s="1"/>
  <c r="BS82" i="23" s="1"/>
  <c r="AT82" i="23" s="1"/>
  <c r="CT34" i="5"/>
  <c r="CV42" i="23"/>
  <c r="DF175" i="5"/>
  <c r="DK165" i="5"/>
  <c r="CW46" i="23"/>
  <c r="DM165" i="5"/>
  <c r="DG158" i="5"/>
  <c r="W12" i="23"/>
  <c r="BJ90" i="5"/>
  <c r="DQ90" i="5"/>
  <c r="BQ21" i="23"/>
  <c r="DX21" i="23"/>
  <c r="EN109" i="27"/>
  <c r="GU109" i="27"/>
  <c r="BU29" i="23"/>
  <c r="EB29" i="23"/>
  <c r="DO29" i="23" s="1"/>
  <c r="CR11" i="23"/>
  <c r="CP11" i="23"/>
  <c r="CQ11" i="23"/>
  <c r="BI71" i="5"/>
  <c r="DP71" i="5"/>
  <c r="EP44" i="27"/>
  <c r="GW44" i="27"/>
  <c r="DR97" i="5"/>
  <c r="BK97" i="5"/>
  <c r="FG56" i="27"/>
  <c r="FH56" i="27"/>
  <c r="GM49" i="27"/>
  <c r="FZ49" i="27" s="1"/>
  <c r="EF49" i="27"/>
  <c r="DG49" i="27" s="1"/>
  <c r="FN105" i="27"/>
  <c r="S6" i="13" s="1"/>
  <c r="AA104" i="3" s="1"/>
  <c r="FO105" i="27"/>
  <c r="S4" i="14" s="1"/>
  <c r="AD104" i="3" s="1"/>
  <c r="BU51" i="23"/>
  <c r="EB51" i="23"/>
  <c r="DO51" i="23" s="1"/>
  <c r="EN37" i="27"/>
  <c r="GU37" i="27"/>
  <c r="BW6" i="23"/>
  <c r="ED6" i="23"/>
  <c r="CO5" i="27"/>
  <c r="FQ5" i="27"/>
  <c r="DJ60" i="5"/>
  <c r="AJ86" i="5"/>
  <c r="C87" i="6" s="1"/>
  <c r="AK86" i="5"/>
  <c r="C87" i="7" s="1"/>
  <c r="DC166" i="5"/>
  <c r="DD166" i="5"/>
  <c r="EG95" i="27"/>
  <c r="GN95" i="27"/>
  <c r="FG81" i="27"/>
  <c r="FH81" i="27"/>
  <c r="BV66" i="23"/>
  <c r="EC66" i="23"/>
  <c r="DR86" i="5"/>
  <c r="BK86" i="5"/>
  <c r="AL86" i="5" s="1"/>
  <c r="DS65" i="5"/>
  <c r="BL65" i="5"/>
  <c r="BM13" i="5"/>
  <c r="DT13" i="5"/>
  <c r="BO18" i="5"/>
  <c r="DV18" i="5"/>
  <c r="GM106" i="27"/>
  <c r="FZ106" i="27" s="1"/>
  <c r="EF106" i="27"/>
  <c r="DG106" i="27" s="1"/>
  <c r="CK11" i="5"/>
  <c r="CM11" i="5"/>
  <c r="CL11" i="5"/>
  <c r="FM55" i="27"/>
  <c r="S6" i="12" s="1"/>
  <c r="X54" i="3" s="1"/>
  <c r="CO55" i="27"/>
  <c r="FO55" i="27"/>
  <c r="FQ55" i="27"/>
  <c r="FP55" i="27"/>
  <c r="BV21" i="23"/>
  <c r="EC21" i="23"/>
  <c r="CQ3" i="23"/>
  <c r="CR3" i="23"/>
  <c r="CO3" i="23"/>
  <c r="CP3" i="23"/>
  <c r="CO41" i="23"/>
  <c r="CP41" i="23"/>
  <c r="DW44" i="23"/>
  <c r="DJ44" i="23" s="1"/>
  <c r="BP44" i="23"/>
  <c r="AQ44" i="23" s="1"/>
  <c r="DU56" i="23"/>
  <c r="BN56" i="23"/>
  <c r="EL34" i="27"/>
  <c r="GS34" i="27"/>
  <c r="DT31" i="5"/>
  <c r="BM31" i="5"/>
  <c r="GT57" i="27"/>
  <c r="EM57" i="27"/>
  <c r="BU36" i="23"/>
  <c r="EB36" i="23"/>
  <c r="EC23" i="23"/>
  <c r="BV23" i="23"/>
  <c r="EN73" i="27"/>
  <c r="GU73" i="27"/>
  <c r="GU82" i="27"/>
  <c r="EN82" i="27"/>
  <c r="DC51" i="5"/>
  <c r="DD51" i="5"/>
  <c r="DJ151" i="5"/>
  <c r="DK151" i="5"/>
  <c r="DL151" i="5"/>
  <c r="DM151" i="5"/>
  <c r="GM77" i="27"/>
  <c r="GC77" i="27" s="1"/>
  <c r="EF77" i="27"/>
  <c r="BV65" i="23"/>
  <c r="EC65" i="23"/>
  <c r="CU69" i="23"/>
  <c r="CV69" i="23" s="1"/>
  <c r="BX66" i="23"/>
  <c r="EE66" i="23"/>
  <c r="EA57" i="23"/>
  <c r="BT57" i="23"/>
  <c r="DW84" i="23"/>
  <c r="BP84" i="23"/>
  <c r="BN16" i="23"/>
  <c r="AO16" i="23" s="1"/>
  <c r="DU16" i="23"/>
  <c r="DH16" i="23" s="1"/>
  <c r="BN49" i="23"/>
  <c r="AO49" i="23" s="1"/>
  <c r="DU49" i="23"/>
  <c r="DH49" i="23" s="1"/>
  <c r="CU34" i="23"/>
  <c r="CV34" i="23" s="1"/>
  <c r="BU74" i="23"/>
  <c r="EB74" i="23"/>
  <c r="DO74" i="23" s="1"/>
  <c r="EN8" i="27"/>
  <c r="GU8" i="27"/>
  <c r="GH8" i="27" s="1"/>
  <c r="EC53" i="23"/>
  <c r="BV53" i="23"/>
  <c r="EC84" i="23"/>
  <c r="BV84" i="23"/>
  <c r="EO6" i="27"/>
  <c r="GV6" i="27"/>
  <c r="DY19" i="5"/>
  <c r="BR19" i="5"/>
  <c r="DY46" i="5"/>
  <c r="BR46" i="5"/>
  <c r="DY98" i="5"/>
  <c r="BR98" i="5"/>
  <c r="ED14" i="23"/>
  <c r="BW14" i="23"/>
  <c r="BS17" i="5"/>
  <c r="DZ17" i="5"/>
  <c r="DJ17" i="5"/>
  <c r="DK17" i="5"/>
  <c r="DD129" i="5"/>
  <c r="DC129" i="5"/>
  <c r="AL138" i="5"/>
  <c r="AM138" i="5"/>
  <c r="DD154" i="5"/>
  <c r="DE154" i="5"/>
  <c r="DG154" i="5"/>
  <c r="DF154" i="5"/>
  <c r="EF69" i="27"/>
  <c r="DG69" i="27" s="1"/>
  <c r="GM69" i="27"/>
  <c r="FZ69" i="27" s="1"/>
  <c r="GS58" i="27"/>
  <c r="EL58" i="27"/>
  <c r="AJ100" i="5"/>
  <c r="C101" i="6" s="1"/>
  <c r="BT14" i="23"/>
  <c r="EA14" i="23"/>
  <c r="BQ18" i="5"/>
  <c r="DX18" i="5"/>
  <c r="DQ80" i="5"/>
  <c r="BJ80" i="5"/>
  <c r="EF3" i="27"/>
  <c r="GM3" i="27"/>
  <c r="ED55" i="23"/>
  <c r="BW55" i="23"/>
  <c r="BO34" i="5"/>
  <c r="DV34" i="5"/>
  <c r="DM133" i="5"/>
  <c r="CT5" i="5"/>
  <c r="AN157" i="3"/>
  <c r="DJ7" i="5"/>
  <c r="BP59" i="23"/>
  <c r="DW59" i="23"/>
  <c r="BO22" i="5"/>
  <c r="DV22" i="5"/>
  <c r="CO80" i="23"/>
  <c r="CQ80" i="23"/>
  <c r="CR80" i="23"/>
  <c r="CP80" i="23"/>
  <c r="CS80" i="23"/>
  <c r="GU33" i="27"/>
  <c r="EN33" i="27"/>
  <c r="GW30" i="27"/>
  <c r="EP30" i="27"/>
  <c r="BM6" i="5"/>
  <c r="DT6" i="5"/>
  <c r="AN193" i="3"/>
  <c r="BV8" i="23"/>
  <c r="EC8" i="23"/>
  <c r="ED46" i="23"/>
  <c r="BW46" i="23"/>
  <c r="ED68" i="23"/>
  <c r="BW68" i="23"/>
  <c r="CR103" i="5"/>
  <c r="BJ30" i="5"/>
  <c r="DQ30" i="5"/>
  <c r="AL158" i="5"/>
  <c r="AN158" i="5"/>
  <c r="AM158" i="5"/>
  <c r="DG159" i="5"/>
  <c r="CL90" i="5"/>
  <c r="CK90" i="5"/>
  <c r="CM90" i="5"/>
  <c r="EP66" i="27"/>
  <c r="GW66" i="27"/>
  <c r="CK71" i="5"/>
  <c r="CL71" i="5"/>
  <c r="CJ71" i="5"/>
  <c r="GM41" i="27"/>
  <c r="GB41" i="27" s="1"/>
  <c r="EF41" i="27"/>
  <c r="EM105" i="27"/>
  <c r="GT105" i="27"/>
  <c r="GI105" i="27" s="1"/>
  <c r="CR8" i="5"/>
  <c r="R8" i="5"/>
  <c r="CS8" i="5"/>
  <c r="CT8" i="5"/>
  <c r="DO3" i="23"/>
  <c r="DP3" i="23"/>
  <c r="CS127" i="5"/>
  <c r="CT127" i="5"/>
  <c r="CQ127" i="5"/>
  <c r="DC178" i="5"/>
  <c r="DF178" i="5"/>
  <c r="BQ33" i="5"/>
  <c r="DX33" i="5"/>
  <c r="BX30" i="23"/>
  <c r="EE30" i="23"/>
  <c r="BJ65" i="5"/>
  <c r="DQ65" i="5"/>
  <c r="DQ11" i="5"/>
  <c r="BJ11" i="5"/>
  <c r="CN83" i="5"/>
  <c r="CM83" i="5"/>
  <c r="Q83" i="5"/>
  <c r="AA83" i="5" s="1"/>
  <c r="CL83" i="5"/>
  <c r="BO30" i="5"/>
  <c r="DV30" i="5"/>
  <c r="DZ44" i="5"/>
  <c r="BS44" i="5"/>
  <c r="DX93" i="5"/>
  <c r="BQ93" i="5"/>
  <c r="BQ37" i="5"/>
  <c r="DX37" i="5"/>
  <c r="BR53" i="5"/>
  <c r="DY53" i="5"/>
  <c r="DL53" i="5" s="1"/>
  <c r="DC132" i="5"/>
  <c r="DD132" i="5"/>
  <c r="DE132" i="5"/>
  <c r="DG132" i="5"/>
  <c r="DF132" i="5"/>
  <c r="CJ80" i="5"/>
  <c r="CK80" i="5"/>
  <c r="BM95" i="5"/>
  <c r="DT95" i="5"/>
  <c r="CQ73" i="5"/>
  <c r="DS74" i="5"/>
  <c r="BL74" i="5"/>
  <c r="DJ171" i="5"/>
  <c r="DK171" i="5"/>
  <c r="DL171" i="5"/>
  <c r="BT34" i="23"/>
  <c r="EA34" i="23"/>
  <c r="CS119" i="5"/>
  <c r="CQ119" i="5"/>
  <c r="CT119" i="5"/>
  <c r="CO77" i="23"/>
  <c r="CP77" i="23"/>
  <c r="DQ42" i="5"/>
  <c r="BJ42" i="5"/>
  <c r="DU154" i="5"/>
  <c r="DI154" i="5" s="1"/>
  <c r="DH154" i="5"/>
  <c r="AB154" i="5"/>
  <c r="BN154" i="5" s="1"/>
  <c r="BN105" i="23"/>
  <c r="AO105" i="23" s="1"/>
  <c r="DU105" i="23"/>
  <c r="DH105" i="23" s="1"/>
  <c r="CN60" i="27"/>
  <c r="CX60" i="27" s="1"/>
  <c r="CY60" i="27" s="1"/>
  <c r="CN30" i="27"/>
  <c r="CX30" i="27" s="1"/>
  <c r="CY30" i="27" s="1"/>
  <c r="CO73" i="27"/>
  <c r="DE142" i="5"/>
  <c r="FJ51" i="27"/>
  <c r="FJ46" i="27"/>
  <c r="FP83" i="27"/>
  <c r="FK57" i="27"/>
  <c r="FH27" i="27"/>
  <c r="FI38" i="27"/>
  <c r="CN38" i="27"/>
  <c r="CX38" i="27" s="1"/>
  <c r="CY38" i="27" s="1"/>
  <c r="FH3" i="27"/>
  <c r="FK59" i="27"/>
  <c r="CO35" i="27"/>
  <c r="CN8" i="27"/>
  <c r="CX8" i="27" s="1"/>
  <c r="CY8" i="27" s="1"/>
  <c r="FK86" i="27"/>
  <c r="FJ96" i="27"/>
  <c r="CK61" i="5"/>
  <c r="FK21" i="27"/>
  <c r="Q44" i="5"/>
  <c r="AA44" i="5" s="1"/>
  <c r="DH44" i="5" s="1"/>
  <c r="FQ53" i="27"/>
  <c r="AN117" i="5"/>
  <c r="FK109" i="27"/>
  <c r="AM112" i="5"/>
  <c r="AN180" i="5"/>
  <c r="FI76" i="27"/>
  <c r="FH76" i="27"/>
  <c r="Q37" i="5"/>
  <c r="AA37" i="5" s="1"/>
  <c r="AB37" i="5" s="1"/>
  <c r="BN37" i="5" s="1"/>
  <c r="FI110" i="27"/>
  <c r="FQ79" i="27"/>
  <c r="BK77" i="5"/>
  <c r="AN139" i="5"/>
  <c r="AN159" i="5"/>
  <c r="DE172" i="5"/>
  <c r="AN35" i="3"/>
  <c r="AN162" i="5"/>
  <c r="DH174" i="5"/>
  <c r="DG136" i="5"/>
  <c r="FK92" i="27"/>
  <c r="S18" i="10" s="1"/>
  <c r="R91" i="3" s="1"/>
  <c r="DU133" i="5"/>
  <c r="DI133" i="5" s="1"/>
  <c r="CS76" i="5"/>
  <c r="CR82" i="23"/>
  <c r="CS34" i="5"/>
  <c r="CR26" i="5"/>
  <c r="CS109" i="5"/>
  <c r="CR110" i="5"/>
  <c r="CY46" i="23"/>
  <c r="DE178" i="5"/>
  <c r="CX46" i="23"/>
  <c r="EB45" i="23"/>
  <c r="DO45" i="23" s="1"/>
  <c r="V109" i="23"/>
  <c r="AF109" i="23" s="1"/>
  <c r="DZ109" i="23" s="1"/>
  <c r="CR62" i="5"/>
  <c r="FN62" i="27"/>
  <c r="CN90" i="5"/>
  <c r="DG178" i="5"/>
  <c r="BI89" i="5"/>
  <c r="DP89" i="5"/>
  <c r="DS80" i="5"/>
  <c r="BL80" i="5"/>
  <c r="CQ35" i="5"/>
  <c r="CR35" i="5"/>
  <c r="ED79" i="23"/>
  <c r="BW79" i="23"/>
  <c r="DX85" i="23"/>
  <c r="BQ85" i="23"/>
  <c r="BI13" i="5"/>
  <c r="AJ13" i="5" s="1"/>
  <c r="C14" i="6" s="1"/>
  <c r="DP13" i="5"/>
  <c r="DC13" i="5" s="1"/>
  <c r="CU30" i="23"/>
  <c r="CV30" i="23" s="1"/>
  <c r="W30" i="23"/>
  <c r="BK44" i="5"/>
  <c r="DR44" i="5"/>
  <c r="BN76" i="23"/>
  <c r="AO76" i="23" s="1"/>
  <c r="DU76" i="23"/>
  <c r="DH76" i="23" s="1"/>
  <c r="R104" i="5"/>
  <c r="CR104" i="5"/>
  <c r="CT104" i="5"/>
  <c r="CS104" i="5"/>
  <c r="EM74" i="27"/>
  <c r="GT74" i="27"/>
  <c r="GG74" i="27" s="1"/>
  <c r="EM112" i="27"/>
  <c r="GT112" i="27"/>
  <c r="GG112" i="27" s="1"/>
  <c r="EN23" i="27"/>
  <c r="GU23" i="27"/>
  <c r="EC60" i="23"/>
  <c r="BV60" i="23"/>
  <c r="GU84" i="27"/>
  <c r="EN84" i="27"/>
  <c r="BR40" i="5"/>
  <c r="DY40" i="5"/>
  <c r="BR60" i="5"/>
  <c r="DY60" i="5"/>
  <c r="GV77" i="27"/>
  <c r="EO77" i="27"/>
  <c r="BW112" i="23"/>
  <c r="ED112" i="23"/>
  <c r="EP5" i="27"/>
  <c r="GW5" i="27"/>
  <c r="DL130" i="5"/>
  <c r="DK130" i="5"/>
  <c r="DK132" i="5"/>
  <c r="DL132" i="5"/>
  <c r="CO69" i="23"/>
  <c r="CQ69" i="23"/>
  <c r="CP69" i="23"/>
  <c r="CS69" i="23"/>
  <c r="CR69" i="23"/>
  <c r="BQ65" i="5"/>
  <c r="DX65" i="5"/>
  <c r="DK65" i="5" s="1"/>
  <c r="DV58" i="5"/>
  <c r="BO58" i="5"/>
  <c r="DP30" i="23"/>
  <c r="DO30" i="23"/>
  <c r="DP48" i="5"/>
  <c r="BI48" i="5"/>
  <c r="DQ85" i="5"/>
  <c r="BJ85" i="5"/>
  <c r="BP100" i="5"/>
  <c r="DW100" i="5"/>
  <c r="DJ100" i="5" s="1"/>
  <c r="DS10" i="5"/>
  <c r="BL10" i="5"/>
  <c r="CP38" i="23"/>
  <c r="CO38" i="23"/>
  <c r="GM80" i="27"/>
  <c r="EF80" i="27"/>
  <c r="EL57" i="27"/>
  <c r="GS57" i="27"/>
  <c r="CO72" i="23"/>
  <c r="CQ72" i="23"/>
  <c r="BN3" i="23"/>
  <c r="DU3" i="23"/>
  <c r="BN41" i="23"/>
  <c r="DU41" i="23"/>
  <c r="CO56" i="23"/>
  <c r="CP56" i="23"/>
  <c r="CR56" i="23"/>
  <c r="CQ56" i="23"/>
  <c r="CO34" i="27"/>
  <c r="FP34" i="27"/>
  <c r="FM34" i="27"/>
  <c r="FN34" i="27" s="1"/>
  <c r="FQ34" i="27"/>
  <c r="EM90" i="27"/>
  <c r="GT90" i="27"/>
  <c r="GG90" i="27" s="1"/>
  <c r="BQ14" i="5"/>
  <c r="DX14" i="5"/>
  <c r="BW19" i="23"/>
  <c r="ED19" i="23"/>
  <c r="GV46" i="27"/>
  <c r="EO46" i="27"/>
  <c r="BW60" i="23"/>
  <c r="ED60" i="23"/>
  <c r="BW77" i="23"/>
  <c r="ED77" i="23"/>
  <c r="BR111" i="5"/>
  <c r="DY111" i="5"/>
  <c r="AB134" i="5"/>
  <c r="BN134" i="5" s="1"/>
  <c r="DU134" i="5"/>
  <c r="DI134" i="5" s="1"/>
  <c r="DH134" i="5"/>
  <c r="DM161" i="5"/>
  <c r="DL161" i="5"/>
  <c r="DK161" i="5"/>
  <c r="DJ161" i="5"/>
  <c r="FG77" i="27"/>
  <c r="FH77" i="27"/>
  <c r="EN66" i="27"/>
  <c r="GU66" i="27"/>
  <c r="EG81" i="27"/>
  <c r="GN81" i="27"/>
  <c r="BT69" i="23"/>
  <c r="EA69" i="23"/>
  <c r="BS78" i="5"/>
  <c r="DZ78" i="5"/>
  <c r="CX29" i="23"/>
  <c r="DX28" i="23"/>
  <c r="BQ28" i="23"/>
  <c r="BV108" i="23"/>
  <c r="EC108" i="23"/>
  <c r="DP108" i="23" s="1"/>
  <c r="CU57" i="23"/>
  <c r="CX57" i="23" s="1"/>
  <c r="GM47" i="27"/>
  <c r="FZ47" i="27" s="1"/>
  <c r="EF47" i="27"/>
  <c r="DG47" i="27" s="1"/>
  <c r="BI41" i="5"/>
  <c r="DP41" i="5"/>
  <c r="DP56" i="5"/>
  <c r="DC56" i="5" s="1"/>
  <c r="BI56" i="5"/>
  <c r="EN106" i="27"/>
  <c r="GU106" i="27"/>
  <c r="DX12" i="5"/>
  <c r="BQ12" i="5"/>
  <c r="GU68" i="27"/>
  <c r="EN68" i="27"/>
  <c r="EN111" i="27"/>
  <c r="GU111" i="27"/>
  <c r="GV40" i="27"/>
  <c r="EO40" i="27"/>
  <c r="ED53" i="23"/>
  <c r="BW53" i="23"/>
  <c r="BX5" i="23"/>
  <c r="EE5" i="23"/>
  <c r="DR59" i="5"/>
  <c r="BK59" i="5"/>
  <c r="CR119" i="5"/>
  <c r="DJ120" i="5"/>
  <c r="DK120" i="5"/>
  <c r="AK129" i="5"/>
  <c r="AJ129" i="5"/>
  <c r="DG133" i="5"/>
  <c r="DF133" i="5"/>
  <c r="DE133" i="5"/>
  <c r="DD133" i="5"/>
  <c r="DE138" i="5"/>
  <c r="DF138" i="5"/>
  <c r="AM154" i="5"/>
  <c r="AK154" i="5"/>
  <c r="AL154" i="5"/>
  <c r="AN154" i="5"/>
  <c r="DC100" i="5"/>
  <c r="GG96" i="27"/>
  <c r="BP24" i="23"/>
  <c r="DW24" i="23"/>
  <c r="EA50" i="23"/>
  <c r="BT50" i="23"/>
  <c r="DS7" i="5"/>
  <c r="BL7" i="5"/>
  <c r="DX75" i="23"/>
  <c r="BQ75" i="23"/>
  <c r="W105" i="23"/>
  <c r="CW105" i="23"/>
  <c r="CX105" i="23"/>
  <c r="AL136" i="5"/>
  <c r="BL59" i="5"/>
  <c r="DS59" i="5"/>
  <c r="BQ81" i="23"/>
  <c r="DX81" i="23"/>
  <c r="DU80" i="23"/>
  <c r="BN80" i="23"/>
  <c r="DW29" i="5"/>
  <c r="BP29" i="5"/>
  <c r="EM102" i="27"/>
  <c r="GT102" i="27"/>
  <c r="GG102" i="27" s="1"/>
  <c r="GV45" i="27"/>
  <c r="EO45" i="27"/>
  <c r="EG111" i="27"/>
  <c r="GN111" i="27"/>
  <c r="GC111" i="27" s="1"/>
  <c r="GU41" i="27"/>
  <c r="EN41" i="27"/>
  <c r="CJ76" i="5"/>
  <c r="CK76" i="5"/>
  <c r="EC102" i="23"/>
  <c r="DP102" i="23" s="1"/>
  <c r="BV102" i="23"/>
  <c r="DW51" i="5"/>
  <c r="DJ51" i="5" s="1"/>
  <c r="BP51" i="5"/>
  <c r="EB69" i="23"/>
  <c r="DO69" i="23" s="1"/>
  <c r="BU69" i="23"/>
  <c r="EB89" i="23"/>
  <c r="DO89" i="23" s="1"/>
  <c r="BU89" i="23"/>
  <c r="EN42" i="27"/>
  <c r="GU42" i="27"/>
  <c r="BV68" i="23"/>
  <c r="EC68" i="23"/>
  <c r="EN95" i="27"/>
  <c r="GU95" i="27"/>
  <c r="BQ81" i="5"/>
  <c r="DX81" i="5"/>
  <c r="BR6" i="5"/>
  <c r="DY6" i="5"/>
  <c r="EO24" i="27"/>
  <c r="GV24" i="27"/>
  <c r="ED87" i="23"/>
  <c r="BW87" i="23"/>
  <c r="AN135" i="3"/>
  <c r="FG72" i="27"/>
  <c r="FI72" i="27"/>
  <c r="FH72" i="27"/>
  <c r="DC144" i="5"/>
  <c r="DD144" i="5"/>
  <c r="DE144" i="5"/>
  <c r="BL58" i="5"/>
  <c r="DS58" i="5"/>
  <c r="BO11" i="23"/>
  <c r="DV11" i="23"/>
  <c r="BI3" i="5"/>
  <c r="AJ3" i="5" s="1"/>
  <c r="C4" i="6" s="1"/>
  <c r="DP3" i="5"/>
  <c r="DC3" i="5" s="1"/>
  <c r="DX42" i="5"/>
  <c r="BQ42" i="5"/>
  <c r="BV94" i="23"/>
  <c r="EC94" i="23"/>
  <c r="DP94" i="23" s="1"/>
  <c r="DY24" i="5"/>
  <c r="BR24" i="5"/>
  <c r="AJ121" i="5"/>
  <c r="AK121" i="5"/>
  <c r="AK145" i="5"/>
  <c r="AM145" i="5"/>
  <c r="AN145" i="5"/>
  <c r="AJ166" i="5"/>
  <c r="AK166" i="5"/>
  <c r="EF81" i="27"/>
  <c r="GM81" i="27"/>
  <c r="CP18" i="5"/>
  <c r="CQ18" i="5" s="1"/>
  <c r="BU35" i="23"/>
  <c r="EB35" i="23"/>
  <c r="DQ35" i="23" s="1"/>
  <c r="DX41" i="5"/>
  <c r="BQ41" i="5"/>
  <c r="EL55" i="27"/>
  <c r="GS55" i="27"/>
  <c r="EN12" i="27"/>
  <c r="GU12" i="27"/>
  <c r="BW24" i="23"/>
  <c r="ED24" i="23"/>
  <c r="DV94" i="23"/>
  <c r="BO94" i="23"/>
  <c r="GT58" i="27"/>
  <c r="GG58" i="27" s="1"/>
  <c r="EM58" i="27"/>
  <c r="EN18" i="27"/>
  <c r="GU18" i="27"/>
  <c r="BK62" i="5"/>
  <c r="DR62" i="5"/>
  <c r="BT18" i="23"/>
  <c r="EA18" i="23"/>
  <c r="BI79" i="5"/>
  <c r="DP79" i="5"/>
  <c r="DE79" i="5" s="1"/>
  <c r="DY17" i="23"/>
  <c r="BR17" i="23"/>
  <c r="BO55" i="5"/>
  <c r="DV55" i="5"/>
  <c r="V84" i="23"/>
  <c r="AF84" i="23" s="1"/>
  <c r="CR84" i="23"/>
  <c r="CQ84" i="23"/>
  <c r="CS84" i="23"/>
  <c r="DF147" i="5"/>
  <c r="DE147" i="5"/>
  <c r="DG147" i="5"/>
  <c r="DD147" i="5"/>
  <c r="DT49" i="5"/>
  <c r="BM49" i="5"/>
  <c r="DS87" i="5"/>
  <c r="BL87" i="5"/>
  <c r="FJ41" i="27"/>
  <c r="FQ22" i="27"/>
  <c r="CN81" i="27"/>
  <c r="CX81" i="27" s="1"/>
  <c r="CY81" i="27" s="1"/>
  <c r="FH46" i="27"/>
  <c r="FQ83" i="27"/>
  <c r="FJ57" i="27"/>
  <c r="CN3" i="27"/>
  <c r="CX3" i="27" s="1"/>
  <c r="GR3" i="27" s="1"/>
  <c r="FI3" i="27"/>
  <c r="CN61" i="27"/>
  <c r="CX61" i="27" s="1"/>
  <c r="CY61" i="27" s="1"/>
  <c r="DF134" i="5"/>
  <c r="FN50" i="27"/>
  <c r="CY60" i="23"/>
  <c r="Q6" i="5"/>
  <c r="AA6" i="5" s="1"/>
  <c r="DU6" i="5" s="1"/>
  <c r="DG166" i="5"/>
  <c r="CN3" i="5"/>
  <c r="CQ172" i="5"/>
  <c r="DG172" i="5"/>
  <c r="R82" i="5"/>
  <c r="CX42" i="23"/>
  <c r="CO31" i="27"/>
  <c r="CY98" i="23"/>
  <c r="FQ26" i="27"/>
  <c r="Q68" i="5"/>
  <c r="AA68" i="5" s="1"/>
  <c r="DH68" i="5" s="1"/>
  <c r="CR75" i="5"/>
  <c r="DI168" i="5"/>
  <c r="CS82" i="23"/>
  <c r="R34" i="5"/>
  <c r="DE175" i="5"/>
  <c r="DD178" i="5"/>
  <c r="FN29" i="27"/>
  <c r="FO42" i="27"/>
  <c r="CP16" i="23"/>
  <c r="BT11" i="23"/>
  <c r="EA11" i="23"/>
  <c r="CJ89" i="5"/>
  <c r="CK89" i="5"/>
  <c r="DW35" i="5"/>
  <c r="BP35" i="5"/>
  <c r="DV30" i="23"/>
  <c r="BO30" i="23"/>
  <c r="BI47" i="5"/>
  <c r="AJ47" i="5" s="1"/>
  <c r="C48" i="6" s="1"/>
  <c r="DP47" i="5"/>
  <c r="DC47" i="5" s="1"/>
  <c r="EA30" i="23"/>
  <c r="BT30" i="23"/>
  <c r="BQ104" i="5"/>
  <c r="DX104" i="5"/>
  <c r="DW62" i="5"/>
  <c r="DJ62" i="5" s="1"/>
  <c r="BP62" i="5"/>
  <c r="DX8" i="5"/>
  <c r="BQ8" i="5"/>
  <c r="CR67" i="5"/>
  <c r="R67" i="5"/>
  <c r="CS67" i="5"/>
  <c r="CT67" i="5"/>
  <c r="BV14" i="23"/>
  <c r="EC14" i="23"/>
  <c r="GV53" i="27"/>
  <c r="EO53" i="27"/>
  <c r="DY67" i="5"/>
  <c r="BR67" i="5"/>
  <c r="GV88" i="27"/>
  <c r="EO88" i="27"/>
  <c r="BR37" i="5"/>
  <c r="DY37" i="5"/>
  <c r="DC121" i="5"/>
  <c r="DD121" i="5"/>
  <c r="CR127" i="5"/>
  <c r="DM141" i="5"/>
  <c r="DJ141" i="5"/>
  <c r="DK141" i="5"/>
  <c r="DF145" i="5"/>
  <c r="DD145" i="5"/>
  <c r="DL155" i="5"/>
  <c r="DM155" i="5"/>
  <c r="DU69" i="23"/>
  <c r="BN69" i="23"/>
  <c r="CP58" i="5"/>
  <c r="CQ58" i="5" s="1"/>
  <c r="CK48" i="5"/>
  <c r="CJ48" i="5"/>
  <c r="DY45" i="5"/>
  <c r="BR45" i="5"/>
  <c r="BN38" i="23"/>
  <c r="DU38" i="23"/>
  <c r="DQ109" i="5"/>
  <c r="DD109" i="5" s="1"/>
  <c r="BJ109" i="5"/>
  <c r="AK109" i="5" s="1"/>
  <c r="C110" i="7" s="1"/>
  <c r="DX46" i="23"/>
  <c r="BQ46" i="23"/>
  <c r="BL28" i="5"/>
  <c r="DS28" i="5"/>
  <c r="BO91" i="23"/>
  <c r="AP91" i="23" s="1"/>
  <c r="DV91" i="23"/>
  <c r="DI91" i="23" s="1"/>
  <c r="BL21" i="5"/>
  <c r="DS21" i="5"/>
  <c r="FG80" i="27"/>
  <c r="FJ80" i="27"/>
  <c r="FH80" i="27"/>
  <c r="CN80" i="27"/>
  <c r="CX80" i="27" s="1"/>
  <c r="FK80" i="27"/>
  <c r="FI80" i="27"/>
  <c r="FM57" i="27"/>
  <c r="FN57" i="27" s="1"/>
  <c r="DU72" i="23"/>
  <c r="DH72" i="23" s="1"/>
  <c r="BN72" i="23"/>
  <c r="AO72" i="23" s="1"/>
  <c r="BK34" i="5"/>
  <c r="DR34" i="5"/>
  <c r="BK83" i="5"/>
  <c r="DR83" i="5"/>
  <c r="CP30" i="5"/>
  <c r="CR30" i="5" s="1"/>
  <c r="R30" i="5"/>
  <c r="BI75" i="5"/>
  <c r="AJ75" i="5" s="1"/>
  <c r="C76" i="6" s="1"/>
  <c r="DP75" i="5"/>
  <c r="DC75" i="5" s="1"/>
  <c r="GV79" i="27"/>
  <c r="EO79" i="27"/>
  <c r="EB42" i="23"/>
  <c r="BU42" i="23"/>
  <c r="BP73" i="5"/>
  <c r="DW73" i="5"/>
  <c r="DW110" i="5"/>
  <c r="DJ110" i="5" s="1"/>
  <c r="BP110" i="5"/>
  <c r="EO73" i="27"/>
  <c r="GV73" i="27"/>
  <c r="EO100" i="27"/>
  <c r="GV100" i="27"/>
  <c r="GI100" i="27" s="1"/>
  <c r="DZ5" i="5"/>
  <c r="DM5" i="5" s="1"/>
  <c r="BS5" i="5"/>
  <c r="AJ132" i="5"/>
  <c r="AL132" i="5"/>
  <c r="AK132" i="5"/>
  <c r="AN132" i="5"/>
  <c r="AM132" i="5"/>
  <c r="BI80" i="5"/>
  <c r="DP80" i="5"/>
  <c r="DR107" i="5"/>
  <c r="BK107" i="5"/>
  <c r="DU153" i="5"/>
  <c r="DI153" i="5" s="1"/>
  <c r="AB153" i="5"/>
  <c r="BN153" i="5" s="1"/>
  <c r="DH153" i="5"/>
  <c r="CU18" i="23"/>
  <c r="CV18" i="23" s="1"/>
  <c r="CJ79" i="5"/>
  <c r="CK79" i="5"/>
  <c r="CL79" i="5"/>
  <c r="CN79" i="5"/>
  <c r="CM79" i="5"/>
  <c r="EM29" i="27"/>
  <c r="GT29" i="27"/>
  <c r="GG29" i="27" s="1"/>
  <c r="ED98" i="23"/>
  <c r="BW98" i="23"/>
  <c r="EF13" i="27"/>
  <c r="DG13" i="27" s="1"/>
  <c r="GM13" i="27"/>
  <c r="FZ13" i="27" s="1"/>
  <c r="CJ41" i="5"/>
  <c r="CK41" i="5"/>
  <c r="EE44" i="23"/>
  <c r="BX44" i="23"/>
  <c r="DX83" i="23"/>
  <c r="BQ83" i="23"/>
  <c r="BP103" i="5"/>
  <c r="DW103" i="5"/>
  <c r="EM51" i="27"/>
  <c r="GT51" i="27"/>
  <c r="GG51" i="27" s="1"/>
  <c r="GT69" i="27"/>
  <c r="GG69" i="27" s="1"/>
  <c r="EM69" i="27"/>
  <c r="BP88" i="5"/>
  <c r="DW88" i="5"/>
  <c r="DJ88" i="5" s="1"/>
  <c r="BV37" i="23"/>
  <c r="EC37" i="23"/>
  <c r="DP37" i="23" s="1"/>
  <c r="DY12" i="5"/>
  <c r="BR12" i="5"/>
  <c r="BR76" i="5"/>
  <c r="DY76" i="5"/>
  <c r="GV37" i="27"/>
  <c r="EO37" i="27"/>
  <c r="AK131" i="5"/>
  <c r="AJ131" i="5"/>
  <c r="AM147" i="5"/>
  <c r="AL147" i="5"/>
  <c r="AK147" i="5"/>
  <c r="AN147" i="5"/>
  <c r="DU77" i="23"/>
  <c r="BN77" i="23"/>
  <c r="DW58" i="5"/>
  <c r="DJ58" i="5" s="1"/>
  <c r="V18" i="13" s="1"/>
  <c r="W18" i="13" s="1"/>
  <c r="BP58" i="5"/>
  <c r="BR23" i="23"/>
  <c r="DY23" i="23"/>
  <c r="BW80" i="23"/>
  <c r="ED80" i="23"/>
  <c r="BP39" i="5"/>
  <c r="DW39" i="5"/>
  <c r="DJ39" i="5" s="1"/>
  <c r="DS89" i="5"/>
  <c r="BL89" i="5"/>
  <c r="BR90" i="23"/>
  <c r="DY90" i="23"/>
  <c r="GW31" i="27"/>
  <c r="EP31" i="27"/>
  <c r="Q79" i="5"/>
  <c r="AA79" i="5" s="1"/>
  <c r="AN156" i="5"/>
  <c r="BN13" i="23"/>
  <c r="AO13" i="23" s="1"/>
  <c r="DU13" i="23"/>
  <c r="DH13" i="23" s="1"/>
  <c r="DS82" i="5"/>
  <c r="BL82" i="5"/>
  <c r="EC105" i="23"/>
  <c r="DR105" i="23" s="1"/>
  <c r="BV105" i="23"/>
  <c r="DU47" i="23"/>
  <c r="DH47" i="23" s="1"/>
  <c r="BN47" i="23"/>
  <c r="AO47" i="23" s="1"/>
  <c r="DK113" i="5"/>
  <c r="DM113" i="5"/>
  <c r="DL113" i="5"/>
  <c r="DE156" i="5"/>
  <c r="DF156" i="5"/>
  <c r="DD156" i="5"/>
  <c r="CT159" i="5"/>
  <c r="CS159" i="5"/>
  <c r="GU65" i="27"/>
  <c r="EN65" i="27"/>
  <c r="GN92" i="27"/>
  <c r="EG92" i="27"/>
  <c r="CO90" i="23"/>
  <c r="CP90" i="23"/>
  <c r="EM35" i="27"/>
  <c r="GT35" i="27"/>
  <c r="EA75" i="23"/>
  <c r="BT75" i="23"/>
  <c r="DX7" i="23"/>
  <c r="BQ7" i="23"/>
  <c r="AN164" i="3"/>
  <c r="EA55" i="23"/>
  <c r="BT55" i="23"/>
  <c r="DP76" i="5"/>
  <c r="BI76" i="5"/>
  <c r="EM42" i="27"/>
  <c r="GT42" i="27"/>
  <c r="EM62" i="27"/>
  <c r="GT62" i="27"/>
  <c r="GG62" i="27" s="1"/>
  <c r="EM83" i="27"/>
  <c r="GT83" i="27"/>
  <c r="GG83" i="27" s="1"/>
  <c r="BQ109" i="5"/>
  <c r="DX109" i="5"/>
  <c r="DK109" i="5" s="1"/>
  <c r="GU14" i="27"/>
  <c r="EN14" i="27"/>
  <c r="BW12" i="23"/>
  <c r="ED12" i="23"/>
  <c r="ED40" i="23"/>
  <c r="BW40" i="23"/>
  <c r="GV113" i="27"/>
  <c r="EO113" i="27"/>
  <c r="EF72" i="27"/>
  <c r="GM72" i="27"/>
  <c r="AL144" i="5"/>
  <c r="AJ144" i="5"/>
  <c r="AK144" i="5"/>
  <c r="BI68" i="5"/>
  <c r="DP68" i="5"/>
  <c r="AB8" i="5"/>
  <c r="BN8" i="5" s="1"/>
  <c r="DH8" i="5"/>
  <c r="DU8" i="5"/>
  <c r="DI8" i="5" s="1"/>
  <c r="CX60" i="23"/>
  <c r="CQ26" i="5"/>
  <c r="CX70" i="23"/>
  <c r="CQ4" i="5"/>
  <c r="GN47" i="27"/>
  <c r="EG47" i="27"/>
  <c r="EG103" i="27"/>
  <c r="GN103" i="27"/>
  <c r="DT8" i="5"/>
  <c r="DG8" i="5" s="1"/>
  <c r="BM8" i="5"/>
  <c r="GU32" i="27"/>
  <c r="EN32" i="27"/>
  <c r="BQ105" i="5"/>
  <c r="DX105" i="5"/>
  <c r="EF32" i="27"/>
  <c r="GM32" i="27"/>
  <c r="BR10" i="23"/>
  <c r="DY10" i="23"/>
  <c r="BM67" i="5"/>
  <c r="DT67" i="5"/>
  <c r="GQ37" i="27"/>
  <c r="EJ37" i="27"/>
  <c r="BT15" i="23"/>
  <c r="EA15" i="23"/>
  <c r="EL76" i="27"/>
  <c r="GS76" i="27"/>
  <c r="DV98" i="5"/>
  <c r="BO98" i="5"/>
  <c r="BP4" i="5"/>
  <c r="DW4" i="5"/>
  <c r="EB59" i="23"/>
  <c r="DO59" i="23" s="1"/>
  <c r="BU59" i="23"/>
  <c r="BP83" i="5"/>
  <c r="DW83" i="5"/>
  <c r="DJ83" i="5" s="1"/>
  <c r="CT175" i="5"/>
  <c r="CS175" i="5"/>
  <c r="CQ175" i="5"/>
  <c r="CJ5" i="5"/>
  <c r="CK5" i="5"/>
  <c r="BN7" i="23"/>
  <c r="DU7" i="23"/>
  <c r="EN26" i="27"/>
  <c r="GU26" i="27"/>
  <c r="EF58" i="27"/>
  <c r="GM58" i="27"/>
  <c r="BQ43" i="5"/>
  <c r="DX43" i="5"/>
  <c r="BW96" i="23"/>
  <c r="ED96" i="23"/>
  <c r="BX85" i="23"/>
  <c r="EE85" i="23"/>
  <c r="W50" i="23"/>
  <c r="CW50" i="23"/>
  <c r="CY50" i="23"/>
  <c r="CV50" i="23"/>
  <c r="CX50" i="23"/>
  <c r="AL166" i="5"/>
  <c r="AM166" i="5"/>
  <c r="DU82" i="23"/>
  <c r="DJ82" i="23" s="1"/>
  <c r="BN82" i="23"/>
  <c r="AO82" i="23" s="1"/>
  <c r="GV35" i="27"/>
  <c r="EO35" i="27"/>
  <c r="CJ93" i="5"/>
  <c r="CL93" i="5"/>
  <c r="CK93" i="5"/>
  <c r="BQ76" i="5"/>
  <c r="DX76" i="5"/>
  <c r="DM76" i="5" s="1"/>
  <c r="BQ87" i="5"/>
  <c r="DX87" i="5"/>
  <c r="EG38" i="27"/>
  <c r="GN38" i="27"/>
  <c r="GB38" i="27" s="1"/>
  <c r="DX32" i="5"/>
  <c r="BQ32" i="5"/>
  <c r="CJ32" i="5"/>
  <c r="CL32" i="5"/>
  <c r="CO27" i="23"/>
  <c r="CR27" i="23"/>
  <c r="CQ27" i="23"/>
  <c r="CP27" i="23"/>
  <c r="CS27" i="23"/>
  <c r="CK37" i="5"/>
  <c r="CL37" i="5"/>
  <c r="BL4" i="5"/>
  <c r="DS4" i="5"/>
  <c r="DY37" i="23"/>
  <c r="BR37" i="23"/>
  <c r="DV6" i="5"/>
  <c r="BO6" i="5"/>
  <c r="GT19" i="27"/>
  <c r="GG19" i="27" s="1"/>
  <c r="EM19" i="27"/>
  <c r="EB75" i="23"/>
  <c r="BU75" i="23"/>
  <c r="DW37" i="5"/>
  <c r="BP37" i="5"/>
  <c r="BV9" i="23"/>
  <c r="EC9" i="23"/>
  <c r="BV62" i="23"/>
  <c r="EC62" i="23"/>
  <c r="DP62" i="23" s="1"/>
  <c r="CS95" i="5"/>
  <c r="CR95" i="5"/>
  <c r="AN175" i="5"/>
  <c r="AM175" i="5"/>
  <c r="GG86" i="27"/>
  <c r="BP99" i="23"/>
  <c r="DW99" i="23"/>
  <c r="DP7" i="5"/>
  <c r="BI7" i="5"/>
  <c r="DX26" i="5"/>
  <c r="DK26" i="5" s="1"/>
  <c r="BQ26" i="5"/>
  <c r="DP58" i="5"/>
  <c r="DC58" i="5" s="1"/>
  <c r="V6" i="6" s="1"/>
  <c r="BI58" i="5"/>
  <c r="AJ58" i="5" s="1"/>
  <c r="C59" i="6" s="1"/>
  <c r="F59" i="6" s="1"/>
  <c r="GM51" i="27"/>
  <c r="EF51" i="27"/>
  <c r="GW106" i="27"/>
  <c r="EP106" i="27"/>
  <c r="BL16" i="5"/>
  <c r="DS16" i="5"/>
  <c r="BI14" i="5"/>
  <c r="AJ14" i="5" s="1"/>
  <c r="C15" i="6" s="1"/>
  <c r="DP14" i="5"/>
  <c r="DC14" i="5" s="1"/>
  <c r="BK45" i="5"/>
  <c r="DR45" i="5"/>
  <c r="EF95" i="27"/>
  <c r="GM95" i="27"/>
  <c r="BI77" i="5"/>
  <c r="DP77" i="5"/>
  <c r="BP66" i="5"/>
  <c r="DW66" i="5"/>
  <c r="BR34" i="23"/>
  <c r="DY34" i="23"/>
  <c r="CP29" i="5"/>
  <c r="CQ29" i="5" s="1"/>
  <c r="CS29" i="5"/>
  <c r="CL68" i="5"/>
  <c r="CM68" i="5"/>
  <c r="CN68" i="5"/>
  <c r="DQ101" i="5"/>
  <c r="BJ101" i="5"/>
  <c r="DV47" i="23"/>
  <c r="BO47" i="23"/>
  <c r="DH178" i="5"/>
  <c r="AB178" i="5"/>
  <c r="BN178" i="5" s="1"/>
  <c r="DU178" i="5"/>
  <c r="DI178" i="5" s="1"/>
  <c r="BV88" i="23"/>
  <c r="EC88" i="23"/>
  <c r="GT95" i="27"/>
  <c r="EM95" i="27"/>
  <c r="BN30" i="23"/>
  <c r="DU30" i="23"/>
  <c r="CJ50" i="5"/>
  <c r="CK50" i="5"/>
  <c r="CM50" i="5"/>
  <c r="Q50" i="5"/>
  <c r="AA50" i="5" s="1"/>
  <c r="CL50" i="5"/>
  <c r="CN50" i="5"/>
  <c r="BJ44" i="5"/>
  <c r="DQ44" i="5"/>
  <c r="DR25" i="5"/>
  <c r="BK25" i="5"/>
  <c r="CS88" i="23"/>
  <c r="CQ88" i="23"/>
  <c r="CR88" i="23"/>
  <c r="DT42" i="5"/>
  <c r="BM42" i="5"/>
  <c r="DT37" i="5"/>
  <c r="BM37" i="5"/>
  <c r="BO42" i="5"/>
  <c r="DV42" i="5"/>
  <c r="GS100" i="27"/>
  <c r="EL100" i="27"/>
  <c r="EA106" i="23"/>
  <c r="BT106" i="23"/>
  <c r="DW19" i="5"/>
  <c r="DJ19" i="5" s="1"/>
  <c r="V17" i="13" s="1"/>
  <c r="W17" i="13" s="1"/>
  <c r="BP19" i="5"/>
  <c r="BP74" i="5"/>
  <c r="DW74" i="5"/>
  <c r="DX3" i="5"/>
  <c r="BQ3" i="5"/>
  <c r="DX46" i="5"/>
  <c r="BQ46" i="5"/>
  <c r="EN112" i="27"/>
  <c r="GU112" i="27"/>
  <c r="GV20" i="27"/>
  <c r="EO20" i="27"/>
  <c r="Q6" i="13"/>
  <c r="R5" i="13"/>
  <c r="DU57" i="23"/>
  <c r="BN57" i="23"/>
  <c r="DP92" i="5"/>
  <c r="BI92" i="5"/>
  <c r="R41" i="5"/>
  <c r="CS41" i="5"/>
  <c r="CR41" i="5"/>
  <c r="CQ41" i="5"/>
  <c r="CT41" i="5"/>
  <c r="DS94" i="5"/>
  <c r="BL94" i="5"/>
  <c r="BM3" i="5"/>
  <c r="DT3" i="5"/>
  <c r="CO51" i="23"/>
  <c r="CQ51" i="23"/>
  <c r="CR51" i="23"/>
  <c r="CP51" i="23"/>
  <c r="W80" i="23"/>
  <c r="CY80" i="23"/>
  <c r="GT50" i="27"/>
  <c r="EM50" i="27"/>
  <c r="CP14" i="23"/>
  <c r="CO14" i="23"/>
  <c r="CQ14" i="23"/>
  <c r="DW83" i="23"/>
  <c r="BP83" i="23"/>
  <c r="CO94" i="23"/>
  <c r="CQ94" i="23"/>
  <c r="CP94" i="23"/>
  <c r="BK67" i="5"/>
  <c r="DR67" i="5"/>
  <c r="EB66" i="23"/>
  <c r="BU66" i="23"/>
  <c r="EL37" i="27"/>
  <c r="GS37" i="27"/>
  <c r="DV20" i="5"/>
  <c r="BO20" i="5"/>
  <c r="BO27" i="23"/>
  <c r="DV27" i="23"/>
  <c r="EN107" i="27"/>
  <c r="GU107" i="27"/>
  <c r="DV22" i="23"/>
  <c r="BO22" i="23"/>
  <c r="EG8" i="27"/>
  <c r="DJ8" i="27" s="1"/>
  <c r="GN8" i="27"/>
  <c r="GA8" i="27" s="1"/>
  <c r="BQ51" i="23"/>
  <c r="DX51" i="23"/>
  <c r="BQ89" i="23"/>
  <c r="DX89" i="23"/>
  <c r="DT10" i="5"/>
  <c r="BM10" i="5"/>
  <c r="BM36" i="5"/>
  <c r="DT36" i="5"/>
  <c r="BT22" i="23"/>
  <c r="EA22" i="23"/>
  <c r="DV69" i="5"/>
  <c r="BO69" i="5"/>
  <c r="EA99" i="23"/>
  <c r="BT99" i="23"/>
  <c r="GT4" i="27"/>
  <c r="EM4" i="27"/>
  <c r="GT33" i="27"/>
  <c r="EM33" i="27"/>
  <c r="EB53" i="23"/>
  <c r="BU53" i="23"/>
  <c r="BU70" i="23"/>
  <c r="EB70" i="23"/>
  <c r="DW92" i="5"/>
  <c r="BP92" i="5"/>
  <c r="EN9" i="27"/>
  <c r="GU9" i="27"/>
  <c r="BV75" i="23"/>
  <c r="EC75" i="23"/>
  <c r="DY20" i="5"/>
  <c r="BR20" i="5"/>
  <c r="AL179" i="5"/>
  <c r="AM179" i="5"/>
  <c r="AK179" i="5"/>
  <c r="AN179" i="5"/>
  <c r="FG5" i="27"/>
  <c r="FI5" i="27"/>
  <c r="FH5" i="27"/>
  <c r="CO93" i="23"/>
  <c r="CP93" i="23"/>
  <c r="DW33" i="23"/>
  <c r="BP33" i="23"/>
  <c r="GQ101" i="27"/>
  <c r="EJ101" i="27"/>
  <c r="EO25" i="27"/>
  <c r="GV25" i="27"/>
  <c r="GI25" i="27" s="1"/>
  <c r="W43" i="23"/>
  <c r="DY95" i="5"/>
  <c r="BR95" i="5"/>
  <c r="DT108" i="5"/>
  <c r="BM108" i="5"/>
  <c r="EA38" i="23"/>
  <c r="BT38" i="23"/>
  <c r="R79" i="5"/>
  <c r="CT79" i="5"/>
  <c r="EE27" i="23"/>
  <c r="BX27" i="23"/>
  <c r="EF110" i="27"/>
  <c r="DG110" i="27" s="1"/>
  <c r="GM110" i="27"/>
  <c r="FZ110" i="27" s="1"/>
  <c r="DW78" i="23"/>
  <c r="BP78" i="23"/>
  <c r="EF78" i="27"/>
  <c r="DG78" i="27" s="1"/>
  <c r="GM78" i="27"/>
  <c r="FZ78" i="27" s="1"/>
  <c r="DW68" i="23"/>
  <c r="BP68" i="23"/>
  <c r="AK162" i="5"/>
  <c r="AL162" i="5"/>
  <c r="AM162" i="5"/>
  <c r="CP37" i="5"/>
  <c r="CS37" i="5" s="1"/>
  <c r="GS20" i="27"/>
  <c r="EL20" i="27"/>
  <c r="CK32" i="5"/>
  <c r="CY41" i="23"/>
  <c r="AL175" i="5"/>
  <c r="CS78" i="5"/>
  <c r="AN26" i="3"/>
  <c r="BP20" i="5"/>
  <c r="DW20" i="5"/>
  <c r="EF30" i="27"/>
  <c r="DG30" i="27" s="1"/>
  <c r="GM30" i="27"/>
  <c r="FZ30" i="27" s="1"/>
  <c r="CJ94" i="5"/>
  <c r="CL94" i="5"/>
  <c r="Q94" i="5"/>
  <c r="AA94" i="5" s="1"/>
  <c r="CM94" i="5"/>
  <c r="DV8" i="23"/>
  <c r="BO8" i="23"/>
  <c r="EG37" i="27"/>
  <c r="GN37" i="27"/>
  <c r="CS72" i="23"/>
  <c r="CR72" i="23"/>
  <c r="V72" i="23"/>
  <c r="AF72" i="23" s="1"/>
  <c r="BR91" i="23"/>
  <c r="DY91" i="23"/>
  <c r="GS6" i="27"/>
  <c r="EL6" i="27"/>
  <c r="CU51" i="23"/>
  <c r="CV51" i="23" s="1"/>
  <c r="GS107" i="27"/>
  <c r="EL107" i="27"/>
  <c r="CS33" i="5"/>
  <c r="CR33" i="5"/>
  <c r="CQ33" i="5"/>
  <c r="BU64" i="23"/>
  <c r="EB64" i="23"/>
  <c r="DO64" i="23" s="1"/>
  <c r="GU56" i="27"/>
  <c r="EN56" i="27"/>
  <c r="BV96" i="23"/>
  <c r="EC96" i="23"/>
  <c r="DF174" i="5"/>
  <c r="DE174" i="5"/>
  <c r="DG174" i="5"/>
  <c r="DD174" i="5"/>
  <c r="GM93" i="27"/>
  <c r="FZ93" i="27" s="1"/>
  <c r="EF93" i="27"/>
  <c r="DG93" i="27" s="1"/>
  <c r="DT88" i="5"/>
  <c r="BM88" i="5"/>
  <c r="BK84" i="5"/>
  <c r="DR84" i="5"/>
  <c r="BW25" i="23"/>
  <c r="ED25" i="23"/>
  <c r="DQ25" i="23" s="1"/>
  <c r="CQ27" i="5"/>
  <c r="CR27" i="5"/>
  <c r="CS3" i="23"/>
  <c r="V3" i="23"/>
  <c r="AF3" i="23" s="1"/>
  <c r="BX32" i="23"/>
  <c r="EE32" i="23"/>
  <c r="EO109" i="27"/>
  <c r="GV109" i="27"/>
  <c r="EA110" i="23"/>
  <c r="BT110" i="23"/>
  <c r="FM91" i="27"/>
  <c r="FO91" i="27" s="1"/>
  <c r="EM91" i="27"/>
  <c r="GT91" i="27"/>
  <c r="DS50" i="5"/>
  <c r="BL50" i="5"/>
  <c r="DZ27" i="5"/>
  <c r="BS27" i="5"/>
  <c r="DX96" i="23"/>
  <c r="BQ96" i="23"/>
  <c r="CO70" i="23"/>
  <c r="CR70" i="23"/>
  <c r="CP70" i="23"/>
  <c r="CQ70" i="23"/>
  <c r="EL29" i="27"/>
  <c r="GS29" i="27"/>
  <c r="BI93" i="5"/>
  <c r="DP93" i="5"/>
  <c r="BR8" i="23"/>
  <c r="DY8" i="23"/>
  <c r="GN22" i="27"/>
  <c r="EG22" i="27"/>
  <c r="DP32" i="5"/>
  <c r="DC32" i="5" s="1"/>
  <c r="BI32" i="5"/>
  <c r="AJ32" i="5" s="1"/>
  <c r="C33" i="6" s="1"/>
  <c r="DU27" i="23"/>
  <c r="BN27" i="23"/>
  <c r="BJ57" i="5"/>
  <c r="DQ57" i="5"/>
  <c r="BJ37" i="5"/>
  <c r="DQ37" i="5"/>
  <c r="DW57" i="23"/>
  <c r="BP57" i="23"/>
  <c r="BQ108" i="23"/>
  <c r="DX108" i="23"/>
  <c r="EJ42" i="27"/>
  <c r="DK42" i="27" s="1"/>
  <c r="GQ42" i="27"/>
  <c r="CS37" i="23"/>
  <c r="V37" i="23"/>
  <c r="AF37" i="23" s="1"/>
  <c r="CP6" i="5"/>
  <c r="CS6" i="5" s="1"/>
  <c r="GS42" i="27"/>
  <c r="EL42" i="27"/>
  <c r="GT53" i="27"/>
  <c r="GG53" i="27" s="1"/>
  <c r="EM53" i="27"/>
  <c r="CW75" i="23"/>
  <c r="W75" i="23"/>
  <c r="CV75" i="23"/>
  <c r="CX75" i="23"/>
  <c r="CY75" i="23"/>
  <c r="DX95" i="5"/>
  <c r="BQ95" i="5"/>
  <c r="ED9" i="23"/>
  <c r="BW9" i="23"/>
  <c r="GS94" i="27"/>
  <c r="EL94" i="27"/>
  <c r="CJ7" i="5"/>
  <c r="CM7" i="5"/>
  <c r="CL7" i="5"/>
  <c r="CK7" i="5"/>
  <c r="Q7" i="5"/>
  <c r="AA7" i="5" s="1"/>
  <c r="CN7" i="5"/>
  <c r="BR65" i="23"/>
  <c r="DY65" i="23"/>
  <c r="BI25" i="5"/>
  <c r="AJ25" i="5" s="1"/>
  <c r="C26" i="6" s="1"/>
  <c r="DP25" i="5"/>
  <c r="DC25" i="5" s="1"/>
  <c r="BK43" i="5"/>
  <c r="DR43" i="5"/>
  <c r="BW54" i="23"/>
  <c r="ED54" i="23"/>
  <c r="EN94" i="27"/>
  <c r="GU94" i="27"/>
  <c r="GH94" i="27" s="1"/>
  <c r="FG51" i="27"/>
  <c r="FH51" i="27"/>
  <c r="GW80" i="27"/>
  <c r="EP80" i="27"/>
  <c r="Q45" i="5"/>
  <c r="AA45" i="5" s="1"/>
  <c r="CN45" i="5"/>
  <c r="FH74" i="27"/>
  <c r="FG74" i="27"/>
  <c r="CU66" i="23"/>
  <c r="CY66" i="23" s="1"/>
  <c r="W66" i="23"/>
  <c r="BR35" i="5"/>
  <c r="DY35" i="5"/>
  <c r="DT59" i="5"/>
  <c r="BM59" i="5"/>
  <c r="BK68" i="5"/>
  <c r="DR68" i="5"/>
  <c r="N25" i="6"/>
  <c r="S25" i="6" s="1"/>
  <c r="F34" i="3" s="1"/>
  <c r="CS35" i="27"/>
  <c r="V35" i="5"/>
  <c r="AA35" i="23"/>
  <c r="R7" i="11"/>
  <c r="Q8" i="11"/>
  <c r="CQ23" i="23"/>
  <c r="CP23" i="23"/>
  <c r="BV77" i="23"/>
  <c r="EC77" i="23"/>
  <c r="DQ22" i="5"/>
  <c r="BJ22" i="5"/>
  <c r="CO32" i="23"/>
  <c r="CP32" i="23"/>
  <c r="CQ32" i="23"/>
  <c r="CJ27" i="5"/>
  <c r="CL27" i="5"/>
  <c r="CK27" i="5"/>
  <c r="BO57" i="23"/>
  <c r="DV57" i="23"/>
  <c r="FJ97" i="27"/>
  <c r="FK97" i="27"/>
  <c r="FI97" i="27"/>
  <c r="FH97" i="27"/>
  <c r="CN97" i="27"/>
  <c r="CX97" i="27" s="1"/>
  <c r="BL107" i="5"/>
  <c r="DS107" i="5"/>
  <c r="GS22" i="27"/>
  <c r="EL22" i="27"/>
  <c r="CU76" i="23"/>
  <c r="CW76" i="23" s="1"/>
  <c r="DV84" i="5"/>
  <c r="BO84" i="5"/>
  <c r="EM45" i="27"/>
  <c r="GT45" i="27"/>
  <c r="GG45" i="27" s="1"/>
  <c r="DW69" i="5"/>
  <c r="BP69" i="5"/>
  <c r="GT85" i="27"/>
  <c r="GG85" i="27" s="1"/>
  <c r="EM85" i="27"/>
  <c r="BV87" i="23"/>
  <c r="EC87" i="23"/>
  <c r="DT65" i="5"/>
  <c r="BM65" i="5"/>
  <c r="BO32" i="23"/>
  <c r="DV32" i="23"/>
  <c r="BP43" i="23"/>
  <c r="DW43" i="23"/>
  <c r="DR108" i="5"/>
  <c r="BK108" i="5"/>
  <c r="GQ110" i="27"/>
  <c r="GD110" i="27" s="1"/>
  <c r="EJ110" i="27"/>
  <c r="BT101" i="23"/>
  <c r="EA101" i="23"/>
  <c r="CR45" i="23"/>
  <c r="CS45" i="23"/>
  <c r="V45" i="23"/>
  <c r="AF45" i="23" s="1"/>
  <c r="CQ45" i="23"/>
  <c r="DM168" i="5"/>
  <c r="DL168" i="5"/>
  <c r="BI73" i="5"/>
  <c r="DP73" i="5"/>
  <c r="EB67" i="23"/>
  <c r="DO67" i="23" s="1"/>
  <c r="BU67" i="23"/>
  <c r="DG48" i="27"/>
  <c r="FM37" i="27"/>
  <c r="FP37" i="27" s="1"/>
  <c r="BR108" i="5"/>
  <c r="DY108" i="5"/>
  <c r="CP20" i="5"/>
  <c r="CT20" i="5" s="1"/>
  <c r="BU20" i="23"/>
  <c r="EB20" i="23"/>
  <c r="DW93" i="5"/>
  <c r="BP93" i="5"/>
  <c r="FZ96" i="27"/>
  <c r="CK95" i="5"/>
  <c r="CL95" i="5"/>
  <c r="CM95" i="5"/>
  <c r="Q95" i="5"/>
  <c r="AA95" i="5" s="1"/>
  <c r="CN95" i="5"/>
  <c r="DW25" i="23"/>
  <c r="BP25" i="23"/>
  <c r="BK109" i="5"/>
  <c r="DR109" i="5"/>
  <c r="DS60" i="5"/>
  <c r="BL60" i="5"/>
  <c r="DT90" i="5"/>
  <c r="BM90" i="5"/>
  <c r="GS51" i="27"/>
  <c r="EL51" i="27"/>
  <c r="FM84" i="27"/>
  <c r="FQ84" i="27" s="1"/>
  <c r="CO84" i="27"/>
  <c r="CU85" i="23"/>
  <c r="CV85" i="23" s="1"/>
  <c r="BP84" i="5"/>
  <c r="DW84" i="5"/>
  <c r="DX15" i="5"/>
  <c r="DK15" i="5" s="1"/>
  <c r="BQ15" i="5"/>
  <c r="EN62" i="27"/>
  <c r="GU62" i="27"/>
  <c r="GV9" i="27"/>
  <c r="EO9" i="27"/>
  <c r="DD179" i="5"/>
  <c r="DE179" i="5"/>
  <c r="DF179" i="5"/>
  <c r="DG179" i="5"/>
  <c r="GM5" i="27"/>
  <c r="EF5" i="27"/>
  <c r="DK5" i="27" s="1"/>
  <c r="BR27" i="23"/>
  <c r="DY27" i="23"/>
  <c r="DX45" i="23"/>
  <c r="BQ45" i="23"/>
  <c r="DR7" i="5"/>
  <c r="BK7" i="5"/>
  <c r="BO51" i="23"/>
  <c r="DV51" i="23"/>
  <c r="BN93" i="23"/>
  <c r="AO93" i="23" s="1"/>
  <c r="DU93" i="23"/>
  <c r="DH93" i="23" s="1"/>
  <c r="DY89" i="23"/>
  <c r="BR89" i="23"/>
  <c r="BM45" i="5"/>
  <c r="DT45" i="5"/>
  <c r="BV43" i="23"/>
  <c r="EC43" i="23"/>
  <c r="DZ32" i="5"/>
  <c r="BS32" i="5"/>
  <c r="CU38" i="23"/>
  <c r="CV38" i="23" s="1"/>
  <c r="BS79" i="5"/>
  <c r="DZ79" i="5"/>
  <c r="DM79" i="5" s="1"/>
  <c r="BU92" i="23"/>
  <c r="EB92" i="23"/>
  <c r="DO92" i="23" s="1"/>
  <c r="DJ135" i="5"/>
  <c r="DM135" i="5"/>
  <c r="CJ81" i="5"/>
  <c r="CK81" i="5"/>
  <c r="CM81" i="5"/>
  <c r="CN81" i="5"/>
  <c r="Q81" i="5"/>
  <c r="AA81" i="5" s="1"/>
  <c r="CL81" i="5"/>
  <c r="BQ78" i="5"/>
  <c r="DX78" i="5"/>
  <c r="DK78" i="5" s="1"/>
  <c r="V8" i="14" s="1"/>
  <c r="W8" i="14" s="1"/>
  <c r="DE162" i="5"/>
  <c r="DD162" i="5"/>
  <c r="DF162" i="5"/>
  <c r="DV37" i="5"/>
  <c r="BO37" i="5"/>
  <c r="FM20" i="27"/>
  <c r="FO20" i="27" s="1"/>
  <c r="CL5" i="5"/>
  <c r="CL101" i="5"/>
  <c r="CK14" i="5"/>
  <c r="CP82" i="23"/>
  <c r="DG171" i="5"/>
  <c r="FQ42" i="27"/>
  <c r="AN146" i="3"/>
  <c r="CY70" i="23"/>
  <c r="BW67" i="23"/>
  <c r="ED67" i="23"/>
  <c r="EN89" i="27"/>
  <c r="GU89" i="27"/>
  <c r="BR50" i="23"/>
  <c r="DY50" i="23"/>
  <c r="BP32" i="23"/>
  <c r="DW32" i="23"/>
  <c r="FG30" i="27"/>
  <c r="FH30" i="27"/>
  <c r="BI94" i="5"/>
  <c r="AK94" i="5" s="1"/>
  <c r="C95" i="7" s="1"/>
  <c r="DP94" i="5"/>
  <c r="DD94" i="5" s="1"/>
  <c r="FH37" i="27"/>
  <c r="FK37" i="27"/>
  <c r="CN37" i="27"/>
  <c r="CX37" i="27" s="1"/>
  <c r="FI37" i="27"/>
  <c r="FJ37" i="27"/>
  <c r="BK110" i="5"/>
  <c r="DR110" i="5"/>
  <c r="BL12" i="5"/>
  <c r="DS12" i="5"/>
  <c r="DX79" i="23"/>
  <c r="BQ79" i="23"/>
  <c r="BQ72" i="23"/>
  <c r="DX72" i="23"/>
  <c r="BR38" i="23"/>
  <c r="DY38" i="23"/>
  <c r="BR86" i="23"/>
  <c r="DY86" i="23"/>
  <c r="FM6" i="27"/>
  <c r="FP6" i="27" s="1"/>
  <c r="BT51" i="23"/>
  <c r="EA51" i="23"/>
  <c r="DV83" i="5"/>
  <c r="BO83" i="5"/>
  <c r="BP33" i="5"/>
  <c r="DW33" i="5"/>
  <c r="GT37" i="27"/>
  <c r="EM37" i="27"/>
  <c r="DX9" i="5"/>
  <c r="BQ9" i="5"/>
  <c r="CX96" i="23"/>
  <c r="CW96" i="23"/>
  <c r="BW20" i="23"/>
  <c r="ED20" i="23"/>
  <c r="AL174" i="5"/>
  <c r="AM174" i="5"/>
  <c r="AK174" i="5"/>
  <c r="AN174" i="5"/>
  <c r="BP7" i="23"/>
  <c r="DW7" i="23"/>
  <c r="EF57" i="27"/>
  <c r="DG57" i="27" s="1"/>
  <c r="GM57" i="27"/>
  <c r="FZ57" i="27" s="1"/>
  <c r="BR45" i="23"/>
  <c r="DY45" i="23"/>
  <c r="BN25" i="23"/>
  <c r="AO25" i="23" s="1"/>
  <c r="DU25" i="23"/>
  <c r="DH25" i="23" s="1"/>
  <c r="DY100" i="23"/>
  <c r="BR100" i="23"/>
  <c r="BP27" i="5"/>
  <c r="DW27" i="5"/>
  <c r="BR3" i="23"/>
  <c r="DY3" i="23"/>
  <c r="CU110" i="23"/>
  <c r="CV110" i="23" s="1"/>
  <c r="GS91" i="27"/>
  <c r="EL91" i="27"/>
  <c r="BK94" i="5"/>
  <c r="DR94" i="5"/>
  <c r="CR96" i="23"/>
  <c r="V96" i="23"/>
  <c r="AF96" i="23" s="1"/>
  <c r="CS96" i="23"/>
  <c r="BN70" i="23"/>
  <c r="DU70" i="23"/>
  <c r="EJ55" i="27"/>
  <c r="GQ55" i="27"/>
  <c r="GT66" i="27"/>
  <c r="EM66" i="27"/>
  <c r="AJ117" i="5"/>
  <c r="AM117" i="5"/>
  <c r="AL117" i="5"/>
  <c r="AK117" i="5"/>
  <c r="CL47" i="5"/>
  <c r="CK47" i="5"/>
  <c r="BW38" i="23"/>
  <c r="ED38" i="23"/>
  <c r="EN50" i="27"/>
  <c r="GU50" i="27"/>
  <c r="EC106" i="23"/>
  <c r="BV106" i="23"/>
  <c r="CJ30" i="5"/>
  <c r="CM30" i="5"/>
  <c r="Q30" i="5"/>
  <c r="AA30" i="5" s="1"/>
  <c r="CL30" i="5"/>
  <c r="CK30" i="5"/>
  <c r="CN30" i="5"/>
  <c r="EG44" i="27"/>
  <c r="GN44" i="27"/>
  <c r="GN74" i="27"/>
  <c r="EG74" i="27"/>
  <c r="BO14" i="23"/>
  <c r="DV14" i="23"/>
  <c r="DR42" i="5"/>
  <c r="BK42" i="5"/>
  <c r="BL67" i="5"/>
  <c r="DS67" i="5"/>
  <c r="BL71" i="5"/>
  <c r="DS71" i="5"/>
  <c r="DV15" i="5"/>
  <c r="BO15" i="5"/>
  <c r="EB33" i="23"/>
  <c r="BU33" i="23"/>
  <c r="CV84" i="23"/>
  <c r="CY84" i="23"/>
  <c r="CW84" i="23"/>
  <c r="W84" i="23"/>
  <c r="CX84" i="23"/>
  <c r="CO3" i="27"/>
  <c r="GU88" i="27"/>
  <c r="EN88" i="27"/>
  <c r="DU171" i="5"/>
  <c r="DI171" i="5" s="1"/>
  <c r="AB171" i="5"/>
  <c r="BN171" i="5" s="1"/>
  <c r="AP171" i="5" s="1"/>
  <c r="DH171" i="5"/>
  <c r="DL172" i="5"/>
  <c r="DK172" i="5"/>
  <c r="DP91" i="5"/>
  <c r="DC91" i="5" s="1"/>
  <c r="BI91" i="5"/>
  <c r="AJ91" i="5" s="1"/>
  <c r="C92" i="6" s="1"/>
  <c r="CJ57" i="5"/>
  <c r="Q57" i="5"/>
  <c r="AA57" i="5" s="1"/>
  <c r="CL57" i="5"/>
  <c r="CN57" i="5"/>
  <c r="CK57" i="5"/>
  <c r="CM57" i="5"/>
  <c r="CV27" i="23"/>
  <c r="W27" i="23"/>
  <c r="CX27" i="23"/>
  <c r="CW27" i="23"/>
  <c r="CY27" i="23"/>
  <c r="EO27" i="27"/>
  <c r="GV27" i="27"/>
  <c r="BS84" i="5"/>
  <c r="DZ84" i="5"/>
  <c r="BO89" i="5"/>
  <c r="DV89" i="5"/>
  <c r="CO109" i="23"/>
  <c r="CP109" i="23"/>
  <c r="CQ109" i="23"/>
  <c r="CR109" i="23"/>
  <c r="GM74" i="27"/>
  <c r="FZ74" i="27" s="1"/>
  <c r="EF74" i="27"/>
  <c r="EA66" i="23"/>
  <c r="BT66" i="23"/>
  <c r="EC79" i="23"/>
  <c r="DP79" i="23" s="1"/>
  <c r="BV79" i="23"/>
  <c r="GQ8" i="27"/>
  <c r="EJ8" i="27"/>
  <c r="DV23" i="23"/>
  <c r="BO23" i="23"/>
  <c r="BJ38" i="5"/>
  <c r="AK38" i="5" s="1"/>
  <c r="C39" i="7" s="1"/>
  <c r="DQ38" i="5"/>
  <c r="DD38" i="5" s="1"/>
  <c r="EC32" i="23"/>
  <c r="BV32" i="23"/>
  <c r="DU32" i="23"/>
  <c r="BN32" i="23"/>
  <c r="BI27" i="5"/>
  <c r="DP27" i="5"/>
  <c r="EG97" i="27"/>
  <c r="GN97" i="27"/>
  <c r="DT96" i="5"/>
  <c r="BM96" i="5"/>
  <c r="EJ36" i="27"/>
  <c r="GQ36" i="27"/>
  <c r="BT76" i="23"/>
  <c r="EA76" i="23"/>
  <c r="R84" i="5"/>
  <c r="CP84" i="5"/>
  <c r="CQ84" i="5" s="1"/>
  <c r="GT12" i="27"/>
  <c r="EM12" i="27"/>
  <c r="EN15" i="27"/>
  <c r="GU15" i="27"/>
  <c r="GH15" i="27" s="1"/>
  <c r="DX56" i="5"/>
  <c r="BQ56" i="5"/>
  <c r="DX36" i="5"/>
  <c r="DK36" i="5" s="1"/>
  <c r="BQ36" i="5"/>
  <c r="DU179" i="5"/>
  <c r="DI179" i="5" s="1"/>
  <c r="AB179" i="5"/>
  <c r="BN179" i="5" s="1"/>
  <c r="DH179" i="5"/>
  <c r="BT93" i="23"/>
  <c r="EA93" i="23"/>
  <c r="BJ16" i="5"/>
  <c r="AK16" i="5" s="1"/>
  <c r="C17" i="7" s="1"/>
  <c r="F17" i="7" s="1"/>
  <c r="DQ16" i="5"/>
  <c r="EG51" i="27"/>
  <c r="GN51" i="27"/>
  <c r="GQ82" i="27"/>
  <c r="EJ82" i="27"/>
  <c r="EJ45" i="27"/>
  <c r="GQ45" i="27"/>
  <c r="CQ43" i="23"/>
  <c r="CR43" i="23"/>
  <c r="BP86" i="23"/>
  <c r="DW86" i="23"/>
  <c r="Q108" i="5"/>
  <c r="AA108" i="5" s="1"/>
  <c r="CM108" i="5"/>
  <c r="CN108" i="5"/>
  <c r="DU58" i="23"/>
  <c r="BN58" i="23"/>
  <c r="GV97" i="27"/>
  <c r="EO97" i="27"/>
  <c r="GN10" i="27"/>
  <c r="EG10" i="27"/>
  <c r="DX91" i="23"/>
  <c r="BQ91" i="23"/>
  <c r="BP91" i="5"/>
  <c r="DW91" i="5"/>
  <c r="DJ91" i="5" s="1"/>
  <c r="BP45" i="23"/>
  <c r="DW45" i="23"/>
  <c r="CJ73" i="5"/>
  <c r="CK73" i="5"/>
  <c r="DR49" i="5"/>
  <c r="BK49" i="5"/>
  <c r="DO105" i="23"/>
  <c r="EJ50" i="27"/>
  <c r="GQ50" i="27"/>
  <c r="CS93" i="5"/>
  <c r="CQ93" i="5"/>
  <c r="CR93" i="5"/>
  <c r="DG96" i="27"/>
  <c r="BJ66" i="5"/>
  <c r="DQ66" i="5"/>
  <c r="BJ95" i="5"/>
  <c r="DQ95" i="5"/>
  <c r="BK63" i="5"/>
  <c r="DR63" i="5"/>
  <c r="BL78" i="5"/>
  <c r="DS78" i="5"/>
  <c r="FJ72" i="27"/>
  <c r="CN72" i="27"/>
  <c r="CX72" i="27" s="1"/>
  <c r="FK72" i="27"/>
  <c r="EJ38" i="27"/>
  <c r="GQ38" i="27"/>
  <c r="EJ86" i="27"/>
  <c r="GQ86" i="27"/>
  <c r="GS15" i="27"/>
  <c r="EL15" i="27"/>
  <c r="FM51" i="27"/>
  <c r="FN51" i="27" s="1"/>
  <c r="EL84" i="27"/>
  <c r="GS84" i="27"/>
  <c r="BT85" i="23"/>
  <c r="EA85" i="23"/>
  <c r="BU12" i="23"/>
  <c r="EB12" i="23"/>
  <c r="BP45" i="5"/>
  <c r="DW45" i="5"/>
  <c r="DJ45" i="5" s="1"/>
  <c r="EM64" i="27"/>
  <c r="GT64" i="27"/>
  <c r="GG64" i="27" s="1"/>
  <c r="EM84" i="27"/>
  <c r="GT84" i="27"/>
  <c r="BO16" i="23"/>
  <c r="DV16" i="23"/>
  <c r="DY19" i="23"/>
  <c r="BR19" i="23"/>
  <c r="BM81" i="5"/>
  <c r="DT81" i="5"/>
  <c r="GN62" i="27"/>
  <c r="EG62" i="27"/>
  <c r="BV61" i="23"/>
  <c r="EC61" i="23"/>
  <c r="BP63" i="5"/>
  <c r="DW63" i="5"/>
  <c r="DW101" i="23"/>
  <c r="DJ101" i="23" s="1"/>
  <c r="BP101" i="23"/>
  <c r="AQ101" i="23" s="1"/>
  <c r="CS95" i="23"/>
  <c r="CR95" i="23"/>
  <c r="FO27" i="27"/>
  <c r="FN27" i="27"/>
  <c r="FP27" i="27"/>
  <c r="BW27" i="23"/>
  <c r="ED27" i="23"/>
  <c r="ED108" i="23"/>
  <c r="BW108" i="23"/>
  <c r="CJ40" i="5"/>
  <c r="CL40" i="5"/>
  <c r="CM40" i="5"/>
  <c r="Q40" i="5"/>
  <c r="AA40" i="5" s="1"/>
  <c r="CK40" i="5"/>
  <c r="BP50" i="5"/>
  <c r="DW50" i="5"/>
  <c r="CW81" i="23"/>
  <c r="CX81" i="23"/>
  <c r="AJ148" i="5"/>
  <c r="AK148" i="5"/>
  <c r="DR93" i="5"/>
  <c r="BK93" i="5"/>
  <c r="BI81" i="5"/>
  <c r="DP81" i="5"/>
  <c r="BK56" i="5"/>
  <c r="DR56" i="5"/>
  <c r="AN171" i="5"/>
  <c r="DM174" i="5"/>
  <c r="FO19" i="27"/>
  <c r="FK20" i="27"/>
  <c r="FI47" i="27"/>
  <c r="FH47" i="27"/>
  <c r="FI103" i="27"/>
  <c r="FH103" i="27"/>
  <c r="DY38" i="5"/>
  <c r="BR38" i="5"/>
  <c r="FH32" i="27"/>
  <c r="FG32" i="27"/>
  <c r="FI32" i="27"/>
  <c r="BJ81" i="5"/>
  <c r="DQ81" i="5"/>
  <c r="BK12" i="5"/>
  <c r="DR12" i="5"/>
  <c r="DR57" i="5"/>
  <c r="BK57" i="5"/>
  <c r="BL51" i="5"/>
  <c r="AM51" i="5" s="1"/>
  <c r="DS51" i="5"/>
  <c r="DF51" i="5" s="1"/>
  <c r="DS72" i="5"/>
  <c r="BL72" i="5"/>
  <c r="CU15" i="23"/>
  <c r="CV15" i="23" s="1"/>
  <c r="FM76" i="27"/>
  <c r="FO76" i="27" s="1"/>
  <c r="CP98" i="5"/>
  <c r="CR98" i="5" s="1"/>
  <c r="EB85" i="23"/>
  <c r="DO85" i="23" s="1"/>
  <c r="BU85" i="23"/>
  <c r="BV15" i="23"/>
  <c r="EC15" i="23"/>
  <c r="DX62" i="5"/>
  <c r="BQ62" i="5"/>
  <c r="EC111" i="23"/>
  <c r="DP111" i="23" s="1"/>
  <c r="BV111" i="23"/>
  <c r="CR175" i="5"/>
  <c r="GG16" i="27"/>
  <c r="DP5" i="5"/>
  <c r="BI5" i="5"/>
  <c r="DT27" i="5"/>
  <c r="BM27" i="5"/>
  <c r="CP7" i="23"/>
  <c r="CQ7" i="23"/>
  <c r="CO7" i="23"/>
  <c r="V7" i="23"/>
  <c r="AF7" i="23" s="1"/>
  <c r="CS7" i="23"/>
  <c r="CR7" i="23"/>
  <c r="GN32" i="27"/>
  <c r="EG32" i="27"/>
  <c r="BK33" i="5"/>
  <c r="DR33" i="5"/>
  <c r="FG58" i="27"/>
  <c r="CS43" i="5"/>
  <c r="CR43" i="5"/>
  <c r="DY54" i="5"/>
  <c r="BR54" i="5"/>
  <c r="BO10" i="23"/>
  <c r="AP10" i="23" s="1"/>
  <c r="DV10" i="23"/>
  <c r="DI10" i="23" s="1"/>
  <c r="BN40" i="23"/>
  <c r="AO40" i="23" s="1"/>
  <c r="DU40" i="23"/>
  <c r="DH40" i="23" s="1"/>
  <c r="EB50" i="23"/>
  <c r="BU50" i="23"/>
  <c r="GW96" i="27"/>
  <c r="EP96" i="27"/>
  <c r="GS102" i="27"/>
  <c r="EL102" i="27"/>
  <c r="AJ119" i="5"/>
  <c r="AN119" i="5"/>
  <c r="AL119" i="5"/>
  <c r="AK119" i="5"/>
  <c r="DG155" i="5"/>
  <c r="DF155" i="5"/>
  <c r="DF166" i="5"/>
  <c r="DE166" i="5"/>
  <c r="DW94" i="23"/>
  <c r="BP94" i="23"/>
  <c r="EL67" i="27"/>
  <c r="GS67" i="27"/>
  <c r="DC117" i="5"/>
  <c r="DD117" i="5"/>
  <c r="DE117" i="5"/>
  <c r="DF117" i="5"/>
  <c r="GQ67" i="27"/>
  <c r="EJ67" i="27"/>
  <c r="DQ47" i="5"/>
  <c r="BJ47" i="5"/>
  <c r="DJ28" i="5"/>
  <c r="V8" i="13" s="1"/>
  <c r="W8" i="13" s="1"/>
  <c r="BI30" i="5"/>
  <c r="DP30" i="5"/>
  <c r="EF50" i="27"/>
  <c r="DG50" i="27" s="1"/>
  <c r="GM50" i="27"/>
  <c r="FZ50" i="27" s="1"/>
  <c r="Q42" i="5"/>
  <c r="AA42" i="5" s="1"/>
  <c r="CL42" i="5"/>
  <c r="CN42" i="5"/>
  <c r="CM42" i="5"/>
  <c r="FJ89" i="27"/>
  <c r="FK89" i="27"/>
  <c r="FI89" i="27"/>
  <c r="DX12" i="23"/>
  <c r="BQ12" i="23"/>
  <c r="CN71" i="5"/>
  <c r="Q71" i="5"/>
  <c r="AA71" i="5" s="1"/>
  <c r="CM71" i="5"/>
  <c r="DY68" i="23"/>
  <c r="BR68" i="23"/>
  <c r="BM85" i="5"/>
  <c r="DT85" i="5"/>
  <c r="CP15" i="5"/>
  <c r="CS15" i="5" s="1"/>
  <c r="EL85" i="27"/>
  <c r="GS85" i="27"/>
  <c r="CV33" i="23"/>
  <c r="CW33" i="23"/>
  <c r="CY33" i="23"/>
  <c r="CX33" i="23"/>
  <c r="W33" i="23"/>
  <c r="EM59" i="27"/>
  <c r="GT59" i="27"/>
  <c r="GG59" i="27" s="1"/>
  <c r="BU84" i="23"/>
  <c r="EB84" i="23"/>
  <c r="EN3" i="27"/>
  <c r="GU3" i="27"/>
  <c r="BV56" i="23"/>
  <c r="EC56" i="23"/>
  <c r="DP56" i="23" s="1"/>
  <c r="EN36" i="27"/>
  <c r="GU36" i="27"/>
  <c r="DM178" i="5"/>
  <c r="DK178" i="5"/>
  <c r="DL178" i="5"/>
  <c r="EG16" i="27"/>
  <c r="DI16" i="27" s="1"/>
  <c r="AJ16" i="27" s="1"/>
  <c r="AK16" i="27" s="1"/>
  <c r="GN16" i="27"/>
  <c r="GA16" i="27" s="1"/>
  <c r="DP57" i="5"/>
  <c r="BI57" i="5"/>
  <c r="EF94" i="27"/>
  <c r="DG94" i="27" s="1"/>
  <c r="GM94" i="27"/>
  <c r="FZ94" i="27" s="1"/>
  <c r="BO62" i="23"/>
  <c r="DV62" i="23"/>
  <c r="EM41" i="27"/>
  <c r="GT41" i="27"/>
  <c r="DW109" i="23"/>
  <c r="BP109" i="23"/>
  <c r="DY25" i="5"/>
  <c r="DL25" i="5" s="1"/>
  <c r="BR25" i="5"/>
  <c r="BU27" i="23"/>
  <c r="EB27" i="23"/>
  <c r="BR107" i="5"/>
  <c r="DY107" i="5"/>
  <c r="CP89" i="5"/>
  <c r="CR89" i="5" s="1"/>
  <c r="DW89" i="5"/>
  <c r="BP89" i="5"/>
  <c r="EM93" i="27"/>
  <c r="GT93" i="27"/>
  <c r="GG93" i="27" s="1"/>
  <c r="BS94" i="5"/>
  <c r="DZ94" i="5"/>
  <c r="DU109" i="23"/>
  <c r="BN109" i="23"/>
  <c r="FG95" i="27"/>
  <c r="FH95" i="27"/>
  <c r="FI95" i="27"/>
  <c r="CJ77" i="5"/>
  <c r="CK77" i="5"/>
  <c r="DT55" i="5"/>
  <c r="BM55" i="5"/>
  <c r="DV29" i="5"/>
  <c r="BO29" i="5"/>
  <c r="DU151" i="5"/>
  <c r="DI151" i="5" s="1"/>
  <c r="AB151" i="5"/>
  <c r="BN151" i="5" s="1"/>
  <c r="DH151" i="5"/>
  <c r="CW79" i="23"/>
  <c r="W79" i="23"/>
  <c r="CX79" i="23"/>
  <c r="CP47" i="23"/>
  <c r="CQ47" i="23"/>
  <c r="BJ27" i="5"/>
  <c r="DQ27" i="5"/>
  <c r="BQ50" i="5"/>
  <c r="DX50" i="5"/>
  <c r="CO30" i="23"/>
  <c r="CR30" i="23"/>
  <c r="CS30" i="23"/>
  <c r="CQ30" i="23"/>
  <c r="V30" i="23"/>
  <c r="AF30" i="23" s="1"/>
  <c r="CP30" i="23"/>
  <c r="BI50" i="5"/>
  <c r="DP50" i="5"/>
  <c r="CK44" i="5"/>
  <c r="CL44" i="5"/>
  <c r="BO74" i="23"/>
  <c r="AP74" i="23" s="1"/>
  <c r="DV74" i="23"/>
  <c r="DI74" i="23" s="1"/>
  <c r="BP88" i="23"/>
  <c r="DW88" i="23"/>
  <c r="BQ60" i="23"/>
  <c r="DX60" i="23"/>
  <c r="BL88" i="5"/>
  <c r="DS88" i="5"/>
  <c r="CP42" i="5"/>
  <c r="CR42" i="5" s="1"/>
  <c r="FM100" i="27"/>
  <c r="FO100" i="27" s="1"/>
  <c r="CO100" i="27"/>
  <c r="DW59" i="5"/>
  <c r="DJ59" i="5" s="1"/>
  <c r="BP59" i="5"/>
  <c r="CT74" i="5"/>
  <c r="CR74" i="5"/>
  <c r="CQ74" i="5"/>
  <c r="R74" i="5"/>
  <c r="CS74" i="5"/>
  <c r="R3" i="5"/>
  <c r="CT3" i="5"/>
  <c r="CR3" i="5"/>
  <c r="CS3" i="5"/>
  <c r="CT46" i="5"/>
  <c r="CR46" i="5"/>
  <c r="CS46" i="5"/>
  <c r="GU75" i="27"/>
  <c r="GH75" i="27" s="1"/>
  <c r="EN75" i="27"/>
  <c r="FO112" i="27"/>
  <c r="FP112" i="27"/>
  <c r="DT29" i="5"/>
  <c r="BM29" i="5"/>
  <c r="BM19" i="5"/>
  <c r="DT19" i="5"/>
  <c r="CP57" i="23"/>
  <c r="CR57" i="23"/>
  <c r="V57" i="23"/>
  <c r="AF57" i="23" s="1"/>
  <c r="CQ57" i="23"/>
  <c r="CS57" i="23"/>
  <c r="CO57" i="23"/>
  <c r="CJ92" i="5"/>
  <c r="CK92" i="5"/>
  <c r="BQ61" i="5"/>
  <c r="DX61" i="5"/>
  <c r="BP41" i="5"/>
  <c r="DW41" i="5"/>
  <c r="GT63" i="27"/>
  <c r="EM63" i="27"/>
  <c r="DR100" i="5"/>
  <c r="BK100" i="5"/>
  <c r="EC93" i="23"/>
  <c r="DP93" i="23" s="1"/>
  <c r="BV93" i="23"/>
  <c r="DU51" i="23"/>
  <c r="BN51" i="23"/>
  <c r="EE80" i="23"/>
  <c r="BX80" i="23"/>
  <c r="BN14" i="23"/>
  <c r="DU14" i="23"/>
  <c r="EF34" i="27"/>
  <c r="DG34" i="27" s="1"/>
  <c r="GM34" i="27"/>
  <c r="FZ34" i="27" s="1"/>
  <c r="DC176" i="5"/>
  <c r="DF176" i="5"/>
  <c r="DD176" i="5"/>
  <c r="DU94" i="23"/>
  <c r="BN94" i="23"/>
  <c r="GU99" i="27"/>
  <c r="EN99" i="27"/>
  <c r="DY67" i="23"/>
  <c r="BR67" i="23"/>
  <c r="EO67" i="27"/>
  <c r="GV67" i="27"/>
  <c r="BV50" i="23"/>
  <c r="EC50" i="23"/>
  <c r="CQ22" i="23"/>
  <c r="CP22" i="23"/>
  <c r="EG82" i="27"/>
  <c r="DI82" i="27" s="1"/>
  <c r="AJ82" i="27" s="1"/>
  <c r="AK82" i="27" s="1"/>
  <c r="GN82" i="27"/>
  <c r="BP12" i="23"/>
  <c r="DW12" i="23"/>
  <c r="FJ112" i="27"/>
  <c r="FI112" i="27"/>
  <c r="GQ68" i="27"/>
  <c r="EJ68" i="27"/>
  <c r="DY97" i="23"/>
  <c r="BR97" i="23"/>
  <c r="CP69" i="5"/>
  <c r="CS69" i="5" s="1"/>
  <c r="R69" i="5"/>
  <c r="CU99" i="23"/>
  <c r="CX99" i="23" s="1"/>
  <c r="FN4" i="27"/>
  <c r="FO4" i="27"/>
  <c r="FN33" i="27"/>
  <c r="FO33" i="27"/>
  <c r="FP33" i="27"/>
  <c r="CV53" i="23"/>
  <c r="CW53" i="23"/>
  <c r="CX53" i="23"/>
  <c r="CR92" i="5"/>
  <c r="CQ92" i="5"/>
  <c r="CS92" i="5"/>
  <c r="EC46" i="23"/>
  <c r="BV46" i="23"/>
  <c r="GT20" i="27"/>
  <c r="EM20" i="27"/>
  <c r="CW61" i="23"/>
  <c r="CY61" i="23"/>
  <c r="CX61" i="23"/>
  <c r="W61" i="23"/>
  <c r="BU41" i="23"/>
  <c r="EB41" i="23"/>
  <c r="BQ109" i="23"/>
  <c r="DX109" i="23"/>
  <c r="DX95" i="23"/>
  <c r="BQ95" i="23"/>
  <c r="GT27" i="27"/>
  <c r="EM27" i="27"/>
  <c r="EJ3" i="27"/>
  <c r="GQ3" i="27"/>
  <c r="DQ10" i="5"/>
  <c r="BJ10" i="5"/>
  <c r="DP40" i="5"/>
  <c r="BI40" i="5"/>
  <c r="R50" i="5"/>
  <c r="CT50" i="5"/>
  <c r="CR50" i="5"/>
  <c r="CQ50" i="5"/>
  <c r="CS50" i="5"/>
  <c r="BV81" i="23"/>
  <c r="EC81" i="23"/>
  <c r="BN34" i="23"/>
  <c r="AO34" i="23" s="1"/>
  <c r="DU34" i="23"/>
  <c r="DH34" i="23" s="1"/>
  <c r="DC148" i="5"/>
  <c r="DD148" i="5"/>
  <c r="BV98" i="23"/>
  <c r="EC98" i="23"/>
  <c r="DP98" i="23" s="1"/>
  <c r="DH120" i="5"/>
  <c r="AB120" i="5"/>
  <c r="BN120" i="5" s="1"/>
  <c r="DU120" i="5"/>
  <c r="DI120" i="5" s="1"/>
  <c r="EE28" i="23"/>
  <c r="BX28" i="23"/>
  <c r="GV110" i="27"/>
  <c r="EO110" i="27"/>
  <c r="EJ66" i="27"/>
  <c r="GQ66" i="27"/>
  <c r="V95" i="23"/>
  <c r="AF95" i="23" s="1"/>
  <c r="W54" i="23"/>
  <c r="V27" i="23"/>
  <c r="AF27" i="23" s="1"/>
  <c r="DJ22" i="5"/>
  <c r="DK22" i="5"/>
  <c r="GM52" i="27"/>
  <c r="FZ52" i="27" s="1"/>
  <c r="EF52" i="27"/>
  <c r="DG52" i="27" s="1"/>
  <c r="R6" i="8"/>
  <c r="K102" i="3" s="1"/>
  <c r="Q7" i="8"/>
  <c r="DY18" i="23"/>
  <c r="BR18" i="23"/>
  <c r="FO78" i="27"/>
  <c r="CO56" i="27"/>
  <c r="FP42" i="27"/>
  <c r="FH100" i="27"/>
  <c r="CY37" i="23"/>
  <c r="Q14" i="5"/>
  <c r="AA14" i="5" s="1"/>
  <c r="DU14" i="5" s="1"/>
  <c r="DI14" i="5" s="1"/>
  <c r="W35" i="23"/>
  <c r="CO20" i="27"/>
  <c r="GQ18" i="27"/>
  <c r="EJ18" i="27"/>
  <c r="Q20" i="5"/>
  <c r="AA20" i="5" s="1"/>
  <c r="AB20" i="5" s="1"/>
  <c r="BN20" i="5" s="1"/>
  <c r="FK100" i="27"/>
  <c r="FJ86" i="27"/>
  <c r="FJ20" i="27"/>
  <c r="CT171" i="5"/>
  <c r="DJ37" i="23"/>
  <c r="DF124" i="5"/>
  <c r="FJ100" i="27"/>
  <c r="AM124" i="5"/>
  <c r="AN130" i="3"/>
  <c r="FO26" i="27"/>
  <c r="CR60" i="5"/>
  <c r="AJ16" i="5"/>
  <c r="C17" i="6" s="1"/>
  <c r="DC15" i="5"/>
  <c r="DC8" i="5"/>
  <c r="DD8" i="5"/>
  <c r="DU149" i="5"/>
  <c r="DI149" i="5" s="1"/>
  <c r="FN78" i="27"/>
  <c r="S7" i="13" s="1"/>
  <c r="AA77" i="3" s="1"/>
  <c r="CO38" i="27"/>
  <c r="FP38" i="27"/>
  <c r="CN20" i="27"/>
  <c r="CX20" i="27" s="1"/>
  <c r="GE20" i="27" s="1"/>
  <c r="CN100" i="27"/>
  <c r="CX100" i="27" s="1"/>
  <c r="GR100" i="27" s="1"/>
  <c r="DI37" i="23"/>
  <c r="FO111" i="27"/>
  <c r="CT129" i="5"/>
  <c r="FQ78" i="27"/>
  <c r="FP26" i="27"/>
  <c r="CQ60" i="5"/>
  <c r="DJ49" i="5"/>
  <c r="DK49" i="5"/>
  <c r="AJ15" i="5"/>
  <c r="C16" i="6" s="1"/>
  <c r="V49" i="5"/>
  <c r="AA49" i="23"/>
  <c r="CS49" i="27"/>
  <c r="N17" i="6"/>
  <c r="S17" i="6" s="1"/>
  <c r="F48" i="3" s="1"/>
  <c r="AK69" i="5"/>
  <c r="C70" i="7" s="1"/>
  <c r="CQ66" i="5"/>
  <c r="FZ104" i="27"/>
  <c r="DJ36" i="5"/>
  <c r="DH97" i="23"/>
  <c r="CS110" i="5"/>
  <c r="R20" i="5"/>
  <c r="AN142" i="3"/>
  <c r="DG104" i="27"/>
  <c r="CT109" i="5"/>
  <c r="CQ110" i="5"/>
  <c r="FQ66" i="27"/>
  <c r="FP63" i="27"/>
  <c r="CS142" i="5"/>
  <c r="CT167" i="5"/>
  <c r="FH43" i="27"/>
  <c r="CS66" i="5"/>
  <c r="CQ22" i="5"/>
  <c r="DI102" i="23"/>
  <c r="DC110" i="5"/>
  <c r="CQ109" i="5"/>
  <c r="CT142" i="5"/>
  <c r="DC108" i="5"/>
  <c r="DG102" i="27"/>
  <c r="AP66" i="23"/>
  <c r="CW70" i="23"/>
  <c r="DJ102" i="5"/>
  <c r="BP32" i="5"/>
  <c r="DW32" i="5"/>
  <c r="BB71" i="23"/>
  <c r="CB71" i="23"/>
  <c r="CR71" i="23" s="1"/>
  <c r="FP8" i="27"/>
  <c r="CR172" i="5"/>
  <c r="CR133" i="5"/>
  <c r="CS164" i="5"/>
  <c r="CX86" i="23"/>
  <c r="DP25" i="23"/>
  <c r="EC74" i="23"/>
  <c r="BV74" i="23"/>
  <c r="GU98" i="27"/>
  <c r="EN98" i="27"/>
  <c r="DO28" i="23"/>
  <c r="R6" i="12"/>
  <c r="Q7" i="12"/>
  <c r="DX96" i="5"/>
  <c r="BQ96" i="5"/>
  <c r="BV97" i="23"/>
  <c r="EC97" i="23"/>
  <c r="F79" i="31"/>
  <c r="O22" i="33"/>
  <c r="G79" i="31"/>
  <c r="CS54" i="5"/>
  <c r="FQ50" i="27"/>
  <c r="CT143" i="5"/>
  <c r="CS128" i="5"/>
  <c r="F111" i="31"/>
  <c r="G111" i="31"/>
  <c r="O54" i="33"/>
  <c r="BV78" i="23"/>
  <c r="EC78" i="23"/>
  <c r="G18" i="31"/>
  <c r="F18" i="31"/>
  <c r="G16" i="33"/>
  <c r="DX77" i="5"/>
  <c r="BQ77" i="5"/>
  <c r="CR76" i="5"/>
  <c r="DO111" i="23"/>
  <c r="BM32" i="5"/>
  <c r="DT32" i="5"/>
  <c r="G9" i="31"/>
  <c r="G7" i="33"/>
  <c r="F9" i="31"/>
  <c r="DO62" i="23"/>
  <c r="CS107" i="5"/>
  <c r="CR107" i="5"/>
  <c r="CT54" i="5"/>
  <c r="FQ8" i="27"/>
  <c r="CQ143" i="5"/>
  <c r="CR112" i="5"/>
  <c r="CR142" i="5"/>
  <c r="CW86" i="23"/>
  <c r="GU78" i="27"/>
  <c r="EN78" i="27"/>
  <c r="G104" i="31"/>
  <c r="O47" i="33"/>
  <c r="F104" i="31"/>
  <c r="DO79" i="23"/>
  <c r="CR66" i="5"/>
  <c r="DJ54" i="23"/>
  <c r="DI54" i="23"/>
  <c r="GQ32" i="27"/>
  <c r="EJ32" i="27"/>
  <c r="CQ53" i="5"/>
  <c r="CR53" i="5"/>
  <c r="G20" i="31"/>
  <c r="F20" i="31"/>
  <c r="G18" i="33"/>
  <c r="CQ54" i="5"/>
  <c r="BR9" i="23"/>
  <c r="DY9" i="23"/>
  <c r="CS112" i="5"/>
  <c r="CT125" i="5"/>
  <c r="CQ128" i="5"/>
  <c r="AQ54" i="23"/>
  <c r="AP54" i="23"/>
  <c r="G70" i="31"/>
  <c r="F70" i="31"/>
  <c r="O13" i="33"/>
  <c r="DO93" i="23"/>
  <c r="DO104" i="23"/>
  <c r="DP104" i="23"/>
  <c r="DK53" i="5"/>
  <c r="DJ53" i="5"/>
  <c r="EN74" i="27"/>
  <c r="GU74" i="27"/>
  <c r="FQ111" i="27"/>
  <c r="CT112" i="5"/>
  <c r="CS125" i="5"/>
  <c r="CS171" i="5"/>
  <c r="DI129" i="5"/>
  <c r="CX19" i="23"/>
  <c r="CW19" i="23"/>
  <c r="GG94" i="27"/>
  <c r="EJ24" i="27"/>
  <c r="GQ24" i="27"/>
  <c r="EN45" i="27"/>
  <c r="GU45" i="27"/>
  <c r="BM54" i="5"/>
  <c r="DT54" i="5"/>
  <c r="CS89" i="23"/>
  <c r="CP89" i="23"/>
  <c r="CQ89" i="23"/>
  <c r="CR89" i="23"/>
  <c r="DS70" i="5"/>
  <c r="BL70" i="5"/>
  <c r="EJ73" i="27"/>
  <c r="GQ73" i="27"/>
  <c r="ED23" i="23"/>
  <c r="BW23" i="23"/>
  <c r="DZ60" i="5"/>
  <c r="BS60" i="5"/>
  <c r="BS82" i="5"/>
  <c r="DZ82" i="5"/>
  <c r="BS105" i="5"/>
  <c r="DZ105" i="5"/>
  <c r="CO47" i="27"/>
  <c r="FQ47" i="27"/>
  <c r="BL44" i="5"/>
  <c r="DS44" i="5"/>
  <c r="BN4" i="23"/>
  <c r="DU4" i="23"/>
  <c r="DS54" i="5"/>
  <c r="BL54" i="5"/>
  <c r="FM36" i="27"/>
  <c r="FQ36" i="27" s="1"/>
  <c r="EN13" i="27"/>
  <c r="GU13" i="27"/>
  <c r="GM9" i="27"/>
  <c r="FZ9" i="27" s="1"/>
  <c r="EF9" i="27"/>
  <c r="BV16" i="23"/>
  <c r="EC16" i="23"/>
  <c r="BM43" i="5"/>
  <c r="DT43" i="5"/>
  <c r="CL74" i="5"/>
  <c r="CN74" i="5"/>
  <c r="CM74" i="5"/>
  <c r="Q74" i="5"/>
  <c r="AA74" i="5" s="1"/>
  <c r="CK74" i="5"/>
  <c r="FI81" i="27"/>
  <c r="FK81" i="27"/>
  <c r="FJ81" i="27"/>
  <c r="GW24" i="27"/>
  <c r="EP24" i="27"/>
  <c r="EE47" i="23"/>
  <c r="BX47" i="23"/>
  <c r="CY12" i="23"/>
  <c r="CW12" i="23"/>
  <c r="CR44" i="23"/>
  <c r="CS44" i="23"/>
  <c r="BI46" i="5"/>
  <c r="DP46" i="5"/>
  <c r="GN25" i="27"/>
  <c r="EG25" i="27"/>
  <c r="DH25" i="27" s="1"/>
  <c r="V54" i="23"/>
  <c r="AF54" i="23" s="1"/>
  <c r="CS54" i="23"/>
  <c r="CR54" i="23"/>
  <c r="EF24" i="27"/>
  <c r="DG24" i="27" s="1"/>
  <c r="GM24" i="27"/>
  <c r="FZ24" i="27" s="1"/>
  <c r="CU94" i="23"/>
  <c r="CW94" i="23" s="1"/>
  <c r="CO20" i="23"/>
  <c r="CS20" i="23"/>
  <c r="CP20" i="23"/>
  <c r="CQ20" i="23"/>
  <c r="CR20" i="23"/>
  <c r="DY51" i="23"/>
  <c r="BR51" i="23"/>
  <c r="GW20" i="27"/>
  <c r="EP20" i="27"/>
  <c r="EE35" i="23"/>
  <c r="BX35" i="23"/>
  <c r="W76" i="23"/>
  <c r="R98" i="5"/>
  <c r="EE37" i="23"/>
  <c r="BX37" i="23"/>
  <c r="AO81" i="23"/>
  <c r="AP81" i="23"/>
  <c r="DX14" i="23"/>
  <c r="BQ14" i="23"/>
  <c r="BN46" i="23"/>
  <c r="DU46" i="23"/>
  <c r="BN33" i="23"/>
  <c r="DU33" i="23"/>
  <c r="EA63" i="23"/>
  <c r="BT63" i="23"/>
  <c r="DP24" i="5"/>
  <c r="DC24" i="5" s="1"/>
  <c r="BI24" i="5"/>
  <c r="AJ24" i="5" s="1"/>
  <c r="C25" i="6" s="1"/>
  <c r="EN113" i="27"/>
  <c r="GU113" i="27"/>
  <c r="DX23" i="23"/>
  <c r="BQ23" i="23"/>
  <c r="DX19" i="5"/>
  <c r="BQ19" i="5"/>
  <c r="CL13" i="5"/>
  <c r="CK13" i="5"/>
  <c r="GQ43" i="27"/>
  <c r="EJ43" i="27"/>
  <c r="CJ20" i="5"/>
  <c r="CK20" i="5"/>
  <c r="CL20" i="5"/>
  <c r="CM20" i="5"/>
  <c r="CN20" i="5"/>
  <c r="CK107" i="5"/>
  <c r="Q107" i="5"/>
  <c r="AA107" i="5" s="1"/>
  <c r="CL107" i="5"/>
  <c r="CM107" i="5"/>
  <c r="CN107" i="5"/>
  <c r="DW81" i="23"/>
  <c r="BP81" i="23"/>
  <c r="EP60" i="27"/>
  <c r="GW60" i="27"/>
  <c r="DZ37" i="5"/>
  <c r="BS37" i="5"/>
  <c r="DG82" i="27"/>
  <c r="CR61" i="23"/>
  <c r="DU21" i="23"/>
  <c r="BN21" i="23"/>
  <c r="EM24" i="27"/>
  <c r="GT24" i="27"/>
  <c r="BO25" i="5"/>
  <c r="DV25" i="5"/>
  <c r="CL14" i="5"/>
  <c r="CN14" i="5"/>
  <c r="CM14" i="5"/>
  <c r="CS91" i="23"/>
  <c r="CQ91" i="23"/>
  <c r="CR91" i="23"/>
  <c r="V20" i="23"/>
  <c r="AF20" i="23" s="1"/>
  <c r="CR49" i="5"/>
  <c r="FN111" i="27"/>
  <c r="FN63" i="27"/>
  <c r="CQ126" i="5"/>
  <c r="AN136" i="3"/>
  <c r="AN79" i="3"/>
  <c r="FO82" i="27"/>
  <c r="DV13" i="23"/>
  <c r="BO13" i="23"/>
  <c r="FH75" i="27"/>
  <c r="FI75" i="27"/>
  <c r="FK75" i="27"/>
  <c r="FJ75" i="27"/>
  <c r="DV108" i="23"/>
  <c r="BO108" i="23"/>
  <c r="FK88" i="27"/>
  <c r="FJ88" i="27"/>
  <c r="CN88" i="27"/>
  <c r="CX88" i="27" s="1"/>
  <c r="EE71" i="23"/>
  <c r="BX71" i="23"/>
  <c r="BS81" i="5"/>
  <c r="DZ81" i="5"/>
  <c r="DC123" i="5"/>
  <c r="DD123" i="5"/>
  <c r="CS8" i="23"/>
  <c r="V8" i="23"/>
  <c r="AF8" i="23" s="1"/>
  <c r="CR8" i="23"/>
  <c r="CQ8" i="23"/>
  <c r="GM46" i="27"/>
  <c r="FZ46" i="27" s="1"/>
  <c r="EF46" i="27"/>
  <c r="DG46" i="27" s="1"/>
  <c r="CU25" i="23"/>
  <c r="CY25" i="23" s="1"/>
  <c r="W25" i="23"/>
  <c r="EC91" i="23"/>
  <c r="BV91" i="23"/>
  <c r="GS95" i="27"/>
  <c r="EL95" i="27"/>
  <c r="BR24" i="23"/>
  <c r="DY24" i="23"/>
  <c r="DQ74" i="5"/>
  <c r="BJ74" i="5"/>
  <c r="DX71" i="23"/>
  <c r="BQ71" i="23"/>
  <c r="EJ51" i="27"/>
  <c r="GQ51" i="27"/>
  <c r="BX60" i="23"/>
  <c r="EE60" i="23"/>
  <c r="BX83" i="23"/>
  <c r="EE83" i="23"/>
  <c r="EE106" i="23"/>
  <c r="BX106" i="23"/>
  <c r="W47" i="23"/>
  <c r="CY47" i="23"/>
  <c r="DS14" i="5"/>
  <c r="BL14" i="5"/>
  <c r="FG21" i="27"/>
  <c r="FH21" i="27"/>
  <c r="BO63" i="5"/>
  <c r="DV63" i="5"/>
  <c r="CU36" i="23"/>
  <c r="CV36" i="23" s="1"/>
  <c r="CJ9" i="5"/>
  <c r="GG75" i="27"/>
  <c r="BO20" i="23"/>
  <c r="DV20" i="23"/>
  <c r="BN20" i="23"/>
  <c r="DU20" i="23"/>
  <c r="GN109" i="27"/>
  <c r="EG109" i="27"/>
  <c r="DI109" i="27" s="1"/>
  <c r="AJ109" i="27" s="1"/>
  <c r="AK109" i="27" s="1"/>
  <c r="DW61" i="23"/>
  <c r="BP61" i="23"/>
  <c r="AQ61" i="23" s="1"/>
  <c r="BP89" i="23"/>
  <c r="DW89" i="23"/>
  <c r="V51" i="23"/>
  <c r="AF51" i="23" s="1"/>
  <c r="CS51" i="23"/>
  <c r="BX76" i="23"/>
  <c r="EE76" i="23"/>
  <c r="BS98" i="5"/>
  <c r="DZ98" i="5"/>
  <c r="CL21" i="5"/>
  <c r="CK21" i="5"/>
  <c r="CJ21" i="5"/>
  <c r="CN21" i="5"/>
  <c r="Q21" i="5"/>
  <c r="AA21" i="5" s="1"/>
  <c r="CM21" i="5"/>
  <c r="CK25" i="5"/>
  <c r="CL25" i="5"/>
  <c r="CM25" i="5"/>
  <c r="EF43" i="27"/>
  <c r="DG43" i="27" s="1"/>
  <c r="GM43" i="27"/>
  <c r="FZ43" i="27" s="1"/>
  <c r="EM77" i="27"/>
  <c r="GT77" i="27"/>
  <c r="FI92" i="27"/>
  <c r="FJ92" i="27"/>
  <c r="DE123" i="5"/>
  <c r="DQ13" i="5"/>
  <c r="BJ13" i="5"/>
  <c r="BI20" i="5"/>
  <c r="DP20" i="5"/>
  <c r="BP20" i="23"/>
  <c r="DW20" i="23"/>
  <c r="CN51" i="5"/>
  <c r="Q51" i="5"/>
  <c r="AA51" i="5" s="1"/>
  <c r="GV23" i="27"/>
  <c r="EO23" i="27"/>
  <c r="CS81" i="23"/>
  <c r="CO21" i="23"/>
  <c r="CP21" i="23"/>
  <c r="CS21" i="23"/>
  <c r="V21" i="23"/>
  <c r="AF21" i="23" s="1"/>
  <c r="CQ21" i="23"/>
  <c r="CR21" i="23"/>
  <c r="CP25" i="5"/>
  <c r="CS25" i="5" s="1"/>
  <c r="DS85" i="5"/>
  <c r="BL85" i="5"/>
  <c r="DR14" i="5"/>
  <c r="BK14" i="5"/>
  <c r="EN92" i="27"/>
  <c r="GU92" i="27"/>
  <c r="BP91" i="23"/>
  <c r="DW91" i="23"/>
  <c r="GH25" i="27"/>
  <c r="V43" i="23"/>
  <c r="AF43" i="23" s="1"/>
  <c r="CQ125" i="5"/>
  <c r="CR164" i="5"/>
  <c r="CS130" i="5"/>
  <c r="FI4" i="27"/>
  <c r="CS167" i="5"/>
  <c r="CP13" i="23"/>
  <c r="CQ13" i="23"/>
  <c r="BR43" i="23"/>
  <c r="DY43" i="23"/>
  <c r="EG75" i="27"/>
  <c r="GN75" i="27"/>
  <c r="CP108" i="23"/>
  <c r="CQ108" i="23"/>
  <c r="CR108" i="23"/>
  <c r="CS108" i="23"/>
  <c r="V108" i="23"/>
  <c r="AF108" i="23" s="1"/>
  <c r="BX20" i="23"/>
  <c r="EE20" i="23"/>
  <c r="DZ89" i="5"/>
  <c r="BS89" i="5"/>
  <c r="AJ123" i="5"/>
  <c r="AK123" i="5"/>
  <c r="CQ75" i="5"/>
  <c r="CS75" i="5"/>
  <c r="AO61" i="23"/>
  <c r="AP61" i="23"/>
  <c r="BP8" i="23"/>
  <c r="DW8" i="23"/>
  <c r="BP24" i="5"/>
  <c r="DW24" i="5"/>
  <c r="EA25" i="23"/>
  <c r="BT25" i="23"/>
  <c r="BL23" i="5"/>
  <c r="DS23" i="5"/>
  <c r="FM95" i="27"/>
  <c r="FP95" i="27" s="1"/>
  <c r="V89" i="23"/>
  <c r="AF89" i="23" s="1"/>
  <c r="BQ45" i="5"/>
  <c r="DX45" i="5"/>
  <c r="GM20" i="27"/>
  <c r="FZ20" i="27" s="1"/>
  <c r="EF20" i="27"/>
  <c r="DG20" i="27" s="1"/>
  <c r="BJ88" i="5"/>
  <c r="DQ88" i="5"/>
  <c r="BK61" i="5"/>
  <c r="DR61" i="5"/>
  <c r="DR88" i="5"/>
  <c r="BK88" i="5"/>
  <c r="CN86" i="5"/>
  <c r="CM86" i="5"/>
  <c r="Q86" i="5"/>
  <c r="AA86" i="5" s="1"/>
  <c r="CT35" i="5"/>
  <c r="R35" i="5"/>
  <c r="W99" i="23"/>
  <c r="CO37" i="27"/>
  <c r="CX12" i="23"/>
  <c r="GM21" i="27"/>
  <c r="EF21" i="27"/>
  <c r="BI33" i="5"/>
  <c r="AJ33" i="5" s="1"/>
  <c r="C34" i="6" s="1"/>
  <c r="DP33" i="5"/>
  <c r="DC33" i="5" s="1"/>
  <c r="CP63" i="5"/>
  <c r="CQ63" i="5" s="1"/>
  <c r="R63" i="5"/>
  <c r="EA36" i="23"/>
  <c r="BT36" i="23"/>
  <c r="DP9" i="5"/>
  <c r="BI9" i="5"/>
  <c r="AJ9" i="5" s="1"/>
  <c r="C10" i="6" s="1"/>
  <c r="F10" i="6" s="1"/>
  <c r="DX16" i="5"/>
  <c r="BQ16" i="5"/>
  <c r="EG13" i="27"/>
  <c r="GN13" i="27"/>
  <c r="CX45" i="23"/>
  <c r="CY45" i="23"/>
  <c r="W45" i="23"/>
  <c r="CW45" i="23"/>
  <c r="BO75" i="23"/>
  <c r="DV75" i="23"/>
  <c r="CL80" i="5"/>
  <c r="CM80" i="5"/>
  <c r="CN80" i="5"/>
  <c r="BQ87" i="23"/>
  <c r="DX87" i="23"/>
  <c r="DK87" i="23" s="1"/>
  <c r="DZ24" i="5"/>
  <c r="BS24" i="5"/>
  <c r="DZ47" i="5"/>
  <c r="BS47" i="5"/>
  <c r="F103" i="25"/>
  <c r="G103" i="25"/>
  <c r="O47" i="22"/>
  <c r="BI21" i="5"/>
  <c r="DP21" i="5"/>
  <c r="BJ25" i="5"/>
  <c r="DQ25" i="5"/>
  <c r="DX90" i="5"/>
  <c r="BQ90" i="5"/>
  <c r="DU9" i="23"/>
  <c r="BN9" i="23"/>
  <c r="DT24" i="5"/>
  <c r="BM24" i="5"/>
  <c r="DT51" i="5"/>
  <c r="BM51" i="5"/>
  <c r="BX24" i="23"/>
  <c r="EE24" i="23"/>
  <c r="DZ70" i="5"/>
  <c r="BS70" i="5"/>
  <c r="GW91" i="27"/>
  <c r="EP91" i="27"/>
  <c r="BX82" i="23"/>
  <c r="EE82" i="23"/>
  <c r="R5" i="2"/>
  <c r="Q6" i="2"/>
  <c r="DF8" i="5"/>
  <c r="V9" i="9" s="1"/>
  <c r="W9" i="9" s="1"/>
  <c r="DE8" i="5"/>
  <c r="CQ61" i="23"/>
  <c r="CR81" i="23"/>
  <c r="CQ25" i="23"/>
  <c r="CP25" i="23"/>
  <c r="CR25" i="23"/>
  <c r="BI43" i="5"/>
  <c r="DP43" i="5"/>
  <c r="CQ24" i="23"/>
  <c r="CS24" i="23"/>
  <c r="CP24" i="23"/>
  <c r="CO24" i="23"/>
  <c r="V24" i="23"/>
  <c r="AF24" i="23" s="1"/>
  <c r="CR24" i="23"/>
  <c r="CY77" i="23"/>
  <c r="W77" i="23"/>
  <c r="CX77" i="23"/>
  <c r="CV77" i="23"/>
  <c r="CW77" i="23"/>
  <c r="BV112" i="23"/>
  <c r="EC112" i="23"/>
  <c r="CQ12" i="23"/>
  <c r="CP12" i="23"/>
  <c r="CR12" i="23"/>
  <c r="V12" i="23"/>
  <c r="AF12" i="23" s="1"/>
  <c r="CS12" i="23"/>
  <c r="AN53" i="3"/>
  <c r="CT49" i="5"/>
  <c r="CQ130" i="5"/>
  <c r="EC19" i="23"/>
  <c r="BV19" i="23"/>
  <c r="FO45" i="27"/>
  <c r="FQ45" i="27"/>
  <c r="CO45" i="27"/>
  <c r="FP45" i="27"/>
  <c r="DV89" i="23"/>
  <c r="BO89" i="23"/>
  <c r="R60" i="5"/>
  <c r="CT60" i="5"/>
  <c r="EP47" i="27"/>
  <c r="GW47" i="27"/>
  <c r="DH61" i="23"/>
  <c r="DI61" i="23"/>
  <c r="CM44" i="5"/>
  <c r="CN44" i="5"/>
  <c r="CO4" i="23"/>
  <c r="CP4" i="23"/>
  <c r="DV50" i="23"/>
  <c r="BO50" i="23"/>
  <c r="AP50" i="23" s="1"/>
  <c r="CM54" i="5"/>
  <c r="Q54" i="5"/>
  <c r="AA54" i="5" s="1"/>
  <c r="CN54" i="5"/>
  <c r="GS36" i="27"/>
  <c r="EL36" i="27"/>
  <c r="DX86" i="23"/>
  <c r="BQ86" i="23"/>
  <c r="EO90" i="27"/>
  <c r="GV90" i="27"/>
  <c r="FG9" i="27"/>
  <c r="CT45" i="5"/>
  <c r="CS45" i="5"/>
  <c r="CR45" i="5"/>
  <c r="R45" i="5"/>
  <c r="CM88" i="5"/>
  <c r="Q88" i="5"/>
  <c r="AA88" i="5" s="1"/>
  <c r="CN88" i="5"/>
  <c r="CK88" i="5"/>
  <c r="CL88" i="5"/>
  <c r="BL86" i="5"/>
  <c r="DS86" i="5"/>
  <c r="DT72" i="5"/>
  <c r="BM72" i="5"/>
  <c r="BS35" i="5"/>
  <c r="DZ35" i="5"/>
  <c r="EP76" i="27"/>
  <c r="GW76" i="27"/>
  <c r="EE99" i="23"/>
  <c r="BX99" i="23"/>
  <c r="GW37" i="27"/>
  <c r="EP37" i="27"/>
  <c r="BS75" i="5"/>
  <c r="DZ75" i="5"/>
  <c r="DM75" i="5" s="1"/>
  <c r="CV12" i="23"/>
  <c r="BQ44" i="23"/>
  <c r="DX44" i="23"/>
  <c r="CJ46" i="5"/>
  <c r="CN46" i="5"/>
  <c r="Q46" i="5"/>
  <c r="AA46" i="5" s="1"/>
  <c r="CK46" i="5"/>
  <c r="CM46" i="5"/>
  <c r="CL46" i="5"/>
  <c r="BQ54" i="23"/>
  <c r="DX54" i="23"/>
  <c r="ED89" i="23"/>
  <c r="BW89" i="23"/>
  <c r="BT94" i="23"/>
  <c r="EA94" i="23"/>
  <c r="AL123" i="5"/>
  <c r="FI13" i="27"/>
  <c r="FH13" i="27"/>
  <c r="BV45" i="23"/>
  <c r="EC45" i="23"/>
  <c r="CQ75" i="23"/>
  <c r="CP75" i="23"/>
  <c r="V75" i="23"/>
  <c r="AF75" i="23" s="1"/>
  <c r="CS75" i="23"/>
  <c r="CR75" i="23"/>
  <c r="DR20" i="5"/>
  <c r="BK20" i="5"/>
  <c r="BK80" i="5"/>
  <c r="DR80" i="5"/>
  <c r="BR73" i="23"/>
  <c r="DY73" i="23"/>
  <c r="GW71" i="27"/>
  <c r="EP71" i="27"/>
  <c r="BX90" i="23"/>
  <c r="EE90" i="23"/>
  <c r="GW82" i="27"/>
  <c r="EP82" i="27"/>
  <c r="CR14" i="23"/>
  <c r="CS14" i="23"/>
  <c r="CQ46" i="23"/>
  <c r="CO46" i="23"/>
  <c r="V46" i="23"/>
  <c r="AF46" i="23" s="1"/>
  <c r="CR46" i="23"/>
  <c r="CS46" i="23"/>
  <c r="CP46" i="23"/>
  <c r="CO33" i="23"/>
  <c r="CP33" i="23"/>
  <c r="CQ33" i="23"/>
  <c r="W63" i="23"/>
  <c r="CU63" i="23"/>
  <c r="CW63" i="23" s="1"/>
  <c r="DR13" i="5"/>
  <c r="BK13" i="5"/>
  <c r="CR23" i="23"/>
  <c r="CS23" i="23"/>
  <c r="V23" i="23"/>
  <c r="AF23" i="23" s="1"/>
  <c r="CS19" i="5"/>
  <c r="CR19" i="5"/>
  <c r="BJ20" i="5"/>
  <c r="DQ20" i="5"/>
  <c r="BR54" i="23"/>
  <c r="DY54" i="23"/>
  <c r="BJ107" i="5"/>
  <c r="DQ107" i="5"/>
  <c r="BS20" i="5"/>
  <c r="DZ20" i="5"/>
  <c r="CO60" i="27"/>
  <c r="GW83" i="27"/>
  <c r="EP83" i="27"/>
  <c r="EP107" i="27"/>
  <c r="GW107" i="27"/>
  <c r="R37" i="5"/>
  <c r="D28" i="3"/>
  <c r="AR28" i="3" s="1"/>
  <c r="BO25" i="23"/>
  <c r="DV25" i="23"/>
  <c r="Q43" i="5"/>
  <c r="AA43" i="5" s="1"/>
  <c r="CK43" i="5"/>
  <c r="CJ43" i="5"/>
  <c r="CN43" i="5"/>
  <c r="CL43" i="5"/>
  <c r="CM43" i="5"/>
  <c r="BN24" i="23"/>
  <c r="DU24" i="23"/>
  <c r="EB77" i="23"/>
  <c r="BU77" i="23"/>
  <c r="DW13" i="23"/>
  <c r="BP13" i="23"/>
  <c r="DV12" i="23"/>
  <c r="BO12" i="23"/>
  <c r="DU26" i="23"/>
  <c r="BN26" i="23"/>
  <c r="CL85" i="5"/>
  <c r="CJ85" i="5"/>
  <c r="CN85" i="5"/>
  <c r="CK85" i="5"/>
  <c r="CM85" i="5"/>
  <c r="Q85" i="5"/>
  <c r="AA85" i="5" s="1"/>
  <c r="W96" i="23"/>
  <c r="CY96" i="23"/>
  <c r="W108" i="23"/>
  <c r="CY108" i="23"/>
  <c r="EP92" i="27"/>
  <c r="GW92" i="27"/>
  <c r="EJ25" i="27"/>
  <c r="GQ25" i="27"/>
  <c r="CP64" i="5"/>
  <c r="CR64" i="5" s="1"/>
  <c r="ED82" i="23"/>
  <c r="BW82" i="23"/>
  <c r="GW112" i="27"/>
  <c r="EP112" i="27"/>
  <c r="AM126" i="5"/>
  <c r="AL126" i="5"/>
  <c r="AN126" i="5"/>
  <c r="AM165" i="5"/>
  <c r="AL165" i="5"/>
  <c r="AN165" i="5"/>
  <c r="FH68" i="27"/>
  <c r="FG68" i="27"/>
  <c r="CN68" i="27"/>
  <c r="CX68" i="27" s="1"/>
  <c r="FK68" i="27"/>
  <c r="FL68" i="27" s="1"/>
  <c r="FM68" i="27" s="1"/>
  <c r="FI68" i="27"/>
  <c r="FJ68" i="27"/>
  <c r="BQ22" i="23"/>
  <c r="DX22" i="23"/>
  <c r="BS11" i="5"/>
  <c r="DZ11" i="5"/>
  <c r="W55" i="23"/>
  <c r="CW55" i="23"/>
  <c r="CY55" i="23"/>
  <c r="CV55" i="23"/>
  <c r="CX55" i="23"/>
  <c r="V76" i="23"/>
  <c r="AF76" i="23" s="1"/>
  <c r="CP76" i="23"/>
  <c r="CR76" i="23"/>
  <c r="CQ76" i="23"/>
  <c r="CS76" i="23"/>
  <c r="ED18" i="23"/>
  <c r="BW18" i="23"/>
  <c r="Q38" i="5"/>
  <c r="AA38" i="5" s="1"/>
  <c r="CN38" i="5"/>
  <c r="CM38" i="5"/>
  <c r="CL38" i="5"/>
  <c r="CR87" i="5"/>
  <c r="CQ87" i="5"/>
  <c r="EC51" i="23"/>
  <c r="BV51" i="23"/>
  <c r="BQ71" i="5"/>
  <c r="DX71" i="5"/>
  <c r="R62" i="5"/>
  <c r="CT62" i="5"/>
  <c r="CS62" i="5"/>
  <c r="EP78" i="27"/>
  <c r="GW78" i="27"/>
  <c r="DG170" i="5"/>
  <c r="DF170" i="5"/>
  <c r="DE170" i="5"/>
  <c r="CP31" i="5"/>
  <c r="CT31" i="5"/>
  <c r="CQ31" i="5"/>
  <c r="CS31" i="5"/>
  <c r="CR31" i="5"/>
  <c r="GN64" i="27"/>
  <c r="EG64" i="27"/>
  <c r="EF87" i="27"/>
  <c r="GM87" i="27"/>
  <c r="GS59" i="27"/>
  <c r="EL59" i="27"/>
  <c r="W22" i="23"/>
  <c r="CY22" i="23"/>
  <c r="CQ64" i="23"/>
  <c r="CP64" i="23"/>
  <c r="EM110" i="27"/>
  <c r="GT110" i="27"/>
  <c r="CR4" i="23"/>
  <c r="CS4" i="23"/>
  <c r="V4" i="23"/>
  <c r="AF4" i="23" s="1"/>
  <c r="CQ4" i="23"/>
  <c r="DY11" i="5"/>
  <c r="BR11" i="5"/>
  <c r="CX62" i="23"/>
  <c r="W62" i="23"/>
  <c r="CY62" i="23"/>
  <c r="W36" i="23"/>
  <c r="GW95" i="27"/>
  <c r="EP95" i="27"/>
  <c r="G57" i="31"/>
  <c r="F57" i="31"/>
  <c r="G55" i="33"/>
  <c r="CN41" i="27"/>
  <c r="CX41" i="27" s="1"/>
  <c r="GR41" i="27" s="1"/>
  <c r="CO74" i="27"/>
  <c r="CO78" i="27"/>
  <c r="R23" i="5"/>
  <c r="R49" i="5"/>
  <c r="CS49" i="5"/>
  <c r="CN102" i="27"/>
  <c r="CX102" i="27" s="1"/>
  <c r="CY102" i="27" s="1"/>
  <c r="FJ27" i="27"/>
  <c r="FQ19" i="27"/>
  <c r="FN11" i="27"/>
  <c r="FQ18" i="27"/>
  <c r="Q61" i="5"/>
  <c r="AA61" i="5" s="1"/>
  <c r="DH61" i="5" s="1"/>
  <c r="CL61" i="5"/>
  <c r="DD124" i="5"/>
  <c r="CW60" i="23"/>
  <c r="CY20" i="23"/>
  <c r="FO25" i="27"/>
  <c r="CT118" i="5"/>
  <c r="CX101" i="23"/>
  <c r="CW78" i="23"/>
  <c r="FN18" i="27"/>
  <c r="AB129" i="5"/>
  <c r="BN129" i="5" s="1"/>
  <c r="AR129" i="5" s="1"/>
  <c r="CL64" i="5"/>
  <c r="CK64" i="5"/>
  <c r="G10" i="31"/>
  <c r="F10" i="31"/>
  <c r="G8" i="33"/>
  <c r="G99" i="31"/>
  <c r="F99" i="31"/>
  <c r="O42" i="33"/>
  <c r="DW55" i="5"/>
  <c r="BP55" i="5"/>
  <c r="GA4" i="27"/>
  <c r="GC4" i="27"/>
  <c r="GB4" i="27"/>
  <c r="BI6" i="5"/>
  <c r="DP6" i="5"/>
  <c r="CK75" i="5"/>
  <c r="CL75" i="5"/>
  <c r="CM75" i="5"/>
  <c r="Q75" i="5"/>
  <c r="AA75" i="5" s="1"/>
  <c r="CN75" i="5"/>
  <c r="EL23" i="27"/>
  <c r="GS23" i="27"/>
  <c r="R18" i="5"/>
  <c r="EO107" i="27"/>
  <c r="GV107" i="27"/>
  <c r="EJ28" i="27"/>
  <c r="GQ28" i="27"/>
  <c r="BO91" i="5"/>
  <c r="DV91" i="5"/>
  <c r="DV64" i="5"/>
  <c r="BO64" i="5"/>
  <c r="EM89" i="27"/>
  <c r="GT89" i="27"/>
  <c r="W82" i="23"/>
  <c r="CY82" i="23"/>
  <c r="CW82" i="23"/>
  <c r="CX82" i="23"/>
  <c r="CV82" i="23"/>
  <c r="CS51" i="5"/>
  <c r="CT51" i="5"/>
  <c r="CR51" i="5"/>
  <c r="R51" i="5"/>
  <c r="EC92" i="23"/>
  <c r="BV92" i="23"/>
  <c r="CW72" i="23"/>
  <c r="CX72" i="23"/>
  <c r="BR17" i="5"/>
  <c r="DY17" i="5"/>
  <c r="FQ39" i="27"/>
  <c r="CO39" i="27"/>
  <c r="FP39" i="27"/>
  <c r="BR49" i="5"/>
  <c r="AR49" i="5" s="1"/>
  <c r="DY49" i="5"/>
  <c r="DL49" i="5" s="1"/>
  <c r="CO91" i="27"/>
  <c r="EP29" i="27"/>
  <c r="GW29" i="27"/>
  <c r="FQ112" i="27"/>
  <c r="CO112" i="27"/>
  <c r="DG126" i="5"/>
  <c r="DE126" i="5"/>
  <c r="DF126" i="5"/>
  <c r="DJ139" i="5"/>
  <c r="DK139" i="5"/>
  <c r="DL139" i="5"/>
  <c r="DM139" i="5"/>
  <c r="AL146" i="5"/>
  <c r="AM146" i="5"/>
  <c r="AN146" i="5"/>
  <c r="DE165" i="5"/>
  <c r="DF165" i="5"/>
  <c r="DG165" i="5"/>
  <c r="DM173" i="5"/>
  <c r="DW52" i="5"/>
  <c r="BP52" i="5"/>
  <c r="CP12" i="5"/>
  <c r="CS12" i="5" s="1"/>
  <c r="R12" i="5"/>
  <c r="EB21" i="23"/>
  <c r="BU21" i="23"/>
  <c r="EG76" i="27"/>
  <c r="DI76" i="27" s="1"/>
  <c r="AJ76" i="27" s="1"/>
  <c r="AK76" i="27" s="1"/>
  <c r="GN76" i="27"/>
  <c r="GV18" i="27"/>
  <c r="EO18" i="27"/>
  <c r="EL93" i="27"/>
  <c r="GS93" i="27"/>
  <c r="CR81" i="5"/>
  <c r="CT81" i="5"/>
  <c r="CQ81" i="5"/>
  <c r="CS81" i="5"/>
  <c r="R81" i="5"/>
  <c r="FO72" i="27"/>
  <c r="FP72" i="27"/>
  <c r="BW26" i="23"/>
  <c r="ED26" i="23"/>
  <c r="GV102" i="27"/>
  <c r="EO102" i="27"/>
  <c r="GW42" i="27"/>
  <c r="EP42" i="27"/>
  <c r="BS101" i="5"/>
  <c r="DZ101" i="5"/>
  <c r="DM101" i="5" s="1"/>
  <c r="G44" i="31"/>
  <c r="F44" i="31"/>
  <c r="G42" i="33"/>
  <c r="EB55" i="23"/>
  <c r="BU55" i="23"/>
  <c r="FJ4" i="27"/>
  <c r="FP67" i="27"/>
  <c r="DX49" i="23"/>
  <c r="BQ49" i="23"/>
  <c r="DU6" i="23"/>
  <c r="BN6" i="23"/>
  <c r="BO76" i="23"/>
  <c r="DV76" i="23"/>
  <c r="BN86" i="23"/>
  <c r="DU86" i="23"/>
  <c r="BR28" i="23"/>
  <c r="DY28" i="23"/>
  <c r="CQ10" i="23"/>
  <c r="CR10" i="23"/>
  <c r="V10" i="23"/>
  <c r="AF10" i="23" s="1"/>
  <c r="CS10" i="23"/>
  <c r="CU92" i="23"/>
  <c r="CV92" i="23" s="1"/>
  <c r="W92" i="23"/>
  <c r="FI53" i="27"/>
  <c r="FJ53" i="27"/>
  <c r="FH53" i="27"/>
  <c r="FG53" i="27"/>
  <c r="DR4" i="5"/>
  <c r="BK4" i="5"/>
  <c r="BM25" i="5"/>
  <c r="DT25" i="5"/>
  <c r="DW106" i="5"/>
  <c r="BP106" i="5"/>
  <c r="R40" i="5"/>
  <c r="EN64" i="27"/>
  <c r="GU64" i="27"/>
  <c r="BV83" i="23"/>
  <c r="EC83" i="23"/>
  <c r="EC89" i="23"/>
  <c r="BV89" i="23"/>
  <c r="R39" i="5"/>
  <c r="CT39" i="5"/>
  <c r="CS39" i="5"/>
  <c r="DY89" i="5"/>
  <c r="BR89" i="5"/>
  <c r="BX11" i="23"/>
  <c r="EE11" i="23"/>
  <c r="BS29" i="5"/>
  <c r="DZ29" i="5"/>
  <c r="GW57" i="27"/>
  <c r="EP57" i="27"/>
  <c r="CY111" i="23"/>
  <c r="W111" i="23"/>
  <c r="AS125" i="5"/>
  <c r="AQ125" i="5"/>
  <c r="AO125" i="5"/>
  <c r="AR125" i="5"/>
  <c r="AP125" i="5"/>
  <c r="DH146" i="5"/>
  <c r="AB146" i="5"/>
  <c r="BN146" i="5" s="1"/>
  <c r="DU146" i="5"/>
  <c r="DI146" i="5" s="1"/>
  <c r="DE149" i="5"/>
  <c r="DG149" i="5"/>
  <c r="DD149" i="5"/>
  <c r="DF149" i="5"/>
  <c r="DC149" i="5"/>
  <c r="AL170" i="5"/>
  <c r="AM170" i="5"/>
  <c r="AN170" i="5"/>
  <c r="DP67" i="5"/>
  <c r="BI67" i="5"/>
  <c r="BO31" i="5"/>
  <c r="DV31" i="5"/>
  <c r="EN67" i="27"/>
  <c r="GU67" i="27"/>
  <c r="FM12" i="27"/>
  <c r="FP12" i="27" s="1"/>
  <c r="CO12" i="27"/>
  <c r="G82" i="31"/>
  <c r="F82" i="31"/>
  <c r="O25" i="33"/>
  <c r="BP21" i="5"/>
  <c r="DW21" i="5"/>
  <c r="AR155" i="5"/>
  <c r="AS155" i="5"/>
  <c r="AO155" i="5"/>
  <c r="AQ155" i="5"/>
  <c r="AP155" i="5"/>
  <c r="CP77" i="5"/>
  <c r="CQ77" i="5" s="1"/>
  <c r="CS77" i="5"/>
  <c r="CR77" i="5"/>
  <c r="R77" i="5"/>
  <c r="CT77" i="5"/>
  <c r="BR63" i="23"/>
  <c r="DY63" i="23"/>
  <c r="FH87" i="27"/>
  <c r="FK87" i="27"/>
  <c r="FG87" i="27"/>
  <c r="FI87" i="27"/>
  <c r="FJ87" i="27"/>
  <c r="BX93" i="23"/>
  <c r="EE93" i="23"/>
  <c r="BX89" i="23"/>
  <c r="EE89" i="23"/>
  <c r="FM59" i="27"/>
  <c r="FN59" i="27" s="1"/>
  <c r="FO108" i="27"/>
  <c r="FP108" i="27"/>
  <c r="FN108" i="27"/>
  <c r="BQ91" i="5"/>
  <c r="DX91" i="5"/>
  <c r="ED22" i="23"/>
  <c r="BW22" i="23"/>
  <c r="CY74" i="23"/>
  <c r="CX74" i="23"/>
  <c r="W74" i="23"/>
  <c r="BS57" i="5"/>
  <c r="DZ57" i="5"/>
  <c r="CO62" i="23"/>
  <c r="CP62" i="23"/>
  <c r="V62" i="23"/>
  <c r="AF62" i="23" s="1"/>
  <c r="CQ62" i="23"/>
  <c r="CS62" i="23"/>
  <c r="CR62" i="23"/>
  <c r="DV64" i="23"/>
  <c r="BO64" i="23"/>
  <c r="G17" i="31"/>
  <c r="F17" i="31"/>
  <c r="G15" i="33"/>
  <c r="F6" i="31"/>
  <c r="G4" i="33"/>
  <c r="G6" i="31"/>
  <c r="F106" i="31"/>
  <c r="G106" i="31"/>
  <c r="O49" i="33"/>
  <c r="FO21" i="27"/>
  <c r="FN21" i="27"/>
  <c r="S20" i="13" s="1"/>
  <c r="AA20" i="3" s="1"/>
  <c r="FQ21" i="27"/>
  <c r="CO21" i="27"/>
  <c r="FP21" i="27"/>
  <c r="GU58" i="27"/>
  <c r="EN58" i="27"/>
  <c r="N12" i="6"/>
  <c r="V97" i="5"/>
  <c r="CS99" i="27"/>
  <c r="AA98" i="23"/>
  <c r="AO147" i="5"/>
  <c r="AS147" i="5"/>
  <c r="AR147" i="5"/>
  <c r="AQ147" i="5"/>
  <c r="AP147" i="5"/>
  <c r="CN39" i="5"/>
  <c r="CO63" i="23"/>
  <c r="DR89" i="5"/>
  <c r="BK89" i="5"/>
  <c r="BK76" i="5"/>
  <c r="DR76" i="5"/>
  <c r="BM84" i="5"/>
  <c r="DT84" i="5"/>
  <c r="R80" i="5"/>
  <c r="GW109" i="27"/>
  <c r="EP109" i="27"/>
  <c r="BP4" i="23"/>
  <c r="DW4" i="23"/>
  <c r="DY25" i="23"/>
  <c r="BR25" i="23"/>
  <c r="CV88" i="23"/>
  <c r="CW88" i="23"/>
  <c r="BU14" i="23"/>
  <c r="EB14" i="23"/>
  <c r="EC71" i="23"/>
  <c r="BV71" i="23"/>
  <c r="BQ100" i="5"/>
  <c r="DX100" i="5"/>
  <c r="BW62" i="23"/>
  <c r="ED62" i="23"/>
  <c r="W90" i="23"/>
  <c r="CX90" i="23"/>
  <c r="CY90" i="23"/>
  <c r="BW36" i="23"/>
  <c r="ED36" i="23"/>
  <c r="DZ19" i="5"/>
  <c r="BS19" i="5"/>
  <c r="BX29" i="23"/>
  <c r="EE29" i="23"/>
  <c r="EE57" i="23"/>
  <c r="BX57" i="23"/>
  <c r="EP74" i="27"/>
  <c r="GW74" i="27"/>
  <c r="CO95" i="27"/>
  <c r="R110" i="5"/>
  <c r="CT110" i="5"/>
  <c r="DG113" i="5"/>
  <c r="DE113" i="5"/>
  <c r="DF113" i="5"/>
  <c r="DD113" i="5"/>
  <c r="AJ128" i="5"/>
  <c r="AN128" i="5"/>
  <c r="AM128" i="5"/>
  <c r="AK128" i="5"/>
  <c r="AL128" i="5"/>
  <c r="AL129" i="5"/>
  <c r="AM129" i="5"/>
  <c r="DE131" i="5"/>
  <c r="DF131" i="5"/>
  <c r="DG131" i="5"/>
  <c r="DJ148" i="5"/>
  <c r="DL148" i="5"/>
  <c r="DK148" i="5"/>
  <c r="DM148" i="5"/>
  <c r="AB163" i="5"/>
  <c r="BN163" i="5" s="1"/>
  <c r="DH163" i="5"/>
  <c r="DU163" i="5"/>
  <c r="DI163" i="5" s="1"/>
  <c r="CR167" i="5"/>
  <c r="DU172" i="5"/>
  <c r="DI172" i="5" s="1"/>
  <c r="AB172" i="5"/>
  <c r="BN172" i="5" s="1"/>
  <c r="AR172" i="5" s="1"/>
  <c r="DH172" i="5"/>
  <c r="CJ62" i="5"/>
  <c r="CL62" i="5"/>
  <c r="CK62" i="5"/>
  <c r="CM62" i="5"/>
  <c r="CN62" i="5"/>
  <c r="Q62" i="5"/>
  <c r="AA62" i="5" s="1"/>
  <c r="CU31" i="23"/>
  <c r="CX31" i="23"/>
  <c r="CY31" i="23"/>
  <c r="CW31" i="23"/>
  <c r="CV31" i="23"/>
  <c r="W93" i="23"/>
  <c r="AN99" i="3"/>
  <c r="F87" i="31"/>
  <c r="G87" i="31"/>
  <c r="O30" i="33"/>
  <c r="F29" i="31"/>
  <c r="G29" i="31"/>
  <c r="G27" i="33"/>
  <c r="BM100" i="5"/>
  <c r="DT100" i="5"/>
  <c r="DZ107" i="5"/>
  <c r="BS107" i="5"/>
  <c r="CN100" i="5"/>
  <c r="CM100" i="5"/>
  <c r="Q100" i="5"/>
  <c r="AA100" i="5" s="1"/>
  <c r="DW14" i="5"/>
  <c r="BP14" i="5"/>
  <c r="BV101" i="23"/>
  <c r="EC101" i="23"/>
  <c r="CO42" i="27"/>
  <c r="EP19" i="27"/>
  <c r="GW19" i="27"/>
  <c r="BS51" i="5"/>
  <c r="DZ51" i="5"/>
  <c r="BS77" i="5"/>
  <c r="DZ77" i="5"/>
  <c r="DU128" i="5"/>
  <c r="DI128" i="5" s="1"/>
  <c r="DH128" i="5"/>
  <c r="AB128" i="5"/>
  <c r="BN128" i="5" s="1"/>
  <c r="AL150" i="5"/>
  <c r="AJ150" i="5"/>
  <c r="AN150" i="5"/>
  <c r="AK150" i="5"/>
  <c r="AM150" i="5"/>
  <c r="EM52" i="27"/>
  <c r="GT52" i="27"/>
  <c r="F55" i="31"/>
  <c r="G55" i="31"/>
  <c r="G53" i="33"/>
  <c r="CQ55" i="5"/>
  <c r="R55" i="5"/>
  <c r="CT55" i="5"/>
  <c r="CS55" i="5"/>
  <c r="CR55" i="5"/>
  <c r="EL9" i="27"/>
  <c r="GS9" i="27"/>
  <c r="FN89" i="27"/>
  <c r="FO89" i="27"/>
  <c r="DX51" i="5"/>
  <c r="BQ51" i="5"/>
  <c r="BR68" i="5"/>
  <c r="DY68" i="5"/>
  <c r="EP11" i="27"/>
  <c r="GW11" i="27"/>
  <c r="EE69" i="23"/>
  <c r="BX69" i="23"/>
  <c r="DK112" i="5"/>
  <c r="DL112" i="5"/>
  <c r="AB142" i="5"/>
  <c r="BN142" i="5" s="1"/>
  <c r="DU142" i="5"/>
  <c r="DI142" i="5" s="1"/>
  <c r="DH142" i="5"/>
  <c r="CY21" i="23"/>
  <c r="CW21" i="23"/>
  <c r="CV21" i="23"/>
  <c r="CX21" i="23"/>
  <c r="W21" i="23"/>
  <c r="W56" i="23"/>
  <c r="CR6" i="23"/>
  <c r="CS6" i="23"/>
  <c r="CO6" i="23"/>
  <c r="CQ6" i="23"/>
  <c r="CP6" i="23"/>
  <c r="FJ77" i="27"/>
  <c r="FI77" i="27"/>
  <c r="CN77" i="27"/>
  <c r="CX77" i="27" s="1"/>
  <c r="FK77" i="27"/>
  <c r="FL77" i="27" s="1"/>
  <c r="FM77" i="27" s="1"/>
  <c r="DY105" i="5"/>
  <c r="BR105" i="5"/>
  <c r="EE91" i="23"/>
  <c r="BX91" i="23"/>
  <c r="CU59" i="23"/>
  <c r="CW59" i="23" s="1"/>
  <c r="EM14" i="27"/>
  <c r="GT14" i="27"/>
  <c r="DX70" i="5"/>
  <c r="BQ70" i="5"/>
  <c r="ED11" i="23"/>
  <c r="BW11" i="23"/>
  <c r="BR42" i="5"/>
  <c r="DY42" i="5"/>
  <c r="EP103" i="27"/>
  <c r="GW103" i="27"/>
  <c r="AJ149" i="5"/>
  <c r="AN149" i="5"/>
  <c r="AK149" i="5"/>
  <c r="AM149" i="5"/>
  <c r="AL149" i="5"/>
  <c r="AJ28" i="5"/>
  <c r="C29" i="6" s="1"/>
  <c r="F29" i="6" s="1"/>
  <c r="GT108" i="27"/>
  <c r="EM108" i="27"/>
  <c r="DU62" i="23"/>
  <c r="BN62" i="23"/>
  <c r="G42" i="31"/>
  <c r="F42" i="31"/>
  <c r="G40" i="33"/>
  <c r="CN89" i="5"/>
  <c r="CL89" i="5"/>
  <c r="Q89" i="5"/>
  <c r="AA89" i="5" s="1"/>
  <c r="CM89" i="5"/>
  <c r="BN65" i="23"/>
  <c r="DU65" i="23"/>
  <c r="GW97" i="27"/>
  <c r="EP97" i="27"/>
  <c r="CJ98" i="5"/>
  <c r="Q98" i="5"/>
  <c r="AA98" i="5" s="1"/>
  <c r="CK98" i="5"/>
  <c r="CN98" i="5"/>
  <c r="CL98" i="5"/>
  <c r="CM98" i="5"/>
  <c r="BU88" i="23"/>
  <c r="EB88" i="23"/>
  <c r="EO49" i="27"/>
  <c r="GV49" i="27"/>
  <c r="W29" i="23"/>
  <c r="CY29" i="23"/>
  <c r="AK112" i="5"/>
  <c r="AL112" i="5"/>
  <c r="BN68" i="23"/>
  <c r="DU68" i="23"/>
  <c r="DH149" i="5"/>
  <c r="FI41" i="27"/>
  <c r="FO11" i="27"/>
  <c r="V19" i="14"/>
  <c r="W19" i="14" s="1"/>
  <c r="CM61" i="5"/>
  <c r="CV60" i="23"/>
  <c r="CX20" i="23"/>
  <c r="W78" i="23"/>
  <c r="CV78" i="23"/>
  <c r="FN66" i="27"/>
  <c r="FP18" i="27"/>
  <c r="FO63" i="27"/>
  <c r="CS126" i="5"/>
  <c r="BJ64" i="5"/>
  <c r="DQ64" i="5"/>
  <c r="G96" i="31"/>
  <c r="F96" i="31"/>
  <c r="O39" i="33"/>
  <c r="F85" i="31"/>
  <c r="G85" i="31"/>
  <c r="O28" i="33"/>
  <c r="F74" i="31"/>
  <c r="G74" i="31"/>
  <c r="O17" i="33"/>
  <c r="F5" i="31"/>
  <c r="G5" i="31"/>
  <c r="G3" i="33"/>
  <c r="DJ4" i="27"/>
  <c r="DH4" i="27"/>
  <c r="DI4" i="27"/>
  <c r="AJ4" i="27" s="1"/>
  <c r="AK4" i="27" s="1"/>
  <c r="DS49" i="5"/>
  <c r="BL49" i="5"/>
  <c r="CJ6" i="5"/>
  <c r="CK6" i="5"/>
  <c r="CM6" i="5"/>
  <c r="CN6" i="5"/>
  <c r="CL6" i="5"/>
  <c r="BJ75" i="5"/>
  <c r="DQ75" i="5"/>
  <c r="FM23" i="27"/>
  <c r="FN23" i="27" s="1"/>
  <c r="DY101" i="23"/>
  <c r="BR101" i="23"/>
  <c r="DY18" i="5"/>
  <c r="BR18" i="5"/>
  <c r="CN10" i="27"/>
  <c r="CX10" i="27" s="1"/>
  <c r="FJ10" i="27"/>
  <c r="FK10" i="27"/>
  <c r="FI10" i="27"/>
  <c r="BJ91" i="5"/>
  <c r="DQ91" i="5"/>
  <c r="CP91" i="5"/>
  <c r="CT91" i="5" s="1"/>
  <c r="R91" i="5"/>
  <c r="BO59" i="5"/>
  <c r="DV59" i="5"/>
  <c r="FN75" i="27"/>
  <c r="FP75" i="27"/>
  <c r="FO75" i="27"/>
  <c r="FQ75" i="27"/>
  <c r="CW107" i="23"/>
  <c r="CV107" i="23"/>
  <c r="CX107" i="23"/>
  <c r="GU40" i="27"/>
  <c r="EN40" i="27"/>
  <c r="GU90" i="27"/>
  <c r="EN90" i="27"/>
  <c r="BV107" i="23"/>
  <c r="EC107" i="23"/>
  <c r="DY22" i="5"/>
  <c r="BR22" i="5"/>
  <c r="EO62" i="27"/>
  <c r="GV62" i="27"/>
  <c r="R73" i="5"/>
  <c r="CT73" i="5"/>
  <c r="CS73" i="5"/>
  <c r="DY100" i="5"/>
  <c r="BR100" i="5"/>
  <c r="BS6" i="5"/>
  <c r="DZ6" i="5"/>
  <c r="W19" i="23"/>
  <c r="CY19" i="23"/>
  <c r="EE51" i="23"/>
  <c r="BX51" i="23"/>
  <c r="W94" i="23"/>
  <c r="CJ59" i="5"/>
  <c r="Q59" i="5"/>
  <c r="AA59" i="5" s="1"/>
  <c r="CK59" i="5"/>
  <c r="CL59" i="5"/>
  <c r="CN59" i="5"/>
  <c r="CM59" i="5"/>
  <c r="AL139" i="5"/>
  <c r="AM139" i="5"/>
  <c r="AK139" i="5"/>
  <c r="DF146" i="5"/>
  <c r="DE146" i="5"/>
  <c r="DG146" i="5"/>
  <c r="DK149" i="5"/>
  <c r="DL149" i="5"/>
  <c r="DM149" i="5"/>
  <c r="CQ164" i="5"/>
  <c r="BL55" i="5"/>
  <c r="DS55" i="5"/>
  <c r="CQ52" i="5"/>
  <c r="CS52" i="5"/>
  <c r="R52" i="5"/>
  <c r="CR52" i="5"/>
  <c r="CT52" i="5"/>
  <c r="FM93" i="27"/>
  <c r="FN93" i="27" s="1"/>
  <c r="CO93" i="27"/>
  <c r="DW81" i="5"/>
  <c r="BP81" i="5"/>
  <c r="EN72" i="27"/>
  <c r="GU72" i="27"/>
  <c r="GH72" i="27" s="1"/>
  <c r="CX26" i="23"/>
  <c r="CY26" i="23"/>
  <c r="W26" i="23"/>
  <c r="CT101" i="5"/>
  <c r="R101" i="5"/>
  <c r="CT130" i="5"/>
  <c r="CQ171" i="5"/>
  <c r="AN109" i="3"/>
  <c r="G8" i="31"/>
  <c r="F8" i="31"/>
  <c r="G6" i="33"/>
  <c r="G108" i="31"/>
  <c r="F108" i="31"/>
  <c r="O51" i="33"/>
  <c r="CN4" i="27"/>
  <c r="CX4" i="27" s="1"/>
  <c r="CO67" i="27"/>
  <c r="DV9" i="5"/>
  <c r="BO9" i="5"/>
  <c r="BI63" i="5"/>
  <c r="DP63" i="5"/>
  <c r="CP23" i="5"/>
  <c r="CS23" i="5" s="1"/>
  <c r="BI65" i="5"/>
  <c r="DP65" i="5"/>
  <c r="EP81" i="27"/>
  <c r="GW81" i="27"/>
  <c r="DW10" i="23"/>
  <c r="BP10" i="23"/>
  <c r="EF100" i="27"/>
  <c r="DG100" i="27" s="1"/>
  <c r="GM100" i="27"/>
  <c r="FZ100" i="27" s="1"/>
  <c r="BT92" i="23"/>
  <c r="EA92" i="23"/>
  <c r="EF53" i="27"/>
  <c r="GM53" i="27"/>
  <c r="Q25" i="5"/>
  <c r="AA25" i="5" s="1"/>
  <c r="CN25" i="5"/>
  <c r="EM78" i="27"/>
  <c r="GT78" i="27"/>
  <c r="CQ106" i="5"/>
  <c r="CR106" i="5"/>
  <c r="CS106" i="5"/>
  <c r="BQ40" i="5"/>
  <c r="DX40" i="5"/>
  <c r="CX83" i="23"/>
  <c r="W83" i="23"/>
  <c r="CY83" i="23"/>
  <c r="CW83" i="23"/>
  <c r="W89" i="23"/>
  <c r="CW89" i="23"/>
  <c r="CX89" i="23"/>
  <c r="CY89" i="23"/>
  <c r="EO4" i="27"/>
  <c r="GV4" i="27"/>
  <c r="ED17" i="23"/>
  <c r="BW17" i="23"/>
  <c r="BR39" i="5"/>
  <c r="DY39" i="5"/>
  <c r="GV56" i="27"/>
  <c r="EO56" i="27"/>
  <c r="ED69" i="23"/>
  <c r="BW69" i="23"/>
  <c r="R89" i="5"/>
  <c r="EO36" i="27"/>
  <c r="GV36" i="27"/>
  <c r="CT29" i="5"/>
  <c r="R29" i="5"/>
  <c r="CO57" i="27"/>
  <c r="BS68" i="5"/>
  <c r="DZ68" i="5"/>
  <c r="EE111" i="23"/>
  <c r="BX111" i="23"/>
  <c r="DK162" i="5"/>
  <c r="DM162" i="5"/>
  <c r="DL162" i="5"/>
  <c r="DU165" i="5"/>
  <c r="DI165" i="5" s="1"/>
  <c r="DH165" i="5"/>
  <c r="AB165" i="5"/>
  <c r="BN165" i="5" s="1"/>
  <c r="FG62" i="27"/>
  <c r="FK62" i="27"/>
  <c r="FI62" i="27"/>
  <c r="FJ62" i="27"/>
  <c r="CN62" i="27"/>
  <c r="CX62" i="27" s="1"/>
  <c r="FH62" i="27"/>
  <c r="CV52" i="23"/>
  <c r="CX52" i="23"/>
  <c r="CW52" i="23"/>
  <c r="CY52" i="23"/>
  <c r="W52" i="23"/>
  <c r="AJ82" i="5"/>
  <c r="C83" i="6" s="1"/>
  <c r="F83" i="6" s="1"/>
  <c r="GS12" i="27"/>
  <c r="EL12" i="27"/>
  <c r="CO94" i="27"/>
  <c r="CQ90" i="23"/>
  <c r="CR90" i="23"/>
  <c r="CS90" i="23"/>
  <c r="V90" i="23"/>
  <c r="AF90" i="23" s="1"/>
  <c r="CS77" i="23"/>
  <c r="CR77" i="23"/>
  <c r="CQ77" i="23"/>
  <c r="V77" i="23"/>
  <c r="AF77" i="23" s="1"/>
  <c r="EE81" i="23"/>
  <c r="BX81" i="23"/>
  <c r="CO99" i="23"/>
  <c r="CS99" i="23"/>
  <c r="CP99" i="23"/>
  <c r="CQ99" i="23"/>
  <c r="V99" i="23"/>
  <c r="AF99" i="23" s="1"/>
  <c r="CR99" i="23"/>
  <c r="Q41" i="5"/>
  <c r="AA41" i="5" s="1"/>
  <c r="CN41" i="5"/>
  <c r="CM41" i="5"/>
  <c r="CL41" i="5"/>
  <c r="CO51" i="27"/>
  <c r="BW49" i="23"/>
  <c r="ED49" i="23"/>
  <c r="R93" i="5"/>
  <c r="CT93" i="5"/>
  <c r="G81" i="31"/>
  <c r="F81" i="31"/>
  <c r="O24" i="33"/>
  <c r="Q39" i="5"/>
  <c r="AA39" i="5" s="1"/>
  <c r="CU9" i="23"/>
  <c r="CV9" i="23"/>
  <c r="CX9" i="23"/>
  <c r="W9" i="23"/>
  <c r="CY9" i="23"/>
  <c r="CW9" i="23"/>
  <c r="EA23" i="23"/>
  <c r="BT23" i="23"/>
  <c r="DT63" i="5"/>
  <c r="BM63" i="5"/>
  <c r="CM76" i="5"/>
  <c r="CL76" i="5"/>
  <c r="Q76" i="5"/>
  <c r="AA76" i="5" s="1"/>
  <c r="CN76" i="5"/>
  <c r="DZ80" i="5"/>
  <c r="BS80" i="5"/>
  <c r="BS92" i="5"/>
  <c r="DZ92" i="5"/>
  <c r="CO109" i="27"/>
  <c r="EG93" i="27"/>
  <c r="GN93" i="27"/>
  <c r="BS90" i="5"/>
  <c r="DZ90" i="5"/>
  <c r="DU53" i="23"/>
  <c r="DH53" i="23" s="1"/>
  <c r="BN53" i="23"/>
  <c r="AO53" i="23" s="1"/>
  <c r="DW41" i="23"/>
  <c r="BP41" i="23"/>
  <c r="V101" i="23"/>
  <c r="AF101" i="23" s="1"/>
  <c r="CS101" i="23"/>
  <c r="CR101" i="23"/>
  <c r="GS64" i="27"/>
  <c r="EL64" i="27"/>
  <c r="FP82" i="27"/>
  <c r="CX40" i="23"/>
  <c r="CW40" i="23"/>
  <c r="CY40" i="23"/>
  <c r="W40" i="23"/>
  <c r="DX64" i="5"/>
  <c r="BQ64" i="5"/>
  <c r="EN93" i="27"/>
  <c r="GU93" i="27"/>
  <c r="CS88" i="5"/>
  <c r="CT88" i="5"/>
  <c r="CR88" i="5"/>
  <c r="ED4" i="23"/>
  <c r="BW4" i="23"/>
  <c r="BW39" i="23"/>
  <c r="ED39" i="23"/>
  <c r="BR56" i="5"/>
  <c r="DY56" i="5"/>
  <c r="W6" i="23"/>
  <c r="CY6" i="23"/>
  <c r="EE78" i="23"/>
  <c r="BX78" i="23"/>
  <c r="CY102" i="23"/>
  <c r="W102" i="23"/>
  <c r="AL113" i="5"/>
  <c r="AK113" i="5"/>
  <c r="AM113" i="5"/>
  <c r="AN113" i="5"/>
  <c r="DC128" i="5"/>
  <c r="DE128" i="5"/>
  <c r="DG128" i="5"/>
  <c r="DF128" i="5"/>
  <c r="DD128" i="5"/>
  <c r="DE129" i="5"/>
  <c r="DF129" i="5"/>
  <c r="AM131" i="5"/>
  <c r="AN131" i="5"/>
  <c r="AL131" i="5"/>
  <c r="DU136" i="5"/>
  <c r="DI136" i="5" s="1"/>
  <c r="AB136" i="5"/>
  <c r="BN136" i="5" s="1"/>
  <c r="DH136" i="5"/>
  <c r="DH150" i="5"/>
  <c r="DU150" i="5"/>
  <c r="DI150" i="5" s="1"/>
  <c r="AB150" i="5"/>
  <c r="BN150" i="5" s="1"/>
  <c r="AR150" i="5" s="1"/>
  <c r="DK163" i="5"/>
  <c r="DM163" i="5"/>
  <c r="DL163" i="5"/>
  <c r="BI62" i="5"/>
  <c r="DP62" i="5"/>
  <c r="BT31" i="23"/>
  <c r="EA31" i="23"/>
  <c r="AJ52" i="5"/>
  <c r="C53" i="6" s="1"/>
  <c r="AK52" i="5"/>
  <c r="C53" i="7" s="1"/>
  <c r="F53" i="7" s="1"/>
  <c r="CO82" i="27"/>
  <c r="GG15" i="27"/>
  <c r="BR85" i="23"/>
  <c r="DY85" i="23"/>
  <c r="BV64" i="23"/>
  <c r="EC64" i="23"/>
  <c r="DY36" i="5"/>
  <c r="BR36" i="5"/>
  <c r="GM59" i="27"/>
  <c r="EF59" i="27"/>
  <c r="DH113" i="5"/>
  <c r="AB113" i="5"/>
  <c r="BN113" i="5" s="1"/>
  <c r="DU113" i="5"/>
  <c r="DI113" i="5" s="1"/>
  <c r="DF150" i="5"/>
  <c r="DC150" i="5"/>
  <c r="DG150" i="5"/>
  <c r="DD150" i="5"/>
  <c r="DE150" i="5"/>
  <c r="FP52" i="27"/>
  <c r="FQ52" i="27"/>
  <c r="FN52" i="27"/>
  <c r="CO52" i="27"/>
  <c r="FO52" i="27"/>
  <c r="S11" i="14" s="1"/>
  <c r="AD51" i="3" s="1"/>
  <c r="FQ11" i="27"/>
  <c r="G35" i="31"/>
  <c r="F35" i="31"/>
  <c r="G33" i="33"/>
  <c r="FG63" i="27"/>
  <c r="EF65" i="27"/>
  <c r="DK65" i="27" s="1"/>
  <c r="GM65" i="27"/>
  <c r="BU109" i="23"/>
  <c r="EB109" i="23"/>
  <c r="BP38" i="23"/>
  <c r="DW38" i="23"/>
  <c r="DP53" i="5"/>
  <c r="BI53" i="5"/>
  <c r="BL22" i="5"/>
  <c r="DS22" i="5"/>
  <c r="EB82" i="23"/>
  <c r="BU82" i="23"/>
  <c r="GU71" i="27"/>
  <c r="EN71" i="27"/>
  <c r="EC72" i="23"/>
  <c r="BV72" i="23"/>
  <c r="GV39" i="27"/>
  <c r="EO39" i="27"/>
  <c r="EO91" i="27"/>
  <c r="GV91" i="27"/>
  <c r="DJ122" i="5"/>
  <c r="DM122" i="5"/>
  <c r="DL122" i="5"/>
  <c r="DK122" i="5"/>
  <c r="FM31" i="27"/>
  <c r="S12" i="12" s="1"/>
  <c r="X30" i="3" s="1"/>
  <c r="FN31" i="27"/>
  <c r="S19" i="13" s="1"/>
  <c r="AA30" i="3" s="1"/>
  <c r="FP31" i="27"/>
  <c r="FQ31" i="27"/>
  <c r="FO31" i="27"/>
  <c r="CX67" i="23"/>
  <c r="CW67" i="23"/>
  <c r="W67" i="23"/>
  <c r="CY67" i="23"/>
  <c r="EF61" i="27"/>
  <c r="GM61" i="27"/>
  <c r="DV12" i="5"/>
  <c r="BO12" i="5"/>
  <c r="DW108" i="5"/>
  <c r="BP108" i="5"/>
  <c r="BQ39" i="23"/>
  <c r="DX39" i="23"/>
  <c r="EA64" i="23"/>
  <c r="BT64" i="23"/>
  <c r="GV17" i="27"/>
  <c r="EO17" i="27"/>
  <c r="GQ63" i="27"/>
  <c r="EJ63" i="27"/>
  <c r="CO86" i="23"/>
  <c r="V86" i="23"/>
  <c r="AF86" i="23" s="1"/>
  <c r="CP86" i="23"/>
  <c r="CR86" i="23"/>
  <c r="CS86" i="23"/>
  <c r="CQ86" i="23"/>
  <c r="EN102" i="27"/>
  <c r="GU102" i="27"/>
  <c r="R26" i="5"/>
  <c r="CS26" i="5"/>
  <c r="CT26" i="5"/>
  <c r="GW6" i="27"/>
  <c r="EP6" i="27"/>
  <c r="BN59" i="23"/>
  <c r="DU59" i="23"/>
  <c r="CJ67" i="5"/>
  <c r="CM67" i="5"/>
  <c r="CL67" i="5"/>
  <c r="CN67" i="5"/>
  <c r="CK67" i="5"/>
  <c r="Q67" i="5"/>
  <c r="AA67" i="5" s="1"/>
  <c r="DW13" i="5"/>
  <c r="BP13" i="5"/>
  <c r="F40" i="31"/>
  <c r="G38" i="33"/>
  <c r="G40" i="31"/>
  <c r="CQ21" i="5"/>
  <c r="CT21" i="5"/>
  <c r="CR21" i="5"/>
  <c r="CS21" i="5"/>
  <c r="R21" i="5"/>
  <c r="BQ58" i="5"/>
  <c r="DX58" i="5"/>
  <c r="DV77" i="5"/>
  <c r="BO77" i="5"/>
  <c r="BW74" i="23"/>
  <c r="ED74" i="23"/>
  <c r="R31" i="5"/>
  <c r="GT21" i="27"/>
  <c r="EM21" i="27"/>
  <c r="DU63" i="23"/>
  <c r="BN63" i="23"/>
  <c r="GQ102" i="27"/>
  <c r="EJ102" i="27"/>
  <c r="EF86" i="27"/>
  <c r="GM86" i="27"/>
  <c r="DT28" i="5"/>
  <c r="BM28" i="5"/>
  <c r="CS25" i="23"/>
  <c r="V25" i="23"/>
  <c r="AF25" i="23" s="1"/>
  <c r="CY14" i="23"/>
  <c r="W14" i="23"/>
  <c r="CV14" i="23"/>
  <c r="CX14" i="23"/>
  <c r="CW14" i="23"/>
  <c r="GU59" i="27"/>
  <c r="EN59" i="27"/>
  <c r="R100" i="5"/>
  <c r="CS100" i="5"/>
  <c r="CT100" i="5"/>
  <c r="CR100" i="5"/>
  <c r="GU108" i="27"/>
  <c r="EN108" i="27"/>
  <c r="EO26" i="27"/>
  <c r="GV26" i="27"/>
  <c r="ED90" i="23"/>
  <c r="BW90" i="23"/>
  <c r="CT19" i="5"/>
  <c r="R19" i="5"/>
  <c r="W57" i="23"/>
  <c r="DZ110" i="5"/>
  <c r="BS110" i="5"/>
  <c r="DM131" i="5"/>
  <c r="DL131" i="5"/>
  <c r="CO29" i="27"/>
  <c r="CJ26" i="5"/>
  <c r="Q26" i="5"/>
  <c r="AA26" i="5" s="1"/>
  <c r="CL26" i="5"/>
  <c r="CM26" i="5"/>
  <c r="CN26" i="5"/>
  <c r="CK26" i="5"/>
  <c r="DG108" i="27"/>
  <c r="CT95" i="5"/>
  <c r="R95" i="5"/>
  <c r="R107" i="5"/>
  <c r="CT107" i="5"/>
  <c r="BL100" i="5"/>
  <c r="DS100" i="5"/>
  <c r="CQ14" i="5"/>
  <c r="CR14" i="5"/>
  <c r="W101" i="23"/>
  <c r="CY101" i="23"/>
  <c r="GV42" i="27"/>
  <c r="EO42" i="27"/>
  <c r="BW78" i="23"/>
  <c r="ED78" i="23"/>
  <c r="DC163" i="5"/>
  <c r="DG163" i="5"/>
  <c r="DD163" i="5"/>
  <c r="DE163" i="5"/>
  <c r="DF163" i="5"/>
  <c r="CO53" i="27"/>
  <c r="R14" i="5"/>
  <c r="CN61" i="5"/>
  <c r="CX22" i="23"/>
  <c r="CV20" i="23"/>
  <c r="V6" i="23"/>
  <c r="AF6" i="23" s="1"/>
  <c r="DZ6" i="23" s="1"/>
  <c r="CX78" i="23"/>
  <c r="FO66" i="27"/>
  <c r="F38" i="31"/>
  <c r="G36" i="33"/>
  <c r="G38" i="31"/>
  <c r="G91" i="31"/>
  <c r="O34" i="33"/>
  <c r="F91" i="31"/>
  <c r="EB112" i="23"/>
  <c r="BU112" i="23"/>
  <c r="EC58" i="23"/>
  <c r="DP58" i="23" s="1"/>
  <c r="BV58" i="23"/>
  <c r="EA78" i="23"/>
  <c r="BT78" i="23"/>
  <c r="FM9" i="27"/>
  <c r="S15" i="12" s="1"/>
  <c r="X8" i="3" s="1"/>
  <c r="FQ9" i="27"/>
  <c r="FO9" i="27"/>
  <c r="FP9" i="27"/>
  <c r="FN9" i="27"/>
  <c r="CO9" i="27"/>
  <c r="EF63" i="27"/>
  <c r="GM63" i="27"/>
  <c r="CO26" i="23"/>
  <c r="CP26" i="23"/>
  <c r="CS26" i="23"/>
  <c r="CR26" i="23"/>
  <c r="CQ26" i="23"/>
  <c r="V26" i="23"/>
  <c r="AF26" i="23" s="1"/>
  <c r="FI65" i="27"/>
  <c r="FH65" i="27"/>
  <c r="FG65" i="27"/>
  <c r="FJ65" i="27"/>
  <c r="CX109" i="23"/>
  <c r="CW109" i="23"/>
  <c r="W109" i="23"/>
  <c r="CV109" i="23"/>
  <c r="CY109" i="23"/>
  <c r="BI85" i="5"/>
  <c r="DP85" i="5"/>
  <c r="BX96" i="23"/>
  <c r="EE96" i="23"/>
  <c r="EE108" i="23"/>
  <c r="BX108" i="23"/>
  <c r="V38" i="23"/>
  <c r="AF38" i="23" s="1"/>
  <c r="CR38" i="23"/>
  <c r="CS38" i="23"/>
  <c r="CQ38" i="23"/>
  <c r="CJ53" i="5"/>
  <c r="CL53" i="5"/>
  <c r="CK53" i="5"/>
  <c r="CM53" i="5"/>
  <c r="CP59" i="5"/>
  <c r="CR59" i="5" s="1"/>
  <c r="EB107" i="23"/>
  <c r="BU107" i="23"/>
  <c r="FQ40" i="27"/>
  <c r="FO40" i="27"/>
  <c r="CO40" i="27"/>
  <c r="FP40" i="27"/>
  <c r="EC59" i="23"/>
  <c r="BV59" i="23"/>
  <c r="BQ82" i="5"/>
  <c r="DX82" i="5"/>
  <c r="CO90" i="27"/>
  <c r="FP90" i="27"/>
  <c r="FQ90" i="27"/>
  <c r="FO90" i="27"/>
  <c r="CT22" i="5"/>
  <c r="R22" i="5"/>
  <c r="CS22" i="5"/>
  <c r="BW42" i="23"/>
  <c r="ED42" i="23"/>
  <c r="FP62" i="27"/>
  <c r="CO62" i="27"/>
  <c r="FQ62" i="27"/>
  <c r="DY73" i="5"/>
  <c r="BR73" i="5"/>
  <c r="R6" i="5"/>
  <c r="BX19" i="23"/>
  <c r="EE19" i="23"/>
  <c r="EE74" i="23"/>
  <c r="BX74" i="23"/>
  <c r="BX94" i="23"/>
  <c r="EE94" i="23"/>
  <c r="BI59" i="5"/>
  <c r="DP59" i="5"/>
  <c r="DD139" i="5"/>
  <c r="DE139" i="5"/>
  <c r="DF139" i="5"/>
  <c r="EF68" i="27"/>
  <c r="GM68" i="27"/>
  <c r="GS31" i="27"/>
  <c r="EL31" i="27"/>
  <c r="BV67" i="23"/>
  <c r="EC67" i="23"/>
  <c r="G15" i="31"/>
  <c r="G13" i="33"/>
  <c r="F15" i="31"/>
  <c r="CQ108" i="5"/>
  <c r="CR108" i="5"/>
  <c r="CT108" i="5"/>
  <c r="CS108" i="5"/>
  <c r="R108" i="5"/>
  <c r="V39" i="23"/>
  <c r="AF39" i="23" s="1"/>
  <c r="CR39" i="23"/>
  <c r="CS39" i="23"/>
  <c r="CS22" i="23"/>
  <c r="V22" i="23"/>
  <c r="AF22" i="23" s="1"/>
  <c r="CR22" i="23"/>
  <c r="CU64" i="23"/>
  <c r="CW64" i="23" s="1"/>
  <c r="BQ59" i="5"/>
  <c r="DX59" i="5"/>
  <c r="BW56" i="23"/>
  <c r="ED56" i="23"/>
  <c r="DZ73" i="5"/>
  <c r="BS73" i="5"/>
  <c r="DU162" i="5"/>
  <c r="DI162" i="5" s="1"/>
  <c r="AB162" i="5"/>
  <c r="BN162" i="5" s="1"/>
  <c r="DH162" i="5"/>
  <c r="K56" i="33"/>
  <c r="G105" i="31"/>
  <c r="F105" i="31"/>
  <c r="O48" i="33"/>
  <c r="G94" i="31"/>
  <c r="F94" i="31"/>
  <c r="O37" i="33"/>
  <c r="G72" i="31"/>
  <c r="F72" i="31"/>
  <c r="O15" i="33"/>
  <c r="G14" i="31"/>
  <c r="F14" i="31"/>
  <c r="G12" i="33"/>
  <c r="G114" i="31"/>
  <c r="O57" i="33"/>
  <c r="F114" i="31"/>
  <c r="DW111" i="5"/>
  <c r="BP111" i="5"/>
  <c r="FO67" i="27"/>
  <c r="CP9" i="5"/>
  <c r="CT9" i="5"/>
  <c r="CQ9" i="5"/>
  <c r="CS9" i="5"/>
  <c r="CR9" i="5"/>
  <c r="R9" i="5"/>
  <c r="CJ63" i="5"/>
  <c r="DV23" i="5"/>
  <c r="BO23" i="5"/>
  <c r="CJ65" i="5"/>
  <c r="CK65" i="5"/>
  <c r="CL65" i="5"/>
  <c r="Q65" i="5"/>
  <c r="AA65" i="5" s="1"/>
  <c r="CN65" i="5"/>
  <c r="CM65" i="5"/>
  <c r="GQ85" i="27"/>
  <c r="EJ85" i="27"/>
  <c r="EP94" i="27"/>
  <c r="GW94" i="27"/>
  <c r="BK38" i="5"/>
  <c r="DR38" i="5"/>
  <c r="EP90" i="27"/>
  <c r="GW90" i="27"/>
  <c r="BT59" i="23"/>
  <c r="EA59" i="23"/>
  <c r="BP87" i="5"/>
  <c r="DW87" i="5"/>
  <c r="CO14" i="27"/>
  <c r="FP14" i="27"/>
  <c r="FQ14" i="27"/>
  <c r="FN14" i="27"/>
  <c r="FO14" i="27"/>
  <c r="W51" i="23"/>
  <c r="FO102" i="27"/>
  <c r="FP102" i="27"/>
  <c r="CO102" i="27"/>
  <c r="FQ102" i="27"/>
  <c r="CR71" i="5"/>
  <c r="CS71" i="5"/>
  <c r="BR26" i="5"/>
  <c r="DY26" i="5"/>
  <c r="R42" i="5"/>
  <c r="DY62" i="5"/>
  <c r="BR62" i="5"/>
  <c r="EO78" i="27"/>
  <c r="GV78" i="27"/>
  <c r="BW101" i="23"/>
  <c r="ED101" i="23"/>
  <c r="CO6" i="27"/>
  <c r="GW22" i="27"/>
  <c r="EP22" i="27"/>
  <c r="BS42" i="5"/>
  <c r="DZ42" i="5"/>
  <c r="BS62" i="5"/>
  <c r="DZ62" i="5"/>
  <c r="FQ103" i="27"/>
  <c r="CO103" i="27"/>
  <c r="CO59" i="23"/>
  <c r="CP59" i="23"/>
  <c r="CQ59" i="23"/>
  <c r="CS59" i="23"/>
  <c r="CR59" i="23"/>
  <c r="V59" i="23"/>
  <c r="AF59" i="23" s="1"/>
  <c r="DU126" i="5"/>
  <c r="DI126" i="5" s="1"/>
  <c r="DH126" i="5"/>
  <c r="AB126" i="5"/>
  <c r="BN126" i="5" s="1"/>
  <c r="AP126" i="5" s="1"/>
  <c r="GM62" i="27"/>
  <c r="EF62" i="27"/>
  <c r="BQ55" i="23"/>
  <c r="DX55" i="23"/>
  <c r="BU52" i="23"/>
  <c r="EB52" i="23"/>
  <c r="DC82" i="5"/>
  <c r="V26" i="6" s="1"/>
  <c r="DM112" i="5"/>
  <c r="G62" i="31"/>
  <c r="F62" i="31"/>
  <c r="O5" i="33"/>
  <c r="DC28" i="5"/>
  <c r="V16" i="6" s="1"/>
  <c r="BP90" i="23"/>
  <c r="DW90" i="23"/>
  <c r="BP77" i="23"/>
  <c r="DW77" i="23"/>
  <c r="W81" i="23"/>
  <c r="CY81" i="23"/>
  <c r="DU99" i="23"/>
  <c r="BN99" i="23"/>
  <c r="BK41" i="5"/>
  <c r="DR41" i="5"/>
  <c r="GU51" i="27"/>
  <c r="EN51" i="27"/>
  <c r="DX106" i="5"/>
  <c r="BQ106" i="5"/>
  <c r="BR81" i="5"/>
  <c r="DY81" i="5"/>
  <c r="DZ93" i="5"/>
  <c r="BS93" i="5"/>
  <c r="DO98" i="23"/>
  <c r="C63" i="3"/>
  <c r="G67" i="31"/>
  <c r="F67" i="31"/>
  <c r="O10" i="33"/>
  <c r="DO102" i="23"/>
  <c r="GT113" i="27"/>
  <c r="EM113" i="27"/>
  <c r="EA9" i="23"/>
  <c r="BT9" i="23"/>
  <c r="EF26" i="27"/>
  <c r="DG26" i="27" s="1"/>
  <c r="GM26" i="27"/>
  <c r="FZ26" i="27" s="1"/>
  <c r="CU23" i="23"/>
  <c r="CW23" i="23" s="1"/>
  <c r="W23" i="23"/>
  <c r="CO65" i="23"/>
  <c r="CR65" i="23"/>
  <c r="CS65" i="23"/>
  <c r="V65" i="23"/>
  <c r="AF65" i="23" s="1"/>
  <c r="CP65" i="23"/>
  <c r="CQ65" i="23"/>
  <c r="CO110" i="27"/>
  <c r="FP110" i="27"/>
  <c r="FO110" i="27"/>
  <c r="FN110" i="27"/>
  <c r="FQ110" i="27"/>
  <c r="FI86" i="27"/>
  <c r="FH86" i="27"/>
  <c r="FG86" i="27"/>
  <c r="CO97" i="27"/>
  <c r="FQ97" i="27"/>
  <c r="ED106" i="23"/>
  <c r="BW106" i="23"/>
  <c r="DS39" i="5"/>
  <c r="BL39" i="5"/>
  <c r="BI98" i="5"/>
  <c r="DP98" i="5"/>
  <c r="DZ88" i="5"/>
  <c r="BS88" i="5"/>
  <c r="CS41" i="23"/>
  <c r="CR41" i="23"/>
  <c r="V41" i="23"/>
  <c r="AF41" i="23" s="1"/>
  <c r="CQ41" i="23"/>
  <c r="BQ101" i="23"/>
  <c r="DX101" i="23"/>
  <c r="FM64" i="27"/>
  <c r="FN64" i="27" s="1"/>
  <c r="DW77" i="5"/>
  <c r="BP77" i="5"/>
  <c r="GT82" i="27"/>
  <c r="EM82" i="27"/>
  <c r="EC40" i="23"/>
  <c r="BV40" i="23"/>
  <c r="BQ88" i="5"/>
  <c r="DX88" i="5"/>
  <c r="EO22" i="27"/>
  <c r="GV22" i="27"/>
  <c r="W39" i="23"/>
  <c r="CS56" i="5"/>
  <c r="R56" i="5"/>
  <c r="CT56" i="5"/>
  <c r="BR77" i="5"/>
  <c r="DY77" i="5"/>
  <c r="EO82" i="27"/>
  <c r="GV82" i="27"/>
  <c r="EE6" i="23"/>
  <c r="BX6" i="23"/>
  <c r="DZ22" i="5"/>
  <c r="BS22" i="5"/>
  <c r="GW51" i="27"/>
  <c r="EP51" i="27"/>
  <c r="BX62" i="23"/>
  <c r="EE62" i="23"/>
  <c r="EE102" i="23"/>
  <c r="BX102" i="23"/>
  <c r="DD112" i="5"/>
  <c r="DE112" i="5"/>
  <c r="DU170" i="5"/>
  <c r="DI170" i="5" s="1"/>
  <c r="AB170" i="5"/>
  <c r="BN170" i="5" s="1"/>
  <c r="DH170" i="5"/>
  <c r="AQ174" i="5"/>
  <c r="AO174" i="5"/>
  <c r="AR174" i="5"/>
  <c r="AP174" i="5"/>
  <c r="AS174" i="5"/>
  <c r="CP68" i="23"/>
  <c r="CO68" i="23"/>
  <c r="CR68" i="23"/>
  <c r="CS68" i="23"/>
  <c r="V68" i="23"/>
  <c r="AF68" i="23" s="1"/>
  <c r="CQ68" i="23"/>
  <c r="EM13" i="27"/>
  <c r="GT13" i="27"/>
  <c r="FN82" i="27"/>
  <c r="P6" i="14"/>
  <c r="CN87" i="27"/>
  <c r="CX87" i="27" s="1"/>
  <c r="BI26" i="5"/>
  <c r="DP26" i="5"/>
  <c r="FZ108" i="27"/>
  <c r="DZ95" i="5"/>
  <c r="BS95" i="5"/>
  <c r="BO92" i="23"/>
  <c r="DV92" i="23"/>
  <c r="DI92" i="23" s="1"/>
  <c r="DY4" i="5"/>
  <c r="BR4" i="5"/>
  <c r="EO69" i="27"/>
  <c r="GV69" i="27"/>
  <c r="CS36" i="5"/>
  <c r="CT36" i="5"/>
  <c r="R36" i="5"/>
  <c r="EE22" i="23"/>
  <c r="BX22" i="23"/>
  <c r="EP69" i="27"/>
  <c r="GW69" i="27"/>
  <c r="FH59" i="27"/>
  <c r="FG59" i="27"/>
  <c r="FI59" i="27"/>
  <c r="AK163" i="5"/>
  <c r="AM163" i="5"/>
  <c r="AN163" i="5"/>
  <c r="AJ163" i="5"/>
  <c r="AL163" i="5"/>
  <c r="BI61" i="5"/>
  <c r="AJ61" i="5" s="1"/>
  <c r="C62" i="6" s="1"/>
  <c r="DP61" i="5"/>
  <c r="DC61" i="5" s="1"/>
  <c r="EM98" i="27"/>
  <c r="GT98" i="27"/>
  <c r="BX86" i="23"/>
  <c r="EE86" i="23"/>
  <c r="DX110" i="23"/>
  <c r="BQ110" i="23"/>
  <c r="Q60" i="5"/>
  <c r="AA60" i="5" s="1"/>
  <c r="CN60" i="5"/>
  <c r="GQ74" i="27"/>
  <c r="EJ74" i="27"/>
  <c r="FM96" i="27"/>
  <c r="FQ96" i="27" s="1"/>
  <c r="CO96" i="27"/>
  <c r="EN38" i="27"/>
  <c r="GU38" i="27"/>
  <c r="BR15" i="5"/>
  <c r="DY15" i="5"/>
  <c r="EO71" i="27"/>
  <c r="GV71" i="27"/>
  <c r="R4" i="5"/>
  <c r="CT4" i="5"/>
  <c r="CY72" i="23"/>
  <c r="W72" i="23"/>
  <c r="AB115" i="5"/>
  <c r="BN115" i="5" s="1"/>
  <c r="DH115" i="5"/>
  <c r="DU115" i="5"/>
  <c r="DI115" i="5" s="1"/>
  <c r="DF121" i="5"/>
  <c r="DG121" i="5"/>
  <c r="DE121" i="5"/>
  <c r="AB123" i="5"/>
  <c r="BN123" i="5" s="1"/>
  <c r="DH123" i="5"/>
  <c r="DU123" i="5"/>
  <c r="DI123" i="5" s="1"/>
  <c r="AN137" i="5"/>
  <c r="AL137" i="5"/>
  <c r="AM137" i="5"/>
  <c r="DG144" i="5"/>
  <c r="DF144" i="5"/>
  <c r="DK156" i="5"/>
  <c r="DM156" i="5"/>
  <c r="DL156" i="5"/>
  <c r="AB167" i="5"/>
  <c r="BN167" i="5" s="1"/>
  <c r="DU167" i="5"/>
  <c r="DI167" i="5" s="1"/>
  <c r="DH167" i="5"/>
  <c r="DG76" i="27"/>
  <c r="BN55" i="23"/>
  <c r="AO55" i="23" s="1"/>
  <c r="DU55" i="23"/>
  <c r="DH55" i="23" s="1"/>
  <c r="FK24" i="27"/>
  <c r="FJ24" i="27"/>
  <c r="CN24" i="27"/>
  <c r="CX24" i="27" s="1"/>
  <c r="FH24" i="27"/>
  <c r="FI24" i="27"/>
  <c r="EF12" i="27"/>
  <c r="DG12" i="27" s="1"/>
  <c r="GM12" i="27"/>
  <c r="FZ12" i="27" s="1"/>
  <c r="GM66" i="27"/>
  <c r="FZ66" i="27" s="1"/>
  <c r="EF66" i="27"/>
  <c r="DG66" i="27" s="1"/>
  <c r="BL96" i="5"/>
  <c r="DS96" i="5"/>
  <c r="DR19" i="5"/>
  <c r="BK19" i="5"/>
  <c r="EJ11" i="27"/>
  <c r="GQ11" i="27"/>
  <c r="CS60" i="23"/>
  <c r="V60" i="23"/>
  <c r="AF60" i="23" s="1"/>
  <c r="FM24" i="27"/>
  <c r="FN24" i="27" s="1"/>
  <c r="CO24" i="27"/>
  <c r="DX11" i="5"/>
  <c r="BQ11" i="5"/>
  <c r="EN69" i="27"/>
  <c r="GU69" i="27"/>
  <c r="EO65" i="27"/>
  <c r="GV65" i="27"/>
  <c r="CO49" i="27"/>
  <c r="W64" i="23"/>
  <c r="DF112" i="5"/>
  <c r="DG112" i="5"/>
  <c r="AB161" i="5"/>
  <c r="BN161" i="5" s="1"/>
  <c r="DH161" i="5"/>
  <c r="DU161" i="5"/>
  <c r="DI161" i="5" s="1"/>
  <c r="DD177" i="5"/>
  <c r="DE177" i="5"/>
  <c r="DF177" i="5"/>
  <c r="DG177" i="5"/>
  <c r="AR180" i="5"/>
  <c r="AQ180" i="5"/>
  <c r="AP180" i="5"/>
  <c r="AO180" i="5"/>
  <c r="AS180" i="5"/>
  <c r="DX97" i="23"/>
  <c r="BQ97" i="23"/>
  <c r="BR11" i="23"/>
  <c r="DY11" i="23"/>
  <c r="EJ64" i="27"/>
  <c r="GQ64" i="27"/>
  <c r="BR74" i="23"/>
  <c r="DY74" i="23"/>
  <c r="FM17" i="27"/>
  <c r="FN17" i="27" s="1"/>
  <c r="CO17" i="27"/>
  <c r="CU95" i="23"/>
  <c r="CV95" i="23" s="1"/>
  <c r="W95" i="23"/>
  <c r="BV38" i="23"/>
  <c r="EC38" i="23"/>
  <c r="CO59" i="27"/>
  <c r="R70" i="5"/>
  <c r="CS70" i="5"/>
  <c r="CT70" i="5"/>
  <c r="CO72" i="27"/>
  <c r="FQ72" i="27"/>
  <c r="AK114" i="5"/>
  <c r="AL114" i="5"/>
  <c r="AM114" i="5"/>
  <c r="AN114" i="5"/>
  <c r="DU124" i="5"/>
  <c r="DI124" i="5" s="1"/>
  <c r="DH124" i="5"/>
  <c r="AB124" i="5"/>
  <c r="BN124" i="5" s="1"/>
  <c r="DC127" i="5"/>
  <c r="DF127" i="5"/>
  <c r="DG127" i="5"/>
  <c r="DE127" i="5"/>
  <c r="DD127" i="5"/>
  <c r="AP166" i="5"/>
  <c r="AO166" i="5"/>
  <c r="AS166" i="5"/>
  <c r="AQ166" i="5"/>
  <c r="AR166" i="5"/>
  <c r="AB177" i="5"/>
  <c r="BN177" i="5" s="1"/>
  <c r="DU177" i="5"/>
  <c r="DI177" i="5" s="1"/>
  <c r="DH177" i="5"/>
  <c r="BN73" i="23"/>
  <c r="DU73" i="23"/>
  <c r="DG25" i="27"/>
  <c r="GH54" i="27"/>
  <c r="GJ54" i="27"/>
  <c r="GI54" i="27"/>
  <c r="FQ38" i="27"/>
  <c r="BU44" i="23"/>
  <c r="EB44" i="23"/>
  <c r="CT85" i="5"/>
  <c r="R85" i="5"/>
  <c r="BQ98" i="23"/>
  <c r="DX98" i="23"/>
  <c r="EJ60" i="27"/>
  <c r="GQ60" i="27"/>
  <c r="DT69" i="5"/>
  <c r="BM69" i="5"/>
  <c r="CU24" i="23"/>
  <c r="CX24" i="23" s="1"/>
  <c r="W24" i="23"/>
  <c r="DX68" i="5"/>
  <c r="BQ68" i="5"/>
  <c r="BR59" i="5"/>
  <c r="DY59" i="5"/>
  <c r="CO64" i="27"/>
  <c r="CT106" i="5"/>
  <c r="R106" i="5"/>
  <c r="AB114" i="5"/>
  <c r="BN114" i="5" s="1"/>
  <c r="DU114" i="5"/>
  <c r="DI114" i="5" s="1"/>
  <c r="DH114" i="5"/>
  <c r="DC122" i="5"/>
  <c r="DD122" i="5"/>
  <c r="DF122" i="5"/>
  <c r="DG122" i="5"/>
  <c r="DE122" i="5"/>
  <c r="DK137" i="5"/>
  <c r="DM137" i="5"/>
  <c r="DL137" i="5"/>
  <c r="AM143" i="5"/>
  <c r="AN143" i="5"/>
  <c r="AL143" i="5"/>
  <c r="DL176" i="5"/>
  <c r="DM176" i="5"/>
  <c r="DK176" i="5"/>
  <c r="CJ12" i="5"/>
  <c r="CL12" i="5"/>
  <c r="CM12" i="5"/>
  <c r="CN12" i="5"/>
  <c r="Q12" i="5"/>
  <c r="AA12" i="5" s="1"/>
  <c r="CK12" i="5"/>
  <c r="FP50" i="27"/>
  <c r="BK99" i="5"/>
  <c r="DR99" i="5"/>
  <c r="DE99" i="5" s="1"/>
  <c r="FK53" i="27"/>
  <c r="CN53" i="27"/>
  <c r="CX53" i="27" s="1"/>
  <c r="BM78" i="5"/>
  <c r="DT78" i="5"/>
  <c r="CU17" i="23"/>
  <c r="CW17" i="23" s="1"/>
  <c r="W17" i="23"/>
  <c r="BV11" i="23"/>
  <c r="EC11" i="23"/>
  <c r="W59" i="23"/>
  <c r="DZ64" i="5"/>
  <c r="BS64" i="5"/>
  <c r="DH112" i="5"/>
  <c r="DU112" i="5"/>
  <c r="DI112" i="5" s="1"/>
  <c r="AB112" i="5"/>
  <c r="BN112" i="5" s="1"/>
  <c r="DG118" i="5"/>
  <c r="DF118" i="5"/>
  <c r="DE118" i="5"/>
  <c r="AM144" i="5"/>
  <c r="AN144" i="5"/>
  <c r="DE161" i="5"/>
  <c r="DF161" i="5"/>
  <c r="DG161" i="5"/>
  <c r="R58" i="5"/>
  <c r="CS58" i="5"/>
  <c r="CT58" i="5"/>
  <c r="GN24" i="27"/>
  <c r="EG24" i="27"/>
  <c r="BP100" i="23"/>
  <c r="DW100" i="23"/>
  <c r="EM44" i="27"/>
  <c r="GT44" i="27"/>
  <c r="EB97" i="23"/>
  <c r="BU97" i="23"/>
  <c r="BL109" i="5"/>
  <c r="DS109" i="5"/>
  <c r="CN53" i="5"/>
  <c r="Q53" i="5"/>
  <c r="AA53" i="5" s="1"/>
  <c r="EJ70" i="27"/>
  <c r="GQ70" i="27"/>
  <c r="CS79" i="23"/>
  <c r="V79" i="23"/>
  <c r="AF79" i="23" s="1"/>
  <c r="CP94" i="5"/>
  <c r="CQ94" i="5" s="1"/>
  <c r="R94" i="5"/>
  <c r="CR38" i="5"/>
  <c r="R38" i="5"/>
  <c r="CS38" i="5"/>
  <c r="CT38" i="5"/>
  <c r="ED15" i="23"/>
  <c r="BW15" i="23"/>
  <c r="W71" i="23"/>
  <c r="CX71" i="23"/>
  <c r="CY71" i="23"/>
  <c r="W4" i="23"/>
  <c r="CY4" i="23"/>
  <c r="DZ53" i="5"/>
  <c r="BS53" i="5"/>
  <c r="GW108" i="27"/>
  <c r="EP108" i="27"/>
  <c r="DD115" i="5"/>
  <c r="DE115" i="5"/>
  <c r="DF115" i="5"/>
  <c r="DG115" i="5"/>
  <c r="DU121" i="5"/>
  <c r="DI121" i="5" s="1"/>
  <c r="DH121" i="5"/>
  <c r="AB121" i="5"/>
  <c r="BN121" i="5" s="1"/>
  <c r="AN123" i="5"/>
  <c r="AM123" i="5"/>
  <c r="DK129" i="5"/>
  <c r="DL129" i="5"/>
  <c r="DM129" i="5"/>
  <c r="DC152" i="5"/>
  <c r="DF152" i="5"/>
  <c r="DG152" i="5"/>
  <c r="DE152" i="5"/>
  <c r="DD152" i="5"/>
  <c r="CS160" i="5"/>
  <c r="DF173" i="5"/>
  <c r="DG173" i="5"/>
  <c r="Q24" i="5"/>
  <c r="AA24" i="5" s="1"/>
  <c r="CL24" i="5"/>
  <c r="CK24" i="5"/>
  <c r="CN24" i="5"/>
  <c r="CM24" i="5"/>
  <c r="BM102" i="5"/>
  <c r="DT102" i="5"/>
  <c r="CQ34" i="23"/>
  <c r="CS97" i="23"/>
  <c r="V97" i="23"/>
  <c r="AF97" i="23" s="1"/>
  <c r="CR97" i="23"/>
  <c r="BP19" i="23"/>
  <c r="DW19" i="23"/>
  <c r="CS70" i="23"/>
  <c r="V70" i="23"/>
  <c r="AF70" i="23" s="1"/>
  <c r="DV24" i="5"/>
  <c r="BO24" i="5"/>
  <c r="W69" i="23"/>
  <c r="CS65" i="5"/>
  <c r="R65" i="5"/>
  <c r="CT65" i="5"/>
  <c r="EE53" i="23"/>
  <c r="BX53" i="23"/>
  <c r="BX107" i="23"/>
  <c r="EE107" i="23"/>
  <c r="DD114" i="5"/>
  <c r="DF114" i="5"/>
  <c r="DE114" i="5"/>
  <c r="DG114" i="5"/>
  <c r="CS118" i="5"/>
  <c r="DL158" i="5"/>
  <c r="DM158" i="5"/>
  <c r="EO58" i="27"/>
  <c r="GV58" i="27"/>
  <c r="CL23" i="5"/>
  <c r="CM23" i="5"/>
  <c r="CN23" i="5"/>
  <c r="Q23" i="5"/>
  <c r="AA23" i="5" s="1"/>
  <c r="CR72" i="5"/>
  <c r="CS72" i="5"/>
  <c r="R72" i="5"/>
  <c r="CQ72" i="5"/>
  <c r="CT72" i="5"/>
  <c r="CP72" i="5"/>
  <c r="CN99" i="5"/>
  <c r="DC4" i="5"/>
  <c r="CV44" i="23"/>
  <c r="W44" i="23"/>
  <c r="CY44" i="23"/>
  <c r="CX44" i="23"/>
  <c r="CW44" i="23"/>
  <c r="BP96" i="5"/>
  <c r="DW96" i="5"/>
  <c r="BM11" i="5"/>
  <c r="DT11" i="5"/>
  <c r="CP17" i="5"/>
  <c r="CS17" i="5" s="1"/>
  <c r="R17" i="5"/>
  <c r="W65" i="23"/>
  <c r="DZ16" i="5"/>
  <c r="BS16" i="5"/>
  <c r="EP64" i="27"/>
  <c r="GW64" i="27"/>
  <c r="BS106" i="5"/>
  <c r="DZ106" i="5"/>
  <c r="AL122" i="5"/>
  <c r="AK122" i="5"/>
  <c r="AN122" i="5"/>
  <c r="AJ122" i="5"/>
  <c r="AM122" i="5"/>
  <c r="AB137" i="5"/>
  <c r="BN137" i="5" s="1"/>
  <c r="DH137" i="5"/>
  <c r="DU137" i="5"/>
  <c r="DI137" i="5" s="1"/>
  <c r="AL148" i="5"/>
  <c r="AM148" i="5"/>
  <c r="AN148" i="5"/>
  <c r="AB160" i="5"/>
  <c r="BN160" i="5" s="1"/>
  <c r="DH160" i="5"/>
  <c r="DU160" i="5"/>
  <c r="DI160" i="5" s="1"/>
  <c r="AL167" i="5"/>
  <c r="AM167" i="5"/>
  <c r="AN167" i="5"/>
  <c r="W58" i="23"/>
  <c r="CY58" i="23"/>
  <c r="CX58" i="23"/>
  <c r="EF55" i="27"/>
  <c r="DG55" i="27" s="1"/>
  <c r="GM55" i="27"/>
  <c r="FZ55" i="27" s="1"/>
  <c r="R43" i="5"/>
  <c r="CT43" i="5"/>
  <c r="FQ41" i="27"/>
  <c r="AJ99" i="5"/>
  <c r="C100" i="6" s="1"/>
  <c r="AK99" i="5"/>
  <c r="C100" i="7" s="1"/>
  <c r="DG109" i="27"/>
  <c r="BL97" i="5"/>
  <c r="DS97" i="5"/>
  <c r="EJ53" i="27"/>
  <c r="GQ53" i="27"/>
  <c r="BR64" i="23"/>
  <c r="DY64" i="23"/>
  <c r="CN78" i="5"/>
  <c r="Q78" i="5"/>
  <c r="AA78" i="5" s="1"/>
  <c r="EA17" i="23"/>
  <c r="BT17" i="23"/>
  <c r="W11" i="23"/>
  <c r="CW11" i="23"/>
  <c r="CY11" i="23"/>
  <c r="CX11" i="23"/>
  <c r="BW59" i="23"/>
  <c r="ED59" i="23"/>
  <c r="BX16" i="23"/>
  <c r="EE16" i="23"/>
  <c r="R64" i="5"/>
  <c r="AL118" i="5"/>
  <c r="AM118" i="5"/>
  <c r="AN118" i="5"/>
  <c r="AQ133" i="5"/>
  <c r="AR133" i="5"/>
  <c r="AP133" i="5"/>
  <c r="AS133" i="5"/>
  <c r="AO133" i="5"/>
  <c r="CS143" i="5"/>
  <c r="DH152" i="5"/>
  <c r="AB152" i="5"/>
  <c r="BN152" i="5" s="1"/>
  <c r="DU152" i="5"/>
  <c r="DI152" i="5" s="1"/>
  <c r="AN161" i="5"/>
  <c r="AM161" i="5"/>
  <c r="AL161" i="5"/>
  <c r="BR58" i="5"/>
  <c r="DY58" i="5"/>
  <c r="AP87" i="23"/>
  <c r="AQ87" i="23"/>
  <c r="AO87" i="23"/>
  <c r="DG33" i="27"/>
  <c r="FP25" i="27"/>
  <c r="FH34" i="27"/>
  <c r="FI34" i="27"/>
  <c r="V100" i="23"/>
  <c r="AF100" i="23" s="1"/>
  <c r="CQ100" i="23"/>
  <c r="CS100" i="23"/>
  <c r="CR100" i="23"/>
  <c r="FN44" i="27"/>
  <c r="FQ44" i="27"/>
  <c r="FO44" i="27"/>
  <c r="FP44" i="27"/>
  <c r="CO44" i="27"/>
  <c r="DW36" i="23"/>
  <c r="BP36" i="23"/>
  <c r="CM109" i="5"/>
  <c r="Q109" i="5"/>
  <c r="AA109" i="5" s="1"/>
  <c r="CN109" i="5"/>
  <c r="BM53" i="5"/>
  <c r="DT53" i="5"/>
  <c r="BR79" i="23"/>
  <c r="DY79" i="23"/>
  <c r="BO94" i="5"/>
  <c r="DV94" i="5"/>
  <c r="BQ38" i="5"/>
  <c r="DX38" i="5"/>
  <c r="W15" i="23"/>
  <c r="ED71" i="23"/>
  <c r="BW71" i="23"/>
  <c r="BX4" i="23"/>
  <c r="EE4" i="23"/>
  <c r="CT53" i="5"/>
  <c r="R53" i="5"/>
  <c r="FQ108" i="27"/>
  <c r="CO108" i="27"/>
  <c r="AK115" i="5"/>
  <c r="AM115" i="5"/>
  <c r="AN115" i="5"/>
  <c r="AL115" i="5"/>
  <c r="DG123" i="5"/>
  <c r="DF123" i="5"/>
  <c r="AK152" i="5"/>
  <c r="AJ152" i="5"/>
  <c r="AM152" i="5"/>
  <c r="AL152" i="5"/>
  <c r="AN152" i="5"/>
  <c r="CR160" i="5"/>
  <c r="AN173" i="5"/>
  <c r="AM173" i="5"/>
  <c r="FG73" i="27"/>
  <c r="BJ24" i="5"/>
  <c r="DQ24" i="5"/>
  <c r="BO34" i="23"/>
  <c r="DV34" i="23"/>
  <c r="R6" i="6"/>
  <c r="Q7" i="6"/>
  <c r="CR44" i="5"/>
  <c r="CT44" i="5"/>
  <c r="R44" i="5"/>
  <c r="CS44" i="5"/>
  <c r="CQ44" i="5"/>
  <c r="BK36" i="5"/>
  <c r="DR36" i="5"/>
  <c r="EP86" i="27"/>
  <c r="GW86" i="27"/>
  <c r="DY53" i="23"/>
  <c r="BR53" i="23"/>
  <c r="DY70" i="23"/>
  <c r="BR70" i="23"/>
  <c r="CP24" i="5"/>
  <c r="CT24" i="5" s="1"/>
  <c r="R24" i="5"/>
  <c r="BV69" i="23"/>
  <c r="EC69" i="23"/>
  <c r="BR65" i="5"/>
  <c r="DY65" i="5"/>
  <c r="GW16" i="27"/>
  <c r="EP16" i="27"/>
  <c r="W53" i="23"/>
  <c r="CY53" i="23"/>
  <c r="CY107" i="23"/>
  <c r="W107" i="23"/>
  <c r="CS172" i="5"/>
  <c r="CO58" i="27"/>
  <c r="FP58" i="27"/>
  <c r="FQ58" i="27"/>
  <c r="BK23" i="5"/>
  <c r="DR23" i="5"/>
  <c r="DV72" i="5"/>
  <c r="BO72" i="5"/>
  <c r="Q99" i="5"/>
  <c r="AA99" i="5" s="1"/>
  <c r="AJ4" i="5"/>
  <c r="C5" i="6" s="1"/>
  <c r="Q11" i="5"/>
  <c r="AA11" i="5" s="1"/>
  <c r="CN11" i="5"/>
  <c r="BM64" i="5"/>
  <c r="DT64" i="5"/>
  <c r="EJ79" i="27"/>
  <c r="GQ79" i="27"/>
  <c r="DV17" i="5"/>
  <c r="BO17" i="5"/>
  <c r="EN11" i="27"/>
  <c r="GU11" i="27"/>
  <c r="GH11" i="27" s="1"/>
  <c r="EO15" i="27"/>
  <c r="GV15" i="27"/>
  <c r="BW65" i="23"/>
  <c r="ED65" i="23"/>
  <c r="CO4" i="27"/>
  <c r="FQ4" i="27"/>
  <c r="W49" i="23"/>
  <c r="CY49" i="23"/>
  <c r="R71" i="5"/>
  <c r="CT71" i="5"/>
  <c r="CR126" i="5"/>
  <c r="DH127" i="5"/>
  <c r="AB127" i="5"/>
  <c r="BN127" i="5" s="1"/>
  <c r="DU127" i="5"/>
  <c r="DI127" i="5" s="1"/>
  <c r="DD130" i="5"/>
  <c r="DE130" i="5"/>
  <c r="DC130" i="5"/>
  <c r="DF130" i="5"/>
  <c r="DG130" i="5"/>
  <c r="CT133" i="5"/>
  <c r="CS133" i="5"/>
  <c r="DG148" i="5"/>
  <c r="DF148" i="5"/>
  <c r="DE148" i="5"/>
  <c r="DE167" i="5"/>
  <c r="DF167" i="5"/>
  <c r="DG167" i="5"/>
  <c r="FZ70" i="27"/>
  <c r="BW58" i="23"/>
  <c r="ED58" i="23"/>
  <c r="DZ43" i="5"/>
  <c r="BS43" i="5"/>
  <c r="FO50" i="27"/>
  <c r="DC99" i="5"/>
  <c r="DD99" i="5"/>
  <c r="FK98" i="27"/>
  <c r="FJ98" i="27"/>
  <c r="CN98" i="27"/>
  <c r="CX98" i="27" s="1"/>
  <c r="W86" i="23"/>
  <c r="CY86" i="23"/>
  <c r="V110" i="23"/>
  <c r="AF110" i="23" s="1"/>
  <c r="CS110" i="23"/>
  <c r="CR110" i="23"/>
  <c r="BM60" i="5"/>
  <c r="DT60" i="5"/>
  <c r="GS96" i="27"/>
  <c r="EL96" i="27"/>
  <c r="CO71" i="27"/>
  <c r="FP71" i="27"/>
  <c r="FQ71" i="27"/>
  <c r="DZ4" i="5"/>
  <c r="BS4" i="5"/>
  <c r="GW53" i="27"/>
  <c r="EP53" i="27"/>
  <c r="BX72" i="23"/>
  <c r="EE72" i="23"/>
  <c r="AM121" i="5"/>
  <c r="AN121" i="5"/>
  <c r="AL121" i="5"/>
  <c r="DL123" i="5"/>
  <c r="DM123" i="5"/>
  <c r="DK123" i="5"/>
  <c r="AB130" i="5"/>
  <c r="BN130" i="5" s="1"/>
  <c r="DH130" i="5"/>
  <c r="DU130" i="5"/>
  <c r="DI130" i="5" s="1"/>
  <c r="DG137" i="5"/>
  <c r="DF137" i="5"/>
  <c r="DE137" i="5"/>
  <c r="DJ87" i="23"/>
  <c r="DI87" i="23"/>
  <c r="DH87" i="23"/>
  <c r="FZ33" i="27"/>
  <c r="DG91" i="27"/>
  <c r="AO52" i="23"/>
  <c r="AP52" i="23"/>
  <c r="CN96" i="5"/>
  <c r="CM96" i="5"/>
  <c r="Q96" i="5"/>
  <c r="AA96" i="5" s="1"/>
  <c r="CR36" i="23"/>
  <c r="CS36" i="23"/>
  <c r="V36" i="23"/>
  <c r="AF36" i="23" s="1"/>
  <c r="CQ36" i="23"/>
  <c r="BR60" i="23"/>
  <c r="DY60" i="23"/>
  <c r="BM73" i="5"/>
  <c r="DT73" i="5"/>
  <c r="EL24" i="27"/>
  <c r="GS24" i="27"/>
  <c r="CR11" i="5"/>
  <c r="R11" i="5"/>
  <c r="CT11" i="5"/>
  <c r="CS11" i="5"/>
  <c r="FO69" i="27"/>
  <c r="FP69" i="27"/>
  <c r="FQ69" i="27"/>
  <c r="CO69" i="27"/>
  <c r="CO65" i="27"/>
  <c r="FQ65" i="27"/>
  <c r="FP65" i="27"/>
  <c r="EP49" i="27"/>
  <c r="GW49" i="27"/>
  <c r="BX64" i="23"/>
  <c r="EE64" i="23"/>
  <c r="AB118" i="5"/>
  <c r="BN118" i="5" s="1"/>
  <c r="DU118" i="5"/>
  <c r="DI118" i="5" s="1"/>
  <c r="DH118" i="5"/>
  <c r="AR139" i="5"/>
  <c r="AO139" i="5"/>
  <c r="AQ139" i="5"/>
  <c r="AS139" i="5"/>
  <c r="AP139" i="5"/>
  <c r="DU144" i="5"/>
  <c r="DI144" i="5" s="1"/>
  <c r="AB144" i="5"/>
  <c r="BN144" i="5" s="1"/>
  <c r="DH144" i="5"/>
  <c r="DF160" i="5"/>
  <c r="CT160" i="5"/>
  <c r="AK177" i="5"/>
  <c r="AN177" i="5"/>
  <c r="AM177" i="5"/>
  <c r="AL177" i="5"/>
  <c r="GM73" i="27"/>
  <c r="EF73" i="27"/>
  <c r="BP44" i="5"/>
  <c r="DW44" i="5"/>
  <c r="CO86" i="27"/>
  <c r="FQ86" i="27"/>
  <c r="FZ111" i="27"/>
  <c r="V11" i="23"/>
  <c r="AF11" i="23" s="1"/>
  <c r="CS11" i="23"/>
  <c r="GS17" i="27"/>
  <c r="EL17" i="27"/>
  <c r="BT95" i="23"/>
  <c r="EA95" i="23"/>
  <c r="W38" i="23"/>
  <c r="GV59" i="27"/>
  <c r="EO59" i="27"/>
  <c r="BR70" i="5"/>
  <c r="DY70" i="5"/>
  <c r="DZ49" i="5"/>
  <c r="BS49" i="5"/>
  <c r="EP72" i="27"/>
  <c r="GW72" i="27"/>
  <c r="DL114" i="5"/>
  <c r="DM114" i="5"/>
  <c r="CR118" i="5"/>
  <c r="AK127" i="5"/>
  <c r="AM127" i="5"/>
  <c r="AN127" i="5"/>
  <c r="AJ127" i="5"/>
  <c r="AL127" i="5"/>
  <c r="DH148" i="5"/>
  <c r="AB148" i="5"/>
  <c r="BN148" i="5" s="1"/>
  <c r="DU148" i="5"/>
  <c r="DI148" i="5" s="1"/>
  <c r="DM150" i="5"/>
  <c r="DL150" i="5"/>
  <c r="DH173" i="5"/>
  <c r="AB173" i="5"/>
  <c r="BN173" i="5" s="1"/>
  <c r="DU173" i="5"/>
  <c r="DI173" i="5" s="1"/>
  <c r="CO73" i="23"/>
  <c r="CM99" i="5"/>
  <c r="CN101" i="27"/>
  <c r="CX101" i="27" s="1"/>
  <c r="FJ101" i="27"/>
  <c r="FK101" i="27"/>
  <c r="FI101" i="27"/>
  <c r="BS85" i="5"/>
  <c r="DZ85" i="5"/>
  <c r="Q69" i="5"/>
  <c r="AA69" i="5" s="1"/>
  <c r="CN69" i="5"/>
  <c r="BT24" i="23"/>
  <c r="EA24" i="23"/>
  <c r="CR68" i="5"/>
  <c r="CT68" i="5"/>
  <c r="CS68" i="5"/>
  <c r="R68" i="5"/>
  <c r="R59" i="5"/>
  <c r="EP4" i="27"/>
  <c r="GW4" i="27"/>
  <c r="BX49" i="23"/>
  <c r="EE49" i="23"/>
  <c r="DZ71" i="5"/>
  <c r="BS71" i="5"/>
  <c r="AM130" i="5"/>
  <c r="AL130" i="5"/>
  <c r="AJ130" i="5"/>
  <c r="AK130" i="5"/>
  <c r="AN130" i="5"/>
  <c r="DF143" i="5"/>
  <c r="DE143" i="5"/>
  <c r="DG143" i="5"/>
  <c r="DH157" i="5"/>
  <c r="AB157" i="5"/>
  <c r="BN157" i="5" s="1"/>
  <c r="DU157" i="5"/>
  <c r="DI157" i="5" s="1"/>
  <c r="DJ166" i="5"/>
  <c r="DK166" i="5"/>
  <c r="DM166" i="5"/>
  <c r="DL166" i="5"/>
  <c r="DP72" i="5"/>
  <c r="BI72" i="5"/>
  <c r="AJ72" i="5" s="1"/>
  <c r="C73" i="6" s="1"/>
  <c r="F73" i="6" s="1"/>
  <c r="BI12" i="5"/>
  <c r="DP12" i="5"/>
  <c r="FP48" i="27"/>
  <c r="FM48" i="27"/>
  <c r="FN48" i="27"/>
  <c r="S10" i="13" s="1"/>
  <c r="FO48" i="27"/>
  <c r="CO48" i="27"/>
  <c r="FQ48" i="27"/>
  <c r="EL88" i="27"/>
  <c r="GS88" i="27"/>
  <c r="DY98" i="23"/>
  <c r="BR98" i="23"/>
  <c r="GQ105" i="27"/>
  <c r="EJ105" i="27"/>
  <c r="BM48" i="5"/>
  <c r="DT48" i="5"/>
  <c r="GT92" i="27"/>
  <c r="EM92" i="27"/>
  <c r="AS149" i="5"/>
  <c r="AP149" i="5"/>
  <c r="AR149" i="5"/>
  <c r="AO149" i="5"/>
  <c r="AQ149" i="5"/>
  <c r="DP13" i="23"/>
  <c r="DQ13" i="23"/>
  <c r="DG29" i="27"/>
  <c r="FZ6" i="27"/>
  <c r="DG15" i="27"/>
  <c r="DI15" i="27"/>
  <c r="AJ15" i="27" s="1"/>
  <c r="AK15" i="27" s="1"/>
  <c r="DH15" i="27"/>
  <c r="DJ15" i="27"/>
  <c r="FP41" i="27"/>
  <c r="FZ38" i="27"/>
  <c r="DG16" i="27"/>
  <c r="BS33" i="5"/>
  <c r="DZ33" i="5"/>
  <c r="R86" i="5"/>
  <c r="CT86" i="5"/>
  <c r="CP86" i="5"/>
  <c r="CQ86" i="5"/>
  <c r="CR86" i="5"/>
  <c r="CS86" i="5"/>
  <c r="EJ99" i="27"/>
  <c r="GQ99" i="27"/>
  <c r="BM103" i="5"/>
  <c r="DT103" i="5"/>
  <c r="BT73" i="23"/>
  <c r="EA73" i="23"/>
  <c r="EM10" i="27"/>
  <c r="GT10" i="27"/>
  <c r="FQ33" i="27"/>
  <c r="CO33" i="27"/>
  <c r="BT97" i="23"/>
  <c r="EA97" i="23"/>
  <c r="W87" i="23"/>
  <c r="CU87" i="23"/>
  <c r="CX87" i="23"/>
  <c r="CW87" i="23"/>
  <c r="CV87" i="23"/>
  <c r="CY87" i="23"/>
  <c r="R90" i="5"/>
  <c r="CS90" i="5"/>
  <c r="CT90" i="5"/>
  <c r="CR90" i="5"/>
  <c r="CQ90" i="5"/>
  <c r="CT99" i="5"/>
  <c r="CQ99" i="5"/>
  <c r="CR99" i="5"/>
  <c r="CS99" i="5"/>
  <c r="R99" i="5"/>
  <c r="CY88" i="23"/>
  <c r="W88" i="23"/>
  <c r="CX88" i="23"/>
  <c r="CU13" i="23"/>
  <c r="CW13" i="23" s="1"/>
  <c r="W13" i="23"/>
  <c r="CK22" i="5"/>
  <c r="CL22" i="5"/>
  <c r="CJ22" i="5"/>
  <c r="CM22" i="5"/>
  <c r="CN22" i="5"/>
  <c r="Q22" i="5"/>
  <c r="AA22" i="5" s="1"/>
  <c r="BS25" i="5"/>
  <c r="DZ25" i="5"/>
  <c r="BO67" i="23"/>
  <c r="DV67" i="23"/>
  <c r="DT97" i="5"/>
  <c r="BM97" i="5"/>
  <c r="BT16" i="23"/>
  <c r="EA16" i="23"/>
  <c r="EB106" i="23"/>
  <c r="BU106" i="23"/>
  <c r="FN101" i="27"/>
  <c r="CO101" i="27"/>
  <c r="FP101" i="27"/>
  <c r="FQ101" i="27"/>
  <c r="FO101" i="27"/>
  <c r="BU10" i="23"/>
  <c r="EB10" i="23"/>
  <c r="CO15" i="27"/>
  <c r="FQ15" i="27"/>
  <c r="FH66" i="27"/>
  <c r="FJ66" i="27"/>
  <c r="FI66" i="27"/>
  <c r="CN66" i="27"/>
  <c r="CX66" i="27" s="1"/>
  <c r="FK66" i="27"/>
  <c r="DJ42" i="27"/>
  <c r="DI42" i="27"/>
  <c r="AJ42" i="27" s="1"/>
  <c r="AK42" i="27" s="1"/>
  <c r="DH42" i="27"/>
  <c r="GC14" i="27"/>
  <c r="GB14" i="27"/>
  <c r="GD14" i="27"/>
  <c r="GA14" i="27"/>
  <c r="FZ8" i="27"/>
  <c r="DT52" i="5"/>
  <c r="BM52" i="5"/>
  <c r="FO92" i="27"/>
  <c r="CO92" i="27"/>
  <c r="FP92" i="27"/>
  <c r="FN92" i="27"/>
  <c r="FQ92" i="27"/>
  <c r="GA15" i="27"/>
  <c r="GB15" i="27"/>
  <c r="FZ15" i="27"/>
  <c r="GC15" i="27"/>
  <c r="GD15" i="27"/>
  <c r="CO23" i="27"/>
  <c r="BO86" i="5"/>
  <c r="DV86" i="5"/>
  <c r="BM111" i="5"/>
  <c r="DT111" i="5"/>
  <c r="EO48" i="27"/>
  <c r="GV48" i="27"/>
  <c r="FQ10" i="27"/>
  <c r="FP10" i="27"/>
  <c r="CO10" i="27"/>
  <c r="FO10" i="27"/>
  <c r="FN10" i="27"/>
  <c r="EP33" i="27"/>
  <c r="GW33" i="27"/>
  <c r="CU97" i="23"/>
  <c r="CX97" i="23"/>
  <c r="CV97" i="23"/>
  <c r="CW97" i="23"/>
  <c r="W97" i="23"/>
  <c r="CY97" i="23"/>
  <c r="BT112" i="23"/>
  <c r="EA112" i="23"/>
  <c r="DY104" i="23"/>
  <c r="BR104" i="23"/>
  <c r="DV32" i="5"/>
  <c r="BO32" i="5"/>
  <c r="BR48" i="23"/>
  <c r="DY48" i="23"/>
  <c r="DY52" i="23"/>
  <c r="BR52" i="23"/>
  <c r="BP99" i="5"/>
  <c r="DW99" i="5"/>
  <c r="CQ10" i="5"/>
  <c r="CT10" i="5"/>
  <c r="CR10" i="5"/>
  <c r="CS10" i="5"/>
  <c r="R10" i="5"/>
  <c r="R2" i="5"/>
  <c r="BS15" i="5"/>
  <c r="DZ15" i="5"/>
  <c r="FG36" i="27"/>
  <c r="FH36" i="27"/>
  <c r="FJ36" i="27"/>
  <c r="FK36" i="27"/>
  <c r="CN36" i="27"/>
  <c r="CX36" i="27" s="1"/>
  <c r="FI36" i="27"/>
  <c r="R4" i="14"/>
  <c r="Q5" i="14"/>
  <c r="U97" i="3"/>
  <c r="U87" i="3"/>
  <c r="CW32" i="23"/>
  <c r="CV32" i="23"/>
  <c r="CU32" i="23"/>
  <c r="CY32" i="23"/>
  <c r="W32" i="23"/>
  <c r="CX32" i="23"/>
  <c r="BM47" i="5"/>
  <c r="DT47" i="5"/>
  <c r="CY106" i="23"/>
  <c r="CX106" i="23"/>
  <c r="W106" i="23"/>
  <c r="CW106" i="23"/>
  <c r="CV106" i="23"/>
  <c r="GT101" i="27"/>
  <c r="EM101" i="27"/>
  <c r="CW10" i="23"/>
  <c r="CV10" i="23"/>
  <c r="CY10" i="23"/>
  <c r="W10" i="23"/>
  <c r="CX10" i="23"/>
  <c r="W2" i="23"/>
  <c r="EP15" i="27"/>
  <c r="GW15" i="27"/>
  <c r="GG8" i="27"/>
  <c r="DG8" i="27"/>
  <c r="EL98" i="27"/>
  <c r="GS98" i="27"/>
  <c r="BM105" i="5"/>
  <c r="DT105" i="5"/>
  <c r="FQ98" i="27"/>
  <c r="FM98" i="27"/>
  <c r="FP98" i="27"/>
  <c r="FN98" i="27"/>
  <c r="S12" i="13" s="1"/>
  <c r="CO98" i="27"/>
  <c r="FO98" i="27"/>
  <c r="GS48" i="27"/>
  <c r="EL48" i="27"/>
  <c r="DY102" i="23"/>
  <c r="BR102" i="23"/>
  <c r="BR112" i="23"/>
  <c r="DY112" i="23"/>
  <c r="EL32" i="27"/>
  <c r="GS32" i="27"/>
  <c r="BM58" i="5"/>
  <c r="DT58" i="5"/>
  <c r="BR47" i="23"/>
  <c r="DY47" i="23"/>
  <c r="FQ107" i="27"/>
  <c r="FO107" i="27"/>
  <c r="FN107" i="27"/>
  <c r="FP107" i="27"/>
  <c r="CO107" i="27"/>
  <c r="EB100" i="23"/>
  <c r="BU100" i="23"/>
  <c r="FQ89" i="27"/>
  <c r="FP89" i="27"/>
  <c r="CO89" i="27"/>
  <c r="FM13" i="27"/>
  <c r="FO13" i="27" s="1"/>
  <c r="CO13" i="27"/>
  <c r="GN67" i="27"/>
  <c r="EG67" i="27"/>
  <c r="FN41" i="27"/>
  <c r="EP23" i="27"/>
  <c r="GW23" i="27"/>
  <c r="BO96" i="5"/>
  <c r="DV96" i="5"/>
  <c r="R111" i="5"/>
  <c r="CP111" i="5"/>
  <c r="CR111" i="5"/>
  <c r="CQ111" i="5"/>
  <c r="CT111" i="5"/>
  <c r="CS111" i="5"/>
  <c r="DY106" i="23"/>
  <c r="BR106" i="23"/>
  <c r="BO16" i="5"/>
  <c r="DV16" i="5"/>
  <c r="DW105" i="5"/>
  <c r="BP105" i="5"/>
  <c r="DY87" i="5"/>
  <c r="BR87" i="5"/>
  <c r="CP13" i="5"/>
  <c r="CR13" i="5" s="1"/>
  <c r="R13" i="5"/>
  <c r="AP156" i="5"/>
  <c r="AS156" i="5"/>
  <c r="AO156" i="5"/>
  <c r="AR156" i="5"/>
  <c r="AQ156" i="5"/>
  <c r="DH78" i="23"/>
  <c r="W112" i="23"/>
  <c r="CX112" i="23"/>
  <c r="CU112" i="23"/>
  <c r="CW112" i="23"/>
  <c r="CV112" i="23"/>
  <c r="CY112" i="23"/>
  <c r="CU48" i="23"/>
  <c r="CW48" i="23"/>
  <c r="CV48" i="23"/>
  <c r="CY48" i="23"/>
  <c r="W48" i="23"/>
  <c r="CX48" i="23"/>
  <c r="DT101" i="5"/>
  <c r="BM101" i="5"/>
  <c r="EJ113" i="27"/>
  <c r="GQ113" i="27"/>
  <c r="CP32" i="5"/>
  <c r="CS32" i="5"/>
  <c r="CT32" i="5"/>
  <c r="CR32" i="5"/>
  <c r="R32" i="5"/>
  <c r="CQ32" i="5"/>
  <c r="FP16" i="27"/>
  <c r="FN16" i="27"/>
  <c r="S9" i="13" s="1"/>
  <c r="FQ16" i="27"/>
  <c r="FM16" i="27"/>
  <c r="CO16" i="27"/>
  <c r="FO16" i="27"/>
  <c r="BR103" i="23"/>
  <c r="DY103" i="23"/>
  <c r="ED48" i="23"/>
  <c r="BW48" i="23"/>
  <c r="BP10" i="5"/>
  <c r="DW10" i="5"/>
  <c r="DJ40" i="27"/>
  <c r="DG40" i="27"/>
  <c r="DI40" i="27"/>
  <c r="AJ40" i="27" s="1"/>
  <c r="AK40" i="27" s="1"/>
  <c r="DH40" i="27"/>
  <c r="FZ84" i="27"/>
  <c r="AO49" i="5"/>
  <c r="AQ49" i="5"/>
  <c r="AP49" i="5"/>
  <c r="R15" i="5"/>
  <c r="BL27" i="5"/>
  <c r="DS27" i="5"/>
  <c r="EF36" i="27"/>
  <c r="GM36" i="27"/>
  <c r="FP113" i="27"/>
  <c r="S13" i="15" s="1"/>
  <c r="FM113" i="27"/>
  <c r="S14" i="12" s="1"/>
  <c r="FQ113" i="27"/>
  <c r="FO113" i="27"/>
  <c r="FN113" i="27"/>
  <c r="CO113" i="27"/>
  <c r="GQ107" i="27"/>
  <c r="EJ107" i="27"/>
  <c r="DV48" i="5"/>
  <c r="BO48" i="5"/>
  <c r="GQ103" i="27"/>
  <c r="EJ103" i="27"/>
  <c r="BT32" i="23"/>
  <c r="EA32" i="23"/>
  <c r="DY58" i="23"/>
  <c r="BR58" i="23"/>
  <c r="CW91" i="23"/>
  <c r="W91" i="23"/>
  <c r="CX91" i="23"/>
  <c r="CY91" i="23"/>
  <c r="CV91" i="23"/>
  <c r="FH22" i="27"/>
  <c r="FJ22" i="27"/>
  <c r="CN22" i="27"/>
  <c r="CX22" i="27" s="1"/>
  <c r="FI22" i="27"/>
  <c r="FK22" i="27"/>
  <c r="FG22" i="27"/>
  <c r="FQ25" i="27"/>
  <c r="CO25" i="27"/>
  <c r="CJ36" i="5"/>
  <c r="CL36" i="5"/>
  <c r="Q36" i="5"/>
  <c r="AA36" i="5" s="1"/>
  <c r="CK36" i="5"/>
  <c r="CN36" i="5"/>
  <c r="CM36" i="5"/>
  <c r="BS23" i="5"/>
  <c r="DZ23" i="5"/>
  <c r="FP88" i="27"/>
  <c r="FM88" i="27"/>
  <c r="FO88" i="27"/>
  <c r="FN88" i="27"/>
  <c r="FQ88" i="27"/>
  <c r="CO88" i="27"/>
  <c r="FM32" i="27"/>
  <c r="S9" i="12" s="1"/>
  <c r="CO32" i="27"/>
  <c r="FP32" i="27"/>
  <c r="FO32" i="27"/>
  <c r="FN32" i="27"/>
  <c r="FQ32" i="27"/>
  <c r="EM107" i="27"/>
  <c r="GT107" i="27"/>
  <c r="CX100" i="23"/>
  <c r="CW100" i="23"/>
  <c r="CY100" i="23"/>
  <c r="W100" i="23"/>
  <c r="CV100" i="23"/>
  <c r="AR159" i="5"/>
  <c r="AP159" i="5"/>
  <c r="AQ159" i="5"/>
  <c r="AO159" i="5"/>
  <c r="AS159" i="5"/>
  <c r="GV89" i="27"/>
  <c r="EO89" i="27"/>
  <c r="EL13" i="27"/>
  <c r="GS13" i="27"/>
  <c r="DP110" i="23"/>
  <c r="FZ29" i="27"/>
  <c r="DG6" i="27"/>
  <c r="FI67" i="27"/>
  <c r="CN67" i="27"/>
  <c r="CX67" i="27" s="1"/>
  <c r="FH67" i="27"/>
  <c r="FK67" i="27"/>
  <c r="FJ67" i="27"/>
  <c r="GG39" i="27"/>
  <c r="DG23" i="27"/>
  <c r="DI23" i="27"/>
  <c r="AJ23" i="27" s="1"/>
  <c r="AK23" i="27" s="1"/>
  <c r="DH23" i="27"/>
  <c r="DJ23" i="27"/>
  <c r="DK23" i="27"/>
  <c r="FS23" i="27"/>
  <c r="FZ16" i="27"/>
  <c r="R33" i="5"/>
  <c r="CT33" i="5"/>
  <c r="CQ96" i="5"/>
  <c r="CP96" i="5"/>
  <c r="CS96" i="5"/>
  <c r="CT96" i="5"/>
  <c r="R96" i="5"/>
  <c r="CR96" i="5"/>
  <c r="DV111" i="5"/>
  <c r="BO111" i="5"/>
  <c r="W73" i="23"/>
  <c r="CW73" i="23"/>
  <c r="CY73" i="23"/>
  <c r="CX73" i="23"/>
  <c r="CU73" i="23"/>
  <c r="CV73" i="23"/>
  <c r="CR16" i="5"/>
  <c r="CP16" i="5"/>
  <c r="CT16" i="5"/>
  <c r="CQ16" i="5"/>
  <c r="R16" i="5"/>
  <c r="CS16" i="5"/>
  <c r="GQ58" i="27"/>
  <c r="EJ58" i="27"/>
  <c r="CS105" i="5"/>
  <c r="CT105" i="5"/>
  <c r="CQ105" i="5"/>
  <c r="R105" i="5"/>
  <c r="CR105" i="5"/>
  <c r="R87" i="5"/>
  <c r="CS87" i="5"/>
  <c r="CT87" i="5"/>
  <c r="BO13" i="5"/>
  <c r="DV13" i="5"/>
  <c r="BT87" i="23"/>
  <c r="EA87" i="23"/>
  <c r="BT48" i="23"/>
  <c r="EA48" i="23"/>
  <c r="EL16" i="27"/>
  <c r="GS16" i="27"/>
  <c r="GQ47" i="27"/>
  <c r="EJ47" i="27"/>
  <c r="BP90" i="5"/>
  <c r="DW90" i="5"/>
  <c r="ED88" i="23"/>
  <c r="BW88" i="23"/>
  <c r="BT13" i="23"/>
  <c r="EA13" i="23"/>
  <c r="DG84" i="27"/>
  <c r="BI22" i="5"/>
  <c r="DP22" i="5"/>
  <c r="R25" i="5"/>
  <c r="CQ67" i="23"/>
  <c r="CP67" i="23"/>
  <c r="V67" i="23"/>
  <c r="AF67" i="23" s="1"/>
  <c r="CR67" i="23"/>
  <c r="CS67" i="23"/>
  <c r="CN27" i="5"/>
  <c r="Q27" i="5"/>
  <c r="AA27" i="5" s="1"/>
  <c r="CM27" i="5"/>
  <c r="GS113" i="27"/>
  <c r="EL113" i="27"/>
  <c r="CP48" i="5"/>
  <c r="CR48" i="5"/>
  <c r="CS48" i="5"/>
  <c r="CQ48" i="5"/>
  <c r="R48" i="5"/>
  <c r="CT48" i="5"/>
  <c r="W16" i="23"/>
  <c r="CU16" i="23"/>
  <c r="CX16" i="23"/>
  <c r="CV16" i="23"/>
  <c r="CY16" i="23"/>
  <c r="CW16" i="23"/>
  <c r="EJ48" i="27"/>
  <c r="GQ48" i="27"/>
  <c r="EJ52" i="27"/>
  <c r="GQ52" i="27"/>
  <c r="EB91" i="23"/>
  <c r="BU91" i="23"/>
  <c r="BR48" i="5"/>
  <c r="DY48" i="5"/>
  <c r="GG70" i="27"/>
  <c r="GH81" i="27"/>
  <c r="EF22" i="27"/>
  <c r="GM22" i="27"/>
  <c r="EP25" i="27"/>
  <c r="GW25" i="27"/>
  <c r="EG66" i="27"/>
  <c r="GN66" i="27"/>
  <c r="BI36" i="5"/>
  <c r="DP36" i="5"/>
  <c r="E40" i="33" l="1"/>
  <c r="AH33" i="3"/>
  <c r="BB33" i="3" s="1"/>
  <c r="C15" i="31"/>
  <c r="F13" i="33" s="1"/>
  <c r="E59" i="31"/>
  <c r="C59" i="31"/>
  <c r="F57" i="33" s="1"/>
  <c r="E30" i="31"/>
  <c r="C30" i="31"/>
  <c r="F28" i="33" s="1"/>
  <c r="E28" i="33"/>
  <c r="E37" i="31"/>
  <c r="C37" i="31"/>
  <c r="F35" i="33" s="1"/>
  <c r="E35" i="33"/>
  <c r="E25" i="31"/>
  <c r="E23" i="33"/>
  <c r="E47" i="31"/>
  <c r="C47" i="31"/>
  <c r="F45" i="33" s="1"/>
  <c r="E45" i="33"/>
  <c r="E23" i="31"/>
  <c r="C23" i="31"/>
  <c r="F21" i="33" s="1"/>
  <c r="E49" i="31"/>
  <c r="E47" i="33"/>
  <c r="C49" i="31"/>
  <c r="F47" i="33" s="1"/>
  <c r="E84" i="31"/>
  <c r="C84" i="31"/>
  <c r="N27" i="33" s="1"/>
  <c r="E64" i="31"/>
  <c r="C64" i="31"/>
  <c r="N7" i="33" s="1"/>
  <c r="M7" i="33"/>
  <c r="E76" i="31"/>
  <c r="M19" i="33"/>
  <c r="E12" i="31"/>
  <c r="C12" i="31"/>
  <c r="F10" i="33" s="1"/>
  <c r="E50" i="31"/>
  <c r="C50" i="31"/>
  <c r="F48" i="33" s="1"/>
  <c r="AH49" i="3"/>
  <c r="BB49" i="3" s="1"/>
  <c r="C108" i="31"/>
  <c r="N51" i="33" s="1"/>
  <c r="C74" i="31"/>
  <c r="N17" i="33" s="1"/>
  <c r="C8" i="31"/>
  <c r="F6" i="33" s="1"/>
  <c r="M39" i="33"/>
  <c r="E13" i="33"/>
  <c r="G25" i="33"/>
  <c r="E7" i="33"/>
  <c r="E36" i="33"/>
  <c r="C57" i="31"/>
  <c r="F55" i="33" s="1"/>
  <c r="E6" i="33"/>
  <c r="C85" i="31"/>
  <c r="N28" i="33" s="1"/>
  <c r="M17" i="33"/>
  <c r="C9" i="31"/>
  <c r="F7" i="33" s="1"/>
  <c r="C38" i="31"/>
  <c r="F36" i="33" s="1"/>
  <c r="AH84" i="3"/>
  <c r="BB84" i="3" s="1"/>
  <c r="E95" i="31"/>
  <c r="C95" i="31"/>
  <c r="N38" i="33" s="1"/>
  <c r="M38" i="33"/>
  <c r="E53" i="31"/>
  <c r="C53" i="31"/>
  <c r="F51" i="33" s="1"/>
  <c r="E51" i="33"/>
  <c r="E43" i="31"/>
  <c r="C43" i="31"/>
  <c r="F41" i="33" s="1"/>
  <c r="E41" i="33"/>
  <c r="E88" i="31"/>
  <c r="M31" i="33"/>
  <c r="C88" i="31"/>
  <c r="N31" i="33" s="1"/>
  <c r="E54" i="31"/>
  <c r="E52" i="33"/>
  <c r="C54" i="31"/>
  <c r="F52" i="33" s="1"/>
  <c r="E115" i="31"/>
  <c r="M58" i="33"/>
  <c r="C115" i="31"/>
  <c r="N58" i="33" s="1"/>
  <c r="E45" i="31"/>
  <c r="C45" i="31"/>
  <c r="F43" i="33" s="1"/>
  <c r="E102" i="31"/>
  <c r="C102" i="31"/>
  <c r="N45" i="33" s="1"/>
  <c r="E63" i="31"/>
  <c r="C63" i="31"/>
  <c r="N6" i="33" s="1"/>
  <c r="M6" i="33"/>
  <c r="E97" i="31"/>
  <c r="C97" i="31"/>
  <c r="N40" i="33" s="1"/>
  <c r="M40" i="33"/>
  <c r="E75" i="31"/>
  <c r="C75" i="31"/>
  <c r="N18" i="33" s="1"/>
  <c r="M18" i="33"/>
  <c r="E109" i="31"/>
  <c r="C109" i="31"/>
  <c r="N52" i="33" s="1"/>
  <c r="M52" i="33"/>
  <c r="E86" i="31"/>
  <c r="C86" i="31"/>
  <c r="N29" i="33" s="1"/>
  <c r="M29" i="33"/>
  <c r="E36" i="31"/>
  <c r="C36" i="31"/>
  <c r="F34" i="33" s="1"/>
  <c r="E34" i="33"/>
  <c r="E101" i="31"/>
  <c r="M44" i="33"/>
  <c r="C101" i="31"/>
  <c r="N44" i="33" s="1"/>
  <c r="E31" i="31"/>
  <c r="C31" i="31"/>
  <c r="F29" i="33" s="1"/>
  <c r="E29" i="33"/>
  <c r="E93" i="31"/>
  <c r="C93" i="31"/>
  <c r="N36" i="33" s="1"/>
  <c r="M36" i="33"/>
  <c r="E90" i="31"/>
  <c r="M33" i="33"/>
  <c r="C90" i="31"/>
  <c r="N33" i="33" s="1"/>
  <c r="E24" i="31"/>
  <c r="C24" i="31"/>
  <c r="F22" i="33" s="1"/>
  <c r="E22" i="33"/>
  <c r="E21" i="31"/>
  <c r="C21" i="31"/>
  <c r="F19" i="33" s="1"/>
  <c r="E19" i="33"/>
  <c r="E51" i="31"/>
  <c r="C51" i="31"/>
  <c r="F49" i="33" s="1"/>
  <c r="E49" i="33"/>
  <c r="E13" i="31"/>
  <c r="E11" i="33"/>
  <c r="C13" i="31"/>
  <c r="F11" i="33" s="1"/>
  <c r="E110" i="31"/>
  <c r="C110" i="31"/>
  <c r="N53" i="33" s="1"/>
  <c r="M53" i="33"/>
  <c r="E73" i="31"/>
  <c r="M16" i="33"/>
  <c r="C73" i="31"/>
  <c r="N16" i="33" s="1"/>
  <c r="E11" i="31"/>
  <c r="C11" i="31"/>
  <c r="F9" i="33" s="1"/>
  <c r="E9" i="33"/>
  <c r="E56" i="31"/>
  <c r="C56" i="31"/>
  <c r="F54" i="33" s="1"/>
  <c r="E54" i="33"/>
  <c r="E22" i="31"/>
  <c r="C22" i="31"/>
  <c r="F20" i="33" s="1"/>
  <c r="E20" i="33"/>
  <c r="E83" i="31"/>
  <c r="C83" i="31"/>
  <c r="N26" i="33" s="1"/>
  <c r="M26" i="33"/>
  <c r="E112" i="31"/>
  <c r="M55" i="33"/>
  <c r="C112" i="31"/>
  <c r="N55" i="33" s="1"/>
  <c r="E78" i="31"/>
  <c r="M21" i="33"/>
  <c r="C78" i="31"/>
  <c r="N21" i="33" s="1"/>
  <c r="E60" i="31"/>
  <c r="C60" i="31"/>
  <c r="N3" i="33" s="1"/>
  <c r="M3" i="33"/>
  <c r="E26" i="31"/>
  <c r="C26" i="31"/>
  <c r="F24" i="33" s="1"/>
  <c r="E24" i="33"/>
  <c r="E71" i="31"/>
  <c r="C71" i="31"/>
  <c r="N14" i="33" s="1"/>
  <c r="M14" i="33"/>
  <c r="E61" i="31"/>
  <c r="C61" i="31"/>
  <c r="N4" i="33" s="1"/>
  <c r="M4" i="33"/>
  <c r="E98" i="31"/>
  <c r="C98" i="31"/>
  <c r="N41" i="33" s="1"/>
  <c r="M41" i="33"/>
  <c r="E80" i="31"/>
  <c r="C80" i="31"/>
  <c r="N23" i="33" s="1"/>
  <c r="M23" i="33"/>
  <c r="E46" i="31"/>
  <c r="C46" i="31"/>
  <c r="F44" i="33" s="1"/>
  <c r="E44" i="33"/>
  <c r="E92" i="31"/>
  <c r="C92" i="31"/>
  <c r="N35" i="33" s="1"/>
  <c r="M35" i="33"/>
  <c r="E58" i="31"/>
  <c r="C58" i="31"/>
  <c r="F56" i="33" s="1"/>
  <c r="E56" i="33"/>
  <c r="E103" i="31"/>
  <c r="C103" i="31"/>
  <c r="N46" i="33" s="1"/>
  <c r="M46" i="33"/>
  <c r="E41" i="31"/>
  <c r="C41" i="31"/>
  <c r="F39" i="33" s="1"/>
  <c r="E39" i="33"/>
  <c r="E19" i="31"/>
  <c r="C19" i="31"/>
  <c r="F17" i="33" s="1"/>
  <c r="E17" i="33"/>
  <c r="E48" i="31"/>
  <c r="C48" i="31"/>
  <c r="F46" i="33" s="1"/>
  <c r="E46" i="33"/>
  <c r="E65" i="31"/>
  <c r="C65" i="31"/>
  <c r="N8" i="33" s="1"/>
  <c r="M8" i="33"/>
  <c r="E107" i="31"/>
  <c r="C107" i="31"/>
  <c r="N50" i="33" s="1"/>
  <c r="M50" i="33"/>
  <c r="E89" i="31"/>
  <c r="C89" i="31"/>
  <c r="N32" i="33" s="1"/>
  <c r="M32" i="33"/>
  <c r="E7" i="31"/>
  <c r="C7" i="31"/>
  <c r="F5" i="33" s="1"/>
  <c r="E5" i="33"/>
  <c r="E68" i="31"/>
  <c r="C68" i="31"/>
  <c r="N11" i="33" s="1"/>
  <c r="M11" i="33"/>
  <c r="E34" i="31"/>
  <c r="C34" i="31"/>
  <c r="F32" i="33" s="1"/>
  <c r="E32" i="33"/>
  <c r="E32" i="31"/>
  <c r="E30" i="33"/>
  <c r="E16" i="31"/>
  <c r="E14" i="33"/>
  <c r="C16" i="31"/>
  <c r="F14" i="33" s="1"/>
  <c r="E33" i="31"/>
  <c r="C33" i="31"/>
  <c r="F31" i="33" s="1"/>
  <c r="E31" i="33"/>
  <c r="E28" i="31"/>
  <c r="E26" i="33"/>
  <c r="C28" i="31"/>
  <c r="F26" i="33" s="1"/>
  <c r="E69" i="31"/>
  <c r="M12" i="33"/>
  <c r="C69" i="31"/>
  <c r="N12" i="33" s="1"/>
  <c r="E39" i="31"/>
  <c r="E37" i="33"/>
  <c r="C39" i="31"/>
  <c r="F37" i="33" s="1"/>
  <c r="E100" i="31"/>
  <c r="C100" i="31"/>
  <c r="N43" i="33" s="1"/>
  <c r="M43" i="33"/>
  <c r="E66" i="31"/>
  <c r="M9" i="33"/>
  <c r="C66" i="31"/>
  <c r="N9" i="33" s="1"/>
  <c r="AH75" i="3"/>
  <c r="BB75" i="3" s="1"/>
  <c r="BH75" i="3" s="1"/>
  <c r="AH101" i="3"/>
  <c r="BB101" i="3" s="1"/>
  <c r="BG101" i="3" s="1"/>
  <c r="FA87" i="27"/>
  <c r="EA87" i="27"/>
  <c r="EZ87" i="27"/>
  <c r="DZ87" i="27"/>
  <c r="GW87" i="27"/>
  <c r="EP87" i="27"/>
  <c r="EB87" i="27"/>
  <c r="FB87" i="27"/>
  <c r="BG75" i="3"/>
  <c r="BF75" i="3"/>
  <c r="BG49" i="3"/>
  <c r="BI49" i="3"/>
  <c r="BE49" i="3"/>
  <c r="BH49" i="3"/>
  <c r="BJ49" i="3"/>
  <c r="BF49" i="3"/>
  <c r="S11" i="15"/>
  <c r="S12" i="15"/>
  <c r="BI101" i="3"/>
  <c r="S9" i="15"/>
  <c r="S10" i="15"/>
  <c r="S8" i="15"/>
  <c r="S4" i="15"/>
  <c r="S7" i="15"/>
  <c r="F77" i="31"/>
  <c r="K20" i="33" s="1"/>
  <c r="O20" i="33"/>
  <c r="AH76" i="3"/>
  <c r="BB76" i="3" s="1"/>
  <c r="S5" i="15"/>
  <c r="Q5" i="15"/>
  <c r="R4" i="15"/>
  <c r="DQ108" i="23"/>
  <c r="BW34" i="5"/>
  <c r="CL34" i="5" s="1"/>
  <c r="BJ34" i="5"/>
  <c r="AL34" i="5" s="1"/>
  <c r="S23" i="6"/>
  <c r="F33" i="3" s="1"/>
  <c r="DK102" i="5"/>
  <c r="V17" i="14" s="1"/>
  <c r="W17" i="14" s="1"/>
  <c r="CT15" i="5"/>
  <c r="GE69" i="27"/>
  <c r="CY100" i="27"/>
  <c r="P99" i="28" s="1"/>
  <c r="R99" i="28" s="1"/>
  <c r="AO110" i="23"/>
  <c r="DD16" i="5"/>
  <c r="V21" i="7" s="1"/>
  <c r="DJ14" i="27"/>
  <c r="DH14" i="27"/>
  <c r="DI14" i="27"/>
  <c r="AJ14" i="27" s="1"/>
  <c r="AK14" i="27" s="1"/>
  <c r="FS14" i="27"/>
  <c r="DK14" i="27"/>
  <c r="DJ111" i="27"/>
  <c r="DD52" i="5"/>
  <c r="V14" i="7" s="1"/>
  <c r="Q110" i="23"/>
  <c r="R110" i="23" s="1"/>
  <c r="AP110" i="23"/>
  <c r="GD79" i="27"/>
  <c r="GC79" i="27"/>
  <c r="AR119" i="5"/>
  <c r="AP168" i="5"/>
  <c r="GD42" i="27"/>
  <c r="DI70" i="27"/>
  <c r="AJ70" i="27" s="1"/>
  <c r="AK70" i="27" s="1"/>
  <c r="GA42" i="27"/>
  <c r="AO131" i="5"/>
  <c r="AQ158" i="5"/>
  <c r="GA102" i="27"/>
  <c r="T6" i="11"/>
  <c r="GC42" i="27"/>
  <c r="DJ27" i="27"/>
  <c r="GH71" i="27"/>
  <c r="D25" i="33"/>
  <c r="AS168" i="5"/>
  <c r="GE59" i="27"/>
  <c r="GA79" i="27"/>
  <c r="GF41" i="27"/>
  <c r="AQ168" i="5"/>
  <c r="GB79" i="27"/>
  <c r="DU44" i="5"/>
  <c r="DI44" i="5" s="1"/>
  <c r="AO168" i="5"/>
  <c r="GH6" i="27"/>
  <c r="DK31" i="5"/>
  <c r="V12" i="14" s="1"/>
  <c r="W12" i="14" s="1"/>
  <c r="DH20" i="27"/>
  <c r="BW70" i="5"/>
  <c r="CM70" i="5" s="1"/>
  <c r="DH94" i="27"/>
  <c r="GC40" i="27"/>
  <c r="DK47" i="5"/>
  <c r="V13" i="14" s="1"/>
  <c r="W13" i="14" s="1"/>
  <c r="CY65" i="23"/>
  <c r="CY25" i="27"/>
  <c r="EK25" i="27" s="1"/>
  <c r="FT25" i="27" s="1"/>
  <c r="DL47" i="5"/>
  <c r="GR57" i="27"/>
  <c r="GF57" i="27" s="1"/>
  <c r="DJ47" i="5"/>
  <c r="V11" i="13" s="1"/>
  <c r="W11" i="13" s="1"/>
  <c r="GR96" i="27"/>
  <c r="GF96" i="27" s="1"/>
  <c r="DJ16" i="27"/>
  <c r="AP92" i="23"/>
  <c r="T4" i="13"/>
  <c r="DM47" i="5"/>
  <c r="DD87" i="5"/>
  <c r="GA40" i="27"/>
  <c r="CY79" i="27"/>
  <c r="P78" i="28" s="1"/>
  <c r="R78" i="28" s="1"/>
  <c r="AM8" i="5"/>
  <c r="DH81" i="23"/>
  <c r="DT29" i="27"/>
  <c r="GN29" i="27" s="1"/>
  <c r="DK28" i="5"/>
  <c r="V7" i="14" s="1"/>
  <c r="W7" i="14" s="1"/>
  <c r="GH79" i="27"/>
  <c r="GA78" i="27"/>
  <c r="CS59" i="5"/>
  <c r="DH100" i="27"/>
  <c r="GH46" i="27"/>
  <c r="CK34" i="5"/>
  <c r="DM28" i="5"/>
  <c r="GA91" i="27"/>
  <c r="AQ102" i="23"/>
  <c r="C102" i="8" s="1"/>
  <c r="F102" i="8" s="1"/>
  <c r="GR51" i="27"/>
  <c r="GF51" i="27" s="1"/>
  <c r="AR131" i="5"/>
  <c r="FS15" i="27"/>
  <c r="DM50" i="23"/>
  <c r="AK8" i="5"/>
  <c r="C9" i="7" s="1"/>
  <c r="DR5" i="23"/>
  <c r="BB106" i="23"/>
  <c r="AS131" i="5"/>
  <c r="AJ8" i="5"/>
  <c r="C9" i="6" s="1"/>
  <c r="AP140" i="5"/>
  <c r="GH104" i="27"/>
  <c r="AW105" i="5"/>
  <c r="DQ105" i="5" s="1"/>
  <c r="DD105" i="5" s="1"/>
  <c r="V7" i="7" s="1"/>
  <c r="DT107" i="27"/>
  <c r="AP131" i="5"/>
  <c r="GI46" i="27"/>
  <c r="AR37" i="23"/>
  <c r="AP37" i="23"/>
  <c r="GH30" i="27"/>
  <c r="DI8" i="23"/>
  <c r="AS122" i="5"/>
  <c r="GE3" i="27"/>
  <c r="DK27" i="27"/>
  <c r="AP158" i="5"/>
  <c r="DM57" i="5"/>
  <c r="DI50" i="23"/>
  <c r="AQ135" i="5"/>
  <c r="GR39" i="27"/>
  <c r="GF39" i="27" s="1"/>
  <c r="GE92" i="27"/>
  <c r="GE60" i="27"/>
  <c r="GR81" i="27"/>
  <c r="GF81" i="27" s="1"/>
  <c r="FS27" i="27"/>
  <c r="DH27" i="27"/>
  <c r="AO158" i="5"/>
  <c r="AS158" i="5"/>
  <c r="DN6" i="23"/>
  <c r="GA82" i="27"/>
  <c r="AR135" i="5"/>
  <c r="DM86" i="5"/>
  <c r="AP135" i="5"/>
  <c r="GR78" i="27"/>
  <c r="GF78" i="27" s="1"/>
  <c r="DH10" i="5"/>
  <c r="GF21" i="27"/>
  <c r="DM69" i="23"/>
  <c r="GI39" i="27"/>
  <c r="DM31" i="5"/>
  <c r="GA84" i="27"/>
  <c r="DH87" i="5"/>
  <c r="AW29" i="5"/>
  <c r="DQ29" i="5" s="1"/>
  <c r="DD29" i="5" s="1"/>
  <c r="V8" i="7" s="1"/>
  <c r="DJ38" i="27"/>
  <c r="AP17" i="23"/>
  <c r="GI7" i="27"/>
  <c r="DI79" i="27"/>
  <c r="AJ79" i="27" s="1"/>
  <c r="AK79" i="27" s="1"/>
  <c r="DM61" i="23"/>
  <c r="AS164" i="5"/>
  <c r="DJ96" i="23"/>
  <c r="DL31" i="5"/>
  <c r="GH7" i="27"/>
  <c r="CY51" i="23"/>
  <c r="DL86" i="5"/>
  <c r="AN110" i="5"/>
  <c r="DQ99" i="23"/>
  <c r="GA48" i="27"/>
  <c r="DR99" i="23"/>
  <c r="DK86" i="5"/>
  <c r="DJ42" i="23"/>
  <c r="AU80" i="23"/>
  <c r="DP99" i="23"/>
  <c r="GA109" i="27"/>
  <c r="AL100" i="5"/>
  <c r="AS135" i="5"/>
  <c r="AQ5" i="23"/>
  <c r="Q5" i="23" s="1"/>
  <c r="R5" i="23" s="1"/>
  <c r="GR11" i="27"/>
  <c r="GF11" i="27" s="1"/>
  <c r="DJ90" i="27"/>
  <c r="CY96" i="27"/>
  <c r="EK96" i="27" s="1"/>
  <c r="CY69" i="27"/>
  <c r="P68" i="28" s="1"/>
  <c r="R68" i="28" s="1"/>
  <c r="DU87" i="5"/>
  <c r="DI87" i="5" s="1"/>
  <c r="GR25" i="27"/>
  <c r="GF25" i="27" s="1"/>
  <c r="GB110" i="27"/>
  <c r="AB10" i="5"/>
  <c r="BN10" i="5" s="1"/>
  <c r="AP10" i="5" s="1"/>
  <c r="FQ6" i="27"/>
  <c r="CY45" i="27"/>
  <c r="P44" i="28" s="1"/>
  <c r="R44" i="28" s="1"/>
  <c r="CT40" i="5"/>
  <c r="FS21" i="27"/>
  <c r="AG61" i="23"/>
  <c r="BS61" i="23" s="1"/>
  <c r="AV61" i="23" s="1"/>
  <c r="DZ56" i="23"/>
  <c r="DN56" i="23" s="1"/>
  <c r="DP28" i="23"/>
  <c r="DK80" i="5"/>
  <c r="AQ140" i="5"/>
  <c r="CW65" i="23"/>
  <c r="CY11" i="27"/>
  <c r="P10" i="28" s="1"/>
  <c r="R10" i="28" s="1"/>
  <c r="GI61" i="27"/>
  <c r="AP40" i="23"/>
  <c r="CX65" i="23"/>
  <c r="GE45" i="27"/>
  <c r="DQ49" i="23"/>
  <c r="DP71" i="23"/>
  <c r="AG56" i="23"/>
  <c r="BS56" i="23" s="1"/>
  <c r="AT56" i="23" s="1"/>
  <c r="DI72" i="23"/>
  <c r="DR28" i="23"/>
  <c r="CV8" i="5"/>
  <c r="AP169" i="5"/>
  <c r="GH61" i="27"/>
  <c r="DJ30" i="27"/>
  <c r="FS94" i="27"/>
  <c r="GC25" i="27"/>
  <c r="DQ63" i="23"/>
  <c r="AO140" i="5"/>
  <c r="AR17" i="23"/>
  <c r="AP97" i="23"/>
  <c r="AR140" i="5"/>
  <c r="DD45" i="5"/>
  <c r="GI47" i="27"/>
  <c r="AP15" i="23"/>
  <c r="C38" i="8"/>
  <c r="AG69" i="23"/>
  <c r="BS69" i="23" s="1"/>
  <c r="AU69" i="23" s="1"/>
  <c r="CY75" i="27"/>
  <c r="P74" i="28" s="1"/>
  <c r="R74" i="28" s="1"/>
  <c r="GI31" i="27"/>
  <c r="GE14" i="27"/>
  <c r="CY78" i="27"/>
  <c r="EK78" i="27" s="1"/>
  <c r="DR3" i="23"/>
  <c r="DM97" i="5"/>
  <c r="AK108" i="5"/>
  <c r="C109" i="7" s="1"/>
  <c r="GI70" i="27"/>
  <c r="GR27" i="27"/>
  <c r="GF27" i="27" s="1"/>
  <c r="CW38" i="23"/>
  <c r="GR112" i="27"/>
  <c r="GF112" i="27" s="1"/>
  <c r="GR17" i="27"/>
  <c r="GF17" i="27" s="1"/>
  <c r="GI32" i="27"/>
  <c r="AA103" i="23"/>
  <c r="BB103" i="23" s="1"/>
  <c r="DL98" i="5"/>
  <c r="DU17" i="5"/>
  <c r="DI17" i="5" s="1"/>
  <c r="DD86" i="5"/>
  <c r="GE100" i="27"/>
  <c r="GI104" i="27"/>
  <c r="GA76" i="27"/>
  <c r="DH66" i="5"/>
  <c r="AG109" i="23"/>
  <c r="BS109" i="23" s="1"/>
  <c r="AV109" i="23" s="1"/>
  <c r="DP48" i="23"/>
  <c r="GR26" i="27"/>
  <c r="GF26" i="27" s="1"/>
  <c r="AP143" i="5"/>
  <c r="DI38" i="27"/>
  <c r="AJ38" i="27" s="1"/>
  <c r="AK38" i="27" s="1"/>
  <c r="CY57" i="27"/>
  <c r="P56" i="28" s="1"/>
  <c r="R56" i="28" s="1"/>
  <c r="CY70" i="27"/>
  <c r="P69" i="28" s="1"/>
  <c r="R69" i="28" s="1"/>
  <c r="DI52" i="23"/>
  <c r="DJ50" i="23"/>
  <c r="DT71" i="27"/>
  <c r="EG71" i="27" s="1"/>
  <c r="DE86" i="5"/>
  <c r="DE39" i="5"/>
  <c r="GA23" i="27"/>
  <c r="DJ78" i="27"/>
  <c r="DL50" i="23"/>
  <c r="GJ75" i="27"/>
  <c r="DU66" i="5"/>
  <c r="DI66" i="5" s="1"/>
  <c r="DQ93" i="23"/>
  <c r="AB15" i="5"/>
  <c r="BN15" i="5" s="1"/>
  <c r="AS15" i="5" s="1"/>
  <c r="GH99" i="27"/>
  <c r="GJ31" i="27"/>
  <c r="W5" i="6"/>
  <c r="DM66" i="23"/>
  <c r="DJ66" i="23"/>
  <c r="DM80" i="23"/>
  <c r="DR110" i="23"/>
  <c r="DQ47" i="23"/>
  <c r="DK50" i="23"/>
  <c r="DI46" i="27"/>
  <c r="AJ46" i="27" s="1"/>
  <c r="AK46" i="27" s="1"/>
  <c r="GA111" i="27"/>
  <c r="DR93" i="23"/>
  <c r="DH45" i="27"/>
  <c r="DP85" i="23"/>
  <c r="AS129" i="5"/>
  <c r="GC76" i="27"/>
  <c r="DL15" i="5"/>
  <c r="DH12" i="27"/>
  <c r="AR122" i="5"/>
  <c r="AP122" i="5"/>
  <c r="GR60" i="27"/>
  <c r="GF60" i="27" s="1"/>
  <c r="AO176" i="5"/>
  <c r="AL4" i="5"/>
  <c r="BB29" i="23"/>
  <c r="BO29" i="23" s="1"/>
  <c r="AP29" i="23" s="1"/>
  <c r="DJ95" i="23"/>
  <c r="AK15" i="5"/>
  <c r="C16" i="7" s="1"/>
  <c r="N15" i="6"/>
  <c r="S15" i="6" s="1"/>
  <c r="F103" i="3" s="1"/>
  <c r="FS112" i="27"/>
  <c r="AS66" i="23"/>
  <c r="FS89" i="27"/>
  <c r="DK91" i="27"/>
  <c r="AO132" i="5"/>
  <c r="DN44" i="23"/>
  <c r="FS84" i="27"/>
  <c r="AQ122" i="5"/>
  <c r="DQ7" i="23"/>
  <c r="GB89" i="27"/>
  <c r="V102" i="5"/>
  <c r="BW102" i="5" s="1"/>
  <c r="AK42" i="5"/>
  <c r="C43" i="7" s="1"/>
  <c r="DZ80" i="23"/>
  <c r="DN80" i="23" s="1"/>
  <c r="AP78" i="23"/>
  <c r="DK84" i="27"/>
  <c r="CY23" i="27"/>
  <c r="P22" i="28" s="1"/>
  <c r="R22" i="28" s="1"/>
  <c r="CY50" i="27"/>
  <c r="P49" i="28" s="1"/>
  <c r="R49" i="28" s="1"/>
  <c r="AB6" i="5"/>
  <c r="BN6" i="5" s="1"/>
  <c r="AO6" i="5" s="1"/>
  <c r="GH29" i="27"/>
  <c r="CY90" i="27"/>
  <c r="EK90" i="27" s="1"/>
  <c r="DZ14" i="23"/>
  <c r="DN14" i="23" s="1"/>
  <c r="DR7" i="23"/>
  <c r="AO175" i="5"/>
  <c r="GC72" i="27"/>
  <c r="GF109" i="27"/>
  <c r="CV15" i="5"/>
  <c r="CY91" i="27"/>
  <c r="P90" i="28" s="1"/>
  <c r="R90" i="28" s="1"/>
  <c r="FP61" i="27"/>
  <c r="AS49" i="5"/>
  <c r="DI33" i="27"/>
  <c r="AJ33" i="27" s="1"/>
  <c r="AK33" i="27" s="1"/>
  <c r="DM98" i="5"/>
  <c r="GE75" i="27"/>
  <c r="DM82" i="23"/>
  <c r="DP29" i="23"/>
  <c r="DP78" i="23"/>
  <c r="AR116" i="5"/>
  <c r="DE100" i="5"/>
  <c r="GA96" i="27"/>
  <c r="AQ169" i="5"/>
  <c r="DA42" i="23"/>
  <c r="DI8" i="27"/>
  <c r="AJ8" i="27" s="1"/>
  <c r="AK8" i="27" s="1"/>
  <c r="DH90" i="5"/>
  <c r="GA90" i="27"/>
  <c r="AR176" i="5"/>
  <c r="CY89" i="27"/>
  <c r="P88" i="28" s="1"/>
  <c r="R88" i="28" s="1"/>
  <c r="DZ82" i="23"/>
  <c r="DN82" i="23" s="1"/>
  <c r="DQ29" i="23"/>
  <c r="AQ116" i="5"/>
  <c r="AQ171" i="5"/>
  <c r="GH109" i="27"/>
  <c r="AQ96" i="23"/>
  <c r="DH17" i="5"/>
  <c r="AO169" i="5"/>
  <c r="CY111" i="27"/>
  <c r="P110" i="28" s="1"/>
  <c r="R110" i="28" s="1"/>
  <c r="DR29" i="23"/>
  <c r="DH110" i="5"/>
  <c r="DI48" i="27"/>
  <c r="AJ48" i="27" s="1"/>
  <c r="AK48" i="27" s="1"/>
  <c r="AR169" i="5"/>
  <c r="GF14" i="27"/>
  <c r="BJ70" i="3"/>
  <c r="BH70" i="3"/>
  <c r="GE91" i="27"/>
  <c r="GC23" i="27"/>
  <c r="GB40" i="27"/>
  <c r="GD90" i="27"/>
  <c r="GE43" i="27"/>
  <c r="DD3" i="5"/>
  <c r="DL79" i="23"/>
  <c r="DJ33" i="27"/>
  <c r="DJ110" i="27"/>
  <c r="CT80" i="5"/>
  <c r="GJ29" i="27"/>
  <c r="AO119" i="5"/>
  <c r="AM110" i="5"/>
  <c r="AK110" i="5"/>
  <c r="C111" i="7" s="1"/>
  <c r="DD14" i="5"/>
  <c r="AL110" i="5"/>
  <c r="GH65" i="27"/>
  <c r="GC50" i="27"/>
  <c r="FZ40" i="27"/>
  <c r="GB90" i="27"/>
  <c r="GE30" i="27"/>
  <c r="FS33" i="27"/>
  <c r="DJ79" i="27"/>
  <c r="AB4" i="5"/>
  <c r="BN4" i="5" s="1"/>
  <c r="AP4" i="5" s="1"/>
  <c r="DH33" i="27"/>
  <c r="EG34" i="27"/>
  <c r="DH34" i="27" s="1"/>
  <c r="AR141" i="5"/>
  <c r="GH32" i="27"/>
  <c r="AP119" i="5"/>
  <c r="DR47" i="23"/>
  <c r="CV110" i="5"/>
  <c r="FO3" i="27"/>
  <c r="DL78" i="23"/>
  <c r="DL37" i="23"/>
  <c r="DP65" i="23"/>
  <c r="DQ6" i="23"/>
  <c r="GD88" i="27"/>
  <c r="T5" i="6"/>
  <c r="R7" i="9"/>
  <c r="N104" i="3" s="1"/>
  <c r="Q8" i="9"/>
  <c r="DM81" i="23"/>
  <c r="GC90" i="27"/>
  <c r="DU20" i="5"/>
  <c r="DI20" i="5" s="1"/>
  <c r="GE6" i="27"/>
  <c r="GJ7" i="27"/>
  <c r="FS79" i="27"/>
  <c r="DH79" i="27"/>
  <c r="FS78" i="27"/>
  <c r="AB61" i="5"/>
  <c r="BN61" i="5" s="1"/>
  <c r="AR61" i="5" s="1"/>
  <c r="FQ49" i="27"/>
  <c r="DM80" i="5"/>
  <c r="FS4" i="27"/>
  <c r="GI49" i="27"/>
  <c r="AS119" i="5"/>
  <c r="AG88" i="23"/>
  <c r="BS88" i="23" s="1"/>
  <c r="AT88" i="23" s="1"/>
  <c r="DP74" i="23"/>
  <c r="DJ102" i="27"/>
  <c r="AR42" i="23"/>
  <c r="DL80" i="5"/>
  <c r="DA72" i="23"/>
  <c r="DF87" i="5"/>
  <c r="GJ30" i="27"/>
  <c r="GD40" i="27"/>
  <c r="DL42" i="23"/>
  <c r="DP4" i="23"/>
  <c r="DM7" i="5"/>
  <c r="GA25" i="27"/>
  <c r="R7" i="7"/>
  <c r="H106" i="3" s="1"/>
  <c r="Q8" i="7"/>
  <c r="DK83" i="5"/>
  <c r="AG78" i="23"/>
  <c r="BS78" i="23" s="1"/>
  <c r="AW78" i="23" s="1"/>
  <c r="CY26" i="27"/>
  <c r="P25" i="28" s="1"/>
  <c r="R25" i="28" s="1"/>
  <c r="CY3" i="27"/>
  <c r="P2" i="28" s="1"/>
  <c r="R2" i="28" s="1"/>
  <c r="CY51" i="27"/>
  <c r="EK51" i="27" s="1"/>
  <c r="GE81" i="27"/>
  <c r="GJ53" i="27"/>
  <c r="DH37" i="5"/>
  <c r="DK78" i="27"/>
  <c r="DZ87" i="23"/>
  <c r="DN87" i="23" s="1"/>
  <c r="DH110" i="27"/>
  <c r="GD65" i="27"/>
  <c r="CY112" i="27"/>
  <c r="EK112" i="27" s="1"/>
  <c r="AQ82" i="23"/>
  <c r="Q82" i="23" s="1"/>
  <c r="R82" i="23" s="1"/>
  <c r="DH56" i="5"/>
  <c r="DZ66" i="23"/>
  <c r="DN66" i="23" s="1"/>
  <c r="DK107" i="5"/>
  <c r="DL107" i="5"/>
  <c r="DG108" i="5"/>
  <c r="GJ80" i="27"/>
  <c r="DJ45" i="27"/>
  <c r="DZ78" i="23"/>
  <c r="DN78" i="23" s="1"/>
  <c r="FS40" i="27"/>
  <c r="GE40" i="27"/>
  <c r="DM49" i="5"/>
  <c r="DU37" i="5"/>
  <c r="DI37" i="5" s="1"/>
  <c r="CY21" i="27"/>
  <c r="P20" i="28" s="1"/>
  <c r="R20" i="28" s="1"/>
  <c r="DI78" i="27"/>
  <c r="AJ78" i="27" s="1"/>
  <c r="AK78" i="27" s="1"/>
  <c r="DE10" i="5"/>
  <c r="GR70" i="27"/>
  <c r="GF70" i="27" s="1"/>
  <c r="GI76" i="27"/>
  <c r="DI110" i="27"/>
  <c r="AJ110" i="27" s="1"/>
  <c r="AK110" i="27" s="1"/>
  <c r="AB44" i="5"/>
  <c r="BN44" i="5" s="1"/>
  <c r="AS44" i="5" s="1"/>
  <c r="DQ4" i="23"/>
  <c r="FQ91" i="27"/>
  <c r="GH53" i="27"/>
  <c r="CW69" i="23"/>
  <c r="DH78" i="27"/>
  <c r="CX59" i="23"/>
  <c r="FS110" i="27"/>
  <c r="DK110" i="27"/>
  <c r="GJ99" i="27"/>
  <c r="GH80" i="27"/>
  <c r="FP91" i="27"/>
  <c r="GJ76" i="27"/>
  <c r="DP15" i="23"/>
  <c r="DQ24" i="23"/>
  <c r="DK12" i="5"/>
  <c r="DJ15" i="23"/>
  <c r="DJ89" i="27"/>
  <c r="GJ55" i="27"/>
  <c r="DK82" i="27"/>
  <c r="GI53" i="27"/>
  <c r="GD30" i="27"/>
  <c r="DN40" i="23"/>
  <c r="GJ105" i="27"/>
  <c r="DL6" i="5"/>
  <c r="GR84" i="27"/>
  <c r="GF84" i="27" s="1"/>
  <c r="GD46" i="27"/>
  <c r="GR50" i="27"/>
  <c r="GF50" i="27" s="1"/>
  <c r="GR54" i="27"/>
  <c r="GF54" i="27" s="1"/>
  <c r="GJ49" i="27"/>
  <c r="GB70" i="27"/>
  <c r="GE111" i="27"/>
  <c r="GD70" i="27"/>
  <c r="DM40" i="23"/>
  <c r="DF39" i="5"/>
  <c r="DQ42" i="23"/>
  <c r="GJ74" i="27"/>
  <c r="DM14" i="23"/>
  <c r="GE89" i="27"/>
  <c r="GH74" i="27"/>
  <c r="AR82" i="23"/>
  <c r="DU110" i="5"/>
  <c r="DI110" i="5" s="1"/>
  <c r="AS116" i="5"/>
  <c r="DK6" i="5"/>
  <c r="AS82" i="23"/>
  <c r="C18" i="8"/>
  <c r="GJ46" i="27"/>
  <c r="GI96" i="27"/>
  <c r="AS132" i="5"/>
  <c r="GD27" i="27"/>
  <c r="GJ8" i="27"/>
  <c r="CY84" i="27"/>
  <c r="EK84" i="27" s="1"/>
  <c r="GB69" i="27"/>
  <c r="AS176" i="5"/>
  <c r="CT59" i="5"/>
  <c r="CY54" i="27"/>
  <c r="P53" i="28" s="1"/>
  <c r="R53" i="28" s="1"/>
  <c r="GE79" i="27"/>
  <c r="GB27" i="27"/>
  <c r="AG40" i="23"/>
  <c r="BS40" i="23" s="1"/>
  <c r="DB40" i="23" s="1"/>
  <c r="DR108" i="23"/>
  <c r="DH14" i="5"/>
  <c r="DG51" i="5"/>
  <c r="V71" i="23"/>
  <c r="AF71" i="23" s="1"/>
  <c r="DZ71" i="23" s="1"/>
  <c r="DN71" i="23" s="1"/>
  <c r="AP116" i="5"/>
  <c r="DL110" i="5"/>
  <c r="AM69" i="5"/>
  <c r="DD66" i="5"/>
  <c r="DK72" i="23"/>
  <c r="GB96" i="27"/>
  <c r="DH48" i="27"/>
  <c r="CX43" i="23"/>
  <c r="DK95" i="27"/>
  <c r="DP47" i="23"/>
  <c r="GJ28" i="27"/>
  <c r="GR92" i="27"/>
  <c r="GF92" i="27" s="1"/>
  <c r="GI74" i="27"/>
  <c r="GE46" i="27"/>
  <c r="GJ25" i="27"/>
  <c r="GC27" i="27"/>
  <c r="DM91" i="23"/>
  <c r="GJ43" i="27"/>
  <c r="AQ176" i="5"/>
  <c r="GJ16" i="27"/>
  <c r="GA27" i="27"/>
  <c r="AG6" i="23"/>
  <c r="BS6" i="23" s="1"/>
  <c r="AV6" i="23" s="1"/>
  <c r="GE110" i="27"/>
  <c r="DH3" i="5"/>
  <c r="DR86" i="23"/>
  <c r="DM110" i="5"/>
  <c r="DM6" i="5"/>
  <c r="CY56" i="23"/>
  <c r="FQ37" i="27"/>
  <c r="DJ72" i="23"/>
  <c r="DL35" i="5"/>
  <c r="DK98" i="27"/>
  <c r="GI94" i="27"/>
  <c r="GC112" i="27"/>
  <c r="DM102" i="5"/>
  <c r="AP132" i="5"/>
  <c r="AR132" i="5"/>
  <c r="DE69" i="5"/>
  <c r="GI75" i="27"/>
  <c r="DF108" i="5"/>
  <c r="GR15" i="27"/>
  <c r="GF15" i="27" s="1"/>
  <c r="GD84" i="27"/>
  <c r="FS57" i="27"/>
  <c r="AO143" i="5"/>
  <c r="GF69" i="27"/>
  <c r="CY86" i="27"/>
  <c r="P85" i="28" s="1"/>
  <c r="R85" i="28" s="1"/>
  <c r="BF70" i="3"/>
  <c r="DI53" i="23"/>
  <c r="AG53" i="23"/>
  <c r="BS53" i="23" s="1"/>
  <c r="AX53" i="23" s="1"/>
  <c r="DJ50" i="27"/>
  <c r="DH20" i="5"/>
  <c r="AB77" i="5"/>
  <c r="BN77" i="5" s="1"/>
  <c r="AO77" i="5" s="1"/>
  <c r="CY14" i="27"/>
  <c r="EK14" i="27" s="1"/>
  <c r="CY65" i="27"/>
  <c r="P64" i="28" s="1"/>
  <c r="R64" i="28" s="1"/>
  <c r="GB91" i="27"/>
  <c r="DG11" i="5"/>
  <c r="DK25" i="27"/>
  <c r="AG87" i="23"/>
  <c r="BS87" i="23" s="1"/>
  <c r="AT87" i="23" s="1"/>
  <c r="GI18" i="27"/>
  <c r="CY17" i="27"/>
  <c r="P16" i="28" s="1"/>
  <c r="R16" i="28" s="1"/>
  <c r="DD108" i="5"/>
  <c r="DI52" i="27"/>
  <c r="AJ52" i="27" s="1"/>
  <c r="AK52" i="27" s="1"/>
  <c r="AQ164" i="5"/>
  <c r="GC45" i="27"/>
  <c r="GD81" i="27"/>
  <c r="GJ5" i="27"/>
  <c r="DD42" i="5"/>
  <c r="DH89" i="27"/>
  <c r="GB112" i="27"/>
  <c r="CY7" i="27"/>
  <c r="GE7" i="27"/>
  <c r="DJ17" i="23"/>
  <c r="GJ70" i="27"/>
  <c r="GB84" i="27"/>
  <c r="DJ57" i="27"/>
  <c r="AQ143" i="5"/>
  <c r="GR102" i="27"/>
  <c r="GF102" i="27" s="1"/>
  <c r="GE42" i="27"/>
  <c r="GE65" i="27"/>
  <c r="GE21" i="27"/>
  <c r="DM44" i="23"/>
  <c r="GJ94" i="27"/>
  <c r="DR94" i="23"/>
  <c r="DM14" i="5"/>
  <c r="AL39" i="5"/>
  <c r="DQ31" i="23"/>
  <c r="GJ47" i="27"/>
  <c r="FP36" i="27"/>
  <c r="AQ66" i="23"/>
  <c r="Q66" i="23" s="1"/>
  <c r="R66" i="23" s="1"/>
  <c r="DE108" i="5"/>
  <c r="FS98" i="27"/>
  <c r="AL94" i="5"/>
  <c r="GB10" i="27"/>
  <c r="DK56" i="5"/>
  <c r="CT30" i="5"/>
  <c r="GH106" i="27"/>
  <c r="DK89" i="27"/>
  <c r="DP80" i="23"/>
  <c r="DF69" i="5"/>
  <c r="AS143" i="5"/>
  <c r="DL40" i="23"/>
  <c r="DE3" i="5"/>
  <c r="DL53" i="23"/>
  <c r="GR44" i="27"/>
  <c r="GF44" i="27" s="1"/>
  <c r="AW49" i="23"/>
  <c r="DK70" i="5"/>
  <c r="GI80" i="27"/>
  <c r="GJ104" i="27"/>
  <c r="CT37" i="5"/>
  <c r="FN30" i="27"/>
  <c r="DI96" i="27"/>
  <c r="AJ96" i="27" s="1"/>
  <c r="AK96" i="27" s="1"/>
  <c r="DL27" i="5"/>
  <c r="DN109" i="23"/>
  <c r="GH47" i="27"/>
  <c r="GI6" i="27"/>
  <c r="DI89" i="27"/>
  <c r="AJ89" i="27" s="1"/>
  <c r="AK89" i="27" s="1"/>
  <c r="DK97" i="5"/>
  <c r="V18" i="14" s="1"/>
  <c r="W18" i="14" s="1"/>
  <c r="DL97" i="5"/>
  <c r="GB26" i="27"/>
  <c r="FS65" i="27"/>
  <c r="DR4" i="23"/>
  <c r="CW30" i="23"/>
  <c r="DM106" i="5"/>
  <c r="DJ98" i="5"/>
  <c r="DK98" i="5"/>
  <c r="X46" i="3"/>
  <c r="Y46" i="3" s="1"/>
  <c r="AY46" i="3" s="1"/>
  <c r="T5" i="12"/>
  <c r="DO54" i="23"/>
  <c r="DP54" i="23"/>
  <c r="DL7" i="5"/>
  <c r="GJ61" i="27"/>
  <c r="FS12" i="27"/>
  <c r="GG34" i="27"/>
  <c r="GI34" i="27"/>
  <c r="GH34" i="27"/>
  <c r="GJ34" i="27"/>
  <c r="CT25" i="5"/>
  <c r="DM23" i="5"/>
  <c r="GB23" i="27"/>
  <c r="GE86" i="27"/>
  <c r="AG81" i="23"/>
  <c r="BS81" i="23" s="1"/>
  <c r="AW81" i="23" s="1"/>
  <c r="BG70" i="3"/>
  <c r="DI30" i="27"/>
  <c r="AJ30" i="27" s="1"/>
  <c r="AK30" i="27" s="1"/>
  <c r="GE102" i="27"/>
  <c r="DZ53" i="23"/>
  <c r="DN53" i="23" s="1"/>
  <c r="DG87" i="5"/>
  <c r="FS38" i="27"/>
  <c r="DH38" i="27"/>
  <c r="FS42" i="27"/>
  <c r="DI20" i="27"/>
  <c r="AJ20" i="27" s="1"/>
  <c r="AK20" i="27" s="1"/>
  <c r="GE23" i="27"/>
  <c r="GR46" i="27"/>
  <c r="GF46" i="27" s="1"/>
  <c r="GI43" i="27"/>
  <c r="GD6" i="27"/>
  <c r="DI94" i="27"/>
  <c r="AJ94" i="27" s="1"/>
  <c r="AK94" i="27" s="1"/>
  <c r="DH91" i="27"/>
  <c r="GA33" i="27"/>
  <c r="AQ40" i="23"/>
  <c r="Q40" i="23" s="1"/>
  <c r="R40" i="23" s="1"/>
  <c r="GJ86" i="27"/>
  <c r="AL10" i="5"/>
  <c r="CY109" i="27"/>
  <c r="P108" i="28" s="1"/>
  <c r="R108" i="28" s="1"/>
  <c r="CY44" i="27"/>
  <c r="P43" i="28" s="1"/>
  <c r="R43" i="28" s="1"/>
  <c r="FS25" i="27"/>
  <c r="DJ25" i="27"/>
  <c r="GB78" i="27"/>
  <c r="GH59" i="27"/>
  <c r="GI106" i="27"/>
  <c r="DZ50" i="23"/>
  <c r="DN50" i="23" s="1"/>
  <c r="DJ82" i="27"/>
  <c r="DU56" i="5"/>
  <c r="DI56" i="5" s="1"/>
  <c r="AK10" i="5"/>
  <c r="C11" i="7" s="1"/>
  <c r="CR84" i="5"/>
  <c r="CV108" i="5"/>
  <c r="CW43" i="23"/>
  <c r="DA15" i="23"/>
  <c r="DF15" i="5"/>
  <c r="DK17" i="23"/>
  <c r="DA111" i="23"/>
  <c r="GG5" i="27"/>
  <c r="GI5" i="27"/>
  <c r="GH5" i="27"/>
  <c r="X86" i="3"/>
  <c r="Y86" i="3" s="1"/>
  <c r="AY86" i="3" s="1"/>
  <c r="T4" i="12"/>
  <c r="GD23" i="27"/>
  <c r="BE70" i="3"/>
  <c r="GJ33" i="27"/>
  <c r="DK38" i="27"/>
  <c r="DJ20" i="27"/>
  <c r="DM25" i="5"/>
  <c r="DH16" i="27"/>
  <c r="GA6" i="27"/>
  <c r="GB6" i="27"/>
  <c r="CY20" i="27"/>
  <c r="P19" i="28" s="1"/>
  <c r="R19" i="28" s="1"/>
  <c r="DJ94" i="27"/>
  <c r="DI91" i="27"/>
  <c r="AJ91" i="27" s="1"/>
  <c r="AK91" i="27" s="1"/>
  <c r="GC70" i="27"/>
  <c r="DU4" i="5"/>
  <c r="DI4" i="5" s="1"/>
  <c r="AM10" i="5"/>
  <c r="GE109" i="27"/>
  <c r="DJ109" i="27"/>
  <c r="GC110" i="27"/>
  <c r="DK54" i="27"/>
  <c r="AM99" i="5"/>
  <c r="DI25" i="27"/>
  <c r="AJ25" i="27" s="1"/>
  <c r="AK25" i="27" s="1"/>
  <c r="DK111" i="27"/>
  <c r="GC78" i="27"/>
  <c r="CX56" i="23"/>
  <c r="DR31" i="23"/>
  <c r="GJ37" i="27"/>
  <c r="DH82" i="27"/>
  <c r="DL72" i="23"/>
  <c r="AQ95" i="23"/>
  <c r="C95" i="8" s="1"/>
  <c r="DH102" i="27"/>
  <c r="DE15" i="5"/>
  <c r="DF79" i="5"/>
  <c r="AR60" i="23"/>
  <c r="GD45" i="27"/>
  <c r="DF60" i="5"/>
  <c r="GH86" i="27"/>
  <c r="GA92" i="27"/>
  <c r="AS15" i="23"/>
  <c r="AQ15" i="23"/>
  <c r="C16" i="8" s="1"/>
  <c r="GA60" i="27"/>
  <c r="GH43" i="27"/>
  <c r="GA45" i="27"/>
  <c r="GH28" i="27"/>
  <c r="GG28" i="27"/>
  <c r="DO5" i="23"/>
  <c r="DQ5" i="23"/>
  <c r="DP5" i="23"/>
  <c r="DJ5" i="23"/>
  <c r="V8" i="8" s="1"/>
  <c r="BI70" i="3"/>
  <c r="DH30" i="27"/>
  <c r="DE87" i="5"/>
  <c r="DK20" i="27"/>
  <c r="DK94" i="27"/>
  <c r="FS91" i="27"/>
  <c r="GF79" i="27"/>
  <c r="GJ64" i="27"/>
  <c r="GA110" i="27"/>
  <c r="FS54" i="27"/>
  <c r="GD78" i="27"/>
  <c r="GH38" i="27"/>
  <c r="S6" i="14"/>
  <c r="AD4" i="3" s="1"/>
  <c r="AN39" i="5"/>
  <c r="DP31" i="23"/>
  <c r="DL43" i="23"/>
  <c r="DQ85" i="23"/>
  <c r="FS82" i="27"/>
  <c r="DA95" i="23"/>
  <c r="CT84" i="5"/>
  <c r="DK79" i="23"/>
  <c r="CY43" i="23"/>
  <c r="GJ106" i="27"/>
  <c r="DQ80" i="23"/>
  <c r="DL17" i="23"/>
  <c r="AR15" i="23"/>
  <c r="GG31" i="27"/>
  <c r="GH31" i="27"/>
  <c r="GI28" i="27"/>
  <c r="GD43" i="27"/>
  <c r="DH54" i="27"/>
  <c r="GD77" i="27"/>
  <c r="DI15" i="5"/>
  <c r="DJ97" i="23"/>
  <c r="FQ20" i="27"/>
  <c r="AR40" i="23"/>
  <c r="GJ39" i="27"/>
  <c r="FS20" i="27"/>
  <c r="DK69" i="27"/>
  <c r="CS20" i="5"/>
  <c r="DL9" i="5"/>
  <c r="DF77" i="5"/>
  <c r="P55" i="28"/>
  <c r="R55" i="28" s="1"/>
  <c r="EK56" i="27"/>
  <c r="DL56" i="27" s="1"/>
  <c r="DJ84" i="27"/>
  <c r="CY39" i="27"/>
  <c r="P38" i="28" s="1"/>
  <c r="R38" i="28" s="1"/>
  <c r="AV80" i="23"/>
  <c r="GC30" i="27"/>
  <c r="FS90" i="27"/>
  <c r="DH90" i="27"/>
  <c r="GJ23" i="27"/>
  <c r="FS8" i="27"/>
  <c r="DH8" i="27"/>
  <c r="GE61" i="27"/>
  <c r="DI50" i="27"/>
  <c r="AJ50" i="27" s="1"/>
  <c r="AK50" i="27" s="1"/>
  <c r="DH77" i="5"/>
  <c r="CY43" i="27"/>
  <c r="P42" i="28" s="1"/>
  <c r="R42" i="28" s="1"/>
  <c r="GF23" i="27"/>
  <c r="CY12" i="27"/>
  <c r="EK12" i="27" s="1"/>
  <c r="DH46" i="27"/>
  <c r="DI40" i="23"/>
  <c r="GD76" i="27"/>
  <c r="FS70" i="27"/>
  <c r="DG4" i="5"/>
  <c r="AG44" i="23"/>
  <c r="BS44" i="23" s="1"/>
  <c r="AW44" i="23" s="1"/>
  <c r="GC109" i="27"/>
  <c r="FQ64" i="27"/>
  <c r="AP141" i="5"/>
  <c r="FQ59" i="27"/>
  <c r="AQ172" i="5"/>
  <c r="CW51" i="23"/>
  <c r="CT6" i="5"/>
  <c r="DR96" i="23"/>
  <c r="GD102" i="27"/>
  <c r="GJ6" i="27"/>
  <c r="DR37" i="23"/>
  <c r="FQ109" i="27"/>
  <c r="CR40" i="5"/>
  <c r="AM4" i="5"/>
  <c r="DM35" i="5"/>
  <c r="GI23" i="27"/>
  <c r="GB81" i="27"/>
  <c r="DA82" i="23"/>
  <c r="AS95" i="23"/>
  <c r="DR25" i="23"/>
  <c r="DK95" i="23"/>
  <c r="DH15" i="5"/>
  <c r="DH52" i="27"/>
  <c r="AP175" i="5"/>
  <c r="AQ175" i="5"/>
  <c r="AN108" i="5"/>
  <c r="DM109" i="23"/>
  <c r="GJ96" i="27"/>
  <c r="AP93" i="23"/>
  <c r="GC89" i="27"/>
  <c r="DM9" i="5"/>
  <c r="AR79" i="23"/>
  <c r="GD72" i="27"/>
  <c r="DE109" i="5"/>
  <c r="DE77" i="5"/>
  <c r="AW80" i="23"/>
  <c r="GI79" i="27"/>
  <c r="CQ30" i="5"/>
  <c r="DM15" i="23"/>
  <c r="DI15" i="23"/>
  <c r="DK46" i="27"/>
  <c r="DI11" i="27"/>
  <c r="AJ11" i="27" s="1"/>
  <c r="AK11" i="27" s="1"/>
  <c r="GE56" i="27"/>
  <c r="AK45" i="5"/>
  <c r="C46" i="7" s="1"/>
  <c r="DK59" i="27"/>
  <c r="DH84" i="27"/>
  <c r="GE15" i="27"/>
  <c r="GA30" i="27"/>
  <c r="DI90" i="27"/>
  <c r="AJ90" i="27" s="1"/>
  <c r="AK90" i="27" s="1"/>
  <c r="GC12" i="27"/>
  <c r="DK8" i="27"/>
  <c r="GF3" i="27"/>
  <c r="GE27" i="27"/>
  <c r="DK50" i="27"/>
  <c r="CY42" i="27"/>
  <c r="P41" i="28" s="1"/>
  <c r="R41" i="28" s="1"/>
  <c r="GR12" i="27"/>
  <c r="GF12" i="27" s="1"/>
  <c r="DJ46" i="27"/>
  <c r="DK40" i="23"/>
  <c r="GB76" i="27"/>
  <c r="DG60" i="5"/>
  <c r="AO126" i="5"/>
  <c r="DR107" i="23"/>
  <c r="CY59" i="23"/>
  <c r="AQ141" i="5"/>
  <c r="CX51" i="23"/>
  <c r="DQ37" i="23"/>
  <c r="DR111" i="23"/>
  <c r="FQ57" i="27"/>
  <c r="GR90" i="27"/>
  <c r="GF90" i="27" s="1"/>
  <c r="GJ103" i="27"/>
  <c r="DM107" i="5"/>
  <c r="DE4" i="5"/>
  <c r="AR164" i="5"/>
  <c r="DK61" i="23"/>
  <c r="GC81" i="27"/>
  <c r="DM94" i="5"/>
  <c r="AR95" i="23"/>
  <c r="AQ97" i="23"/>
  <c r="Q97" i="23" s="1"/>
  <c r="R97" i="23" s="1"/>
  <c r="DJ52" i="27"/>
  <c r="AS175" i="5"/>
  <c r="AL108" i="5"/>
  <c r="DG15" i="5"/>
  <c r="DD32" i="5"/>
  <c r="DR80" i="23"/>
  <c r="AP16" i="23"/>
  <c r="AM78" i="5"/>
  <c r="AN3" i="5"/>
  <c r="AN77" i="5"/>
  <c r="CS30" i="5"/>
  <c r="AG15" i="23"/>
  <c r="BS15" i="23" s="1"/>
  <c r="AT15" i="23" s="1"/>
  <c r="DK15" i="23"/>
  <c r="GH23" i="27"/>
  <c r="CW34" i="23"/>
  <c r="GF59" i="27"/>
  <c r="DG3" i="5"/>
  <c r="DK16" i="27"/>
  <c r="GF7" i="27"/>
  <c r="DL94" i="5"/>
  <c r="DK30" i="27"/>
  <c r="GD89" i="27"/>
  <c r="DN88" i="23"/>
  <c r="FS109" i="27"/>
  <c r="GR56" i="27"/>
  <c r="GF56" i="27" s="1"/>
  <c r="DO73" i="23"/>
  <c r="DR73" i="23"/>
  <c r="DP73" i="23"/>
  <c r="DQ73" i="23"/>
  <c r="GA20" i="27"/>
  <c r="GB30" i="27"/>
  <c r="DK90" i="27"/>
  <c r="DN81" i="23"/>
  <c r="DH50" i="27"/>
  <c r="GD38" i="27"/>
  <c r="DJ40" i="23"/>
  <c r="GR76" i="27"/>
  <c r="GF76" i="27" s="1"/>
  <c r="DR64" i="23"/>
  <c r="DR72" i="23"/>
  <c r="DG53" i="5"/>
  <c r="DH70" i="27"/>
  <c r="GJ108" i="27"/>
  <c r="GA94" i="27"/>
  <c r="AO141" i="5"/>
  <c r="FP59" i="27"/>
  <c r="GI29" i="27"/>
  <c r="CS40" i="5"/>
  <c r="DL82" i="23"/>
  <c r="DK94" i="5"/>
  <c r="AM108" i="5"/>
  <c r="AP164" i="5"/>
  <c r="DE32" i="5"/>
  <c r="DD10" i="5"/>
  <c r="AS109" i="23"/>
  <c r="DE56" i="5"/>
  <c r="CX66" i="23"/>
  <c r="GH56" i="27"/>
  <c r="AS78" i="23"/>
  <c r="FP57" i="27"/>
  <c r="FP109" i="27"/>
  <c r="DL15" i="23"/>
  <c r="FO109" i="27"/>
  <c r="GG49" i="27"/>
  <c r="GH49" i="27"/>
  <c r="DO6" i="23"/>
  <c r="DP6" i="23"/>
  <c r="V18" i="5"/>
  <c r="CS18" i="27"/>
  <c r="N21" i="6"/>
  <c r="AA18" i="23"/>
  <c r="Q44" i="23"/>
  <c r="R44" i="23" s="1"/>
  <c r="C45" i="8"/>
  <c r="GB57" i="27"/>
  <c r="DJ6" i="27"/>
  <c r="GI19" i="27"/>
  <c r="DJ69" i="27"/>
  <c r="DB80" i="23"/>
  <c r="AX80" i="23"/>
  <c r="DH43" i="27"/>
  <c r="GA50" i="27"/>
  <c r="GB12" i="27"/>
  <c r="FQ61" i="27"/>
  <c r="DK53" i="23"/>
  <c r="DU90" i="5"/>
  <c r="DI90" i="5" s="1"/>
  <c r="V16" i="12" s="1"/>
  <c r="W16" i="12" s="1"/>
  <c r="AR78" i="23"/>
  <c r="DI77" i="5"/>
  <c r="GR40" i="27"/>
  <c r="GF40" i="27" s="1"/>
  <c r="FS46" i="27"/>
  <c r="AM77" i="5"/>
  <c r="AO129" i="5"/>
  <c r="DR49" i="23"/>
  <c r="DF3" i="5"/>
  <c r="GB101" i="27"/>
  <c r="DR16" i="23"/>
  <c r="CX69" i="23"/>
  <c r="DL11" i="23"/>
  <c r="DH111" i="27"/>
  <c r="AB3" i="5"/>
  <c r="BN3" i="5" s="1"/>
  <c r="CW3" i="5" s="1"/>
  <c r="CX39" i="23"/>
  <c r="DQ78" i="23"/>
  <c r="AK33" i="5"/>
  <c r="C34" i="7" s="1"/>
  <c r="DK58" i="5"/>
  <c r="FS59" i="27"/>
  <c r="DR57" i="23"/>
  <c r="GJ109" i="27"/>
  <c r="DM29" i="5"/>
  <c r="GB77" i="27"/>
  <c r="DR24" i="23"/>
  <c r="DM88" i="23"/>
  <c r="FS10" i="27"/>
  <c r="DQ111" i="23"/>
  <c r="DF110" i="5"/>
  <c r="DJ11" i="27"/>
  <c r="DG56" i="5"/>
  <c r="AR171" i="5"/>
  <c r="DP50" i="23"/>
  <c r="DQ105" i="23"/>
  <c r="DG110" i="5"/>
  <c r="AM60" i="5"/>
  <c r="GC96" i="27"/>
  <c r="CQ20" i="5"/>
  <c r="GI109" i="27"/>
  <c r="GD101" i="27"/>
  <c r="FP60" i="27"/>
  <c r="AG17" i="23"/>
  <c r="BS17" i="23" s="1"/>
  <c r="AW17" i="23" s="1"/>
  <c r="DP23" i="23"/>
  <c r="DM42" i="23"/>
  <c r="DK48" i="5"/>
  <c r="N14" i="6"/>
  <c r="S14" i="6" s="1"/>
  <c r="F54" i="3" s="1"/>
  <c r="V55" i="5"/>
  <c r="CS55" i="27"/>
  <c r="AA55" i="23"/>
  <c r="GE8" i="27"/>
  <c r="DH69" i="27"/>
  <c r="GB50" i="27"/>
  <c r="GD12" i="27"/>
  <c r="GR61" i="27"/>
  <c r="GF61" i="27" s="1"/>
  <c r="CY59" i="27"/>
  <c r="P58" i="28" s="1"/>
  <c r="R58" i="28" s="1"/>
  <c r="FS30" i="27"/>
  <c r="GR6" i="27"/>
  <c r="GF6" i="27" s="1"/>
  <c r="FS16" i="27"/>
  <c r="AQ129" i="5"/>
  <c r="DF61" i="5"/>
  <c r="GC101" i="27"/>
  <c r="DI111" i="27"/>
  <c r="AJ111" i="27" s="1"/>
  <c r="AK111" i="27" s="1"/>
  <c r="FQ51" i="27"/>
  <c r="GJ81" i="27"/>
  <c r="CY94" i="23"/>
  <c r="DD91" i="5"/>
  <c r="V13" i="7" s="1"/>
  <c r="D50" i="33"/>
  <c r="GJ19" i="27"/>
  <c r="GJ95" i="27"/>
  <c r="CV63" i="23"/>
  <c r="DL61" i="23"/>
  <c r="DK10" i="27"/>
  <c r="DR35" i="23"/>
  <c r="DM12" i="5"/>
  <c r="DM27" i="5"/>
  <c r="DK42" i="23"/>
  <c r="DE110" i="5"/>
  <c r="DH11" i="27"/>
  <c r="GH36" i="27"/>
  <c r="DK62" i="5"/>
  <c r="DI16" i="23"/>
  <c r="DF78" i="5"/>
  <c r="DP105" i="23"/>
  <c r="DJ7" i="23"/>
  <c r="GH62" i="27"/>
  <c r="GH26" i="27"/>
  <c r="DL12" i="5"/>
  <c r="GD112" i="27"/>
  <c r="DZ17" i="23"/>
  <c r="DN17" i="23" s="1"/>
  <c r="DR30" i="23"/>
  <c r="DQ86" i="23"/>
  <c r="DZ42" i="23"/>
  <c r="DN42" i="23" s="1"/>
  <c r="GG103" i="27"/>
  <c r="GH103" i="27"/>
  <c r="GI103" i="27"/>
  <c r="FO61" i="27"/>
  <c r="GE38" i="27"/>
  <c r="DK6" i="27"/>
  <c r="FS69" i="27"/>
  <c r="DI69" i="27"/>
  <c r="AJ69" i="27" s="1"/>
  <c r="AK69" i="27" s="1"/>
  <c r="CS13" i="5"/>
  <c r="GA12" i="27"/>
  <c r="DJ53" i="23"/>
  <c r="FQ23" i="27"/>
  <c r="AP129" i="5"/>
  <c r="DM85" i="5"/>
  <c r="DL60" i="23"/>
  <c r="GJ79" i="27"/>
  <c r="AN99" i="5"/>
  <c r="DM16" i="5"/>
  <c r="CY69" i="23"/>
  <c r="DG78" i="5"/>
  <c r="GD60" i="27"/>
  <c r="FS111" i="27"/>
  <c r="GC98" i="27"/>
  <c r="CY39" i="23"/>
  <c r="AW42" i="23"/>
  <c r="DM92" i="5"/>
  <c r="GI36" i="27"/>
  <c r="AQ50" i="23"/>
  <c r="C51" i="8" s="1"/>
  <c r="AS87" i="23"/>
  <c r="GD51" i="27"/>
  <c r="GJ60" i="27"/>
  <c r="AK32" i="5"/>
  <c r="C33" i="7" s="1"/>
  <c r="DF56" i="5"/>
  <c r="DK60" i="23"/>
  <c r="AM30" i="5"/>
  <c r="GA51" i="27"/>
  <c r="GH19" i="27"/>
  <c r="AP8" i="23"/>
  <c r="DK18" i="5"/>
  <c r="DL56" i="23"/>
  <c r="CQ34" i="5"/>
  <c r="CV39" i="23"/>
  <c r="FO49" i="27"/>
  <c r="CT69" i="5"/>
  <c r="GJ35" i="27"/>
  <c r="FS95" i="27"/>
  <c r="GD56" i="27"/>
  <c r="CS80" i="5"/>
  <c r="V111" i="5"/>
  <c r="AA112" i="23"/>
  <c r="N11" i="6"/>
  <c r="S11" i="6" s="1"/>
  <c r="F112" i="3" s="1"/>
  <c r="CS113" i="27"/>
  <c r="DP103" i="23"/>
  <c r="DQ103" i="23"/>
  <c r="DD54" i="5"/>
  <c r="DE54" i="5"/>
  <c r="GC54" i="27"/>
  <c r="GA54" i="27"/>
  <c r="CW56" i="23"/>
  <c r="AL33" i="5"/>
  <c r="GD50" i="27"/>
  <c r="AN4" i="5"/>
  <c r="DR85" i="23"/>
  <c r="DK23" i="5"/>
  <c r="DO17" i="23"/>
  <c r="DP17" i="23"/>
  <c r="GD54" i="27"/>
  <c r="AT49" i="23"/>
  <c r="AU49" i="23"/>
  <c r="AV49" i="23"/>
  <c r="DJ88" i="27"/>
  <c r="DG88" i="27"/>
  <c r="DI88" i="27"/>
  <c r="AJ88" i="27" s="1"/>
  <c r="AK88" i="27" s="1"/>
  <c r="DH88" i="27"/>
  <c r="AL54" i="5"/>
  <c r="AK54" i="5"/>
  <c r="C55" i="7" s="1"/>
  <c r="DI6" i="5"/>
  <c r="DD60" i="5"/>
  <c r="CQ80" i="5"/>
  <c r="GG48" i="27"/>
  <c r="GH48" i="27"/>
  <c r="DJ54" i="27"/>
  <c r="FN49" i="27"/>
  <c r="AO42" i="23"/>
  <c r="AP42" i="23"/>
  <c r="AO96" i="23"/>
  <c r="AP96" i="23"/>
  <c r="FZ88" i="27"/>
  <c r="GB88" i="27"/>
  <c r="GC88" i="27"/>
  <c r="GA88" i="27"/>
  <c r="DR103" i="23"/>
  <c r="CV10" i="5"/>
  <c r="GD8" i="27"/>
  <c r="AM94" i="5"/>
  <c r="CR29" i="5"/>
  <c r="DQ79" i="23"/>
  <c r="AS111" i="23"/>
  <c r="DA40" i="23"/>
  <c r="DL87" i="23"/>
  <c r="DH42" i="23"/>
  <c r="DI42" i="23"/>
  <c r="DH96" i="23"/>
  <c r="DI96" i="23"/>
  <c r="DP34" i="23"/>
  <c r="DQ34" i="23"/>
  <c r="DR34" i="23"/>
  <c r="GH17" i="27"/>
  <c r="GG17" i="27"/>
  <c r="DG101" i="27"/>
  <c r="DI101" i="27"/>
  <c r="AJ101" i="27" s="1"/>
  <c r="AK101" i="27" s="1"/>
  <c r="DJ101" i="27"/>
  <c r="DH101" i="27"/>
  <c r="DC83" i="5"/>
  <c r="DD83" i="5"/>
  <c r="FZ17" i="27"/>
  <c r="GB17" i="27"/>
  <c r="GC17" i="27"/>
  <c r="GD17" i="27"/>
  <c r="GA17" i="27"/>
  <c r="V84" i="5"/>
  <c r="N19" i="6"/>
  <c r="S19" i="6" s="1"/>
  <c r="F84" i="3" s="1"/>
  <c r="AA85" i="23"/>
  <c r="CS85" i="27"/>
  <c r="GR8" i="27"/>
  <c r="GF8" i="27" s="1"/>
  <c r="GR38" i="27"/>
  <c r="GF38" i="27" s="1"/>
  <c r="GC57" i="27"/>
  <c r="DI6" i="27"/>
  <c r="AJ6" i="27" s="1"/>
  <c r="AK6" i="27" s="1"/>
  <c r="FS26" i="27"/>
  <c r="DK78" i="23"/>
  <c r="AL87" i="5"/>
  <c r="DJ43" i="27"/>
  <c r="DL23" i="5"/>
  <c r="GF100" i="27"/>
  <c r="GB8" i="27"/>
  <c r="GF42" i="27"/>
  <c r="CY82" i="27"/>
  <c r="P81" i="28" s="1"/>
  <c r="R81" i="28" s="1"/>
  <c r="GB25" i="27"/>
  <c r="CY76" i="27"/>
  <c r="EK76" i="27" s="1"/>
  <c r="GB100" i="27"/>
  <c r="AS126" i="5"/>
  <c r="AR126" i="5"/>
  <c r="DL70" i="23"/>
  <c r="AN10" i="5"/>
  <c r="FQ30" i="27"/>
  <c r="GD53" i="27"/>
  <c r="CV99" i="5"/>
  <c r="GC100" i="27"/>
  <c r="DM53" i="5"/>
  <c r="DK70" i="27"/>
  <c r="AM3" i="5"/>
  <c r="DE33" i="5"/>
  <c r="DR102" i="23"/>
  <c r="DR6" i="23"/>
  <c r="DQ102" i="23"/>
  <c r="CS42" i="5"/>
  <c r="CQ59" i="5"/>
  <c r="GJ18" i="27"/>
  <c r="CY57" i="23"/>
  <c r="GF45" i="27"/>
  <c r="GA93" i="27"/>
  <c r="CS89" i="5"/>
  <c r="GI62" i="27"/>
  <c r="GJ32" i="27"/>
  <c r="CT18" i="5"/>
  <c r="FQ60" i="27"/>
  <c r="CY63" i="23"/>
  <c r="CY99" i="23"/>
  <c r="GI97" i="27"/>
  <c r="FP30" i="27"/>
  <c r="GB82" i="27"/>
  <c r="GJ20" i="27"/>
  <c r="AQ72" i="23"/>
  <c r="Q72" i="23" s="1"/>
  <c r="R72" i="23" s="1"/>
  <c r="FS5" i="27"/>
  <c r="AS42" i="23"/>
  <c r="AL32" i="5"/>
  <c r="AQ111" i="23"/>
  <c r="FS96" i="27"/>
  <c r="FS50" i="27"/>
  <c r="W25" i="6"/>
  <c r="FP3" i="27"/>
  <c r="DG90" i="5"/>
  <c r="V18" i="10" s="1"/>
  <c r="W18" i="10" s="1"/>
  <c r="CR20" i="5"/>
  <c r="CX54" i="23"/>
  <c r="DR98" i="23"/>
  <c r="DL67" i="5"/>
  <c r="GC11" i="27"/>
  <c r="DC60" i="5"/>
  <c r="DE60" i="5"/>
  <c r="AK83" i="5"/>
  <c r="C84" i="7" s="1"/>
  <c r="AJ83" i="5"/>
  <c r="C84" i="6" s="1"/>
  <c r="DP86" i="23"/>
  <c r="DO86" i="23"/>
  <c r="DH60" i="27"/>
  <c r="DG60" i="27"/>
  <c r="DJ60" i="27"/>
  <c r="DI60" i="27"/>
  <c r="AJ60" i="27" s="1"/>
  <c r="AK60" i="27" s="1"/>
  <c r="DG17" i="27"/>
  <c r="DH17" i="27"/>
  <c r="FS17" i="27"/>
  <c r="DI17" i="27"/>
  <c r="AJ17" i="27" s="1"/>
  <c r="AK17" i="27" s="1"/>
  <c r="DK17" i="27"/>
  <c r="DJ17" i="27"/>
  <c r="FZ112" i="27"/>
  <c r="GA112" i="27"/>
  <c r="DK66" i="23"/>
  <c r="DL66" i="23"/>
  <c r="AP111" i="23"/>
  <c r="AO111" i="23"/>
  <c r="GA98" i="27"/>
  <c r="GB98" i="27"/>
  <c r="DI39" i="23"/>
  <c r="DH39" i="23"/>
  <c r="DJ39" i="23"/>
  <c r="AJ17" i="5"/>
  <c r="C18" i="6" s="1"/>
  <c r="AN17" i="5"/>
  <c r="AK17" i="5"/>
  <c r="C18" i="7" s="1"/>
  <c r="AL17" i="5"/>
  <c r="CV17" i="5"/>
  <c r="AM17" i="5"/>
  <c r="DK88" i="27"/>
  <c r="FS88" i="27"/>
  <c r="Q8" i="10"/>
  <c r="R7" i="10"/>
  <c r="Q46" i="3" s="1"/>
  <c r="AR111" i="23"/>
  <c r="DP95" i="23"/>
  <c r="DQ95" i="23"/>
  <c r="DR95" i="23"/>
  <c r="GD98" i="27"/>
  <c r="AP100" i="23"/>
  <c r="AO100" i="23"/>
  <c r="DK30" i="5"/>
  <c r="DL30" i="5"/>
  <c r="DJ30" i="5"/>
  <c r="DM30" i="5"/>
  <c r="GA101" i="27"/>
  <c r="DK43" i="27"/>
  <c r="AK103" i="5"/>
  <c r="C104" i="7" s="1"/>
  <c r="F104" i="7" s="1"/>
  <c r="AJ103" i="5"/>
  <c r="C104" i="6" s="1"/>
  <c r="AS117" i="5"/>
  <c r="AQ117" i="5"/>
  <c r="GA57" i="27"/>
  <c r="DH6" i="27"/>
  <c r="DJ26" i="27"/>
  <c r="DJ78" i="23"/>
  <c r="GE41" i="27"/>
  <c r="GC8" i="27"/>
  <c r="GR82" i="27"/>
  <c r="GF82" i="27" s="1"/>
  <c r="DM33" i="5"/>
  <c r="GC38" i="27"/>
  <c r="GA38" i="27"/>
  <c r="CV77" i="5"/>
  <c r="GD25" i="27"/>
  <c r="AP117" i="5"/>
  <c r="AS40" i="23"/>
  <c r="CV4" i="5"/>
  <c r="AQ126" i="5"/>
  <c r="FS92" i="27"/>
  <c r="CT64" i="5"/>
  <c r="DJ70" i="27"/>
  <c r="DM64" i="5"/>
  <c r="DG69" i="5"/>
  <c r="CY64" i="23"/>
  <c r="DH6" i="5"/>
  <c r="AL3" i="5"/>
  <c r="DN69" i="23"/>
  <c r="CT42" i="5"/>
  <c r="DK59" i="5"/>
  <c r="DP59" i="23"/>
  <c r="CT89" i="5"/>
  <c r="GJ57" i="27"/>
  <c r="CS18" i="5"/>
  <c r="GH97" i="27"/>
  <c r="AR61" i="23"/>
  <c r="DR20" i="23"/>
  <c r="DR79" i="23"/>
  <c r="CV30" i="5"/>
  <c r="DL95" i="23"/>
  <c r="CV99" i="23"/>
  <c r="DH96" i="27"/>
  <c r="DL3" i="23"/>
  <c r="DG37" i="5"/>
  <c r="AL77" i="5"/>
  <c r="CY54" i="23"/>
  <c r="GI35" i="27"/>
  <c r="CV87" i="5"/>
  <c r="CW68" i="23"/>
  <c r="DK110" i="5"/>
  <c r="DK39" i="5"/>
  <c r="AR117" i="5"/>
  <c r="GB11" i="27"/>
  <c r="Q79" i="23"/>
  <c r="R79" i="23" s="1"/>
  <c r="C79" i="8"/>
  <c r="GD91" i="27"/>
  <c r="GC91" i="27"/>
  <c r="FZ60" i="27"/>
  <c r="GC60" i="27"/>
  <c r="GB60" i="27"/>
  <c r="GG30" i="27"/>
  <c r="GI30" i="27"/>
  <c r="GA105" i="27"/>
  <c r="FZ105" i="27"/>
  <c r="DH111" i="23"/>
  <c r="DK111" i="23"/>
  <c r="DJ111" i="23"/>
  <c r="DI111" i="23"/>
  <c r="DL111" i="23"/>
  <c r="DJ98" i="27"/>
  <c r="DH98" i="27"/>
  <c r="DI98" i="27"/>
  <c r="AJ98" i="27" s="1"/>
  <c r="AK98" i="27" s="1"/>
  <c r="AQ39" i="23"/>
  <c r="AP39" i="23"/>
  <c r="AO39" i="23"/>
  <c r="DC17" i="5"/>
  <c r="DE17" i="5"/>
  <c r="DG17" i="5"/>
  <c r="DF17" i="5"/>
  <c r="DD17" i="5"/>
  <c r="FQ46" i="27"/>
  <c r="FO46" i="27"/>
  <c r="DJ85" i="5"/>
  <c r="DK85" i="5"/>
  <c r="DL85" i="5"/>
  <c r="GA39" i="27"/>
  <c r="FZ39" i="27"/>
  <c r="GB39" i="27"/>
  <c r="GD39" i="27"/>
  <c r="GC39" i="27"/>
  <c r="CW54" i="23"/>
  <c r="DI100" i="23"/>
  <c r="DH100" i="23"/>
  <c r="N7" i="6"/>
  <c r="S7" i="6" s="1"/>
  <c r="F107" i="3" s="1"/>
  <c r="CS108" i="27"/>
  <c r="AA107" i="23"/>
  <c r="V106" i="5"/>
  <c r="AR66" i="23"/>
  <c r="DM111" i="23"/>
  <c r="DZ111" i="23"/>
  <c r="DN111" i="23" s="1"/>
  <c r="AG111" i="23"/>
  <c r="BS111" i="23" s="1"/>
  <c r="AW111" i="23" s="1"/>
  <c r="AJ60" i="5"/>
  <c r="C61" i="6" s="1"/>
  <c r="AL60" i="5"/>
  <c r="AK60" i="5"/>
  <c r="C61" i="7" s="1"/>
  <c r="DI112" i="27"/>
  <c r="AJ112" i="27" s="1"/>
  <c r="AK112" i="27" s="1"/>
  <c r="DG112" i="27"/>
  <c r="DJ112" i="27"/>
  <c r="DH112" i="27"/>
  <c r="DI7" i="27"/>
  <c r="AJ7" i="27" s="1"/>
  <c r="AK7" i="27" s="1"/>
  <c r="FS7" i="27"/>
  <c r="DJ7" i="27"/>
  <c r="DK7" i="27"/>
  <c r="DH7" i="27"/>
  <c r="AP60" i="23"/>
  <c r="AQ60" i="23"/>
  <c r="AO60" i="23"/>
  <c r="DA66" i="23"/>
  <c r="AQ145" i="5"/>
  <c r="AO145" i="5"/>
  <c r="AP145" i="5"/>
  <c r="AS145" i="5"/>
  <c r="AR145" i="5"/>
  <c r="FQ43" i="27"/>
  <c r="FP43" i="27"/>
  <c r="GD57" i="27"/>
  <c r="GF91" i="27"/>
  <c r="DI43" i="27"/>
  <c r="AJ43" i="27" s="1"/>
  <c r="AK43" i="27" s="1"/>
  <c r="GI85" i="27"/>
  <c r="DM71" i="5"/>
  <c r="AM37" i="5"/>
  <c r="AO117" i="5"/>
  <c r="DM43" i="5"/>
  <c r="DK92" i="27"/>
  <c r="AL99" i="5"/>
  <c r="GD11" i="27"/>
  <c r="AK3" i="5"/>
  <c r="C4" i="7" s="1"/>
  <c r="DK112" i="27"/>
  <c r="GJ97" i="27"/>
  <c r="DM19" i="5"/>
  <c r="DL25" i="23"/>
  <c r="DR76" i="23"/>
  <c r="DM37" i="5"/>
  <c r="DL51" i="23"/>
  <c r="GF89" i="27"/>
  <c r="CW99" i="23"/>
  <c r="CQ42" i="5"/>
  <c r="DA109" i="23"/>
  <c r="CQ15" i="5"/>
  <c r="DK96" i="27"/>
  <c r="FQ3" i="27"/>
  <c r="CV3" i="5"/>
  <c r="CV37" i="5"/>
  <c r="DN15" i="23"/>
  <c r="FO60" i="27"/>
  <c r="GH18" i="27"/>
  <c r="CR18" i="5"/>
  <c r="CV57" i="23"/>
  <c r="FO34" i="27"/>
  <c r="S14" i="14" s="1"/>
  <c r="AD33" i="3" s="1"/>
  <c r="DG10" i="5"/>
  <c r="CX68" i="23"/>
  <c r="GA11" i="27"/>
  <c r="GB102" i="27"/>
  <c r="GC102" i="27"/>
  <c r="AN15" i="5"/>
  <c r="DH105" i="27"/>
  <c r="DG105" i="27"/>
  <c r="DI105" i="27"/>
  <c r="AJ105" i="27" s="1"/>
  <c r="AK105" i="27" s="1"/>
  <c r="DJ105" i="27"/>
  <c r="N24" i="6"/>
  <c r="V31" i="5"/>
  <c r="AA31" i="23"/>
  <c r="CS31" i="27"/>
  <c r="GD7" i="27"/>
  <c r="GB7" i="27"/>
  <c r="GA7" i="27"/>
  <c r="GC7" i="27"/>
  <c r="DJ60" i="23"/>
  <c r="DI60" i="23"/>
  <c r="DH60" i="23"/>
  <c r="DD103" i="5"/>
  <c r="V11" i="7" s="1"/>
  <c r="DC103" i="5"/>
  <c r="CV68" i="23"/>
  <c r="DJ39" i="27"/>
  <c r="DI39" i="27"/>
  <c r="AJ39" i="27" s="1"/>
  <c r="AK39" i="27" s="1"/>
  <c r="FS39" i="27"/>
  <c r="DK39" i="27"/>
  <c r="DG39" i="27"/>
  <c r="DH39" i="27"/>
  <c r="FO43" i="27"/>
  <c r="DC84" i="5"/>
  <c r="V19" i="6" s="1"/>
  <c r="AM15" i="5"/>
  <c r="FP46" i="27"/>
  <c r="DH79" i="5"/>
  <c r="AB79" i="5"/>
  <c r="BN79" i="5" s="1"/>
  <c r="DU79" i="5"/>
  <c r="DI79" i="5" s="1"/>
  <c r="DH77" i="23"/>
  <c r="DI77" i="23"/>
  <c r="DL104" i="5"/>
  <c r="DM104" i="5"/>
  <c r="DK104" i="5"/>
  <c r="V15" i="14" s="1"/>
  <c r="W15" i="14" s="1"/>
  <c r="DL109" i="5"/>
  <c r="DK84" i="23"/>
  <c r="DJ84" i="23"/>
  <c r="DL84" i="23"/>
  <c r="GI73" i="27"/>
  <c r="GH73" i="27"/>
  <c r="GJ73" i="27"/>
  <c r="DO36" i="23"/>
  <c r="DP36" i="23"/>
  <c r="V104" i="5"/>
  <c r="CS106" i="27"/>
  <c r="N20" i="6"/>
  <c r="AA105" i="23"/>
  <c r="DI56" i="27"/>
  <c r="AJ56" i="27" s="1"/>
  <c r="AK56" i="27" s="1"/>
  <c r="FS56" i="27"/>
  <c r="DJ56" i="27"/>
  <c r="DK56" i="27"/>
  <c r="DH56" i="27"/>
  <c r="DG56" i="27"/>
  <c r="GC20" i="27"/>
  <c r="AN87" i="5"/>
  <c r="FS43" i="27"/>
  <c r="DK57" i="27"/>
  <c r="GJ85" i="27"/>
  <c r="GJ15" i="27"/>
  <c r="DZ91" i="23"/>
  <c r="DN91" i="23" s="1"/>
  <c r="GD69" i="27"/>
  <c r="DU80" i="5"/>
  <c r="DI80" i="5" s="1"/>
  <c r="GB46" i="27"/>
  <c r="DG77" i="5"/>
  <c r="GI83" i="27"/>
  <c r="DL14" i="5"/>
  <c r="AN37" i="5"/>
  <c r="CX38" i="23"/>
  <c r="GB111" i="27"/>
  <c r="CY15" i="23"/>
  <c r="DH109" i="27"/>
  <c r="DR53" i="23"/>
  <c r="AP172" i="5"/>
  <c r="AB68" i="5"/>
  <c r="BN68" i="5" s="1"/>
  <c r="AR68" i="5" s="1"/>
  <c r="DQ98" i="23"/>
  <c r="DM83" i="5"/>
  <c r="AB14" i="5"/>
  <c r="BN14" i="5" s="1"/>
  <c r="AO14" i="5" s="1"/>
  <c r="AN8" i="5"/>
  <c r="DE66" i="5"/>
  <c r="CT98" i="5"/>
  <c r="DK9" i="5"/>
  <c r="AP72" i="23"/>
  <c r="DE94" i="5"/>
  <c r="CQ69" i="5"/>
  <c r="FN76" i="27"/>
  <c r="GH50" i="27"/>
  <c r="FN6" i="27"/>
  <c r="DC68" i="5"/>
  <c r="DD68" i="5"/>
  <c r="DJ103" i="5"/>
  <c r="V6" i="13" s="1"/>
  <c r="W6" i="13" s="1"/>
  <c r="DL103" i="5"/>
  <c r="DK103" i="5"/>
  <c r="V4" i="14" s="1"/>
  <c r="W4" i="14" s="1"/>
  <c r="CW18" i="23"/>
  <c r="CY18" i="23"/>
  <c r="DO42" i="23"/>
  <c r="DP42" i="23"/>
  <c r="DT104" i="27"/>
  <c r="ET104" i="27"/>
  <c r="AL83" i="5"/>
  <c r="AN83" i="5"/>
  <c r="CV83" i="5"/>
  <c r="AM83" i="5"/>
  <c r="DK8" i="5"/>
  <c r="DL8" i="5"/>
  <c r="DM8" i="5"/>
  <c r="DJ35" i="5"/>
  <c r="V21" i="13" s="1"/>
  <c r="W21" i="13" s="1"/>
  <c r="DK35" i="5"/>
  <c r="V16" i="14" s="1"/>
  <c r="W16" i="14" s="1"/>
  <c r="DM103" i="5"/>
  <c r="DA17" i="23"/>
  <c r="AS17" i="23"/>
  <c r="DJ29" i="5"/>
  <c r="DK29" i="5"/>
  <c r="V5" i="14" s="1"/>
  <c r="W5" i="14" s="1"/>
  <c r="DL29" i="5"/>
  <c r="DI3" i="23"/>
  <c r="DH3" i="23"/>
  <c r="DK3" i="23"/>
  <c r="DJ3" i="23"/>
  <c r="AK48" i="5"/>
  <c r="C49" i="7" s="1"/>
  <c r="F49" i="7" s="1"/>
  <c r="AJ48" i="5"/>
  <c r="C49" i="6" s="1"/>
  <c r="AJ89" i="5"/>
  <c r="C90" i="6" s="1"/>
  <c r="AK89" i="5"/>
  <c r="C90" i="7" s="1"/>
  <c r="AK11" i="5"/>
  <c r="C12" i="7" s="1"/>
  <c r="AL11" i="5"/>
  <c r="AM11" i="5"/>
  <c r="GA41" i="27"/>
  <c r="FZ41" i="27"/>
  <c r="GC41" i="27"/>
  <c r="GD41" i="27"/>
  <c r="DH3" i="27"/>
  <c r="DJ3" i="27"/>
  <c r="DI3" i="27"/>
  <c r="AJ3" i="27" s="1"/>
  <c r="AK3" i="27" s="1"/>
  <c r="DG3" i="27"/>
  <c r="DG77" i="27"/>
  <c r="DI77" i="27"/>
  <c r="AJ77" i="27" s="1"/>
  <c r="AK77" i="27" s="1"/>
  <c r="DH77" i="27"/>
  <c r="DJ77" i="27"/>
  <c r="FS77" i="27"/>
  <c r="DK77" i="27"/>
  <c r="DH56" i="23"/>
  <c r="DJ56" i="23"/>
  <c r="DK56" i="23"/>
  <c r="DI56" i="23"/>
  <c r="DL60" i="5"/>
  <c r="DD90" i="5"/>
  <c r="DF90" i="5"/>
  <c r="DE90" i="5"/>
  <c r="GH60" i="27"/>
  <c r="GI60" i="27"/>
  <c r="AO90" i="23"/>
  <c r="AP90" i="23"/>
  <c r="DD56" i="5"/>
  <c r="GG42" i="27"/>
  <c r="GH42" i="27"/>
  <c r="AK80" i="5"/>
  <c r="C81" i="7" s="1"/>
  <c r="AJ80" i="5"/>
  <c r="C81" i="6" s="1"/>
  <c r="AU42" i="23"/>
  <c r="AV42" i="23"/>
  <c r="DF83" i="5"/>
  <c r="DE83" i="5"/>
  <c r="DG83" i="5"/>
  <c r="GE80" i="27"/>
  <c r="GR80" i="27"/>
  <c r="GF80" i="27" s="1"/>
  <c r="CY80" i="27"/>
  <c r="AJ79" i="5"/>
  <c r="C80" i="6" s="1"/>
  <c r="AL79" i="5"/>
  <c r="CV79" i="5"/>
  <c r="AN79" i="5"/>
  <c r="AK79" i="5"/>
  <c r="C80" i="7" s="1"/>
  <c r="AM79" i="5"/>
  <c r="DG81" i="27"/>
  <c r="FS81" i="27"/>
  <c r="DH81" i="27"/>
  <c r="DK81" i="27"/>
  <c r="DI81" i="27"/>
  <c r="AJ81" i="27" s="1"/>
  <c r="AK81" i="27" s="1"/>
  <c r="DJ81" i="27"/>
  <c r="AR11" i="23"/>
  <c r="AQ11" i="23"/>
  <c r="AP11" i="23"/>
  <c r="FZ80" i="27"/>
  <c r="GB80" i="27"/>
  <c r="GA80" i="27"/>
  <c r="GC80" i="27"/>
  <c r="GD80" i="27"/>
  <c r="DC89" i="5"/>
  <c r="DD89" i="5"/>
  <c r="AR154" i="5"/>
  <c r="AO154" i="5"/>
  <c r="AP154" i="5"/>
  <c r="AQ154" i="5"/>
  <c r="AS154" i="5"/>
  <c r="DH41" i="27"/>
  <c r="DI41" i="27"/>
  <c r="AJ41" i="27" s="1"/>
  <c r="AK41" i="27" s="1"/>
  <c r="DJ41" i="27"/>
  <c r="DG41" i="27"/>
  <c r="FS41" i="27"/>
  <c r="DK41" i="27"/>
  <c r="AO56" i="23"/>
  <c r="AP56" i="23"/>
  <c r="AQ56" i="23"/>
  <c r="AR56" i="23"/>
  <c r="GB20" i="27"/>
  <c r="AM87" i="5"/>
  <c r="DI57" i="27"/>
  <c r="AJ57" i="27" s="1"/>
  <c r="AK57" i="27" s="1"/>
  <c r="GI38" i="27"/>
  <c r="GH85" i="27"/>
  <c r="GI8" i="27"/>
  <c r="GC69" i="27"/>
  <c r="DH80" i="5"/>
  <c r="AQ78" i="23"/>
  <c r="C78" i="8" s="1"/>
  <c r="GR30" i="27"/>
  <c r="GF30" i="27" s="1"/>
  <c r="GC46" i="27"/>
  <c r="GH83" i="27"/>
  <c r="GR20" i="27"/>
  <c r="GF20" i="27" s="1"/>
  <c r="GJ4" i="27"/>
  <c r="CY38" i="23"/>
  <c r="GD111" i="27"/>
  <c r="DF37" i="5"/>
  <c r="CX15" i="23"/>
  <c r="DK109" i="27"/>
  <c r="DF10" i="5"/>
  <c r="FP17" i="27"/>
  <c r="GR110" i="27"/>
  <c r="GF110" i="27" s="1"/>
  <c r="AS172" i="5"/>
  <c r="DM95" i="5"/>
  <c r="DU68" i="5"/>
  <c r="DI68" i="5" s="1"/>
  <c r="DM93" i="5"/>
  <c r="DL83" i="5"/>
  <c r="DR19" i="23"/>
  <c r="FO51" i="27"/>
  <c r="DR81" i="23"/>
  <c r="AK91" i="5"/>
  <c r="C92" i="7" s="1"/>
  <c r="F92" i="7" s="1"/>
  <c r="AB92" i="23" s="1"/>
  <c r="CQ12" i="5"/>
  <c r="GJ112" i="27"/>
  <c r="DM20" i="5"/>
  <c r="DF66" i="5"/>
  <c r="GB92" i="27"/>
  <c r="DA56" i="23"/>
  <c r="DR60" i="23"/>
  <c r="CY76" i="23"/>
  <c r="DM60" i="5"/>
  <c r="AS72" i="23"/>
  <c r="DM109" i="5"/>
  <c r="DF94" i="5"/>
  <c r="DL109" i="23"/>
  <c r="FN91" i="27"/>
  <c r="AJ68" i="5"/>
  <c r="C69" i="6" s="1"/>
  <c r="AK68" i="5"/>
  <c r="C69" i="7" s="1"/>
  <c r="FZ72" i="27"/>
  <c r="GB72" i="27"/>
  <c r="GA72" i="27"/>
  <c r="AJ76" i="5"/>
  <c r="C77" i="6" s="1"/>
  <c r="AK76" i="5"/>
  <c r="C77" i="7" s="1"/>
  <c r="DJ73" i="5"/>
  <c r="V14" i="13" s="1"/>
  <c r="W14" i="13" s="1"/>
  <c r="DK73" i="5"/>
  <c r="FO57" i="27"/>
  <c r="DH38" i="23"/>
  <c r="DI38" i="23"/>
  <c r="AO69" i="23"/>
  <c r="DA69" i="23"/>
  <c r="AR69" i="23"/>
  <c r="AS69" i="23"/>
  <c r="AQ69" i="23"/>
  <c r="AP69" i="23"/>
  <c r="DM84" i="23"/>
  <c r="AG84" i="23"/>
  <c r="BS84" i="23" s="1"/>
  <c r="DB84" i="23" s="1"/>
  <c r="DZ84" i="23"/>
  <c r="DN84" i="23" s="1"/>
  <c r="AO80" i="23"/>
  <c r="AP80" i="23"/>
  <c r="AQ80" i="23"/>
  <c r="AR80" i="23"/>
  <c r="AS80" i="23"/>
  <c r="DA80" i="23"/>
  <c r="DC41" i="5"/>
  <c r="DD41" i="5"/>
  <c r="CW57" i="23"/>
  <c r="AR3" i="23"/>
  <c r="AQ3" i="23"/>
  <c r="AP3" i="23"/>
  <c r="AO3" i="23"/>
  <c r="DC48" i="5"/>
  <c r="DD48" i="5"/>
  <c r="V20" i="7" s="1"/>
  <c r="DP60" i="23"/>
  <c r="DQ60" i="23"/>
  <c r="CY30" i="23"/>
  <c r="GJ100" i="27"/>
  <c r="DH83" i="5"/>
  <c r="AB83" i="5"/>
  <c r="BN83" i="5" s="1"/>
  <c r="DU83" i="5"/>
  <c r="DI83" i="5" s="1"/>
  <c r="DD11" i="5"/>
  <c r="DF11" i="5"/>
  <c r="DE11" i="5"/>
  <c r="GG105" i="27"/>
  <c r="GH105" i="27"/>
  <c r="FZ77" i="27"/>
  <c r="GA77" i="27"/>
  <c r="DC71" i="5"/>
  <c r="DD71" i="5"/>
  <c r="DE71" i="5"/>
  <c r="AL90" i="5"/>
  <c r="AM90" i="5"/>
  <c r="AK90" i="5"/>
  <c r="C91" i="7" s="1"/>
  <c r="DH90" i="23"/>
  <c r="DI90" i="23"/>
  <c r="DP57" i="23"/>
  <c r="DQ57" i="23"/>
  <c r="DO57" i="23"/>
  <c r="DK67" i="5"/>
  <c r="DM67" i="5"/>
  <c r="DJ42" i="5"/>
  <c r="DK42" i="5"/>
  <c r="DQ94" i="23"/>
  <c r="DQ68" i="23"/>
  <c r="DP68" i="23"/>
  <c r="GH111" i="27"/>
  <c r="GJ111" i="27"/>
  <c r="GI111" i="27"/>
  <c r="AK56" i="5"/>
  <c r="C57" i="7" s="1"/>
  <c r="AJ56" i="5"/>
  <c r="C57" i="6" s="1"/>
  <c r="AP41" i="23"/>
  <c r="AO41" i="23"/>
  <c r="GD92" i="27"/>
  <c r="GC3" i="27"/>
  <c r="GB3" i="27"/>
  <c r="GA3" i="27"/>
  <c r="FZ3" i="27"/>
  <c r="DK72" i="5"/>
  <c r="DM72" i="5"/>
  <c r="DL72" i="5"/>
  <c r="GD20" i="27"/>
  <c r="DH57" i="27"/>
  <c r="GJ38" i="27"/>
  <c r="GA69" i="27"/>
  <c r="DA78" i="23"/>
  <c r="GA46" i="27"/>
  <c r="GJ83" i="27"/>
  <c r="AR53" i="23"/>
  <c r="GI15" i="27"/>
  <c r="FO17" i="27"/>
  <c r="AO172" i="5"/>
  <c r="DL4" i="5"/>
  <c r="DL81" i="5"/>
  <c r="FP51" i="27"/>
  <c r="GI4" i="27"/>
  <c r="GI99" i="27"/>
  <c r="GH58" i="27"/>
  <c r="CT12" i="5"/>
  <c r="DG66" i="5"/>
  <c r="GC92" i="27"/>
  <c r="AS56" i="23"/>
  <c r="AR72" i="23"/>
  <c r="GA52" i="27"/>
  <c r="GD3" i="27"/>
  <c r="CR69" i="5"/>
  <c r="CW15" i="23"/>
  <c r="FP20" i="27"/>
  <c r="DI93" i="23"/>
  <c r="FO84" i="27"/>
  <c r="AL109" i="5"/>
  <c r="CX76" i="23"/>
  <c r="DG72" i="27"/>
  <c r="FS72" i="27"/>
  <c r="DJ72" i="27"/>
  <c r="DK72" i="27"/>
  <c r="DI72" i="27"/>
  <c r="AJ72" i="27" s="1"/>
  <c r="AK72" i="27" s="1"/>
  <c r="DH72" i="27"/>
  <c r="DC76" i="5"/>
  <c r="DD76" i="5"/>
  <c r="GG35" i="27"/>
  <c r="GH35" i="27"/>
  <c r="DJ92" i="27"/>
  <c r="DI92" i="27"/>
  <c r="AJ92" i="27" s="1"/>
  <c r="AK92" i="27" s="1"/>
  <c r="DH92" i="27"/>
  <c r="AP77" i="23"/>
  <c r="AO77" i="23"/>
  <c r="AP153" i="5"/>
  <c r="AR153" i="5"/>
  <c r="AQ153" i="5"/>
  <c r="AS153" i="5"/>
  <c r="AO153" i="5"/>
  <c r="DD80" i="5"/>
  <c r="DC80" i="5"/>
  <c r="AO38" i="23"/>
  <c r="AP38" i="23"/>
  <c r="DH69" i="23"/>
  <c r="DK69" i="23"/>
  <c r="DL69" i="23"/>
  <c r="DI69" i="23"/>
  <c r="DJ69" i="23"/>
  <c r="CX18" i="23"/>
  <c r="DR68" i="23"/>
  <c r="DC79" i="5"/>
  <c r="DD79" i="5"/>
  <c r="DG79" i="5"/>
  <c r="DO35" i="23"/>
  <c r="DP35" i="23"/>
  <c r="GA81" i="27"/>
  <c r="FZ81" i="27"/>
  <c r="DK11" i="23"/>
  <c r="DJ11" i="23"/>
  <c r="DI11" i="23"/>
  <c r="DH80" i="23"/>
  <c r="DI80" i="23"/>
  <c r="DJ80" i="23"/>
  <c r="DL80" i="23"/>
  <c r="DK80" i="23"/>
  <c r="GJ68" i="27"/>
  <c r="GI68" i="27"/>
  <c r="GH68" i="27"/>
  <c r="AJ41" i="5"/>
  <c r="C42" i="6" s="1"/>
  <c r="AK41" i="5"/>
  <c r="C42" i="7" s="1"/>
  <c r="AO134" i="5"/>
  <c r="AR134" i="5"/>
  <c r="AP134" i="5"/>
  <c r="AS134" i="5"/>
  <c r="AQ134" i="5"/>
  <c r="DH41" i="23"/>
  <c r="DI41" i="23"/>
  <c r="DH80" i="27"/>
  <c r="FS80" i="27"/>
  <c r="DJ80" i="27"/>
  <c r="DI80" i="27"/>
  <c r="AJ80" i="27" s="1"/>
  <c r="AK80" i="27" s="1"/>
  <c r="DG80" i="27"/>
  <c r="DK80" i="27"/>
  <c r="CX30" i="23"/>
  <c r="DR8" i="23"/>
  <c r="DP8" i="23"/>
  <c r="DQ8" i="23"/>
  <c r="AQ84" i="23"/>
  <c r="AR84" i="23"/>
  <c r="DA84" i="23"/>
  <c r="AS84" i="23"/>
  <c r="GG57" i="27"/>
  <c r="GH57" i="27"/>
  <c r="GI57" i="27"/>
  <c r="AJ71" i="5"/>
  <c r="C72" i="6" s="1"/>
  <c r="AK71" i="5"/>
  <c r="C72" i="7" s="1"/>
  <c r="AL71" i="5"/>
  <c r="GA56" i="27"/>
  <c r="FZ56" i="27"/>
  <c r="GC56" i="27"/>
  <c r="GB56" i="27"/>
  <c r="DZ27" i="23"/>
  <c r="DN27" i="23" s="1"/>
  <c r="DM27" i="23"/>
  <c r="AG27" i="23"/>
  <c r="BS27" i="23" s="1"/>
  <c r="DH14" i="23"/>
  <c r="DI14" i="23"/>
  <c r="DJ14" i="23"/>
  <c r="AO51" i="23"/>
  <c r="AR51" i="23"/>
  <c r="AQ51" i="23"/>
  <c r="AP51" i="23"/>
  <c r="DJ41" i="5"/>
  <c r="DM41" i="5"/>
  <c r="DK41" i="5"/>
  <c r="DL41" i="5"/>
  <c r="FP100" i="27"/>
  <c r="AQ88" i="23"/>
  <c r="DA88" i="23"/>
  <c r="AS88" i="23"/>
  <c r="AR88" i="23"/>
  <c r="DZ30" i="23"/>
  <c r="DN30" i="23" s="1"/>
  <c r="AG30" i="23"/>
  <c r="BS30" i="23" s="1"/>
  <c r="DM30" i="23"/>
  <c r="GG41" i="27"/>
  <c r="GH41" i="27"/>
  <c r="GJ41" i="27"/>
  <c r="GI41" i="27"/>
  <c r="DU42" i="5"/>
  <c r="DI42" i="5" s="1"/>
  <c r="AB42" i="5"/>
  <c r="BN42" i="5" s="1"/>
  <c r="AS42" i="5" s="1"/>
  <c r="DH42" i="5"/>
  <c r="AJ30" i="5"/>
  <c r="C31" i="6" s="1"/>
  <c r="AK30" i="5"/>
  <c r="C31" i="7" s="1"/>
  <c r="AN30" i="5"/>
  <c r="DD47" i="5"/>
  <c r="DE47" i="5"/>
  <c r="DR50" i="23"/>
  <c r="DO50" i="23"/>
  <c r="DQ50" i="23"/>
  <c r="DC5" i="5"/>
  <c r="DD5" i="5"/>
  <c r="CS98" i="5"/>
  <c r="DE5" i="5"/>
  <c r="DC81" i="5"/>
  <c r="DE81" i="5"/>
  <c r="DG81" i="5"/>
  <c r="DF81" i="5"/>
  <c r="DM50" i="5"/>
  <c r="DK50" i="5"/>
  <c r="DJ50" i="5"/>
  <c r="DL50" i="5"/>
  <c r="Q101" i="23"/>
  <c r="R101" i="23" s="1"/>
  <c r="C101" i="8"/>
  <c r="DR61" i="23"/>
  <c r="DP61" i="23"/>
  <c r="DQ61" i="23"/>
  <c r="GE72" i="27"/>
  <c r="CY72" i="27"/>
  <c r="GR72" i="27"/>
  <c r="GF72" i="27" s="1"/>
  <c r="DJ45" i="23"/>
  <c r="DL45" i="23"/>
  <c r="DK45" i="23"/>
  <c r="DK45" i="27"/>
  <c r="FS45" i="27"/>
  <c r="GB97" i="27"/>
  <c r="GA97" i="27"/>
  <c r="GC97" i="27"/>
  <c r="GD97" i="27"/>
  <c r="AQ32" i="23"/>
  <c r="AO32" i="23"/>
  <c r="AP32" i="23"/>
  <c r="DU57" i="5"/>
  <c r="DI57" i="5" s="1"/>
  <c r="AB57" i="5"/>
  <c r="BN57" i="5" s="1"/>
  <c r="CW57" i="5" s="1"/>
  <c r="DH57" i="5"/>
  <c r="DF71" i="5"/>
  <c r="DG71" i="5"/>
  <c r="DG42" i="5"/>
  <c r="DE42" i="5"/>
  <c r="DF42" i="5"/>
  <c r="GA74" i="27"/>
  <c r="DZ96" i="23"/>
  <c r="DN96" i="23" s="1"/>
  <c r="AG96" i="23"/>
  <c r="BS96" i="23" s="1"/>
  <c r="DB96" i="23" s="1"/>
  <c r="DM96" i="23"/>
  <c r="AL30" i="5"/>
  <c r="AO171" i="5"/>
  <c r="AB81" i="5"/>
  <c r="BN81" i="5" s="1"/>
  <c r="AO81" i="5" s="1"/>
  <c r="DU81" i="5"/>
  <c r="DI81" i="5" s="1"/>
  <c r="DH81" i="5"/>
  <c r="GA5" i="27"/>
  <c r="GB5" i="27"/>
  <c r="FZ5" i="27"/>
  <c r="DJ93" i="5"/>
  <c r="DL93" i="5"/>
  <c r="DK93" i="5"/>
  <c r="DK43" i="23"/>
  <c r="DJ43" i="23"/>
  <c r="GE97" i="27"/>
  <c r="CY97" i="27"/>
  <c r="GR97" i="27"/>
  <c r="GF97" i="27" s="1"/>
  <c r="T51" i="3"/>
  <c r="V51" i="3" s="1"/>
  <c r="AX51" i="3" s="1"/>
  <c r="T7" i="11"/>
  <c r="DH45" i="5"/>
  <c r="DU45" i="5"/>
  <c r="DI45" i="5" s="1"/>
  <c r="AB45" i="5"/>
  <c r="BN45" i="5" s="1"/>
  <c r="AQ45" i="5" s="1"/>
  <c r="AB7" i="5"/>
  <c r="BN7" i="5" s="1"/>
  <c r="DU7" i="5"/>
  <c r="DI7" i="5" s="1"/>
  <c r="DH7" i="5"/>
  <c r="DC93" i="5"/>
  <c r="DD93" i="5"/>
  <c r="DE93" i="5"/>
  <c r="AR96" i="23"/>
  <c r="AS96" i="23"/>
  <c r="DA96" i="23"/>
  <c r="GH33" i="27"/>
  <c r="GG33" i="27"/>
  <c r="GI33" i="27"/>
  <c r="AO57" i="23"/>
  <c r="AQ57" i="23"/>
  <c r="AP57" i="23"/>
  <c r="AR57" i="23"/>
  <c r="AS57" i="23"/>
  <c r="DA57" i="23"/>
  <c r="DJ74" i="5"/>
  <c r="DL74" i="5"/>
  <c r="DK74" i="5"/>
  <c r="DM74" i="5"/>
  <c r="AK44" i="5"/>
  <c r="C45" i="7" s="1"/>
  <c r="AL44" i="5"/>
  <c r="AR30" i="23"/>
  <c r="DA30" i="23"/>
  <c r="AO30" i="23"/>
  <c r="AS30" i="23"/>
  <c r="AQ30" i="23"/>
  <c r="AP30" i="23"/>
  <c r="AQ47" i="23"/>
  <c r="AP47" i="23"/>
  <c r="AJ77" i="5"/>
  <c r="C78" i="6" s="1"/>
  <c r="AK77" i="5"/>
  <c r="C78" i="7" s="1"/>
  <c r="AM45" i="5"/>
  <c r="AL45" i="5"/>
  <c r="AN45" i="5"/>
  <c r="CV45" i="5"/>
  <c r="FZ51" i="27"/>
  <c r="GB51" i="27"/>
  <c r="GC51" i="27"/>
  <c r="DC7" i="5"/>
  <c r="DE7" i="5"/>
  <c r="DF7" i="5"/>
  <c r="DD7" i="5"/>
  <c r="DG7" i="5"/>
  <c r="DQ75" i="23"/>
  <c r="DO75" i="23"/>
  <c r="DR75" i="23"/>
  <c r="DP75" i="23"/>
  <c r="DK76" i="5"/>
  <c r="DL76" i="5"/>
  <c r="FZ58" i="27"/>
  <c r="DH7" i="23"/>
  <c r="DK7" i="23"/>
  <c r="DL7" i="23"/>
  <c r="DI7" i="23"/>
  <c r="GA47" i="27"/>
  <c r="GB47" i="27"/>
  <c r="GG27" i="27"/>
  <c r="GH27" i="27"/>
  <c r="GI27" i="27"/>
  <c r="GI20" i="27"/>
  <c r="GH20" i="27"/>
  <c r="GG20" i="27"/>
  <c r="GD82" i="27"/>
  <c r="GC82" i="27"/>
  <c r="AO94" i="23"/>
  <c r="AP94" i="23"/>
  <c r="AQ94" i="23"/>
  <c r="AO14" i="23"/>
  <c r="AQ14" i="23"/>
  <c r="AP14" i="23"/>
  <c r="DH51" i="23"/>
  <c r="DK51" i="23"/>
  <c r="DJ51" i="23"/>
  <c r="DM57" i="23"/>
  <c r="AG57" i="23"/>
  <c r="BS57" i="23" s="1"/>
  <c r="AX57" i="23" s="1"/>
  <c r="DZ57" i="23"/>
  <c r="DN57" i="23" s="1"/>
  <c r="FQ100" i="27"/>
  <c r="DG50" i="5"/>
  <c r="DC50" i="5"/>
  <c r="DE50" i="5"/>
  <c r="DD50" i="5"/>
  <c r="DF50" i="5"/>
  <c r="DJ89" i="5"/>
  <c r="DK89" i="5"/>
  <c r="GI3" i="27"/>
  <c r="GH3" i="27"/>
  <c r="GJ3" i="27"/>
  <c r="DM7" i="23"/>
  <c r="DZ7" i="23"/>
  <c r="DN7" i="23" s="1"/>
  <c r="AG7" i="23"/>
  <c r="BS7" i="23" s="1"/>
  <c r="CQ98" i="5"/>
  <c r="DD81" i="5"/>
  <c r="AJ81" i="5"/>
  <c r="C82" i="6" s="1"/>
  <c r="CV81" i="5"/>
  <c r="AN81" i="5"/>
  <c r="AM81" i="5"/>
  <c r="AK81" i="5"/>
  <c r="C82" i="7" s="1"/>
  <c r="AL81" i="5"/>
  <c r="DO12" i="23"/>
  <c r="DP12" i="23"/>
  <c r="DR12" i="23"/>
  <c r="DQ12" i="23"/>
  <c r="AL66" i="5"/>
  <c r="AM66" i="5"/>
  <c r="AK66" i="5"/>
  <c r="C67" i="7" s="1"/>
  <c r="CV66" i="5"/>
  <c r="AN66" i="5"/>
  <c r="DA45" i="23"/>
  <c r="AR45" i="23"/>
  <c r="AS45" i="23"/>
  <c r="AQ45" i="23"/>
  <c r="CS84" i="5"/>
  <c r="FS97" i="27"/>
  <c r="DH97" i="27"/>
  <c r="DI97" i="27"/>
  <c r="AJ97" i="27" s="1"/>
  <c r="AK97" i="27" s="1"/>
  <c r="DJ97" i="27"/>
  <c r="DK97" i="27"/>
  <c r="DI32" i="23"/>
  <c r="DJ32" i="23"/>
  <c r="V17" i="8" s="1"/>
  <c r="DH32" i="23"/>
  <c r="DO33" i="23"/>
  <c r="DQ33" i="23"/>
  <c r="DP33" i="23"/>
  <c r="DR33" i="23"/>
  <c r="CV71" i="5"/>
  <c r="AM71" i="5"/>
  <c r="AN71" i="5"/>
  <c r="GB44" i="27"/>
  <c r="GA44" i="27"/>
  <c r="GD44" i="27"/>
  <c r="GC44" i="27"/>
  <c r="DH70" i="23"/>
  <c r="DK70" i="23"/>
  <c r="DI70" i="23"/>
  <c r="DJ70" i="23"/>
  <c r="AS3" i="23"/>
  <c r="DA3" i="23"/>
  <c r="GG37" i="27"/>
  <c r="GI37" i="27"/>
  <c r="GH37" i="27"/>
  <c r="FO6" i="27"/>
  <c r="DC94" i="5"/>
  <c r="DG94" i="5"/>
  <c r="FN20" i="27"/>
  <c r="DM78" i="5"/>
  <c r="DL78" i="5"/>
  <c r="V4" i="15" s="1"/>
  <c r="W4" i="15" s="1"/>
  <c r="FP84" i="27"/>
  <c r="DQ20" i="23"/>
  <c r="DP20" i="23"/>
  <c r="DO20" i="23"/>
  <c r="FN37" i="27"/>
  <c r="AR43" i="23"/>
  <c r="AQ43" i="23"/>
  <c r="CV76" i="23"/>
  <c r="CB35" i="23"/>
  <c r="BB35" i="23"/>
  <c r="DG68" i="5"/>
  <c r="DE68" i="5"/>
  <c r="DF68" i="5"/>
  <c r="CW66" i="23"/>
  <c r="CR6" i="5"/>
  <c r="CQ6" i="5"/>
  <c r="AJ93" i="5"/>
  <c r="C94" i="6" s="1"/>
  <c r="AL93" i="5"/>
  <c r="AK93" i="5"/>
  <c r="C94" i="7" s="1"/>
  <c r="DK96" i="23"/>
  <c r="DL96" i="23"/>
  <c r="AG3" i="23"/>
  <c r="BS3" i="23" s="1"/>
  <c r="DM3" i="23"/>
  <c r="DZ3" i="23"/>
  <c r="DN3" i="23" s="1"/>
  <c r="DQ96" i="23"/>
  <c r="DP96" i="23"/>
  <c r="GC37" i="27"/>
  <c r="GB37" i="27"/>
  <c r="GD37" i="27"/>
  <c r="GA37" i="27"/>
  <c r="CR37" i="5"/>
  <c r="CQ37" i="5"/>
  <c r="AP22" i="23"/>
  <c r="AQ22" i="23"/>
  <c r="DI27" i="23"/>
  <c r="DH57" i="23"/>
  <c r="DK57" i="23"/>
  <c r="DJ57" i="23"/>
  <c r="DL57" i="23"/>
  <c r="DI57" i="23"/>
  <c r="DM46" i="5"/>
  <c r="DL46" i="5"/>
  <c r="DK46" i="5"/>
  <c r="DI47" i="23"/>
  <c r="DJ47" i="23"/>
  <c r="V13" i="8" s="1"/>
  <c r="DJ66" i="5"/>
  <c r="DK66" i="5"/>
  <c r="DM66" i="5"/>
  <c r="DL66" i="5"/>
  <c r="FZ95" i="27"/>
  <c r="GA95" i="27"/>
  <c r="GB95" i="27"/>
  <c r="DA37" i="23"/>
  <c r="AS37" i="23"/>
  <c r="DG58" i="27"/>
  <c r="AO7" i="23"/>
  <c r="AS7" i="23"/>
  <c r="AR7" i="23"/>
  <c r="DA7" i="23"/>
  <c r="AP7" i="23"/>
  <c r="AQ7" i="23"/>
  <c r="FZ32" i="27"/>
  <c r="GA32" i="27"/>
  <c r="GB32" i="27"/>
  <c r="GB103" i="27"/>
  <c r="GA103" i="27"/>
  <c r="AK14" i="5"/>
  <c r="C15" i="7" s="1"/>
  <c r="AS171" i="5"/>
  <c r="CR24" i="5"/>
  <c r="CR17" i="5"/>
  <c r="AG95" i="23"/>
  <c r="BS95" i="23" s="1"/>
  <c r="AT95" i="23" s="1"/>
  <c r="DM95" i="23"/>
  <c r="DZ95" i="23"/>
  <c r="DN95" i="23" s="1"/>
  <c r="AK40" i="5"/>
  <c r="C41" i="7" s="1"/>
  <c r="AJ40" i="5"/>
  <c r="C41" i="6" s="1"/>
  <c r="AL40" i="5"/>
  <c r="AN40" i="5"/>
  <c r="CV40" i="5"/>
  <c r="AM40" i="5"/>
  <c r="DP41" i="23"/>
  <c r="DQ41" i="23"/>
  <c r="DO41" i="23"/>
  <c r="DR41" i="23"/>
  <c r="DH94" i="23"/>
  <c r="DI94" i="23"/>
  <c r="DJ94" i="23"/>
  <c r="V10" i="8" s="1"/>
  <c r="DK61" i="5"/>
  <c r="DM61" i="5"/>
  <c r="DL61" i="5"/>
  <c r="FN100" i="27"/>
  <c r="AK50" i="5"/>
  <c r="C51" i="7" s="1"/>
  <c r="AJ50" i="5"/>
  <c r="C51" i="6" s="1"/>
  <c r="CV50" i="5"/>
  <c r="AN50" i="5"/>
  <c r="AL50" i="5"/>
  <c r="AM50" i="5"/>
  <c r="AR109" i="23"/>
  <c r="AP109" i="23"/>
  <c r="AQ109" i="23"/>
  <c r="AO109" i="23"/>
  <c r="CQ89" i="5"/>
  <c r="DO27" i="23"/>
  <c r="DP27" i="23"/>
  <c r="DR27" i="23"/>
  <c r="DQ27" i="23"/>
  <c r="AJ57" i="5"/>
  <c r="C58" i="6" s="1"/>
  <c r="AK57" i="5"/>
  <c r="C58" i="7" s="1"/>
  <c r="AM57" i="5"/>
  <c r="AN57" i="5"/>
  <c r="CV57" i="5"/>
  <c r="AL57" i="5"/>
  <c r="CR15" i="5"/>
  <c r="AB71" i="5"/>
  <c r="BN71" i="5" s="1"/>
  <c r="AQ71" i="5" s="1"/>
  <c r="DH71" i="5"/>
  <c r="DU71" i="5"/>
  <c r="DI71" i="5" s="1"/>
  <c r="DM54" i="5"/>
  <c r="DL54" i="5"/>
  <c r="FQ76" i="27"/>
  <c r="FP76" i="27"/>
  <c r="GJ27" i="27"/>
  <c r="DJ63" i="5"/>
  <c r="DK63" i="5"/>
  <c r="DL63" i="5"/>
  <c r="DM63" i="5"/>
  <c r="DG95" i="5"/>
  <c r="DF95" i="5"/>
  <c r="DD95" i="5"/>
  <c r="DE95" i="5"/>
  <c r="DJ10" i="27"/>
  <c r="DH10" i="27"/>
  <c r="DI10" i="27"/>
  <c r="AJ10" i="27" s="1"/>
  <c r="AK10" i="27" s="1"/>
  <c r="AO58" i="23"/>
  <c r="DH108" i="5"/>
  <c r="DU108" i="5"/>
  <c r="DI108" i="5" s="1"/>
  <c r="AB108" i="5"/>
  <c r="BN108" i="5" s="1"/>
  <c r="AO108" i="5" s="1"/>
  <c r="AO179" i="5"/>
  <c r="AS179" i="5"/>
  <c r="AR179" i="5"/>
  <c r="AP179" i="5"/>
  <c r="AQ179" i="5"/>
  <c r="DC27" i="5"/>
  <c r="DE27" i="5"/>
  <c r="DD27" i="5"/>
  <c r="AP23" i="23"/>
  <c r="AQ23" i="23"/>
  <c r="GH88" i="27"/>
  <c r="GI88" i="27"/>
  <c r="GJ88" i="27"/>
  <c r="DH44" i="27"/>
  <c r="DJ44" i="27"/>
  <c r="DI44" i="27"/>
  <c r="AJ44" i="27" s="1"/>
  <c r="AK44" i="27" s="1"/>
  <c r="DK44" i="27"/>
  <c r="FS44" i="27"/>
  <c r="DH30" i="5"/>
  <c r="DU30" i="5"/>
  <c r="DI30" i="5" s="1"/>
  <c r="AB30" i="5"/>
  <c r="BN30" i="5" s="1"/>
  <c r="GI66" i="27"/>
  <c r="GJ66" i="27"/>
  <c r="GG66" i="27"/>
  <c r="GH66" i="27"/>
  <c r="AO70" i="23"/>
  <c r="AQ70" i="23"/>
  <c r="AP70" i="23"/>
  <c r="AR70" i="23"/>
  <c r="DJ27" i="5"/>
  <c r="DK27" i="5"/>
  <c r="DJ33" i="5"/>
  <c r="DK33" i="5"/>
  <c r="DL33" i="5"/>
  <c r="CY37" i="27"/>
  <c r="GR37" i="27"/>
  <c r="GF37" i="27" s="1"/>
  <c r="GE37" i="27"/>
  <c r="AJ94" i="5"/>
  <c r="C95" i="6" s="1"/>
  <c r="AN94" i="5"/>
  <c r="CV94" i="5"/>
  <c r="CY85" i="23"/>
  <c r="CX85" i="23"/>
  <c r="CW85" i="23"/>
  <c r="FN84" i="27"/>
  <c r="DH95" i="5"/>
  <c r="DU95" i="5"/>
  <c r="DI95" i="5" s="1"/>
  <c r="AB95" i="5"/>
  <c r="BN95" i="5" s="1"/>
  <c r="AS95" i="5" s="1"/>
  <c r="FO37" i="27"/>
  <c r="DC73" i="5"/>
  <c r="DD73" i="5"/>
  <c r="V9" i="7" s="1"/>
  <c r="DP87" i="23"/>
  <c r="DR87" i="23"/>
  <c r="DQ87" i="23"/>
  <c r="AW35" i="5"/>
  <c r="BW35" i="5"/>
  <c r="AN68" i="5"/>
  <c r="AL68" i="5"/>
  <c r="CV68" i="5"/>
  <c r="AM68" i="5"/>
  <c r="CV66" i="23"/>
  <c r="DL95" i="5"/>
  <c r="DK95" i="5"/>
  <c r="DZ37" i="23"/>
  <c r="DN37" i="23" s="1"/>
  <c r="AG37" i="23"/>
  <c r="BS37" i="23" s="1"/>
  <c r="DB37" i="23" s="1"/>
  <c r="DM37" i="23"/>
  <c r="DD37" i="5"/>
  <c r="DE37" i="5"/>
  <c r="AQ27" i="23"/>
  <c r="AO27" i="23"/>
  <c r="AS27" i="23"/>
  <c r="AR27" i="23"/>
  <c r="DA27" i="23"/>
  <c r="GG91" i="27"/>
  <c r="GH91" i="27"/>
  <c r="AG72" i="23"/>
  <c r="BS72" i="23" s="1"/>
  <c r="DB72" i="23" s="1"/>
  <c r="DM72" i="23"/>
  <c r="DZ72" i="23"/>
  <c r="DN72" i="23" s="1"/>
  <c r="FS37" i="27"/>
  <c r="DH37" i="27"/>
  <c r="DI37" i="27"/>
  <c r="AJ37" i="27" s="1"/>
  <c r="AK37" i="27" s="1"/>
  <c r="DJ37" i="27"/>
  <c r="DK37" i="27"/>
  <c r="AB94" i="5"/>
  <c r="BN94" i="5" s="1"/>
  <c r="AP94" i="5" s="1"/>
  <c r="DH94" i="5"/>
  <c r="DU94" i="5"/>
  <c r="DI94" i="5" s="1"/>
  <c r="DK101" i="27"/>
  <c r="FS101" i="27"/>
  <c r="DL92" i="5"/>
  <c r="DK92" i="5"/>
  <c r="DJ92" i="5"/>
  <c r="DP53" i="23"/>
  <c r="DQ53" i="23"/>
  <c r="DO53" i="23"/>
  <c r="GH4" i="27"/>
  <c r="GG4" i="27"/>
  <c r="DJ22" i="23"/>
  <c r="DI22" i="23"/>
  <c r="AP27" i="23"/>
  <c r="DO66" i="23"/>
  <c r="DR66" i="23"/>
  <c r="DP66" i="23"/>
  <c r="DQ66" i="23"/>
  <c r="GG50" i="27"/>
  <c r="GJ50" i="27"/>
  <c r="GI50" i="27"/>
  <c r="AK92" i="5"/>
  <c r="C93" i="7" s="1"/>
  <c r="F93" i="7" s="1"/>
  <c r="AJ92" i="5"/>
  <c r="C93" i="6" s="1"/>
  <c r="T5" i="13"/>
  <c r="Z4" i="3"/>
  <c r="AB4" i="3" s="1"/>
  <c r="AZ4" i="3" s="1"/>
  <c r="GH112" i="27"/>
  <c r="GI112" i="27"/>
  <c r="GG95" i="27"/>
  <c r="GI95" i="27"/>
  <c r="GH95" i="27"/>
  <c r="AS178" i="5"/>
  <c r="AQ178" i="5"/>
  <c r="AO178" i="5"/>
  <c r="AR178" i="5"/>
  <c r="AP178" i="5"/>
  <c r="AK101" i="5"/>
  <c r="C102" i="7" s="1"/>
  <c r="AL101" i="5"/>
  <c r="DG95" i="27"/>
  <c r="DH95" i="27"/>
  <c r="DI95" i="27"/>
  <c r="AJ95" i="27" s="1"/>
  <c r="AK95" i="27" s="1"/>
  <c r="DJ95" i="27"/>
  <c r="DK37" i="5"/>
  <c r="DJ37" i="5"/>
  <c r="DL37" i="5"/>
  <c r="DI82" i="23"/>
  <c r="DH82" i="23"/>
  <c r="DK43" i="5"/>
  <c r="DL43" i="5"/>
  <c r="DG32" i="27"/>
  <c r="DI32" i="27"/>
  <c r="AJ32" i="27" s="1"/>
  <c r="AK32" i="27" s="1"/>
  <c r="DH32" i="27"/>
  <c r="DJ32" i="27"/>
  <c r="DI103" i="27"/>
  <c r="AJ103" i="27" s="1"/>
  <c r="AK103" i="27" s="1"/>
  <c r="DJ103" i="27"/>
  <c r="DH103" i="27"/>
  <c r="AS8" i="5"/>
  <c r="CW8" i="5"/>
  <c r="AR8" i="5"/>
  <c r="AO8" i="5"/>
  <c r="AP8" i="5"/>
  <c r="AQ8" i="5"/>
  <c r="AS120" i="5"/>
  <c r="AR120" i="5"/>
  <c r="AP120" i="5"/>
  <c r="AQ120" i="5"/>
  <c r="AO120" i="5"/>
  <c r="DQ81" i="23"/>
  <c r="DP81" i="23"/>
  <c r="DC40" i="5"/>
  <c r="DD40" i="5"/>
  <c r="DG40" i="5"/>
  <c r="DF40" i="5"/>
  <c r="DE40" i="5"/>
  <c r="DK3" i="27"/>
  <c r="FS3" i="27"/>
  <c r="DQ46" i="23"/>
  <c r="DP46" i="23"/>
  <c r="DR46" i="23"/>
  <c r="GG63" i="27"/>
  <c r="GJ63" i="27"/>
  <c r="GH63" i="27"/>
  <c r="GI63" i="27"/>
  <c r="DL88" i="23"/>
  <c r="DJ88" i="23"/>
  <c r="DK88" i="23"/>
  <c r="AQ151" i="5"/>
  <c r="AS151" i="5"/>
  <c r="AR151" i="5"/>
  <c r="AO151" i="5"/>
  <c r="AP151" i="5"/>
  <c r="DH109" i="23"/>
  <c r="DI109" i="23"/>
  <c r="DJ109" i="23"/>
  <c r="DK109" i="23"/>
  <c r="DC57" i="5"/>
  <c r="DE57" i="5"/>
  <c r="DD57" i="5"/>
  <c r="DF57" i="5"/>
  <c r="DG57" i="5"/>
  <c r="DR84" i="23"/>
  <c r="DP84" i="23"/>
  <c r="DO84" i="23"/>
  <c r="DQ84" i="23"/>
  <c r="DC30" i="5"/>
  <c r="DD30" i="5"/>
  <c r="DF30" i="5"/>
  <c r="DG30" i="5"/>
  <c r="AK47" i="5"/>
  <c r="C48" i="7" s="1"/>
  <c r="AL47" i="5"/>
  <c r="AJ5" i="5"/>
  <c r="C6" i="6" s="1"/>
  <c r="AK5" i="5"/>
  <c r="C6" i="7" s="1"/>
  <c r="AL56" i="5"/>
  <c r="AN56" i="5"/>
  <c r="AM56" i="5"/>
  <c r="CV56" i="5"/>
  <c r="DH40" i="5"/>
  <c r="AB40" i="5"/>
  <c r="BN40" i="5" s="1"/>
  <c r="AR40" i="5" s="1"/>
  <c r="DU40" i="5"/>
  <c r="DI40" i="5" s="1"/>
  <c r="GG84" i="27"/>
  <c r="GH84" i="27"/>
  <c r="GJ84" i="27"/>
  <c r="GI84" i="27"/>
  <c r="AN95" i="5"/>
  <c r="AL95" i="5"/>
  <c r="CV95" i="5"/>
  <c r="AM95" i="5"/>
  <c r="AK95" i="5"/>
  <c r="C96" i="7" s="1"/>
  <c r="GA10" i="27"/>
  <c r="GD10" i="27"/>
  <c r="GC10" i="27"/>
  <c r="DH58" i="23"/>
  <c r="GG12" i="27"/>
  <c r="GJ12" i="27"/>
  <c r="GH12" i="27"/>
  <c r="GI12" i="27"/>
  <c r="AJ27" i="5"/>
  <c r="C28" i="6" s="1"/>
  <c r="AK27" i="5"/>
  <c r="C28" i="7" s="1"/>
  <c r="AL27" i="5"/>
  <c r="DP32" i="23"/>
  <c r="DQ32" i="23"/>
  <c r="DR32" i="23"/>
  <c r="DI23" i="23"/>
  <c r="DJ23" i="23"/>
  <c r="DG74" i="27"/>
  <c r="DH74" i="27"/>
  <c r="DJ74" i="27"/>
  <c r="DI74" i="27"/>
  <c r="AJ74" i="27" s="1"/>
  <c r="AK74" i="27" s="1"/>
  <c r="CV42" i="5"/>
  <c r="AN42" i="5"/>
  <c r="AL42" i="5"/>
  <c r="AM42" i="5"/>
  <c r="CX110" i="23"/>
  <c r="CW110" i="23"/>
  <c r="CY110" i="23"/>
  <c r="AL5" i="5"/>
  <c r="DQ43" i="23"/>
  <c r="DR43" i="23"/>
  <c r="DP43" i="23"/>
  <c r="DI51" i="23"/>
  <c r="DG5" i="27"/>
  <c r="DI5" i="27"/>
  <c r="AJ5" i="27" s="1"/>
  <c r="AK5" i="27" s="1"/>
  <c r="DH5" i="27"/>
  <c r="DJ5" i="27"/>
  <c r="DJ84" i="5"/>
  <c r="DL84" i="5"/>
  <c r="DM84" i="5"/>
  <c r="DK84" i="5"/>
  <c r="AN90" i="5"/>
  <c r="CV90" i="5"/>
  <c r="AJ73" i="5"/>
  <c r="C74" i="6" s="1"/>
  <c r="AK73" i="5"/>
  <c r="C74" i="7" s="1"/>
  <c r="F74" i="7" s="1"/>
  <c r="AG45" i="23"/>
  <c r="BS45" i="23" s="1"/>
  <c r="AW45" i="23" s="1"/>
  <c r="DM45" i="23"/>
  <c r="DZ45" i="23"/>
  <c r="DN45" i="23" s="1"/>
  <c r="DJ69" i="5"/>
  <c r="DM69" i="5"/>
  <c r="DL69" i="5"/>
  <c r="DK69" i="5"/>
  <c r="R8" i="11"/>
  <c r="Q9" i="11"/>
  <c r="ET35" i="27"/>
  <c r="DT35" i="27"/>
  <c r="DQ54" i="23"/>
  <c r="DR54" i="23"/>
  <c r="AK37" i="5"/>
  <c r="C38" i="7" s="1"/>
  <c r="AL37" i="5"/>
  <c r="DH27" i="23"/>
  <c r="DJ27" i="23"/>
  <c r="DK27" i="23"/>
  <c r="DL27" i="23"/>
  <c r="DJ20" i="5"/>
  <c r="DL20" i="5"/>
  <c r="DK20" i="5"/>
  <c r="DE30" i="5"/>
  <c r="GI9" i="27"/>
  <c r="GH9" i="27"/>
  <c r="GJ9" i="27"/>
  <c r="DO70" i="23"/>
  <c r="DP70" i="23"/>
  <c r="DQ70" i="23"/>
  <c r="DR70" i="23"/>
  <c r="DC92" i="5"/>
  <c r="DD92" i="5"/>
  <c r="V22" i="7" s="1"/>
  <c r="Q7" i="13"/>
  <c r="R6" i="13"/>
  <c r="DK3" i="5"/>
  <c r="DM3" i="5"/>
  <c r="DL3" i="5"/>
  <c r="DE44" i="5"/>
  <c r="DD44" i="5"/>
  <c r="DH50" i="5"/>
  <c r="DU50" i="5"/>
  <c r="DI50" i="5" s="1"/>
  <c r="AB50" i="5"/>
  <c r="BN50" i="5" s="1"/>
  <c r="DH30" i="23"/>
  <c r="DK30" i="23"/>
  <c r="DL30" i="23"/>
  <c r="DJ30" i="23"/>
  <c r="DI30" i="23"/>
  <c r="DD101" i="5"/>
  <c r="DE101" i="5"/>
  <c r="DC77" i="5"/>
  <c r="DD77" i="5"/>
  <c r="DG45" i="5"/>
  <c r="DE45" i="5"/>
  <c r="DF45" i="5"/>
  <c r="DG51" i="27"/>
  <c r="DI51" i="27"/>
  <c r="AJ51" i="27" s="1"/>
  <c r="AK51" i="27" s="1"/>
  <c r="DH51" i="27"/>
  <c r="DJ51" i="27"/>
  <c r="N6" i="6"/>
  <c r="S6" i="6" s="1"/>
  <c r="F57" i="3" s="1"/>
  <c r="CS58" i="27"/>
  <c r="AA58" i="23"/>
  <c r="V58" i="5"/>
  <c r="AL7" i="5"/>
  <c r="AK7" i="5"/>
  <c r="C8" i="7" s="1"/>
  <c r="AJ7" i="5"/>
  <c r="C8" i="6" s="1"/>
  <c r="AM7" i="5"/>
  <c r="AN7" i="5"/>
  <c r="CV7" i="5"/>
  <c r="DR9" i="23"/>
  <c r="DQ9" i="23"/>
  <c r="DP9" i="23"/>
  <c r="DJ4" i="5"/>
  <c r="DK4" i="5"/>
  <c r="DJ47" i="27"/>
  <c r="DI47" i="27"/>
  <c r="AJ47" i="27" s="1"/>
  <c r="AK47" i="27" s="1"/>
  <c r="DH47" i="27"/>
  <c r="AP82" i="23"/>
  <c r="DK82" i="23"/>
  <c r="CY23" i="23"/>
  <c r="CQ91" i="5"/>
  <c r="CX63" i="23"/>
  <c r="DJ61" i="23"/>
  <c r="CS63" i="5"/>
  <c r="CR25" i="5"/>
  <c r="AQ20" i="23"/>
  <c r="C21" i="8" s="1"/>
  <c r="AW49" i="5"/>
  <c r="BW49" i="5"/>
  <c r="N21" i="7"/>
  <c r="S21" i="7" s="1"/>
  <c r="I15" i="3" s="1"/>
  <c r="CT16" i="27"/>
  <c r="AB16" i="23"/>
  <c r="W16" i="5"/>
  <c r="R7" i="8"/>
  <c r="K103" i="3" s="1"/>
  <c r="Q8" i="8"/>
  <c r="FP64" i="27"/>
  <c r="CR12" i="5"/>
  <c r="CY36" i="23"/>
  <c r="CR63" i="5"/>
  <c r="CQ25" i="5"/>
  <c r="ET49" i="27"/>
  <c r="DT49" i="27"/>
  <c r="CT63" i="5"/>
  <c r="BB49" i="23"/>
  <c r="CB49" i="23"/>
  <c r="W17" i="6"/>
  <c r="CT13" i="5"/>
  <c r="CV13" i="23"/>
  <c r="AX42" i="23"/>
  <c r="CT17" i="5"/>
  <c r="FO93" i="27"/>
  <c r="CS91" i="5"/>
  <c r="CY92" i="23"/>
  <c r="DK21" i="27"/>
  <c r="FN95" i="27"/>
  <c r="AS61" i="23"/>
  <c r="CS71" i="23"/>
  <c r="FO36" i="27"/>
  <c r="DB66" i="23"/>
  <c r="AW66" i="23"/>
  <c r="AU66" i="23"/>
  <c r="AV66" i="23"/>
  <c r="AT66" i="23"/>
  <c r="AX66" i="23"/>
  <c r="DB42" i="23"/>
  <c r="CQ17" i="5"/>
  <c r="FS76" i="27"/>
  <c r="FQ95" i="27"/>
  <c r="FO95" i="27"/>
  <c r="AO110" i="5"/>
  <c r="AR110" i="5"/>
  <c r="AP110" i="5"/>
  <c r="AQ110" i="5"/>
  <c r="FH71" i="27"/>
  <c r="FJ71" i="27"/>
  <c r="CN71" i="27"/>
  <c r="CX71" i="27" s="1"/>
  <c r="FI71" i="27"/>
  <c r="FK71" i="27"/>
  <c r="BJ70" i="5"/>
  <c r="AM70" i="5" s="1"/>
  <c r="DQ70" i="5"/>
  <c r="DF70" i="5" s="1"/>
  <c r="CP71" i="23"/>
  <c r="CQ71" i="23"/>
  <c r="DK32" i="5"/>
  <c r="DM32" i="5"/>
  <c r="DJ32" i="5"/>
  <c r="DL32" i="5"/>
  <c r="Q42" i="23"/>
  <c r="R42" i="23" s="1"/>
  <c r="C43" i="8"/>
  <c r="CW92" i="23"/>
  <c r="DA61" i="23"/>
  <c r="FN36" i="27"/>
  <c r="BO71" i="23"/>
  <c r="DA71" i="23" s="1"/>
  <c r="DV71" i="23"/>
  <c r="DL71" i="23" s="1"/>
  <c r="DR78" i="23"/>
  <c r="Q54" i="23"/>
  <c r="R54" i="23" s="1"/>
  <c r="C55" i="8"/>
  <c r="L47" i="33"/>
  <c r="K47" i="33"/>
  <c r="AO56" i="5"/>
  <c r="AQ56" i="5"/>
  <c r="AP56" i="5"/>
  <c r="L54" i="33"/>
  <c r="K54" i="33"/>
  <c r="K22" i="33"/>
  <c r="L22" i="33"/>
  <c r="CX17" i="23"/>
  <c r="CV59" i="23"/>
  <c r="FN12" i="27"/>
  <c r="K13" i="33"/>
  <c r="L13" i="33"/>
  <c r="R7" i="12"/>
  <c r="Q8" i="12"/>
  <c r="CY17" i="23"/>
  <c r="FO12" i="27"/>
  <c r="CX92" i="23"/>
  <c r="CX25" i="23"/>
  <c r="D18" i="33"/>
  <c r="C18" i="33"/>
  <c r="D16" i="33"/>
  <c r="C16" i="33"/>
  <c r="W54" i="3"/>
  <c r="Y54" i="3" s="1"/>
  <c r="AY54" i="3" s="1"/>
  <c r="T6" i="12"/>
  <c r="CW36" i="23"/>
  <c r="DK32" i="27"/>
  <c r="FS32" i="27"/>
  <c r="D7" i="33"/>
  <c r="C7" i="33"/>
  <c r="Q61" i="23"/>
  <c r="R61" i="23" s="1"/>
  <c r="C62" i="8"/>
  <c r="AO24" i="23"/>
  <c r="DA24" i="23"/>
  <c r="AQ24" i="23"/>
  <c r="AR24" i="23"/>
  <c r="AS24" i="23"/>
  <c r="AP24" i="23"/>
  <c r="AQ25" i="23"/>
  <c r="AR25" i="23"/>
  <c r="AP25" i="23"/>
  <c r="DD107" i="5"/>
  <c r="DE107" i="5"/>
  <c r="DG107" i="5"/>
  <c r="DF107" i="5"/>
  <c r="AL80" i="5"/>
  <c r="AN80" i="5"/>
  <c r="AM80" i="5"/>
  <c r="CV80" i="5"/>
  <c r="DU46" i="5"/>
  <c r="DI46" i="5" s="1"/>
  <c r="DH46" i="5"/>
  <c r="AB46" i="5"/>
  <c r="BN46" i="5" s="1"/>
  <c r="DP19" i="23"/>
  <c r="DQ19" i="23"/>
  <c r="AJ43" i="5"/>
  <c r="C44" i="6" s="1"/>
  <c r="AN43" i="5"/>
  <c r="AL43" i="5"/>
  <c r="AM43" i="5"/>
  <c r="CV43" i="5"/>
  <c r="AK43" i="5"/>
  <c r="C44" i="7" s="1"/>
  <c r="DK75" i="23"/>
  <c r="DJ75" i="23"/>
  <c r="DI75" i="23"/>
  <c r="DL75" i="23"/>
  <c r="DJ75" i="27"/>
  <c r="DH75" i="27"/>
  <c r="DI75" i="27"/>
  <c r="AJ75" i="27" s="1"/>
  <c r="AK75" i="27" s="1"/>
  <c r="FS75" i="27"/>
  <c r="DK75" i="27"/>
  <c r="AQ91" i="23"/>
  <c r="AS91" i="23"/>
  <c r="DA91" i="23"/>
  <c r="AR91" i="23"/>
  <c r="AR108" i="23"/>
  <c r="AP108" i="23"/>
  <c r="AQ108" i="23"/>
  <c r="AS108" i="23"/>
  <c r="DA108" i="23"/>
  <c r="AG20" i="23"/>
  <c r="BS20" i="23" s="1"/>
  <c r="DM20" i="23"/>
  <c r="DZ20" i="23"/>
  <c r="DN20" i="23" s="1"/>
  <c r="DL21" i="23"/>
  <c r="DK21" i="23"/>
  <c r="DH21" i="23"/>
  <c r="DI21" i="23"/>
  <c r="DJ21" i="23"/>
  <c r="AR23" i="23"/>
  <c r="AS23" i="23"/>
  <c r="DA23" i="23"/>
  <c r="DH33" i="23"/>
  <c r="DI33" i="23"/>
  <c r="DJ33" i="23"/>
  <c r="V9" i="8" s="1"/>
  <c r="AS14" i="23"/>
  <c r="AR14" i="23"/>
  <c r="DA14" i="23"/>
  <c r="DC46" i="5"/>
  <c r="DD46" i="5"/>
  <c r="DE46" i="5"/>
  <c r="DF46" i="5"/>
  <c r="DG46" i="5"/>
  <c r="DU74" i="5"/>
  <c r="DI74" i="5" s="1"/>
  <c r="DH74" i="5"/>
  <c r="AB74" i="5"/>
  <c r="BN74" i="5" s="1"/>
  <c r="DG9" i="27"/>
  <c r="DG54" i="5"/>
  <c r="DF54" i="5"/>
  <c r="CV44" i="5"/>
  <c r="AM44" i="5"/>
  <c r="AN44" i="5"/>
  <c r="GI45" i="27"/>
  <c r="GH45" i="27"/>
  <c r="GJ45" i="27"/>
  <c r="DK26" i="27"/>
  <c r="GB43" i="27"/>
  <c r="DK12" i="27"/>
  <c r="DA53" i="23"/>
  <c r="AP53" i="23"/>
  <c r="DG61" i="5"/>
  <c r="DM4" i="5"/>
  <c r="DJ100" i="27"/>
  <c r="AR87" i="23"/>
  <c r="DF4" i="5"/>
  <c r="GB109" i="27"/>
  <c r="GI72" i="27"/>
  <c r="DK76" i="27"/>
  <c r="DH76" i="27"/>
  <c r="DD33" i="5"/>
  <c r="DL106" i="5"/>
  <c r="AR50" i="23"/>
  <c r="DG25" i="5"/>
  <c r="AR12" i="23"/>
  <c r="AP12" i="23"/>
  <c r="AQ12" i="23"/>
  <c r="AS12" i="23"/>
  <c r="DA12" i="23"/>
  <c r="AK107" i="5"/>
  <c r="C108" i="7" s="1"/>
  <c r="AN107" i="5"/>
  <c r="AM107" i="5"/>
  <c r="CV107" i="5"/>
  <c r="AL107" i="5"/>
  <c r="AG75" i="23"/>
  <c r="BS75" i="23" s="1"/>
  <c r="DM75" i="23"/>
  <c r="DZ75" i="23"/>
  <c r="DN75" i="23" s="1"/>
  <c r="AP89" i="23"/>
  <c r="AQ89" i="23"/>
  <c r="AR89" i="23"/>
  <c r="AS89" i="23"/>
  <c r="DA89" i="23"/>
  <c r="R6" i="2"/>
  <c r="Q7" i="2"/>
  <c r="AK25" i="5"/>
  <c r="C26" i="7" s="1"/>
  <c r="AM25" i="5"/>
  <c r="AL25" i="5"/>
  <c r="AQ75" i="23"/>
  <c r="AP75" i="23"/>
  <c r="AR75" i="23"/>
  <c r="AS75" i="23"/>
  <c r="DA75" i="23"/>
  <c r="DK16" i="5"/>
  <c r="DL16" i="5"/>
  <c r="DM21" i="23"/>
  <c r="DZ21" i="23"/>
  <c r="DN21" i="23" s="1"/>
  <c r="AG21" i="23"/>
  <c r="BS21" i="23" s="1"/>
  <c r="AT21" i="23" s="1"/>
  <c r="AK13" i="5"/>
  <c r="C14" i="7" s="1"/>
  <c r="AL13" i="5"/>
  <c r="DJ20" i="23"/>
  <c r="DI20" i="23"/>
  <c r="DK20" i="23"/>
  <c r="DH20" i="23"/>
  <c r="DL20" i="23"/>
  <c r="AK74" i="5"/>
  <c r="C75" i="7" s="1"/>
  <c r="AN74" i="5"/>
  <c r="AM74" i="5"/>
  <c r="CV74" i="5"/>
  <c r="AL74" i="5"/>
  <c r="DZ8" i="23"/>
  <c r="DN8" i="23" s="1"/>
  <c r="AG8" i="23"/>
  <c r="BS8" i="23" s="1"/>
  <c r="DM8" i="23"/>
  <c r="GR88" i="27"/>
  <c r="GF88" i="27" s="1"/>
  <c r="GE88" i="27"/>
  <c r="CY88" i="27"/>
  <c r="DK108" i="23"/>
  <c r="DJ108" i="23"/>
  <c r="DI108" i="23"/>
  <c r="DL108" i="23"/>
  <c r="GG24" i="27"/>
  <c r="GJ24" i="27"/>
  <c r="GH24" i="27"/>
  <c r="GI24" i="27"/>
  <c r="DK23" i="23"/>
  <c r="DL23" i="23"/>
  <c r="AO33" i="23"/>
  <c r="AP33" i="23"/>
  <c r="AQ33" i="23"/>
  <c r="DK14" i="23"/>
  <c r="DL14" i="23"/>
  <c r="CV94" i="23"/>
  <c r="DM54" i="23"/>
  <c r="AG54" i="23"/>
  <c r="BS54" i="23" s="1"/>
  <c r="DZ54" i="23"/>
  <c r="DN54" i="23" s="1"/>
  <c r="AJ46" i="5"/>
  <c r="C47" i="6" s="1"/>
  <c r="AK46" i="5"/>
  <c r="C47" i="7" s="1"/>
  <c r="AM46" i="5"/>
  <c r="CV46" i="5"/>
  <c r="AN46" i="5"/>
  <c r="AL46" i="5"/>
  <c r="DI4" i="23"/>
  <c r="DH4" i="23"/>
  <c r="DQ23" i="23"/>
  <c r="DR23" i="23"/>
  <c r="DM23" i="23"/>
  <c r="DZ23" i="23"/>
  <c r="DN23" i="23" s="1"/>
  <c r="AG23" i="23"/>
  <c r="BS23" i="23" s="1"/>
  <c r="AV23" i="23" s="1"/>
  <c r="AG46" i="23"/>
  <c r="BS46" i="23" s="1"/>
  <c r="DZ46" i="23"/>
  <c r="DN46" i="23" s="1"/>
  <c r="DM46" i="23"/>
  <c r="DP45" i="23"/>
  <c r="DQ45" i="23"/>
  <c r="DR45" i="23"/>
  <c r="DA54" i="23"/>
  <c r="AR54" i="23"/>
  <c r="AS54" i="23"/>
  <c r="AB86" i="5"/>
  <c r="BN86" i="5" s="1"/>
  <c r="AS86" i="5" s="1"/>
  <c r="DH86" i="5"/>
  <c r="V16" i="11" s="1"/>
  <c r="W16" i="11" s="1"/>
  <c r="DU86" i="5"/>
  <c r="DI86" i="5" s="1"/>
  <c r="DG14" i="5"/>
  <c r="DE14" i="5"/>
  <c r="DF14" i="5"/>
  <c r="AJ20" i="5"/>
  <c r="C21" i="6" s="1"/>
  <c r="AK20" i="5"/>
  <c r="C21" i="7" s="1"/>
  <c r="AL20" i="5"/>
  <c r="AN20" i="5"/>
  <c r="CV20" i="5"/>
  <c r="AM20" i="5"/>
  <c r="FS100" i="27"/>
  <c r="DI26" i="27"/>
  <c r="AJ26" i="27" s="1"/>
  <c r="AK26" i="27" s="1"/>
  <c r="DK100" i="27"/>
  <c r="CY41" i="27"/>
  <c r="P40" i="28" s="1"/>
  <c r="R40" i="28" s="1"/>
  <c r="GC43" i="27"/>
  <c r="DI12" i="27"/>
  <c r="AJ12" i="27" s="1"/>
  <c r="AK12" i="27" s="1"/>
  <c r="AQ53" i="23"/>
  <c r="Q53" i="23" s="1"/>
  <c r="R53" i="23" s="1"/>
  <c r="DD61" i="5"/>
  <c r="GJ72" i="27"/>
  <c r="DA87" i="23"/>
  <c r="GD109" i="27"/>
  <c r="CV17" i="23"/>
  <c r="DU61" i="5"/>
  <c r="DI61" i="5" s="1"/>
  <c r="DJ76" i="27"/>
  <c r="FO64" i="27"/>
  <c r="CX64" i="23"/>
  <c r="CR91" i="5"/>
  <c r="FO23" i="27"/>
  <c r="DA50" i="23"/>
  <c r="CX36" i="23"/>
  <c r="DL12" i="23"/>
  <c r="DK12" i="23"/>
  <c r="DI12" i="23"/>
  <c r="DJ12" i="23"/>
  <c r="DO77" i="23"/>
  <c r="DP77" i="23"/>
  <c r="DR77" i="23"/>
  <c r="DQ77" i="23"/>
  <c r="DH43" i="5"/>
  <c r="DU43" i="5"/>
  <c r="DI43" i="5" s="1"/>
  <c r="AB43" i="5"/>
  <c r="BN43" i="5" s="1"/>
  <c r="AS43" i="5" s="1"/>
  <c r="DF86" i="5"/>
  <c r="DG86" i="5"/>
  <c r="AB54" i="5"/>
  <c r="BN54" i="5" s="1"/>
  <c r="DH54" i="5"/>
  <c r="DU54" i="5"/>
  <c r="DI54" i="5" s="1"/>
  <c r="DI89" i="23"/>
  <c r="DK89" i="23"/>
  <c r="DJ89" i="23"/>
  <c r="DL89" i="23"/>
  <c r="DZ12" i="23"/>
  <c r="DN12" i="23" s="1"/>
  <c r="AG12" i="23"/>
  <c r="BS12" i="23" s="1"/>
  <c r="DM12" i="23"/>
  <c r="DM24" i="23"/>
  <c r="AG24" i="23"/>
  <c r="BS24" i="23" s="1"/>
  <c r="AX24" i="23" s="1"/>
  <c r="DZ24" i="23"/>
  <c r="DN24" i="23" s="1"/>
  <c r="B92" i="3"/>
  <c r="D92" i="3" s="1"/>
  <c r="AR92" i="3" s="1"/>
  <c r="T5" i="2"/>
  <c r="AO9" i="23"/>
  <c r="DC21" i="5"/>
  <c r="DF21" i="5"/>
  <c r="DE21" i="5"/>
  <c r="DD21" i="5"/>
  <c r="DG21" i="5"/>
  <c r="L47" i="22"/>
  <c r="K47" i="22"/>
  <c r="GA13" i="27"/>
  <c r="GB13" i="27"/>
  <c r="AA9" i="23"/>
  <c r="V9" i="5"/>
  <c r="CS9" i="27"/>
  <c r="N8" i="6"/>
  <c r="S8" i="6" s="1"/>
  <c r="F8" i="3" s="1"/>
  <c r="DG21" i="27"/>
  <c r="DI21" i="27"/>
  <c r="AJ21" i="27" s="1"/>
  <c r="AK21" i="27" s="1"/>
  <c r="DH21" i="27"/>
  <c r="DJ21" i="27"/>
  <c r="DK8" i="23"/>
  <c r="DJ8" i="23"/>
  <c r="DL8" i="23"/>
  <c r="DZ108" i="23"/>
  <c r="DN108" i="23" s="1"/>
  <c r="AG108" i="23"/>
  <c r="BS108" i="23" s="1"/>
  <c r="DB108" i="23" s="1"/>
  <c r="DM108" i="23"/>
  <c r="DA43" i="23"/>
  <c r="AS43" i="23"/>
  <c r="DE13" i="5"/>
  <c r="DD13" i="5"/>
  <c r="GG77" i="27"/>
  <c r="GI77" i="27"/>
  <c r="GH77" i="27"/>
  <c r="GJ77" i="27"/>
  <c r="DU21" i="5"/>
  <c r="DI21" i="5" s="1"/>
  <c r="V13" i="12" s="1"/>
  <c r="W13" i="12" s="1"/>
  <c r="AB21" i="5"/>
  <c r="BN21" i="5" s="1"/>
  <c r="AO21" i="5" s="1"/>
  <c r="DH21" i="5"/>
  <c r="DM51" i="23"/>
  <c r="DZ51" i="23"/>
  <c r="DN51" i="23" s="1"/>
  <c r="AG51" i="23"/>
  <c r="BS51" i="23" s="1"/>
  <c r="AO20" i="23"/>
  <c r="AP20" i="23"/>
  <c r="AR20" i="23"/>
  <c r="AS20" i="23"/>
  <c r="DA20" i="23"/>
  <c r="AN14" i="5"/>
  <c r="DD74" i="5"/>
  <c r="DF74" i="5"/>
  <c r="DG74" i="5"/>
  <c r="DE74" i="5"/>
  <c r="CV25" i="23"/>
  <c r="AP13" i="23"/>
  <c r="AQ13" i="23"/>
  <c r="AQ81" i="23"/>
  <c r="AS81" i="23"/>
  <c r="DA81" i="23"/>
  <c r="AR81" i="23"/>
  <c r="DH46" i="23"/>
  <c r="DI46" i="23"/>
  <c r="DJ46" i="23"/>
  <c r="DL46" i="23"/>
  <c r="DK46" i="23"/>
  <c r="DA51" i="23"/>
  <c r="AS51" i="23"/>
  <c r="CX94" i="23"/>
  <c r="DP16" i="23"/>
  <c r="DQ16" i="23"/>
  <c r="AO4" i="23"/>
  <c r="AP4" i="23"/>
  <c r="DA44" i="23"/>
  <c r="AR44" i="23"/>
  <c r="AS44" i="23"/>
  <c r="DE25" i="5"/>
  <c r="DF25" i="5"/>
  <c r="DD25" i="5"/>
  <c r="AK88" i="5"/>
  <c r="C89" i="7" s="1"/>
  <c r="AL88" i="5"/>
  <c r="AM88" i="5"/>
  <c r="CV88" i="5"/>
  <c r="AN88" i="5"/>
  <c r="DJ24" i="5"/>
  <c r="DL24" i="5"/>
  <c r="DK24" i="5"/>
  <c r="DM24" i="5"/>
  <c r="DM43" i="23"/>
  <c r="DZ43" i="23"/>
  <c r="DN43" i="23" s="1"/>
  <c r="AG43" i="23"/>
  <c r="BS43" i="23" s="1"/>
  <c r="CW49" i="5"/>
  <c r="DH26" i="27"/>
  <c r="GA43" i="27"/>
  <c r="DJ12" i="27"/>
  <c r="AS53" i="23"/>
  <c r="DE61" i="5"/>
  <c r="DI100" i="27"/>
  <c r="AJ100" i="27" s="1"/>
  <c r="AK100" i="27" s="1"/>
  <c r="AN61" i="5"/>
  <c r="CX23" i="23"/>
  <c r="FP93" i="27"/>
  <c r="AS50" i="23"/>
  <c r="DH24" i="23"/>
  <c r="DI24" i="23"/>
  <c r="DL24" i="23"/>
  <c r="DK24" i="23"/>
  <c r="DJ24" i="23"/>
  <c r="DK25" i="23"/>
  <c r="DJ25" i="23"/>
  <c r="DI25" i="23"/>
  <c r="DG80" i="5"/>
  <c r="DE80" i="5"/>
  <c r="DF80" i="5"/>
  <c r="DK54" i="23"/>
  <c r="DL54" i="23"/>
  <c r="DL44" i="23"/>
  <c r="DK44" i="23"/>
  <c r="AN86" i="5"/>
  <c r="AM86" i="5"/>
  <c r="CV86" i="5"/>
  <c r="AB88" i="5"/>
  <c r="BN88" i="5" s="1"/>
  <c r="DH88" i="5"/>
  <c r="DU88" i="5"/>
  <c r="DI88" i="5" s="1"/>
  <c r="DC43" i="5"/>
  <c r="DE43" i="5"/>
  <c r="DG43" i="5"/>
  <c r="DD43" i="5"/>
  <c r="DF43" i="5"/>
  <c r="CV51" i="5"/>
  <c r="AN51" i="5"/>
  <c r="DH9" i="23"/>
  <c r="AJ21" i="5"/>
  <c r="C22" i="6" s="1"/>
  <c r="AK21" i="5"/>
  <c r="C22" i="7" s="1"/>
  <c r="AL21" i="5"/>
  <c r="AM21" i="5"/>
  <c r="AN21" i="5"/>
  <c r="CV21" i="5"/>
  <c r="DI13" i="27"/>
  <c r="AJ13" i="27" s="1"/>
  <c r="AK13" i="27" s="1"/>
  <c r="DH13" i="27"/>
  <c r="DJ13" i="27"/>
  <c r="DK13" i="27"/>
  <c r="FS13" i="27"/>
  <c r="DC9" i="5"/>
  <c r="V8" i="6" s="1"/>
  <c r="FZ21" i="27"/>
  <c r="GA21" i="27"/>
  <c r="GD21" i="27"/>
  <c r="GB21" i="27"/>
  <c r="GC21" i="27"/>
  <c r="DD88" i="5"/>
  <c r="DE88" i="5"/>
  <c r="DF88" i="5"/>
  <c r="DG88" i="5"/>
  <c r="DK45" i="5"/>
  <c r="DL45" i="5"/>
  <c r="DM45" i="5"/>
  <c r="DZ89" i="23"/>
  <c r="DN89" i="23" s="1"/>
  <c r="DM89" i="23"/>
  <c r="AG89" i="23"/>
  <c r="BS89" i="23" s="1"/>
  <c r="AQ8" i="23"/>
  <c r="AR8" i="23"/>
  <c r="AS8" i="23"/>
  <c r="DA8" i="23"/>
  <c r="GC75" i="27"/>
  <c r="GB75" i="27"/>
  <c r="GA75" i="27"/>
  <c r="GD75" i="27"/>
  <c r="DJ91" i="23"/>
  <c r="DL91" i="23"/>
  <c r="DK91" i="23"/>
  <c r="AL14" i="5"/>
  <c r="CV14" i="5"/>
  <c r="AM14" i="5"/>
  <c r="AB51" i="5"/>
  <c r="BN51" i="5" s="1"/>
  <c r="AR51" i="5" s="1"/>
  <c r="DU51" i="5"/>
  <c r="DI51" i="5" s="1"/>
  <c r="DH51" i="5"/>
  <c r="DC20" i="5"/>
  <c r="DD20" i="5"/>
  <c r="DF20" i="5"/>
  <c r="DE20" i="5"/>
  <c r="DG20" i="5"/>
  <c r="DK51" i="27"/>
  <c r="FS51" i="27"/>
  <c r="CW25" i="23"/>
  <c r="DI13" i="23"/>
  <c r="DJ13" i="23"/>
  <c r="V20" i="8" s="1"/>
  <c r="AO21" i="23"/>
  <c r="AP21" i="23"/>
  <c r="AS21" i="23"/>
  <c r="AQ21" i="23"/>
  <c r="AR21" i="23"/>
  <c r="DA21" i="23"/>
  <c r="DJ81" i="23"/>
  <c r="DL81" i="23"/>
  <c r="DK81" i="23"/>
  <c r="DH107" i="5"/>
  <c r="AB107" i="5"/>
  <c r="BN107" i="5" s="1"/>
  <c r="AS107" i="5" s="1"/>
  <c r="DU107" i="5"/>
  <c r="DI107" i="5" s="1"/>
  <c r="DK19" i="5"/>
  <c r="DL19" i="5"/>
  <c r="AO46" i="23"/>
  <c r="AP46" i="23"/>
  <c r="DA46" i="23"/>
  <c r="AR46" i="23"/>
  <c r="AS46" i="23"/>
  <c r="AQ46" i="23"/>
  <c r="AM54" i="5"/>
  <c r="AN54" i="5"/>
  <c r="CV54" i="5"/>
  <c r="DG44" i="5"/>
  <c r="DF44" i="5"/>
  <c r="AP66" i="5"/>
  <c r="AO66" i="5"/>
  <c r="CW66" i="5"/>
  <c r="AQ66" i="5"/>
  <c r="AS66" i="5"/>
  <c r="AR66" i="5"/>
  <c r="GC26" i="27"/>
  <c r="GI11" i="27"/>
  <c r="DF99" i="5"/>
  <c r="CY24" i="23"/>
  <c r="AL61" i="5"/>
  <c r="CY95" i="23"/>
  <c r="AJ26" i="5"/>
  <c r="C27" i="6" s="1"/>
  <c r="AK26" i="5"/>
  <c r="C27" i="7" s="1"/>
  <c r="AL26" i="5"/>
  <c r="AM26" i="5"/>
  <c r="CV26" i="5"/>
  <c r="AN26" i="5"/>
  <c r="DM88" i="5"/>
  <c r="DL88" i="5"/>
  <c r="DK88" i="5"/>
  <c r="AR101" i="23"/>
  <c r="AS101" i="23"/>
  <c r="DA101" i="23"/>
  <c r="AJ98" i="5"/>
  <c r="C99" i="6" s="1"/>
  <c r="AM98" i="5"/>
  <c r="AN98" i="5"/>
  <c r="AL98" i="5"/>
  <c r="CV98" i="5"/>
  <c r="AK98" i="5"/>
  <c r="C99" i="7" s="1"/>
  <c r="DE41" i="5"/>
  <c r="DG41" i="5"/>
  <c r="DF41" i="5"/>
  <c r="DJ90" i="23"/>
  <c r="DL90" i="23"/>
  <c r="DK90" i="23"/>
  <c r="K5" i="33"/>
  <c r="L5" i="33"/>
  <c r="DJ87" i="5"/>
  <c r="DK87" i="5"/>
  <c r="C13" i="33"/>
  <c r="D13" i="33"/>
  <c r="DG68" i="27"/>
  <c r="DI68" i="27"/>
  <c r="AJ68" i="27" s="1"/>
  <c r="AK68" i="27" s="1"/>
  <c r="DJ68" i="27"/>
  <c r="DH68" i="27"/>
  <c r="FS68" i="27"/>
  <c r="DK68" i="27"/>
  <c r="DD59" i="5"/>
  <c r="DC59" i="5"/>
  <c r="DE59" i="5"/>
  <c r="DF59" i="5"/>
  <c r="DG59" i="5"/>
  <c r="DL82" i="5"/>
  <c r="DK82" i="5"/>
  <c r="DM82" i="5"/>
  <c r="DM38" i="23"/>
  <c r="DZ38" i="23"/>
  <c r="DN38" i="23" s="1"/>
  <c r="AG38" i="23"/>
  <c r="BS38" i="23" s="1"/>
  <c r="DB38" i="23" s="1"/>
  <c r="AG26" i="23"/>
  <c r="BS26" i="23" s="1"/>
  <c r="DM26" i="23"/>
  <c r="DZ26" i="23"/>
  <c r="DN26" i="23" s="1"/>
  <c r="D36" i="33"/>
  <c r="C36" i="33"/>
  <c r="AN100" i="5"/>
  <c r="AM100" i="5"/>
  <c r="CV100" i="5"/>
  <c r="DR90" i="23"/>
  <c r="DQ90" i="23"/>
  <c r="AG25" i="23"/>
  <c r="BS25" i="23" s="1"/>
  <c r="DZ25" i="23"/>
  <c r="DN25" i="23" s="1"/>
  <c r="DM25" i="23"/>
  <c r="GA86" i="27"/>
  <c r="FZ86" i="27"/>
  <c r="GB86" i="27"/>
  <c r="GD86" i="27"/>
  <c r="GC86" i="27"/>
  <c r="AO63" i="23"/>
  <c r="GG21" i="27"/>
  <c r="GJ21" i="27"/>
  <c r="GH21" i="27"/>
  <c r="GI21" i="27"/>
  <c r="DQ74" i="23"/>
  <c r="DR74" i="23"/>
  <c r="AB67" i="5"/>
  <c r="BN67" i="5" s="1"/>
  <c r="DH67" i="5"/>
  <c r="DU67" i="5"/>
  <c r="DI67" i="5" s="1"/>
  <c r="DJ108" i="5"/>
  <c r="DL108" i="5"/>
  <c r="DK108" i="5"/>
  <c r="DM108" i="5"/>
  <c r="AQ38" i="23"/>
  <c r="AS38" i="23"/>
  <c r="AR38" i="23"/>
  <c r="DA38" i="23"/>
  <c r="DI65" i="27"/>
  <c r="AJ65" i="27" s="1"/>
  <c r="AK65" i="27" s="1"/>
  <c r="DJ65" i="27"/>
  <c r="DG65" i="27"/>
  <c r="DH65" i="27"/>
  <c r="AQ113" i="5"/>
  <c r="AS113" i="5"/>
  <c r="AO113" i="5"/>
  <c r="AR113" i="5"/>
  <c r="AP113" i="5"/>
  <c r="AM62" i="5"/>
  <c r="AK62" i="5"/>
  <c r="C63" i="7" s="1"/>
  <c r="AJ62" i="5"/>
  <c r="C63" i="6" s="1"/>
  <c r="AL62" i="5"/>
  <c r="CV62" i="5"/>
  <c r="AN62" i="5"/>
  <c r="AO150" i="5"/>
  <c r="AQ150" i="5"/>
  <c r="AP150" i="5"/>
  <c r="AQ136" i="5"/>
  <c r="AP136" i="5"/>
  <c r="AO136" i="5"/>
  <c r="AR136" i="5"/>
  <c r="AS136" i="5"/>
  <c r="DQ39" i="23"/>
  <c r="DR39" i="23"/>
  <c r="AG101" i="23"/>
  <c r="BS101" i="23" s="1"/>
  <c r="DM101" i="23"/>
  <c r="DZ101" i="23"/>
  <c r="DN101" i="23" s="1"/>
  <c r="DH93" i="27"/>
  <c r="DK93" i="27"/>
  <c r="DI93" i="27"/>
  <c r="AJ93" i="27" s="1"/>
  <c r="AK93" i="27" s="1"/>
  <c r="DJ93" i="27"/>
  <c r="FS93" i="27"/>
  <c r="DM99" i="23"/>
  <c r="AG99" i="23"/>
  <c r="BS99" i="23" s="1"/>
  <c r="DZ99" i="23"/>
  <c r="DN99" i="23" s="1"/>
  <c r="DK40" i="5"/>
  <c r="DL40" i="5"/>
  <c r="DM40" i="5"/>
  <c r="GC53" i="27"/>
  <c r="FZ53" i="27"/>
  <c r="GA53" i="27"/>
  <c r="GB53" i="27"/>
  <c r="DC65" i="5"/>
  <c r="DD65" i="5"/>
  <c r="DF65" i="5"/>
  <c r="DE65" i="5"/>
  <c r="DG65" i="5"/>
  <c r="L51" i="33"/>
  <c r="K51" i="33"/>
  <c r="AB59" i="5"/>
  <c r="BN59" i="5" s="1"/>
  <c r="AR59" i="5" s="1"/>
  <c r="DU59" i="5"/>
  <c r="DI59" i="5" s="1"/>
  <c r="DH59" i="5"/>
  <c r="GI40" i="27"/>
  <c r="GH40" i="27"/>
  <c r="GJ40" i="27"/>
  <c r="AL75" i="5"/>
  <c r="AN75" i="5"/>
  <c r="AM75" i="5"/>
  <c r="CV75" i="5"/>
  <c r="AK75" i="5"/>
  <c r="C76" i="7" s="1"/>
  <c r="L39" i="33"/>
  <c r="K39" i="33"/>
  <c r="AP65" i="23"/>
  <c r="AR65" i="23"/>
  <c r="AO65" i="23"/>
  <c r="AQ65" i="23"/>
  <c r="AS65" i="23"/>
  <c r="DA65" i="23"/>
  <c r="DH62" i="23"/>
  <c r="DI62" i="23"/>
  <c r="DJ62" i="23"/>
  <c r="DL62" i="23"/>
  <c r="DK62" i="23"/>
  <c r="DK51" i="5"/>
  <c r="DL51" i="5"/>
  <c r="DM51" i="5"/>
  <c r="C53" i="33"/>
  <c r="D53" i="33"/>
  <c r="AM39" i="5"/>
  <c r="C27" i="33"/>
  <c r="D27" i="33"/>
  <c r="DM100" i="5"/>
  <c r="DL100" i="5"/>
  <c r="DK100" i="5"/>
  <c r="DO14" i="23"/>
  <c r="DP14" i="23"/>
  <c r="DQ14" i="23"/>
  <c r="DR14" i="23"/>
  <c r="DG89" i="5"/>
  <c r="DE89" i="5"/>
  <c r="DF89" i="5"/>
  <c r="CB98" i="23"/>
  <c r="BB98" i="23"/>
  <c r="AP64" i="23"/>
  <c r="AQ64" i="23"/>
  <c r="DQ22" i="23"/>
  <c r="DR22" i="23"/>
  <c r="AQ146" i="5"/>
  <c r="AR146" i="5"/>
  <c r="AS146" i="5"/>
  <c r="AP146" i="5"/>
  <c r="AO146" i="5"/>
  <c r="DL89" i="5"/>
  <c r="DM89" i="5"/>
  <c r="GH64" i="27"/>
  <c r="GI64" i="27"/>
  <c r="DH86" i="23"/>
  <c r="DK86" i="23"/>
  <c r="DJ86" i="23"/>
  <c r="DL86" i="23"/>
  <c r="DI86" i="23"/>
  <c r="DJ6" i="23"/>
  <c r="DH6" i="23"/>
  <c r="DI6" i="23"/>
  <c r="DK6" i="23"/>
  <c r="DL6" i="23"/>
  <c r="DR55" i="23"/>
  <c r="DQ55" i="23"/>
  <c r="DP55" i="23"/>
  <c r="DO55" i="23"/>
  <c r="DM17" i="5"/>
  <c r="DL17" i="5"/>
  <c r="AJ6" i="5"/>
  <c r="C7" i="6" s="1"/>
  <c r="AK6" i="5"/>
  <c r="C7" i="7" s="1"/>
  <c r="AN6" i="5"/>
  <c r="AM6" i="5"/>
  <c r="CV6" i="5"/>
  <c r="AL6" i="5"/>
  <c r="D8" i="33"/>
  <c r="C8" i="33"/>
  <c r="GD100" i="27"/>
  <c r="DZ4" i="23"/>
  <c r="DN4" i="23" s="1"/>
  <c r="AG4" i="23"/>
  <c r="BS4" i="23" s="1"/>
  <c r="DM4" i="23"/>
  <c r="DI64" i="27"/>
  <c r="AJ64" i="27" s="1"/>
  <c r="AK64" i="27" s="1"/>
  <c r="DH64" i="27"/>
  <c r="DJ64" i="27"/>
  <c r="AB38" i="5"/>
  <c r="BN38" i="5" s="1"/>
  <c r="AQ38" i="5" s="1"/>
  <c r="DH38" i="5"/>
  <c r="DU38" i="5"/>
  <c r="DI38" i="5" s="1"/>
  <c r="DQ18" i="23"/>
  <c r="DR18" i="23"/>
  <c r="CY68" i="27"/>
  <c r="GR68" i="27"/>
  <c r="GF68" i="27" s="1"/>
  <c r="GE68" i="27"/>
  <c r="DH26" i="23"/>
  <c r="DI26" i="23"/>
  <c r="DL26" i="23"/>
  <c r="DJ26" i="23"/>
  <c r="DK26" i="23"/>
  <c r="AO170" i="5"/>
  <c r="AS170" i="5"/>
  <c r="AR170" i="5"/>
  <c r="AP170" i="5"/>
  <c r="AQ170" i="5"/>
  <c r="GI22" i="27"/>
  <c r="GJ22" i="27"/>
  <c r="AP99" i="23"/>
  <c r="AO99" i="23"/>
  <c r="AR99" i="23"/>
  <c r="AQ99" i="23"/>
  <c r="DA99" i="23"/>
  <c r="AS99" i="23"/>
  <c r="GA62" i="27"/>
  <c r="GD62" i="27"/>
  <c r="FZ62" i="27"/>
  <c r="GB62" i="27"/>
  <c r="GC62" i="27"/>
  <c r="DH65" i="5"/>
  <c r="DU65" i="5"/>
  <c r="DI65" i="5" s="1"/>
  <c r="AB65" i="5"/>
  <c r="BN65" i="5" s="1"/>
  <c r="CW65" i="5" s="1"/>
  <c r="C12" i="33"/>
  <c r="D12" i="33"/>
  <c r="FS102" i="27"/>
  <c r="DK102" i="27"/>
  <c r="GD26" i="27"/>
  <c r="FQ13" i="27"/>
  <c r="DM15" i="5"/>
  <c r="DG99" i="5"/>
  <c r="CW24" i="23"/>
  <c r="CV24" i="23"/>
  <c r="CV61" i="5"/>
  <c r="AM61" i="5"/>
  <c r="FQ17" i="27"/>
  <c r="DM6" i="23"/>
  <c r="FQ24" i="27"/>
  <c r="GR87" i="27"/>
  <c r="GF87" i="27" s="1"/>
  <c r="CY87" i="27"/>
  <c r="EK87" i="27" s="1"/>
  <c r="GE87" i="27"/>
  <c r="GI13" i="27"/>
  <c r="GG13" i="27"/>
  <c r="GJ13" i="27"/>
  <c r="GH13" i="27"/>
  <c r="GI82" i="27"/>
  <c r="GH82" i="27"/>
  <c r="GG82" i="27"/>
  <c r="GJ82" i="27"/>
  <c r="DZ65" i="23"/>
  <c r="DN65" i="23" s="1"/>
  <c r="AG65" i="23"/>
  <c r="BS65" i="23" s="1"/>
  <c r="AW65" i="23" s="1"/>
  <c r="DM65" i="23"/>
  <c r="AL41" i="5"/>
  <c r="AM41" i="5"/>
  <c r="CV41" i="5"/>
  <c r="AN41" i="5"/>
  <c r="AQ90" i="23"/>
  <c r="AS90" i="23"/>
  <c r="AR90" i="23"/>
  <c r="DA90" i="23"/>
  <c r="DP52" i="23"/>
  <c r="DO52" i="23"/>
  <c r="DR52" i="23"/>
  <c r="DQ52" i="23"/>
  <c r="DG62" i="27"/>
  <c r="DK62" i="27"/>
  <c r="DH62" i="27"/>
  <c r="DI62" i="27"/>
  <c r="AJ62" i="27" s="1"/>
  <c r="AK62" i="27" s="1"/>
  <c r="DJ62" i="27"/>
  <c r="FS62" i="27"/>
  <c r="DK111" i="5"/>
  <c r="DL111" i="5"/>
  <c r="DM111" i="5"/>
  <c r="DJ111" i="5"/>
  <c r="L15" i="33"/>
  <c r="K15" i="33"/>
  <c r="AJ59" i="5"/>
  <c r="C60" i="6" s="1"/>
  <c r="AK59" i="5"/>
  <c r="C60" i="7" s="1"/>
  <c r="AL59" i="5"/>
  <c r="AN59" i="5"/>
  <c r="AM59" i="5"/>
  <c r="CV59" i="5"/>
  <c r="DQ107" i="23"/>
  <c r="DP107" i="23"/>
  <c r="DO107" i="23"/>
  <c r="DC85" i="5"/>
  <c r="DD85" i="5"/>
  <c r="DE85" i="5"/>
  <c r="DF85" i="5"/>
  <c r="DG85" i="5"/>
  <c r="AS110" i="5"/>
  <c r="CW110" i="5"/>
  <c r="GJ26" i="27"/>
  <c r="GI26" i="27"/>
  <c r="DK86" i="27"/>
  <c r="DH86" i="27"/>
  <c r="DI86" i="27"/>
  <c r="AJ86" i="27" s="1"/>
  <c r="AK86" i="27" s="1"/>
  <c r="DG86" i="27"/>
  <c r="DJ86" i="27"/>
  <c r="FS86" i="27"/>
  <c r="DH63" i="23"/>
  <c r="C38" i="33"/>
  <c r="D38" i="33"/>
  <c r="GI102" i="27"/>
  <c r="GH102" i="27"/>
  <c r="GJ102" i="27"/>
  <c r="DL39" i="23"/>
  <c r="DK39" i="23"/>
  <c r="GI91" i="27"/>
  <c r="GJ91" i="27"/>
  <c r="AW82" i="23"/>
  <c r="AU82" i="23"/>
  <c r="AV82" i="23"/>
  <c r="AX82" i="23"/>
  <c r="DB82" i="23"/>
  <c r="AJ53" i="5"/>
  <c r="C54" i="6" s="1"/>
  <c r="AK53" i="5"/>
  <c r="C54" i="7" s="1"/>
  <c r="AM53" i="5"/>
  <c r="AL53" i="5"/>
  <c r="DO109" i="23"/>
  <c r="DP109" i="23"/>
  <c r="DR109" i="23"/>
  <c r="DQ109" i="23"/>
  <c r="DM36" i="5"/>
  <c r="DL36" i="5"/>
  <c r="AQ41" i="23"/>
  <c r="AS41" i="23"/>
  <c r="AR41" i="23"/>
  <c r="DA41" i="23"/>
  <c r="AA19" i="23"/>
  <c r="CS19" i="27"/>
  <c r="V19" i="5"/>
  <c r="N18" i="6"/>
  <c r="L24" i="33"/>
  <c r="K24" i="33"/>
  <c r="GI56" i="27"/>
  <c r="GJ56" i="27"/>
  <c r="DQ17" i="23"/>
  <c r="DR17" i="23"/>
  <c r="GG78" i="27"/>
  <c r="GI78" i="27"/>
  <c r="GH78" i="27"/>
  <c r="GJ78" i="27"/>
  <c r="DJ53" i="27"/>
  <c r="DI53" i="27"/>
  <c r="AJ53" i="27" s="1"/>
  <c r="AK53" i="27" s="1"/>
  <c r="DH53" i="27"/>
  <c r="DG53" i="27"/>
  <c r="AJ65" i="5"/>
  <c r="C66" i="6" s="1"/>
  <c r="AK65" i="5"/>
  <c r="C66" i="7" s="1"/>
  <c r="AN65" i="5"/>
  <c r="AM65" i="5"/>
  <c r="CV65" i="5"/>
  <c r="AL65" i="5"/>
  <c r="DC63" i="5"/>
  <c r="V22" i="6" s="1"/>
  <c r="FQ93" i="27"/>
  <c r="DM18" i="5"/>
  <c r="DL18" i="5"/>
  <c r="FP23" i="27"/>
  <c r="D3" i="33"/>
  <c r="C3" i="33"/>
  <c r="DI68" i="23"/>
  <c r="DH68" i="23"/>
  <c r="DK68" i="23"/>
  <c r="DL68" i="23"/>
  <c r="DJ68" i="23"/>
  <c r="DP88" i="23"/>
  <c r="DO88" i="23"/>
  <c r="C40" i="33"/>
  <c r="D40" i="33"/>
  <c r="AU50" i="23"/>
  <c r="AT50" i="23"/>
  <c r="AV50" i="23"/>
  <c r="AW50" i="23"/>
  <c r="AX50" i="23"/>
  <c r="DB50" i="23"/>
  <c r="GH14" i="27"/>
  <c r="GJ14" i="27"/>
  <c r="GI14" i="27"/>
  <c r="GG14" i="27"/>
  <c r="AP128" i="5"/>
  <c r="AO128" i="5"/>
  <c r="AQ128" i="5"/>
  <c r="AR128" i="5"/>
  <c r="AS128" i="5"/>
  <c r="DQ36" i="23"/>
  <c r="DR36" i="23"/>
  <c r="DK4" i="23"/>
  <c r="DJ4" i="23"/>
  <c r="DL4" i="23"/>
  <c r="DE76" i="5"/>
  <c r="DG76" i="5"/>
  <c r="DF76" i="5"/>
  <c r="DT99" i="27"/>
  <c r="ET99" i="27"/>
  <c r="C4" i="33"/>
  <c r="D4" i="33"/>
  <c r="DJ64" i="23"/>
  <c r="V21" i="8" s="1"/>
  <c r="DI64" i="23"/>
  <c r="DL91" i="5"/>
  <c r="DM91" i="5"/>
  <c r="DK91" i="5"/>
  <c r="FQ12" i="27"/>
  <c r="GH67" i="27"/>
  <c r="GJ67" i="27"/>
  <c r="GI67" i="27"/>
  <c r="AJ67" i="5"/>
  <c r="C68" i="6" s="1"/>
  <c r="AK67" i="5"/>
  <c r="C68" i="7" s="1"/>
  <c r="AL67" i="5"/>
  <c r="AN67" i="5"/>
  <c r="AM67" i="5"/>
  <c r="CV67" i="5"/>
  <c r="DQ89" i="23"/>
  <c r="DP89" i="23"/>
  <c r="DR89" i="23"/>
  <c r="CV25" i="5"/>
  <c r="AN25" i="5"/>
  <c r="AO86" i="23"/>
  <c r="AR86" i="23"/>
  <c r="AS86" i="23"/>
  <c r="AQ86" i="23"/>
  <c r="DA86" i="23"/>
  <c r="AP86" i="23"/>
  <c r="DK76" i="23"/>
  <c r="DL76" i="23"/>
  <c r="DJ76" i="23"/>
  <c r="DI76" i="23"/>
  <c r="DR26" i="23"/>
  <c r="DQ26" i="23"/>
  <c r="DQ21" i="23"/>
  <c r="DP21" i="23"/>
  <c r="DR21" i="23"/>
  <c r="DO21" i="23"/>
  <c r="DJ52" i="5"/>
  <c r="DK52" i="5"/>
  <c r="V11" i="14" s="1"/>
  <c r="W11" i="14" s="1"/>
  <c r="DL52" i="5"/>
  <c r="DM52" i="5"/>
  <c r="DQ92" i="23"/>
  <c r="DP92" i="23"/>
  <c r="DR92" i="23"/>
  <c r="GA100" i="27"/>
  <c r="D55" i="33"/>
  <c r="C55" i="33"/>
  <c r="GA64" i="27"/>
  <c r="GB64" i="27"/>
  <c r="DZ76" i="23"/>
  <c r="DN76" i="23" s="1"/>
  <c r="AG76" i="23"/>
  <c r="BS76" i="23" s="1"/>
  <c r="DM76" i="23"/>
  <c r="DK22" i="23"/>
  <c r="DL22" i="23"/>
  <c r="CQ64" i="5"/>
  <c r="DH85" i="5"/>
  <c r="AB85" i="5"/>
  <c r="BN85" i="5" s="1"/>
  <c r="CW85" i="5" s="1"/>
  <c r="DU85" i="5"/>
  <c r="DI85" i="5" s="1"/>
  <c r="GJ36" i="27"/>
  <c r="DH59" i="23"/>
  <c r="DI59" i="23"/>
  <c r="DL59" i="23"/>
  <c r="DK59" i="23"/>
  <c r="DJ59" i="23"/>
  <c r="GI17" i="27"/>
  <c r="GJ17" i="27"/>
  <c r="AS39" i="23"/>
  <c r="AR39" i="23"/>
  <c r="DA39" i="23"/>
  <c r="GD61" i="27"/>
  <c r="FZ61" i="27"/>
  <c r="GB61" i="27"/>
  <c r="GC61" i="27"/>
  <c r="GA61" i="27"/>
  <c r="DP72" i="23"/>
  <c r="DQ72" i="23"/>
  <c r="DO82" i="23"/>
  <c r="DQ82" i="23"/>
  <c r="DP82" i="23"/>
  <c r="DR82" i="23"/>
  <c r="DC53" i="5"/>
  <c r="DD53" i="5"/>
  <c r="DF53" i="5"/>
  <c r="DE53" i="5"/>
  <c r="C33" i="33"/>
  <c r="D33" i="33"/>
  <c r="DI59" i="27"/>
  <c r="AJ59" i="27" s="1"/>
  <c r="AK59" i="27" s="1"/>
  <c r="DH59" i="27"/>
  <c r="DJ59" i="27"/>
  <c r="DG59" i="27"/>
  <c r="DQ64" i="23"/>
  <c r="DP64" i="23"/>
  <c r="DG39" i="5"/>
  <c r="DM56" i="5"/>
  <c r="DL56" i="5"/>
  <c r="DL64" i="5"/>
  <c r="DK64" i="5"/>
  <c r="DJ41" i="23"/>
  <c r="DL41" i="23"/>
  <c r="DK41" i="23"/>
  <c r="AB76" i="5"/>
  <c r="BN76" i="5" s="1"/>
  <c r="DH76" i="5"/>
  <c r="DU76" i="5"/>
  <c r="DI76" i="5" s="1"/>
  <c r="DH41" i="5"/>
  <c r="AB41" i="5"/>
  <c r="BN41" i="5" s="1"/>
  <c r="DU41" i="5"/>
  <c r="DI41" i="5" s="1"/>
  <c r="GR62" i="27"/>
  <c r="GF62" i="27" s="1"/>
  <c r="GE62" i="27"/>
  <c r="CY62" i="27"/>
  <c r="DM39" i="5"/>
  <c r="DL39" i="5"/>
  <c r="DA10" i="23"/>
  <c r="AQ10" i="23"/>
  <c r="AR10" i="23"/>
  <c r="AS10" i="23"/>
  <c r="CQ23" i="5"/>
  <c r="AJ63" i="5"/>
  <c r="C64" i="6" s="1"/>
  <c r="F64" i="6" s="1"/>
  <c r="GE4" i="27"/>
  <c r="CY4" i="27"/>
  <c r="GR4" i="27"/>
  <c r="GF4" i="27" s="1"/>
  <c r="DJ81" i="5"/>
  <c r="DK81" i="5"/>
  <c r="DM81" i="5"/>
  <c r="DL22" i="5"/>
  <c r="DM22" i="5"/>
  <c r="GJ90" i="27"/>
  <c r="GI90" i="27"/>
  <c r="GH90" i="27"/>
  <c r="K28" i="33"/>
  <c r="L28" i="33"/>
  <c r="DD64" i="5"/>
  <c r="DE64" i="5"/>
  <c r="AP68" i="23"/>
  <c r="AO68" i="23"/>
  <c r="DA68" i="23"/>
  <c r="AS68" i="23"/>
  <c r="AQ68" i="23"/>
  <c r="AR68" i="23"/>
  <c r="AB89" i="5"/>
  <c r="BN89" i="5" s="1"/>
  <c r="DU89" i="5"/>
  <c r="DI89" i="5" s="1"/>
  <c r="DH89" i="5"/>
  <c r="GG108" i="27"/>
  <c r="GH108" i="27"/>
  <c r="GI108" i="27"/>
  <c r="FP77" i="27"/>
  <c r="FQ77" i="27"/>
  <c r="FN77" i="27"/>
  <c r="FO77" i="27"/>
  <c r="AO142" i="5"/>
  <c r="AP142" i="5"/>
  <c r="AR142" i="5"/>
  <c r="AS142" i="5"/>
  <c r="AQ142" i="5"/>
  <c r="GH52" i="27"/>
  <c r="GG52" i="27"/>
  <c r="GJ52" i="27"/>
  <c r="GI52" i="27"/>
  <c r="DJ14" i="5"/>
  <c r="DK14" i="5"/>
  <c r="CV39" i="5"/>
  <c r="DH62" i="5"/>
  <c r="DU62" i="5"/>
  <c r="DI62" i="5" s="1"/>
  <c r="AB62" i="5"/>
  <c r="BN62" i="5" s="1"/>
  <c r="AP163" i="5"/>
  <c r="AQ163" i="5"/>
  <c r="AO163" i="5"/>
  <c r="AS163" i="5"/>
  <c r="AR163" i="5"/>
  <c r="DQ62" i="23"/>
  <c r="DR62" i="23"/>
  <c r="AT14" i="23"/>
  <c r="AW14" i="23"/>
  <c r="AU14" i="23"/>
  <c r="AV14" i="23"/>
  <c r="AX14" i="23"/>
  <c r="DB14" i="23"/>
  <c r="DA4" i="23"/>
  <c r="AR4" i="23"/>
  <c r="AQ4" i="23"/>
  <c r="AS4" i="23"/>
  <c r="AM76" i="5"/>
  <c r="AL76" i="5"/>
  <c r="AN76" i="5"/>
  <c r="CV76" i="5"/>
  <c r="BW97" i="5"/>
  <c r="AW97" i="5"/>
  <c r="K49" i="33"/>
  <c r="L49" i="33"/>
  <c r="FO59" i="27"/>
  <c r="K25" i="33"/>
  <c r="L25" i="33"/>
  <c r="DC67" i="5"/>
  <c r="DD67" i="5"/>
  <c r="DG67" i="5"/>
  <c r="DF67" i="5"/>
  <c r="DE67" i="5"/>
  <c r="DP83" i="23"/>
  <c r="DR83" i="23"/>
  <c r="DQ83" i="23"/>
  <c r="AR76" i="23"/>
  <c r="AQ76" i="23"/>
  <c r="DA76" i="23"/>
  <c r="AS76" i="23"/>
  <c r="AP76" i="23"/>
  <c r="C42" i="33"/>
  <c r="D42" i="33"/>
  <c r="DJ55" i="5"/>
  <c r="V13" i="13" s="1"/>
  <c r="W13" i="13" s="1"/>
  <c r="DL55" i="5"/>
  <c r="DM55" i="5"/>
  <c r="DK55" i="5"/>
  <c r="K42" i="33"/>
  <c r="L42" i="33"/>
  <c r="GD87" i="27"/>
  <c r="FZ87" i="27"/>
  <c r="GA87" i="27"/>
  <c r="GB87" i="27"/>
  <c r="GC87" i="27"/>
  <c r="DQ51" i="23"/>
  <c r="DR51" i="23"/>
  <c r="DP51" i="23"/>
  <c r="AS22" i="23"/>
  <c r="AR22" i="23"/>
  <c r="DA22" i="23"/>
  <c r="CS64" i="5"/>
  <c r="DM41" i="23"/>
  <c r="AG41" i="23"/>
  <c r="BS41" i="23" s="1"/>
  <c r="DZ41" i="23"/>
  <c r="DN41" i="23" s="1"/>
  <c r="GG113" i="27"/>
  <c r="GJ113" i="27"/>
  <c r="GH113" i="27"/>
  <c r="GI113" i="27"/>
  <c r="DL77" i="23"/>
  <c r="DJ77" i="23"/>
  <c r="DK77" i="23"/>
  <c r="DM59" i="23"/>
  <c r="DZ59" i="23"/>
  <c r="DN59" i="23" s="1"/>
  <c r="AG59" i="23"/>
  <c r="BS59" i="23" s="1"/>
  <c r="AX59" i="23" s="1"/>
  <c r="DG38" i="5"/>
  <c r="DE38" i="5"/>
  <c r="DF38" i="5"/>
  <c r="K57" i="33"/>
  <c r="L57" i="33"/>
  <c r="K48" i="33"/>
  <c r="L48" i="33"/>
  <c r="AJ85" i="5"/>
  <c r="C86" i="6" s="1"/>
  <c r="AK85" i="5"/>
  <c r="C86" i="7" s="1"/>
  <c r="AM85" i="5"/>
  <c r="AL85" i="5"/>
  <c r="CV85" i="5"/>
  <c r="AN85" i="5"/>
  <c r="FZ63" i="27"/>
  <c r="GI42" i="27"/>
  <c r="GJ42" i="27"/>
  <c r="GA26" i="27"/>
  <c r="CQ13" i="5"/>
  <c r="GJ11" i="27"/>
  <c r="CR94" i="5"/>
  <c r="AK61" i="5"/>
  <c r="C62" i="7" s="1"/>
  <c r="AS150" i="5"/>
  <c r="CX95" i="23"/>
  <c r="FP24" i="27"/>
  <c r="DD26" i="5"/>
  <c r="DC26" i="5"/>
  <c r="DF26" i="5"/>
  <c r="DE26" i="5"/>
  <c r="DG26" i="5"/>
  <c r="DM68" i="23"/>
  <c r="DZ68" i="23"/>
  <c r="DN68" i="23" s="1"/>
  <c r="AG68" i="23"/>
  <c r="BS68" i="23" s="1"/>
  <c r="DQ40" i="23"/>
  <c r="DP40" i="23"/>
  <c r="DR40" i="23"/>
  <c r="DJ77" i="5"/>
  <c r="V7" i="13" s="1"/>
  <c r="W7" i="13" s="1"/>
  <c r="DK77" i="5"/>
  <c r="DL77" i="5"/>
  <c r="DM77" i="5"/>
  <c r="DL101" i="23"/>
  <c r="DK101" i="23"/>
  <c r="DC98" i="5"/>
  <c r="DF98" i="5"/>
  <c r="DG98" i="5"/>
  <c r="DD98" i="5"/>
  <c r="DE98" i="5"/>
  <c r="CV23" i="23"/>
  <c r="K10" i="33"/>
  <c r="L10" i="33"/>
  <c r="GH51" i="27"/>
  <c r="GI51" i="27"/>
  <c r="GJ51" i="27"/>
  <c r="DH99" i="23"/>
  <c r="DL99" i="23"/>
  <c r="DK99" i="23"/>
  <c r="DI99" i="23"/>
  <c r="DJ99" i="23"/>
  <c r="AR77" i="23"/>
  <c r="AS77" i="23"/>
  <c r="AQ77" i="23"/>
  <c r="DA77" i="23"/>
  <c r="DM62" i="5"/>
  <c r="DL62" i="5"/>
  <c r="DL26" i="5"/>
  <c r="DM26" i="5"/>
  <c r="AL38" i="5"/>
  <c r="AM38" i="5"/>
  <c r="CV38" i="5"/>
  <c r="AN38" i="5"/>
  <c r="L37" i="33"/>
  <c r="K37" i="33"/>
  <c r="AR162" i="5"/>
  <c r="AS162" i="5"/>
  <c r="AP162" i="5"/>
  <c r="AQ162" i="5"/>
  <c r="AO162" i="5"/>
  <c r="DR56" i="23"/>
  <c r="DQ56" i="23"/>
  <c r="CV64" i="23"/>
  <c r="DZ22" i="23"/>
  <c r="DN22" i="23" s="1"/>
  <c r="AG22" i="23"/>
  <c r="BS22" i="23" s="1"/>
  <c r="DM22" i="23"/>
  <c r="DM39" i="23"/>
  <c r="DZ39" i="23"/>
  <c r="DN39" i="23" s="1"/>
  <c r="AG39" i="23"/>
  <c r="BS39" i="23" s="1"/>
  <c r="DR67" i="23"/>
  <c r="DQ67" i="23"/>
  <c r="DP67" i="23"/>
  <c r="GA68" i="27"/>
  <c r="FZ68" i="27"/>
  <c r="GD68" i="27"/>
  <c r="GC68" i="27"/>
  <c r="GB68" i="27"/>
  <c r="DM73" i="5"/>
  <c r="DL73" i="5"/>
  <c r="DG63" i="27"/>
  <c r="DR112" i="23"/>
  <c r="DQ112" i="23"/>
  <c r="DP112" i="23"/>
  <c r="DO112" i="23"/>
  <c r="L34" i="33"/>
  <c r="K34" i="33"/>
  <c r="DR42" i="23"/>
  <c r="DF100" i="5"/>
  <c r="DG100" i="5"/>
  <c r="AB26" i="5"/>
  <c r="BN26" i="5" s="1"/>
  <c r="DH26" i="5"/>
  <c r="DU26" i="5"/>
  <c r="DI26" i="5" s="1"/>
  <c r="DJ13" i="5"/>
  <c r="DK13" i="5"/>
  <c r="DM13" i="5"/>
  <c r="DL13" i="5"/>
  <c r="AP59" i="23"/>
  <c r="AR59" i="23"/>
  <c r="AO59" i="23"/>
  <c r="AS59" i="23"/>
  <c r="DA59" i="23"/>
  <c r="AQ59" i="23"/>
  <c r="AG86" i="23"/>
  <c r="BS86" i="23" s="1"/>
  <c r="DM86" i="23"/>
  <c r="DZ86" i="23"/>
  <c r="DN86" i="23" s="1"/>
  <c r="DH61" i="27"/>
  <c r="DG61" i="27"/>
  <c r="DI61" i="27"/>
  <c r="AJ61" i="27" s="1"/>
  <c r="AK61" i="27" s="1"/>
  <c r="DJ61" i="27"/>
  <c r="DK61" i="27"/>
  <c r="FS61" i="27"/>
  <c r="DJ38" i="23"/>
  <c r="DK38" i="23"/>
  <c r="DL38" i="23"/>
  <c r="GA65" i="27"/>
  <c r="GC65" i="27"/>
  <c r="FZ65" i="27"/>
  <c r="GB65" i="27"/>
  <c r="GA59" i="27"/>
  <c r="GB59" i="27"/>
  <c r="FZ59" i="27"/>
  <c r="GD59" i="27"/>
  <c r="GC59" i="27"/>
  <c r="N14" i="7"/>
  <c r="S14" i="7" s="1"/>
  <c r="W52" i="5"/>
  <c r="AB52" i="23"/>
  <c r="CT52" i="27"/>
  <c r="DE62" i="5"/>
  <c r="DD62" i="5"/>
  <c r="DC62" i="5"/>
  <c r="DG62" i="5"/>
  <c r="DF62" i="5"/>
  <c r="AR56" i="5"/>
  <c r="CW56" i="5"/>
  <c r="AS56" i="5"/>
  <c r="GH93" i="27"/>
  <c r="GI93" i="27"/>
  <c r="GJ93" i="27"/>
  <c r="DH39" i="5"/>
  <c r="DU39" i="5"/>
  <c r="DI39" i="5" s="1"/>
  <c r="AB39" i="5"/>
  <c r="BN39" i="5" s="1"/>
  <c r="DZ77" i="23"/>
  <c r="DN77" i="23" s="1"/>
  <c r="DM77" i="23"/>
  <c r="AG77" i="23"/>
  <c r="BS77" i="23" s="1"/>
  <c r="AG90" i="23"/>
  <c r="BS90" i="23" s="1"/>
  <c r="DM90" i="23"/>
  <c r="DZ90" i="23"/>
  <c r="DN90" i="23" s="1"/>
  <c r="CS83" i="27"/>
  <c r="AA83" i="23"/>
  <c r="V82" i="5"/>
  <c r="N26" i="6"/>
  <c r="S26" i="6" s="1"/>
  <c r="F82" i="3" s="1"/>
  <c r="AO165" i="5"/>
  <c r="AQ165" i="5"/>
  <c r="AR165" i="5"/>
  <c r="AS165" i="5"/>
  <c r="AP165" i="5"/>
  <c r="AB25" i="5"/>
  <c r="BN25" i="5" s="1"/>
  <c r="AS25" i="5" s="1"/>
  <c r="DH25" i="5"/>
  <c r="DU25" i="5"/>
  <c r="DI25" i="5" s="1"/>
  <c r="DL10" i="23"/>
  <c r="DK10" i="23"/>
  <c r="DJ10" i="23"/>
  <c r="CR23" i="5"/>
  <c r="D6" i="33"/>
  <c r="C6" i="33"/>
  <c r="GR10" i="27"/>
  <c r="GF10" i="27" s="1"/>
  <c r="GE10" i="27"/>
  <c r="CY10" i="27"/>
  <c r="DD75" i="5"/>
  <c r="DG75" i="5"/>
  <c r="DF75" i="5"/>
  <c r="DE75" i="5"/>
  <c r="L17" i="33"/>
  <c r="K17" i="33"/>
  <c r="AK64" i="5"/>
  <c r="C65" i="7" s="1"/>
  <c r="AL64" i="5"/>
  <c r="DU98" i="5"/>
  <c r="DI98" i="5" s="1"/>
  <c r="DH98" i="5"/>
  <c r="AB98" i="5"/>
  <c r="BN98" i="5" s="1"/>
  <c r="DH65" i="23"/>
  <c r="DK65" i="23"/>
  <c r="DJ65" i="23"/>
  <c r="DL65" i="23"/>
  <c r="DI65" i="23"/>
  <c r="AO62" i="23"/>
  <c r="AP62" i="23"/>
  <c r="DA62" i="23"/>
  <c r="AQ62" i="23"/>
  <c r="AS62" i="23"/>
  <c r="AR62" i="23"/>
  <c r="CS28" i="27"/>
  <c r="AA28" i="23"/>
  <c r="N16" i="6"/>
  <c r="S16" i="6" s="1"/>
  <c r="F27" i="3" s="1"/>
  <c r="V28" i="5"/>
  <c r="DM42" i="5"/>
  <c r="DL42" i="5"/>
  <c r="GE77" i="27"/>
  <c r="GR77" i="27"/>
  <c r="GF77" i="27" s="1"/>
  <c r="CY77" i="27"/>
  <c r="DQ101" i="23"/>
  <c r="DR101" i="23"/>
  <c r="DP101" i="23"/>
  <c r="DU100" i="5"/>
  <c r="DI100" i="5" s="1"/>
  <c r="AB100" i="5"/>
  <c r="BN100" i="5" s="1"/>
  <c r="DH100" i="5"/>
  <c r="K30" i="33"/>
  <c r="L30" i="33"/>
  <c r="DA25" i="23"/>
  <c r="AS25" i="23"/>
  <c r="AN89" i="5"/>
  <c r="AL89" i="5"/>
  <c r="AM89" i="5"/>
  <c r="CV89" i="5"/>
  <c r="W12" i="6"/>
  <c r="S12" i="6"/>
  <c r="F98" i="3" s="1"/>
  <c r="D15" i="33"/>
  <c r="C15" i="33"/>
  <c r="DZ62" i="23"/>
  <c r="DN62" i="23" s="1"/>
  <c r="DM62" i="23"/>
  <c r="AG62" i="23"/>
  <c r="BS62" i="23" s="1"/>
  <c r="DK21" i="5"/>
  <c r="DJ21" i="5"/>
  <c r="V20" i="13" s="1"/>
  <c r="W20" i="13" s="1"/>
  <c r="DM21" i="5"/>
  <c r="DL21" i="5"/>
  <c r="DJ106" i="5"/>
  <c r="DK106" i="5"/>
  <c r="DM10" i="23"/>
  <c r="DZ10" i="23"/>
  <c r="DN10" i="23" s="1"/>
  <c r="AG10" i="23"/>
  <c r="BS10" i="23" s="1"/>
  <c r="AT10" i="23" s="1"/>
  <c r="AO6" i="23"/>
  <c r="AS6" i="23"/>
  <c r="DA6" i="23"/>
  <c r="AQ6" i="23"/>
  <c r="AP6" i="23"/>
  <c r="AR6" i="23"/>
  <c r="GG89" i="27"/>
  <c r="GH89" i="27"/>
  <c r="DH75" i="5"/>
  <c r="DU75" i="5"/>
  <c r="DI75" i="5" s="1"/>
  <c r="AB75" i="5"/>
  <c r="BN75" i="5" s="1"/>
  <c r="DC6" i="5"/>
  <c r="DG6" i="5"/>
  <c r="DF6" i="5"/>
  <c r="DD6" i="5"/>
  <c r="DE6" i="5"/>
  <c r="GJ62" i="27"/>
  <c r="GI110" i="27"/>
  <c r="GH110" i="27"/>
  <c r="GJ110" i="27"/>
  <c r="GG110" i="27"/>
  <c r="DG87" i="27"/>
  <c r="DH87" i="27"/>
  <c r="DK87" i="27"/>
  <c r="DJ87" i="27"/>
  <c r="DI87" i="27"/>
  <c r="AJ87" i="27" s="1"/>
  <c r="AK87" i="27" s="1"/>
  <c r="FS87" i="27"/>
  <c r="DK71" i="5"/>
  <c r="DL71" i="5"/>
  <c r="BF66" i="3"/>
  <c r="BI66" i="3"/>
  <c r="BE66" i="3"/>
  <c r="BH66" i="3"/>
  <c r="BJ66" i="3"/>
  <c r="BG66" i="3"/>
  <c r="FP68" i="27"/>
  <c r="FQ68" i="27"/>
  <c r="FO68" i="27"/>
  <c r="FN68" i="27"/>
  <c r="AP26" i="23"/>
  <c r="AO26" i="23"/>
  <c r="AR26" i="23"/>
  <c r="AS26" i="23"/>
  <c r="DA26" i="23"/>
  <c r="AQ26" i="23"/>
  <c r="CT23" i="5"/>
  <c r="AP157" i="5"/>
  <c r="AS157" i="5"/>
  <c r="AO157" i="5"/>
  <c r="AR157" i="5"/>
  <c r="AQ157" i="5"/>
  <c r="AR148" i="5"/>
  <c r="AP148" i="5"/>
  <c r="AO148" i="5"/>
  <c r="AQ148" i="5"/>
  <c r="AS148" i="5"/>
  <c r="DG73" i="27"/>
  <c r="DZ36" i="23"/>
  <c r="DN36" i="23" s="1"/>
  <c r="AG36" i="23"/>
  <c r="BS36" i="23" s="1"/>
  <c r="DM36" i="23"/>
  <c r="GE98" i="27"/>
  <c r="CY98" i="27"/>
  <c r="GR98" i="27"/>
  <c r="GF98" i="27" s="1"/>
  <c r="DQ65" i="23"/>
  <c r="DR65" i="23"/>
  <c r="AM23" i="5"/>
  <c r="AN23" i="5"/>
  <c r="CV23" i="5"/>
  <c r="AL23" i="5"/>
  <c r="DL65" i="5"/>
  <c r="DM65" i="5"/>
  <c r="Q8" i="6"/>
  <c r="R7" i="6"/>
  <c r="DF24" i="5"/>
  <c r="DD24" i="5"/>
  <c r="DE24" i="5"/>
  <c r="DG24" i="5"/>
  <c r="AS37" i="5"/>
  <c r="CW37" i="5"/>
  <c r="AR37" i="5"/>
  <c r="AO37" i="5"/>
  <c r="AQ37" i="5"/>
  <c r="AP37" i="5"/>
  <c r="DQ71" i="23"/>
  <c r="DR71" i="23"/>
  <c r="DL38" i="5"/>
  <c r="DK38" i="5"/>
  <c r="DM38" i="5"/>
  <c r="AS79" i="23"/>
  <c r="DA79" i="23"/>
  <c r="DU109" i="5"/>
  <c r="DI109" i="5" s="1"/>
  <c r="DH109" i="5"/>
  <c r="AB109" i="5"/>
  <c r="BN109" i="5" s="1"/>
  <c r="DK36" i="23"/>
  <c r="DJ36" i="23"/>
  <c r="DL36" i="23"/>
  <c r="DJ96" i="5"/>
  <c r="V12" i="13" s="1"/>
  <c r="W12" i="13" s="1"/>
  <c r="DL96" i="5"/>
  <c r="DM96" i="5"/>
  <c r="DK96" i="5"/>
  <c r="AB24" i="5"/>
  <c r="BN24" i="5" s="1"/>
  <c r="DU24" i="5"/>
  <c r="DI24" i="5" s="1"/>
  <c r="DH24" i="5"/>
  <c r="AR121" i="5"/>
  <c r="AS121" i="5"/>
  <c r="AP121" i="5"/>
  <c r="AO121" i="5"/>
  <c r="AQ121" i="5"/>
  <c r="DO97" i="23"/>
  <c r="DQ97" i="23"/>
  <c r="DR97" i="23"/>
  <c r="DP97" i="23"/>
  <c r="AS100" i="23"/>
  <c r="AR100" i="23"/>
  <c r="AQ100" i="23"/>
  <c r="DA100" i="23"/>
  <c r="GD24" i="27"/>
  <c r="GA24" i="27"/>
  <c r="GC24" i="27"/>
  <c r="GB24" i="27"/>
  <c r="AO112" i="5"/>
  <c r="AR112" i="5"/>
  <c r="AQ112" i="5"/>
  <c r="AS112" i="5"/>
  <c r="AP112" i="5"/>
  <c r="GR53" i="27"/>
  <c r="GF53" i="27" s="1"/>
  <c r="GE53" i="27"/>
  <c r="CY53" i="27"/>
  <c r="DU12" i="5"/>
  <c r="DI12" i="5" s="1"/>
  <c r="AB12" i="5"/>
  <c r="BN12" i="5" s="1"/>
  <c r="DH12" i="5"/>
  <c r="DM59" i="5"/>
  <c r="DL59" i="5"/>
  <c r="DH73" i="23"/>
  <c r="AO177" i="5"/>
  <c r="AS177" i="5"/>
  <c r="AR177" i="5"/>
  <c r="AP177" i="5"/>
  <c r="AQ177" i="5"/>
  <c r="DR38" i="23"/>
  <c r="DQ38" i="23"/>
  <c r="DP38" i="23"/>
  <c r="DK64" i="27"/>
  <c r="FS64" i="27"/>
  <c r="AR97" i="23"/>
  <c r="AS97" i="23"/>
  <c r="DA97" i="23"/>
  <c r="DK11" i="5"/>
  <c r="DL11" i="5"/>
  <c r="DM11" i="5"/>
  <c r="DZ60" i="23"/>
  <c r="DN60" i="23" s="1"/>
  <c r="AG60" i="23"/>
  <c r="BS60" i="23" s="1"/>
  <c r="DM60" i="23"/>
  <c r="AN96" i="5"/>
  <c r="AM96" i="5"/>
  <c r="CV96" i="5"/>
  <c r="AO115" i="5"/>
  <c r="AP115" i="5"/>
  <c r="AR115" i="5"/>
  <c r="AQ115" i="5"/>
  <c r="AS115" i="5"/>
  <c r="FP13" i="27"/>
  <c r="DC12" i="5"/>
  <c r="DE12" i="5"/>
  <c r="DD12" i="5"/>
  <c r="DG12" i="5"/>
  <c r="DF12" i="5"/>
  <c r="AX49" i="23"/>
  <c r="DB49" i="23"/>
  <c r="GI59" i="27"/>
  <c r="GJ59" i="27"/>
  <c r="DZ11" i="23"/>
  <c r="DN11" i="23" s="1"/>
  <c r="DM11" i="23"/>
  <c r="AG11" i="23"/>
  <c r="BS11" i="23" s="1"/>
  <c r="DJ44" i="5"/>
  <c r="DL44" i="5"/>
  <c r="DM44" i="5"/>
  <c r="DK44" i="5"/>
  <c r="FZ73" i="27"/>
  <c r="AS144" i="5"/>
  <c r="AQ144" i="5"/>
  <c r="AR144" i="5"/>
  <c r="AP144" i="5"/>
  <c r="AO144" i="5"/>
  <c r="AG110" i="23"/>
  <c r="BS110" i="23" s="1"/>
  <c r="DM110" i="23"/>
  <c r="DZ110" i="23"/>
  <c r="DN110" i="23" s="1"/>
  <c r="DH11" i="5"/>
  <c r="AB11" i="5"/>
  <c r="BN11" i="5" s="1"/>
  <c r="DU11" i="5"/>
  <c r="DI11" i="5" s="1"/>
  <c r="CS24" i="5"/>
  <c r="E57" i="3"/>
  <c r="AL24" i="5"/>
  <c r="AN24" i="5"/>
  <c r="AK24" i="5"/>
  <c r="C25" i="7" s="1"/>
  <c r="AM24" i="5"/>
  <c r="CV24" i="5"/>
  <c r="DM100" i="23"/>
  <c r="DZ100" i="23"/>
  <c r="DN100" i="23" s="1"/>
  <c r="AG100" i="23"/>
  <c r="BS100" i="23" s="1"/>
  <c r="AT100" i="23" s="1"/>
  <c r="Q87" i="23"/>
  <c r="R87" i="23" s="1"/>
  <c r="C87" i="8"/>
  <c r="DL58" i="5"/>
  <c r="DM58" i="5"/>
  <c r="DU78" i="5"/>
  <c r="DI78" i="5" s="1"/>
  <c r="AB78" i="5"/>
  <c r="BN78" i="5" s="1"/>
  <c r="DH78" i="5"/>
  <c r="V10" i="11" s="1"/>
  <c r="W10" i="11" s="1"/>
  <c r="AR137" i="5"/>
  <c r="AP137" i="5"/>
  <c r="AQ137" i="5"/>
  <c r="AO137" i="5"/>
  <c r="AS137" i="5"/>
  <c r="GI58" i="27"/>
  <c r="GJ58" i="27"/>
  <c r="AG97" i="23"/>
  <c r="BS97" i="23" s="1"/>
  <c r="AV97" i="23" s="1"/>
  <c r="DZ97" i="23"/>
  <c r="DN97" i="23" s="1"/>
  <c r="DM97" i="23"/>
  <c r="DR15" i="23"/>
  <c r="DQ15" i="23"/>
  <c r="CS94" i="5"/>
  <c r="DF109" i="5"/>
  <c r="DG109" i="5"/>
  <c r="GJ44" i="27"/>
  <c r="GI44" i="27"/>
  <c r="GG44" i="27"/>
  <c r="GH44" i="27"/>
  <c r="DK60" i="27"/>
  <c r="FS60" i="27"/>
  <c r="AO73" i="23"/>
  <c r="AS124" i="5"/>
  <c r="AQ124" i="5"/>
  <c r="AR124" i="5"/>
  <c r="AP124" i="5"/>
  <c r="AO124" i="5"/>
  <c r="CW95" i="23"/>
  <c r="DK97" i="23"/>
  <c r="DL97" i="23"/>
  <c r="GI69" i="27"/>
  <c r="GJ69" i="27"/>
  <c r="GH69" i="27"/>
  <c r="FO24" i="27"/>
  <c r="GI71" i="27"/>
  <c r="GJ71" i="27"/>
  <c r="FO96" i="27"/>
  <c r="DU60" i="5"/>
  <c r="DI60" i="5" s="1"/>
  <c r="DH60" i="5"/>
  <c r="AB60" i="5"/>
  <c r="BN60" i="5" s="1"/>
  <c r="S12" i="14"/>
  <c r="AD30" i="3" s="1"/>
  <c r="S13" i="14"/>
  <c r="AD46" i="3" s="1"/>
  <c r="AJ12" i="5"/>
  <c r="C13" i="6" s="1"/>
  <c r="AK12" i="5"/>
  <c r="C13" i="7" s="1"/>
  <c r="AM12" i="5"/>
  <c r="AN12" i="5"/>
  <c r="CV12" i="5"/>
  <c r="AL12" i="5"/>
  <c r="V72" i="5"/>
  <c r="CS73" i="27"/>
  <c r="AA73" i="23"/>
  <c r="N4" i="6"/>
  <c r="DH69" i="5"/>
  <c r="DU69" i="5"/>
  <c r="DI69" i="5" s="1"/>
  <c r="AB69" i="5"/>
  <c r="BN69" i="5" s="1"/>
  <c r="DM70" i="5"/>
  <c r="DL70" i="5"/>
  <c r="AP118" i="5"/>
  <c r="AQ118" i="5"/>
  <c r="AS118" i="5"/>
  <c r="AR118" i="5"/>
  <c r="AO118" i="5"/>
  <c r="AS60" i="23"/>
  <c r="DA60" i="23"/>
  <c r="AQ130" i="5"/>
  <c r="AR130" i="5"/>
  <c r="AP130" i="5"/>
  <c r="AO130" i="5"/>
  <c r="AS130" i="5"/>
  <c r="AN60" i="5"/>
  <c r="CV60" i="5"/>
  <c r="DQ58" i="23"/>
  <c r="DR58" i="23"/>
  <c r="CW17" i="5"/>
  <c r="AP17" i="5"/>
  <c r="AO17" i="5"/>
  <c r="AS17" i="5"/>
  <c r="AQ17" i="5"/>
  <c r="AR17" i="5"/>
  <c r="DP69" i="23"/>
  <c r="DR69" i="23"/>
  <c r="DQ69" i="23"/>
  <c r="CQ24" i="5"/>
  <c r="DK79" i="27"/>
  <c r="DI34" i="23"/>
  <c r="DJ34" i="23"/>
  <c r="V19" i="8" s="1"/>
  <c r="AN53" i="5"/>
  <c r="CV53" i="5"/>
  <c r="DR59" i="23"/>
  <c r="DQ59" i="23"/>
  <c r="DK53" i="27"/>
  <c r="FS53" i="27"/>
  <c r="DE34" i="5"/>
  <c r="DD34" i="5"/>
  <c r="CT94" i="5"/>
  <c r="AN109" i="5"/>
  <c r="AM109" i="5"/>
  <c r="CV109" i="5"/>
  <c r="DP11" i="23"/>
  <c r="DQ11" i="23"/>
  <c r="DR11" i="23"/>
  <c r="AN69" i="5"/>
  <c r="CV69" i="5"/>
  <c r="DO44" i="23"/>
  <c r="DR44" i="23"/>
  <c r="DP44" i="23"/>
  <c r="DQ44" i="23"/>
  <c r="DA11" i="23"/>
  <c r="AS11" i="23"/>
  <c r="P109" i="28"/>
  <c r="R109" i="28" s="1"/>
  <c r="EK110" i="27"/>
  <c r="AS161" i="5"/>
  <c r="AO161" i="5"/>
  <c r="AR161" i="5"/>
  <c r="AQ161" i="5"/>
  <c r="AP161" i="5"/>
  <c r="AR123" i="5"/>
  <c r="AS123" i="5"/>
  <c r="AO123" i="5"/>
  <c r="AP123" i="5"/>
  <c r="AQ123" i="5"/>
  <c r="FN96" i="27"/>
  <c r="DK74" i="27"/>
  <c r="FS74" i="27"/>
  <c r="AS110" i="23"/>
  <c r="AR110" i="23"/>
  <c r="DA110" i="23"/>
  <c r="GG98" i="27"/>
  <c r="GI98" i="27"/>
  <c r="GH98" i="27"/>
  <c r="GJ98" i="27"/>
  <c r="DC72" i="5"/>
  <c r="V4" i="6" s="1"/>
  <c r="CY101" i="27"/>
  <c r="GE101" i="27"/>
  <c r="GR101" i="27"/>
  <c r="GF101" i="27" s="1"/>
  <c r="AP173" i="5"/>
  <c r="AO173" i="5"/>
  <c r="AQ173" i="5"/>
  <c r="AR173" i="5"/>
  <c r="AS173" i="5"/>
  <c r="DH96" i="5"/>
  <c r="V11" i="11" s="1"/>
  <c r="W11" i="11" s="1"/>
  <c r="DU96" i="5"/>
  <c r="DI96" i="5" s="1"/>
  <c r="AB96" i="5"/>
  <c r="BN96" i="5" s="1"/>
  <c r="AP96" i="5" s="1"/>
  <c r="AQ127" i="5"/>
  <c r="AP127" i="5"/>
  <c r="AR127" i="5"/>
  <c r="AS127" i="5"/>
  <c r="AO127" i="5"/>
  <c r="DU99" i="5"/>
  <c r="DI99" i="5" s="1"/>
  <c r="V18" i="12" s="1"/>
  <c r="W18" i="12" s="1"/>
  <c r="AB99" i="5"/>
  <c r="BN99" i="5" s="1"/>
  <c r="AO99" i="5" s="1"/>
  <c r="DH99" i="5"/>
  <c r="DE23" i="5"/>
  <c r="DG23" i="5"/>
  <c r="DF23" i="5"/>
  <c r="DA70" i="23"/>
  <c r="AS70" i="23"/>
  <c r="AP34" i="23"/>
  <c r="AQ34" i="23"/>
  <c r="AQ36" i="23"/>
  <c r="AR36" i="23"/>
  <c r="AS36" i="23"/>
  <c r="DA36" i="23"/>
  <c r="AS152" i="5"/>
  <c r="AR152" i="5"/>
  <c r="AQ152" i="5"/>
  <c r="AO152" i="5"/>
  <c r="AP152" i="5"/>
  <c r="AQ160" i="5"/>
  <c r="AR160" i="5"/>
  <c r="AS160" i="5"/>
  <c r="AO160" i="5"/>
  <c r="AP160" i="5"/>
  <c r="AN11" i="5"/>
  <c r="CV11" i="5"/>
  <c r="DH23" i="5"/>
  <c r="AB23" i="5"/>
  <c r="BN23" i="5" s="1"/>
  <c r="CW23" i="5" s="1"/>
  <c r="DU23" i="5"/>
  <c r="DI23" i="5" s="1"/>
  <c r="AG70" i="23"/>
  <c r="BS70" i="23" s="1"/>
  <c r="DM70" i="23"/>
  <c r="DZ70" i="23"/>
  <c r="DN70" i="23" s="1"/>
  <c r="DM79" i="23"/>
  <c r="DZ79" i="23"/>
  <c r="DN79" i="23" s="1"/>
  <c r="AG79" i="23"/>
  <c r="BS79" i="23" s="1"/>
  <c r="AB53" i="5"/>
  <c r="BN53" i="5" s="1"/>
  <c r="DH53" i="5"/>
  <c r="DU53" i="5"/>
  <c r="DI53" i="5" s="1"/>
  <c r="DL100" i="23"/>
  <c r="DJ100" i="23"/>
  <c r="DK100" i="23"/>
  <c r="GB34" i="27"/>
  <c r="GA34" i="27"/>
  <c r="DK24" i="27"/>
  <c r="DJ24" i="27"/>
  <c r="DI24" i="27"/>
  <c r="AJ24" i="27" s="1"/>
  <c r="AK24" i="27" s="1"/>
  <c r="DH24" i="27"/>
  <c r="FS24" i="27"/>
  <c r="AN78" i="5"/>
  <c r="CV78" i="5"/>
  <c r="AQ114" i="5"/>
  <c r="AO114" i="5"/>
  <c r="AR114" i="5"/>
  <c r="AS114" i="5"/>
  <c r="AP114" i="5"/>
  <c r="DL68" i="5"/>
  <c r="DM68" i="5"/>
  <c r="DK68" i="5"/>
  <c r="GJ65" i="27"/>
  <c r="GI65" i="27"/>
  <c r="DK11" i="27"/>
  <c r="FS11" i="27"/>
  <c r="DF96" i="5"/>
  <c r="DG96" i="5"/>
  <c r="GR24" i="27"/>
  <c r="GF24" i="27" s="1"/>
  <c r="CY24" i="27"/>
  <c r="GE24" i="27"/>
  <c r="AR167" i="5"/>
  <c r="AS167" i="5"/>
  <c r="AO167" i="5"/>
  <c r="AP167" i="5"/>
  <c r="AQ167" i="5"/>
  <c r="FP96" i="27"/>
  <c r="DK110" i="23"/>
  <c r="DL110" i="23"/>
  <c r="AK36" i="5"/>
  <c r="C37" i="7" s="1"/>
  <c r="AL36" i="5"/>
  <c r="AN36" i="5"/>
  <c r="AJ36" i="5"/>
  <c r="C37" i="6" s="1"/>
  <c r="AM36" i="5"/>
  <c r="CV36" i="5"/>
  <c r="DL48" i="5"/>
  <c r="DM48" i="5"/>
  <c r="DK48" i="27"/>
  <c r="FS48" i="27"/>
  <c r="AJ22" i="5"/>
  <c r="C23" i="6" s="1"/>
  <c r="AK22" i="5"/>
  <c r="C23" i="7" s="1"/>
  <c r="AM22" i="5"/>
  <c r="AL22" i="5"/>
  <c r="AN22" i="5"/>
  <c r="CV22" i="5"/>
  <c r="DQ88" i="23"/>
  <c r="DR88" i="23"/>
  <c r="DM90" i="5"/>
  <c r="DJ90" i="5"/>
  <c r="DK90" i="5"/>
  <c r="DL90" i="5"/>
  <c r="GH107" i="27"/>
  <c r="GI107" i="27"/>
  <c r="GG107" i="27"/>
  <c r="GJ107" i="27"/>
  <c r="DH36" i="27"/>
  <c r="DG36" i="27"/>
  <c r="DK36" i="27"/>
  <c r="DJ36" i="27"/>
  <c r="DI36" i="27"/>
  <c r="AJ36" i="27" s="1"/>
  <c r="AK36" i="27" s="1"/>
  <c r="FS36" i="27"/>
  <c r="AA15" i="3"/>
  <c r="GB67" i="27"/>
  <c r="GD67" i="27"/>
  <c r="GC67" i="27"/>
  <c r="GA67" i="27"/>
  <c r="GI101" i="27"/>
  <c r="GG101" i="27"/>
  <c r="GJ101" i="27"/>
  <c r="GH101" i="27"/>
  <c r="AX91" i="23"/>
  <c r="AV91" i="23"/>
  <c r="AU91" i="23"/>
  <c r="AW91" i="23"/>
  <c r="AT91" i="23"/>
  <c r="DB91" i="23"/>
  <c r="AC104" i="3"/>
  <c r="AE104" i="3" s="1"/>
  <c r="BA104" i="3" s="1"/>
  <c r="T4" i="14"/>
  <c r="AS80" i="5"/>
  <c r="AR80" i="5"/>
  <c r="AO80" i="5"/>
  <c r="AP80" i="5"/>
  <c r="AQ80" i="5"/>
  <c r="CW80" i="5"/>
  <c r="P91" i="28"/>
  <c r="R91" i="28" s="1"/>
  <c r="EK92" i="27"/>
  <c r="GR66" i="27"/>
  <c r="GF66" i="27" s="1"/>
  <c r="GE66" i="27"/>
  <c r="CY66" i="27"/>
  <c r="AO87" i="5"/>
  <c r="AS87" i="5"/>
  <c r="AR87" i="5"/>
  <c r="AQ87" i="5"/>
  <c r="AP87" i="5"/>
  <c r="CW87" i="5"/>
  <c r="GG10" i="27"/>
  <c r="GH10" i="27"/>
  <c r="GI10" i="27"/>
  <c r="GJ10" i="27"/>
  <c r="GI92" i="27"/>
  <c r="GH92" i="27"/>
  <c r="GG92" i="27"/>
  <c r="GJ92" i="27"/>
  <c r="FS105" i="27"/>
  <c r="DK105" i="27"/>
  <c r="DH66" i="27"/>
  <c r="DK66" i="27"/>
  <c r="DI66" i="27"/>
  <c r="AJ66" i="27" s="1"/>
  <c r="AK66" i="27" s="1"/>
  <c r="DJ66" i="27"/>
  <c r="FS66" i="27"/>
  <c r="GA66" i="27"/>
  <c r="GC66" i="27"/>
  <c r="GB66" i="27"/>
  <c r="GD66" i="27"/>
  <c r="FZ22" i="27"/>
  <c r="GA22" i="27"/>
  <c r="GC22" i="27"/>
  <c r="GD22" i="27"/>
  <c r="GB22" i="27"/>
  <c r="DQ91" i="23"/>
  <c r="DP91" i="23"/>
  <c r="DR91" i="23"/>
  <c r="DO91" i="23"/>
  <c r="EK8" i="27"/>
  <c r="P7" i="28"/>
  <c r="R7" i="28" s="1"/>
  <c r="GJ89" i="27"/>
  <c r="GI89" i="27"/>
  <c r="X31" i="3"/>
  <c r="AB36" i="5"/>
  <c r="BN36" i="5" s="1"/>
  <c r="DU36" i="5"/>
  <c r="DI36" i="5" s="1"/>
  <c r="DH36" i="5"/>
  <c r="GR22" i="27"/>
  <c r="GF22" i="27" s="1"/>
  <c r="CY22" i="27"/>
  <c r="GE22" i="27"/>
  <c r="FS103" i="27"/>
  <c r="DK103" i="27"/>
  <c r="DQ48" i="23"/>
  <c r="DR48" i="23"/>
  <c r="DM87" i="5"/>
  <c r="DL87" i="5"/>
  <c r="DL105" i="5"/>
  <c r="DJ105" i="5"/>
  <c r="DK105" i="5"/>
  <c r="DM105" i="5"/>
  <c r="P60" i="28"/>
  <c r="R60" i="28" s="1"/>
  <c r="EK61" i="27"/>
  <c r="DL99" i="5"/>
  <c r="DJ99" i="5"/>
  <c r="DK99" i="5"/>
  <c r="DM99" i="5"/>
  <c r="P26" i="28"/>
  <c r="R26" i="28" s="1"/>
  <c r="EK27" i="27"/>
  <c r="CY13" i="23"/>
  <c r="P5" i="28"/>
  <c r="R5" i="28" s="1"/>
  <c r="EK6" i="27"/>
  <c r="P39" i="28"/>
  <c r="R39" i="28" s="1"/>
  <c r="EK40" i="27"/>
  <c r="DG22" i="27"/>
  <c r="DH22" i="27"/>
  <c r="DI22" i="27"/>
  <c r="AJ22" i="27" s="1"/>
  <c r="AK22" i="27" s="1"/>
  <c r="DJ22" i="27"/>
  <c r="DK22" i="27"/>
  <c r="FS22" i="27"/>
  <c r="DK52" i="27"/>
  <c r="FS52" i="27"/>
  <c r="DH27" i="5"/>
  <c r="AB27" i="5"/>
  <c r="BN27" i="5" s="1"/>
  <c r="DU27" i="5"/>
  <c r="DI27" i="5" s="1"/>
  <c r="AG67" i="23"/>
  <c r="BS67" i="23" s="1"/>
  <c r="DZ67" i="23"/>
  <c r="DN67" i="23" s="1"/>
  <c r="DM67" i="23"/>
  <c r="GR67" i="27"/>
  <c r="GF67" i="27" s="1"/>
  <c r="CY67" i="27"/>
  <c r="EK67" i="27" s="1"/>
  <c r="GE67" i="27"/>
  <c r="DG27" i="5"/>
  <c r="DF27" i="5"/>
  <c r="DJ10" i="5"/>
  <c r="DK10" i="5"/>
  <c r="DM10" i="5"/>
  <c r="DL10" i="5"/>
  <c r="DR100" i="23"/>
  <c r="DP100" i="23"/>
  <c r="DQ100" i="23"/>
  <c r="DO100" i="23"/>
  <c r="AA97" i="3"/>
  <c r="GE36" i="27"/>
  <c r="GR36" i="27"/>
  <c r="GF36" i="27" s="1"/>
  <c r="CY36" i="27"/>
  <c r="P59" i="28"/>
  <c r="R59" i="28" s="1"/>
  <c r="EK60" i="27"/>
  <c r="AP20" i="5"/>
  <c r="AO20" i="5"/>
  <c r="AQ20" i="5"/>
  <c r="AR20" i="5"/>
  <c r="AS20" i="5"/>
  <c r="CW20" i="5"/>
  <c r="DP106" i="23"/>
  <c r="DR106" i="23"/>
  <c r="DO106" i="23"/>
  <c r="DQ106" i="23"/>
  <c r="DL67" i="23"/>
  <c r="DK67" i="23"/>
  <c r="DI67" i="23"/>
  <c r="DJ67" i="23"/>
  <c r="AB22" i="5"/>
  <c r="BN22" i="5" s="1"/>
  <c r="DU22" i="5"/>
  <c r="DI22" i="5" s="1"/>
  <c r="DH22" i="5"/>
  <c r="P45" i="28"/>
  <c r="R45" i="28" s="1"/>
  <c r="EK46" i="27"/>
  <c r="P80" i="28"/>
  <c r="R80" i="28" s="1"/>
  <c r="EK81" i="27"/>
  <c r="AD47" i="3"/>
  <c r="DD36" i="5"/>
  <c r="DC36" i="5"/>
  <c r="DF36" i="5"/>
  <c r="DE36" i="5"/>
  <c r="DG36" i="5"/>
  <c r="DC22" i="5"/>
  <c r="DG22" i="5"/>
  <c r="DE22" i="5"/>
  <c r="DD22" i="5"/>
  <c r="DF22" i="5"/>
  <c r="DK47" i="27"/>
  <c r="FS47" i="27"/>
  <c r="P37" i="28"/>
  <c r="R37" i="28" s="1"/>
  <c r="EK38" i="27"/>
  <c r="P14" i="28"/>
  <c r="R14" i="28" s="1"/>
  <c r="EK15" i="27"/>
  <c r="X112" i="3"/>
  <c r="GA36" i="27"/>
  <c r="GB36" i="27"/>
  <c r="GC36" i="27"/>
  <c r="FZ36" i="27"/>
  <c r="GD36" i="27"/>
  <c r="AM27" i="5"/>
  <c r="AN27" i="5"/>
  <c r="CV27" i="5"/>
  <c r="FS67" i="27"/>
  <c r="DH67" i="27"/>
  <c r="DI67" i="27"/>
  <c r="DK67" i="27"/>
  <c r="DJ67" i="27"/>
  <c r="FN13" i="27"/>
  <c r="R5" i="14"/>
  <c r="Q6" i="14"/>
  <c r="AP90" i="5"/>
  <c r="AR90" i="5"/>
  <c r="AQ90" i="5"/>
  <c r="CW90" i="5"/>
  <c r="AO90" i="5"/>
  <c r="AS90" i="5"/>
  <c r="P101" i="28"/>
  <c r="R101" i="28" s="1"/>
  <c r="EK102" i="27"/>
  <c r="GJ48" i="27"/>
  <c r="GI48" i="27"/>
  <c r="P29" i="28"/>
  <c r="R29" i="28" s="1"/>
  <c r="EK30" i="27"/>
  <c r="DO10" i="23"/>
  <c r="DQ10" i="23"/>
  <c r="DP10" i="23"/>
  <c r="DR10" i="23"/>
  <c r="AP67" i="23"/>
  <c r="AQ67" i="23"/>
  <c r="Q67" i="23" s="1"/>
  <c r="R67" i="23" s="1"/>
  <c r="AR67" i="23"/>
  <c r="AS67" i="23"/>
  <c r="DA67" i="23"/>
  <c r="CX13" i="23"/>
  <c r="AA47" i="3"/>
  <c r="F59" i="31" l="1"/>
  <c r="G57" i="33"/>
  <c r="G59" i="31"/>
  <c r="BE101" i="3"/>
  <c r="AN101" i="3" s="1"/>
  <c r="G12" i="31"/>
  <c r="F12" i="31"/>
  <c r="G10" i="33"/>
  <c r="G21" i="33"/>
  <c r="F23" i="31"/>
  <c r="G23" i="31"/>
  <c r="F37" i="31"/>
  <c r="G37" i="31"/>
  <c r="G35" i="33"/>
  <c r="BJ101" i="3"/>
  <c r="BJ75" i="3"/>
  <c r="G64" i="31"/>
  <c r="F64" i="31"/>
  <c r="O7" i="33"/>
  <c r="F25" i="31"/>
  <c r="G23" i="33"/>
  <c r="G25" i="31"/>
  <c r="BH101" i="3"/>
  <c r="BI75" i="3"/>
  <c r="BE75" i="3"/>
  <c r="AN75" i="3" s="1"/>
  <c r="G48" i="33"/>
  <c r="F50" i="31"/>
  <c r="G50" i="31"/>
  <c r="F76" i="31"/>
  <c r="O19" i="33"/>
  <c r="G76" i="31"/>
  <c r="G47" i="33"/>
  <c r="G49" i="31"/>
  <c r="F49" i="31"/>
  <c r="F84" i="31"/>
  <c r="G84" i="31"/>
  <c r="O27" i="33"/>
  <c r="F47" i="31"/>
  <c r="G47" i="31"/>
  <c r="G45" i="33"/>
  <c r="G30" i="31"/>
  <c r="F30" i="31"/>
  <c r="G28" i="33"/>
  <c r="BF101" i="3"/>
  <c r="G39" i="31"/>
  <c r="F39" i="31"/>
  <c r="G37" i="33"/>
  <c r="G16" i="31"/>
  <c r="G14" i="33"/>
  <c r="F16" i="31"/>
  <c r="O11" i="33"/>
  <c r="G68" i="31"/>
  <c r="F68" i="31"/>
  <c r="O8" i="33"/>
  <c r="G65" i="31"/>
  <c r="F65" i="31"/>
  <c r="G103" i="31"/>
  <c r="O46" i="33"/>
  <c r="F103" i="31"/>
  <c r="G80" i="31"/>
  <c r="O23" i="33"/>
  <c r="F80" i="31"/>
  <c r="F26" i="31"/>
  <c r="G24" i="33"/>
  <c r="G26" i="31"/>
  <c r="G83" i="31"/>
  <c r="F83" i="31"/>
  <c r="O26" i="33"/>
  <c r="F73" i="31"/>
  <c r="G73" i="31"/>
  <c r="O16" i="33"/>
  <c r="G21" i="31"/>
  <c r="F21" i="31"/>
  <c r="G19" i="33"/>
  <c r="G31" i="31"/>
  <c r="G29" i="33"/>
  <c r="F31" i="31"/>
  <c r="G109" i="31"/>
  <c r="O52" i="33"/>
  <c r="F109" i="31"/>
  <c r="O58" i="33"/>
  <c r="G115" i="31"/>
  <c r="F115" i="31"/>
  <c r="F53" i="31"/>
  <c r="G51" i="33"/>
  <c r="G53" i="31"/>
  <c r="G100" i="31"/>
  <c r="F100" i="31"/>
  <c r="O43" i="33"/>
  <c r="F33" i="31"/>
  <c r="G31" i="33"/>
  <c r="G33" i="31"/>
  <c r="F34" i="31"/>
  <c r="G32" i="33"/>
  <c r="G34" i="31"/>
  <c r="F107" i="31"/>
  <c r="O50" i="33"/>
  <c r="G107" i="31"/>
  <c r="F41" i="31"/>
  <c r="G39" i="33"/>
  <c r="G41" i="31"/>
  <c r="F46" i="31"/>
  <c r="G44" i="33"/>
  <c r="G46" i="31"/>
  <c r="F71" i="31"/>
  <c r="G71" i="31"/>
  <c r="O14" i="33"/>
  <c r="G112" i="31"/>
  <c r="F112" i="31"/>
  <c r="O55" i="33"/>
  <c r="G11" i="31"/>
  <c r="G9" i="33"/>
  <c r="F11" i="31"/>
  <c r="G49" i="33"/>
  <c r="G51" i="31"/>
  <c r="F51" i="31"/>
  <c r="F93" i="31"/>
  <c r="G93" i="31"/>
  <c r="O36" i="33"/>
  <c r="F86" i="31"/>
  <c r="O29" i="33"/>
  <c r="G86" i="31"/>
  <c r="G63" i="31"/>
  <c r="F63" i="31"/>
  <c r="O6" i="33"/>
  <c r="F45" i="31"/>
  <c r="G43" i="33"/>
  <c r="G45" i="31"/>
  <c r="G43" i="31"/>
  <c r="G41" i="33"/>
  <c r="F43" i="31"/>
  <c r="O9" i="33"/>
  <c r="G66" i="31"/>
  <c r="F66" i="31"/>
  <c r="G28" i="31"/>
  <c r="G26" i="33"/>
  <c r="F28" i="31"/>
  <c r="F32" i="31"/>
  <c r="G32" i="31"/>
  <c r="G30" i="33"/>
  <c r="G89" i="31"/>
  <c r="F89" i="31"/>
  <c r="O32" i="33"/>
  <c r="G19" i="31"/>
  <c r="F19" i="31"/>
  <c r="G17" i="33"/>
  <c r="F92" i="31"/>
  <c r="G92" i="31"/>
  <c r="O35" i="33"/>
  <c r="F61" i="31"/>
  <c r="G61" i="31"/>
  <c r="O4" i="33"/>
  <c r="O21" i="33"/>
  <c r="G78" i="31"/>
  <c r="F78" i="31"/>
  <c r="G56" i="31"/>
  <c r="F56" i="31"/>
  <c r="G54" i="33"/>
  <c r="F13" i="31"/>
  <c r="G13" i="31"/>
  <c r="G11" i="33"/>
  <c r="G90" i="31"/>
  <c r="F90" i="31"/>
  <c r="O33" i="33"/>
  <c r="G36" i="31"/>
  <c r="F36" i="31"/>
  <c r="G34" i="33"/>
  <c r="G97" i="31"/>
  <c r="F97" i="31"/>
  <c r="O40" i="33"/>
  <c r="G88" i="31"/>
  <c r="O31" i="33"/>
  <c r="F88" i="31"/>
  <c r="L20" i="33"/>
  <c r="F69" i="31"/>
  <c r="G69" i="31"/>
  <c r="O12" i="33"/>
  <c r="G7" i="31"/>
  <c r="G5" i="33"/>
  <c r="F7" i="31"/>
  <c r="G48" i="31"/>
  <c r="G46" i="33"/>
  <c r="F48" i="31"/>
  <c r="F58" i="31"/>
  <c r="G58" i="31"/>
  <c r="G56" i="33"/>
  <c r="O41" i="33"/>
  <c r="G98" i="31"/>
  <c r="F98" i="31"/>
  <c r="O3" i="33"/>
  <c r="G60" i="31"/>
  <c r="F60" i="31"/>
  <c r="G20" i="33"/>
  <c r="G22" i="31"/>
  <c r="F22" i="31"/>
  <c r="O53" i="33"/>
  <c r="F110" i="31"/>
  <c r="G110" i="31"/>
  <c r="F24" i="31"/>
  <c r="G22" i="33"/>
  <c r="G24" i="31"/>
  <c r="O44" i="33"/>
  <c r="G101" i="31"/>
  <c r="F101" i="31"/>
  <c r="G75" i="31"/>
  <c r="F75" i="31"/>
  <c r="O18" i="33"/>
  <c r="G102" i="31"/>
  <c r="O45" i="33"/>
  <c r="F102" i="31"/>
  <c r="F54" i="31"/>
  <c r="G52" i="33"/>
  <c r="G54" i="31"/>
  <c r="F95" i="31"/>
  <c r="G95" i="31"/>
  <c r="O38" i="33"/>
  <c r="AG20" i="3"/>
  <c r="GT87" i="27"/>
  <c r="EM87" i="27"/>
  <c r="GV87" i="27"/>
  <c r="EO87" i="27"/>
  <c r="CO87" i="27"/>
  <c r="FN87" i="27"/>
  <c r="S16" i="13" s="1"/>
  <c r="AA86" i="3" s="1"/>
  <c r="CO2" i="27"/>
  <c r="FQ87" i="27"/>
  <c r="FO87" i="27"/>
  <c r="S9" i="14" s="1"/>
  <c r="AD86" i="3" s="1"/>
  <c r="FP87" i="27"/>
  <c r="S6" i="15" s="1"/>
  <c r="EN87" i="27"/>
  <c r="GU87" i="27"/>
  <c r="V12" i="15"/>
  <c r="W12" i="15" s="1"/>
  <c r="V13" i="15"/>
  <c r="W13" i="15" s="1"/>
  <c r="V5" i="15"/>
  <c r="W5" i="15" s="1"/>
  <c r="AN49" i="3"/>
  <c r="T4" i="15"/>
  <c r="V10" i="15"/>
  <c r="W10" i="15" s="1"/>
  <c r="V11" i="15"/>
  <c r="W11" i="15" s="1"/>
  <c r="AG18" i="3"/>
  <c r="V8" i="15"/>
  <c r="W8" i="15" s="1"/>
  <c r="V9" i="15"/>
  <c r="W9" i="15" s="1"/>
  <c r="BE76" i="3"/>
  <c r="BF76" i="3"/>
  <c r="BJ76" i="3"/>
  <c r="BI76" i="3"/>
  <c r="BH76" i="3"/>
  <c r="BG76" i="3"/>
  <c r="V6" i="15"/>
  <c r="W6" i="15" s="1"/>
  <c r="V7" i="15"/>
  <c r="W7" i="15" s="1"/>
  <c r="Q6" i="15"/>
  <c r="R5" i="15"/>
  <c r="T5" i="15" s="1"/>
  <c r="AK34" i="5"/>
  <c r="C35" i="7" s="1"/>
  <c r="EK100" i="27"/>
  <c r="DP100" i="27" s="1"/>
  <c r="CL70" i="5"/>
  <c r="P11" i="28"/>
  <c r="R11" i="28" s="1"/>
  <c r="Q70" i="5"/>
  <c r="AA70" i="5" s="1"/>
  <c r="AB70" i="5" s="1"/>
  <c r="BN70" i="5" s="1"/>
  <c r="AP70" i="5" s="1"/>
  <c r="P95" i="28"/>
  <c r="R95" i="28" s="1"/>
  <c r="P24" i="28"/>
  <c r="R24" i="28" s="1"/>
  <c r="CW108" i="5"/>
  <c r="DB78" i="23"/>
  <c r="C6" i="8"/>
  <c r="F6" i="8" s="1"/>
  <c r="CU5" i="27" s="1"/>
  <c r="AS10" i="5"/>
  <c r="Q102" i="23"/>
  <c r="R102" i="23" s="1"/>
  <c r="EK79" i="27"/>
  <c r="DL79" i="27" s="1"/>
  <c r="CN70" i="5"/>
  <c r="FS34" i="27"/>
  <c r="CW59" i="5"/>
  <c r="CK70" i="5"/>
  <c r="AQ15" i="5"/>
  <c r="AW69" i="23"/>
  <c r="EG29" i="27"/>
  <c r="DK29" i="27" s="1"/>
  <c r="AX69" i="23"/>
  <c r="P77" i="28"/>
  <c r="R77" i="28" s="1"/>
  <c r="AT69" i="23"/>
  <c r="AU88" i="23"/>
  <c r="AX88" i="23"/>
  <c r="AU78" i="23"/>
  <c r="EK70" i="27"/>
  <c r="DP70" i="27" s="1"/>
  <c r="DB69" i="23"/>
  <c r="Q15" i="23"/>
  <c r="R15" i="23" s="1"/>
  <c r="AV69" i="23"/>
  <c r="AP44" i="5"/>
  <c r="CT93" i="27"/>
  <c r="EU93" i="27" s="1"/>
  <c r="BJ105" i="5"/>
  <c r="AK105" i="5" s="1"/>
  <c r="C106" i="7" s="1"/>
  <c r="F106" i="7" s="1"/>
  <c r="AB106" i="23" s="1"/>
  <c r="EK45" i="27"/>
  <c r="DL45" i="27" s="1"/>
  <c r="AU109" i="23"/>
  <c r="AW56" i="23"/>
  <c r="AV56" i="23"/>
  <c r="DV106" i="23"/>
  <c r="DI106" i="23" s="1"/>
  <c r="BO106" i="23"/>
  <c r="AP106" i="23" s="1"/>
  <c r="DB56" i="23"/>
  <c r="AU56" i="23"/>
  <c r="AX56" i="23"/>
  <c r="CB103" i="23"/>
  <c r="CP103" i="23" s="1"/>
  <c r="EG107" i="27"/>
  <c r="GN107" i="27"/>
  <c r="GA107" i="27" s="1"/>
  <c r="CW10" i="5"/>
  <c r="AQ10" i="5"/>
  <c r="EK11" i="27"/>
  <c r="DO11" i="27" s="1"/>
  <c r="EK69" i="27"/>
  <c r="DL69" i="27" s="1"/>
  <c r="P89" i="28"/>
  <c r="R89" i="28" s="1"/>
  <c r="W15" i="6"/>
  <c r="AO10" i="5"/>
  <c r="AR10" i="5"/>
  <c r="EK57" i="27"/>
  <c r="DO57" i="27" s="1"/>
  <c r="EK23" i="27"/>
  <c r="DP23" i="27" s="1"/>
  <c r="BJ29" i="5"/>
  <c r="AK29" i="5" s="1"/>
  <c r="C30" i="7" s="1"/>
  <c r="F30" i="7" s="1"/>
  <c r="CT29" i="27" s="1"/>
  <c r="GN71" i="27"/>
  <c r="GB71" i="27" s="1"/>
  <c r="AX96" i="23"/>
  <c r="DB61" i="23"/>
  <c r="AU61" i="23"/>
  <c r="AS6" i="5"/>
  <c r="AS4" i="5"/>
  <c r="CW6" i="5"/>
  <c r="AR6" i="5"/>
  <c r="AT61" i="23"/>
  <c r="AW61" i="23"/>
  <c r="CW4" i="5"/>
  <c r="AP6" i="5"/>
  <c r="AQ6" i="5"/>
  <c r="CW81" i="5"/>
  <c r="AX61" i="23"/>
  <c r="AT17" i="23"/>
  <c r="EK75" i="27"/>
  <c r="DN75" i="27" s="1"/>
  <c r="DB17" i="23"/>
  <c r="DB109" i="23"/>
  <c r="AX109" i="23"/>
  <c r="AS3" i="5"/>
  <c r="AW109" i="23"/>
  <c r="AT109" i="23"/>
  <c r="AR3" i="5"/>
  <c r="AQ61" i="5"/>
  <c r="EK50" i="27"/>
  <c r="DP50" i="27" s="1"/>
  <c r="AW88" i="23"/>
  <c r="AV78" i="23"/>
  <c r="AT78" i="23"/>
  <c r="AP3" i="5"/>
  <c r="AX6" i="23"/>
  <c r="AX17" i="23"/>
  <c r="AO44" i="5"/>
  <c r="EK44" i="27"/>
  <c r="DO44" i="27" s="1"/>
  <c r="AV88" i="23"/>
  <c r="AV21" i="23"/>
  <c r="EK89" i="27"/>
  <c r="DP89" i="27" s="1"/>
  <c r="DV29" i="23"/>
  <c r="DI29" i="23" s="1"/>
  <c r="C82" i="8"/>
  <c r="AP15" i="5"/>
  <c r="AR15" i="5"/>
  <c r="CW15" i="5"/>
  <c r="DB88" i="23"/>
  <c r="EK43" i="27"/>
  <c r="DL43" i="27" s="1"/>
  <c r="EK65" i="27"/>
  <c r="DO65" i="27" s="1"/>
  <c r="AX78" i="23"/>
  <c r="AQ3" i="5"/>
  <c r="AV17" i="23"/>
  <c r="CW44" i="5"/>
  <c r="AR44" i="5"/>
  <c r="C41" i="8"/>
  <c r="AO15" i="5"/>
  <c r="AW87" i="23"/>
  <c r="AO3" i="5"/>
  <c r="AU17" i="23"/>
  <c r="AQ44" i="5"/>
  <c r="AX111" i="23"/>
  <c r="DM71" i="23"/>
  <c r="Q95" i="23"/>
  <c r="R95" i="23" s="1"/>
  <c r="AX40" i="23"/>
  <c r="DB111" i="23"/>
  <c r="AQ21" i="5"/>
  <c r="AU40" i="23"/>
  <c r="CW61" i="5"/>
  <c r="AO61" i="5"/>
  <c r="AG71" i="23"/>
  <c r="BS71" i="23" s="1"/>
  <c r="AV71" i="23" s="1"/>
  <c r="AR45" i="5"/>
  <c r="AW102" i="5"/>
  <c r="DQ102" i="5" s="1"/>
  <c r="EK91" i="27"/>
  <c r="DM91" i="27" s="1"/>
  <c r="CW25" i="5"/>
  <c r="EK3" i="27"/>
  <c r="DO3" i="27" s="1"/>
  <c r="EK111" i="27"/>
  <c r="DO111" i="27" s="1"/>
  <c r="AV40" i="23"/>
  <c r="AW40" i="23"/>
  <c r="EK21" i="27"/>
  <c r="FT21" i="27" s="1"/>
  <c r="AS61" i="5"/>
  <c r="AP61" i="5"/>
  <c r="AQ77" i="5"/>
  <c r="AT40" i="23"/>
  <c r="AV95" i="23"/>
  <c r="AW38" i="23"/>
  <c r="AR4" i="5"/>
  <c r="AQ4" i="5"/>
  <c r="EK26" i="27"/>
  <c r="DO26" i="27" s="1"/>
  <c r="AO4" i="5"/>
  <c r="Q50" i="23"/>
  <c r="R50" i="23" s="1"/>
  <c r="Q96" i="23"/>
  <c r="R96" i="23" s="1"/>
  <c r="C96" i="8"/>
  <c r="W11" i="6"/>
  <c r="P50" i="28"/>
  <c r="R50" i="28" s="1"/>
  <c r="CW68" i="5"/>
  <c r="DJ34" i="27"/>
  <c r="AQ108" i="5"/>
  <c r="AO68" i="5"/>
  <c r="P13" i="28"/>
  <c r="R13" i="28" s="1"/>
  <c r="AV81" i="23"/>
  <c r="DO56" i="27"/>
  <c r="AU53" i="23"/>
  <c r="DK34" i="27"/>
  <c r="P75" i="28"/>
  <c r="R75" i="28" s="1"/>
  <c r="R8" i="9"/>
  <c r="N30" i="3" s="1"/>
  <c r="Q9" i="9"/>
  <c r="P83" i="28"/>
  <c r="R83" i="28" s="1"/>
  <c r="DI34" i="27"/>
  <c r="AJ34" i="27" s="1"/>
  <c r="AK34" i="27" s="1"/>
  <c r="AX95" i="23"/>
  <c r="P111" i="28"/>
  <c r="R111" i="28" s="1"/>
  <c r="CV70" i="5"/>
  <c r="Q9" i="7"/>
  <c r="R8" i="7"/>
  <c r="H28" i="3" s="1"/>
  <c r="DB81" i="23"/>
  <c r="AT81" i="23"/>
  <c r="EK20" i="27"/>
  <c r="DM20" i="27" s="1"/>
  <c r="DB53" i="23"/>
  <c r="AV53" i="23"/>
  <c r="AS94" i="5"/>
  <c r="EK54" i="27"/>
  <c r="DP54" i="27" s="1"/>
  <c r="CW86" i="5"/>
  <c r="AU81" i="23"/>
  <c r="AX81" i="23"/>
  <c r="AT53" i="23"/>
  <c r="AW53" i="23"/>
  <c r="EK109" i="27"/>
  <c r="DN109" i="27" s="1"/>
  <c r="C67" i="8"/>
  <c r="DK71" i="23"/>
  <c r="AV45" i="23"/>
  <c r="AN70" i="5"/>
  <c r="AN70" i="3"/>
  <c r="EK41" i="27"/>
  <c r="DL41" i="27" s="1"/>
  <c r="DB87" i="23"/>
  <c r="FT56" i="27"/>
  <c r="DN56" i="27"/>
  <c r="DB6" i="23"/>
  <c r="AU6" i="23"/>
  <c r="W91" i="5"/>
  <c r="AX91" i="5" s="1"/>
  <c r="AP81" i="5"/>
  <c r="AR81" i="5"/>
  <c r="AR42" i="5"/>
  <c r="EK86" i="27"/>
  <c r="DO86" i="27" s="1"/>
  <c r="EK82" i="27"/>
  <c r="DM82" i="27" s="1"/>
  <c r="AV87" i="23"/>
  <c r="DM56" i="27"/>
  <c r="DP56" i="27"/>
  <c r="AW6" i="23"/>
  <c r="AT6" i="23"/>
  <c r="N13" i="7"/>
  <c r="S13" i="7" s="1"/>
  <c r="I92" i="3" s="1"/>
  <c r="AQ81" i="5"/>
  <c r="CW42" i="5"/>
  <c r="AU87" i="23"/>
  <c r="AX87" i="23"/>
  <c r="AS81" i="5"/>
  <c r="EK39" i="27"/>
  <c r="DP39" i="27" s="1"/>
  <c r="AP77" i="5"/>
  <c r="AP86" i="5"/>
  <c r="AQ94" i="5"/>
  <c r="AS85" i="5"/>
  <c r="AS68" i="5"/>
  <c r="AX72" i="23"/>
  <c r="AS59" i="5"/>
  <c r="AV72" i="23"/>
  <c r="CW95" i="5"/>
  <c r="AP68" i="5"/>
  <c r="AS45" i="5"/>
  <c r="AW72" i="23"/>
  <c r="CW77" i="5"/>
  <c r="AR77" i="5"/>
  <c r="Q78" i="23"/>
  <c r="R78" i="23" s="1"/>
  <c r="AO94" i="5"/>
  <c r="AR94" i="5"/>
  <c r="AQ68" i="5"/>
  <c r="CW107" i="5"/>
  <c r="EK17" i="27"/>
  <c r="DN17" i="27" s="1"/>
  <c r="CW45" i="5"/>
  <c r="EK7" i="27"/>
  <c r="P6" i="28"/>
  <c r="R6" i="28" s="1"/>
  <c r="AS77" i="5"/>
  <c r="CW94" i="5"/>
  <c r="AW24" i="23"/>
  <c r="DB59" i="23"/>
  <c r="AW95" i="23"/>
  <c r="DB95" i="23"/>
  <c r="AU95" i="23"/>
  <c r="AP108" i="5"/>
  <c r="AR99" i="5"/>
  <c r="AU23" i="23"/>
  <c r="AS108" i="5"/>
  <c r="CW38" i="5"/>
  <c r="CW40" i="5"/>
  <c r="AR108" i="5"/>
  <c r="CW99" i="5"/>
  <c r="AP99" i="5"/>
  <c r="AV15" i="23"/>
  <c r="AU97" i="23"/>
  <c r="AQ99" i="5"/>
  <c r="DP25" i="27"/>
  <c r="T6" i="6"/>
  <c r="DG70" i="5"/>
  <c r="C97" i="8"/>
  <c r="AS99" i="5"/>
  <c r="AV44" i="23"/>
  <c r="G57" i="3"/>
  <c r="AS57" i="3" s="1"/>
  <c r="AW15" i="23"/>
  <c r="ET18" i="27"/>
  <c r="FH18" i="27" s="1"/>
  <c r="DT18" i="27"/>
  <c r="EK42" i="27"/>
  <c r="DP42" i="27" s="1"/>
  <c r="C54" i="8"/>
  <c r="AU100" i="23"/>
  <c r="W4" i="6"/>
  <c r="AU44" i="23"/>
  <c r="AT44" i="23"/>
  <c r="DB15" i="23"/>
  <c r="AU15" i="23"/>
  <c r="BW18" i="5"/>
  <c r="CK18" i="5" s="1"/>
  <c r="AW18" i="5"/>
  <c r="AV100" i="23"/>
  <c r="DB44" i="23"/>
  <c r="AX44" i="23"/>
  <c r="AQ51" i="5"/>
  <c r="AR71" i="23"/>
  <c r="BB18" i="23"/>
  <c r="CB18" i="23"/>
  <c r="CP18" i="23" s="1"/>
  <c r="AR96" i="5"/>
  <c r="DB10" i="23"/>
  <c r="AX15" i="23"/>
  <c r="AX108" i="23"/>
  <c r="W21" i="6"/>
  <c r="S21" i="6"/>
  <c r="F17" i="3" s="1"/>
  <c r="AW97" i="23"/>
  <c r="DB97" i="23"/>
  <c r="AR38" i="5"/>
  <c r="AR21" i="5"/>
  <c r="AS21" i="5"/>
  <c r="AS71" i="23"/>
  <c r="DB45" i="23"/>
  <c r="W14" i="6"/>
  <c r="BW55" i="5"/>
  <c r="AW55" i="5"/>
  <c r="EK59" i="27"/>
  <c r="DN59" i="27" s="1"/>
  <c r="AT97" i="23"/>
  <c r="AX97" i="23"/>
  <c r="AS38" i="5"/>
  <c r="CW21" i="5"/>
  <c r="AX45" i="23"/>
  <c r="Q20" i="23"/>
  <c r="R20" i="23" s="1"/>
  <c r="CB55" i="23"/>
  <c r="BB55" i="23"/>
  <c r="AP21" i="5"/>
  <c r="W8" i="6"/>
  <c r="DT55" i="27"/>
  <c r="ET55" i="27"/>
  <c r="CB112" i="23"/>
  <c r="CP112" i="23" s="1"/>
  <c r="BB112" i="23"/>
  <c r="BW111" i="5"/>
  <c r="CK111" i="5" s="1"/>
  <c r="AW111" i="5"/>
  <c r="ET113" i="27"/>
  <c r="FH113" i="27" s="1"/>
  <c r="DT113" i="27"/>
  <c r="DT108" i="27"/>
  <c r="ET108" i="27"/>
  <c r="C111" i="8"/>
  <c r="Q111" i="23"/>
  <c r="R111" i="23" s="1"/>
  <c r="DT85" i="27"/>
  <c r="ET85" i="27"/>
  <c r="AO86" i="5"/>
  <c r="AQ86" i="5"/>
  <c r="DB100" i="23"/>
  <c r="AX38" i="23"/>
  <c r="AU24" i="23"/>
  <c r="AT24" i="23"/>
  <c r="C72" i="8"/>
  <c r="ET31" i="27"/>
  <c r="FH31" i="27" s="1"/>
  <c r="DT31" i="27"/>
  <c r="W7" i="6"/>
  <c r="BB85" i="23"/>
  <c r="CB85" i="23"/>
  <c r="W103" i="5"/>
  <c r="CT105" i="27"/>
  <c r="N11" i="7"/>
  <c r="S11" i="7" s="1"/>
  <c r="I104" i="3" s="1"/>
  <c r="AB104" i="23"/>
  <c r="AR86" i="5"/>
  <c r="AW100" i="23"/>
  <c r="AW59" i="23"/>
  <c r="AS71" i="5"/>
  <c r="AV24" i="23"/>
  <c r="DB24" i="23"/>
  <c r="CB31" i="23"/>
  <c r="CP31" i="23" s="1"/>
  <c r="BB31" i="23"/>
  <c r="AU111" i="23"/>
  <c r="AT111" i="23"/>
  <c r="AW106" i="5"/>
  <c r="BW106" i="5"/>
  <c r="Q39" i="23"/>
  <c r="R39" i="23" s="1"/>
  <c r="C40" i="8"/>
  <c r="R8" i="10"/>
  <c r="Q27" i="3" s="1"/>
  <c r="Q9" i="10"/>
  <c r="W24" i="6"/>
  <c r="S24" i="6"/>
  <c r="F30" i="3" s="1"/>
  <c r="Q60" i="23"/>
  <c r="R60" i="23" s="1"/>
  <c r="C61" i="8"/>
  <c r="AX100" i="23"/>
  <c r="AS51" i="5"/>
  <c r="W19" i="6"/>
  <c r="BW31" i="5"/>
  <c r="CK31" i="5" s="1"/>
  <c r="AW31" i="5"/>
  <c r="CB107" i="23"/>
  <c r="BB107" i="23"/>
  <c r="BW84" i="5"/>
  <c r="AW84" i="5"/>
  <c r="AV111" i="23"/>
  <c r="C80" i="8"/>
  <c r="Q80" i="23"/>
  <c r="R80" i="23" s="1"/>
  <c r="Q56" i="23"/>
  <c r="R56" i="23" s="1"/>
  <c r="C57" i="8"/>
  <c r="AR14" i="5"/>
  <c r="AS14" i="5"/>
  <c r="CW14" i="5"/>
  <c r="CW71" i="5"/>
  <c r="AV38" i="23"/>
  <c r="AR65" i="5"/>
  <c r="AS57" i="5"/>
  <c r="CW51" i="5"/>
  <c r="DB23" i="23"/>
  <c r="AU21" i="23"/>
  <c r="AW21" i="23"/>
  <c r="AP14" i="5"/>
  <c r="AQ40" i="5"/>
  <c r="CT48" i="27"/>
  <c r="AB48" i="23"/>
  <c r="N20" i="7"/>
  <c r="S20" i="7" s="1"/>
  <c r="I47" i="3" s="1"/>
  <c r="W48" i="5"/>
  <c r="FH104" i="27"/>
  <c r="ET106" i="27"/>
  <c r="FH106" i="27" s="1"/>
  <c r="DT106" i="27"/>
  <c r="W21" i="7"/>
  <c r="CK102" i="5"/>
  <c r="Q3" i="23"/>
  <c r="R3" i="23" s="1"/>
  <c r="C4" i="8"/>
  <c r="AU84" i="23"/>
  <c r="AV84" i="23"/>
  <c r="AW84" i="23"/>
  <c r="AT84" i="23"/>
  <c r="AX84" i="23"/>
  <c r="BO103" i="23"/>
  <c r="DV103" i="23"/>
  <c r="EK80" i="27"/>
  <c r="P79" i="28"/>
  <c r="R79" i="28" s="1"/>
  <c r="S20" i="6"/>
  <c r="F105" i="3" s="1"/>
  <c r="W20" i="6"/>
  <c r="AS96" i="5"/>
  <c r="CW96" i="5"/>
  <c r="AQ96" i="5"/>
  <c r="AO96" i="5"/>
  <c r="AS65" i="5"/>
  <c r="CW43" i="5"/>
  <c r="AT23" i="23"/>
  <c r="AX23" i="23"/>
  <c r="AR71" i="5"/>
  <c r="DB21" i="23"/>
  <c r="C84" i="8"/>
  <c r="Q84" i="23"/>
  <c r="R84" i="23" s="1"/>
  <c r="AS83" i="5"/>
  <c r="AQ83" i="5"/>
  <c r="AO83" i="5"/>
  <c r="AP83" i="5"/>
  <c r="AR83" i="5"/>
  <c r="CW83" i="5"/>
  <c r="C12" i="8"/>
  <c r="Q11" i="23"/>
  <c r="R11" i="23" s="1"/>
  <c r="EG104" i="27"/>
  <c r="GN104" i="27"/>
  <c r="AW104" i="5"/>
  <c r="BW104" i="5"/>
  <c r="CK104" i="5" s="1"/>
  <c r="AQ79" i="5"/>
  <c r="AR79" i="5"/>
  <c r="CW79" i="5"/>
  <c r="AS79" i="5"/>
  <c r="AO79" i="5"/>
  <c r="AP79" i="5"/>
  <c r="AW23" i="23"/>
  <c r="AX21" i="23"/>
  <c r="AQ14" i="5"/>
  <c r="C69" i="8"/>
  <c r="Q69" i="23"/>
  <c r="R69" i="23" s="1"/>
  <c r="CB105" i="23"/>
  <c r="CP105" i="23" s="1"/>
  <c r="BB105" i="23"/>
  <c r="BW58" i="5"/>
  <c r="AW58" i="5"/>
  <c r="AS50" i="5"/>
  <c r="AO50" i="5"/>
  <c r="AQ50" i="5"/>
  <c r="AR50" i="5"/>
  <c r="AP50" i="5"/>
  <c r="Z104" i="3"/>
  <c r="AB104" i="3" s="1"/>
  <c r="AZ104" i="3" s="1"/>
  <c r="T6" i="13"/>
  <c r="T8" i="11"/>
  <c r="T46" i="3"/>
  <c r="V46" i="3" s="1"/>
  <c r="AX46" i="3" s="1"/>
  <c r="N9" i="7"/>
  <c r="S9" i="7" s="1"/>
  <c r="CT74" i="27"/>
  <c r="W73" i="5"/>
  <c r="AB74" i="23"/>
  <c r="BJ35" i="5"/>
  <c r="DQ35" i="5"/>
  <c r="C24" i="8"/>
  <c r="Q23" i="23"/>
  <c r="R23" i="23" s="1"/>
  <c r="CP35" i="23"/>
  <c r="Q45" i="23"/>
  <c r="R45" i="23" s="1"/>
  <c r="C46" i="8"/>
  <c r="Q47" i="23"/>
  <c r="R47" i="23" s="1"/>
  <c r="C48" i="8"/>
  <c r="F48" i="8" s="1"/>
  <c r="AU30" i="23"/>
  <c r="AV30" i="23"/>
  <c r="AT30" i="23"/>
  <c r="DB30" i="23"/>
  <c r="AX30" i="23"/>
  <c r="AW30" i="23"/>
  <c r="Q51" i="23"/>
  <c r="R51" i="23" s="1"/>
  <c r="C52" i="8"/>
  <c r="CB58" i="23"/>
  <c r="BB58" i="23"/>
  <c r="Q8" i="13"/>
  <c r="R7" i="13"/>
  <c r="EG35" i="27"/>
  <c r="GN35" i="27"/>
  <c r="AO40" i="5"/>
  <c r="AP40" i="5"/>
  <c r="CW30" i="5"/>
  <c r="AP30" i="5"/>
  <c r="AO30" i="5"/>
  <c r="AQ30" i="5"/>
  <c r="AR30" i="5"/>
  <c r="AS30" i="5"/>
  <c r="C109" i="8"/>
  <c r="Q109" i="23"/>
  <c r="R109" i="23" s="1"/>
  <c r="Q7" i="23"/>
  <c r="R7" i="23" s="1"/>
  <c r="C8" i="8"/>
  <c r="CW50" i="5"/>
  <c r="Q14" i="23"/>
  <c r="R14" i="23" s="1"/>
  <c r="C15" i="8"/>
  <c r="W6" i="6"/>
  <c r="Q57" i="23"/>
  <c r="R57" i="23" s="1"/>
  <c r="C58" i="8"/>
  <c r="P96" i="28"/>
  <c r="R96" i="28" s="1"/>
  <c r="EK97" i="27"/>
  <c r="AU96" i="23"/>
  <c r="AW96" i="23"/>
  <c r="AT96" i="23"/>
  <c r="AV96" i="23"/>
  <c r="EK72" i="27"/>
  <c r="P71" i="28"/>
  <c r="R71" i="28" s="1"/>
  <c r="AP42" i="5"/>
  <c r="AQ42" i="5"/>
  <c r="AO42" i="5"/>
  <c r="C88" i="8"/>
  <c r="Q88" i="23"/>
  <c r="R88" i="23" s="1"/>
  <c r="ET58" i="27"/>
  <c r="DT58" i="27"/>
  <c r="FH35" i="27"/>
  <c r="C28" i="8"/>
  <c r="Q27" i="23"/>
  <c r="R27" i="23" s="1"/>
  <c r="AU37" i="23"/>
  <c r="AT37" i="23"/>
  <c r="AV37" i="23"/>
  <c r="AW37" i="23"/>
  <c r="AX37" i="23"/>
  <c r="Q43" i="23"/>
  <c r="R43" i="23" s="1"/>
  <c r="C44" i="8"/>
  <c r="AU7" i="23"/>
  <c r="AV7" i="23"/>
  <c r="AT7" i="23"/>
  <c r="AW7" i="23"/>
  <c r="DB7" i="23"/>
  <c r="AX7" i="23"/>
  <c r="Q30" i="23"/>
  <c r="R30" i="23" s="1"/>
  <c r="C31" i="8"/>
  <c r="AS7" i="5"/>
  <c r="CW7" i="5"/>
  <c r="AO7" i="5"/>
  <c r="AR7" i="5"/>
  <c r="AQ7" i="5"/>
  <c r="AP7" i="5"/>
  <c r="AO57" i="5"/>
  <c r="AR57" i="5"/>
  <c r="AQ57" i="5"/>
  <c r="AP57" i="5"/>
  <c r="Q32" i="23"/>
  <c r="R32" i="23" s="1"/>
  <c r="C33" i="8"/>
  <c r="F33" i="8" s="1"/>
  <c r="AT27" i="23"/>
  <c r="AV27" i="23"/>
  <c r="AW27" i="23"/>
  <c r="AX27" i="23"/>
  <c r="DB27" i="23"/>
  <c r="AU27" i="23"/>
  <c r="R9" i="11"/>
  <c r="Q10" i="11"/>
  <c r="AT45" i="23"/>
  <c r="AU45" i="23"/>
  <c r="AB93" i="23"/>
  <c r="CT94" i="27"/>
  <c r="N22" i="7"/>
  <c r="S22" i="7" s="1"/>
  <c r="I93" i="3" s="1"/>
  <c r="W92" i="5"/>
  <c r="AT72" i="23"/>
  <c r="AU72" i="23"/>
  <c r="CK35" i="5"/>
  <c r="AP95" i="5"/>
  <c r="AO95" i="5"/>
  <c r="AQ95" i="5"/>
  <c r="AR95" i="5"/>
  <c r="P36" i="28"/>
  <c r="R36" i="28" s="1"/>
  <c r="EK37" i="27"/>
  <c r="Q70" i="23"/>
  <c r="R70" i="23" s="1"/>
  <c r="C70" i="8"/>
  <c r="AO71" i="5"/>
  <c r="AP71" i="5"/>
  <c r="C23" i="8"/>
  <c r="Q22" i="23"/>
  <c r="R22" i="23" s="1"/>
  <c r="AT3" i="23"/>
  <c r="AX3" i="23"/>
  <c r="AU3" i="23"/>
  <c r="AV3" i="23"/>
  <c r="AW3" i="23"/>
  <c r="DB3" i="23"/>
  <c r="DV35" i="23"/>
  <c r="BO35" i="23"/>
  <c r="AW57" i="23"/>
  <c r="AT57" i="23"/>
  <c r="AV57" i="23"/>
  <c r="DB57" i="23"/>
  <c r="AU57" i="23"/>
  <c r="Q94" i="23"/>
  <c r="R94" i="23" s="1"/>
  <c r="C94" i="8"/>
  <c r="F94" i="8" s="1"/>
  <c r="AS40" i="5"/>
  <c r="AO45" i="5"/>
  <c r="AP45" i="5"/>
  <c r="FK49" i="27"/>
  <c r="FJ49" i="27"/>
  <c r="CN49" i="27"/>
  <c r="CX49" i="27" s="1"/>
  <c r="FH49" i="27"/>
  <c r="FI49" i="27"/>
  <c r="DQ49" i="5"/>
  <c r="BJ49" i="5"/>
  <c r="CP49" i="23"/>
  <c r="CQ49" i="23"/>
  <c r="CS49" i="23"/>
  <c r="CR49" i="23"/>
  <c r="AX16" i="5"/>
  <c r="BX16" i="5"/>
  <c r="BO49" i="23"/>
  <c r="DV49" i="23"/>
  <c r="Q9" i="8"/>
  <c r="R8" i="8"/>
  <c r="K4" i="3" s="1"/>
  <c r="CC16" i="23"/>
  <c r="BC16" i="23"/>
  <c r="GN49" i="27"/>
  <c r="EG49" i="27"/>
  <c r="DU16" i="27"/>
  <c r="GO16" i="27" s="1"/>
  <c r="EU16" i="27"/>
  <c r="CK49" i="5"/>
  <c r="CL49" i="5"/>
  <c r="CM49" i="5"/>
  <c r="CN49" i="5"/>
  <c r="CY71" i="27"/>
  <c r="GE71" i="27"/>
  <c r="GR71" i="27"/>
  <c r="GF71" i="27" s="1"/>
  <c r="DI71" i="23"/>
  <c r="DJ71" i="23"/>
  <c r="CU103" i="27"/>
  <c r="X101" i="5"/>
  <c r="N6" i="8"/>
  <c r="AC102" i="23"/>
  <c r="AP71" i="23"/>
  <c r="AQ71" i="23"/>
  <c r="DD70" i="5"/>
  <c r="DE70" i="5"/>
  <c r="DK71" i="27"/>
  <c r="DI71" i="27"/>
  <c r="AJ71" i="27" s="1"/>
  <c r="AK71" i="27" s="1"/>
  <c r="DH71" i="27"/>
  <c r="DJ71" i="27"/>
  <c r="FS71" i="27"/>
  <c r="AL70" i="5"/>
  <c r="AK70" i="5"/>
  <c r="C71" i="7" s="1"/>
  <c r="W103" i="3"/>
  <c r="Y103" i="3" s="1"/>
  <c r="AY103" i="3" s="1"/>
  <c r="T7" i="12"/>
  <c r="GA29" i="27"/>
  <c r="R8" i="12"/>
  <c r="Q9" i="12"/>
  <c r="Q8" i="23"/>
  <c r="R8" i="23" s="1"/>
  <c r="C9" i="8"/>
  <c r="AW9" i="5"/>
  <c r="BW9" i="5"/>
  <c r="AR43" i="5"/>
  <c r="AQ43" i="5"/>
  <c r="AO43" i="5"/>
  <c r="AP43" i="5"/>
  <c r="AU46" i="23"/>
  <c r="AT46" i="23"/>
  <c r="AV46" i="23"/>
  <c r="DB46" i="23"/>
  <c r="AW46" i="23"/>
  <c r="AX46" i="23"/>
  <c r="EK88" i="27"/>
  <c r="P87" i="28"/>
  <c r="R87" i="28" s="1"/>
  <c r="DB8" i="23"/>
  <c r="AV8" i="23"/>
  <c r="AX8" i="23"/>
  <c r="AU8" i="23"/>
  <c r="AW8" i="23"/>
  <c r="AT8" i="23"/>
  <c r="W14" i="7"/>
  <c r="DB89" i="23"/>
  <c r="AX89" i="23"/>
  <c r="AU89" i="23"/>
  <c r="AT89" i="23"/>
  <c r="AV89" i="23"/>
  <c r="AW89" i="23"/>
  <c r="AU43" i="23"/>
  <c r="AV43" i="23"/>
  <c r="AW43" i="23"/>
  <c r="DB43" i="23"/>
  <c r="AT43" i="23"/>
  <c r="AX43" i="23"/>
  <c r="AW108" i="23"/>
  <c r="AT108" i="23"/>
  <c r="AV108" i="23"/>
  <c r="AU108" i="23"/>
  <c r="CB9" i="23"/>
  <c r="BB9" i="23"/>
  <c r="AV12" i="23"/>
  <c r="AU12" i="23"/>
  <c r="AT12" i="23"/>
  <c r="DB12" i="23"/>
  <c r="AX12" i="23"/>
  <c r="AW12" i="23"/>
  <c r="AO54" i="5"/>
  <c r="AS54" i="5"/>
  <c r="AP54" i="5"/>
  <c r="AQ54" i="5"/>
  <c r="CW54" i="5"/>
  <c r="AR54" i="5"/>
  <c r="C75" i="8"/>
  <c r="Q75" i="23"/>
  <c r="R75" i="23" s="1"/>
  <c r="R7" i="2"/>
  <c r="Q8" i="2"/>
  <c r="Q108" i="23"/>
  <c r="R108" i="23" s="1"/>
  <c r="C108" i="8"/>
  <c r="Q91" i="23"/>
  <c r="R91" i="23" s="1"/>
  <c r="C91" i="8"/>
  <c r="AO46" i="5"/>
  <c r="AS46" i="5"/>
  <c r="AR46" i="5"/>
  <c r="AQ46" i="5"/>
  <c r="CW46" i="5"/>
  <c r="AP46" i="5"/>
  <c r="Q46" i="23"/>
  <c r="R46" i="23" s="1"/>
  <c r="C47" i="8"/>
  <c r="Q21" i="23"/>
  <c r="R21" i="23" s="1"/>
  <c r="C22" i="8"/>
  <c r="AP51" i="5"/>
  <c r="AO51" i="5"/>
  <c r="AR88" i="5"/>
  <c r="AS88" i="5"/>
  <c r="AQ88" i="5"/>
  <c r="CW88" i="5"/>
  <c r="AO88" i="5"/>
  <c r="AP88" i="5"/>
  <c r="Q81" i="23"/>
  <c r="R81" i="23" s="1"/>
  <c r="C81" i="8"/>
  <c r="AW51" i="23"/>
  <c r="AU51" i="23"/>
  <c r="AX51" i="23"/>
  <c r="AT51" i="23"/>
  <c r="AV51" i="23"/>
  <c r="DB51" i="23"/>
  <c r="AT54" i="23"/>
  <c r="AU54" i="23"/>
  <c r="AV54" i="23"/>
  <c r="AX54" i="23"/>
  <c r="AW54" i="23"/>
  <c r="DB54" i="23"/>
  <c r="B17" i="3"/>
  <c r="D17" i="3" s="1"/>
  <c r="AR17" i="3" s="1"/>
  <c r="T6" i="2"/>
  <c r="Q89" i="23"/>
  <c r="R89" i="23" s="1"/>
  <c r="C89" i="8"/>
  <c r="AX75" i="23"/>
  <c r="AW75" i="23"/>
  <c r="AT75" i="23"/>
  <c r="AV75" i="23"/>
  <c r="AU75" i="23"/>
  <c r="DB75" i="23"/>
  <c r="C13" i="8"/>
  <c r="Q12" i="23"/>
  <c r="R12" i="23" s="1"/>
  <c r="AO74" i="5"/>
  <c r="AR74" i="5"/>
  <c r="AS74" i="5"/>
  <c r="AP74" i="5"/>
  <c r="AQ74" i="5"/>
  <c r="CW74" i="5"/>
  <c r="DB20" i="23"/>
  <c r="AU20" i="23"/>
  <c r="AV20" i="23"/>
  <c r="AT20" i="23"/>
  <c r="AX20" i="23"/>
  <c r="AW20" i="23"/>
  <c r="C26" i="8"/>
  <c r="Q25" i="23"/>
  <c r="R25" i="23" s="1"/>
  <c r="C25" i="8"/>
  <c r="Q24" i="23"/>
  <c r="R24" i="23" s="1"/>
  <c r="AO107" i="5"/>
  <c r="AQ107" i="5"/>
  <c r="AR107" i="5"/>
  <c r="AP107" i="5"/>
  <c r="Q13" i="23"/>
  <c r="R13" i="23" s="1"/>
  <c r="C14" i="8"/>
  <c r="F14" i="8" s="1"/>
  <c r="ET9" i="27"/>
  <c r="FH9" i="27" s="1"/>
  <c r="DT9" i="27"/>
  <c r="Q33" i="23"/>
  <c r="R33" i="23" s="1"/>
  <c r="C34" i="8"/>
  <c r="F34" i="8" s="1"/>
  <c r="AW28" i="5"/>
  <c r="BW28" i="5"/>
  <c r="P9" i="28"/>
  <c r="R9" i="28" s="1"/>
  <c r="EK10" i="27"/>
  <c r="DN90" i="27"/>
  <c r="DO90" i="27"/>
  <c r="DL90" i="27"/>
  <c r="DM90" i="27"/>
  <c r="DP90" i="27"/>
  <c r="FT90" i="27"/>
  <c r="AX90" i="23"/>
  <c r="AT90" i="23"/>
  <c r="AW90" i="23"/>
  <c r="AV90" i="23"/>
  <c r="DB90" i="23"/>
  <c r="AU90" i="23"/>
  <c r="DQ97" i="5"/>
  <c r="BJ97" i="5"/>
  <c r="Q68" i="23"/>
  <c r="R68" i="23" s="1"/>
  <c r="C68" i="8"/>
  <c r="GN99" i="27"/>
  <c r="EG99" i="27"/>
  <c r="AU65" i="23"/>
  <c r="AT65" i="23"/>
  <c r="AV65" i="23"/>
  <c r="AV4" i="23"/>
  <c r="AT4" i="23"/>
  <c r="AU4" i="23"/>
  <c r="AW4" i="23"/>
  <c r="V98" i="23"/>
  <c r="AF98" i="23" s="1"/>
  <c r="CQ98" i="23"/>
  <c r="CP98" i="23"/>
  <c r="CS98" i="23"/>
  <c r="CR98" i="23"/>
  <c r="Q38" i="23"/>
  <c r="R38" i="23" s="1"/>
  <c r="C39" i="8"/>
  <c r="AV10" i="23"/>
  <c r="AX4" i="23"/>
  <c r="AX65" i="23"/>
  <c r="AR75" i="5"/>
  <c r="AO75" i="5"/>
  <c r="AQ75" i="5"/>
  <c r="AS75" i="5"/>
  <c r="AP75" i="5"/>
  <c r="CW75" i="5"/>
  <c r="CW98" i="5"/>
  <c r="AR98" i="5"/>
  <c r="AO98" i="5"/>
  <c r="AS98" i="5"/>
  <c r="AP98" i="5"/>
  <c r="AQ98" i="5"/>
  <c r="DM112" i="27"/>
  <c r="DN112" i="27"/>
  <c r="FT112" i="27"/>
  <c r="DO112" i="27"/>
  <c r="DP112" i="27"/>
  <c r="DL112" i="27"/>
  <c r="AW82" i="5"/>
  <c r="BW82" i="5"/>
  <c r="DB77" i="23"/>
  <c r="AW77" i="23"/>
  <c r="AV77" i="23"/>
  <c r="AX77" i="23"/>
  <c r="AU77" i="23"/>
  <c r="AT77" i="23"/>
  <c r="BX52" i="5"/>
  <c r="CL52" i="5" s="1"/>
  <c r="AX52" i="5"/>
  <c r="Q59" i="23"/>
  <c r="R59" i="23" s="1"/>
  <c r="C60" i="8"/>
  <c r="AV39" i="23"/>
  <c r="AU39" i="23"/>
  <c r="AW39" i="23"/>
  <c r="AX39" i="23"/>
  <c r="AT39" i="23"/>
  <c r="DB39" i="23"/>
  <c r="AV22" i="23"/>
  <c r="AX22" i="23"/>
  <c r="AW22" i="23"/>
  <c r="AU22" i="23"/>
  <c r="AT22" i="23"/>
  <c r="DB22" i="23"/>
  <c r="W26" i="6"/>
  <c r="AU59" i="23"/>
  <c r="AT59" i="23"/>
  <c r="AV59" i="23"/>
  <c r="Q76" i="23"/>
  <c r="R76" i="23" s="1"/>
  <c r="C76" i="8"/>
  <c r="CM97" i="5"/>
  <c r="CN97" i="5"/>
  <c r="CL97" i="5"/>
  <c r="CK97" i="5"/>
  <c r="Q97" i="5"/>
  <c r="AA97" i="5" s="1"/>
  <c r="AP85" i="5"/>
  <c r="AR85" i="5"/>
  <c r="AO85" i="5"/>
  <c r="AQ85" i="5"/>
  <c r="ET19" i="27"/>
  <c r="DT19" i="27"/>
  <c r="C65" i="8"/>
  <c r="F65" i="8" s="1"/>
  <c r="Q64" i="23"/>
  <c r="R64" i="23" s="1"/>
  <c r="C66" i="8"/>
  <c r="Q65" i="23"/>
  <c r="R65" i="23" s="1"/>
  <c r="DB99" i="23"/>
  <c r="AX99" i="23"/>
  <c r="AT99" i="23"/>
  <c r="AW99" i="23"/>
  <c r="AU99" i="23"/>
  <c r="AV99" i="23"/>
  <c r="AO67" i="5"/>
  <c r="AP67" i="5"/>
  <c r="AS67" i="5"/>
  <c r="AR67" i="5"/>
  <c r="CW67" i="5"/>
  <c r="AQ67" i="5"/>
  <c r="AV25" i="23"/>
  <c r="AW25" i="23"/>
  <c r="AU25" i="23"/>
  <c r="AX25" i="23"/>
  <c r="AT25" i="23"/>
  <c r="DB25" i="23"/>
  <c r="Q6" i="23"/>
  <c r="R6" i="23" s="1"/>
  <c r="C7" i="8"/>
  <c r="AQ39" i="5"/>
  <c r="AR39" i="5"/>
  <c r="AS39" i="5"/>
  <c r="AP39" i="5"/>
  <c r="AO39" i="5"/>
  <c r="CW39" i="5"/>
  <c r="BC52" i="23"/>
  <c r="CC52" i="23"/>
  <c r="CQ52" i="23" s="1"/>
  <c r="AT86" i="23"/>
  <c r="AW86" i="23"/>
  <c r="AV86" i="23"/>
  <c r="AU86" i="23"/>
  <c r="Q77" i="23"/>
  <c r="R77" i="23" s="1"/>
  <c r="C77" i="8"/>
  <c r="AR89" i="5"/>
  <c r="AQ89" i="5"/>
  <c r="AS89" i="5"/>
  <c r="AP89" i="5"/>
  <c r="CW89" i="5"/>
  <c r="AO89" i="5"/>
  <c r="P3" i="28"/>
  <c r="R3" i="28" s="1"/>
  <c r="EK4" i="27"/>
  <c r="BW19" i="5"/>
  <c r="AW19" i="5"/>
  <c r="AX10" i="23"/>
  <c r="AU10" i="23"/>
  <c r="DB4" i="23"/>
  <c r="DB86" i="23"/>
  <c r="DB65" i="23"/>
  <c r="Q26" i="23"/>
  <c r="R26" i="23" s="1"/>
  <c r="C27" i="8"/>
  <c r="AQ100" i="5"/>
  <c r="AP100" i="5"/>
  <c r="AS100" i="5"/>
  <c r="AO100" i="5"/>
  <c r="AR100" i="5"/>
  <c r="CW100" i="5"/>
  <c r="BB28" i="23"/>
  <c r="CB28" i="23"/>
  <c r="C63" i="8"/>
  <c r="Q62" i="23"/>
  <c r="R62" i="23" s="1"/>
  <c r="AO25" i="5"/>
  <c r="AQ25" i="5"/>
  <c r="AR25" i="5"/>
  <c r="AP25" i="5"/>
  <c r="BB83" i="23"/>
  <c r="CB83" i="23"/>
  <c r="I51" i="3"/>
  <c r="W16" i="6"/>
  <c r="AU68" i="23"/>
  <c r="AV68" i="23"/>
  <c r="AW68" i="23"/>
  <c r="AT68" i="23"/>
  <c r="AX68" i="23"/>
  <c r="DB68" i="23"/>
  <c r="DB41" i="23"/>
  <c r="AW41" i="23"/>
  <c r="AV41" i="23"/>
  <c r="AX41" i="23"/>
  <c r="AT41" i="23"/>
  <c r="AU41" i="23"/>
  <c r="AO76" i="5"/>
  <c r="AP76" i="5"/>
  <c r="AQ76" i="5"/>
  <c r="CW76" i="5"/>
  <c r="AR76" i="5"/>
  <c r="AS76" i="5"/>
  <c r="BB19" i="23"/>
  <c r="CB19" i="23"/>
  <c r="Q41" i="23"/>
  <c r="R41" i="23" s="1"/>
  <c r="C42" i="8"/>
  <c r="AP65" i="5"/>
  <c r="AO65" i="5"/>
  <c r="AQ65" i="5"/>
  <c r="P67" i="28"/>
  <c r="R67" i="28" s="1"/>
  <c r="EK68" i="27"/>
  <c r="AU38" i="23"/>
  <c r="AT38" i="23"/>
  <c r="AW10" i="23"/>
  <c r="AX86" i="23"/>
  <c r="AN66" i="3"/>
  <c r="AU62" i="23"/>
  <c r="AV62" i="23"/>
  <c r="AT62" i="23"/>
  <c r="AX62" i="23"/>
  <c r="DB62" i="23"/>
  <c r="AW62" i="23"/>
  <c r="P76" i="28"/>
  <c r="R76" i="28" s="1"/>
  <c r="EK77" i="27"/>
  <c r="ET28" i="27"/>
  <c r="DT28" i="27"/>
  <c r="BC92" i="23"/>
  <c r="CC92" i="23"/>
  <c r="ET83" i="27"/>
  <c r="DT83" i="27"/>
  <c r="DU52" i="27"/>
  <c r="GO52" i="27" s="1"/>
  <c r="GB52" i="27" s="1"/>
  <c r="EU52" i="27"/>
  <c r="FI52" i="27" s="1"/>
  <c r="AO26" i="5"/>
  <c r="AR26" i="5"/>
  <c r="AS26" i="5"/>
  <c r="CW26" i="5"/>
  <c r="AQ26" i="5"/>
  <c r="AP26" i="5"/>
  <c r="C5" i="8"/>
  <c r="Q4" i="23"/>
  <c r="R4" i="23" s="1"/>
  <c r="CW62" i="5"/>
  <c r="AP62" i="5"/>
  <c r="AR62" i="5"/>
  <c r="AQ62" i="5"/>
  <c r="AS62" i="5"/>
  <c r="AO62" i="5"/>
  <c r="V63" i="5"/>
  <c r="CS63" i="27"/>
  <c r="AA63" i="23"/>
  <c r="N22" i="6"/>
  <c r="S22" i="6" s="1"/>
  <c r="F62" i="3" s="1"/>
  <c r="C11" i="8"/>
  <c r="Q10" i="23"/>
  <c r="R10" i="23" s="1"/>
  <c r="P61" i="28"/>
  <c r="R61" i="28" s="1"/>
  <c r="EK62" i="27"/>
  <c r="AS41" i="5"/>
  <c r="AR41" i="5"/>
  <c r="AP41" i="5"/>
  <c r="CW41" i="5"/>
  <c r="AO41" i="5"/>
  <c r="AQ41" i="5"/>
  <c r="AX76" i="23"/>
  <c r="AV76" i="23"/>
  <c r="AW76" i="23"/>
  <c r="DB76" i="23"/>
  <c r="AT76" i="23"/>
  <c r="AU76" i="23"/>
  <c r="C86" i="8"/>
  <c r="Q86" i="23"/>
  <c r="R86" i="23" s="1"/>
  <c r="FI99" i="27"/>
  <c r="FH99" i="27"/>
  <c r="FK99" i="27"/>
  <c r="S19" i="10" s="1"/>
  <c r="R98" i="3" s="1"/>
  <c r="FJ99" i="27"/>
  <c r="S12" i="9" s="1"/>
  <c r="O98" i="3" s="1"/>
  <c r="CN99" i="27"/>
  <c r="CX99" i="27" s="1"/>
  <c r="S18" i="6"/>
  <c r="F18" i="3" s="1"/>
  <c r="W18" i="6"/>
  <c r="Q90" i="23"/>
  <c r="R90" i="23" s="1"/>
  <c r="C90" i="8"/>
  <c r="FT87" i="27"/>
  <c r="DN87" i="27"/>
  <c r="DM87" i="27"/>
  <c r="DL87" i="27"/>
  <c r="C99" i="8"/>
  <c r="Q99" i="23"/>
  <c r="R99" i="23" s="1"/>
  <c r="AO38" i="5"/>
  <c r="AP38" i="5"/>
  <c r="DV98" i="23"/>
  <c r="BO98" i="23"/>
  <c r="AQ59" i="5"/>
  <c r="AO59" i="5"/>
  <c r="AP59" i="5"/>
  <c r="AV101" i="23"/>
  <c r="AW101" i="23"/>
  <c r="AU101" i="23"/>
  <c r="AX101" i="23"/>
  <c r="AT101" i="23"/>
  <c r="DB101" i="23"/>
  <c r="AU26" i="23"/>
  <c r="AX26" i="23"/>
  <c r="AT26" i="23"/>
  <c r="AV26" i="23"/>
  <c r="AW26" i="23"/>
  <c r="DB26" i="23"/>
  <c r="AU79" i="23"/>
  <c r="AT79" i="23"/>
  <c r="DB79" i="23"/>
  <c r="AV79" i="23"/>
  <c r="AW79" i="23"/>
  <c r="AX79" i="23"/>
  <c r="DO110" i="27"/>
  <c r="DL110" i="27"/>
  <c r="DM110" i="27"/>
  <c r="DN110" i="27"/>
  <c r="DP110" i="27"/>
  <c r="FT110" i="27"/>
  <c r="DN78" i="27"/>
  <c r="FT78" i="27"/>
  <c r="DL78" i="27"/>
  <c r="DO78" i="27"/>
  <c r="DM78" i="27"/>
  <c r="DP78" i="27"/>
  <c r="CB73" i="23"/>
  <c r="BB73" i="23"/>
  <c r="AQ60" i="5"/>
  <c r="AP60" i="5"/>
  <c r="AR60" i="5"/>
  <c r="AO60" i="5"/>
  <c r="AS60" i="5"/>
  <c r="CW60" i="5"/>
  <c r="DO25" i="27"/>
  <c r="DL25" i="27"/>
  <c r="DM25" i="27"/>
  <c r="DN25" i="27"/>
  <c r="AT60" i="23"/>
  <c r="AW60" i="23"/>
  <c r="AU60" i="23"/>
  <c r="AX60" i="23"/>
  <c r="AV60" i="23"/>
  <c r="DB60" i="23"/>
  <c r="E107" i="3"/>
  <c r="G107" i="3" s="1"/>
  <c r="AS107" i="3" s="1"/>
  <c r="T7" i="6"/>
  <c r="AU70" i="23"/>
  <c r="AV70" i="23"/>
  <c r="AX70" i="23"/>
  <c r="AT70" i="23"/>
  <c r="AW70" i="23"/>
  <c r="DB70" i="23"/>
  <c r="Q34" i="23"/>
  <c r="R34" i="23" s="1"/>
  <c r="C35" i="8"/>
  <c r="F35" i="8" s="1"/>
  <c r="DT73" i="27"/>
  <c r="ET73" i="27"/>
  <c r="AX110" i="23"/>
  <c r="AU110" i="23"/>
  <c r="AT110" i="23"/>
  <c r="AV110" i="23"/>
  <c r="AW110" i="23"/>
  <c r="DB110" i="23"/>
  <c r="Q100" i="23"/>
  <c r="R100" i="23" s="1"/>
  <c r="C100" i="8"/>
  <c r="R8" i="6"/>
  <c r="Q9" i="6"/>
  <c r="P97" i="28"/>
  <c r="R97" i="28" s="1"/>
  <c r="EK98" i="27"/>
  <c r="AS69" i="5"/>
  <c r="AR69" i="5"/>
  <c r="AP69" i="5"/>
  <c r="AO69" i="5"/>
  <c r="AQ69" i="5"/>
  <c r="CW69" i="5"/>
  <c r="AW72" i="5"/>
  <c r="BW72" i="5"/>
  <c r="AQ78" i="5"/>
  <c r="CW78" i="5"/>
  <c r="AR78" i="5"/>
  <c r="AP78" i="5"/>
  <c r="AO78" i="5"/>
  <c r="AS78" i="5"/>
  <c r="AU11" i="23"/>
  <c r="AX11" i="23"/>
  <c r="AW11" i="23"/>
  <c r="AT11" i="23"/>
  <c r="AV11" i="23"/>
  <c r="DB11" i="23"/>
  <c r="AO12" i="5"/>
  <c r="AS12" i="5"/>
  <c r="AR12" i="5"/>
  <c r="CW12" i="5"/>
  <c r="AQ12" i="5"/>
  <c r="AP12" i="5"/>
  <c r="P52" i="28"/>
  <c r="R52" i="28" s="1"/>
  <c r="EK53" i="27"/>
  <c r="AR24" i="5"/>
  <c r="CW24" i="5"/>
  <c r="AP24" i="5"/>
  <c r="AS24" i="5"/>
  <c r="AQ24" i="5"/>
  <c r="AO24" i="5"/>
  <c r="AP109" i="5"/>
  <c r="AR109" i="5"/>
  <c r="AS109" i="5"/>
  <c r="AO109" i="5"/>
  <c r="CW109" i="5"/>
  <c r="AQ109" i="5"/>
  <c r="P23" i="28"/>
  <c r="R23" i="28" s="1"/>
  <c r="EK24" i="27"/>
  <c r="AR53" i="5"/>
  <c r="CW53" i="5"/>
  <c r="AS53" i="5"/>
  <c r="AQ53" i="5"/>
  <c r="AP53" i="5"/>
  <c r="AO53" i="5"/>
  <c r="AQ23" i="5"/>
  <c r="AP23" i="5"/>
  <c r="AO23" i="5"/>
  <c r="AR23" i="5"/>
  <c r="Q36" i="23"/>
  <c r="R36" i="23" s="1"/>
  <c r="C37" i="8"/>
  <c r="P100" i="28"/>
  <c r="R100" i="28" s="1"/>
  <c r="EK101" i="27"/>
  <c r="DO76" i="27"/>
  <c r="DP76" i="27"/>
  <c r="DM76" i="27"/>
  <c r="DL76" i="27"/>
  <c r="DN76" i="27"/>
  <c r="FT76" i="27"/>
  <c r="AA2" i="23"/>
  <c r="S4" i="6"/>
  <c r="CS2" i="27"/>
  <c r="V2" i="5"/>
  <c r="AR11" i="5"/>
  <c r="AO11" i="5"/>
  <c r="AQ11" i="5"/>
  <c r="AS11" i="5"/>
  <c r="AP11" i="5"/>
  <c r="CW11" i="5"/>
  <c r="AX36" i="23"/>
  <c r="AV36" i="23"/>
  <c r="DB36" i="23"/>
  <c r="AU36" i="23"/>
  <c r="AT36" i="23"/>
  <c r="AW36" i="23"/>
  <c r="AS23" i="5"/>
  <c r="DL102" i="27"/>
  <c r="DP102" i="27"/>
  <c r="DN102" i="27"/>
  <c r="DM102" i="27"/>
  <c r="DO102" i="27"/>
  <c r="FT102" i="27"/>
  <c r="AC28" i="3"/>
  <c r="AE28" i="3" s="1"/>
  <c r="BA28" i="3" s="1"/>
  <c r="T5" i="14"/>
  <c r="DL15" i="27"/>
  <c r="DN15" i="27"/>
  <c r="DP15" i="27"/>
  <c r="DO15" i="27"/>
  <c r="DM15" i="27"/>
  <c r="FT15" i="27"/>
  <c r="DO81" i="27"/>
  <c r="DM81" i="27"/>
  <c r="DN81" i="27"/>
  <c r="DL81" i="27"/>
  <c r="DP81" i="27"/>
  <c r="FT81" i="27"/>
  <c r="AQ22" i="5"/>
  <c r="AR22" i="5"/>
  <c r="AO22" i="5"/>
  <c r="AP22" i="5"/>
  <c r="AS22" i="5"/>
  <c r="CW22" i="5"/>
  <c r="DM96" i="27"/>
  <c r="DL96" i="27"/>
  <c r="DO96" i="27"/>
  <c r="DP96" i="27"/>
  <c r="DN96" i="27"/>
  <c r="FT96" i="27"/>
  <c r="DM40" i="27"/>
  <c r="DL40" i="27"/>
  <c r="DN40" i="27"/>
  <c r="DO40" i="27"/>
  <c r="DP40" i="27"/>
  <c r="FT40" i="27"/>
  <c r="DN27" i="27"/>
  <c r="DM27" i="27"/>
  <c r="DO27" i="27"/>
  <c r="DL27" i="27"/>
  <c r="DP27" i="27"/>
  <c r="FT27" i="27"/>
  <c r="DP84" i="27"/>
  <c r="DO84" i="27"/>
  <c r="DN84" i="27"/>
  <c r="DL84" i="27"/>
  <c r="DM84" i="27"/>
  <c r="FT84" i="27"/>
  <c r="P21" i="28"/>
  <c r="R21" i="28" s="1"/>
  <c r="EK22" i="27"/>
  <c r="AO36" i="5"/>
  <c r="AQ36" i="5"/>
  <c r="AP36" i="5"/>
  <c r="AS36" i="5"/>
  <c r="AR36" i="5"/>
  <c r="CW36" i="5"/>
  <c r="DN67" i="27"/>
  <c r="DL67" i="27"/>
  <c r="FT67" i="27"/>
  <c r="DP67" i="27"/>
  <c r="DM67" i="27"/>
  <c r="DO67" i="27"/>
  <c r="AS27" i="5"/>
  <c r="AR27" i="5"/>
  <c r="AQ27" i="5"/>
  <c r="AO27" i="5"/>
  <c r="AP27" i="5"/>
  <c r="CW27" i="5"/>
  <c r="DL61" i="27"/>
  <c r="DN61" i="27"/>
  <c r="DM61" i="27"/>
  <c r="DO61" i="27"/>
  <c r="DP61" i="27"/>
  <c r="FT61" i="27"/>
  <c r="DO8" i="27"/>
  <c r="DP8" i="27"/>
  <c r="DN8" i="27"/>
  <c r="FT8" i="27"/>
  <c r="DM8" i="27"/>
  <c r="DL8" i="27"/>
  <c r="DL38" i="27"/>
  <c r="DN38" i="27"/>
  <c r="DP38" i="27"/>
  <c r="DM38" i="27"/>
  <c r="DO38" i="27"/>
  <c r="FT38" i="27"/>
  <c r="DM46" i="27"/>
  <c r="DL46" i="27"/>
  <c r="DO46" i="27"/>
  <c r="DP46" i="27"/>
  <c r="DN46" i="27"/>
  <c r="FT46" i="27"/>
  <c r="DL60" i="27"/>
  <c r="DO60" i="27"/>
  <c r="DP60" i="27"/>
  <c r="DN60" i="27"/>
  <c r="DM60" i="27"/>
  <c r="FT60" i="27"/>
  <c r="P35" i="28"/>
  <c r="R35" i="28" s="1"/>
  <c r="EK36" i="27"/>
  <c r="DN100" i="27"/>
  <c r="DL6" i="27"/>
  <c r="DO6" i="27"/>
  <c r="FT6" i="27"/>
  <c r="DN6" i="27"/>
  <c r="DP6" i="27"/>
  <c r="DM6" i="27"/>
  <c r="DM92" i="27"/>
  <c r="DP92" i="27"/>
  <c r="FT92" i="27"/>
  <c r="DO92" i="27"/>
  <c r="DL92" i="27"/>
  <c r="DN92" i="27"/>
  <c r="DP12" i="27"/>
  <c r="DL12" i="27"/>
  <c r="DM12" i="27"/>
  <c r="DN12" i="27"/>
  <c r="DO12" i="27"/>
  <c r="FT12" i="27"/>
  <c r="DO30" i="27"/>
  <c r="DL30" i="27"/>
  <c r="DM30" i="27"/>
  <c r="DP30" i="27"/>
  <c r="DN30" i="27"/>
  <c r="FT30" i="27"/>
  <c r="R6" i="14"/>
  <c r="Q7" i="14"/>
  <c r="AU67" i="23"/>
  <c r="AX67" i="23"/>
  <c r="AT67" i="23"/>
  <c r="AV67" i="23"/>
  <c r="AW67" i="23"/>
  <c r="DB67" i="23"/>
  <c r="DP14" i="27"/>
  <c r="DN14" i="27"/>
  <c r="DO14" i="27"/>
  <c r="DM14" i="27"/>
  <c r="DL14" i="27"/>
  <c r="FT14" i="27"/>
  <c r="P65" i="28"/>
  <c r="R65" i="28" s="1"/>
  <c r="EK66" i="27"/>
  <c r="DL51" i="27"/>
  <c r="DP51" i="27"/>
  <c r="DM51" i="27"/>
  <c r="DN51" i="27"/>
  <c r="DO51" i="27"/>
  <c r="FT51" i="27"/>
  <c r="D57" i="33" l="1"/>
  <c r="C57" i="33"/>
  <c r="D23" i="33"/>
  <c r="C23" i="33"/>
  <c r="D35" i="33"/>
  <c r="C35" i="33"/>
  <c r="L27" i="33"/>
  <c r="K27" i="33"/>
  <c r="C48" i="33"/>
  <c r="D48" i="33"/>
  <c r="C10" i="33"/>
  <c r="D10" i="33"/>
  <c r="D28" i="33"/>
  <c r="C28" i="33"/>
  <c r="C45" i="33"/>
  <c r="D45" i="33"/>
  <c r="C47" i="33"/>
  <c r="D47" i="33"/>
  <c r="L7" i="33"/>
  <c r="K7" i="33"/>
  <c r="C21" i="33"/>
  <c r="D21" i="33"/>
  <c r="L19" i="33"/>
  <c r="K19" i="33"/>
  <c r="L44" i="33"/>
  <c r="K44" i="33"/>
  <c r="L3" i="33"/>
  <c r="K3" i="33"/>
  <c r="D56" i="33"/>
  <c r="C56" i="33"/>
  <c r="D5" i="33"/>
  <c r="C5" i="33"/>
  <c r="L6" i="33"/>
  <c r="K6" i="33"/>
  <c r="K29" i="33"/>
  <c r="L29" i="33"/>
  <c r="D49" i="33"/>
  <c r="C49" i="33"/>
  <c r="K50" i="33"/>
  <c r="L50" i="33"/>
  <c r="K43" i="33"/>
  <c r="L43" i="33"/>
  <c r="D51" i="33"/>
  <c r="C51" i="33"/>
  <c r="L52" i="33"/>
  <c r="K52" i="33"/>
  <c r="K8" i="33"/>
  <c r="L8" i="33"/>
  <c r="C52" i="33"/>
  <c r="D52" i="33"/>
  <c r="D22" i="33"/>
  <c r="C22" i="33"/>
  <c r="C20" i="33"/>
  <c r="D20" i="33"/>
  <c r="C46" i="33"/>
  <c r="D46" i="33"/>
  <c r="K12" i="33"/>
  <c r="L12" i="33"/>
  <c r="K33" i="33"/>
  <c r="L33" i="33"/>
  <c r="D11" i="33"/>
  <c r="C11" i="33"/>
  <c r="L21" i="33"/>
  <c r="K21" i="33"/>
  <c r="L35" i="33"/>
  <c r="K35" i="33"/>
  <c r="D41" i="33"/>
  <c r="C41" i="33"/>
  <c r="C39" i="33"/>
  <c r="D39" i="33"/>
  <c r="K58" i="33"/>
  <c r="L58" i="33"/>
  <c r="K26" i="33"/>
  <c r="L26" i="33"/>
  <c r="C24" i="33"/>
  <c r="D24" i="33"/>
  <c r="L46" i="33"/>
  <c r="K46" i="33"/>
  <c r="K38" i="33"/>
  <c r="L38" i="33"/>
  <c r="L45" i="33"/>
  <c r="K45" i="33"/>
  <c r="K18" i="33"/>
  <c r="L18" i="33"/>
  <c r="D34" i="33"/>
  <c r="C34" i="33"/>
  <c r="L4" i="33"/>
  <c r="K4" i="33"/>
  <c r="K32" i="33"/>
  <c r="L32" i="33"/>
  <c r="C30" i="33"/>
  <c r="D30" i="33"/>
  <c r="K9" i="33"/>
  <c r="L9" i="33"/>
  <c r="D43" i="33"/>
  <c r="C43" i="33"/>
  <c r="D44" i="33"/>
  <c r="C44" i="33"/>
  <c r="D31" i="33"/>
  <c r="C31" i="33"/>
  <c r="L23" i="33"/>
  <c r="K23" i="33"/>
  <c r="D14" i="33"/>
  <c r="C14" i="33"/>
  <c r="D37" i="33"/>
  <c r="C37" i="33"/>
  <c r="K53" i="33"/>
  <c r="L53" i="33"/>
  <c r="L41" i="33"/>
  <c r="K41" i="33"/>
  <c r="L31" i="33"/>
  <c r="K31" i="33"/>
  <c r="L40" i="33"/>
  <c r="K40" i="33"/>
  <c r="C54" i="33"/>
  <c r="D54" i="33"/>
  <c r="D17" i="33"/>
  <c r="C17" i="33"/>
  <c r="C26" i="33"/>
  <c r="D26" i="33"/>
  <c r="K36" i="33"/>
  <c r="L36" i="33"/>
  <c r="C9" i="33"/>
  <c r="D9" i="33"/>
  <c r="K55" i="33"/>
  <c r="L55" i="33"/>
  <c r="L14" i="33"/>
  <c r="K14" i="33"/>
  <c r="C32" i="33"/>
  <c r="D32" i="33"/>
  <c r="D29" i="33"/>
  <c r="C29" i="33"/>
  <c r="D19" i="33"/>
  <c r="C19" i="33"/>
  <c r="K16" i="33"/>
  <c r="L16" i="33"/>
  <c r="L11" i="33"/>
  <c r="K11" i="33"/>
  <c r="DO87" i="27"/>
  <c r="DP87" i="27"/>
  <c r="GJ87" i="27"/>
  <c r="GI87" i="27"/>
  <c r="GH87" i="27"/>
  <c r="GG87" i="27"/>
  <c r="DM100" i="27"/>
  <c r="FT100" i="27"/>
  <c r="DL100" i="27"/>
  <c r="DO100" i="27"/>
  <c r="Q7" i="15"/>
  <c r="AN76" i="3"/>
  <c r="R6" i="15"/>
  <c r="DM79" i="27"/>
  <c r="AQ70" i="5"/>
  <c r="DN79" i="27"/>
  <c r="CW70" i="5"/>
  <c r="AS70" i="5"/>
  <c r="DP79" i="27"/>
  <c r="AO70" i="5"/>
  <c r="FT79" i="27"/>
  <c r="AR70" i="5"/>
  <c r="DH70" i="5"/>
  <c r="DU70" i="5"/>
  <c r="DI70" i="5" s="1"/>
  <c r="DU93" i="27"/>
  <c r="GO93" i="27" s="1"/>
  <c r="GD93" i="27" s="1"/>
  <c r="N7" i="7"/>
  <c r="S7" i="7" s="1"/>
  <c r="T7" i="7" s="1"/>
  <c r="DO79" i="27"/>
  <c r="X5" i="5"/>
  <c r="AY5" i="5" s="1"/>
  <c r="FT45" i="27"/>
  <c r="DL50" i="27"/>
  <c r="N8" i="8"/>
  <c r="W8" i="8" s="1"/>
  <c r="DN45" i="27"/>
  <c r="AC5" i="23"/>
  <c r="CD5" i="23" s="1"/>
  <c r="DM57" i="27"/>
  <c r="DM50" i="27"/>
  <c r="DN91" i="27"/>
  <c r="DM44" i="27"/>
  <c r="FS29" i="27"/>
  <c r="DM70" i="27"/>
  <c r="DL23" i="27"/>
  <c r="DJ29" i="27"/>
  <c r="DH29" i="27"/>
  <c r="DI29" i="27"/>
  <c r="AJ29" i="27" s="1"/>
  <c r="AK29" i="27" s="1"/>
  <c r="DM43" i="27"/>
  <c r="W105" i="5"/>
  <c r="AX105" i="5" s="1"/>
  <c r="FT69" i="27"/>
  <c r="CT107" i="27"/>
  <c r="DU107" i="27" s="1"/>
  <c r="GO107" i="27" s="1"/>
  <c r="DN69" i="27"/>
  <c r="GC71" i="27"/>
  <c r="FT57" i="27"/>
  <c r="DP57" i="27"/>
  <c r="DO50" i="27"/>
  <c r="DP44" i="27"/>
  <c r="DL44" i="27"/>
  <c r="DP45" i="27"/>
  <c r="DM45" i="27"/>
  <c r="DB71" i="23"/>
  <c r="DL57" i="27"/>
  <c r="DN57" i="27"/>
  <c r="DN50" i="27"/>
  <c r="FT44" i="27"/>
  <c r="DN44" i="27"/>
  <c r="DO45" i="27"/>
  <c r="AT71" i="23"/>
  <c r="FT50" i="27"/>
  <c r="DP91" i="27"/>
  <c r="FT70" i="27"/>
  <c r="DO70" i="27"/>
  <c r="DN70" i="27"/>
  <c r="DL70" i="27"/>
  <c r="W29" i="5"/>
  <c r="BX29" i="5" s="1"/>
  <c r="DP11" i="27"/>
  <c r="DN3" i="27"/>
  <c r="FT23" i="27"/>
  <c r="DO23" i="27"/>
  <c r="DN23" i="27"/>
  <c r="DM23" i="27"/>
  <c r="DM86" i="27"/>
  <c r="FT11" i="27"/>
  <c r="DL11" i="27"/>
  <c r="DO43" i="27"/>
  <c r="DN21" i="27"/>
  <c r="AB29" i="23"/>
  <c r="BC29" i="23" s="1"/>
  <c r="DH107" i="27"/>
  <c r="DK107" i="27"/>
  <c r="DI107" i="27"/>
  <c r="AJ107" i="27" s="1"/>
  <c r="AK107" i="27" s="1"/>
  <c r="DJ107" i="27"/>
  <c r="FS107" i="27"/>
  <c r="DN11" i="27"/>
  <c r="DM11" i="27"/>
  <c r="FT43" i="27"/>
  <c r="DN43" i="27"/>
  <c r="N8" i="7"/>
  <c r="S8" i="7" s="1"/>
  <c r="I28" i="3" s="1"/>
  <c r="J28" i="3" s="1"/>
  <c r="AT28" i="3" s="1"/>
  <c r="DL3" i="27"/>
  <c r="DP43" i="27"/>
  <c r="DM54" i="27"/>
  <c r="GA71" i="27"/>
  <c r="DM69" i="27"/>
  <c r="DP69" i="27"/>
  <c r="DO20" i="27"/>
  <c r="GD71" i="27"/>
  <c r="DO69" i="27"/>
  <c r="DL20" i="27"/>
  <c r="DO41" i="27"/>
  <c r="DP20" i="27"/>
  <c r="DL54" i="27"/>
  <c r="FT75" i="27"/>
  <c r="DP41" i="27"/>
  <c r="DN20" i="27"/>
  <c r="FT54" i="27"/>
  <c r="DO54" i="27"/>
  <c r="DM75" i="27"/>
  <c r="FT20" i="27"/>
  <c r="DN54" i="27"/>
  <c r="FT86" i="27"/>
  <c r="DP86" i="27"/>
  <c r="DP109" i="27"/>
  <c r="FT17" i="27"/>
  <c r="DM17" i="27"/>
  <c r="DN86" i="27"/>
  <c r="DL86" i="27"/>
  <c r="BX91" i="5"/>
  <c r="CL91" i="5" s="1"/>
  <c r="DN111" i="27"/>
  <c r="DL75" i="27"/>
  <c r="DP75" i="27"/>
  <c r="DO75" i="27"/>
  <c r="FT59" i="27"/>
  <c r="DM65" i="27"/>
  <c r="DN26" i="27"/>
  <c r="DM59" i="27"/>
  <c r="BJ102" i="5"/>
  <c r="AK102" i="5" s="1"/>
  <c r="C103" i="7" s="1"/>
  <c r="F103" i="7" s="1"/>
  <c r="FT26" i="27"/>
  <c r="DP26" i="27"/>
  <c r="FT65" i="27"/>
  <c r="DP65" i="27"/>
  <c r="FT111" i="27"/>
  <c r="DP111" i="27"/>
  <c r="DM39" i="27"/>
  <c r="DL26" i="27"/>
  <c r="DM26" i="27"/>
  <c r="DL65" i="27"/>
  <c r="DN65" i="27"/>
  <c r="DM111" i="27"/>
  <c r="DL111" i="27"/>
  <c r="DM89" i="27"/>
  <c r="DN89" i="27"/>
  <c r="DL89" i="27"/>
  <c r="FT89" i="27"/>
  <c r="W13" i="7"/>
  <c r="DO89" i="27"/>
  <c r="DN41" i="27"/>
  <c r="FT3" i="27"/>
  <c r="DO59" i="27"/>
  <c r="DP59" i="27"/>
  <c r="DO21" i="27"/>
  <c r="DM21" i="27"/>
  <c r="FT109" i="27"/>
  <c r="DL109" i="27"/>
  <c r="DP17" i="27"/>
  <c r="DM41" i="27"/>
  <c r="DM3" i="27"/>
  <c r="DL59" i="27"/>
  <c r="DP21" i="27"/>
  <c r="DL21" i="27"/>
  <c r="DM109" i="27"/>
  <c r="DO109" i="27"/>
  <c r="FT41" i="27"/>
  <c r="DP3" i="27"/>
  <c r="DO91" i="27"/>
  <c r="AW71" i="23"/>
  <c r="DL91" i="27"/>
  <c r="AX71" i="23"/>
  <c r="DL42" i="27"/>
  <c r="FT91" i="27"/>
  <c r="AU71" i="23"/>
  <c r="DN42" i="27"/>
  <c r="DN39" i="27"/>
  <c r="FT39" i="27"/>
  <c r="DL39" i="27"/>
  <c r="R9" i="9"/>
  <c r="Q10" i="9"/>
  <c r="DO39" i="27"/>
  <c r="Q10" i="7"/>
  <c r="R9" i="7"/>
  <c r="H73" i="3" s="1"/>
  <c r="DP82" i="27"/>
  <c r="FT82" i="27"/>
  <c r="DN82" i="27"/>
  <c r="DO82" i="27"/>
  <c r="DL82" i="27"/>
  <c r="DL17" i="27"/>
  <c r="DO17" i="27"/>
  <c r="DN7" i="27"/>
  <c r="FT7" i="27"/>
  <c r="DM7" i="27"/>
  <c r="DP7" i="27"/>
  <c r="DO7" i="27"/>
  <c r="DL7" i="27"/>
  <c r="DO42" i="27"/>
  <c r="DM42" i="27"/>
  <c r="FT42" i="27"/>
  <c r="BO18" i="23"/>
  <c r="AP18" i="23" s="1"/>
  <c r="DV18" i="23"/>
  <c r="DI18" i="23" s="1"/>
  <c r="EG18" i="27"/>
  <c r="GN18" i="27"/>
  <c r="GA18" i="27" s="1"/>
  <c r="DQ18" i="5"/>
  <c r="DD18" i="5" s="1"/>
  <c r="V15" i="7" s="1"/>
  <c r="BJ18" i="5"/>
  <c r="AK18" i="5" s="1"/>
  <c r="C19" i="7" s="1"/>
  <c r="F19" i="7" s="1"/>
  <c r="FI55" i="27"/>
  <c r="FH55" i="27"/>
  <c r="FJ55" i="27"/>
  <c r="FK55" i="27"/>
  <c r="CN55" i="27"/>
  <c r="CX55" i="27" s="1"/>
  <c r="BO55" i="23"/>
  <c r="DV55" i="23"/>
  <c r="CL55" i="5"/>
  <c r="CN55" i="5"/>
  <c r="CK55" i="5"/>
  <c r="CM55" i="5"/>
  <c r="Q55" i="5"/>
  <c r="AA55" i="5" s="1"/>
  <c r="DQ55" i="5"/>
  <c r="BJ55" i="5"/>
  <c r="GN55" i="27"/>
  <c r="EG55" i="27"/>
  <c r="V55" i="23"/>
  <c r="AF55" i="23" s="1"/>
  <c r="CR55" i="23"/>
  <c r="CS55" i="23"/>
  <c r="CP55" i="23"/>
  <c r="CQ55" i="23"/>
  <c r="BJ111" i="5"/>
  <c r="AK111" i="5" s="1"/>
  <c r="C112" i="7" s="1"/>
  <c r="F112" i="7" s="1"/>
  <c r="DQ111" i="5"/>
  <c r="DD111" i="5" s="1"/>
  <c r="V5" i="7" s="1"/>
  <c r="GN113" i="27"/>
  <c r="GA113" i="27" s="1"/>
  <c r="EG113" i="27"/>
  <c r="BO112" i="23"/>
  <c r="AP112" i="23" s="1"/>
  <c r="DV112" i="23"/>
  <c r="DI112" i="23" s="1"/>
  <c r="BX103" i="5"/>
  <c r="CL103" i="5" s="1"/>
  <c r="AX103" i="5"/>
  <c r="GN31" i="27"/>
  <c r="GA31" i="27" s="1"/>
  <c r="EG31" i="27"/>
  <c r="CK84" i="5"/>
  <c r="CL84" i="5"/>
  <c r="CM84" i="5"/>
  <c r="CN84" i="5"/>
  <c r="Q84" i="5"/>
  <c r="AA84" i="5" s="1"/>
  <c r="R9" i="10"/>
  <c r="Q112" i="3" s="1"/>
  <c r="Q10" i="10"/>
  <c r="CK106" i="5"/>
  <c r="DV31" i="23"/>
  <c r="DI31" i="23" s="1"/>
  <c r="BO31" i="23"/>
  <c r="AP31" i="23" s="1"/>
  <c r="BC104" i="23"/>
  <c r="CC104" i="23"/>
  <c r="CQ104" i="23" s="1"/>
  <c r="CR85" i="23"/>
  <c r="CS85" i="23"/>
  <c r="CQ85" i="23"/>
  <c r="V85" i="23"/>
  <c r="AF85" i="23" s="1"/>
  <c r="CP85" i="23"/>
  <c r="BJ31" i="5"/>
  <c r="AK31" i="5" s="1"/>
  <c r="C32" i="7" s="1"/>
  <c r="F32" i="7" s="1"/>
  <c r="DQ31" i="5"/>
  <c r="DD31" i="5" s="1"/>
  <c r="V19" i="7" s="1"/>
  <c r="DV107" i="23"/>
  <c r="BO107" i="23"/>
  <c r="BJ106" i="5"/>
  <c r="DQ106" i="5"/>
  <c r="BO85" i="23"/>
  <c r="DV85" i="23"/>
  <c r="W11" i="7"/>
  <c r="FJ85" i="27"/>
  <c r="CN85" i="27"/>
  <c r="CX85" i="27" s="1"/>
  <c r="FI85" i="27"/>
  <c r="FK85" i="27"/>
  <c r="FH85" i="27"/>
  <c r="FH108" i="27"/>
  <c r="DQ84" i="5"/>
  <c r="BJ84" i="5"/>
  <c r="CP107" i="23"/>
  <c r="DU105" i="27"/>
  <c r="GO105" i="27" s="1"/>
  <c r="GB105" i="27" s="1"/>
  <c r="EU105" i="27"/>
  <c r="FI105" i="27" s="1"/>
  <c r="EG85" i="27"/>
  <c r="GN85" i="27"/>
  <c r="GN108" i="27"/>
  <c r="EG108" i="27"/>
  <c r="DN80" i="27"/>
  <c r="DP80" i="27"/>
  <c r="DM80" i="27"/>
  <c r="DO80" i="27"/>
  <c r="DL80" i="27"/>
  <c r="FT80" i="27"/>
  <c r="DU48" i="27"/>
  <c r="GO48" i="27" s="1"/>
  <c r="GB48" i="27" s="1"/>
  <c r="EU48" i="27"/>
  <c r="FI48" i="27" s="1"/>
  <c r="DQ104" i="5"/>
  <c r="DD104" i="5" s="1"/>
  <c r="V18" i="7" s="1"/>
  <c r="BJ104" i="5"/>
  <c r="AK104" i="5" s="1"/>
  <c r="C105" i="7" s="1"/>
  <c r="F105" i="7" s="1"/>
  <c r="DI103" i="23"/>
  <c r="GN106" i="27"/>
  <c r="GA106" i="27" s="1"/>
  <c r="EG106" i="27"/>
  <c r="BX48" i="5"/>
  <c r="CL48" i="5" s="1"/>
  <c r="AX48" i="5"/>
  <c r="DD102" i="5"/>
  <c r="V6" i="7" s="1"/>
  <c r="GA104" i="27"/>
  <c r="AP103" i="23"/>
  <c r="BO105" i="23"/>
  <c r="AP105" i="23" s="1"/>
  <c r="DV105" i="23"/>
  <c r="DI105" i="23" s="1"/>
  <c r="FS104" i="27"/>
  <c r="DJ104" i="27"/>
  <c r="DH104" i="27"/>
  <c r="DK104" i="27"/>
  <c r="DI104" i="27"/>
  <c r="AJ104" i="27" s="1"/>
  <c r="AK104" i="27" s="1"/>
  <c r="CC48" i="23"/>
  <c r="CQ48" i="23" s="1"/>
  <c r="BC48" i="23"/>
  <c r="W20" i="7"/>
  <c r="N10" i="8"/>
  <c r="CU95" i="27"/>
  <c r="AC94" i="23"/>
  <c r="X93" i="5"/>
  <c r="DI35" i="23"/>
  <c r="W22" i="7"/>
  <c r="DH35" i="27"/>
  <c r="FS35" i="27"/>
  <c r="DK35" i="27"/>
  <c r="DJ35" i="27"/>
  <c r="DI35" i="27"/>
  <c r="AJ35" i="27" s="1"/>
  <c r="AK35" i="27" s="1"/>
  <c r="CR58" i="23"/>
  <c r="CQ58" i="23"/>
  <c r="CP58" i="23"/>
  <c r="CS58" i="23"/>
  <c r="V58" i="23"/>
  <c r="AF58" i="23" s="1"/>
  <c r="CC74" i="23"/>
  <c r="BC74" i="23"/>
  <c r="DN37" i="27"/>
  <c r="DM37" i="27"/>
  <c r="DL37" i="27"/>
  <c r="DO37" i="27"/>
  <c r="DP37" i="27"/>
  <c r="FT37" i="27"/>
  <c r="DU94" i="27"/>
  <c r="GO94" i="27" s="1"/>
  <c r="EU94" i="27"/>
  <c r="GN58" i="27"/>
  <c r="EG58" i="27"/>
  <c r="DM72" i="27"/>
  <c r="DO72" i="27"/>
  <c r="DL72" i="27"/>
  <c r="DN72" i="27"/>
  <c r="DP72" i="27"/>
  <c r="FT72" i="27"/>
  <c r="Z77" i="3"/>
  <c r="AB77" i="3" s="1"/>
  <c r="AZ77" i="3" s="1"/>
  <c r="T7" i="13"/>
  <c r="AC47" i="23"/>
  <c r="CU47" i="27"/>
  <c r="N13" i="8"/>
  <c r="X47" i="5"/>
  <c r="W9" i="7"/>
  <c r="BX73" i="5"/>
  <c r="AX73" i="5"/>
  <c r="BJ58" i="5"/>
  <c r="DQ58" i="5"/>
  <c r="CC93" i="23"/>
  <c r="BC93" i="23"/>
  <c r="R10" i="11"/>
  <c r="Q11" i="11"/>
  <c r="X32" i="5"/>
  <c r="CU32" i="27"/>
  <c r="N17" i="8"/>
  <c r="AC32" i="23"/>
  <c r="FI58" i="27"/>
  <c r="FJ58" i="27"/>
  <c r="S13" i="9" s="1"/>
  <c r="O57" i="3" s="1"/>
  <c r="CN58" i="27"/>
  <c r="CX58" i="27" s="1"/>
  <c r="FK58" i="27"/>
  <c r="FH58" i="27"/>
  <c r="DL97" i="27"/>
  <c r="DM97" i="27"/>
  <c r="DN97" i="27"/>
  <c r="DO97" i="27"/>
  <c r="DP97" i="27"/>
  <c r="FT97" i="27"/>
  <c r="R8" i="13"/>
  <c r="Q9" i="13"/>
  <c r="DD35" i="5"/>
  <c r="V16" i="7" s="1"/>
  <c r="DU74" i="27"/>
  <c r="GO74" i="27" s="1"/>
  <c r="EU74" i="27"/>
  <c r="CK58" i="5"/>
  <c r="CM58" i="5"/>
  <c r="CL58" i="5"/>
  <c r="Q58" i="5"/>
  <c r="AA58" i="5" s="1"/>
  <c r="CN58" i="5"/>
  <c r="AP35" i="23"/>
  <c r="BX92" i="5"/>
  <c r="AX92" i="5"/>
  <c r="T103" i="3"/>
  <c r="V103" i="3" s="1"/>
  <c r="AX103" i="3" s="1"/>
  <c r="T9" i="11"/>
  <c r="GA35" i="27"/>
  <c r="BO58" i="23"/>
  <c r="DV58" i="23"/>
  <c r="AK35" i="5"/>
  <c r="C36" i="7" s="1"/>
  <c r="F36" i="7" s="1"/>
  <c r="I73" i="3"/>
  <c r="FK16" i="27"/>
  <c r="FJ16" i="27"/>
  <c r="FI16" i="27"/>
  <c r="CN16" i="27"/>
  <c r="CX16" i="27" s="1"/>
  <c r="DJ49" i="23"/>
  <c r="DI49" i="23"/>
  <c r="DL49" i="23"/>
  <c r="DK49" i="23"/>
  <c r="DD49" i="5"/>
  <c r="DE49" i="5"/>
  <c r="DF49" i="5"/>
  <c r="DG49" i="5"/>
  <c r="GD16" i="27"/>
  <c r="GB16" i="27"/>
  <c r="GC16" i="27"/>
  <c r="FS49" i="27"/>
  <c r="DH49" i="27"/>
  <c r="DK49" i="27"/>
  <c r="DI49" i="27"/>
  <c r="AJ49" i="27" s="1"/>
  <c r="AK49" i="27" s="1"/>
  <c r="DJ49" i="27"/>
  <c r="R9" i="8"/>
  <c r="K32" i="3" s="1"/>
  <c r="Q10" i="8"/>
  <c r="AQ49" i="23"/>
  <c r="AP49" i="23"/>
  <c r="AR49" i="23"/>
  <c r="DA49" i="23"/>
  <c r="AS49" i="23"/>
  <c r="GD49" i="27"/>
  <c r="GC49" i="27"/>
  <c r="GB49" i="27"/>
  <c r="GA49" i="27"/>
  <c r="DW16" i="23"/>
  <c r="BP16" i="23"/>
  <c r="Q16" i="5"/>
  <c r="AA16" i="5" s="1"/>
  <c r="CL16" i="5"/>
  <c r="CM16" i="5"/>
  <c r="CN16" i="5"/>
  <c r="CR16" i="23"/>
  <c r="CQ16" i="23"/>
  <c r="V16" i="23"/>
  <c r="AF16" i="23" s="1"/>
  <c r="CS16" i="23"/>
  <c r="DR16" i="5"/>
  <c r="BK16" i="5"/>
  <c r="AK49" i="5"/>
  <c r="C50" i="7" s="1"/>
  <c r="AL49" i="5"/>
  <c r="CV49" i="5"/>
  <c r="AM49" i="5"/>
  <c r="AN49" i="5"/>
  <c r="CY49" i="27"/>
  <c r="GR49" i="27"/>
  <c r="GF49" i="27" s="1"/>
  <c r="GE49" i="27"/>
  <c r="AY101" i="5"/>
  <c r="BY101" i="5"/>
  <c r="DV103" i="27"/>
  <c r="GP103" i="27" s="1"/>
  <c r="C15" i="28"/>
  <c r="D15" i="28" s="1"/>
  <c r="EV103" i="27"/>
  <c r="C71" i="8"/>
  <c r="Q71" i="23"/>
  <c r="R71" i="23" s="1"/>
  <c r="BD102" i="23"/>
  <c r="CD102" i="23"/>
  <c r="P70" i="28"/>
  <c r="R70" i="28" s="1"/>
  <c r="EK71" i="27"/>
  <c r="S6" i="8"/>
  <c r="W6" i="8"/>
  <c r="W27" i="3"/>
  <c r="Y27" i="3" s="1"/>
  <c r="AY27" i="3" s="1"/>
  <c r="T8" i="12"/>
  <c r="EU29" i="27"/>
  <c r="DU29" i="27"/>
  <c r="GO29" i="27" s="1"/>
  <c r="AX29" i="5"/>
  <c r="R9" i="12"/>
  <c r="Q10" i="12"/>
  <c r="B98" i="3"/>
  <c r="D98" i="3" s="1"/>
  <c r="AR98" i="3" s="1"/>
  <c r="T7" i="2"/>
  <c r="CP9" i="23"/>
  <c r="CK9" i="5"/>
  <c r="GN9" i="27"/>
  <c r="GA9" i="27" s="1"/>
  <c r="EG9" i="27"/>
  <c r="DM88" i="27"/>
  <c r="FT88" i="27"/>
  <c r="DN88" i="27"/>
  <c r="DP88" i="27"/>
  <c r="DL88" i="27"/>
  <c r="DO88" i="27"/>
  <c r="BJ9" i="5"/>
  <c r="DQ9" i="5"/>
  <c r="CU33" i="27"/>
  <c r="N9" i="8"/>
  <c r="X33" i="5"/>
  <c r="AC33" i="23"/>
  <c r="CU13" i="27"/>
  <c r="AC13" i="23"/>
  <c r="N20" i="8"/>
  <c r="X13" i="5"/>
  <c r="R8" i="2"/>
  <c r="Q9" i="2"/>
  <c r="BO9" i="23"/>
  <c r="DV9" i="23"/>
  <c r="DW52" i="23"/>
  <c r="DJ52" i="23" s="1"/>
  <c r="V18" i="8" s="1"/>
  <c r="BP52" i="23"/>
  <c r="AQ52" i="23" s="1"/>
  <c r="DU97" i="5"/>
  <c r="DI97" i="5" s="1"/>
  <c r="DH97" i="5"/>
  <c r="AB97" i="5"/>
  <c r="BN97" i="5" s="1"/>
  <c r="FJ93" i="27"/>
  <c r="CN93" i="27"/>
  <c r="CX93" i="27" s="1"/>
  <c r="FK93" i="27"/>
  <c r="FI93" i="27"/>
  <c r="CK28" i="5"/>
  <c r="BW63" i="5"/>
  <c r="AW63" i="5"/>
  <c r="FJ83" i="27"/>
  <c r="FH83" i="27"/>
  <c r="FK83" i="27"/>
  <c r="FI83" i="27"/>
  <c r="CN83" i="27"/>
  <c r="CX83" i="27" s="1"/>
  <c r="DW92" i="23"/>
  <c r="BP92" i="23"/>
  <c r="CP19" i="23"/>
  <c r="CS19" i="23"/>
  <c r="CQ19" i="23"/>
  <c r="V19" i="23"/>
  <c r="AF19" i="23" s="1"/>
  <c r="CR19" i="23"/>
  <c r="BO83" i="23"/>
  <c r="DV83" i="23"/>
  <c r="BJ19" i="5"/>
  <c r="DQ19" i="5"/>
  <c r="DM4" i="27"/>
  <c r="DO4" i="27"/>
  <c r="DL4" i="27"/>
  <c r="DN4" i="27"/>
  <c r="DP4" i="27"/>
  <c r="FT4" i="27"/>
  <c r="BK52" i="5"/>
  <c r="AL52" i="5" s="1"/>
  <c r="DR52" i="5"/>
  <c r="DE52" i="5" s="1"/>
  <c r="Q82" i="5"/>
  <c r="AA82" i="5" s="1"/>
  <c r="CN82" i="5"/>
  <c r="CK82" i="5"/>
  <c r="CL82" i="5"/>
  <c r="CM82" i="5"/>
  <c r="GC93" i="27"/>
  <c r="DQ28" i="5"/>
  <c r="BJ28" i="5"/>
  <c r="DK98" i="23"/>
  <c r="DI98" i="23"/>
  <c r="DL98" i="23"/>
  <c r="DJ98" i="23"/>
  <c r="GE99" i="27"/>
  <c r="GR99" i="27"/>
  <c r="GF99" i="27" s="1"/>
  <c r="CY99" i="27"/>
  <c r="DT63" i="27"/>
  <c r="ET63" i="27"/>
  <c r="EG83" i="27"/>
  <c r="GN83" i="27"/>
  <c r="V92" i="23"/>
  <c r="AF92" i="23" s="1"/>
  <c r="CS92" i="23"/>
  <c r="CR92" i="23"/>
  <c r="CQ92" i="23"/>
  <c r="DO62" i="27"/>
  <c r="DN62" i="27"/>
  <c r="DL62" i="27"/>
  <c r="DM62" i="27"/>
  <c r="FT62" i="27"/>
  <c r="DP62" i="27"/>
  <c r="EG28" i="27"/>
  <c r="GN28" i="27"/>
  <c r="DV19" i="23"/>
  <c r="BO19" i="23"/>
  <c r="CP28" i="23"/>
  <c r="CK19" i="5"/>
  <c r="Q19" i="5"/>
  <c r="AA19" i="5" s="1"/>
  <c r="CM19" i="5"/>
  <c r="CL19" i="5"/>
  <c r="CN19" i="5"/>
  <c r="CU64" i="27"/>
  <c r="X64" i="5"/>
  <c r="N21" i="8"/>
  <c r="AC64" i="23"/>
  <c r="EG19" i="27"/>
  <c r="GN19" i="27"/>
  <c r="BJ82" i="5"/>
  <c r="DQ82" i="5"/>
  <c r="DR91" i="5"/>
  <c r="BK91" i="5"/>
  <c r="DM98" i="23"/>
  <c r="DZ98" i="23"/>
  <c r="DN98" i="23" s="1"/>
  <c r="AG98" i="23"/>
  <c r="BS98" i="23" s="1"/>
  <c r="DJ99" i="27"/>
  <c r="DK99" i="27"/>
  <c r="DH99" i="27"/>
  <c r="DI99" i="27"/>
  <c r="AJ99" i="27" s="1"/>
  <c r="AK99" i="27" s="1"/>
  <c r="FS99" i="27"/>
  <c r="AN97" i="5"/>
  <c r="AM97" i="5"/>
  <c r="AL97" i="5"/>
  <c r="CV97" i="5"/>
  <c r="AK97" i="5"/>
  <c r="C98" i="7" s="1"/>
  <c r="DL10" i="27"/>
  <c r="DP10" i="27"/>
  <c r="DN10" i="27"/>
  <c r="DM10" i="27"/>
  <c r="DO10" i="27"/>
  <c r="FT10" i="27"/>
  <c r="DL77" i="27"/>
  <c r="DP77" i="27"/>
  <c r="DM77" i="27"/>
  <c r="DO77" i="27"/>
  <c r="DN77" i="27"/>
  <c r="FT77" i="27"/>
  <c r="V83" i="23"/>
  <c r="AF83" i="23" s="1"/>
  <c r="CQ83" i="23"/>
  <c r="CP83" i="23"/>
  <c r="CS83" i="23"/>
  <c r="CR83" i="23"/>
  <c r="AP98" i="23"/>
  <c r="AR98" i="23"/>
  <c r="AQ98" i="23"/>
  <c r="AS98" i="23"/>
  <c r="DA98" i="23"/>
  <c r="BB63" i="23"/>
  <c r="CB63" i="23"/>
  <c r="FH28" i="27"/>
  <c r="DP68" i="27"/>
  <c r="DL68" i="27"/>
  <c r="DO68" i="27"/>
  <c r="DM68" i="27"/>
  <c r="DN68" i="27"/>
  <c r="FT68" i="27"/>
  <c r="DV28" i="23"/>
  <c r="BO28" i="23"/>
  <c r="W22" i="6"/>
  <c r="FH19" i="27"/>
  <c r="FJ19" i="27"/>
  <c r="FI19" i="27"/>
  <c r="CN19" i="27"/>
  <c r="CX19" i="27" s="1"/>
  <c r="FK19" i="27"/>
  <c r="GB99" i="27"/>
  <c r="GC99" i="27"/>
  <c r="GA99" i="27"/>
  <c r="GD99" i="27"/>
  <c r="DD97" i="5"/>
  <c r="DE97" i="5"/>
  <c r="DF97" i="5"/>
  <c r="V12" i="9" s="1"/>
  <c r="W12" i="9" s="1"/>
  <c r="DG97" i="5"/>
  <c r="V19" i="10" s="1"/>
  <c r="W19" i="10" s="1"/>
  <c r="BJ72" i="5"/>
  <c r="DQ72" i="5"/>
  <c r="DL101" i="27"/>
  <c r="DN101" i="27"/>
  <c r="DO101" i="27"/>
  <c r="DP101" i="27"/>
  <c r="DM101" i="27"/>
  <c r="FT101" i="27"/>
  <c r="DP24" i="27"/>
  <c r="DM24" i="27"/>
  <c r="FT24" i="27"/>
  <c r="DO24" i="27"/>
  <c r="DN24" i="27"/>
  <c r="DL24" i="27"/>
  <c r="FH73" i="27"/>
  <c r="N19" i="8"/>
  <c r="CU34" i="27"/>
  <c r="X34" i="5"/>
  <c r="AC34" i="23"/>
  <c r="BO73" i="23"/>
  <c r="DV73" i="23"/>
  <c r="W7" i="7"/>
  <c r="F72" i="3"/>
  <c r="G72" i="3" s="1"/>
  <c r="AS72" i="3" s="1"/>
  <c r="T4" i="6"/>
  <c r="DP98" i="27"/>
  <c r="FT98" i="27"/>
  <c r="DL98" i="27"/>
  <c r="DN98" i="27"/>
  <c r="DM98" i="27"/>
  <c r="DO98" i="27"/>
  <c r="R9" i="6"/>
  <c r="Q10" i="6"/>
  <c r="GN73" i="27"/>
  <c r="EG73" i="27"/>
  <c r="CP73" i="23"/>
  <c r="DL53" i="27"/>
  <c r="DM53" i="27"/>
  <c r="DO53" i="27"/>
  <c r="DN53" i="27"/>
  <c r="DP53" i="27"/>
  <c r="FT53" i="27"/>
  <c r="CK72" i="5"/>
  <c r="E8" i="3"/>
  <c r="G8" i="3" s="1"/>
  <c r="AS8" i="3" s="1"/>
  <c r="T8" i="6"/>
  <c r="DM36" i="27"/>
  <c r="DN36" i="27"/>
  <c r="DL36" i="27"/>
  <c r="DP36" i="27"/>
  <c r="DO36" i="27"/>
  <c r="FT36" i="27"/>
  <c r="DP66" i="27"/>
  <c r="DN66" i="27"/>
  <c r="DM66" i="27"/>
  <c r="DO66" i="27"/>
  <c r="DL66" i="27"/>
  <c r="FT66" i="27"/>
  <c r="EV5" i="27"/>
  <c r="C2" i="28"/>
  <c r="D2" i="28" s="1"/>
  <c r="DV5" i="27"/>
  <c r="GP5" i="27" s="1"/>
  <c r="CC106" i="23"/>
  <c r="BC106" i="23"/>
  <c r="R7" i="14"/>
  <c r="Q8" i="14"/>
  <c r="DP22" i="27"/>
  <c r="DN22" i="27"/>
  <c r="DM22" i="27"/>
  <c r="DL22" i="27"/>
  <c r="DO22" i="27"/>
  <c r="FT22" i="27"/>
  <c r="AC4" i="3"/>
  <c r="AE4" i="3" s="1"/>
  <c r="BA4" i="3" s="1"/>
  <c r="T6" i="14"/>
  <c r="T6" i="15" l="1"/>
  <c r="Q8" i="15"/>
  <c r="R7" i="15"/>
  <c r="I106" i="3"/>
  <c r="J106" i="3" s="1"/>
  <c r="AT106" i="3" s="1"/>
  <c r="S8" i="8"/>
  <c r="GB93" i="27"/>
  <c r="CC29" i="23"/>
  <c r="CS29" i="23" s="1"/>
  <c r="BY5" i="5"/>
  <c r="CM5" i="5" s="1"/>
  <c r="BD5" i="23"/>
  <c r="BQ5" i="23" s="1"/>
  <c r="EU107" i="27"/>
  <c r="CN107" i="27" s="1"/>
  <c r="CX107" i="27" s="1"/>
  <c r="BX105" i="5"/>
  <c r="CM105" i="5" s="1"/>
  <c r="J73" i="3"/>
  <c r="AT73" i="3" s="1"/>
  <c r="T8" i="7"/>
  <c r="W8" i="7"/>
  <c r="Q91" i="5"/>
  <c r="AA91" i="5" s="1"/>
  <c r="AB91" i="5" s="1"/>
  <c r="BN91" i="5" s="1"/>
  <c r="CN91" i="5"/>
  <c r="CM91" i="5"/>
  <c r="T9" i="7"/>
  <c r="Q11" i="9"/>
  <c r="R10" i="9"/>
  <c r="N51" i="3" s="1"/>
  <c r="T9" i="9"/>
  <c r="N7" i="3"/>
  <c r="P7" i="3" s="1"/>
  <c r="AV7" i="3" s="1"/>
  <c r="Q11" i="7"/>
  <c r="R10" i="7"/>
  <c r="H8" i="3" s="1"/>
  <c r="DH18" i="27"/>
  <c r="FS18" i="27"/>
  <c r="DI18" i="27"/>
  <c r="AJ18" i="27" s="1"/>
  <c r="AK18" i="27" s="1"/>
  <c r="DJ18" i="27"/>
  <c r="DK18" i="27"/>
  <c r="W18" i="5"/>
  <c r="CT18" i="27"/>
  <c r="N15" i="7"/>
  <c r="AB18" i="23"/>
  <c r="AB55" i="5"/>
  <c r="BN55" i="5" s="1"/>
  <c r="DU55" i="5"/>
  <c r="DI55" i="5" s="1"/>
  <c r="V6" i="12" s="1"/>
  <c r="W6" i="12" s="1"/>
  <c r="DH55" i="5"/>
  <c r="GB55" i="27"/>
  <c r="GC55" i="27"/>
  <c r="GD55" i="27"/>
  <c r="GA55" i="27"/>
  <c r="DI55" i="23"/>
  <c r="DL55" i="23"/>
  <c r="DJ55" i="23"/>
  <c r="DK55" i="23"/>
  <c r="DK55" i="27"/>
  <c r="FS55" i="27"/>
  <c r="DJ55" i="27"/>
  <c r="DH55" i="27"/>
  <c r="DI55" i="27"/>
  <c r="AJ55" i="27" s="1"/>
  <c r="AK55" i="27" s="1"/>
  <c r="AM55" i="5"/>
  <c r="AN55" i="5"/>
  <c r="AL55" i="5"/>
  <c r="CV55" i="5"/>
  <c r="AK55" i="5"/>
  <c r="C56" i="7" s="1"/>
  <c r="AQ55" i="23"/>
  <c r="DA55" i="23"/>
  <c r="AS55" i="23"/>
  <c r="AR55" i="23"/>
  <c r="AP55" i="23"/>
  <c r="DM55" i="23"/>
  <c r="DZ55" i="23"/>
  <c r="DN55" i="23" s="1"/>
  <c r="AG55" i="23"/>
  <c r="BS55" i="23" s="1"/>
  <c r="DG55" i="5"/>
  <c r="DE55" i="5"/>
  <c r="DD55" i="5"/>
  <c r="DF55" i="5"/>
  <c r="GR55" i="27"/>
  <c r="GF55" i="27" s="1"/>
  <c r="GE55" i="27"/>
  <c r="CY55" i="27"/>
  <c r="DH113" i="27"/>
  <c r="DK113" i="27"/>
  <c r="DI113" i="27"/>
  <c r="AJ113" i="27" s="1"/>
  <c r="AK113" i="27" s="1"/>
  <c r="FS113" i="27"/>
  <c r="DJ113" i="27"/>
  <c r="AB112" i="23"/>
  <c r="CT113" i="27"/>
  <c r="N5" i="7"/>
  <c r="W111" i="5"/>
  <c r="GA108" i="27"/>
  <c r="CY85" i="27"/>
  <c r="GE85" i="27"/>
  <c r="GR85" i="27"/>
  <c r="GF85" i="27" s="1"/>
  <c r="DI107" i="23"/>
  <c r="DJ31" i="27"/>
  <c r="DI31" i="27"/>
  <c r="AJ31" i="27" s="1"/>
  <c r="AK31" i="27" s="1"/>
  <c r="FS31" i="27"/>
  <c r="DH31" i="27"/>
  <c r="DK31" i="27"/>
  <c r="GD85" i="27"/>
  <c r="GC85" i="27"/>
  <c r="GA85" i="27"/>
  <c r="GB85" i="27"/>
  <c r="DD106" i="5"/>
  <c r="V12" i="7" s="1"/>
  <c r="BP104" i="23"/>
  <c r="AQ104" i="23" s="1"/>
  <c r="DW104" i="23"/>
  <c r="DJ104" i="23" s="1"/>
  <c r="V4" i="8" s="1"/>
  <c r="R10" i="10"/>
  <c r="Q47" i="3" s="1"/>
  <c r="Q11" i="10"/>
  <c r="DA85" i="23"/>
  <c r="AR85" i="23"/>
  <c r="AS85" i="23"/>
  <c r="AQ85" i="23"/>
  <c r="AP85" i="23"/>
  <c r="DM85" i="23"/>
  <c r="DZ85" i="23"/>
  <c r="DN85" i="23" s="1"/>
  <c r="AG85" i="23"/>
  <c r="BS85" i="23" s="1"/>
  <c r="DJ85" i="27"/>
  <c r="DI85" i="27"/>
  <c r="AJ85" i="27" s="1"/>
  <c r="AK85" i="27" s="1"/>
  <c r="DH85" i="27"/>
  <c r="DK85" i="27"/>
  <c r="FS85" i="27"/>
  <c r="AK84" i="5"/>
  <c r="C85" i="7" s="1"/>
  <c r="CV84" i="5"/>
  <c r="AL84" i="5"/>
  <c r="AN84" i="5"/>
  <c r="AM84" i="5"/>
  <c r="AK106" i="5"/>
  <c r="C107" i="7" s="1"/>
  <c r="F107" i="7" s="1"/>
  <c r="CT31" i="27"/>
  <c r="W31" i="5"/>
  <c r="AB31" i="23"/>
  <c r="N19" i="7"/>
  <c r="S19" i="7" s="1"/>
  <c r="I30" i="3" s="1"/>
  <c r="DR103" i="5"/>
  <c r="DE103" i="5" s="1"/>
  <c r="BK103" i="5"/>
  <c r="AL103" i="5" s="1"/>
  <c r="DJ108" i="27"/>
  <c r="FS108" i="27"/>
  <c r="DH108" i="27"/>
  <c r="DI108" i="27"/>
  <c r="AJ108" i="27" s="1"/>
  <c r="AK108" i="27" s="1"/>
  <c r="DK108" i="27"/>
  <c r="DE84" i="5"/>
  <c r="DG84" i="5"/>
  <c r="DD84" i="5"/>
  <c r="DF84" i="5"/>
  <c r="DK85" i="23"/>
  <c r="DI85" i="23"/>
  <c r="DL85" i="23"/>
  <c r="DJ85" i="23"/>
  <c r="AP107" i="23"/>
  <c r="AB84" i="5"/>
  <c r="BN84" i="5" s="1"/>
  <c r="DU84" i="5"/>
  <c r="DI84" i="5" s="1"/>
  <c r="DH84" i="5"/>
  <c r="DH106" i="27"/>
  <c r="FS106" i="27"/>
  <c r="DK106" i="27"/>
  <c r="DJ106" i="27"/>
  <c r="DI106" i="27"/>
  <c r="AJ106" i="27" s="1"/>
  <c r="AK106" i="27" s="1"/>
  <c r="N18" i="7"/>
  <c r="S18" i="7" s="1"/>
  <c r="I105" i="3" s="1"/>
  <c r="AB105" i="23"/>
  <c r="CT106" i="27"/>
  <c r="W104" i="5"/>
  <c r="BP48" i="23"/>
  <c r="AQ48" i="23" s="1"/>
  <c r="DW48" i="23"/>
  <c r="DJ48" i="23" s="1"/>
  <c r="V12" i="8" s="1"/>
  <c r="BK48" i="5"/>
  <c r="AL48" i="5" s="1"/>
  <c r="DR48" i="5"/>
  <c r="DE48" i="5" s="1"/>
  <c r="N6" i="7"/>
  <c r="S6" i="7" s="1"/>
  <c r="CT104" i="27"/>
  <c r="AB103" i="23"/>
  <c r="W102" i="5"/>
  <c r="DL58" i="23"/>
  <c r="DK58" i="23"/>
  <c r="DI58" i="23"/>
  <c r="DJ58" i="23"/>
  <c r="GB74" i="27"/>
  <c r="GC74" i="27"/>
  <c r="GD74" i="27"/>
  <c r="C6" i="28"/>
  <c r="D6" i="28" s="1"/>
  <c r="DV32" i="27"/>
  <c r="GP32" i="27" s="1"/>
  <c r="EV32" i="27"/>
  <c r="BP93" i="23"/>
  <c r="DW93" i="23"/>
  <c r="BK73" i="5"/>
  <c r="DR73" i="5"/>
  <c r="BD47" i="23"/>
  <c r="CD47" i="23"/>
  <c r="GB94" i="27"/>
  <c r="GC94" i="27"/>
  <c r="GD94" i="27"/>
  <c r="CS74" i="23"/>
  <c r="V74" i="23"/>
  <c r="AF74" i="23" s="1"/>
  <c r="CQ74" i="23"/>
  <c r="CR74" i="23"/>
  <c r="BY93" i="5"/>
  <c r="AY93" i="5"/>
  <c r="AP58" i="23"/>
  <c r="AS58" i="23"/>
  <c r="AR58" i="23"/>
  <c r="DA58" i="23"/>
  <c r="AQ58" i="23"/>
  <c r="R9" i="13"/>
  <c r="Q10" i="13"/>
  <c r="BY32" i="5"/>
  <c r="AY32" i="5"/>
  <c r="V93" i="23"/>
  <c r="AF93" i="23" s="1"/>
  <c r="CR93" i="23"/>
  <c r="CQ93" i="23"/>
  <c r="CS93" i="23"/>
  <c r="CN73" i="5"/>
  <c r="CL73" i="5"/>
  <c r="Q73" i="5"/>
  <c r="AA73" i="5" s="1"/>
  <c r="CM73" i="5"/>
  <c r="BY47" i="5"/>
  <c r="AY47" i="5"/>
  <c r="DH58" i="27"/>
  <c r="DK58" i="27"/>
  <c r="FS58" i="27"/>
  <c r="DI58" i="27"/>
  <c r="AJ58" i="27" s="1"/>
  <c r="AK58" i="27" s="1"/>
  <c r="DJ58" i="27"/>
  <c r="CD94" i="23"/>
  <c r="BD94" i="23"/>
  <c r="DR92" i="5"/>
  <c r="BK92" i="5"/>
  <c r="Z27" i="3"/>
  <c r="AB27" i="3" s="1"/>
  <c r="AZ27" i="3" s="1"/>
  <c r="T8" i="13"/>
  <c r="BD32" i="23"/>
  <c r="CD32" i="23"/>
  <c r="R11" i="11"/>
  <c r="Q12" i="11"/>
  <c r="DD58" i="5"/>
  <c r="DF58" i="5"/>
  <c r="V13" i="9" s="1"/>
  <c r="W13" i="9" s="1"/>
  <c r="DE58" i="5"/>
  <c r="DG58" i="5"/>
  <c r="W13" i="8"/>
  <c r="S13" i="8"/>
  <c r="L46" i="3" s="1"/>
  <c r="BG77" i="3"/>
  <c r="BJ77" i="3"/>
  <c r="BH77" i="3"/>
  <c r="BE77" i="3"/>
  <c r="BI77" i="3"/>
  <c r="BF77" i="3"/>
  <c r="GA58" i="27"/>
  <c r="GC58" i="27"/>
  <c r="GD58" i="27"/>
  <c r="GB58" i="27"/>
  <c r="EV95" i="27"/>
  <c r="C14" i="28"/>
  <c r="D14" i="28" s="1"/>
  <c r="DV95" i="27"/>
  <c r="GP95" i="27" s="1"/>
  <c r="CT35" i="27"/>
  <c r="N16" i="7"/>
  <c r="S16" i="7" s="1"/>
  <c r="I34" i="3" s="1"/>
  <c r="AB35" i="23"/>
  <c r="W35" i="5"/>
  <c r="Q92" i="5"/>
  <c r="AA92" i="5" s="1"/>
  <c r="CL92" i="5"/>
  <c r="CM92" i="5"/>
  <c r="CN92" i="5"/>
  <c r="AB58" i="5"/>
  <c r="BN58" i="5" s="1"/>
  <c r="DH58" i="5"/>
  <c r="DU58" i="5"/>
  <c r="DI58" i="5" s="1"/>
  <c r="CN74" i="27"/>
  <c r="CX74" i="27" s="1"/>
  <c r="FJ74" i="27"/>
  <c r="FK74" i="27"/>
  <c r="FI74" i="27"/>
  <c r="CY58" i="27"/>
  <c r="GE58" i="27"/>
  <c r="GR58" i="27"/>
  <c r="GF58" i="27" s="1"/>
  <c r="S17" i="8"/>
  <c r="L31" i="3" s="1"/>
  <c r="W17" i="8"/>
  <c r="T78" i="3"/>
  <c r="V78" i="3" s="1"/>
  <c r="AX78" i="3" s="1"/>
  <c r="T10" i="11"/>
  <c r="AM58" i="5"/>
  <c r="AL58" i="5"/>
  <c r="AK58" i="5"/>
  <c r="C59" i="7" s="1"/>
  <c r="AN58" i="5"/>
  <c r="CV58" i="5"/>
  <c r="EV47" i="27"/>
  <c r="DV47" i="27"/>
  <c r="GP47" i="27" s="1"/>
  <c r="C10" i="28"/>
  <c r="D10" i="28" s="1"/>
  <c r="FI94" i="27"/>
  <c r="CN94" i="27"/>
  <c r="CX94" i="27" s="1"/>
  <c r="FJ94" i="27"/>
  <c r="FK94" i="27"/>
  <c r="DW74" i="23"/>
  <c r="BP74" i="23"/>
  <c r="DM58" i="23"/>
  <c r="AG58" i="23"/>
  <c r="BS58" i="23" s="1"/>
  <c r="DZ58" i="23"/>
  <c r="DN58" i="23" s="1"/>
  <c r="S10" i="8"/>
  <c r="L94" i="3" s="1"/>
  <c r="W10" i="8"/>
  <c r="EK49" i="27"/>
  <c r="P48" i="28"/>
  <c r="R48" i="28" s="1"/>
  <c r="AG16" i="23"/>
  <c r="BS16" i="23" s="1"/>
  <c r="DM16" i="23"/>
  <c r="DZ16" i="23"/>
  <c r="DN16" i="23" s="1"/>
  <c r="CY16" i="27"/>
  <c r="GE16" i="27"/>
  <c r="GR16" i="27"/>
  <c r="GF16" i="27" s="1"/>
  <c r="Q49" i="23"/>
  <c r="R49" i="23" s="1"/>
  <c r="C50" i="8"/>
  <c r="CV16" i="5"/>
  <c r="AL16" i="5"/>
  <c r="AM16" i="5"/>
  <c r="AN16" i="5"/>
  <c r="AR16" i="23"/>
  <c r="AS16" i="23"/>
  <c r="DA16" i="23"/>
  <c r="AQ16" i="23"/>
  <c r="R10" i="8"/>
  <c r="Q11" i="8"/>
  <c r="DE16" i="5"/>
  <c r="DG16" i="5"/>
  <c r="DF16" i="5"/>
  <c r="DH16" i="5"/>
  <c r="V18" i="11" s="1"/>
  <c r="W18" i="11" s="1"/>
  <c r="DU16" i="5"/>
  <c r="DI16" i="5" s="1"/>
  <c r="AB16" i="5"/>
  <c r="BN16" i="5" s="1"/>
  <c r="DJ16" i="23"/>
  <c r="DK16" i="23"/>
  <c r="DL16" i="23"/>
  <c r="BL101" i="5"/>
  <c r="DS101" i="5"/>
  <c r="DO71" i="27"/>
  <c r="DP71" i="27"/>
  <c r="DL71" i="27"/>
  <c r="DN71" i="27"/>
  <c r="DM71" i="27"/>
  <c r="FT71" i="27"/>
  <c r="GC103" i="27"/>
  <c r="GD103" i="27"/>
  <c r="L102" i="3"/>
  <c r="M102" i="3" s="1"/>
  <c r="AU102" i="3" s="1"/>
  <c r="T6" i="8"/>
  <c r="CS102" i="23"/>
  <c r="V102" i="23"/>
  <c r="AF102" i="23" s="1"/>
  <c r="CR102" i="23"/>
  <c r="BQ102" i="23"/>
  <c r="DX102" i="23"/>
  <c r="CN103" i="27"/>
  <c r="CX103" i="27" s="1"/>
  <c r="FJ103" i="27"/>
  <c r="S15" i="9" s="1"/>
  <c r="O102" i="3" s="1"/>
  <c r="FK103" i="27"/>
  <c r="S14" i="10" s="1"/>
  <c r="R102" i="3" s="1"/>
  <c r="CM101" i="5"/>
  <c r="CN101" i="5"/>
  <c r="Q101" i="5"/>
  <c r="AA101" i="5" s="1"/>
  <c r="DW29" i="23"/>
  <c r="BP29" i="23"/>
  <c r="Q11" i="12"/>
  <c r="R10" i="12"/>
  <c r="GD29" i="27"/>
  <c r="GB29" i="27"/>
  <c r="GC29" i="27"/>
  <c r="CR29" i="23"/>
  <c r="W31" i="3"/>
  <c r="Y31" i="3" s="1"/>
  <c r="AY31" i="3" s="1"/>
  <c r="T9" i="12"/>
  <c r="FI29" i="27"/>
  <c r="CN29" i="27"/>
  <c r="CX29" i="27" s="1"/>
  <c r="FJ29" i="27"/>
  <c r="FK29" i="27"/>
  <c r="S12" i="10" s="1"/>
  <c r="R28" i="3" s="1"/>
  <c r="Q29" i="5"/>
  <c r="AA29" i="5" s="1"/>
  <c r="CM29" i="5"/>
  <c r="CN29" i="5"/>
  <c r="CL29" i="5"/>
  <c r="DR29" i="5"/>
  <c r="BK29" i="5"/>
  <c r="AP9" i="23"/>
  <c r="S20" i="8"/>
  <c r="L12" i="3" s="1"/>
  <c r="W20" i="8"/>
  <c r="AY33" i="5"/>
  <c r="BY33" i="5"/>
  <c r="DD9" i="5"/>
  <c r="V10" i="7" s="1"/>
  <c r="R9" i="2"/>
  <c r="Q10" i="2"/>
  <c r="BD13" i="23"/>
  <c r="CD13" i="23"/>
  <c r="S9" i="8"/>
  <c r="W9" i="8"/>
  <c r="AK9" i="5"/>
  <c r="C10" i="7" s="1"/>
  <c r="F10" i="7" s="1"/>
  <c r="B63" i="3"/>
  <c r="D63" i="3" s="1"/>
  <c r="AR63" i="3" s="1"/>
  <c r="T8" i="2"/>
  <c r="C4" i="28"/>
  <c r="D4" i="28" s="1"/>
  <c r="DV13" i="27"/>
  <c r="GP13" i="27" s="1"/>
  <c r="EV13" i="27"/>
  <c r="EV33" i="27"/>
  <c r="DV33" i="27"/>
  <c r="GP33" i="27" s="1"/>
  <c r="C7" i="28"/>
  <c r="D7" i="28" s="1"/>
  <c r="DK9" i="27"/>
  <c r="DH9" i="27"/>
  <c r="DI9" i="27"/>
  <c r="AJ9" i="27" s="1"/>
  <c r="AK9" i="27" s="1"/>
  <c r="FS9" i="27"/>
  <c r="DJ9" i="27"/>
  <c r="DI9" i="23"/>
  <c r="AY13" i="5"/>
  <c r="BY13" i="5"/>
  <c r="CD33" i="23"/>
  <c r="BD33" i="23"/>
  <c r="DJ83" i="27"/>
  <c r="DI83" i="27"/>
  <c r="AJ83" i="27" s="1"/>
  <c r="AK83" i="27" s="1"/>
  <c r="DH83" i="27"/>
  <c r="DK83" i="27"/>
  <c r="FS83" i="27"/>
  <c r="DM19" i="23"/>
  <c r="DZ19" i="23"/>
  <c r="DN19" i="23" s="1"/>
  <c r="AG19" i="23"/>
  <c r="BS19" i="23" s="1"/>
  <c r="DL92" i="23"/>
  <c r="DK92" i="23"/>
  <c r="DJ92" i="23"/>
  <c r="GR93" i="27"/>
  <c r="GF93" i="27" s="1"/>
  <c r="CY93" i="27"/>
  <c r="GE93" i="27"/>
  <c r="DI28" i="23"/>
  <c r="DV63" i="23"/>
  <c r="BO63" i="23"/>
  <c r="DZ83" i="23"/>
  <c r="DN83" i="23" s="1"/>
  <c r="DM83" i="23"/>
  <c r="AG83" i="23"/>
  <c r="BS83" i="23" s="1"/>
  <c r="CV91" i="5"/>
  <c r="AL91" i="5"/>
  <c r="AM91" i="5"/>
  <c r="AN91" i="5"/>
  <c r="GA19" i="27"/>
  <c r="GC19" i="27"/>
  <c r="GD19" i="27"/>
  <c r="GB19" i="27"/>
  <c r="BY64" i="5"/>
  <c r="AY64" i="5"/>
  <c r="DI19" i="23"/>
  <c r="DL19" i="23"/>
  <c r="DK19" i="23"/>
  <c r="DJ19" i="23"/>
  <c r="FH63" i="27"/>
  <c r="CN63" i="27"/>
  <c r="CX63" i="27" s="1"/>
  <c r="FI63" i="27"/>
  <c r="FK63" i="27"/>
  <c r="S17" i="10" s="1"/>
  <c r="R62" i="3" s="1"/>
  <c r="FJ63" i="27"/>
  <c r="DD28" i="5"/>
  <c r="V17" i="7" s="1"/>
  <c r="DL83" i="23"/>
  <c r="DJ83" i="23"/>
  <c r="DK83" i="23"/>
  <c r="DI83" i="23"/>
  <c r="CY83" i="27"/>
  <c r="GR83" i="27"/>
  <c r="GF83" i="27" s="1"/>
  <c r="GE83" i="27"/>
  <c r="Q52" i="23"/>
  <c r="R52" i="23" s="1"/>
  <c r="C53" i="8"/>
  <c r="F53" i="8" s="1"/>
  <c r="AP28" i="23"/>
  <c r="CR63" i="23"/>
  <c r="CQ63" i="23"/>
  <c r="CP63" i="23"/>
  <c r="V63" i="23"/>
  <c r="AF63" i="23" s="1"/>
  <c r="CS63" i="23"/>
  <c r="S21" i="8"/>
  <c r="L63" i="3" s="1"/>
  <c r="W21" i="8"/>
  <c r="DH82" i="5"/>
  <c r="AB82" i="5"/>
  <c r="BN82" i="5" s="1"/>
  <c r="DU82" i="5"/>
  <c r="DI82" i="5" s="1"/>
  <c r="CY19" i="27"/>
  <c r="GR19" i="27"/>
  <c r="GF19" i="27" s="1"/>
  <c r="GE19" i="27"/>
  <c r="C98" i="8"/>
  <c r="Q98" i="23"/>
  <c r="R98" i="23" s="1"/>
  <c r="AW98" i="23"/>
  <c r="AV98" i="23"/>
  <c r="AX98" i="23"/>
  <c r="AT98" i="23"/>
  <c r="AU98" i="23"/>
  <c r="DB98" i="23"/>
  <c r="DE91" i="5"/>
  <c r="DF91" i="5"/>
  <c r="DG91" i="5"/>
  <c r="DH19" i="27"/>
  <c r="DJ19" i="27"/>
  <c r="DI19" i="27"/>
  <c r="AJ19" i="27" s="1"/>
  <c r="AK19" i="27" s="1"/>
  <c r="FS19" i="27"/>
  <c r="DK19" i="27"/>
  <c r="DV64" i="27"/>
  <c r="GP64" i="27" s="1"/>
  <c r="EV64" i="27"/>
  <c r="C13" i="28"/>
  <c r="D13" i="28" s="1"/>
  <c r="AB19" i="5"/>
  <c r="BN19" i="5" s="1"/>
  <c r="DU19" i="5"/>
  <c r="DI19" i="5" s="1"/>
  <c r="DH19" i="5"/>
  <c r="GA28" i="27"/>
  <c r="DZ92" i="23"/>
  <c r="DN92" i="23" s="1"/>
  <c r="AG92" i="23"/>
  <c r="BS92" i="23" s="1"/>
  <c r="DM92" i="23"/>
  <c r="GN63" i="27"/>
  <c r="EG63" i="27"/>
  <c r="AS83" i="23"/>
  <c r="AP83" i="23"/>
  <c r="AR83" i="23"/>
  <c r="AQ83" i="23"/>
  <c r="DA83" i="23"/>
  <c r="BJ63" i="5"/>
  <c r="DQ63" i="5"/>
  <c r="AO97" i="5"/>
  <c r="AS97" i="5"/>
  <c r="AR97" i="5"/>
  <c r="AP97" i="5"/>
  <c r="AQ97" i="5"/>
  <c r="CW97" i="5"/>
  <c r="CV82" i="5"/>
  <c r="AK82" i="5"/>
  <c r="C83" i="7" s="1"/>
  <c r="AM82" i="5"/>
  <c r="AL82" i="5"/>
  <c r="AN82" i="5"/>
  <c r="AP19" i="23"/>
  <c r="DA19" i="23"/>
  <c r="AR19" i="23"/>
  <c r="AS19" i="23"/>
  <c r="AQ19" i="23"/>
  <c r="AK28" i="5"/>
  <c r="C29" i="7" s="1"/>
  <c r="F29" i="7" s="1"/>
  <c r="AK19" i="5"/>
  <c r="C20" i="7" s="1"/>
  <c r="AL19" i="5"/>
  <c r="CV19" i="5"/>
  <c r="AN19" i="5"/>
  <c r="AM19" i="5"/>
  <c r="DG82" i="5"/>
  <c r="DE82" i="5"/>
  <c r="DD82" i="5"/>
  <c r="DF82" i="5"/>
  <c r="CD64" i="23"/>
  <c r="BD64" i="23"/>
  <c r="DK28" i="27"/>
  <c r="FS28" i="27"/>
  <c r="DI28" i="27"/>
  <c r="AJ28" i="27" s="1"/>
  <c r="AK28" i="27" s="1"/>
  <c r="DH28" i="27"/>
  <c r="DJ28" i="27"/>
  <c r="GC83" i="27"/>
  <c r="GD83" i="27"/>
  <c r="GA83" i="27"/>
  <c r="GB83" i="27"/>
  <c r="P98" i="28"/>
  <c r="R98" i="28" s="1"/>
  <c r="EK99" i="27"/>
  <c r="DD19" i="5"/>
  <c r="DE19" i="5"/>
  <c r="DF19" i="5"/>
  <c r="DG19" i="5"/>
  <c r="AQ92" i="23"/>
  <c r="DA92" i="23"/>
  <c r="AS92" i="23"/>
  <c r="AR92" i="23"/>
  <c r="CL63" i="5"/>
  <c r="CN63" i="5"/>
  <c r="CM63" i="5"/>
  <c r="Q63" i="5"/>
  <c r="AA63" i="5" s="1"/>
  <c r="CK63" i="5"/>
  <c r="AP73" i="23"/>
  <c r="BY34" i="5"/>
  <c r="AY34" i="5"/>
  <c r="DD72" i="5"/>
  <c r="V4" i="7" s="1"/>
  <c r="DH73" i="27"/>
  <c r="DJ73" i="27"/>
  <c r="DI73" i="27"/>
  <c r="AJ73" i="27" s="1"/>
  <c r="AK73" i="27" s="1"/>
  <c r="DK73" i="27"/>
  <c r="FS73" i="27"/>
  <c r="DV34" i="27"/>
  <c r="GP34" i="27" s="1"/>
  <c r="C8" i="28"/>
  <c r="D8" i="28" s="1"/>
  <c r="EV34" i="27"/>
  <c r="AK72" i="5"/>
  <c r="C73" i="7" s="1"/>
  <c r="F73" i="7" s="1"/>
  <c r="GA73" i="27"/>
  <c r="R10" i="6"/>
  <c r="Q11" i="6"/>
  <c r="S19" i="8"/>
  <c r="L33" i="3" s="1"/>
  <c r="W19" i="8"/>
  <c r="E63" i="3"/>
  <c r="G63" i="3" s="1"/>
  <c r="AS63" i="3" s="1"/>
  <c r="T9" i="6"/>
  <c r="DI73" i="23"/>
  <c r="BD34" i="23"/>
  <c r="CD34" i="23"/>
  <c r="L4" i="3"/>
  <c r="M4" i="3" s="1"/>
  <c r="AU4" i="3" s="1"/>
  <c r="T8" i="8"/>
  <c r="CR106" i="23"/>
  <c r="V106" i="23"/>
  <c r="AF106" i="23" s="1"/>
  <c r="CS106" i="23"/>
  <c r="CQ106" i="23"/>
  <c r="GB107" i="27"/>
  <c r="GC107" i="27"/>
  <c r="GD107" i="27"/>
  <c r="BK105" i="5"/>
  <c r="DR105" i="5"/>
  <c r="DS5" i="5"/>
  <c r="BL5" i="5"/>
  <c r="GC5" i="27"/>
  <c r="GD5" i="27"/>
  <c r="R8" i="14"/>
  <c r="Q9" i="14"/>
  <c r="CS5" i="23"/>
  <c r="V5" i="23"/>
  <c r="AF5" i="23" s="1"/>
  <c r="CR5" i="23"/>
  <c r="AC27" i="3"/>
  <c r="AE27" i="3" s="1"/>
  <c r="BA27" i="3" s="1"/>
  <c r="T7" i="14"/>
  <c r="DW106" i="23"/>
  <c r="BP106" i="23"/>
  <c r="CN5" i="27"/>
  <c r="CX5" i="27" s="1"/>
  <c r="FK5" i="27"/>
  <c r="FJ5" i="27"/>
  <c r="T7" i="15" l="1"/>
  <c r="Q9" i="15"/>
  <c r="R8" i="15"/>
  <c r="CQ29" i="23"/>
  <c r="V29" i="23"/>
  <c r="AF29" i="23" s="1"/>
  <c r="Q5" i="5"/>
  <c r="AA5" i="5" s="1"/>
  <c r="DH5" i="5" s="1"/>
  <c r="V5" i="11" s="1"/>
  <c r="W5" i="11" s="1"/>
  <c r="DX5" i="23"/>
  <c r="DL5" i="23" s="1"/>
  <c r="FJ107" i="27"/>
  <c r="S20" i="9" s="1"/>
  <c r="FK107" i="27"/>
  <c r="CN5" i="5"/>
  <c r="CL105" i="5"/>
  <c r="Q105" i="5"/>
  <c r="AA105" i="5" s="1"/>
  <c r="DH105" i="5" s="1"/>
  <c r="FI107" i="27"/>
  <c r="CN105" i="5"/>
  <c r="DH91" i="5"/>
  <c r="DU91" i="5"/>
  <c r="DI91" i="5" s="1"/>
  <c r="BF7" i="3"/>
  <c r="BE7" i="3"/>
  <c r="BJ7" i="3"/>
  <c r="BI7" i="3"/>
  <c r="BG7" i="3"/>
  <c r="BH7" i="3"/>
  <c r="R11" i="9"/>
  <c r="N17" i="3" s="1"/>
  <c r="Q12" i="9"/>
  <c r="Q12" i="7"/>
  <c r="R11" i="7"/>
  <c r="EU18" i="27"/>
  <c r="DU18" i="27"/>
  <c r="GO18" i="27" s="1"/>
  <c r="S15" i="7"/>
  <c r="I17" i="3" s="1"/>
  <c r="W15" i="7"/>
  <c r="BX18" i="5"/>
  <c r="AX18" i="5"/>
  <c r="BC18" i="23"/>
  <c r="CC18" i="23"/>
  <c r="EK55" i="27"/>
  <c r="P54" i="28"/>
  <c r="R54" i="28" s="1"/>
  <c r="Q55" i="23"/>
  <c r="R55" i="23" s="1"/>
  <c r="C56" i="8"/>
  <c r="AT55" i="23"/>
  <c r="AU55" i="23"/>
  <c r="AV55" i="23"/>
  <c r="AW55" i="23"/>
  <c r="AX55" i="23"/>
  <c r="DB55" i="23"/>
  <c r="AP55" i="5"/>
  <c r="AQ55" i="5"/>
  <c r="AO55" i="5"/>
  <c r="AR55" i="5"/>
  <c r="AS55" i="5"/>
  <c r="CW55" i="5"/>
  <c r="S5" i="7"/>
  <c r="W5" i="7"/>
  <c r="DU113" i="27"/>
  <c r="GO113" i="27" s="1"/>
  <c r="GB113" i="27" s="1"/>
  <c r="EU113" i="27"/>
  <c r="FI113" i="27" s="1"/>
  <c r="BC112" i="23"/>
  <c r="CC112" i="23"/>
  <c r="CQ112" i="23" s="1"/>
  <c r="BX111" i="5"/>
  <c r="CL111" i="5" s="1"/>
  <c r="AX111" i="5"/>
  <c r="W18" i="7"/>
  <c r="BX31" i="5"/>
  <c r="CL31" i="5" s="1"/>
  <c r="AX31" i="5"/>
  <c r="C104" i="8"/>
  <c r="F104" i="8" s="1"/>
  <c r="Q104" i="23"/>
  <c r="R104" i="23" s="1"/>
  <c r="CW84" i="5"/>
  <c r="AS84" i="5"/>
  <c r="AQ84" i="5"/>
  <c r="AO84" i="5"/>
  <c r="AR84" i="5"/>
  <c r="AP84" i="5"/>
  <c r="BC31" i="23"/>
  <c r="CC31" i="23"/>
  <c r="CQ31" i="23" s="1"/>
  <c r="EU31" i="27"/>
  <c r="FI31" i="27" s="1"/>
  <c r="DU31" i="27"/>
  <c r="GO31" i="27" s="1"/>
  <c r="GB31" i="27" s="1"/>
  <c r="AW85" i="23"/>
  <c r="DB85" i="23"/>
  <c r="AT85" i="23"/>
  <c r="AV85" i="23"/>
  <c r="AX85" i="23"/>
  <c r="AU85" i="23"/>
  <c r="C85" i="8"/>
  <c r="Q85" i="23"/>
  <c r="R85" i="23" s="1"/>
  <c r="R11" i="10"/>
  <c r="Q31" i="3" s="1"/>
  <c r="Q12" i="10"/>
  <c r="W19" i="7"/>
  <c r="AN77" i="3"/>
  <c r="AB107" i="23"/>
  <c r="W106" i="5"/>
  <c r="N12" i="7"/>
  <c r="S12" i="7" s="1"/>
  <c r="CT108" i="27"/>
  <c r="EK85" i="27"/>
  <c r="P84" i="28"/>
  <c r="R84" i="28" s="1"/>
  <c r="I103" i="3"/>
  <c r="J103" i="3" s="1"/>
  <c r="AT103" i="3" s="1"/>
  <c r="T6" i="7"/>
  <c r="C49" i="8"/>
  <c r="F49" i="8" s="1"/>
  <c r="Q48" i="23"/>
  <c r="R48" i="23" s="1"/>
  <c r="BC105" i="23"/>
  <c r="CC105" i="23"/>
  <c r="CQ105" i="23" s="1"/>
  <c r="AX102" i="5"/>
  <c r="BX102" i="5"/>
  <c r="CL102" i="5" s="1"/>
  <c r="CC103" i="23"/>
  <c r="CQ103" i="23" s="1"/>
  <c r="BC103" i="23"/>
  <c r="BX104" i="5"/>
  <c r="CL104" i="5" s="1"/>
  <c r="AX104" i="5"/>
  <c r="DU104" i="27"/>
  <c r="GO104" i="27" s="1"/>
  <c r="GB104" i="27" s="1"/>
  <c r="EU104" i="27"/>
  <c r="FI104" i="27" s="1"/>
  <c r="DU106" i="27"/>
  <c r="GO106" i="27" s="1"/>
  <c r="GB106" i="27" s="1"/>
  <c r="EU106" i="27"/>
  <c r="FI106" i="27" s="1"/>
  <c r="W6" i="7"/>
  <c r="AQ74" i="23"/>
  <c r="AS74" i="23"/>
  <c r="AR74" i="23"/>
  <c r="DA74" i="23"/>
  <c r="CY94" i="27"/>
  <c r="GE94" i="27"/>
  <c r="GR94" i="27"/>
  <c r="GF94" i="27" s="1"/>
  <c r="FK47" i="27"/>
  <c r="S7" i="10" s="1"/>
  <c r="FJ47" i="27"/>
  <c r="S14" i="9" s="1"/>
  <c r="O46" i="3" s="1"/>
  <c r="CN47" i="27"/>
  <c r="CX47" i="27" s="1"/>
  <c r="P57" i="28"/>
  <c r="R57" i="28" s="1"/>
  <c r="EK58" i="27"/>
  <c r="CY74" i="27"/>
  <c r="GR74" i="27"/>
  <c r="GF74" i="27" s="1"/>
  <c r="GE74" i="27"/>
  <c r="AX35" i="5"/>
  <c r="BX35" i="5"/>
  <c r="CL35" i="5" s="1"/>
  <c r="V32" i="23"/>
  <c r="AF32" i="23" s="1"/>
  <c r="CS32" i="23"/>
  <c r="CR32" i="23"/>
  <c r="DX94" i="23"/>
  <c r="BQ94" i="23"/>
  <c r="CM47" i="5"/>
  <c r="CN47" i="5"/>
  <c r="Q47" i="5"/>
  <c r="AA47" i="5" s="1"/>
  <c r="AG93" i="23"/>
  <c r="BS93" i="23" s="1"/>
  <c r="DZ93" i="23"/>
  <c r="DN93" i="23" s="1"/>
  <c r="DM93" i="23"/>
  <c r="Z15" i="3"/>
  <c r="AB15" i="3" s="1"/>
  <c r="AZ15" i="3" s="1"/>
  <c r="T9" i="13"/>
  <c r="DX47" i="23"/>
  <c r="BQ47" i="23"/>
  <c r="DA93" i="23"/>
  <c r="AQ93" i="23"/>
  <c r="AS93" i="23"/>
  <c r="AR93" i="23"/>
  <c r="W16" i="7"/>
  <c r="DK74" i="23"/>
  <c r="DL74" i="23"/>
  <c r="DJ74" i="23"/>
  <c r="BC35" i="23"/>
  <c r="CC35" i="23"/>
  <c r="CQ35" i="23" s="1"/>
  <c r="GC95" i="27"/>
  <c r="GD95" i="27"/>
  <c r="DX32" i="23"/>
  <c r="BQ32" i="23"/>
  <c r="V94" i="23"/>
  <c r="AF94" i="23" s="1"/>
  <c r="CS94" i="23"/>
  <c r="CR94" i="23"/>
  <c r="BL32" i="5"/>
  <c r="DS32" i="5"/>
  <c r="Q58" i="23"/>
  <c r="R58" i="23" s="1"/>
  <c r="C59" i="8"/>
  <c r="DF73" i="5"/>
  <c r="DG73" i="5"/>
  <c r="DE73" i="5"/>
  <c r="FJ32" i="27"/>
  <c r="S19" i="9" s="1"/>
  <c r="O31" i="3" s="1"/>
  <c r="CN32" i="27"/>
  <c r="CX32" i="27" s="1"/>
  <c r="FK32" i="27"/>
  <c r="S11" i="10" s="1"/>
  <c r="AU58" i="23"/>
  <c r="AW58" i="23"/>
  <c r="AT58" i="23"/>
  <c r="DB58" i="23"/>
  <c r="AX58" i="23"/>
  <c r="AV58" i="23"/>
  <c r="Q13" i="11"/>
  <c r="R12" i="11"/>
  <c r="AM92" i="5"/>
  <c r="AL92" i="5"/>
  <c r="CV92" i="5"/>
  <c r="AN92" i="5"/>
  <c r="DU73" i="5"/>
  <c r="DI73" i="5" s="1"/>
  <c r="AB73" i="5"/>
  <c r="BN73" i="5" s="1"/>
  <c r="DH73" i="5"/>
  <c r="CM32" i="5"/>
  <c r="CN32" i="5"/>
  <c r="Q32" i="5"/>
  <c r="AA32" i="5" s="1"/>
  <c r="BL93" i="5"/>
  <c r="DS93" i="5"/>
  <c r="DZ74" i="23"/>
  <c r="DN74" i="23" s="1"/>
  <c r="DM74" i="23"/>
  <c r="AG74" i="23"/>
  <c r="BS74" i="23" s="1"/>
  <c r="AM73" i="5"/>
  <c r="AN73" i="5"/>
  <c r="AL73" i="5"/>
  <c r="CV73" i="5"/>
  <c r="GD32" i="27"/>
  <c r="GC32" i="27"/>
  <c r="GC47" i="27"/>
  <c r="GD47" i="27"/>
  <c r="AP58" i="5"/>
  <c r="AQ58" i="5"/>
  <c r="AO58" i="5"/>
  <c r="CW58" i="5"/>
  <c r="AR58" i="5"/>
  <c r="AS58" i="5"/>
  <c r="DH92" i="5"/>
  <c r="DU92" i="5"/>
  <c r="DI92" i="5" s="1"/>
  <c r="AB92" i="5"/>
  <c r="BN92" i="5" s="1"/>
  <c r="EU35" i="27"/>
  <c r="FI35" i="27" s="1"/>
  <c r="DU35" i="27"/>
  <c r="GO35" i="27" s="1"/>
  <c r="GB35" i="27" s="1"/>
  <c r="CN95" i="27"/>
  <c r="CX95" i="27" s="1"/>
  <c r="FK95" i="27"/>
  <c r="FJ95" i="27"/>
  <c r="T97" i="3"/>
  <c r="V97" i="3" s="1"/>
  <c r="AX97" i="3" s="1"/>
  <c r="T11" i="11"/>
  <c r="DG92" i="5"/>
  <c r="DE92" i="5"/>
  <c r="DF92" i="5"/>
  <c r="BL47" i="5"/>
  <c r="DS47" i="5"/>
  <c r="R10" i="13"/>
  <c r="Q11" i="13"/>
  <c r="CM93" i="5"/>
  <c r="Q93" i="5"/>
  <c r="AA93" i="5" s="1"/>
  <c r="CN93" i="5"/>
  <c r="CR47" i="23"/>
  <c r="V47" i="23"/>
  <c r="AF47" i="23" s="1"/>
  <c r="CS47" i="23"/>
  <c r="DL93" i="23"/>
  <c r="DJ93" i="23"/>
  <c r="DK93" i="23"/>
  <c r="Q16" i="23"/>
  <c r="R16" i="23" s="1"/>
  <c r="C17" i="8"/>
  <c r="P15" i="28"/>
  <c r="R15" i="28" s="1"/>
  <c r="EK16" i="27"/>
  <c r="AV16" i="23"/>
  <c r="AX16" i="23"/>
  <c r="AU16" i="23"/>
  <c r="DB16" i="23"/>
  <c r="AW16" i="23"/>
  <c r="AT16" i="23"/>
  <c r="AS16" i="5"/>
  <c r="AR16" i="5"/>
  <c r="AQ16" i="5"/>
  <c r="AP16" i="5"/>
  <c r="CW16" i="5"/>
  <c r="AO16" i="5"/>
  <c r="Q12" i="8"/>
  <c r="R11" i="8"/>
  <c r="K8" i="3" s="1"/>
  <c r="K94" i="3"/>
  <c r="M94" i="3" s="1"/>
  <c r="AU94" i="3" s="1"/>
  <c r="T10" i="8"/>
  <c r="DN49" i="27"/>
  <c r="DO49" i="27"/>
  <c r="FT49" i="27"/>
  <c r="DM49" i="27"/>
  <c r="DL49" i="27"/>
  <c r="DP49" i="27"/>
  <c r="GE103" i="27"/>
  <c r="CY103" i="27"/>
  <c r="GR103" i="27"/>
  <c r="GF103" i="27" s="1"/>
  <c r="DZ102" i="23"/>
  <c r="DN102" i="23" s="1"/>
  <c r="AG102" i="23"/>
  <c r="BS102" i="23" s="1"/>
  <c r="DM102" i="23"/>
  <c r="DF101" i="5"/>
  <c r="V15" i="9" s="1"/>
  <c r="W15" i="9" s="1"/>
  <c r="DG101" i="5"/>
  <c r="V14" i="10" s="1"/>
  <c r="W14" i="10" s="1"/>
  <c r="DK102" i="23"/>
  <c r="DL102" i="23"/>
  <c r="AM101" i="5"/>
  <c r="AN101" i="5"/>
  <c r="CV101" i="5"/>
  <c r="AR102" i="23"/>
  <c r="DA102" i="23"/>
  <c r="AS102" i="23"/>
  <c r="AB101" i="5"/>
  <c r="BN101" i="5" s="1"/>
  <c r="DU101" i="5"/>
  <c r="DI101" i="5" s="1"/>
  <c r="V10" i="12" s="1"/>
  <c r="W10" i="12" s="1"/>
  <c r="DH101" i="5"/>
  <c r="V15" i="11" s="1"/>
  <c r="W15" i="11" s="1"/>
  <c r="DU29" i="5"/>
  <c r="DI29" i="5" s="1"/>
  <c r="AB29" i="5"/>
  <c r="BN29" i="5" s="1"/>
  <c r="DH29" i="5"/>
  <c r="W102" i="3"/>
  <c r="Y102" i="3" s="1"/>
  <c r="AY102" i="3" s="1"/>
  <c r="T10" i="12"/>
  <c r="CV29" i="5"/>
  <c r="AL29" i="5"/>
  <c r="AN29" i="5"/>
  <c r="AM29" i="5"/>
  <c r="GR29" i="27"/>
  <c r="GF29" i="27" s="1"/>
  <c r="GE29" i="27"/>
  <c r="CY29" i="27"/>
  <c r="Q12" i="12"/>
  <c r="R11" i="12"/>
  <c r="DE29" i="5"/>
  <c r="DG29" i="5"/>
  <c r="V12" i="10" s="1"/>
  <c r="W12" i="10" s="1"/>
  <c r="DF29" i="5"/>
  <c r="AG29" i="23"/>
  <c r="BS29" i="23" s="1"/>
  <c r="DM29" i="23"/>
  <c r="DZ29" i="23"/>
  <c r="DN29" i="23" s="1"/>
  <c r="AR29" i="23"/>
  <c r="AS29" i="23"/>
  <c r="DA29" i="23"/>
  <c r="AQ29" i="23"/>
  <c r="DK29" i="23"/>
  <c r="DL29" i="23"/>
  <c r="DJ29" i="23"/>
  <c r="BL13" i="5"/>
  <c r="DS13" i="5"/>
  <c r="GD33" i="27"/>
  <c r="GC33" i="27"/>
  <c r="Q11" i="2"/>
  <c r="R10" i="2"/>
  <c r="BQ33" i="23"/>
  <c r="DX33" i="23"/>
  <c r="FK33" i="27"/>
  <c r="FJ33" i="27"/>
  <c r="S18" i="9" s="1"/>
  <c r="O32" i="3" s="1"/>
  <c r="CN33" i="27"/>
  <c r="CX33" i="27" s="1"/>
  <c r="L32" i="3"/>
  <c r="M32" i="3" s="1"/>
  <c r="AU32" i="3" s="1"/>
  <c r="T9" i="8"/>
  <c r="T9" i="2"/>
  <c r="B51" i="3"/>
  <c r="D51" i="3" s="1"/>
  <c r="AR51" i="3" s="1"/>
  <c r="CR33" i="23"/>
  <c r="CS33" i="23"/>
  <c r="V33" i="23"/>
  <c r="AF33" i="23" s="1"/>
  <c r="FK13" i="27"/>
  <c r="CN13" i="27"/>
  <c r="CX13" i="27" s="1"/>
  <c r="FJ13" i="27"/>
  <c r="CR13" i="23"/>
  <c r="V13" i="23"/>
  <c r="AF13" i="23" s="1"/>
  <c r="CS13" i="23"/>
  <c r="CM33" i="5"/>
  <c r="CN33" i="5"/>
  <c r="Q33" i="5"/>
  <c r="AA33" i="5" s="1"/>
  <c r="CM13" i="5"/>
  <c r="CN13" i="5"/>
  <c r="Q13" i="5"/>
  <c r="AA13" i="5" s="1"/>
  <c r="GD13" i="27"/>
  <c r="GC13" i="27"/>
  <c r="CT9" i="27"/>
  <c r="AB9" i="23"/>
  <c r="W9" i="5"/>
  <c r="N10" i="7"/>
  <c r="S10" i="7" s="1"/>
  <c r="BQ13" i="23"/>
  <c r="DX13" i="23"/>
  <c r="BL33" i="5"/>
  <c r="DS33" i="5"/>
  <c r="Q83" i="23"/>
  <c r="R83" i="23" s="1"/>
  <c r="C83" i="8"/>
  <c r="CN64" i="5"/>
  <c r="Q64" i="5"/>
  <c r="AA64" i="5" s="1"/>
  <c r="CM64" i="5"/>
  <c r="AS63" i="23"/>
  <c r="AP63" i="23"/>
  <c r="AR63" i="23"/>
  <c r="AQ63" i="23"/>
  <c r="DA63" i="23"/>
  <c r="AT19" i="23"/>
  <c r="AW19" i="23"/>
  <c r="AV19" i="23"/>
  <c r="AU19" i="23"/>
  <c r="AX19" i="23"/>
  <c r="DB19" i="23"/>
  <c r="Q92" i="23"/>
  <c r="R92" i="23" s="1"/>
  <c r="C92" i="8"/>
  <c r="W28" i="5"/>
  <c r="AB28" i="23"/>
  <c r="CT28" i="27"/>
  <c r="N17" i="7"/>
  <c r="S17" i="7" s="1"/>
  <c r="DF63" i="5"/>
  <c r="DG63" i="5"/>
  <c r="V17" i="10" s="1"/>
  <c r="W17" i="10" s="1"/>
  <c r="DD63" i="5"/>
  <c r="DE63" i="5"/>
  <c r="GA63" i="27"/>
  <c r="GB63" i="27"/>
  <c r="GD63" i="27"/>
  <c r="GC63" i="27"/>
  <c r="GD64" i="27"/>
  <c r="GC64" i="27"/>
  <c r="P18" i="28"/>
  <c r="R18" i="28" s="1"/>
  <c r="EK19" i="27"/>
  <c r="AS82" i="5"/>
  <c r="AQ82" i="5"/>
  <c r="AR82" i="5"/>
  <c r="AP82" i="5"/>
  <c r="AO82" i="5"/>
  <c r="CW82" i="5"/>
  <c r="X52" i="5"/>
  <c r="AC52" i="23"/>
  <c r="CU52" i="27"/>
  <c r="N18" i="8"/>
  <c r="AV83" i="23"/>
  <c r="AX83" i="23"/>
  <c r="DB83" i="23"/>
  <c r="AW83" i="23"/>
  <c r="AT83" i="23"/>
  <c r="AU83" i="23"/>
  <c r="DJ63" i="23"/>
  <c r="DI63" i="23"/>
  <c r="DK63" i="23"/>
  <c r="DL63" i="23"/>
  <c r="DM99" i="27"/>
  <c r="FT99" i="27"/>
  <c r="DO99" i="27"/>
  <c r="DP99" i="27"/>
  <c r="DL99" i="27"/>
  <c r="DN99" i="27"/>
  <c r="Q19" i="23"/>
  <c r="R19" i="23" s="1"/>
  <c r="C20" i="8"/>
  <c r="DI63" i="27"/>
  <c r="AJ63" i="27" s="1"/>
  <c r="AK63" i="27" s="1"/>
  <c r="DJ63" i="27"/>
  <c r="DH63" i="27"/>
  <c r="DK63" i="27"/>
  <c r="FS63" i="27"/>
  <c r="FK64" i="27"/>
  <c r="CN64" i="27"/>
  <c r="CX64" i="27" s="1"/>
  <c r="FJ64" i="27"/>
  <c r="AS91" i="5"/>
  <c r="AO91" i="5"/>
  <c r="AQ91" i="5"/>
  <c r="CW91" i="5"/>
  <c r="AP91" i="5"/>
  <c r="AR91" i="5"/>
  <c r="AB63" i="5"/>
  <c r="BN63" i="5" s="1"/>
  <c r="DH63" i="5"/>
  <c r="DU63" i="5"/>
  <c r="DI63" i="5" s="1"/>
  <c r="AK63" i="5"/>
  <c r="C64" i="7" s="1"/>
  <c r="CV63" i="5"/>
  <c r="AL63" i="5"/>
  <c r="AN63" i="5"/>
  <c r="AM63" i="5"/>
  <c r="CW19" i="5"/>
  <c r="AO19" i="5"/>
  <c r="AQ19" i="5"/>
  <c r="AS19" i="5"/>
  <c r="AP19" i="5"/>
  <c r="AR19" i="5"/>
  <c r="AG63" i="23"/>
  <c r="BS63" i="23" s="1"/>
  <c r="DM63" i="23"/>
  <c r="DZ63" i="23"/>
  <c r="DN63" i="23" s="1"/>
  <c r="W17" i="7"/>
  <c r="CY63" i="27"/>
  <c r="GE63" i="27"/>
  <c r="GR63" i="27"/>
  <c r="GF63" i="27" s="1"/>
  <c r="CS64" i="23"/>
  <c r="CR64" i="23"/>
  <c r="V64" i="23"/>
  <c r="AF64" i="23" s="1"/>
  <c r="DX64" i="23"/>
  <c r="BQ64" i="23"/>
  <c r="AU92" i="23"/>
  <c r="DB92" i="23"/>
  <c r="AW92" i="23"/>
  <c r="AV92" i="23"/>
  <c r="AT92" i="23"/>
  <c r="AX92" i="23"/>
  <c r="P82" i="28"/>
  <c r="R82" i="28" s="1"/>
  <c r="EK83" i="27"/>
  <c r="DS64" i="5"/>
  <c r="BL64" i="5"/>
  <c r="P92" i="28"/>
  <c r="R92" i="28" s="1"/>
  <c r="EK93" i="27"/>
  <c r="E106" i="3"/>
  <c r="G106" i="3" s="1"/>
  <c r="AS106" i="3" s="1"/>
  <c r="T10" i="6"/>
  <c r="GC34" i="27"/>
  <c r="GD34" i="27"/>
  <c r="CN34" i="5"/>
  <c r="Q34" i="5"/>
  <c r="AA34" i="5" s="1"/>
  <c r="CM34" i="5"/>
  <c r="CR34" i="23"/>
  <c r="V34" i="23"/>
  <c r="AF34" i="23" s="1"/>
  <c r="CS34" i="23"/>
  <c r="AB73" i="23"/>
  <c r="N4" i="7"/>
  <c r="W4" i="7" s="1"/>
  <c r="CT73" i="27"/>
  <c r="W72" i="5"/>
  <c r="DX34" i="23"/>
  <c r="BQ34" i="23"/>
  <c r="CN34" i="27"/>
  <c r="CX34" i="27" s="1"/>
  <c r="FK34" i="27"/>
  <c r="S16" i="10" s="1"/>
  <c r="FJ34" i="27"/>
  <c r="R11" i="6"/>
  <c r="Q12" i="6"/>
  <c r="BL34" i="5"/>
  <c r="DS34" i="5"/>
  <c r="O106" i="3"/>
  <c r="CY5" i="27"/>
  <c r="GE5" i="27"/>
  <c r="GR5" i="27"/>
  <c r="GF5" i="27" s="1"/>
  <c r="R9" i="14"/>
  <c r="Q10" i="14"/>
  <c r="AS5" i="23"/>
  <c r="DA5" i="23"/>
  <c r="AR5" i="23"/>
  <c r="DF5" i="5"/>
  <c r="DG5" i="5"/>
  <c r="DF105" i="5"/>
  <c r="V20" i="9" s="1"/>
  <c r="W20" i="9" s="1"/>
  <c r="DE105" i="5"/>
  <c r="DG105" i="5"/>
  <c r="AC78" i="3"/>
  <c r="AE78" i="3" s="1"/>
  <c r="BA78" i="3" s="1"/>
  <c r="T8" i="14"/>
  <c r="AN105" i="5"/>
  <c r="CV105" i="5"/>
  <c r="AL105" i="5"/>
  <c r="AM105" i="5"/>
  <c r="AB5" i="5"/>
  <c r="BN5" i="5" s="1"/>
  <c r="DU5" i="5"/>
  <c r="DI5" i="5" s="1"/>
  <c r="DK106" i="23"/>
  <c r="DL106" i="23"/>
  <c r="DJ106" i="23"/>
  <c r="DZ106" i="23"/>
  <c r="DN106" i="23" s="1"/>
  <c r="AG106" i="23"/>
  <c r="BS106" i="23" s="1"/>
  <c r="DM106" i="23"/>
  <c r="AQ106" i="23"/>
  <c r="DA106" i="23"/>
  <c r="AR106" i="23"/>
  <c r="AS106" i="23"/>
  <c r="CY107" i="27"/>
  <c r="GE107" i="27"/>
  <c r="GR107" i="27"/>
  <c r="GF107" i="27" s="1"/>
  <c r="DM5" i="23"/>
  <c r="DZ5" i="23"/>
  <c r="DN5" i="23" s="1"/>
  <c r="AG5" i="23"/>
  <c r="BS5" i="23" s="1"/>
  <c r="AN5" i="5"/>
  <c r="CV5" i="5"/>
  <c r="AM5" i="5"/>
  <c r="AB105" i="5"/>
  <c r="BN105" i="5" s="1"/>
  <c r="Q10" i="15" l="1"/>
  <c r="T8" i="15"/>
  <c r="R9" i="15"/>
  <c r="T9" i="15" s="1"/>
  <c r="DK5" i="23"/>
  <c r="DU105" i="5"/>
  <c r="DI105" i="5" s="1"/>
  <c r="V11" i="12" s="1"/>
  <c r="W11" i="12" s="1"/>
  <c r="AN7" i="3"/>
  <c r="R12" i="9"/>
  <c r="Q13" i="9"/>
  <c r="T11" i="7"/>
  <c r="H104" i="3"/>
  <c r="J104" i="3" s="1"/>
  <c r="AT104" i="3" s="1"/>
  <c r="R12" i="7"/>
  <c r="H107" i="3" s="1"/>
  <c r="Q13" i="7"/>
  <c r="DW18" i="23"/>
  <c r="BP18" i="23"/>
  <c r="BK18" i="5"/>
  <c r="DR18" i="5"/>
  <c r="GC18" i="27"/>
  <c r="GD18" i="27"/>
  <c r="GB18" i="27"/>
  <c r="CS18" i="23"/>
  <c r="V18" i="23"/>
  <c r="AF18" i="23" s="1"/>
  <c r="CQ18" i="23"/>
  <c r="CR18" i="23"/>
  <c r="CM18" i="5"/>
  <c r="CL18" i="5"/>
  <c r="Q18" i="5"/>
  <c r="AA18" i="5" s="1"/>
  <c r="CN18" i="5"/>
  <c r="FJ18" i="27"/>
  <c r="S11" i="9" s="1"/>
  <c r="CN18" i="27"/>
  <c r="CX18" i="27" s="1"/>
  <c r="FI18" i="27"/>
  <c r="FK18" i="27"/>
  <c r="DM55" i="27"/>
  <c r="DP55" i="27"/>
  <c r="DO55" i="27"/>
  <c r="DL55" i="27"/>
  <c r="DN55" i="27"/>
  <c r="FT55" i="27"/>
  <c r="DR111" i="5"/>
  <c r="DE111" i="5" s="1"/>
  <c r="BK111" i="5"/>
  <c r="AL111" i="5" s="1"/>
  <c r="BP112" i="23"/>
  <c r="AQ112" i="23" s="1"/>
  <c r="Q112" i="23" s="1"/>
  <c r="R112" i="23" s="1"/>
  <c r="DW112" i="23"/>
  <c r="DJ112" i="23" s="1"/>
  <c r="V14" i="8" s="1"/>
  <c r="I112" i="3"/>
  <c r="J112" i="3" s="1"/>
  <c r="AT112" i="3" s="1"/>
  <c r="T5" i="7"/>
  <c r="EU108" i="27"/>
  <c r="DU108" i="27"/>
  <c r="GO108" i="27" s="1"/>
  <c r="BP31" i="23"/>
  <c r="AQ31" i="23" s="1"/>
  <c r="DW31" i="23"/>
  <c r="DJ31" i="23" s="1"/>
  <c r="V16" i="8" s="1"/>
  <c r="I107" i="3"/>
  <c r="R12" i="10"/>
  <c r="Q13" i="10"/>
  <c r="BK31" i="5"/>
  <c r="AL31" i="5" s="1"/>
  <c r="DR31" i="5"/>
  <c r="DE31" i="5" s="1"/>
  <c r="CU105" i="27"/>
  <c r="N4" i="8"/>
  <c r="AC104" i="23"/>
  <c r="X103" i="5"/>
  <c r="BX106" i="5"/>
  <c r="AX106" i="5"/>
  <c r="DL85" i="27"/>
  <c r="DM85" i="27"/>
  <c r="FT85" i="27"/>
  <c r="DN85" i="27"/>
  <c r="DO85" i="27"/>
  <c r="DP85" i="27"/>
  <c r="CC107" i="23"/>
  <c r="BC107" i="23"/>
  <c r="W12" i="7"/>
  <c r="DR104" i="5"/>
  <c r="DE104" i="5" s="1"/>
  <c r="BK104" i="5"/>
  <c r="AL104" i="5" s="1"/>
  <c r="DR102" i="5"/>
  <c r="DE102" i="5" s="1"/>
  <c r="BK102" i="5"/>
  <c r="AL102" i="5" s="1"/>
  <c r="X48" i="5"/>
  <c r="N12" i="8"/>
  <c r="AC48" i="23"/>
  <c r="CU48" i="27"/>
  <c r="BP103" i="23"/>
  <c r="AQ103" i="23" s="1"/>
  <c r="DW103" i="23"/>
  <c r="DJ103" i="23" s="1"/>
  <c r="V7" i="8" s="1"/>
  <c r="DW105" i="23"/>
  <c r="DJ105" i="23" s="1"/>
  <c r="V15" i="8" s="1"/>
  <c r="BP105" i="23"/>
  <c r="AQ105" i="23" s="1"/>
  <c r="AG47" i="23"/>
  <c r="BS47" i="23" s="1"/>
  <c r="DZ47" i="23"/>
  <c r="DN47" i="23" s="1"/>
  <c r="DM47" i="23"/>
  <c r="CV47" i="5"/>
  <c r="AM47" i="5"/>
  <c r="AN47" i="5"/>
  <c r="GE95" i="27"/>
  <c r="GR95" i="27"/>
  <c r="GF95" i="27" s="1"/>
  <c r="CY95" i="27"/>
  <c r="AX74" i="23"/>
  <c r="AW74" i="23"/>
  <c r="AU74" i="23"/>
  <c r="DB74" i="23"/>
  <c r="AV74" i="23"/>
  <c r="AT74" i="23"/>
  <c r="AN93" i="5"/>
  <c r="AM93" i="5"/>
  <c r="CV93" i="5"/>
  <c r="R13" i="11"/>
  <c r="Q14" i="11"/>
  <c r="GR32" i="27"/>
  <c r="GF32" i="27" s="1"/>
  <c r="GE32" i="27"/>
  <c r="CY32" i="27"/>
  <c r="AM32" i="5"/>
  <c r="CV32" i="5"/>
  <c r="AN32" i="5"/>
  <c r="DA32" i="23"/>
  <c r="AR32" i="23"/>
  <c r="AS32" i="23"/>
  <c r="C93" i="8"/>
  <c r="Q93" i="23"/>
  <c r="R93" i="23" s="1"/>
  <c r="AT93" i="23"/>
  <c r="AV93" i="23"/>
  <c r="AW93" i="23"/>
  <c r="AU93" i="23"/>
  <c r="AX93" i="23"/>
  <c r="DB93" i="23"/>
  <c r="AS94" i="23"/>
  <c r="AR94" i="23"/>
  <c r="DA94" i="23"/>
  <c r="DR35" i="5"/>
  <c r="DE35" i="5" s="1"/>
  <c r="BK35" i="5"/>
  <c r="AL35" i="5" s="1"/>
  <c r="FT58" i="27"/>
  <c r="DN58" i="27"/>
  <c r="DM58" i="27"/>
  <c r="DP58" i="27"/>
  <c r="DO58" i="27"/>
  <c r="DL58" i="27"/>
  <c r="R46" i="3"/>
  <c r="S46" i="3" s="1"/>
  <c r="AW46" i="3" s="1"/>
  <c r="T7" i="10"/>
  <c r="Q12" i="13"/>
  <c r="R11" i="13"/>
  <c r="DH32" i="5"/>
  <c r="V14" i="11" s="1"/>
  <c r="W14" i="11" s="1"/>
  <c r="AB32" i="5"/>
  <c r="BN32" i="5" s="1"/>
  <c r="DU32" i="5"/>
  <c r="DI32" i="5" s="1"/>
  <c r="V9" i="12" s="1"/>
  <c r="W9" i="12" s="1"/>
  <c r="AS73" i="5"/>
  <c r="AQ73" i="5"/>
  <c r="AR73" i="5"/>
  <c r="CW73" i="5"/>
  <c r="AO73" i="5"/>
  <c r="AP73" i="5"/>
  <c r="DL32" i="23"/>
  <c r="DK32" i="23"/>
  <c r="BP35" i="23"/>
  <c r="AQ35" i="23" s="1"/>
  <c r="DW35" i="23"/>
  <c r="DJ35" i="23" s="1"/>
  <c r="V5" i="8" s="1"/>
  <c r="AB47" i="5"/>
  <c r="BN47" i="5" s="1"/>
  <c r="DU47" i="5"/>
  <c r="DI47" i="5" s="1"/>
  <c r="V5" i="12" s="1"/>
  <c r="W5" i="12" s="1"/>
  <c r="DH47" i="5"/>
  <c r="V8" i="11" s="1"/>
  <c r="W8" i="11" s="1"/>
  <c r="DL94" i="23"/>
  <c r="DK94" i="23"/>
  <c r="Z47" i="3"/>
  <c r="AB47" i="3" s="1"/>
  <c r="AZ47" i="3" s="1"/>
  <c r="T10" i="13"/>
  <c r="DA47" i="23"/>
  <c r="AR47" i="23"/>
  <c r="AS47" i="23"/>
  <c r="AG32" i="23"/>
  <c r="BS32" i="23" s="1"/>
  <c r="DZ32" i="23"/>
  <c r="DN32" i="23" s="1"/>
  <c r="DM32" i="23"/>
  <c r="GE47" i="27"/>
  <c r="GR47" i="27"/>
  <c r="GF47" i="27" s="1"/>
  <c r="CY47" i="27"/>
  <c r="AB93" i="5"/>
  <c r="BN93" i="5" s="1"/>
  <c r="DH93" i="5"/>
  <c r="DU93" i="5"/>
  <c r="DI93" i="5" s="1"/>
  <c r="DG47" i="5"/>
  <c r="V7" i="10" s="1"/>
  <c r="W7" i="10" s="1"/>
  <c r="DF47" i="5"/>
  <c r="V14" i="9" s="1"/>
  <c r="W14" i="9" s="1"/>
  <c r="AP92" i="5"/>
  <c r="CW92" i="5"/>
  <c r="AO92" i="5"/>
  <c r="AQ92" i="5"/>
  <c r="AR92" i="5"/>
  <c r="AS92" i="5"/>
  <c r="DF93" i="5"/>
  <c r="DG93" i="5"/>
  <c r="T27" i="3"/>
  <c r="V27" i="3" s="1"/>
  <c r="AX27" i="3" s="1"/>
  <c r="T12" i="11"/>
  <c r="R31" i="3"/>
  <c r="S31" i="3" s="1"/>
  <c r="AW31" i="3" s="1"/>
  <c r="T11" i="10"/>
  <c r="DG32" i="5"/>
  <c r="V11" i="10" s="1"/>
  <c r="W11" i="10" s="1"/>
  <c r="DF32" i="5"/>
  <c r="V19" i="9" s="1"/>
  <c r="W19" i="9" s="1"/>
  <c r="DZ94" i="23"/>
  <c r="DN94" i="23" s="1"/>
  <c r="DM94" i="23"/>
  <c r="AG94" i="23"/>
  <c r="BS94" i="23" s="1"/>
  <c r="DL47" i="23"/>
  <c r="DK47" i="23"/>
  <c r="EK74" i="27"/>
  <c r="P73" i="28"/>
  <c r="R73" i="28" s="1"/>
  <c r="EK94" i="27"/>
  <c r="P93" i="28"/>
  <c r="R93" i="28" s="1"/>
  <c r="C74" i="8"/>
  <c r="Q74" i="23"/>
  <c r="R74" i="23" s="1"/>
  <c r="DN16" i="27"/>
  <c r="DL16" i="27"/>
  <c r="DO16" i="27"/>
  <c r="DP16" i="27"/>
  <c r="DM16" i="27"/>
  <c r="FT16" i="27"/>
  <c r="BG94" i="3"/>
  <c r="BJ94" i="3"/>
  <c r="BF94" i="3"/>
  <c r="BE94" i="3"/>
  <c r="BH94" i="3"/>
  <c r="BI94" i="3"/>
  <c r="R12" i="8"/>
  <c r="K47" i="3" s="1"/>
  <c r="Q13" i="8"/>
  <c r="AS101" i="5"/>
  <c r="AR101" i="5"/>
  <c r="CW101" i="5"/>
  <c r="AP101" i="5"/>
  <c r="AQ101" i="5"/>
  <c r="AO101" i="5"/>
  <c r="P102" i="28"/>
  <c r="R102" i="28" s="1"/>
  <c r="EK103" i="27"/>
  <c r="AT102" i="23"/>
  <c r="AW102" i="23"/>
  <c r="DB102" i="23"/>
  <c r="AU102" i="23"/>
  <c r="AX102" i="23"/>
  <c r="AV102" i="23"/>
  <c r="Q29" i="23"/>
  <c r="R29" i="23" s="1"/>
  <c r="C30" i="8"/>
  <c r="W106" i="3"/>
  <c r="Y106" i="3" s="1"/>
  <c r="AY106" i="3" s="1"/>
  <c r="T11" i="12"/>
  <c r="R12" i="12"/>
  <c r="Q13" i="12"/>
  <c r="AU29" i="23"/>
  <c r="AW29" i="23"/>
  <c r="AX29" i="23"/>
  <c r="DB29" i="23"/>
  <c r="AT29" i="23"/>
  <c r="AV29" i="23"/>
  <c r="P28" i="28"/>
  <c r="R28" i="28" s="1"/>
  <c r="EK29" i="27"/>
  <c r="AR29" i="5"/>
  <c r="AQ29" i="5"/>
  <c r="AO29" i="5"/>
  <c r="AS29" i="5"/>
  <c r="AP29" i="5"/>
  <c r="CW29" i="5"/>
  <c r="BX9" i="5"/>
  <c r="AX9" i="5"/>
  <c r="DZ13" i="23"/>
  <c r="DN13" i="23" s="1"/>
  <c r="AG13" i="23"/>
  <c r="BS13" i="23" s="1"/>
  <c r="DM13" i="23"/>
  <c r="T10" i="2"/>
  <c r="B112" i="3"/>
  <c r="D112" i="3" s="1"/>
  <c r="AR112" i="3" s="1"/>
  <c r="DG33" i="5"/>
  <c r="DF33" i="5"/>
  <c r="V18" i="9" s="1"/>
  <c r="W18" i="9" s="1"/>
  <c r="DL13" i="23"/>
  <c r="DK13" i="23"/>
  <c r="CC9" i="23"/>
  <c r="BC9" i="23"/>
  <c r="DM33" i="23"/>
  <c r="DZ33" i="23"/>
  <c r="DN33" i="23" s="1"/>
  <c r="AG33" i="23"/>
  <c r="BS33" i="23" s="1"/>
  <c r="DL33" i="23"/>
  <c r="DK33" i="23"/>
  <c r="Q12" i="2"/>
  <c r="R11" i="2"/>
  <c r="AM33" i="5"/>
  <c r="AN33" i="5"/>
  <c r="CV33" i="5"/>
  <c r="AS13" i="23"/>
  <c r="DA13" i="23"/>
  <c r="AR13" i="23"/>
  <c r="EU9" i="27"/>
  <c r="DU9" i="27"/>
  <c r="GO9" i="27" s="1"/>
  <c r="DU33" i="5"/>
  <c r="DI33" i="5" s="1"/>
  <c r="AB33" i="5"/>
  <c r="BN33" i="5" s="1"/>
  <c r="DH33" i="5"/>
  <c r="GE33" i="27"/>
  <c r="CY33" i="27"/>
  <c r="GR33" i="27"/>
  <c r="GF33" i="27" s="1"/>
  <c r="AR33" i="23"/>
  <c r="AS33" i="23"/>
  <c r="DA33" i="23"/>
  <c r="DG13" i="5"/>
  <c r="DF13" i="5"/>
  <c r="I8" i="3"/>
  <c r="J8" i="3" s="1"/>
  <c r="AT8" i="3" s="1"/>
  <c r="T10" i="7"/>
  <c r="AB13" i="5"/>
  <c r="BN13" i="5" s="1"/>
  <c r="DH13" i="5"/>
  <c r="DU13" i="5"/>
  <c r="DI13" i="5" s="1"/>
  <c r="GE13" i="27"/>
  <c r="CY13" i="27"/>
  <c r="GR13" i="27"/>
  <c r="GF13" i="27" s="1"/>
  <c r="W10" i="7"/>
  <c r="AM13" i="5"/>
  <c r="AN13" i="5"/>
  <c r="CV13" i="5"/>
  <c r="AW63" i="23"/>
  <c r="AU63" i="23"/>
  <c r="AV63" i="23"/>
  <c r="AT63" i="23"/>
  <c r="AX63" i="23"/>
  <c r="DB63" i="23"/>
  <c r="W18" i="8"/>
  <c r="S18" i="8"/>
  <c r="L51" i="3" s="1"/>
  <c r="DZ64" i="23"/>
  <c r="DN64" i="23" s="1"/>
  <c r="DM64" i="23"/>
  <c r="AG64" i="23"/>
  <c r="BS64" i="23" s="1"/>
  <c r="EV52" i="27"/>
  <c r="C12" i="28"/>
  <c r="D12" i="28" s="1"/>
  <c r="DV52" i="27"/>
  <c r="GP52" i="27" s="1"/>
  <c r="BX28" i="5"/>
  <c r="AX28" i="5"/>
  <c r="C64" i="8"/>
  <c r="Q63" i="23"/>
  <c r="R63" i="23" s="1"/>
  <c r="AN64" i="5"/>
  <c r="AM64" i="5"/>
  <c r="CV64" i="5"/>
  <c r="DL83" i="27"/>
  <c r="DP83" i="27"/>
  <c r="FT83" i="27"/>
  <c r="DM83" i="27"/>
  <c r="DN83" i="27"/>
  <c r="DO83" i="27"/>
  <c r="AR64" i="23"/>
  <c r="DA64" i="23"/>
  <c r="AS64" i="23"/>
  <c r="AR63" i="5"/>
  <c r="AS63" i="5"/>
  <c r="AQ63" i="5"/>
  <c r="AO63" i="5"/>
  <c r="AP63" i="5"/>
  <c r="CW63" i="5"/>
  <c r="BD52" i="23"/>
  <c r="CD52" i="23"/>
  <c r="DM19" i="27"/>
  <c r="DP19" i="27"/>
  <c r="FT19" i="27"/>
  <c r="DL19" i="27"/>
  <c r="DN19" i="27"/>
  <c r="DO19" i="27"/>
  <c r="I27" i="3"/>
  <c r="AB64" i="5"/>
  <c r="BN64" i="5" s="1"/>
  <c r="DU64" i="5"/>
  <c r="DI64" i="5" s="1"/>
  <c r="DH64" i="5"/>
  <c r="DL93" i="27"/>
  <c r="FT93" i="27"/>
  <c r="DN93" i="27"/>
  <c r="DO93" i="27"/>
  <c r="DM93" i="27"/>
  <c r="DP93" i="27"/>
  <c r="P62" i="28"/>
  <c r="R62" i="28" s="1"/>
  <c r="EK63" i="27"/>
  <c r="GR64" i="27"/>
  <c r="GF64" i="27" s="1"/>
  <c r="GE64" i="27"/>
  <c r="CY64" i="27"/>
  <c r="BC28" i="23"/>
  <c r="CC28" i="23"/>
  <c r="DG64" i="5"/>
  <c r="DF64" i="5"/>
  <c r="DK64" i="23"/>
  <c r="DL64" i="23"/>
  <c r="BY52" i="5"/>
  <c r="AY52" i="5"/>
  <c r="DU28" i="27"/>
  <c r="GO28" i="27" s="1"/>
  <c r="EU28" i="27"/>
  <c r="DL34" i="23"/>
  <c r="DK34" i="23"/>
  <c r="CC73" i="23"/>
  <c r="BC73" i="23"/>
  <c r="DF34" i="5"/>
  <c r="DG34" i="5"/>
  <c r="V16" i="10" s="1"/>
  <c r="W16" i="10" s="1"/>
  <c r="R33" i="3"/>
  <c r="BX72" i="5"/>
  <c r="AX72" i="5"/>
  <c r="DU34" i="5"/>
  <c r="DI34" i="5" s="1"/>
  <c r="DH34" i="5"/>
  <c r="AB34" i="5"/>
  <c r="BN34" i="5" s="1"/>
  <c r="AM34" i="5"/>
  <c r="AN34" i="5"/>
  <c r="CV34" i="5"/>
  <c r="R12" i="6"/>
  <c r="Q13" i="6"/>
  <c r="GE34" i="27"/>
  <c r="CY34" i="27"/>
  <c r="GR34" i="27"/>
  <c r="GF34" i="27" s="1"/>
  <c r="DU73" i="27"/>
  <c r="GO73" i="27" s="1"/>
  <c r="EU73" i="27"/>
  <c r="DM34" i="23"/>
  <c r="AG34" i="23"/>
  <c r="BS34" i="23" s="1"/>
  <c r="DZ34" i="23"/>
  <c r="DN34" i="23" s="1"/>
  <c r="E112" i="3"/>
  <c r="G112" i="3" s="1"/>
  <c r="AS112" i="3" s="1"/>
  <c r="T11" i="6"/>
  <c r="DA34" i="23"/>
  <c r="AS34" i="23"/>
  <c r="AR34" i="23"/>
  <c r="W2" i="5"/>
  <c r="AB2" i="23"/>
  <c r="S4" i="7"/>
  <c r="CT2" i="27"/>
  <c r="AO105" i="5"/>
  <c r="AS105" i="5"/>
  <c r="AQ105" i="5"/>
  <c r="CW105" i="5"/>
  <c r="AP105" i="5"/>
  <c r="AR105" i="5"/>
  <c r="AU5" i="23"/>
  <c r="DB5" i="23"/>
  <c r="AT5" i="23"/>
  <c r="AV5" i="23"/>
  <c r="AW5" i="23"/>
  <c r="AX5" i="23"/>
  <c r="Q106" i="23"/>
  <c r="R106" i="23" s="1"/>
  <c r="C106" i="8"/>
  <c r="AO5" i="5"/>
  <c r="AP5" i="5"/>
  <c r="AS5" i="5"/>
  <c r="CW5" i="5"/>
  <c r="AQ5" i="5"/>
  <c r="AR5" i="5"/>
  <c r="BI78" i="3"/>
  <c r="BE78" i="3"/>
  <c r="BG78" i="3"/>
  <c r="BH78" i="3"/>
  <c r="BJ78" i="3"/>
  <c r="BF78" i="3"/>
  <c r="AV106" i="23"/>
  <c r="AU106" i="23"/>
  <c r="AT106" i="23"/>
  <c r="AX106" i="23"/>
  <c r="AW106" i="23"/>
  <c r="DB106" i="23"/>
  <c r="P106" i="28"/>
  <c r="R106" i="28" s="1"/>
  <c r="EK107" i="27"/>
  <c r="R10" i="14"/>
  <c r="Q11" i="14"/>
  <c r="P4" i="28"/>
  <c r="R4" i="28" s="1"/>
  <c r="EK5" i="27"/>
  <c r="AC86" i="3"/>
  <c r="AE86" i="3" s="1"/>
  <c r="BA86" i="3" s="1"/>
  <c r="T9" i="14"/>
  <c r="AH102" i="3" l="1"/>
  <c r="BB102" i="3" s="1"/>
  <c r="Q11" i="15"/>
  <c r="R10" i="15"/>
  <c r="AF18" i="3" s="1"/>
  <c r="AH18" i="3" s="1"/>
  <c r="BB18" i="3" s="1"/>
  <c r="T12" i="7"/>
  <c r="J107" i="3"/>
  <c r="AT107" i="3" s="1"/>
  <c r="Q14" i="9"/>
  <c r="R13" i="9"/>
  <c r="N98" i="3"/>
  <c r="P98" i="3" s="1"/>
  <c r="AV98" i="3" s="1"/>
  <c r="T12" i="9"/>
  <c r="Q14" i="7"/>
  <c r="R13" i="7"/>
  <c r="C112" i="8"/>
  <c r="F112" i="8" s="1"/>
  <c r="X111" i="5" s="1"/>
  <c r="AN18" i="5"/>
  <c r="AL18" i="5"/>
  <c r="CV18" i="5"/>
  <c r="AM18" i="5"/>
  <c r="DF18" i="5"/>
  <c r="V11" i="9" s="1"/>
  <c r="W11" i="9" s="1"/>
  <c r="DE18" i="5"/>
  <c r="DG18" i="5"/>
  <c r="DH18" i="5"/>
  <c r="AB18" i="5"/>
  <c r="BN18" i="5" s="1"/>
  <c r="DU18" i="5"/>
  <c r="DI18" i="5" s="1"/>
  <c r="AS18" i="23"/>
  <c r="DA18" i="23"/>
  <c r="AR18" i="23"/>
  <c r="AQ18" i="23"/>
  <c r="O17" i="3"/>
  <c r="P17" i="3" s="1"/>
  <c r="AV17" i="3" s="1"/>
  <c r="T11" i="9"/>
  <c r="CY18" i="27"/>
  <c r="GR18" i="27"/>
  <c r="GF18" i="27" s="1"/>
  <c r="GE18" i="27"/>
  <c r="DM18" i="23"/>
  <c r="DZ18" i="23"/>
  <c r="DN18" i="23" s="1"/>
  <c r="AG18" i="23"/>
  <c r="BS18" i="23" s="1"/>
  <c r="DL18" i="23"/>
  <c r="DK18" i="23"/>
  <c r="DJ18" i="23"/>
  <c r="AC2" i="23"/>
  <c r="CU2" i="27"/>
  <c r="X2" i="5"/>
  <c r="S4" i="8"/>
  <c r="W4" i="8"/>
  <c r="CQ107" i="23"/>
  <c r="CS107" i="23"/>
  <c r="V107" i="23"/>
  <c r="AF107" i="23" s="1"/>
  <c r="CR107" i="23"/>
  <c r="Q106" i="5"/>
  <c r="AA106" i="5" s="1"/>
  <c r="CL106" i="5"/>
  <c r="CN106" i="5"/>
  <c r="CM106" i="5"/>
  <c r="EV105" i="27"/>
  <c r="DV105" i="27"/>
  <c r="GP105" i="27" s="1"/>
  <c r="C17" i="28"/>
  <c r="D17" i="28" s="1"/>
  <c r="T12" i="10"/>
  <c r="Q28" i="3"/>
  <c r="S28" i="3" s="1"/>
  <c r="AW28" i="3" s="1"/>
  <c r="Q31" i="23"/>
  <c r="R31" i="23" s="1"/>
  <c r="C32" i="8"/>
  <c r="F32" i="8" s="1"/>
  <c r="BP107" i="23"/>
  <c r="DW107" i="23"/>
  <c r="DR106" i="5"/>
  <c r="BK106" i="5"/>
  <c r="AY103" i="5"/>
  <c r="BY103" i="5"/>
  <c r="GB108" i="27"/>
  <c r="GD108" i="27"/>
  <c r="GC108" i="27"/>
  <c r="Q14" i="10"/>
  <c r="R13" i="10"/>
  <c r="Q105" i="3" s="1"/>
  <c r="BD104" i="23"/>
  <c r="CD104" i="23"/>
  <c r="BH107" i="3"/>
  <c r="BG107" i="3"/>
  <c r="BI107" i="3"/>
  <c r="BE107" i="3"/>
  <c r="BJ107" i="3"/>
  <c r="BF107" i="3"/>
  <c r="CN108" i="27"/>
  <c r="CX108" i="27" s="1"/>
  <c r="FJ108" i="27"/>
  <c r="FI108" i="27"/>
  <c r="FK108" i="27"/>
  <c r="Q105" i="23"/>
  <c r="R105" i="23" s="1"/>
  <c r="C105" i="8"/>
  <c r="F105" i="8" s="1"/>
  <c r="DV48" i="27"/>
  <c r="GP48" i="27" s="1"/>
  <c r="EV48" i="27"/>
  <c r="C11" i="28"/>
  <c r="D11" i="28" s="1"/>
  <c r="BD48" i="23"/>
  <c r="CD48" i="23"/>
  <c r="S12" i="8"/>
  <c r="W12" i="8"/>
  <c r="C103" i="8"/>
  <c r="F103" i="8" s="1"/>
  <c r="Q103" i="23"/>
  <c r="R103" i="23" s="1"/>
  <c r="AY48" i="5"/>
  <c r="BY48" i="5"/>
  <c r="DM94" i="27"/>
  <c r="DO94" i="27"/>
  <c r="DP94" i="27"/>
  <c r="DN94" i="27"/>
  <c r="FT94" i="27"/>
  <c r="DL94" i="27"/>
  <c r="DB32" i="23"/>
  <c r="AW32" i="23"/>
  <c r="AV32" i="23"/>
  <c r="AT32" i="23"/>
  <c r="AX32" i="23"/>
  <c r="AU32" i="23"/>
  <c r="Q35" i="23"/>
  <c r="R35" i="23" s="1"/>
  <c r="C36" i="8"/>
  <c r="F36" i="8" s="1"/>
  <c r="Z46" i="3"/>
  <c r="AB46" i="3" s="1"/>
  <c r="AZ46" i="3" s="1"/>
  <c r="T11" i="13"/>
  <c r="R14" i="11"/>
  <c r="Q15" i="11"/>
  <c r="AW94" i="23"/>
  <c r="AV94" i="23"/>
  <c r="AT94" i="23"/>
  <c r="DB94" i="23"/>
  <c r="AX94" i="23"/>
  <c r="AU94" i="23"/>
  <c r="Q13" i="13"/>
  <c r="R12" i="13"/>
  <c r="P31" i="28"/>
  <c r="R31" i="28" s="1"/>
  <c r="EK32" i="27"/>
  <c r="T13" i="11"/>
  <c r="T72" i="3"/>
  <c r="V72" i="3" s="1"/>
  <c r="AX72" i="3" s="1"/>
  <c r="DO74" i="27"/>
  <c r="DP74" i="27"/>
  <c r="DL74" i="27"/>
  <c r="DN74" i="27"/>
  <c r="DM74" i="27"/>
  <c r="FT74" i="27"/>
  <c r="AQ93" i="5"/>
  <c r="AO93" i="5"/>
  <c r="AP93" i="5"/>
  <c r="AS93" i="5"/>
  <c r="CW93" i="5"/>
  <c r="AR93" i="5"/>
  <c r="AR47" i="5"/>
  <c r="AQ47" i="5"/>
  <c r="CW47" i="5"/>
  <c r="AO47" i="5"/>
  <c r="AS47" i="5"/>
  <c r="AP47" i="5"/>
  <c r="AO32" i="5"/>
  <c r="CW32" i="5"/>
  <c r="AQ32" i="5"/>
  <c r="AS32" i="5"/>
  <c r="AR32" i="5"/>
  <c r="AP32" i="5"/>
  <c r="AN94" i="3"/>
  <c r="EK47" i="27"/>
  <c r="P46" i="28"/>
  <c r="R46" i="28" s="1"/>
  <c r="P94" i="28"/>
  <c r="R94" i="28" s="1"/>
  <c r="EK95" i="27"/>
  <c r="DB47" i="23"/>
  <c r="AX47" i="23"/>
  <c r="AT47" i="23"/>
  <c r="AV47" i="23"/>
  <c r="AW47" i="23"/>
  <c r="AU47" i="23"/>
  <c r="R13" i="8"/>
  <c r="Q14" i="8"/>
  <c r="DL103" i="27"/>
  <c r="DM103" i="27"/>
  <c r="DN103" i="27"/>
  <c r="FT103" i="27"/>
  <c r="DO103" i="27"/>
  <c r="DP103" i="27"/>
  <c r="DN29" i="27"/>
  <c r="DO29" i="27"/>
  <c r="DP29" i="27"/>
  <c r="DL29" i="27"/>
  <c r="DM29" i="27"/>
  <c r="FT29" i="27"/>
  <c r="R13" i="12"/>
  <c r="Q14" i="12"/>
  <c r="W30" i="3"/>
  <c r="Y30" i="3" s="1"/>
  <c r="AY30" i="3" s="1"/>
  <c r="T12" i="12"/>
  <c r="P12" i="28"/>
  <c r="R12" i="28" s="1"/>
  <c r="EK13" i="27"/>
  <c r="AP13" i="5"/>
  <c r="CW13" i="5"/>
  <c r="AS13" i="5"/>
  <c r="AR13" i="5"/>
  <c r="AQ13" i="5"/>
  <c r="AO13" i="5"/>
  <c r="EK33" i="27"/>
  <c r="P32" i="28"/>
  <c r="R32" i="28" s="1"/>
  <c r="BK9" i="5"/>
  <c r="DR9" i="5"/>
  <c r="AP33" i="5"/>
  <c r="AQ33" i="5"/>
  <c r="CW33" i="5"/>
  <c r="AO33" i="5"/>
  <c r="AR33" i="5"/>
  <c r="AS33" i="5"/>
  <c r="GB9" i="27"/>
  <c r="B8" i="3"/>
  <c r="D8" i="3" s="1"/>
  <c r="AR8" i="3" s="1"/>
  <c r="T11" i="2"/>
  <c r="DW9" i="23"/>
  <c r="BP9" i="23"/>
  <c r="CL9" i="5"/>
  <c r="FI9" i="27"/>
  <c r="R12" i="2"/>
  <c r="Q13" i="2"/>
  <c r="DB33" i="23"/>
  <c r="AX33" i="23"/>
  <c r="AT33" i="23"/>
  <c r="AV33" i="23"/>
  <c r="AU33" i="23"/>
  <c r="AW33" i="23"/>
  <c r="CQ9" i="23"/>
  <c r="AW13" i="23"/>
  <c r="AU13" i="23"/>
  <c r="DB13" i="23"/>
  <c r="AX13" i="23"/>
  <c r="AT13" i="23"/>
  <c r="AV13" i="23"/>
  <c r="Q52" i="5"/>
  <c r="AA52" i="5" s="1"/>
  <c r="CN52" i="5"/>
  <c r="CM52" i="5"/>
  <c r="EK64" i="27"/>
  <c r="P63" i="28"/>
  <c r="R63" i="28" s="1"/>
  <c r="CS52" i="23"/>
  <c r="V52" i="23"/>
  <c r="AF52" i="23" s="1"/>
  <c r="CR52" i="23"/>
  <c r="DS52" i="5"/>
  <c r="BL52" i="5"/>
  <c r="DL63" i="27"/>
  <c r="FT63" i="27"/>
  <c r="DP63" i="27"/>
  <c r="DN63" i="27"/>
  <c r="DM63" i="27"/>
  <c r="DO63" i="27"/>
  <c r="AQ64" i="5"/>
  <c r="AP64" i="5"/>
  <c r="AR64" i="5"/>
  <c r="AO64" i="5"/>
  <c r="CW64" i="5"/>
  <c r="AS64" i="5"/>
  <c r="GC52" i="27"/>
  <c r="GD52" i="27"/>
  <c r="FJ28" i="27"/>
  <c r="S17" i="9" s="1"/>
  <c r="O27" i="3" s="1"/>
  <c r="CN28" i="27"/>
  <c r="CX28" i="27" s="1"/>
  <c r="FK28" i="27"/>
  <c r="S8" i="10" s="1"/>
  <c r="FI28" i="27"/>
  <c r="BQ52" i="23"/>
  <c r="DX52" i="23"/>
  <c r="BK28" i="5"/>
  <c r="DR28" i="5"/>
  <c r="FJ52" i="27"/>
  <c r="S10" i="9" s="1"/>
  <c r="CN52" i="27"/>
  <c r="CX52" i="27" s="1"/>
  <c r="FK52" i="27"/>
  <c r="S4" i="10" s="1"/>
  <c r="DW28" i="23"/>
  <c r="BP28" i="23"/>
  <c r="GD28" i="27"/>
  <c r="GB28" i="27"/>
  <c r="GC28" i="27"/>
  <c r="CQ28" i="23"/>
  <c r="CR28" i="23"/>
  <c r="CS28" i="23"/>
  <c r="V28" i="23"/>
  <c r="AF28" i="23" s="1"/>
  <c r="Q28" i="5"/>
  <c r="AA28" i="5" s="1"/>
  <c r="CN28" i="5"/>
  <c r="CL28" i="5"/>
  <c r="CM28" i="5"/>
  <c r="AV64" i="23"/>
  <c r="AT64" i="23"/>
  <c r="AX64" i="23"/>
  <c r="AW64" i="23"/>
  <c r="AU64" i="23"/>
  <c r="DB64" i="23"/>
  <c r="T4" i="7"/>
  <c r="I72" i="3"/>
  <c r="J72" i="3" s="1"/>
  <c r="AT72" i="3" s="1"/>
  <c r="GC73" i="27"/>
  <c r="GD73" i="27"/>
  <c r="GB73" i="27"/>
  <c r="R13" i="6"/>
  <c r="Q14" i="6"/>
  <c r="BP73" i="23"/>
  <c r="DW73" i="23"/>
  <c r="AT34" i="23"/>
  <c r="AU34" i="23"/>
  <c r="AV34" i="23"/>
  <c r="AX34" i="23"/>
  <c r="DB34" i="23"/>
  <c r="AW34" i="23"/>
  <c r="E98" i="3"/>
  <c r="G98" i="3" s="1"/>
  <c r="AS98" i="3" s="1"/>
  <c r="T12" i="6"/>
  <c r="V73" i="23"/>
  <c r="AF73" i="23" s="1"/>
  <c r="CR73" i="23"/>
  <c r="CQ73" i="23"/>
  <c r="CS73" i="23"/>
  <c r="P33" i="28"/>
  <c r="R33" i="28" s="1"/>
  <c r="EK34" i="27"/>
  <c r="DR72" i="5"/>
  <c r="BK72" i="5"/>
  <c r="FK73" i="27"/>
  <c r="FJ73" i="27"/>
  <c r="FI73" i="27"/>
  <c r="CN73" i="27"/>
  <c r="CX73" i="27" s="1"/>
  <c r="AS34" i="5"/>
  <c r="AR34" i="5"/>
  <c r="AP34" i="5"/>
  <c r="AQ34" i="5"/>
  <c r="AO34" i="5"/>
  <c r="CW34" i="5"/>
  <c r="Q72" i="5"/>
  <c r="AA72" i="5" s="1"/>
  <c r="CM72" i="5"/>
  <c r="CL72" i="5"/>
  <c r="CN72" i="5"/>
  <c r="AC102" i="3"/>
  <c r="AE102" i="3" s="1"/>
  <c r="BA102" i="3" s="1"/>
  <c r="T10" i="14"/>
  <c r="CU113" i="27"/>
  <c r="AN78" i="3"/>
  <c r="DN5" i="27"/>
  <c r="DP5" i="27"/>
  <c r="DM5" i="27"/>
  <c r="FT5" i="27"/>
  <c r="DL5" i="27"/>
  <c r="DO5" i="27"/>
  <c r="R11" i="14"/>
  <c r="Q12" i="14"/>
  <c r="DO107" i="27"/>
  <c r="DL107" i="27"/>
  <c r="DN107" i="27"/>
  <c r="DP107" i="27"/>
  <c r="DM107" i="27"/>
  <c r="FT107" i="27"/>
  <c r="AC112" i="23" l="1"/>
  <c r="N14" i="8"/>
  <c r="Q12" i="15"/>
  <c r="R11" i="15"/>
  <c r="T11" i="15" s="1"/>
  <c r="T10" i="15"/>
  <c r="N57" i="3"/>
  <c r="P57" i="3" s="1"/>
  <c r="AV57" i="3" s="1"/>
  <c r="T13" i="9"/>
  <c r="Q15" i="9"/>
  <c r="R14" i="9"/>
  <c r="H92" i="3"/>
  <c r="J92" i="3" s="1"/>
  <c r="AT92" i="3" s="1"/>
  <c r="T13" i="7"/>
  <c r="R14" i="7"/>
  <c r="Q15" i="7"/>
  <c r="AX18" i="23"/>
  <c r="AV18" i="23"/>
  <c r="AT18" i="23"/>
  <c r="DB18" i="23"/>
  <c r="AW18" i="23"/>
  <c r="AU18" i="23"/>
  <c r="Q18" i="23"/>
  <c r="R18" i="23" s="1"/>
  <c r="C19" i="8"/>
  <c r="EK18" i="27"/>
  <c r="P17" i="28"/>
  <c r="R17" i="28" s="1"/>
  <c r="AR18" i="5"/>
  <c r="AS18" i="5"/>
  <c r="AQ18" i="5"/>
  <c r="CW18" i="5"/>
  <c r="AO18" i="5"/>
  <c r="AP18" i="5"/>
  <c r="CY108" i="27"/>
  <c r="GR108" i="27"/>
  <c r="GF108" i="27" s="1"/>
  <c r="GE108" i="27"/>
  <c r="AM106" i="5"/>
  <c r="AN106" i="5"/>
  <c r="AL106" i="5"/>
  <c r="CV106" i="5"/>
  <c r="DZ107" i="23"/>
  <c r="DN107" i="23" s="1"/>
  <c r="AG107" i="23"/>
  <c r="BS107" i="23" s="1"/>
  <c r="DM107" i="23"/>
  <c r="DG106" i="5"/>
  <c r="DE106" i="5"/>
  <c r="DF106" i="5"/>
  <c r="GC105" i="27"/>
  <c r="GD105" i="27"/>
  <c r="L104" i="3"/>
  <c r="M104" i="3" s="1"/>
  <c r="AU104" i="3" s="1"/>
  <c r="T4" i="8"/>
  <c r="Q15" i="10"/>
  <c r="R14" i="10"/>
  <c r="CN103" i="5"/>
  <c r="CM103" i="5"/>
  <c r="Q103" i="5"/>
  <c r="AA103" i="5" s="1"/>
  <c r="DK107" i="23"/>
  <c r="DJ107" i="23"/>
  <c r="DL107" i="23"/>
  <c r="CN105" i="27"/>
  <c r="CX105" i="27" s="1"/>
  <c r="FK105" i="27"/>
  <c r="S5" i="10" s="1"/>
  <c r="FJ105" i="27"/>
  <c r="S7" i="9" s="1"/>
  <c r="DU106" i="5"/>
  <c r="DI106" i="5" s="1"/>
  <c r="AB106" i="5"/>
  <c r="BN106" i="5" s="1"/>
  <c r="DH106" i="5"/>
  <c r="BQ104" i="23"/>
  <c r="DX104" i="23"/>
  <c r="CU31" i="27"/>
  <c r="AC31" i="23"/>
  <c r="N16" i="8"/>
  <c r="X31" i="5"/>
  <c r="AN107" i="3"/>
  <c r="CS104" i="23"/>
  <c r="CR104" i="23"/>
  <c r="V104" i="23"/>
  <c r="AF104" i="23" s="1"/>
  <c r="DS103" i="5"/>
  <c r="BL103" i="5"/>
  <c r="AS107" i="23"/>
  <c r="AQ107" i="23"/>
  <c r="AR107" i="23"/>
  <c r="DA107" i="23"/>
  <c r="FK48" i="27"/>
  <c r="S10" i="10" s="1"/>
  <c r="FJ48" i="27"/>
  <c r="S16" i="9" s="1"/>
  <c r="O47" i="3" s="1"/>
  <c r="CN48" i="27"/>
  <c r="CX48" i="27" s="1"/>
  <c r="AC103" i="23"/>
  <c r="N7" i="8"/>
  <c r="CU104" i="27"/>
  <c r="X102" i="5"/>
  <c r="V48" i="23"/>
  <c r="AF48" i="23" s="1"/>
  <c r="CR48" i="23"/>
  <c r="CS48" i="23"/>
  <c r="GD48" i="27"/>
  <c r="GC48" i="27"/>
  <c r="Q48" i="5"/>
  <c r="AA48" i="5" s="1"/>
  <c r="CN48" i="5"/>
  <c r="CM48" i="5"/>
  <c r="DX48" i="23"/>
  <c r="BQ48" i="23"/>
  <c r="N15" i="8"/>
  <c r="AC105" i="23"/>
  <c r="CU106" i="27"/>
  <c r="X104" i="5"/>
  <c r="BL48" i="5"/>
  <c r="DS48" i="5"/>
  <c r="L47" i="3"/>
  <c r="M47" i="3" s="1"/>
  <c r="AU47" i="3" s="1"/>
  <c r="T12" i="8"/>
  <c r="R15" i="11"/>
  <c r="Q16" i="11"/>
  <c r="X35" i="5"/>
  <c r="CU35" i="27"/>
  <c r="AC35" i="23"/>
  <c r="N5" i="8"/>
  <c r="FT47" i="27"/>
  <c r="DN47" i="27"/>
  <c r="DM47" i="27"/>
  <c r="DL47" i="27"/>
  <c r="DP47" i="27"/>
  <c r="DO47" i="27"/>
  <c r="Z97" i="3"/>
  <c r="AB97" i="3" s="1"/>
  <c r="AZ97" i="3" s="1"/>
  <c r="T12" i="13"/>
  <c r="T14" i="11"/>
  <c r="T31" i="3"/>
  <c r="V31" i="3" s="1"/>
  <c r="AX31" i="3" s="1"/>
  <c r="R13" i="13"/>
  <c r="Q14" i="13"/>
  <c r="DO95" i="27"/>
  <c r="DP95" i="27"/>
  <c r="DN95" i="27"/>
  <c r="FT95" i="27"/>
  <c r="DL95" i="27"/>
  <c r="DM95" i="27"/>
  <c r="DM32" i="27"/>
  <c r="FT32" i="27"/>
  <c r="DL32" i="27"/>
  <c r="DP32" i="27"/>
  <c r="DN32" i="27"/>
  <c r="DO32" i="27"/>
  <c r="Q15" i="8"/>
  <c r="R14" i="8"/>
  <c r="K112" i="3" s="1"/>
  <c r="K46" i="3"/>
  <c r="M46" i="3" s="1"/>
  <c r="AU46" i="3" s="1"/>
  <c r="T13" i="8"/>
  <c r="R14" i="12"/>
  <c r="Q15" i="12"/>
  <c r="T13" i="12"/>
  <c r="W20" i="3"/>
  <c r="Y20" i="3" s="1"/>
  <c r="AY20" i="3" s="1"/>
  <c r="R13" i="2"/>
  <c r="Q14" i="2"/>
  <c r="DE9" i="5"/>
  <c r="B34" i="3"/>
  <c r="D34" i="3" s="1"/>
  <c r="AR34" i="3" s="1"/>
  <c r="T12" i="2"/>
  <c r="AL9" i="5"/>
  <c r="DP33" i="27"/>
  <c r="DN33" i="27"/>
  <c r="DO33" i="27"/>
  <c r="DL33" i="27"/>
  <c r="DM33" i="27"/>
  <c r="FT33" i="27"/>
  <c r="AQ9" i="23"/>
  <c r="FT13" i="27"/>
  <c r="DN13" i="27"/>
  <c r="DP13" i="27"/>
  <c r="DO13" i="27"/>
  <c r="DM13" i="27"/>
  <c r="DL13" i="27"/>
  <c r="DJ9" i="23"/>
  <c r="V11" i="8" s="1"/>
  <c r="DO64" i="27"/>
  <c r="DN64" i="27"/>
  <c r="DM64" i="27"/>
  <c r="DL64" i="27"/>
  <c r="FT64" i="27"/>
  <c r="DP64" i="27"/>
  <c r="DU28" i="5"/>
  <c r="DI28" i="5" s="1"/>
  <c r="V8" i="12" s="1"/>
  <c r="W8" i="12" s="1"/>
  <c r="AB28" i="5"/>
  <c r="BN28" i="5" s="1"/>
  <c r="DH28" i="5"/>
  <c r="V12" i="11" s="1"/>
  <c r="W12" i="11" s="1"/>
  <c r="DJ28" i="23"/>
  <c r="DL28" i="23"/>
  <c r="DK28" i="23"/>
  <c r="DF28" i="5"/>
  <c r="V17" i="9" s="1"/>
  <c r="W17" i="9" s="1"/>
  <c r="DG28" i="5"/>
  <c r="V8" i="10" s="1"/>
  <c r="W8" i="10" s="1"/>
  <c r="DE28" i="5"/>
  <c r="R27" i="3"/>
  <c r="S27" i="3" s="1"/>
  <c r="AW27" i="3" s="1"/>
  <c r="T8" i="10"/>
  <c r="CV52" i="5"/>
  <c r="AN52" i="5"/>
  <c r="AM52" i="5"/>
  <c r="DM52" i="23"/>
  <c r="AG52" i="23"/>
  <c r="BS52" i="23" s="1"/>
  <c r="DZ52" i="23"/>
  <c r="DN52" i="23" s="1"/>
  <c r="AB52" i="5"/>
  <c r="BN52" i="5" s="1"/>
  <c r="DU52" i="5"/>
  <c r="DI52" i="5" s="1"/>
  <c r="DH52" i="5"/>
  <c r="V7" i="11" s="1"/>
  <c r="W7" i="11" s="1"/>
  <c r="AR28" i="23"/>
  <c r="DA28" i="23"/>
  <c r="AQ28" i="23"/>
  <c r="AS28" i="23"/>
  <c r="DA52" i="23"/>
  <c r="AR52" i="23"/>
  <c r="AS52" i="23"/>
  <c r="T4" i="10"/>
  <c r="R51" i="3"/>
  <c r="S51" i="3" s="1"/>
  <c r="AW51" i="3" s="1"/>
  <c r="CV28" i="5"/>
  <c r="AM28" i="5"/>
  <c r="AL28" i="5"/>
  <c r="AN28" i="5"/>
  <c r="GR28" i="27"/>
  <c r="GF28" i="27" s="1"/>
  <c r="GE28" i="27"/>
  <c r="CY28" i="27"/>
  <c r="DF52" i="5"/>
  <c r="V10" i="9" s="1"/>
  <c r="W10" i="9" s="1"/>
  <c r="DG52" i="5"/>
  <c r="V4" i="10" s="1"/>
  <c r="W4" i="10" s="1"/>
  <c r="T10" i="9"/>
  <c r="O51" i="3"/>
  <c r="P51" i="3" s="1"/>
  <c r="AV51" i="3" s="1"/>
  <c r="DM28" i="23"/>
  <c r="AG28" i="23"/>
  <c r="BS28" i="23" s="1"/>
  <c r="DZ28" i="23"/>
  <c r="DN28" i="23" s="1"/>
  <c r="CY52" i="27"/>
  <c r="GR52" i="27"/>
  <c r="GF52" i="27" s="1"/>
  <c r="GE52" i="27"/>
  <c r="DL52" i="23"/>
  <c r="DK52" i="23"/>
  <c r="GE73" i="27"/>
  <c r="CY73" i="27"/>
  <c r="GR73" i="27"/>
  <c r="GF73" i="27" s="1"/>
  <c r="DP34" i="27"/>
  <c r="DL34" i="27"/>
  <c r="DN34" i="27"/>
  <c r="DO34" i="27"/>
  <c r="DM34" i="27"/>
  <c r="FT34" i="27"/>
  <c r="DH72" i="5"/>
  <c r="V13" i="11" s="1"/>
  <c r="W13" i="11" s="1"/>
  <c r="AB72" i="5"/>
  <c r="BN72" i="5" s="1"/>
  <c r="DU72" i="5"/>
  <c r="DI72" i="5" s="1"/>
  <c r="R14" i="6"/>
  <c r="Q15" i="6"/>
  <c r="AM72" i="5"/>
  <c r="AL72" i="5"/>
  <c r="AN72" i="5"/>
  <c r="CV72" i="5"/>
  <c r="DL73" i="23"/>
  <c r="DK73" i="23"/>
  <c r="DJ73" i="23"/>
  <c r="T13" i="6"/>
  <c r="E28" i="3"/>
  <c r="G28" i="3" s="1"/>
  <c r="AS28" i="3" s="1"/>
  <c r="BE72" i="3"/>
  <c r="BG72" i="3"/>
  <c r="BJ72" i="3"/>
  <c r="BI72" i="3"/>
  <c r="BH72" i="3"/>
  <c r="BF72" i="3"/>
  <c r="DE72" i="5"/>
  <c r="DF72" i="5"/>
  <c r="DG72" i="5"/>
  <c r="AG73" i="23"/>
  <c r="BS73" i="23" s="1"/>
  <c r="DM73" i="23"/>
  <c r="DZ73" i="23"/>
  <c r="DN73" i="23" s="1"/>
  <c r="DA73" i="23"/>
  <c r="AR73" i="23"/>
  <c r="AQ73" i="23"/>
  <c r="AS73" i="23"/>
  <c r="BY111" i="5"/>
  <c r="AY111" i="5"/>
  <c r="DV113" i="27"/>
  <c r="GP113" i="27" s="1"/>
  <c r="C19" i="28"/>
  <c r="D19" i="28" s="1"/>
  <c r="EV113" i="27"/>
  <c r="R12" i="14"/>
  <c r="Q13" i="14"/>
  <c r="BD112" i="23"/>
  <c r="CD112" i="23"/>
  <c r="AC51" i="3"/>
  <c r="AE51" i="3" s="1"/>
  <c r="BA51" i="3" s="1"/>
  <c r="T11" i="14"/>
  <c r="S14" i="8"/>
  <c r="W14" i="8"/>
  <c r="Q13" i="15" l="1"/>
  <c r="R14" i="15" s="1"/>
  <c r="R12" i="15"/>
  <c r="T12" i="15" s="1"/>
  <c r="Q16" i="9"/>
  <c r="R15" i="9"/>
  <c r="N46" i="3"/>
  <c r="P46" i="3" s="1"/>
  <c r="AV46" i="3" s="1"/>
  <c r="T14" i="9"/>
  <c r="R15" i="7"/>
  <c r="Q16" i="7"/>
  <c r="T14" i="7"/>
  <c r="H51" i="3"/>
  <c r="J51" i="3" s="1"/>
  <c r="AT51" i="3" s="1"/>
  <c r="BE92" i="3"/>
  <c r="BH92" i="3"/>
  <c r="BJ92" i="3"/>
  <c r="BF92" i="3"/>
  <c r="BG92" i="3"/>
  <c r="BI92" i="3"/>
  <c r="FT18" i="27"/>
  <c r="DL18" i="27"/>
  <c r="DO18" i="27"/>
  <c r="DM18" i="27"/>
  <c r="DN18" i="27"/>
  <c r="DP18" i="27"/>
  <c r="O104" i="3"/>
  <c r="P104" i="3" s="1"/>
  <c r="AV104" i="3" s="1"/>
  <c r="T7" i="9"/>
  <c r="AM103" i="5"/>
  <c r="CV103" i="5"/>
  <c r="AN103" i="5"/>
  <c r="BD31" i="23"/>
  <c r="CD31" i="23"/>
  <c r="R104" i="3"/>
  <c r="S104" i="3" s="1"/>
  <c r="AW104" i="3" s="1"/>
  <c r="T5" i="10"/>
  <c r="Q102" i="3"/>
  <c r="S102" i="3" s="1"/>
  <c r="AW102" i="3" s="1"/>
  <c r="T14" i="10"/>
  <c r="DF103" i="5"/>
  <c r="V7" i="9" s="1"/>
  <c r="W7" i="9" s="1"/>
  <c r="DG103" i="5"/>
  <c r="V5" i="10" s="1"/>
  <c r="W5" i="10" s="1"/>
  <c r="C5" i="28"/>
  <c r="D5" i="28" s="1"/>
  <c r="DV31" i="27"/>
  <c r="GP31" i="27" s="1"/>
  <c r="EV31" i="27"/>
  <c r="AP106" i="5"/>
  <c r="CW106" i="5"/>
  <c r="AR106" i="5"/>
  <c r="AQ106" i="5"/>
  <c r="AS106" i="5"/>
  <c r="AO106" i="5"/>
  <c r="GE105" i="27"/>
  <c r="CY105" i="27"/>
  <c r="GR105" i="27"/>
  <c r="GF105" i="27" s="1"/>
  <c r="DH103" i="5"/>
  <c r="V4" i="11" s="1"/>
  <c r="W4" i="11" s="1"/>
  <c r="DU103" i="5"/>
  <c r="DI103" i="5" s="1"/>
  <c r="AB103" i="5"/>
  <c r="BN103" i="5" s="1"/>
  <c r="R15" i="10"/>
  <c r="Q30" i="3" s="1"/>
  <c r="Q16" i="10"/>
  <c r="S16" i="8"/>
  <c r="L30" i="3" s="1"/>
  <c r="W16" i="8"/>
  <c r="AR104" i="23"/>
  <c r="DA104" i="23"/>
  <c r="AS104" i="23"/>
  <c r="BJ104" i="3"/>
  <c r="C107" i="8"/>
  <c r="Q107" i="23"/>
  <c r="R107" i="23" s="1"/>
  <c r="AG104" i="23"/>
  <c r="BS104" i="23" s="1"/>
  <c r="DM104" i="23"/>
  <c r="DZ104" i="23"/>
  <c r="DN104" i="23" s="1"/>
  <c r="BY31" i="5"/>
  <c r="AY31" i="5"/>
  <c r="DL104" i="23"/>
  <c r="DK104" i="23"/>
  <c r="AV107" i="23"/>
  <c r="DB107" i="23"/>
  <c r="AW107" i="23"/>
  <c r="AU107" i="23"/>
  <c r="AT107" i="23"/>
  <c r="AX107" i="23"/>
  <c r="P107" i="28"/>
  <c r="R107" i="28" s="1"/>
  <c r="EK108" i="27"/>
  <c r="DV106" i="27"/>
  <c r="GP106" i="27" s="1"/>
  <c r="EV106" i="27"/>
  <c r="C18" i="28"/>
  <c r="D18" i="28" s="1"/>
  <c r="DL48" i="23"/>
  <c r="DK48" i="23"/>
  <c r="AG48" i="23"/>
  <c r="BS48" i="23" s="1"/>
  <c r="DZ48" i="23"/>
  <c r="DN48" i="23" s="1"/>
  <c r="DM48" i="23"/>
  <c r="CD103" i="23"/>
  <c r="BD103" i="23"/>
  <c r="DF48" i="5"/>
  <c r="V16" i="9" s="1"/>
  <c r="W16" i="9" s="1"/>
  <c r="DG48" i="5"/>
  <c r="V10" i="10" s="1"/>
  <c r="W10" i="10" s="1"/>
  <c r="BD105" i="23"/>
  <c r="CD105" i="23"/>
  <c r="AY102" i="5"/>
  <c r="BY102" i="5"/>
  <c r="GR48" i="27"/>
  <c r="GF48" i="27" s="1"/>
  <c r="GE48" i="27"/>
  <c r="CY48" i="27"/>
  <c r="CV48" i="5"/>
  <c r="AM48" i="5"/>
  <c r="AN48" i="5"/>
  <c r="W15" i="8"/>
  <c r="S15" i="8"/>
  <c r="L105" i="3" s="1"/>
  <c r="C16" i="28"/>
  <c r="D16" i="28" s="1"/>
  <c r="DV104" i="27"/>
  <c r="GP104" i="27" s="1"/>
  <c r="EV104" i="27"/>
  <c r="AY104" i="5"/>
  <c r="BY104" i="5"/>
  <c r="DA48" i="23"/>
  <c r="AS48" i="23"/>
  <c r="AR48" i="23"/>
  <c r="DH48" i="5"/>
  <c r="V6" i="11" s="1"/>
  <c r="W6" i="11" s="1"/>
  <c r="DU48" i="5"/>
  <c r="DI48" i="5" s="1"/>
  <c r="AB48" i="5"/>
  <c r="BN48" i="5" s="1"/>
  <c r="S7" i="8"/>
  <c r="W7" i="8"/>
  <c r="T10" i="10"/>
  <c r="R47" i="3"/>
  <c r="S47" i="3" s="1"/>
  <c r="AW47" i="3" s="1"/>
  <c r="Z54" i="3"/>
  <c r="AB54" i="3" s="1"/>
  <c r="AZ54" i="3" s="1"/>
  <c r="T13" i="13"/>
  <c r="BY35" i="5"/>
  <c r="AY35" i="5"/>
  <c r="S5" i="8"/>
  <c r="W5" i="8"/>
  <c r="R16" i="11"/>
  <c r="Q17" i="11"/>
  <c r="BI97" i="3"/>
  <c r="BH97" i="3"/>
  <c r="BG97" i="3"/>
  <c r="BE97" i="3"/>
  <c r="BF97" i="3"/>
  <c r="BJ97" i="3"/>
  <c r="BD35" i="23"/>
  <c r="CD35" i="23"/>
  <c r="T102" i="3"/>
  <c r="V102" i="3" s="1"/>
  <c r="AX102" i="3" s="1"/>
  <c r="T15" i="11"/>
  <c r="R14" i="13"/>
  <c r="Q15" i="13"/>
  <c r="EV35" i="27"/>
  <c r="C9" i="28"/>
  <c r="D9" i="28" s="1"/>
  <c r="DV35" i="27"/>
  <c r="GP35" i="27" s="1"/>
  <c r="R15" i="8"/>
  <c r="Q16" i="8"/>
  <c r="R15" i="12"/>
  <c r="Q16" i="12"/>
  <c r="W112" i="3"/>
  <c r="Y112" i="3" s="1"/>
  <c r="AY112" i="3" s="1"/>
  <c r="T14" i="12"/>
  <c r="Q9" i="23"/>
  <c r="R9" i="23" s="1"/>
  <c r="C10" i="8"/>
  <c r="F10" i="8" s="1"/>
  <c r="Q15" i="2"/>
  <c r="R14" i="2"/>
  <c r="B20" i="3"/>
  <c r="D20" i="3" s="1"/>
  <c r="AR20" i="3" s="1"/>
  <c r="T13" i="2"/>
  <c r="Q28" i="23"/>
  <c r="R28" i="23" s="1"/>
  <c r="C29" i="8"/>
  <c r="P51" i="28"/>
  <c r="R51" i="28" s="1"/>
  <c r="EK52" i="27"/>
  <c r="AU28" i="23"/>
  <c r="AW28" i="23"/>
  <c r="AT28" i="23"/>
  <c r="AX28" i="23"/>
  <c r="AV28" i="23"/>
  <c r="DB28" i="23"/>
  <c r="P27" i="28"/>
  <c r="R27" i="28" s="1"/>
  <c r="EK28" i="27"/>
  <c r="AQ52" i="5"/>
  <c r="CW52" i="5"/>
  <c r="AS52" i="5"/>
  <c r="AO52" i="5"/>
  <c r="AP52" i="5"/>
  <c r="AR52" i="5"/>
  <c r="DB52" i="23"/>
  <c r="AX52" i="23"/>
  <c r="AU52" i="23"/>
  <c r="AW52" i="23"/>
  <c r="AT52" i="23"/>
  <c r="AV52" i="23"/>
  <c r="AR28" i="5"/>
  <c r="AQ28" i="5"/>
  <c r="AS28" i="5"/>
  <c r="CW28" i="5"/>
  <c r="AP28" i="5"/>
  <c r="AO28" i="5"/>
  <c r="C73" i="8"/>
  <c r="Q73" i="23"/>
  <c r="AX73" i="23"/>
  <c r="AW73" i="23"/>
  <c r="AT73" i="23"/>
  <c r="AV73" i="23"/>
  <c r="DB73" i="23"/>
  <c r="AU73" i="23"/>
  <c r="AN72" i="3"/>
  <c r="R15" i="6"/>
  <c r="Q16" i="6"/>
  <c r="P72" i="28"/>
  <c r="R72" i="28" s="1"/>
  <c r="EK73" i="27"/>
  <c r="BJ28" i="3"/>
  <c r="BH28" i="3"/>
  <c r="BG28" i="3"/>
  <c r="BE28" i="3"/>
  <c r="BI28" i="3"/>
  <c r="BF28" i="3"/>
  <c r="E54" i="3"/>
  <c r="G54" i="3" s="1"/>
  <c r="AS54" i="3" s="1"/>
  <c r="T14" i="6"/>
  <c r="AS72" i="5"/>
  <c r="AP72" i="5"/>
  <c r="AO72" i="5"/>
  <c r="CW72" i="5"/>
  <c r="AQ72" i="5"/>
  <c r="AR72" i="5"/>
  <c r="V112" i="23"/>
  <c r="AF112" i="23" s="1"/>
  <c r="CR112" i="23"/>
  <c r="CS112" i="23"/>
  <c r="R13" i="14"/>
  <c r="AC47" i="3" s="1"/>
  <c r="AE47" i="3" s="1"/>
  <c r="BA47" i="3" s="1"/>
  <c r="Q14" i="14"/>
  <c r="GC113" i="27"/>
  <c r="GD113" i="27"/>
  <c r="DS111" i="5"/>
  <c r="BL111" i="5"/>
  <c r="BQ112" i="23"/>
  <c r="DX112" i="23"/>
  <c r="T12" i="14"/>
  <c r="CN111" i="5"/>
  <c r="Q111" i="5"/>
  <c r="AA111" i="5" s="1"/>
  <c r="CM111" i="5"/>
  <c r="FJ113" i="27"/>
  <c r="S6" i="9" s="1"/>
  <c r="FK113" i="27"/>
  <c r="S9" i="10" s="1"/>
  <c r="CN113" i="27"/>
  <c r="CX113" i="27" s="1"/>
  <c r="T14" i="8"/>
  <c r="L112" i="3"/>
  <c r="M112" i="3" s="1"/>
  <c r="AU112" i="3" s="1"/>
  <c r="AF20" i="3" l="1"/>
  <c r="AH20" i="3" s="1"/>
  <c r="BB20" i="3" s="1"/>
  <c r="R13" i="15"/>
  <c r="T13" i="15" s="1"/>
  <c r="T15" i="9"/>
  <c r="N102" i="3"/>
  <c r="P102" i="3" s="1"/>
  <c r="AV102" i="3" s="1"/>
  <c r="R16" i="9"/>
  <c r="Q17" i="9"/>
  <c r="R16" i="7"/>
  <c r="Q17" i="7"/>
  <c r="AN92" i="3"/>
  <c r="T15" i="7"/>
  <c r="H17" i="3"/>
  <c r="J17" i="3" s="1"/>
  <c r="AT17" i="3" s="1"/>
  <c r="BE104" i="3"/>
  <c r="BI104" i="3"/>
  <c r="AP103" i="5"/>
  <c r="AO103" i="5"/>
  <c r="AQ103" i="5"/>
  <c r="AR103" i="5"/>
  <c r="CW103" i="5"/>
  <c r="AS103" i="5"/>
  <c r="EK105" i="27"/>
  <c r="P104" i="28"/>
  <c r="R104" i="28" s="1"/>
  <c r="CM31" i="5"/>
  <c r="Q31" i="5"/>
  <c r="AA31" i="5" s="1"/>
  <c r="CN31" i="5"/>
  <c r="BF104" i="3"/>
  <c r="GD31" i="27"/>
  <c r="GC31" i="27"/>
  <c r="CR31" i="23"/>
  <c r="V31" i="23"/>
  <c r="AF31" i="23" s="1"/>
  <c r="CS31" i="23"/>
  <c r="AU104" i="23"/>
  <c r="DB104" i="23"/>
  <c r="AT104" i="23"/>
  <c r="AX104" i="23"/>
  <c r="AV104" i="23"/>
  <c r="AW104" i="23"/>
  <c r="DL108" i="27"/>
  <c r="DM108" i="27"/>
  <c r="DN108" i="27"/>
  <c r="DO108" i="27"/>
  <c r="FT108" i="27"/>
  <c r="DP108" i="27"/>
  <c r="BG104" i="3"/>
  <c r="R16" i="10"/>
  <c r="Q17" i="10"/>
  <c r="BQ31" i="23"/>
  <c r="DX31" i="23"/>
  <c r="BL31" i="5"/>
  <c r="DS31" i="5"/>
  <c r="FK31" i="27"/>
  <c r="S15" i="10" s="1"/>
  <c r="FJ31" i="27"/>
  <c r="S8" i="9" s="1"/>
  <c r="CN31" i="27"/>
  <c r="CX31" i="27" s="1"/>
  <c r="BH104" i="3"/>
  <c r="T7" i="8"/>
  <c r="L103" i="3"/>
  <c r="M103" i="3" s="1"/>
  <c r="AU103" i="3" s="1"/>
  <c r="DS104" i="5"/>
  <c r="BL104" i="5"/>
  <c r="CM102" i="5"/>
  <c r="CN102" i="5"/>
  <c r="Q102" i="5"/>
  <c r="AA102" i="5" s="1"/>
  <c r="AO48" i="5"/>
  <c r="AQ48" i="5"/>
  <c r="AR48" i="5"/>
  <c r="AS48" i="5"/>
  <c r="AP48" i="5"/>
  <c r="CW48" i="5"/>
  <c r="FK104" i="27"/>
  <c r="CN104" i="27"/>
  <c r="CX104" i="27" s="1"/>
  <c r="FJ104" i="27"/>
  <c r="S4" i="9" s="1"/>
  <c r="P47" i="28"/>
  <c r="R47" i="28" s="1"/>
  <c r="EK48" i="27"/>
  <c r="DS102" i="5"/>
  <c r="BL102" i="5"/>
  <c r="GD104" i="27"/>
  <c r="GC104" i="27"/>
  <c r="V105" i="23"/>
  <c r="AF105" i="23" s="1"/>
  <c r="CS105" i="23"/>
  <c r="CR105" i="23"/>
  <c r="DX103" i="23"/>
  <c r="BQ103" i="23"/>
  <c r="AX48" i="23"/>
  <c r="AT48" i="23"/>
  <c r="DB48" i="23"/>
  <c r="AV48" i="23"/>
  <c r="AU48" i="23"/>
  <c r="AW48" i="23"/>
  <c r="FJ106" i="27"/>
  <c r="FK106" i="27"/>
  <c r="S13" i="10" s="1"/>
  <c r="CN106" i="27"/>
  <c r="CX106" i="27" s="1"/>
  <c r="CM104" i="5"/>
  <c r="Q104" i="5"/>
  <c r="AA104" i="5" s="1"/>
  <c r="CN104" i="5"/>
  <c r="DX105" i="23"/>
  <c r="BQ105" i="23"/>
  <c r="V103" i="23"/>
  <c r="AF103" i="23" s="1"/>
  <c r="CR103" i="23"/>
  <c r="CS103" i="23"/>
  <c r="GD106" i="27"/>
  <c r="GC106" i="27"/>
  <c r="GD35" i="27"/>
  <c r="GC35" i="27"/>
  <c r="T14" i="13"/>
  <c r="Z73" i="3"/>
  <c r="AB73" i="3" s="1"/>
  <c r="AZ73" i="3" s="1"/>
  <c r="T87" i="3"/>
  <c r="V87" i="3" s="1"/>
  <c r="AX87" i="3" s="1"/>
  <c r="T16" i="11"/>
  <c r="Q35" i="5"/>
  <c r="AA35" i="5" s="1"/>
  <c r="CN35" i="5"/>
  <c r="CM35" i="5"/>
  <c r="CS35" i="23"/>
  <c r="V35" i="23"/>
  <c r="AF35" i="23" s="1"/>
  <c r="CR35" i="23"/>
  <c r="AN97" i="3"/>
  <c r="FJ35" i="27"/>
  <c r="FK35" i="27"/>
  <c r="CN35" i="27"/>
  <c r="CX35" i="27" s="1"/>
  <c r="DX35" i="23"/>
  <c r="BQ35" i="23"/>
  <c r="L34" i="3"/>
  <c r="M34" i="3" s="1"/>
  <c r="AU34" i="3" s="1"/>
  <c r="T5" i="8"/>
  <c r="R15" i="13"/>
  <c r="Q16" i="13"/>
  <c r="R17" i="11"/>
  <c r="Q18" i="11"/>
  <c r="BL35" i="5"/>
  <c r="DS35" i="5"/>
  <c r="R16" i="8"/>
  <c r="Q17" i="8"/>
  <c r="K105" i="3"/>
  <c r="M105" i="3" s="1"/>
  <c r="AU105" i="3" s="1"/>
  <c r="T15" i="8"/>
  <c r="Q17" i="12"/>
  <c r="R16" i="12"/>
  <c r="W8" i="3"/>
  <c r="Y8" i="3" s="1"/>
  <c r="AY8" i="3" s="1"/>
  <c r="T15" i="12"/>
  <c r="CU9" i="27"/>
  <c r="X9" i="5"/>
  <c r="N11" i="8"/>
  <c r="AC9" i="23"/>
  <c r="T14" i="2"/>
  <c r="B54" i="3"/>
  <c r="D54" i="3" s="1"/>
  <c r="AR54" i="3" s="1"/>
  <c r="BE54" i="3" s="1"/>
  <c r="Q16" i="2"/>
  <c r="R15" i="2"/>
  <c r="DL28" i="27"/>
  <c r="FT28" i="27"/>
  <c r="DP28" i="27"/>
  <c r="DO28" i="27"/>
  <c r="DN28" i="27"/>
  <c r="DM28" i="27"/>
  <c r="DL52" i="27"/>
  <c r="FT52" i="27"/>
  <c r="DM52" i="27"/>
  <c r="DP52" i="27"/>
  <c r="DO52" i="27"/>
  <c r="DN52" i="27"/>
  <c r="R16" i="6"/>
  <c r="Q17" i="6"/>
  <c r="AN28" i="3"/>
  <c r="E103" i="3"/>
  <c r="G103" i="3" s="1"/>
  <c r="AS103" i="3" s="1"/>
  <c r="T15" i="6"/>
  <c r="R73" i="23"/>
  <c r="Q115" i="23"/>
  <c r="Q114" i="23"/>
  <c r="DL73" i="27"/>
  <c r="DM73" i="27"/>
  <c r="DO73" i="27"/>
  <c r="DP73" i="27"/>
  <c r="DN73" i="27"/>
  <c r="FT73" i="27"/>
  <c r="O112" i="3"/>
  <c r="P112" i="3" s="1"/>
  <c r="AV112" i="3" s="1"/>
  <c r="T6" i="9"/>
  <c r="DU111" i="5"/>
  <c r="DI111" i="5" s="1"/>
  <c r="V14" i="12" s="1"/>
  <c r="W14" i="12" s="1"/>
  <c r="AB111" i="5"/>
  <c r="BN111" i="5" s="1"/>
  <c r="DH111" i="5"/>
  <c r="V17" i="11" s="1"/>
  <c r="W17" i="11" s="1"/>
  <c r="CV111" i="5"/>
  <c r="AM111" i="5"/>
  <c r="AN111" i="5"/>
  <c r="R14" i="14"/>
  <c r="Q15" i="14"/>
  <c r="GE113" i="27"/>
  <c r="GR113" i="27"/>
  <c r="GF113" i="27" s="1"/>
  <c r="CY113" i="27"/>
  <c r="DF111" i="5"/>
  <c r="V6" i="9" s="1"/>
  <c r="W6" i="9" s="1"/>
  <c r="DG111" i="5"/>
  <c r="V9" i="10" s="1"/>
  <c r="W9" i="10" s="1"/>
  <c r="AC30" i="3"/>
  <c r="AE30" i="3" s="1"/>
  <c r="BA30" i="3" s="1"/>
  <c r="T13" i="14"/>
  <c r="R112" i="3"/>
  <c r="S112" i="3" s="1"/>
  <c r="AW112" i="3" s="1"/>
  <c r="T9" i="10"/>
  <c r="DK112" i="23"/>
  <c r="DL112" i="23"/>
  <c r="AR112" i="23"/>
  <c r="DA112" i="23"/>
  <c r="AS112" i="23"/>
  <c r="DM112" i="23"/>
  <c r="AG112" i="23"/>
  <c r="BS112" i="23" s="1"/>
  <c r="DZ112" i="23"/>
  <c r="DN112" i="23" s="1"/>
  <c r="T16" i="9" l="1"/>
  <c r="N47" i="3"/>
  <c r="P47" i="3" s="1"/>
  <c r="AV47" i="3" s="1"/>
  <c r="Q18" i="9"/>
  <c r="R17" i="9"/>
  <c r="R17" i="7"/>
  <c r="Q18" i="7"/>
  <c r="T16" i="7"/>
  <c r="H34" i="3"/>
  <c r="J34" i="3" s="1"/>
  <c r="AT34" i="3" s="1"/>
  <c r="BH54" i="3"/>
  <c r="BI54" i="3"/>
  <c r="BJ54" i="3"/>
  <c r="BG54" i="3"/>
  <c r="BF54" i="3"/>
  <c r="AN104" i="3"/>
  <c r="CY31" i="27"/>
  <c r="GR31" i="27"/>
  <c r="GF31" i="27" s="1"/>
  <c r="GE31" i="27"/>
  <c r="AM31" i="5"/>
  <c r="CV31" i="5"/>
  <c r="AN31" i="5"/>
  <c r="T16" i="10"/>
  <c r="Q33" i="3"/>
  <c r="S33" i="3" s="1"/>
  <c r="AW33" i="3" s="1"/>
  <c r="DM105" i="27"/>
  <c r="DP105" i="27"/>
  <c r="DL105" i="27"/>
  <c r="DO105" i="27"/>
  <c r="DN105" i="27"/>
  <c r="FT105" i="27"/>
  <c r="O30" i="3"/>
  <c r="P30" i="3" s="1"/>
  <c r="AV30" i="3" s="1"/>
  <c r="T8" i="9"/>
  <c r="DK31" i="23"/>
  <c r="DL31" i="23"/>
  <c r="DU31" i="5"/>
  <c r="DI31" i="5" s="1"/>
  <c r="V12" i="12" s="1"/>
  <c r="W12" i="12" s="1"/>
  <c r="AB31" i="5"/>
  <c r="BN31" i="5" s="1"/>
  <c r="DH31" i="5"/>
  <c r="T15" i="10"/>
  <c r="R30" i="3"/>
  <c r="S30" i="3" s="1"/>
  <c r="AW30" i="3" s="1"/>
  <c r="AS31" i="23"/>
  <c r="DA31" i="23"/>
  <c r="AR31" i="23"/>
  <c r="DF31" i="5"/>
  <c r="V8" i="9" s="1"/>
  <c r="W8" i="9" s="1"/>
  <c r="DG31" i="5"/>
  <c r="V15" i="10" s="1"/>
  <c r="W15" i="10" s="1"/>
  <c r="Q18" i="10"/>
  <c r="R17" i="10"/>
  <c r="DZ31" i="23"/>
  <c r="DN31" i="23" s="1"/>
  <c r="DM31" i="23"/>
  <c r="AG31" i="23"/>
  <c r="BS31" i="23" s="1"/>
  <c r="DK105" i="23"/>
  <c r="DL105" i="23"/>
  <c r="GE106" i="27"/>
  <c r="GR106" i="27"/>
  <c r="GF106" i="27" s="1"/>
  <c r="CY106" i="27"/>
  <c r="AM102" i="5"/>
  <c r="AN102" i="5"/>
  <c r="CV102" i="5"/>
  <c r="T4" i="9"/>
  <c r="O103" i="3"/>
  <c r="P103" i="3" s="1"/>
  <c r="AV103" i="3" s="1"/>
  <c r="AN104" i="5"/>
  <c r="CV104" i="5"/>
  <c r="AM104" i="5"/>
  <c r="R105" i="3"/>
  <c r="S105" i="3" s="1"/>
  <c r="AW105" i="3" s="1"/>
  <c r="T13" i="10"/>
  <c r="AR103" i="23"/>
  <c r="DA103" i="23"/>
  <c r="AS103" i="23"/>
  <c r="DM105" i="23"/>
  <c r="AG105" i="23"/>
  <c r="BS105" i="23" s="1"/>
  <c r="DZ105" i="23"/>
  <c r="DN105" i="23" s="1"/>
  <c r="DG102" i="5"/>
  <c r="DF102" i="5"/>
  <c r="V4" i="9" s="1"/>
  <c r="W4" i="9" s="1"/>
  <c r="GR104" i="27"/>
  <c r="GF104" i="27" s="1"/>
  <c r="GE104" i="27"/>
  <c r="CY104" i="27"/>
  <c r="AB102" i="5"/>
  <c r="BN102" i="5" s="1"/>
  <c r="DH102" i="5"/>
  <c r="V9" i="11" s="1"/>
  <c r="W9" i="11" s="1"/>
  <c r="DU102" i="5"/>
  <c r="DI102" i="5" s="1"/>
  <c r="V7" i="12" s="1"/>
  <c r="W7" i="12" s="1"/>
  <c r="DG104" i="5"/>
  <c r="V13" i="10" s="1"/>
  <c r="W13" i="10" s="1"/>
  <c r="DF104" i="5"/>
  <c r="AG103" i="23"/>
  <c r="BS103" i="23" s="1"/>
  <c r="DZ103" i="23"/>
  <c r="DN103" i="23" s="1"/>
  <c r="DM103" i="23"/>
  <c r="DU104" i="5"/>
  <c r="DI104" i="5" s="1"/>
  <c r="V17" i="12" s="1"/>
  <c r="W17" i="12" s="1"/>
  <c r="DH104" i="5"/>
  <c r="V19" i="11" s="1"/>
  <c r="W19" i="11" s="1"/>
  <c r="AB104" i="5"/>
  <c r="BN104" i="5" s="1"/>
  <c r="DK103" i="23"/>
  <c r="DL103" i="23"/>
  <c r="DP48" i="27"/>
  <c r="DN48" i="27"/>
  <c r="DO48" i="27"/>
  <c r="FT48" i="27"/>
  <c r="DM48" i="27"/>
  <c r="DL48" i="27"/>
  <c r="AR105" i="23"/>
  <c r="DA105" i="23"/>
  <c r="AS105" i="23"/>
  <c r="DG35" i="5"/>
  <c r="DF35" i="5"/>
  <c r="CY35" i="27"/>
  <c r="GR35" i="27"/>
  <c r="GF35" i="27" s="1"/>
  <c r="GE35" i="27"/>
  <c r="BG73" i="3"/>
  <c r="BH73" i="3"/>
  <c r="BE73" i="3"/>
  <c r="BJ73" i="3"/>
  <c r="BF73" i="3"/>
  <c r="BI73" i="3"/>
  <c r="AM35" i="5"/>
  <c r="CV35" i="5"/>
  <c r="AN35" i="5"/>
  <c r="DM35" i="23"/>
  <c r="AG35" i="23"/>
  <c r="BS35" i="23" s="1"/>
  <c r="DZ35" i="23"/>
  <c r="DN35" i="23" s="1"/>
  <c r="BI87" i="3"/>
  <c r="BH87" i="3"/>
  <c r="BJ87" i="3"/>
  <c r="BG87" i="3"/>
  <c r="BE87" i="3"/>
  <c r="BF87" i="3"/>
  <c r="R18" i="11"/>
  <c r="Q19" i="11"/>
  <c r="Q17" i="13"/>
  <c r="R16" i="13"/>
  <c r="AS35" i="23"/>
  <c r="AR35" i="23"/>
  <c r="DA35" i="23"/>
  <c r="T112" i="3"/>
  <c r="V112" i="3" s="1"/>
  <c r="AX112" i="3" s="1"/>
  <c r="BH112" i="3" s="1"/>
  <c r="T17" i="11"/>
  <c r="Z102" i="3"/>
  <c r="AB102" i="3" s="1"/>
  <c r="AZ102" i="3" s="1"/>
  <c r="T15" i="13"/>
  <c r="DL35" i="23"/>
  <c r="DK35" i="23"/>
  <c r="DU35" i="5"/>
  <c r="DI35" i="5" s="1"/>
  <c r="DH35" i="5"/>
  <c r="V20" i="11" s="1"/>
  <c r="W20" i="11" s="1"/>
  <c r="AB35" i="5"/>
  <c r="BN35" i="5" s="1"/>
  <c r="Q18" i="8"/>
  <c r="R17" i="8"/>
  <c r="K30" i="3"/>
  <c r="M30" i="3" s="1"/>
  <c r="AU30" i="3" s="1"/>
  <c r="T16" i="8"/>
  <c r="T16" i="12"/>
  <c r="W91" i="3"/>
  <c r="Y91" i="3" s="1"/>
  <c r="AY91" i="3" s="1"/>
  <c r="R17" i="12"/>
  <c r="Q18" i="12"/>
  <c r="AY9" i="5"/>
  <c r="BY9" i="5"/>
  <c r="DV9" i="27"/>
  <c r="GP9" i="27" s="1"/>
  <c r="EV9" i="27"/>
  <c r="C3" i="28"/>
  <c r="D3" i="28" s="1"/>
  <c r="T15" i="2"/>
  <c r="B18" i="3"/>
  <c r="D18" i="3" s="1"/>
  <c r="AR18" i="3" s="1"/>
  <c r="BD9" i="23"/>
  <c r="CD9" i="23"/>
  <c r="R16" i="2"/>
  <c r="Q17" i="2"/>
  <c r="S11" i="8"/>
  <c r="W11" i="8"/>
  <c r="T16" i="6"/>
  <c r="E27" i="3"/>
  <c r="G27" i="3" s="1"/>
  <c r="AS27" i="3" s="1"/>
  <c r="R17" i="6"/>
  <c r="Q18" i="6"/>
  <c r="AC46" i="3"/>
  <c r="AE46" i="3" s="1"/>
  <c r="BA46" i="3" s="1"/>
  <c r="T14" i="14"/>
  <c r="AP111" i="5"/>
  <c r="AS111" i="5"/>
  <c r="AR111" i="5"/>
  <c r="CW111" i="5"/>
  <c r="AO111" i="5"/>
  <c r="AQ111" i="5"/>
  <c r="AT112" i="23"/>
  <c r="AU112" i="23"/>
  <c r="AX112" i="23"/>
  <c r="AW112" i="23"/>
  <c r="DB112" i="23"/>
  <c r="AV112" i="23"/>
  <c r="P112" i="28"/>
  <c r="R112" i="28" s="1"/>
  <c r="P86" i="28"/>
  <c r="R86" i="28" s="1"/>
  <c r="EK113" i="27"/>
  <c r="P66" i="28"/>
  <c r="R66" i="28" s="1"/>
  <c r="R15" i="14"/>
  <c r="Q16" i="14"/>
  <c r="N27" i="3" l="1"/>
  <c r="P27" i="3" s="1"/>
  <c r="AV27" i="3" s="1"/>
  <c r="T17" i="9"/>
  <c r="R18" i="9"/>
  <c r="Q19" i="9"/>
  <c r="Q19" i="7"/>
  <c r="R18" i="7"/>
  <c r="H27" i="3"/>
  <c r="J27" i="3" s="1"/>
  <c r="AT27" i="3" s="1"/>
  <c r="T17" i="7"/>
  <c r="AN54" i="3"/>
  <c r="BE112" i="3"/>
  <c r="AQ31" i="5"/>
  <c r="AO31" i="5"/>
  <c r="AS31" i="5"/>
  <c r="AR31" i="5"/>
  <c r="CW31" i="5"/>
  <c r="AP31" i="5"/>
  <c r="BI112" i="3"/>
  <c r="BF112" i="3"/>
  <c r="BJ112" i="3"/>
  <c r="Q62" i="3"/>
  <c r="S62" i="3" s="1"/>
  <c r="AW62" i="3" s="1"/>
  <c r="T17" i="10"/>
  <c r="BG112" i="3"/>
  <c r="AW31" i="23"/>
  <c r="AX31" i="23"/>
  <c r="AU31" i="23"/>
  <c r="AT31" i="23"/>
  <c r="AV31" i="23"/>
  <c r="DB31" i="23"/>
  <c r="Q19" i="10"/>
  <c r="R18" i="10"/>
  <c r="EK31" i="27"/>
  <c r="P30" i="28"/>
  <c r="R30" i="28" s="1"/>
  <c r="DB103" i="23"/>
  <c r="AT103" i="23"/>
  <c r="AX103" i="23"/>
  <c r="AW103" i="23"/>
  <c r="AV103" i="23"/>
  <c r="AU103" i="23"/>
  <c r="DB105" i="23"/>
  <c r="AW105" i="23"/>
  <c r="AU105" i="23"/>
  <c r="AT105" i="23"/>
  <c r="AV105" i="23"/>
  <c r="AX105" i="23"/>
  <c r="AR102" i="5"/>
  <c r="AS102" i="5"/>
  <c r="CW102" i="5"/>
  <c r="AO102" i="5"/>
  <c r="AP102" i="5"/>
  <c r="AQ102" i="5"/>
  <c r="AN87" i="3"/>
  <c r="EK104" i="27"/>
  <c r="P103" i="28"/>
  <c r="R103" i="28" s="1"/>
  <c r="AR104" i="5"/>
  <c r="AP104" i="5"/>
  <c r="CW104" i="5"/>
  <c r="AS104" i="5"/>
  <c r="AO104" i="5"/>
  <c r="AQ104" i="5"/>
  <c r="P105" i="28"/>
  <c r="R105" i="28" s="1"/>
  <c r="EK106" i="27"/>
  <c r="BF102" i="3"/>
  <c r="BJ102" i="3"/>
  <c r="BI102" i="3"/>
  <c r="BG102" i="3"/>
  <c r="BE102" i="3"/>
  <c r="BH102" i="3"/>
  <c r="T16" i="13"/>
  <c r="Z86" i="3"/>
  <c r="AB86" i="3" s="1"/>
  <c r="AZ86" i="3" s="1"/>
  <c r="AV35" i="23"/>
  <c r="AW35" i="23"/>
  <c r="AT35" i="23"/>
  <c r="DB35" i="23"/>
  <c r="AU35" i="23"/>
  <c r="AX35" i="23"/>
  <c r="AN73" i="3"/>
  <c r="R17" i="13"/>
  <c r="Q18" i="13"/>
  <c r="P34" i="28"/>
  <c r="R34" i="28" s="1"/>
  <c r="EK35" i="27"/>
  <c r="CW35" i="5"/>
  <c r="AS35" i="5"/>
  <c r="AQ35" i="5"/>
  <c r="AR35" i="5"/>
  <c r="AO35" i="5"/>
  <c r="AP35" i="5"/>
  <c r="R19" i="11"/>
  <c r="Q20" i="11"/>
  <c r="T18" i="11"/>
  <c r="T15" i="3"/>
  <c r="V15" i="3" s="1"/>
  <c r="AX15" i="3" s="1"/>
  <c r="T17" i="8"/>
  <c r="K31" i="3"/>
  <c r="M31" i="3" s="1"/>
  <c r="AU31" i="3" s="1"/>
  <c r="Q19" i="8"/>
  <c r="R18" i="8"/>
  <c r="R19" i="12"/>
  <c r="R18" i="12"/>
  <c r="T17" i="12"/>
  <c r="W105" i="3"/>
  <c r="Y105" i="3" s="1"/>
  <c r="AY105" i="3" s="1"/>
  <c r="T11" i="8"/>
  <c r="L8" i="3"/>
  <c r="M8" i="3" s="1"/>
  <c r="AU8" i="3" s="1"/>
  <c r="DX9" i="23"/>
  <c r="BQ9" i="23"/>
  <c r="CN9" i="27"/>
  <c r="CX9" i="27" s="1"/>
  <c r="FK9" i="27"/>
  <c r="S6" i="10" s="1"/>
  <c r="FJ9" i="27"/>
  <c r="S5" i="9" s="1"/>
  <c r="CN2" i="27"/>
  <c r="CY2" i="27" s="1"/>
  <c r="Q9" i="5"/>
  <c r="AA9" i="5" s="1"/>
  <c r="CM9" i="5"/>
  <c r="CN9" i="5"/>
  <c r="Q2" i="5"/>
  <c r="AB2" i="5" s="1"/>
  <c r="R17" i="2"/>
  <c r="Q18" i="2"/>
  <c r="GC9" i="27"/>
  <c r="GD9" i="27"/>
  <c r="BL9" i="5"/>
  <c r="DS9" i="5"/>
  <c r="B27" i="3"/>
  <c r="D27" i="3" s="1"/>
  <c r="AR27" i="3" s="1"/>
  <c r="T16" i="2"/>
  <c r="V9" i="23"/>
  <c r="AF9" i="23" s="1"/>
  <c r="CR9" i="23"/>
  <c r="CS9" i="23"/>
  <c r="V2" i="23"/>
  <c r="AG2" i="23" s="1"/>
  <c r="R18" i="6"/>
  <c r="Q19" i="6"/>
  <c r="E48" i="3"/>
  <c r="G48" i="3" s="1"/>
  <c r="AS48" i="3" s="1"/>
  <c r="T17" i="6"/>
  <c r="BE46" i="3"/>
  <c r="BI46" i="3"/>
  <c r="BH46" i="3"/>
  <c r="BG46" i="3"/>
  <c r="BF46" i="3"/>
  <c r="BJ46" i="3"/>
  <c r="R16" i="14"/>
  <c r="Q17" i="14"/>
  <c r="DN113" i="27"/>
  <c r="DL113" i="27"/>
  <c r="FT113" i="27"/>
  <c r="DO113" i="27"/>
  <c r="DP113" i="27"/>
  <c r="DM113" i="27"/>
  <c r="AC33" i="3"/>
  <c r="AE33" i="3" s="1"/>
  <c r="BA33" i="3" s="1"/>
  <c r="T15" i="14"/>
  <c r="BJ27" i="3" l="1"/>
  <c r="BI27" i="3"/>
  <c r="BF27" i="3"/>
  <c r="R19" i="9"/>
  <c r="Q20" i="9"/>
  <c r="N32" i="3"/>
  <c r="P32" i="3" s="1"/>
  <c r="AV32" i="3" s="1"/>
  <c r="T18" i="9"/>
  <c r="T18" i="7"/>
  <c r="H105" i="3"/>
  <c r="J105" i="3" s="1"/>
  <c r="AT105" i="3" s="1"/>
  <c r="R19" i="7"/>
  <c r="Q20" i="7"/>
  <c r="BG27" i="3"/>
  <c r="BH27" i="3"/>
  <c r="BE27" i="3"/>
  <c r="AN112" i="3"/>
  <c r="R19" i="10"/>
  <c r="R20" i="10"/>
  <c r="AN102" i="3"/>
  <c r="DO31" i="27"/>
  <c r="FT31" i="27"/>
  <c r="DN31" i="27"/>
  <c r="DM31" i="27"/>
  <c r="DP31" i="27"/>
  <c r="DL31" i="27"/>
  <c r="Q91" i="3"/>
  <c r="S91" i="3" s="1"/>
  <c r="AW91" i="3" s="1"/>
  <c r="T18" i="10"/>
  <c r="DP104" i="27"/>
  <c r="DL104" i="27"/>
  <c r="DM104" i="27"/>
  <c r="DO104" i="27"/>
  <c r="DN104" i="27"/>
  <c r="FT104" i="27"/>
  <c r="DL106" i="27"/>
  <c r="DM106" i="27"/>
  <c r="DP106" i="27"/>
  <c r="DN106" i="27"/>
  <c r="DO106" i="27"/>
  <c r="FT106" i="27"/>
  <c r="Q19" i="13"/>
  <c r="R18" i="13"/>
  <c r="Z18" i="3"/>
  <c r="AB18" i="3" s="1"/>
  <c r="AZ18" i="3" s="1"/>
  <c r="T17" i="13"/>
  <c r="R20" i="11"/>
  <c r="R21" i="11"/>
  <c r="DO35" i="27"/>
  <c r="FT35" i="27"/>
  <c r="DP35" i="27"/>
  <c r="DN35" i="27"/>
  <c r="DM35" i="27"/>
  <c r="DL35" i="27"/>
  <c r="BJ86" i="3"/>
  <c r="BE86" i="3"/>
  <c r="BH86" i="3"/>
  <c r="BI86" i="3"/>
  <c r="BF86" i="3"/>
  <c r="BG86" i="3"/>
  <c r="T105" i="3"/>
  <c r="V105" i="3" s="1"/>
  <c r="AX105" i="3" s="1"/>
  <c r="T19" i="11"/>
  <c r="T18" i="8"/>
  <c r="K51" i="3"/>
  <c r="M51" i="3" s="1"/>
  <c r="AU51" i="3" s="1"/>
  <c r="Q20" i="8"/>
  <c r="R19" i="8"/>
  <c r="T18" i="12"/>
  <c r="W100" i="3"/>
  <c r="Y100" i="3" s="1"/>
  <c r="AY100" i="3" s="1"/>
  <c r="AG9" i="23"/>
  <c r="BS9" i="23" s="1"/>
  <c r="DZ9" i="23"/>
  <c r="DN9" i="23" s="1"/>
  <c r="DM9" i="23"/>
  <c r="AM9" i="5"/>
  <c r="AN9" i="5"/>
  <c r="CV9" i="5"/>
  <c r="T5" i="9"/>
  <c r="O8" i="3"/>
  <c r="P8" i="3" s="1"/>
  <c r="AV8" i="3" s="1"/>
  <c r="DK9" i="23"/>
  <c r="DL9" i="23"/>
  <c r="R18" i="2"/>
  <c r="Q19" i="2"/>
  <c r="T6" i="10"/>
  <c r="R8" i="3"/>
  <c r="S8" i="3" s="1"/>
  <c r="AW8" i="3" s="1"/>
  <c r="B30" i="3"/>
  <c r="D30" i="3" s="1"/>
  <c r="AR30" i="3" s="1"/>
  <c r="T17" i="2"/>
  <c r="DH9" i="5"/>
  <c r="AB9" i="5"/>
  <c r="BN9" i="5" s="1"/>
  <c r="DU9" i="5"/>
  <c r="DI9" i="5" s="1"/>
  <c r="V15" i="12" s="1"/>
  <c r="W15" i="12" s="1"/>
  <c r="GE9" i="27"/>
  <c r="GR9" i="27"/>
  <c r="GF9" i="27" s="1"/>
  <c r="CY9" i="27"/>
  <c r="DF9" i="5"/>
  <c r="V5" i="9" s="1"/>
  <c r="W5" i="9" s="1"/>
  <c r="DG9" i="5"/>
  <c r="V6" i="10" s="1"/>
  <c r="W6" i="10" s="1"/>
  <c r="AR9" i="23"/>
  <c r="AS9" i="23"/>
  <c r="DA9" i="23"/>
  <c r="BI48" i="3"/>
  <c r="BF48" i="3"/>
  <c r="BG48" i="3"/>
  <c r="BJ48" i="3"/>
  <c r="BH48" i="3"/>
  <c r="BE48" i="3"/>
  <c r="E18" i="3"/>
  <c r="G18" i="3" s="1"/>
  <c r="AS18" i="3" s="1"/>
  <c r="T18" i="6"/>
  <c r="Q20" i="6"/>
  <c r="R19" i="6"/>
  <c r="AC105" i="3"/>
  <c r="AE105" i="3" s="1"/>
  <c r="BA105" i="3" s="1"/>
  <c r="T16" i="14"/>
  <c r="AN46" i="3"/>
  <c r="R17" i="14"/>
  <c r="Q18" i="14"/>
  <c r="AN27" i="3" l="1"/>
  <c r="BJ32" i="3"/>
  <c r="BE32" i="3"/>
  <c r="BF32" i="3"/>
  <c r="BI32" i="3"/>
  <c r="BG32" i="3"/>
  <c r="BH32" i="3"/>
  <c r="R20" i="9"/>
  <c r="R21" i="9"/>
  <c r="T19" i="9"/>
  <c r="N31" i="3"/>
  <c r="P31" i="3" s="1"/>
  <c r="AV31" i="3" s="1"/>
  <c r="Q21" i="7"/>
  <c r="R20" i="7"/>
  <c r="T19" i="7"/>
  <c r="H30" i="3"/>
  <c r="J30" i="3" s="1"/>
  <c r="AT30" i="3" s="1"/>
  <c r="BG8" i="3"/>
  <c r="BH91" i="3"/>
  <c r="BG91" i="3"/>
  <c r="BF91" i="3"/>
  <c r="BJ91" i="3"/>
  <c r="BE91" i="3"/>
  <c r="BI91" i="3"/>
  <c r="Q98" i="3"/>
  <c r="S98" i="3" s="1"/>
  <c r="AW98" i="3" s="1"/>
  <c r="T19" i="10"/>
  <c r="BJ8" i="3"/>
  <c r="BH8" i="3"/>
  <c r="AN86" i="3"/>
  <c r="T18" i="13"/>
  <c r="Z57" i="3"/>
  <c r="AB57" i="3" s="1"/>
  <c r="AZ57" i="3" s="1"/>
  <c r="BI8" i="3"/>
  <c r="T34" i="3"/>
  <c r="V34" i="3" s="1"/>
  <c r="AX34" i="3" s="1"/>
  <c r="T20" i="11"/>
  <c r="Q20" i="13"/>
  <c r="R19" i="13"/>
  <c r="K33" i="3"/>
  <c r="M33" i="3" s="1"/>
  <c r="AU33" i="3" s="1"/>
  <c r="T19" i="8"/>
  <c r="R20" i="8"/>
  <c r="Q21" i="8"/>
  <c r="BH51" i="3"/>
  <c r="BF51" i="3"/>
  <c r="BI51" i="3"/>
  <c r="BJ51" i="3"/>
  <c r="BE51" i="3"/>
  <c r="BG51" i="3"/>
  <c r="BE8" i="3"/>
  <c r="BG100" i="3"/>
  <c r="BF100" i="3"/>
  <c r="BJ100" i="3"/>
  <c r="BH100" i="3"/>
  <c r="BE100" i="3"/>
  <c r="BI100" i="3"/>
  <c r="P8" i="28"/>
  <c r="R8" i="28" s="1"/>
  <c r="EK9" i="27"/>
  <c r="AP9" i="5"/>
  <c r="AO9" i="5"/>
  <c r="CW9" i="5"/>
  <c r="AR9" i="5"/>
  <c r="AQ9" i="5"/>
  <c r="AS9" i="5"/>
  <c r="B34" i="18"/>
  <c r="B4" i="18"/>
  <c r="B112" i="18"/>
  <c r="B29" i="18"/>
  <c r="B63" i="18"/>
  <c r="B58" i="18"/>
  <c r="B37" i="18"/>
  <c r="B60" i="18"/>
  <c r="B44" i="18"/>
  <c r="B93" i="18"/>
  <c r="B102" i="18"/>
  <c r="B39" i="18"/>
  <c r="B28" i="18"/>
  <c r="B15" i="18"/>
  <c r="B14" i="18"/>
  <c r="B12" i="18"/>
  <c r="B54" i="18"/>
  <c r="B22" i="18"/>
  <c r="B11" i="18"/>
  <c r="B109" i="18"/>
  <c r="B95" i="18"/>
  <c r="B90" i="18"/>
  <c r="B75" i="18"/>
  <c r="B78" i="18"/>
  <c r="B70" i="18"/>
  <c r="B52" i="18"/>
  <c r="B62" i="18"/>
  <c r="B100" i="18"/>
  <c r="B88" i="18"/>
  <c r="B80" i="18"/>
  <c r="B111" i="18"/>
  <c r="B103" i="18"/>
  <c r="B45" i="18"/>
  <c r="B7" i="18"/>
  <c r="B35" i="18"/>
  <c r="B94" i="18"/>
  <c r="B85" i="18"/>
  <c r="B106" i="18"/>
  <c r="B51" i="18"/>
  <c r="B47" i="18"/>
  <c r="B8" i="18"/>
  <c r="B105" i="18"/>
  <c r="B48" i="18"/>
  <c r="B79" i="18"/>
  <c r="B23" i="18"/>
  <c r="B32" i="18"/>
  <c r="B6" i="18"/>
  <c r="B49" i="18"/>
  <c r="B110" i="18"/>
  <c r="B73" i="18"/>
  <c r="B55" i="18"/>
  <c r="B24" i="18"/>
  <c r="B71" i="18"/>
  <c r="B67" i="18"/>
  <c r="B13" i="18"/>
  <c r="B10" i="18"/>
  <c r="B38" i="18"/>
  <c r="B33" i="18"/>
  <c r="B98" i="18"/>
  <c r="B104" i="18"/>
  <c r="B107" i="18"/>
  <c r="B68" i="18"/>
  <c r="B81" i="18"/>
  <c r="B46" i="18"/>
  <c r="B9" i="18"/>
  <c r="B99" i="18"/>
  <c r="B36" i="18"/>
  <c r="B74" i="18"/>
  <c r="B50" i="18"/>
  <c r="B64" i="18"/>
  <c r="B17" i="18"/>
  <c r="B84" i="18"/>
  <c r="B53" i="18"/>
  <c r="B57" i="18"/>
  <c r="B91" i="18"/>
  <c r="B69" i="18"/>
  <c r="B77" i="18"/>
  <c r="B18" i="18"/>
  <c r="B5" i="18"/>
  <c r="B89" i="18"/>
  <c r="B59" i="18"/>
  <c r="B25" i="18"/>
  <c r="B61" i="18"/>
  <c r="B83" i="18"/>
  <c r="B97" i="18"/>
  <c r="B101" i="18"/>
  <c r="B66" i="18"/>
  <c r="B65" i="18"/>
  <c r="B27" i="18"/>
  <c r="B19" i="18"/>
  <c r="B43" i="18"/>
  <c r="B30" i="18"/>
  <c r="B86" i="18"/>
  <c r="B16" i="18"/>
  <c r="B40" i="18"/>
  <c r="B92" i="18"/>
  <c r="B72" i="18"/>
  <c r="B87" i="18"/>
  <c r="B108" i="18"/>
  <c r="B96" i="18"/>
  <c r="B21" i="18"/>
  <c r="B82" i="18"/>
  <c r="B42" i="18"/>
  <c r="B20" i="18"/>
  <c r="B56" i="18"/>
  <c r="B26" i="18"/>
  <c r="B76" i="18"/>
  <c r="B41" i="18"/>
  <c r="B31" i="18"/>
  <c r="DB9" i="23"/>
  <c r="AX9" i="23"/>
  <c r="AU9" i="23"/>
  <c r="AW9" i="23"/>
  <c r="AT9" i="23"/>
  <c r="AV9" i="23"/>
  <c r="BF8" i="3"/>
  <c r="R19" i="2"/>
  <c r="Q20" i="2"/>
  <c r="T18" i="2"/>
  <c r="B4" i="3"/>
  <c r="D4" i="3" s="1"/>
  <c r="AR4" i="3" s="1"/>
  <c r="R20" i="6"/>
  <c r="Q21" i="6"/>
  <c r="BH18" i="3"/>
  <c r="BG18" i="3"/>
  <c r="BJ18" i="3"/>
  <c r="BI18" i="3"/>
  <c r="BF18" i="3"/>
  <c r="BE18" i="3"/>
  <c r="AN48" i="3"/>
  <c r="E84" i="3"/>
  <c r="G84" i="3" s="1"/>
  <c r="AS84" i="3" s="1"/>
  <c r="T19" i="6"/>
  <c r="R18" i="14"/>
  <c r="Q19" i="14"/>
  <c r="AC34" i="3"/>
  <c r="AE34" i="3" s="1"/>
  <c r="BA34" i="3" s="1"/>
  <c r="T17" i="14"/>
  <c r="N106" i="3" l="1"/>
  <c r="P106" i="3" s="1"/>
  <c r="AV106" i="3" s="1"/>
  <c r="T20" i="9"/>
  <c r="AN8" i="3"/>
  <c r="BH31" i="3"/>
  <c r="BJ31" i="3"/>
  <c r="BI31" i="3"/>
  <c r="BE31" i="3"/>
  <c r="BG31" i="3"/>
  <c r="BF31" i="3"/>
  <c r="AN32" i="3"/>
  <c r="T20" i="7"/>
  <c r="H47" i="3"/>
  <c r="J47" i="3" s="1"/>
  <c r="AT47" i="3" s="1"/>
  <c r="Q22" i="7"/>
  <c r="R21" i="7"/>
  <c r="AN51" i="3"/>
  <c r="AN91" i="3"/>
  <c r="R20" i="13"/>
  <c r="Q21" i="13"/>
  <c r="BE57" i="3"/>
  <c r="BJ57" i="3"/>
  <c r="BH57" i="3"/>
  <c r="BI57" i="3"/>
  <c r="BF57" i="3"/>
  <c r="BG57" i="3"/>
  <c r="Z30" i="3"/>
  <c r="AB30" i="3" s="1"/>
  <c r="AZ30" i="3" s="1"/>
  <c r="T19" i="13"/>
  <c r="R22" i="8"/>
  <c r="R21" i="8"/>
  <c r="T20" i="8"/>
  <c r="K12" i="3"/>
  <c r="M12" i="3" s="1"/>
  <c r="AU12" i="3" s="1"/>
  <c r="AN100" i="3"/>
  <c r="E66" i="18"/>
  <c r="J10" i="26" s="1"/>
  <c r="C66" i="18"/>
  <c r="I10" i="26" s="1"/>
  <c r="H10" i="26"/>
  <c r="E61" i="18"/>
  <c r="J5" i="26" s="1"/>
  <c r="C61" i="18"/>
  <c r="I5" i="26" s="1"/>
  <c r="H5" i="26"/>
  <c r="C4" i="26"/>
  <c r="C5" i="18"/>
  <c r="D4" i="26" s="1"/>
  <c r="E5" i="18"/>
  <c r="E4" i="26" s="1"/>
  <c r="H35" i="26"/>
  <c r="E91" i="18"/>
  <c r="J35" i="26" s="1"/>
  <c r="C91" i="18"/>
  <c r="I35" i="26" s="1"/>
  <c r="C17" i="18"/>
  <c r="D16" i="26" s="1"/>
  <c r="E17" i="18"/>
  <c r="E16" i="26" s="1"/>
  <c r="C16" i="26"/>
  <c r="C36" i="18"/>
  <c r="D35" i="26" s="1"/>
  <c r="C35" i="26"/>
  <c r="E36" i="18"/>
  <c r="E35" i="26" s="1"/>
  <c r="C81" i="18"/>
  <c r="I25" i="26" s="1"/>
  <c r="H25" i="26"/>
  <c r="E81" i="18"/>
  <c r="J25" i="26" s="1"/>
  <c r="H42" i="26"/>
  <c r="C98" i="18"/>
  <c r="I42" i="26" s="1"/>
  <c r="E98" i="18"/>
  <c r="J42" i="26" s="1"/>
  <c r="C13" i="18"/>
  <c r="D12" i="26" s="1"/>
  <c r="E13" i="18"/>
  <c r="E12" i="26" s="1"/>
  <c r="C12" i="26"/>
  <c r="C55" i="18"/>
  <c r="D54" i="26" s="1"/>
  <c r="E55" i="18"/>
  <c r="E54" i="26" s="1"/>
  <c r="C54" i="26"/>
  <c r="E6" i="18"/>
  <c r="E5" i="26" s="1"/>
  <c r="C6" i="18"/>
  <c r="D5" i="26" s="1"/>
  <c r="C5" i="26"/>
  <c r="C47" i="26"/>
  <c r="E48" i="18"/>
  <c r="E47" i="26" s="1"/>
  <c r="C48" i="18"/>
  <c r="D47" i="26" s="1"/>
  <c r="C51" i="18"/>
  <c r="D50" i="26" s="1"/>
  <c r="E51" i="18"/>
  <c r="E50" i="26" s="1"/>
  <c r="C50" i="26"/>
  <c r="E35" i="18"/>
  <c r="E34" i="26" s="1"/>
  <c r="C34" i="26"/>
  <c r="C35" i="18"/>
  <c r="D34" i="26" s="1"/>
  <c r="E111" i="18"/>
  <c r="J55" i="26" s="1"/>
  <c r="H55" i="26"/>
  <c r="C111" i="18"/>
  <c r="I55" i="26" s="1"/>
  <c r="H6" i="26"/>
  <c r="C62" i="18"/>
  <c r="I6" i="26" s="1"/>
  <c r="E62" i="18"/>
  <c r="J6" i="26" s="1"/>
  <c r="C75" i="18"/>
  <c r="I19" i="26" s="1"/>
  <c r="E75" i="18"/>
  <c r="J19" i="26" s="1"/>
  <c r="H19" i="26"/>
  <c r="C10" i="26"/>
  <c r="C11" i="18"/>
  <c r="D10" i="26" s="1"/>
  <c r="E11" i="18"/>
  <c r="E10" i="26" s="1"/>
  <c r="C14" i="18"/>
  <c r="D13" i="26" s="1"/>
  <c r="C13" i="26"/>
  <c r="E14" i="18"/>
  <c r="E13" i="26" s="1"/>
  <c r="E102" i="18"/>
  <c r="J46" i="26" s="1"/>
  <c r="C102" i="18"/>
  <c r="I46" i="26" s="1"/>
  <c r="H46" i="26"/>
  <c r="C37" i="18"/>
  <c r="D36" i="26" s="1"/>
  <c r="C36" i="26"/>
  <c r="E37" i="18"/>
  <c r="E36" i="26" s="1"/>
  <c r="H56" i="26"/>
  <c r="C112" i="18"/>
  <c r="I56" i="26" s="1"/>
  <c r="E112" i="18"/>
  <c r="J56" i="26" s="1"/>
  <c r="C42" i="18"/>
  <c r="D41" i="26" s="1"/>
  <c r="E42" i="18"/>
  <c r="E41" i="26" s="1"/>
  <c r="C41" i="26"/>
  <c r="E108" i="18"/>
  <c r="J52" i="26" s="1"/>
  <c r="H52" i="26"/>
  <c r="C108" i="18"/>
  <c r="I52" i="26" s="1"/>
  <c r="C26" i="18"/>
  <c r="D25" i="26" s="1"/>
  <c r="E26" i="18"/>
  <c r="E25" i="26" s="1"/>
  <c r="C25" i="26"/>
  <c r="C82" i="18"/>
  <c r="I26" i="26" s="1"/>
  <c r="H26" i="26"/>
  <c r="E82" i="18"/>
  <c r="J26" i="26" s="1"/>
  <c r="E87" i="18"/>
  <c r="J31" i="26" s="1"/>
  <c r="H31" i="26"/>
  <c r="C87" i="18"/>
  <c r="I31" i="26" s="1"/>
  <c r="C16" i="18"/>
  <c r="D15" i="26" s="1"/>
  <c r="C15" i="26"/>
  <c r="E16" i="18"/>
  <c r="E15" i="26" s="1"/>
  <c r="C18" i="26"/>
  <c r="C19" i="18"/>
  <c r="D18" i="26" s="1"/>
  <c r="E19" i="18"/>
  <c r="E18" i="26" s="1"/>
  <c r="C101" i="18"/>
  <c r="I45" i="26" s="1"/>
  <c r="H45" i="26"/>
  <c r="E101" i="18"/>
  <c r="J45" i="26" s="1"/>
  <c r="C24" i="26"/>
  <c r="E25" i="18"/>
  <c r="E24" i="26" s="1"/>
  <c r="C25" i="18"/>
  <c r="D24" i="26" s="1"/>
  <c r="E18" i="18"/>
  <c r="E17" i="26" s="1"/>
  <c r="C18" i="18"/>
  <c r="D17" i="26" s="1"/>
  <c r="C17" i="26"/>
  <c r="C57" i="18"/>
  <c r="D56" i="26" s="1"/>
  <c r="E57" i="18"/>
  <c r="E56" i="26" s="1"/>
  <c r="C56" i="26"/>
  <c r="H8" i="26"/>
  <c r="E64" i="18"/>
  <c r="J8" i="26" s="1"/>
  <c r="C64" i="18"/>
  <c r="I8" i="26" s="1"/>
  <c r="H43" i="26"/>
  <c r="C99" i="18"/>
  <c r="I43" i="26" s="1"/>
  <c r="E99" i="18"/>
  <c r="J43" i="26" s="1"/>
  <c r="H12" i="26"/>
  <c r="C68" i="18"/>
  <c r="I12" i="26" s="1"/>
  <c r="E68" i="18"/>
  <c r="J12" i="26" s="1"/>
  <c r="C32" i="26"/>
  <c r="C33" i="18"/>
  <c r="D32" i="26" s="1"/>
  <c r="E33" i="18"/>
  <c r="E32" i="26" s="1"/>
  <c r="E67" i="18"/>
  <c r="J11" i="26" s="1"/>
  <c r="H11" i="26"/>
  <c r="C67" i="18"/>
  <c r="I11" i="26" s="1"/>
  <c r="C73" i="18"/>
  <c r="I17" i="26" s="1"/>
  <c r="E73" i="18"/>
  <c r="J17" i="26" s="1"/>
  <c r="H17" i="26"/>
  <c r="E32" i="18"/>
  <c r="E31" i="26" s="1"/>
  <c r="C31" i="26"/>
  <c r="C32" i="18"/>
  <c r="D31" i="26" s="1"/>
  <c r="E105" i="18"/>
  <c r="J49" i="26" s="1"/>
  <c r="C105" i="18"/>
  <c r="I49" i="26" s="1"/>
  <c r="H49" i="26"/>
  <c r="E106" i="18"/>
  <c r="J50" i="26" s="1"/>
  <c r="H50" i="26"/>
  <c r="C106" i="18"/>
  <c r="I50" i="26" s="1"/>
  <c r="E7" i="18"/>
  <c r="E6" i="26" s="1"/>
  <c r="C7" i="18"/>
  <c r="D6" i="26" s="1"/>
  <c r="C6" i="26"/>
  <c r="C80" i="18"/>
  <c r="I24" i="26" s="1"/>
  <c r="H24" i="26"/>
  <c r="E80" i="18"/>
  <c r="J24" i="26" s="1"/>
  <c r="E52" i="18"/>
  <c r="E51" i="26" s="1"/>
  <c r="C52" i="18"/>
  <c r="D51" i="26" s="1"/>
  <c r="C51" i="26"/>
  <c r="C90" i="18"/>
  <c r="I34" i="26" s="1"/>
  <c r="E90" i="18"/>
  <c r="J34" i="26" s="1"/>
  <c r="H34" i="26"/>
  <c r="E22" i="18"/>
  <c r="E21" i="26" s="1"/>
  <c r="C21" i="26"/>
  <c r="C22" i="18"/>
  <c r="D21" i="26" s="1"/>
  <c r="E15" i="18"/>
  <c r="E14" i="26" s="1"/>
  <c r="C15" i="18"/>
  <c r="D14" i="26" s="1"/>
  <c r="C14" i="26"/>
  <c r="E93" i="18"/>
  <c r="J37" i="26" s="1"/>
  <c r="H37" i="26"/>
  <c r="C93" i="18"/>
  <c r="I37" i="26" s="1"/>
  <c r="C58" i="18"/>
  <c r="D57" i="26" s="1"/>
  <c r="C57" i="26"/>
  <c r="E58" i="18"/>
  <c r="E57" i="26" s="1"/>
  <c r="C3" i="26"/>
  <c r="C4" i="18"/>
  <c r="D3" i="26" s="1"/>
  <c r="E4" i="18"/>
  <c r="E3" i="26" s="1"/>
  <c r="FT9" i="27"/>
  <c r="DO9" i="27"/>
  <c r="DN9" i="27"/>
  <c r="DL9" i="27"/>
  <c r="DP9" i="27"/>
  <c r="DM9" i="27"/>
  <c r="C42" i="26"/>
  <c r="E43" i="18"/>
  <c r="E42" i="26" s="1"/>
  <c r="C43" i="18"/>
  <c r="D42" i="26" s="1"/>
  <c r="BH4" i="3"/>
  <c r="BJ4" i="3"/>
  <c r="BI4" i="3"/>
  <c r="BG4" i="3"/>
  <c r="BF4" i="3"/>
  <c r="BE4" i="3"/>
  <c r="R20" i="2"/>
  <c r="Q21" i="2"/>
  <c r="E31" i="18"/>
  <c r="E30" i="26" s="1"/>
  <c r="C31" i="18"/>
  <c r="D30" i="26" s="1"/>
  <c r="C30" i="26"/>
  <c r="C55" i="26"/>
  <c r="C56" i="18"/>
  <c r="D55" i="26" s="1"/>
  <c r="E56" i="18"/>
  <c r="E55" i="26" s="1"/>
  <c r="E21" i="18"/>
  <c r="E20" i="26" s="1"/>
  <c r="C20" i="26"/>
  <c r="C21" i="18"/>
  <c r="D20" i="26" s="1"/>
  <c r="C72" i="18"/>
  <c r="I16" i="26" s="1"/>
  <c r="H16" i="26"/>
  <c r="E72" i="18"/>
  <c r="J16" i="26" s="1"/>
  <c r="E86" i="18"/>
  <c r="J30" i="26" s="1"/>
  <c r="C86" i="18"/>
  <c r="I30" i="26" s="1"/>
  <c r="H30" i="26"/>
  <c r="C27" i="18"/>
  <c r="D26" i="26" s="1"/>
  <c r="E27" i="18"/>
  <c r="E26" i="26" s="1"/>
  <c r="C26" i="26"/>
  <c r="C97" i="18"/>
  <c r="I41" i="26" s="1"/>
  <c r="E97" i="18"/>
  <c r="J41" i="26" s="1"/>
  <c r="H41" i="26"/>
  <c r="C59" i="18"/>
  <c r="I3" i="26" s="1"/>
  <c r="E59" i="18"/>
  <c r="J3" i="26" s="1"/>
  <c r="H3" i="26"/>
  <c r="E77" i="18"/>
  <c r="J21" i="26" s="1"/>
  <c r="C77" i="18"/>
  <c r="I21" i="26" s="1"/>
  <c r="H21" i="26"/>
  <c r="E53" i="18"/>
  <c r="E52" i="26" s="1"/>
  <c r="C53" i="18"/>
  <c r="D52" i="26" s="1"/>
  <c r="C52" i="26"/>
  <c r="E50" i="18"/>
  <c r="E49" i="26" s="1"/>
  <c r="C49" i="26"/>
  <c r="C50" i="18"/>
  <c r="D49" i="26" s="1"/>
  <c r="C8" i="26"/>
  <c r="C9" i="18"/>
  <c r="D8" i="26" s="1"/>
  <c r="E9" i="18"/>
  <c r="E8" i="26" s="1"/>
  <c r="E107" i="18"/>
  <c r="J51" i="26" s="1"/>
  <c r="H51" i="26"/>
  <c r="C107" i="18"/>
  <c r="I51" i="26" s="1"/>
  <c r="E38" i="18"/>
  <c r="E37" i="26" s="1"/>
  <c r="C37" i="26"/>
  <c r="C38" i="18"/>
  <c r="D37" i="26" s="1"/>
  <c r="E71" i="18"/>
  <c r="J15" i="26" s="1"/>
  <c r="C71" i="18"/>
  <c r="I15" i="26" s="1"/>
  <c r="H15" i="26"/>
  <c r="H54" i="26"/>
  <c r="E110" i="18"/>
  <c r="J54" i="26" s="1"/>
  <c r="C110" i="18"/>
  <c r="I54" i="26" s="1"/>
  <c r="C23" i="18"/>
  <c r="D22" i="26" s="1"/>
  <c r="E23" i="18"/>
  <c r="E22" i="26" s="1"/>
  <c r="C22" i="26"/>
  <c r="C8" i="18"/>
  <c r="D7" i="26" s="1"/>
  <c r="E8" i="18"/>
  <c r="E7" i="26" s="1"/>
  <c r="C7" i="26"/>
  <c r="E85" i="18"/>
  <c r="J29" i="26" s="1"/>
  <c r="H29" i="26"/>
  <c r="C85" i="18"/>
  <c r="I29" i="26" s="1"/>
  <c r="C45" i="18"/>
  <c r="D44" i="26" s="1"/>
  <c r="C44" i="26"/>
  <c r="E45" i="18"/>
  <c r="E44" i="26" s="1"/>
  <c r="E88" i="18"/>
  <c r="J32" i="26" s="1"/>
  <c r="H32" i="26"/>
  <c r="C88" i="18"/>
  <c r="I32" i="26" s="1"/>
  <c r="H14" i="26"/>
  <c r="E70" i="18"/>
  <c r="J14" i="26" s="1"/>
  <c r="C70" i="18"/>
  <c r="I14" i="26" s="1"/>
  <c r="E95" i="18"/>
  <c r="J39" i="26" s="1"/>
  <c r="H39" i="26"/>
  <c r="C95" i="18"/>
  <c r="I39" i="26" s="1"/>
  <c r="C54" i="18"/>
  <c r="D53" i="26" s="1"/>
  <c r="C53" i="26"/>
  <c r="E54" i="18"/>
  <c r="E53" i="26" s="1"/>
  <c r="E28" i="18"/>
  <c r="E27" i="26" s="1"/>
  <c r="C27" i="26"/>
  <c r="C28" i="18"/>
  <c r="D27" i="26" s="1"/>
  <c r="E44" i="18"/>
  <c r="E43" i="26" s="1"/>
  <c r="C43" i="26"/>
  <c r="C44" i="18"/>
  <c r="D43" i="26" s="1"/>
  <c r="H7" i="26"/>
  <c r="E63" i="18"/>
  <c r="J7" i="26" s="1"/>
  <c r="C63" i="18"/>
  <c r="I7" i="26" s="1"/>
  <c r="C34" i="18"/>
  <c r="D33" i="26" s="1"/>
  <c r="E34" i="18"/>
  <c r="E33" i="26" s="1"/>
  <c r="C33" i="26"/>
  <c r="B77" i="19"/>
  <c r="B4" i="19"/>
  <c r="B46" i="19"/>
  <c r="B36" i="19"/>
  <c r="B39" i="19"/>
  <c r="B20" i="19"/>
  <c r="B32" i="19"/>
  <c r="B76" i="19"/>
  <c r="B97" i="19"/>
  <c r="B91" i="19"/>
  <c r="B49" i="19"/>
  <c r="B107" i="19"/>
  <c r="B38" i="19"/>
  <c r="B66" i="19"/>
  <c r="B45" i="19"/>
  <c r="B93" i="19"/>
  <c r="B15" i="19"/>
  <c r="B50" i="19"/>
  <c r="B73" i="19"/>
  <c r="B70" i="19"/>
  <c r="B109" i="19"/>
  <c r="B33" i="19"/>
  <c r="B103" i="19"/>
  <c r="B68" i="19"/>
  <c r="B42" i="19"/>
  <c r="B88" i="19"/>
  <c r="B71" i="19"/>
  <c r="B72" i="19"/>
  <c r="B6" i="19"/>
  <c r="B25" i="19"/>
  <c r="B51" i="19"/>
  <c r="B111" i="19"/>
  <c r="B22" i="19"/>
  <c r="B85" i="19"/>
  <c r="B56" i="19"/>
  <c r="B60" i="19"/>
  <c r="B11" i="19"/>
  <c r="B7" i="19"/>
  <c r="B61" i="19"/>
  <c r="B40" i="19"/>
  <c r="B21" i="19"/>
  <c r="B52" i="19"/>
  <c r="B17" i="19"/>
  <c r="B5" i="19"/>
  <c r="B18" i="19"/>
  <c r="B29" i="19"/>
  <c r="B9" i="19"/>
  <c r="B90" i="19"/>
  <c r="B37" i="19"/>
  <c r="B24" i="19"/>
  <c r="B67" i="19"/>
  <c r="B30" i="19"/>
  <c r="B19" i="19"/>
  <c r="B27" i="19"/>
  <c r="B43" i="19"/>
  <c r="B35" i="19"/>
  <c r="B69" i="19"/>
  <c r="B8" i="19"/>
  <c r="B98" i="19"/>
  <c r="B41" i="19"/>
  <c r="B84" i="19"/>
  <c r="B79" i="19"/>
  <c r="B94" i="19"/>
  <c r="B78" i="19"/>
  <c r="B23" i="19"/>
  <c r="B47" i="19"/>
  <c r="B110" i="19"/>
  <c r="B80" i="19"/>
  <c r="B58" i="19"/>
  <c r="E114" i="19"/>
  <c r="B105" i="19"/>
  <c r="B31" i="19"/>
  <c r="B83" i="19"/>
  <c r="B55" i="19"/>
  <c r="E115" i="19"/>
  <c r="B92" i="19"/>
  <c r="B65" i="19"/>
  <c r="B13" i="19"/>
  <c r="B53" i="19"/>
  <c r="B102" i="19"/>
  <c r="B64" i="19"/>
  <c r="B62" i="19"/>
  <c r="E112" i="19"/>
  <c r="B74" i="19"/>
  <c r="B104" i="19"/>
  <c r="B28" i="19"/>
  <c r="E113" i="19"/>
  <c r="B89" i="19"/>
  <c r="B54" i="19"/>
  <c r="B100" i="19"/>
  <c r="B63" i="19"/>
  <c r="B101" i="19"/>
  <c r="B59" i="19"/>
  <c r="B99" i="19"/>
  <c r="B12" i="19"/>
  <c r="B16" i="19"/>
  <c r="B26" i="19"/>
  <c r="B10" i="19"/>
  <c r="B81" i="19"/>
  <c r="B86" i="19"/>
  <c r="B14" i="19"/>
  <c r="B95" i="19"/>
  <c r="B75" i="19"/>
  <c r="B82" i="19"/>
  <c r="B106" i="19"/>
  <c r="B87" i="19"/>
  <c r="B96" i="19"/>
  <c r="B44" i="19"/>
  <c r="B48" i="19"/>
  <c r="B108" i="19"/>
  <c r="B57" i="19"/>
  <c r="B34" i="19"/>
  <c r="C76" i="18"/>
  <c r="I20" i="26" s="1"/>
  <c r="E76" i="18"/>
  <c r="J20" i="26" s="1"/>
  <c r="H20" i="26"/>
  <c r="E40" i="18"/>
  <c r="E39" i="26" s="1"/>
  <c r="C39" i="26"/>
  <c r="C40" i="18"/>
  <c r="D39" i="26" s="1"/>
  <c r="B84" i="3"/>
  <c r="D84" i="3" s="1"/>
  <c r="AR84" i="3" s="1"/>
  <c r="BH84" i="3" s="1"/>
  <c r="T19" i="2"/>
  <c r="C40" i="26"/>
  <c r="E41" i="18"/>
  <c r="E40" i="26" s="1"/>
  <c r="C41" i="18"/>
  <c r="D40" i="26" s="1"/>
  <c r="C20" i="18"/>
  <c r="D19" i="26" s="1"/>
  <c r="C19" i="26"/>
  <c r="E20" i="18"/>
  <c r="E19" i="26" s="1"/>
  <c r="H40" i="26"/>
  <c r="C96" i="18"/>
  <c r="I40" i="26" s="1"/>
  <c r="E96" i="18"/>
  <c r="J40" i="26" s="1"/>
  <c r="H36" i="26"/>
  <c r="C92" i="18"/>
  <c r="I36" i="26" s="1"/>
  <c r="E92" i="18"/>
  <c r="J36" i="26" s="1"/>
  <c r="C30" i="18"/>
  <c r="D29" i="26" s="1"/>
  <c r="C29" i="26"/>
  <c r="E30" i="18"/>
  <c r="E29" i="26" s="1"/>
  <c r="H9" i="26"/>
  <c r="C65" i="18"/>
  <c r="I9" i="26" s="1"/>
  <c r="E65" i="18"/>
  <c r="J9" i="26" s="1"/>
  <c r="C83" i="18"/>
  <c r="I27" i="26" s="1"/>
  <c r="E83" i="18"/>
  <c r="J27" i="26" s="1"/>
  <c r="H27" i="26"/>
  <c r="E89" i="18"/>
  <c r="J33" i="26" s="1"/>
  <c r="H33" i="26"/>
  <c r="C89" i="18"/>
  <c r="I33" i="26" s="1"/>
  <c r="C69" i="18"/>
  <c r="I13" i="26" s="1"/>
  <c r="H13" i="26"/>
  <c r="E69" i="18"/>
  <c r="J13" i="26" s="1"/>
  <c r="E84" i="18"/>
  <c r="J28" i="26" s="1"/>
  <c r="H28" i="26"/>
  <c r="C84" i="18"/>
  <c r="I28" i="26" s="1"/>
  <c r="C74" i="18"/>
  <c r="I18" i="26" s="1"/>
  <c r="E74" i="18"/>
  <c r="J18" i="26" s="1"/>
  <c r="H18" i="26"/>
  <c r="C45" i="26"/>
  <c r="C46" i="18"/>
  <c r="D45" i="26" s="1"/>
  <c r="E46" i="18"/>
  <c r="E45" i="26" s="1"/>
  <c r="E104" i="18"/>
  <c r="J48" i="26" s="1"/>
  <c r="H48" i="26"/>
  <c r="C104" i="18"/>
  <c r="I48" i="26" s="1"/>
  <c r="E10" i="18"/>
  <c r="E9" i="26" s="1"/>
  <c r="C9" i="26"/>
  <c r="C10" i="18"/>
  <c r="D9" i="26" s="1"/>
  <c r="E24" i="18"/>
  <c r="E23" i="26" s="1"/>
  <c r="C24" i="18"/>
  <c r="D23" i="26" s="1"/>
  <c r="C23" i="26"/>
  <c r="C49" i="18"/>
  <c r="D48" i="26" s="1"/>
  <c r="C48" i="26"/>
  <c r="E49" i="18"/>
  <c r="E48" i="26" s="1"/>
  <c r="E79" i="18"/>
  <c r="J23" i="26" s="1"/>
  <c r="C79" i="18"/>
  <c r="I23" i="26" s="1"/>
  <c r="H23" i="26"/>
  <c r="C47" i="18"/>
  <c r="D46" i="26" s="1"/>
  <c r="E47" i="18"/>
  <c r="E46" i="26" s="1"/>
  <c r="C46" i="26"/>
  <c r="H38" i="26"/>
  <c r="E94" i="18"/>
  <c r="J38" i="26" s="1"/>
  <c r="C94" i="18"/>
  <c r="I38" i="26" s="1"/>
  <c r="E103" i="18"/>
  <c r="J47" i="26" s="1"/>
  <c r="C103" i="18"/>
  <c r="I47" i="26" s="1"/>
  <c r="H47" i="26"/>
  <c r="H44" i="26"/>
  <c r="C100" i="18"/>
  <c r="I44" i="26" s="1"/>
  <c r="E100" i="18"/>
  <c r="J44" i="26" s="1"/>
  <c r="H22" i="26"/>
  <c r="E78" i="18"/>
  <c r="J22" i="26" s="1"/>
  <c r="C78" i="18"/>
  <c r="I22" i="26" s="1"/>
  <c r="C109" i="18"/>
  <c r="I53" i="26" s="1"/>
  <c r="H53" i="26"/>
  <c r="E109" i="18"/>
  <c r="J53" i="26" s="1"/>
  <c r="C11" i="26"/>
  <c r="C12" i="18"/>
  <c r="D11" i="26" s="1"/>
  <c r="E12" i="18"/>
  <c r="E11" i="26" s="1"/>
  <c r="C39" i="18"/>
  <c r="D38" i="26" s="1"/>
  <c r="E39" i="18"/>
  <c r="E38" i="26" s="1"/>
  <c r="C38" i="26"/>
  <c r="H4" i="26"/>
  <c r="E60" i="18"/>
  <c r="J4" i="26" s="1"/>
  <c r="C60" i="18"/>
  <c r="I4" i="26" s="1"/>
  <c r="C29" i="18"/>
  <c r="D28" i="26" s="1"/>
  <c r="C28" i="26"/>
  <c r="E29" i="18"/>
  <c r="E28" i="26" s="1"/>
  <c r="AN18" i="3"/>
  <c r="R21" i="6"/>
  <c r="Q22" i="6"/>
  <c r="E105" i="3"/>
  <c r="G105" i="3" s="1"/>
  <c r="AS105" i="3" s="1"/>
  <c r="T20" i="6"/>
  <c r="R20" i="14"/>
  <c r="R19" i="14"/>
  <c r="AC103" i="3"/>
  <c r="AE103" i="3" s="1"/>
  <c r="BA103" i="3" s="1"/>
  <c r="T18" i="14"/>
  <c r="AN31" i="3" l="1"/>
  <c r="BI84" i="3"/>
  <c r="H15" i="3"/>
  <c r="J15" i="3" s="1"/>
  <c r="AT15" i="3" s="1"/>
  <c r="T21" i="7"/>
  <c r="R22" i="7"/>
  <c r="R23" i="7"/>
  <c r="BG84" i="3"/>
  <c r="BJ84" i="3"/>
  <c r="AN57" i="3"/>
  <c r="R21" i="13"/>
  <c r="R22" i="13"/>
  <c r="T20" i="13"/>
  <c r="Z20" i="3"/>
  <c r="AB20" i="3" s="1"/>
  <c r="AZ20" i="3" s="1"/>
  <c r="BH12" i="3"/>
  <c r="BJ12" i="3"/>
  <c r="BF12" i="3"/>
  <c r="BI12" i="3"/>
  <c r="BE12" i="3"/>
  <c r="BG12" i="3"/>
  <c r="K63" i="3"/>
  <c r="M63" i="3" s="1"/>
  <c r="AU63" i="3" s="1"/>
  <c r="T21" i="8"/>
  <c r="BF84" i="3"/>
  <c r="BE84" i="3"/>
  <c r="AN4" i="3"/>
  <c r="E108" i="19"/>
  <c r="H53" i="30" s="1"/>
  <c r="C108" i="19"/>
  <c r="G53" i="30" s="1"/>
  <c r="F53" i="30"/>
  <c r="C99" i="19"/>
  <c r="G44" i="30" s="1"/>
  <c r="F44" i="30"/>
  <c r="E99" i="19"/>
  <c r="H44" i="30" s="1"/>
  <c r="E55" i="19"/>
  <c r="C54" i="30" s="1"/>
  <c r="A54" i="30"/>
  <c r="C55" i="19"/>
  <c r="B54" i="30" s="1"/>
  <c r="E52" i="19"/>
  <c r="C51" i="30" s="1"/>
  <c r="A51" i="30"/>
  <c r="C52" i="19"/>
  <c r="B51" i="30" s="1"/>
  <c r="E33" i="19"/>
  <c r="C32" i="30" s="1"/>
  <c r="C33" i="19"/>
  <c r="B32" i="30" s="1"/>
  <c r="A32" i="30"/>
  <c r="C20" i="19"/>
  <c r="B19" i="30" s="1"/>
  <c r="A19" i="30"/>
  <c r="E20" i="19"/>
  <c r="C19" i="30" s="1"/>
  <c r="E87" i="19"/>
  <c r="H32" i="30" s="1"/>
  <c r="F32" i="30"/>
  <c r="C87" i="19"/>
  <c r="G32" i="30" s="1"/>
  <c r="C10" i="19"/>
  <c r="B9" i="30" s="1"/>
  <c r="A9" i="30"/>
  <c r="E10" i="19"/>
  <c r="C9" i="30" s="1"/>
  <c r="F7" i="30"/>
  <c r="E62" i="19"/>
  <c r="H7" i="30" s="1"/>
  <c r="C62" i="19"/>
  <c r="G7" i="30" s="1"/>
  <c r="E79" i="19"/>
  <c r="H24" i="30" s="1"/>
  <c r="C79" i="19"/>
  <c r="G24" i="30" s="1"/>
  <c r="F24" i="30"/>
  <c r="A28" i="30"/>
  <c r="E29" i="19"/>
  <c r="C28" i="30" s="1"/>
  <c r="C29" i="19"/>
  <c r="B28" i="30" s="1"/>
  <c r="C85" i="19"/>
  <c r="G30" i="30" s="1"/>
  <c r="E85" i="19"/>
  <c r="H30" i="30" s="1"/>
  <c r="F30" i="30"/>
  <c r="C50" i="19"/>
  <c r="B49" i="30" s="1"/>
  <c r="A49" i="30"/>
  <c r="E50" i="19"/>
  <c r="C49" i="30" s="1"/>
  <c r="E4" i="19"/>
  <c r="C3" i="30" s="1"/>
  <c r="C4" i="19"/>
  <c r="B3" i="30" s="1"/>
  <c r="A3" i="30"/>
  <c r="A47" i="30"/>
  <c r="E48" i="19"/>
  <c r="C47" i="30" s="1"/>
  <c r="C48" i="19"/>
  <c r="B47" i="30" s="1"/>
  <c r="C106" i="19"/>
  <c r="G51" i="30" s="1"/>
  <c r="F51" i="30"/>
  <c r="E106" i="19"/>
  <c r="H51" i="30" s="1"/>
  <c r="E14" i="19"/>
  <c r="C13" i="30" s="1"/>
  <c r="A13" i="30"/>
  <c r="C14" i="19"/>
  <c r="B13" i="30" s="1"/>
  <c r="E26" i="19"/>
  <c r="C25" i="30" s="1"/>
  <c r="C26" i="19"/>
  <c r="B25" i="30" s="1"/>
  <c r="A25" i="30"/>
  <c r="F4" i="30"/>
  <c r="C59" i="19"/>
  <c r="G4" i="30" s="1"/>
  <c r="E59" i="19"/>
  <c r="H4" i="30" s="1"/>
  <c r="C54" i="19"/>
  <c r="B53" i="30" s="1"/>
  <c r="E54" i="19"/>
  <c r="C53" i="30" s="1"/>
  <c r="A53" i="30"/>
  <c r="C104" i="19"/>
  <c r="G49" i="30" s="1"/>
  <c r="F49" i="30"/>
  <c r="E104" i="19"/>
  <c r="H49" i="30" s="1"/>
  <c r="F9" i="30"/>
  <c r="C64" i="19"/>
  <c r="G9" i="30" s="1"/>
  <c r="E64" i="19"/>
  <c r="H9" i="30" s="1"/>
  <c r="C65" i="19"/>
  <c r="G10" i="30" s="1"/>
  <c r="E65" i="19"/>
  <c r="H10" i="30" s="1"/>
  <c r="F10" i="30"/>
  <c r="C83" i="19"/>
  <c r="G28" i="30" s="1"/>
  <c r="E83" i="19"/>
  <c r="H28" i="30" s="1"/>
  <c r="F28" i="30"/>
  <c r="F3" i="30"/>
  <c r="C58" i="19"/>
  <c r="G3" i="30" s="1"/>
  <c r="E58" i="19"/>
  <c r="H3" i="30" s="1"/>
  <c r="A22" i="30"/>
  <c r="C23" i="19"/>
  <c r="B22" i="30" s="1"/>
  <c r="E23" i="19"/>
  <c r="C22" i="30" s="1"/>
  <c r="F29" i="30"/>
  <c r="C84" i="19"/>
  <c r="G29" i="30" s="1"/>
  <c r="E84" i="19"/>
  <c r="H29" i="30" s="1"/>
  <c r="E69" i="19"/>
  <c r="H14" i="30" s="1"/>
  <c r="C69" i="19"/>
  <c r="G14" i="30" s="1"/>
  <c r="F14" i="30"/>
  <c r="C19" i="19"/>
  <c r="B18" i="30" s="1"/>
  <c r="A18" i="30"/>
  <c r="E19" i="19"/>
  <c r="C18" i="30" s="1"/>
  <c r="A36" i="30"/>
  <c r="C37" i="19"/>
  <c r="B36" i="30" s="1"/>
  <c r="E37" i="19"/>
  <c r="C36" i="30" s="1"/>
  <c r="A17" i="30"/>
  <c r="E18" i="19"/>
  <c r="C17" i="30" s="1"/>
  <c r="C18" i="19"/>
  <c r="B17" i="30" s="1"/>
  <c r="E21" i="19"/>
  <c r="C20" i="30" s="1"/>
  <c r="C21" i="19"/>
  <c r="B20" i="30" s="1"/>
  <c r="A20" i="30"/>
  <c r="A10" i="30"/>
  <c r="C11" i="19"/>
  <c r="B10" i="30" s="1"/>
  <c r="E11" i="19"/>
  <c r="C10" i="30" s="1"/>
  <c r="A21" i="30"/>
  <c r="E22" i="19"/>
  <c r="C21" i="30" s="1"/>
  <c r="C22" i="19"/>
  <c r="B21" i="30" s="1"/>
  <c r="A5" i="30"/>
  <c r="E6" i="19"/>
  <c r="C5" i="30" s="1"/>
  <c r="C6" i="19"/>
  <c r="B5" i="30" s="1"/>
  <c r="E42" i="19"/>
  <c r="C41" i="30" s="1"/>
  <c r="A41" i="30"/>
  <c r="C42" i="19"/>
  <c r="B41" i="30" s="1"/>
  <c r="F54" i="30"/>
  <c r="E109" i="19"/>
  <c r="H54" i="30" s="1"/>
  <c r="C109" i="19"/>
  <c r="G54" i="30" s="1"/>
  <c r="E15" i="19"/>
  <c r="C14" i="30" s="1"/>
  <c r="A14" i="30"/>
  <c r="C15" i="19"/>
  <c r="B14" i="30" s="1"/>
  <c r="A37" i="30"/>
  <c r="E38" i="19"/>
  <c r="C37" i="30" s="1"/>
  <c r="C38" i="19"/>
  <c r="B37" i="30" s="1"/>
  <c r="C97" i="19"/>
  <c r="G42" i="30" s="1"/>
  <c r="F42" i="30"/>
  <c r="E97" i="19"/>
  <c r="H42" i="30" s="1"/>
  <c r="E39" i="19"/>
  <c r="C38" i="30" s="1"/>
  <c r="A38" i="30"/>
  <c r="C39" i="19"/>
  <c r="B38" i="30" s="1"/>
  <c r="E77" i="19"/>
  <c r="H22" i="30" s="1"/>
  <c r="F22" i="30"/>
  <c r="C77" i="19"/>
  <c r="G22" i="30" s="1"/>
  <c r="E28" i="19"/>
  <c r="C27" i="30" s="1"/>
  <c r="A27" i="30"/>
  <c r="C28" i="19"/>
  <c r="B27" i="30" s="1"/>
  <c r="C47" i="19"/>
  <c r="B46" i="30" s="1"/>
  <c r="E47" i="19"/>
  <c r="C46" i="30" s="1"/>
  <c r="A46" i="30"/>
  <c r="C27" i="19"/>
  <c r="B26" i="30" s="1"/>
  <c r="E27" i="19"/>
  <c r="C26" i="30" s="1"/>
  <c r="A26" i="30"/>
  <c r="E7" i="19"/>
  <c r="C6" i="30" s="1"/>
  <c r="A6" i="30"/>
  <c r="C7" i="19"/>
  <c r="B6" i="30" s="1"/>
  <c r="F33" i="30"/>
  <c r="E88" i="19"/>
  <c r="H33" i="30" s="1"/>
  <c r="C88" i="19"/>
  <c r="G33" i="30" s="1"/>
  <c r="F36" i="30"/>
  <c r="E91" i="19"/>
  <c r="H36" i="30" s="1"/>
  <c r="C91" i="19"/>
  <c r="G36" i="30" s="1"/>
  <c r="A33" i="30"/>
  <c r="C34" i="19"/>
  <c r="B33" i="30" s="1"/>
  <c r="E34" i="19"/>
  <c r="C33" i="30" s="1"/>
  <c r="A43" i="30"/>
  <c r="E44" i="19"/>
  <c r="C43" i="30" s="1"/>
  <c r="C44" i="19"/>
  <c r="B43" i="30" s="1"/>
  <c r="E82" i="19"/>
  <c r="H27" i="30" s="1"/>
  <c r="F27" i="30"/>
  <c r="C82" i="19"/>
  <c r="G27" i="30" s="1"/>
  <c r="C86" i="19"/>
  <c r="G31" i="30" s="1"/>
  <c r="E86" i="19"/>
  <c r="H31" i="30" s="1"/>
  <c r="F31" i="30"/>
  <c r="C16" i="19"/>
  <c r="B15" i="30" s="1"/>
  <c r="A15" i="30"/>
  <c r="E16" i="19"/>
  <c r="C15" i="30" s="1"/>
  <c r="F46" i="30"/>
  <c r="E101" i="19"/>
  <c r="H46" i="30" s="1"/>
  <c r="C101" i="19"/>
  <c r="G46" i="30" s="1"/>
  <c r="E89" i="19"/>
  <c r="H34" i="30" s="1"/>
  <c r="C89" i="19"/>
  <c r="G34" i="30" s="1"/>
  <c r="F34" i="30"/>
  <c r="E74" i="19"/>
  <c r="H19" i="30" s="1"/>
  <c r="C74" i="19"/>
  <c r="G19" i="30" s="1"/>
  <c r="F19" i="30"/>
  <c r="C102" i="19"/>
  <c r="G47" i="30" s="1"/>
  <c r="E102" i="19"/>
  <c r="H47" i="30" s="1"/>
  <c r="F47" i="30"/>
  <c r="C92" i="19"/>
  <c r="G37" i="30" s="1"/>
  <c r="F37" i="30"/>
  <c r="E92" i="19"/>
  <c r="H37" i="30" s="1"/>
  <c r="A30" i="30"/>
  <c r="E31" i="19"/>
  <c r="C30" i="30" s="1"/>
  <c r="C31" i="19"/>
  <c r="B30" i="30" s="1"/>
  <c r="E80" i="19"/>
  <c r="H25" i="30" s="1"/>
  <c r="F25" i="30"/>
  <c r="C80" i="19"/>
  <c r="G25" i="30" s="1"/>
  <c r="C78" i="19"/>
  <c r="G23" i="30" s="1"/>
  <c r="E78" i="19"/>
  <c r="H23" i="30" s="1"/>
  <c r="F23" i="30"/>
  <c r="C41" i="19"/>
  <c r="B40" i="30" s="1"/>
  <c r="A40" i="30"/>
  <c r="E41" i="19"/>
  <c r="C40" i="30" s="1"/>
  <c r="C35" i="19"/>
  <c r="B34" i="30" s="1"/>
  <c r="A34" i="30"/>
  <c r="E35" i="19"/>
  <c r="C34" i="30" s="1"/>
  <c r="E30" i="19"/>
  <c r="C29" i="30" s="1"/>
  <c r="C30" i="19"/>
  <c r="B29" i="30" s="1"/>
  <c r="A29" i="30"/>
  <c r="F35" i="30"/>
  <c r="C90" i="19"/>
  <c r="G35" i="30" s="1"/>
  <c r="E90" i="19"/>
  <c r="H35" i="30" s="1"/>
  <c r="C5" i="19"/>
  <c r="B4" i="30" s="1"/>
  <c r="E5" i="19"/>
  <c r="C4" i="30" s="1"/>
  <c r="A4" i="30"/>
  <c r="C40" i="19"/>
  <c r="B39" i="30" s="1"/>
  <c r="E40" i="19"/>
  <c r="C39" i="30" s="1"/>
  <c r="A39" i="30"/>
  <c r="F5" i="30"/>
  <c r="E60" i="19"/>
  <c r="H5" i="30" s="1"/>
  <c r="C60" i="19"/>
  <c r="G5" i="30" s="1"/>
  <c r="E111" i="19"/>
  <c r="C111" i="19"/>
  <c r="F17" i="30"/>
  <c r="E72" i="19"/>
  <c r="H17" i="30" s="1"/>
  <c r="C72" i="19"/>
  <c r="G17" i="30" s="1"/>
  <c r="F13" i="30"/>
  <c r="E68" i="19"/>
  <c r="H13" i="30" s="1"/>
  <c r="C68" i="19"/>
  <c r="G13" i="30" s="1"/>
  <c r="C70" i="19"/>
  <c r="G15" i="30" s="1"/>
  <c r="E70" i="19"/>
  <c r="H15" i="30" s="1"/>
  <c r="F15" i="30"/>
  <c r="F38" i="30"/>
  <c r="C93" i="19"/>
  <c r="G38" i="30" s="1"/>
  <c r="E93" i="19"/>
  <c r="H38" i="30" s="1"/>
  <c r="F52" i="30"/>
  <c r="C107" i="19"/>
  <c r="G52" i="30" s="1"/>
  <c r="E107" i="19"/>
  <c r="H52" i="30" s="1"/>
  <c r="C76" i="19"/>
  <c r="G21" i="30" s="1"/>
  <c r="F21" i="30"/>
  <c r="E76" i="19"/>
  <c r="H21" i="30" s="1"/>
  <c r="C36" i="19"/>
  <c r="B35" i="30" s="1"/>
  <c r="E36" i="19"/>
  <c r="C35" i="30" s="1"/>
  <c r="A35" i="30"/>
  <c r="R21" i="2"/>
  <c r="R22" i="2"/>
  <c r="F40" i="30"/>
  <c r="C95" i="19"/>
  <c r="G40" i="30" s="1"/>
  <c r="E95" i="19"/>
  <c r="H40" i="30" s="1"/>
  <c r="E100" i="19"/>
  <c r="H45" i="30" s="1"/>
  <c r="F45" i="30"/>
  <c r="C100" i="19"/>
  <c r="G45" i="30" s="1"/>
  <c r="C13" i="19"/>
  <c r="B12" i="30" s="1"/>
  <c r="E13" i="19"/>
  <c r="C12" i="30" s="1"/>
  <c r="A12" i="30"/>
  <c r="E8" i="19"/>
  <c r="C7" i="30" s="1"/>
  <c r="C8" i="19"/>
  <c r="B7" i="30" s="1"/>
  <c r="A7" i="30"/>
  <c r="C24" i="19"/>
  <c r="B23" i="30" s="1"/>
  <c r="E24" i="19"/>
  <c r="C23" i="30" s="1"/>
  <c r="A23" i="30"/>
  <c r="A24" i="30"/>
  <c r="C25" i="19"/>
  <c r="B24" i="30" s="1"/>
  <c r="E25" i="19"/>
  <c r="C24" i="30" s="1"/>
  <c r="C66" i="19"/>
  <c r="G11" i="30" s="1"/>
  <c r="F11" i="30"/>
  <c r="E66" i="19"/>
  <c r="H11" i="30" s="1"/>
  <c r="E57" i="19"/>
  <c r="C56" i="30" s="1"/>
  <c r="C57" i="19"/>
  <c r="B56" i="30" s="1"/>
  <c r="A56" i="30"/>
  <c r="C96" i="19"/>
  <c r="G41" i="30" s="1"/>
  <c r="F41" i="30"/>
  <c r="E96" i="19"/>
  <c r="H41" i="30" s="1"/>
  <c r="F20" i="30"/>
  <c r="C75" i="19"/>
  <c r="G20" i="30" s="1"/>
  <c r="E75" i="19"/>
  <c r="H20" i="30" s="1"/>
  <c r="C81" i="19"/>
  <c r="G26" i="30" s="1"/>
  <c r="F26" i="30"/>
  <c r="E81" i="19"/>
  <c r="H26" i="30" s="1"/>
  <c r="E12" i="19"/>
  <c r="C11" i="30" s="1"/>
  <c r="A11" i="30"/>
  <c r="C12" i="19"/>
  <c r="B11" i="30" s="1"/>
  <c r="C63" i="19"/>
  <c r="G8" i="30" s="1"/>
  <c r="E63" i="19"/>
  <c r="H8" i="30" s="1"/>
  <c r="F8" i="30"/>
  <c r="C53" i="19"/>
  <c r="B52" i="30" s="1"/>
  <c r="A52" i="30"/>
  <c r="E53" i="19"/>
  <c r="C52" i="30" s="1"/>
  <c r="F50" i="30"/>
  <c r="C105" i="19"/>
  <c r="G50" i="30" s="1"/>
  <c r="E105" i="19"/>
  <c r="H50" i="30" s="1"/>
  <c r="C110" i="19"/>
  <c r="G55" i="30" s="1"/>
  <c r="F55" i="30"/>
  <c r="E110" i="19"/>
  <c r="H55" i="30" s="1"/>
  <c r="E94" i="19"/>
  <c r="H39" i="30" s="1"/>
  <c r="C94" i="19"/>
  <c r="G39" i="30" s="1"/>
  <c r="F39" i="30"/>
  <c r="E98" i="19"/>
  <c r="H43" i="30" s="1"/>
  <c r="F43" i="30"/>
  <c r="C98" i="19"/>
  <c r="G43" i="30" s="1"/>
  <c r="C43" i="19"/>
  <c r="B42" i="30" s="1"/>
  <c r="E43" i="19"/>
  <c r="C42" i="30" s="1"/>
  <c r="A42" i="30"/>
  <c r="E67" i="19"/>
  <c r="H12" i="30" s="1"/>
  <c r="F12" i="30"/>
  <c r="C67" i="19"/>
  <c r="G12" i="30" s="1"/>
  <c r="C9" i="19"/>
  <c r="B8" i="30" s="1"/>
  <c r="A8" i="30"/>
  <c r="E9" i="19"/>
  <c r="C8" i="30" s="1"/>
  <c r="C17" i="19"/>
  <c r="B16" i="30" s="1"/>
  <c r="E17" i="19"/>
  <c r="C16" i="30" s="1"/>
  <c r="A16" i="30"/>
  <c r="C61" i="19"/>
  <c r="G6" i="30" s="1"/>
  <c r="F6" i="30"/>
  <c r="E61" i="19"/>
  <c r="H6" i="30" s="1"/>
  <c r="C56" i="19"/>
  <c r="B55" i="30" s="1"/>
  <c r="A55" i="30"/>
  <c r="E56" i="19"/>
  <c r="C55" i="30" s="1"/>
  <c r="C51" i="19"/>
  <c r="B50" i="30" s="1"/>
  <c r="E51" i="19"/>
  <c r="C50" i="30" s="1"/>
  <c r="A50" i="30"/>
  <c r="F16" i="30"/>
  <c r="E71" i="19"/>
  <c r="H16" i="30" s="1"/>
  <c r="C71" i="19"/>
  <c r="G16" i="30" s="1"/>
  <c r="C103" i="19"/>
  <c r="G48" i="30" s="1"/>
  <c r="E103" i="19"/>
  <c r="H48" i="30" s="1"/>
  <c r="F48" i="30"/>
  <c r="E73" i="19"/>
  <c r="H18" i="30" s="1"/>
  <c r="F18" i="30"/>
  <c r="C73" i="19"/>
  <c r="G18" i="30" s="1"/>
  <c r="A44" i="30"/>
  <c r="C45" i="19"/>
  <c r="B44" i="30" s="1"/>
  <c r="E45" i="19"/>
  <c r="C44" i="30" s="1"/>
  <c r="E49" i="19"/>
  <c r="C48" i="30" s="1"/>
  <c r="A48" i="30"/>
  <c r="C49" i="19"/>
  <c r="B48" i="30" s="1"/>
  <c r="A31" i="30"/>
  <c r="E32" i="19"/>
  <c r="C31" i="30" s="1"/>
  <c r="C32" i="19"/>
  <c r="B31" i="30" s="1"/>
  <c r="C46" i="19"/>
  <c r="B45" i="30" s="1"/>
  <c r="E46" i="19"/>
  <c r="C45" i="30" s="1"/>
  <c r="A45" i="30"/>
  <c r="T20" i="2"/>
  <c r="B47" i="3"/>
  <c r="D47" i="3" s="1"/>
  <c r="AR47" i="3" s="1"/>
  <c r="BF105" i="3"/>
  <c r="BH105" i="3"/>
  <c r="BG105" i="3"/>
  <c r="BJ105" i="3"/>
  <c r="BE105" i="3"/>
  <c r="BI105" i="3"/>
  <c r="R22" i="6"/>
  <c r="Q23" i="6"/>
  <c r="T21" i="6"/>
  <c r="E17" i="3"/>
  <c r="G17" i="3" s="1"/>
  <c r="AS17" i="3" s="1"/>
  <c r="BI103" i="3"/>
  <c r="BJ103" i="3"/>
  <c r="BE103" i="3"/>
  <c r="BH103" i="3"/>
  <c r="BF103" i="3"/>
  <c r="BG103" i="3"/>
  <c r="AC98" i="3"/>
  <c r="AE98" i="3" s="1"/>
  <c r="BA98" i="3" s="1"/>
  <c r="T19" i="14"/>
  <c r="H93" i="3" l="1"/>
  <c r="J93" i="3" s="1"/>
  <c r="AT93" i="3" s="1"/>
  <c r="T22" i="7"/>
  <c r="BJ15" i="3"/>
  <c r="BI15" i="3"/>
  <c r="BE15" i="3"/>
  <c r="BG15" i="3"/>
  <c r="BF15" i="3"/>
  <c r="BH15" i="3"/>
  <c r="AN84" i="3"/>
  <c r="Z34" i="3"/>
  <c r="AB34" i="3" s="1"/>
  <c r="AZ34" i="3" s="1"/>
  <c r="T21" i="13"/>
  <c r="BH20" i="3"/>
  <c r="BE20" i="3"/>
  <c r="BI20" i="3"/>
  <c r="BF20" i="3"/>
  <c r="BG20" i="3"/>
  <c r="BJ20" i="3"/>
  <c r="BG63" i="3"/>
  <c r="BI63" i="3"/>
  <c r="BF63" i="3"/>
  <c r="BJ63" i="3"/>
  <c r="BE63" i="3"/>
  <c r="BH63" i="3"/>
  <c r="AN12" i="3"/>
  <c r="BJ47" i="3"/>
  <c r="BI47" i="3"/>
  <c r="BE47" i="3"/>
  <c r="BH47" i="3"/>
  <c r="BF47" i="3"/>
  <c r="BG47" i="3"/>
  <c r="B106" i="3"/>
  <c r="D106" i="3" s="1"/>
  <c r="AR106" i="3" s="1"/>
  <c r="T21" i="2"/>
  <c r="AN103" i="3"/>
  <c r="AN105" i="3"/>
  <c r="Q24" i="6"/>
  <c r="R23" i="6"/>
  <c r="T22" i="6"/>
  <c r="E62" i="3"/>
  <c r="G62" i="3" s="1"/>
  <c r="AS62" i="3" s="1"/>
  <c r="BF17" i="3"/>
  <c r="BJ17" i="3"/>
  <c r="BH17" i="3"/>
  <c r="BE17" i="3"/>
  <c r="BI17" i="3"/>
  <c r="BG17" i="3"/>
  <c r="BJ98" i="3"/>
  <c r="BH98" i="3"/>
  <c r="BF98" i="3"/>
  <c r="BI98" i="3"/>
  <c r="BG98" i="3"/>
  <c r="BE98" i="3"/>
  <c r="AN15" i="3" l="1"/>
  <c r="BJ93" i="3"/>
  <c r="BI93" i="3"/>
  <c r="BH93" i="3"/>
  <c r="BE93" i="3"/>
  <c r="BF93" i="3"/>
  <c r="BG93" i="3"/>
  <c r="AN20" i="3"/>
  <c r="AN63" i="3"/>
  <c r="AN47" i="3"/>
  <c r="BF106" i="3"/>
  <c r="BI106" i="3"/>
  <c r="BJ106" i="3"/>
  <c r="BG106" i="3"/>
  <c r="BE106" i="3"/>
  <c r="BH106" i="3"/>
  <c r="T23" i="6"/>
  <c r="E33" i="3"/>
  <c r="G33" i="3" s="1"/>
  <c r="AS33" i="3" s="1"/>
  <c r="R24" i="6"/>
  <c r="Q25" i="6"/>
  <c r="AN98" i="3"/>
  <c r="AN17" i="3"/>
  <c r="BF62" i="3"/>
  <c r="BE62" i="3"/>
  <c r="BI62" i="3"/>
  <c r="BG62" i="3"/>
  <c r="BH62" i="3"/>
  <c r="BJ62" i="3"/>
  <c r="AN93" i="3" l="1"/>
  <c r="AN106" i="3"/>
  <c r="AN62" i="3"/>
  <c r="R25" i="6"/>
  <c r="Q26" i="6"/>
  <c r="T24" i="6"/>
  <c r="E30" i="3"/>
  <c r="G30" i="3" s="1"/>
  <c r="AS30" i="3" s="1"/>
  <c r="BJ33" i="3"/>
  <c r="BI33" i="3"/>
  <c r="BG33" i="3"/>
  <c r="BF33" i="3"/>
  <c r="BH33" i="3"/>
  <c r="BE33" i="3"/>
  <c r="R26" i="6" l="1"/>
  <c r="R27" i="6"/>
  <c r="AN33" i="3"/>
  <c r="T25" i="6"/>
  <c r="E34" i="3"/>
  <c r="G34" i="3" s="1"/>
  <c r="AS34" i="3" s="1"/>
  <c r="BJ30" i="3"/>
  <c r="BI30" i="3"/>
  <c r="BE30" i="3"/>
  <c r="BG30" i="3"/>
  <c r="BF30" i="3"/>
  <c r="BH30" i="3"/>
  <c r="AN30" i="3" l="1"/>
  <c r="BJ34" i="3"/>
  <c r="BG34" i="3"/>
  <c r="BI34" i="3"/>
  <c r="BF34" i="3"/>
  <c r="BH34" i="3"/>
  <c r="BE34" i="3"/>
  <c r="T26" i="6"/>
  <c r="E82" i="3"/>
  <c r="G82" i="3" s="1"/>
  <c r="AS82" i="3" s="1"/>
  <c r="BE82" i="3" l="1"/>
  <c r="BH82" i="3"/>
  <c r="BI82" i="3"/>
  <c r="BJ82" i="3"/>
  <c r="BF82" i="3"/>
  <c r="BG82" i="3"/>
  <c r="AN34" i="3"/>
  <c r="AN82" i="3" l="1"/>
  <c r="C171" i="17" s="1"/>
  <c r="G171" i="17" l="1"/>
  <c r="B171" i="17"/>
  <c r="J171" i="17"/>
  <c r="R171" i="17"/>
  <c r="L171" i="17"/>
  <c r="K171" i="17"/>
  <c r="F171" i="17"/>
  <c r="M171" i="17"/>
  <c r="Q171" i="17"/>
  <c r="I171" i="17"/>
  <c r="H171" i="17"/>
  <c r="P171" i="17"/>
  <c r="O171" i="17"/>
  <c r="N171" i="17"/>
  <c r="C93" i="17"/>
  <c r="C143" i="17"/>
  <c r="C169" i="17"/>
  <c r="C126" i="17"/>
  <c r="C123" i="17"/>
  <c r="C168" i="17"/>
  <c r="C36" i="17"/>
  <c r="C29" i="17"/>
  <c r="C164" i="17"/>
  <c r="C172" i="17"/>
  <c r="C26" i="17"/>
  <c r="C8" i="17"/>
  <c r="C151" i="17"/>
  <c r="C129" i="17"/>
  <c r="C118" i="17"/>
  <c r="C51" i="17"/>
  <c r="C113" i="17"/>
  <c r="C66" i="17"/>
  <c r="C134" i="17"/>
  <c r="C33" i="17"/>
  <c r="C42" i="17"/>
  <c r="C88" i="17"/>
  <c r="C94" i="17"/>
  <c r="C71" i="17"/>
  <c r="C104" i="17"/>
  <c r="C191" i="17"/>
  <c r="C140" i="17"/>
  <c r="C125" i="17"/>
  <c r="C22" i="17"/>
  <c r="C120" i="17"/>
  <c r="C150" i="17"/>
  <c r="C63" i="17"/>
  <c r="C32" i="17"/>
  <c r="C50" i="17"/>
  <c r="C165" i="17"/>
  <c r="C91" i="17"/>
  <c r="C19" i="17"/>
  <c r="C117" i="17"/>
  <c r="C108" i="17"/>
  <c r="C87" i="17"/>
  <c r="C74" i="17"/>
  <c r="C116" i="17"/>
  <c r="C18" i="17"/>
  <c r="C177" i="17"/>
  <c r="C188" i="17"/>
  <c r="C96" i="17"/>
  <c r="C131" i="17"/>
  <c r="C52" i="17"/>
  <c r="C75" i="17"/>
  <c r="C84" i="17"/>
  <c r="C14" i="17"/>
  <c r="C23" i="17"/>
  <c r="C78" i="17"/>
  <c r="C142" i="17"/>
  <c r="C48" i="17"/>
  <c r="C21" i="17"/>
  <c r="C156" i="17"/>
  <c r="C135" i="17"/>
  <c r="C130" i="17"/>
  <c r="C17" i="17"/>
  <c r="C45" i="17"/>
  <c r="C59" i="17"/>
  <c r="C49" i="17"/>
  <c r="C132" i="17"/>
  <c r="C76" i="17"/>
  <c r="C54" i="17"/>
  <c r="C77" i="17"/>
  <c r="C53" i="17"/>
  <c r="C121" i="17"/>
  <c r="C43" i="17"/>
  <c r="C12" i="17"/>
  <c r="C195" i="17"/>
  <c r="C186" i="17"/>
  <c r="C79" i="17"/>
  <c r="C175" i="17"/>
  <c r="C37" i="17"/>
  <c r="C115" i="17"/>
  <c r="C5" i="17"/>
  <c r="C149" i="17"/>
  <c r="C38" i="17"/>
  <c r="C103" i="17"/>
  <c r="C155" i="17"/>
  <c r="C110" i="17"/>
  <c r="C44" i="17"/>
  <c r="C138" i="17"/>
  <c r="C70" i="17"/>
  <c r="C41" i="17"/>
  <c r="C81" i="17"/>
  <c r="C35" i="17"/>
  <c r="C55" i="17"/>
  <c r="C147" i="17"/>
  <c r="C101" i="17"/>
  <c r="C100" i="17"/>
  <c r="C185" i="17"/>
  <c r="C187" i="17"/>
  <c r="C158" i="17"/>
  <c r="C86" i="17"/>
  <c r="C198" i="17"/>
  <c r="C73" i="17"/>
  <c r="C111" i="17"/>
  <c r="C176" i="17"/>
  <c r="C190" i="17"/>
  <c r="C89" i="17"/>
  <c r="C99" i="17"/>
  <c r="C92" i="17"/>
  <c r="C85" i="17"/>
  <c r="C80" i="17"/>
  <c r="C114" i="17"/>
  <c r="C193" i="17"/>
  <c r="C162" i="17"/>
  <c r="C9" i="17"/>
  <c r="C24" i="17"/>
  <c r="C102" i="17"/>
  <c r="C27" i="17"/>
  <c r="C82" i="17"/>
  <c r="C180" i="17"/>
  <c r="C145" i="17"/>
  <c r="C197" i="17"/>
  <c r="C57" i="17"/>
  <c r="C161" i="17"/>
  <c r="C61" i="17"/>
  <c r="C20" i="17"/>
  <c r="C97" i="17"/>
  <c r="C199" i="17"/>
  <c r="C181" i="17"/>
  <c r="C194" i="17"/>
  <c r="C148" i="17"/>
  <c r="C152" i="17"/>
  <c r="C11" i="17"/>
  <c r="C47" i="17"/>
  <c r="C28" i="17"/>
  <c r="C139" i="17"/>
  <c r="C124" i="17"/>
  <c r="C90" i="17"/>
  <c r="C119" i="17"/>
  <c r="C183" i="17"/>
  <c r="C62" i="17"/>
  <c r="C25" i="17"/>
  <c r="C178" i="17"/>
  <c r="C69" i="17"/>
  <c r="C106" i="17"/>
  <c r="C64" i="17"/>
  <c r="C40" i="17"/>
  <c r="C160" i="17"/>
  <c r="C4" i="17"/>
  <c r="C153" i="17"/>
  <c r="C200" i="17"/>
  <c r="C159" i="17"/>
  <c r="C30" i="17"/>
  <c r="C127" i="17"/>
  <c r="C95" i="17"/>
  <c r="C109" i="17"/>
  <c r="C196" i="17"/>
  <c r="C107" i="17"/>
  <c r="C163" i="17"/>
  <c r="C67" i="17"/>
  <c r="C173" i="17"/>
  <c r="C56" i="17"/>
  <c r="C192" i="17"/>
  <c r="C133" i="17"/>
  <c r="C179" i="17"/>
  <c r="C182" i="17"/>
  <c r="C167" i="17"/>
  <c r="C39" i="17"/>
  <c r="C137" i="17"/>
  <c r="C122" i="17"/>
  <c r="C166" i="17"/>
  <c r="C128" i="17"/>
  <c r="C144" i="17"/>
  <c r="C65" i="17"/>
  <c r="C58" i="17"/>
  <c r="C141" i="17"/>
  <c r="C16" i="17"/>
  <c r="C13" i="17"/>
  <c r="C136" i="17"/>
  <c r="C184" i="17"/>
  <c r="C34" i="17"/>
  <c r="C6" i="17"/>
  <c r="C83" i="17"/>
  <c r="C154" i="17"/>
  <c r="C105" i="17"/>
  <c r="C146" i="17"/>
  <c r="C157" i="17"/>
  <c r="C15" i="17"/>
  <c r="C170" i="17"/>
  <c r="C7" i="17"/>
  <c r="C60" i="17"/>
  <c r="C72" i="17"/>
  <c r="C46" i="17"/>
  <c r="C112" i="17"/>
  <c r="C174" i="17"/>
  <c r="C10" i="17"/>
  <c r="C31" i="17"/>
  <c r="C68" i="17"/>
  <c r="C98" i="17"/>
  <c r="C189" i="17"/>
  <c r="K10" i="17" l="1"/>
  <c r="N10" i="17"/>
  <c r="H10" i="17"/>
  <c r="F10" i="17"/>
  <c r="Q10" i="17"/>
  <c r="P10" i="17"/>
  <c r="I10" i="17"/>
  <c r="G10" i="17"/>
  <c r="R10" i="17"/>
  <c r="J10" i="17"/>
  <c r="O10" i="17"/>
  <c r="E10" i="17"/>
  <c r="L10" i="17"/>
  <c r="B10" i="17"/>
  <c r="M10" i="17"/>
  <c r="M98" i="17"/>
  <c r="J98" i="17"/>
  <c r="I98" i="17"/>
  <c r="O98" i="17"/>
  <c r="Q98" i="17"/>
  <c r="L98" i="17"/>
  <c r="P98" i="17"/>
  <c r="R98" i="17"/>
  <c r="B98" i="17"/>
  <c r="F98" i="17"/>
  <c r="G98" i="17"/>
  <c r="K98" i="17"/>
  <c r="N98" i="17"/>
  <c r="H98" i="17"/>
  <c r="M60" i="17"/>
  <c r="N60" i="17"/>
  <c r="K60" i="17"/>
  <c r="I60" i="17"/>
  <c r="F60" i="17"/>
  <c r="G60" i="17"/>
  <c r="E60" i="17"/>
  <c r="J60" i="17"/>
  <c r="R60" i="17"/>
  <c r="L60" i="17"/>
  <c r="H60" i="17"/>
  <c r="P60" i="17"/>
  <c r="O60" i="17"/>
  <c r="Q60" i="17"/>
  <c r="B60" i="17"/>
  <c r="Q83" i="17"/>
  <c r="B83" i="17"/>
  <c r="L83" i="17"/>
  <c r="I83" i="17"/>
  <c r="J83" i="17"/>
  <c r="N83" i="17"/>
  <c r="O83" i="17"/>
  <c r="F83" i="17"/>
  <c r="K83" i="17"/>
  <c r="P83" i="17"/>
  <c r="M83" i="17"/>
  <c r="R83" i="17"/>
  <c r="H83" i="17"/>
  <c r="G83" i="17"/>
  <c r="E58" i="17"/>
  <c r="P58" i="17"/>
  <c r="R58" i="17"/>
  <c r="N58" i="17"/>
  <c r="H58" i="17"/>
  <c r="Q58" i="17"/>
  <c r="M58" i="17"/>
  <c r="B58" i="17"/>
  <c r="O58" i="17"/>
  <c r="F58" i="17"/>
  <c r="I58" i="17"/>
  <c r="J58" i="17"/>
  <c r="K58" i="17"/>
  <c r="G58" i="17"/>
  <c r="L58" i="17"/>
  <c r="M167" i="17"/>
  <c r="H167" i="17"/>
  <c r="F167" i="17"/>
  <c r="O167" i="17"/>
  <c r="N167" i="17"/>
  <c r="B167" i="17"/>
  <c r="K167" i="17"/>
  <c r="P167" i="17"/>
  <c r="R167" i="17"/>
  <c r="Q167" i="17"/>
  <c r="G167" i="17"/>
  <c r="J167" i="17"/>
  <c r="I167" i="17"/>
  <c r="L167" i="17"/>
  <c r="L192" i="17"/>
  <c r="N192" i="17"/>
  <c r="F192" i="17"/>
  <c r="P192" i="17"/>
  <c r="O192" i="17"/>
  <c r="Q192" i="17"/>
  <c r="R192" i="17"/>
  <c r="B192" i="17"/>
  <c r="M192" i="17"/>
  <c r="J192" i="17"/>
  <c r="G192" i="17"/>
  <c r="I192" i="17"/>
  <c r="H192" i="17"/>
  <c r="K192" i="17"/>
  <c r="B163" i="17"/>
  <c r="L163" i="17"/>
  <c r="N163" i="17"/>
  <c r="H163" i="17"/>
  <c r="K163" i="17"/>
  <c r="P163" i="17"/>
  <c r="O163" i="17"/>
  <c r="M163" i="17"/>
  <c r="I163" i="17"/>
  <c r="J163" i="17"/>
  <c r="R163" i="17"/>
  <c r="G163" i="17"/>
  <c r="Q163" i="17"/>
  <c r="F163" i="17"/>
  <c r="Q95" i="17"/>
  <c r="K95" i="17"/>
  <c r="M95" i="17"/>
  <c r="F95" i="17"/>
  <c r="I95" i="17"/>
  <c r="B95" i="17"/>
  <c r="L95" i="17"/>
  <c r="H95" i="17"/>
  <c r="R95" i="17"/>
  <c r="N95" i="17"/>
  <c r="J95" i="17"/>
  <c r="P95" i="17"/>
  <c r="O95" i="17"/>
  <c r="G95" i="17"/>
  <c r="L200" i="17"/>
  <c r="Q200" i="17"/>
  <c r="G200" i="17"/>
  <c r="P200" i="17"/>
  <c r="J200" i="17"/>
  <c r="H200" i="17"/>
  <c r="R200" i="17"/>
  <c r="I200" i="17"/>
  <c r="B200" i="17"/>
  <c r="F200" i="17"/>
  <c r="O200" i="17"/>
  <c r="K200" i="17"/>
  <c r="N200" i="17"/>
  <c r="M200" i="17"/>
  <c r="R68" i="17"/>
  <c r="L68" i="17"/>
  <c r="G68" i="17"/>
  <c r="O68" i="17"/>
  <c r="P68" i="17"/>
  <c r="E68" i="17"/>
  <c r="N68" i="17"/>
  <c r="H68" i="17"/>
  <c r="Q68" i="17"/>
  <c r="K68" i="17"/>
  <c r="F68" i="17"/>
  <c r="I68" i="17"/>
  <c r="J68" i="17"/>
  <c r="M68" i="17"/>
  <c r="B68" i="17"/>
  <c r="O112" i="17"/>
  <c r="R112" i="17"/>
  <c r="N112" i="17"/>
  <c r="H112" i="17"/>
  <c r="K112" i="17"/>
  <c r="M112" i="17"/>
  <c r="Q112" i="17"/>
  <c r="J112" i="17"/>
  <c r="P112" i="17"/>
  <c r="F112" i="17"/>
  <c r="G112" i="17"/>
  <c r="I112" i="17"/>
  <c r="B112" i="17"/>
  <c r="L112" i="17"/>
  <c r="Q7" i="17"/>
  <c r="I7" i="17"/>
  <c r="E7" i="17"/>
  <c r="H7" i="17"/>
  <c r="K7" i="17"/>
  <c r="R7" i="17"/>
  <c r="O7" i="17"/>
  <c r="F7" i="17"/>
  <c r="J7" i="17"/>
  <c r="B7" i="17"/>
  <c r="N7" i="17"/>
  <c r="L7" i="17"/>
  <c r="G7" i="17"/>
  <c r="M7" i="17"/>
  <c r="P7" i="17"/>
  <c r="K146" i="17"/>
  <c r="N146" i="17"/>
  <c r="J146" i="17"/>
  <c r="H146" i="17"/>
  <c r="R146" i="17"/>
  <c r="I146" i="17"/>
  <c r="G146" i="17"/>
  <c r="Q146" i="17"/>
  <c r="P146" i="17"/>
  <c r="F146" i="17"/>
  <c r="O146" i="17"/>
  <c r="M146" i="17"/>
  <c r="B146" i="17"/>
  <c r="L146" i="17"/>
  <c r="H6" i="17"/>
  <c r="E6" i="17"/>
  <c r="O6" i="17"/>
  <c r="P6" i="17"/>
  <c r="Q6" i="17"/>
  <c r="L6" i="17"/>
  <c r="B6" i="17"/>
  <c r="R6" i="17"/>
  <c r="F6" i="17"/>
  <c r="I6" i="17"/>
  <c r="J6" i="17"/>
  <c r="K6" i="17"/>
  <c r="M6" i="17"/>
  <c r="N6" i="17"/>
  <c r="G6" i="17"/>
  <c r="E13" i="17"/>
  <c r="J13" i="17"/>
  <c r="F13" i="17"/>
  <c r="H13" i="17"/>
  <c r="L13" i="17"/>
  <c r="K13" i="17"/>
  <c r="O13" i="17"/>
  <c r="I13" i="17"/>
  <c r="R13" i="17"/>
  <c r="M13" i="17"/>
  <c r="N13" i="17"/>
  <c r="P13" i="17"/>
  <c r="B13" i="17"/>
  <c r="G13" i="17"/>
  <c r="Q13" i="17"/>
  <c r="J65" i="17"/>
  <c r="R65" i="17"/>
  <c r="K65" i="17"/>
  <c r="I65" i="17"/>
  <c r="E65" i="17"/>
  <c r="B65" i="17"/>
  <c r="M65" i="17"/>
  <c r="G65" i="17"/>
  <c r="P65" i="17"/>
  <c r="N65" i="17"/>
  <c r="H65" i="17"/>
  <c r="F65" i="17"/>
  <c r="O65" i="17"/>
  <c r="Q65" i="17"/>
  <c r="L65" i="17"/>
  <c r="I122" i="17"/>
  <c r="R122" i="17"/>
  <c r="O122" i="17"/>
  <c r="J122" i="17"/>
  <c r="B122" i="17"/>
  <c r="K122" i="17"/>
  <c r="F122" i="17"/>
  <c r="Q122" i="17"/>
  <c r="P122" i="17"/>
  <c r="H122" i="17"/>
  <c r="L122" i="17"/>
  <c r="M122" i="17"/>
  <c r="N122" i="17"/>
  <c r="G122" i="17"/>
  <c r="Q182" i="17"/>
  <c r="I182" i="17"/>
  <c r="L182" i="17"/>
  <c r="O182" i="17"/>
  <c r="B182" i="17"/>
  <c r="M182" i="17"/>
  <c r="P182" i="17"/>
  <c r="J182" i="17"/>
  <c r="G182" i="17"/>
  <c r="N182" i="17"/>
  <c r="F182" i="17"/>
  <c r="H182" i="17"/>
  <c r="R182" i="17"/>
  <c r="K182" i="17"/>
  <c r="Q56" i="17"/>
  <c r="G56" i="17"/>
  <c r="J56" i="17"/>
  <c r="O56" i="17"/>
  <c r="P56" i="17"/>
  <c r="N56" i="17"/>
  <c r="E56" i="17"/>
  <c r="I56" i="17"/>
  <c r="K56" i="17"/>
  <c r="M56" i="17"/>
  <c r="F56" i="17"/>
  <c r="B56" i="17"/>
  <c r="L56" i="17"/>
  <c r="R56" i="17"/>
  <c r="H56" i="17"/>
  <c r="N107" i="17"/>
  <c r="M107" i="17"/>
  <c r="P107" i="17"/>
  <c r="F107" i="17"/>
  <c r="B107" i="17"/>
  <c r="O107" i="17"/>
  <c r="H107" i="17"/>
  <c r="Q107" i="17"/>
  <c r="L107" i="17"/>
  <c r="K107" i="17"/>
  <c r="I107" i="17"/>
  <c r="G107" i="17"/>
  <c r="R107" i="17"/>
  <c r="J107" i="17"/>
  <c r="K127" i="17"/>
  <c r="M127" i="17"/>
  <c r="B127" i="17"/>
  <c r="Q127" i="17"/>
  <c r="L127" i="17"/>
  <c r="N127" i="17"/>
  <c r="P127" i="17"/>
  <c r="G127" i="17"/>
  <c r="F127" i="17"/>
  <c r="J127" i="17"/>
  <c r="I127" i="17"/>
  <c r="O127" i="17"/>
  <c r="H127" i="17"/>
  <c r="R127" i="17"/>
  <c r="Q153" i="17"/>
  <c r="N153" i="17"/>
  <c r="B153" i="17"/>
  <c r="I153" i="17"/>
  <c r="O153" i="17"/>
  <c r="K153" i="17"/>
  <c r="J153" i="17"/>
  <c r="L153" i="17"/>
  <c r="H153" i="17"/>
  <c r="M153" i="17"/>
  <c r="G153" i="17"/>
  <c r="P153" i="17"/>
  <c r="R153" i="17"/>
  <c r="F153" i="17"/>
  <c r="L64" i="17"/>
  <c r="J64" i="17"/>
  <c r="P64" i="17"/>
  <c r="G64" i="17"/>
  <c r="O64" i="17"/>
  <c r="N64" i="17"/>
  <c r="B64" i="17"/>
  <c r="M64" i="17"/>
  <c r="E64" i="17"/>
  <c r="Q64" i="17"/>
  <c r="F64" i="17"/>
  <c r="K64" i="17"/>
  <c r="H64" i="17"/>
  <c r="R64" i="17"/>
  <c r="I64" i="17"/>
  <c r="G25" i="17"/>
  <c r="P25" i="17"/>
  <c r="B25" i="17"/>
  <c r="Q25" i="17"/>
  <c r="I25" i="17"/>
  <c r="K25" i="17"/>
  <c r="R25" i="17"/>
  <c r="L25" i="17"/>
  <c r="M25" i="17"/>
  <c r="E25" i="17"/>
  <c r="N25" i="17"/>
  <c r="O25" i="17"/>
  <c r="H25" i="17"/>
  <c r="F25" i="17"/>
  <c r="J25" i="17"/>
  <c r="J90" i="17"/>
  <c r="G90" i="17"/>
  <c r="H90" i="17"/>
  <c r="B90" i="17"/>
  <c r="M90" i="17"/>
  <c r="F90" i="17"/>
  <c r="N90" i="17"/>
  <c r="Q90" i="17"/>
  <c r="R90" i="17"/>
  <c r="L90" i="17"/>
  <c r="I90" i="17"/>
  <c r="O90" i="17"/>
  <c r="P90" i="17"/>
  <c r="K90" i="17"/>
  <c r="L47" i="17"/>
  <c r="J47" i="17"/>
  <c r="K47" i="17"/>
  <c r="P47" i="17"/>
  <c r="N47" i="17"/>
  <c r="F47" i="17"/>
  <c r="B47" i="17"/>
  <c r="I47" i="17"/>
  <c r="O47" i="17"/>
  <c r="G47" i="17"/>
  <c r="H47" i="17"/>
  <c r="R47" i="17"/>
  <c r="Q47" i="17"/>
  <c r="M47" i="17"/>
  <c r="E47" i="17"/>
  <c r="L194" i="17"/>
  <c r="O194" i="17"/>
  <c r="J194" i="17"/>
  <c r="I194" i="17"/>
  <c r="M194" i="17"/>
  <c r="G194" i="17"/>
  <c r="N194" i="17"/>
  <c r="F194" i="17"/>
  <c r="R194" i="17"/>
  <c r="P194" i="17"/>
  <c r="H194" i="17"/>
  <c r="B194" i="17"/>
  <c r="K194" i="17"/>
  <c r="Q194" i="17"/>
  <c r="E20" i="17"/>
  <c r="R20" i="17"/>
  <c r="Q20" i="17"/>
  <c r="J20" i="17"/>
  <c r="K20" i="17"/>
  <c r="I20" i="17"/>
  <c r="O20" i="17"/>
  <c r="F20" i="17"/>
  <c r="M20" i="17"/>
  <c r="P20" i="17"/>
  <c r="N20" i="17"/>
  <c r="B20" i="17"/>
  <c r="H20" i="17"/>
  <c r="G20" i="17"/>
  <c r="L20" i="17"/>
  <c r="I197" i="17"/>
  <c r="N197" i="17"/>
  <c r="P197" i="17"/>
  <c r="L197" i="17"/>
  <c r="J197" i="17"/>
  <c r="M197" i="17"/>
  <c r="G197" i="17"/>
  <c r="K197" i="17"/>
  <c r="H197" i="17"/>
  <c r="F197" i="17"/>
  <c r="Q197" i="17"/>
  <c r="R197" i="17"/>
  <c r="B197" i="17"/>
  <c r="O197" i="17"/>
  <c r="H27" i="17"/>
  <c r="E27" i="17"/>
  <c r="J27" i="17"/>
  <c r="L27" i="17"/>
  <c r="M27" i="17"/>
  <c r="B27" i="17"/>
  <c r="N27" i="17"/>
  <c r="I27" i="17"/>
  <c r="R27" i="17"/>
  <c r="P27" i="17"/>
  <c r="G27" i="17"/>
  <c r="K27" i="17"/>
  <c r="O27" i="17"/>
  <c r="F27" i="17"/>
  <c r="Q27" i="17"/>
  <c r="P162" i="17"/>
  <c r="H162" i="17"/>
  <c r="J162" i="17"/>
  <c r="O162" i="17"/>
  <c r="N162" i="17"/>
  <c r="B162" i="17"/>
  <c r="I162" i="17"/>
  <c r="K162" i="17"/>
  <c r="M162" i="17"/>
  <c r="R162" i="17"/>
  <c r="Q162" i="17"/>
  <c r="L162" i="17"/>
  <c r="G162" i="17"/>
  <c r="F162" i="17"/>
  <c r="O85" i="17"/>
  <c r="K85" i="17"/>
  <c r="J85" i="17"/>
  <c r="L85" i="17"/>
  <c r="P85" i="17"/>
  <c r="F85" i="17"/>
  <c r="N85" i="17"/>
  <c r="M85" i="17"/>
  <c r="G85" i="17"/>
  <c r="R85" i="17"/>
  <c r="Q85" i="17"/>
  <c r="I85" i="17"/>
  <c r="H85" i="17"/>
  <c r="B85" i="17"/>
  <c r="O190" i="17"/>
  <c r="G190" i="17"/>
  <c r="L190" i="17"/>
  <c r="N190" i="17"/>
  <c r="H190" i="17"/>
  <c r="J190" i="17"/>
  <c r="P190" i="17"/>
  <c r="K190" i="17"/>
  <c r="I190" i="17"/>
  <c r="M190" i="17"/>
  <c r="Q190" i="17"/>
  <c r="F190" i="17"/>
  <c r="B190" i="17"/>
  <c r="R190" i="17"/>
  <c r="R198" i="17"/>
  <c r="H198" i="17"/>
  <c r="F198" i="17"/>
  <c r="B198" i="17"/>
  <c r="O198" i="17"/>
  <c r="Q198" i="17"/>
  <c r="P198" i="17"/>
  <c r="K198" i="17"/>
  <c r="I198" i="17"/>
  <c r="N198" i="17"/>
  <c r="G198" i="17"/>
  <c r="M198" i="17"/>
  <c r="J198" i="17"/>
  <c r="L198" i="17"/>
  <c r="N185" i="17"/>
  <c r="L185" i="17"/>
  <c r="K185" i="17"/>
  <c r="I185" i="17"/>
  <c r="H185" i="17"/>
  <c r="J185" i="17"/>
  <c r="B185" i="17"/>
  <c r="M185" i="17"/>
  <c r="P185" i="17"/>
  <c r="F185" i="17"/>
  <c r="O185" i="17"/>
  <c r="G185" i="17"/>
  <c r="R185" i="17"/>
  <c r="Q185" i="17"/>
  <c r="P55" i="17"/>
  <c r="L55" i="17"/>
  <c r="R55" i="17"/>
  <c r="E55" i="17"/>
  <c r="F55" i="17"/>
  <c r="B55" i="17"/>
  <c r="N55" i="17"/>
  <c r="H55" i="17"/>
  <c r="Q55" i="17"/>
  <c r="O55" i="17"/>
  <c r="J55" i="17"/>
  <c r="K55" i="17"/>
  <c r="I55" i="17"/>
  <c r="G55" i="17"/>
  <c r="M55" i="17"/>
  <c r="R70" i="17"/>
  <c r="J70" i="17"/>
  <c r="K70" i="17"/>
  <c r="O70" i="17"/>
  <c r="I70" i="17"/>
  <c r="Q70" i="17"/>
  <c r="L70" i="17"/>
  <c r="F70" i="17"/>
  <c r="P70" i="17"/>
  <c r="B70" i="17"/>
  <c r="E70" i="17"/>
  <c r="H70" i="17"/>
  <c r="N70" i="17"/>
  <c r="M70" i="17"/>
  <c r="G70" i="17"/>
  <c r="Q155" i="17"/>
  <c r="I155" i="17"/>
  <c r="J155" i="17"/>
  <c r="B155" i="17"/>
  <c r="N155" i="17"/>
  <c r="M155" i="17"/>
  <c r="F155" i="17"/>
  <c r="H155" i="17"/>
  <c r="P155" i="17"/>
  <c r="K155" i="17"/>
  <c r="G155" i="17"/>
  <c r="L155" i="17"/>
  <c r="O155" i="17"/>
  <c r="R155" i="17"/>
  <c r="R5" i="17"/>
  <c r="Q5" i="17"/>
  <c r="B5" i="17"/>
  <c r="O5" i="17"/>
  <c r="F5" i="17"/>
  <c r="L5" i="17"/>
  <c r="E5" i="17"/>
  <c r="H5" i="17"/>
  <c r="J5" i="17"/>
  <c r="N5" i="17"/>
  <c r="M5" i="17"/>
  <c r="G5" i="17"/>
  <c r="P5" i="17"/>
  <c r="K5" i="17"/>
  <c r="I5" i="17"/>
  <c r="J79" i="17"/>
  <c r="N79" i="17"/>
  <c r="R79" i="17"/>
  <c r="Q79" i="17"/>
  <c r="O79" i="17"/>
  <c r="B79" i="17"/>
  <c r="M79" i="17"/>
  <c r="H79" i="17"/>
  <c r="L79" i="17"/>
  <c r="F79" i="17"/>
  <c r="P79" i="17"/>
  <c r="I79" i="17"/>
  <c r="G79" i="17"/>
  <c r="K79" i="17"/>
  <c r="L43" i="17"/>
  <c r="M43" i="17"/>
  <c r="R43" i="17"/>
  <c r="O43" i="17"/>
  <c r="B43" i="17"/>
  <c r="N43" i="17"/>
  <c r="H43" i="17"/>
  <c r="E43" i="17"/>
  <c r="F43" i="17"/>
  <c r="G43" i="17"/>
  <c r="I43" i="17"/>
  <c r="P43" i="17"/>
  <c r="K43" i="17"/>
  <c r="J43" i="17"/>
  <c r="Q43" i="17"/>
  <c r="R54" i="17"/>
  <c r="N54" i="17"/>
  <c r="Q54" i="17"/>
  <c r="K54" i="17"/>
  <c r="O54" i="17"/>
  <c r="I54" i="17"/>
  <c r="J54" i="17"/>
  <c r="B54" i="17"/>
  <c r="H54" i="17"/>
  <c r="P54" i="17"/>
  <c r="L54" i="17"/>
  <c r="M54" i="17"/>
  <c r="G54" i="17"/>
  <c r="E54" i="17"/>
  <c r="F54" i="17"/>
  <c r="I59" i="17"/>
  <c r="Q59" i="17"/>
  <c r="F59" i="17"/>
  <c r="P59" i="17"/>
  <c r="O59" i="17"/>
  <c r="N59" i="17"/>
  <c r="E59" i="17"/>
  <c r="R59" i="17"/>
  <c r="J59" i="17"/>
  <c r="K59" i="17"/>
  <c r="M59" i="17"/>
  <c r="B59" i="17"/>
  <c r="G59" i="17"/>
  <c r="H59" i="17"/>
  <c r="L59" i="17"/>
  <c r="B135" i="17"/>
  <c r="L135" i="17"/>
  <c r="G135" i="17"/>
  <c r="I135" i="17"/>
  <c r="M135" i="17"/>
  <c r="R135" i="17"/>
  <c r="N135" i="17"/>
  <c r="P135" i="17"/>
  <c r="F135" i="17"/>
  <c r="J135" i="17"/>
  <c r="O135" i="17"/>
  <c r="K135" i="17"/>
  <c r="Q135" i="17"/>
  <c r="H135" i="17"/>
  <c r="R142" i="17"/>
  <c r="H142" i="17"/>
  <c r="N142" i="17"/>
  <c r="P142" i="17"/>
  <c r="F142" i="17"/>
  <c r="J142" i="17"/>
  <c r="Q142" i="17"/>
  <c r="B142" i="17"/>
  <c r="L142" i="17"/>
  <c r="G142" i="17"/>
  <c r="K142" i="17"/>
  <c r="O142" i="17"/>
  <c r="I142" i="17"/>
  <c r="M142" i="17"/>
  <c r="R84" i="17"/>
  <c r="N84" i="17"/>
  <c r="G84" i="17"/>
  <c r="P84" i="17"/>
  <c r="B84" i="17"/>
  <c r="M84" i="17"/>
  <c r="J84" i="17"/>
  <c r="H84" i="17"/>
  <c r="O84" i="17"/>
  <c r="K84" i="17"/>
  <c r="Q84" i="17"/>
  <c r="L84" i="17"/>
  <c r="I84" i="17"/>
  <c r="F84" i="17"/>
  <c r="P96" i="17"/>
  <c r="M96" i="17"/>
  <c r="Q96" i="17"/>
  <c r="I96" i="17"/>
  <c r="K96" i="17"/>
  <c r="L96" i="17"/>
  <c r="N96" i="17"/>
  <c r="B96" i="17"/>
  <c r="J96" i="17"/>
  <c r="F96" i="17"/>
  <c r="O96" i="17"/>
  <c r="H96" i="17"/>
  <c r="R96" i="17"/>
  <c r="G96" i="17"/>
  <c r="H116" i="17"/>
  <c r="K116" i="17"/>
  <c r="I116" i="17"/>
  <c r="G116" i="17"/>
  <c r="P116" i="17"/>
  <c r="Q116" i="17"/>
  <c r="M116" i="17"/>
  <c r="O116" i="17"/>
  <c r="N116" i="17"/>
  <c r="L116" i="17"/>
  <c r="R116" i="17"/>
  <c r="B116" i="17"/>
  <c r="F116" i="17"/>
  <c r="J116" i="17"/>
  <c r="L117" i="17"/>
  <c r="F117" i="17"/>
  <c r="M117" i="17"/>
  <c r="B117" i="17"/>
  <c r="P117" i="17"/>
  <c r="G117" i="17"/>
  <c r="K117" i="17"/>
  <c r="J117" i="17"/>
  <c r="R117" i="17"/>
  <c r="N117" i="17"/>
  <c r="H117" i="17"/>
  <c r="Q117" i="17"/>
  <c r="O117" i="17"/>
  <c r="I117" i="17"/>
  <c r="N50" i="17"/>
  <c r="E50" i="17"/>
  <c r="J50" i="17"/>
  <c r="F50" i="17"/>
  <c r="R50" i="17"/>
  <c r="G50" i="17"/>
  <c r="O50" i="17"/>
  <c r="K50" i="17"/>
  <c r="M50" i="17"/>
  <c r="B50" i="17"/>
  <c r="I50" i="17"/>
  <c r="L50" i="17"/>
  <c r="H50" i="17"/>
  <c r="P50" i="17"/>
  <c r="Q50" i="17"/>
  <c r="N120" i="17"/>
  <c r="O120" i="17"/>
  <c r="P120" i="17"/>
  <c r="Q120" i="17"/>
  <c r="F120" i="17"/>
  <c r="J120" i="17"/>
  <c r="L120" i="17"/>
  <c r="I120" i="17"/>
  <c r="K120" i="17"/>
  <c r="R120" i="17"/>
  <c r="M120" i="17"/>
  <c r="G120" i="17"/>
  <c r="H120" i="17"/>
  <c r="B120" i="17"/>
  <c r="P191" i="17"/>
  <c r="F191" i="17"/>
  <c r="L191" i="17"/>
  <c r="R191" i="17"/>
  <c r="B191" i="17"/>
  <c r="Q191" i="17"/>
  <c r="H191" i="17"/>
  <c r="I191" i="17"/>
  <c r="N191" i="17"/>
  <c r="J191" i="17"/>
  <c r="K191" i="17"/>
  <c r="M191" i="17"/>
  <c r="G191" i="17"/>
  <c r="O191" i="17"/>
  <c r="G88" i="17"/>
  <c r="Q88" i="17"/>
  <c r="R88" i="17"/>
  <c r="J88" i="17"/>
  <c r="L88" i="17"/>
  <c r="F88" i="17"/>
  <c r="P88" i="17"/>
  <c r="I88" i="17"/>
  <c r="B88" i="17"/>
  <c r="O88" i="17"/>
  <c r="H88" i="17"/>
  <c r="N88" i="17"/>
  <c r="M88" i="17"/>
  <c r="K88" i="17"/>
  <c r="H66" i="17"/>
  <c r="B66" i="17"/>
  <c r="P66" i="17"/>
  <c r="K66" i="17"/>
  <c r="E66" i="17"/>
  <c r="G66" i="17"/>
  <c r="I66" i="17"/>
  <c r="L66" i="17"/>
  <c r="J66" i="17"/>
  <c r="R66" i="17"/>
  <c r="F66" i="17"/>
  <c r="O66" i="17"/>
  <c r="M66" i="17"/>
  <c r="Q66" i="17"/>
  <c r="N66" i="17"/>
  <c r="N129" i="17"/>
  <c r="B129" i="17"/>
  <c r="H129" i="17"/>
  <c r="J129" i="17"/>
  <c r="L129" i="17"/>
  <c r="M129" i="17"/>
  <c r="R129" i="17"/>
  <c r="K129" i="17"/>
  <c r="P129" i="17"/>
  <c r="O129" i="17"/>
  <c r="I129" i="17"/>
  <c r="F129" i="17"/>
  <c r="Q129" i="17"/>
  <c r="G129" i="17"/>
  <c r="P172" i="17"/>
  <c r="K172" i="17"/>
  <c r="B172" i="17"/>
  <c r="N172" i="17"/>
  <c r="F172" i="17"/>
  <c r="G172" i="17"/>
  <c r="M172" i="17"/>
  <c r="J172" i="17"/>
  <c r="L172" i="17"/>
  <c r="O172" i="17"/>
  <c r="I172" i="17"/>
  <c r="Q172" i="17"/>
  <c r="H172" i="17"/>
  <c r="R172" i="17"/>
  <c r="G168" i="17"/>
  <c r="H168" i="17"/>
  <c r="N168" i="17"/>
  <c r="P168" i="17"/>
  <c r="B168" i="17"/>
  <c r="J168" i="17"/>
  <c r="M168" i="17"/>
  <c r="R168" i="17"/>
  <c r="L168" i="17"/>
  <c r="K168" i="17"/>
  <c r="O168" i="17"/>
  <c r="I168" i="17"/>
  <c r="Q168" i="17"/>
  <c r="F168" i="17"/>
  <c r="H143" i="17"/>
  <c r="Q143" i="17"/>
  <c r="I143" i="17"/>
  <c r="O143" i="17"/>
  <c r="N143" i="17"/>
  <c r="G143" i="17"/>
  <c r="R143" i="17"/>
  <c r="K143" i="17"/>
  <c r="P143" i="17"/>
  <c r="F143" i="17"/>
  <c r="L143" i="17"/>
  <c r="M143" i="17"/>
  <c r="B143" i="17"/>
  <c r="J143" i="17"/>
  <c r="I46" i="17"/>
  <c r="K46" i="17"/>
  <c r="R46" i="17"/>
  <c r="M46" i="17"/>
  <c r="E46" i="17"/>
  <c r="P46" i="17"/>
  <c r="Q46" i="17"/>
  <c r="B46" i="17"/>
  <c r="O46" i="17"/>
  <c r="H46" i="17"/>
  <c r="L46" i="17"/>
  <c r="N46" i="17"/>
  <c r="G46" i="17"/>
  <c r="F46" i="17"/>
  <c r="J46" i="17"/>
  <c r="O170" i="17"/>
  <c r="K170" i="17"/>
  <c r="F170" i="17"/>
  <c r="B170" i="17"/>
  <c r="M170" i="17"/>
  <c r="L170" i="17"/>
  <c r="N170" i="17"/>
  <c r="I170" i="17"/>
  <c r="Q170" i="17"/>
  <c r="P170" i="17"/>
  <c r="G170" i="17"/>
  <c r="R170" i="17"/>
  <c r="J170" i="17"/>
  <c r="H170" i="17"/>
  <c r="K105" i="17"/>
  <c r="H105" i="17"/>
  <c r="I105" i="17"/>
  <c r="M105" i="17"/>
  <c r="R105" i="17"/>
  <c r="Q105" i="17"/>
  <c r="F105" i="17"/>
  <c r="B105" i="17"/>
  <c r="J105" i="17"/>
  <c r="O105" i="17"/>
  <c r="N105" i="17"/>
  <c r="G105" i="17"/>
  <c r="P105" i="17"/>
  <c r="L105" i="17"/>
  <c r="I34" i="17"/>
  <c r="K34" i="17"/>
  <c r="R34" i="17"/>
  <c r="F34" i="17"/>
  <c r="P34" i="17"/>
  <c r="B34" i="17"/>
  <c r="L34" i="17"/>
  <c r="O34" i="17"/>
  <c r="G34" i="17"/>
  <c r="N34" i="17"/>
  <c r="J34" i="17"/>
  <c r="H34" i="17"/>
  <c r="E34" i="17"/>
  <c r="M34" i="17"/>
  <c r="Q34" i="17"/>
  <c r="E16" i="17"/>
  <c r="M16" i="17"/>
  <c r="J16" i="17"/>
  <c r="L16" i="17"/>
  <c r="O16" i="17"/>
  <c r="K16" i="17"/>
  <c r="H16" i="17"/>
  <c r="N16" i="17"/>
  <c r="B16" i="17"/>
  <c r="F16" i="17"/>
  <c r="R16" i="17"/>
  <c r="I16" i="17"/>
  <c r="Q16" i="17"/>
  <c r="P16" i="17"/>
  <c r="G16" i="17"/>
  <c r="O144" i="17"/>
  <c r="P144" i="17"/>
  <c r="N144" i="17"/>
  <c r="M144" i="17"/>
  <c r="B144" i="17"/>
  <c r="R144" i="17"/>
  <c r="J144" i="17"/>
  <c r="Q144" i="17"/>
  <c r="K144" i="17"/>
  <c r="I144" i="17"/>
  <c r="G144" i="17"/>
  <c r="L144" i="17"/>
  <c r="H144" i="17"/>
  <c r="F144" i="17"/>
  <c r="F137" i="17"/>
  <c r="O137" i="17"/>
  <c r="H137" i="17"/>
  <c r="Q137" i="17"/>
  <c r="B137" i="17"/>
  <c r="I137" i="17"/>
  <c r="J137" i="17"/>
  <c r="K137" i="17"/>
  <c r="R137" i="17"/>
  <c r="N137" i="17"/>
  <c r="M137" i="17"/>
  <c r="L137" i="17"/>
  <c r="G137" i="17"/>
  <c r="P137" i="17"/>
  <c r="N179" i="17"/>
  <c r="O179" i="17"/>
  <c r="P179" i="17"/>
  <c r="H179" i="17"/>
  <c r="G179" i="17"/>
  <c r="F179" i="17"/>
  <c r="Q179" i="17"/>
  <c r="I179" i="17"/>
  <c r="R179" i="17"/>
  <c r="J179" i="17"/>
  <c r="M179" i="17"/>
  <c r="B179" i="17"/>
  <c r="K179" i="17"/>
  <c r="L179" i="17"/>
  <c r="P173" i="17"/>
  <c r="M173" i="17"/>
  <c r="R173" i="17"/>
  <c r="G173" i="17"/>
  <c r="N173" i="17"/>
  <c r="Q173" i="17"/>
  <c r="F173" i="17"/>
  <c r="I173" i="17"/>
  <c r="H173" i="17"/>
  <c r="O173" i="17"/>
  <c r="J173" i="17"/>
  <c r="B173" i="17"/>
  <c r="L173" i="17"/>
  <c r="K173" i="17"/>
  <c r="Q196" i="17"/>
  <c r="R196" i="17"/>
  <c r="I196" i="17"/>
  <c r="H196" i="17"/>
  <c r="L196" i="17"/>
  <c r="M196" i="17"/>
  <c r="N196" i="17"/>
  <c r="O196" i="17"/>
  <c r="B196" i="17"/>
  <c r="F196" i="17"/>
  <c r="G196" i="17"/>
  <c r="J196" i="17"/>
  <c r="P196" i="17"/>
  <c r="K196" i="17"/>
  <c r="H30" i="17"/>
  <c r="F30" i="17"/>
  <c r="J30" i="17"/>
  <c r="B30" i="17"/>
  <c r="R30" i="17"/>
  <c r="N30" i="17"/>
  <c r="M30" i="17"/>
  <c r="G30" i="17"/>
  <c r="Q30" i="17"/>
  <c r="P30" i="17"/>
  <c r="E30" i="17"/>
  <c r="I30" i="17"/>
  <c r="O30" i="17"/>
  <c r="K30" i="17"/>
  <c r="L30" i="17"/>
  <c r="N4" i="17"/>
  <c r="P4" i="17"/>
  <c r="Q4" i="17"/>
  <c r="H4" i="17"/>
  <c r="G4" i="17"/>
  <c r="O4" i="17"/>
  <c r="L4" i="17"/>
  <c r="M4" i="17"/>
  <c r="R4" i="17"/>
  <c r="B4" i="17"/>
  <c r="J4" i="17"/>
  <c r="F4" i="17"/>
  <c r="I4" i="17"/>
  <c r="K4" i="17"/>
  <c r="E4" i="17"/>
  <c r="J106" i="17"/>
  <c r="Q106" i="17"/>
  <c r="H106" i="17"/>
  <c r="O106" i="17"/>
  <c r="F106" i="17"/>
  <c r="P106" i="17"/>
  <c r="L106" i="17"/>
  <c r="M106" i="17"/>
  <c r="K106" i="17"/>
  <c r="B106" i="17"/>
  <c r="I106" i="17"/>
  <c r="R106" i="17"/>
  <c r="N106" i="17"/>
  <c r="G106" i="17"/>
  <c r="P62" i="17"/>
  <c r="J62" i="17"/>
  <c r="E62" i="17"/>
  <c r="M62" i="17"/>
  <c r="O62" i="17"/>
  <c r="F62" i="17"/>
  <c r="L62" i="17"/>
  <c r="G62" i="17"/>
  <c r="H62" i="17"/>
  <c r="B62" i="17"/>
  <c r="K62" i="17"/>
  <c r="R62" i="17"/>
  <c r="Q62" i="17"/>
  <c r="I62" i="17"/>
  <c r="N62" i="17"/>
  <c r="R124" i="17"/>
  <c r="Q124" i="17"/>
  <c r="N124" i="17"/>
  <c r="G124" i="17"/>
  <c r="L124" i="17"/>
  <c r="O124" i="17"/>
  <c r="H124" i="17"/>
  <c r="F124" i="17"/>
  <c r="M124" i="17"/>
  <c r="J124" i="17"/>
  <c r="P124" i="17"/>
  <c r="B124" i="17"/>
  <c r="K124" i="17"/>
  <c r="I124" i="17"/>
  <c r="B11" i="17"/>
  <c r="J11" i="17"/>
  <c r="F11" i="17"/>
  <c r="I11" i="17"/>
  <c r="H11" i="17"/>
  <c r="E11" i="17"/>
  <c r="N11" i="17"/>
  <c r="R11" i="17"/>
  <c r="L11" i="17"/>
  <c r="Q11" i="17"/>
  <c r="P11" i="17"/>
  <c r="O11" i="17"/>
  <c r="K11" i="17"/>
  <c r="M11" i="17"/>
  <c r="G11" i="17"/>
  <c r="Q181" i="17"/>
  <c r="J181" i="17"/>
  <c r="L181" i="17"/>
  <c r="N181" i="17"/>
  <c r="M181" i="17"/>
  <c r="O181" i="17"/>
  <c r="I181" i="17"/>
  <c r="B181" i="17"/>
  <c r="K181" i="17"/>
  <c r="R181" i="17"/>
  <c r="F181" i="17"/>
  <c r="P181" i="17"/>
  <c r="G181" i="17"/>
  <c r="H181" i="17"/>
  <c r="G61" i="17"/>
  <c r="I61" i="17"/>
  <c r="N61" i="17"/>
  <c r="R61" i="17"/>
  <c r="P61" i="17"/>
  <c r="H61" i="17"/>
  <c r="M61" i="17"/>
  <c r="F61" i="17"/>
  <c r="E61" i="17"/>
  <c r="Q61" i="17"/>
  <c r="K61" i="17"/>
  <c r="B61" i="17"/>
  <c r="O61" i="17"/>
  <c r="J61" i="17"/>
  <c r="L61" i="17"/>
  <c r="M145" i="17"/>
  <c r="F145" i="17"/>
  <c r="G145" i="17"/>
  <c r="R145" i="17"/>
  <c r="I145" i="17"/>
  <c r="Q145" i="17"/>
  <c r="B145" i="17"/>
  <c r="J145" i="17"/>
  <c r="N145" i="17"/>
  <c r="O145" i="17"/>
  <c r="H145" i="17"/>
  <c r="P145" i="17"/>
  <c r="K145" i="17"/>
  <c r="L145" i="17"/>
  <c r="B102" i="17"/>
  <c r="P102" i="17"/>
  <c r="J102" i="17"/>
  <c r="M102" i="17"/>
  <c r="K102" i="17"/>
  <c r="R102" i="17"/>
  <c r="H102" i="17"/>
  <c r="O102" i="17"/>
  <c r="N102" i="17"/>
  <c r="L102" i="17"/>
  <c r="G102" i="17"/>
  <c r="I102" i="17"/>
  <c r="Q102" i="17"/>
  <c r="F102" i="17"/>
  <c r="Q193" i="17"/>
  <c r="J193" i="17"/>
  <c r="N193" i="17"/>
  <c r="M193" i="17"/>
  <c r="P193" i="17"/>
  <c r="O193" i="17"/>
  <c r="R193" i="17"/>
  <c r="B193" i="17"/>
  <c r="G193" i="17"/>
  <c r="L193" i="17"/>
  <c r="I193" i="17"/>
  <c r="K193" i="17"/>
  <c r="H193" i="17"/>
  <c r="F193" i="17"/>
  <c r="K92" i="17"/>
  <c r="R92" i="17"/>
  <c r="I92" i="17"/>
  <c r="Q92" i="17"/>
  <c r="M92" i="17"/>
  <c r="L92" i="17"/>
  <c r="F92" i="17"/>
  <c r="J92" i="17"/>
  <c r="P92" i="17"/>
  <c r="O92" i="17"/>
  <c r="B92" i="17"/>
  <c r="G92" i="17"/>
  <c r="H92" i="17"/>
  <c r="N92" i="17"/>
  <c r="F176" i="17"/>
  <c r="P176" i="17"/>
  <c r="I176" i="17"/>
  <c r="B176" i="17"/>
  <c r="R176" i="17"/>
  <c r="H176" i="17"/>
  <c r="M176" i="17"/>
  <c r="Q176" i="17"/>
  <c r="K176" i="17"/>
  <c r="J176" i="17"/>
  <c r="G176" i="17"/>
  <c r="N176" i="17"/>
  <c r="L176" i="17"/>
  <c r="O176" i="17"/>
  <c r="J86" i="17"/>
  <c r="K86" i="17"/>
  <c r="Q86" i="17"/>
  <c r="O86" i="17"/>
  <c r="G86" i="17"/>
  <c r="R86" i="17"/>
  <c r="L86" i="17"/>
  <c r="F86" i="17"/>
  <c r="B86" i="17"/>
  <c r="P86" i="17"/>
  <c r="H86" i="17"/>
  <c r="I86" i="17"/>
  <c r="M86" i="17"/>
  <c r="N86" i="17"/>
  <c r="P100" i="17"/>
  <c r="L100" i="17"/>
  <c r="G100" i="17"/>
  <c r="K100" i="17"/>
  <c r="N100" i="17"/>
  <c r="Q100" i="17"/>
  <c r="F100" i="17"/>
  <c r="M100" i="17"/>
  <c r="B100" i="17"/>
  <c r="O100" i="17"/>
  <c r="R100" i="17"/>
  <c r="J100" i="17"/>
  <c r="I100" i="17"/>
  <c r="H100" i="17"/>
  <c r="O35" i="17"/>
  <c r="I35" i="17"/>
  <c r="G35" i="17"/>
  <c r="F35" i="17"/>
  <c r="R35" i="17"/>
  <c r="N35" i="17"/>
  <c r="H35" i="17"/>
  <c r="J35" i="17"/>
  <c r="P35" i="17"/>
  <c r="Q35" i="17"/>
  <c r="L35" i="17"/>
  <c r="B35" i="17"/>
  <c r="E35" i="17"/>
  <c r="K35" i="17"/>
  <c r="M35" i="17"/>
  <c r="I138" i="17"/>
  <c r="J138" i="17"/>
  <c r="B138" i="17"/>
  <c r="Q138" i="17"/>
  <c r="K138" i="17"/>
  <c r="L138" i="17"/>
  <c r="M138" i="17"/>
  <c r="F138" i="17"/>
  <c r="H138" i="17"/>
  <c r="R138" i="17"/>
  <c r="O138" i="17"/>
  <c r="G138" i="17"/>
  <c r="P138" i="17"/>
  <c r="N138" i="17"/>
  <c r="N103" i="17"/>
  <c r="O103" i="17"/>
  <c r="G103" i="17"/>
  <c r="J103" i="17"/>
  <c r="L103" i="17"/>
  <c r="I103" i="17"/>
  <c r="K103" i="17"/>
  <c r="P103" i="17"/>
  <c r="Q103" i="17"/>
  <c r="B103" i="17"/>
  <c r="H103" i="17"/>
  <c r="M103" i="17"/>
  <c r="F103" i="17"/>
  <c r="R103" i="17"/>
  <c r="J115" i="17"/>
  <c r="L115" i="17"/>
  <c r="Q115" i="17"/>
  <c r="I115" i="17"/>
  <c r="O115" i="17"/>
  <c r="F115" i="17"/>
  <c r="H115" i="17"/>
  <c r="R115" i="17"/>
  <c r="G115" i="17"/>
  <c r="P115" i="17"/>
  <c r="N115" i="17"/>
  <c r="B115" i="17"/>
  <c r="K115" i="17"/>
  <c r="M115" i="17"/>
  <c r="M186" i="17"/>
  <c r="R186" i="17"/>
  <c r="L186" i="17"/>
  <c r="P186" i="17"/>
  <c r="I186" i="17"/>
  <c r="B186" i="17"/>
  <c r="H186" i="17"/>
  <c r="K186" i="17"/>
  <c r="Q186" i="17"/>
  <c r="O186" i="17"/>
  <c r="N186" i="17"/>
  <c r="J186" i="17"/>
  <c r="G186" i="17"/>
  <c r="F186" i="17"/>
  <c r="M121" i="17"/>
  <c r="J121" i="17"/>
  <c r="H121" i="17"/>
  <c r="O121" i="17"/>
  <c r="R121" i="17"/>
  <c r="L121" i="17"/>
  <c r="F121" i="17"/>
  <c r="Q121" i="17"/>
  <c r="N121" i="17"/>
  <c r="K121" i="17"/>
  <c r="G121" i="17"/>
  <c r="P121" i="17"/>
  <c r="B121" i="17"/>
  <c r="I121" i="17"/>
  <c r="O76" i="17"/>
  <c r="L76" i="17"/>
  <c r="R76" i="17"/>
  <c r="G76" i="17"/>
  <c r="H76" i="17"/>
  <c r="K76" i="17"/>
  <c r="J76" i="17"/>
  <c r="P76" i="17"/>
  <c r="N76" i="17"/>
  <c r="M76" i="17"/>
  <c r="B76" i="17"/>
  <c r="I76" i="17"/>
  <c r="Q76" i="17"/>
  <c r="F76" i="17"/>
  <c r="I45" i="17"/>
  <c r="G45" i="17"/>
  <c r="J45" i="17"/>
  <c r="L45" i="17"/>
  <c r="P45" i="17"/>
  <c r="N45" i="17"/>
  <c r="E45" i="17"/>
  <c r="B45" i="17"/>
  <c r="R45" i="17"/>
  <c r="Q45" i="17"/>
  <c r="H45" i="17"/>
  <c r="F45" i="17"/>
  <c r="M45" i="17"/>
  <c r="K45" i="17"/>
  <c r="O45" i="17"/>
  <c r="I156" i="17"/>
  <c r="F156" i="17"/>
  <c r="G156" i="17"/>
  <c r="K156" i="17"/>
  <c r="B156" i="17"/>
  <c r="O156" i="17"/>
  <c r="M156" i="17"/>
  <c r="Q156" i="17"/>
  <c r="H156" i="17"/>
  <c r="P156" i="17"/>
  <c r="R156" i="17"/>
  <c r="L156" i="17"/>
  <c r="J156" i="17"/>
  <c r="N156" i="17"/>
  <c r="Q78" i="17"/>
  <c r="J78" i="17"/>
  <c r="G78" i="17"/>
  <c r="P78" i="17"/>
  <c r="K78" i="17"/>
  <c r="O78" i="17"/>
  <c r="R78" i="17"/>
  <c r="M78" i="17"/>
  <c r="L78" i="17"/>
  <c r="B78" i="17"/>
  <c r="F78" i="17"/>
  <c r="N78" i="17"/>
  <c r="H78" i="17"/>
  <c r="I78" i="17"/>
  <c r="M75" i="17"/>
  <c r="B75" i="17"/>
  <c r="L75" i="17"/>
  <c r="Q75" i="17"/>
  <c r="P75" i="17"/>
  <c r="H75" i="17"/>
  <c r="G75" i="17"/>
  <c r="O75" i="17"/>
  <c r="I75" i="17"/>
  <c r="R75" i="17"/>
  <c r="K75" i="17"/>
  <c r="N75" i="17"/>
  <c r="J75" i="17"/>
  <c r="F75" i="17"/>
  <c r="H188" i="17"/>
  <c r="J188" i="17"/>
  <c r="B188" i="17"/>
  <c r="R188" i="17"/>
  <c r="M188" i="17"/>
  <c r="I188" i="17"/>
  <c r="G188" i="17"/>
  <c r="N188" i="17"/>
  <c r="O188" i="17"/>
  <c r="Q188" i="17"/>
  <c r="L188" i="17"/>
  <c r="K188" i="17"/>
  <c r="F188" i="17"/>
  <c r="P188" i="17"/>
  <c r="Q74" i="17"/>
  <c r="B74" i="17"/>
  <c r="R74" i="17"/>
  <c r="I74" i="17"/>
  <c r="M74" i="17"/>
  <c r="E74" i="17"/>
  <c r="J74" i="17"/>
  <c r="L74" i="17"/>
  <c r="K74" i="17"/>
  <c r="N74" i="17"/>
  <c r="H74" i="17"/>
  <c r="O74" i="17"/>
  <c r="F74" i="17"/>
  <c r="G74" i="17"/>
  <c r="P74" i="17"/>
  <c r="K19" i="17"/>
  <c r="P19" i="17"/>
  <c r="Q19" i="17"/>
  <c r="N19" i="17"/>
  <c r="R19" i="17"/>
  <c r="B19" i="17"/>
  <c r="L19" i="17"/>
  <c r="F19" i="17"/>
  <c r="J19" i="17"/>
  <c r="E19" i="17"/>
  <c r="I19" i="17"/>
  <c r="M19" i="17"/>
  <c r="G19" i="17"/>
  <c r="H19" i="17"/>
  <c r="O19" i="17"/>
  <c r="M32" i="17"/>
  <c r="I32" i="17"/>
  <c r="Q32" i="17"/>
  <c r="J32" i="17"/>
  <c r="N32" i="17"/>
  <c r="O32" i="17"/>
  <c r="P32" i="17"/>
  <c r="R32" i="17"/>
  <c r="L32" i="17"/>
  <c r="F32" i="17"/>
  <c r="B32" i="17"/>
  <c r="E32" i="17"/>
  <c r="G32" i="17"/>
  <c r="K32" i="17"/>
  <c r="H32" i="17"/>
  <c r="I22" i="17"/>
  <c r="P22" i="17"/>
  <c r="H22" i="17"/>
  <c r="R22" i="17"/>
  <c r="Q22" i="17"/>
  <c r="B22" i="17"/>
  <c r="F22" i="17"/>
  <c r="L22" i="17"/>
  <c r="O22" i="17"/>
  <c r="N22" i="17"/>
  <c r="J22" i="17"/>
  <c r="G22" i="17"/>
  <c r="M22" i="17"/>
  <c r="K22" i="17"/>
  <c r="E22" i="17"/>
  <c r="F104" i="17"/>
  <c r="L104" i="17"/>
  <c r="B104" i="17"/>
  <c r="R104" i="17"/>
  <c r="H104" i="17"/>
  <c r="P104" i="17"/>
  <c r="G104" i="17"/>
  <c r="O104" i="17"/>
  <c r="M104" i="17"/>
  <c r="J104" i="17"/>
  <c r="K104" i="17"/>
  <c r="N104" i="17"/>
  <c r="Q104" i="17"/>
  <c r="I104" i="17"/>
  <c r="I42" i="17"/>
  <c r="E42" i="17"/>
  <c r="Q42" i="17"/>
  <c r="K42" i="17"/>
  <c r="M42" i="17"/>
  <c r="J42" i="17"/>
  <c r="N42" i="17"/>
  <c r="O42" i="17"/>
  <c r="H42" i="17"/>
  <c r="B42" i="17"/>
  <c r="G42" i="17"/>
  <c r="L42" i="17"/>
  <c r="R42" i="17"/>
  <c r="P42" i="17"/>
  <c r="F42" i="17"/>
  <c r="F113" i="17"/>
  <c r="L113" i="17"/>
  <c r="K113" i="17"/>
  <c r="M113" i="17"/>
  <c r="N113" i="17"/>
  <c r="B113" i="17"/>
  <c r="R113" i="17"/>
  <c r="J113" i="17"/>
  <c r="O113" i="17"/>
  <c r="Q113" i="17"/>
  <c r="H113" i="17"/>
  <c r="P113" i="17"/>
  <c r="I113" i="17"/>
  <c r="G113" i="17"/>
  <c r="K151" i="17"/>
  <c r="R151" i="17"/>
  <c r="H151" i="17"/>
  <c r="M151" i="17"/>
  <c r="N151" i="17"/>
  <c r="I151" i="17"/>
  <c r="F151" i="17"/>
  <c r="G151" i="17"/>
  <c r="J151" i="17"/>
  <c r="O151" i="17"/>
  <c r="L151" i="17"/>
  <c r="B151" i="17"/>
  <c r="P151" i="17"/>
  <c r="Q151" i="17"/>
  <c r="O164" i="17"/>
  <c r="F164" i="17"/>
  <c r="I164" i="17"/>
  <c r="L164" i="17"/>
  <c r="J164" i="17"/>
  <c r="N164" i="17"/>
  <c r="H164" i="17"/>
  <c r="G164" i="17"/>
  <c r="M164" i="17"/>
  <c r="B164" i="17"/>
  <c r="Q164" i="17"/>
  <c r="K164" i="17"/>
  <c r="R164" i="17"/>
  <c r="P164" i="17"/>
  <c r="G123" i="17"/>
  <c r="P123" i="17"/>
  <c r="Q123" i="17"/>
  <c r="B123" i="17"/>
  <c r="F123" i="17"/>
  <c r="N123" i="17"/>
  <c r="J123" i="17"/>
  <c r="O123" i="17"/>
  <c r="H123" i="17"/>
  <c r="R123" i="17"/>
  <c r="I123" i="17"/>
  <c r="K123" i="17"/>
  <c r="L123" i="17"/>
  <c r="M123" i="17"/>
  <c r="O93" i="17"/>
  <c r="K93" i="17"/>
  <c r="I93" i="17"/>
  <c r="F93" i="17"/>
  <c r="G93" i="17"/>
  <c r="N93" i="17"/>
  <c r="L93" i="17"/>
  <c r="P93" i="17"/>
  <c r="H93" i="17"/>
  <c r="J93" i="17"/>
  <c r="M93" i="17"/>
  <c r="Q93" i="17"/>
  <c r="B93" i="17"/>
  <c r="R93" i="17"/>
  <c r="E15" i="17"/>
  <c r="P15" i="17"/>
  <c r="H15" i="17"/>
  <c r="O15" i="17"/>
  <c r="K15" i="17"/>
  <c r="R15" i="17"/>
  <c r="Q15" i="17"/>
  <c r="M15" i="17"/>
  <c r="J15" i="17"/>
  <c r="L15" i="17"/>
  <c r="G15" i="17"/>
  <c r="N15" i="17"/>
  <c r="B15" i="17"/>
  <c r="F15" i="17"/>
  <c r="I15" i="17"/>
  <c r="G154" i="17"/>
  <c r="R154" i="17"/>
  <c r="I154" i="17"/>
  <c r="M154" i="17"/>
  <c r="P154" i="17"/>
  <c r="N154" i="17"/>
  <c r="J154" i="17"/>
  <c r="O154" i="17"/>
  <c r="H154" i="17"/>
  <c r="F154" i="17"/>
  <c r="L154" i="17"/>
  <c r="K154" i="17"/>
  <c r="Q154" i="17"/>
  <c r="B154" i="17"/>
  <c r="I184" i="17"/>
  <c r="G184" i="17"/>
  <c r="L184" i="17"/>
  <c r="Q184" i="17"/>
  <c r="J184" i="17"/>
  <c r="R184" i="17"/>
  <c r="N184" i="17"/>
  <c r="H184" i="17"/>
  <c r="O184" i="17"/>
  <c r="M184" i="17"/>
  <c r="K184" i="17"/>
  <c r="F184" i="17"/>
  <c r="B184" i="17"/>
  <c r="P184" i="17"/>
  <c r="N141" i="17"/>
  <c r="F141" i="17"/>
  <c r="Q141" i="17"/>
  <c r="I141" i="17"/>
  <c r="O141" i="17"/>
  <c r="R141" i="17"/>
  <c r="K141" i="17"/>
  <c r="P141" i="17"/>
  <c r="M141" i="17"/>
  <c r="J141" i="17"/>
  <c r="H141" i="17"/>
  <c r="G141" i="17"/>
  <c r="B141" i="17"/>
  <c r="L141" i="17"/>
  <c r="H128" i="17"/>
  <c r="J128" i="17"/>
  <c r="K128" i="17"/>
  <c r="O128" i="17"/>
  <c r="P128" i="17"/>
  <c r="I128" i="17"/>
  <c r="L128" i="17"/>
  <c r="Q128" i="17"/>
  <c r="M128" i="17"/>
  <c r="R128" i="17"/>
  <c r="B128" i="17"/>
  <c r="F128" i="17"/>
  <c r="N128" i="17"/>
  <c r="G128" i="17"/>
  <c r="N39" i="17"/>
  <c r="J39" i="17"/>
  <c r="P39" i="17"/>
  <c r="B39" i="17"/>
  <c r="R39" i="17"/>
  <c r="I39" i="17"/>
  <c r="L39" i="17"/>
  <c r="Q39" i="17"/>
  <c r="H39" i="17"/>
  <c r="M39" i="17"/>
  <c r="O39" i="17"/>
  <c r="K39" i="17"/>
  <c r="F39" i="17"/>
  <c r="E39" i="17"/>
  <c r="G39" i="17"/>
  <c r="B133" i="17"/>
  <c r="R133" i="17"/>
  <c r="J133" i="17"/>
  <c r="M133" i="17"/>
  <c r="K133" i="17"/>
  <c r="Q133" i="17"/>
  <c r="H133" i="17"/>
  <c r="O133" i="17"/>
  <c r="I133" i="17"/>
  <c r="F133" i="17"/>
  <c r="N133" i="17"/>
  <c r="P133" i="17"/>
  <c r="L133" i="17"/>
  <c r="G133" i="17"/>
  <c r="K67" i="17"/>
  <c r="J67" i="17"/>
  <c r="B67" i="17"/>
  <c r="R67" i="17"/>
  <c r="O67" i="17"/>
  <c r="G67" i="17"/>
  <c r="E67" i="17"/>
  <c r="P67" i="17"/>
  <c r="N67" i="17"/>
  <c r="M67" i="17"/>
  <c r="H67" i="17"/>
  <c r="I67" i="17"/>
  <c r="Q67" i="17"/>
  <c r="F67" i="17"/>
  <c r="L67" i="17"/>
  <c r="H109" i="17"/>
  <c r="P109" i="17"/>
  <c r="G109" i="17"/>
  <c r="N109" i="17"/>
  <c r="M109" i="17"/>
  <c r="I109" i="17"/>
  <c r="R109" i="17"/>
  <c r="O109" i="17"/>
  <c r="L109" i="17"/>
  <c r="K109" i="17"/>
  <c r="B109" i="17"/>
  <c r="F109" i="17"/>
  <c r="J109" i="17"/>
  <c r="Q109" i="17"/>
  <c r="R159" i="17"/>
  <c r="P159" i="17"/>
  <c r="L159" i="17"/>
  <c r="K159" i="17"/>
  <c r="B159" i="17"/>
  <c r="O159" i="17"/>
  <c r="N159" i="17"/>
  <c r="M159" i="17"/>
  <c r="I159" i="17"/>
  <c r="Q159" i="17"/>
  <c r="J159" i="17"/>
  <c r="H159" i="17"/>
  <c r="F159" i="17"/>
  <c r="G159" i="17"/>
  <c r="H160" i="17"/>
  <c r="G160" i="17"/>
  <c r="O160" i="17"/>
  <c r="I160" i="17"/>
  <c r="Q160" i="17"/>
  <c r="B160" i="17"/>
  <c r="P160" i="17"/>
  <c r="F160" i="17"/>
  <c r="L160" i="17"/>
  <c r="M160" i="17"/>
  <c r="K160" i="17"/>
  <c r="J160" i="17"/>
  <c r="N160" i="17"/>
  <c r="R160" i="17"/>
  <c r="J69" i="17"/>
  <c r="B69" i="17"/>
  <c r="O69" i="17"/>
  <c r="E69" i="17"/>
  <c r="K69" i="17"/>
  <c r="G69" i="17"/>
  <c r="P69" i="17"/>
  <c r="N69" i="17"/>
  <c r="H69" i="17"/>
  <c r="L69" i="17"/>
  <c r="R69" i="17"/>
  <c r="M69" i="17"/>
  <c r="F69" i="17"/>
  <c r="Q69" i="17"/>
  <c r="I69" i="17"/>
  <c r="R183" i="17"/>
  <c r="J183" i="17"/>
  <c r="N183" i="17"/>
  <c r="Q183" i="17"/>
  <c r="P183" i="17"/>
  <c r="L183" i="17"/>
  <c r="I183" i="17"/>
  <c r="O183" i="17"/>
  <c r="M183" i="17"/>
  <c r="F183" i="17"/>
  <c r="H183" i="17"/>
  <c r="B183" i="17"/>
  <c r="K183" i="17"/>
  <c r="G183" i="17"/>
  <c r="J139" i="17"/>
  <c r="O139" i="17"/>
  <c r="G139" i="17"/>
  <c r="L139" i="17"/>
  <c r="F139" i="17"/>
  <c r="M139" i="17"/>
  <c r="B139" i="17"/>
  <c r="R139" i="17"/>
  <c r="Q139" i="17"/>
  <c r="P139" i="17"/>
  <c r="H139" i="17"/>
  <c r="K139" i="17"/>
  <c r="N139" i="17"/>
  <c r="I139" i="17"/>
  <c r="J152" i="17"/>
  <c r="H152" i="17"/>
  <c r="L152" i="17"/>
  <c r="B152" i="17"/>
  <c r="F152" i="17"/>
  <c r="R152" i="17"/>
  <c r="M152" i="17"/>
  <c r="P152" i="17"/>
  <c r="G152" i="17"/>
  <c r="I152" i="17"/>
  <c r="O152" i="17"/>
  <c r="K152" i="17"/>
  <c r="Q152" i="17"/>
  <c r="N152" i="17"/>
  <c r="F199" i="17"/>
  <c r="G199" i="17"/>
  <c r="N199" i="17"/>
  <c r="Q199" i="17"/>
  <c r="M199" i="17"/>
  <c r="B199" i="17"/>
  <c r="R199" i="17"/>
  <c r="H199" i="17"/>
  <c r="P199" i="17"/>
  <c r="K199" i="17"/>
  <c r="J199" i="17"/>
  <c r="O199" i="17"/>
  <c r="L199" i="17"/>
  <c r="I199" i="17"/>
  <c r="H161" i="17"/>
  <c r="O161" i="17"/>
  <c r="M161" i="17"/>
  <c r="R161" i="17"/>
  <c r="F161" i="17"/>
  <c r="L161" i="17"/>
  <c r="N161" i="17"/>
  <c r="I161" i="17"/>
  <c r="P161" i="17"/>
  <c r="G161" i="17"/>
  <c r="B161" i="17"/>
  <c r="K161" i="17"/>
  <c r="J161" i="17"/>
  <c r="Q161" i="17"/>
  <c r="H180" i="17"/>
  <c r="R180" i="17"/>
  <c r="F180" i="17"/>
  <c r="M180" i="17"/>
  <c r="I180" i="17"/>
  <c r="O180" i="17"/>
  <c r="G180" i="17"/>
  <c r="P180" i="17"/>
  <c r="L180" i="17"/>
  <c r="J180" i="17"/>
  <c r="K180" i="17"/>
  <c r="N180" i="17"/>
  <c r="Q180" i="17"/>
  <c r="B180" i="17"/>
  <c r="P24" i="17"/>
  <c r="R24" i="17"/>
  <c r="N24" i="17"/>
  <c r="I24" i="17"/>
  <c r="H24" i="17"/>
  <c r="B24" i="17"/>
  <c r="L24" i="17"/>
  <c r="E24" i="17"/>
  <c r="M24" i="17"/>
  <c r="G24" i="17"/>
  <c r="O24" i="17"/>
  <c r="F24" i="17"/>
  <c r="K24" i="17"/>
  <c r="J24" i="17"/>
  <c r="Q24" i="17"/>
  <c r="N114" i="17"/>
  <c r="G114" i="17"/>
  <c r="F114" i="17"/>
  <c r="L114" i="17"/>
  <c r="B114" i="17"/>
  <c r="I114" i="17"/>
  <c r="J114" i="17"/>
  <c r="P114" i="17"/>
  <c r="Q114" i="17"/>
  <c r="K114" i="17"/>
  <c r="M114" i="17"/>
  <c r="H114" i="17"/>
  <c r="O114" i="17"/>
  <c r="R114" i="17"/>
  <c r="L99" i="17"/>
  <c r="J99" i="17"/>
  <c r="H99" i="17"/>
  <c r="R99" i="17"/>
  <c r="B99" i="17"/>
  <c r="O99" i="17"/>
  <c r="P99" i="17"/>
  <c r="M99" i="17"/>
  <c r="K99" i="17"/>
  <c r="I99" i="17"/>
  <c r="Q99" i="17"/>
  <c r="G99" i="17"/>
  <c r="N99" i="17"/>
  <c r="F99" i="17"/>
  <c r="B111" i="17"/>
  <c r="K111" i="17"/>
  <c r="J111" i="17"/>
  <c r="R111" i="17"/>
  <c r="F111" i="17"/>
  <c r="O111" i="17"/>
  <c r="Q111" i="17"/>
  <c r="H111" i="17"/>
  <c r="L111" i="17"/>
  <c r="P111" i="17"/>
  <c r="N111" i="17"/>
  <c r="M111" i="17"/>
  <c r="G111" i="17"/>
  <c r="I111" i="17"/>
  <c r="K158" i="17"/>
  <c r="G158" i="17"/>
  <c r="F158" i="17"/>
  <c r="J158" i="17"/>
  <c r="M158" i="17"/>
  <c r="R158" i="17"/>
  <c r="P158" i="17"/>
  <c r="O158" i="17"/>
  <c r="Q158" i="17"/>
  <c r="B158" i="17"/>
  <c r="I158" i="17"/>
  <c r="H158" i="17"/>
  <c r="N158" i="17"/>
  <c r="L158" i="17"/>
  <c r="P101" i="17"/>
  <c r="N101" i="17"/>
  <c r="G101" i="17"/>
  <c r="O101" i="17"/>
  <c r="K101" i="17"/>
  <c r="Q101" i="17"/>
  <c r="I101" i="17"/>
  <c r="M101" i="17"/>
  <c r="L101" i="17"/>
  <c r="J101" i="17"/>
  <c r="B101" i="17"/>
  <c r="R101" i="17"/>
  <c r="F101" i="17"/>
  <c r="H101" i="17"/>
  <c r="L81" i="17"/>
  <c r="R81" i="17"/>
  <c r="G81" i="17"/>
  <c r="B81" i="17"/>
  <c r="K81" i="17"/>
  <c r="F81" i="17"/>
  <c r="N81" i="17"/>
  <c r="P81" i="17"/>
  <c r="O81" i="17"/>
  <c r="I81" i="17"/>
  <c r="H81" i="17"/>
  <c r="Q81" i="17"/>
  <c r="M81" i="17"/>
  <c r="J81" i="17"/>
  <c r="K44" i="17"/>
  <c r="G44" i="17"/>
  <c r="P44" i="17"/>
  <c r="J44" i="17"/>
  <c r="H44" i="17"/>
  <c r="F44" i="17"/>
  <c r="E44" i="17"/>
  <c r="R44" i="17"/>
  <c r="O44" i="17"/>
  <c r="Q44" i="17"/>
  <c r="M44" i="17"/>
  <c r="N44" i="17"/>
  <c r="L44" i="17"/>
  <c r="I44" i="17"/>
  <c r="B44" i="17"/>
  <c r="J38" i="17"/>
  <c r="R38" i="17"/>
  <c r="P38" i="17"/>
  <c r="B38" i="17"/>
  <c r="H38" i="17"/>
  <c r="E38" i="17"/>
  <c r="G38" i="17"/>
  <c r="I38" i="17"/>
  <c r="L38" i="17"/>
  <c r="M38" i="17"/>
  <c r="Q38" i="17"/>
  <c r="K38" i="17"/>
  <c r="F38" i="17"/>
  <c r="N38" i="17"/>
  <c r="O38" i="17"/>
  <c r="I37" i="17"/>
  <c r="R37" i="17"/>
  <c r="E37" i="17"/>
  <c r="Q37" i="17"/>
  <c r="B37" i="17"/>
  <c r="N37" i="17"/>
  <c r="H37" i="17"/>
  <c r="G37" i="17"/>
  <c r="M37" i="17"/>
  <c r="J37" i="17"/>
  <c r="O37" i="17"/>
  <c r="L37" i="17"/>
  <c r="F37" i="17"/>
  <c r="P37" i="17"/>
  <c r="K37" i="17"/>
  <c r="R195" i="17"/>
  <c r="B195" i="17"/>
  <c r="F195" i="17"/>
  <c r="I195" i="17"/>
  <c r="O195" i="17"/>
  <c r="P195" i="17"/>
  <c r="K195" i="17"/>
  <c r="L195" i="17"/>
  <c r="H195" i="17"/>
  <c r="Q195" i="17"/>
  <c r="G195" i="17"/>
  <c r="J195" i="17"/>
  <c r="M195" i="17"/>
  <c r="N195" i="17"/>
  <c r="J53" i="17"/>
  <c r="M53" i="17"/>
  <c r="F53" i="17"/>
  <c r="I53" i="17"/>
  <c r="R53" i="17"/>
  <c r="P53" i="17"/>
  <c r="E53" i="17"/>
  <c r="Q53" i="17"/>
  <c r="B53" i="17"/>
  <c r="L53" i="17"/>
  <c r="N53" i="17"/>
  <c r="O53" i="17"/>
  <c r="K53" i="17"/>
  <c r="G53" i="17"/>
  <c r="H53" i="17"/>
  <c r="F132" i="17"/>
  <c r="N132" i="17"/>
  <c r="K132" i="17"/>
  <c r="H132" i="17"/>
  <c r="P132" i="17"/>
  <c r="J132" i="17"/>
  <c r="R132" i="17"/>
  <c r="I132" i="17"/>
  <c r="Q132" i="17"/>
  <c r="L132" i="17"/>
  <c r="B132" i="17"/>
  <c r="O132" i="17"/>
  <c r="M132" i="17"/>
  <c r="G132" i="17"/>
  <c r="F17" i="17"/>
  <c r="G17" i="17"/>
  <c r="M17" i="17"/>
  <c r="R17" i="17"/>
  <c r="O17" i="17"/>
  <c r="I17" i="17"/>
  <c r="L17" i="17"/>
  <c r="E17" i="17"/>
  <c r="N17" i="17"/>
  <c r="B17" i="17"/>
  <c r="P17" i="17"/>
  <c r="J17" i="17"/>
  <c r="H17" i="17"/>
  <c r="K17" i="17"/>
  <c r="Q17" i="17"/>
  <c r="R21" i="17"/>
  <c r="P21" i="17"/>
  <c r="G21" i="17"/>
  <c r="J21" i="17"/>
  <c r="F21" i="17"/>
  <c r="Q21" i="17"/>
  <c r="O21" i="17"/>
  <c r="N21" i="17"/>
  <c r="I21" i="17"/>
  <c r="B21" i="17"/>
  <c r="E21" i="17"/>
  <c r="M21" i="17"/>
  <c r="L21" i="17"/>
  <c r="H21" i="17"/>
  <c r="K21" i="17"/>
  <c r="G23" i="17"/>
  <c r="I23" i="17"/>
  <c r="L23" i="17"/>
  <c r="O23" i="17"/>
  <c r="E23" i="17"/>
  <c r="J23" i="17"/>
  <c r="K23" i="17"/>
  <c r="Q23" i="17"/>
  <c r="F23" i="17"/>
  <c r="P23" i="17"/>
  <c r="R23" i="17"/>
  <c r="N23" i="17"/>
  <c r="M23" i="17"/>
  <c r="B23" i="17"/>
  <c r="H23" i="17"/>
  <c r="E52" i="17"/>
  <c r="B52" i="17"/>
  <c r="R52" i="17"/>
  <c r="J52" i="17"/>
  <c r="G52" i="17"/>
  <c r="Q52" i="17"/>
  <c r="F52" i="17"/>
  <c r="P52" i="17"/>
  <c r="H52" i="17"/>
  <c r="N52" i="17"/>
  <c r="I52" i="17"/>
  <c r="L52" i="17"/>
  <c r="K52" i="17"/>
  <c r="M52" i="17"/>
  <c r="O52" i="17"/>
  <c r="F177" i="17"/>
  <c r="I177" i="17"/>
  <c r="G177" i="17"/>
  <c r="O177" i="17"/>
  <c r="R177" i="17"/>
  <c r="P177" i="17"/>
  <c r="H177" i="17"/>
  <c r="N177" i="17"/>
  <c r="Q177" i="17"/>
  <c r="J177" i="17"/>
  <c r="L177" i="17"/>
  <c r="K177" i="17"/>
  <c r="M177" i="17"/>
  <c r="B177" i="17"/>
  <c r="M87" i="17"/>
  <c r="R87" i="17"/>
  <c r="K87" i="17"/>
  <c r="L87" i="17"/>
  <c r="H87" i="17"/>
  <c r="F87" i="17"/>
  <c r="O87" i="17"/>
  <c r="I87" i="17"/>
  <c r="J87" i="17"/>
  <c r="G87" i="17"/>
  <c r="Q87" i="17"/>
  <c r="B87" i="17"/>
  <c r="N87" i="17"/>
  <c r="P87" i="17"/>
  <c r="O91" i="17"/>
  <c r="J91" i="17"/>
  <c r="R91" i="17"/>
  <c r="P91" i="17"/>
  <c r="B91" i="17"/>
  <c r="K91" i="17"/>
  <c r="L91" i="17"/>
  <c r="G91" i="17"/>
  <c r="F91" i="17"/>
  <c r="N91" i="17"/>
  <c r="M91" i="17"/>
  <c r="Q91" i="17"/>
  <c r="I91" i="17"/>
  <c r="H91" i="17"/>
  <c r="B63" i="17"/>
  <c r="R63" i="17"/>
  <c r="I63" i="17"/>
  <c r="G63" i="17"/>
  <c r="M63" i="17"/>
  <c r="O63" i="17"/>
  <c r="H63" i="17"/>
  <c r="K63" i="17"/>
  <c r="L63" i="17"/>
  <c r="E63" i="17"/>
  <c r="Q63" i="17"/>
  <c r="P63" i="17"/>
  <c r="F63" i="17"/>
  <c r="N63" i="17"/>
  <c r="J63" i="17"/>
  <c r="F125" i="17"/>
  <c r="O125" i="17"/>
  <c r="P125" i="17"/>
  <c r="N125" i="17"/>
  <c r="Q125" i="17"/>
  <c r="I125" i="17"/>
  <c r="L125" i="17"/>
  <c r="M125" i="17"/>
  <c r="B125" i="17"/>
  <c r="H125" i="17"/>
  <c r="K125" i="17"/>
  <c r="G125" i="17"/>
  <c r="R125" i="17"/>
  <c r="J125" i="17"/>
  <c r="P71" i="17"/>
  <c r="E71" i="17"/>
  <c r="I71" i="17"/>
  <c r="B71" i="17"/>
  <c r="R71" i="17"/>
  <c r="K71" i="17"/>
  <c r="N71" i="17"/>
  <c r="H71" i="17"/>
  <c r="M71" i="17"/>
  <c r="L71" i="17"/>
  <c r="G71" i="17"/>
  <c r="Q71" i="17"/>
  <c r="O71" i="17"/>
  <c r="J71" i="17"/>
  <c r="F71" i="17"/>
  <c r="O33" i="17"/>
  <c r="G33" i="17"/>
  <c r="N33" i="17"/>
  <c r="H33" i="17"/>
  <c r="L33" i="17"/>
  <c r="Q33" i="17"/>
  <c r="E33" i="17"/>
  <c r="K33" i="17"/>
  <c r="P33" i="17"/>
  <c r="B33" i="17"/>
  <c r="M33" i="17"/>
  <c r="F33" i="17"/>
  <c r="J33" i="17"/>
  <c r="R33" i="17"/>
  <c r="I33" i="17"/>
  <c r="J51" i="17"/>
  <c r="F51" i="17"/>
  <c r="O51" i="17"/>
  <c r="B51" i="17"/>
  <c r="K51" i="17"/>
  <c r="P51" i="17"/>
  <c r="E51" i="17"/>
  <c r="M51" i="17"/>
  <c r="L51" i="17"/>
  <c r="R51" i="17"/>
  <c r="I51" i="17"/>
  <c r="N51" i="17"/>
  <c r="Q51" i="17"/>
  <c r="G51" i="17"/>
  <c r="H51" i="17"/>
  <c r="E8" i="17"/>
  <c r="H8" i="17"/>
  <c r="R8" i="17"/>
  <c r="B8" i="17"/>
  <c r="F8" i="17"/>
  <c r="I8" i="17"/>
  <c r="N8" i="17"/>
  <c r="G8" i="17"/>
  <c r="O8" i="17"/>
  <c r="P8" i="17"/>
  <c r="L8" i="17"/>
  <c r="Q8" i="17"/>
  <c r="K8" i="17"/>
  <c r="J8" i="17"/>
  <c r="M8" i="17"/>
  <c r="L29" i="17"/>
  <c r="P29" i="17"/>
  <c r="R29" i="17"/>
  <c r="M29" i="17"/>
  <c r="J29" i="17"/>
  <c r="K29" i="17"/>
  <c r="H29" i="17"/>
  <c r="Q29" i="17"/>
  <c r="N29" i="17"/>
  <c r="I29" i="17"/>
  <c r="G29" i="17"/>
  <c r="B29" i="17"/>
  <c r="O29" i="17"/>
  <c r="F29" i="17"/>
  <c r="E29" i="17"/>
  <c r="F126" i="17"/>
  <c r="Q126" i="17"/>
  <c r="H126" i="17"/>
  <c r="B126" i="17"/>
  <c r="O126" i="17"/>
  <c r="L126" i="17"/>
  <c r="M126" i="17"/>
  <c r="G126" i="17"/>
  <c r="K126" i="17"/>
  <c r="I126" i="17"/>
  <c r="P126" i="17"/>
  <c r="N126" i="17"/>
  <c r="J126" i="17"/>
  <c r="R126" i="17"/>
  <c r="H31" i="17"/>
  <c r="J31" i="17"/>
  <c r="B31" i="17"/>
  <c r="E31" i="17"/>
  <c r="N31" i="17"/>
  <c r="G31" i="17"/>
  <c r="K31" i="17"/>
  <c r="F31" i="17"/>
  <c r="O31" i="17"/>
  <c r="P31" i="17"/>
  <c r="I31" i="17"/>
  <c r="R31" i="17"/>
  <c r="Q31" i="17"/>
  <c r="L31" i="17"/>
  <c r="M31" i="17"/>
  <c r="J189" i="17"/>
  <c r="P189" i="17"/>
  <c r="M189" i="17"/>
  <c r="B189" i="17"/>
  <c r="L189" i="17"/>
  <c r="Q189" i="17"/>
  <c r="F189" i="17"/>
  <c r="I189" i="17"/>
  <c r="H189" i="17"/>
  <c r="K189" i="17"/>
  <c r="R189" i="17"/>
  <c r="G189" i="17"/>
  <c r="N189" i="17"/>
  <c r="O189" i="17"/>
  <c r="G72" i="17"/>
  <c r="Q72" i="17"/>
  <c r="J72" i="17"/>
  <c r="P72" i="17"/>
  <c r="E72" i="17"/>
  <c r="F72" i="17"/>
  <c r="N72" i="17"/>
  <c r="R72" i="17"/>
  <c r="K72" i="17"/>
  <c r="O72" i="17"/>
  <c r="M72" i="17"/>
  <c r="I72" i="17"/>
  <c r="H72" i="17"/>
  <c r="B72" i="17"/>
  <c r="L72" i="17"/>
  <c r="F174" i="17"/>
  <c r="O174" i="17"/>
  <c r="J174" i="17"/>
  <c r="M174" i="17"/>
  <c r="K174" i="17"/>
  <c r="G174" i="17"/>
  <c r="B174" i="17"/>
  <c r="Q174" i="17"/>
  <c r="N174" i="17"/>
  <c r="P174" i="17"/>
  <c r="H174" i="17"/>
  <c r="I174" i="17"/>
  <c r="R174" i="17"/>
  <c r="L174" i="17"/>
  <c r="H157" i="17"/>
  <c r="L157" i="17"/>
  <c r="M157" i="17"/>
  <c r="R157" i="17"/>
  <c r="Q157" i="17"/>
  <c r="J157" i="17"/>
  <c r="I157" i="17"/>
  <c r="B157" i="17"/>
  <c r="K157" i="17"/>
  <c r="G157" i="17"/>
  <c r="F157" i="17"/>
  <c r="P157" i="17"/>
  <c r="O157" i="17"/>
  <c r="N157" i="17"/>
  <c r="M136" i="17"/>
  <c r="R136" i="17"/>
  <c r="F136" i="17"/>
  <c r="O136" i="17"/>
  <c r="N136" i="17"/>
  <c r="K136" i="17"/>
  <c r="Q136" i="17"/>
  <c r="B136" i="17"/>
  <c r="G136" i="17"/>
  <c r="P136" i="17"/>
  <c r="H136" i="17"/>
  <c r="L136" i="17"/>
  <c r="I136" i="17"/>
  <c r="J136" i="17"/>
  <c r="I166" i="17"/>
  <c r="J166" i="17"/>
  <c r="H166" i="17"/>
  <c r="G166" i="17"/>
  <c r="K166" i="17"/>
  <c r="M166" i="17"/>
  <c r="P166" i="17"/>
  <c r="F166" i="17"/>
  <c r="B166" i="17"/>
  <c r="Q166" i="17"/>
  <c r="L166" i="17"/>
  <c r="O166" i="17"/>
  <c r="R166" i="17"/>
  <c r="N166" i="17"/>
  <c r="O40" i="17"/>
  <c r="G40" i="17"/>
  <c r="M40" i="17"/>
  <c r="F40" i="17"/>
  <c r="N40" i="17"/>
  <c r="R40" i="17"/>
  <c r="B40" i="17"/>
  <c r="I40" i="17"/>
  <c r="J40" i="17"/>
  <c r="Q40" i="17"/>
  <c r="E40" i="17"/>
  <c r="H40" i="17"/>
  <c r="P40" i="17"/>
  <c r="L40" i="17"/>
  <c r="K40" i="17"/>
  <c r="Q178" i="17"/>
  <c r="M178" i="17"/>
  <c r="K178" i="17"/>
  <c r="F178" i="17"/>
  <c r="H178" i="17"/>
  <c r="I178" i="17"/>
  <c r="R178" i="17"/>
  <c r="B178" i="17"/>
  <c r="P178" i="17"/>
  <c r="O178" i="17"/>
  <c r="N178" i="17"/>
  <c r="G178" i="17"/>
  <c r="J178" i="17"/>
  <c r="L178" i="17"/>
  <c r="K119" i="17"/>
  <c r="H119" i="17"/>
  <c r="R119" i="17"/>
  <c r="Q119" i="17"/>
  <c r="G119" i="17"/>
  <c r="N119" i="17"/>
  <c r="L119" i="17"/>
  <c r="F119" i="17"/>
  <c r="P119" i="17"/>
  <c r="O119" i="17"/>
  <c r="I119" i="17"/>
  <c r="B119" i="17"/>
  <c r="J119" i="17"/>
  <c r="M119" i="17"/>
  <c r="G28" i="17"/>
  <c r="L28" i="17"/>
  <c r="J28" i="17"/>
  <c r="R28" i="17"/>
  <c r="F28" i="17"/>
  <c r="H28" i="17"/>
  <c r="M28" i="17"/>
  <c r="I28" i="17"/>
  <c r="E28" i="17"/>
  <c r="Q28" i="17"/>
  <c r="K28" i="17"/>
  <c r="O28" i="17"/>
  <c r="P28" i="17"/>
  <c r="N28" i="17"/>
  <c r="B28" i="17"/>
  <c r="N148" i="17"/>
  <c r="F148" i="17"/>
  <c r="R148" i="17"/>
  <c r="J148" i="17"/>
  <c r="I148" i="17"/>
  <c r="Q148" i="17"/>
  <c r="B148" i="17"/>
  <c r="G148" i="17"/>
  <c r="L148" i="17"/>
  <c r="P148" i="17"/>
  <c r="O148" i="17"/>
  <c r="K148" i="17"/>
  <c r="M148" i="17"/>
  <c r="H148" i="17"/>
  <c r="F97" i="17"/>
  <c r="M97" i="17"/>
  <c r="G97" i="17"/>
  <c r="L97" i="17"/>
  <c r="B97" i="17"/>
  <c r="R97" i="17"/>
  <c r="I97" i="17"/>
  <c r="J97" i="17"/>
  <c r="H97" i="17"/>
  <c r="P97" i="17"/>
  <c r="O97" i="17"/>
  <c r="N97" i="17"/>
  <c r="Q97" i="17"/>
  <c r="K97" i="17"/>
  <c r="M57" i="17"/>
  <c r="E57" i="17"/>
  <c r="K57" i="17"/>
  <c r="F57" i="17"/>
  <c r="J57" i="17"/>
  <c r="L57" i="17"/>
  <c r="I57" i="17"/>
  <c r="Q57" i="17"/>
  <c r="N57" i="17"/>
  <c r="O57" i="17"/>
  <c r="R57" i="17"/>
  <c r="P57" i="17"/>
  <c r="G57" i="17"/>
  <c r="B57" i="17"/>
  <c r="H57" i="17"/>
  <c r="G82" i="17"/>
  <c r="N82" i="17"/>
  <c r="Q82" i="17"/>
  <c r="B82" i="17"/>
  <c r="O82" i="17"/>
  <c r="K82" i="17"/>
  <c r="M82" i="17"/>
  <c r="J82" i="17"/>
  <c r="R82" i="17"/>
  <c r="L82" i="17"/>
  <c r="H82" i="17"/>
  <c r="F82" i="17"/>
  <c r="I82" i="17"/>
  <c r="P82" i="17"/>
  <c r="M9" i="17"/>
  <c r="L9" i="17"/>
  <c r="H9" i="17"/>
  <c r="O9" i="17"/>
  <c r="I9" i="17"/>
  <c r="B9" i="17"/>
  <c r="G9" i="17"/>
  <c r="J9" i="17"/>
  <c r="E9" i="17"/>
  <c r="Q9" i="17"/>
  <c r="R9" i="17"/>
  <c r="F9" i="17"/>
  <c r="N9" i="17"/>
  <c r="K9" i="17"/>
  <c r="P9" i="17"/>
  <c r="Q80" i="17"/>
  <c r="N80" i="17"/>
  <c r="I80" i="17"/>
  <c r="P80" i="17"/>
  <c r="F80" i="17"/>
  <c r="H80" i="17"/>
  <c r="R80" i="17"/>
  <c r="O80" i="17"/>
  <c r="M80" i="17"/>
  <c r="J80" i="17"/>
  <c r="B80" i="17"/>
  <c r="L80" i="17"/>
  <c r="K80" i="17"/>
  <c r="G80" i="17"/>
  <c r="I89" i="17"/>
  <c r="L89" i="17"/>
  <c r="R89" i="17"/>
  <c r="N89" i="17"/>
  <c r="Q89" i="17"/>
  <c r="P89" i="17"/>
  <c r="J89" i="17"/>
  <c r="O89" i="17"/>
  <c r="H89" i="17"/>
  <c r="B89" i="17"/>
  <c r="G89" i="17"/>
  <c r="F89" i="17"/>
  <c r="M89" i="17"/>
  <c r="K89" i="17"/>
  <c r="J73" i="17"/>
  <c r="I73" i="17"/>
  <c r="L73" i="17"/>
  <c r="F73" i="17"/>
  <c r="E73" i="17"/>
  <c r="K73" i="17"/>
  <c r="N73" i="17"/>
  <c r="H73" i="17"/>
  <c r="B73" i="17"/>
  <c r="M73" i="17"/>
  <c r="G73" i="17"/>
  <c r="P73" i="17"/>
  <c r="R73" i="17"/>
  <c r="O73" i="17"/>
  <c r="Q73" i="17"/>
  <c r="G187" i="17"/>
  <c r="O187" i="17"/>
  <c r="K187" i="17"/>
  <c r="N187" i="17"/>
  <c r="I187" i="17"/>
  <c r="P187" i="17"/>
  <c r="F187" i="17"/>
  <c r="M187" i="17"/>
  <c r="B187" i="17"/>
  <c r="Q187" i="17"/>
  <c r="J187" i="17"/>
  <c r="L187" i="17"/>
  <c r="H187" i="17"/>
  <c r="R187" i="17"/>
  <c r="O147" i="17"/>
  <c r="R147" i="17"/>
  <c r="I147" i="17"/>
  <c r="H147" i="17"/>
  <c r="F147" i="17"/>
  <c r="G147" i="17"/>
  <c r="J147" i="17"/>
  <c r="Q147" i="17"/>
  <c r="P147" i="17"/>
  <c r="B147" i="17"/>
  <c r="L147" i="17"/>
  <c r="N147" i="17"/>
  <c r="K147" i="17"/>
  <c r="M147" i="17"/>
  <c r="J41" i="17"/>
  <c r="H41" i="17"/>
  <c r="I41" i="17"/>
  <c r="F41" i="17"/>
  <c r="G41" i="17"/>
  <c r="E41" i="17"/>
  <c r="L41" i="17"/>
  <c r="N41" i="17"/>
  <c r="O41" i="17"/>
  <c r="R41" i="17"/>
  <c r="P41" i="17"/>
  <c r="M41" i="17"/>
  <c r="K41" i="17"/>
  <c r="Q41" i="17"/>
  <c r="B41" i="17"/>
  <c r="F110" i="17"/>
  <c r="B110" i="17"/>
  <c r="R110" i="17"/>
  <c r="O110" i="17"/>
  <c r="J110" i="17"/>
  <c r="I110" i="17"/>
  <c r="G110" i="17"/>
  <c r="L110" i="17"/>
  <c r="P110" i="17"/>
  <c r="M110" i="17"/>
  <c r="N110" i="17"/>
  <c r="Q110" i="17"/>
  <c r="K110" i="17"/>
  <c r="H110" i="17"/>
  <c r="J149" i="17"/>
  <c r="B149" i="17"/>
  <c r="P149" i="17"/>
  <c r="H149" i="17"/>
  <c r="F149" i="17"/>
  <c r="L149" i="17"/>
  <c r="O149" i="17"/>
  <c r="Q149" i="17"/>
  <c r="M149" i="17"/>
  <c r="R149" i="17"/>
  <c r="K149" i="17"/>
  <c r="N149" i="17"/>
  <c r="G149" i="17"/>
  <c r="I149" i="17"/>
  <c r="Q175" i="17"/>
  <c r="O175" i="17"/>
  <c r="M175" i="17"/>
  <c r="P175" i="17"/>
  <c r="J175" i="17"/>
  <c r="N175" i="17"/>
  <c r="H175" i="17"/>
  <c r="K175" i="17"/>
  <c r="I175" i="17"/>
  <c r="R175" i="17"/>
  <c r="L175" i="17"/>
  <c r="G175" i="17"/>
  <c r="F175" i="17"/>
  <c r="B175" i="17"/>
  <c r="F12" i="17"/>
  <c r="N12" i="17"/>
  <c r="J12" i="17"/>
  <c r="E12" i="17"/>
  <c r="O12" i="17"/>
  <c r="R12" i="17"/>
  <c r="P12" i="17"/>
  <c r="I12" i="17"/>
  <c r="H12" i="17"/>
  <c r="K12" i="17"/>
  <c r="B12" i="17"/>
  <c r="Q12" i="17"/>
  <c r="M12" i="17"/>
  <c r="G12" i="17"/>
  <c r="L12" i="17"/>
  <c r="B77" i="17"/>
  <c r="P77" i="17"/>
  <c r="Q77" i="17"/>
  <c r="I77" i="17"/>
  <c r="L77" i="17"/>
  <c r="H77" i="17"/>
  <c r="R77" i="17"/>
  <c r="J77" i="17"/>
  <c r="O77" i="17"/>
  <c r="G77" i="17"/>
  <c r="M77" i="17"/>
  <c r="K77" i="17"/>
  <c r="N77" i="17"/>
  <c r="F77" i="17"/>
  <c r="O49" i="17"/>
  <c r="K49" i="17"/>
  <c r="M49" i="17"/>
  <c r="Q49" i="17"/>
  <c r="E49" i="17"/>
  <c r="L49" i="17"/>
  <c r="I49" i="17"/>
  <c r="J49" i="17"/>
  <c r="P49" i="17"/>
  <c r="G49" i="17"/>
  <c r="H49" i="17"/>
  <c r="F49" i="17"/>
  <c r="R49" i="17"/>
  <c r="N49" i="17"/>
  <c r="B49" i="17"/>
  <c r="R130" i="17"/>
  <c r="B130" i="17"/>
  <c r="P130" i="17"/>
  <c r="O130" i="17"/>
  <c r="I130" i="17"/>
  <c r="N130" i="17"/>
  <c r="H130" i="17"/>
  <c r="K130" i="17"/>
  <c r="F130" i="17"/>
  <c r="M130" i="17"/>
  <c r="L130" i="17"/>
  <c r="J130" i="17"/>
  <c r="G130" i="17"/>
  <c r="Q130" i="17"/>
  <c r="E48" i="17"/>
  <c r="L48" i="17"/>
  <c r="J48" i="17"/>
  <c r="Q48" i="17"/>
  <c r="K48" i="17"/>
  <c r="H48" i="17"/>
  <c r="R48" i="17"/>
  <c r="N48" i="17"/>
  <c r="I48" i="17"/>
  <c r="O48" i="17"/>
  <c r="M48" i="17"/>
  <c r="G48" i="17"/>
  <c r="F48" i="17"/>
  <c r="P48" i="17"/>
  <c r="B48" i="17"/>
  <c r="K14" i="17"/>
  <c r="G14" i="17"/>
  <c r="O14" i="17"/>
  <c r="E14" i="17"/>
  <c r="L14" i="17"/>
  <c r="P14" i="17"/>
  <c r="H14" i="17"/>
  <c r="R14" i="17"/>
  <c r="J14" i="17"/>
  <c r="F14" i="17"/>
  <c r="N14" i="17"/>
  <c r="I14" i="17"/>
  <c r="B14" i="17"/>
  <c r="M14" i="17"/>
  <c r="Q14" i="17"/>
  <c r="F131" i="17"/>
  <c r="H131" i="17"/>
  <c r="P131" i="17"/>
  <c r="Q131" i="17"/>
  <c r="K131" i="17"/>
  <c r="J131" i="17"/>
  <c r="L131" i="17"/>
  <c r="G131" i="17"/>
  <c r="R131" i="17"/>
  <c r="N131" i="17"/>
  <c r="O131" i="17"/>
  <c r="M131" i="17"/>
  <c r="I131" i="17"/>
  <c r="B131" i="17"/>
  <c r="H18" i="17"/>
  <c r="B18" i="17"/>
  <c r="R18" i="17"/>
  <c r="F18" i="17"/>
  <c r="Q18" i="17"/>
  <c r="E18" i="17"/>
  <c r="G18" i="17"/>
  <c r="L18" i="17"/>
  <c r="K18" i="17"/>
  <c r="J18" i="17"/>
  <c r="M18" i="17"/>
  <c r="I18" i="17"/>
  <c r="N18" i="17"/>
  <c r="O18" i="17"/>
  <c r="P18" i="17"/>
  <c r="J108" i="17"/>
  <c r="K108" i="17"/>
  <c r="M108" i="17"/>
  <c r="I108" i="17"/>
  <c r="F108" i="17"/>
  <c r="N108" i="17"/>
  <c r="L108" i="17"/>
  <c r="B108" i="17"/>
  <c r="H108" i="17"/>
  <c r="R108" i="17"/>
  <c r="O108" i="17"/>
  <c r="P108" i="17"/>
  <c r="Q108" i="17"/>
  <c r="G108" i="17"/>
  <c r="G165" i="17"/>
  <c r="N165" i="17"/>
  <c r="I165" i="17"/>
  <c r="K165" i="17"/>
  <c r="O165" i="17"/>
  <c r="R165" i="17"/>
  <c r="M165" i="17"/>
  <c r="B165" i="17"/>
  <c r="H165" i="17"/>
  <c r="P165" i="17"/>
  <c r="Q165" i="17"/>
  <c r="L165" i="17"/>
  <c r="F165" i="17"/>
  <c r="J165" i="17"/>
  <c r="Q150" i="17"/>
  <c r="F150" i="17"/>
  <c r="I150" i="17"/>
  <c r="K150" i="17"/>
  <c r="N150" i="17"/>
  <c r="L150" i="17"/>
  <c r="J150" i="17"/>
  <c r="M150" i="17"/>
  <c r="H150" i="17"/>
  <c r="R150" i="17"/>
  <c r="G150" i="17"/>
  <c r="P150" i="17"/>
  <c r="O150" i="17"/>
  <c r="B150" i="17"/>
  <c r="L140" i="17"/>
  <c r="M140" i="17"/>
  <c r="H140" i="17"/>
  <c r="J140" i="17"/>
  <c r="F140" i="17"/>
  <c r="N140" i="17"/>
  <c r="R140" i="17"/>
  <c r="P140" i="17"/>
  <c r="G140" i="17"/>
  <c r="K140" i="17"/>
  <c r="B140" i="17"/>
  <c r="I140" i="17"/>
  <c r="Q140" i="17"/>
  <c r="O140" i="17"/>
  <c r="R94" i="17"/>
  <c r="Q94" i="17"/>
  <c r="G94" i="17"/>
  <c r="P94" i="17"/>
  <c r="F94" i="17"/>
  <c r="N94" i="17"/>
  <c r="B94" i="17"/>
  <c r="M94" i="17"/>
  <c r="O94" i="17"/>
  <c r="I94" i="17"/>
  <c r="H94" i="17"/>
  <c r="J94" i="17"/>
  <c r="K94" i="17"/>
  <c r="L94" i="17"/>
  <c r="K134" i="17"/>
  <c r="B134" i="17"/>
  <c r="O134" i="17"/>
  <c r="I134" i="17"/>
  <c r="Q134" i="17"/>
  <c r="H134" i="17"/>
  <c r="J134" i="17"/>
  <c r="P134" i="17"/>
  <c r="G134" i="17"/>
  <c r="M134" i="17"/>
  <c r="F134" i="17"/>
  <c r="R134" i="17"/>
  <c r="N134" i="17"/>
  <c r="L134" i="17"/>
  <c r="J118" i="17"/>
  <c r="K118" i="17"/>
  <c r="I118" i="17"/>
  <c r="F118" i="17"/>
  <c r="N118" i="17"/>
  <c r="H118" i="17"/>
  <c r="R118" i="17"/>
  <c r="G118" i="17"/>
  <c r="M118" i="17"/>
  <c r="P118" i="17"/>
  <c r="B118" i="17"/>
  <c r="L118" i="17"/>
  <c r="O118" i="17"/>
  <c r="Q118" i="17"/>
  <c r="I26" i="17"/>
  <c r="F26" i="17"/>
  <c r="R26" i="17"/>
  <c r="N26" i="17"/>
  <c r="K26" i="17"/>
  <c r="J26" i="17"/>
  <c r="G26" i="17"/>
  <c r="L26" i="17"/>
  <c r="B26" i="17"/>
  <c r="E26" i="17"/>
  <c r="P26" i="17"/>
  <c r="Q26" i="17"/>
  <c r="O26" i="17"/>
  <c r="M26" i="17"/>
  <c r="H26" i="17"/>
  <c r="I36" i="17"/>
  <c r="P36" i="17"/>
  <c r="J36" i="17"/>
  <c r="F36" i="17"/>
  <c r="H36" i="17"/>
  <c r="B36" i="17"/>
  <c r="R36" i="17"/>
  <c r="N36" i="17"/>
  <c r="G36" i="17"/>
  <c r="L36" i="17"/>
  <c r="M36" i="17"/>
  <c r="O36" i="17"/>
  <c r="Q36" i="17"/>
  <c r="K36" i="17"/>
  <c r="E36" i="17"/>
  <c r="L169" i="17"/>
  <c r="R169" i="17"/>
  <c r="I169" i="17"/>
  <c r="Q169" i="17"/>
  <c r="O169" i="17"/>
  <c r="B169" i="17"/>
  <c r="P169" i="17"/>
  <c r="N169" i="17"/>
  <c r="H169" i="17"/>
  <c r="G169" i="17"/>
  <c r="F169" i="17"/>
  <c r="J169" i="17"/>
  <c r="M169" i="17"/>
  <c r="K169" i="17"/>
</calcChain>
</file>

<file path=xl/comments1.xml><?xml version="1.0" encoding="utf-8"?>
<comments xmlns="http://schemas.openxmlformats.org/spreadsheetml/2006/main">
  <authors>
    <author>tc={4714783F-5077-4AA6-B710-79F93C7A6D25}</author>
  </authors>
  <commentList>
    <comment ref="A101" authorId="0" shapeId="0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Second Claim - Wesham</t>
        </r>
      </text>
    </comment>
  </commentList>
</comments>
</file>

<file path=xl/sharedStrings.xml><?xml version="1.0" encoding="utf-8"?>
<sst xmlns="http://schemas.openxmlformats.org/spreadsheetml/2006/main" count="2294" uniqueCount="318">
  <si>
    <t>Peter Reid</t>
  </si>
  <si>
    <t>Greg Oulton</t>
  </si>
  <si>
    <t>Laura Byrne</t>
  </si>
  <si>
    <t>Kirsten Burnett</t>
  </si>
  <si>
    <t>Kathy Gaunt</t>
  </si>
  <si>
    <t>Julia Rolfe</t>
  </si>
  <si>
    <t>Ross McKelvie</t>
  </si>
  <si>
    <t>Joe Greenwood</t>
  </si>
  <si>
    <t>Bob Clough</t>
  </si>
  <si>
    <t>Barbara Holmes</t>
  </si>
  <si>
    <t>Name</t>
  </si>
  <si>
    <t>Richard Storey</t>
  </si>
  <si>
    <t>Mark Selby</t>
  </si>
  <si>
    <t>Roy Stevens</t>
  </si>
  <si>
    <t>Summer PB</t>
  </si>
  <si>
    <t>Winter PB</t>
  </si>
  <si>
    <t>Nigel Simpkin</t>
  </si>
  <si>
    <t>Points</t>
  </si>
  <si>
    <t>Time Taken</t>
  </si>
  <si>
    <t>May</t>
  </si>
  <si>
    <t>Aug</t>
  </si>
  <si>
    <t>Jul</t>
  </si>
  <si>
    <t>Jun</t>
  </si>
  <si>
    <t>Apr</t>
  </si>
  <si>
    <t>Sep</t>
  </si>
  <si>
    <t>Oct</t>
  </si>
  <si>
    <t>Nov</t>
  </si>
  <si>
    <t>Dec</t>
  </si>
  <si>
    <t>Jan</t>
  </si>
  <si>
    <t>Feb</t>
  </si>
  <si>
    <t>Mar</t>
  </si>
  <si>
    <t>Paul Veevers</t>
  </si>
  <si>
    <t>Ruth Bye</t>
  </si>
  <si>
    <t>Mike Toft</t>
  </si>
  <si>
    <t>Last Year's Winter SB</t>
  </si>
  <si>
    <t>Last Year's Summer SB</t>
  </si>
  <si>
    <t>Winter PB Date</t>
  </si>
  <si>
    <t>Summer PB Date</t>
  </si>
  <si>
    <t>Handicap</t>
  </si>
  <si>
    <t>_Base Time</t>
  </si>
  <si>
    <t>Baseline in seconds</t>
  </si>
  <si>
    <t>Handicap est time</t>
  </si>
  <si>
    <t>Most Recent 5k</t>
  </si>
  <si>
    <t>Most Recent 10k</t>
  </si>
  <si>
    <t>Guest?</t>
  </si>
  <si>
    <t>This Summer SB</t>
  </si>
  <si>
    <t>This Winter SB</t>
  </si>
  <si>
    <t>May Time</t>
  </si>
  <si>
    <t>Jul Time</t>
  </si>
  <si>
    <t>Apr Time</t>
  </si>
  <si>
    <t>Jun Time</t>
  </si>
  <si>
    <t>Aug Time</t>
  </si>
  <si>
    <t>Sep Time</t>
  </si>
  <si>
    <t>Oct Time</t>
  </si>
  <si>
    <t>Nov Time</t>
  </si>
  <si>
    <t>Dec Time</t>
  </si>
  <si>
    <t>Jan Time</t>
  </si>
  <si>
    <t>Feb Time</t>
  </si>
  <si>
    <t>Mar Time</t>
  </si>
  <si>
    <t>Initial Summer Handicap</t>
  </si>
  <si>
    <t>Initial Winter Handicap</t>
  </si>
  <si>
    <t>May Handicap</t>
  </si>
  <si>
    <t>Jun Handicap</t>
  </si>
  <si>
    <t>Jul Handicap</t>
  </si>
  <si>
    <t>Aug Handicap</t>
  </si>
  <si>
    <t>Sep Handicap</t>
  </si>
  <si>
    <t>Nov Handicap</t>
  </si>
  <si>
    <t>Dec Handicap</t>
  </si>
  <si>
    <t>Jan Handicap</t>
  </si>
  <si>
    <t>Feb Handicap</t>
  </si>
  <si>
    <t>Mar Handicap</t>
  </si>
  <si>
    <t>May Time in secs</t>
  </si>
  <si>
    <t>Jun Time in secs</t>
  </si>
  <si>
    <t>Apr Time in secs</t>
  </si>
  <si>
    <t>Jul Time in secs</t>
  </si>
  <si>
    <t>Aug Time in secs</t>
  </si>
  <si>
    <t>Sep Time in secs</t>
  </si>
  <si>
    <t>Oct Time in secs</t>
  </si>
  <si>
    <t>Nov Time in secs</t>
  </si>
  <si>
    <t>Dec Time in secs</t>
  </si>
  <si>
    <t>Jan Time in secs</t>
  </si>
  <si>
    <t>Feb Time in secs</t>
  </si>
  <si>
    <t>Base</t>
  </si>
  <si>
    <t>May Projected Handicap</t>
  </si>
  <si>
    <t>Jun Projected Handicap</t>
  </si>
  <si>
    <t>Jul Projected Handicap</t>
  </si>
  <si>
    <t>Aug Projected Handicap</t>
  </si>
  <si>
    <t>Sep Projected Handicap</t>
  </si>
  <si>
    <t>Oct Projected Handicap</t>
  </si>
  <si>
    <t>Nov Projected Handicap</t>
  </si>
  <si>
    <t>Dec Projected Handicap</t>
  </si>
  <si>
    <t>Jan Projected Handicap</t>
  </si>
  <si>
    <t>Feb Projected Handicap</t>
  </si>
  <si>
    <t>Mar Projected Handicap</t>
  </si>
  <si>
    <t>Apr Projected Handicap</t>
  </si>
  <si>
    <t>Monthly times</t>
  </si>
  <si>
    <t>Bonus</t>
  </si>
  <si>
    <t>Tot</t>
  </si>
  <si>
    <t>Best 9</t>
  </si>
  <si>
    <t>Totals - Apr</t>
  </si>
  <si>
    <t>Total</t>
  </si>
  <si>
    <t>Summer PB at start of season</t>
  </si>
  <si>
    <t>Winter PB at start of season</t>
  </si>
  <si>
    <t>Season best or pb before…</t>
  </si>
  <si>
    <t>Winter Handicap</t>
  </si>
  <si>
    <t>Summer Handicap</t>
  </si>
  <si>
    <t>Winter</t>
  </si>
  <si>
    <t>Summer</t>
  </si>
  <si>
    <t>Initial Handicap</t>
  </si>
  <si>
    <t>John Bertenshaw</t>
  </si>
  <si>
    <t>Catherine Carrdus</t>
  </si>
  <si>
    <t>Variation compared to predicted times.</t>
  </si>
  <si>
    <t>YTD Score</t>
  </si>
  <si>
    <t>No. of Runners</t>
  </si>
  <si>
    <t>Finish Time</t>
  </si>
  <si>
    <t>Race Time</t>
  </si>
  <si>
    <t>Variation from predicted time.</t>
  </si>
  <si>
    <t>Start Time</t>
  </si>
  <si>
    <t>Sort just this column when adding new names.</t>
  </si>
  <si>
    <t>Darran Ames</t>
  </si>
  <si>
    <t>Mark Hughes</t>
  </si>
  <si>
    <t>Chris Bowker</t>
  </si>
  <si>
    <t>Apr Expected Time</t>
  </si>
  <si>
    <t>Oct Expected Time</t>
  </si>
  <si>
    <t>Ian Tate</t>
  </si>
  <si>
    <t>Jonathan Tuck</t>
  </si>
  <si>
    <t/>
  </si>
  <si>
    <t>Guest 42:30</t>
  </si>
  <si>
    <t>Guest 47:30</t>
  </si>
  <si>
    <t>Lewis McAfee</t>
  </si>
  <si>
    <t>Trevor Roberts</t>
  </si>
  <si>
    <t>Claire Markham</t>
  </si>
  <si>
    <t>Dan Gregson</t>
  </si>
  <si>
    <t>Guest 37:30</t>
  </si>
  <si>
    <t>Guest 35:00</t>
  </si>
  <si>
    <t>Peter Thomson</t>
  </si>
  <si>
    <t>Katy McIntyre</t>
  </si>
  <si>
    <t>Louise Cox</t>
  </si>
  <si>
    <t>Catherine MacLachlan</t>
  </si>
  <si>
    <t>Maddy Markham</t>
  </si>
  <si>
    <t>Michael Hall</t>
  </si>
  <si>
    <t>Simon Smith</t>
  </si>
  <si>
    <t>Oliver Thomson</t>
  </si>
  <si>
    <t>Linda Chadderton</t>
  </si>
  <si>
    <t>Sarah Cook</t>
  </si>
  <si>
    <t>Bonus Points =</t>
  </si>
  <si>
    <t>Chris Cottam</t>
  </si>
  <si>
    <t>Barry Broughton</t>
  </si>
  <si>
    <t>Jennifer Hill</t>
  </si>
  <si>
    <t>Clare Taylor</t>
  </si>
  <si>
    <t>Alistair Leivers</t>
  </si>
  <si>
    <t>Y</t>
  </si>
  <si>
    <t>Morgan Pritchard</t>
  </si>
  <si>
    <t>Alex Wiggins</t>
  </si>
  <si>
    <t>James Whittle</t>
  </si>
  <si>
    <t>Juli Wiseman</t>
  </si>
  <si>
    <t>Mick Widdop</t>
  </si>
  <si>
    <t>Stephen Wise</t>
  </si>
  <si>
    <t>Vicki Richardson</t>
  </si>
  <si>
    <t>Guest 40:00</t>
  </si>
  <si>
    <t>Guest 45:00</t>
  </si>
  <si>
    <t>Guest 50:00</t>
  </si>
  <si>
    <t>Guest 55:00</t>
  </si>
  <si>
    <t>Guest 60:00</t>
  </si>
  <si>
    <t>Kim Dykes</t>
  </si>
  <si>
    <t>Ruth Williams</t>
  </si>
  <si>
    <t>Xavia Cooper</t>
  </si>
  <si>
    <t>HANDICAP</t>
  </si>
  <si>
    <t>START TIME</t>
  </si>
  <si>
    <t>FINISH TIME
(ON STOP WATCH)</t>
  </si>
  <si>
    <t>Winter Handicap Calc
(ESTIMATE 2300)</t>
  </si>
  <si>
    <t>Gillian Anderson</t>
  </si>
  <si>
    <t>Paul McAllister</t>
  </si>
  <si>
    <t>(Best 6)</t>
  </si>
  <si>
    <t>Volunteer
Month</t>
  </si>
  <si>
    <t>30 Points
Award</t>
  </si>
  <si>
    <t>Total of best 6 + Volunteer</t>
  </si>
  <si>
    <t>Alexandra Young</t>
  </si>
  <si>
    <t>Andrew Draper</t>
  </si>
  <si>
    <t>Anthony Joy</t>
  </si>
  <si>
    <t>Bill Lock</t>
  </si>
  <si>
    <t>Bryan Grundy</t>
  </si>
  <si>
    <t>Claire England</t>
  </si>
  <si>
    <t>Cliff Whiston</t>
  </si>
  <si>
    <t>Dave Booth</t>
  </si>
  <si>
    <t>Dave Dunn</t>
  </si>
  <si>
    <t>David McDonald</t>
  </si>
  <si>
    <t>Dawn Lock</t>
  </si>
  <si>
    <t>Domenic Read-Garrett</t>
  </si>
  <si>
    <t>Dominic Kirby</t>
  </si>
  <si>
    <t>Elizabeth Canavan</t>
  </si>
  <si>
    <t>Gavin Stanfield</t>
  </si>
  <si>
    <t>Gillian Draper</t>
  </si>
  <si>
    <t>Graham Cunliffe</t>
  </si>
  <si>
    <t>Helen Rennie</t>
  </si>
  <si>
    <t>Joanna Goorney</t>
  </si>
  <si>
    <t>John Wild</t>
  </si>
  <si>
    <t>Kate Price Edwards</t>
  </si>
  <si>
    <t>Lia Murphy</t>
  </si>
  <si>
    <t>Louise Charnock</t>
  </si>
  <si>
    <t>Matthew Kay</t>
  </si>
  <si>
    <t>Melanie Koth</t>
  </si>
  <si>
    <t>Neil Baynton-Roberts</t>
  </si>
  <si>
    <t>Pamela Binns</t>
  </si>
  <si>
    <t>Pamela Hardman</t>
  </si>
  <si>
    <t>Phil Buller</t>
  </si>
  <si>
    <t>Rebecca Willetts</t>
  </si>
  <si>
    <t>Rosie Eagles</t>
  </si>
  <si>
    <t>Sarah Beck</t>
  </si>
  <si>
    <t>Scott Gall</t>
  </si>
  <si>
    <t>Sharon Cooper</t>
  </si>
  <si>
    <t>Steve Pepper</t>
  </si>
  <si>
    <t>Susan Hawitt</t>
  </si>
  <si>
    <t>Susan Henry</t>
  </si>
  <si>
    <t>Sylvia Elisabeth Gittins</t>
  </si>
  <si>
    <t>Terry Hellings</t>
  </si>
  <si>
    <t>Thomas Howarth</t>
  </si>
  <si>
    <t>Matthew Staniforth</t>
  </si>
  <si>
    <t>NAME</t>
  </si>
  <si>
    <t>Not Confirmed Times</t>
  </si>
  <si>
    <t>X</t>
  </si>
  <si>
    <t>Timekeeper</t>
  </si>
  <si>
    <t>Jayden Richardson</t>
  </si>
  <si>
    <t>Graham Webster</t>
  </si>
  <si>
    <t>Run Britain Handicap
09 07 2023</t>
  </si>
  <si>
    <t>Latest Handicap (after Jun 23)</t>
  </si>
  <si>
    <t>Handicap In Secs</t>
  </si>
  <si>
    <t>LARGEST</t>
  </si>
  <si>
    <t>SMALLEST</t>
  </si>
  <si>
    <t>RunBritain Handicap</t>
  </si>
  <si>
    <t>Current Handicap (secs)</t>
  </si>
  <si>
    <t>Runner</t>
  </si>
  <si>
    <t>test</t>
  </si>
  <si>
    <t>RunBritain Handicap Score</t>
  </si>
  <si>
    <t>Calculated Handicap in Secs</t>
  </si>
  <si>
    <t>RunBritain Initial Handicap</t>
  </si>
  <si>
    <t>Most Recent Handicap Time</t>
  </si>
  <si>
    <t>Most Recent Handicap Time2</t>
  </si>
  <si>
    <t xml:space="preserve"> </t>
  </si>
  <si>
    <t>Calculated Handicap (hh:mm:ss)</t>
  </si>
  <si>
    <t>New Handicap EST TIME (secs) calculated using RunBritain Handicap</t>
  </si>
  <si>
    <t>Jake Rodwell</t>
  </si>
  <si>
    <t>Stephen Rodwell</t>
  </si>
  <si>
    <t>Column2</t>
  </si>
  <si>
    <t>Column4</t>
  </si>
  <si>
    <t>New Handicap EST TIME (mins) calculated using RunBritain Handicap</t>
  </si>
  <si>
    <t>RunBritain Calculated Initial Handicap - July 2023</t>
  </si>
  <si>
    <t>Run Britain Handicap
19 08 2023</t>
  </si>
  <si>
    <t>Aug EST TIME (secs)</t>
  </si>
  <si>
    <t>Aug EST TIME (mins)</t>
  </si>
  <si>
    <t>Sep EST TIME (secs)</t>
  </si>
  <si>
    <t>Sep EST TIME (mins)</t>
  </si>
  <si>
    <t>July RBH</t>
  </si>
  <si>
    <t>July Actual Time</t>
  </si>
  <si>
    <t>July Time (secs)</t>
  </si>
  <si>
    <t>Original Handicap</t>
  </si>
  <si>
    <t>Original Winter Handicap</t>
  </si>
  <si>
    <t>Original Handicap in secs</t>
  </si>
  <si>
    <t>original winter handicap in secs</t>
  </si>
  <si>
    <t>Initial Winter Handicap Calc based on
&lt;&lt;</t>
  </si>
  <si>
    <t>Initial Winter Handicap in mins</t>
  </si>
  <si>
    <t>Initial Winter Handicap in mins (round to 15)</t>
  </si>
  <si>
    <t>September Handicap</t>
  </si>
  <si>
    <t>September Handicap in secs</t>
  </si>
  <si>
    <t>Current RBH</t>
  </si>
  <si>
    <t>START
TIME</t>
  </si>
  <si>
    <t>RBH</t>
  </si>
  <si>
    <t>RBH
Change</t>
  </si>
  <si>
    <t>POS</t>
  </si>
  <si>
    <t>Run Britain Handicap
21 09 2023</t>
  </si>
  <si>
    <t>Aug's RBH</t>
  </si>
  <si>
    <t>Jun EST TIME (secs)</t>
  </si>
  <si>
    <t>Jun EST TIME (mins)</t>
  </si>
  <si>
    <t>Jun RunBritain Calculated Initial Handicap</t>
  </si>
  <si>
    <t>May EST TIME (secs)</t>
  </si>
  <si>
    <t>May EST TIME (mins)</t>
  </si>
  <si>
    <t>May RunBritain Calculated Initial Handicap</t>
  </si>
  <si>
    <t>Apr EST TIME (secs)</t>
  </si>
  <si>
    <t>Apr EST TIME (mins)</t>
  </si>
  <si>
    <t>Apr RunBritain Calculated Initial Handicap</t>
  </si>
  <si>
    <t>Nov EST TIME (secs)</t>
  </si>
  <si>
    <t>Nov EST TIME (mins)</t>
  </si>
  <si>
    <t>Dec EST TIME (secs)</t>
  </si>
  <si>
    <t>Dec EST TIME (mins)</t>
  </si>
  <si>
    <t>Jan EST TIME (secs)</t>
  </si>
  <si>
    <t>Jan EST TIME (mins)</t>
  </si>
  <si>
    <t>Feb EST TIME (secs)</t>
  </si>
  <si>
    <t>Feb EST TIME (mins)</t>
  </si>
  <si>
    <t>Run Britain Handicap
?? 03 2024</t>
  </si>
  <si>
    <t>Mar EST TIME (secs)</t>
  </si>
  <si>
    <t>Mar EST TIME (mins)</t>
  </si>
  <si>
    <t>September RBH</t>
  </si>
  <si>
    <t>Oct Handicap (secs)</t>
  </si>
  <si>
    <t>Oct Handicap (mins)</t>
  </si>
  <si>
    <t>Last Month's RBH</t>
  </si>
  <si>
    <t>This Month's RBH</t>
  </si>
  <si>
    <t>Update COLUMNS
+ 6 Letters</t>
  </si>
  <si>
    <t>Round No.</t>
  </si>
  <si>
    <t>Run Britain Handicap
?? 04 2023</t>
  </si>
  <si>
    <t>Run Britain Handicap
?? 05 2023</t>
  </si>
  <si>
    <t>Run Britain Handicap
?? 06 2023</t>
  </si>
  <si>
    <t>Jul EST TIME (secs)</t>
  </si>
  <si>
    <t>Jul EST TIME (mins)</t>
  </si>
  <si>
    <t>Aug RunBritain Calculated  Handicap</t>
  </si>
  <si>
    <t>Sep RunBritain Calculated Handicap</t>
  </si>
  <si>
    <t>Oct RunBritain Calculated  Handicap</t>
  </si>
  <si>
    <t>Nov RunBritain Calculated  Handicap</t>
  </si>
  <si>
    <t>Dec RunBritain Calculated  Handicap</t>
  </si>
  <si>
    <t>Jan RunBritain Calculated  Handicap</t>
  </si>
  <si>
    <t>Mar RunBritain Calculated  Handicap</t>
  </si>
  <si>
    <t>Feb RunBritain Calculated  Handicap</t>
  </si>
  <si>
    <t>Run Britain Handicap
21 10 2023</t>
  </si>
  <si>
    <t>Run Britain Handicap
23 11 2023</t>
  </si>
  <si>
    <t>Pete Dilks</t>
  </si>
  <si>
    <t>Run Britain Handicap
18 12 2023</t>
  </si>
  <si>
    <t>Linda Herriott</t>
  </si>
  <si>
    <t>Run Britain Handicap
17 01 2024</t>
  </si>
  <si>
    <t>Run Britain Handicap
22 02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</si>
</sst>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hh:mm:ss;@"/>
    <numFmt numFmtId="165" formatCode="h:mm:ss;@"/>
    <numFmt numFmtId="166" formatCode="[$-F400]h:mm:ss\ AM/PM"/>
    <numFmt numFmtId="167" formatCode="0.00000"/>
    <numFmt numFmtId="168" formatCode="hh:mm:ss.00"/>
    <numFmt numFmtId="169" formatCode="0.0"/>
    <numFmt numFmtId="170" formatCode="0.000"/>
    <numFmt numFmtId="171" formatCode="0.0000000000000000000000"/>
  </numFmts>
  <fonts count="32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11"/>
      <color rgb="FF006100"/>
      <name val="Calibri"/>
      <family val="2"/>
      <scheme val="minor"/>
    </font>
    <font>
      <sz val="10"/>
      <name val="Arial"/>
      <family val="2"/>
    </font>
    <font>
      <b/>
      <sz val="9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rgb="FF002060"/>
      <name val="Calibri"/>
      <family val="2"/>
      <scheme val="minor"/>
    </font>
    <font>
      <sz val="11"/>
      <color rgb="FF002060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4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i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18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20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1"/>
        <bgColor theme="1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theme="1"/>
      </patternFill>
    </fill>
  </fills>
  <borders count="14">
    <border>
      <left/>
      <right/>
      <top/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1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0" fontId="3" fillId="2" borderId="0" applyNumberFormat="0" applyBorder="0" applyAlignment="0" applyProtection="0"/>
    <xf numFmtId="0" fontId="4" fillId="0" borderId="0"/>
  </cellStyleXfs>
  <cellXfs count="250">
    <xf numFmtId="0" fontId="0" fillId="0" borderId="0" xfId="0"/>
    <xf numFmtId="0" fontId="1" fillId="0" borderId="0" xfId="0" applyFont="1"/>
    <xf numFmtId="21" fontId="1" fillId="0" borderId="0" xfId="0" applyNumberFormat="1" applyFont="1"/>
    <xf numFmtId="164" fontId="1" fillId="0" borderId="0" xfId="0" applyNumberFormat="1" applyFont="1"/>
    <xf numFmtId="17" fontId="1" fillId="0" borderId="0" xfId="0" applyNumberFormat="1" applyFont="1" applyAlignment="1">
      <alignment vertical="top" wrapText="1"/>
    </xf>
    <xf numFmtId="1" fontId="1" fillId="0" borderId="0" xfId="0" applyNumberFormat="1" applyFont="1" applyAlignment="1">
      <alignment vertical="top" wrapText="1"/>
    </xf>
    <xf numFmtId="1" fontId="1" fillId="0" borderId="0" xfId="0" applyNumberFormat="1" applyFont="1"/>
    <xf numFmtId="0" fontId="1" fillId="0" borderId="0" xfId="0" applyFont="1" applyAlignment="1">
      <alignment vertical="top" wrapText="1"/>
    </xf>
    <xf numFmtId="165" fontId="1" fillId="0" borderId="0" xfId="0" applyNumberFormat="1" applyFont="1"/>
    <xf numFmtId="164" fontId="1" fillId="0" borderId="0" xfId="0" applyNumberFormat="1" applyFont="1" applyAlignment="1">
      <alignment vertical="top" wrapText="1"/>
    </xf>
    <xf numFmtId="165" fontId="1" fillId="0" borderId="0" xfId="0" applyNumberFormat="1" applyFont="1" applyAlignment="1">
      <alignment vertical="top" wrapText="1"/>
    </xf>
    <xf numFmtId="17" fontId="1" fillId="0" borderId="0" xfId="0" applyNumberFormat="1" applyFont="1"/>
    <xf numFmtId="0" fontId="1" fillId="0" borderId="0" xfId="0" applyFont="1" applyAlignment="1">
      <alignment vertical="top"/>
    </xf>
    <xf numFmtId="165" fontId="2" fillId="0" borderId="0" xfId="0" applyNumberFormat="1" applyFont="1"/>
    <xf numFmtId="0" fontId="1" fillId="0" borderId="0" xfId="0" applyFont="1" applyAlignment="1">
      <alignment horizontal="right" vertical="top" wrapText="1"/>
    </xf>
    <xf numFmtId="0" fontId="3" fillId="2" borderId="0" xfId="1" applyAlignment="1">
      <alignment vertical="top"/>
    </xf>
    <xf numFmtId="1" fontId="3" fillId="2" borderId="0" xfId="1" applyNumberFormat="1"/>
    <xf numFmtId="0" fontId="3" fillId="2" borderId="0" xfId="1"/>
    <xf numFmtId="10" fontId="1" fillId="0" borderId="0" xfId="0" applyNumberFormat="1" applyFont="1"/>
    <xf numFmtId="1" fontId="6" fillId="0" borderId="0" xfId="0" applyNumberFormat="1" applyFont="1"/>
    <xf numFmtId="0" fontId="6" fillId="0" borderId="0" xfId="0" applyFont="1"/>
    <xf numFmtId="165" fontId="1" fillId="0" borderId="0" xfId="0" applyNumberFormat="1" applyFont="1" applyAlignment="1">
      <alignment horizontal="right" vertical="top" wrapText="1"/>
    </xf>
    <xf numFmtId="0" fontId="7" fillId="0" borderId="0" xfId="0" applyFont="1"/>
    <xf numFmtId="1" fontId="7" fillId="0" borderId="0" xfId="0" applyNumberFormat="1" applyFont="1"/>
    <xf numFmtId="49" fontId="8" fillId="0" borderId="0" xfId="0" applyNumberFormat="1" applyFont="1"/>
    <xf numFmtId="0" fontId="8" fillId="0" borderId="0" xfId="0" applyFont="1"/>
    <xf numFmtId="10" fontId="8" fillId="0" borderId="0" xfId="0" applyNumberFormat="1" applyFont="1" applyAlignment="1">
      <alignment wrapText="1"/>
    </xf>
    <xf numFmtId="165" fontId="8" fillId="0" borderId="0" xfId="0" applyNumberFormat="1" applyFont="1"/>
    <xf numFmtId="10" fontId="8" fillId="0" borderId="0" xfId="0" applyNumberFormat="1" applyFont="1"/>
    <xf numFmtId="165" fontId="1" fillId="0" borderId="0" xfId="0" applyNumberFormat="1" applyFont="1" applyAlignment="1">
      <alignment horizontal="right"/>
    </xf>
    <xf numFmtId="0" fontId="5" fillId="0" borderId="0" xfId="0" applyFont="1" applyAlignment="1">
      <alignment vertical="top" wrapText="1"/>
    </xf>
    <xf numFmtId="0" fontId="1" fillId="0" borderId="0" xfId="0" applyFont="1" applyAlignment="1">
      <alignment horizontal="center" vertical="top" wrapText="1"/>
    </xf>
    <xf numFmtId="0" fontId="1" fillId="0" borderId="0" xfId="0" applyFont="1" applyAlignment="1">
      <alignment horizontal="center"/>
    </xf>
    <xf numFmtId="0" fontId="2" fillId="0" borderId="0" xfId="0" applyFont="1"/>
    <xf numFmtId="166" fontId="2" fillId="0" borderId="0" xfId="0" applyNumberFormat="1" applyFont="1"/>
    <xf numFmtId="166" fontId="1" fillId="0" borderId="0" xfId="0" applyNumberFormat="1" applyFont="1"/>
    <xf numFmtId="0" fontId="9" fillId="0" borderId="0" xfId="0" applyFont="1" applyAlignment="1">
      <alignment vertical="top" wrapText="1"/>
    </xf>
    <xf numFmtId="1" fontId="5" fillId="0" borderId="0" xfId="0" applyNumberFormat="1" applyFont="1" applyAlignment="1">
      <alignment vertical="top" wrapText="1"/>
    </xf>
    <xf numFmtId="165" fontId="5" fillId="0" borderId="0" xfId="0" applyNumberFormat="1" applyFont="1" applyAlignment="1">
      <alignment vertical="top" wrapText="1"/>
    </xf>
    <xf numFmtId="165" fontId="10" fillId="0" borderId="0" xfId="0" applyNumberFormat="1" applyFont="1" applyAlignment="1">
      <alignment horizontal="right" wrapText="1"/>
    </xf>
    <xf numFmtId="0" fontId="0" fillId="0" borderId="0" xfId="0" applyAlignment="1">
      <alignment horizontal="left" vertical="top"/>
    </xf>
    <xf numFmtId="167" fontId="1" fillId="0" borderId="0" xfId="0" applyNumberFormat="1" applyFont="1"/>
    <xf numFmtId="165" fontId="9" fillId="0" borderId="0" xfId="0" applyNumberFormat="1" applyFont="1"/>
    <xf numFmtId="0" fontId="9" fillId="0" borderId="0" xfId="0" applyFont="1"/>
    <xf numFmtId="168" fontId="1" fillId="0" borderId="0" xfId="0" applyNumberFormat="1" applyFont="1"/>
    <xf numFmtId="17" fontId="2" fillId="0" borderId="0" xfId="0" applyNumberFormat="1" applyFont="1"/>
    <xf numFmtId="0" fontId="1" fillId="0" borderId="0" xfId="0" applyFont="1" applyAlignment="1">
      <alignment vertical="center"/>
    </xf>
    <xf numFmtId="165" fontId="1" fillId="0" borderId="0" xfId="0" applyNumberFormat="1" applyFont="1" applyAlignment="1">
      <alignment vertical="center"/>
    </xf>
    <xf numFmtId="0" fontId="11" fillId="0" borderId="0" xfId="0" applyFont="1" applyAlignment="1">
      <alignment horizontal="center" vertical="center" wrapText="1"/>
    </xf>
    <xf numFmtId="164" fontId="11" fillId="0" borderId="0" xfId="0" applyNumberFormat="1" applyFont="1" applyAlignment="1">
      <alignment horizontal="left" vertical="center"/>
    </xf>
    <xf numFmtId="0" fontId="11" fillId="0" borderId="0" xfId="0" applyFont="1" applyAlignment="1">
      <alignment vertical="center"/>
    </xf>
    <xf numFmtId="164" fontId="6" fillId="0" borderId="0" xfId="0" applyNumberFormat="1" applyFont="1"/>
    <xf numFmtId="17" fontId="6" fillId="0" borderId="0" xfId="0" applyNumberFormat="1" applyFont="1"/>
    <xf numFmtId="165" fontId="6" fillId="0" borderId="0" xfId="0" applyNumberFormat="1" applyFont="1"/>
    <xf numFmtId="164" fontId="2" fillId="0" borderId="0" xfId="0" applyNumberFormat="1" applyFont="1"/>
    <xf numFmtId="165" fontId="13" fillId="0" borderId="0" xfId="0" applyNumberFormat="1" applyFont="1"/>
    <xf numFmtId="0" fontId="6" fillId="0" borderId="0" xfId="0" applyFont="1" applyAlignment="1">
      <alignment vertical="top" wrapText="1"/>
    </xf>
    <xf numFmtId="1" fontId="6" fillId="0" borderId="0" xfId="0" applyNumberFormat="1" applyFont="1" applyAlignment="1">
      <alignment vertical="top" wrapText="1"/>
    </xf>
    <xf numFmtId="17" fontId="6" fillId="0" borderId="0" xfId="0" applyNumberFormat="1" applyFont="1" applyAlignment="1">
      <alignment vertical="top" wrapText="1"/>
    </xf>
    <xf numFmtId="165" fontId="6" fillId="0" borderId="0" xfId="0" applyNumberFormat="1" applyFont="1" applyAlignment="1">
      <alignment vertical="top" wrapText="1"/>
    </xf>
    <xf numFmtId="0" fontId="6" fillId="0" borderId="0" xfId="0" applyFont="1" applyAlignment="1">
      <alignment horizontal="right" vertical="top" wrapText="1"/>
    </xf>
    <xf numFmtId="165" fontId="6" fillId="0" borderId="0" xfId="0" applyNumberFormat="1" applyFont="1" applyAlignment="1">
      <alignment horizontal="right" vertical="top" wrapText="1"/>
    </xf>
    <xf numFmtId="0" fontId="6" fillId="0" borderId="0" xfId="0" applyFont="1" applyAlignment="1">
      <alignment horizontal="center" vertical="top" wrapText="1"/>
    </xf>
    <xf numFmtId="0" fontId="6" fillId="0" borderId="0" xfId="0" applyFont="1" applyAlignment="1">
      <alignment vertical="top"/>
    </xf>
    <xf numFmtId="0" fontId="12" fillId="0" borderId="0" xfId="0" applyFont="1" applyAlignment="1">
      <alignment horizontal="left" vertical="top"/>
    </xf>
    <xf numFmtId="0" fontId="6" fillId="0" borderId="0" xfId="0" applyFont="1" applyAlignment="1">
      <alignment horizontal="center"/>
    </xf>
    <xf numFmtId="1" fontId="3" fillId="2" borderId="0" xfId="1" applyNumberFormat="1" applyAlignment="1">
      <alignment horizontal="center" vertical="top" wrapText="1"/>
    </xf>
    <xf numFmtId="1" fontId="3" fillId="2" borderId="0" xfId="1" applyNumberFormat="1" applyAlignment="1">
      <alignment horizontal="center"/>
    </xf>
    <xf numFmtId="166" fontId="14" fillId="0" borderId="0" xfId="0" applyNumberFormat="1" applyFont="1"/>
    <xf numFmtId="165" fontId="1" fillId="4" borderId="0" xfId="0" applyNumberFormat="1" applyFont="1" applyFill="1"/>
    <xf numFmtId="0" fontId="15" fillId="3" borderId="0" xfId="0" applyFont="1" applyFill="1" applyAlignment="1">
      <alignment vertical="center"/>
    </xf>
    <xf numFmtId="0" fontId="15" fillId="3" borderId="2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6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15" fillId="3" borderId="0" xfId="0" applyFont="1" applyFill="1" applyAlignment="1">
      <alignment horizontal="center" vertical="center" wrapText="1"/>
    </xf>
    <xf numFmtId="164" fontId="15" fillId="3" borderId="1" xfId="0" applyNumberFormat="1" applyFont="1" applyFill="1" applyBorder="1" applyAlignment="1">
      <alignment horizontal="center" vertical="center"/>
    </xf>
    <xf numFmtId="164" fontId="16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64" fontId="15" fillId="3" borderId="0" xfId="0" applyNumberFormat="1" applyFont="1" applyFill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7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right" vertical="center"/>
    </xf>
    <xf numFmtId="165" fontId="19" fillId="4" borderId="0" xfId="0" applyNumberFormat="1" applyFont="1" applyFill="1"/>
    <xf numFmtId="165" fontId="18" fillId="4" borderId="0" xfId="0" applyNumberFormat="1" applyFont="1" applyFill="1"/>
    <xf numFmtId="1" fontId="6" fillId="0" borderId="0" xfId="0" applyNumberFormat="1" applyFont="1" applyAlignment="1">
      <alignment vertical="top"/>
    </xf>
    <xf numFmtId="17" fontId="6" fillId="0" borderId="0" xfId="0" applyNumberFormat="1" applyFont="1" applyAlignment="1">
      <alignment vertical="top"/>
    </xf>
    <xf numFmtId="165" fontId="6" fillId="0" borderId="0" xfId="0" applyNumberFormat="1" applyFont="1" applyAlignment="1">
      <alignment vertical="top"/>
    </xf>
    <xf numFmtId="0" fontId="6" fillId="0" borderId="0" xfId="0" applyFont="1" applyAlignment="1">
      <alignment horizontal="right" vertical="top"/>
    </xf>
    <xf numFmtId="165" fontId="6" fillId="0" borderId="0" xfId="0" applyNumberFormat="1" applyFont="1" applyAlignment="1">
      <alignment horizontal="right" vertical="top"/>
    </xf>
    <xf numFmtId="0" fontId="6" fillId="0" borderId="0" xfId="0" applyFont="1" applyAlignment="1">
      <alignment horizontal="center" vertical="top"/>
    </xf>
    <xf numFmtId="21" fontId="6" fillId="0" borderId="0" xfId="0" applyNumberFormat="1" applyFont="1" applyAlignment="1">
      <alignment wrapText="1"/>
    </xf>
    <xf numFmtId="1" fontId="6" fillId="0" borderId="0" xfId="0" applyNumberFormat="1" applyFont="1" applyAlignment="1">
      <alignment horizontal="center"/>
    </xf>
    <xf numFmtId="1" fontId="5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1" fontId="7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165" fontId="1" fillId="5" borderId="0" xfId="0" applyNumberFormat="1" applyFont="1" applyFill="1"/>
    <xf numFmtId="17" fontId="6" fillId="0" borderId="0" xfId="0" applyNumberFormat="1" applyFont="1" applyAlignment="1">
      <alignment horizontal="center"/>
    </xf>
    <xf numFmtId="46" fontId="1" fillId="0" borderId="0" xfId="0" applyNumberFormat="1" applyFont="1"/>
    <xf numFmtId="0" fontId="21" fillId="0" borderId="0" xfId="0" applyFont="1" applyAlignment="1">
      <alignment vertical="center" textRotation="90"/>
    </xf>
    <xf numFmtId="0" fontId="20" fillId="4" borderId="0" xfId="0" applyFont="1" applyFill="1" applyAlignment="1">
      <alignment horizontal="right" vertical="center"/>
    </xf>
    <xf numFmtId="2" fontId="1" fillId="0" borderId="0" xfId="0" applyNumberFormat="1" applyFont="1"/>
    <xf numFmtId="169" fontId="1" fillId="0" borderId="0" xfId="0" applyNumberFormat="1" applyFont="1"/>
    <xf numFmtId="165" fontId="6" fillId="6" borderId="0" xfId="0" applyNumberFormat="1" applyFont="1" applyFill="1" applyAlignment="1">
      <alignment vertical="top" wrapText="1"/>
    </xf>
    <xf numFmtId="1" fontId="6" fillId="6" borderId="0" xfId="0" applyNumberFormat="1" applyFont="1" applyFill="1"/>
    <xf numFmtId="169" fontId="1" fillId="6" borderId="0" xfId="0" applyNumberFormat="1" applyFont="1" applyFill="1"/>
    <xf numFmtId="166" fontId="1" fillId="6" borderId="0" xfId="0" applyNumberFormat="1" applyFont="1" applyFill="1"/>
    <xf numFmtId="1" fontId="1" fillId="6" borderId="0" xfId="0" applyNumberFormat="1" applyFont="1" applyFill="1"/>
    <xf numFmtId="0" fontId="1" fillId="0" borderId="0" xfId="0" applyFont="1" applyAlignment="1">
      <alignment horizontal="right"/>
    </xf>
    <xf numFmtId="165" fontId="6" fillId="7" borderId="0" xfId="0" applyNumberFormat="1" applyFont="1" applyFill="1" applyAlignment="1">
      <alignment vertical="top" wrapText="1"/>
    </xf>
    <xf numFmtId="1" fontId="6" fillId="7" borderId="0" xfId="0" applyNumberFormat="1" applyFont="1" applyFill="1"/>
    <xf numFmtId="0" fontId="1" fillId="7" borderId="0" xfId="0" applyFont="1" applyFill="1"/>
    <xf numFmtId="166" fontId="6" fillId="0" borderId="0" xfId="0" applyNumberFormat="1" applyFont="1"/>
    <xf numFmtId="165" fontId="1" fillId="0" borderId="0" xfId="0" applyNumberFormat="1" applyFont="1" applyAlignment="1">
      <alignment wrapText="1"/>
    </xf>
    <xf numFmtId="169" fontId="1" fillId="0" borderId="0" xfId="0" applyNumberFormat="1" applyFont="1" applyAlignment="1">
      <alignment wrapText="1"/>
    </xf>
    <xf numFmtId="1" fontId="1" fillId="0" borderId="0" xfId="0" applyNumberFormat="1" applyFont="1" applyAlignment="1">
      <alignment wrapText="1"/>
    </xf>
    <xf numFmtId="166" fontId="1" fillId="0" borderId="0" xfId="0" applyNumberFormat="1" applyFont="1" applyAlignment="1">
      <alignment wrapText="1"/>
    </xf>
    <xf numFmtId="169" fontId="1" fillId="0" borderId="0" xfId="0" applyNumberFormat="1" applyFont="1" applyAlignment="1">
      <alignment horizontal="right"/>
    </xf>
    <xf numFmtId="21" fontId="6" fillId="4" borderId="0" xfId="0" applyNumberFormat="1" applyFont="1" applyFill="1"/>
    <xf numFmtId="21" fontId="8" fillId="0" borderId="0" xfId="0" applyNumberFormat="1" applyFont="1"/>
    <xf numFmtId="0" fontId="8" fillId="0" borderId="0" xfId="0" applyFont="1" applyAlignment="1">
      <alignment horizontal="center" vertical="center" wrapText="1"/>
    </xf>
    <xf numFmtId="165" fontId="8" fillId="0" borderId="0" xfId="0" applyNumberFormat="1" applyFont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165" fontId="8" fillId="0" borderId="0" xfId="0" applyNumberFormat="1" applyFont="1" applyAlignment="1">
      <alignment horizontal="center" vertical="center"/>
    </xf>
    <xf numFmtId="49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1" fontId="6" fillId="7" borderId="0" xfId="0" applyNumberFormat="1" applyFont="1" applyFill="1" applyAlignment="1">
      <alignment vertical="top" wrapText="1"/>
    </xf>
    <xf numFmtId="1" fontId="1" fillId="7" borderId="0" xfId="0" applyNumberFormat="1" applyFont="1" applyFill="1"/>
    <xf numFmtId="166" fontId="6" fillId="7" borderId="0" xfId="0" applyNumberFormat="1" applyFont="1" applyFill="1"/>
    <xf numFmtId="165" fontId="1" fillId="7" borderId="0" xfId="0" applyNumberFormat="1" applyFont="1" applyFill="1"/>
    <xf numFmtId="165" fontId="1" fillId="8" borderId="0" xfId="0" applyNumberFormat="1" applyFont="1" applyFill="1"/>
    <xf numFmtId="169" fontId="6" fillId="6" borderId="0" xfId="0" applyNumberFormat="1" applyFont="1" applyFill="1"/>
    <xf numFmtId="165" fontId="1" fillId="9" borderId="0" xfId="0" applyNumberFormat="1" applyFont="1" applyFill="1"/>
    <xf numFmtId="0" fontId="12" fillId="0" borderId="0" xfId="0" applyFont="1" applyAlignment="1">
      <alignment wrapText="1"/>
    </xf>
    <xf numFmtId="166" fontId="12" fillId="0" borderId="0" xfId="0" applyNumberFormat="1" applyFont="1" applyAlignment="1">
      <alignment wrapText="1"/>
    </xf>
    <xf numFmtId="166" fontId="0" fillId="0" borderId="0" xfId="0" applyNumberFormat="1"/>
    <xf numFmtId="1" fontId="12" fillId="0" borderId="0" xfId="0" applyNumberFormat="1" applyFont="1" applyAlignment="1">
      <alignment wrapText="1"/>
    </xf>
    <xf numFmtId="1" fontId="0" fillId="0" borderId="0" xfId="0" applyNumberFormat="1"/>
    <xf numFmtId="166" fontId="0" fillId="0" borderId="0" xfId="0" applyNumberFormat="1" applyAlignment="1">
      <alignment horizontal="center"/>
    </xf>
    <xf numFmtId="0" fontId="12" fillId="0" borderId="0" xfId="0" applyFont="1" applyAlignment="1">
      <alignment horizontal="center" wrapText="1"/>
    </xf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1" fontId="12" fillId="0" borderId="0" xfId="0" applyNumberFormat="1" applyFont="1" applyAlignment="1">
      <alignment horizontal="center" wrapText="1"/>
    </xf>
    <xf numFmtId="166" fontId="12" fillId="0" borderId="0" xfId="0" applyNumberFormat="1" applyFont="1" applyAlignment="1">
      <alignment horizontal="center" wrapText="1"/>
    </xf>
    <xf numFmtId="165" fontId="22" fillId="0" borderId="0" xfId="0" applyNumberFormat="1" applyFont="1"/>
    <xf numFmtId="169" fontId="1" fillId="0" borderId="0" xfId="0" applyNumberFormat="1" applyFont="1" applyAlignment="1">
      <alignment vertical="center"/>
    </xf>
    <xf numFmtId="0" fontId="23" fillId="0" borderId="0" xfId="0" applyFont="1" applyAlignment="1">
      <alignment horizontal="center" vertical="center" wrapText="1"/>
    </xf>
    <xf numFmtId="170" fontId="13" fillId="0" borderId="0" xfId="0" applyNumberFormat="1" applyFont="1"/>
    <xf numFmtId="0" fontId="25" fillId="0" borderId="0" xfId="0" applyFont="1" applyAlignment="1">
      <alignment vertical="center"/>
    </xf>
    <xf numFmtId="164" fontId="25" fillId="0" borderId="0" xfId="0" applyNumberFormat="1" applyFont="1" applyAlignment="1">
      <alignment horizontal="center" vertical="center"/>
    </xf>
    <xf numFmtId="164" fontId="20" fillId="0" borderId="0" xfId="0" applyNumberFormat="1" applyFont="1" applyAlignment="1">
      <alignment horizontal="center" vertical="center"/>
    </xf>
    <xf numFmtId="0" fontId="25" fillId="0" borderId="6" xfId="0" applyFont="1" applyBorder="1" applyAlignment="1">
      <alignment vertical="center"/>
    </xf>
    <xf numFmtId="0" fontId="20" fillId="0" borderId="0" xfId="0" applyFont="1" applyAlignment="1">
      <alignment vertical="center"/>
    </xf>
    <xf numFmtId="0" fontId="16" fillId="0" borderId="6" xfId="0" applyFont="1" applyBorder="1" applyAlignment="1">
      <alignment vertical="center"/>
    </xf>
    <xf numFmtId="169" fontId="23" fillId="3" borderId="8" xfId="0" applyNumberFormat="1" applyFont="1" applyFill="1" applyBorder="1" applyAlignment="1">
      <alignment horizontal="center" vertical="center" wrapText="1"/>
    </xf>
    <xf numFmtId="169" fontId="23" fillId="3" borderId="9" xfId="0" applyNumberFormat="1" applyFont="1" applyFill="1" applyBorder="1" applyAlignment="1">
      <alignment horizontal="center" vertical="center" wrapText="1"/>
    </xf>
    <xf numFmtId="164" fontId="23" fillId="3" borderId="9" xfId="0" applyNumberFormat="1" applyFont="1" applyFill="1" applyBorder="1" applyAlignment="1">
      <alignment horizontal="center" vertical="center"/>
    </xf>
    <xf numFmtId="164" fontId="23" fillId="3" borderId="10" xfId="0" applyNumberFormat="1" applyFont="1" applyFill="1" applyBorder="1" applyAlignment="1">
      <alignment horizontal="center" vertical="center" wrapText="1"/>
    </xf>
    <xf numFmtId="0" fontId="23" fillId="3" borderId="10" xfId="0" applyFont="1" applyFill="1" applyBorder="1" applyAlignment="1">
      <alignment vertical="center"/>
    </xf>
    <xf numFmtId="0" fontId="23" fillId="3" borderId="11" xfId="0" applyFont="1" applyFill="1" applyBorder="1" applyAlignment="1">
      <alignment horizontal="center" vertical="center" wrapText="1"/>
    </xf>
    <xf numFmtId="164" fontId="25" fillId="0" borderId="10" xfId="0" applyNumberFormat="1" applyFont="1" applyBorder="1" applyAlignment="1">
      <alignment horizontal="center" vertical="center"/>
    </xf>
    <xf numFmtId="164" fontId="20" fillId="0" borderId="10" xfId="0" applyNumberFormat="1" applyFont="1" applyBorder="1" applyAlignment="1">
      <alignment horizontal="center" vertical="center"/>
    </xf>
    <xf numFmtId="0" fontId="25" fillId="0" borderId="10" xfId="0" applyFont="1" applyBorder="1" applyAlignment="1">
      <alignment vertical="center"/>
    </xf>
    <xf numFmtId="0" fontId="25" fillId="0" borderId="11" xfId="0" applyFont="1" applyBorder="1" applyAlignment="1">
      <alignment vertical="center"/>
    </xf>
    <xf numFmtId="0" fontId="20" fillId="0" borderId="10" xfId="0" applyFont="1" applyBorder="1" applyAlignment="1">
      <alignment vertical="center"/>
    </xf>
    <xf numFmtId="164" fontId="16" fillId="0" borderId="10" xfId="0" applyNumberFormat="1" applyFont="1" applyBorder="1" applyAlignment="1">
      <alignment horizontal="center" vertical="center"/>
    </xf>
    <xf numFmtId="164" fontId="17" fillId="0" borderId="10" xfId="0" applyNumberFormat="1" applyFont="1" applyBorder="1" applyAlignment="1">
      <alignment horizontal="center" vertical="center"/>
    </xf>
    <xf numFmtId="0" fontId="17" fillId="0" borderId="10" xfId="0" applyFont="1" applyBorder="1" applyAlignment="1">
      <alignment vertical="center"/>
    </xf>
    <xf numFmtId="0" fontId="16" fillId="0" borderId="11" xfId="0" applyFont="1" applyBorder="1" applyAlignment="1">
      <alignment vertical="center"/>
    </xf>
    <xf numFmtId="0" fontId="16" fillId="0" borderId="10" xfId="0" applyFont="1" applyBorder="1" applyAlignment="1">
      <alignment vertical="center"/>
    </xf>
    <xf numFmtId="164" fontId="23" fillId="3" borderId="12" xfId="0" applyNumberFormat="1" applyFont="1" applyFill="1" applyBorder="1" applyAlignment="1">
      <alignment horizontal="center" vertical="center"/>
    </xf>
    <xf numFmtId="164" fontId="23" fillId="3" borderId="7" xfId="0" applyNumberFormat="1" applyFont="1" applyFill="1" applyBorder="1" applyAlignment="1">
      <alignment horizontal="center" vertical="center" wrapText="1"/>
    </xf>
    <xf numFmtId="0" fontId="23" fillId="3" borderId="7" xfId="0" applyFont="1" applyFill="1" applyBorder="1" applyAlignment="1">
      <alignment vertical="center"/>
    </xf>
    <xf numFmtId="0" fontId="23" fillId="3" borderId="7" xfId="0" applyFont="1" applyFill="1" applyBorder="1" applyAlignment="1">
      <alignment horizontal="center" vertical="center" wrapText="1"/>
    </xf>
    <xf numFmtId="164" fontId="16" fillId="0" borderId="4" xfId="0" applyNumberFormat="1" applyFont="1" applyBorder="1" applyAlignment="1">
      <alignment horizontal="center" vertical="center"/>
    </xf>
    <xf numFmtId="164" fontId="17" fillId="0" borderId="4" xfId="0" applyNumberFormat="1" applyFont="1" applyBorder="1" applyAlignment="1">
      <alignment horizontal="center" vertical="center"/>
    </xf>
    <xf numFmtId="0" fontId="17" fillId="0" borderId="4" xfId="0" applyFont="1" applyBorder="1" applyAlignment="1">
      <alignment vertical="center"/>
    </xf>
    <xf numFmtId="0" fontId="16" fillId="0" borderId="4" xfId="0" applyFont="1" applyBorder="1" applyAlignment="1">
      <alignment vertical="center"/>
    </xf>
    <xf numFmtId="0" fontId="23" fillId="3" borderId="3" xfId="0" applyFont="1" applyFill="1" applyBorder="1" applyAlignment="1">
      <alignment horizontal="center" vertical="center"/>
    </xf>
    <xf numFmtId="0" fontId="25" fillId="0" borderId="13" xfId="0" applyFont="1" applyBorder="1" applyAlignment="1">
      <alignment vertical="center"/>
    </xf>
    <xf numFmtId="0" fontId="25" fillId="0" borderId="3" xfId="0" applyFont="1" applyBorder="1" applyAlignment="1">
      <alignment vertical="center"/>
    </xf>
    <xf numFmtId="0" fontId="20" fillId="0" borderId="13" xfId="0" applyFont="1" applyBorder="1" applyAlignment="1">
      <alignment vertical="center"/>
    </xf>
    <xf numFmtId="0" fontId="20" fillId="0" borderId="3" xfId="0" applyFont="1" applyBorder="1" applyAlignment="1">
      <alignment vertical="center"/>
    </xf>
    <xf numFmtId="0" fontId="17" fillId="0" borderId="3" xfId="0" applyFont="1" applyBorder="1" applyAlignment="1">
      <alignment vertical="center"/>
    </xf>
    <xf numFmtId="0" fontId="17" fillId="0" borderId="13" xfId="0" applyFont="1" applyBorder="1" applyAlignment="1">
      <alignment vertical="center"/>
    </xf>
    <xf numFmtId="0" fontId="24" fillId="0" borderId="0" xfId="0" applyFont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6" fillId="0" borderId="10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169" fontId="20" fillId="0" borderId="5" xfId="0" applyNumberFormat="1" applyFont="1" applyBorder="1" applyAlignment="1">
      <alignment horizontal="center" vertical="center"/>
    </xf>
    <xf numFmtId="169" fontId="20" fillId="0" borderId="8" xfId="0" applyNumberFormat="1" applyFont="1" applyBorder="1" applyAlignment="1">
      <alignment horizontal="center" vertical="center"/>
    </xf>
    <xf numFmtId="169" fontId="17" fillId="0" borderId="8" xfId="0" applyNumberFormat="1" applyFont="1" applyBorder="1" applyAlignment="1">
      <alignment horizontal="center" vertical="center"/>
    </xf>
    <xf numFmtId="169" fontId="17" fillId="0" borderId="5" xfId="0" applyNumberFormat="1" applyFont="1" applyBorder="1" applyAlignment="1">
      <alignment horizontal="center" vertical="center"/>
    </xf>
    <xf numFmtId="165" fontId="27" fillId="0" borderId="0" xfId="0" applyNumberFormat="1" applyFont="1"/>
    <xf numFmtId="166" fontId="8" fillId="0" borderId="0" xfId="0" applyNumberFormat="1" applyFont="1"/>
    <xf numFmtId="166" fontId="12" fillId="0" borderId="0" xfId="0" applyNumberFormat="1" applyFont="1" applyAlignment="1">
      <alignment horizontal="center"/>
    </xf>
    <xf numFmtId="0" fontId="0" fillId="0" borderId="0" xfId="0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166" fontId="12" fillId="0" borderId="0" xfId="0" applyNumberFormat="1" applyFont="1" applyAlignment="1">
      <alignment horizontal="center" vertical="center" wrapText="1"/>
    </xf>
    <xf numFmtId="166" fontId="0" fillId="0" borderId="0" xfId="0" applyNumberFormat="1" applyAlignment="1">
      <alignment horizontal="center" vertical="center"/>
    </xf>
    <xf numFmtId="0" fontId="0" fillId="0" borderId="0" xfId="0" applyAlignment="1">
      <alignment horizontal="left" vertical="center"/>
    </xf>
    <xf numFmtId="1" fontId="12" fillId="0" borderId="0" xfId="0" applyNumberFormat="1" applyFont="1" applyAlignment="1">
      <alignment horizontal="center" vertical="center" wrapText="1"/>
    </xf>
    <xf numFmtId="1" fontId="0" fillId="0" borderId="0" xfId="0" applyNumberForma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4" borderId="0" xfId="0" applyFont="1" applyFill="1"/>
    <xf numFmtId="1" fontId="1" fillId="4" borderId="0" xfId="0" applyNumberFormat="1" applyFont="1" applyFill="1" applyAlignment="1">
      <alignment horizontal="left"/>
    </xf>
    <xf numFmtId="0" fontId="1" fillId="4" borderId="0" xfId="0" applyFont="1" applyFill="1" applyAlignment="1">
      <alignment wrapText="1"/>
    </xf>
    <xf numFmtId="166" fontId="1" fillId="0" borderId="0" xfId="0" applyNumberFormat="1" applyFont="1" applyAlignment="1">
      <alignment horizontal="center" vertical="center"/>
    </xf>
    <xf numFmtId="166" fontId="20" fillId="0" borderId="3" xfId="0" applyNumberFormat="1" applyFont="1" applyBorder="1" applyAlignment="1">
      <alignment horizontal="center" vertical="center"/>
    </xf>
    <xf numFmtId="169" fontId="20" fillId="0" borderId="3" xfId="0" applyNumberFormat="1" applyFont="1" applyBorder="1" applyAlignment="1">
      <alignment horizontal="center" vertical="center"/>
    </xf>
    <xf numFmtId="164" fontId="25" fillId="0" borderId="3" xfId="0" applyNumberFormat="1" applyFont="1" applyBorder="1" applyAlignment="1">
      <alignment horizontal="center" vertical="center"/>
    </xf>
    <xf numFmtId="164" fontId="20" fillId="0" borderId="3" xfId="0" applyNumberFormat="1" applyFont="1" applyBorder="1" applyAlignment="1">
      <alignment horizontal="center" vertical="center"/>
    </xf>
    <xf numFmtId="169" fontId="17" fillId="0" borderId="3" xfId="0" applyNumberFormat="1" applyFont="1" applyBorder="1" applyAlignment="1">
      <alignment horizontal="center" vertical="center"/>
    </xf>
    <xf numFmtId="164" fontId="16" fillId="0" borderId="3" xfId="0" applyNumberFormat="1" applyFont="1" applyBorder="1" applyAlignment="1">
      <alignment horizontal="center" vertical="center"/>
    </xf>
    <xf numFmtId="164" fontId="17" fillId="0" borderId="3" xfId="0" applyNumberFormat="1" applyFont="1" applyBorder="1" applyAlignment="1">
      <alignment horizontal="center" vertical="center"/>
    </xf>
    <xf numFmtId="0" fontId="16" fillId="0" borderId="3" xfId="0" applyFont="1" applyBorder="1" applyAlignment="1">
      <alignment vertical="center"/>
    </xf>
    <xf numFmtId="171" fontId="1" fillId="0" borderId="0" xfId="0" applyNumberFormat="1" applyFont="1"/>
    <xf numFmtId="0" fontId="28" fillId="0" borderId="0" xfId="0" applyFont="1" applyAlignment="1">
      <alignment horizontal="center" vertical="center"/>
    </xf>
    <xf numFmtId="1" fontId="28" fillId="0" borderId="0" xfId="0" applyNumberFormat="1" applyFont="1" applyAlignment="1">
      <alignment horizontal="center" vertical="center"/>
    </xf>
    <xf numFmtId="169" fontId="1" fillId="4" borderId="0" xfId="0" applyNumberFormat="1" applyFont="1" applyFill="1"/>
    <xf numFmtId="166" fontId="17" fillId="0" borderId="3" xfId="0" applyNumberFormat="1" applyFont="1" applyBorder="1" applyAlignment="1">
      <alignment horizontal="center" vertical="center"/>
    </xf>
    <xf numFmtId="169" fontId="29" fillId="10" borderId="8" xfId="0" applyNumberFormat="1" applyFont="1" applyFill="1" applyBorder="1" applyAlignment="1">
      <alignment horizontal="center" vertical="center" wrapText="1"/>
    </xf>
    <xf numFmtId="169" fontId="29" fillId="10" borderId="9" xfId="0" applyNumberFormat="1" applyFont="1" applyFill="1" applyBorder="1" applyAlignment="1">
      <alignment horizontal="center" vertical="center" wrapText="1"/>
    </xf>
    <xf numFmtId="164" fontId="29" fillId="10" borderId="12" xfId="0" applyNumberFormat="1" applyFont="1" applyFill="1" applyBorder="1" applyAlignment="1">
      <alignment horizontal="center" vertical="center"/>
    </xf>
    <xf numFmtId="164" fontId="29" fillId="10" borderId="7" xfId="0" applyNumberFormat="1" applyFont="1" applyFill="1" applyBorder="1" applyAlignment="1">
      <alignment horizontal="center" vertical="center" wrapText="1"/>
    </xf>
    <xf numFmtId="0" fontId="29" fillId="10" borderId="7" xfId="0" applyFont="1" applyFill="1" applyBorder="1" applyAlignment="1">
      <alignment vertical="center"/>
    </xf>
    <xf numFmtId="0" fontId="29" fillId="10" borderId="3" xfId="0" applyFont="1" applyFill="1" applyBorder="1" applyAlignment="1">
      <alignment horizontal="center" vertical="center"/>
    </xf>
    <xf numFmtId="0" fontId="29" fillId="10" borderId="7" xfId="0" applyFont="1" applyFill="1" applyBorder="1" applyAlignment="1">
      <alignment horizontal="center" vertical="center" wrapText="1"/>
    </xf>
    <xf numFmtId="164" fontId="29" fillId="10" borderId="9" xfId="0" applyNumberFormat="1" applyFont="1" applyFill="1" applyBorder="1" applyAlignment="1">
      <alignment horizontal="center" vertical="center"/>
    </xf>
    <xf numFmtId="166" fontId="29" fillId="10" borderId="10" xfId="0" applyNumberFormat="1" applyFont="1" applyFill="1" applyBorder="1" applyAlignment="1">
      <alignment horizontal="center" vertical="center" wrapText="1"/>
    </xf>
    <xf numFmtId="0" fontId="29" fillId="10" borderId="10" xfId="0" applyFont="1" applyFill="1" applyBorder="1" applyAlignment="1">
      <alignment vertical="center"/>
    </xf>
    <xf numFmtId="0" fontId="29" fillId="10" borderId="11" xfId="0" applyFont="1" applyFill="1" applyBorder="1" applyAlignment="1">
      <alignment horizontal="center" vertical="center" wrapText="1"/>
    </xf>
    <xf numFmtId="164" fontId="30" fillId="0" borderId="3" xfId="0" applyNumberFormat="1" applyFont="1" applyBorder="1" applyAlignment="1">
      <alignment horizontal="center" vertical="center"/>
    </xf>
    <xf numFmtId="0" fontId="27" fillId="0" borderId="3" xfId="0" applyFont="1" applyBorder="1" applyAlignment="1">
      <alignment vertical="center"/>
    </xf>
    <xf numFmtId="166" fontId="30" fillId="0" borderId="13" xfId="0" applyNumberFormat="1" applyFont="1" applyBorder="1" applyAlignment="1">
      <alignment horizontal="center" vertical="center"/>
    </xf>
    <xf numFmtId="0" fontId="27" fillId="0" borderId="6" xfId="0" applyFont="1" applyBorder="1" applyAlignment="1">
      <alignment vertical="center"/>
    </xf>
    <xf numFmtId="166" fontId="30" fillId="0" borderId="3" xfId="0" applyNumberFormat="1" applyFont="1" applyBorder="1" applyAlignment="1">
      <alignment horizontal="center" vertical="center"/>
    </xf>
    <xf numFmtId="0" fontId="27" fillId="0" borderId="11" xfId="0" applyFont="1" applyBorder="1" applyAlignment="1">
      <alignment vertical="center"/>
    </xf>
    <xf numFmtId="169" fontId="24" fillId="0" borderId="3" xfId="0" applyNumberFormat="1" applyFont="1" applyBorder="1" applyAlignment="1">
      <alignment horizontal="center" vertical="center"/>
    </xf>
    <xf numFmtId="169" fontId="26" fillId="0" borderId="3" xfId="0" applyNumberFormat="1" applyFont="1" applyBorder="1" applyAlignment="1">
      <alignment horizontal="center" vertical="center"/>
    </xf>
    <xf numFmtId="0" fontId="25" fillId="0" borderId="0" xfId="0" applyFont="1"/>
    <xf numFmtId="0" fontId="31" fillId="0" borderId="0" xfId="0" applyFont="1"/>
    <xf numFmtId="166" fontId="11" fillId="0" borderId="0" xfId="0" applyNumberFormat="1" applyFont="1" applyAlignment="1">
      <alignment vertical="center"/>
    </xf>
    <xf numFmtId="166" fontId="25" fillId="0" borderId="0" xfId="0" applyNumberFormat="1" applyFont="1"/>
    <xf numFmtId="169" fontId="1" fillId="0" borderId="0" xfId="0" applyNumberFormat="1" applyFont="1" applyAlignment="1">
      <alignment horizontal="center" vertical="center"/>
    </xf>
    <xf numFmtId="0" fontId="21" fillId="4" borderId="0" xfId="0" applyFont="1" applyFill="1" applyAlignment="1">
      <alignment horizontal="center" vertical="center" textRotation="90"/>
    </xf>
    <xf numFmtId="0" fontId="21" fillId="0" borderId="0" xfId="0" applyFont="1" applyAlignment="1">
      <alignment horizontal="center" vertical="center" textRotation="90"/>
    </xf>
  </cellXfs>
  <cellStyles count="3">
    <cellStyle name="Good" xfId="1" builtinId="26"/>
    <cellStyle name="Normal" xfId="0" builtinId="0"/>
    <cellStyle name="Normal 2" xfId="2"/>
  </cellStyles>
  <dxfs count="22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2060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2060"/>
        <name val="Calibri"/>
        <scheme val="minor"/>
      </font>
      <numFmt numFmtId="165" formatCode="h:mm:ss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2060"/>
        <name val="Calibri"/>
        <scheme val="minor"/>
      </font>
      <numFmt numFmtId="26" formatCode="hh:mm:ss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2060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2060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2060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2060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2060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2060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2060"/>
        <name val="Calibri"/>
        <scheme val="minor"/>
      </font>
      <numFmt numFmtId="165" formatCode="h:mm:ss;@"/>
      <alignment horizontal="center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2060"/>
        <name val="Calibri"/>
        <scheme val="minor"/>
      </font>
      <numFmt numFmtId="165" formatCode="h:mm:ss;@"/>
      <alignment horizontal="center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2060"/>
        <name val="Calibri"/>
        <scheme val="minor"/>
      </font>
      <alignment horizontal="center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2060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2060"/>
        <name val="Calibri"/>
        <scheme val="minor"/>
      </font>
    </dxf>
    <dxf>
      <numFmt numFmtId="166" formatCode="[$-F400]h:mm:ss\ AM/PM"/>
      <alignment horizontal="center" vertical="center" textRotation="0" indent="0" justifyLastLine="0" shrinkToFit="0" readingOrder="0"/>
    </dxf>
    <dxf>
      <numFmt numFmtId="166" formatCode="[$-F400]h:mm:ss\ AM/PM"/>
      <alignment horizontal="center" vertical="center" textRotation="0" indent="0" justifyLastLine="0" shrinkToFit="0" readingOrder="0"/>
    </dxf>
    <dxf>
      <numFmt numFmtId="1" formatCode="0"/>
      <alignment horizontal="center" vertical="center" textRotation="0" indent="0" justifyLastLine="0" shrinkToFit="0" readingOrder="0"/>
    </dxf>
    <dxf>
      <alignment horizontal="center" vertical="center" textRotation="0" indent="0" justifyLastLine="0" shrinkToFit="0" readingOrder="0"/>
    </dxf>
    <dxf>
      <alignment horizontal="center" vertical="center" textRotation="0" indent="0" justifyLastLine="0" shrinkToFit="0" readingOrder="0"/>
    </dxf>
    <dxf>
      <alignment horizontal="center"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1" indent="0" justifyLastLine="0" shrinkToFit="0" readingOrder="0"/>
    </dxf>
    <dxf>
      <numFmt numFmtId="1" formatCode="0"/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wrapText="0" indent="0" justifyLastLine="0" shrinkToFit="0" readingOrder="0"/>
    </dxf>
    <dxf>
      <numFmt numFmtId="166" formatCode="[$-F400]h:mm:ss\ AM/PM"/>
      <alignment horizontal="center" vertical="bottom" textRotation="0" wrapText="0" indent="0" justifyLastLine="0" shrinkToFit="0" readingOrder="0"/>
    </dxf>
    <dxf>
      <numFmt numFmtId="166" formatCode="[$-F400]h:mm:ss\ AM/PM"/>
      <alignment horizontal="center" vertical="bottom" textRotation="0" wrapText="0" indent="0" justifyLastLine="0" shrinkToFit="0" readingOrder="0"/>
    </dxf>
    <dxf>
      <font>
        <b/>
      </font>
      <numFmt numFmtId="166" formatCode="[$-F400]h:mm:ss\ AM/PM"/>
      <alignment horizontal="center" vertical="bottom" textRotation="0" wrapText="0" indent="0" justifyLastLine="0" shrinkToFit="0" readingOrder="0"/>
    </dxf>
    <dxf>
      <numFmt numFmtId="166" formatCode="[$-F400]h:mm:ss\ AM/PM"/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wrapText="0" indent="0" justifyLastLine="0" shrinkToFit="0" readingOrder="0"/>
    </dxf>
    <dxf>
      <numFmt numFmtId="166" formatCode="[$-F400]h:mm:ss\ AM/PM"/>
      <alignment horizontal="center" vertical="bottom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vertic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166" formatCode="[$-F400]h:mm:ss\ AM/PM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164" formatCode="hh:mm:ss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Calibri"/>
        <scheme val="none"/>
      </font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</dxf>
    <dxf>
      <border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8"/>
        <color auto="1"/>
        <name val="Calibri"/>
        <scheme val="minor"/>
      </font>
      <fill>
        <patternFill patternType="solid">
          <fgColor theme="1"/>
          <bgColor theme="0" tint="-0.14999847407452621"/>
        </patternFill>
      </fill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164" formatCode="hh:mm:ss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164" formatCode="hh:mm:ss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8"/>
        <color auto="1"/>
        <name val="Calibri"/>
        <scheme val="minor"/>
      </font>
      <fill>
        <patternFill patternType="solid">
          <fgColor theme="1"/>
          <bgColor theme="0" tint="-0.14999847407452621"/>
        </patternFill>
      </fill>
    </dxf>
    <dxf>
      <font>
        <color theme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164" formatCode="hh:mm:ss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164" formatCode="hh:mm:ss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Calibri"/>
        <scheme val="none"/>
      </font>
      <alignment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4"/>
        <name val="Calibri"/>
        <scheme val="minor"/>
      </font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0" formatCode="General"/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164" formatCode="hh:mm:ss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164" formatCode="hh:mm:ss;@"/>
      <alignment horizontal="center" vertical="center" textRotation="0" wrapText="0" indent="0" justifyLastLine="0" shrinkToFit="0" readingOrder="0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Calibri"/>
        <scheme val="none"/>
      </font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scheme val="minor"/>
      </font>
      <fill>
        <patternFill patternType="solid">
          <fgColor theme="1"/>
          <bgColor theme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0" formatCode="General"/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164" formatCode="hh:mm:ss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164" formatCode="hh:mm:ss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Calibri"/>
        <scheme val="none"/>
      </font>
      <alignment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4"/>
        <name val="Calibri"/>
        <scheme val="minor"/>
      </font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164" formatCode="hh:mm:ss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164" formatCode="hh:mm:ss;@"/>
      <alignment horizontal="center" vertical="center" textRotation="0" wrapText="0" indent="0" justifyLastLine="0" shrinkToFit="0" readingOrder="0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Calibri"/>
        <scheme val="none"/>
      </font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scheme val="minor"/>
      </font>
      <fill>
        <patternFill patternType="solid">
          <fgColor theme="1"/>
          <bgColor theme="1"/>
        </patternFill>
      </fill>
      <alignment horizontal="general" vertical="center" textRotation="0" wrapText="0" indent="0" justifyLastLine="0" shrinkToFit="0" readingOrder="0"/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vertic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164" formatCode="hh:mm:ss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164" formatCode="hh:mm:ss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indent="0" justifyLastLine="0" shrinkToFit="0" readingOrder="0"/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4"/>
        <name val="Calibri"/>
        <scheme val="minor"/>
      </font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vertic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164" formatCode="hh:mm:ss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164" formatCode="hh:mm:ss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66" formatCode="[$-F400]h:mm:ss\ AM/PM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" formatCode="0"/>
      <fill>
        <patternFill patternType="solid">
          <fgColor indexed="64"/>
          <bgColor theme="7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69" formatCode="0.0"/>
      <fill>
        <patternFill patternType="solid">
          <fgColor indexed="64"/>
          <bgColor theme="7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alignment horizontal="right" vertical="bottom" textRotation="0" wrapText="0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66" formatCode="[$-F400]h:mm:ss\ AM/PM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" formatCode="0"/>
      <fill>
        <patternFill patternType="solid">
          <fgColor indexed="64"/>
          <bgColor theme="7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69" formatCode="0.0"/>
      <fill>
        <patternFill patternType="solid">
          <fgColor indexed="64"/>
          <bgColor theme="7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alignment horizontal="right" vertical="bottom" textRotation="0" wrapText="0" indent="0" justifyLastLine="0" shrinkToFit="0" readingOrder="0"/>
    </dxf>
    <dxf>
      <alignment horizontal="general" vertical="bottom" textRotation="0" wrapText="1" indent="0" justifyLastLine="0" shrinkToFit="0" readingOrder="0"/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1" defaultTableStyle="TableStyleMedium2" defaultPivotStyle="PivotStyleLight16">
    <tableStyle name="Table Style 1" pivot="0" count="0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RunnersRBH!$Q$116</c:f>
              <c:strCache>
                <c:ptCount val="1"/>
                <c:pt idx="0">
                  <c:v>Current Handicap (secs)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elete val="1"/>
          </c:dLbls>
          <c:trendline>
            <c:spPr>
              <a:ln w="19050" cap="rnd">
                <a:solidFill>
                  <a:schemeClr val="accent1"/>
                </a:solidFill>
                <a:prstDash val="solid"/>
              </a:ln>
              <a:effectLst/>
            </c:spPr>
            <c:trendlineType val="linear"/>
            <c:dispRSqr val="0"/>
            <c:dispEq val="1"/>
            <c:trendlineLbl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RunnersRBH!$Q$117:$Q$232</c:f>
              <c:numCache>
                <c:formatCode>0</c:formatCode>
                <c:ptCount val="116"/>
                <c:pt idx="0">
                  <c:v>1185</c:v>
                </c:pt>
                <c:pt idx="1">
                  <c:v>1995</c:v>
                </c:pt>
                <c:pt idx="2">
                  <c:v>1845</c:v>
                </c:pt>
                <c:pt idx="3">
                  <c:v>1469.9999999999998</c:v>
                </c:pt>
                <c:pt idx="4">
                  <c:v>1305</c:v>
                </c:pt>
                <c:pt idx="8">
                  <c:v>705.00000000000011</c:v>
                </c:pt>
                <c:pt idx="9">
                  <c:v>1590</c:v>
                </c:pt>
                <c:pt idx="10">
                  <c:v>1035</c:v>
                </c:pt>
                <c:pt idx="11">
                  <c:v>1230</c:v>
                </c:pt>
                <c:pt idx="12">
                  <c:v>1680</c:v>
                </c:pt>
                <c:pt idx="13">
                  <c:v>540</c:v>
                </c:pt>
                <c:pt idx="14">
                  <c:v>1185</c:v>
                </c:pt>
                <c:pt idx="17">
                  <c:v>1514.9999999999998</c:v>
                </c:pt>
                <c:pt idx="19">
                  <c:v>1514.9999999999998</c:v>
                </c:pt>
                <c:pt idx="20">
                  <c:v>1379.9999999999998</c:v>
                </c:pt>
                <c:pt idx="21">
                  <c:v>900</c:v>
                </c:pt>
                <c:pt idx="22">
                  <c:v>1395.0000000000002</c:v>
                </c:pt>
                <c:pt idx="25">
                  <c:v>1724.9999999999995</c:v>
                </c:pt>
                <c:pt idx="28">
                  <c:v>1305</c:v>
                </c:pt>
                <c:pt idx="31">
                  <c:v>1290</c:v>
                </c:pt>
                <c:pt idx="32">
                  <c:v>1365</c:v>
                </c:pt>
                <c:pt idx="35">
                  <c:v>1770</c:v>
                </c:pt>
                <c:pt idx="36">
                  <c:v>1275</c:v>
                </c:pt>
                <c:pt idx="37">
                  <c:v>1410.0000000000002</c:v>
                </c:pt>
                <c:pt idx="38">
                  <c:v>1275</c:v>
                </c:pt>
                <c:pt idx="41">
                  <c:v>1410.0000000000002</c:v>
                </c:pt>
                <c:pt idx="42">
                  <c:v>1199.9999999999998</c:v>
                </c:pt>
                <c:pt idx="43">
                  <c:v>1785</c:v>
                </c:pt>
                <c:pt idx="45">
                  <c:v>1724.9999999999995</c:v>
                </c:pt>
                <c:pt idx="46">
                  <c:v>1395.0000000000002</c:v>
                </c:pt>
                <c:pt idx="47">
                  <c:v>1575</c:v>
                </c:pt>
                <c:pt idx="48">
                  <c:v>1770</c:v>
                </c:pt>
                <c:pt idx="50">
                  <c:v>1410.0000000000002</c:v>
                </c:pt>
                <c:pt idx="51">
                  <c:v>480.00000000000011</c:v>
                </c:pt>
                <c:pt idx="52">
                  <c:v>1740.0000000000005</c:v>
                </c:pt>
                <c:pt idx="54">
                  <c:v>840</c:v>
                </c:pt>
                <c:pt idx="55">
                  <c:v>1170</c:v>
                </c:pt>
                <c:pt idx="56">
                  <c:v>1425</c:v>
                </c:pt>
                <c:pt idx="57">
                  <c:v>1245</c:v>
                </c:pt>
                <c:pt idx="59">
                  <c:v>1080</c:v>
                </c:pt>
                <c:pt idx="60">
                  <c:v>915.00000000000023</c:v>
                </c:pt>
                <c:pt idx="61">
                  <c:v>1260</c:v>
                </c:pt>
                <c:pt idx="63">
                  <c:v>1035</c:v>
                </c:pt>
                <c:pt idx="64">
                  <c:v>990</c:v>
                </c:pt>
                <c:pt idx="65">
                  <c:v>825.00000000000023</c:v>
                </c:pt>
                <c:pt idx="66">
                  <c:v>1514.9999999999998</c:v>
                </c:pt>
                <c:pt idx="67">
                  <c:v>1634.9999999999995</c:v>
                </c:pt>
                <c:pt idx="68">
                  <c:v>1365</c:v>
                </c:pt>
                <c:pt idx="69">
                  <c:v>1634.9999999999995</c:v>
                </c:pt>
                <c:pt idx="70">
                  <c:v>1005.0000000000002</c:v>
                </c:pt>
                <c:pt idx="72">
                  <c:v>1290</c:v>
                </c:pt>
                <c:pt idx="73">
                  <c:v>1590</c:v>
                </c:pt>
                <c:pt idx="74">
                  <c:v>1109.9999999999998</c:v>
                </c:pt>
                <c:pt idx="75">
                  <c:v>1920.0000000000005</c:v>
                </c:pt>
                <c:pt idx="76">
                  <c:v>1425</c:v>
                </c:pt>
                <c:pt idx="77">
                  <c:v>1425</c:v>
                </c:pt>
                <c:pt idx="79">
                  <c:v>1560</c:v>
                </c:pt>
                <c:pt idx="80">
                  <c:v>720</c:v>
                </c:pt>
                <c:pt idx="81">
                  <c:v>1064.9999999999998</c:v>
                </c:pt>
                <c:pt idx="82">
                  <c:v>1154.9999999999998</c:v>
                </c:pt>
                <c:pt idx="84">
                  <c:v>1530</c:v>
                </c:pt>
                <c:pt idx="85">
                  <c:v>1140</c:v>
                </c:pt>
                <c:pt idx="86">
                  <c:v>1095</c:v>
                </c:pt>
                <c:pt idx="87">
                  <c:v>990</c:v>
                </c:pt>
                <c:pt idx="88">
                  <c:v>1290</c:v>
                </c:pt>
                <c:pt idx="89">
                  <c:v>1260</c:v>
                </c:pt>
                <c:pt idx="91">
                  <c:v>2010.0000000000005</c:v>
                </c:pt>
                <c:pt idx="92">
                  <c:v>945</c:v>
                </c:pt>
                <c:pt idx="93">
                  <c:v>405</c:v>
                </c:pt>
                <c:pt idx="94">
                  <c:v>1095</c:v>
                </c:pt>
                <c:pt idx="95">
                  <c:v>1485</c:v>
                </c:pt>
                <c:pt idx="96">
                  <c:v>540</c:v>
                </c:pt>
                <c:pt idx="99">
                  <c:v>1335</c:v>
                </c:pt>
                <c:pt idx="101">
                  <c:v>1590</c:v>
                </c:pt>
                <c:pt idx="102">
                  <c:v>1335</c:v>
                </c:pt>
                <c:pt idx="104">
                  <c:v>570</c:v>
                </c:pt>
                <c:pt idx="107">
                  <c:v>660</c:v>
                </c:pt>
                <c:pt idx="109">
                  <c:v>1305</c:v>
                </c:pt>
                <c:pt idx="110">
                  <c:v>1650.0000000000005</c:v>
                </c:pt>
                <c:pt idx="111">
                  <c:v>570</c:v>
                </c:pt>
                <c:pt idx="112">
                  <c:v>960.00000000000023</c:v>
                </c:pt>
                <c:pt idx="113">
                  <c:v>1215</c:v>
                </c:pt>
              </c:numCache>
            </c:numRef>
          </c:xVal>
          <c:yVal>
            <c:numRef>
              <c:f>RunnersRBH!$P$117:$P$232</c:f>
              <c:numCache>
                <c:formatCode>0.0</c:formatCode>
                <c:ptCount val="116"/>
                <c:pt idx="0">
                  <c:v>19.899999999999999</c:v>
                </c:pt>
                <c:pt idx="1">
                  <c:v>1.5</c:v>
                </c:pt>
                <c:pt idx="2">
                  <c:v>3</c:v>
                </c:pt>
                <c:pt idx="3">
                  <c:v>10.8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  <c:pt idx="8">
                  <c:v>26.2</c:v>
                </c:pt>
                <c:pt idx="9">
                  <c:v>8.1</c:v>
                </c:pt>
                <c:pt idx="10">
                  <c:v>20.2</c:v>
                </c:pt>
                <c:pt idx="11">
                  <c:v>14.3</c:v>
                </c:pt>
                <c:pt idx="12">
                  <c:v>6.7</c:v>
                </c:pt>
                <c:pt idx="13">
                  <c:v>27</c:v>
                </c:pt>
                <c:pt idx="14">
                  <c:v>16.100000000000001</c:v>
                </c:pt>
                <c:pt idx="15">
                  <c:v>16.100000000000001</c:v>
                </c:pt>
                <c:pt idx="16">
                  <c:v>16.100000000000001</c:v>
                </c:pt>
                <c:pt idx="17">
                  <c:v>11.9</c:v>
                </c:pt>
                <c:pt idx="18">
                  <c:v>11.9</c:v>
                </c:pt>
                <c:pt idx="19">
                  <c:v>10.1</c:v>
                </c:pt>
                <c:pt idx="20">
                  <c:v>12.7</c:v>
                </c:pt>
                <c:pt idx="21">
                  <c:v>23</c:v>
                </c:pt>
                <c:pt idx="22">
                  <c:v>21.6</c:v>
                </c:pt>
                <c:pt idx="25">
                  <c:v>6.5</c:v>
                </c:pt>
                <c:pt idx="26">
                  <c:v>6.5</c:v>
                </c:pt>
                <c:pt idx="27">
                  <c:v>6.5</c:v>
                </c:pt>
                <c:pt idx="28">
                  <c:v>15.1</c:v>
                </c:pt>
                <c:pt idx="29">
                  <c:v>15.1</c:v>
                </c:pt>
                <c:pt idx="30">
                  <c:v>15.1</c:v>
                </c:pt>
                <c:pt idx="31">
                  <c:v>21.1</c:v>
                </c:pt>
                <c:pt idx="32">
                  <c:v>15.6</c:v>
                </c:pt>
                <c:pt idx="33">
                  <c:v>15.6</c:v>
                </c:pt>
                <c:pt idx="34">
                  <c:v>15.6</c:v>
                </c:pt>
                <c:pt idx="35">
                  <c:v>5.3</c:v>
                </c:pt>
                <c:pt idx="36">
                  <c:v>15.1</c:v>
                </c:pt>
                <c:pt idx="37">
                  <c:v>12.1</c:v>
                </c:pt>
                <c:pt idx="38">
                  <c:v>15.3</c:v>
                </c:pt>
                <c:pt idx="39">
                  <c:v>15.3</c:v>
                </c:pt>
                <c:pt idx="40">
                  <c:v>15.3</c:v>
                </c:pt>
                <c:pt idx="41">
                  <c:v>14.1</c:v>
                </c:pt>
                <c:pt idx="42">
                  <c:v>19.100000000000001</c:v>
                </c:pt>
                <c:pt idx="43">
                  <c:v>4.3</c:v>
                </c:pt>
                <c:pt idx="44">
                  <c:v>4.3</c:v>
                </c:pt>
                <c:pt idx="45">
                  <c:v>5.8</c:v>
                </c:pt>
                <c:pt idx="46">
                  <c:v>11.6</c:v>
                </c:pt>
                <c:pt idx="47">
                  <c:v>8.4</c:v>
                </c:pt>
                <c:pt idx="48">
                  <c:v>4</c:v>
                </c:pt>
                <c:pt idx="49">
                  <c:v>4</c:v>
                </c:pt>
                <c:pt idx="50">
                  <c:v>13.1</c:v>
                </c:pt>
                <c:pt idx="51">
                  <c:v>37.299999999999997</c:v>
                </c:pt>
                <c:pt idx="52">
                  <c:v>4</c:v>
                </c:pt>
                <c:pt idx="53">
                  <c:v>4</c:v>
                </c:pt>
                <c:pt idx="54">
                  <c:v>23.1</c:v>
                </c:pt>
                <c:pt idx="55">
                  <c:v>17.899999999999999</c:v>
                </c:pt>
                <c:pt idx="56">
                  <c:v>12.4</c:v>
                </c:pt>
                <c:pt idx="57">
                  <c:v>24.5</c:v>
                </c:pt>
                <c:pt idx="59">
                  <c:v>19.399999999999999</c:v>
                </c:pt>
                <c:pt idx="60">
                  <c:v>25.3</c:v>
                </c:pt>
                <c:pt idx="61">
                  <c:v>12.2</c:v>
                </c:pt>
                <c:pt idx="62">
                  <c:v>12.2</c:v>
                </c:pt>
                <c:pt idx="63">
                  <c:v>26.4</c:v>
                </c:pt>
                <c:pt idx="64">
                  <c:v>30.6</c:v>
                </c:pt>
                <c:pt idx="65">
                  <c:v>23</c:v>
                </c:pt>
                <c:pt idx="66">
                  <c:v>12.4</c:v>
                </c:pt>
                <c:pt idx="67">
                  <c:v>11.2</c:v>
                </c:pt>
                <c:pt idx="68">
                  <c:v>12.2</c:v>
                </c:pt>
                <c:pt idx="69">
                  <c:v>10.3</c:v>
                </c:pt>
                <c:pt idx="70">
                  <c:v>21.5</c:v>
                </c:pt>
                <c:pt idx="71">
                  <c:v>21.5</c:v>
                </c:pt>
                <c:pt idx="72">
                  <c:v>15.7</c:v>
                </c:pt>
                <c:pt idx="73">
                  <c:v>7</c:v>
                </c:pt>
                <c:pt idx="74">
                  <c:v>17.8</c:v>
                </c:pt>
                <c:pt idx="75">
                  <c:v>0.4</c:v>
                </c:pt>
                <c:pt idx="76">
                  <c:v>13.2</c:v>
                </c:pt>
                <c:pt idx="77">
                  <c:v>16.8</c:v>
                </c:pt>
                <c:pt idx="79">
                  <c:v>8.6999999999999993</c:v>
                </c:pt>
                <c:pt idx="80">
                  <c:v>23.4</c:v>
                </c:pt>
                <c:pt idx="81">
                  <c:v>19.8</c:v>
                </c:pt>
                <c:pt idx="82">
                  <c:v>17.600000000000001</c:v>
                </c:pt>
                <c:pt idx="83">
                  <c:v>17.600000000000001</c:v>
                </c:pt>
                <c:pt idx="84">
                  <c:v>11.7</c:v>
                </c:pt>
                <c:pt idx="85">
                  <c:v>18.8</c:v>
                </c:pt>
                <c:pt idx="86">
                  <c:v>19.3</c:v>
                </c:pt>
                <c:pt idx="87">
                  <c:v>20.5</c:v>
                </c:pt>
                <c:pt idx="88">
                  <c:v>14.5</c:v>
                </c:pt>
                <c:pt idx="89">
                  <c:v>15.7</c:v>
                </c:pt>
                <c:pt idx="90">
                  <c:v>15.7</c:v>
                </c:pt>
                <c:pt idx="91">
                  <c:v>-1.7</c:v>
                </c:pt>
                <c:pt idx="92">
                  <c:v>22</c:v>
                </c:pt>
                <c:pt idx="93">
                  <c:v>29.3</c:v>
                </c:pt>
                <c:pt idx="94">
                  <c:v>20.8</c:v>
                </c:pt>
                <c:pt idx="95">
                  <c:v>11.6</c:v>
                </c:pt>
                <c:pt idx="96">
                  <c:v>28.4</c:v>
                </c:pt>
                <c:pt idx="97">
                  <c:v>28.4</c:v>
                </c:pt>
                <c:pt idx="99">
                  <c:v>14.6</c:v>
                </c:pt>
                <c:pt idx="100">
                  <c:v>14.6</c:v>
                </c:pt>
                <c:pt idx="101">
                  <c:v>8.6</c:v>
                </c:pt>
                <c:pt idx="102">
                  <c:v>15.7</c:v>
                </c:pt>
                <c:pt idx="103">
                  <c:v>15.7</c:v>
                </c:pt>
                <c:pt idx="104">
                  <c:v>23.7</c:v>
                </c:pt>
                <c:pt idx="105">
                  <c:v>23.7</c:v>
                </c:pt>
                <c:pt idx="106">
                  <c:v>23.7</c:v>
                </c:pt>
                <c:pt idx="107">
                  <c:v>26.1</c:v>
                </c:pt>
                <c:pt idx="108">
                  <c:v>26.1</c:v>
                </c:pt>
                <c:pt idx="109">
                  <c:v>16.399999999999999</c:v>
                </c:pt>
                <c:pt idx="110">
                  <c:v>12</c:v>
                </c:pt>
                <c:pt idx="111">
                  <c:v>32</c:v>
                </c:pt>
                <c:pt idx="112">
                  <c:v>24.6</c:v>
                </c:pt>
                <c:pt idx="113">
                  <c:v>15.9</c:v>
                </c:pt>
                <c:pt idx="114">
                  <c:v>15.9</c:v>
                </c:pt>
                <c:pt idx="115">
                  <c:v>15.9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CD5-45CC-9992-376307AFC0F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391042448"/>
        <c:axId val="391036960"/>
      </c:scatterChart>
      <c:valAx>
        <c:axId val="391042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Current Handicap</a:t>
                </a:r>
                <a:r>
                  <a:rPr lang="en-GB" baseline="0"/>
                  <a:t> (secs)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1036960"/>
        <c:crosses val="autoZero"/>
        <c:crossBetween val="midCat"/>
      </c:valAx>
      <c:valAx>
        <c:axId val="391036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RunBritain Handicap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10424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RunnersRBH!$P$234</c:f>
              <c:strCache>
                <c:ptCount val="1"/>
                <c:pt idx="0">
                  <c:v>RunBritain Handicap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7.4870953630796155E-2"/>
                  <c:y val="-0.1467053076698746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RunnersRBH!$P$235:$P$294</c:f>
              <c:numCache>
                <c:formatCode>0.0</c:formatCode>
                <c:ptCount val="60"/>
                <c:pt idx="0">
                  <c:v>23.4</c:v>
                </c:pt>
                <c:pt idx="1">
                  <c:v>23.7</c:v>
                </c:pt>
                <c:pt idx="2">
                  <c:v>28.4</c:v>
                </c:pt>
                <c:pt idx="3">
                  <c:v>28.4</c:v>
                </c:pt>
                <c:pt idx="4">
                  <c:v>23.7</c:v>
                </c:pt>
                <c:pt idx="5">
                  <c:v>23.7</c:v>
                </c:pt>
                <c:pt idx="6">
                  <c:v>26.1</c:v>
                </c:pt>
                <c:pt idx="7">
                  <c:v>26.1</c:v>
                </c:pt>
                <c:pt idx="8">
                  <c:v>25.3</c:v>
                </c:pt>
                <c:pt idx="9">
                  <c:v>21.5</c:v>
                </c:pt>
                <c:pt idx="10">
                  <c:v>21.5</c:v>
                </c:pt>
                <c:pt idx="11">
                  <c:v>15.3</c:v>
                </c:pt>
                <c:pt idx="12">
                  <c:v>17.600000000000001</c:v>
                </c:pt>
                <c:pt idx="13">
                  <c:v>16.100000000000001</c:v>
                </c:pt>
                <c:pt idx="14">
                  <c:v>17.600000000000001</c:v>
                </c:pt>
                <c:pt idx="15">
                  <c:v>15.9</c:v>
                </c:pt>
                <c:pt idx="16">
                  <c:v>16.100000000000001</c:v>
                </c:pt>
                <c:pt idx="17">
                  <c:v>15.6</c:v>
                </c:pt>
                <c:pt idx="18">
                  <c:v>15.9</c:v>
                </c:pt>
                <c:pt idx="19">
                  <c:v>16.100000000000001</c:v>
                </c:pt>
                <c:pt idx="20">
                  <c:v>15.3</c:v>
                </c:pt>
                <c:pt idx="21">
                  <c:v>12.2</c:v>
                </c:pt>
                <c:pt idx="22">
                  <c:v>15.9</c:v>
                </c:pt>
                <c:pt idx="23">
                  <c:v>15.3</c:v>
                </c:pt>
                <c:pt idx="24">
                  <c:v>15.7</c:v>
                </c:pt>
                <c:pt idx="25">
                  <c:v>15.7</c:v>
                </c:pt>
                <c:pt idx="26">
                  <c:v>15.7</c:v>
                </c:pt>
                <c:pt idx="27">
                  <c:v>12.1</c:v>
                </c:pt>
                <c:pt idx="28">
                  <c:v>15.6</c:v>
                </c:pt>
                <c:pt idx="29">
                  <c:v>14.6</c:v>
                </c:pt>
                <c:pt idx="30">
                  <c:v>15.6</c:v>
                </c:pt>
                <c:pt idx="31">
                  <c:v>12.2</c:v>
                </c:pt>
                <c:pt idx="32">
                  <c:v>15.7</c:v>
                </c:pt>
                <c:pt idx="33">
                  <c:v>15.7</c:v>
                </c:pt>
                <c:pt idx="34">
                  <c:v>14</c:v>
                </c:pt>
                <c:pt idx="35">
                  <c:v>14</c:v>
                </c:pt>
                <c:pt idx="36">
                  <c:v>15.1</c:v>
                </c:pt>
                <c:pt idx="37">
                  <c:v>15.1</c:v>
                </c:pt>
                <c:pt idx="38">
                  <c:v>14</c:v>
                </c:pt>
                <c:pt idx="39">
                  <c:v>15.1</c:v>
                </c:pt>
                <c:pt idx="40">
                  <c:v>14.6</c:v>
                </c:pt>
                <c:pt idx="41">
                  <c:v>12.2</c:v>
                </c:pt>
                <c:pt idx="42">
                  <c:v>12.4</c:v>
                </c:pt>
                <c:pt idx="43">
                  <c:v>11.9</c:v>
                </c:pt>
                <c:pt idx="44">
                  <c:v>10.1</c:v>
                </c:pt>
                <c:pt idx="45">
                  <c:v>11.9</c:v>
                </c:pt>
                <c:pt idx="46">
                  <c:v>6.7</c:v>
                </c:pt>
                <c:pt idx="47">
                  <c:v>8.6</c:v>
                </c:pt>
                <c:pt idx="48">
                  <c:v>6.5</c:v>
                </c:pt>
                <c:pt idx="49">
                  <c:v>6.5</c:v>
                </c:pt>
                <c:pt idx="50">
                  <c:v>4</c:v>
                </c:pt>
                <c:pt idx="51">
                  <c:v>4.3</c:v>
                </c:pt>
                <c:pt idx="52">
                  <c:v>4.3</c:v>
                </c:pt>
                <c:pt idx="53">
                  <c:v>5.8</c:v>
                </c:pt>
                <c:pt idx="54">
                  <c:v>6.5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-1.7</c:v>
                </c:pt>
                <c:pt idx="59">
                  <c:v>1.5</c:v>
                </c:pt>
              </c:numCache>
            </c:numRef>
          </c:xVal>
          <c:yVal>
            <c:numRef>
              <c:f>RunnersRBH!$S$235:$S$294</c:f>
              <c:numCache>
                <c:formatCode>0</c:formatCode>
                <c:ptCount val="60"/>
                <c:pt idx="0">
                  <c:v>2864</c:v>
                </c:pt>
                <c:pt idx="1">
                  <c:v>2817.0000000000005</c:v>
                </c:pt>
                <c:pt idx="2">
                  <c:v>2783</c:v>
                </c:pt>
                <c:pt idx="3">
                  <c:v>2778</c:v>
                </c:pt>
                <c:pt idx="4">
                  <c:v>2771.9999999999995</c:v>
                </c:pt>
                <c:pt idx="5">
                  <c:v>2750</c:v>
                </c:pt>
                <c:pt idx="6">
                  <c:v>2683</c:v>
                </c:pt>
                <c:pt idx="7">
                  <c:v>2668</c:v>
                </c:pt>
                <c:pt idx="8">
                  <c:v>2533.9999999999995</c:v>
                </c:pt>
                <c:pt idx="9">
                  <c:v>2414</c:v>
                </c:pt>
                <c:pt idx="10">
                  <c:v>2317.9999999999995</c:v>
                </c:pt>
                <c:pt idx="11">
                  <c:v>2306</c:v>
                </c:pt>
                <c:pt idx="12">
                  <c:v>2288</c:v>
                </c:pt>
                <c:pt idx="13">
                  <c:v>2266</c:v>
                </c:pt>
                <c:pt idx="14">
                  <c:v>2236</c:v>
                </c:pt>
                <c:pt idx="15">
                  <c:v>2208</c:v>
                </c:pt>
                <c:pt idx="16">
                  <c:v>2202</c:v>
                </c:pt>
                <c:pt idx="17">
                  <c:v>2197</c:v>
                </c:pt>
                <c:pt idx="18">
                  <c:v>2165</c:v>
                </c:pt>
                <c:pt idx="19">
                  <c:v>2145</c:v>
                </c:pt>
                <c:pt idx="20">
                  <c:v>2121.0000000000005</c:v>
                </c:pt>
                <c:pt idx="21">
                  <c:v>2105</c:v>
                </c:pt>
                <c:pt idx="22">
                  <c:v>2104.0000000000005</c:v>
                </c:pt>
                <c:pt idx="23">
                  <c:v>2102</c:v>
                </c:pt>
                <c:pt idx="24">
                  <c:v>2094</c:v>
                </c:pt>
                <c:pt idx="25">
                  <c:v>2090</c:v>
                </c:pt>
                <c:pt idx="26">
                  <c:v>2086</c:v>
                </c:pt>
                <c:pt idx="27">
                  <c:v>2084</c:v>
                </c:pt>
                <c:pt idx="28">
                  <c:v>2080</c:v>
                </c:pt>
                <c:pt idx="29">
                  <c:v>2076</c:v>
                </c:pt>
                <c:pt idx="30">
                  <c:v>2068</c:v>
                </c:pt>
                <c:pt idx="31">
                  <c:v>2066</c:v>
                </c:pt>
                <c:pt idx="32">
                  <c:v>2065</c:v>
                </c:pt>
                <c:pt idx="33">
                  <c:v>2035.9999999999995</c:v>
                </c:pt>
                <c:pt idx="34">
                  <c:v>2035</c:v>
                </c:pt>
                <c:pt idx="35">
                  <c:v>2035</c:v>
                </c:pt>
                <c:pt idx="36">
                  <c:v>2032</c:v>
                </c:pt>
                <c:pt idx="37">
                  <c:v>2019.9999999999995</c:v>
                </c:pt>
                <c:pt idx="38">
                  <c:v>2014</c:v>
                </c:pt>
                <c:pt idx="39">
                  <c:v>2012</c:v>
                </c:pt>
                <c:pt idx="40">
                  <c:v>1982.9999999999995</c:v>
                </c:pt>
                <c:pt idx="41">
                  <c:v>1954</c:v>
                </c:pt>
                <c:pt idx="42">
                  <c:v>1897.9999999999995</c:v>
                </c:pt>
                <c:pt idx="43">
                  <c:v>1890.9999999999998</c:v>
                </c:pt>
                <c:pt idx="44">
                  <c:v>1874.0000000000002</c:v>
                </c:pt>
                <c:pt idx="45">
                  <c:v>1866.9999999999998</c:v>
                </c:pt>
                <c:pt idx="46">
                  <c:v>1772.9999999999995</c:v>
                </c:pt>
                <c:pt idx="47">
                  <c:v>1752</c:v>
                </c:pt>
                <c:pt idx="48">
                  <c:v>1691.9999999999995</c:v>
                </c:pt>
                <c:pt idx="49">
                  <c:v>1677.0000000000005</c:v>
                </c:pt>
                <c:pt idx="50">
                  <c:v>1664.0000000000002</c:v>
                </c:pt>
                <c:pt idx="51">
                  <c:v>1661</c:v>
                </c:pt>
                <c:pt idx="52">
                  <c:v>1661</c:v>
                </c:pt>
                <c:pt idx="53">
                  <c:v>1655</c:v>
                </c:pt>
                <c:pt idx="54">
                  <c:v>1643.0000000000002</c:v>
                </c:pt>
                <c:pt idx="55">
                  <c:v>1606</c:v>
                </c:pt>
                <c:pt idx="56">
                  <c:v>1602</c:v>
                </c:pt>
                <c:pt idx="57">
                  <c:v>1551.9999999999998</c:v>
                </c:pt>
                <c:pt idx="58">
                  <c:v>1484.0000000000002</c:v>
                </c:pt>
                <c:pt idx="59">
                  <c:v>1445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592-44EB-9782-C002D649DE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1043624"/>
        <c:axId val="391037352"/>
      </c:scatterChart>
      <c:valAx>
        <c:axId val="3910436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1037352"/>
        <c:crosses val="autoZero"/>
        <c:crossBetween val="midCat"/>
      </c:valAx>
      <c:valAx>
        <c:axId val="391037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1043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'Winter Handicap Formula Calc'!$R$1</c:f>
              <c:strCache>
                <c:ptCount val="1"/>
                <c:pt idx="0">
                  <c:v>original winter handicap in secs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-1.4524691327142063E-2"/>
                  <c:y val="-8.046335985736942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8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'Winter Handicap Formula Calc'!$Q$2:$Q$112</c:f>
              <c:numCache>
                <c:formatCode>0</c:formatCode>
                <c:ptCount val="111"/>
                <c:pt idx="0">
                  <c:v>1275</c:v>
                </c:pt>
                <c:pt idx="1">
                  <c:v>885</c:v>
                </c:pt>
                <c:pt idx="2">
                  <c:v>2085</c:v>
                </c:pt>
                <c:pt idx="3">
                  <c:v>1935</c:v>
                </c:pt>
                <c:pt idx="4">
                  <c:v>1469.9999999999998</c:v>
                </c:pt>
                <c:pt idx="5">
                  <c:v>1454.9999999999998</c:v>
                </c:pt>
                <c:pt idx="6">
                  <c:v>1335</c:v>
                </c:pt>
                <c:pt idx="7">
                  <c:v>885</c:v>
                </c:pt>
                <c:pt idx="8">
                  <c:v>795</c:v>
                </c:pt>
                <c:pt idx="9">
                  <c:v>885</c:v>
                </c:pt>
                <c:pt idx="10">
                  <c:v>1680</c:v>
                </c:pt>
                <c:pt idx="11">
                  <c:v>1125</c:v>
                </c:pt>
                <c:pt idx="12">
                  <c:v>1320</c:v>
                </c:pt>
                <c:pt idx="13">
                  <c:v>1755</c:v>
                </c:pt>
                <c:pt idx="14">
                  <c:v>630</c:v>
                </c:pt>
                <c:pt idx="15">
                  <c:v>1199.9999999999998</c:v>
                </c:pt>
                <c:pt idx="16">
                  <c:v>1605</c:v>
                </c:pt>
                <c:pt idx="17">
                  <c:v>885</c:v>
                </c:pt>
                <c:pt idx="18">
                  <c:v>1605</c:v>
                </c:pt>
                <c:pt idx="19">
                  <c:v>1454.9999999999998</c:v>
                </c:pt>
                <c:pt idx="20">
                  <c:v>990</c:v>
                </c:pt>
                <c:pt idx="21">
                  <c:v>1485</c:v>
                </c:pt>
                <c:pt idx="22">
                  <c:v>1454.9999999999998</c:v>
                </c:pt>
                <c:pt idx="23">
                  <c:v>885</c:v>
                </c:pt>
                <c:pt idx="24">
                  <c:v>1680</c:v>
                </c:pt>
                <c:pt idx="25">
                  <c:v>1815</c:v>
                </c:pt>
                <c:pt idx="26">
                  <c:v>1230</c:v>
                </c:pt>
                <c:pt idx="27">
                  <c:v>1379.9999999999998</c:v>
                </c:pt>
                <c:pt idx="28">
                  <c:v>1454.9999999999998</c:v>
                </c:pt>
                <c:pt idx="29">
                  <c:v>1860</c:v>
                </c:pt>
                <c:pt idx="30">
                  <c:v>1350</c:v>
                </c:pt>
                <c:pt idx="31">
                  <c:v>1485</c:v>
                </c:pt>
                <c:pt idx="32">
                  <c:v>1350</c:v>
                </c:pt>
                <c:pt idx="33">
                  <c:v>1980</c:v>
                </c:pt>
                <c:pt idx="34">
                  <c:v>1890</c:v>
                </c:pt>
                <c:pt idx="35">
                  <c:v>1800</c:v>
                </c:pt>
                <c:pt idx="36">
                  <c:v>1724.9999999999995</c:v>
                </c:pt>
                <c:pt idx="37">
                  <c:v>1575</c:v>
                </c:pt>
                <c:pt idx="38">
                  <c:v>1469.9999999999998</c:v>
                </c:pt>
                <c:pt idx="39">
                  <c:v>1379.9999999999998</c:v>
                </c:pt>
                <c:pt idx="40">
                  <c:v>1170</c:v>
                </c:pt>
                <c:pt idx="41">
                  <c:v>960.00000000000023</c:v>
                </c:pt>
                <c:pt idx="42">
                  <c:v>1485</c:v>
                </c:pt>
                <c:pt idx="43">
                  <c:v>1290</c:v>
                </c:pt>
                <c:pt idx="44">
                  <c:v>1785</c:v>
                </c:pt>
                <c:pt idx="45">
                  <c:v>1860</c:v>
                </c:pt>
                <c:pt idx="46">
                  <c:v>1800</c:v>
                </c:pt>
                <c:pt idx="47">
                  <c:v>1485</c:v>
                </c:pt>
                <c:pt idx="48">
                  <c:v>1665</c:v>
                </c:pt>
                <c:pt idx="49">
                  <c:v>1845</c:v>
                </c:pt>
                <c:pt idx="50">
                  <c:v>1500.0000000000002</c:v>
                </c:pt>
                <c:pt idx="51">
                  <c:v>554.99999999999989</c:v>
                </c:pt>
                <c:pt idx="52">
                  <c:v>1830.0000000000005</c:v>
                </c:pt>
                <c:pt idx="53">
                  <c:v>930</c:v>
                </c:pt>
                <c:pt idx="54">
                  <c:v>1245</c:v>
                </c:pt>
                <c:pt idx="55">
                  <c:v>1395.0000000000002</c:v>
                </c:pt>
                <c:pt idx="56">
                  <c:v>1335</c:v>
                </c:pt>
                <c:pt idx="57">
                  <c:v>1395.0000000000002</c:v>
                </c:pt>
                <c:pt idx="58">
                  <c:v>1395.0000000000002</c:v>
                </c:pt>
                <c:pt idx="59">
                  <c:v>1170</c:v>
                </c:pt>
                <c:pt idx="60">
                  <c:v>1005.0000000000002</c:v>
                </c:pt>
                <c:pt idx="61">
                  <c:v>1275</c:v>
                </c:pt>
                <c:pt idx="62">
                  <c:v>1109.9999999999998</c:v>
                </c:pt>
                <c:pt idx="63">
                  <c:v>1080</c:v>
                </c:pt>
                <c:pt idx="64">
                  <c:v>1199.9999999999998</c:v>
                </c:pt>
                <c:pt idx="65">
                  <c:v>915.00000000000023</c:v>
                </c:pt>
                <c:pt idx="66">
                  <c:v>1590</c:v>
                </c:pt>
                <c:pt idx="67">
                  <c:v>1710</c:v>
                </c:pt>
                <c:pt idx="68">
                  <c:v>1275</c:v>
                </c:pt>
                <c:pt idx="69">
                  <c:v>1724.9999999999995</c:v>
                </c:pt>
                <c:pt idx="70">
                  <c:v>765</c:v>
                </c:pt>
                <c:pt idx="71">
                  <c:v>1379.9999999999998</c:v>
                </c:pt>
                <c:pt idx="72">
                  <c:v>1680</c:v>
                </c:pt>
                <c:pt idx="73">
                  <c:v>1710</c:v>
                </c:pt>
                <c:pt idx="74">
                  <c:v>1199.9999999999998</c:v>
                </c:pt>
                <c:pt idx="75">
                  <c:v>2010.0000000000005</c:v>
                </c:pt>
                <c:pt idx="76">
                  <c:v>1514.9999999999998</c:v>
                </c:pt>
                <c:pt idx="77">
                  <c:v>1500.0000000000002</c:v>
                </c:pt>
                <c:pt idx="78">
                  <c:v>1080</c:v>
                </c:pt>
                <c:pt idx="79">
                  <c:v>1650.0000000000005</c:v>
                </c:pt>
                <c:pt idx="80">
                  <c:v>810</c:v>
                </c:pt>
                <c:pt idx="81">
                  <c:v>1140</c:v>
                </c:pt>
                <c:pt idx="82">
                  <c:v>1230</c:v>
                </c:pt>
                <c:pt idx="83">
                  <c:v>1620</c:v>
                </c:pt>
                <c:pt idx="84">
                  <c:v>1199.9999999999998</c:v>
                </c:pt>
                <c:pt idx="85">
                  <c:v>1230</c:v>
                </c:pt>
                <c:pt idx="86">
                  <c:v>1185</c:v>
                </c:pt>
                <c:pt idx="87">
                  <c:v>885</c:v>
                </c:pt>
                <c:pt idx="88">
                  <c:v>1080</c:v>
                </c:pt>
                <c:pt idx="89">
                  <c:v>1379.9999999999998</c:v>
                </c:pt>
                <c:pt idx="90">
                  <c:v>1215</c:v>
                </c:pt>
                <c:pt idx="91">
                  <c:v>2100</c:v>
                </c:pt>
                <c:pt idx="92">
                  <c:v>1035</c:v>
                </c:pt>
                <c:pt idx="93">
                  <c:v>495</c:v>
                </c:pt>
                <c:pt idx="94">
                  <c:v>1185</c:v>
                </c:pt>
                <c:pt idx="95">
                  <c:v>1575</c:v>
                </c:pt>
                <c:pt idx="96">
                  <c:v>599.99999999999989</c:v>
                </c:pt>
                <c:pt idx="97">
                  <c:v>1575</c:v>
                </c:pt>
                <c:pt idx="98">
                  <c:v>1379.9999999999998</c:v>
                </c:pt>
                <c:pt idx="99">
                  <c:v>1590</c:v>
                </c:pt>
                <c:pt idx="100">
                  <c:v>1575</c:v>
                </c:pt>
                <c:pt idx="101">
                  <c:v>1379.9999999999998</c:v>
                </c:pt>
                <c:pt idx="102">
                  <c:v>1680</c:v>
                </c:pt>
                <c:pt idx="103">
                  <c:v>1425</c:v>
                </c:pt>
                <c:pt idx="104">
                  <c:v>675</c:v>
                </c:pt>
                <c:pt idx="105">
                  <c:v>645</c:v>
                </c:pt>
                <c:pt idx="106">
                  <c:v>1395.0000000000002</c:v>
                </c:pt>
                <c:pt idx="107">
                  <c:v>1724.9999999999995</c:v>
                </c:pt>
                <c:pt idx="108">
                  <c:v>660</c:v>
                </c:pt>
                <c:pt idx="109">
                  <c:v>1035</c:v>
                </c:pt>
                <c:pt idx="110">
                  <c:v>1199.9999999999998</c:v>
                </c:pt>
              </c:numCache>
            </c:numRef>
          </c:xVal>
          <c:yVal>
            <c:numRef>
              <c:f>'Winter Handicap Formula Calc'!$R$2:$R$112</c:f>
              <c:numCache>
                <c:formatCode>0</c:formatCode>
                <c:ptCount val="111"/>
                <c:pt idx="0">
                  <c:v>765</c:v>
                </c:pt>
                <c:pt idx="1">
                  <c:v>465.00000000000011</c:v>
                </c:pt>
                <c:pt idx="2">
                  <c:v>1290</c:v>
                </c:pt>
                <c:pt idx="3">
                  <c:v>1259.9999999999998</c:v>
                </c:pt>
                <c:pt idx="4">
                  <c:v>915</c:v>
                </c:pt>
                <c:pt idx="5">
                  <c:v>930.00000000000023</c:v>
                </c:pt>
                <c:pt idx="6">
                  <c:v>915</c:v>
                </c:pt>
                <c:pt idx="7">
                  <c:v>465.00000000000011</c:v>
                </c:pt>
                <c:pt idx="8">
                  <c:v>390.00000000000011</c:v>
                </c:pt>
                <c:pt idx="9">
                  <c:v>465.00000000000011</c:v>
                </c:pt>
                <c:pt idx="10">
                  <c:v>795</c:v>
                </c:pt>
                <c:pt idx="11">
                  <c:v>645</c:v>
                </c:pt>
                <c:pt idx="12">
                  <c:v>795</c:v>
                </c:pt>
                <c:pt idx="13">
                  <c:v>1035</c:v>
                </c:pt>
                <c:pt idx="14">
                  <c:v>269.99999999999994</c:v>
                </c:pt>
                <c:pt idx="15">
                  <c:v>750.00000000000011</c:v>
                </c:pt>
                <c:pt idx="16">
                  <c:v>975</c:v>
                </c:pt>
                <c:pt idx="17">
                  <c:v>465.00000000000011</c:v>
                </c:pt>
                <c:pt idx="18">
                  <c:v>960.00000000000023</c:v>
                </c:pt>
                <c:pt idx="19">
                  <c:v>915</c:v>
                </c:pt>
                <c:pt idx="20">
                  <c:v>539.99999999999989</c:v>
                </c:pt>
                <c:pt idx="21">
                  <c:v>915</c:v>
                </c:pt>
                <c:pt idx="22">
                  <c:v>900</c:v>
                </c:pt>
                <c:pt idx="23">
                  <c:v>465.00000000000011</c:v>
                </c:pt>
                <c:pt idx="24">
                  <c:v>1079.9999999999998</c:v>
                </c:pt>
                <c:pt idx="25">
                  <c:v>1140</c:v>
                </c:pt>
                <c:pt idx="26">
                  <c:v>855</c:v>
                </c:pt>
                <c:pt idx="27">
                  <c:v>840</c:v>
                </c:pt>
                <c:pt idx="28">
                  <c:v>810</c:v>
                </c:pt>
                <c:pt idx="29">
                  <c:v>1110</c:v>
                </c:pt>
                <c:pt idx="30">
                  <c:v>720</c:v>
                </c:pt>
                <c:pt idx="31">
                  <c:v>825</c:v>
                </c:pt>
                <c:pt idx="32">
                  <c:v>795</c:v>
                </c:pt>
                <c:pt idx="33">
                  <c:v>1305</c:v>
                </c:pt>
                <c:pt idx="34">
                  <c:v>1244.9999999999998</c:v>
                </c:pt>
                <c:pt idx="35">
                  <c:v>1170</c:v>
                </c:pt>
                <c:pt idx="36">
                  <c:v>1110</c:v>
                </c:pt>
                <c:pt idx="37">
                  <c:v>990</c:v>
                </c:pt>
                <c:pt idx="38">
                  <c:v>915</c:v>
                </c:pt>
                <c:pt idx="39">
                  <c:v>840</c:v>
                </c:pt>
                <c:pt idx="40">
                  <c:v>675</c:v>
                </c:pt>
                <c:pt idx="41">
                  <c:v>525</c:v>
                </c:pt>
                <c:pt idx="42">
                  <c:v>930.00000000000023</c:v>
                </c:pt>
                <c:pt idx="43">
                  <c:v>780.00000000000023</c:v>
                </c:pt>
                <c:pt idx="44">
                  <c:v>1170</c:v>
                </c:pt>
                <c:pt idx="45">
                  <c:v>1185</c:v>
                </c:pt>
                <c:pt idx="46">
                  <c:v>1140</c:v>
                </c:pt>
                <c:pt idx="47">
                  <c:v>930.00000000000023</c:v>
                </c:pt>
                <c:pt idx="48">
                  <c:v>1064.9999999999998</c:v>
                </c:pt>
                <c:pt idx="49">
                  <c:v>1230</c:v>
                </c:pt>
                <c:pt idx="50">
                  <c:v>945.00000000000023</c:v>
                </c:pt>
                <c:pt idx="51">
                  <c:v>210</c:v>
                </c:pt>
                <c:pt idx="52">
                  <c:v>1170</c:v>
                </c:pt>
                <c:pt idx="53">
                  <c:v>495</c:v>
                </c:pt>
                <c:pt idx="54">
                  <c:v>750.00000000000011</c:v>
                </c:pt>
                <c:pt idx="55">
                  <c:v>945.00000000000023</c:v>
                </c:pt>
                <c:pt idx="56">
                  <c:v>810</c:v>
                </c:pt>
                <c:pt idx="57">
                  <c:v>855</c:v>
                </c:pt>
                <c:pt idx="58">
                  <c:v>855</c:v>
                </c:pt>
                <c:pt idx="59">
                  <c:v>690.00000000000011</c:v>
                </c:pt>
                <c:pt idx="60">
                  <c:v>465.00000000000011</c:v>
                </c:pt>
                <c:pt idx="61">
                  <c:v>810</c:v>
                </c:pt>
                <c:pt idx="62">
                  <c:v>645</c:v>
                </c:pt>
                <c:pt idx="63">
                  <c:v>615</c:v>
                </c:pt>
                <c:pt idx="64">
                  <c:v>840</c:v>
                </c:pt>
                <c:pt idx="65">
                  <c:v>480.00000000000011</c:v>
                </c:pt>
                <c:pt idx="66">
                  <c:v>1005.0000000000002</c:v>
                </c:pt>
                <c:pt idx="67">
                  <c:v>1110</c:v>
                </c:pt>
                <c:pt idx="68">
                  <c:v>900</c:v>
                </c:pt>
                <c:pt idx="69">
                  <c:v>1110</c:v>
                </c:pt>
                <c:pt idx="70">
                  <c:v>629.99999999999989</c:v>
                </c:pt>
                <c:pt idx="71">
                  <c:v>840</c:v>
                </c:pt>
                <c:pt idx="72">
                  <c:v>1079.9999999999998</c:v>
                </c:pt>
                <c:pt idx="73">
                  <c:v>1094.9999999999998</c:v>
                </c:pt>
                <c:pt idx="74">
                  <c:v>705.00000000000011</c:v>
                </c:pt>
                <c:pt idx="75">
                  <c:v>1335</c:v>
                </c:pt>
                <c:pt idx="76">
                  <c:v>945.00000000000023</c:v>
                </c:pt>
                <c:pt idx="77">
                  <c:v>945.00000000000023</c:v>
                </c:pt>
                <c:pt idx="78">
                  <c:v>615</c:v>
                </c:pt>
                <c:pt idx="79">
                  <c:v>1050</c:v>
                </c:pt>
                <c:pt idx="80">
                  <c:v>210</c:v>
                </c:pt>
                <c:pt idx="81">
                  <c:v>660</c:v>
                </c:pt>
                <c:pt idx="82">
                  <c:v>690.00000000000011</c:v>
                </c:pt>
                <c:pt idx="83">
                  <c:v>1035</c:v>
                </c:pt>
                <c:pt idx="84">
                  <c:v>840</c:v>
                </c:pt>
                <c:pt idx="85">
                  <c:v>734.99999999999989</c:v>
                </c:pt>
                <c:pt idx="86">
                  <c:v>690.00000000000011</c:v>
                </c:pt>
                <c:pt idx="87">
                  <c:v>465.00000000000011</c:v>
                </c:pt>
                <c:pt idx="88">
                  <c:v>615</c:v>
                </c:pt>
                <c:pt idx="89">
                  <c:v>720</c:v>
                </c:pt>
                <c:pt idx="90">
                  <c:v>825</c:v>
                </c:pt>
                <c:pt idx="91">
                  <c:v>1259.9999999999998</c:v>
                </c:pt>
                <c:pt idx="92">
                  <c:v>435.00000000000011</c:v>
                </c:pt>
                <c:pt idx="93">
                  <c:v>165</c:v>
                </c:pt>
                <c:pt idx="94">
                  <c:v>690.00000000000011</c:v>
                </c:pt>
                <c:pt idx="95">
                  <c:v>990</c:v>
                </c:pt>
                <c:pt idx="96">
                  <c:v>285</c:v>
                </c:pt>
                <c:pt idx="97">
                  <c:v>990</c:v>
                </c:pt>
                <c:pt idx="98">
                  <c:v>855</c:v>
                </c:pt>
                <c:pt idx="99">
                  <c:v>1005.0000000000002</c:v>
                </c:pt>
                <c:pt idx="100">
                  <c:v>975</c:v>
                </c:pt>
                <c:pt idx="101">
                  <c:v>930.00000000000023</c:v>
                </c:pt>
                <c:pt idx="102">
                  <c:v>1110</c:v>
                </c:pt>
                <c:pt idx="103">
                  <c:v>795</c:v>
                </c:pt>
                <c:pt idx="104">
                  <c:v>285</c:v>
                </c:pt>
                <c:pt idx="105">
                  <c:v>360</c:v>
                </c:pt>
                <c:pt idx="106">
                  <c:v>855</c:v>
                </c:pt>
                <c:pt idx="107">
                  <c:v>1110</c:v>
                </c:pt>
                <c:pt idx="108">
                  <c:v>285</c:v>
                </c:pt>
                <c:pt idx="109">
                  <c:v>585</c:v>
                </c:pt>
                <c:pt idx="110">
                  <c:v>840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F09-4628-9720-06021CD12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1038920"/>
        <c:axId val="391044408"/>
      </c:scatterChart>
      <c:valAx>
        <c:axId val="391038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Summer OG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1044408"/>
        <c:crosses val="autoZero"/>
        <c:crossBetween val="midCat"/>
      </c:valAx>
      <c:valAx>
        <c:axId val="39104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winter</a:t>
                </a:r>
                <a:r>
                  <a:rPr lang="en-GB" baseline="0"/>
                  <a:t> </a:t>
                </a:r>
                <a:r>
                  <a:rPr lang="en-GB"/>
                  <a:t>OG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1038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391044016"/>
        <c:axId val="391044800"/>
      </c:scatterChart>
      <c:valAx>
        <c:axId val="3910440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1044800"/>
        <c:crosses val="autoZero"/>
        <c:crossBetween val="midCat"/>
      </c:valAx>
      <c:valAx>
        <c:axId val="39104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10440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'Winter Handicap Formula Calc'!$AL$1</c:f>
              <c:strCache>
                <c:ptCount val="1"/>
                <c:pt idx="0">
                  <c:v>Initial Winter Handicap Calc based on
&lt;&lt;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0.14012128464198645"/>
                  <c:y val="-0.75874255531492873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800" baseline="0"/>
                      <a:t>y = -27.616x + 1329.1</a:t>
                    </a:r>
                    <a:endParaRPr lang="en-US" sz="3200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'Winter Handicap Formula Calc'!$AK$2:$AK$86</c:f>
              <c:numCache>
                <c:formatCode>General</c:formatCode>
                <c:ptCount val="85"/>
                <c:pt idx="0">
                  <c:v>20.8</c:v>
                </c:pt>
                <c:pt idx="2">
                  <c:v>1.8</c:v>
                </c:pt>
                <c:pt idx="3">
                  <c:v>2.7</c:v>
                </c:pt>
                <c:pt idx="6">
                  <c:v>13.7</c:v>
                </c:pt>
                <c:pt idx="8">
                  <c:v>26</c:v>
                </c:pt>
                <c:pt idx="10">
                  <c:v>8.3000000000000007</c:v>
                </c:pt>
                <c:pt idx="11">
                  <c:v>20.8</c:v>
                </c:pt>
                <c:pt idx="12">
                  <c:v>15.6</c:v>
                </c:pt>
                <c:pt idx="13">
                  <c:v>7.1</c:v>
                </c:pt>
                <c:pt idx="14">
                  <c:v>28.1</c:v>
                </c:pt>
                <c:pt idx="15">
                  <c:v>16.399999999999999</c:v>
                </c:pt>
                <c:pt idx="16">
                  <c:v>11.8</c:v>
                </c:pt>
                <c:pt idx="18">
                  <c:v>11</c:v>
                </c:pt>
                <c:pt idx="19">
                  <c:v>12.8</c:v>
                </c:pt>
                <c:pt idx="20">
                  <c:v>22</c:v>
                </c:pt>
                <c:pt idx="21">
                  <c:v>20.100000000000001</c:v>
                </c:pt>
                <c:pt idx="22">
                  <c:v>26.3</c:v>
                </c:pt>
                <c:pt idx="25">
                  <c:v>6</c:v>
                </c:pt>
                <c:pt idx="26">
                  <c:v>15.4</c:v>
                </c:pt>
                <c:pt idx="27">
                  <c:v>20</c:v>
                </c:pt>
                <c:pt idx="28">
                  <c:v>15.5</c:v>
                </c:pt>
                <c:pt idx="29">
                  <c:v>5.6</c:v>
                </c:pt>
                <c:pt idx="30">
                  <c:v>15.4</c:v>
                </c:pt>
                <c:pt idx="31">
                  <c:v>12.4</c:v>
                </c:pt>
                <c:pt idx="32">
                  <c:v>15.1</c:v>
                </c:pt>
                <c:pt idx="42">
                  <c:v>15.2</c:v>
                </c:pt>
                <c:pt idx="43">
                  <c:v>20.399999999999999</c:v>
                </c:pt>
                <c:pt idx="44">
                  <c:v>4.8</c:v>
                </c:pt>
                <c:pt idx="45">
                  <c:v>3.7</c:v>
                </c:pt>
                <c:pt idx="46">
                  <c:v>5.6</c:v>
                </c:pt>
                <c:pt idx="47">
                  <c:v>11.9</c:v>
                </c:pt>
                <c:pt idx="48">
                  <c:v>8.9</c:v>
                </c:pt>
                <c:pt idx="49">
                  <c:v>3.4</c:v>
                </c:pt>
                <c:pt idx="50">
                  <c:v>13.1</c:v>
                </c:pt>
                <c:pt idx="51">
                  <c:v>38.200000000000003</c:v>
                </c:pt>
                <c:pt idx="52">
                  <c:v>4.7</c:v>
                </c:pt>
                <c:pt idx="53">
                  <c:v>24.4</c:v>
                </c:pt>
                <c:pt idx="54">
                  <c:v>18.3</c:v>
                </c:pt>
                <c:pt idx="55">
                  <c:v>12.2</c:v>
                </c:pt>
                <c:pt idx="56">
                  <c:v>25.6</c:v>
                </c:pt>
                <c:pt idx="57">
                  <c:v>30.4</c:v>
                </c:pt>
                <c:pt idx="59">
                  <c:v>18.3</c:v>
                </c:pt>
                <c:pt idx="60">
                  <c:v>25.9</c:v>
                </c:pt>
                <c:pt idx="61">
                  <c:v>12.5</c:v>
                </c:pt>
                <c:pt idx="62">
                  <c:v>27.7</c:v>
                </c:pt>
                <c:pt idx="63">
                  <c:v>31.8</c:v>
                </c:pt>
                <c:pt idx="64">
                  <c:v>24.3</c:v>
                </c:pt>
                <c:pt idx="65">
                  <c:v>13.1</c:v>
                </c:pt>
                <c:pt idx="66">
                  <c:v>12.5</c:v>
                </c:pt>
                <c:pt idx="67">
                  <c:v>13.3</c:v>
                </c:pt>
                <c:pt idx="68">
                  <c:v>10.7</c:v>
                </c:pt>
                <c:pt idx="69">
                  <c:v>20.7</c:v>
                </c:pt>
                <c:pt idx="70">
                  <c:v>12.3</c:v>
                </c:pt>
                <c:pt idx="71">
                  <c:v>7.5</c:v>
                </c:pt>
                <c:pt idx="73">
                  <c:v>17.899999999999999</c:v>
                </c:pt>
                <c:pt idx="74">
                  <c:v>0.3</c:v>
                </c:pt>
                <c:pt idx="75">
                  <c:v>14.4</c:v>
                </c:pt>
                <c:pt idx="76">
                  <c:v>17.899999999999999</c:v>
                </c:pt>
                <c:pt idx="78">
                  <c:v>10</c:v>
                </c:pt>
                <c:pt idx="79">
                  <c:v>24.6</c:v>
                </c:pt>
                <c:pt idx="80">
                  <c:v>20</c:v>
                </c:pt>
                <c:pt idx="81">
                  <c:v>17.8</c:v>
                </c:pt>
                <c:pt idx="82">
                  <c:v>12.8</c:v>
                </c:pt>
                <c:pt idx="83">
                  <c:v>18.8</c:v>
                </c:pt>
                <c:pt idx="84">
                  <c:v>19.7</c:v>
                </c:pt>
              </c:numCache>
            </c:numRef>
          </c:xVal>
          <c:yVal>
            <c:numRef>
              <c:f>'Winter Handicap Formula Calc'!$AL$2:$AL$86</c:f>
              <c:numCache>
                <c:formatCode>0</c:formatCode>
                <c:ptCount val="85"/>
                <c:pt idx="0">
                  <c:v>753.43526959999997</c:v>
                </c:pt>
                <c:pt idx="1">
                  <c:v>491.95803920000003</c:v>
                </c:pt>
                <c:pt idx="2">
                  <c:v>1276.5780398276961</c:v>
                </c:pt>
                <c:pt idx="3">
                  <c:v>1254.783040455392</c:v>
                </c:pt>
                <c:pt idx="4">
                  <c:v>916.96054108308806</c:v>
                </c:pt>
                <c:pt idx="5">
                  <c:v>906.06304171078398</c:v>
                </c:pt>
                <c:pt idx="6">
                  <c:v>949.65304233847985</c:v>
                </c:pt>
                <c:pt idx="7">
                  <c:v>491.95804296617609</c:v>
                </c:pt>
                <c:pt idx="8">
                  <c:v>611.83054359387199</c:v>
                </c:pt>
                <c:pt idx="9">
                  <c:v>491.958044221568</c:v>
                </c:pt>
                <c:pt idx="10">
                  <c:v>1102.2180448492636</c:v>
                </c:pt>
                <c:pt idx="11">
                  <c:v>753.4980454769601</c:v>
                </c:pt>
                <c:pt idx="12">
                  <c:v>895.16554610465607</c:v>
                </c:pt>
                <c:pt idx="13">
                  <c:v>1134.910546732352</c:v>
                </c:pt>
                <c:pt idx="14">
                  <c:v>557.34304736004799</c:v>
                </c:pt>
                <c:pt idx="15">
                  <c:v>873.37054798774409</c:v>
                </c:pt>
                <c:pt idx="16">
                  <c:v>1004.14054861544</c:v>
                </c:pt>
                <c:pt idx="17">
                  <c:v>491.95804924313586</c:v>
                </c:pt>
                <c:pt idx="18">
                  <c:v>1025.9355498708319</c:v>
                </c:pt>
                <c:pt idx="19">
                  <c:v>971.448050498528</c:v>
                </c:pt>
                <c:pt idx="20">
                  <c:v>720.80555112622403</c:v>
                </c:pt>
                <c:pt idx="21">
                  <c:v>775.29305175391994</c:v>
                </c:pt>
                <c:pt idx="22">
                  <c:v>600.93305238161611</c:v>
                </c:pt>
                <c:pt idx="23">
                  <c:v>491.95805300931193</c:v>
                </c:pt>
                <c:pt idx="24">
                  <c:v>1069.5255536370078</c:v>
                </c:pt>
                <c:pt idx="25">
                  <c:v>1167.603054264704</c:v>
                </c:pt>
                <c:pt idx="26">
                  <c:v>906.06305489239992</c:v>
                </c:pt>
                <c:pt idx="27">
                  <c:v>775.29305552009589</c:v>
                </c:pt>
                <c:pt idx="28">
                  <c:v>906.06305614779205</c:v>
                </c:pt>
                <c:pt idx="29">
                  <c:v>1178.5005567754883</c:v>
                </c:pt>
                <c:pt idx="30">
                  <c:v>906.06305740318419</c:v>
                </c:pt>
                <c:pt idx="31">
                  <c:v>982.34555803087972</c:v>
                </c:pt>
                <c:pt idx="32">
                  <c:v>916.96055865857591</c:v>
                </c:pt>
                <c:pt idx="33">
                  <c:v>1287.4755592862721</c:v>
                </c:pt>
                <c:pt idx="34">
                  <c:v>1222.0905599139678</c:v>
                </c:pt>
                <c:pt idx="35">
                  <c:v>1156.705560541664</c:v>
                </c:pt>
                <c:pt idx="36">
                  <c:v>1102.2180611693602</c:v>
                </c:pt>
                <c:pt idx="37">
                  <c:v>993.24306179705616</c:v>
                </c:pt>
                <c:pt idx="38">
                  <c:v>916.96056242475208</c:v>
                </c:pt>
                <c:pt idx="39">
                  <c:v>851.57556305244793</c:v>
                </c:pt>
                <c:pt idx="40">
                  <c:v>699.01056368014406</c:v>
                </c:pt>
                <c:pt idx="41">
                  <c:v>546.44556430784007</c:v>
                </c:pt>
                <c:pt idx="42">
                  <c:v>906.06306493553609</c:v>
                </c:pt>
                <c:pt idx="43">
                  <c:v>764.39556556323214</c:v>
                </c:pt>
                <c:pt idx="44">
                  <c:v>1200.2955661909277</c:v>
                </c:pt>
                <c:pt idx="45">
                  <c:v>1222.0905668186238</c:v>
                </c:pt>
                <c:pt idx="46">
                  <c:v>1178.50056744632</c:v>
                </c:pt>
                <c:pt idx="47">
                  <c:v>1004.1405680740162</c:v>
                </c:pt>
                <c:pt idx="48">
                  <c:v>1080.4230687017121</c:v>
                </c:pt>
                <c:pt idx="49">
                  <c:v>1232.9880693294081</c:v>
                </c:pt>
                <c:pt idx="50">
                  <c:v>971.44806995710417</c:v>
                </c:pt>
                <c:pt idx="51">
                  <c:v>274.00807058480001</c:v>
                </c:pt>
                <c:pt idx="52">
                  <c:v>1200.2955712124958</c:v>
                </c:pt>
                <c:pt idx="53">
                  <c:v>655.420571840192</c:v>
                </c:pt>
                <c:pt idx="54">
                  <c:v>818.88307246788816</c:v>
                </c:pt>
                <c:pt idx="55">
                  <c:v>993.24307309558401</c:v>
                </c:pt>
                <c:pt idx="56">
                  <c:v>622.72807372328009</c:v>
                </c:pt>
                <c:pt idx="57">
                  <c:v>491.95807435097595</c:v>
                </c:pt>
                <c:pt idx="58">
                  <c:v>862.47307497867212</c:v>
                </c:pt>
                <c:pt idx="59">
                  <c:v>818.88307560636815</c:v>
                </c:pt>
                <c:pt idx="60">
                  <c:v>611.8305762340641</c:v>
                </c:pt>
                <c:pt idx="61">
                  <c:v>982.34557686175992</c:v>
                </c:pt>
                <c:pt idx="62">
                  <c:v>568.24057748945597</c:v>
                </c:pt>
                <c:pt idx="63">
                  <c:v>448.36807811715209</c:v>
                </c:pt>
                <c:pt idx="64">
                  <c:v>655.42057874484794</c:v>
                </c:pt>
                <c:pt idx="65">
                  <c:v>971.44807937254393</c:v>
                </c:pt>
                <c:pt idx="66">
                  <c:v>982.34558000023992</c:v>
                </c:pt>
                <c:pt idx="67">
                  <c:v>960.55058062793603</c:v>
                </c:pt>
                <c:pt idx="68">
                  <c:v>1036.8330812556319</c:v>
                </c:pt>
                <c:pt idx="69">
                  <c:v>753.49808188332815</c:v>
                </c:pt>
                <c:pt idx="70">
                  <c:v>993.24308251102423</c:v>
                </c:pt>
                <c:pt idx="71">
                  <c:v>1124.01308313872</c:v>
                </c:pt>
                <c:pt idx="72">
                  <c:v>1091.3205837664159</c:v>
                </c:pt>
                <c:pt idx="73">
                  <c:v>829.780584394112</c:v>
                </c:pt>
                <c:pt idx="74">
                  <c:v>1320.1680850218081</c:v>
                </c:pt>
                <c:pt idx="75">
                  <c:v>927.85808564950423</c:v>
                </c:pt>
                <c:pt idx="76">
                  <c:v>829.78058627720031</c:v>
                </c:pt>
                <c:pt idx="77">
                  <c:v>633.62558690489618</c:v>
                </c:pt>
                <c:pt idx="78">
                  <c:v>1047.7305875325919</c:v>
                </c:pt>
                <c:pt idx="79">
                  <c:v>644.52308816028813</c:v>
                </c:pt>
                <c:pt idx="80">
                  <c:v>775.29308878798395</c:v>
                </c:pt>
                <c:pt idx="81">
                  <c:v>840.67808941567989</c:v>
                </c:pt>
                <c:pt idx="82">
                  <c:v>971.44809004337606</c:v>
                </c:pt>
                <c:pt idx="83">
                  <c:v>807.98559067107203</c:v>
                </c:pt>
                <c:pt idx="84">
                  <c:v>786.19059129876803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8DE-4316-9319-BE051B8E63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1039312"/>
        <c:axId val="391034216"/>
      </c:scatterChart>
      <c:valAx>
        <c:axId val="3910393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RunBritain Handicap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1034216"/>
        <c:crosses val="autoZero"/>
        <c:crossBetween val="midCat"/>
      </c:valAx>
      <c:valAx>
        <c:axId val="391034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Winter Handicap (secs)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10393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155462</xdr:colOff>
      <xdr:row>138</xdr:row>
      <xdr:rowOff>31636</xdr:rowOff>
    </xdr:from>
    <xdr:to>
      <xdr:col>13</xdr:col>
      <xdr:colOff>29936</xdr:colOff>
      <xdr:row>191</xdr:row>
      <xdr:rowOff>76540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xmlns="" id="{C4E414C1-A346-D505-24C4-08E528662C0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1214437</xdr:colOff>
      <xdr:row>236</xdr:row>
      <xdr:rowOff>52387</xdr:rowOff>
    </xdr:from>
    <xdr:to>
      <xdr:col>12</xdr:col>
      <xdr:colOff>61912</xdr:colOff>
      <xdr:row>254</xdr:row>
      <xdr:rowOff>52387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F8550546-D0B5-673E-31D6-AA0CD48B442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605517</xdr:colOff>
      <xdr:row>0</xdr:row>
      <xdr:rowOff>125185</xdr:rowOff>
    </xdr:from>
    <xdr:to>
      <xdr:col>34</xdr:col>
      <xdr:colOff>215444</xdr:colOff>
      <xdr:row>18</xdr:row>
      <xdr:rowOff>136072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8AE50AD3-B49F-A782-D0F8-065A0615D21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585107</xdr:colOff>
      <xdr:row>18</xdr:row>
      <xdr:rowOff>29936</xdr:rowOff>
    </xdr:from>
    <xdr:to>
      <xdr:col>26</xdr:col>
      <xdr:colOff>258536</xdr:colOff>
      <xdr:row>32</xdr:row>
      <xdr:rowOff>106136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xmlns="" id="{4C4EA41A-65F7-ED00-385D-10DE0AA8F06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40</xdr:col>
      <xdr:colOff>254114</xdr:colOff>
      <xdr:row>0</xdr:row>
      <xdr:rowOff>152740</xdr:rowOff>
    </xdr:from>
    <xdr:to>
      <xdr:col>54</xdr:col>
      <xdr:colOff>589190</xdr:colOff>
      <xdr:row>25</xdr:row>
      <xdr:rowOff>142534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xmlns="" id="{3F1AD3E1-26A6-DD7E-0774-DC8AA90AB20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James Whittle" id="{D59A8F42-51DF-4041-B2F2-740353C85B65}" userId="e19e7ba20909dafa" providerId="Windows Live"/>
</personList>
</file>

<file path=xl/tables/table1.xml><?xml version="1.0" encoding="utf-8"?>
<table xmlns="http://schemas.openxmlformats.org/spreadsheetml/2006/main" id="2" name="Table2" displayName="Table2" ref="O116:S232" totalsRowShown="0" headerRowDxfId="186">
  <autoFilter ref="O116:S232"/>
  <tableColumns count="5">
    <tableColumn id="1" name="Runner" dataDxfId="185"/>
    <tableColumn id="2" name="RunBritain Handicap" dataDxfId="184"/>
    <tableColumn id="3" name="Current Handicap (secs)" dataDxfId="183"/>
    <tableColumn id="4" name="Most Recent Handicap Time" dataDxfId="182"/>
    <tableColumn id="5" name="Most Recent Handicap Time2" dataDxfId="181">
      <calculatedColumnFormula>Table2[[#This Row],[Most Recent Handicap Time]]*60*60*24</calculatedColumnFormula>
    </tableColumn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id="16" name="Table417" displayName="Table417" ref="M2:Q62" totalsRowShown="0" headerRowDxfId="40" dataDxfId="38" headerRowBorderDxfId="39">
  <autoFilter ref="M2:Q62"/>
  <tableColumns count="5">
    <tableColumn id="1" name="HANDICAP" dataDxfId="37">
      <calculatedColumnFormula>'Winter Start TimesRBH'!B60</calculatedColumnFormula>
    </tableColumn>
    <tableColumn id="2" name="START_x000a_TIME" dataDxfId="36">
      <calculatedColumnFormula>'Winter Start TimesRBH'!C60</calculatedColumnFormula>
    </tableColumn>
    <tableColumn id="4" name="NAME" dataDxfId="35">
      <calculatedColumnFormula>'Winter Start TimesRBH'!E60</calculatedColumnFormula>
    </tableColumn>
    <tableColumn id="3" name="POS" dataDxfId="34"/>
    <tableColumn id="5" name="FINISH TIME_x000a_(ON STOP WATCH)" dataDxfId="33"/>
  </tableColumns>
  <tableStyleInfo name="Table Style 1" showFirstColumn="0" showLastColumn="0" showRowStripes="1" showColumnStripes="0"/>
</table>
</file>

<file path=xl/tables/table11.xml><?xml version="1.0" encoding="utf-8"?>
<table xmlns="http://schemas.openxmlformats.org/spreadsheetml/2006/main" id="12" name="Table12" displayName="Table12" ref="H1:R112" totalsRowShown="0" headerRowDxfId="32" dataDxfId="31">
  <autoFilter ref="H1:R112"/>
  <sortState ref="H2:R112">
    <sortCondition ref="H1:H112"/>
  </sortState>
  <tableColumns count="11">
    <tableColumn id="1" name="Runner">
      <calculatedColumnFormula>'Runners RBH2'!A3</calculatedColumnFormula>
    </tableColumn>
    <tableColumn id="11" name="September RBH" dataDxfId="30"/>
    <tableColumn id="2" name="September Handicap" dataDxfId="29">
      <calculatedColumnFormula>'Runners RBH2'!BA3</calculatedColumnFormula>
    </tableColumn>
    <tableColumn id="7" name="September Handicap in secs" dataDxfId="28">
      <calculatedColumnFormula>Table12[[#This Row],[September Handicap]]*60*60*24</calculatedColumnFormula>
    </tableColumn>
    <tableColumn id="8" name="Initial Winter Handicap Calc based on_x000a_&lt;&lt;" dataDxfId="27">
      <calculatedColumnFormula>(0.7265*(Table12[[#This Row],[September Handicap in secs]])-151.12)</calculatedColumnFormula>
    </tableColumn>
    <tableColumn id="10" name="Initial Winter Handicap in mins" dataDxfId="26">
      <calculatedColumnFormula>Table12[[#This Row],[Initial Winter Handicap Calc based on
&lt;&lt;]]/60/60/24</calculatedColumnFormula>
    </tableColumn>
    <tableColumn id="9" name="Initial Winter Handicap in mins (round to 15)" dataDxfId="25">
      <calculatedColumnFormula>IF(L2&lt;&gt;"",(MROUND(L2,15)/60/60/24),0.1/60/60/24)</calculatedColumnFormula>
    </tableColumn>
    <tableColumn id="3" name="Original Handicap" dataDxfId="24">
      <calculatedColumnFormula>'Runners RBH2'!O3</calculatedColumnFormula>
    </tableColumn>
    <tableColumn id="4" name="Original Winter Handicap" dataDxfId="23">
      <calculatedColumnFormula>'Runners RBH2'!CY3</calculatedColumnFormula>
    </tableColumn>
    <tableColumn id="5" name="Original Handicap in secs" dataDxfId="22">
      <calculatedColumnFormula>Table12[[#This Row],[Original Handicap]]*60*60*24</calculatedColumnFormula>
    </tableColumn>
    <tableColumn id="6" name="original winter handicap in secs" dataDxfId="21">
      <calculatedColumnFormula>Table12[[#This Row],[Original Winter Handicap]]*60*60*24</calculatedColumnFormula>
    </tableColumn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id="14" name="Table14" displayName="Table14" ref="AJ1:AN1048576" totalsRowShown="0" headerRowDxfId="20" dataDxfId="19">
  <autoFilter ref="AJ1:AN1048576"/>
  <sortState ref="AJ2:AN110">
    <sortCondition ref="AJ1:AJ1048576"/>
  </sortState>
  <tableColumns count="5">
    <tableColumn id="1" name="Runner" dataDxfId="18"/>
    <tableColumn id="2" name="September RBH" dataDxfId="17"/>
    <tableColumn id="5" name="Initial Winter Handicap Calc based on_x000a_&lt;&lt;" dataDxfId="16"/>
    <tableColumn id="6" name="Initial Winter Handicap in mins" dataDxfId="15"/>
    <tableColumn id="7" name="Initial Winter Handicap in mins (round to 15)" dataDxfId="14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id="9" name="Table9" displayName="Table9" ref="A1:L24" totalsRowShown="0" headerRowDxfId="13" dataDxfId="12">
  <autoFilter ref="A1:L24"/>
  <sortState ref="A2:L24">
    <sortCondition ref="B1:B24"/>
  </sortState>
  <tableColumns count="12">
    <tableColumn id="1" name="No. of Runners" dataDxfId="11"/>
    <tableColumn id="2" name="Finish Time" dataDxfId="10"/>
    <tableColumn id="3" name="Time Taken" dataDxfId="9"/>
    <tableColumn id="4" name="Name" dataDxfId="8"/>
    <tableColumn id="5" name="Guest?" dataDxfId="7"/>
    <tableColumn id="6" name="Column2" dataDxfId="6"/>
    <tableColumn id="7" name="Points" dataDxfId="5"/>
    <tableColumn id="8" name="Bonus" dataDxfId="4"/>
    <tableColumn id="9" name="Total" dataDxfId="3"/>
    <tableColumn id="10" name="Handicap" dataDxfId="2"/>
    <tableColumn id="11" name="Column4" dataDxfId="1"/>
    <tableColumn id="12" name="Variation from predicted time." dataDxfId="0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1" name="Table22" displayName="Table22" ref="O234:S350" totalsRowShown="0" headerRowDxfId="180">
  <autoFilter ref="O234:S350"/>
  <sortState ref="O235:S350">
    <sortCondition descending="1" ref="S234:S350"/>
  </sortState>
  <tableColumns count="5">
    <tableColumn id="1" name="Runner" dataDxfId="179"/>
    <tableColumn id="2" name="RunBritain Handicap" dataDxfId="178"/>
    <tableColumn id="3" name="Current Handicap (secs)" dataDxfId="177"/>
    <tableColumn id="4" name="Most Recent Handicap Time" dataDxfId="176"/>
    <tableColumn id="5" name="Most Recent Handicap Time2" dataDxfId="175">
      <calculatedColumnFormula>Table22[[#This Row],[Most Recent Handicap Time]]*60*60*24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3" name="Table3" displayName="Table3" ref="E2:I62" totalsRowShown="0" headerRowBorderDxfId="137" tableBorderDxfId="136">
  <autoFilter ref="E2:I62"/>
  <tableColumns count="5">
    <tableColumn id="1" name="HANDICAP" dataDxfId="135"/>
    <tableColumn id="2" name="START_x000a_TIME" dataDxfId="134"/>
    <tableColumn id="4" name="NAME" dataDxfId="133"/>
    <tableColumn id="3" name="POS" dataDxfId="132"/>
    <tableColumn id="6" name="FINISH TIME_x000a_(ON STOP WATCH)" dataDxfId="131"/>
  </tableColumns>
  <tableStyleInfo name="Table Style 1" showFirstColumn="0" showLastColumn="0" showRowStripes="1" showColumnStripes="0"/>
</table>
</file>

<file path=xl/tables/table4.xml><?xml version="1.0" encoding="utf-8"?>
<table xmlns="http://schemas.openxmlformats.org/spreadsheetml/2006/main" id="4" name="Table4" displayName="Table4" ref="M2:Q62" totalsRowShown="0" headerRowDxfId="130" dataDxfId="128" headerRowBorderDxfId="129">
  <autoFilter ref="M2:Q62"/>
  <tableColumns count="5">
    <tableColumn id="1" name="HANDICAP" dataDxfId="127">
      <calculatedColumnFormula>'Summer Start TimesRBH'!B59</calculatedColumnFormula>
    </tableColumn>
    <tableColumn id="2" name="START_x000a_TIME" dataDxfId="126">
      <calculatedColumnFormula>'Summer Start TimesRBH'!C59</calculatedColumnFormula>
    </tableColumn>
    <tableColumn id="4" name="NAME" dataDxfId="125">
      <calculatedColumnFormula>'Summer Start TimesRBH'!E59</calculatedColumnFormula>
    </tableColumn>
    <tableColumn id="3" name="POS" dataDxfId="124"/>
    <tableColumn id="5" name="FINISH TIME_x000a_(ON STOP WATCH)" dataDxfId="123"/>
  </tableColumns>
  <tableStyleInfo name="Table Style 1" showFirstColumn="0" showLastColumn="0" showRowStripes="1" showColumnStripes="0"/>
</table>
</file>

<file path=xl/tables/table5.xml><?xml version="1.0" encoding="utf-8"?>
<table xmlns="http://schemas.openxmlformats.org/spreadsheetml/2006/main" id="5" name="Table36" displayName="Table36" ref="C2:F62" totalsRowShown="0" headerRowDxfId="75" dataDxfId="74" tableBorderDxfId="73">
  <autoFilter ref="C2:F62"/>
  <tableColumns count="4">
    <tableColumn id="1" name="HANDICAP" dataDxfId="72"/>
    <tableColumn id="2" name="START TIME" dataDxfId="71"/>
    <tableColumn id="4" name="NAME" dataDxfId="70"/>
    <tableColumn id="6" name="FINISH TIME_x000a_(ON STOP WATCH)" dataDxfId="69"/>
  </tableColumns>
  <tableStyleInfo name="TableStyleLight1" showFirstColumn="0" showLastColumn="0" showRowStripes="1" showColumnStripes="0"/>
</table>
</file>

<file path=xl/tables/table6.xml><?xml version="1.0" encoding="utf-8"?>
<table xmlns="http://schemas.openxmlformats.org/spreadsheetml/2006/main" id="6" name="Table47" displayName="Table47" ref="H2:K62" totalsRowShown="0" headerRowDxfId="68" dataDxfId="67">
  <autoFilter ref="H2:K62"/>
  <tableColumns count="4">
    <tableColumn id="1" name="HANDICAP" dataDxfId="66">
      <calculatedColumnFormula>'Summer Start Times'!B59</calculatedColumnFormula>
    </tableColumn>
    <tableColumn id="2" name="START TIME" dataDxfId="65">
      <calculatedColumnFormula>'Summer Start Times'!C59</calculatedColumnFormula>
    </tableColumn>
    <tableColumn id="4" name="NAME" dataDxfId="64">
      <calculatedColumnFormula>'Summer Start Times'!E59</calculatedColumnFormula>
    </tableColumn>
    <tableColumn id="5" name="FINISH TIME_x000a_(ON STOP WATCH)" dataDxfId="63"/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id="10" name="Table3811" displayName="Table3811" ref="A2:D62" totalsRowShown="0" headerRowDxfId="62" dataDxfId="61" tableBorderDxfId="60">
  <autoFilter ref="A2:D62"/>
  <tableColumns count="4">
    <tableColumn id="1" name="HANDICAP" dataDxfId="59">
      <calculatedColumnFormula>'Winter Start Times'!B4</calculatedColumnFormula>
    </tableColumn>
    <tableColumn id="2" name="START TIME" dataDxfId="58">
      <calculatedColumnFormula>'Winter Start Times'!C4</calculatedColumnFormula>
    </tableColumn>
    <tableColumn id="4" name="NAME" dataDxfId="57">
      <calculatedColumnFormula>'Winter Start Times'!E4</calculatedColumnFormula>
    </tableColumn>
    <tableColumn id="6" name="FINISH TIME_x000a_(ON STOP WATCH)" dataDxfId="56"/>
  </tableColumns>
  <tableStyleInfo name="TableStyleLight1" showFirstColumn="0" showLastColumn="0" showRowStripes="1" showColumnStripes="0"/>
</table>
</file>

<file path=xl/tables/table8.xml><?xml version="1.0" encoding="utf-8"?>
<table xmlns="http://schemas.openxmlformats.org/spreadsheetml/2006/main" id="11" name="Table4912" displayName="Table4912" ref="F2:I62" totalsRowShown="0" headerRowDxfId="55" dataDxfId="54">
  <autoFilter ref="F2:I62"/>
  <tableColumns count="4">
    <tableColumn id="1" name="HANDICAP" dataDxfId="53">
      <calculatedColumnFormula>'Summer Start Times'!B54</calculatedColumnFormula>
    </tableColumn>
    <tableColumn id="2" name="START TIME" dataDxfId="52">
      <calculatedColumnFormula>'Summer Start Times'!C54</calculatedColumnFormula>
    </tableColumn>
    <tableColumn id="4" name="NAME" dataDxfId="51">
      <calculatedColumnFormula>'Summer Start Times'!E54</calculatedColumnFormula>
    </tableColumn>
    <tableColumn id="5" name="FINISH TIME_x000a_(ON STOP WATCH)" dataDxfId="50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id="15" name="Table316" displayName="Table316" ref="E2:I62" totalsRowShown="0" headerRowDxfId="48" headerRowBorderDxfId="47" tableBorderDxfId="46">
  <autoFilter ref="E2:I62"/>
  <tableColumns count="5">
    <tableColumn id="1" name="HANDICAP" dataDxfId="45">
      <calculatedColumnFormula>'Winter Start TimesRBH'!B5</calculatedColumnFormula>
    </tableColumn>
    <tableColumn id="2" name="START_x000a_TIME" dataDxfId="44">
      <calculatedColumnFormula>'Winter Start TimesRBH'!C5</calculatedColumnFormula>
    </tableColumn>
    <tableColumn id="4" name="NAME" dataDxfId="43">
      <calculatedColumnFormula>'Winter Start TimesRBH'!E5</calculatedColumnFormula>
    </tableColumn>
    <tableColumn id="3" name="POS" dataDxfId="42"/>
    <tableColumn id="6" name="FINISH TIME_x000a_(ON STOP WATCH)" dataDxfId="41"/>
  </tableColumns>
  <tableStyleInfo name="Table Style 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101" dT="2024-01-17T19:12:02.41" personId="{D59A8F42-51DF-4041-B2F2-740353C85B65}" id="{4714783F-5077-4AA6-B710-79F93C7A6D25}">
    <text>Second Claim - Wesham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2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.xml"/><Relationship Id="rId2" Type="http://schemas.openxmlformats.org/officeDocument/2006/relationships/table" Target="../tables/table11.xml"/><Relationship Id="rId1" Type="http://schemas.openxmlformats.org/officeDocument/2006/relationships/drawing" Target="../drawings/drawing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I350"/>
  <sheetViews>
    <sheetView showZeros="0" zoomScaleNormal="100" workbookViewId="0">
      <pane xSplit="1" ySplit="2" topLeftCell="DI33" activePane="bottomRight" state="frozen"/>
      <selection activeCell="C104" sqref="C104"/>
      <selection pane="topRight" activeCell="C104" sqref="C104"/>
      <selection pane="bottomLeft" activeCell="C104" sqref="C104"/>
      <selection pane="bottomRight" activeCell="C104" sqref="C104"/>
    </sheetView>
  </sheetViews>
  <sheetFormatPr defaultColWidth="8.88671875" defaultRowHeight="12" x14ac:dyDescent="0.25"/>
  <cols>
    <col min="1" max="1" width="19.33203125" style="1" bestFit="1" customWidth="1"/>
    <col min="2" max="2" width="7" style="3" customWidth="1"/>
    <col min="3" max="3" width="6.5546875" style="11" customWidth="1"/>
    <col min="4" max="4" width="2.6640625" style="11" customWidth="1"/>
    <col min="5" max="5" width="7.109375" style="8" customWidth="1"/>
    <col min="6" max="6" width="6.5546875" style="11" customWidth="1"/>
    <col min="7" max="7" width="2.6640625" style="11" customWidth="1"/>
    <col min="8" max="8" width="8.109375" style="35" customWidth="1"/>
    <col min="9" max="9" width="7" style="35" customWidth="1"/>
    <col min="10" max="10" width="2.6640625" style="8" customWidth="1"/>
    <col min="11" max="11" width="7" style="8" customWidth="1"/>
    <col min="12" max="12" width="9" style="8" customWidth="1"/>
    <col min="13" max="14" width="9" style="6" customWidth="1"/>
    <col min="15" max="15" width="9" style="8" customWidth="1"/>
    <col min="16" max="16" width="16.6640625" style="104" customWidth="1"/>
    <col min="17" max="17" width="19.109375" style="35" customWidth="1"/>
    <col min="18" max="18" width="9" style="35" customWidth="1"/>
    <col min="19" max="19" width="9" style="6" customWidth="1"/>
    <col min="20" max="21" width="9" style="104" customWidth="1"/>
    <col min="22" max="23" width="8.109375" style="8" customWidth="1"/>
    <col min="24" max="24" width="8.109375" style="1" customWidth="1"/>
    <col min="25" max="52" width="9.44140625" style="1" customWidth="1"/>
    <col min="53" max="53" width="9.44140625" style="6" customWidth="1"/>
    <col min="54" max="78" width="9.44140625" style="1" customWidth="1"/>
    <col min="79" max="97" width="9.44140625" style="8" customWidth="1"/>
    <col min="98" max="98" width="9.44140625" style="3" customWidth="1"/>
    <col min="99" max="103" width="9.44140625" style="8" customWidth="1"/>
    <col min="104" max="104" width="9.44140625" style="1" customWidth="1"/>
    <col min="105" max="106" width="9.44140625" style="8" customWidth="1"/>
    <col min="107" max="107" width="9.44140625" style="1" customWidth="1"/>
    <col min="108" max="108" width="9.44140625" style="8" customWidth="1"/>
    <col min="109" max="136" width="9.44140625" style="1" customWidth="1"/>
    <col min="137" max="156" width="8.33203125" style="1" customWidth="1"/>
    <col min="157" max="163" width="12.109375" style="1" customWidth="1"/>
    <col min="164" max="16384" width="8.88671875" style="1"/>
  </cols>
  <sheetData>
    <row r="1" spans="1:139" s="7" customFormat="1" ht="95.25" customHeight="1" x14ac:dyDescent="0.3">
      <c r="B1" s="9" t="s">
        <v>15</v>
      </c>
      <c r="C1" s="4" t="s">
        <v>36</v>
      </c>
      <c r="D1" s="4"/>
      <c r="E1" s="10" t="s">
        <v>14</v>
      </c>
      <c r="F1" s="4" t="s">
        <v>37</v>
      </c>
      <c r="G1" s="4"/>
      <c r="H1" s="10" t="s">
        <v>34</v>
      </c>
      <c r="I1" s="10" t="s">
        <v>35</v>
      </c>
      <c r="J1" s="10"/>
      <c r="K1" s="10" t="s">
        <v>42</v>
      </c>
      <c r="L1" s="10" t="s">
        <v>43</v>
      </c>
      <c r="M1" s="30" t="s">
        <v>41</v>
      </c>
      <c r="N1" s="37" t="s">
        <v>40</v>
      </c>
      <c r="O1" s="38" t="s">
        <v>108</v>
      </c>
      <c r="P1" s="105" t="s">
        <v>224</v>
      </c>
      <c r="Q1" s="105" t="s">
        <v>225</v>
      </c>
      <c r="R1" s="105" t="s">
        <v>226</v>
      </c>
      <c r="S1" s="128" t="s">
        <v>240</v>
      </c>
      <c r="T1" s="111" t="s">
        <v>245</v>
      </c>
      <c r="U1" s="105" t="s">
        <v>235</v>
      </c>
      <c r="V1" s="10" t="s">
        <v>45</v>
      </c>
      <c r="W1" s="10" t="s">
        <v>46</v>
      </c>
      <c r="X1" s="7" t="s">
        <v>59</v>
      </c>
      <c r="Z1" s="7" t="s">
        <v>49</v>
      </c>
      <c r="AA1" s="7" t="s">
        <v>47</v>
      </c>
      <c r="AB1" s="7" t="s">
        <v>50</v>
      </c>
      <c r="AC1" s="7" t="s">
        <v>48</v>
      </c>
      <c r="AD1" s="7" t="s">
        <v>51</v>
      </c>
      <c r="AE1" s="7" t="s">
        <v>52</v>
      </c>
      <c r="AF1" s="36" t="s">
        <v>170</v>
      </c>
      <c r="AG1" s="36" t="s">
        <v>60</v>
      </c>
      <c r="AH1" s="7" t="s">
        <v>53</v>
      </c>
      <c r="AI1" s="7" t="s">
        <v>54</v>
      </c>
      <c r="AJ1" s="7" t="s">
        <v>55</v>
      </c>
      <c r="AK1" s="7" t="s">
        <v>56</v>
      </c>
      <c r="AL1" s="7" t="s">
        <v>57</v>
      </c>
      <c r="AM1" s="7" t="s">
        <v>58</v>
      </c>
      <c r="AO1" s="7" t="s">
        <v>61</v>
      </c>
      <c r="AP1" s="7" t="s">
        <v>62</v>
      </c>
      <c r="AQ1" s="7" t="s">
        <v>63</v>
      </c>
      <c r="AR1" s="7" t="s">
        <v>64</v>
      </c>
      <c r="AS1" s="7" t="s">
        <v>65</v>
      </c>
      <c r="AT1" s="7" t="s">
        <v>66</v>
      </c>
      <c r="AU1" s="7" t="s">
        <v>67</v>
      </c>
      <c r="AV1" s="7" t="s">
        <v>68</v>
      </c>
      <c r="AW1" s="7" t="s">
        <v>69</v>
      </c>
      <c r="AX1" s="7" t="s">
        <v>70</v>
      </c>
      <c r="BA1" s="5" t="s">
        <v>73</v>
      </c>
      <c r="BB1" s="5" t="s">
        <v>71</v>
      </c>
      <c r="BC1" s="5" t="s">
        <v>72</v>
      </c>
      <c r="BD1" s="5" t="s">
        <v>74</v>
      </c>
      <c r="BE1" s="5" t="s">
        <v>75</v>
      </c>
      <c r="BF1" s="5" t="s">
        <v>76</v>
      </c>
      <c r="BG1" s="5" t="s">
        <v>77</v>
      </c>
      <c r="BH1" s="5" t="s">
        <v>78</v>
      </c>
      <c r="BI1" s="5" t="s">
        <v>79</v>
      </c>
      <c r="BJ1" s="5" t="s">
        <v>80</v>
      </c>
      <c r="BK1" s="5" t="s">
        <v>81</v>
      </c>
      <c r="BM1" s="7" t="s">
        <v>94</v>
      </c>
      <c r="BN1" s="7" t="s">
        <v>83</v>
      </c>
      <c r="BO1" s="7" t="s">
        <v>84</v>
      </c>
      <c r="BP1" s="7" t="s">
        <v>85</v>
      </c>
      <c r="BQ1" s="7" t="s">
        <v>86</v>
      </c>
      <c r="BR1" s="7" t="s">
        <v>87</v>
      </c>
      <c r="BS1" s="7" t="s">
        <v>88</v>
      </c>
      <c r="BT1" s="7" t="s">
        <v>89</v>
      </c>
      <c r="BU1" s="7" t="s">
        <v>90</v>
      </c>
      <c r="BV1" s="7" t="s">
        <v>91</v>
      </c>
      <c r="BW1" s="7" t="s">
        <v>92</v>
      </c>
      <c r="BX1" s="7" t="s">
        <v>93</v>
      </c>
      <c r="CA1" s="10" t="s">
        <v>95</v>
      </c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 t="s">
        <v>101</v>
      </c>
      <c r="CO1" s="10" t="s">
        <v>103</v>
      </c>
      <c r="CP1" s="10"/>
      <c r="CQ1" s="10"/>
      <c r="CR1" s="10"/>
      <c r="CS1" s="10"/>
      <c r="CT1" s="9" t="s">
        <v>102</v>
      </c>
      <c r="CU1" s="10" t="s">
        <v>103</v>
      </c>
      <c r="CV1" s="10"/>
      <c r="CW1" s="10"/>
      <c r="CX1" s="10"/>
      <c r="CY1" s="10"/>
      <c r="DA1" s="10" t="s">
        <v>105</v>
      </c>
      <c r="DB1" s="10" t="s">
        <v>104</v>
      </c>
      <c r="DD1" s="10"/>
      <c r="DG1" s="7" t="s">
        <v>23</v>
      </c>
      <c r="DH1" s="7" t="s">
        <v>19</v>
      </c>
      <c r="DI1" s="7" t="s">
        <v>22</v>
      </c>
      <c r="DJ1" s="7" t="s">
        <v>21</v>
      </c>
      <c r="DK1" s="7" t="s">
        <v>20</v>
      </c>
      <c r="DL1" s="7" t="s">
        <v>24</v>
      </c>
      <c r="DM1" s="7" t="s">
        <v>25</v>
      </c>
      <c r="DN1" s="7" t="s">
        <v>26</v>
      </c>
      <c r="DO1" s="7" t="s">
        <v>27</v>
      </c>
      <c r="DP1" s="7" t="s">
        <v>28</v>
      </c>
      <c r="DQ1" s="7" t="s">
        <v>29</v>
      </c>
      <c r="DR1" s="7" t="s">
        <v>30</v>
      </c>
      <c r="DT1" s="7" t="s">
        <v>122</v>
      </c>
      <c r="DU1" s="7" t="s">
        <v>49</v>
      </c>
      <c r="DV1" s="7" t="s">
        <v>19</v>
      </c>
      <c r="DW1" s="7" t="s">
        <v>22</v>
      </c>
      <c r="DX1" s="7" t="s">
        <v>21</v>
      </c>
      <c r="DY1" s="7" t="s">
        <v>20</v>
      </c>
      <c r="DZ1" s="7" t="s">
        <v>123</v>
      </c>
      <c r="EA1" s="7" t="s">
        <v>53</v>
      </c>
      <c r="EB1" s="7" t="s">
        <v>26</v>
      </c>
      <c r="EC1" s="7" t="s">
        <v>27</v>
      </c>
      <c r="ED1" s="7" t="s">
        <v>28</v>
      </c>
      <c r="EE1" s="7" t="s">
        <v>29</v>
      </c>
    </row>
    <row r="2" spans="1:139" s="20" customFormat="1" ht="12.75" customHeight="1" x14ac:dyDescent="0.25">
      <c r="A2" s="20" t="s">
        <v>39</v>
      </c>
      <c r="B2" s="51"/>
      <c r="C2" s="52"/>
      <c r="D2" s="52"/>
      <c r="E2" s="53"/>
      <c r="F2" s="52"/>
      <c r="G2" s="52"/>
      <c r="H2" s="53">
        <v>2.7777777777777776E-2</v>
      </c>
      <c r="I2" s="53">
        <v>3.1944444444444449E-2</v>
      </c>
      <c r="J2" s="53"/>
      <c r="K2" s="53"/>
      <c r="L2" s="53"/>
      <c r="M2" s="53">
        <f>IF(H2&gt;0,H2/3.45*4.35,IF(I2&gt;0,I2,IF(K2&gt;0,K2/3.11*4.35,IF(L2&gt;0,L2/6.21*4.35/1.032,IF(E2&gt;0,E2,IF(B2&gt;0,B2/3.45*4.35,0.0292))))))</f>
        <v>3.5024154589371977E-2</v>
      </c>
      <c r="N2" s="19">
        <f>(H2*60*60*24/3.45*4.35*1.032)+287</f>
        <v>3409.9217391304337</v>
      </c>
      <c r="O2" s="19">
        <f>(I2*60*60*24/3.45*4.35*1.032)+7</f>
        <v>3598.36</v>
      </c>
      <c r="P2" s="106">
        <f>N2</f>
        <v>3409.9217391304337</v>
      </c>
      <c r="Q2" s="106"/>
      <c r="R2" s="106"/>
      <c r="S2" s="112">
        <v>3410</v>
      </c>
      <c r="T2" s="114">
        <v>3.7499999999999999E-2</v>
      </c>
      <c r="U2" s="19"/>
      <c r="V2" s="69">
        <f>IF(COUNT(CA3:CF183)&gt;0,SMALL(CA3:CF183,1),0)</f>
        <v>1.6724537037037038E-2</v>
      </c>
      <c r="W2" s="69">
        <f>IF(COUNT(CG3:CL183)&gt;0,SMALL(CG3:CL183,1),0)</f>
        <v>1.2683184455185185E-2</v>
      </c>
      <c r="Z2" s="68">
        <f>Apr!$N4</f>
        <v>2.3287037037037037E-2</v>
      </c>
      <c r="AA2" s="68">
        <f>May!$N4</f>
        <v>2.7939814814814813E-2</v>
      </c>
      <c r="AB2" s="68">
        <f>Jun!$N4</f>
        <v>2.6828703703703698E-2</v>
      </c>
      <c r="AC2" s="68">
        <f>Jul!$N4</f>
        <v>2.0555555555555556E-2</v>
      </c>
      <c r="AD2" s="68">
        <f>Aug!$N4</f>
        <v>2.2197073094074073E-2</v>
      </c>
      <c r="AE2" s="68">
        <f>Sep!$N4</f>
        <v>1.7752629149629631E-2</v>
      </c>
      <c r="AF2" s="19">
        <v>2405</v>
      </c>
      <c r="AG2" s="19">
        <f>IF(V2&gt;0,V2/4.35*3.45/1.032*60*60*24,N2/4.35*3.45/1.032)</f>
        <v>1110.498529804865</v>
      </c>
      <c r="AH2" s="20">
        <f>AF2/3.45*4</f>
        <v>2788.405797101449</v>
      </c>
      <c r="AZ2" s="20" t="s">
        <v>82</v>
      </c>
      <c r="BA2" s="19">
        <v>3033</v>
      </c>
      <c r="CA2" s="53" t="s">
        <v>23</v>
      </c>
      <c r="CB2" s="53" t="s">
        <v>19</v>
      </c>
      <c r="CC2" s="53" t="s">
        <v>22</v>
      </c>
      <c r="CD2" s="53" t="s">
        <v>21</v>
      </c>
      <c r="CE2" s="53" t="s">
        <v>20</v>
      </c>
      <c r="CF2" s="53" t="s">
        <v>24</v>
      </c>
      <c r="CG2" s="53" t="s">
        <v>25</v>
      </c>
      <c r="CH2" s="53" t="s">
        <v>26</v>
      </c>
      <c r="CI2" s="53" t="s">
        <v>27</v>
      </c>
      <c r="CJ2" s="53" t="s">
        <v>28</v>
      </c>
      <c r="CK2" s="53" t="s">
        <v>29</v>
      </c>
      <c r="CL2" s="53" t="s">
        <v>30</v>
      </c>
      <c r="CM2" s="53"/>
      <c r="CN2" s="53"/>
      <c r="CO2" s="53" t="s">
        <v>19</v>
      </c>
      <c r="CP2" s="53" t="s">
        <v>22</v>
      </c>
      <c r="CQ2" s="53" t="s">
        <v>21</v>
      </c>
      <c r="CR2" s="53" t="s">
        <v>20</v>
      </c>
      <c r="CS2" s="53" t="s">
        <v>24</v>
      </c>
      <c r="CT2" s="51"/>
      <c r="CU2" s="53" t="s">
        <v>26</v>
      </c>
      <c r="CV2" s="53" t="s">
        <v>27</v>
      </c>
      <c r="CW2" s="53" t="s">
        <v>28</v>
      </c>
      <c r="CX2" s="53" t="s">
        <v>29</v>
      </c>
      <c r="CY2" s="53" t="s">
        <v>30</v>
      </c>
      <c r="DA2" s="53"/>
      <c r="DB2" s="53"/>
      <c r="DC2" s="20">
        <v>0</v>
      </c>
      <c r="DD2" s="53"/>
    </row>
    <row r="3" spans="1:139" ht="12.75" customHeight="1" x14ac:dyDescent="0.25">
      <c r="A3" s="1" t="s">
        <v>153</v>
      </c>
      <c r="B3" s="54"/>
      <c r="C3" s="45"/>
      <c r="D3" s="45"/>
      <c r="E3" s="13">
        <v>2.6446759259259264E-2</v>
      </c>
      <c r="F3" s="11">
        <v>44743</v>
      </c>
      <c r="I3" s="35">
        <v>2.644675925925926E-2</v>
      </c>
      <c r="J3" s="8">
        <v>2.9224537037037038E-2</v>
      </c>
      <c r="K3" s="55">
        <f>(J3/8*5)/1.032</f>
        <v>1.7698968651306348E-2</v>
      </c>
      <c r="M3" s="8">
        <f>IF(A3&lt;&gt;"",IF(K3&gt;0,K3/3.11*4.35,IF(L3&gt;0,L3/6.21*4.35/1.032,IF(H3&gt;0,H3/3.45*4.35,IF(I3&gt;0,I3,IF(E3&gt;0,E3,IF(B3&gt;0,B3/4*4.35,0.0292)))))),0)</f>
        <v>2.4755792165010487E-2</v>
      </c>
      <c r="N3" s="6">
        <f>M3*60*60*24</f>
        <v>2138.9004430569057</v>
      </c>
      <c r="O3" s="8">
        <f>IF(A3&lt;&gt;"",(MROUND(N$2-N3,15)/(60*60*24)),"")</f>
        <v>1.4756944444444444E-2</v>
      </c>
      <c r="P3" s="107">
        <v>19.899999999999999</v>
      </c>
      <c r="Q3" s="108">
        <f>AQ3</f>
        <v>1.1979166666666667E-2</v>
      </c>
      <c r="R3" s="109">
        <f>Q3*60*60*24</f>
        <v>1035</v>
      </c>
      <c r="S3" s="129">
        <f>(50.124*P3)+1373.5</f>
        <v>2370.9675999999999</v>
      </c>
      <c r="T3" s="8">
        <f>IF(A3&lt;&gt;"",(MROUND(S$2-S3,15)/(60*60*24)),"")</f>
        <v>1.1979166666666667E-2</v>
      </c>
      <c r="U3" s="8">
        <f>IF(T3&gt;0,T3,O3)</f>
        <v>1.1979166666666667E-2</v>
      </c>
      <c r="V3" s="8">
        <f>IF(COUNT(CA3:CF3)&gt;0,SMALL(CA3:CF3,1),0)</f>
        <v>0</v>
      </c>
      <c r="W3" s="8">
        <f t="shared" ref="W3:W68" si="0">IF(COUNT(CG3:CL3)&gt;0,SMALL(CG3:CL3,1),0)</f>
        <v>0</v>
      </c>
      <c r="X3" s="8">
        <f t="shared" ref="X3:X68" si="1">O3</f>
        <v>1.4756944444444444E-2</v>
      </c>
      <c r="Y3" s="8"/>
      <c r="Z3" s="8">
        <f>IF(A3&lt;&gt;"",IF(VLOOKUP(A3,Apr!A$4:F$211,6)&gt;0,VLOOKUP(A3,Apr!A$4:F$211,6),0),0)</f>
        <v>0</v>
      </c>
      <c r="AA3" s="8">
        <f>IF(A3&lt;&gt;"",IF(VLOOKUP(A3,May!A$3:F$209,6)&gt;0,VLOOKUP(A3,May!A$3:F$209,6),0),0)</f>
        <v>0</v>
      </c>
      <c r="AB3" s="8">
        <f>IF(A3&lt;&gt;"",IF(VLOOKUP(A3,Jun!A$3:F$209,6)&gt;0,VLOOKUP(A3,Jun!A$3:F$209,6),0),0)</f>
        <v>0</v>
      </c>
      <c r="AC3" s="8">
        <f>IF(A3&lt;&gt;"",IF(VLOOKUP(A3,Jul!A$3:F$206,6)&gt;0,VLOOKUP(A3,Jul!A$3:F$206,6),0),0)</f>
        <v>0</v>
      </c>
      <c r="AD3" s="8">
        <f>IF(A3&lt;&gt;"",IF(VLOOKUP(A3,Aug!A$3:F$206,6)&gt;0,VLOOKUP(A3,Aug!A$3:F$206,6),0),0)</f>
        <v>0</v>
      </c>
      <c r="AE3" s="8">
        <f>IF(A3&lt;&gt;"",IF(VLOOKUP(A3,Sep!A$3:F$206,6)&gt;0,VLOOKUP(A3,Sep!A$3:F$206,6),0),0)</f>
        <v>0</v>
      </c>
      <c r="AF3" s="6">
        <f>IF(V3&gt;0,V3/4.35*3.45/1.032*60*60*24,N3/4.35*3.45/1.032)</f>
        <v>1643.7687179333345</v>
      </c>
      <c r="AG3" s="8">
        <f t="shared" ref="AG3:AG68" si="2">IF(AF$2&gt;AF3,(MROUND(AF$2-AF3,15)/60/60/24),0.1/60/60/24)</f>
        <v>8.8541666666666664E-3</v>
      </c>
      <c r="AH3" s="8">
        <f>IF(A3&lt;&gt;"",IF(VLOOKUP(A3,Oct!A$3:F$206,6)&gt;0,VLOOKUP(A3,Oct!A$3:F$206,6),0),0)</f>
        <v>0</v>
      </c>
      <c r="AI3" s="8">
        <f>IF(A3&lt;&gt;"",IF(VLOOKUP(A3,Nov!A$3:F$207,6)&gt;0,VLOOKUP(A3,Nov!A$3:F$207,6),0),0)</f>
        <v>0</v>
      </c>
      <c r="AJ3" s="8">
        <f>IF(A3&lt;&gt;"",IF(VLOOKUP(A3,Dec!A$3:F$207,6)&gt;0,VLOOKUP(A3,Dec!A$3:F$207,6),0),0)</f>
        <v>0</v>
      </c>
      <c r="AK3" s="8">
        <f>IF(A3&lt;&gt;"",IF(VLOOKUP(A3,Jan!A$3:F$207,6)&gt;0,VLOOKUP(A3,Jan!A$3:F$207,6),0),0)</f>
        <v>0</v>
      </c>
      <c r="AL3" s="8">
        <f>IF(A3&lt;&gt;"",IF(VLOOKUP(A3,Feb!A$3:F$207,6)&gt;0,VLOOKUP(A3,Feb!A$3:F$207,6),0),0)</f>
        <v>0</v>
      </c>
      <c r="AM3" s="8">
        <f>IF(A3&lt;&gt;"",IF(VLOOKUP(A3,Mar!A$3:F$207,6)&gt;0,VLOOKUP(A3,Mar!A$3:F$207,6),0),0)</f>
        <v>0</v>
      </c>
      <c r="AO3" s="8">
        <f>LARGE($BM3:BN3,1)</f>
        <v>1.1979166666666667E-2</v>
      </c>
      <c r="AP3" s="8">
        <f>LARGE($BM3:BO3,1)</f>
        <v>1.1979166666666667E-2</v>
      </c>
      <c r="AQ3" s="8">
        <f>LARGE($BM3:BP3,1)</f>
        <v>1.1979166666666667E-2</v>
      </c>
      <c r="AR3" s="8">
        <f>LARGE($BM3:BQ3,1)</f>
        <v>1.1979166666666667E-2</v>
      </c>
      <c r="AS3" s="8">
        <f>LARGE($BM3:BR3,1)</f>
        <v>1.1979166666666667E-2</v>
      </c>
      <c r="AT3" s="8">
        <f>LARGE($BS3:BT3,1)</f>
        <v>8.8541666666666664E-3</v>
      </c>
      <c r="AU3" s="8">
        <f>LARGE($BS3:BU3,1)</f>
        <v>8.8541666666666664E-3</v>
      </c>
      <c r="AV3" s="8">
        <f>LARGE($BS3:BV3,1)</f>
        <v>8.8541666666666664E-3</v>
      </c>
      <c r="AW3" s="8">
        <f>LARGE($BS3:BW3,1)</f>
        <v>8.8541666666666664E-3</v>
      </c>
      <c r="AX3" s="8">
        <f>LARGE($BS3:BX3,1)</f>
        <v>8.8541666666666664E-3</v>
      </c>
      <c r="BA3" s="6">
        <f t="shared" ref="BA3:BF45" si="3">IF(Z3&gt;0,Z3*60*60*24,0)</f>
        <v>0</v>
      </c>
      <c r="BB3" s="6">
        <f t="shared" si="3"/>
        <v>0</v>
      </c>
      <c r="BC3" s="6">
        <f t="shared" si="3"/>
        <v>0</v>
      </c>
      <c r="BD3" s="6">
        <f t="shared" si="3"/>
        <v>0</v>
      </c>
      <c r="BE3" s="6">
        <f t="shared" si="3"/>
        <v>0</v>
      </c>
      <c r="BF3" s="6">
        <f t="shared" si="3"/>
        <v>0</v>
      </c>
      <c r="BG3" s="6">
        <f t="shared" ref="BG3:BK54" si="4">IF(AH3&gt;0,AH3*60*60*24,0)</f>
        <v>0</v>
      </c>
      <c r="BH3" s="6">
        <f t="shared" si="4"/>
        <v>0</v>
      </c>
      <c r="BI3" s="6">
        <f t="shared" si="4"/>
        <v>0</v>
      </c>
      <c r="BJ3" s="6">
        <f t="shared" si="4"/>
        <v>0</v>
      </c>
      <c r="BK3" s="6">
        <f t="shared" si="4"/>
        <v>0</v>
      </c>
      <c r="BM3" s="8">
        <f>U3</f>
        <v>1.1979166666666667E-2</v>
      </c>
      <c r="BN3" s="8">
        <f t="shared" ref="BN3:BR54" si="5">IF(BA3&gt;0,IF($N$2&gt;BA3,(MROUND($N$2-BA3,15)/(60*60*24)),0),0)</f>
        <v>0</v>
      </c>
      <c r="BO3" s="8">
        <f t="shared" si="5"/>
        <v>0</v>
      </c>
      <c r="BP3" s="8">
        <f t="shared" si="5"/>
        <v>0</v>
      </c>
      <c r="BQ3" s="8">
        <f t="shared" si="5"/>
        <v>0</v>
      </c>
      <c r="BR3" s="8">
        <f t="shared" si="5"/>
        <v>0</v>
      </c>
      <c r="BS3" s="8">
        <f t="shared" ref="BS3:BS68" si="6">IF(AG3&gt;0,AG3,0)</f>
        <v>8.8541666666666664E-3</v>
      </c>
      <c r="BT3" s="8">
        <f t="shared" ref="BT3:BX25" si="7">IF(BG3&gt;0,IF($AF$2&gt;BG3,(MROUND($AF$2-BG3,15)/(60*60*24)),0),0)</f>
        <v>0</v>
      </c>
      <c r="BU3" s="8">
        <f t="shared" si="7"/>
        <v>0</v>
      </c>
      <c r="BV3" s="8">
        <f t="shared" si="7"/>
        <v>0</v>
      </c>
      <c r="BW3" s="8">
        <f t="shared" si="7"/>
        <v>0</v>
      </c>
      <c r="BX3" s="8">
        <f t="shared" si="7"/>
        <v>0</v>
      </c>
      <c r="CA3" s="8" t="str">
        <f t="shared" ref="CA3:CF25" si="8">IF(Z3&gt;0,Z3,"")</f>
        <v/>
      </c>
      <c r="CB3" s="8" t="str">
        <f t="shared" si="8"/>
        <v/>
      </c>
      <c r="CC3" s="8" t="str">
        <f t="shared" si="8"/>
        <v/>
      </c>
      <c r="CD3" s="8" t="str">
        <f t="shared" si="8"/>
        <v/>
      </c>
      <c r="CE3" s="8" t="str">
        <f t="shared" si="8"/>
        <v/>
      </c>
      <c r="CF3" s="8" t="str">
        <f t="shared" si="8"/>
        <v/>
      </c>
      <c r="CG3" s="8" t="str">
        <f t="shared" ref="CG3:CL25" si="9">IF(AH3&gt;0,AH3,"")</f>
        <v/>
      </c>
      <c r="CH3" s="8" t="str">
        <f t="shared" si="9"/>
        <v/>
      </c>
      <c r="CI3" s="8" t="str">
        <f t="shared" si="9"/>
        <v/>
      </c>
      <c r="CJ3" s="8" t="str">
        <f t="shared" si="9"/>
        <v/>
      </c>
      <c r="CK3" s="8" t="str">
        <f t="shared" si="9"/>
        <v/>
      </c>
      <c r="CL3" s="8" t="str">
        <f t="shared" si="9"/>
        <v/>
      </c>
      <c r="CN3" s="13">
        <v>2.6446759259259264E-2</v>
      </c>
      <c r="CO3" s="8">
        <f t="shared" ref="CO3:CO68" si="10">IF(CA3&lt;&gt;"",CA3,CN3)</f>
        <v>2.6446759259259264E-2</v>
      </c>
      <c r="CP3" s="8">
        <f>IF(COUNT($CA3:CB3)&gt;0,SMALL($CA3:CB3,1),$CN3)</f>
        <v>2.6446759259259264E-2</v>
      </c>
      <c r="CQ3" s="8">
        <f>IF(COUNT($CA3:CC3)&gt;0,SMALL($CA3:CC3,1),$CN3)</f>
        <v>2.6446759259259264E-2</v>
      </c>
      <c r="CR3" s="8">
        <f>IF(COUNT($CA3:CD3)&gt;0,SMALL($CA3:CD3,1),$CN3)</f>
        <v>2.6446759259259264E-2</v>
      </c>
      <c r="CS3" s="8">
        <f>IF(COUNT($CA3:CE3)&gt;0,SMALL($CA3:CE3,1),$CN3)</f>
        <v>2.6446759259259264E-2</v>
      </c>
      <c r="CT3" s="54">
        <v>0</v>
      </c>
      <c r="CU3" s="8">
        <f t="shared" ref="CU3:CU68" si="11">IF(CG3&lt;&gt;"",CG3,CT3)</f>
        <v>0</v>
      </c>
      <c r="CV3" s="8">
        <f>IF(COUNT($CG3:CH3)&gt;0,SMALL($CG3:CH3,1),$CU3)</f>
        <v>0</v>
      </c>
      <c r="CW3" s="8">
        <f>IF(COUNT($CG3:CI3)&gt;0,SMALL($CG3:CI3,1),$CU3)</f>
        <v>0</v>
      </c>
      <c r="CX3" s="8">
        <f>IF(COUNT($CG3:CJ3)&gt;0,SMALL($CG3:CJ3,1),$CU3)</f>
        <v>0</v>
      </c>
      <c r="CY3" s="8">
        <f>IF(COUNT($CG3:CK3)&gt;0,SMALL($CG3:CK3,1),$CU3)</f>
        <v>0</v>
      </c>
      <c r="DA3" s="8">
        <f t="shared" ref="DA3:DA68" si="12">IF(A3&lt;&gt;"",LARGE(BM3:BR3,1)+DD3,"")</f>
        <v>1.1979189814814816E-2</v>
      </c>
      <c r="DB3" s="8">
        <f t="shared" ref="DB3:DB68" si="13">IF(A3&lt;&gt;"",LARGE(BS3:BX3,1)+DD3,"")</f>
        <v>8.8541898148148147E-3</v>
      </c>
      <c r="DC3" s="1">
        <f>IF(A3&lt;&gt;"",DC2+1,0)</f>
        <v>1</v>
      </c>
      <c r="DD3" s="8">
        <f t="shared" ref="DD3:DD68" si="14">IF(A3&lt;&gt;"",DC3/(60*60*24*500),"")</f>
        <v>2.3148148148148148E-8</v>
      </c>
      <c r="DE3" s="1" t="str">
        <f t="shared" ref="DE3:DE68" si="15">A3</f>
        <v>Alex Wiggins</v>
      </c>
      <c r="DG3" s="13">
        <f t="shared" ref="DG3:DG68" si="16">M3</f>
        <v>2.4755792165010487E-2</v>
      </c>
      <c r="DH3" s="13">
        <f>SMALL($DT3:DU3,1)/(60*60*24)</f>
        <v>2.4755792165010483E-2</v>
      </c>
      <c r="DI3" s="13">
        <f>SMALL($DT3:DV3,1)/(60*60*24)</f>
        <v>2.4755792165010483E-2</v>
      </c>
      <c r="DJ3" s="13">
        <f>SMALL($DT3:DW3,1)/(60*60*24)</f>
        <v>2.4755792165010483E-2</v>
      </c>
      <c r="DK3" s="13">
        <f>SMALL($DT3:DX3,1)/(60*60*24)</f>
        <v>2.4755792165010483E-2</v>
      </c>
      <c r="DL3" s="13">
        <f>SMALL($DT3:DY3,1)/(60*60*24)</f>
        <v>2.4755792165010483E-2</v>
      </c>
      <c r="DM3" s="34">
        <f t="shared" ref="DM3:DM68" si="17">AF3/(60*60*24)</f>
        <v>1.9025100902006188E-2</v>
      </c>
      <c r="DN3" s="13">
        <f>SMALL($DZ3:EA3,1)/(60*60*24)</f>
        <v>1.9025100902006188E-2</v>
      </c>
      <c r="DO3" s="42">
        <f>SMALL($EB3:EB3,1)/(60*60*24)</f>
        <v>0.11572916666666666</v>
      </c>
      <c r="DP3" s="42">
        <f>SMALL($EB3:EC3,1)/(60*60*24)</f>
        <v>0.11572916666666666</v>
      </c>
      <c r="DQ3" s="42">
        <f>SMALL($EB3:ED3,1)/(60*60*24)</f>
        <v>0.11572916666666666</v>
      </c>
      <c r="DR3" s="42">
        <f>SMALL($EB3:EE3,1)/(60*60*24)</f>
        <v>0.11572916666666666</v>
      </c>
      <c r="DT3" s="6">
        <f t="shared" ref="DT3:DT68" si="18">M3*60*60*24</f>
        <v>2138.9004430569057</v>
      </c>
      <c r="DU3" s="1">
        <f t="shared" ref="DU3:DY25" si="19">IF(BA3&gt;0,BA3,9999)</f>
        <v>9999</v>
      </c>
      <c r="DV3" s="1">
        <f t="shared" si="19"/>
        <v>9999</v>
      </c>
      <c r="DW3" s="1">
        <f t="shared" si="19"/>
        <v>9999</v>
      </c>
      <c r="DX3" s="1">
        <f t="shared" si="19"/>
        <v>9999</v>
      </c>
      <c r="DY3" s="1">
        <f t="shared" si="19"/>
        <v>9999</v>
      </c>
      <c r="DZ3" s="6">
        <f t="shared" ref="DZ3:DZ68" si="20">AF3</f>
        <v>1643.7687179333345</v>
      </c>
      <c r="EA3" s="1">
        <f t="shared" ref="EA3:EA68" si="21">IF(BG3&gt;0,BG3,9999)</f>
        <v>9999</v>
      </c>
      <c r="EB3" s="43">
        <f t="shared" ref="EB3:EB68" si="22">IF(BH3&gt;0,BH3*1.198547,9999)</f>
        <v>9999</v>
      </c>
      <c r="EC3" s="1">
        <f t="shared" ref="EC3:EE25" si="23">IF(BI3&gt;0,BI3,9999)</f>
        <v>9999</v>
      </c>
      <c r="ED3" s="1">
        <f t="shared" si="23"/>
        <v>9999</v>
      </c>
      <c r="EE3" s="1">
        <f t="shared" si="23"/>
        <v>9999</v>
      </c>
      <c r="EG3" s="8"/>
      <c r="EH3" s="8"/>
      <c r="EI3" s="8"/>
    </row>
    <row r="4" spans="1:139" ht="12.75" customHeight="1" x14ac:dyDescent="0.25">
      <c r="A4" s="1" t="s">
        <v>177</v>
      </c>
      <c r="B4" s="54"/>
      <c r="C4" s="45"/>
      <c r="D4" s="45"/>
      <c r="E4" s="13"/>
      <c r="M4" s="8">
        <f t="shared" ref="M4:M71" si="24">IF(A4&lt;&gt;"",IF(K4&gt;0,K4/3.11*4.35,IF(L4&gt;0,L4/6.21*4.35/1.032,IF(H4&gt;0,H4/3.45*4.35,IF(I4&gt;0,I4,IF(E4&gt;0,E4,IF(B4&gt;0,B4/4*4.35,0.0292)))))),0)</f>
        <v>2.92E-2</v>
      </c>
      <c r="N4" s="6">
        <f t="shared" ref="N4:N68" si="25">M4*60*60*24</f>
        <v>2522.88</v>
      </c>
      <c r="O4" s="8">
        <f t="shared" ref="O4:O68" si="26">IF(A4&lt;&gt;"",(MROUND(N$2-N4,15)/(60*60*24)),"")</f>
        <v>1.0243055555555556E-2</v>
      </c>
      <c r="P4" s="107"/>
      <c r="Q4" s="108">
        <f t="shared" ref="Q4:Q68" si="27">AQ4</f>
        <v>1.0243055555555556E-2</v>
      </c>
      <c r="R4" s="109">
        <f t="shared" ref="R4:R69" si="28">Q4*60*60*24</f>
        <v>885</v>
      </c>
      <c r="S4" s="129"/>
      <c r="T4" s="1"/>
      <c r="U4" s="8">
        <f t="shared" ref="U4:U69" si="29">IF(T4&gt;0,T4,O4)</f>
        <v>1.0243055555555556E-2</v>
      </c>
      <c r="V4" s="8">
        <f t="shared" ref="V4:V69" si="30">IF(COUNT(CA4:CF4)&gt;0,SMALL(CA4:CF4,1),0)</f>
        <v>0</v>
      </c>
      <c r="W4" s="8">
        <f t="shared" si="0"/>
        <v>0</v>
      </c>
      <c r="X4" s="8">
        <f t="shared" si="1"/>
        <v>1.0243055555555556E-2</v>
      </c>
      <c r="Y4" s="8"/>
      <c r="Z4" s="8">
        <f>IF(A4&lt;&gt;"",IF(VLOOKUP(A4,Apr!A$4:F$211,6)&gt;0,VLOOKUP(A4,Apr!A$4:F$211,6),0),0)</f>
        <v>0</v>
      </c>
      <c r="AA4" s="8">
        <f>IF(A4&lt;&gt;"",IF(VLOOKUP(A4,May!A$3:F$209,6)&gt;0,VLOOKUP(A4,May!A$3:F$209,6),0),0)</f>
        <v>0</v>
      </c>
      <c r="AB4" s="8">
        <f>IF(A4&lt;&gt;"",IF(VLOOKUP(A4,Jun!A$3:F$209,6)&gt;0,VLOOKUP(A4,Jun!A$3:F$209,6),0),0)</f>
        <v>0</v>
      </c>
      <c r="AC4" s="8">
        <f>IF(A4&lt;&gt;"",IF(VLOOKUP(A4,Jul!A$3:F$206,6)&gt;0,VLOOKUP(A4,Jul!A$3:F$206,6),0),0)</f>
        <v>0</v>
      </c>
      <c r="AD4" s="8">
        <f>IF(A4&lt;&gt;"",IF(VLOOKUP(A4,Aug!A$3:F$206,6)&gt;0,VLOOKUP(A4,Aug!A$3:F$206,6),0),0)</f>
        <v>0</v>
      </c>
      <c r="AE4" s="8">
        <f>IF(A4&lt;&gt;"",IF(VLOOKUP(A4,Sep!A$3:F$206,6)&gt;0,VLOOKUP(A4,Sep!A$3:F$206,6),0),0)</f>
        <v>0</v>
      </c>
      <c r="AF4" s="6">
        <f t="shared" ref="AF4:AF71" si="31">IF(V4&gt;0,V4/4.35*3.45/1.032*60*60*24,N4/4.35*3.45/1.032)</f>
        <v>1938.8612670408986</v>
      </c>
      <c r="AG4" s="8">
        <f t="shared" si="2"/>
        <v>5.3819444444444453E-3</v>
      </c>
      <c r="AH4" s="8">
        <f>IF(A4&lt;&gt;"",IF(VLOOKUP(A4,Oct!A$3:F$206,6)&gt;0,VLOOKUP(A4,Oct!A$3:F$206,6),0),0)</f>
        <v>0</v>
      </c>
      <c r="AI4" s="8">
        <f>IF(A4&lt;&gt;"",IF(VLOOKUP(A4,Nov!A$3:F$207,6)&gt;0,VLOOKUP(A4,Nov!A$3:F$207,6),0),0)</f>
        <v>0</v>
      </c>
      <c r="AJ4" s="8">
        <f>IF(A4&lt;&gt;"",IF(VLOOKUP(A4,Dec!A$3:F$207,6)&gt;0,VLOOKUP(A4,Dec!A$3:F$207,6),0),0)</f>
        <v>0</v>
      </c>
      <c r="AK4" s="8">
        <f>IF(A4&lt;&gt;"",IF(VLOOKUP(A4,Jan!A$3:F$207,6)&gt;0,VLOOKUP(A4,Jan!A$3:F$207,6),0),0)</f>
        <v>0</v>
      </c>
      <c r="AL4" s="8">
        <f>IF(A4&lt;&gt;"",IF(VLOOKUP(A4,Feb!A$3:F$207,6)&gt;0,VLOOKUP(A4,Feb!A$3:F$207,6),0),0)</f>
        <v>0</v>
      </c>
      <c r="AM4" s="8">
        <f>IF(A4&lt;&gt;"",IF(VLOOKUP(A4,Mar!A$3:F$207,6)&gt;0,VLOOKUP(A4,Mar!A$3:F$207,6),0),0)</f>
        <v>0</v>
      </c>
      <c r="AO4" s="8">
        <f>LARGE($BM4:BN4,1)</f>
        <v>1.0243055555555556E-2</v>
      </c>
      <c r="AP4" s="8">
        <f>LARGE($BM4:BO4,1)</f>
        <v>1.0243055555555556E-2</v>
      </c>
      <c r="AQ4" s="8">
        <f>LARGE($BM4:BP4,1)</f>
        <v>1.0243055555555556E-2</v>
      </c>
      <c r="AR4" s="8">
        <f>LARGE($BM4:BQ4,1)</f>
        <v>1.0243055555555556E-2</v>
      </c>
      <c r="AS4" s="8">
        <f>LARGE($BM4:BR4,1)</f>
        <v>1.0243055555555556E-2</v>
      </c>
      <c r="AT4" s="8">
        <f>LARGE($BS4:BT4,1)</f>
        <v>5.3819444444444453E-3</v>
      </c>
      <c r="AU4" s="8">
        <f>LARGE($BS4:BU4,1)</f>
        <v>5.3819444444444453E-3</v>
      </c>
      <c r="AV4" s="8">
        <f>LARGE($BS4:BV4,1)</f>
        <v>5.3819444444444453E-3</v>
      </c>
      <c r="AW4" s="8">
        <f>LARGE($BS4:BW4,1)</f>
        <v>5.3819444444444453E-3</v>
      </c>
      <c r="AX4" s="8">
        <f>LARGE($BS4:BX4,1)</f>
        <v>5.3819444444444453E-3</v>
      </c>
      <c r="BA4" s="6">
        <f t="shared" si="3"/>
        <v>0</v>
      </c>
      <c r="BB4" s="6">
        <f t="shared" si="3"/>
        <v>0</v>
      </c>
      <c r="BC4" s="6">
        <f t="shared" si="3"/>
        <v>0</v>
      </c>
      <c r="BD4" s="6">
        <f t="shared" si="3"/>
        <v>0</v>
      </c>
      <c r="BE4" s="6">
        <f t="shared" si="3"/>
        <v>0</v>
      </c>
      <c r="BF4" s="6">
        <f t="shared" si="3"/>
        <v>0</v>
      </c>
      <c r="BG4" s="6">
        <f t="shared" si="4"/>
        <v>0</v>
      </c>
      <c r="BH4" s="6">
        <f t="shared" si="4"/>
        <v>0</v>
      </c>
      <c r="BI4" s="6">
        <f t="shared" si="4"/>
        <v>0</v>
      </c>
      <c r="BJ4" s="6">
        <f t="shared" si="4"/>
        <v>0</v>
      </c>
      <c r="BK4" s="6">
        <f t="shared" si="4"/>
        <v>0</v>
      </c>
      <c r="BM4" s="8">
        <f t="shared" ref="BM4:BM69" si="32">U4</f>
        <v>1.0243055555555556E-2</v>
      </c>
      <c r="BN4" s="8">
        <f t="shared" si="5"/>
        <v>0</v>
      </c>
      <c r="BO4" s="8">
        <f t="shared" si="5"/>
        <v>0</v>
      </c>
      <c r="BP4" s="8">
        <f t="shared" si="5"/>
        <v>0</v>
      </c>
      <c r="BQ4" s="8">
        <f t="shared" si="5"/>
        <v>0</v>
      </c>
      <c r="BR4" s="8">
        <f t="shared" si="5"/>
        <v>0</v>
      </c>
      <c r="BS4" s="8">
        <f t="shared" si="6"/>
        <v>5.3819444444444453E-3</v>
      </c>
      <c r="BT4" s="8">
        <f t="shared" si="7"/>
        <v>0</v>
      </c>
      <c r="BU4" s="8">
        <f t="shared" si="7"/>
        <v>0</v>
      </c>
      <c r="BV4" s="8">
        <f t="shared" si="7"/>
        <v>0</v>
      </c>
      <c r="BW4" s="8">
        <f t="shared" si="7"/>
        <v>0</v>
      </c>
      <c r="BX4" s="8">
        <f t="shared" si="7"/>
        <v>0</v>
      </c>
      <c r="CA4" s="8" t="str">
        <f t="shared" si="8"/>
        <v/>
      </c>
      <c r="CB4" s="8" t="str">
        <f t="shared" si="8"/>
        <v/>
      </c>
      <c r="CC4" s="8" t="str">
        <f t="shared" si="8"/>
        <v/>
      </c>
      <c r="CD4" s="8" t="str">
        <f t="shared" si="8"/>
        <v/>
      </c>
      <c r="CE4" s="8" t="str">
        <f t="shared" si="8"/>
        <v/>
      </c>
      <c r="CF4" s="8" t="str">
        <f t="shared" si="8"/>
        <v/>
      </c>
      <c r="CG4" s="8" t="str">
        <f t="shared" si="9"/>
        <v/>
      </c>
      <c r="CH4" s="8" t="str">
        <f t="shared" si="9"/>
        <v/>
      </c>
      <c r="CI4" s="8" t="str">
        <f t="shared" si="9"/>
        <v/>
      </c>
      <c r="CJ4" s="8" t="str">
        <f t="shared" si="9"/>
        <v/>
      </c>
      <c r="CK4" s="8" t="str">
        <f t="shared" si="9"/>
        <v/>
      </c>
      <c r="CL4" s="8" t="str">
        <f t="shared" si="9"/>
        <v/>
      </c>
      <c r="CN4" s="13"/>
      <c r="CO4" s="8">
        <f t="shared" si="10"/>
        <v>0</v>
      </c>
      <c r="CP4" s="8">
        <f>IF(COUNT($CA4:CB4)&gt;0,SMALL($CA4:CB4,1),$CN4)</f>
        <v>0</v>
      </c>
      <c r="CQ4" s="8">
        <f>IF(COUNT($CA4:CC4)&gt;0,SMALL($CA4:CC4,1),$CN4)</f>
        <v>0</v>
      </c>
      <c r="CR4" s="8">
        <f>IF(COUNT($CA4:CD4)&gt;0,SMALL($CA4:CD4,1),$CN4)</f>
        <v>0</v>
      </c>
      <c r="CS4" s="8">
        <f>IF(COUNT($CA4:CE4)&gt;0,SMALL($CA4:CE4,1),$CN4)</f>
        <v>0</v>
      </c>
      <c r="CT4" s="54">
        <v>0</v>
      </c>
      <c r="CU4" s="8">
        <f t="shared" si="11"/>
        <v>0</v>
      </c>
      <c r="CV4" s="8">
        <f>IF(COUNT($CG4:CH4)&gt;0,SMALL($CG4:CH4,1),$CU4)</f>
        <v>0</v>
      </c>
      <c r="CW4" s="8">
        <f>IF(COUNT($CG4:CI4)&gt;0,SMALL($CG4:CI4,1),$CU4)</f>
        <v>0</v>
      </c>
      <c r="CX4" s="8">
        <f>IF(COUNT($CG4:CJ4)&gt;0,SMALL($CG4:CJ4,1),$CU4)</f>
        <v>0</v>
      </c>
      <c r="CY4" s="8">
        <f>IF(COUNT($CG4:CK4)&gt;0,SMALL($CG4:CK4,1),$CU4)</f>
        <v>0</v>
      </c>
      <c r="DA4" s="8">
        <f t="shared" si="12"/>
        <v>1.0243101851851852E-2</v>
      </c>
      <c r="DB4" s="8">
        <f t="shared" si="13"/>
        <v>5.3819907407407419E-3</v>
      </c>
      <c r="DC4" s="1">
        <f t="shared" ref="DC4:DC69" si="33">IF(A4&lt;&gt;"",DC3+1,0)</f>
        <v>2</v>
      </c>
      <c r="DD4" s="8">
        <f t="shared" si="14"/>
        <v>4.6296296296296295E-8</v>
      </c>
      <c r="DE4" s="1" t="str">
        <f t="shared" si="15"/>
        <v>Alexandra Young</v>
      </c>
      <c r="DG4" s="13">
        <f t="shared" si="16"/>
        <v>2.92E-2</v>
      </c>
      <c r="DH4" s="13">
        <f>SMALL($DT4:DU4,1)/(60*60*24)</f>
        <v>2.92E-2</v>
      </c>
      <c r="DI4" s="13">
        <f>SMALL($DT4:DV4,1)/(60*60*24)</f>
        <v>2.92E-2</v>
      </c>
      <c r="DJ4" s="13">
        <f>SMALL($DT4:DW4,1)/(60*60*24)</f>
        <v>2.92E-2</v>
      </c>
      <c r="DK4" s="13">
        <f>SMALL($DT4:DX4,1)/(60*60*24)</f>
        <v>2.92E-2</v>
      </c>
      <c r="DL4" s="13">
        <f>SMALL($DT4:DY4,1)/(60*60*24)</f>
        <v>2.92E-2</v>
      </c>
      <c r="DM4" s="34">
        <f t="shared" si="17"/>
        <v>2.2440523924084476E-2</v>
      </c>
      <c r="DN4" s="13">
        <f>SMALL($DZ4:EA4,1)/(60*60*24)</f>
        <v>2.2440523924084476E-2</v>
      </c>
      <c r="DO4" s="42">
        <f>SMALL($EB4:EB4,1)/(60*60*24)</f>
        <v>0.11572916666666666</v>
      </c>
      <c r="DP4" s="42">
        <f>SMALL($EB4:EC4,1)/(60*60*24)</f>
        <v>0.11572916666666666</v>
      </c>
      <c r="DQ4" s="42">
        <f>SMALL($EB4:ED4,1)/(60*60*24)</f>
        <v>0.11572916666666666</v>
      </c>
      <c r="DR4" s="42">
        <f>SMALL($EB4:EE4,1)/(60*60*24)</f>
        <v>0.11572916666666666</v>
      </c>
      <c r="DT4" s="6">
        <f t="shared" si="18"/>
        <v>2522.88</v>
      </c>
      <c r="DU4" s="1">
        <f t="shared" si="19"/>
        <v>9999</v>
      </c>
      <c r="DV4" s="1">
        <f t="shared" si="19"/>
        <v>9999</v>
      </c>
      <c r="DW4" s="1">
        <f t="shared" si="19"/>
        <v>9999</v>
      </c>
      <c r="DX4" s="1">
        <f t="shared" si="19"/>
        <v>9999</v>
      </c>
      <c r="DY4" s="1">
        <f t="shared" si="19"/>
        <v>9999</v>
      </c>
      <c r="DZ4" s="6">
        <f t="shared" si="20"/>
        <v>1938.8612670408986</v>
      </c>
      <c r="EA4" s="1">
        <f t="shared" si="21"/>
        <v>9999</v>
      </c>
      <c r="EB4" s="43">
        <f t="shared" si="22"/>
        <v>9999</v>
      </c>
      <c r="EC4" s="1">
        <f t="shared" si="23"/>
        <v>9999</v>
      </c>
      <c r="ED4" s="1">
        <f t="shared" si="23"/>
        <v>9999</v>
      </c>
      <c r="EE4" s="1">
        <f t="shared" si="23"/>
        <v>9999</v>
      </c>
      <c r="EG4" s="8"/>
      <c r="EH4" s="8"/>
      <c r="EI4" s="8"/>
    </row>
    <row r="5" spans="1:139" x14ac:dyDescent="0.25">
      <c r="A5" s="1" t="s">
        <v>150</v>
      </c>
      <c r="B5" s="54">
        <v>1.3333333333333334E-2</v>
      </c>
      <c r="C5" s="45">
        <v>44896</v>
      </c>
      <c r="D5" s="45"/>
      <c r="E5" s="13">
        <v>1.636574074074074E-2</v>
      </c>
      <c r="F5" s="11">
        <v>44287</v>
      </c>
      <c r="H5" s="35">
        <v>1.3333333333333338E-2</v>
      </c>
      <c r="K5" s="8">
        <v>1.1018518518518518E-2</v>
      </c>
      <c r="M5" s="8">
        <f t="shared" si="24"/>
        <v>1.541175419792783E-2</v>
      </c>
      <c r="N5" s="6">
        <f t="shared" si="25"/>
        <v>1331.5755627009644</v>
      </c>
      <c r="O5" s="8">
        <f>IF(A5&lt;&gt;"",(MROUND(N$2-N5,15)/(60*60*24)),"")</f>
        <v>2.4131944444444445E-2</v>
      </c>
      <c r="P5" s="107">
        <v>1.5</v>
      </c>
      <c r="Q5" s="108">
        <f t="shared" si="27"/>
        <v>2.2743055555555555E-2</v>
      </c>
      <c r="R5" s="109">
        <f t="shared" si="28"/>
        <v>1965</v>
      </c>
      <c r="S5" s="129">
        <f>(50.124*P5)+1373.5</f>
        <v>1448.6859999999999</v>
      </c>
      <c r="T5" s="8">
        <f>IF(A5&lt;&gt;"",(MROUND(S$2-S5,15)/(60*60*24)),"")</f>
        <v>2.2743055555555555E-2</v>
      </c>
      <c r="U5" s="8">
        <f t="shared" si="29"/>
        <v>2.2743055555555555E-2</v>
      </c>
      <c r="V5" s="8">
        <f t="shared" si="30"/>
        <v>1.6724537037037038E-2</v>
      </c>
      <c r="W5" s="8">
        <f t="shared" si="0"/>
        <v>1.2845222212222222E-2</v>
      </c>
      <c r="X5" s="8">
        <f t="shared" si="1"/>
        <v>2.4131944444444445E-2</v>
      </c>
      <c r="Y5" s="8"/>
      <c r="Z5" s="8">
        <f>IF(A5&lt;&gt;"",IF(VLOOKUP(A5,Apr!A$4:F$211,6)&gt;0,VLOOKUP(A5,Apr!A$4:F$211,6),0),0)</f>
        <v>1.6724537037037038E-2</v>
      </c>
      <c r="AA5" s="8">
        <f>IF(A5&lt;&gt;"",IF(VLOOKUP(A5,May!A$3:F$209,6)&gt;0,VLOOKUP(A5,May!A$3:F$209,6),0),0)</f>
        <v>0</v>
      </c>
      <c r="AB5" s="8">
        <f>IF(A5&lt;&gt;"",IF(VLOOKUP(A5,Jun!A$3:F$209,6)&gt;0,VLOOKUP(A5,Jun!A$3:F$209,6),0),0)</f>
        <v>0</v>
      </c>
      <c r="AC5" s="8">
        <f>IF(A5&lt;&gt;"",IF(VLOOKUP(A5,Jul!A$3:F$206,6)&gt;0,VLOOKUP(A5,Jul!A$3:F$206,6),0),0)</f>
        <v>1.7500000000000005E-2</v>
      </c>
      <c r="AD5" s="8">
        <f>IF(A5&lt;&gt;"",IF(VLOOKUP(A5,Aug!A$3:F$206,6)&gt;0,VLOOKUP(A5,Aug!A$3:F$206,6),0),0)</f>
        <v>0</v>
      </c>
      <c r="AE5" s="8">
        <f>IF(A5&lt;&gt;"",IF(VLOOKUP(A5,Sep!A$3:F$206,6)&gt;0,VLOOKUP(A5,Sep!A$3:F$206,6),0),0)</f>
        <v>0</v>
      </c>
      <c r="AF5" s="6">
        <f t="shared" si="31"/>
        <v>1110.498529804865</v>
      </c>
      <c r="AG5" s="8">
        <f t="shared" si="2"/>
        <v>1.4930555555555556E-2</v>
      </c>
      <c r="AH5" s="8">
        <f>IF(A5&lt;&gt;"",IF(VLOOKUP(A5,Oct!A$3:F$206,6)&gt;0,VLOOKUP(A5,Oct!A$3:F$206,6),0),0)</f>
        <v>1.3528092582592592E-2</v>
      </c>
      <c r="AI5" s="8">
        <f>IF(A5&lt;&gt;"",IF(VLOOKUP(A5,Nov!A$3:F$207,6)&gt;0,VLOOKUP(A5,Nov!A$3:F$207,6),0),0)</f>
        <v>0</v>
      </c>
      <c r="AJ5" s="8">
        <f>IF(A5&lt;&gt;"",IF(VLOOKUP(A5,Dec!A$3:F$207,6)&gt;0,VLOOKUP(A5,Dec!A$3:F$207,6),0),0)</f>
        <v>1.294938887888889E-2</v>
      </c>
      <c r="AK5" s="8">
        <f>IF(A5&lt;&gt;"",IF(VLOOKUP(A5,Jan!A$3:F$207,6)&gt;0,VLOOKUP(A5,Jan!A$3:F$207,6),0),0)</f>
        <v>1.2845222212222222E-2</v>
      </c>
      <c r="AL5" s="8">
        <f>IF(A5&lt;&gt;"",IF(VLOOKUP(A5,Feb!A$3:F$207,6)&gt;0,VLOOKUP(A5,Feb!A$3:F$207,6),0),0)</f>
        <v>0</v>
      </c>
      <c r="AM5" s="8">
        <f>IF(A5&lt;&gt;"",IF(VLOOKUP(A5,Mar!A$3:F$207,6)&gt;0,VLOOKUP(A5,Mar!A$3:F$207,6),0),0)</f>
        <v>0</v>
      </c>
      <c r="AO5" s="8">
        <f>LARGE($BM5:BN5,1)</f>
        <v>2.2743055555555555E-2</v>
      </c>
      <c r="AP5" s="8">
        <f>LARGE($BM5:BO5,1)</f>
        <v>2.2743055555555555E-2</v>
      </c>
      <c r="AQ5" s="8">
        <f>LARGE($BM5:BP5,1)</f>
        <v>2.2743055555555555E-2</v>
      </c>
      <c r="AR5" s="8">
        <f>LARGE($BM5:BQ5,1)</f>
        <v>2.2743055555555555E-2</v>
      </c>
      <c r="AS5" s="8">
        <f>LARGE($BM5:BR5,1)</f>
        <v>2.2743055555555555E-2</v>
      </c>
      <c r="AT5" s="8">
        <f>LARGE($BS5:BT5,1)</f>
        <v>1.4930555555555556E-2</v>
      </c>
      <c r="AU5" s="8">
        <f>LARGE($BS5:BU5,1)</f>
        <v>1.4930555555555556E-2</v>
      </c>
      <c r="AV5" s="8">
        <f>LARGE($BS5:BV5,1)</f>
        <v>1.4930555555555556E-2</v>
      </c>
      <c r="AW5" s="8">
        <f>LARGE($BS5:BW5,1)</f>
        <v>1.4930555555555556E-2</v>
      </c>
      <c r="AX5" s="8">
        <f>LARGE($BS5:BX5,1)</f>
        <v>1.4930555555555556E-2</v>
      </c>
      <c r="BA5" s="6">
        <f t="shared" si="3"/>
        <v>1445.0000000000002</v>
      </c>
      <c r="BB5" s="6">
        <f t="shared" si="3"/>
        <v>0</v>
      </c>
      <c r="BC5" s="6">
        <f t="shared" si="3"/>
        <v>0</v>
      </c>
      <c r="BD5" s="6">
        <f t="shared" si="3"/>
        <v>1512.0000000000005</v>
      </c>
      <c r="BE5" s="6">
        <f t="shared" si="3"/>
        <v>0</v>
      </c>
      <c r="BF5" s="6">
        <f t="shared" si="3"/>
        <v>0</v>
      </c>
      <c r="BG5" s="6">
        <f t="shared" si="4"/>
        <v>1168.8271991359998</v>
      </c>
      <c r="BH5" s="6">
        <f t="shared" si="4"/>
        <v>0</v>
      </c>
      <c r="BI5" s="6">
        <f t="shared" si="4"/>
        <v>1118.8271991360002</v>
      </c>
      <c r="BJ5" s="6">
        <f t="shared" si="4"/>
        <v>1109.827199136</v>
      </c>
      <c r="BK5" s="6">
        <f t="shared" si="4"/>
        <v>0</v>
      </c>
      <c r="BM5" s="8">
        <f t="shared" si="32"/>
        <v>2.2743055555555555E-2</v>
      </c>
      <c r="BN5" s="8">
        <f t="shared" si="5"/>
        <v>2.2743055555555555E-2</v>
      </c>
      <c r="BO5" s="8">
        <f t="shared" si="5"/>
        <v>0</v>
      </c>
      <c r="BP5" s="8">
        <f t="shared" si="5"/>
        <v>0</v>
      </c>
      <c r="BQ5" s="8">
        <f t="shared" si="5"/>
        <v>2.2048611111111113E-2</v>
      </c>
      <c r="BR5" s="8">
        <f t="shared" si="5"/>
        <v>0</v>
      </c>
      <c r="BS5" s="8">
        <f t="shared" si="6"/>
        <v>1.4930555555555556E-2</v>
      </c>
      <c r="BT5" s="8">
        <f t="shared" si="7"/>
        <v>1.4236111111111111E-2</v>
      </c>
      <c r="BU5" s="8">
        <f t="shared" si="7"/>
        <v>0</v>
      </c>
      <c r="BV5" s="8">
        <f t="shared" si="7"/>
        <v>1.4930555555555556E-2</v>
      </c>
      <c r="BW5" s="8">
        <f t="shared" si="7"/>
        <v>1.4930555555555556E-2</v>
      </c>
      <c r="BX5" s="8">
        <f t="shared" si="7"/>
        <v>0</v>
      </c>
      <c r="CA5" s="8">
        <f t="shared" si="8"/>
        <v>1.6724537037037038E-2</v>
      </c>
      <c r="CB5" s="8" t="str">
        <f t="shared" si="8"/>
        <v/>
      </c>
      <c r="CC5" s="8" t="str">
        <f t="shared" si="8"/>
        <v/>
      </c>
      <c r="CD5" s="8">
        <f t="shared" si="8"/>
        <v>1.7500000000000005E-2</v>
      </c>
      <c r="CE5" s="8" t="str">
        <f t="shared" si="8"/>
        <v/>
      </c>
      <c r="CF5" s="8" t="str">
        <f t="shared" si="8"/>
        <v/>
      </c>
      <c r="CG5" s="8">
        <f t="shared" si="9"/>
        <v>1.3528092582592592E-2</v>
      </c>
      <c r="CH5" s="8" t="str">
        <f t="shared" si="9"/>
        <v/>
      </c>
      <c r="CI5" s="8">
        <f t="shared" si="9"/>
        <v>1.294938887888889E-2</v>
      </c>
      <c r="CJ5" s="8">
        <f t="shared" si="9"/>
        <v>1.2845222212222222E-2</v>
      </c>
      <c r="CK5" s="8" t="str">
        <f t="shared" si="9"/>
        <v/>
      </c>
      <c r="CL5" s="8" t="str">
        <f t="shared" si="9"/>
        <v/>
      </c>
      <c r="CN5" s="13">
        <v>1.636574074074074E-2</v>
      </c>
      <c r="CO5" s="8">
        <f t="shared" si="10"/>
        <v>1.6724537037037038E-2</v>
      </c>
      <c r="CP5" s="8">
        <f>IF(COUNT($CA5:CB5)&gt;0,SMALL($CA5:CB5,1),$CN5)</f>
        <v>1.6724537037037038E-2</v>
      </c>
      <c r="CQ5" s="8">
        <f>IF(COUNT($CA5:CC5)&gt;0,SMALL($CA5:CC5,1),$CN5)</f>
        <v>1.6724537037037038E-2</v>
      </c>
      <c r="CR5" s="8">
        <f>IF(COUNT($CA5:CD5)&gt;0,SMALL($CA5:CD5,1),$CN5)</f>
        <v>1.6724537037037038E-2</v>
      </c>
      <c r="CS5" s="8">
        <f>IF(COUNT($CA5:CE5)&gt;0,SMALL($CA5:CE5,1),$CN5)</f>
        <v>1.6724537037037038E-2</v>
      </c>
      <c r="CT5" s="54">
        <v>1.3333333333333334E-2</v>
      </c>
      <c r="CU5" s="8">
        <f t="shared" si="11"/>
        <v>1.3528092582592592E-2</v>
      </c>
      <c r="CV5" s="8">
        <f>IF(COUNT($CG5:CH5)&gt;0,SMALL($CG5:CH5,1),$CU5)</f>
        <v>1.3528092582592592E-2</v>
      </c>
      <c r="CW5" s="8">
        <f>IF(COUNT($CG5:CI5)&gt;0,SMALL($CG5:CI5,1),$CU5)</f>
        <v>1.294938887888889E-2</v>
      </c>
      <c r="CX5" s="8">
        <f>IF(COUNT($CG5:CJ5)&gt;0,SMALL($CG5:CJ5,1),$CU5)</f>
        <v>1.2845222212222222E-2</v>
      </c>
      <c r="CY5" s="8">
        <f>IF(COUNT($CG5:CK5)&gt;0,SMALL($CG5:CK5,1),$CU5)</f>
        <v>1.2845222212222222E-2</v>
      </c>
      <c r="DA5" s="8">
        <f t="shared" si="12"/>
        <v>2.2743124999999999E-2</v>
      </c>
      <c r="DB5" s="8">
        <f t="shared" si="13"/>
        <v>1.4930625000000001E-2</v>
      </c>
      <c r="DC5" s="1">
        <f>IF(A5&lt;&gt;"",DC4+1,0)</f>
        <v>3</v>
      </c>
      <c r="DD5" s="8">
        <f t="shared" si="14"/>
        <v>6.944444444444444E-8</v>
      </c>
      <c r="DE5" s="1" t="str">
        <f t="shared" si="15"/>
        <v>Alistair Leivers</v>
      </c>
      <c r="DG5" s="13">
        <f t="shared" si="16"/>
        <v>1.541175419792783E-2</v>
      </c>
      <c r="DH5" s="13">
        <f>SMALL($DT5:DU5,1)/(60*60*24)</f>
        <v>1.5411754197927828E-2</v>
      </c>
      <c r="DI5" s="13">
        <f>SMALL($DT5:DV5,1)/(60*60*24)</f>
        <v>1.5411754197927828E-2</v>
      </c>
      <c r="DJ5" s="13">
        <f>SMALL($DT5:DW5,1)/(60*60*24)</f>
        <v>1.5411754197927828E-2</v>
      </c>
      <c r="DK5" s="13">
        <f>SMALL($DT5:DX5,1)/(60*60*24)</f>
        <v>1.5411754197927828E-2</v>
      </c>
      <c r="DL5" s="13">
        <f>SMALL($DT5:DY5,1)/(60*60*24)</f>
        <v>1.5411754197927828E-2</v>
      </c>
      <c r="DM5" s="34">
        <f t="shared" si="17"/>
        <v>1.2852992243111865E-2</v>
      </c>
      <c r="DN5" s="13">
        <f>SMALL($DZ5:EA5,1)/(60*60*24)</f>
        <v>1.2852992243111865E-2</v>
      </c>
      <c r="DO5" s="42">
        <f>SMALL($EB5:EB5,1)/(60*60*24)</f>
        <v>0.11572916666666666</v>
      </c>
      <c r="DP5" s="42">
        <f>SMALL($EB5:EC5,1)/(60*60*24)</f>
        <v>1.2949388878888891E-2</v>
      </c>
      <c r="DQ5" s="42">
        <f>SMALL($EB5:ED5,1)/(60*60*24)</f>
        <v>1.2845222212222222E-2</v>
      </c>
      <c r="DR5" s="42">
        <f>SMALL($EB5:EE5,1)/(60*60*24)</f>
        <v>1.2845222212222222E-2</v>
      </c>
      <c r="DT5" s="6">
        <f t="shared" si="18"/>
        <v>1331.5755627009644</v>
      </c>
      <c r="DU5" s="1">
        <f t="shared" si="19"/>
        <v>1445.0000000000002</v>
      </c>
      <c r="DV5" s="1">
        <f t="shared" si="19"/>
        <v>9999</v>
      </c>
      <c r="DW5" s="1">
        <f t="shared" si="19"/>
        <v>9999</v>
      </c>
      <c r="DX5" s="1">
        <f t="shared" si="19"/>
        <v>1512.0000000000005</v>
      </c>
      <c r="DY5" s="1">
        <f t="shared" si="19"/>
        <v>9999</v>
      </c>
      <c r="DZ5" s="6">
        <f t="shared" si="20"/>
        <v>1110.498529804865</v>
      </c>
      <c r="EA5" s="1">
        <f t="shared" si="21"/>
        <v>1168.8271991359998</v>
      </c>
      <c r="EB5" s="43">
        <f t="shared" si="22"/>
        <v>9999</v>
      </c>
      <c r="EC5" s="1">
        <f t="shared" si="23"/>
        <v>1118.8271991360002</v>
      </c>
      <c r="ED5" s="1">
        <f t="shared" si="23"/>
        <v>1109.827199136</v>
      </c>
      <c r="EE5" s="1">
        <f t="shared" si="23"/>
        <v>9999</v>
      </c>
    </row>
    <row r="6" spans="1:139" x14ac:dyDescent="0.25">
      <c r="A6" s="1" t="s">
        <v>178</v>
      </c>
      <c r="B6" s="54">
        <v>1.3611111111111114E-2</v>
      </c>
      <c r="C6" s="45">
        <v>43070</v>
      </c>
      <c r="D6" s="45"/>
      <c r="E6" s="13">
        <v>1.7812499999999998E-2</v>
      </c>
      <c r="K6" s="8">
        <v>1.2256944444444444E-2</v>
      </c>
      <c r="L6" s="8">
        <v>2.5810185185185183E-2</v>
      </c>
      <c r="M6" s="8">
        <f t="shared" si="24"/>
        <v>1.7143957663451229E-2</v>
      </c>
      <c r="N6" s="6">
        <f t="shared" si="25"/>
        <v>1481.2379421221863</v>
      </c>
      <c r="O6" s="8">
        <f t="shared" si="26"/>
        <v>2.2395833333333334E-2</v>
      </c>
      <c r="P6" s="107">
        <v>3</v>
      </c>
      <c r="Q6" s="108">
        <f t="shared" si="27"/>
        <v>2.1874999999999999E-2</v>
      </c>
      <c r="R6" s="109">
        <f t="shared" si="28"/>
        <v>1890</v>
      </c>
      <c r="S6" s="129">
        <f>(50.124*P6)+1373.5</f>
        <v>1523.8720000000001</v>
      </c>
      <c r="T6" s="8">
        <f>IF(A6&lt;&gt;"",(MROUND(S$2-S6,15)/(60*60*24)),"")</f>
        <v>2.1874999999999999E-2</v>
      </c>
      <c r="U6" s="8">
        <f t="shared" si="29"/>
        <v>2.1874999999999999E-2</v>
      </c>
      <c r="V6" s="8">
        <f t="shared" si="30"/>
        <v>0</v>
      </c>
      <c r="W6" s="8">
        <f t="shared" si="0"/>
        <v>0</v>
      </c>
      <c r="X6" s="8">
        <f t="shared" si="1"/>
        <v>2.2395833333333334E-2</v>
      </c>
      <c r="Y6" s="8"/>
      <c r="Z6" s="8">
        <f>IF(A6&lt;&gt;"",IF(VLOOKUP(A6,Apr!A$4:F$211,6)&gt;0,VLOOKUP(A6,Apr!A$4:F$211,6),0),0)</f>
        <v>0</v>
      </c>
      <c r="AA6" s="8">
        <f>IF(A6&lt;&gt;"",IF(VLOOKUP(A6,May!A$3:F$209,6)&gt;0,VLOOKUP(A6,May!A$3:F$209,6),0),0)</f>
        <v>0</v>
      </c>
      <c r="AB6" s="8">
        <f>IF(A6&lt;&gt;"",IF(VLOOKUP(A6,Jun!A$3:F$209,6)&gt;0,VLOOKUP(A6,Jun!A$3:F$209,6),0),0)</f>
        <v>0</v>
      </c>
      <c r="AC6" s="8">
        <f>IF(A6&lt;&gt;"",IF(VLOOKUP(A6,Jul!A$3:F$206,6)&gt;0,VLOOKUP(A6,Jul!A$3:F$206,6),0),0)</f>
        <v>0</v>
      </c>
      <c r="AD6" s="8">
        <f>IF(A6&lt;&gt;"",IF(VLOOKUP(A6,Aug!A$3:F$206,6)&gt;0,VLOOKUP(A6,Aug!A$3:F$206,6),0),0)</f>
        <v>0</v>
      </c>
      <c r="AE6" s="8">
        <f>IF(A6&lt;&gt;"",IF(VLOOKUP(A6,Sep!A$3:F$206,6)&gt;0,VLOOKUP(A6,Sep!A$3:F$206,6),0),0)</f>
        <v>0</v>
      </c>
      <c r="AF6" s="6">
        <f t="shared" si="31"/>
        <v>1138.3477903237867</v>
      </c>
      <c r="AG6" s="8">
        <f t="shared" si="2"/>
        <v>1.4583333333333332E-2</v>
      </c>
      <c r="AH6" s="8">
        <f>IF(A6&lt;&gt;"",IF(VLOOKUP(A6,Oct!A$3:F$206,6)&gt;0,VLOOKUP(A6,Oct!A$3:F$206,6),0),0)</f>
        <v>0</v>
      </c>
      <c r="AI6" s="8">
        <f>IF(A6&lt;&gt;"",IF(VLOOKUP(A6,Nov!A$3:F$207,6)&gt;0,VLOOKUP(A6,Nov!A$3:F$207,6),0),0)</f>
        <v>0</v>
      </c>
      <c r="AJ6" s="8">
        <f>IF(A6&lt;&gt;"",IF(VLOOKUP(A6,Dec!A$3:F$207,6)&gt;0,VLOOKUP(A6,Dec!A$3:F$207,6),0),0)</f>
        <v>0</v>
      </c>
      <c r="AK6" s="8">
        <f>IF(A6&lt;&gt;"",IF(VLOOKUP(A6,Jan!A$3:F$207,6)&gt;0,VLOOKUP(A6,Jan!A$3:F$207,6),0),0)</f>
        <v>0</v>
      </c>
      <c r="AL6" s="8">
        <f>IF(A6&lt;&gt;"",IF(VLOOKUP(A6,Feb!A$3:F$207,6)&gt;0,VLOOKUP(A6,Feb!A$3:F$207,6),0),0)</f>
        <v>0</v>
      </c>
      <c r="AM6" s="8">
        <f>IF(A6&lt;&gt;"",IF(VLOOKUP(A6,Mar!A$3:F$207,6)&gt;0,VLOOKUP(A6,Mar!A$3:F$207,6),0),0)</f>
        <v>0</v>
      </c>
      <c r="AO6" s="8">
        <f>LARGE($BM6:BN6,1)</f>
        <v>2.1874999999999999E-2</v>
      </c>
      <c r="AP6" s="8">
        <f>LARGE($BM6:BO6,1)</f>
        <v>2.1874999999999999E-2</v>
      </c>
      <c r="AQ6" s="8">
        <f>LARGE($BM6:BP6,1)</f>
        <v>2.1874999999999999E-2</v>
      </c>
      <c r="AR6" s="8">
        <f>LARGE($BM6:BQ6,1)</f>
        <v>2.1874999999999999E-2</v>
      </c>
      <c r="AS6" s="8">
        <f>LARGE($BM6:BR6,1)</f>
        <v>2.1874999999999999E-2</v>
      </c>
      <c r="AT6" s="8">
        <f>LARGE($BS6:BT6,1)</f>
        <v>1.4583333333333332E-2</v>
      </c>
      <c r="AU6" s="8">
        <f>LARGE($BS6:BU6,1)</f>
        <v>1.4583333333333332E-2</v>
      </c>
      <c r="AV6" s="8">
        <f>LARGE($BS6:BV6,1)</f>
        <v>1.4583333333333332E-2</v>
      </c>
      <c r="AW6" s="8">
        <f>LARGE($BS6:BW6,1)</f>
        <v>1.4583333333333332E-2</v>
      </c>
      <c r="AX6" s="8">
        <f>LARGE($BS6:BX6,1)</f>
        <v>1.4583333333333332E-2</v>
      </c>
      <c r="BA6" s="6">
        <f t="shared" si="3"/>
        <v>0</v>
      </c>
      <c r="BB6" s="6">
        <f t="shared" si="3"/>
        <v>0</v>
      </c>
      <c r="BC6" s="6">
        <f t="shared" si="3"/>
        <v>0</v>
      </c>
      <c r="BD6" s="6">
        <f t="shared" si="3"/>
        <v>0</v>
      </c>
      <c r="BE6" s="6">
        <f t="shared" si="3"/>
        <v>0</v>
      </c>
      <c r="BF6" s="6">
        <f t="shared" si="3"/>
        <v>0</v>
      </c>
      <c r="BG6" s="6">
        <f t="shared" si="4"/>
        <v>0</v>
      </c>
      <c r="BH6" s="6">
        <f t="shared" si="4"/>
        <v>0</v>
      </c>
      <c r="BI6" s="6">
        <f t="shared" si="4"/>
        <v>0</v>
      </c>
      <c r="BJ6" s="6">
        <f t="shared" si="4"/>
        <v>0</v>
      </c>
      <c r="BK6" s="6">
        <f t="shared" si="4"/>
        <v>0</v>
      </c>
      <c r="BM6" s="8">
        <f t="shared" si="32"/>
        <v>2.1874999999999999E-2</v>
      </c>
      <c r="BN6" s="8">
        <f t="shared" si="5"/>
        <v>0</v>
      </c>
      <c r="BO6" s="8">
        <f t="shared" si="5"/>
        <v>0</v>
      </c>
      <c r="BP6" s="8">
        <f t="shared" si="5"/>
        <v>0</v>
      </c>
      <c r="BQ6" s="8">
        <f t="shared" si="5"/>
        <v>0</v>
      </c>
      <c r="BR6" s="8">
        <f t="shared" si="5"/>
        <v>0</v>
      </c>
      <c r="BS6" s="8">
        <f t="shared" si="6"/>
        <v>1.4583333333333332E-2</v>
      </c>
      <c r="BT6" s="8">
        <f t="shared" si="7"/>
        <v>0</v>
      </c>
      <c r="BU6" s="8">
        <f t="shared" si="7"/>
        <v>0</v>
      </c>
      <c r="BV6" s="8">
        <f t="shared" si="7"/>
        <v>0</v>
      </c>
      <c r="BW6" s="8">
        <f t="shared" si="7"/>
        <v>0</v>
      </c>
      <c r="BX6" s="8">
        <f t="shared" si="7"/>
        <v>0</v>
      </c>
      <c r="CA6" s="8" t="str">
        <f t="shared" si="8"/>
        <v/>
      </c>
      <c r="CB6" s="8" t="str">
        <f t="shared" si="8"/>
        <v/>
      </c>
      <c r="CC6" s="8" t="str">
        <f t="shared" si="8"/>
        <v/>
      </c>
      <c r="CD6" s="8" t="str">
        <f t="shared" si="8"/>
        <v/>
      </c>
      <c r="CE6" s="8" t="str">
        <f t="shared" si="8"/>
        <v/>
      </c>
      <c r="CF6" s="8" t="str">
        <f t="shared" si="8"/>
        <v/>
      </c>
      <c r="CG6" s="8" t="str">
        <f t="shared" si="9"/>
        <v/>
      </c>
      <c r="CH6" s="8" t="str">
        <f t="shared" si="9"/>
        <v/>
      </c>
      <c r="CI6" s="8" t="str">
        <f t="shared" si="9"/>
        <v/>
      </c>
      <c r="CJ6" s="8" t="str">
        <f t="shared" si="9"/>
        <v/>
      </c>
      <c r="CK6" s="8" t="str">
        <f t="shared" si="9"/>
        <v/>
      </c>
      <c r="CL6" s="8" t="str">
        <f t="shared" si="9"/>
        <v/>
      </c>
      <c r="CN6" s="13">
        <v>1.7812499999999998E-2</v>
      </c>
      <c r="CO6" s="8">
        <f t="shared" si="10"/>
        <v>1.7812499999999998E-2</v>
      </c>
      <c r="CP6" s="8">
        <f>IF(COUNT($CA6:CB6)&gt;0,SMALL($CA6:CB6,1),$CN6)</f>
        <v>1.7812499999999998E-2</v>
      </c>
      <c r="CQ6" s="8">
        <f>IF(COUNT($CA6:CC6)&gt;0,SMALL($CA6:CC6,1),$CN6)</f>
        <v>1.7812499999999998E-2</v>
      </c>
      <c r="CR6" s="8">
        <f>IF(COUNT($CA6:CD6)&gt;0,SMALL($CA6:CD6,1),$CN6)</f>
        <v>1.7812499999999998E-2</v>
      </c>
      <c r="CS6" s="8">
        <f>IF(COUNT($CA6:CE6)&gt;0,SMALL($CA6:CE6,1),$CN6)</f>
        <v>1.7812499999999998E-2</v>
      </c>
      <c r="CT6" s="54">
        <v>1.3611111111111114E-2</v>
      </c>
      <c r="CU6" s="8">
        <f t="shared" si="11"/>
        <v>1.3611111111111114E-2</v>
      </c>
      <c r="CV6" s="8">
        <f>IF(COUNT($CG6:CH6)&gt;0,SMALL($CG6:CH6,1),$CU6)</f>
        <v>1.3611111111111114E-2</v>
      </c>
      <c r="CW6" s="8">
        <f>IF(COUNT($CG6:CI6)&gt;0,SMALL($CG6:CI6,1),$CU6)</f>
        <v>1.3611111111111114E-2</v>
      </c>
      <c r="CX6" s="8">
        <f>IF(COUNT($CG6:CJ6)&gt;0,SMALL($CG6:CJ6,1),$CU6)</f>
        <v>1.3611111111111114E-2</v>
      </c>
      <c r="CY6" s="8">
        <f>IF(COUNT($CG6:CK6)&gt;0,SMALL($CG6:CK6,1),$CU6)</f>
        <v>1.3611111111111114E-2</v>
      </c>
      <c r="DA6" s="8">
        <f t="shared" si="12"/>
        <v>2.1875092592592592E-2</v>
      </c>
      <c r="DB6" s="8">
        <f t="shared" si="13"/>
        <v>1.4583425925925925E-2</v>
      </c>
      <c r="DC6" s="1">
        <f t="shared" si="33"/>
        <v>4</v>
      </c>
      <c r="DD6" s="8">
        <f t="shared" si="14"/>
        <v>9.2592592592592591E-8</v>
      </c>
      <c r="DE6" s="1" t="str">
        <f t="shared" si="15"/>
        <v>Andrew Draper</v>
      </c>
      <c r="DG6" s="13">
        <f t="shared" si="16"/>
        <v>1.7143957663451229E-2</v>
      </c>
      <c r="DH6" s="13">
        <f>SMALL($DT6:DU6,1)/(60*60*24)</f>
        <v>1.7143957663451229E-2</v>
      </c>
      <c r="DI6" s="13">
        <f>SMALL($DT6:DV6,1)/(60*60*24)</f>
        <v>1.7143957663451229E-2</v>
      </c>
      <c r="DJ6" s="13">
        <f>SMALL($DT6:DW6,1)/(60*60*24)</f>
        <v>1.7143957663451229E-2</v>
      </c>
      <c r="DK6" s="13">
        <f>SMALL($DT6:DX6,1)/(60*60*24)</f>
        <v>1.7143957663451229E-2</v>
      </c>
      <c r="DL6" s="13">
        <f>SMALL($DT6:DY6,1)/(60*60*24)</f>
        <v>1.7143957663451229E-2</v>
      </c>
      <c r="DM6" s="34">
        <f t="shared" si="17"/>
        <v>1.317532164726605E-2</v>
      </c>
      <c r="DN6" s="13">
        <f>SMALL($DZ6:EA6,1)/(60*60*24)</f>
        <v>1.317532164726605E-2</v>
      </c>
      <c r="DO6" s="42">
        <f>SMALL($EB6:EB6,1)/(60*60*24)</f>
        <v>0.11572916666666666</v>
      </c>
      <c r="DP6" s="42">
        <f>SMALL($EB6:EC6,1)/(60*60*24)</f>
        <v>0.11572916666666666</v>
      </c>
      <c r="DQ6" s="42">
        <f>SMALL($EB6:ED6,1)/(60*60*24)</f>
        <v>0.11572916666666666</v>
      </c>
      <c r="DR6" s="42">
        <f>SMALL($EB6:EE6,1)/(60*60*24)</f>
        <v>0.11572916666666666</v>
      </c>
      <c r="DT6" s="6">
        <f t="shared" si="18"/>
        <v>1481.2379421221863</v>
      </c>
      <c r="DU6" s="1">
        <f t="shared" si="19"/>
        <v>9999</v>
      </c>
      <c r="DV6" s="1">
        <f t="shared" si="19"/>
        <v>9999</v>
      </c>
      <c r="DW6" s="1">
        <f t="shared" si="19"/>
        <v>9999</v>
      </c>
      <c r="DX6" s="1">
        <f t="shared" si="19"/>
        <v>9999</v>
      </c>
      <c r="DY6" s="1">
        <f t="shared" si="19"/>
        <v>9999</v>
      </c>
      <c r="DZ6" s="6">
        <f t="shared" si="20"/>
        <v>1138.3477903237867</v>
      </c>
      <c r="EA6" s="1">
        <f t="shared" si="21"/>
        <v>9999</v>
      </c>
      <c r="EB6" s="43">
        <f t="shared" si="22"/>
        <v>9999</v>
      </c>
      <c r="EC6" s="1">
        <f t="shared" si="23"/>
        <v>9999</v>
      </c>
      <c r="ED6" s="1">
        <f t="shared" si="23"/>
        <v>9999</v>
      </c>
      <c r="EE6" s="1">
        <f t="shared" si="23"/>
        <v>9999</v>
      </c>
    </row>
    <row r="7" spans="1:139" x14ac:dyDescent="0.25">
      <c r="A7" s="1" t="s">
        <v>179</v>
      </c>
      <c r="B7" s="35">
        <v>1.7789351851851851E-2</v>
      </c>
      <c r="C7" s="11">
        <v>44958</v>
      </c>
      <c r="D7" s="45"/>
      <c r="E7" s="1"/>
      <c r="F7" s="1"/>
      <c r="H7" s="35">
        <v>1.7789351851851851E-2</v>
      </c>
      <c r="K7" s="1"/>
      <c r="L7" s="1"/>
      <c r="M7" s="8">
        <f t="shared" si="24"/>
        <v>2.2430052334943638E-2</v>
      </c>
      <c r="N7" s="6">
        <f t="shared" si="25"/>
        <v>1937.9565217391303</v>
      </c>
      <c r="O7" s="8">
        <f t="shared" si="26"/>
        <v>1.7013888888888887E-2</v>
      </c>
      <c r="P7" s="107"/>
      <c r="Q7" s="108">
        <f t="shared" si="27"/>
        <v>1.7013888888888887E-2</v>
      </c>
      <c r="R7" s="109">
        <f t="shared" si="28"/>
        <v>1469.9999999999998</v>
      </c>
      <c r="S7" s="129"/>
      <c r="T7" s="1"/>
      <c r="U7" s="8">
        <f t="shared" si="29"/>
        <v>1.7013888888888887E-2</v>
      </c>
      <c r="V7" s="8">
        <f t="shared" si="30"/>
        <v>0</v>
      </c>
      <c r="W7" s="8">
        <f t="shared" si="0"/>
        <v>0</v>
      </c>
      <c r="X7" s="8">
        <f t="shared" si="1"/>
        <v>1.7013888888888887E-2</v>
      </c>
      <c r="Y7" s="8"/>
      <c r="Z7" s="8">
        <f>IF(A7&lt;&gt;"",IF(VLOOKUP(A7,Apr!A$4:F$211,6)&gt;0,VLOOKUP(A7,Apr!A$4:F$211,6),0),0)</f>
        <v>0</v>
      </c>
      <c r="AA7" s="8">
        <f>IF(A7&lt;&gt;"",IF(VLOOKUP(A7,May!A$3:F$209,6)&gt;0,VLOOKUP(A7,May!A$3:F$209,6),0),0)</f>
        <v>0</v>
      </c>
      <c r="AB7" s="8">
        <f>IF(A7&lt;&gt;"",IF(VLOOKUP(A7,Jun!A$3:F$209,6)&gt;0,VLOOKUP(A7,Jun!A$3:F$209,6),0),0)</f>
        <v>0</v>
      </c>
      <c r="AC7" s="8">
        <f>IF(A7&lt;&gt;"",IF(VLOOKUP(A7,Jul!A$3:F$206,6)&gt;0,VLOOKUP(A7,Jul!A$3:F$206,6),0),0)</f>
        <v>0</v>
      </c>
      <c r="AD7" s="8">
        <f>IF(A7&lt;&gt;"",IF(VLOOKUP(A7,Aug!A$3:F$206,6)&gt;0,VLOOKUP(A7,Aug!A$3:F$206,6),0),0)</f>
        <v>0</v>
      </c>
      <c r="AE7" s="8">
        <f>IF(A7&lt;&gt;"",IF(VLOOKUP(A7,Sep!A$3:F$206,6)&gt;0,VLOOKUP(A7,Sep!A$3:F$206,6),0),0)</f>
        <v>0</v>
      </c>
      <c r="AF7" s="6">
        <f t="shared" si="31"/>
        <v>1489.3410852713178</v>
      </c>
      <c r="AG7" s="8">
        <f t="shared" si="2"/>
        <v>1.0590277777777777E-2</v>
      </c>
      <c r="AH7" s="8">
        <f>IF(A7&lt;&gt;"",IF(VLOOKUP(A7,Oct!A$3:F$206,6)&gt;0,VLOOKUP(A7,Oct!A$3:F$206,6),0),0)</f>
        <v>0</v>
      </c>
      <c r="AI7" s="8">
        <f>IF(A7&lt;&gt;"",IF(VLOOKUP(A7,Nov!A$3:F$207,6)&gt;0,VLOOKUP(A7,Nov!A$3:F$207,6),0),0)</f>
        <v>0</v>
      </c>
      <c r="AJ7" s="8">
        <f>IF(A7&lt;&gt;"",IF(VLOOKUP(A7,Dec!A$3:F$207,6)&gt;0,VLOOKUP(A7,Dec!A$3:F$207,6),0),0)</f>
        <v>0</v>
      </c>
      <c r="AK7" s="8">
        <f>IF(A7&lt;&gt;"",IF(VLOOKUP(A7,Jan!A$3:F$207,6)&gt;0,VLOOKUP(A7,Jan!A$3:F$207,6),0),0)</f>
        <v>0</v>
      </c>
      <c r="AL7" s="8">
        <f>IF(A7&lt;&gt;"",IF(VLOOKUP(A7,Feb!A$3:F$207,6)&gt;0,VLOOKUP(A7,Feb!A$3:F$207,6),0),0)</f>
        <v>0</v>
      </c>
      <c r="AM7" s="8">
        <f>IF(A7&lt;&gt;"",IF(VLOOKUP(A7,Mar!A$3:F$207,6)&gt;0,VLOOKUP(A7,Mar!A$3:F$207,6),0),0)</f>
        <v>0</v>
      </c>
      <c r="AO7" s="8">
        <f>LARGE($BM7:BN7,1)</f>
        <v>1.7013888888888887E-2</v>
      </c>
      <c r="AP7" s="8">
        <f>LARGE($BM7:BO7,1)</f>
        <v>1.7013888888888887E-2</v>
      </c>
      <c r="AQ7" s="8">
        <f>LARGE($BM7:BP7,1)</f>
        <v>1.7013888888888887E-2</v>
      </c>
      <c r="AR7" s="8">
        <f>LARGE($BM7:BQ7,1)</f>
        <v>1.7013888888888887E-2</v>
      </c>
      <c r="AS7" s="8">
        <f>LARGE($BM7:BR7,1)</f>
        <v>1.7013888888888887E-2</v>
      </c>
      <c r="AT7" s="8">
        <f>LARGE($BS7:BT7,1)</f>
        <v>1.0590277777777777E-2</v>
      </c>
      <c r="AU7" s="8">
        <f>LARGE($BS7:BU7,1)</f>
        <v>1.0590277777777777E-2</v>
      </c>
      <c r="AV7" s="8">
        <f>LARGE($BS7:BV7,1)</f>
        <v>1.0590277777777777E-2</v>
      </c>
      <c r="AW7" s="8">
        <f>LARGE($BS7:BW7,1)</f>
        <v>1.0590277777777777E-2</v>
      </c>
      <c r="AX7" s="8">
        <f>LARGE($BS7:BX7,1)</f>
        <v>1.0590277777777777E-2</v>
      </c>
      <c r="BA7" s="6">
        <f t="shared" si="3"/>
        <v>0</v>
      </c>
      <c r="BB7" s="6">
        <f t="shared" si="3"/>
        <v>0</v>
      </c>
      <c r="BC7" s="6">
        <f t="shared" si="3"/>
        <v>0</v>
      </c>
      <c r="BD7" s="6">
        <f t="shared" si="3"/>
        <v>0</v>
      </c>
      <c r="BE7" s="6">
        <f t="shared" si="3"/>
        <v>0</v>
      </c>
      <c r="BF7" s="6">
        <f t="shared" si="3"/>
        <v>0</v>
      </c>
      <c r="BG7" s="6">
        <f t="shared" si="4"/>
        <v>0</v>
      </c>
      <c r="BH7" s="6">
        <f t="shared" si="4"/>
        <v>0</v>
      </c>
      <c r="BI7" s="6">
        <f t="shared" si="4"/>
        <v>0</v>
      </c>
      <c r="BJ7" s="6">
        <f t="shared" si="4"/>
        <v>0</v>
      </c>
      <c r="BK7" s="6">
        <f t="shared" si="4"/>
        <v>0</v>
      </c>
      <c r="BM7" s="8">
        <f t="shared" si="32"/>
        <v>1.7013888888888887E-2</v>
      </c>
      <c r="BN7" s="8">
        <f t="shared" si="5"/>
        <v>0</v>
      </c>
      <c r="BO7" s="8">
        <f t="shared" si="5"/>
        <v>0</v>
      </c>
      <c r="BP7" s="8">
        <f t="shared" si="5"/>
        <v>0</v>
      </c>
      <c r="BQ7" s="8">
        <f t="shared" si="5"/>
        <v>0</v>
      </c>
      <c r="BR7" s="8">
        <f t="shared" si="5"/>
        <v>0</v>
      </c>
      <c r="BS7" s="8">
        <f t="shared" si="6"/>
        <v>1.0590277777777777E-2</v>
      </c>
      <c r="BT7" s="8">
        <f t="shared" si="7"/>
        <v>0</v>
      </c>
      <c r="BU7" s="8">
        <f t="shared" si="7"/>
        <v>0</v>
      </c>
      <c r="BV7" s="8">
        <f t="shared" si="7"/>
        <v>0</v>
      </c>
      <c r="BW7" s="8">
        <f t="shared" si="7"/>
        <v>0</v>
      </c>
      <c r="BX7" s="8">
        <f t="shared" si="7"/>
        <v>0</v>
      </c>
      <c r="CA7" s="8" t="str">
        <f t="shared" si="8"/>
        <v/>
      </c>
      <c r="CB7" s="8" t="str">
        <f t="shared" si="8"/>
        <v/>
      </c>
      <c r="CC7" s="8" t="str">
        <f t="shared" si="8"/>
        <v/>
      </c>
      <c r="CD7" s="8" t="str">
        <f t="shared" si="8"/>
        <v/>
      </c>
      <c r="CE7" s="8" t="str">
        <f t="shared" si="8"/>
        <v/>
      </c>
      <c r="CF7" s="8" t="str">
        <f t="shared" si="8"/>
        <v/>
      </c>
      <c r="CG7" s="8" t="str">
        <f t="shared" si="9"/>
        <v/>
      </c>
      <c r="CH7" s="8" t="str">
        <f t="shared" si="9"/>
        <v/>
      </c>
      <c r="CI7" s="8" t="str">
        <f t="shared" si="9"/>
        <v/>
      </c>
      <c r="CJ7" s="8" t="str">
        <f t="shared" si="9"/>
        <v/>
      </c>
      <c r="CK7" s="8" t="str">
        <f t="shared" si="9"/>
        <v/>
      </c>
      <c r="CL7" s="8" t="str">
        <f t="shared" si="9"/>
        <v/>
      </c>
      <c r="CN7" s="1"/>
      <c r="CO7" s="8">
        <f t="shared" si="10"/>
        <v>0</v>
      </c>
      <c r="CP7" s="8">
        <f>IF(COUNT($CA7:CB7)&gt;0,SMALL($CA7:CB7,1),$CN7)</f>
        <v>0</v>
      </c>
      <c r="CQ7" s="8">
        <f>IF(COUNT($CA7:CC7)&gt;0,SMALL($CA7:CC7,1),$CN7)</f>
        <v>0</v>
      </c>
      <c r="CR7" s="8">
        <f>IF(COUNT($CA7:CD7)&gt;0,SMALL($CA7:CD7,1),$CN7)</f>
        <v>0</v>
      </c>
      <c r="CS7" s="8">
        <f>IF(COUNT($CA7:CE7)&gt;0,SMALL($CA7:CE7,1),$CN7)</f>
        <v>0</v>
      </c>
      <c r="CT7" s="35">
        <v>1.7789351851851851E-2</v>
      </c>
      <c r="CU7" s="8">
        <f t="shared" si="11"/>
        <v>1.7789351851851851E-2</v>
      </c>
      <c r="CV7" s="8">
        <f>IF(COUNT($CG7:CH7)&gt;0,SMALL($CG7:CH7,1),$CU7)</f>
        <v>1.7789351851851851E-2</v>
      </c>
      <c r="CW7" s="8">
        <f>IF(COUNT($CG7:CI7)&gt;0,SMALL($CG7:CI7,1),$CU7)</f>
        <v>1.7789351851851851E-2</v>
      </c>
      <c r="CX7" s="8">
        <f>IF(COUNT($CG7:CJ7)&gt;0,SMALL($CG7:CJ7,1),$CU7)</f>
        <v>1.7789351851851851E-2</v>
      </c>
      <c r="CY7" s="8">
        <f>IF(COUNT($CG7:CK7)&gt;0,SMALL($CG7:CK7,1),$CU7)</f>
        <v>1.7789351851851851E-2</v>
      </c>
      <c r="DA7" s="8">
        <f t="shared" si="12"/>
        <v>1.7014004629629629E-2</v>
      </c>
      <c r="DB7" s="8">
        <f t="shared" si="13"/>
        <v>1.0590393518518518E-2</v>
      </c>
      <c r="DC7" s="1">
        <f t="shared" si="33"/>
        <v>5</v>
      </c>
      <c r="DD7" s="8">
        <f t="shared" si="14"/>
        <v>1.1574074074074074E-7</v>
      </c>
      <c r="DE7" s="1" t="str">
        <f t="shared" si="15"/>
        <v>Anthony Joy</v>
      </c>
      <c r="DG7" s="13">
        <f t="shared" si="16"/>
        <v>2.2430052334943638E-2</v>
      </c>
      <c r="DH7" s="13">
        <f>SMALL($DT7:DU7,1)/(60*60*24)</f>
        <v>2.2430052334943638E-2</v>
      </c>
      <c r="DI7" s="13">
        <f>SMALL($DT7:DV7,1)/(60*60*24)</f>
        <v>2.2430052334943638E-2</v>
      </c>
      <c r="DJ7" s="13">
        <f>SMALL($DT7:DW7,1)/(60*60*24)</f>
        <v>2.2430052334943638E-2</v>
      </c>
      <c r="DK7" s="13">
        <f>SMALL($DT7:DX7,1)/(60*60*24)</f>
        <v>2.2430052334943638E-2</v>
      </c>
      <c r="DL7" s="13">
        <f>SMALL($DT7:DY7,1)/(60*60*24)</f>
        <v>2.2430052334943638E-2</v>
      </c>
      <c r="DM7" s="34">
        <f t="shared" si="17"/>
        <v>1.7237744042492103E-2</v>
      </c>
      <c r="DN7" s="13">
        <f>SMALL($DZ7:EA7,1)/(60*60*24)</f>
        <v>1.7237744042492103E-2</v>
      </c>
      <c r="DO7" s="42">
        <f>SMALL($EB7:EB7,1)/(60*60*24)</f>
        <v>0.11572916666666666</v>
      </c>
      <c r="DP7" s="42">
        <f>SMALL($EB7:EC7,1)/(60*60*24)</f>
        <v>0.11572916666666666</v>
      </c>
      <c r="DQ7" s="42">
        <f>SMALL($EB7:ED7,1)/(60*60*24)</f>
        <v>0.11572916666666666</v>
      </c>
      <c r="DR7" s="42">
        <f>SMALL($EB7:EE7,1)/(60*60*24)</f>
        <v>0.11572916666666666</v>
      </c>
      <c r="DT7" s="6">
        <f t="shared" si="18"/>
        <v>1937.9565217391303</v>
      </c>
      <c r="DU7" s="1">
        <f t="shared" si="19"/>
        <v>9999</v>
      </c>
      <c r="DV7" s="1">
        <f t="shared" si="19"/>
        <v>9999</v>
      </c>
      <c r="DW7" s="1">
        <f t="shared" si="19"/>
        <v>9999</v>
      </c>
      <c r="DX7" s="1">
        <f t="shared" si="19"/>
        <v>9999</v>
      </c>
      <c r="DY7" s="1">
        <f t="shared" si="19"/>
        <v>9999</v>
      </c>
      <c r="DZ7" s="6">
        <f t="shared" si="20"/>
        <v>1489.3410852713178</v>
      </c>
      <c r="EA7" s="1">
        <f t="shared" si="21"/>
        <v>9999</v>
      </c>
      <c r="EB7" s="43">
        <f t="shared" si="22"/>
        <v>9999</v>
      </c>
      <c r="EC7" s="1">
        <f t="shared" si="23"/>
        <v>9999</v>
      </c>
      <c r="ED7" s="1">
        <f t="shared" si="23"/>
        <v>9999</v>
      </c>
      <c r="EE7" s="1">
        <f t="shared" si="23"/>
        <v>9999</v>
      </c>
      <c r="EG7" s="8"/>
      <c r="EH7" s="8"/>
      <c r="EI7" s="8"/>
    </row>
    <row r="8" spans="1:139" x14ac:dyDescent="0.25">
      <c r="A8" s="1" t="s">
        <v>9</v>
      </c>
      <c r="B8" s="54">
        <v>1.6516203703703703E-2</v>
      </c>
      <c r="C8" s="45">
        <v>42339</v>
      </c>
      <c r="D8" s="45"/>
      <c r="E8" s="13">
        <v>2.1747685185185186E-2</v>
      </c>
      <c r="L8" s="8">
        <v>3.15625E-2</v>
      </c>
      <c r="M8" s="8">
        <f t="shared" si="24"/>
        <v>2.1423447271842113E-2</v>
      </c>
      <c r="N8" s="6">
        <f t="shared" si="25"/>
        <v>1850.9858442871587</v>
      </c>
      <c r="O8" s="8">
        <f t="shared" si="26"/>
        <v>1.8055555555555554E-2</v>
      </c>
      <c r="P8" s="107">
        <v>10.8</v>
      </c>
      <c r="Q8" s="108">
        <f t="shared" si="27"/>
        <v>1.7361111111111112E-2</v>
      </c>
      <c r="R8" s="109">
        <f t="shared" si="28"/>
        <v>1500.0000000000002</v>
      </c>
      <c r="S8" s="129">
        <f>(50.124*P8)+1373.5</f>
        <v>1914.8391999999999</v>
      </c>
      <c r="T8" s="8">
        <f>IF(A8&lt;&gt;"",(MROUND(S$2-S8,15)/(60*60*24)),"")</f>
        <v>1.7361111111111112E-2</v>
      </c>
      <c r="U8" s="8">
        <f t="shared" si="29"/>
        <v>1.7361111111111112E-2</v>
      </c>
      <c r="V8" s="8">
        <f t="shared" si="30"/>
        <v>2.2185499960000004E-2</v>
      </c>
      <c r="W8" s="8">
        <f t="shared" si="0"/>
        <v>0</v>
      </c>
      <c r="X8" s="8">
        <f t="shared" si="1"/>
        <v>1.8055555555555554E-2</v>
      </c>
      <c r="Y8" s="8"/>
      <c r="Z8" s="8">
        <f>IF(A8&lt;&gt;"",IF(VLOOKUP(A8,Apr!A$4:F$211,6)&gt;0,VLOOKUP(A8,Apr!A$4:F$211,6),0),0)</f>
        <v>0</v>
      </c>
      <c r="AA8" s="8">
        <f>IF(A8&lt;&gt;"",IF(VLOOKUP(A8,May!A$3:F$209,6)&gt;0,VLOOKUP(A8,May!A$3:F$209,6),0),0)</f>
        <v>0</v>
      </c>
      <c r="AB8" s="8">
        <f>IF(A8&lt;&gt;"",IF(VLOOKUP(A8,Jun!A$3:F$209,6)&gt;0,VLOOKUP(A8,Jun!A$3:F$209,6),0),0)</f>
        <v>0</v>
      </c>
      <c r="AC8" s="8">
        <f>IF(A8&lt;&gt;"",IF(VLOOKUP(A8,Jul!A$3:F$206,6)&gt;0,VLOOKUP(A8,Jul!A$3:F$206,6),0),0)</f>
        <v>0</v>
      </c>
      <c r="AD8" s="8">
        <f>IF(A8&lt;&gt;"",IF(VLOOKUP(A8,Aug!A$3:F$206,6)&gt;0,VLOOKUP(A8,Aug!A$3:F$206,6),0),0)</f>
        <v>2.2185499960000004E-2</v>
      </c>
      <c r="AE8" s="8">
        <f>IF(A8&lt;&gt;"",IF(VLOOKUP(A8,Sep!A$3:F$206,6)&gt;0,VLOOKUP(A8,Sep!A$3:F$206,6),0),0)</f>
        <v>0</v>
      </c>
      <c r="AF8" s="6">
        <f t="shared" si="31"/>
        <v>1473.1029644651167</v>
      </c>
      <c r="AG8" s="8">
        <f t="shared" si="2"/>
        <v>1.0763888888888891E-2</v>
      </c>
      <c r="AH8" s="8">
        <f>IF(A8&lt;&gt;"",IF(VLOOKUP(A8,Oct!A$3:F$206,6)&gt;0,VLOOKUP(A8,Oct!A$3:F$206,6),0),0)</f>
        <v>0</v>
      </c>
      <c r="AI8" s="8">
        <f>IF(A8&lt;&gt;"",IF(VLOOKUP(A8,Nov!A$3:F$207,6)&gt;0,VLOOKUP(A8,Nov!A$3:F$207,6),0),0)</f>
        <v>0</v>
      </c>
      <c r="AJ8" s="8">
        <f>IF(A8&lt;&gt;"",IF(VLOOKUP(A8,Dec!A$3:F$207,6)&gt;0,VLOOKUP(A8,Dec!A$3:F$207,6),0),0)</f>
        <v>0</v>
      </c>
      <c r="AK8" s="8">
        <f>IF(A8&lt;&gt;"",IF(VLOOKUP(A8,Jan!A$3:F$207,6)&gt;0,VLOOKUP(A8,Jan!A$3:F$207,6),0),0)</f>
        <v>0</v>
      </c>
      <c r="AL8" s="8">
        <f>IF(A8&lt;&gt;"",IF(VLOOKUP(A8,Feb!A$3:F$207,6)&gt;0,VLOOKUP(A8,Feb!A$3:F$207,6),0),0)</f>
        <v>0</v>
      </c>
      <c r="AM8" s="8">
        <f>IF(A8&lt;&gt;"",IF(VLOOKUP(A8,Mar!A$3:F$207,6)&gt;0,VLOOKUP(A8,Mar!A$3:F$207,6),0),0)</f>
        <v>0</v>
      </c>
      <c r="AO8" s="8">
        <f>LARGE($BM8:BN8,1)</f>
        <v>1.7361111111111112E-2</v>
      </c>
      <c r="AP8" s="8">
        <f>LARGE($BM8:BO8,1)</f>
        <v>1.7361111111111112E-2</v>
      </c>
      <c r="AQ8" s="8">
        <f>LARGE($BM8:BP8,1)</f>
        <v>1.7361111111111112E-2</v>
      </c>
      <c r="AR8" s="8">
        <f>LARGE($BM8:BQ8,1)</f>
        <v>1.7361111111111112E-2</v>
      </c>
      <c r="AS8" s="8">
        <f>LARGE($BM8:BR8,1)</f>
        <v>1.7361111111111112E-2</v>
      </c>
      <c r="AT8" s="8">
        <f>LARGE($BS8:BT8,1)</f>
        <v>1.0763888888888891E-2</v>
      </c>
      <c r="AU8" s="8">
        <f>LARGE($BS8:BU8,1)</f>
        <v>1.0763888888888891E-2</v>
      </c>
      <c r="AV8" s="8">
        <f>LARGE($BS8:BV8,1)</f>
        <v>1.0763888888888891E-2</v>
      </c>
      <c r="AW8" s="8">
        <f>LARGE($BS8:BW8,1)</f>
        <v>1.0763888888888891E-2</v>
      </c>
      <c r="AX8" s="8">
        <f>LARGE($BS8:BX8,1)</f>
        <v>1.0763888888888891E-2</v>
      </c>
      <c r="BA8" s="6">
        <f t="shared" si="3"/>
        <v>0</v>
      </c>
      <c r="BB8" s="6">
        <f t="shared" si="3"/>
        <v>0</v>
      </c>
      <c r="BC8" s="6">
        <f t="shared" si="3"/>
        <v>0</v>
      </c>
      <c r="BD8" s="6">
        <f t="shared" si="3"/>
        <v>0</v>
      </c>
      <c r="BE8" s="6">
        <f t="shared" si="3"/>
        <v>1916.8271965440001</v>
      </c>
      <c r="BF8" s="6">
        <f t="shared" si="3"/>
        <v>0</v>
      </c>
      <c r="BG8" s="6">
        <f t="shared" si="4"/>
        <v>0</v>
      </c>
      <c r="BH8" s="6">
        <f t="shared" si="4"/>
        <v>0</v>
      </c>
      <c r="BI8" s="6">
        <f t="shared" si="4"/>
        <v>0</v>
      </c>
      <c r="BJ8" s="6">
        <f t="shared" si="4"/>
        <v>0</v>
      </c>
      <c r="BK8" s="6">
        <f t="shared" si="4"/>
        <v>0</v>
      </c>
      <c r="BM8" s="8">
        <f t="shared" si="32"/>
        <v>1.7361111111111112E-2</v>
      </c>
      <c r="BN8" s="8">
        <f t="shared" si="5"/>
        <v>0</v>
      </c>
      <c r="BO8" s="8">
        <f t="shared" si="5"/>
        <v>0</v>
      </c>
      <c r="BP8" s="8">
        <f t="shared" si="5"/>
        <v>0</v>
      </c>
      <c r="BQ8" s="8">
        <f t="shared" si="5"/>
        <v>0</v>
      </c>
      <c r="BR8" s="8">
        <f t="shared" si="5"/>
        <v>1.7361111111111112E-2</v>
      </c>
      <c r="BS8" s="8">
        <f t="shared" si="6"/>
        <v>1.0763888888888891E-2</v>
      </c>
      <c r="BT8" s="8">
        <f t="shared" si="7"/>
        <v>0</v>
      </c>
      <c r="BU8" s="8">
        <f t="shared" si="7"/>
        <v>0</v>
      </c>
      <c r="BV8" s="8">
        <f t="shared" si="7"/>
        <v>0</v>
      </c>
      <c r="BW8" s="8">
        <f t="shared" si="7"/>
        <v>0</v>
      </c>
      <c r="BX8" s="8">
        <f t="shared" si="7"/>
        <v>0</v>
      </c>
      <c r="CA8" s="8" t="str">
        <f t="shared" si="8"/>
        <v/>
      </c>
      <c r="CB8" s="8" t="str">
        <f t="shared" si="8"/>
        <v/>
      </c>
      <c r="CC8" s="8" t="str">
        <f t="shared" si="8"/>
        <v/>
      </c>
      <c r="CD8" s="8" t="str">
        <f t="shared" si="8"/>
        <v/>
      </c>
      <c r="CE8" s="8">
        <f t="shared" si="8"/>
        <v>2.2185499960000004E-2</v>
      </c>
      <c r="CF8" s="8" t="str">
        <f t="shared" si="8"/>
        <v/>
      </c>
      <c r="CG8" s="8" t="str">
        <f t="shared" si="9"/>
        <v/>
      </c>
      <c r="CH8" s="8" t="str">
        <f t="shared" si="9"/>
        <v/>
      </c>
      <c r="CI8" s="8" t="str">
        <f t="shared" si="9"/>
        <v/>
      </c>
      <c r="CJ8" s="8" t="str">
        <f t="shared" si="9"/>
        <v/>
      </c>
      <c r="CK8" s="8" t="str">
        <f t="shared" si="9"/>
        <v/>
      </c>
      <c r="CL8" s="8" t="str">
        <f t="shared" si="9"/>
        <v/>
      </c>
      <c r="CN8" s="13">
        <v>2.1747685185185186E-2</v>
      </c>
      <c r="CO8" s="8">
        <f t="shared" si="10"/>
        <v>2.1747685185185186E-2</v>
      </c>
      <c r="CP8" s="8">
        <f>IF(COUNT($CA8:CB8)&gt;0,SMALL($CA8:CB8,1),$CN8)</f>
        <v>2.1747685185185186E-2</v>
      </c>
      <c r="CQ8" s="8">
        <f>IF(COUNT($CA8:CC8)&gt;0,SMALL($CA8:CC8,1),$CN8)</f>
        <v>2.1747685185185186E-2</v>
      </c>
      <c r="CR8" s="8">
        <f>IF(COUNT($CA8:CD8)&gt;0,SMALL($CA8:CD8,1),$CN8)</f>
        <v>2.1747685185185186E-2</v>
      </c>
      <c r="CS8" s="8">
        <f>IF(COUNT($CA8:CE8)&gt;0,SMALL($CA8:CE8,1),$CN8)</f>
        <v>2.2185499960000004E-2</v>
      </c>
      <c r="CT8" s="54">
        <v>1.6516203703703703E-2</v>
      </c>
      <c r="CU8" s="8">
        <f t="shared" si="11"/>
        <v>1.6516203703703703E-2</v>
      </c>
      <c r="CV8" s="8">
        <f>IF(COUNT($CG8:CH8)&gt;0,SMALL($CG8:CH8,1),$CU8)</f>
        <v>1.6516203703703703E-2</v>
      </c>
      <c r="CW8" s="8">
        <f>IF(COUNT($CG8:CI8)&gt;0,SMALL($CG8:CI8,1),$CU8)</f>
        <v>1.6516203703703703E-2</v>
      </c>
      <c r="CX8" s="8">
        <f>IF(COUNT($CG8:CJ8)&gt;0,SMALL($CG8:CJ8,1),$CU8)</f>
        <v>1.6516203703703703E-2</v>
      </c>
      <c r="CY8" s="8">
        <f>IF(COUNT($CG8:CK8)&gt;0,SMALL($CG8:CK8,1),$CU8)</f>
        <v>1.6516203703703703E-2</v>
      </c>
      <c r="DA8" s="8">
        <f t="shared" si="12"/>
        <v>1.7361250000000002E-2</v>
      </c>
      <c r="DB8" s="8">
        <f t="shared" si="13"/>
        <v>1.0764027777777779E-2</v>
      </c>
      <c r="DC8" s="1">
        <f t="shared" si="33"/>
        <v>6</v>
      </c>
      <c r="DD8" s="8">
        <f t="shared" si="14"/>
        <v>1.3888888888888888E-7</v>
      </c>
      <c r="DE8" s="1" t="str">
        <f t="shared" si="15"/>
        <v>Barbara Holmes</v>
      </c>
      <c r="DG8" s="13">
        <f t="shared" si="16"/>
        <v>2.1423447271842113E-2</v>
      </c>
      <c r="DH8" s="13">
        <f>SMALL($DT8:DU8,1)/(60*60*24)</f>
        <v>2.1423447271842113E-2</v>
      </c>
      <c r="DI8" s="13">
        <f>SMALL($DT8:DV8,1)/(60*60*24)</f>
        <v>2.1423447271842113E-2</v>
      </c>
      <c r="DJ8" s="13">
        <f>SMALL($DT8:DW8,1)/(60*60*24)</f>
        <v>2.1423447271842113E-2</v>
      </c>
      <c r="DK8" s="13">
        <f>SMALL($DT8:DX8,1)/(60*60*24)</f>
        <v>2.1423447271842113E-2</v>
      </c>
      <c r="DL8" s="13">
        <f>SMALL($DT8:DY8,1)/(60*60*24)</f>
        <v>2.1423447271842113E-2</v>
      </c>
      <c r="DM8" s="34">
        <f t="shared" si="17"/>
        <v>1.704980282945737E-2</v>
      </c>
      <c r="DN8" s="13">
        <f>SMALL($DZ8:EA8,1)/(60*60*24)</f>
        <v>1.704980282945737E-2</v>
      </c>
      <c r="DO8" s="42">
        <f>SMALL($EB8:EB8,1)/(60*60*24)</f>
        <v>0.11572916666666666</v>
      </c>
      <c r="DP8" s="42">
        <f>SMALL($EB8:EC8,1)/(60*60*24)</f>
        <v>0.11572916666666666</v>
      </c>
      <c r="DQ8" s="42">
        <f>SMALL($EB8:ED8,1)/(60*60*24)</f>
        <v>0.11572916666666666</v>
      </c>
      <c r="DR8" s="42">
        <f>SMALL($EB8:EE8,1)/(60*60*24)</f>
        <v>0.11572916666666666</v>
      </c>
      <c r="DT8" s="6">
        <f t="shared" si="18"/>
        <v>1850.9858442871587</v>
      </c>
      <c r="DU8" s="1">
        <f t="shared" si="19"/>
        <v>9999</v>
      </c>
      <c r="DV8" s="1">
        <f t="shared" si="19"/>
        <v>9999</v>
      </c>
      <c r="DW8" s="1">
        <f t="shared" si="19"/>
        <v>9999</v>
      </c>
      <c r="DX8" s="1">
        <f t="shared" si="19"/>
        <v>9999</v>
      </c>
      <c r="DY8" s="1">
        <f t="shared" si="19"/>
        <v>1916.8271965440001</v>
      </c>
      <c r="DZ8" s="6">
        <f t="shared" si="20"/>
        <v>1473.1029644651167</v>
      </c>
      <c r="EA8" s="1">
        <f t="shared" si="21"/>
        <v>9999</v>
      </c>
      <c r="EB8" s="43">
        <f t="shared" si="22"/>
        <v>9999</v>
      </c>
      <c r="EC8" s="1">
        <f t="shared" si="23"/>
        <v>9999</v>
      </c>
      <c r="ED8" s="1">
        <f t="shared" si="23"/>
        <v>9999</v>
      </c>
      <c r="EE8" s="1">
        <f t="shared" si="23"/>
        <v>9999</v>
      </c>
      <c r="EG8" s="8"/>
      <c r="EH8" s="8"/>
      <c r="EI8" s="8"/>
    </row>
    <row r="9" spans="1:139" x14ac:dyDescent="0.25">
      <c r="A9" s="1" t="s">
        <v>147</v>
      </c>
      <c r="B9" s="54">
        <v>2.0046296296296295E-2</v>
      </c>
      <c r="C9" s="45">
        <v>44958</v>
      </c>
      <c r="D9" s="45"/>
      <c r="E9" s="13">
        <v>2.3310185185185187E-2</v>
      </c>
      <c r="F9" s="11">
        <v>45047</v>
      </c>
      <c r="H9" s="35">
        <v>2.0046296296296298E-2</v>
      </c>
      <c r="I9" s="35">
        <v>2.4687499999999998E-2</v>
      </c>
      <c r="K9" s="8">
        <v>1.7164351851851851E-2</v>
      </c>
      <c r="L9" s="8">
        <v>3.6261574074074078E-2</v>
      </c>
      <c r="M9" s="8">
        <f t="shared" si="24"/>
        <v>2.4008016255805641E-2</v>
      </c>
      <c r="N9" s="6">
        <f t="shared" si="25"/>
        <v>2074.2926045016075</v>
      </c>
      <c r="O9" s="8">
        <f t="shared" si="26"/>
        <v>1.545138888888889E-2</v>
      </c>
      <c r="P9" s="107">
        <v>14</v>
      </c>
      <c r="Q9" s="108">
        <f t="shared" si="27"/>
        <v>1.6145833333333335E-2</v>
      </c>
      <c r="R9" s="109">
        <f t="shared" si="28"/>
        <v>1395.0000000000002</v>
      </c>
      <c r="S9" s="129">
        <f>(50.124*P9)+1373.5</f>
        <v>2075.2359999999999</v>
      </c>
      <c r="T9" s="8">
        <f>IF(A9&lt;&gt;"",(MROUND(S$2-S9,15)/(60*60*24)),"")</f>
        <v>1.545138888888889E-2</v>
      </c>
      <c r="U9" s="8">
        <f t="shared" si="29"/>
        <v>1.545138888888889E-2</v>
      </c>
      <c r="V9" s="8">
        <f t="shared" si="30"/>
        <v>2.2451703653703706E-2</v>
      </c>
      <c r="W9" s="8">
        <f t="shared" si="0"/>
        <v>2.0136888838888891E-2</v>
      </c>
      <c r="X9" s="8">
        <f t="shared" si="1"/>
        <v>1.545138888888889E-2</v>
      </c>
      <c r="Y9" s="8"/>
      <c r="Z9" s="8">
        <f>IF(A9&lt;&gt;"",IF(VLOOKUP(A9,Apr!A$4:F$211,6)&gt;0,VLOOKUP(A9,Apr!A$4:F$211,6),0),0)</f>
        <v>2.462962962962963E-2</v>
      </c>
      <c r="AA9" s="8">
        <f>IF(A9&lt;&gt;"",IF(VLOOKUP(A9,May!A$3:F$209,6)&gt;0,VLOOKUP(A9,May!A$3:F$209,6),0),0)</f>
        <v>2.3310185185185187E-2</v>
      </c>
      <c r="AB9" s="8">
        <f>IF(A9&lt;&gt;"",IF(VLOOKUP(A9,Jun!A$3:F$209,6)&gt;0,VLOOKUP(A9,Jun!A$3:F$209,6),0),0)</f>
        <v>2.3553240740740736E-2</v>
      </c>
      <c r="AC9" s="8">
        <f>IF(A9&lt;&gt;"",IF(VLOOKUP(A9,Jul!A$3:F$206,6)&gt;0,VLOOKUP(A9,Jul!A$3:F$206,6),0),0)</f>
        <v>2.4293981481481482E-2</v>
      </c>
      <c r="AD9" s="8">
        <f>IF(A9&lt;&gt;"",IF(VLOOKUP(A9,Aug!A$3:F$206,6)&gt;0,VLOOKUP(A9,Aug!A$3:F$206,6),0),0)</f>
        <v>2.2544296246296294E-2</v>
      </c>
      <c r="AE9" s="8">
        <f>IF(A9&lt;&gt;"",IF(VLOOKUP(A9,Sep!A$3:F$206,6)&gt;0,VLOOKUP(A9,Sep!A$3:F$206,6),0),0)</f>
        <v>2.2451703653703706E-2</v>
      </c>
      <c r="AF9" s="6">
        <f t="shared" si="31"/>
        <v>1490.7787189468061</v>
      </c>
      <c r="AG9" s="8">
        <f t="shared" si="2"/>
        <v>1.0590277777777777E-2</v>
      </c>
      <c r="AH9" s="8">
        <f>IF(A9&lt;&gt;"",IF(VLOOKUP(A9,Oct!A$3:F$206,6)&gt;0,VLOOKUP(A9,Oct!A$3:F$206,6),0),0)</f>
        <v>0</v>
      </c>
      <c r="AI9" s="8">
        <f>IF(A9&lt;&gt;"",IF(VLOOKUP(A9,Nov!A$3:F$207,6)&gt;0,VLOOKUP(A9,Nov!A$3:F$207,6),0),0)</f>
        <v>2.0136888838888891E-2</v>
      </c>
      <c r="AJ9" s="8">
        <f>IF(A9&lt;&gt;"",IF(VLOOKUP(A9,Dec!A$3:F$207,6)&gt;0,VLOOKUP(A9,Dec!A$3:F$207,6),0),0)</f>
        <v>0</v>
      </c>
      <c r="AK9" s="8">
        <f>IF(A9&lt;&gt;"",IF(VLOOKUP(A9,Jan!A$3:F$207,6)&gt;0,VLOOKUP(A9,Jan!A$3:F$207,6),0),0)</f>
        <v>0</v>
      </c>
      <c r="AL9" s="8">
        <f>IF(A9&lt;&gt;"",IF(VLOOKUP(A9,Feb!A$3:F$207,6)&gt;0,VLOOKUP(A9,Feb!A$3:F$207,6),0),0)</f>
        <v>0</v>
      </c>
      <c r="AM9" s="8">
        <f>IF(A9&lt;&gt;"",IF(VLOOKUP(A9,Mar!A$3:F$207,6)&gt;0,VLOOKUP(A9,Mar!A$3:F$207,6),0),0)</f>
        <v>0</v>
      </c>
      <c r="AO9" s="8">
        <f>LARGE($BM9:BN9,1)</f>
        <v>1.545138888888889E-2</v>
      </c>
      <c r="AP9" s="8">
        <f>LARGE($BM9:BO9,1)</f>
        <v>1.6145833333333335E-2</v>
      </c>
      <c r="AQ9" s="8">
        <f>LARGE($BM9:BP9,1)</f>
        <v>1.6145833333333335E-2</v>
      </c>
      <c r="AR9" s="8">
        <f>LARGE($BM9:BQ9,1)</f>
        <v>1.6145833333333335E-2</v>
      </c>
      <c r="AS9" s="8">
        <f>LARGE($BM9:BR9,1)</f>
        <v>1.6840277777777777E-2</v>
      </c>
      <c r="AT9" s="8">
        <f>LARGE($BS9:BT9,1)</f>
        <v>1.0590277777777777E-2</v>
      </c>
      <c r="AU9" s="8">
        <f>LARGE($BS9:BU9,1)</f>
        <v>1.0590277777777777E-2</v>
      </c>
      <c r="AV9" s="8">
        <f>LARGE($BS9:BV9,1)</f>
        <v>1.0590277777777777E-2</v>
      </c>
      <c r="AW9" s="8">
        <f>LARGE($BS9:BW9,1)</f>
        <v>1.0590277777777777E-2</v>
      </c>
      <c r="AX9" s="8">
        <f>LARGE($BS9:BX9,1)</f>
        <v>1.0590277777777777E-2</v>
      </c>
      <c r="BA9" s="6">
        <f t="shared" si="3"/>
        <v>2128</v>
      </c>
      <c r="BB9" s="6">
        <f t="shared" si="3"/>
        <v>2014</v>
      </c>
      <c r="BC9" s="6">
        <f t="shared" si="3"/>
        <v>2034.9999999999998</v>
      </c>
      <c r="BD9" s="6">
        <f t="shared" si="3"/>
        <v>2099</v>
      </c>
      <c r="BE9" s="6">
        <f t="shared" si="3"/>
        <v>1947.8271956799999</v>
      </c>
      <c r="BF9" s="6">
        <f t="shared" si="3"/>
        <v>1939.8271956800004</v>
      </c>
      <c r="BG9" s="6">
        <f t="shared" si="4"/>
        <v>0</v>
      </c>
      <c r="BH9" s="6">
        <f t="shared" si="4"/>
        <v>1739.8271956800004</v>
      </c>
      <c r="BI9" s="6">
        <f t="shared" si="4"/>
        <v>0</v>
      </c>
      <c r="BJ9" s="6">
        <f t="shared" si="4"/>
        <v>0</v>
      </c>
      <c r="BK9" s="6">
        <f t="shared" si="4"/>
        <v>0</v>
      </c>
      <c r="BM9" s="8">
        <f t="shared" si="32"/>
        <v>1.545138888888889E-2</v>
      </c>
      <c r="BN9" s="8">
        <f t="shared" si="5"/>
        <v>1.4756944444444444E-2</v>
      </c>
      <c r="BO9" s="8">
        <f t="shared" si="5"/>
        <v>1.6145833333333335E-2</v>
      </c>
      <c r="BP9" s="8">
        <f t="shared" si="5"/>
        <v>1.5972222222222221E-2</v>
      </c>
      <c r="BQ9" s="8">
        <f t="shared" si="5"/>
        <v>1.5104166666666667E-2</v>
      </c>
      <c r="BR9" s="8">
        <f t="shared" si="5"/>
        <v>1.6840277777777777E-2</v>
      </c>
      <c r="BS9" s="8">
        <f t="shared" si="6"/>
        <v>1.0590277777777777E-2</v>
      </c>
      <c r="BT9" s="8">
        <f t="shared" si="7"/>
        <v>0</v>
      </c>
      <c r="BU9" s="8">
        <f t="shared" si="7"/>
        <v>7.6388888888888886E-3</v>
      </c>
      <c r="BV9" s="8">
        <f t="shared" si="7"/>
        <v>0</v>
      </c>
      <c r="BW9" s="8">
        <f t="shared" si="7"/>
        <v>0</v>
      </c>
      <c r="BX9" s="8">
        <f t="shared" si="7"/>
        <v>0</v>
      </c>
      <c r="CA9" s="8">
        <f t="shared" si="8"/>
        <v>2.462962962962963E-2</v>
      </c>
      <c r="CB9" s="8">
        <f t="shared" si="8"/>
        <v>2.3310185185185187E-2</v>
      </c>
      <c r="CC9" s="8">
        <f t="shared" si="8"/>
        <v>2.3553240740740736E-2</v>
      </c>
      <c r="CD9" s="8">
        <f t="shared" si="8"/>
        <v>2.4293981481481482E-2</v>
      </c>
      <c r="CE9" s="8">
        <f t="shared" si="8"/>
        <v>2.2544296246296294E-2</v>
      </c>
      <c r="CF9" s="8">
        <f t="shared" si="8"/>
        <v>2.2451703653703706E-2</v>
      </c>
      <c r="CG9" s="8" t="str">
        <f t="shared" si="9"/>
        <v/>
      </c>
      <c r="CH9" s="8">
        <f t="shared" si="9"/>
        <v>2.0136888838888891E-2</v>
      </c>
      <c r="CI9" s="8" t="str">
        <f t="shared" si="9"/>
        <v/>
      </c>
      <c r="CJ9" s="8" t="str">
        <f t="shared" si="9"/>
        <v/>
      </c>
      <c r="CK9" s="8" t="str">
        <f t="shared" si="9"/>
        <v/>
      </c>
      <c r="CL9" s="8" t="str">
        <f t="shared" si="9"/>
        <v/>
      </c>
      <c r="CN9" s="13">
        <v>2.4687499999999998E-2</v>
      </c>
      <c r="CO9" s="8">
        <f t="shared" si="10"/>
        <v>2.462962962962963E-2</v>
      </c>
      <c r="CP9" s="8">
        <f>IF(COUNT($CA9:CB9)&gt;0,SMALL($CA9:CB9,1),$CN9)</f>
        <v>2.3310185185185187E-2</v>
      </c>
      <c r="CQ9" s="8">
        <f>IF(COUNT($CA9:CC9)&gt;0,SMALL($CA9:CC9,1),$CN9)</f>
        <v>2.3310185185185187E-2</v>
      </c>
      <c r="CR9" s="8">
        <f>IF(COUNT($CA9:CD9)&gt;0,SMALL($CA9:CD9,1),$CN9)</f>
        <v>2.3310185185185187E-2</v>
      </c>
      <c r="CS9" s="8">
        <f>IF(COUNT($CA9:CE9)&gt;0,SMALL($CA9:CE9,1),$CN9)</f>
        <v>2.2544296246296294E-2</v>
      </c>
      <c r="CT9" s="54">
        <v>2.0046296296296295E-2</v>
      </c>
      <c r="CU9" s="8">
        <f t="shared" si="11"/>
        <v>2.0046296296296295E-2</v>
      </c>
      <c r="CV9" s="8">
        <f>IF(COUNT($CG9:CH9)&gt;0,SMALL($CG9:CH9,1),$CU9)</f>
        <v>2.0136888838888891E-2</v>
      </c>
      <c r="CW9" s="8">
        <f>IF(COUNT($CG9:CI9)&gt;0,SMALL($CG9:CI9,1),$CU9)</f>
        <v>2.0136888838888891E-2</v>
      </c>
      <c r="CX9" s="8">
        <f>IF(COUNT($CG9:CJ9)&gt;0,SMALL($CG9:CJ9,1),$CU9)</f>
        <v>2.0136888838888891E-2</v>
      </c>
      <c r="CY9" s="8">
        <f>IF(COUNT($CG9:CK9)&gt;0,SMALL($CG9:CK9,1),$CU9)</f>
        <v>2.0136888838888891E-2</v>
      </c>
      <c r="DA9" s="8">
        <f t="shared" si="12"/>
        <v>1.6840439814814815E-2</v>
      </c>
      <c r="DB9" s="8">
        <f t="shared" si="13"/>
        <v>1.0590439814814813E-2</v>
      </c>
      <c r="DC9" s="1">
        <f t="shared" si="33"/>
        <v>7</v>
      </c>
      <c r="DD9" s="8">
        <f t="shared" si="14"/>
        <v>1.6203703703703703E-7</v>
      </c>
      <c r="DE9" s="1" t="str">
        <f t="shared" si="15"/>
        <v>Barry Broughton</v>
      </c>
      <c r="DG9" s="13">
        <f t="shared" si="16"/>
        <v>2.4008016255805641E-2</v>
      </c>
      <c r="DH9" s="13">
        <f>SMALL($DT9:DU9,1)/(60*60*24)</f>
        <v>2.4008016255805641E-2</v>
      </c>
      <c r="DI9" s="13">
        <f>SMALL($DT9:DV9,1)/(60*60*24)</f>
        <v>2.3310185185185184E-2</v>
      </c>
      <c r="DJ9" s="13">
        <f>SMALL($DT9:DW9,1)/(60*60*24)</f>
        <v>2.3310185185185184E-2</v>
      </c>
      <c r="DK9" s="13">
        <f>SMALL($DT9:DX9,1)/(60*60*24)</f>
        <v>2.3310185185185184E-2</v>
      </c>
      <c r="DL9" s="13">
        <f>SMALL($DT9:DY9,1)/(60*60*24)</f>
        <v>2.2544296246296294E-2</v>
      </c>
      <c r="DM9" s="34">
        <f t="shared" si="17"/>
        <v>1.7254383321143589E-2</v>
      </c>
      <c r="DN9" s="13">
        <f>SMALL($DZ9:EA9,1)/(60*60*24)</f>
        <v>1.7254383321143589E-2</v>
      </c>
      <c r="DO9" s="42">
        <f>SMALL($EB9:EB9,1)/(60*60*24)</f>
        <v>2.4135007707183766E-2</v>
      </c>
      <c r="DP9" s="42">
        <f>SMALL($EB9:EC9,1)/(60*60*24)</f>
        <v>2.4135007707183766E-2</v>
      </c>
      <c r="DQ9" s="42">
        <f>SMALL($EB9:ED9,1)/(60*60*24)</f>
        <v>2.4135007707183766E-2</v>
      </c>
      <c r="DR9" s="42">
        <f>SMALL($EB9:EE9,1)/(60*60*24)</f>
        <v>2.4135007707183766E-2</v>
      </c>
      <c r="DT9" s="6">
        <f t="shared" si="18"/>
        <v>2074.2926045016075</v>
      </c>
      <c r="DU9" s="1">
        <f t="shared" si="19"/>
        <v>2128</v>
      </c>
      <c r="DV9" s="1">
        <f t="shared" si="19"/>
        <v>2014</v>
      </c>
      <c r="DW9" s="1">
        <f t="shared" si="19"/>
        <v>2034.9999999999998</v>
      </c>
      <c r="DX9" s="1">
        <f t="shared" si="19"/>
        <v>2099</v>
      </c>
      <c r="DY9" s="1">
        <f t="shared" si="19"/>
        <v>1947.8271956799999</v>
      </c>
      <c r="DZ9" s="6">
        <f t="shared" si="20"/>
        <v>1490.7787189468061</v>
      </c>
      <c r="EA9" s="1">
        <f t="shared" si="21"/>
        <v>9999</v>
      </c>
      <c r="EB9" s="43">
        <f t="shared" si="22"/>
        <v>2085.2646659006773</v>
      </c>
      <c r="EC9" s="1">
        <f t="shared" si="23"/>
        <v>9999</v>
      </c>
      <c r="ED9" s="1">
        <f t="shared" si="23"/>
        <v>9999</v>
      </c>
      <c r="EE9" s="1">
        <f t="shared" si="23"/>
        <v>9999</v>
      </c>
    </row>
    <row r="10" spans="1:139" x14ac:dyDescent="0.25">
      <c r="A10" s="1" t="s">
        <v>180</v>
      </c>
      <c r="B10" s="54"/>
      <c r="C10" s="45"/>
      <c r="D10" s="45"/>
      <c r="E10" s="13"/>
      <c r="M10" s="8">
        <f t="shared" si="24"/>
        <v>2.92E-2</v>
      </c>
      <c r="N10" s="6">
        <f t="shared" si="25"/>
        <v>2522.88</v>
      </c>
      <c r="O10" s="8">
        <f t="shared" si="26"/>
        <v>1.0243055555555556E-2</v>
      </c>
      <c r="P10" s="107">
        <v>54</v>
      </c>
      <c r="Q10" s="108">
        <f t="shared" si="27"/>
        <v>1.0243055555555556E-2</v>
      </c>
      <c r="R10" s="109">
        <f t="shared" si="28"/>
        <v>885</v>
      </c>
      <c r="S10" s="129"/>
      <c r="T10" s="1"/>
      <c r="U10" s="8">
        <f t="shared" si="29"/>
        <v>1.0243055555555556E-2</v>
      </c>
      <c r="V10" s="8">
        <f t="shared" si="30"/>
        <v>0</v>
      </c>
      <c r="W10" s="8">
        <f t="shared" si="0"/>
        <v>0</v>
      </c>
      <c r="X10" s="8">
        <f t="shared" si="1"/>
        <v>1.0243055555555556E-2</v>
      </c>
      <c r="Y10" s="8"/>
      <c r="Z10" s="8">
        <f>IF(A10&lt;&gt;"",IF(VLOOKUP(A10,Apr!A$4:F$211,6)&gt;0,VLOOKUP(A10,Apr!A$4:F$211,6),0),0)</f>
        <v>0</v>
      </c>
      <c r="AA10" s="8">
        <f>IF(A10&lt;&gt;"",IF(VLOOKUP(A10,May!A$3:F$209,6)&gt;0,VLOOKUP(A10,May!A$3:F$209,6),0),0)</f>
        <v>0</v>
      </c>
      <c r="AB10" s="8">
        <f>IF(A10&lt;&gt;"",IF(VLOOKUP(A10,Jun!A$3:F$209,6)&gt;0,VLOOKUP(A10,Jun!A$3:F$209,6),0),0)</f>
        <v>0</v>
      </c>
      <c r="AC10" s="8">
        <f>IF(A10&lt;&gt;"",IF(VLOOKUP(A10,Jul!A$3:F$206,6)&gt;0,VLOOKUP(A10,Jul!A$3:F$206,6),0),0)</f>
        <v>0</v>
      </c>
      <c r="AD10" s="8">
        <f>IF(A10&lt;&gt;"",IF(VLOOKUP(A10,Aug!A$3:F$206,6)&gt;0,VLOOKUP(A10,Aug!A$3:F$206,6),0),0)</f>
        <v>0</v>
      </c>
      <c r="AE10" s="8">
        <f>IF(A10&lt;&gt;"",IF(VLOOKUP(A10,Sep!A$3:F$206,6)&gt;0,VLOOKUP(A10,Sep!A$3:F$206,6),0),0)</f>
        <v>0</v>
      </c>
      <c r="AF10" s="6">
        <f t="shared" si="31"/>
        <v>1938.8612670408986</v>
      </c>
      <c r="AG10" s="8">
        <f t="shared" si="2"/>
        <v>5.3819444444444453E-3</v>
      </c>
      <c r="AH10" s="8">
        <f>IF(A10&lt;&gt;"",IF(VLOOKUP(A10,Oct!A$3:F$206,6)&gt;0,VLOOKUP(A10,Oct!A$3:F$206,6),0),0)</f>
        <v>0</v>
      </c>
      <c r="AI10" s="8">
        <f>IF(A10&lt;&gt;"",IF(VLOOKUP(A10,Nov!A$3:F$207,6)&gt;0,VLOOKUP(A10,Nov!A$3:F$207,6),0),0)</f>
        <v>0</v>
      </c>
      <c r="AJ10" s="8">
        <f>IF(A10&lt;&gt;"",IF(VLOOKUP(A10,Dec!A$3:F$207,6)&gt;0,VLOOKUP(A10,Dec!A$3:F$207,6),0),0)</f>
        <v>0</v>
      </c>
      <c r="AK10" s="8">
        <f>IF(A10&lt;&gt;"",IF(VLOOKUP(A10,Jan!A$3:F$207,6)&gt;0,VLOOKUP(A10,Jan!A$3:F$207,6),0),0)</f>
        <v>0</v>
      </c>
      <c r="AL10" s="8">
        <f>IF(A10&lt;&gt;"",IF(VLOOKUP(A10,Feb!A$3:F$207,6)&gt;0,VLOOKUP(A10,Feb!A$3:F$207,6),0),0)</f>
        <v>0</v>
      </c>
      <c r="AM10" s="8">
        <f>IF(A10&lt;&gt;"",IF(VLOOKUP(A10,Mar!A$3:F$207,6)&gt;0,VLOOKUP(A10,Mar!A$3:F$207,6),0),0)</f>
        <v>0</v>
      </c>
      <c r="AO10" s="8">
        <f>LARGE($BM10:BN10,1)</f>
        <v>1.0243055555555556E-2</v>
      </c>
      <c r="AP10" s="8">
        <f>LARGE($BM10:BO10,1)</f>
        <v>1.0243055555555556E-2</v>
      </c>
      <c r="AQ10" s="8">
        <f>LARGE($BM10:BP10,1)</f>
        <v>1.0243055555555556E-2</v>
      </c>
      <c r="AR10" s="8">
        <f>LARGE($BM10:BQ10,1)</f>
        <v>1.0243055555555556E-2</v>
      </c>
      <c r="AS10" s="8">
        <f>LARGE($BM10:BR10,1)</f>
        <v>1.0243055555555556E-2</v>
      </c>
      <c r="AT10" s="8">
        <f>LARGE($BS10:BT10,1)</f>
        <v>5.3819444444444453E-3</v>
      </c>
      <c r="AU10" s="8">
        <f>LARGE($BS10:BU10,1)</f>
        <v>5.3819444444444453E-3</v>
      </c>
      <c r="AV10" s="8">
        <f>LARGE($BS10:BV10,1)</f>
        <v>5.3819444444444453E-3</v>
      </c>
      <c r="AW10" s="8">
        <f>LARGE($BS10:BW10,1)</f>
        <v>5.3819444444444453E-3</v>
      </c>
      <c r="AX10" s="8">
        <f>LARGE($BS10:BX10,1)</f>
        <v>5.3819444444444453E-3</v>
      </c>
      <c r="BA10" s="6">
        <f t="shared" si="3"/>
        <v>0</v>
      </c>
      <c r="BB10" s="6">
        <f t="shared" si="3"/>
        <v>0</v>
      </c>
      <c r="BC10" s="6">
        <f t="shared" si="3"/>
        <v>0</v>
      </c>
      <c r="BD10" s="6">
        <f t="shared" si="3"/>
        <v>0</v>
      </c>
      <c r="BE10" s="6">
        <f t="shared" si="3"/>
        <v>0</v>
      </c>
      <c r="BF10" s="6">
        <f t="shared" si="3"/>
        <v>0</v>
      </c>
      <c r="BG10" s="6">
        <f t="shared" si="4"/>
        <v>0</v>
      </c>
      <c r="BH10" s="6">
        <f t="shared" si="4"/>
        <v>0</v>
      </c>
      <c r="BI10" s="6">
        <f t="shared" si="4"/>
        <v>0</v>
      </c>
      <c r="BJ10" s="6">
        <f t="shared" si="4"/>
        <v>0</v>
      </c>
      <c r="BK10" s="6">
        <f t="shared" si="4"/>
        <v>0</v>
      </c>
      <c r="BM10" s="8">
        <f t="shared" si="32"/>
        <v>1.0243055555555556E-2</v>
      </c>
      <c r="BN10" s="8">
        <f t="shared" si="5"/>
        <v>0</v>
      </c>
      <c r="BO10" s="8">
        <f t="shared" si="5"/>
        <v>0</v>
      </c>
      <c r="BP10" s="8">
        <f t="shared" si="5"/>
        <v>0</v>
      </c>
      <c r="BQ10" s="8">
        <f t="shared" si="5"/>
        <v>0</v>
      </c>
      <c r="BR10" s="8">
        <f t="shared" si="5"/>
        <v>0</v>
      </c>
      <c r="BS10" s="8">
        <f t="shared" si="6"/>
        <v>5.3819444444444453E-3</v>
      </c>
      <c r="BT10" s="8">
        <f t="shared" si="7"/>
        <v>0</v>
      </c>
      <c r="BU10" s="8">
        <f t="shared" si="7"/>
        <v>0</v>
      </c>
      <c r="BV10" s="8">
        <f t="shared" si="7"/>
        <v>0</v>
      </c>
      <c r="BW10" s="8">
        <f t="shared" si="7"/>
        <v>0</v>
      </c>
      <c r="BX10" s="8">
        <f t="shared" si="7"/>
        <v>0</v>
      </c>
      <c r="CA10" s="8" t="str">
        <f t="shared" si="8"/>
        <v/>
      </c>
      <c r="CB10" s="8" t="str">
        <f t="shared" si="8"/>
        <v/>
      </c>
      <c r="CC10" s="8" t="str">
        <f t="shared" si="8"/>
        <v/>
      </c>
      <c r="CD10" s="8" t="str">
        <f t="shared" si="8"/>
        <v/>
      </c>
      <c r="CE10" s="8" t="str">
        <f t="shared" si="8"/>
        <v/>
      </c>
      <c r="CF10" s="8" t="str">
        <f t="shared" si="8"/>
        <v/>
      </c>
      <c r="CG10" s="8" t="str">
        <f t="shared" si="9"/>
        <v/>
      </c>
      <c r="CH10" s="8" t="str">
        <f t="shared" si="9"/>
        <v/>
      </c>
      <c r="CI10" s="8" t="str">
        <f t="shared" si="9"/>
        <v/>
      </c>
      <c r="CJ10" s="8" t="str">
        <f t="shared" si="9"/>
        <v/>
      </c>
      <c r="CK10" s="8" t="str">
        <f t="shared" si="9"/>
        <v/>
      </c>
      <c r="CL10" s="8" t="str">
        <f t="shared" si="9"/>
        <v/>
      </c>
      <c r="CN10" s="13"/>
      <c r="CO10" s="8">
        <f t="shared" si="10"/>
        <v>0</v>
      </c>
      <c r="CP10" s="8">
        <f>IF(COUNT($CA10:CB10)&gt;0,SMALL($CA10:CB10,1),$CN10)</f>
        <v>0</v>
      </c>
      <c r="CQ10" s="8">
        <f>IF(COUNT($CA10:CC10)&gt;0,SMALL($CA10:CC10,1),$CN10)</f>
        <v>0</v>
      </c>
      <c r="CR10" s="8">
        <f>IF(COUNT($CA10:CD10)&gt;0,SMALL($CA10:CD10,1),$CN10)</f>
        <v>0</v>
      </c>
      <c r="CS10" s="8">
        <f>IF(COUNT($CA10:CE10)&gt;0,SMALL($CA10:CE10,1),$CN10)</f>
        <v>0</v>
      </c>
      <c r="CT10" s="54">
        <v>0</v>
      </c>
      <c r="CU10" s="8">
        <f t="shared" si="11"/>
        <v>0</v>
      </c>
      <c r="CV10" s="8">
        <f>IF(COUNT($CG10:CH10)&gt;0,SMALL($CG10:CH10,1),$CU10)</f>
        <v>0</v>
      </c>
      <c r="CW10" s="8">
        <f>IF(COUNT($CG10:CI10)&gt;0,SMALL($CG10:CI10,1),$CU10)</f>
        <v>0</v>
      </c>
      <c r="CX10" s="8">
        <f>IF(COUNT($CG10:CJ10)&gt;0,SMALL($CG10:CJ10,1),$CU10)</f>
        <v>0</v>
      </c>
      <c r="CY10" s="8">
        <f>IF(COUNT($CG10:CK10)&gt;0,SMALL($CG10:CK10,1),$CU10)</f>
        <v>0</v>
      </c>
      <c r="DA10" s="8">
        <f t="shared" si="12"/>
        <v>1.024324074074074E-2</v>
      </c>
      <c r="DB10" s="8">
        <f t="shared" si="13"/>
        <v>5.3821296296296308E-3</v>
      </c>
      <c r="DC10" s="1">
        <f t="shared" si="33"/>
        <v>8</v>
      </c>
      <c r="DD10" s="8">
        <f t="shared" si="14"/>
        <v>1.8518518518518518E-7</v>
      </c>
      <c r="DE10" s="1" t="str">
        <f t="shared" si="15"/>
        <v>Bill Lock</v>
      </c>
      <c r="DG10" s="13">
        <f t="shared" si="16"/>
        <v>2.92E-2</v>
      </c>
      <c r="DH10" s="13">
        <f>SMALL($DT10:DU10,1)/(60*60*24)</f>
        <v>2.92E-2</v>
      </c>
      <c r="DI10" s="13">
        <f>SMALL($DT10:DV10,1)/(60*60*24)</f>
        <v>2.92E-2</v>
      </c>
      <c r="DJ10" s="13">
        <f>SMALL($DT10:DW10,1)/(60*60*24)</f>
        <v>2.92E-2</v>
      </c>
      <c r="DK10" s="13">
        <f>SMALL($DT10:DX10,1)/(60*60*24)</f>
        <v>2.92E-2</v>
      </c>
      <c r="DL10" s="13">
        <f>SMALL($DT10:DY10,1)/(60*60*24)</f>
        <v>2.92E-2</v>
      </c>
      <c r="DM10" s="34">
        <f t="shared" si="17"/>
        <v>2.2440523924084476E-2</v>
      </c>
      <c r="DN10" s="13">
        <f>SMALL($DZ10:EA10,1)/(60*60*24)</f>
        <v>2.2440523924084476E-2</v>
      </c>
      <c r="DO10" s="42">
        <f>SMALL($EB10:EB10,1)/(60*60*24)</f>
        <v>0.11572916666666666</v>
      </c>
      <c r="DP10" s="42">
        <f>SMALL($EB10:EC10,1)/(60*60*24)</f>
        <v>0.11572916666666666</v>
      </c>
      <c r="DQ10" s="42">
        <f>SMALL($EB10:ED10,1)/(60*60*24)</f>
        <v>0.11572916666666666</v>
      </c>
      <c r="DR10" s="42">
        <f>SMALL($EB10:EE10,1)/(60*60*24)</f>
        <v>0.11572916666666666</v>
      </c>
      <c r="DT10" s="6">
        <f t="shared" si="18"/>
        <v>2522.88</v>
      </c>
      <c r="DU10" s="1">
        <f t="shared" si="19"/>
        <v>9999</v>
      </c>
      <c r="DV10" s="1">
        <f t="shared" si="19"/>
        <v>9999</v>
      </c>
      <c r="DW10" s="1">
        <f t="shared" si="19"/>
        <v>9999</v>
      </c>
      <c r="DX10" s="1">
        <f t="shared" si="19"/>
        <v>9999</v>
      </c>
      <c r="DY10" s="1">
        <f t="shared" si="19"/>
        <v>9999</v>
      </c>
      <c r="DZ10" s="6">
        <f t="shared" si="20"/>
        <v>1938.8612670408986</v>
      </c>
      <c r="EA10" s="1">
        <f t="shared" si="21"/>
        <v>9999</v>
      </c>
      <c r="EB10" s="43">
        <f t="shared" si="22"/>
        <v>9999</v>
      </c>
      <c r="EC10" s="1">
        <f t="shared" si="23"/>
        <v>9999</v>
      </c>
      <c r="ED10" s="1">
        <f t="shared" si="23"/>
        <v>9999</v>
      </c>
      <c r="EE10" s="1">
        <f t="shared" si="23"/>
        <v>9999</v>
      </c>
      <c r="EG10" s="8"/>
      <c r="EH10" s="8"/>
      <c r="EI10" s="8"/>
    </row>
    <row r="11" spans="1:139" x14ac:dyDescent="0.25">
      <c r="A11" s="1" t="s">
        <v>8</v>
      </c>
      <c r="B11" s="54">
        <v>2.2118055555555557E-2</v>
      </c>
      <c r="C11" s="45">
        <v>42675</v>
      </c>
      <c r="D11" s="45"/>
      <c r="E11" s="13">
        <v>2.7152777777777779E-2</v>
      </c>
      <c r="F11" s="11">
        <v>43556</v>
      </c>
      <c r="K11" s="8">
        <v>2.1631944444444443E-2</v>
      </c>
      <c r="M11" s="8">
        <f t="shared" si="24"/>
        <v>3.0256899785637725E-2</v>
      </c>
      <c r="N11" s="6">
        <f t="shared" si="25"/>
        <v>2614.1961414790994</v>
      </c>
      <c r="O11" s="8">
        <f t="shared" si="26"/>
        <v>9.2013888888888892E-3</v>
      </c>
      <c r="P11" s="107">
        <v>26.2</v>
      </c>
      <c r="Q11" s="108">
        <f t="shared" si="27"/>
        <v>8.3333333333333332E-3</v>
      </c>
      <c r="R11" s="109">
        <f t="shared" si="28"/>
        <v>720</v>
      </c>
      <c r="S11" s="129">
        <f>(50.124*P11)+1373.5</f>
        <v>2686.7488000000003</v>
      </c>
      <c r="T11" s="8">
        <f>IF(A11&lt;&gt;"",(MROUND(S$2-S11,15)/(60*60*24)),"")</f>
        <v>8.3333333333333332E-3</v>
      </c>
      <c r="U11" s="8">
        <f t="shared" si="29"/>
        <v>8.3333333333333332E-3</v>
      </c>
      <c r="V11" s="8">
        <f t="shared" si="30"/>
        <v>0</v>
      </c>
      <c r="W11" s="8">
        <f t="shared" si="0"/>
        <v>0</v>
      </c>
      <c r="X11" s="8">
        <f t="shared" si="1"/>
        <v>9.2013888888888892E-3</v>
      </c>
      <c r="Y11" s="8"/>
      <c r="Z11" s="8">
        <f>IF(A11&lt;&gt;"",IF(VLOOKUP(A11,Apr!A$4:F$211,6)&gt;0,VLOOKUP(A11,Apr!A$4:F$211,6),0),0)</f>
        <v>0</v>
      </c>
      <c r="AA11" s="8">
        <f>IF(A11&lt;&gt;"",IF(VLOOKUP(A11,May!A$3:F$209,6)&gt;0,VLOOKUP(A11,May!A$3:F$209,6),0),0)</f>
        <v>0</v>
      </c>
      <c r="AB11" s="8">
        <f>IF(A11&lt;&gt;"",IF(VLOOKUP(A11,Jun!A$3:F$209,6)&gt;0,VLOOKUP(A11,Jun!A$3:F$209,6),0),0)</f>
        <v>0</v>
      </c>
      <c r="AC11" s="8">
        <f>IF(A11&lt;&gt;"",IF(VLOOKUP(A11,Jul!A$3:F$206,6)&gt;0,VLOOKUP(A11,Jul!A$3:F$206,6),0),0)</f>
        <v>0</v>
      </c>
      <c r="AD11" s="8">
        <f>IF(A11&lt;&gt;"",IF(VLOOKUP(A11,Aug!A$3:F$206,6)&gt;0,VLOOKUP(A11,Aug!A$3:F$206,6),0),0)</f>
        <v>0</v>
      </c>
      <c r="AE11" s="8">
        <f>IF(A11&lt;&gt;"",IF(VLOOKUP(A11,Sep!A$3:F$206,6)&gt;0,VLOOKUP(A11,Sep!A$3:F$206,6),0),0)</f>
        <v>0</v>
      </c>
      <c r="AF11" s="6">
        <f t="shared" si="31"/>
        <v>2009.0387347640767</v>
      </c>
      <c r="AG11" s="8">
        <f t="shared" si="2"/>
        <v>4.5138888888888893E-3</v>
      </c>
      <c r="AH11" s="8">
        <f>IF(A11&lt;&gt;"",IF(VLOOKUP(A11,Oct!A$3:F$206,6)&gt;0,VLOOKUP(A11,Oct!A$3:F$206,6),0),0)</f>
        <v>0</v>
      </c>
      <c r="AI11" s="8">
        <f>IF(A11&lt;&gt;"",IF(VLOOKUP(A11,Nov!A$3:F$207,6)&gt;0,VLOOKUP(A11,Nov!A$3:F$207,6),0),0)</f>
        <v>0</v>
      </c>
      <c r="AJ11" s="8">
        <f>IF(A11&lt;&gt;"",IF(VLOOKUP(A11,Dec!A$3:F$207,6)&gt;0,VLOOKUP(A11,Dec!A$3:F$207,6),0),0)</f>
        <v>0</v>
      </c>
      <c r="AK11" s="8">
        <f>IF(A11&lt;&gt;"",IF(VLOOKUP(A11,Jan!A$3:F$207,6)&gt;0,VLOOKUP(A11,Jan!A$3:F$207,6),0),0)</f>
        <v>0</v>
      </c>
      <c r="AL11" s="8">
        <f>IF(A11&lt;&gt;"",IF(VLOOKUP(A11,Feb!A$3:F$207,6)&gt;0,VLOOKUP(A11,Feb!A$3:F$207,6),0),0)</f>
        <v>0</v>
      </c>
      <c r="AM11" s="8">
        <f>IF(A11&lt;&gt;"",IF(VLOOKUP(A11,Mar!A$3:F$207,6)&gt;0,VLOOKUP(A11,Mar!A$3:F$207,6),0),0)</f>
        <v>0</v>
      </c>
      <c r="AO11" s="8">
        <f>LARGE($BM11:BN11,1)</f>
        <v>8.3333333333333332E-3</v>
      </c>
      <c r="AP11" s="8">
        <f>LARGE($BM11:BO11,1)</f>
        <v>8.3333333333333332E-3</v>
      </c>
      <c r="AQ11" s="8">
        <f>LARGE($BM11:BP11,1)</f>
        <v>8.3333333333333332E-3</v>
      </c>
      <c r="AR11" s="8">
        <f>LARGE($BM11:BQ11,1)</f>
        <v>8.3333333333333332E-3</v>
      </c>
      <c r="AS11" s="8">
        <f>LARGE($BM11:BR11,1)</f>
        <v>8.3333333333333332E-3</v>
      </c>
      <c r="AT11" s="8">
        <f>LARGE($BS11:BT11,1)</f>
        <v>4.5138888888888893E-3</v>
      </c>
      <c r="AU11" s="8">
        <f>LARGE($BS11:BU11,1)</f>
        <v>4.5138888888888893E-3</v>
      </c>
      <c r="AV11" s="8">
        <f>LARGE($BS11:BV11,1)</f>
        <v>4.5138888888888893E-3</v>
      </c>
      <c r="AW11" s="8">
        <f>LARGE($BS11:BW11,1)</f>
        <v>4.5138888888888893E-3</v>
      </c>
      <c r="AX11" s="8">
        <f>LARGE($BS11:BX11,1)</f>
        <v>4.5138888888888893E-3</v>
      </c>
      <c r="BA11" s="6">
        <f t="shared" si="3"/>
        <v>0</v>
      </c>
      <c r="BB11" s="6">
        <f t="shared" si="3"/>
        <v>0</v>
      </c>
      <c r="BC11" s="6">
        <f t="shared" si="3"/>
        <v>0</v>
      </c>
      <c r="BD11" s="6">
        <f t="shared" si="3"/>
        <v>0</v>
      </c>
      <c r="BE11" s="6">
        <f t="shared" si="3"/>
        <v>0</v>
      </c>
      <c r="BF11" s="6">
        <f t="shared" si="3"/>
        <v>0</v>
      </c>
      <c r="BG11" s="6">
        <f t="shared" si="4"/>
        <v>0</v>
      </c>
      <c r="BH11" s="6">
        <f t="shared" si="4"/>
        <v>0</v>
      </c>
      <c r="BI11" s="6">
        <f t="shared" si="4"/>
        <v>0</v>
      </c>
      <c r="BJ11" s="6">
        <f t="shared" si="4"/>
        <v>0</v>
      </c>
      <c r="BK11" s="6">
        <f t="shared" si="4"/>
        <v>0</v>
      </c>
      <c r="BM11" s="8">
        <f t="shared" si="32"/>
        <v>8.3333333333333332E-3</v>
      </c>
      <c r="BN11" s="8">
        <f t="shared" si="5"/>
        <v>0</v>
      </c>
      <c r="BO11" s="8">
        <f t="shared" si="5"/>
        <v>0</v>
      </c>
      <c r="BP11" s="8">
        <f t="shared" si="5"/>
        <v>0</v>
      </c>
      <c r="BQ11" s="8">
        <f t="shared" si="5"/>
        <v>0</v>
      </c>
      <c r="BR11" s="8">
        <f t="shared" si="5"/>
        <v>0</v>
      </c>
      <c r="BS11" s="8">
        <f t="shared" si="6"/>
        <v>4.5138888888888893E-3</v>
      </c>
      <c r="BT11" s="8">
        <f t="shared" si="7"/>
        <v>0</v>
      </c>
      <c r="BU11" s="8">
        <f t="shared" si="7"/>
        <v>0</v>
      </c>
      <c r="BV11" s="8">
        <f t="shared" si="7"/>
        <v>0</v>
      </c>
      <c r="BW11" s="8">
        <f t="shared" si="7"/>
        <v>0</v>
      </c>
      <c r="BX11" s="8">
        <f t="shared" si="7"/>
        <v>0</v>
      </c>
      <c r="CA11" s="8" t="str">
        <f t="shared" si="8"/>
        <v/>
      </c>
      <c r="CB11" s="8" t="str">
        <f t="shared" si="8"/>
        <v/>
      </c>
      <c r="CC11" s="8" t="str">
        <f t="shared" si="8"/>
        <v/>
      </c>
      <c r="CD11" s="8" t="str">
        <f t="shared" si="8"/>
        <v/>
      </c>
      <c r="CE11" s="8" t="str">
        <f t="shared" si="8"/>
        <v/>
      </c>
      <c r="CF11" s="8" t="str">
        <f t="shared" si="8"/>
        <v/>
      </c>
      <c r="CG11" s="8" t="str">
        <f t="shared" si="9"/>
        <v/>
      </c>
      <c r="CH11" s="8" t="str">
        <f t="shared" si="9"/>
        <v/>
      </c>
      <c r="CI11" s="8" t="str">
        <f t="shared" si="9"/>
        <v/>
      </c>
      <c r="CJ11" s="8" t="str">
        <f t="shared" si="9"/>
        <v/>
      </c>
      <c r="CK11" s="8" t="str">
        <f t="shared" si="9"/>
        <v/>
      </c>
      <c r="CL11" s="8" t="str">
        <f t="shared" si="9"/>
        <v/>
      </c>
      <c r="CN11" s="13">
        <v>2.7152777777777779E-2</v>
      </c>
      <c r="CO11" s="8">
        <f t="shared" si="10"/>
        <v>2.7152777777777779E-2</v>
      </c>
      <c r="CP11" s="8">
        <f>IF(COUNT($CA11:CB11)&gt;0,SMALL($CA11:CB11,1),$CN11)</f>
        <v>2.7152777777777779E-2</v>
      </c>
      <c r="CQ11" s="8">
        <f>IF(COUNT($CA11:CC11)&gt;0,SMALL($CA11:CC11,1),$CN11)</f>
        <v>2.7152777777777779E-2</v>
      </c>
      <c r="CR11" s="8">
        <f>IF(COUNT($CA11:CD11)&gt;0,SMALL($CA11:CD11,1),$CN11)</f>
        <v>2.7152777777777779E-2</v>
      </c>
      <c r="CS11" s="8">
        <f>IF(COUNT($CA11:CE11)&gt;0,SMALL($CA11:CE11,1),$CN11)</f>
        <v>2.7152777777777779E-2</v>
      </c>
      <c r="CT11" s="54">
        <v>2.2118055555555557E-2</v>
      </c>
      <c r="CU11" s="8">
        <f t="shared" si="11"/>
        <v>2.2118055555555557E-2</v>
      </c>
      <c r="CV11" s="8">
        <f>IF(COUNT($CG11:CH11)&gt;0,SMALL($CG11:CH11,1),$CU11)</f>
        <v>2.2118055555555557E-2</v>
      </c>
      <c r="CW11" s="8">
        <f>IF(COUNT($CG11:CI11)&gt;0,SMALL($CG11:CI11,1),$CU11)</f>
        <v>2.2118055555555557E-2</v>
      </c>
      <c r="CX11" s="8">
        <f>IF(COUNT($CG11:CJ11)&gt;0,SMALL($CG11:CJ11,1),$CU11)</f>
        <v>2.2118055555555557E-2</v>
      </c>
      <c r="CY11" s="8">
        <f>IF(COUNT($CG11:CK11)&gt;0,SMALL($CG11:CK11,1),$CU11)</f>
        <v>2.2118055555555557E-2</v>
      </c>
      <c r="DA11" s="8">
        <f t="shared" si="12"/>
        <v>8.3335416666666662E-3</v>
      </c>
      <c r="DB11" s="8">
        <f t="shared" si="13"/>
        <v>4.5140972222222223E-3</v>
      </c>
      <c r="DC11" s="1">
        <f t="shared" si="33"/>
        <v>9</v>
      </c>
      <c r="DD11" s="8">
        <f t="shared" si="14"/>
        <v>2.0833333333333333E-7</v>
      </c>
      <c r="DE11" s="1" t="str">
        <f t="shared" si="15"/>
        <v>Bob Clough</v>
      </c>
      <c r="DG11" s="13">
        <f t="shared" si="16"/>
        <v>3.0256899785637725E-2</v>
      </c>
      <c r="DH11" s="13">
        <f>SMALL($DT11:DU11,1)/(60*60*24)</f>
        <v>3.0256899785637725E-2</v>
      </c>
      <c r="DI11" s="13">
        <f>SMALL($DT11:DV11,1)/(60*60*24)</f>
        <v>3.0256899785637725E-2</v>
      </c>
      <c r="DJ11" s="13">
        <f>SMALL($DT11:DW11,1)/(60*60*24)</f>
        <v>3.0256899785637725E-2</v>
      </c>
      <c r="DK11" s="13">
        <f>SMALL($DT11:DX11,1)/(60*60*24)</f>
        <v>3.0256899785637725E-2</v>
      </c>
      <c r="DL11" s="13">
        <f>SMALL($DT11:DY11,1)/(60*60*24)</f>
        <v>3.0256899785637725E-2</v>
      </c>
      <c r="DM11" s="34">
        <f t="shared" si="17"/>
        <v>2.3252763133843481E-2</v>
      </c>
      <c r="DN11" s="13">
        <f>SMALL($DZ11:EA11,1)/(60*60*24)</f>
        <v>2.3252763133843481E-2</v>
      </c>
      <c r="DO11" s="42">
        <f>SMALL($EB11:EB11,1)/(60*60*24)</f>
        <v>0.11572916666666666</v>
      </c>
      <c r="DP11" s="42">
        <f>SMALL($EB11:EC11,1)/(60*60*24)</f>
        <v>0.11572916666666666</v>
      </c>
      <c r="DQ11" s="42">
        <f>SMALL($EB11:ED11,1)/(60*60*24)</f>
        <v>0.11572916666666666</v>
      </c>
      <c r="DR11" s="42">
        <f>SMALL($EB11:EE11,1)/(60*60*24)</f>
        <v>0.11572916666666666</v>
      </c>
      <c r="DT11" s="6">
        <f t="shared" si="18"/>
        <v>2614.1961414790994</v>
      </c>
      <c r="DU11" s="1">
        <f t="shared" si="19"/>
        <v>9999</v>
      </c>
      <c r="DV11" s="1">
        <f t="shared" si="19"/>
        <v>9999</v>
      </c>
      <c r="DW11" s="1">
        <f t="shared" si="19"/>
        <v>9999</v>
      </c>
      <c r="DX11" s="1">
        <f t="shared" si="19"/>
        <v>9999</v>
      </c>
      <c r="DY11" s="1">
        <f t="shared" si="19"/>
        <v>9999</v>
      </c>
      <c r="DZ11" s="6">
        <f t="shared" si="20"/>
        <v>2009.0387347640767</v>
      </c>
      <c r="EA11" s="1">
        <f t="shared" si="21"/>
        <v>9999</v>
      </c>
      <c r="EB11" s="43">
        <f t="shared" si="22"/>
        <v>9999</v>
      </c>
      <c r="EC11" s="1">
        <f t="shared" si="23"/>
        <v>9999</v>
      </c>
      <c r="ED11" s="1">
        <f t="shared" si="23"/>
        <v>9999</v>
      </c>
      <c r="EE11" s="1">
        <f t="shared" si="23"/>
        <v>9999</v>
      </c>
      <c r="EG11" s="8"/>
      <c r="EH11" s="8"/>
      <c r="EI11" s="8"/>
    </row>
    <row r="12" spans="1:139" x14ac:dyDescent="0.25">
      <c r="A12" s="1" t="s">
        <v>181</v>
      </c>
      <c r="B12" s="54"/>
      <c r="C12" s="45"/>
      <c r="D12" s="45"/>
      <c r="E12" s="13"/>
      <c r="M12" s="8">
        <f t="shared" si="24"/>
        <v>2.92E-2</v>
      </c>
      <c r="N12" s="6">
        <f t="shared" si="25"/>
        <v>2522.88</v>
      </c>
      <c r="O12" s="8">
        <f t="shared" si="26"/>
        <v>1.0243055555555556E-2</v>
      </c>
      <c r="P12" s="107"/>
      <c r="Q12" s="108">
        <f t="shared" si="27"/>
        <v>1.0243055555555556E-2</v>
      </c>
      <c r="R12" s="109">
        <f t="shared" si="28"/>
        <v>885</v>
      </c>
      <c r="S12" s="129"/>
      <c r="T12" s="1"/>
      <c r="U12" s="8">
        <f t="shared" si="29"/>
        <v>1.0243055555555556E-2</v>
      </c>
      <c r="V12" s="8">
        <f t="shared" si="30"/>
        <v>0</v>
      </c>
      <c r="W12" s="8">
        <f t="shared" si="0"/>
        <v>0</v>
      </c>
      <c r="X12" s="8">
        <f t="shared" si="1"/>
        <v>1.0243055555555556E-2</v>
      </c>
      <c r="Y12" s="8"/>
      <c r="Z12" s="8">
        <f>IF(A12&lt;&gt;"",IF(VLOOKUP(A12,Apr!A$4:F$211,6)&gt;0,VLOOKUP(A12,Apr!A$4:F$211,6),0),0)</f>
        <v>0</v>
      </c>
      <c r="AA12" s="8">
        <f>IF(A12&lt;&gt;"",IF(VLOOKUP(A12,May!A$3:F$209,6)&gt;0,VLOOKUP(A12,May!A$3:F$209,6),0),0)</f>
        <v>0</v>
      </c>
      <c r="AB12" s="8">
        <f>IF(A12&lt;&gt;"",IF(VLOOKUP(A12,Jun!A$3:F$209,6)&gt;0,VLOOKUP(A12,Jun!A$3:F$209,6),0),0)</f>
        <v>0</v>
      </c>
      <c r="AC12" s="8">
        <f>IF(A12&lt;&gt;"",IF(VLOOKUP(A12,Jul!A$3:F$206,6)&gt;0,VLOOKUP(A12,Jul!A$3:F$206,6),0),0)</f>
        <v>0</v>
      </c>
      <c r="AD12" s="8">
        <f>IF(A12&lt;&gt;"",IF(VLOOKUP(A12,Aug!A$3:F$206,6)&gt;0,VLOOKUP(A12,Aug!A$3:F$206,6),0),0)</f>
        <v>0</v>
      </c>
      <c r="AE12" s="8">
        <f>IF(A12&lt;&gt;"",IF(VLOOKUP(A12,Sep!A$3:F$206,6)&gt;0,VLOOKUP(A12,Sep!A$3:F$206,6),0),0)</f>
        <v>0</v>
      </c>
      <c r="AF12" s="6">
        <f t="shared" si="31"/>
        <v>1938.8612670408986</v>
      </c>
      <c r="AG12" s="8">
        <f t="shared" si="2"/>
        <v>5.3819444444444453E-3</v>
      </c>
      <c r="AH12" s="8">
        <f>IF(A12&lt;&gt;"",IF(VLOOKUP(A12,Oct!A$3:F$206,6)&gt;0,VLOOKUP(A12,Oct!A$3:F$206,6),0),0)</f>
        <v>0</v>
      </c>
      <c r="AI12" s="8">
        <f>IF(A12&lt;&gt;"",IF(VLOOKUP(A12,Nov!A$3:F$207,6)&gt;0,VLOOKUP(A12,Nov!A$3:F$207,6),0),0)</f>
        <v>0</v>
      </c>
      <c r="AJ12" s="8">
        <f>IF(A12&lt;&gt;"",IF(VLOOKUP(A12,Dec!A$3:F$207,6)&gt;0,VLOOKUP(A12,Dec!A$3:F$207,6),0),0)</f>
        <v>0</v>
      </c>
      <c r="AK12" s="8">
        <f>IF(A12&lt;&gt;"",IF(VLOOKUP(A12,Jan!A$3:F$207,6)&gt;0,VLOOKUP(A12,Jan!A$3:F$207,6),0),0)</f>
        <v>0</v>
      </c>
      <c r="AL12" s="8">
        <f>IF(A12&lt;&gt;"",IF(VLOOKUP(A12,Feb!A$3:F$207,6)&gt;0,VLOOKUP(A12,Feb!A$3:F$207,6),0),0)</f>
        <v>0</v>
      </c>
      <c r="AM12" s="8">
        <f>IF(A12&lt;&gt;"",IF(VLOOKUP(A12,Mar!A$3:F$207,6)&gt;0,VLOOKUP(A12,Mar!A$3:F$207,6),0),0)</f>
        <v>0</v>
      </c>
      <c r="AO12" s="8">
        <f>LARGE($BM12:BN12,1)</f>
        <v>1.0243055555555556E-2</v>
      </c>
      <c r="AP12" s="8">
        <f>LARGE($BM12:BO12,1)</f>
        <v>1.0243055555555556E-2</v>
      </c>
      <c r="AQ12" s="8">
        <f>LARGE($BM12:BP12,1)</f>
        <v>1.0243055555555556E-2</v>
      </c>
      <c r="AR12" s="8">
        <f>LARGE($BM12:BQ12,1)</f>
        <v>1.0243055555555556E-2</v>
      </c>
      <c r="AS12" s="8">
        <f>LARGE($BM12:BR12,1)</f>
        <v>1.0243055555555556E-2</v>
      </c>
      <c r="AT12" s="8">
        <f>LARGE($BS12:BT12,1)</f>
        <v>5.3819444444444453E-3</v>
      </c>
      <c r="AU12" s="8">
        <f>LARGE($BS12:BU12,1)</f>
        <v>5.3819444444444453E-3</v>
      </c>
      <c r="AV12" s="8">
        <f>LARGE($BS12:BV12,1)</f>
        <v>5.3819444444444453E-3</v>
      </c>
      <c r="AW12" s="8">
        <f>LARGE($BS12:BW12,1)</f>
        <v>5.3819444444444453E-3</v>
      </c>
      <c r="AX12" s="8">
        <f>LARGE($BS12:BX12,1)</f>
        <v>5.3819444444444453E-3</v>
      </c>
      <c r="BA12" s="6">
        <f t="shared" si="3"/>
        <v>0</v>
      </c>
      <c r="BB12" s="6">
        <f t="shared" si="3"/>
        <v>0</v>
      </c>
      <c r="BC12" s="6">
        <f t="shared" si="3"/>
        <v>0</v>
      </c>
      <c r="BD12" s="6">
        <f t="shared" si="3"/>
        <v>0</v>
      </c>
      <c r="BE12" s="6">
        <f t="shared" si="3"/>
        <v>0</v>
      </c>
      <c r="BF12" s="6">
        <f t="shared" si="3"/>
        <v>0</v>
      </c>
      <c r="BG12" s="6">
        <f t="shared" si="4"/>
        <v>0</v>
      </c>
      <c r="BH12" s="6">
        <f t="shared" si="4"/>
        <v>0</v>
      </c>
      <c r="BI12" s="6">
        <f t="shared" si="4"/>
        <v>0</v>
      </c>
      <c r="BJ12" s="6">
        <f t="shared" si="4"/>
        <v>0</v>
      </c>
      <c r="BK12" s="6">
        <f t="shared" si="4"/>
        <v>0</v>
      </c>
      <c r="BM12" s="8">
        <f t="shared" si="32"/>
        <v>1.0243055555555556E-2</v>
      </c>
      <c r="BN12" s="8">
        <f t="shared" si="5"/>
        <v>0</v>
      </c>
      <c r="BO12" s="8">
        <f t="shared" si="5"/>
        <v>0</v>
      </c>
      <c r="BP12" s="8">
        <f t="shared" si="5"/>
        <v>0</v>
      </c>
      <c r="BQ12" s="8">
        <f t="shared" si="5"/>
        <v>0</v>
      </c>
      <c r="BR12" s="8">
        <f t="shared" si="5"/>
        <v>0</v>
      </c>
      <c r="BS12" s="8">
        <f t="shared" si="6"/>
        <v>5.3819444444444453E-3</v>
      </c>
      <c r="BT12" s="8">
        <f t="shared" si="7"/>
        <v>0</v>
      </c>
      <c r="BU12" s="8">
        <f t="shared" si="7"/>
        <v>0</v>
      </c>
      <c r="BV12" s="8">
        <f t="shared" si="7"/>
        <v>0</v>
      </c>
      <c r="BW12" s="8">
        <f t="shared" si="7"/>
        <v>0</v>
      </c>
      <c r="BX12" s="8">
        <f t="shared" si="7"/>
        <v>0</v>
      </c>
      <c r="CA12" s="8" t="str">
        <f t="shared" si="8"/>
        <v/>
      </c>
      <c r="CB12" s="8" t="str">
        <f t="shared" si="8"/>
        <v/>
      </c>
      <c r="CC12" s="8" t="str">
        <f t="shared" si="8"/>
        <v/>
      </c>
      <c r="CD12" s="8" t="str">
        <f t="shared" si="8"/>
        <v/>
      </c>
      <c r="CE12" s="8" t="str">
        <f t="shared" si="8"/>
        <v/>
      </c>
      <c r="CF12" s="8" t="str">
        <f t="shared" si="8"/>
        <v/>
      </c>
      <c r="CG12" s="8" t="str">
        <f t="shared" si="9"/>
        <v/>
      </c>
      <c r="CH12" s="8" t="str">
        <f t="shared" si="9"/>
        <v/>
      </c>
      <c r="CI12" s="8" t="str">
        <f t="shared" si="9"/>
        <v/>
      </c>
      <c r="CJ12" s="8" t="str">
        <f t="shared" si="9"/>
        <v/>
      </c>
      <c r="CK12" s="8" t="str">
        <f t="shared" si="9"/>
        <v/>
      </c>
      <c r="CL12" s="8" t="str">
        <f t="shared" si="9"/>
        <v/>
      </c>
      <c r="CN12" s="13"/>
      <c r="CO12" s="8">
        <f t="shared" si="10"/>
        <v>0</v>
      </c>
      <c r="CP12" s="8">
        <f>IF(COUNT($CA12:CB12)&gt;0,SMALL($CA12:CB12,1),$CN12)</f>
        <v>0</v>
      </c>
      <c r="CQ12" s="8">
        <f>IF(COUNT($CA12:CC12)&gt;0,SMALL($CA12:CC12,1),$CN12)</f>
        <v>0</v>
      </c>
      <c r="CR12" s="8">
        <f>IF(COUNT($CA12:CD12)&gt;0,SMALL($CA12:CD12,1),$CN12)</f>
        <v>0</v>
      </c>
      <c r="CS12" s="8">
        <f>IF(COUNT($CA12:CE12)&gt;0,SMALL($CA12:CE12,1),$CN12)</f>
        <v>0</v>
      </c>
      <c r="CT12" s="54">
        <v>0</v>
      </c>
      <c r="CU12" s="8">
        <f t="shared" si="11"/>
        <v>0</v>
      </c>
      <c r="CV12" s="8">
        <f>IF(COUNT($CG12:CH12)&gt;0,SMALL($CG12:CH12,1),$CU12)</f>
        <v>0</v>
      </c>
      <c r="CW12" s="8">
        <f>IF(COUNT($CG12:CI12)&gt;0,SMALL($CG12:CI12,1),$CU12)</f>
        <v>0</v>
      </c>
      <c r="CX12" s="8">
        <f>IF(COUNT($CG12:CJ12)&gt;0,SMALL($CG12:CJ12,1),$CU12)</f>
        <v>0</v>
      </c>
      <c r="CY12" s="8">
        <f>IF(COUNT($CG12:CK12)&gt;0,SMALL($CG12:CK12,1),$CU12)</f>
        <v>0</v>
      </c>
      <c r="DA12" s="8">
        <f t="shared" si="12"/>
        <v>1.0243287037037037E-2</v>
      </c>
      <c r="DB12" s="8">
        <f t="shared" si="13"/>
        <v>5.3821759259259265E-3</v>
      </c>
      <c r="DC12" s="1">
        <f t="shared" si="33"/>
        <v>10</v>
      </c>
      <c r="DD12" s="8">
        <f t="shared" si="14"/>
        <v>2.3148148148148148E-7</v>
      </c>
      <c r="DE12" s="1" t="str">
        <f t="shared" si="15"/>
        <v>Bryan Grundy</v>
      </c>
      <c r="DG12" s="13">
        <f t="shared" si="16"/>
        <v>2.92E-2</v>
      </c>
      <c r="DH12" s="13">
        <f>SMALL($DT12:DU12,1)/(60*60*24)</f>
        <v>2.92E-2</v>
      </c>
      <c r="DI12" s="13">
        <f>SMALL($DT12:DV12,1)/(60*60*24)</f>
        <v>2.92E-2</v>
      </c>
      <c r="DJ12" s="13">
        <f>SMALL($DT12:DW12,1)/(60*60*24)</f>
        <v>2.92E-2</v>
      </c>
      <c r="DK12" s="13">
        <f>SMALL($DT12:DX12,1)/(60*60*24)</f>
        <v>2.92E-2</v>
      </c>
      <c r="DL12" s="13">
        <f>SMALL($DT12:DY12,1)/(60*60*24)</f>
        <v>2.92E-2</v>
      </c>
      <c r="DM12" s="34">
        <f t="shared" si="17"/>
        <v>2.2440523924084476E-2</v>
      </c>
      <c r="DN12" s="13">
        <f>SMALL($DZ12:EA12,1)/(60*60*24)</f>
        <v>2.2440523924084476E-2</v>
      </c>
      <c r="DO12" s="42">
        <f>SMALL($EB12:EB12,1)/(60*60*24)</f>
        <v>0.11572916666666666</v>
      </c>
      <c r="DP12" s="42">
        <f>SMALL($EB12:EC12,1)/(60*60*24)</f>
        <v>0.11572916666666666</v>
      </c>
      <c r="DQ12" s="42">
        <f>SMALL($EB12:ED12,1)/(60*60*24)</f>
        <v>0.11572916666666666</v>
      </c>
      <c r="DR12" s="42">
        <f>SMALL($EB12:EE12,1)/(60*60*24)</f>
        <v>0.11572916666666666</v>
      </c>
      <c r="DT12" s="6">
        <f t="shared" si="18"/>
        <v>2522.88</v>
      </c>
      <c r="DU12" s="1">
        <f t="shared" si="19"/>
        <v>9999</v>
      </c>
      <c r="DV12" s="1">
        <f t="shared" si="19"/>
        <v>9999</v>
      </c>
      <c r="DW12" s="1">
        <f t="shared" si="19"/>
        <v>9999</v>
      </c>
      <c r="DX12" s="1">
        <f t="shared" si="19"/>
        <v>9999</v>
      </c>
      <c r="DY12" s="1">
        <f t="shared" si="19"/>
        <v>9999</v>
      </c>
      <c r="DZ12" s="6">
        <f t="shared" si="20"/>
        <v>1938.8612670408986</v>
      </c>
      <c r="EA12" s="1">
        <f t="shared" si="21"/>
        <v>9999</v>
      </c>
      <c r="EB12" s="43">
        <f t="shared" si="22"/>
        <v>9999</v>
      </c>
      <c r="EC12" s="1">
        <f t="shared" si="23"/>
        <v>9999</v>
      </c>
      <c r="ED12" s="1">
        <f t="shared" si="23"/>
        <v>9999</v>
      </c>
      <c r="EE12" s="1">
        <f t="shared" si="23"/>
        <v>9999</v>
      </c>
    </row>
    <row r="13" spans="1:139" x14ac:dyDescent="0.25">
      <c r="A13" s="1" t="s">
        <v>110</v>
      </c>
      <c r="B13" s="54">
        <v>1.5300925925925926E-2</v>
      </c>
      <c r="C13" s="45">
        <v>43132</v>
      </c>
      <c r="D13" s="45"/>
      <c r="E13" s="13">
        <v>1.8738425925925926E-2</v>
      </c>
      <c r="F13" s="11">
        <v>42948</v>
      </c>
      <c r="H13" s="35">
        <v>1.7800925925925921E-2</v>
      </c>
      <c r="K13" s="8">
        <v>1.4305555555555557E-2</v>
      </c>
      <c r="L13" s="8">
        <v>3.3680555555555554E-2</v>
      </c>
      <c r="M13" s="8">
        <f t="shared" si="24"/>
        <v>2.0009378349410505E-2</v>
      </c>
      <c r="N13" s="6">
        <f t="shared" si="25"/>
        <v>1728.8102893890673</v>
      </c>
      <c r="O13" s="8">
        <f t="shared" si="26"/>
        <v>1.9444444444444445E-2</v>
      </c>
      <c r="P13" s="107">
        <v>8.1</v>
      </c>
      <c r="Q13" s="108">
        <f t="shared" si="27"/>
        <v>1.892361111111111E-2</v>
      </c>
      <c r="R13" s="109">
        <f t="shared" si="28"/>
        <v>1634.9999999999995</v>
      </c>
      <c r="S13" s="129">
        <f t="shared" ref="S13:S19" si="34">(50.124*P13)+1373.5</f>
        <v>1779.5044</v>
      </c>
      <c r="T13" s="8">
        <f t="shared" ref="T13:T19" si="35">IF(A13&lt;&gt;"",(MROUND(S$2-S13,15)/(60*60*24)),"")</f>
        <v>1.892361111111111E-2</v>
      </c>
      <c r="U13" s="8">
        <f t="shared" si="29"/>
        <v>1.892361111111111E-2</v>
      </c>
      <c r="V13" s="8">
        <f t="shared" si="30"/>
        <v>2.4143518518518519E-2</v>
      </c>
      <c r="W13" s="8">
        <f t="shared" si="0"/>
        <v>0</v>
      </c>
      <c r="X13" s="8">
        <f t="shared" si="1"/>
        <v>1.9444444444444445E-2</v>
      </c>
      <c r="Y13" s="8"/>
      <c r="Z13" s="8">
        <f>IF(A13&lt;&gt;"",IF(VLOOKUP(A13,Apr!A$4:F$211,6)&gt;0,VLOOKUP(A13,Apr!A$4:F$211,6),0),0)</f>
        <v>0</v>
      </c>
      <c r="AA13" s="8">
        <f>IF(A13&lt;&gt;"",IF(VLOOKUP(A13,May!A$3:F$209,6)&gt;0,VLOOKUP(A13,May!A$3:F$209,6),0),0)</f>
        <v>0</v>
      </c>
      <c r="AB13" s="8">
        <f>IF(A13&lt;&gt;"",IF(VLOOKUP(A13,Jun!A$3:F$209,6)&gt;0,VLOOKUP(A13,Jun!A$3:F$209,6),0),0)</f>
        <v>0</v>
      </c>
      <c r="AC13" s="8">
        <f>IF(A13&lt;&gt;"",IF(VLOOKUP(A13,Jul!A$3:F$206,6)&gt;0,VLOOKUP(A13,Jul!A$3:F$206,6),0),0)</f>
        <v>2.4143518518518519E-2</v>
      </c>
      <c r="AD13" s="8">
        <f>IF(A13&lt;&gt;"",IF(VLOOKUP(A13,Aug!A$3:F$206,6)&gt;0,VLOOKUP(A13,Aug!A$3:F$206,6),0),0)</f>
        <v>0</v>
      </c>
      <c r="AE13" s="8">
        <f>IF(A13&lt;&gt;"",IF(VLOOKUP(A13,Sep!A$3:F$206,6)&gt;0,VLOOKUP(A13,Sep!A$3:F$206,6),0),0)</f>
        <v>0</v>
      </c>
      <c r="AF13" s="6">
        <f t="shared" si="31"/>
        <v>1603.1141406041165</v>
      </c>
      <c r="AG13" s="8">
        <f t="shared" si="2"/>
        <v>9.2013888888888892E-3</v>
      </c>
      <c r="AH13" s="8">
        <f>IF(A13&lt;&gt;"",IF(VLOOKUP(A13,Oct!A$3:F$206,6)&gt;0,VLOOKUP(A13,Oct!A$3:F$206,6),0),0)</f>
        <v>0</v>
      </c>
      <c r="AI13" s="8">
        <f>IF(A13&lt;&gt;"",IF(VLOOKUP(A13,Nov!A$3:F$207,6)&gt;0,VLOOKUP(A13,Nov!A$3:F$207,6),0),0)</f>
        <v>0</v>
      </c>
      <c r="AJ13" s="8">
        <f>IF(A13&lt;&gt;"",IF(VLOOKUP(A13,Dec!A$3:F$207,6)&gt;0,VLOOKUP(A13,Dec!A$3:F$207,6),0),0)</f>
        <v>0</v>
      </c>
      <c r="AK13" s="8">
        <f>IF(A13&lt;&gt;"",IF(VLOOKUP(A13,Jan!A$3:F$207,6)&gt;0,VLOOKUP(A13,Jan!A$3:F$207,6),0),0)</f>
        <v>0</v>
      </c>
      <c r="AL13" s="8">
        <f>IF(A13&lt;&gt;"",IF(VLOOKUP(A13,Feb!A$3:F$207,6)&gt;0,VLOOKUP(A13,Feb!A$3:F$207,6),0),0)</f>
        <v>0</v>
      </c>
      <c r="AM13" s="8">
        <f>IF(A13&lt;&gt;"",IF(VLOOKUP(A13,Mar!A$3:F$207,6)&gt;0,VLOOKUP(A13,Mar!A$3:F$207,6),0),0)</f>
        <v>0</v>
      </c>
      <c r="AO13" s="8">
        <f>LARGE($BM13:BN13,1)</f>
        <v>1.892361111111111E-2</v>
      </c>
      <c r="AP13" s="8">
        <f>LARGE($BM13:BO13,1)</f>
        <v>1.892361111111111E-2</v>
      </c>
      <c r="AQ13" s="8">
        <f>LARGE($BM13:BP13,1)</f>
        <v>1.892361111111111E-2</v>
      </c>
      <c r="AR13" s="8">
        <f>LARGE($BM13:BQ13,1)</f>
        <v>1.892361111111111E-2</v>
      </c>
      <c r="AS13" s="8">
        <f>LARGE($BM13:BR13,1)</f>
        <v>1.892361111111111E-2</v>
      </c>
      <c r="AT13" s="8">
        <f>LARGE($BS13:BT13,1)</f>
        <v>9.2013888888888892E-3</v>
      </c>
      <c r="AU13" s="8">
        <f>LARGE($BS13:BU13,1)</f>
        <v>9.2013888888888892E-3</v>
      </c>
      <c r="AV13" s="8">
        <f>LARGE($BS13:BV13,1)</f>
        <v>9.2013888888888892E-3</v>
      </c>
      <c r="AW13" s="8">
        <f>LARGE($BS13:BW13,1)</f>
        <v>9.2013888888888892E-3</v>
      </c>
      <c r="AX13" s="8">
        <f>LARGE($BS13:BX13,1)</f>
        <v>9.2013888888888892E-3</v>
      </c>
      <c r="BA13" s="6">
        <f t="shared" si="3"/>
        <v>0</v>
      </c>
      <c r="BB13" s="6">
        <f t="shared" si="3"/>
        <v>0</v>
      </c>
      <c r="BC13" s="6">
        <f t="shared" si="3"/>
        <v>0</v>
      </c>
      <c r="BD13" s="6">
        <f t="shared" si="3"/>
        <v>2086</v>
      </c>
      <c r="BE13" s="6">
        <f t="shared" si="3"/>
        <v>0</v>
      </c>
      <c r="BF13" s="6">
        <f t="shared" si="3"/>
        <v>0</v>
      </c>
      <c r="BG13" s="6">
        <f t="shared" si="4"/>
        <v>0</v>
      </c>
      <c r="BH13" s="6">
        <f t="shared" si="4"/>
        <v>0</v>
      </c>
      <c r="BI13" s="6">
        <f t="shared" si="4"/>
        <v>0</v>
      </c>
      <c r="BJ13" s="6">
        <f t="shared" si="4"/>
        <v>0</v>
      </c>
      <c r="BK13" s="6">
        <f t="shared" si="4"/>
        <v>0</v>
      </c>
      <c r="BM13" s="8">
        <f t="shared" si="32"/>
        <v>1.892361111111111E-2</v>
      </c>
      <c r="BN13" s="8">
        <f t="shared" si="5"/>
        <v>0</v>
      </c>
      <c r="BO13" s="8">
        <f t="shared" si="5"/>
        <v>0</v>
      </c>
      <c r="BP13" s="8">
        <f t="shared" si="5"/>
        <v>0</v>
      </c>
      <c r="BQ13" s="8">
        <f t="shared" si="5"/>
        <v>1.5277777777777777E-2</v>
      </c>
      <c r="BR13" s="8">
        <f t="shared" si="5"/>
        <v>0</v>
      </c>
      <c r="BS13" s="8">
        <f t="shared" si="6"/>
        <v>9.2013888888888892E-3</v>
      </c>
      <c r="BT13" s="8">
        <f t="shared" si="7"/>
        <v>0</v>
      </c>
      <c r="BU13" s="8">
        <f t="shared" si="7"/>
        <v>0</v>
      </c>
      <c r="BV13" s="8">
        <f t="shared" si="7"/>
        <v>0</v>
      </c>
      <c r="BW13" s="8">
        <f t="shared" si="7"/>
        <v>0</v>
      </c>
      <c r="BX13" s="8">
        <f t="shared" si="7"/>
        <v>0</v>
      </c>
      <c r="CA13" s="8" t="str">
        <f t="shared" si="8"/>
        <v/>
      </c>
      <c r="CB13" s="8" t="str">
        <f t="shared" si="8"/>
        <v/>
      </c>
      <c r="CC13" s="8" t="str">
        <f t="shared" si="8"/>
        <v/>
      </c>
      <c r="CD13" s="8">
        <f t="shared" si="8"/>
        <v>2.4143518518518519E-2</v>
      </c>
      <c r="CE13" s="8" t="str">
        <f t="shared" si="8"/>
        <v/>
      </c>
      <c r="CF13" s="8" t="str">
        <f t="shared" si="8"/>
        <v/>
      </c>
      <c r="CG13" s="8" t="str">
        <f t="shared" si="9"/>
        <v/>
      </c>
      <c r="CH13" s="8" t="str">
        <f t="shared" si="9"/>
        <v/>
      </c>
      <c r="CI13" s="8" t="str">
        <f t="shared" si="9"/>
        <v/>
      </c>
      <c r="CJ13" s="8" t="str">
        <f t="shared" si="9"/>
        <v/>
      </c>
      <c r="CK13" s="8" t="str">
        <f t="shared" si="9"/>
        <v/>
      </c>
      <c r="CL13" s="8" t="str">
        <f t="shared" si="9"/>
        <v/>
      </c>
      <c r="CN13" s="13">
        <v>1.8738425925925926E-2</v>
      </c>
      <c r="CO13" s="8">
        <f t="shared" si="10"/>
        <v>1.8738425925925926E-2</v>
      </c>
      <c r="CP13" s="8">
        <f>IF(COUNT($CA13:CB13)&gt;0,SMALL($CA13:CB13,1),$CN13)</f>
        <v>1.8738425925925926E-2</v>
      </c>
      <c r="CQ13" s="8">
        <f>IF(COUNT($CA13:CC13)&gt;0,SMALL($CA13:CC13,1),$CN13)</f>
        <v>1.8738425925925926E-2</v>
      </c>
      <c r="CR13" s="8">
        <f>IF(COUNT($CA13:CD13)&gt;0,SMALL($CA13:CD13,1),$CN13)</f>
        <v>2.4143518518518519E-2</v>
      </c>
      <c r="CS13" s="8">
        <f>IF(COUNT($CA13:CE13)&gt;0,SMALL($CA13:CE13,1),$CN13)</f>
        <v>2.4143518518518519E-2</v>
      </c>
      <c r="CT13" s="54">
        <v>1.5300925925925926E-2</v>
      </c>
      <c r="CU13" s="8">
        <f t="shared" si="11"/>
        <v>1.5300925925925926E-2</v>
      </c>
      <c r="CV13" s="8">
        <f>IF(COUNT($CG13:CH13)&gt;0,SMALL($CG13:CH13,1),$CU13)</f>
        <v>1.5300925925925926E-2</v>
      </c>
      <c r="CW13" s="8">
        <f>IF(COUNT($CG13:CI13)&gt;0,SMALL($CG13:CI13,1),$CU13)</f>
        <v>1.5300925925925926E-2</v>
      </c>
      <c r="CX13" s="8">
        <f>IF(COUNT($CG13:CJ13)&gt;0,SMALL($CG13:CJ13,1),$CU13)</f>
        <v>1.5300925925925926E-2</v>
      </c>
      <c r="CY13" s="8">
        <f>IF(COUNT($CG13:CK13)&gt;0,SMALL($CG13:CK13,1),$CU13)</f>
        <v>1.5300925925925926E-2</v>
      </c>
      <c r="DA13" s="8">
        <f t="shared" si="12"/>
        <v>1.8923865740740741E-2</v>
      </c>
      <c r="DB13" s="8">
        <f t="shared" si="13"/>
        <v>9.2016435185185187E-3</v>
      </c>
      <c r="DC13" s="1">
        <f t="shared" si="33"/>
        <v>11</v>
      </c>
      <c r="DD13" s="8">
        <f t="shared" si="14"/>
        <v>2.5462962962962963E-7</v>
      </c>
      <c r="DE13" s="1" t="str">
        <f t="shared" si="15"/>
        <v>Catherine Carrdus</v>
      </c>
      <c r="DG13" s="13">
        <f t="shared" si="16"/>
        <v>2.0009378349410505E-2</v>
      </c>
      <c r="DH13" s="13">
        <f>SMALL($DT13:DU13,1)/(60*60*24)</f>
        <v>2.0009378349410502E-2</v>
      </c>
      <c r="DI13" s="13">
        <f>SMALL($DT13:DV13,1)/(60*60*24)</f>
        <v>2.0009378349410502E-2</v>
      </c>
      <c r="DJ13" s="13">
        <f>SMALL($DT13:DW13,1)/(60*60*24)</f>
        <v>2.0009378349410502E-2</v>
      </c>
      <c r="DK13" s="13">
        <f>SMALL($DT13:DX13,1)/(60*60*24)</f>
        <v>2.0009378349410502E-2</v>
      </c>
      <c r="DL13" s="13">
        <f>SMALL($DT13:DY13,1)/(60*60*24)</f>
        <v>2.0009378349410502E-2</v>
      </c>
      <c r="DM13" s="34">
        <f t="shared" si="17"/>
        <v>1.8554561812547644E-2</v>
      </c>
      <c r="DN13" s="13">
        <f>SMALL($DZ13:EA13,1)/(60*60*24)</f>
        <v>1.8554561812547644E-2</v>
      </c>
      <c r="DO13" s="42">
        <f>SMALL($EB13:EB13,1)/(60*60*24)</f>
        <v>0.11572916666666666</v>
      </c>
      <c r="DP13" s="42">
        <f>SMALL($EB13:EC13,1)/(60*60*24)</f>
        <v>0.11572916666666666</v>
      </c>
      <c r="DQ13" s="42">
        <f>SMALL($EB13:ED13,1)/(60*60*24)</f>
        <v>0.11572916666666666</v>
      </c>
      <c r="DR13" s="42">
        <f>SMALL($EB13:EE13,1)/(60*60*24)</f>
        <v>0.11572916666666666</v>
      </c>
      <c r="DT13" s="6">
        <f t="shared" si="18"/>
        <v>1728.8102893890673</v>
      </c>
      <c r="DU13" s="1">
        <f t="shared" si="19"/>
        <v>9999</v>
      </c>
      <c r="DV13" s="1">
        <f t="shared" si="19"/>
        <v>9999</v>
      </c>
      <c r="DW13" s="1">
        <f t="shared" si="19"/>
        <v>9999</v>
      </c>
      <c r="DX13" s="1">
        <f t="shared" si="19"/>
        <v>2086</v>
      </c>
      <c r="DY13" s="1">
        <f t="shared" si="19"/>
        <v>9999</v>
      </c>
      <c r="DZ13" s="6">
        <f t="shared" si="20"/>
        <v>1603.1141406041165</v>
      </c>
      <c r="EA13" s="1">
        <f t="shared" si="21"/>
        <v>9999</v>
      </c>
      <c r="EB13" s="43">
        <f t="shared" si="22"/>
        <v>9999</v>
      </c>
      <c r="EC13" s="1">
        <f t="shared" si="23"/>
        <v>9999</v>
      </c>
      <c r="ED13" s="1">
        <f t="shared" si="23"/>
        <v>9999</v>
      </c>
      <c r="EE13" s="1">
        <f t="shared" si="23"/>
        <v>9999</v>
      </c>
      <c r="EG13" s="8"/>
      <c r="EH13" s="8"/>
      <c r="EI13" s="8"/>
    </row>
    <row r="14" spans="1:139" x14ac:dyDescent="0.25">
      <c r="A14" s="1" t="s">
        <v>138</v>
      </c>
      <c r="B14" s="54">
        <v>2.0648148148148148E-2</v>
      </c>
      <c r="C14" s="45">
        <v>44835</v>
      </c>
      <c r="D14" s="45"/>
      <c r="E14" s="13">
        <v>2.6331018518518517E-2</v>
      </c>
      <c r="F14" s="11">
        <v>44743</v>
      </c>
      <c r="H14" s="35">
        <v>2.0648148148148152E-2</v>
      </c>
      <c r="I14" s="35">
        <v>2.6331018518518514E-2</v>
      </c>
      <c r="K14" s="8">
        <v>1.8912037037037036E-2</v>
      </c>
      <c r="M14" s="8">
        <f t="shared" si="24"/>
        <v>2.6452527688460164E-2</v>
      </c>
      <c r="N14" s="6">
        <f t="shared" si="25"/>
        <v>2285.4983922829583</v>
      </c>
      <c r="O14" s="8">
        <f t="shared" si="26"/>
        <v>1.3020833333333334E-2</v>
      </c>
      <c r="P14" s="107">
        <v>20.2</v>
      </c>
      <c r="Q14" s="108">
        <f t="shared" si="27"/>
        <v>1.1805555555555555E-2</v>
      </c>
      <c r="R14" s="109">
        <f t="shared" si="28"/>
        <v>1019.9999999999998</v>
      </c>
      <c r="S14" s="129">
        <f t="shared" si="34"/>
        <v>2386.0048000000002</v>
      </c>
      <c r="T14" s="8">
        <f t="shared" si="35"/>
        <v>1.1805555555555555E-2</v>
      </c>
      <c r="U14" s="8">
        <f t="shared" si="29"/>
        <v>1.1805555555555555E-2</v>
      </c>
      <c r="V14" s="8">
        <f t="shared" si="30"/>
        <v>0</v>
      </c>
      <c r="W14" s="8">
        <f t="shared" si="0"/>
        <v>0</v>
      </c>
      <c r="X14" s="8">
        <f t="shared" si="1"/>
        <v>1.3020833333333334E-2</v>
      </c>
      <c r="Y14" s="8"/>
      <c r="Z14" s="8">
        <f>IF(A14&lt;&gt;"",IF(VLOOKUP(A14,Apr!A$4:F$211,6)&gt;0,VLOOKUP(A14,Apr!A$4:F$211,6),0),0)</f>
        <v>0</v>
      </c>
      <c r="AA14" s="8">
        <f>IF(A14&lt;&gt;"",IF(VLOOKUP(A14,May!A$3:F$209,6)&gt;0,VLOOKUP(A14,May!A$3:F$209,6),0),0)</f>
        <v>0</v>
      </c>
      <c r="AB14" s="8">
        <f>IF(A14&lt;&gt;"",IF(VLOOKUP(A14,Jun!A$3:F$209,6)&gt;0,VLOOKUP(A14,Jun!A$3:F$209,6),0),0)</f>
        <v>0</v>
      </c>
      <c r="AC14" s="8">
        <f>IF(A14&lt;&gt;"",IF(VLOOKUP(A14,Jul!A$3:F$206,6)&gt;0,VLOOKUP(A14,Jul!A$3:F$206,6),0),0)</f>
        <v>0</v>
      </c>
      <c r="AD14" s="8">
        <f>IF(A14&lt;&gt;"",IF(VLOOKUP(A14,Aug!A$3:F$206,6)&gt;0,VLOOKUP(A14,Aug!A$3:F$206,6),0),0)</f>
        <v>0</v>
      </c>
      <c r="AE14" s="8">
        <f>IF(A14&lt;&gt;"",IF(VLOOKUP(A14,Sep!A$3:F$206,6)&gt;0,VLOOKUP(A14,Sep!A$3:F$206,6),0),0)</f>
        <v>0</v>
      </c>
      <c r="AF14" s="6">
        <f t="shared" si="31"/>
        <v>1756.430868167203</v>
      </c>
      <c r="AG14" s="8">
        <f t="shared" si="2"/>
        <v>7.4652777777777781E-3</v>
      </c>
      <c r="AH14" s="8">
        <f>IF(A14&lt;&gt;"",IF(VLOOKUP(A14,Oct!A$3:F$206,6)&gt;0,VLOOKUP(A14,Oct!A$3:F$206,6),0),0)</f>
        <v>0</v>
      </c>
      <c r="AI14" s="8">
        <f>IF(A14&lt;&gt;"",IF(VLOOKUP(A14,Nov!A$3:F$207,6)&gt;0,VLOOKUP(A14,Nov!A$3:F$207,6),0),0)</f>
        <v>0</v>
      </c>
      <c r="AJ14" s="8">
        <f>IF(A14&lt;&gt;"",IF(VLOOKUP(A14,Dec!A$3:F$207,6)&gt;0,VLOOKUP(A14,Dec!A$3:F$207,6),0),0)</f>
        <v>0</v>
      </c>
      <c r="AK14" s="8">
        <f>IF(A14&lt;&gt;"",IF(VLOOKUP(A14,Jan!A$3:F$207,6)&gt;0,VLOOKUP(A14,Jan!A$3:F$207,6),0),0)</f>
        <v>0</v>
      </c>
      <c r="AL14" s="8">
        <f>IF(A14&lt;&gt;"",IF(VLOOKUP(A14,Feb!A$3:F$207,6)&gt;0,VLOOKUP(A14,Feb!A$3:F$207,6),0),0)</f>
        <v>0</v>
      </c>
      <c r="AM14" s="8">
        <f>IF(A14&lt;&gt;"",IF(VLOOKUP(A14,Mar!A$3:F$207,6)&gt;0,VLOOKUP(A14,Mar!A$3:F$207,6),0),0)</f>
        <v>0</v>
      </c>
      <c r="AO14" s="8">
        <f>LARGE($BM14:BN14,1)</f>
        <v>1.1805555555555555E-2</v>
      </c>
      <c r="AP14" s="8">
        <f>LARGE($BM14:BO14,1)</f>
        <v>1.1805555555555555E-2</v>
      </c>
      <c r="AQ14" s="8">
        <f>LARGE($BM14:BP14,1)</f>
        <v>1.1805555555555555E-2</v>
      </c>
      <c r="AR14" s="8">
        <f>LARGE($BM14:BQ14,1)</f>
        <v>1.1805555555555555E-2</v>
      </c>
      <c r="AS14" s="8">
        <f>LARGE($BM14:BR14,1)</f>
        <v>1.1805555555555555E-2</v>
      </c>
      <c r="AT14" s="8">
        <f>LARGE($BS14:BT14,1)</f>
        <v>7.4652777777777781E-3</v>
      </c>
      <c r="AU14" s="8">
        <f>LARGE($BS14:BU14,1)</f>
        <v>7.4652777777777781E-3</v>
      </c>
      <c r="AV14" s="8">
        <f>LARGE($BS14:BV14,1)</f>
        <v>7.4652777777777781E-3</v>
      </c>
      <c r="AW14" s="8">
        <f>LARGE($BS14:BW14,1)</f>
        <v>7.4652777777777781E-3</v>
      </c>
      <c r="AX14" s="8">
        <f>LARGE($BS14:BX14,1)</f>
        <v>7.4652777777777781E-3</v>
      </c>
      <c r="BA14" s="6">
        <f t="shared" si="3"/>
        <v>0</v>
      </c>
      <c r="BB14" s="6">
        <f t="shared" si="3"/>
        <v>0</v>
      </c>
      <c r="BC14" s="6">
        <f t="shared" si="3"/>
        <v>0</v>
      </c>
      <c r="BD14" s="6">
        <f t="shared" si="3"/>
        <v>0</v>
      </c>
      <c r="BE14" s="6">
        <f t="shared" si="3"/>
        <v>0</v>
      </c>
      <c r="BF14" s="6">
        <f t="shared" si="3"/>
        <v>0</v>
      </c>
      <c r="BG14" s="6">
        <f t="shared" si="4"/>
        <v>0</v>
      </c>
      <c r="BH14" s="6">
        <f t="shared" si="4"/>
        <v>0</v>
      </c>
      <c r="BI14" s="6">
        <f t="shared" si="4"/>
        <v>0</v>
      </c>
      <c r="BJ14" s="6">
        <f t="shared" si="4"/>
        <v>0</v>
      </c>
      <c r="BK14" s="6">
        <f t="shared" si="4"/>
        <v>0</v>
      </c>
      <c r="BM14" s="8">
        <f t="shared" si="32"/>
        <v>1.1805555555555555E-2</v>
      </c>
      <c r="BN14" s="8">
        <f t="shared" si="5"/>
        <v>0</v>
      </c>
      <c r="BO14" s="8">
        <f t="shared" si="5"/>
        <v>0</v>
      </c>
      <c r="BP14" s="8">
        <f t="shared" si="5"/>
        <v>0</v>
      </c>
      <c r="BQ14" s="8">
        <f t="shared" si="5"/>
        <v>0</v>
      </c>
      <c r="BR14" s="8">
        <f t="shared" si="5"/>
        <v>0</v>
      </c>
      <c r="BS14" s="8">
        <f t="shared" si="6"/>
        <v>7.4652777777777781E-3</v>
      </c>
      <c r="BT14" s="8">
        <f t="shared" si="7"/>
        <v>0</v>
      </c>
      <c r="BU14" s="8">
        <f t="shared" si="7"/>
        <v>0</v>
      </c>
      <c r="BV14" s="8">
        <f t="shared" si="7"/>
        <v>0</v>
      </c>
      <c r="BW14" s="8">
        <f t="shared" si="7"/>
        <v>0</v>
      </c>
      <c r="BX14" s="8">
        <f t="shared" si="7"/>
        <v>0</v>
      </c>
      <c r="CA14" s="8" t="str">
        <f t="shared" si="8"/>
        <v/>
      </c>
      <c r="CB14" s="8" t="str">
        <f t="shared" si="8"/>
        <v/>
      </c>
      <c r="CC14" s="8" t="str">
        <f t="shared" si="8"/>
        <v/>
      </c>
      <c r="CD14" s="8" t="str">
        <f t="shared" si="8"/>
        <v/>
      </c>
      <c r="CE14" s="8" t="str">
        <f t="shared" si="8"/>
        <v/>
      </c>
      <c r="CF14" s="8" t="str">
        <f t="shared" si="8"/>
        <v/>
      </c>
      <c r="CG14" s="8" t="str">
        <f t="shared" si="9"/>
        <v/>
      </c>
      <c r="CH14" s="8" t="str">
        <f t="shared" si="9"/>
        <v/>
      </c>
      <c r="CI14" s="8" t="str">
        <f t="shared" si="9"/>
        <v/>
      </c>
      <c r="CJ14" s="8" t="str">
        <f t="shared" si="9"/>
        <v/>
      </c>
      <c r="CK14" s="8" t="str">
        <f t="shared" si="9"/>
        <v/>
      </c>
      <c r="CL14" s="8" t="str">
        <f t="shared" si="9"/>
        <v/>
      </c>
      <c r="CN14" s="13">
        <v>2.6331018518518517E-2</v>
      </c>
      <c r="CO14" s="8">
        <f t="shared" si="10"/>
        <v>2.6331018518518517E-2</v>
      </c>
      <c r="CP14" s="8">
        <f>IF(COUNT($CA14:CB14)&gt;0,SMALL($CA14:CB14,1),$CN14)</f>
        <v>2.6331018518518517E-2</v>
      </c>
      <c r="CQ14" s="8">
        <f>IF(COUNT($CA14:CC14)&gt;0,SMALL($CA14:CC14,1),$CN14)</f>
        <v>2.6331018518518517E-2</v>
      </c>
      <c r="CR14" s="8">
        <f>IF(COUNT($CA14:CD14)&gt;0,SMALL($CA14:CD14,1),$CN14)</f>
        <v>2.6331018518518517E-2</v>
      </c>
      <c r="CS14" s="8">
        <f>IF(COUNT($CA14:CE14)&gt;0,SMALL($CA14:CE14,1),$CN14)</f>
        <v>2.6331018518518517E-2</v>
      </c>
      <c r="CT14" s="54">
        <v>2.0648148148148148E-2</v>
      </c>
      <c r="CU14" s="8">
        <f t="shared" si="11"/>
        <v>2.0648148148148148E-2</v>
      </c>
      <c r="CV14" s="8">
        <f>IF(COUNT($CG14:CH14)&gt;0,SMALL($CG14:CH14,1),$CU14)</f>
        <v>2.0648148148148148E-2</v>
      </c>
      <c r="CW14" s="8">
        <f>IF(COUNT($CG14:CI14)&gt;0,SMALL($CG14:CI14,1),$CU14)</f>
        <v>2.0648148148148148E-2</v>
      </c>
      <c r="CX14" s="8">
        <f>IF(COUNT($CG14:CJ14)&gt;0,SMALL($CG14:CJ14,1),$CU14)</f>
        <v>2.0648148148148148E-2</v>
      </c>
      <c r="CY14" s="8">
        <f>IF(COUNT($CG14:CK14)&gt;0,SMALL($CG14:CK14,1),$CU14)</f>
        <v>2.0648148148148148E-2</v>
      </c>
      <c r="DA14" s="8">
        <f t="shared" si="12"/>
        <v>1.1805833333333333E-2</v>
      </c>
      <c r="DB14" s="8">
        <f t="shared" si="13"/>
        <v>7.465555555555556E-3</v>
      </c>
      <c r="DC14" s="1">
        <f t="shared" si="33"/>
        <v>12</v>
      </c>
      <c r="DD14" s="8">
        <f t="shared" si="14"/>
        <v>2.7777777777777776E-7</v>
      </c>
      <c r="DE14" s="1" t="str">
        <f t="shared" si="15"/>
        <v>Catherine MacLachlan</v>
      </c>
      <c r="DG14" s="13">
        <f t="shared" si="16"/>
        <v>2.6452527688460164E-2</v>
      </c>
      <c r="DH14" s="13">
        <f>SMALL($DT14:DU14,1)/(60*60*24)</f>
        <v>2.6452527688460167E-2</v>
      </c>
      <c r="DI14" s="13">
        <f>SMALL($DT14:DV14,1)/(60*60*24)</f>
        <v>2.6452527688460167E-2</v>
      </c>
      <c r="DJ14" s="13">
        <f>SMALL($DT14:DW14,1)/(60*60*24)</f>
        <v>2.6452527688460167E-2</v>
      </c>
      <c r="DK14" s="13">
        <f>SMALL($DT14:DX14,1)/(60*60*24)</f>
        <v>2.6452527688460167E-2</v>
      </c>
      <c r="DL14" s="13">
        <f>SMALL($DT14:DY14,1)/(60*60*24)</f>
        <v>2.6452527688460167E-2</v>
      </c>
      <c r="DM14" s="34">
        <f t="shared" si="17"/>
        <v>2.0329060974157442E-2</v>
      </c>
      <c r="DN14" s="13">
        <f>SMALL($DZ14:EA14,1)/(60*60*24)</f>
        <v>2.0329060974157442E-2</v>
      </c>
      <c r="DO14" s="42">
        <f>SMALL($EB14:EB14,1)/(60*60*24)</f>
        <v>0.11572916666666666</v>
      </c>
      <c r="DP14" s="42">
        <f>SMALL($EB14:EC14,1)/(60*60*24)</f>
        <v>0.11572916666666666</v>
      </c>
      <c r="DQ14" s="42">
        <f>SMALL($EB14:ED14,1)/(60*60*24)</f>
        <v>0.11572916666666666</v>
      </c>
      <c r="DR14" s="42">
        <f>SMALL($EB14:EE14,1)/(60*60*24)</f>
        <v>0.11572916666666666</v>
      </c>
      <c r="DT14" s="6">
        <f t="shared" si="18"/>
        <v>2285.4983922829583</v>
      </c>
      <c r="DU14" s="1">
        <f t="shared" si="19"/>
        <v>9999</v>
      </c>
      <c r="DV14" s="1">
        <f t="shared" si="19"/>
        <v>9999</v>
      </c>
      <c r="DW14" s="1">
        <f t="shared" si="19"/>
        <v>9999</v>
      </c>
      <c r="DX14" s="1">
        <f t="shared" si="19"/>
        <v>9999</v>
      </c>
      <c r="DY14" s="1">
        <f t="shared" si="19"/>
        <v>9999</v>
      </c>
      <c r="DZ14" s="6">
        <f t="shared" si="20"/>
        <v>1756.430868167203</v>
      </c>
      <c r="EA14" s="1">
        <f t="shared" si="21"/>
        <v>9999</v>
      </c>
      <c r="EB14" s="43">
        <f t="shared" si="22"/>
        <v>9999</v>
      </c>
      <c r="EC14" s="1">
        <f t="shared" si="23"/>
        <v>9999</v>
      </c>
      <c r="ED14" s="1">
        <f t="shared" si="23"/>
        <v>9999</v>
      </c>
      <c r="EE14" s="1">
        <f t="shared" si="23"/>
        <v>9999</v>
      </c>
      <c r="EG14" s="8"/>
      <c r="EH14" s="8"/>
      <c r="EI14" s="8"/>
    </row>
    <row r="15" spans="1:139" x14ac:dyDescent="0.25">
      <c r="A15" s="1" t="s">
        <v>121</v>
      </c>
      <c r="B15" s="54">
        <v>1.7175925925925924E-2</v>
      </c>
      <c r="C15" s="45">
        <v>43739</v>
      </c>
      <c r="D15" s="45"/>
      <c r="E15" s="13">
        <v>2.0358796296296295E-2</v>
      </c>
      <c r="F15" s="11">
        <v>42979</v>
      </c>
      <c r="H15" s="35">
        <v>1.7592592592592597E-2</v>
      </c>
      <c r="K15" s="8">
        <v>1.7256944444444446E-2</v>
      </c>
      <c r="M15" s="8">
        <f t="shared" si="24"/>
        <v>2.4137526795284032E-2</v>
      </c>
      <c r="N15" s="6">
        <f t="shared" si="25"/>
        <v>2085.4823151125406</v>
      </c>
      <c r="O15" s="8">
        <f t="shared" si="26"/>
        <v>1.5277777777777777E-2</v>
      </c>
      <c r="P15" s="107">
        <v>14.3</v>
      </c>
      <c r="Q15" s="108">
        <f t="shared" si="27"/>
        <v>1.5277777777777777E-2</v>
      </c>
      <c r="R15" s="109">
        <f t="shared" si="28"/>
        <v>1320</v>
      </c>
      <c r="S15" s="129">
        <f t="shared" si="34"/>
        <v>2090.2732000000001</v>
      </c>
      <c r="T15" s="8">
        <f t="shared" si="35"/>
        <v>1.5277777777777777E-2</v>
      </c>
      <c r="U15" s="8">
        <f t="shared" si="29"/>
        <v>1.5277777777777777E-2</v>
      </c>
      <c r="V15" s="8">
        <f t="shared" si="30"/>
        <v>0</v>
      </c>
      <c r="W15" s="8">
        <f t="shared" si="0"/>
        <v>0</v>
      </c>
      <c r="X15" s="8">
        <f t="shared" si="1"/>
        <v>1.5277777777777777E-2</v>
      </c>
      <c r="Y15" s="8"/>
      <c r="Z15" s="8">
        <f>IF(A15&lt;&gt;"",IF(VLOOKUP(A15,Apr!A$4:F$211,6)&gt;0,VLOOKUP(A15,Apr!A$4:F$211,6),0),0)</f>
        <v>0</v>
      </c>
      <c r="AA15" s="8">
        <f>IF(A15&lt;&gt;"",IF(VLOOKUP(A15,May!A$3:F$209,6)&gt;0,VLOOKUP(A15,May!A$3:F$209,6),0),0)</f>
        <v>0</v>
      </c>
      <c r="AB15" s="8">
        <f>IF(A15&lt;&gt;"",IF(VLOOKUP(A15,Jun!A$3:F$209,6)&gt;0,VLOOKUP(A15,Jun!A$3:F$209,6),0),0)</f>
        <v>0</v>
      </c>
      <c r="AC15" s="8">
        <f>IF(A15&lt;&gt;"",IF(VLOOKUP(A15,Jul!A$3:F$206,6)&gt;0,VLOOKUP(A15,Jul!A$3:F$206,6),0),0)</f>
        <v>0</v>
      </c>
      <c r="AD15" s="8">
        <f>IF(A15&lt;&gt;"",IF(VLOOKUP(A15,Aug!A$3:F$206,6)&gt;0,VLOOKUP(A15,Aug!A$3:F$206,6),0),0)</f>
        <v>0</v>
      </c>
      <c r="AE15" s="8">
        <f>IF(A15&lt;&gt;"",IF(VLOOKUP(A15,Sep!A$3:F$206,6)&gt;0,VLOOKUP(A15,Sep!A$3:F$206,6),0),0)</f>
        <v>0</v>
      </c>
      <c r="AF15" s="6">
        <f t="shared" si="31"/>
        <v>1602.7162940252754</v>
      </c>
      <c r="AG15" s="8">
        <f t="shared" si="2"/>
        <v>9.2013888888888892E-3</v>
      </c>
      <c r="AH15" s="8">
        <f>IF(A15&lt;&gt;"",IF(VLOOKUP(A15,Oct!A$3:F$206,6)&gt;0,VLOOKUP(A15,Oct!A$3:F$206,6),0),0)</f>
        <v>0</v>
      </c>
      <c r="AI15" s="8">
        <f>IF(A15&lt;&gt;"",IF(VLOOKUP(A15,Nov!A$3:F$207,6)&gt;0,VLOOKUP(A15,Nov!A$3:F$207,6),0),0)</f>
        <v>0</v>
      </c>
      <c r="AJ15" s="8">
        <f>IF(A15&lt;&gt;"",IF(VLOOKUP(A15,Dec!A$3:F$207,6)&gt;0,VLOOKUP(A15,Dec!A$3:F$207,6),0),0)</f>
        <v>0</v>
      </c>
      <c r="AK15" s="8">
        <f>IF(A15&lt;&gt;"",IF(VLOOKUP(A15,Jan!A$3:F$207,6)&gt;0,VLOOKUP(A15,Jan!A$3:F$207,6),0),0)</f>
        <v>0</v>
      </c>
      <c r="AL15" s="8">
        <f>IF(A15&lt;&gt;"",IF(VLOOKUP(A15,Feb!A$3:F$207,6)&gt;0,VLOOKUP(A15,Feb!A$3:F$207,6),0),0)</f>
        <v>0</v>
      </c>
      <c r="AM15" s="8">
        <f>IF(A15&lt;&gt;"",IF(VLOOKUP(A15,Mar!A$3:F$207,6)&gt;0,VLOOKUP(A15,Mar!A$3:F$207,6),0),0)</f>
        <v>0</v>
      </c>
      <c r="AO15" s="8">
        <f>LARGE($BM15:BN15,1)</f>
        <v>1.5277777777777777E-2</v>
      </c>
      <c r="AP15" s="8">
        <f>LARGE($BM15:BO15,1)</f>
        <v>1.5277777777777777E-2</v>
      </c>
      <c r="AQ15" s="8">
        <f>LARGE($BM15:BP15,1)</f>
        <v>1.5277777777777777E-2</v>
      </c>
      <c r="AR15" s="8">
        <f>LARGE($BM15:BQ15,1)</f>
        <v>1.5277777777777777E-2</v>
      </c>
      <c r="AS15" s="8">
        <f>LARGE($BM15:BR15,1)</f>
        <v>1.5277777777777777E-2</v>
      </c>
      <c r="AT15" s="8">
        <f>LARGE($BS15:BT15,1)</f>
        <v>9.2013888888888892E-3</v>
      </c>
      <c r="AU15" s="8">
        <f>LARGE($BS15:BU15,1)</f>
        <v>9.2013888888888892E-3</v>
      </c>
      <c r="AV15" s="8">
        <f>LARGE($BS15:BV15,1)</f>
        <v>9.2013888888888892E-3</v>
      </c>
      <c r="AW15" s="8">
        <f>LARGE($BS15:BW15,1)</f>
        <v>9.2013888888888892E-3</v>
      </c>
      <c r="AX15" s="8">
        <f>LARGE($BS15:BX15,1)</f>
        <v>9.2013888888888892E-3</v>
      </c>
      <c r="BA15" s="6">
        <f t="shared" si="3"/>
        <v>0</v>
      </c>
      <c r="BB15" s="6">
        <f t="shared" si="3"/>
        <v>0</v>
      </c>
      <c r="BC15" s="6">
        <f t="shared" si="3"/>
        <v>0</v>
      </c>
      <c r="BD15" s="6">
        <f t="shared" si="3"/>
        <v>0</v>
      </c>
      <c r="BE15" s="6">
        <f t="shared" si="3"/>
        <v>0</v>
      </c>
      <c r="BF15" s="6">
        <f t="shared" si="3"/>
        <v>0</v>
      </c>
      <c r="BG15" s="6">
        <f t="shared" si="4"/>
        <v>0</v>
      </c>
      <c r="BH15" s="6">
        <f t="shared" si="4"/>
        <v>0</v>
      </c>
      <c r="BI15" s="6">
        <f t="shared" si="4"/>
        <v>0</v>
      </c>
      <c r="BJ15" s="6">
        <f t="shared" si="4"/>
        <v>0</v>
      </c>
      <c r="BK15" s="6">
        <f t="shared" si="4"/>
        <v>0</v>
      </c>
      <c r="BM15" s="8">
        <f t="shared" si="32"/>
        <v>1.5277777777777777E-2</v>
      </c>
      <c r="BN15" s="8">
        <f t="shared" si="5"/>
        <v>0</v>
      </c>
      <c r="BO15" s="8">
        <f t="shared" si="5"/>
        <v>0</v>
      </c>
      <c r="BP15" s="8">
        <f t="shared" si="5"/>
        <v>0</v>
      </c>
      <c r="BQ15" s="8">
        <f t="shared" si="5"/>
        <v>0</v>
      </c>
      <c r="BR15" s="8">
        <f t="shared" si="5"/>
        <v>0</v>
      </c>
      <c r="BS15" s="8">
        <f t="shared" si="6"/>
        <v>9.2013888888888892E-3</v>
      </c>
      <c r="BT15" s="8">
        <f t="shared" si="7"/>
        <v>0</v>
      </c>
      <c r="BU15" s="8">
        <f t="shared" si="7"/>
        <v>0</v>
      </c>
      <c r="BV15" s="8">
        <f t="shared" si="7"/>
        <v>0</v>
      </c>
      <c r="BW15" s="8">
        <f t="shared" si="7"/>
        <v>0</v>
      </c>
      <c r="BX15" s="8">
        <f t="shared" si="7"/>
        <v>0</v>
      </c>
      <c r="CA15" s="8" t="str">
        <f t="shared" si="8"/>
        <v/>
      </c>
      <c r="CB15" s="8" t="str">
        <f t="shared" si="8"/>
        <v/>
      </c>
      <c r="CC15" s="8" t="str">
        <f t="shared" si="8"/>
        <v/>
      </c>
      <c r="CD15" s="8" t="str">
        <f t="shared" si="8"/>
        <v/>
      </c>
      <c r="CE15" s="8" t="str">
        <f t="shared" si="8"/>
        <v/>
      </c>
      <c r="CF15" s="8" t="str">
        <f t="shared" si="8"/>
        <v/>
      </c>
      <c r="CG15" s="8" t="str">
        <f t="shared" si="9"/>
        <v/>
      </c>
      <c r="CH15" s="8" t="str">
        <f t="shared" si="9"/>
        <v/>
      </c>
      <c r="CI15" s="8" t="str">
        <f t="shared" si="9"/>
        <v/>
      </c>
      <c r="CJ15" s="8" t="str">
        <f t="shared" si="9"/>
        <v/>
      </c>
      <c r="CK15" s="8" t="str">
        <f t="shared" si="9"/>
        <v/>
      </c>
      <c r="CL15" s="8" t="str">
        <f t="shared" si="9"/>
        <v/>
      </c>
      <c r="CN15" s="13">
        <v>2.0358796296296295E-2</v>
      </c>
      <c r="CO15" s="8">
        <f t="shared" si="10"/>
        <v>2.0358796296296295E-2</v>
      </c>
      <c r="CP15" s="8">
        <f>IF(COUNT($CA15:CB15)&gt;0,SMALL($CA15:CB15,1),$CN15)</f>
        <v>2.0358796296296295E-2</v>
      </c>
      <c r="CQ15" s="8">
        <f>IF(COUNT($CA15:CC15)&gt;0,SMALL($CA15:CC15,1),$CN15)</f>
        <v>2.0358796296296295E-2</v>
      </c>
      <c r="CR15" s="8">
        <f>IF(COUNT($CA15:CD15)&gt;0,SMALL($CA15:CD15,1),$CN15)</f>
        <v>2.0358796296296295E-2</v>
      </c>
      <c r="CS15" s="8">
        <f>IF(COUNT($CA15:CE15)&gt;0,SMALL($CA15:CE15,1),$CN15)</f>
        <v>2.0358796296296295E-2</v>
      </c>
      <c r="CT15" s="54">
        <v>1.7175925925925924E-2</v>
      </c>
      <c r="CU15" s="8">
        <f t="shared" si="11"/>
        <v>1.7175925925925924E-2</v>
      </c>
      <c r="CV15" s="8">
        <f>IF(COUNT($CG15:CH15)&gt;0,SMALL($CG15:CH15,1),$CU15)</f>
        <v>1.7175925925925924E-2</v>
      </c>
      <c r="CW15" s="8">
        <f>IF(COUNT($CG15:CI15)&gt;0,SMALL($CG15:CI15,1),$CU15)</f>
        <v>1.7175925925925924E-2</v>
      </c>
      <c r="CX15" s="8">
        <f>IF(COUNT($CG15:CJ15)&gt;0,SMALL($CG15:CJ15,1),$CU15)</f>
        <v>1.7175925925925924E-2</v>
      </c>
      <c r="CY15" s="8">
        <f>IF(COUNT($CG15:CK15)&gt;0,SMALL($CG15:CK15,1),$CU15)</f>
        <v>1.7175925925925924E-2</v>
      </c>
      <c r="DA15" s="8">
        <f t="shared" si="12"/>
        <v>1.5278078703703703E-2</v>
      </c>
      <c r="DB15" s="8">
        <f t="shared" si="13"/>
        <v>9.2016898148148153E-3</v>
      </c>
      <c r="DC15" s="1">
        <f t="shared" si="33"/>
        <v>13</v>
      </c>
      <c r="DD15" s="8">
        <f t="shared" si="14"/>
        <v>3.0092592592592594E-7</v>
      </c>
      <c r="DE15" s="1" t="str">
        <f t="shared" si="15"/>
        <v>Chris Bowker</v>
      </c>
      <c r="DG15" s="13">
        <f t="shared" si="16"/>
        <v>2.4137526795284032E-2</v>
      </c>
      <c r="DH15" s="13">
        <f>SMALL($DT15:DU15,1)/(60*60*24)</f>
        <v>2.4137526795284036E-2</v>
      </c>
      <c r="DI15" s="13">
        <f>SMALL($DT15:DV15,1)/(60*60*24)</f>
        <v>2.4137526795284036E-2</v>
      </c>
      <c r="DJ15" s="13">
        <f>SMALL($DT15:DW15,1)/(60*60*24)</f>
        <v>2.4137526795284036E-2</v>
      </c>
      <c r="DK15" s="13">
        <f>SMALL($DT15:DX15,1)/(60*60*24)</f>
        <v>2.4137526795284036E-2</v>
      </c>
      <c r="DL15" s="13">
        <f>SMALL($DT15:DY15,1)/(60*60*24)</f>
        <v>2.4137526795284036E-2</v>
      </c>
      <c r="DM15" s="34">
        <f t="shared" si="17"/>
        <v>1.8549957106774019E-2</v>
      </c>
      <c r="DN15" s="13">
        <f>SMALL($DZ15:EA15,1)/(60*60*24)</f>
        <v>1.8549957106774019E-2</v>
      </c>
      <c r="DO15" s="42">
        <f>SMALL($EB15:EB15,1)/(60*60*24)</f>
        <v>0.11572916666666666</v>
      </c>
      <c r="DP15" s="42">
        <f>SMALL($EB15:EC15,1)/(60*60*24)</f>
        <v>0.11572916666666666</v>
      </c>
      <c r="DQ15" s="42">
        <f>SMALL($EB15:ED15,1)/(60*60*24)</f>
        <v>0.11572916666666666</v>
      </c>
      <c r="DR15" s="42">
        <f>SMALL($EB15:EE15,1)/(60*60*24)</f>
        <v>0.11572916666666666</v>
      </c>
      <c r="DT15" s="6">
        <f t="shared" si="18"/>
        <v>2085.4823151125406</v>
      </c>
      <c r="DU15" s="1">
        <f t="shared" si="19"/>
        <v>9999</v>
      </c>
      <c r="DV15" s="1">
        <f t="shared" si="19"/>
        <v>9999</v>
      </c>
      <c r="DW15" s="1">
        <f t="shared" si="19"/>
        <v>9999</v>
      </c>
      <c r="DX15" s="1">
        <f t="shared" si="19"/>
        <v>9999</v>
      </c>
      <c r="DY15" s="1">
        <f t="shared" si="19"/>
        <v>9999</v>
      </c>
      <c r="DZ15" s="6">
        <f t="shared" si="20"/>
        <v>1602.7162940252754</v>
      </c>
      <c r="EA15" s="1">
        <f t="shared" si="21"/>
        <v>9999</v>
      </c>
      <c r="EB15" s="43">
        <f t="shared" si="22"/>
        <v>9999</v>
      </c>
      <c r="EC15" s="1">
        <f t="shared" si="23"/>
        <v>9999</v>
      </c>
      <c r="ED15" s="1">
        <f t="shared" si="23"/>
        <v>9999</v>
      </c>
      <c r="EE15" s="1">
        <f t="shared" si="23"/>
        <v>9999</v>
      </c>
      <c r="EG15" s="8"/>
      <c r="EH15" s="8"/>
      <c r="EI15" s="8"/>
    </row>
    <row r="16" spans="1:139" x14ac:dyDescent="0.25">
      <c r="A16" s="1" t="s">
        <v>146</v>
      </c>
      <c r="B16" s="54">
        <v>1.5173611111111112E-2</v>
      </c>
      <c r="C16" s="45">
        <v>44986</v>
      </c>
      <c r="D16" s="45"/>
      <c r="E16" s="13">
        <v>1.9918981481481482E-2</v>
      </c>
      <c r="F16" s="11">
        <v>44652</v>
      </c>
      <c r="H16" s="35">
        <v>1.517476851851852E-2</v>
      </c>
      <c r="I16" s="35">
        <v>1.9918981481481478E-2</v>
      </c>
      <c r="K16" s="8">
        <v>1.3634259259259257E-2</v>
      </c>
      <c r="L16" s="8">
        <v>2.8854166666666667E-2</v>
      </c>
      <c r="M16" s="8">
        <f t="shared" si="24"/>
        <v>1.9070426938192206E-2</v>
      </c>
      <c r="N16" s="6">
        <f t="shared" si="25"/>
        <v>1647.6848874598065</v>
      </c>
      <c r="O16" s="8">
        <f t="shared" si="26"/>
        <v>2.0312500000000001E-2</v>
      </c>
      <c r="P16" s="107">
        <v>6.7</v>
      </c>
      <c r="Q16" s="108">
        <f t="shared" si="27"/>
        <v>1.9618055555555555E-2</v>
      </c>
      <c r="R16" s="109">
        <f t="shared" si="28"/>
        <v>1695</v>
      </c>
      <c r="S16" s="129">
        <f t="shared" si="34"/>
        <v>1709.3308</v>
      </c>
      <c r="T16" s="8">
        <f t="shared" si="35"/>
        <v>1.9618055555555555E-2</v>
      </c>
      <c r="U16" s="8">
        <f t="shared" si="29"/>
        <v>1.9618055555555555E-2</v>
      </c>
      <c r="V16" s="8">
        <f t="shared" si="30"/>
        <v>2.0520833333333328E-2</v>
      </c>
      <c r="W16" s="8">
        <f t="shared" si="0"/>
        <v>1.5715592472592594E-2</v>
      </c>
      <c r="X16" s="8">
        <f t="shared" si="1"/>
        <v>2.0312500000000001E-2</v>
      </c>
      <c r="Y16" s="8"/>
      <c r="Z16" s="8">
        <f>IF(A16&lt;&gt;"",IF(VLOOKUP(A16,Apr!A$4:F$211,6)&gt;0,VLOOKUP(A16,Apr!A$4:F$211,6),0),0)</f>
        <v>0</v>
      </c>
      <c r="AA16" s="8">
        <f>IF(A16&lt;&gt;"",IF(VLOOKUP(A16,May!A$3:F$209,6)&gt;0,VLOOKUP(A16,May!A$3:F$209,6),0),0)</f>
        <v>0</v>
      </c>
      <c r="AB16" s="8">
        <f>IF(A16&lt;&gt;"",IF(VLOOKUP(A16,Jun!A$3:F$209,6)&gt;0,VLOOKUP(A16,Jun!A$3:F$209,6),0),0)</f>
        <v>2.0520833333333328E-2</v>
      </c>
      <c r="AC16" s="8">
        <f>IF(A16&lt;&gt;"",IF(VLOOKUP(A16,Jul!A$3:F$206,6)&gt;0,VLOOKUP(A16,Jul!A$3:F$206,6),0),0)</f>
        <v>0</v>
      </c>
      <c r="AD16" s="8">
        <f>IF(A16&lt;&gt;"",IF(VLOOKUP(A16,Aug!A$3:F$206,6)&gt;0,VLOOKUP(A16,Aug!A$3:F$206,6),0),0)</f>
        <v>0</v>
      </c>
      <c r="AE16" s="8">
        <f>IF(A16&lt;&gt;"",IF(VLOOKUP(A16,Sep!A$3:F$206,6)&gt;0,VLOOKUP(A16,Sep!A$3:F$206,6),0),0)</f>
        <v>0</v>
      </c>
      <c r="AF16" s="6">
        <f t="shared" si="31"/>
        <v>1362.5701684041699</v>
      </c>
      <c r="AG16" s="8">
        <f t="shared" si="2"/>
        <v>1.1979166666666666E-2</v>
      </c>
      <c r="AH16" s="8">
        <f>IF(A16&lt;&gt;"",IF(VLOOKUP(A16,Oct!A$3:F$206,6)&gt;0,VLOOKUP(A16,Oct!A$3:F$206,6),0),0)</f>
        <v>1.6930870250370371E-2</v>
      </c>
      <c r="AI16" s="8">
        <f>IF(A16&lt;&gt;"",IF(VLOOKUP(A16,Nov!A$3:F$207,6)&gt;0,VLOOKUP(A16,Nov!A$3:F$207,6),0),0)</f>
        <v>0</v>
      </c>
      <c r="AJ16" s="8">
        <f>IF(A16&lt;&gt;"",IF(VLOOKUP(A16,Dec!A$3:F$207,6)&gt;0,VLOOKUP(A16,Dec!A$3:F$207,6),0),0)</f>
        <v>1.5715592472592594E-2</v>
      </c>
      <c r="AK16" s="8">
        <f>IF(A16&lt;&gt;"",IF(VLOOKUP(A16,Jan!A$3:F$207,6)&gt;0,VLOOKUP(A16,Jan!A$3:F$207,6),0),0)</f>
        <v>0</v>
      </c>
      <c r="AL16" s="8">
        <f>IF(A16&lt;&gt;"",IF(VLOOKUP(A16,Feb!A$3:F$207,6)&gt;0,VLOOKUP(A16,Feb!A$3:F$207,6),0),0)</f>
        <v>0</v>
      </c>
      <c r="AM16" s="8">
        <f>IF(A16&lt;&gt;"",IF(VLOOKUP(A16,Mar!A$3:F$207,6)&gt;0,VLOOKUP(A16,Mar!A$3:F$207,6),0),0)</f>
        <v>0</v>
      </c>
      <c r="AO16" s="8">
        <f>LARGE($BM16:BN16,1)</f>
        <v>1.9618055555555555E-2</v>
      </c>
      <c r="AP16" s="8">
        <f>LARGE($BM16:BO16,1)</f>
        <v>1.9618055555555555E-2</v>
      </c>
      <c r="AQ16" s="8">
        <f>LARGE($BM16:BP16,1)</f>
        <v>1.9618055555555555E-2</v>
      </c>
      <c r="AR16" s="8">
        <f>LARGE($BM16:BQ16,1)</f>
        <v>1.9618055555555555E-2</v>
      </c>
      <c r="AS16" s="8">
        <f>LARGE($BM16:BR16,1)</f>
        <v>1.9618055555555555E-2</v>
      </c>
      <c r="AT16" s="8">
        <f>LARGE($BS16:BT16,1)</f>
        <v>1.1979166666666666E-2</v>
      </c>
      <c r="AU16" s="8">
        <f>LARGE($BS16:BU16,1)</f>
        <v>1.1979166666666666E-2</v>
      </c>
      <c r="AV16" s="8">
        <f>LARGE($BS16:BV16,1)</f>
        <v>1.2152777777777778E-2</v>
      </c>
      <c r="AW16" s="8">
        <f>LARGE($BS16:BW16,1)</f>
        <v>1.2152777777777778E-2</v>
      </c>
      <c r="AX16" s="8">
        <f>LARGE($BS16:BX16,1)</f>
        <v>1.2152777777777778E-2</v>
      </c>
      <c r="BA16" s="6">
        <f t="shared" si="3"/>
        <v>0</v>
      </c>
      <c r="BB16" s="6">
        <f t="shared" si="3"/>
        <v>0</v>
      </c>
      <c r="BC16" s="6">
        <f t="shared" si="3"/>
        <v>1772.9999999999995</v>
      </c>
      <c r="BD16" s="6">
        <f t="shared" si="3"/>
        <v>0</v>
      </c>
      <c r="BE16" s="6">
        <f t="shared" si="3"/>
        <v>0</v>
      </c>
      <c r="BF16" s="6">
        <f t="shared" si="3"/>
        <v>0</v>
      </c>
      <c r="BG16" s="6">
        <f t="shared" si="4"/>
        <v>1462.827189632</v>
      </c>
      <c r="BH16" s="6">
        <f t="shared" si="4"/>
        <v>0</v>
      </c>
      <c r="BI16" s="6">
        <f t="shared" si="4"/>
        <v>1357.8271896320002</v>
      </c>
      <c r="BJ16" s="6">
        <f t="shared" si="4"/>
        <v>0</v>
      </c>
      <c r="BK16" s="6">
        <f t="shared" si="4"/>
        <v>0</v>
      </c>
      <c r="BM16" s="8">
        <f t="shared" si="32"/>
        <v>1.9618055555555555E-2</v>
      </c>
      <c r="BN16" s="8">
        <f t="shared" si="5"/>
        <v>0</v>
      </c>
      <c r="BO16" s="8">
        <f t="shared" si="5"/>
        <v>0</v>
      </c>
      <c r="BP16" s="8">
        <f t="shared" si="5"/>
        <v>1.892361111111111E-2</v>
      </c>
      <c r="BQ16" s="8">
        <f t="shared" si="5"/>
        <v>0</v>
      </c>
      <c r="BR16" s="8">
        <f t="shared" si="5"/>
        <v>0</v>
      </c>
      <c r="BS16" s="8">
        <f t="shared" si="6"/>
        <v>1.1979166666666666E-2</v>
      </c>
      <c r="BT16" s="8">
        <f t="shared" si="7"/>
        <v>1.0937499999999999E-2</v>
      </c>
      <c r="BU16" s="8">
        <f t="shared" si="7"/>
        <v>0</v>
      </c>
      <c r="BV16" s="8">
        <f t="shared" si="7"/>
        <v>1.2152777777777778E-2</v>
      </c>
      <c r="BW16" s="8">
        <f t="shared" si="7"/>
        <v>0</v>
      </c>
      <c r="BX16" s="8">
        <f t="shared" si="7"/>
        <v>0</v>
      </c>
      <c r="CA16" s="8" t="str">
        <f t="shared" si="8"/>
        <v/>
      </c>
      <c r="CB16" s="8" t="str">
        <f t="shared" si="8"/>
        <v/>
      </c>
      <c r="CC16" s="8">
        <f t="shared" si="8"/>
        <v>2.0520833333333328E-2</v>
      </c>
      <c r="CD16" s="8" t="str">
        <f t="shared" si="8"/>
        <v/>
      </c>
      <c r="CE16" s="8" t="str">
        <f t="shared" si="8"/>
        <v/>
      </c>
      <c r="CF16" s="8" t="str">
        <f t="shared" si="8"/>
        <v/>
      </c>
      <c r="CG16" s="8">
        <f t="shared" si="9"/>
        <v>1.6930870250370371E-2</v>
      </c>
      <c r="CH16" s="8" t="str">
        <f t="shared" si="9"/>
        <v/>
      </c>
      <c r="CI16" s="8">
        <f t="shared" si="9"/>
        <v>1.5715592472592594E-2</v>
      </c>
      <c r="CJ16" s="8" t="str">
        <f t="shared" si="9"/>
        <v/>
      </c>
      <c r="CK16" s="8" t="str">
        <f t="shared" si="9"/>
        <v/>
      </c>
      <c r="CL16" s="8" t="str">
        <f t="shared" si="9"/>
        <v/>
      </c>
      <c r="CN16" s="13">
        <v>1.9918981481481482E-2</v>
      </c>
      <c r="CO16" s="8">
        <f t="shared" si="10"/>
        <v>1.9918981481481482E-2</v>
      </c>
      <c r="CP16" s="8">
        <f>IF(COUNT($CA16:CB16)&gt;0,SMALL($CA16:CB16,1),$CN16)</f>
        <v>1.9918981481481482E-2</v>
      </c>
      <c r="CQ16" s="8">
        <f>IF(COUNT($CA16:CC16)&gt;0,SMALL($CA16:CC16,1),$CN16)</f>
        <v>2.0520833333333328E-2</v>
      </c>
      <c r="CR16" s="8">
        <f>IF(COUNT($CA16:CD16)&gt;0,SMALL($CA16:CD16,1),$CN16)</f>
        <v>2.0520833333333328E-2</v>
      </c>
      <c r="CS16" s="8">
        <f>IF(COUNT($CA16:CE16)&gt;0,SMALL($CA16:CE16,1),$CN16)</f>
        <v>2.0520833333333328E-2</v>
      </c>
      <c r="CT16" s="54">
        <v>1.5173611111111112E-2</v>
      </c>
      <c r="CU16" s="8">
        <f t="shared" si="11"/>
        <v>1.6930870250370371E-2</v>
      </c>
      <c r="CV16" s="8">
        <f>IF(COUNT($CG16:CH16)&gt;0,SMALL($CG16:CH16,1),$CU16)</f>
        <v>1.6930870250370371E-2</v>
      </c>
      <c r="CW16" s="8">
        <f>IF(COUNT($CG16:CI16)&gt;0,SMALL($CG16:CI16,1),$CU16)</f>
        <v>1.5715592472592594E-2</v>
      </c>
      <c r="CX16" s="8">
        <f>IF(COUNT($CG16:CJ16)&gt;0,SMALL($CG16:CJ16,1),$CU16)</f>
        <v>1.5715592472592594E-2</v>
      </c>
      <c r="CY16" s="8">
        <f>IF(COUNT($CG16:CK16)&gt;0,SMALL($CG16:CK16,1),$CU16)</f>
        <v>1.5715592472592594E-2</v>
      </c>
      <c r="DA16" s="8">
        <f t="shared" si="12"/>
        <v>1.9618379629629628E-2</v>
      </c>
      <c r="DB16" s="8">
        <f t="shared" si="13"/>
        <v>1.2153101851851852E-2</v>
      </c>
      <c r="DC16" s="1">
        <f t="shared" si="33"/>
        <v>14</v>
      </c>
      <c r="DD16" s="8">
        <f t="shared" si="14"/>
        <v>3.2407407407407406E-7</v>
      </c>
      <c r="DE16" s="1" t="str">
        <f t="shared" si="15"/>
        <v>Chris Cottam</v>
      </c>
      <c r="DG16" s="13">
        <f t="shared" si="16"/>
        <v>1.9070426938192206E-2</v>
      </c>
      <c r="DH16" s="13">
        <f>SMALL($DT16:DU16,1)/(60*60*24)</f>
        <v>1.9070426938192206E-2</v>
      </c>
      <c r="DI16" s="13">
        <f>SMALL($DT16:DV16,1)/(60*60*24)</f>
        <v>1.9070426938192206E-2</v>
      </c>
      <c r="DJ16" s="13">
        <f>SMALL($DT16:DW16,1)/(60*60*24)</f>
        <v>1.9070426938192206E-2</v>
      </c>
      <c r="DK16" s="13">
        <f>SMALL($DT16:DX16,1)/(60*60*24)</f>
        <v>1.9070426938192206E-2</v>
      </c>
      <c r="DL16" s="13">
        <f>SMALL($DT16:DY16,1)/(60*60*24)</f>
        <v>1.9070426938192206E-2</v>
      </c>
      <c r="DM16" s="34">
        <f t="shared" si="17"/>
        <v>1.5770488060233446E-2</v>
      </c>
      <c r="DN16" s="13">
        <f>SMALL($DZ16:EA16,1)/(60*60*24)</f>
        <v>1.5770488060233446E-2</v>
      </c>
      <c r="DO16" s="42">
        <f>SMALL($EB16:EB16,1)/(60*60*24)</f>
        <v>0.11572916666666666</v>
      </c>
      <c r="DP16" s="42">
        <f>SMALL($EB16:EC16,1)/(60*60*24)</f>
        <v>1.5715592472592594E-2</v>
      </c>
      <c r="DQ16" s="42">
        <f>SMALL($EB16:ED16,1)/(60*60*24)</f>
        <v>1.5715592472592594E-2</v>
      </c>
      <c r="DR16" s="42">
        <f>SMALL($EB16:EE16,1)/(60*60*24)</f>
        <v>1.5715592472592594E-2</v>
      </c>
      <c r="DT16" s="6">
        <f t="shared" si="18"/>
        <v>1647.6848874598065</v>
      </c>
      <c r="DU16" s="1">
        <f t="shared" si="19"/>
        <v>9999</v>
      </c>
      <c r="DV16" s="1">
        <f t="shared" si="19"/>
        <v>9999</v>
      </c>
      <c r="DW16" s="1">
        <f t="shared" si="19"/>
        <v>1772.9999999999995</v>
      </c>
      <c r="DX16" s="1">
        <f t="shared" si="19"/>
        <v>9999</v>
      </c>
      <c r="DY16" s="1">
        <f t="shared" si="19"/>
        <v>9999</v>
      </c>
      <c r="DZ16" s="6">
        <f t="shared" si="20"/>
        <v>1362.5701684041699</v>
      </c>
      <c r="EA16" s="1">
        <f t="shared" si="21"/>
        <v>1462.827189632</v>
      </c>
      <c r="EB16" s="43">
        <f t="shared" si="22"/>
        <v>9999</v>
      </c>
      <c r="EC16" s="1">
        <f t="shared" si="23"/>
        <v>1357.8271896320002</v>
      </c>
      <c r="ED16" s="1">
        <f t="shared" si="23"/>
        <v>9999</v>
      </c>
      <c r="EE16" s="1">
        <f t="shared" si="23"/>
        <v>9999</v>
      </c>
    </row>
    <row r="17" spans="1:139" x14ac:dyDescent="0.25">
      <c r="A17" s="1" t="s">
        <v>182</v>
      </c>
      <c r="B17" s="54"/>
      <c r="C17" s="45"/>
      <c r="D17" s="45"/>
      <c r="E17" s="13"/>
      <c r="K17" s="8">
        <v>2.298611111111111E-2</v>
      </c>
      <c r="M17" s="8">
        <f t="shared" si="24"/>
        <v>3.2150991425509104E-2</v>
      </c>
      <c r="N17" s="6">
        <f t="shared" si="25"/>
        <v>2777.8456591639865</v>
      </c>
      <c r="O17" s="8">
        <f t="shared" si="26"/>
        <v>7.2916666666666668E-3</v>
      </c>
      <c r="P17" s="107">
        <v>27</v>
      </c>
      <c r="Q17" s="108">
        <f t="shared" si="27"/>
        <v>7.9861111111111105E-3</v>
      </c>
      <c r="R17" s="109">
        <f t="shared" si="28"/>
        <v>689.99999999999989</v>
      </c>
      <c r="S17" s="129">
        <f t="shared" si="34"/>
        <v>2726.848</v>
      </c>
      <c r="T17" s="8">
        <f t="shared" si="35"/>
        <v>7.9861111111111105E-3</v>
      </c>
      <c r="U17" s="8">
        <f t="shared" si="29"/>
        <v>7.9861111111111105E-3</v>
      </c>
      <c r="V17" s="8">
        <f t="shared" si="30"/>
        <v>0</v>
      </c>
      <c r="W17" s="8">
        <f t="shared" si="0"/>
        <v>0</v>
      </c>
      <c r="X17" s="8">
        <f t="shared" si="1"/>
        <v>7.2916666666666668E-3</v>
      </c>
      <c r="Y17" s="8"/>
      <c r="Z17" s="8">
        <f>IF(A17&lt;&gt;"",IF(VLOOKUP(A17,Apr!A$4:F$211,6)&gt;0,VLOOKUP(A17,Apr!A$4:F$211,6),0),0)</f>
        <v>0</v>
      </c>
      <c r="AA17" s="8">
        <f>IF(A17&lt;&gt;"",IF(VLOOKUP(A17,May!A$3:F$209,6)&gt;0,VLOOKUP(A17,May!A$3:F$209,6),0),0)</f>
        <v>0</v>
      </c>
      <c r="AB17" s="8">
        <f>IF(A17&lt;&gt;"",IF(VLOOKUP(A17,Jun!A$3:F$209,6)&gt;0,VLOOKUP(A17,Jun!A$3:F$209,6),0),0)</f>
        <v>0</v>
      </c>
      <c r="AC17" s="8">
        <f>IF(A17&lt;&gt;"",IF(VLOOKUP(A17,Jul!A$3:F$206,6)&gt;0,VLOOKUP(A17,Jul!A$3:F$206,6),0),0)</f>
        <v>0</v>
      </c>
      <c r="AD17" s="8">
        <f>IF(A17&lt;&gt;"",IF(VLOOKUP(A17,Aug!A$3:F$206,6)&gt;0,VLOOKUP(A17,Aug!A$3:F$206,6),0),0)</f>
        <v>0</v>
      </c>
      <c r="AE17" s="8">
        <f>IF(A17&lt;&gt;"",IF(VLOOKUP(A17,Sep!A$3:F$206,6)&gt;0,VLOOKUP(A17,Sep!A$3:F$206,6),0),0)</f>
        <v>0</v>
      </c>
      <c r="AF17" s="6">
        <f t="shared" si="31"/>
        <v>2134.8052045165628</v>
      </c>
      <c r="AG17" s="8">
        <f t="shared" si="2"/>
        <v>3.1249999999999997E-3</v>
      </c>
      <c r="AH17" s="8">
        <f>IF(A17&lt;&gt;"",IF(VLOOKUP(A17,Oct!A$3:F$206,6)&gt;0,VLOOKUP(A17,Oct!A$3:F$206,6),0),0)</f>
        <v>0</v>
      </c>
      <c r="AI17" s="8">
        <f>IF(A17&lt;&gt;"",IF(VLOOKUP(A17,Nov!A$3:F$207,6)&gt;0,VLOOKUP(A17,Nov!A$3:F$207,6),0),0)</f>
        <v>0</v>
      </c>
      <c r="AJ17" s="8">
        <f>IF(A17&lt;&gt;"",IF(VLOOKUP(A17,Dec!A$3:F$207,6)&gt;0,VLOOKUP(A17,Dec!A$3:F$207,6),0),0)</f>
        <v>0</v>
      </c>
      <c r="AK17" s="8">
        <f>IF(A17&lt;&gt;"",IF(VLOOKUP(A17,Jan!A$3:F$207,6)&gt;0,VLOOKUP(A17,Jan!A$3:F$207,6),0),0)</f>
        <v>0</v>
      </c>
      <c r="AL17" s="8">
        <f>IF(A17&lt;&gt;"",IF(VLOOKUP(A17,Feb!A$3:F$207,6)&gt;0,VLOOKUP(A17,Feb!A$3:F$207,6),0),0)</f>
        <v>0</v>
      </c>
      <c r="AM17" s="8">
        <f>IF(A17&lt;&gt;"",IF(VLOOKUP(A17,Mar!A$3:F$207,6)&gt;0,VLOOKUP(A17,Mar!A$3:F$207,6),0),0)</f>
        <v>0</v>
      </c>
      <c r="AO17" s="8">
        <f>LARGE($BM17:BN17,1)</f>
        <v>7.9861111111111105E-3</v>
      </c>
      <c r="AP17" s="8">
        <f>LARGE($BM17:BO17,1)</f>
        <v>7.9861111111111105E-3</v>
      </c>
      <c r="AQ17" s="8">
        <f>LARGE($BM17:BP17,1)</f>
        <v>7.9861111111111105E-3</v>
      </c>
      <c r="AR17" s="8">
        <f>LARGE($BM17:BQ17,1)</f>
        <v>7.9861111111111105E-3</v>
      </c>
      <c r="AS17" s="8">
        <f>LARGE($BM17:BR17,1)</f>
        <v>7.9861111111111105E-3</v>
      </c>
      <c r="AT17" s="8">
        <f>LARGE($BS17:BT17,1)</f>
        <v>3.1249999999999997E-3</v>
      </c>
      <c r="AU17" s="8">
        <f>LARGE($BS17:BU17,1)</f>
        <v>3.1249999999999997E-3</v>
      </c>
      <c r="AV17" s="8">
        <f>LARGE($BS17:BV17,1)</f>
        <v>3.1249999999999997E-3</v>
      </c>
      <c r="AW17" s="8">
        <f>LARGE($BS17:BW17,1)</f>
        <v>3.1249999999999997E-3</v>
      </c>
      <c r="AX17" s="8">
        <f>LARGE($BS17:BX17,1)</f>
        <v>3.1249999999999997E-3</v>
      </c>
      <c r="BA17" s="6">
        <f t="shared" si="3"/>
        <v>0</v>
      </c>
      <c r="BB17" s="6">
        <f t="shared" si="3"/>
        <v>0</v>
      </c>
      <c r="BC17" s="6">
        <f t="shared" si="3"/>
        <v>0</v>
      </c>
      <c r="BD17" s="6">
        <f t="shared" si="3"/>
        <v>0</v>
      </c>
      <c r="BE17" s="6">
        <f t="shared" si="3"/>
        <v>0</v>
      </c>
      <c r="BF17" s="6">
        <f t="shared" si="3"/>
        <v>0</v>
      </c>
      <c r="BG17" s="6">
        <f t="shared" si="4"/>
        <v>0</v>
      </c>
      <c r="BH17" s="6">
        <f t="shared" si="4"/>
        <v>0</v>
      </c>
      <c r="BI17" s="6">
        <f t="shared" si="4"/>
        <v>0</v>
      </c>
      <c r="BJ17" s="6">
        <f t="shared" si="4"/>
        <v>0</v>
      </c>
      <c r="BK17" s="6">
        <f t="shared" si="4"/>
        <v>0</v>
      </c>
      <c r="BM17" s="8">
        <f t="shared" si="32"/>
        <v>7.9861111111111105E-3</v>
      </c>
      <c r="BN17" s="8">
        <f t="shared" si="5"/>
        <v>0</v>
      </c>
      <c r="BO17" s="8">
        <f t="shared" si="5"/>
        <v>0</v>
      </c>
      <c r="BP17" s="8">
        <f t="shared" si="5"/>
        <v>0</v>
      </c>
      <c r="BQ17" s="8">
        <f t="shared" si="5"/>
        <v>0</v>
      </c>
      <c r="BR17" s="8">
        <f t="shared" si="5"/>
        <v>0</v>
      </c>
      <c r="BS17" s="8">
        <f t="shared" si="6"/>
        <v>3.1249999999999997E-3</v>
      </c>
      <c r="BT17" s="8">
        <f t="shared" si="7"/>
        <v>0</v>
      </c>
      <c r="BU17" s="8">
        <f t="shared" si="7"/>
        <v>0</v>
      </c>
      <c r="BV17" s="8">
        <f t="shared" si="7"/>
        <v>0</v>
      </c>
      <c r="BW17" s="8">
        <f t="shared" si="7"/>
        <v>0</v>
      </c>
      <c r="BX17" s="8">
        <f t="shared" si="7"/>
        <v>0</v>
      </c>
      <c r="CA17" s="8" t="str">
        <f t="shared" si="8"/>
        <v/>
      </c>
      <c r="CB17" s="8" t="str">
        <f t="shared" si="8"/>
        <v/>
      </c>
      <c r="CC17" s="8" t="str">
        <f t="shared" si="8"/>
        <v/>
      </c>
      <c r="CD17" s="8" t="str">
        <f t="shared" si="8"/>
        <v/>
      </c>
      <c r="CE17" s="8" t="str">
        <f t="shared" si="8"/>
        <v/>
      </c>
      <c r="CF17" s="8" t="str">
        <f t="shared" si="8"/>
        <v/>
      </c>
      <c r="CG17" s="8" t="str">
        <f t="shared" si="9"/>
        <v/>
      </c>
      <c r="CH17" s="8" t="str">
        <f t="shared" si="9"/>
        <v/>
      </c>
      <c r="CI17" s="8" t="str">
        <f t="shared" si="9"/>
        <v/>
      </c>
      <c r="CJ17" s="8" t="str">
        <f t="shared" si="9"/>
        <v/>
      </c>
      <c r="CK17" s="8" t="str">
        <f t="shared" si="9"/>
        <v/>
      </c>
      <c r="CL17" s="8" t="str">
        <f t="shared" si="9"/>
        <v/>
      </c>
      <c r="CN17" s="13"/>
      <c r="CO17" s="8">
        <f t="shared" si="10"/>
        <v>0</v>
      </c>
      <c r="CP17" s="8">
        <f>IF(COUNT($CA17:CB17)&gt;0,SMALL($CA17:CB17,1),$CN17)</f>
        <v>0</v>
      </c>
      <c r="CQ17" s="8">
        <f>IF(COUNT($CA17:CC17)&gt;0,SMALL($CA17:CC17,1),$CN17)</f>
        <v>0</v>
      </c>
      <c r="CR17" s="8">
        <f>IF(COUNT($CA17:CD17)&gt;0,SMALL($CA17:CD17,1),$CN17)</f>
        <v>0</v>
      </c>
      <c r="CS17" s="8">
        <f>IF(COUNT($CA17:CE17)&gt;0,SMALL($CA17:CE17,1),$CN17)</f>
        <v>0</v>
      </c>
      <c r="CT17" s="54">
        <v>0</v>
      </c>
      <c r="CU17" s="8">
        <f t="shared" si="11"/>
        <v>0</v>
      </c>
      <c r="CV17" s="8">
        <f>IF(COUNT($CG17:CH17)&gt;0,SMALL($CG17:CH17,1),$CU17)</f>
        <v>0</v>
      </c>
      <c r="CW17" s="8">
        <f>IF(COUNT($CG17:CI17)&gt;0,SMALL($CG17:CI17,1),$CU17)</f>
        <v>0</v>
      </c>
      <c r="CX17" s="8">
        <f>IF(COUNT($CG17:CJ17)&gt;0,SMALL($CG17:CJ17,1),$CU17)</f>
        <v>0</v>
      </c>
      <c r="CY17" s="8">
        <f>IF(COUNT($CG17:CK17)&gt;0,SMALL($CG17:CK17,1),$CU17)</f>
        <v>0</v>
      </c>
      <c r="DA17" s="8">
        <f t="shared" si="12"/>
        <v>7.9864583333333333E-3</v>
      </c>
      <c r="DB17" s="8">
        <f t="shared" si="13"/>
        <v>3.1253472222222221E-3</v>
      </c>
      <c r="DC17" s="1">
        <f t="shared" si="33"/>
        <v>15</v>
      </c>
      <c r="DD17" s="8">
        <f t="shared" si="14"/>
        <v>3.4722222222222224E-7</v>
      </c>
      <c r="DE17" s="1" t="str">
        <f t="shared" si="15"/>
        <v>Claire England</v>
      </c>
      <c r="DG17" s="13">
        <f t="shared" si="16"/>
        <v>3.2150991425509104E-2</v>
      </c>
      <c r="DH17" s="13">
        <f>SMALL($DT17:DU17,1)/(60*60*24)</f>
        <v>3.2150991425509104E-2</v>
      </c>
      <c r="DI17" s="13">
        <f>SMALL($DT17:DV17,1)/(60*60*24)</f>
        <v>3.2150991425509104E-2</v>
      </c>
      <c r="DJ17" s="13">
        <f>SMALL($DT17:DW17,1)/(60*60*24)</f>
        <v>3.2150991425509104E-2</v>
      </c>
      <c r="DK17" s="13">
        <f>SMALL($DT17:DX17,1)/(60*60*24)</f>
        <v>3.2150991425509104E-2</v>
      </c>
      <c r="DL17" s="13">
        <f>SMALL($DT17:DY17,1)/(60*60*24)</f>
        <v>3.2150991425509104E-2</v>
      </c>
      <c r="DM17" s="34">
        <f t="shared" si="17"/>
        <v>2.470839357079355E-2</v>
      </c>
      <c r="DN17" s="13">
        <f>SMALL($DZ17:EA17,1)/(60*60*24)</f>
        <v>2.470839357079355E-2</v>
      </c>
      <c r="DO17" s="42">
        <f>SMALL($EB17:EB17,1)/(60*60*24)</f>
        <v>0.11572916666666666</v>
      </c>
      <c r="DP17" s="42">
        <f>SMALL($EB17:EC17,1)/(60*60*24)</f>
        <v>0.11572916666666666</v>
      </c>
      <c r="DQ17" s="42">
        <f>SMALL($EB17:ED17,1)/(60*60*24)</f>
        <v>0.11572916666666666</v>
      </c>
      <c r="DR17" s="42">
        <f>SMALL($EB17:EE17,1)/(60*60*24)</f>
        <v>0.11572916666666666</v>
      </c>
      <c r="DT17" s="6">
        <f t="shared" si="18"/>
        <v>2777.8456591639865</v>
      </c>
      <c r="DU17" s="1">
        <f t="shared" si="19"/>
        <v>9999</v>
      </c>
      <c r="DV17" s="1">
        <f t="shared" si="19"/>
        <v>9999</v>
      </c>
      <c r="DW17" s="1">
        <f t="shared" si="19"/>
        <v>9999</v>
      </c>
      <c r="DX17" s="1">
        <f t="shared" si="19"/>
        <v>9999</v>
      </c>
      <c r="DY17" s="1">
        <f t="shared" si="19"/>
        <v>9999</v>
      </c>
      <c r="DZ17" s="6">
        <f t="shared" si="20"/>
        <v>2134.8052045165628</v>
      </c>
      <c r="EA17" s="1">
        <f t="shared" si="21"/>
        <v>9999</v>
      </c>
      <c r="EB17" s="43">
        <f t="shared" si="22"/>
        <v>9999</v>
      </c>
      <c r="EC17" s="1">
        <f t="shared" si="23"/>
        <v>9999</v>
      </c>
      <c r="ED17" s="1">
        <f t="shared" si="23"/>
        <v>9999</v>
      </c>
      <c r="EE17" s="1">
        <f t="shared" si="23"/>
        <v>9999</v>
      </c>
    </row>
    <row r="18" spans="1:139" x14ac:dyDescent="0.25">
      <c r="A18" s="1" t="s">
        <v>131</v>
      </c>
      <c r="B18" s="54">
        <v>1.8194444444444444E-2</v>
      </c>
      <c r="C18" s="45">
        <v>43510</v>
      </c>
      <c r="D18" s="45"/>
      <c r="E18" s="13">
        <v>2.3067129629629632E-2</v>
      </c>
      <c r="F18" s="11">
        <v>43556</v>
      </c>
      <c r="H18" s="35">
        <v>1.9826388888888886E-2</v>
      </c>
      <c r="I18" s="35">
        <v>2.375E-2</v>
      </c>
      <c r="K18" s="8">
        <v>1.8275462962962962E-2</v>
      </c>
      <c r="L18" s="8">
        <v>3.8194444444444441E-2</v>
      </c>
      <c r="M18" s="8">
        <f t="shared" si="24"/>
        <v>2.5562142729546263E-2</v>
      </c>
      <c r="N18" s="6">
        <f t="shared" si="25"/>
        <v>2208.5691318327972</v>
      </c>
      <c r="O18" s="8">
        <f t="shared" si="26"/>
        <v>1.3888888888888888E-2</v>
      </c>
      <c r="P18" s="107">
        <v>16.100000000000001</v>
      </c>
      <c r="Q18" s="108">
        <f t="shared" si="27"/>
        <v>1.4583333333333334E-2</v>
      </c>
      <c r="R18" s="109">
        <f t="shared" si="28"/>
        <v>1260</v>
      </c>
      <c r="S18" s="129">
        <f t="shared" si="34"/>
        <v>2180.4964</v>
      </c>
      <c r="T18" s="8">
        <f t="shared" si="35"/>
        <v>1.4236111111111111E-2</v>
      </c>
      <c r="U18" s="8">
        <f t="shared" si="29"/>
        <v>1.4236111111111111E-2</v>
      </c>
      <c r="V18" s="8">
        <f t="shared" si="30"/>
        <v>2.4826388888888887E-2</v>
      </c>
      <c r="W18" s="8">
        <f t="shared" si="0"/>
        <v>0</v>
      </c>
      <c r="X18" s="8">
        <f t="shared" si="1"/>
        <v>1.3888888888888888E-2</v>
      </c>
      <c r="Y18" s="8"/>
      <c r="Z18" s="8">
        <f>IF(A18&lt;&gt;"",IF(VLOOKUP(A18,Apr!A$4:F$211,6)&gt;0,VLOOKUP(A18,Apr!A$4:F$211,6),0),0)</f>
        <v>2.4826388888888887E-2</v>
      </c>
      <c r="AA18" s="8">
        <f>IF(A18&lt;&gt;"",IF(VLOOKUP(A18,May!A$3:F$209,6)&gt;0,VLOOKUP(A18,May!A$3:F$209,6),0),0)</f>
        <v>2.6111111111111113E-2</v>
      </c>
      <c r="AB18" s="8">
        <f>IF(A18&lt;&gt;"",IF(VLOOKUP(A18,Jun!A$3:F$209,6)&gt;0,VLOOKUP(A18,Jun!A$3:F$209,6),0),0)</f>
        <v>2.5486111111111112E-2</v>
      </c>
      <c r="AC18" s="8">
        <f>IF(A18&lt;&gt;"",IF(VLOOKUP(A18,Jul!A$3:F$206,6)&gt;0,VLOOKUP(A18,Jul!A$3:F$206,6),0),0)</f>
        <v>0</v>
      </c>
      <c r="AD18" s="8">
        <f>IF(A18&lt;&gt;"",IF(VLOOKUP(A18,Aug!A$3:F$206,6)&gt;0,VLOOKUP(A18,Aug!A$3:F$206,6),0),0)</f>
        <v>2.506744430444445E-2</v>
      </c>
      <c r="AE18" s="8">
        <f>IF(A18&lt;&gt;"",IF(VLOOKUP(A18,Sep!A$3:F$206,6)&gt;0,VLOOKUP(A18,Sep!A$3:F$206,6),0),0)</f>
        <v>0</v>
      </c>
      <c r="AF18" s="6">
        <f t="shared" si="31"/>
        <v>1648.4562951082598</v>
      </c>
      <c r="AG18" s="8">
        <f t="shared" si="2"/>
        <v>8.6805555555555559E-3</v>
      </c>
      <c r="AH18" s="8">
        <f>IF(A18&lt;&gt;"",IF(VLOOKUP(A18,Oct!A$3:F$206,6)&gt;0,VLOOKUP(A18,Oct!A$3:F$206,6),0),0)</f>
        <v>0</v>
      </c>
      <c r="AI18" s="8">
        <f>IF(A18&lt;&gt;"",IF(VLOOKUP(A18,Nov!A$3:F$207,6)&gt;0,VLOOKUP(A18,Nov!A$3:F$207,6),0),0)</f>
        <v>0</v>
      </c>
      <c r="AJ18" s="8">
        <f>IF(A18&lt;&gt;"",IF(VLOOKUP(A18,Dec!A$3:F$207,6)&gt;0,VLOOKUP(A18,Dec!A$3:F$207,6),0),0)</f>
        <v>0</v>
      </c>
      <c r="AK18" s="8">
        <f>IF(A18&lt;&gt;"",IF(VLOOKUP(A18,Jan!A$3:F$207,6)&gt;0,VLOOKUP(A18,Jan!A$3:F$207,6),0),0)</f>
        <v>0</v>
      </c>
      <c r="AL18" s="8">
        <f>IF(A18&lt;&gt;"",IF(VLOOKUP(A18,Feb!A$3:F$207,6)&gt;0,VLOOKUP(A18,Feb!A$3:F$207,6),0),0)</f>
        <v>0</v>
      </c>
      <c r="AM18" s="8">
        <f>IF(A18&lt;&gt;"",IF(VLOOKUP(A18,Mar!A$3:F$207,6)&gt;0,VLOOKUP(A18,Mar!A$3:F$207,6),0),0)</f>
        <v>0</v>
      </c>
      <c r="AO18" s="8">
        <f>LARGE($BM18:BN18,1)</f>
        <v>1.4583333333333334E-2</v>
      </c>
      <c r="AP18" s="8">
        <f>LARGE($BM18:BO18,1)</f>
        <v>1.4583333333333334E-2</v>
      </c>
      <c r="AQ18" s="8">
        <f>LARGE($BM18:BP18,1)</f>
        <v>1.4583333333333334E-2</v>
      </c>
      <c r="AR18" s="8">
        <f>LARGE($BM18:BQ18,1)</f>
        <v>1.4583333333333334E-2</v>
      </c>
      <c r="AS18" s="8">
        <f>LARGE($BM18:BR18,1)</f>
        <v>1.4583333333333334E-2</v>
      </c>
      <c r="AT18" s="8">
        <f>LARGE($BS18:BT18,1)</f>
        <v>8.6805555555555559E-3</v>
      </c>
      <c r="AU18" s="8">
        <f>LARGE($BS18:BU18,1)</f>
        <v>8.6805555555555559E-3</v>
      </c>
      <c r="AV18" s="8">
        <f>LARGE($BS18:BV18,1)</f>
        <v>8.6805555555555559E-3</v>
      </c>
      <c r="AW18" s="8">
        <f>LARGE($BS18:BW18,1)</f>
        <v>8.6805555555555559E-3</v>
      </c>
      <c r="AX18" s="8">
        <f>LARGE($BS18:BX18,1)</f>
        <v>8.6805555555555559E-3</v>
      </c>
      <c r="BA18" s="6">
        <f t="shared" si="3"/>
        <v>2145</v>
      </c>
      <c r="BB18" s="6">
        <f t="shared" si="3"/>
        <v>2256.0000000000005</v>
      </c>
      <c r="BC18" s="6">
        <f t="shared" si="3"/>
        <v>2202</v>
      </c>
      <c r="BD18" s="6">
        <f t="shared" si="3"/>
        <v>0</v>
      </c>
      <c r="BE18" s="6">
        <f t="shared" si="3"/>
        <v>2165.8271879040003</v>
      </c>
      <c r="BF18" s="6">
        <f t="shared" si="3"/>
        <v>0</v>
      </c>
      <c r="BG18" s="6">
        <f t="shared" si="4"/>
        <v>0</v>
      </c>
      <c r="BH18" s="6">
        <f t="shared" si="4"/>
        <v>0</v>
      </c>
      <c r="BI18" s="6">
        <f t="shared" si="4"/>
        <v>0</v>
      </c>
      <c r="BJ18" s="6">
        <f t="shared" si="4"/>
        <v>0</v>
      </c>
      <c r="BK18" s="6">
        <f t="shared" si="4"/>
        <v>0</v>
      </c>
      <c r="BM18" s="8">
        <f t="shared" si="32"/>
        <v>1.4236111111111111E-2</v>
      </c>
      <c r="BN18" s="8">
        <f t="shared" si="5"/>
        <v>1.4583333333333334E-2</v>
      </c>
      <c r="BO18" s="8">
        <f t="shared" si="5"/>
        <v>1.3368055555555555E-2</v>
      </c>
      <c r="BP18" s="8">
        <f t="shared" si="5"/>
        <v>1.40625E-2</v>
      </c>
      <c r="BQ18" s="8">
        <f t="shared" si="5"/>
        <v>0</v>
      </c>
      <c r="BR18" s="8">
        <f t="shared" si="5"/>
        <v>1.4409722222222223E-2</v>
      </c>
      <c r="BS18" s="8">
        <f t="shared" si="6"/>
        <v>8.6805555555555559E-3</v>
      </c>
      <c r="BT18" s="8">
        <f t="shared" si="7"/>
        <v>0</v>
      </c>
      <c r="BU18" s="8">
        <f t="shared" si="7"/>
        <v>0</v>
      </c>
      <c r="BV18" s="8">
        <f t="shared" si="7"/>
        <v>0</v>
      </c>
      <c r="BW18" s="8">
        <f t="shared" si="7"/>
        <v>0</v>
      </c>
      <c r="BX18" s="8">
        <f t="shared" si="7"/>
        <v>0</v>
      </c>
      <c r="CA18" s="8">
        <f t="shared" si="8"/>
        <v>2.4826388888888887E-2</v>
      </c>
      <c r="CB18" s="8">
        <f t="shared" si="8"/>
        <v>2.6111111111111113E-2</v>
      </c>
      <c r="CC18" s="8">
        <f t="shared" si="8"/>
        <v>2.5486111111111112E-2</v>
      </c>
      <c r="CD18" s="8" t="str">
        <f t="shared" si="8"/>
        <v/>
      </c>
      <c r="CE18" s="8">
        <f t="shared" si="8"/>
        <v>2.506744430444445E-2</v>
      </c>
      <c r="CF18" s="8" t="str">
        <f t="shared" si="8"/>
        <v/>
      </c>
      <c r="CG18" s="8" t="str">
        <f t="shared" si="9"/>
        <v/>
      </c>
      <c r="CH18" s="8" t="str">
        <f t="shared" si="9"/>
        <v/>
      </c>
      <c r="CI18" s="8" t="str">
        <f t="shared" si="9"/>
        <v/>
      </c>
      <c r="CJ18" s="8" t="str">
        <f t="shared" si="9"/>
        <v/>
      </c>
      <c r="CK18" s="8" t="str">
        <f t="shared" si="9"/>
        <v/>
      </c>
      <c r="CL18" s="8" t="str">
        <f t="shared" si="9"/>
        <v/>
      </c>
      <c r="CN18" s="13">
        <v>2.3067129629629632E-2</v>
      </c>
      <c r="CO18" s="8">
        <f t="shared" si="10"/>
        <v>2.4826388888888887E-2</v>
      </c>
      <c r="CP18" s="8">
        <f>IF(COUNT($CA18:CB18)&gt;0,SMALL($CA18:CB18,1),$CN18)</f>
        <v>2.4826388888888887E-2</v>
      </c>
      <c r="CQ18" s="8">
        <f>IF(COUNT($CA18:CC18)&gt;0,SMALL($CA18:CC18,1),$CN18)</f>
        <v>2.4826388888888887E-2</v>
      </c>
      <c r="CR18" s="8">
        <f>IF(COUNT($CA18:CD18)&gt;0,SMALL($CA18:CD18,1),$CN18)</f>
        <v>2.4826388888888887E-2</v>
      </c>
      <c r="CS18" s="8">
        <f>IF(COUNT($CA18:CE18)&gt;0,SMALL($CA18:CE18,1),$CN18)</f>
        <v>2.4826388888888887E-2</v>
      </c>
      <c r="CT18" s="54">
        <v>1.8194444444444444E-2</v>
      </c>
      <c r="CU18" s="8">
        <f t="shared" si="11"/>
        <v>1.8194444444444444E-2</v>
      </c>
      <c r="CV18" s="8">
        <f>IF(COUNT($CG18:CH18)&gt;0,SMALL($CG18:CH18,1),$CU18)</f>
        <v>1.8194444444444444E-2</v>
      </c>
      <c r="CW18" s="8">
        <f>IF(COUNT($CG18:CI18)&gt;0,SMALL($CG18:CI18,1),$CU18)</f>
        <v>1.8194444444444444E-2</v>
      </c>
      <c r="CX18" s="8">
        <f>IF(COUNT($CG18:CJ18)&gt;0,SMALL($CG18:CJ18,1),$CU18)</f>
        <v>1.8194444444444444E-2</v>
      </c>
      <c r="CY18" s="8">
        <f>IF(COUNT($CG18:CK18)&gt;0,SMALL($CG18:CK18,1),$CU18)</f>
        <v>1.8194444444444444E-2</v>
      </c>
      <c r="DA18" s="8">
        <f t="shared" si="12"/>
        <v>1.4583703703703705E-2</v>
      </c>
      <c r="DB18" s="8">
        <f t="shared" si="13"/>
        <v>8.680925925925927E-3</v>
      </c>
      <c r="DC18" s="1">
        <f t="shared" si="33"/>
        <v>16</v>
      </c>
      <c r="DD18" s="8">
        <f t="shared" si="14"/>
        <v>3.7037037037037036E-7</v>
      </c>
      <c r="DE18" s="1" t="str">
        <f t="shared" si="15"/>
        <v>Claire Markham</v>
      </c>
      <c r="DG18" s="13">
        <f t="shared" si="16"/>
        <v>2.5562142729546263E-2</v>
      </c>
      <c r="DH18" s="13">
        <f>SMALL($DT18:DU18,1)/(60*60*24)</f>
        <v>2.4826388888888887E-2</v>
      </c>
      <c r="DI18" s="13">
        <f>SMALL($DT18:DV18,1)/(60*60*24)</f>
        <v>2.4826388888888887E-2</v>
      </c>
      <c r="DJ18" s="13">
        <f>SMALL($DT18:DW18,1)/(60*60*24)</f>
        <v>2.4826388888888887E-2</v>
      </c>
      <c r="DK18" s="13">
        <f>SMALL($DT18:DX18,1)/(60*60*24)</f>
        <v>2.4826388888888887E-2</v>
      </c>
      <c r="DL18" s="13">
        <f>SMALL($DT18:DY18,1)/(60*60*24)</f>
        <v>2.4826388888888887E-2</v>
      </c>
      <c r="DM18" s="34">
        <f t="shared" si="17"/>
        <v>1.9079355267456712E-2</v>
      </c>
      <c r="DN18" s="13">
        <f>SMALL($DZ18:EA18,1)/(60*60*24)</f>
        <v>1.9079355267456712E-2</v>
      </c>
      <c r="DO18" s="42">
        <f>SMALL($EB18:EB18,1)/(60*60*24)</f>
        <v>0.11572916666666666</v>
      </c>
      <c r="DP18" s="42">
        <f>SMALL($EB18:EC18,1)/(60*60*24)</f>
        <v>0.11572916666666666</v>
      </c>
      <c r="DQ18" s="42">
        <f>SMALL($EB18:ED18,1)/(60*60*24)</f>
        <v>0.11572916666666666</v>
      </c>
      <c r="DR18" s="42">
        <f>SMALL($EB18:EE18,1)/(60*60*24)</f>
        <v>0.11572916666666666</v>
      </c>
      <c r="DT18" s="6">
        <f t="shared" si="18"/>
        <v>2208.5691318327972</v>
      </c>
      <c r="DU18" s="1">
        <f t="shared" si="19"/>
        <v>2145</v>
      </c>
      <c r="DV18" s="1">
        <f t="shared" si="19"/>
        <v>2256.0000000000005</v>
      </c>
      <c r="DW18" s="1">
        <f t="shared" si="19"/>
        <v>2202</v>
      </c>
      <c r="DX18" s="1">
        <f t="shared" si="19"/>
        <v>9999</v>
      </c>
      <c r="DY18" s="1">
        <f t="shared" si="19"/>
        <v>2165.8271879040003</v>
      </c>
      <c r="DZ18" s="6">
        <f t="shared" si="20"/>
        <v>1648.4562951082598</v>
      </c>
      <c r="EA18" s="1">
        <f t="shared" si="21"/>
        <v>9999</v>
      </c>
      <c r="EB18" s="43">
        <f t="shared" si="22"/>
        <v>9999</v>
      </c>
      <c r="EC18" s="1">
        <f t="shared" si="23"/>
        <v>9999</v>
      </c>
      <c r="ED18" s="1">
        <f t="shared" si="23"/>
        <v>9999</v>
      </c>
      <c r="EE18" s="1">
        <f t="shared" si="23"/>
        <v>9999</v>
      </c>
    </row>
    <row r="19" spans="1:139" x14ac:dyDescent="0.25">
      <c r="A19" s="1" t="s">
        <v>149</v>
      </c>
      <c r="B19" s="54"/>
      <c r="C19" s="45"/>
      <c r="D19" s="45"/>
      <c r="E19" s="13">
        <v>2.1608796296296296E-2</v>
      </c>
      <c r="F19" s="11">
        <v>45047</v>
      </c>
      <c r="I19" s="35">
        <v>0</v>
      </c>
      <c r="J19" s="8">
        <v>1.9895833333333331E-2</v>
      </c>
      <c r="K19" s="55">
        <f>(J19/4*3.1)/1.032</f>
        <v>1.4941153908268731E-2</v>
      </c>
      <c r="M19" s="8">
        <f t="shared" si="24"/>
        <v>2.0898398553366233E-2</v>
      </c>
      <c r="N19" s="6">
        <f t="shared" si="25"/>
        <v>1805.6216350108425</v>
      </c>
      <c r="O19" s="8">
        <f t="shared" si="26"/>
        <v>1.8576388888888889E-2</v>
      </c>
      <c r="P19" s="107">
        <v>11.9</v>
      </c>
      <c r="Q19" s="108">
        <f t="shared" si="27"/>
        <v>1.7881944444444443E-2</v>
      </c>
      <c r="R19" s="109">
        <f t="shared" si="28"/>
        <v>1544.9999999999995</v>
      </c>
      <c r="S19" s="129">
        <f t="shared" si="34"/>
        <v>1969.9756000000002</v>
      </c>
      <c r="T19" s="8">
        <f t="shared" si="35"/>
        <v>1.6666666666666666E-2</v>
      </c>
      <c r="U19" s="8">
        <f t="shared" si="29"/>
        <v>1.6666666666666666E-2</v>
      </c>
      <c r="V19" s="8">
        <f t="shared" si="30"/>
        <v>2.1608796296296293E-2</v>
      </c>
      <c r="W19" s="8">
        <f t="shared" si="0"/>
        <v>1.8389203553703704E-2</v>
      </c>
      <c r="X19" s="8">
        <f t="shared" si="1"/>
        <v>1.8576388888888889E-2</v>
      </c>
      <c r="Y19" s="8"/>
      <c r="Z19" s="8">
        <f>IF(A19&lt;&gt;"",IF(VLOOKUP(A19,Apr!A$4:F$211,6)&gt;0,VLOOKUP(A19,Apr!A$4:F$211,6),0),0)</f>
        <v>2.1886574074074072E-2</v>
      </c>
      <c r="AA19" s="8">
        <f>IF(A19&lt;&gt;"",IF(VLOOKUP(A19,May!A$3:F$209,6)&gt;0,VLOOKUP(A19,May!A$3:F$209,6),0),0)</f>
        <v>2.1608796296296293E-2</v>
      </c>
      <c r="AB19" s="8">
        <f>IF(A19&lt;&gt;"",IF(VLOOKUP(A19,Jun!A$3:F$209,6)&gt;0,VLOOKUP(A19,Jun!A$3:F$209,6),0),0)</f>
        <v>0</v>
      </c>
      <c r="AC19" s="8">
        <f>IF(A19&lt;&gt;"",IF(VLOOKUP(A19,Jul!A$3:F$206,6)&gt;0,VLOOKUP(A19,Jul!A$3:F$206,6),0),0)</f>
        <v>0</v>
      </c>
      <c r="AD19" s="8">
        <f>IF(A19&lt;&gt;"",IF(VLOOKUP(A19,Aug!A$3:F$206,6)&gt;0,VLOOKUP(A19,Aug!A$3:F$206,6),0),0)</f>
        <v>0</v>
      </c>
      <c r="AE19" s="8">
        <f>IF(A19&lt;&gt;"",IF(VLOOKUP(A19,Sep!A$3:F$206,6)&gt;0,VLOOKUP(A19,Sep!A$3:F$206,6),0),0)</f>
        <v>0</v>
      </c>
      <c r="AF19" s="6">
        <f t="shared" si="31"/>
        <v>1434.8102111734825</v>
      </c>
      <c r="AG19" s="8">
        <f t="shared" si="2"/>
        <v>1.1284722222222222E-2</v>
      </c>
      <c r="AH19" s="8">
        <f>IF(A19&lt;&gt;"",IF(VLOOKUP(A19,Oct!A$3:F$206,6)&gt;0,VLOOKUP(A19,Oct!A$3:F$206,6),0),0)</f>
        <v>0</v>
      </c>
      <c r="AI19" s="8">
        <f>IF(A19&lt;&gt;"",IF(VLOOKUP(A19,Nov!A$3:F$207,6)&gt;0,VLOOKUP(A19,Nov!A$3:F$207,6),0),0)</f>
        <v>0</v>
      </c>
      <c r="AJ19" s="8">
        <f>IF(A19&lt;&gt;"",IF(VLOOKUP(A19,Dec!A$3:F$207,6)&gt;0,VLOOKUP(A19,Dec!A$3:F$207,6),0),0)</f>
        <v>1.8991055405555554E-2</v>
      </c>
      <c r="AK19" s="8">
        <f>IF(A19&lt;&gt;"",IF(VLOOKUP(A19,Jan!A$3:F$207,6)&gt;0,VLOOKUP(A19,Jan!A$3:F$207,6),0),0)</f>
        <v>0</v>
      </c>
      <c r="AL19" s="8">
        <f>IF(A19&lt;&gt;"",IF(VLOOKUP(A19,Feb!A$3:F$207,6)&gt;0,VLOOKUP(A19,Feb!A$3:F$207,6),0),0)</f>
        <v>1.8389203553703704E-2</v>
      </c>
      <c r="AM19" s="8">
        <f>IF(A19&lt;&gt;"",IF(VLOOKUP(A19,Mar!A$3:F$207,6)&gt;0,VLOOKUP(A19,Mar!A$3:F$207,6),0),0)</f>
        <v>0</v>
      </c>
      <c r="AO19" s="8">
        <f>LARGE($BM19:BN19,1)</f>
        <v>1.7534722222222222E-2</v>
      </c>
      <c r="AP19" s="8">
        <f>LARGE($BM19:BO19,1)</f>
        <v>1.7881944444444443E-2</v>
      </c>
      <c r="AQ19" s="8">
        <f>LARGE($BM19:BP19,1)</f>
        <v>1.7881944444444443E-2</v>
      </c>
      <c r="AR19" s="8">
        <f>LARGE($BM19:BQ19,1)</f>
        <v>1.7881944444444443E-2</v>
      </c>
      <c r="AS19" s="8">
        <f>LARGE($BM19:BR19,1)</f>
        <v>1.7881944444444443E-2</v>
      </c>
      <c r="AT19" s="8">
        <f>LARGE($BS19:BT19,1)</f>
        <v>1.1284722222222222E-2</v>
      </c>
      <c r="AU19" s="8">
        <f>LARGE($BS19:BU19,1)</f>
        <v>1.1284722222222222E-2</v>
      </c>
      <c r="AV19" s="8">
        <f>LARGE($BS19:BV19,1)</f>
        <v>1.1284722222222222E-2</v>
      </c>
      <c r="AW19" s="8">
        <f>LARGE($BS19:BW19,1)</f>
        <v>1.1284722222222222E-2</v>
      </c>
      <c r="AX19" s="8">
        <f>LARGE($BS19:BX19,1)</f>
        <v>1.1284722222222222E-2</v>
      </c>
      <c r="BA19" s="6">
        <f t="shared" si="3"/>
        <v>1890.9999999999998</v>
      </c>
      <c r="BB19" s="6">
        <f t="shared" si="3"/>
        <v>1866.9999999999998</v>
      </c>
      <c r="BC19" s="6">
        <f t="shared" si="3"/>
        <v>0</v>
      </c>
      <c r="BD19" s="6">
        <f t="shared" si="3"/>
        <v>0</v>
      </c>
      <c r="BE19" s="6">
        <f t="shared" si="3"/>
        <v>0</v>
      </c>
      <c r="BF19" s="6">
        <f t="shared" si="3"/>
        <v>0</v>
      </c>
      <c r="BG19" s="6">
        <f t="shared" si="4"/>
        <v>0</v>
      </c>
      <c r="BH19" s="6">
        <f t="shared" si="4"/>
        <v>0</v>
      </c>
      <c r="BI19" s="6">
        <f t="shared" si="4"/>
        <v>1640.8271870399997</v>
      </c>
      <c r="BJ19" s="6">
        <f t="shared" si="4"/>
        <v>0</v>
      </c>
      <c r="BK19" s="6">
        <f t="shared" si="4"/>
        <v>1588.8271870399999</v>
      </c>
      <c r="BM19" s="8">
        <f t="shared" si="32"/>
        <v>1.6666666666666666E-2</v>
      </c>
      <c r="BN19" s="8">
        <f t="shared" si="5"/>
        <v>1.7534722222222222E-2</v>
      </c>
      <c r="BO19" s="8">
        <f t="shared" si="5"/>
        <v>1.7881944444444443E-2</v>
      </c>
      <c r="BP19" s="8">
        <f t="shared" si="5"/>
        <v>0</v>
      </c>
      <c r="BQ19" s="8">
        <f t="shared" si="5"/>
        <v>0</v>
      </c>
      <c r="BR19" s="8">
        <f t="shared" si="5"/>
        <v>0</v>
      </c>
      <c r="BS19" s="8">
        <f t="shared" si="6"/>
        <v>1.1284722222222222E-2</v>
      </c>
      <c r="BT19" s="8">
        <f t="shared" si="7"/>
        <v>0</v>
      </c>
      <c r="BU19" s="8">
        <f t="shared" si="7"/>
        <v>0</v>
      </c>
      <c r="BV19" s="8">
        <f t="shared" si="7"/>
        <v>8.8541666666666664E-3</v>
      </c>
      <c r="BW19" s="8">
        <f t="shared" si="7"/>
        <v>0</v>
      </c>
      <c r="BX19" s="8">
        <f t="shared" si="7"/>
        <v>9.3749999999999997E-3</v>
      </c>
      <c r="CA19" s="8">
        <f t="shared" si="8"/>
        <v>2.1886574074074072E-2</v>
      </c>
      <c r="CB19" s="8">
        <f t="shared" si="8"/>
        <v>2.1608796296296293E-2</v>
      </c>
      <c r="CC19" s="8" t="str">
        <f t="shared" si="8"/>
        <v/>
      </c>
      <c r="CD19" s="8" t="str">
        <f t="shared" si="8"/>
        <v/>
      </c>
      <c r="CE19" s="8" t="str">
        <f t="shared" si="8"/>
        <v/>
      </c>
      <c r="CF19" s="8" t="str">
        <f t="shared" si="8"/>
        <v/>
      </c>
      <c r="CG19" s="8" t="str">
        <f t="shared" si="9"/>
        <v/>
      </c>
      <c r="CH19" s="8" t="str">
        <f t="shared" si="9"/>
        <v/>
      </c>
      <c r="CI19" s="8">
        <f t="shared" si="9"/>
        <v>1.8991055405555554E-2</v>
      </c>
      <c r="CJ19" s="8" t="str">
        <f t="shared" si="9"/>
        <v/>
      </c>
      <c r="CK19" s="8">
        <f t="shared" si="9"/>
        <v>1.8389203553703704E-2</v>
      </c>
      <c r="CL19" s="8" t="str">
        <f t="shared" si="9"/>
        <v/>
      </c>
      <c r="CN19" s="13">
        <v>2.1898148148148149E-2</v>
      </c>
      <c r="CO19" s="8">
        <f t="shared" si="10"/>
        <v>2.1886574074074072E-2</v>
      </c>
      <c r="CP19" s="8">
        <f>IF(COUNT($CA19:CB19)&gt;0,SMALL($CA19:CB19,1),$CN19)</f>
        <v>2.1608796296296293E-2</v>
      </c>
      <c r="CQ19" s="8">
        <f>IF(COUNT($CA19:CC19)&gt;0,SMALL($CA19:CC19,1),$CN19)</f>
        <v>2.1608796296296293E-2</v>
      </c>
      <c r="CR19" s="8">
        <f>IF(COUNT($CA19:CD19)&gt;0,SMALL($CA19:CD19,1),$CN19)</f>
        <v>2.1608796296296293E-2</v>
      </c>
      <c r="CS19" s="8">
        <f>IF(COUNT($CA19:CE19)&gt;0,SMALL($CA19:CE19,1),$CN19)</f>
        <v>2.1608796296296293E-2</v>
      </c>
      <c r="CT19" s="54">
        <v>0</v>
      </c>
      <c r="CU19" s="8">
        <f t="shared" si="11"/>
        <v>0</v>
      </c>
      <c r="CV19" s="8">
        <f>IF(COUNT($CG19:CH19)&gt;0,SMALL($CG19:CH19,1),$CU19)</f>
        <v>0</v>
      </c>
      <c r="CW19" s="8">
        <f>IF(COUNT($CG19:CI19)&gt;0,SMALL($CG19:CI19,1),$CU19)</f>
        <v>1.8991055405555554E-2</v>
      </c>
      <c r="CX19" s="8">
        <f>IF(COUNT($CG19:CJ19)&gt;0,SMALL($CG19:CJ19,1),$CU19)</f>
        <v>1.8991055405555554E-2</v>
      </c>
      <c r="CY19" s="8">
        <f>IF(COUNT($CG19:CK19)&gt;0,SMALL($CG19:CK19,1),$CU19)</f>
        <v>1.8389203553703704E-2</v>
      </c>
      <c r="DA19" s="8">
        <f t="shared" si="12"/>
        <v>1.7882337962962961E-2</v>
      </c>
      <c r="DB19" s="8">
        <f t="shared" si="13"/>
        <v>1.1285115740740741E-2</v>
      </c>
      <c r="DC19" s="1">
        <f t="shared" si="33"/>
        <v>17</v>
      </c>
      <c r="DD19" s="8">
        <f t="shared" si="14"/>
        <v>3.9351851851851854E-7</v>
      </c>
      <c r="DE19" s="1" t="str">
        <f t="shared" si="15"/>
        <v>Clare Taylor</v>
      </c>
      <c r="DG19" s="13">
        <f t="shared" si="16"/>
        <v>2.0898398553366233E-2</v>
      </c>
      <c r="DH19" s="13">
        <f>SMALL($DT19:DU19,1)/(60*60*24)</f>
        <v>2.0898398553366233E-2</v>
      </c>
      <c r="DI19" s="13">
        <f>SMALL($DT19:DV19,1)/(60*60*24)</f>
        <v>2.0898398553366233E-2</v>
      </c>
      <c r="DJ19" s="13">
        <f>SMALL($DT19:DW19,1)/(60*60*24)</f>
        <v>2.0898398553366233E-2</v>
      </c>
      <c r="DK19" s="13">
        <f>SMALL($DT19:DX19,1)/(60*60*24)</f>
        <v>2.0898398553366233E-2</v>
      </c>
      <c r="DL19" s="13">
        <f>SMALL($DT19:DY19,1)/(60*60*24)</f>
        <v>2.0898398553366233E-2</v>
      </c>
      <c r="DM19" s="34">
        <f t="shared" si="17"/>
        <v>1.6606599666359752E-2</v>
      </c>
      <c r="DN19" s="13">
        <f>SMALL($DZ19:EA19,1)/(60*60*24)</f>
        <v>1.6606599666359752E-2</v>
      </c>
      <c r="DO19" s="42">
        <f>SMALL($EB19:EB19,1)/(60*60*24)</f>
        <v>0.11572916666666666</v>
      </c>
      <c r="DP19" s="42">
        <f>SMALL($EB19:EC19,1)/(60*60*24)</f>
        <v>1.8991055405555551E-2</v>
      </c>
      <c r="DQ19" s="42">
        <f>SMALL($EB19:ED19,1)/(60*60*24)</f>
        <v>1.8991055405555551E-2</v>
      </c>
      <c r="DR19" s="42">
        <f>SMALL($EB19:EE19,1)/(60*60*24)</f>
        <v>1.8389203553703704E-2</v>
      </c>
      <c r="DT19" s="6">
        <f t="shared" si="18"/>
        <v>1805.6216350108425</v>
      </c>
      <c r="DU19" s="1">
        <f t="shared" si="19"/>
        <v>1890.9999999999998</v>
      </c>
      <c r="DV19" s="1">
        <f t="shared" si="19"/>
        <v>1866.9999999999998</v>
      </c>
      <c r="DW19" s="1">
        <f t="shared" si="19"/>
        <v>9999</v>
      </c>
      <c r="DX19" s="1">
        <f t="shared" si="19"/>
        <v>9999</v>
      </c>
      <c r="DY19" s="1">
        <f t="shared" si="19"/>
        <v>9999</v>
      </c>
      <c r="DZ19" s="6">
        <f t="shared" si="20"/>
        <v>1434.8102111734825</v>
      </c>
      <c r="EA19" s="1">
        <f t="shared" si="21"/>
        <v>9999</v>
      </c>
      <c r="EB19" s="43">
        <f t="shared" si="22"/>
        <v>9999</v>
      </c>
      <c r="EC19" s="1">
        <f t="shared" si="23"/>
        <v>1640.8271870399997</v>
      </c>
      <c r="ED19" s="1">
        <f t="shared" si="23"/>
        <v>9999</v>
      </c>
      <c r="EE19" s="1">
        <f t="shared" si="23"/>
        <v>1588.8271870399999</v>
      </c>
    </row>
    <row r="20" spans="1:139" x14ac:dyDescent="0.25">
      <c r="A20" s="1" t="s">
        <v>183</v>
      </c>
      <c r="B20" s="54"/>
      <c r="C20" s="45"/>
      <c r="D20" s="45"/>
      <c r="E20" s="13"/>
      <c r="M20" s="8">
        <f t="shared" si="24"/>
        <v>2.92E-2</v>
      </c>
      <c r="N20" s="6">
        <f t="shared" si="25"/>
        <v>2522.88</v>
      </c>
      <c r="O20" s="8">
        <f t="shared" si="26"/>
        <v>1.0243055555555556E-2</v>
      </c>
      <c r="P20" s="107"/>
      <c r="Q20" s="108">
        <f t="shared" si="27"/>
        <v>1.0243055555555556E-2</v>
      </c>
      <c r="R20" s="109">
        <f t="shared" si="28"/>
        <v>885</v>
      </c>
      <c r="S20" s="129"/>
      <c r="T20" s="1"/>
      <c r="U20" s="8">
        <f t="shared" si="29"/>
        <v>1.0243055555555556E-2</v>
      </c>
      <c r="V20" s="8">
        <f t="shared" si="30"/>
        <v>0</v>
      </c>
      <c r="W20" s="8">
        <f t="shared" si="0"/>
        <v>0</v>
      </c>
      <c r="X20" s="8">
        <f t="shared" si="1"/>
        <v>1.0243055555555556E-2</v>
      </c>
      <c r="Y20" s="8"/>
      <c r="Z20" s="8">
        <f>IF(A20&lt;&gt;"",IF(VLOOKUP(A20,Apr!A$4:F$211,6)&gt;0,VLOOKUP(A20,Apr!A$4:F$211,6),0),0)</f>
        <v>0</v>
      </c>
      <c r="AA20" s="8">
        <f>IF(A20&lt;&gt;"",IF(VLOOKUP(A20,May!A$3:F$209,6)&gt;0,VLOOKUP(A20,May!A$3:F$209,6),0),0)</f>
        <v>0</v>
      </c>
      <c r="AB20" s="8">
        <f>IF(A20&lt;&gt;"",IF(VLOOKUP(A20,Jun!A$3:F$209,6)&gt;0,VLOOKUP(A20,Jun!A$3:F$209,6),0),0)</f>
        <v>0</v>
      </c>
      <c r="AC20" s="8">
        <f>IF(A20&lt;&gt;"",IF(VLOOKUP(A20,Jul!A$3:F$206,6)&gt;0,VLOOKUP(A20,Jul!A$3:F$206,6),0),0)</f>
        <v>0</v>
      </c>
      <c r="AD20" s="8">
        <f>IF(A20&lt;&gt;"",IF(VLOOKUP(A20,Aug!A$3:F$206,6)&gt;0,VLOOKUP(A20,Aug!A$3:F$206,6),0),0)</f>
        <v>0</v>
      </c>
      <c r="AE20" s="8">
        <f>IF(A20&lt;&gt;"",IF(VLOOKUP(A20,Sep!A$3:F$206,6)&gt;0,VLOOKUP(A20,Sep!A$3:F$206,6),0),0)</f>
        <v>0</v>
      </c>
      <c r="AF20" s="6">
        <f t="shared" si="31"/>
        <v>1938.8612670408986</v>
      </c>
      <c r="AG20" s="8">
        <f t="shared" si="2"/>
        <v>5.3819444444444453E-3</v>
      </c>
      <c r="AH20" s="8">
        <f>IF(A20&lt;&gt;"",IF(VLOOKUP(A20,Oct!A$3:F$206,6)&gt;0,VLOOKUP(A20,Oct!A$3:F$206,6),0),0)</f>
        <v>0</v>
      </c>
      <c r="AI20" s="8">
        <f>IF(A20&lt;&gt;"",IF(VLOOKUP(A20,Nov!A$3:F$207,6)&gt;0,VLOOKUP(A20,Nov!A$3:F$207,6),0),0)</f>
        <v>0</v>
      </c>
      <c r="AJ20" s="8">
        <f>IF(A20&lt;&gt;"",IF(VLOOKUP(A20,Dec!A$3:F$207,6)&gt;0,VLOOKUP(A20,Dec!A$3:F$207,6),0),0)</f>
        <v>0</v>
      </c>
      <c r="AK20" s="8">
        <f>IF(A20&lt;&gt;"",IF(VLOOKUP(A20,Jan!A$3:F$207,6)&gt;0,VLOOKUP(A20,Jan!A$3:F$207,6),0),0)</f>
        <v>0</v>
      </c>
      <c r="AL20" s="8">
        <f>IF(A20&lt;&gt;"",IF(VLOOKUP(A20,Feb!A$3:F$207,6)&gt;0,VLOOKUP(A20,Feb!A$3:F$207,6),0),0)</f>
        <v>0</v>
      </c>
      <c r="AM20" s="8">
        <f>IF(A20&lt;&gt;"",IF(VLOOKUP(A20,Mar!A$3:F$207,6)&gt;0,VLOOKUP(A20,Mar!A$3:F$207,6),0),0)</f>
        <v>0</v>
      </c>
      <c r="AO20" s="8">
        <f>LARGE($BM20:BN20,1)</f>
        <v>1.0243055555555556E-2</v>
      </c>
      <c r="AP20" s="8">
        <f>LARGE($BM20:BO20,1)</f>
        <v>1.0243055555555556E-2</v>
      </c>
      <c r="AQ20" s="8">
        <f>LARGE($BM20:BP20,1)</f>
        <v>1.0243055555555556E-2</v>
      </c>
      <c r="AR20" s="8">
        <f>LARGE($BM20:BQ20,1)</f>
        <v>1.0243055555555556E-2</v>
      </c>
      <c r="AS20" s="8">
        <f>LARGE($BM20:BR20,1)</f>
        <v>1.0243055555555556E-2</v>
      </c>
      <c r="AT20" s="8">
        <f>LARGE($BS20:BT20,1)</f>
        <v>5.3819444444444453E-3</v>
      </c>
      <c r="AU20" s="8">
        <f>LARGE($BS20:BU20,1)</f>
        <v>5.3819444444444453E-3</v>
      </c>
      <c r="AV20" s="8">
        <f>LARGE($BS20:BV20,1)</f>
        <v>5.3819444444444453E-3</v>
      </c>
      <c r="AW20" s="8">
        <f>LARGE($BS20:BW20,1)</f>
        <v>5.3819444444444453E-3</v>
      </c>
      <c r="AX20" s="8">
        <f>LARGE($BS20:BX20,1)</f>
        <v>5.3819444444444453E-3</v>
      </c>
      <c r="BA20" s="6">
        <f t="shared" si="3"/>
        <v>0</v>
      </c>
      <c r="BB20" s="6">
        <f t="shared" si="3"/>
        <v>0</v>
      </c>
      <c r="BC20" s="6">
        <f t="shared" si="3"/>
        <v>0</v>
      </c>
      <c r="BD20" s="6">
        <f t="shared" si="3"/>
        <v>0</v>
      </c>
      <c r="BE20" s="6">
        <f t="shared" si="3"/>
        <v>0</v>
      </c>
      <c r="BF20" s="6">
        <f t="shared" si="3"/>
        <v>0</v>
      </c>
      <c r="BG20" s="6">
        <f t="shared" si="4"/>
        <v>0</v>
      </c>
      <c r="BH20" s="6">
        <f t="shared" si="4"/>
        <v>0</v>
      </c>
      <c r="BI20" s="6">
        <f t="shared" si="4"/>
        <v>0</v>
      </c>
      <c r="BJ20" s="6">
        <f t="shared" si="4"/>
        <v>0</v>
      </c>
      <c r="BK20" s="6">
        <f t="shared" si="4"/>
        <v>0</v>
      </c>
      <c r="BM20" s="8">
        <f t="shared" si="32"/>
        <v>1.0243055555555556E-2</v>
      </c>
      <c r="BN20" s="8">
        <f t="shared" si="5"/>
        <v>0</v>
      </c>
      <c r="BO20" s="8">
        <f t="shared" si="5"/>
        <v>0</v>
      </c>
      <c r="BP20" s="8">
        <f t="shared" si="5"/>
        <v>0</v>
      </c>
      <c r="BQ20" s="8">
        <f t="shared" si="5"/>
        <v>0</v>
      </c>
      <c r="BR20" s="8">
        <f t="shared" si="5"/>
        <v>0</v>
      </c>
      <c r="BS20" s="8">
        <f t="shared" si="6"/>
        <v>5.3819444444444453E-3</v>
      </c>
      <c r="BT20" s="8">
        <f t="shared" si="7"/>
        <v>0</v>
      </c>
      <c r="BU20" s="8">
        <f t="shared" si="7"/>
        <v>0</v>
      </c>
      <c r="BV20" s="8">
        <f t="shared" si="7"/>
        <v>0</v>
      </c>
      <c r="BW20" s="8">
        <f t="shared" si="7"/>
        <v>0</v>
      </c>
      <c r="BX20" s="8">
        <f t="shared" si="7"/>
        <v>0</v>
      </c>
      <c r="CA20" s="8" t="str">
        <f t="shared" si="8"/>
        <v/>
      </c>
      <c r="CB20" s="8" t="str">
        <f t="shared" si="8"/>
        <v/>
      </c>
      <c r="CC20" s="8" t="str">
        <f t="shared" si="8"/>
        <v/>
      </c>
      <c r="CD20" s="8" t="str">
        <f t="shared" si="8"/>
        <v/>
      </c>
      <c r="CE20" s="8" t="str">
        <f t="shared" si="8"/>
        <v/>
      </c>
      <c r="CF20" s="8" t="str">
        <f t="shared" si="8"/>
        <v/>
      </c>
      <c r="CG20" s="8" t="str">
        <f t="shared" si="9"/>
        <v/>
      </c>
      <c r="CH20" s="8" t="str">
        <f t="shared" si="9"/>
        <v/>
      </c>
      <c r="CI20" s="8" t="str">
        <f t="shared" si="9"/>
        <v/>
      </c>
      <c r="CJ20" s="8" t="str">
        <f t="shared" si="9"/>
        <v/>
      </c>
      <c r="CK20" s="8" t="str">
        <f t="shared" si="9"/>
        <v/>
      </c>
      <c r="CL20" s="8" t="str">
        <f t="shared" si="9"/>
        <v/>
      </c>
      <c r="CN20" s="13"/>
      <c r="CO20" s="8">
        <f t="shared" si="10"/>
        <v>0</v>
      </c>
      <c r="CP20" s="8">
        <f>IF(COUNT($CA20:CB20)&gt;0,SMALL($CA20:CB20,1),$CN20)</f>
        <v>0</v>
      </c>
      <c r="CQ20" s="8">
        <f>IF(COUNT($CA20:CC20)&gt;0,SMALL($CA20:CC20,1),$CN20)</f>
        <v>0</v>
      </c>
      <c r="CR20" s="8">
        <f>IF(COUNT($CA20:CD20)&gt;0,SMALL($CA20:CD20,1),$CN20)</f>
        <v>0</v>
      </c>
      <c r="CS20" s="8">
        <f>IF(COUNT($CA20:CE20)&gt;0,SMALL($CA20:CE20,1),$CN20)</f>
        <v>0</v>
      </c>
      <c r="CT20" s="54">
        <v>0</v>
      </c>
      <c r="CU20" s="8">
        <f t="shared" si="11"/>
        <v>0</v>
      </c>
      <c r="CV20" s="8">
        <f>IF(COUNT($CG20:CH20)&gt;0,SMALL($CG20:CH20,1),$CU20)</f>
        <v>0</v>
      </c>
      <c r="CW20" s="8">
        <f>IF(COUNT($CG20:CI20)&gt;0,SMALL($CG20:CI20,1),$CU20)</f>
        <v>0</v>
      </c>
      <c r="CX20" s="8">
        <f>IF(COUNT($CG20:CJ20)&gt;0,SMALL($CG20:CJ20,1),$CU20)</f>
        <v>0</v>
      </c>
      <c r="CY20" s="8">
        <f>IF(COUNT($CG20:CK20)&gt;0,SMALL($CG20:CK20,1),$CU20)</f>
        <v>0</v>
      </c>
      <c r="DA20" s="8">
        <f t="shared" si="12"/>
        <v>1.0243472222222222E-2</v>
      </c>
      <c r="DB20" s="8">
        <f t="shared" si="13"/>
        <v>5.3823611111111121E-3</v>
      </c>
      <c r="DC20" s="1">
        <f t="shared" si="33"/>
        <v>18</v>
      </c>
      <c r="DD20" s="8">
        <f t="shared" si="14"/>
        <v>4.1666666666666667E-7</v>
      </c>
      <c r="DE20" s="1" t="str">
        <f t="shared" si="15"/>
        <v>Cliff Whiston</v>
      </c>
      <c r="DG20" s="13">
        <f t="shared" si="16"/>
        <v>2.92E-2</v>
      </c>
      <c r="DH20" s="13">
        <f>SMALL($DT20:DU20,1)/(60*60*24)</f>
        <v>2.92E-2</v>
      </c>
      <c r="DI20" s="13">
        <f>SMALL($DT20:DV20,1)/(60*60*24)</f>
        <v>2.92E-2</v>
      </c>
      <c r="DJ20" s="13">
        <f>SMALL($DT20:DW20,1)/(60*60*24)</f>
        <v>2.92E-2</v>
      </c>
      <c r="DK20" s="13">
        <f>SMALL($DT20:DX20,1)/(60*60*24)</f>
        <v>2.92E-2</v>
      </c>
      <c r="DL20" s="13">
        <f>SMALL($DT20:DY20,1)/(60*60*24)</f>
        <v>2.92E-2</v>
      </c>
      <c r="DM20" s="34">
        <f t="shared" si="17"/>
        <v>2.2440523924084476E-2</v>
      </c>
      <c r="DN20" s="13">
        <f>SMALL($DZ20:EA20,1)/(60*60*24)</f>
        <v>2.2440523924084476E-2</v>
      </c>
      <c r="DO20" s="42">
        <f>SMALL($EB20:EB20,1)/(60*60*24)</f>
        <v>0.11572916666666666</v>
      </c>
      <c r="DP20" s="42">
        <f>SMALL($EB20:EC20,1)/(60*60*24)</f>
        <v>0.11572916666666666</v>
      </c>
      <c r="DQ20" s="42">
        <f>SMALL($EB20:ED20,1)/(60*60*24)</f>
        <v>0.11572916666666666</v>
      </c>
      <c r="DR20" s="42">
        <f>SMALL($EB20:EE20,1)/(60*60*24)</f>
        <v>0.11572916666666666</v>
      </c>
      <c r="DT20" s="6">
        <f t="shared" si="18"/>
        <v>2522.88</v>
      </c>
      <c r="DU20" s="1">
        <f t="shared" si="19"/>
        <v>9999</v>
      </c>
      <c r="DV20" s="1">
        <f t="shared" si="19"/>
        <v>9999</v>
      </c>
      <c r="DW20" s="1">
        <f t="shared" si="19"/>
        <v>9999</v>
      </c>
      <c r="DX20" s="1">
        <f t="shared" si="19"/>
        <v>9999</v>
      </c>
      <c r="DY20" s="1">
        <f t="shared" si="19"/>
        <v>9999</v>
      </c>
      <c r="DZ20" s="6">
        <f t="shared" si="20"/>
        <v>1938.8612670408986</v>
      </c>
      <c r="EA20" s="1">
        <f t="shared" si="21"/>
        <v>9999</v>
      </c>
      <c r="EB20" s="43">
        <f t="shared" si="22"/>
        <v>9999</v>
      </c>
      <c r="EC20" s="1">
        <f t="shared" si="23"/>
        <v>9999</v>
      </c>
      <c r="ED20" s="1">
        <f t="shared" si="23"/>
        <v>9999</v>
      </c>
      <c r="EE20" s="1">
        <f t="shared" si="23"/>
        <v>9999</v>
      </c>
      <c r="EG20" s="8"/>
      <c r="EH20" s="8"/>
      <c r="EI20" s="8"/>
    </row>
    <row r="21" spans="1:139" x14ac:dyDescent="0.25">
      <c r="A21" s="1" t="s">
        <v>132</v>
      </c>
      <c r="B21" s="54">
        <v>1.6898148148148148E-2</v>
      </c>
      <c r="C21" s="45">
        <v>44896</v>
      </c>
      <c r="D21" s="45"/>
      <c r="E21" s="13">
        <v>2.1273148148148149E-2</v>
      </c>
      <c r="F21" s="11">
        <v>44652</v>
      </c>
      <c r="H21" s="35">
        <v>1.6898148148148148E-2</v>
      </c>
      <c r="I21" s="35">
        <v>2.1273148148148149E-2</v>
      </c>
      <c r="K21" s="8">
        <v>1.4965277777777779E-2</v>
      </c>
      <c r="L21" s="8">
        <v>3.1273148148148147E-2</v>
      </c>
      <c r="M21" s="8">
        <f t="shared" si="24"/>
        <v>2.0932140943194E-2</v>
      </c>
      <c r="N21" s="6">
        <f t="shared" si="25"/>
        <v>1808.5369774919616</v>
      </c>
      <c r="O21" s="8">
        <f t="shared" si="26"/>
        <v>1.8576388888888889E-2</v>
      </c>
      <c r="P21" s="107">
        <v>10.1</v>
      </c>
      <c r="Q21" s="108">
        <f t="shared" si="27"/>
        <v>1.7708333333333333E-2</v>
      </c>
      <c r="R21" s="109">
        <f t="shared" si="28"/>
        <v>1530</v>
      </c>
      <c r="S21" s="129">
        <f>(50.124*P21)+1373.5</f>
        <v>1879.7524000000001</v>
      </c>
      <c r="T21" s="8">
        <f>IF(A21&lt;&gt;"",(MROUND(S$2-S21,15)/(60*60*24)),"")</f>
        <v>1.7708333333333333E-2</v>
      </c>
      <c r="U21" s="8">
        <f t="shared" si="29"/>
        <v>1.7708333333333333E-2</v>
      </c>
      <c r="V21" s="8">
        <f t="shared" si="30"/>
        <v>2.1689814814814815E-2</v>
      </c>
      <c r="W21" s="8">
        <f t="shared" si="0"/>
        <v>1.8771147978148148E-2</v>
      </c>
      <c r="X21" s="8">
        <f t="shared" si="1"/>
        <v>1.8576388888888889E-2</v>
      </c>
      <c r="Y21" s="8"/>
      <c r="Z21" s="8">
        <f>IF(A21&lt;&gt;"",IF(VLOOKUP(A21,Apr!A$4:F$211,6)&gt;0,VLOOKUP(A21,Apr!A$4:F$211,6),0),0)</f>
        <v>2.1689814814814815E-2</v>
      </c>
      <c r="AA21" s="8">
        <f>IF(A21&lt;&gt;"",IF(VLOOKUP(A21,May!A$3:F$209,6)&gt;0,VLOOKUP(A21,May!A$3:F$209,6),0),0)</f>
        <v>0</v>
      </c>
      <c r="AB21" s="8">
        <f>IF(A21&lt;&gt;"",IF(VLOOKUP(A21,Jun!A$3:F$209,6)&gt;0,VLOOKUP(A21,Jun!A$3:F$209,6),0),0)</f>
        <v>0</v>
      </c>
      <c r="AC21" s="8">
        <f>IF(A21&lt;&gt;"",IF(VLOOKUP(A21,Jul!A$3:F$206,6)&gt;0,VLOOKUP(A21,Jul!A$3:F$206,6),0),0)</f>
        <v>0</v>
      </c>
      <c r="AD21" s="8">
        <f>IF(A21&lt;&gt;"",IF(VLOOKUP(A21,Aug!A$3:F$206,6)&gt;0,VLOOKUP(A21,Aug!A$3:F$206,6),0),0)</f>
        <v>0</v>
      </c>
      <c r="AE21" s="8">
        <f>IF(A21&lt;&gt;"",IF(VLOOKUP(A21,Sep!A$3:F$206,6)&gt;0,VLOOKUP(A21,Sep!A$3:F$206,6),0),0)</f>
        <v>0</v>
      </c>
      <c r="AF21" s="6">
        <f t="shared" si="31"/>
        <v>1440.1897888265169</v>
      </c>
      <c r="AG21" s="8">
        <f t="shared" si="2"/>
        <v>1.1111111111111112E-2</v>
      </c>
      <c r="AH21" s="8">
        <f>IF(A21&lt;&gt;"",IF(VLOOKUP(A21,Oct!A$3:F$206,6)&gt;0,VLOOKUP(A21,Oct!A$3:F$206,6),0),0)</f>
        <v>0</v>
      </c>
      <c r="AI21" s="8">
        <f>IF(A21&lt;&gt;"",IF(VLOOKUP(A21,Nov!A$3:F$207,6)&gt;0,VLOOKUP(A21,Nov!A$3:F$207,6),0),0)</f>
        <v>1.8771147978148148E-2</v>
      </c>
      <c r="AJ21" s="8">
        <f>IF(A21&lt;&gt;"",IF(VLOOKUP(A21,Dec!A$3:F$207,6)&gt;0,VLOOKUP(A21,Dec!A$3:F$207,6),0),0)</f>
        <v>1.9176240570740744E-2</v>
      </c>
      <c r="AK21" s="8">
        <f>IF(A21&lt;&gt;"",IF(VLOOKUP(A21,Jan!A$3:F$207,6)&gt;0,VLOOKUP(A21,Jan!A$3:F$207,6),0),0)</f>
        <v>0</v>
      </c>
      <c r="AL21" s="8">
        <f>IF(A21&lt;&gt;"",IF(VLOOKUP(A21,Feb!A$3:F$207,6)&gt;0,VLOOKUP(A21,Feb!A$3:F$207,6),0),0)</f>
        <v>2.0148462792962958E-2</v>
      </c>
      <c r="AM21" s="8">
        <f>IF(A21&lt;&gt;"",IF(VLOOKUP(A21,Mar!A$3:F$207,6)&gt;0,VLOOKUP(A21,Mar!A$3:F$207,6),0),0)</f>
        <v>0</v>
      </c>
      <c r="AO21" s="8">
        <f>LARGE($BM21:BN21,1)</f>
        <v>1.7708333333333333E-2</v>
      </c>
      <c r="AP21" s="8">
        <f>LARGE($BM21:BO21,1)</f>
        <v>1.7708333333333333E-2</v>
      </c>
      <c r="AQ21" s="8">
        <f>LARGE($BM21:BP21,1)</f>
        <v>1.7708333333333333E-2</v>
      </c>
      <c r="AR21" s="8">
        <f>LARGE($BM21:BQ21,1)</f>
        <v>1.7708333333333333E-2</v>
      </c>
      <c r="AS21" s="8">
        <f>LARGE($BM21:BR21,1)</f>
        <v>1.7708333333333333E-2</v>
      </c>
      <c r="AT21" s="8">
        <f>LARGE($BS21:BT21,1)</f>
        <v>1.1111111111111112E-2</v>
      </c>
      <c r="AU21" s="8">
        <f>LARGE($BS21:BU21,1)</f>
        <v>1.1111111111111112E-2</v>
      </c>
      <c r="AV21" s="8">
        <f>LARGE($BS21:BV21,1)</f>
        <v>1.1111111111111112E-2</v>
      </c>
      <c r="AW21" s="8">
        <f>LARGE($BS21:BW21,1)</f>
        <v>1.1111111111111112E-2</v>
      </c>
      <c r="AX21" s="8">
        <f>LARGE($BS21:BX21,1)</f>
        <v>1.1111111111111112E-2</v>
      </c>
      <c r="BA21" s="6">
        <f t="shared" si="3"/>
        <v>1874.0000000000002</v>
      </c>
      <c r="BB21" s="6">
        <f t="shared" si="3"/>
        <v>0</v>
      </c>
      <c r="BC21" s="6">
        <f t="shared" si="3"/>
        <v>0</v>
      </c>
      <c r="BD21" s="6">
        <f t="shared" si="3"/>
        <v>0</v>
      </c>
      <c r="BE21" s="6">
        <f t="shared" si="3"/>
        <v>0</v>
      </c>
      <c r="BF21" s="6">
        <f t="shared" si="3"/>
        <v>0</v>
      </c>
      <c r="BG21" s="6">
        <f t="shared" si="4"/>
        <v>0</v>
      </c>
      <c r="BH21" s="6">
        <f t="shared" si="4"/>
        <v>1621.8271853119998</v>
      </c>
      <c r="BI21" s="6">
        <f t="shared" si="4"/>
        <v>1656.8271853120004</v>
      </c>
      <c r="BJ21" s="6">
        <f t="shared" si="4"/>
        <v>0</v>
      </c>
      <c r="BK21" s="6">
        <f t="shared" si="4"/>
        <v>1740.8271853119995</v>
      </c>
      <c r="BM21" s="8">
        <f t="shared" si="32"/>
        <v>1.7708333333333333E-2</v>
      </c>
      <c r="BN21" s="8">
        <f t="shared" si="5"/>
        <v>1.7708333333333333E-2</v>
      </c>
      <c r="BO21" s="8">
        <f t="shared" si="5"/>
        <v>0</v>
      </c>
      <c r="BP21" s="8">
        <f t="shared" si="5"/>
        <v>0</v>
      </c>
      <c r="BQ21" s="8">
        <f t="shared" si="5"/>
        <v>0</v>
      </c>
      <c r="BR21" s="8">
        <f t="shared" si="5"/>
        <v>0</v>
      </c>
      <c r="BS21" s="8">
        <f t="shared" si="6"/>
        <v>1.1111111111111112E-2</v>
      </c>
      <c r="BT21" s="8">
        <f t="shared" si="7"/>
        <v>0</v>
      </c>
      <c r="BU21" s="8">
        <f t="shared" si="7"/>
        <v>9.0277777777777769E-3</v>
      </c>
      <c r="BV21" s="8">
        <f t="shared" si="7"/>
        <v>8.6805555555555559E-3</v>
      </c>
      <c r="BW21" s="8">
        <f t="shared" si="7"/>
        <v>0</v>
      </c>
      <c r="BX21" s="8">
        <f t="shared" si="7"/>
        <v>7.6388888888888886E-3</v>
      </c>
      <c r="CA21" s="8">
        <f t="shared" si="8"/>
        <v>2.1689814814814815E-2</v>
      </c>
      <c r="CB21" s="8" t="str">
        <f t="shared" si="8"/>
        <v/>
      </c>
      <c r="CC21" s="8" t="str">
        <f t="shared" si="8"/>
        <v/>
      </c>
      <c r="CD21" s="8" t="str">
        <f t="shared" si="8"/>
        <v/>
      </c>
      <c r="CE21" s="8" t="str">
        <f t="shared" si="8"/>
        <v/>
      </c>
      <c r="CF21" s="8" t="str">
        <f t="shared" si="8"/>
        <v/>
      </c>
      <c r="CG21" s="8" t="str">
        <f t="shared" si="9"/>
        <v/>
      </c>
      <c r="CH21" s="8">
        <f t="shared" si="9"/>
        <v>1.8771147978148148E-2</v>
      </c>
      <c r="CI21" s="8">
        <f t="shared" si="9"/>
        <v>1.9176240570740744E-2</v>
      </c>
      <c r="CJ21" s="8" t="str">
        <f t="shared" si="9"/>
        <v/>
      </c>
      <c r="CK21" s="8">
        <f t="shared" si="9"/>
        <v>2.0148462792962958E-2</v>
      </c>
      <c r="CL21" s="8" t="str">
        <f t="shared" si="9"/>
        <v/>
      </c>
      <c r="CN21" s="13">
        <v>2.1273148148148149E-2</v>
      </c>
      <c r="CO21" s="8">
        <f t="shared" si="10"/>
        <v>2.1689814814814815E-2</v>
      </c>
      <c r="CP21" s="8">
        <f>IF(COUNT($CA21:CB21)&gt;0,SMALL($CA21:CB21,1),$CN21)</f>
        <v>2.1689814814814815E-2</v>
      </c>
      <c r="CQ21" s="8">
        <f>IF(COUNT($CA21:CC21)&gt;0,SMALL($CA21:CC21,1),$CN21)</f>
        <v>2.1689814814814815E-2</v>
      </c>
      <c r="CR21" s="8">
        <f>IF(COUNT($CA21:CD21)&gt;0,SMALL($CA21:CD21,1),$CN21)</f>
        <v>2.1689814814814815E-2</v>
      </c>
      <c r="CS21" s="8">
        <f>IF(COUNT($CA21:CE21)&gt;0,SMALL($CA21:CE21,1),$CN21)</f>
        <v>2.1689814814814815E-2</v>
      </c>
      <c r="CT21" s="54">
        <v>1.6898148148148148E-2</v>
      </c>
      <c r="CU21" s="8">
        <f t="shared" si="11"/>
        <v>1.6898148148148148E-2</v>
      </c>
      <c r="CV21" s="8">
        <f>IF(COUNT($CG21:CH21)&gt;0,SMALL($CG21:CH21,1),$CU21)</f>
        <v>1.8771147978148148E-2</v>
      </c>
      <c r="CW21" s="8">
        <f>IF(COUNT($CG21:CI21)&gt;0,SMALL($CG21:CI21,1),$CU21)</f>
        <v>1.8771147978148148E-2</v>
      </c>
      <c r="CX21" s="8">
        <f>IF(COUNT($CG21:CJ21)&gt;0,SMALL($CG21:CJ21,1),$CU21)</f>
        <v>1.8771147978148148E-2</v>
      </c>
      <c r="CY21" s="8">
        <f>IF(COUNT($CG21:CK21)&gt;0,SMALL($CG21:CK21,1),$CU21)</f>
        <v>1.8771147978148148E-2</v>
      </c>
      <c r="DA21" s="8">
        <f t="shared" si="12"/>
        <v>1.7708773148148147E-2</v>
      </c>
      <c r="DB21" s="8">
        <f t="shared" si="13"/>
        <v>1.1111550925925926E-2</v>
      </c>
      <c r="DC21" s="1">
        <f t="shared" si="33"/>
        <v>19</v>
      </c>
      <c r="DD21" s="8">
        <f t="shared" si="14"/>
        <v>4.3981481481481479E-7</v>
      </c>
      <c r="DE21" s="1" t="str">
        <f t="shared" si="15"/>
        <v>Dan Gregson</v>
      </c>
      <c r="DG21" s="13">
        <f t="shared" si="16"/>
        <v>2.0932140943194E-2</v>
      </c>
      <c r="DH21" s="13">
        <f>SMALL($DT21:DU21,1)/(60*60*24)</f>
        <v>2.0932140943194E-2</v>
      </c>
      <c r="DI21" s="13">
        <f>SMALL($DT21:DV21,1)/(60*60*24)</f>
        <v>2.0932140943194E-2</v>
      </c>
      <c r="DJ21" s="13">
        <f>SMALL($DT21:DW21,1)/(60*60*24)</f>
        <v>2.0932140943194E-2</v>
      </c>
      <c r="DK21" s="13">
        <f>SMALL($DT21:DX21,1)/(60*60*24)</f>
        <v>2.0932140943194E-2</v>
      </c>
      <c r="DL21" s="13">
        <f>SMALL($DT21:DY21,1)/(60*60*24)</f>
        <v>2.0932140943194E-2</v>
      </c>
      <c r="DM21" s="34">
        <f t="shared" si="17"/>
        <v>1.6668863296603203E-2</v>
      </c>
      <c r="DN21" s="13">
        <f>SMALL($DZ21:EA21,1)/(60*60*24)</f>
        <v>1.6668863296603203E-2</v>
      </c>
      <c r="DO21" s="42">
        <f>SMALL($EB21:EB21,1)/(60*60*24)</f>
        <v>2.2498103095765526E-2</v>
      </c>
      <c r="DP21" s="42">
        <f>SMALL($EB21:EC21,1)/(60*60*24)</f>
        <v>1.9176240570740747E-2</v>
      </c>
      <c r="DQ21" s="42">
        <f>SMALL($EB21:ED21,1)/(60*60*24)</f>
        <v>1.9176240570740747E-2</v>
      </c>
      <c r="DR21" s="42">
        <f>SMALL($EB21:EE21,1)/(60*60*24)</f>
        <v>1.9176240570740747E-2</v>
      </c>
      <c r="DT21" s="6">
        <f t="shared" si="18"/>
        <v>1808.5369774919616</v>
      </c>
      <c r="DU21" s="1">
        <f t="shared" si="19"/>
        <v>1874.0000000000002</v>
      </c>
      <c r="DV21" s="1">
        <f t="shared" si="19"/>
        <v>9999</v>
      </c>
      <c r="DW21" s="1">
        <f t="shared" si="19"/>
        <v>9999</v>
      </c>
      <c r="DX21" s="1">
        <f t="shared" si="19"/>
        <v>9999</v>
      </c>
      <c r="DY21" s="1">
        <f t="shared" si="19"/>
        <v>9999</v>
      </c>
      <c r="DZ21" s="6">
        <f t="shared" si="20"/>
        <v>1440.1897888265169</v>
      </c>
      <c r="EA21" s="1">
        <f t="shared" si="21"/>
        <v>9999</v>
      </c>
      <c r="EB21" s="43">
        <f t="shared" si="22"/>
        <v>1943.8361074741415</v>
      </c>
      <c r="EC21" s="1">
        <f t="shared" si="23"/>
        <v>1656.8271853120004</v>
      </c>
      <c r="ED21" s="1">
        <f t="shared" si="23"/>
        <v>9999</v>
      </c>
      <c r="EE21" s="1">
        <f t="shared" si="23"/>
        <v>1740.8271853119995</v>
      </c>
    </row>
    <row r="22" spans="1:139" x14ac:dyDescent="0.25">
      <c r="A22" s="1" t="s">
        <v>119</v>
      </c>
      <c r="B22" s="54">
        <v>1.6550925925925924E-2</v>
      </c>
      <c r="C22" s="45">
        <v>43405</v>
      </c>
      <c r="D22" s="45"/>
      <c r="E22" s="13">
        <v>2.0405092592592593E-2</v>
      </c>
      <c r="F22" s="11">
        <v>43313</v>
      </c>
      <c r="K22" s="8">
        <v>1.6122685185185184E-2</v>
      </c>
      <c r="M22" s="8">
        <f t="shared" si="24"/>
        <v>2.2551022686673809E-2</v>
      </c>
      <c r="N22" s="6">
        <f t="shared" si="25"/>
        <v>1948.408360128617</v>
      </c>
      <c r="O22" s="8">
        <f t="shared" si="26"/>
        <v>1.6840277777777777E-2</v>
      </c>
      <c r="P22" s="107">
        <v>12.7</v>
      </c>
      <c r="Q22" s="108">
        <f t="shared" si="27"/>
        <v>1.6145833333333335E-2</v>
      </c>
      <c r="R22" s="109">
        <f t="shared" si="28"/>
        <v>1395.0000000000002</v>
      </c>
      <c r="S22" s="129">
        <f>(50.124*P22)+1373.5</f>
        <v>2010.0747999999999</v>
      </c>
      <c r="T22" s="8">
        <f>IF(A22&lt;&gt;"",(MROUND(S$2-S22,15)/(60*60*24)),"")</f>
        <v>1.6145833333333335E-2</v>
      </c>
      <c r="U22" s="8">
        <f t="shared" si="29"/>
        <v>1.6145833333333335E-2</v>
      </c>
      <c r="V22" s="8">
        <f t="shared" si="30"/>
        <v>0</v>
      </c>
      <c r="W22" s="8">
        <f t="shared" si="0"/>
        <v>0</v>
      </c>
      <c r="X22" s="8">
        <f t="shared" si="1"/>
        <v>1.6840277777777777E-2</v>
      </c>
      <c r="Y22" s="8"/>
      <c r="Z22" s="8">
        <f>IF(A22&lt;&gt;"",IF(VLOOKUP(A22,Apr!A$4:F$211,6)&gt;0,VLOOKUP(A22,Apr!A$4:F$211,6),0),0)</f>
        <v>0</v>
      </c>
      <c r="AA22" s="8">
        <f>IF(A22&lt;&gt;"",IF(VLOOKUP(A22,May!A$3:F$209,6)&gt;0,VLOOKUP(A22,May!A$3:F$209,6),0),0)</f>
        <v>0</v>
      </c>
      <c r="AB22" s="8">
        <f>IF(A22&lt;&gt;"",IF(VLOOKUP(A22,Jun!A$3:F$209,6)&gt;0,VLOOKUP(A22,Jun!A$3:F$209,6),0),0)</f>
        <v>0</v>
      </c>
      <c r="AC22" s="8">
        <f>IF(A22&lt;&gt;"",IF(VLOOKUP(A22,Jul!A$3:F$206,6)&gt;0,VLOOKUP(A22,Jul!A$3:F$206,6),0),0)</f>
        <v>0</v>
      </c>
      <c r="AD22" s="8">
        <f>IF(A22&lt;&gt;"",IF(VLOOKUP(A22,Aug!A$3:F$206,6)&gt;0,VLOOKUP(A22,Aug!A$3:F$206,6),0),0)</f>
        <v>0</v>
      </c>
      <c r="AE22" s="8">
        <f>IF(A22&lt;&gt;"",IF(VLOOKUP(A22,Sep!A$3:F$206,6)&gt;0,VLOOKUP(A22,Sep!A$3:F$206,6),0),0)</f>
        <v>0</v>
      </c>
      <c r="AF22" s="6">
        <f t="shared" si="31"/>
        <v>1497.3734390189186</v>
      </c>
      <c r="AG22" s="8">
        <f t="shared" si="2"/>
        <v>1.0590277777777777E-2</v>
      </c>
      <c r="AH22" s="8">
        <f>IF(A22&lt;&gt;"",IF(VLOOKUP(A22,Oct!A$3:F$206,6)&gt;0,VLOOKUP(A22,Oct!A$3:F$206,6),0),0)</f>
        <v>0</v>
      </c>
      <c r="AI22" s="8">
        <f>IF(A22&lt;&gt;"",IF(VLOOKUP(A22,Nov!A$3:F$207,6)&gt;0,VLOOKUP(A22,Nov!A$3:F$207,6),0),0)</f>
        <v>0</v>
      </c>
      <c r="AJ22" s="8">
        <f>IF(A22&lt;&gt;"",IF(VLOOKUP(A22,Dec!A$3:F$207,6)&gt;0,VLOOKUP(A22,Dec!A$3:F$207,6),0),0)</f>
        <v>0</v>
      </c>
      <c r="AK22" s="8">
        <f>IF(A22&lt;&gt;"",IF(VLOOKUP(A22,Jan!A$3:F$207,6)&gt;0,VLOOKUP(A22,Jan!A$3:F$207,6),0),0)</f>
        <v>0</v>
      </c>
      <c r="AL22" s="8">
        <f>IF(A22&lt;&gt;"",IF(VLOOKUP(A22,Feb!A$3:F$207,6)&gt;0,VLOOKUP(A22,Feb!A$3:F$207,6),0),0)</f>
        <v>0</v>
      </c>
      <c r="AM22" s="8">
        <f>IF(A22&lt;&gt;"",IF(VLOOKUP(A22,Mar!A$3:F$207,6)&gt;0,VLOOKUP(A22,Mar!A$3:F$207,6),0),0)</f>
        <v>0</v>
      </c>
      <c r="AO22" s="8">
        <f>LARGE($BM22:BN22,1)</f>
        <v>1.6145833333333335E-2</v>
      </c>
      <c r="AP22" s="8">
        <f>LARGE($BM22:BO22,1)</f>
        <v>1.6145833333333335E-2</v>
      </c>
      <c r="AQ22" s="8">
        <f>LARGE($BM22:BP22,1)</f>
        <v>1.6145833333333335E-2</v>
      </c>
      <c r="AR22" s="8">
        <f>LARGE($BM22:BQ22,1)</f>
        <v>1.6145833333333335E-2</v>
      </c>
      <c r="AS22" s="8">
        <f>LARGE($BM22:BR22,1)</f>
        <v>1.6145833333333335E-2</v>
      </c>
      <c r="AT22" s="8">
        <f>LARGE($BS22:BT22,1)</f>
        <v>1.0590277777777777E-2</v>
      </c>
      <c r="AU22" s="8">
        <f>LARGE($BS22:BU22,1)</f>
        <v>1.0590277777777777E-2</v>
      </c>
      <c r="AV22" s="8">
        <f>LARGE($BS22:BV22,1)</f>
        <v>1.0590277777777777E-2</v>
      </c>
      <c r="AW22" s="8">
        <f>LARGE($BS22:BW22,1)</f>
        <v>1.0590277777777777E-2</v>
      </c>
      <c r="AX22" s="8">
        <f>LARGE($BS22:BX22,1)</f>
        <v>1.0590277777777777E-2</v>
      </c>
      <c r="BA22" s="6">
        <f t="shared" si="3"/>
        <v>0</v>
      </c>
      <c r="BB22" s="6">
        <f t="shared" si="3"/>
        <v>0</v>
      </c>
      <c r="BC22" s="6">
        <f t="shared" si="3"/>
        <v>0</v>
      </c>
      <c r="BD22" s="6">
        <f t="shared" si="3"/>
        <v>0</v>
      </c>
      <c r="BE22" s="6">
        <f t="shared" si="3"/>
        <v>0</v>
      </c>
      <c r="BF22" s="6">
        <f t="shared" si="3"/>
        <v>0</v>
      </c>
      <c r="BG22" s="6">
        <f t="shared" si="4"/>
        <v>0</v>
      </c>
      <c r="BH22" s="6">
        <f t="shared" si="4"/>
        <v>0</v>
      </c>
      <c r="BI22" s="6">
        <f t="shared" si="4"/>
        <v>0</v>
      </c>
      <c r="BJ22" s="6">
        <f t="shared" si="4"/>
        <v>0</v>
      </c>
      <c r="BK22" s="6">
        <f t="shared" si="4"/>
        <v>0</v>
      </c>
      <c r="BM22" s="8">
        <f t="shared" si="32"/>
        <v>1.6145833333333335E-2</v>
      </c>
      <c r="BN22" s="8">
        <f t="shared" si="5"/>
        <v>0</v>
      </c>
      <c r="BO22" s="8">
        <f t="shared" si="5"/>
        <v>0</v>
      </c>
      <c r="BP22" s="8">
        <f t="shared" si="5"/>
        <v>0</v>
      </c>
      <c r="BQ22" s="8">
        <f t="shared" si="5"/>
        <v>0</v>
      </c>
      <c r="BR22" s="8">
        <f t="shared" si="5"/>
        <v>0</v>
      </c>
      <c r="BS22" s="8">
        <f t="shared" si="6"/>
        <v>1.0590277777777777E-2</v>
      </c>
      <c r="BT22" s="8">
        <f t="shared" si="7"/>
        <v>0</v>
      </c>
      <c r="BU22" s="8">
        <f t="shared" si="7"/>
        <v>0</v>
      </c>
      <c r="BV22" s="8">
        <f t="shared" si="7"/>
        <v>0</v>
      </c>
      <c r="BW22" s="8">
        <f t="shared" si="7"/>
        <v>0</v>
      </c>
      <c r="BX22" s="8">
        <f t="shared" si="7"/>
        <v>0</v>
      </c>
      <c r="CA22" s="8" t="str">
        <f t="shared" si="8"/>
        <v/>
      </c>
      <c r="CB22" s="8" t="str">
        <f t="shared" si="8"/>
        <v/>
      </c>
      <c r="CC22" s="8" t="str">
        <f t="shared" si="8"/>
        <v/>
      </c>
      <c r="CD22" s="8" t="str">
        <f t="shared" si="8"/>
        <v/>
      </c>
      <c r="CE22" s="8" t="str">
        <f t="shared" si="8"/>
        <v/>
      </c>
      <c r="CF22" s="8" t="str">
        <f t="shared" si="8"/>
        <v/>
      </c>
      <c r="CG22" s="8" t="str">
        <f t="shared" si="9"/>
        <v/>
      </c>
      <c r="CH22" s="8" t="str">
        <f t="shared" si="9"/>
        <v/>
      </c>
      <c r="CI22" s="8" t="str">
        <f t="shared" si="9"/>
        <v/>
      </c>
      <c r="CJ22" s="8" t="str">
        <f t="shared" si="9"/>
        <v/>
      </c>
      <c r="CK22" s="8" t="str">
        <f t="shared" si="9"/>
        <v/>
      </c>
      <c r="CL22" s="8" t="str">
        <f t="shared" si="9"/>
        <v/>
      </c>
      <c r="CN22" s="13">
        <v>2.0405092592592593E-2</v>
      </c>
      <c r="CO22" s="8">
        <f t="shared" si="10"/>
        <v>2.0405092592592593E-2</v>
      </c>
      <c r="CP22" s="8">
        <f>IF(COUNT($CA22:CB22)&gt;0,SMALL($CA22:CB22,1),$CN22)</f>
        <v>2.0405092592592593E-2</v>
      </c>
      <c r="CQ22" s="8">
        <f>IF(COUNT($CA22:CC22)&gt;0,SMALL($CA22:CC22,1),$CN22)</f>
        <v>2.0405092592592593E-2</v>
      </c>
      <c r="CR22" s="8">
        <f>IF(COUNT($CA22:CD22)&gt;0,SMALL($CA22:CD22,1),$CN22)</f>
        <v>2.0405092592592593E-2</v>
      </c>
      <c r="CS22" s="8">
        <f>IF(COUNT($CA22:CE22)&gt;0,SMALL($CA22:CE22,1),$CN22)</f>
        <v>2.0405092592592593E-2</v>
      </c>
      <c r="CT22" s="54">
        <v>1.6550925925925924E-2</v>
      </c>
      <c r="CU22" s="8">
        <f t="shared" si="11"/>
        <v>1.6550925925925924E-2</v>
      </c>
      <c r="CV22" s="8">
        <f>IF(COUNT($CG22:CH22)&gt;0,SMALL($CG22:CH22,1),$CU22)</f>
        <v>1.6550925925925924E-2</v>
      </c>
      <c r="CW22" s="8">
        <f>IF(COUNT($CG22:CI22)&gt;0,SMALL($CG22:CI22,1),$CU22)</f>
        <v>1.6550925925925924E-2</v>
      </c>
      <c r="CX22" s="8">
        <f>IF(COUNT($CG22:CJ22)&gt;0,SMALL($CG22:CJ22,1),$CU22)</f>
        <v>1.6550925925925924E-2</v>
      </c>
      <c r="CY22" s="8">
        <f>IF(COUNT($CG22:CK22)&gt;0,SMALL($CG22:CK22,1),$CU22)</f>
        <v>1.6550925925925924E-2</v>
      </c>
      <c r="DA22" s="8">
        <f t="shared" si="12"/>
        <v>1.6146296296296297E-2</v>
      </c>
      <c r="DB22" s="8">
        <f t="shared" si="13"/>
        <v>1.0590740740740739E-2</v>
      </c>
      <c r="DC22" s="1">
        <f t="shared" si="33"/>
        <v>20</v>
      </c>
      <c r="DD22" s="8">
        <f t="shared" si="14"/>
        <v>4.6296296296296297E-7</v>
      </c>
      <c r="DE22" s="1" t="str">
        <f t="shared" si="15"/>
        <v>Darran Ames</v>
      </c>
      <c r="DG22" s="13">
        <f t="shared" si="16"/>
        <v>2.2551022686673809E-2</v>
      </c>
      <c r="DH22" s="13">
        <f>SMALL($DT22:DU22,1)/(60*60*24)</f>
        <v>2.2551022686673809E-2</v>
      </c>
      <c r="DI22" s="13">
        <f>SMALL($DT22:DV22,1)/(60*60*24)</f>
        <v>2.2551022686673809E-2</v>
      </c>
      <c r="DJ22" s="13">
        <f>SMALL($DT22:DW22,1)/(60*60*24)</f>
        <v>2.2551022686673809E-2</v>
      </c>
      <c r="DK22" s="13">
        <f>SMALL($DT22:DX22,1)/(60*60*24)</f>
        <v>2.2551022686673809E-2</v>
      </c>
      <c r="DL22" s="13">
        <f>SMALL($DT22:DY22,1)/(60*60*24)</f>
        <v>2.2551022686673809E-2</v>
      </c>
      <c r="DM22" s="34">
        <f t="shared" si="17"/>
        <v>1.7330711099756001E-2</v>
      </c>
      <c r="DN22" s="13">
        <f>SMALL($DZ22:EA22,1)/(60*60*24)</f>
        <v>1.7330711099756001E-2</v>
      </c>
      <c r="DO22" s="42">
        <f>SMALL($EB22:EB22,1)/(60*60*24)</f>
        <v>0.11572916666666666</v>
      </c>
      <c r="DP22" s="42">
        <f>SMALL($EB22:EC22,1)/(60*60*24)</f>
        <v>0.11572916666666666</v>
      </c>
      <c r="DQ22" s="42">
        <f>SMALL($EB22:ED22,1)/(60*60*24)</f>
        <v>0.11572916666666666</v>
      </c>
      <c r="DR22" s="42">
        <f>SMALL($EB22:EE22,1)/(60*60*24)</f>
        <v>0.11572916666666666</v>
      </c>
      <c r="DT22" s="6">
        <f t="shared" si="18"/>
        <v>1948.408360128617</v>
      </c>
      <c r="DU22" s="1">
        <f t="shared" si="19"/>
        <v>9999</v>
      </c>
      <c r="DV22" s="1">
        <f t="shared" si="19"/>
        <v>9999</v>
      </c>
      <c r="DW22" s="1">
        <f t="shared" si="19"/>
        <v>9999</v>
      </c>
      <c r="DX22" s="1">
        <f t="shared" si="19"/>
        <v>9999</v>
      </c>
      <c r="DY22" s="1">
        <f t="shared" si="19"/>
        <v>9999</v>
      </c>
      <c r="DZ22" s="6">
        <f t="shared" si="20"/>
        <v>1497.3734390189186</v>
      </c>
      <c r="EA22" s="1">
        <f t="shared" si="21"/>
        <v>9999</v>
      </c>
      <c r="EB22" s="43">
        <f t="shared" si="22"/>
        <v>9999</v>
      </c>
      <c r="EC22" s="1">
        <f t="shared" si="23"/>
        <v>9999</v>
      </c>
      <c r="ED22" s="1">
        <f t="shared" si="23"/>
        <v>9999</v>
      </c>
      <c r="EE22" s="1">
        <f t="shared" si="23"/>
        <v>9999</v>
      </c>
    </row>
    <row r="23" spans="1:139" x14ac:dyDescent="0.25">
      <c r="A23" s="1" t="s">
        <v>184</v>
      </c>
      <c r="B23" s="54"/>
      <c r="C23" s="45"/>
      <c r="D23" s="45"/>
      <c r="E23" s="13"/>
      <c r="K23" s="8">
        <v>2.0023148148148148E-2</v>
      </c>
      <c r="M23" s="8">
        <f t="shared" si="24"/>
        <v>2.8006654162200783E-2</v>
      </c>
      <c r="N23" s="6">
        <f t="shared" si="25"/>
        <v>2419.7749196141476</v>
      </c>
      <c r="O23" s="8">
        <f t="shared" si="26"/>
        <v>1.1458333333333333E-2</v>
      </c>
      <c r="P23" s="107">
        <v>23</v>
      </c>
      <c r="Q23" s="108">
        <f t="shared" si="27"/>
        <v>1.0243055555555556E-2</v>
      </c>
      <c r="R23" s="109">
        <f t="shared" si="28"/>
        <v>885</v>
      </c>
      <c r="S23" s="129">
        <f>(50.124*P23)+1373.5</f>
        <v>2526.3519999999999</v>
      </c>
      <c r="T23" s="8">
        <f>IF(A23&lt;&gt;"",(MROUND(S$2-S23,15)/(60*60*24)),"")</f>
        <v>1.0243055555555556E-2</v>
      </c>
      <c r="U23" s="8">
        <f t="shared" si="29"/>
        <v>1.0243055555555556E-2</v>
      </c>
      <c r="V23" s="8">
        <f t="shared" si="30"/>
        <v>0</v>
      </c>
      <c r="W23" s="8">
        <f t="shared" si="0"/>
        <v>0</v>
      </c>
      <c r="X23" s="8">
        <f t="shared" si="1"/>
        <v>1.1458333333333333E-2</v>
      </c>
      <c r="Y23" s="8"/>
      <c r="Z23" s="8">
        <f>IF(A23&lt;&gt;"",IF(VLOOKUP(A23,Apr!A$4:F$211,6)&gt;0,VLOOKUP(A23,Apr!A$4:F$211,6),0),0)</f>
        <v>0</v>
      </c>
      <c r="AA23" s="8">
        <f>IF(A23&lt;&gt;"",IF(VLOOKUP(A23,May!A$3:F$209,6)&gt;0,VLOOKUP(A23,May!A$3:F$209,6),0),0)</f>
        <v>0</v>
      </c>
      <c r="AB23" s="8">
        <f>IF(A23&lt;&gt;"",IF(VLOOKUP(A23,Jun!A$3:F$209,6)&gt;0,VLOOKUP(A23,Jun!A$3:F$209,6),0),0)</f>
        <v>0</v>
      </c>
      <c r="AC23" s="8">
        <f>IF(A23&lt;&gt;"",IF(VLOOKUP(A23,Jul!A$3:F$206,6)&gt;0,VLOOKUP(A23,Jul!A$3:F$206,6),0),0)</f>
        <v>0</v>
      </c>
      <c r="AD23" s="8">
        <f>IF(A23&lt;&gt;"",IF(VLOOKUP(A23,Aug!A$3:F$206,6)&gt;0,VLOOKUP(A23,Aug!A$3:F$206,6),0),0)</f>
        <v>0</v>
      </c>
      <c r="AE23" s="8">
        <f>IF(A23&lt;&gt;"",IF(VLOOKUP(A23,Sep!A$3:F$206,6)&gt;0,VLOOKUP(A23,Sep!A$3:F$206,6),0),0)</f>
        <v>0</v>
      </c>
      <c r="AF23" s="6">
        <f t="shared" si="31"/>
        <v>1859.6238689897555</v>
      </c>
      <c r="AG23" s="8">
        <f t="shared" si="2"/>
        <v>6.2499999999999995E-3</v>
      </c>
      <c r="AH23" s="8">
        <f>IF(A23&lt;&gt;"",IF(VLOOKUP(A23,Oct!A$3:F$206,6)&gt;0,VLOOKUP(A23,Oct!A$3:F$206,6),0),0)</f>
        <v>0</v>
      </c>
      <c r="AI23" s="8">
        <f>IF(A23&lt;&gt;"",IF(VLOOKUP(A23,Nov!A$3:F$207,6)&gt;0,VLOOKUP(A23,Nov!A$3:F$207,6),0),0)</f>
        <v>0</v>
      </c>
      <c r="AJ23" s="8">
        <f>IF(A23&lt;&gt;"",IF(VLOOKUP(A23,Dec!A$3:F$207,6)&gt;0,VLOOKUP(A23,Dec!A$3:F$207,6),0),0)</f>
        <v>0</v>
      </c>
      <c r="AK23" s="8">
        <f>IF(A23&lt;&gt;"",IF(VLOOKUP(A23,Jan!A$3:F$207,6)&gt;0,VLOOKUP(A23,Jan!A$3:F$207,6),0),0)</f>
        <v>0</v>
      </c>
      <c r="AL23" s="8">
        <f>IF(A23&lt;&gt;"",IF(VLOOKUP(A23,Feb!A$3:F$207,6)&gt;0,VLOOKUP(A23,Feb!A$3:F$207,6),0),0)</f>
        <v>0</v>
      </c>
      <c r="AM23" s="8">
        <f>IF(A23&lt;&gt;"",IF(VLOOKUP(A23,Mar!A$3:F$207,6)&gt;0,VLOOKUP(A23,Mar!A$3:F$207,6),0),0)</f>
        <v>0</v>
      </c>
      <c r="AO23" s="8">
        <f>LARGE($BM23:BN23,1)</f>
        <v>1.0243055555555556E-2</v>
      </c>
      <c r="AP23" s="8">
        <f>LARGE($BM23:BO23,1)</f>
        <v>1.0243055555555556E-2</v>
      </c>
      <c r="AQ23" s="8">
        <f>LARGE($BM23:BP23,1)</f>
        <v>1.0243055555555556E-2</v>
      </c>
      <c r="AR23" s="8">
        <f>LARGE($BM23:BQ23,1)</f>
        <v>1.0243055555555556E-2</v>
      </c>
      <c r="AS23" s="8">
        <f>LARGE($BM23:BR23,1)</f>
        <v>1.0243055555555556E-2</v>
      </c>
      <c r="AT23" s="8">
        <f>LARGE($BS23:BT23,1)</f>
        <v>6.2499999999999995E-3</v>
      </c>
      <c r="AU23" s="8">
        <f>LARGE($BS23:BU23,1)</f>
        <v>6.2499999999999995E-3</v>
      </c>
      <c r="AV23" s="8">
        <f>LARGE($BS23:BV23,1)</f>
        <v>6.2499999999999995E-3</v>
      </c>
      <c r="AW23" s="8">
        <f>LARGE($BS23:BW23,1)</f>
        <v>6.2499999999999995E-3</v>
      </c>
      <c r="AX23" s="8">
        <f>LARGE($BS23:BX23,1)</f>
        <v>6.2499999999999995E-3</v>
      </c>
      <c r="BA23" s="6">
        <f t="shared" si="3"/>
        <v>0</v>
      </c>
      <c r="BB23" s="6">
        <f t="shared" si="3"/>
        <v>0</v>
      </c>
      <c r="BC23" s="6">
        <f t="shared" si="3"/>
        <v>0</v>
      </c>
      <c r="BD23" s="6">
        <f t="shared" si="3"/>
        <v>0</v>
      </c>
      <c r="BE23" s="6">
        <f t="shared" si="3"/>
        <v>0</v>
      </c>
      <c r="BF23" s="6">
        <f t="shared" si="3"/>
        <v>0</v>
      </c>
      <c r="BG23" s="6">
        <f t="shared" si="4"/>
        <v>0</v>
      </c>
      <c r="BH23" s="6">
        <f t="shared" si="4"/>
        <v>0</v>
      </c>
      <c r="BI23" s="6">
        <f t="shared" si="4"/>
        <v>0</v>
      </c>
      <c r="BJ23" s="6">
        <f t="shared" si="4"/>
        <v>0</v>
      </c>
      <c r="BK23" s="6">
        <f t="shared" si="4"/>
        <v>0</v>
      </c>
      <c r="BM23" s="8">
        <f t="shared" si="32"/>
        <v>1.0243055555555556E-2</v>
      </c>
      <c r="BN23" s="8">
        <f t="shared" si="5"/>
        <v>0</v>
      </c>
      <c r="BO23" s="8">
        <f t="shared" si="5"/>
        <v>0</v>
      </c>
      <c r="BP23" s="8">
        <f t="shared" si="5"/>
        <v>0</v>
      </c>
      <c r="BQ23" s="8">
        <f t="shared" si="5"/>
        <v>0</v>
      </c>
      <c r="BR23" s="8">
        <f t="shared" si="5"/>
        <v>0</v>
      </c>
      <c r="BS23" s="8">
        <f t="shared" si="6"/>
        <v>6.2499999999999995E-3</v>
      </c>
      <c r="BT23" s="8">
        <f t="shared" si="7"/>
        <v>0</v>
      </c>
      <c r="BU23" s="8">
        <f t="shared" si="7"/>
        <v>0</v>
      </c>
      <c r="BV23" s="8">
        <f t="shared" si="7"/>
        <v>0</v>
      </c>
      <c r="BW23" s="8">
        <f t="shared" si="7"/>
        <v>0</v>
      </c>
      <c r="BX23" s="8">
        <f t="shared" si="7"/>
        <v>0</v>
      </c>
      <c r="CA23" s="8" t="str">
        <f t="shared" si="8"/>
        <v/>
      </c>
      <c r="CB23" s="8" t="str">
        <f t="shared" si="8"/>
        <v/>
      </c>
      <c r="CC23" s="8" t="str">
        <f t="shared" si="8"/>
        <v/>
      </c>
      <c r="CD23" s="8" t="str">
        <f t="shared" si="8"/>
        <v/>
      </c>
      <c r="CE23" s="8" t="str">
        <f t="shared" si="8"/>
        <v/>
      </c>
      <c r="CF23" s="8" t="str">
        <f t="shared" si="8"/>
        <v/>
      </c>
      <c r="CG23" s="8" t="str">
        <f t="shared" si="9"/>
        <v/>
      </c>
      <c r="CH23" s="8" t="str">
        <f t="shared" si="9"/>
        <v/>
      </c>
      <c r="CI23" s="8" t="str">
        <f t="shared" si="9"/>
        <v/>
      </c>
      <c r="CJ23" s="8" t="str">
        <f t="shared" si="9"/>
        <v/>
      </c>
      <c r="CK23" s="8" t="str">
        <f t="shared" si="9"/>
        <v/>
      </c>
      <c r="CL23" s="8" t="str">
        <f t="shared" si="9"/>
        <v/>
      </c>
      <c r="CN23" s="13"/>
      <c r="CO23" s="8">
        <f t="shared" si="10"/>
        <v>0</v>
      </c>
      <c r="CP23" s="8">
        <f>IF(COUNT($CA23:CB23)&gt;0,SMALL($CA23:CB23,1),$CN23)</f>
        <v>0</v>
      </c>
      <c r="CQ23" s="8">
        <f>IF(COUNT($CA23:CC23)&gt;0,SMALL($CA23:CC23,1),$CN23)</f>
        <v>0</v>
      </c>
      <c r="CR23" s="8">
        <f>IF(COUNT($CA23:CD23)&gt;0,SMALL($CA23:CD23,1),$CN23)</f>
        <v>0</v>
      </c>
      <c r="CS23" s="8">
        <f>IF(COUNT($CA23:CE23)&gt;0,SMALL($CA23:CE23,1),$CN23)</f>
        <v>0</v>
      </c>
      <c r="CT23" s="54">
        <v>0</v>
      </c>
      <c r="CU23" s="8">
        <f t="shared" si="11"/>
        <v>0</v>
      </c>
      <c r="CV23" s="8">
        <f>IF(COUNT($CG23:CH23)&gt;0,SMALL($CG23:CH23,1),$CU23)</f>
        <v>0</v>
      </c>
      <c r="CW23" s="8">
        <f>IF(COUNT($CG23:CI23)&gt;0,SMALL($CG23:CI23,1),$CU23)</f>
        <v>0</v>
      </c>
      <c r="CX23" s="8">
        <f>IF(COUNT($CG23:CJ23)&gt;0,SMALL($CG23:CJ23,1),$CU23)</f>
        <v>0</v>
      </c>
      <c r="CY23" s="8">
        <f>IF(COUNT($CG23:CK23)&gt;0,SMALL($CG23:CK23,1),$CU23)</f>
        <v>0</v>
      </c>
      <c r="DA23" s="8">
        <f t="shared" si="12"/>
        <v>1.0243541666666666E-2</v>
      </c>
      <c r="DB23" s="8">
        <f t="shared" si="13"/>
        <v>6.2504861111111103E-3</v>
      </c>
      <c r="DC23" s="1">
        <f t="shared" si="33"/>
        <v>21</v>
      </c>
      <c r="DD23" s="8">
        <f t="shared" si="14"/>
        <v>4.8611111111111109E-7</v>
      </c>
      <c r="DE23" s="1" t="str">
        <f t="shared" si="15"/>
        <v>Dave Booth</v>
      </c>
      <c r="DG23" s="13">
        <f t="shared" si="16"/>
        <v>2.8006654162200783E-2</v>
      </c>
      <c r="DH23" s="13">
        <f>SMALL($DT23:DU23,1)/(60*60*24)</f>
        <v>2.8006654162200783E-2</v>
      </c>
      <c r="DI23" s="13">
        <f>SMALL($DT23:DV23,1)/(60*60*24)</f>
        <v>2.8006654162200783E-2</v>
      </c>
      <c r="DJ23" s="13">
        <f>SMALL($DT23:DW23,1)/(60*60*24)</f>
        <v>2.8006654162200783E-2</v>
      </c>
      <c r="DK23" s="13">
        <f>SMALL($DT23:DX23,1)/(60*60*24)</f>
        <v>2.8006654162200783E-2</v>
      </c>
      <c r="DL23" s="13">
        <f>SMALL($DT23:DY23,1)/(60*60*24)</f>
        <v>2.8006654162200783E-2</v>
      </c>
      <c r="DM23" s="34">
        <f t="shared" si="17"/>
        <v>2.1523424409603652E-2</v>
      </c>
      <c r="DN23" s="13">
        <f>SMALL($DZ23:EA23,1)/(60*60*24)</f>
        <v>2.1523424409603652E-2</v>
      </c>
      <c r="DO23" s="42">
        <f>SMALL($EB23:EB23,1)/(60*60*24)</f>
        <v>0.11572916666666666</v>
      </c>
      <c r="DP23" s="42">
        <f>SMALL($EB23:EC23,1)/(60*60*24)</f>
        <v>0.11572916666666666</v>
      </c>
      <c r="DQ23" s="42">
        <f>SMALL($EB23:ED23,1)/(60*60*24)</f>
        <v>0.11572916666666666</v>
      </c>
      <c r="DR23" s="42">
        <f>SMALL($EB23:EE23,1)/(60*60*24)</f>
        <v>0.11572916666666666</v>
      </c>
      <c r="DT23" s="6">
        <f t="shared" si="18"/>
        <v>2419.7749196141476</v>
      </c>
      <c r="DU23" s="1">
        <f t="shared" si="19"/>
        <v>9999</v>
      </c>
      <c r="DV23" s="1">
        <f t="shared" si="19"/>
        <v>9999</v>
      </c>
      <c r="DW23" s="1">
        <f t="shared" si="19"/>
        <v>9999</v>
      </c>
      <c r="DX23" s="1">
        <f t="shared" si="19"/>
        <v>9999</v>
      </c>
      <c r="DY23" s="1">
        <f t="shared" si="19"/>
        <v>9999</v>
      </c>
      <c r="DZ23" s="6">
        <f t="shared" si="20"/>
        <v>1859.6238689897555</v>
      </c>
      <c r="EA23" s="1">
        <f t="shared" si="21"/>
        <v>9999</v>
      </c>
      <c r="EB23" s="43">
        <f t="shared" si="22"/>
        <v>9999</v>
      </c>
      <c r="EC23" s="1">
        <f t="shared" si="23"/>
        <v>9999</v>
      </c>
      <c r="ED23" s="1">
        <f t="shared" si="23"/>
        <v>9999</v>
      </c>
      <c r="EE23" s="1">
        <f t="shared" si="23"/>
        <v>9999</v>
      </c>
    </row>
    <row r="24" spans="1:139" x14ac:dyDescent="0.25">
      <c r="A24" s="1" t="s">
        <v>185</v>
      </c>
      <c r="B24" s="54"/>
      <c r="C24" s="45"/>
      <c r="D24" s="45"/>
      <c r="E24" s="13"/>
      <c r="J24" s="8">
        <v>2.1261574074074075E-2</v>
      </c>
      <c r="K24" s="55">
        <f>(J24/4*3.1)/1.032</f>
        <v>1.5966782856014931E-2</v>
      </c>
      <c r="M24" s="8">
        <f t="shared" si="24"/>
        <v>2.2332959943300625E-2</v>
      </c>
      <c r="N24" s="6">
        <f t="shared" si="25"/>
        <v>1929.5677391011741</v>
      </c>
      <c r="O24" s="8">
        <f t="shared" si="26"/>
        <v>1.7187500000000001E-2</v>
      </c>
      <c r="P24" s="107">
        <v>21.6</v>
      </c>
      <c r="Q24" s="108">
        <f>AQ24</f>
        <v>1.1111111111111112E-2</v>
      </c>
      <c r="R24" s="109">
        <f t="shared" si="28"/>
        <v>960.00000000000023</v>
      </c>
      <c r="S24" s="129">
        <f>(50.124*P24)+1373.5</f>
        <v>2456.1783999999998</v>
      </c>
      <c r="T24" s="8">
        <f>IF(A24&lt;&gt;"",(MROUND(S$2-S24,15)/(60*60*24)),"")</f>
        <v>1.1111111111111112E-2</v>
      </c>
      <c r="U24" s="8">
        <f t="shared" si="29"/>
        <v>1.1111111111111112E-2</v>
      </c>
      <c r="V24" s="8">
        <f t="shared" si="30"/>
        <v>0</v>
      </c>
      <c r="W24" s="8">
        <f t="shared" si="0"/>
        <v>0</v>
      </c>
      <c r="X24" s="8">
        <f t="shared" si="1"/>
        <v>1.7187500000000001E-2</v>
      </c>
      <c r="Y24" s="8"/>
      <c r="Z24" s="8">
        <f>IF(A24&lt;&gt;"",IF(VLOOKUP(A24,Apr!A$4:F$211,6)&gt;0,VLOOKUP(A24,Apr!A$4:F$211,6),0),0)</f>
        <v>0</v>
      </c>
      <c r="AA24" s="8">
        <f>IF(A24&lt;&gt;"",IF(VLOOKUP(A24,May!A$3:F$209,6)&gt;0,VLOOKUP(A24,May!A$3:F$209,6),0),0)</f>
        <v>0</v>
      </c>
      <c r="AB24" s="8">
        <f>IF(A24&lt;&gt;"",IF(VLOOKUP(A24,Jun!A$3:F$209,6)&gt;0,VLOOKUP(A24,Jun!A$3:F$209,6),0),0)</f>
        <v>0</v>
      </c>
      <c r="AC24" s="8">
        <f>IF(A24&lt;&gt;"",IF(VLOOKUP(A24,Jul!A$3:F$206,6)&gt;0,VLOOKUP(A24,Jul!A$3:F$206,6),0),0)</f>
        <v>0</v>
      </c>
      <c r="AD24" s="8">
        <f>IF(A24&lt;&gt;"",IF(VLOOKUP(A24,Aug!A$3:F$206,6)&gt;0,VLOOKUP(A24,Aug!A$3:F$206,6),0),0)</f>
        <v>0</v>
      </c>
      <c r="AE24" s="8">
        <f>IF(A24&lt;&gt;"",IF(VLOOKUP(A24,Sep!A$3:F$206,6)&gt;0,VLOOKUP(A24,Sep!A$3:F$206,6),0),0)</f>
        <v>0</v>
      </c>
      <c r="AF24" s="6">
        <f t="shared" si="31"/>
        <v>1482.8942127548453</v>
      </c>
      <c r="AG24" s="8">
        <f t="shared" si="2"/>
        <v>1.0590277777777777E-2</v>
      </c>
      <c r="AH24" s="8">
        <f>IF(A24&lt;&gt;"",IF(VLOOKUP(A24,Oct!A$3:F$206,6)&gt;0,VLOOKUP(A24,Oct!A$3:F$206,6),0),0)</f>
        <v>0</v>
      </c>
      <c r="AI24" s="8">
        <f>IF(A24&lt;&gt;"",IF(VLOOKUP(A24,Nov!A$3:F$207,6)&gt;0,VLOOKUP(A24,Nov!A$3:F$207,6),0),0)</f>
        <v>0</v>
      </c>
      <c r="AJ24" s="8">
        <f>IF(A24&lt;&gt;"",IF(VLOOKUP(A24,Dec!A$3:F$207,6)&gt;0,VLOOKUP(A24,Dec!A$3:F$207,6),0),0)</f>
        <v>0</v>
      </c>
      <c r="AK24" s="8">
        <f>IF(A24&lt;&gt;"",IF(VLOOKUP(A24,Jan!A$3:F$207,6)&gt;0,VLOOKUP(A24,Jan!A$3:F$207,6),0),0)</f>
        <v>0</v>
      </c>
      <c r="AL24" s="8">
        <f>IF(A24&lt;&gt;"",IF(VLOOKUP(A24,Feb!A$3:F$207,6)&gt;0,VLOOKUP(A24,Feb!A$3:F$207,6),0),0)</f>
        <v>0</v>
      </c>
      <c r="AM24" s="8">
        <f>IF(A24&lt;&gt;"",IF(VLOOKUP(A24,Mar!A$3:F$207,6)&gt;0,VLOOKUP(A24,Mar!A$3:F$207,6),0),0)</f>
        <v>0</v>
      </c>
      <c r="AO24" s="8">
        <f>LARGE($BM24:BN24,1)</f>
        <v>1.1111111111111112E-2</v>
      </c>
      <c r="AP24" s="8">
        <f>LARGE($BM24:BO24,1)</f>
        <v>1.1111111111111112E-2</v>
      </c>
      <c r="AQ24" s="8">
        <f>LARGE($BM24:BP24,1)</f>
        <v>1.1111111111111112E-2</v>
      </c>
      <c r="AR24" s="8">
        <f>LARGE($BM24:BQ24,1)</f>
        <v>1.1111111111111112E-2</v>
      </c>
      <c r="AS24" s="8">
        <f>LARGE($BM24:BR24,1)</f>
        <v>1.1111111111111112E-2</v>
      </c>
      <c r="AT24" s="8">
        <f>LARGE($BS24:BT24,1)</f>
        <v>1.0590277777777777E-2</v>
      </c>
      <c r="AU24" s="8">
        <f>LARGE($BS24:BU24,1)</f>
        <v>1.0590277777777777E-2</v>
      </c>
      <c r="AV24" s="8">
        <f>LARGE($BS24:BV24,1)</f>
        <v>1.0590277777777777E-2</v>
      </c>
      <c r="AW24" s="8">
        <f>LARGE($BS24:BW24,1)</f>
        <v>1.0590277777777777E-2</v>
      </c>
      <c r="AX24" s="8">
        <f>LARGE($BS24:BX24,1)</f>
        <v>1.0590277777777777E-2</v>
      </c>
      <c r="BA24" s="6">
        <f t="shared" si="3"/>
        <v>0</v>
      </c>
      <c r="BB24" s="6">
        <f t="shared" si="3"/>
        <v>0</v>
      </c>
      <c r="BC24" s="6">
        <f t="shared" si="3"/>
        <v>0</v>
      </c>
      <c r="BD24" s="6">
        <f t="shared" si="3"/>
        <v>0</v>
      </c>
      <c r="BE24" s="6">
        <f t="shared" si="3"/>
        <v>0</v>
      </c>
      <c r="BF24" s="6">
        <f t="shared" si="3"/>
        <v>0</v>
      </c>
      <c r="BG24" s="6">
        <f t="shared" si="4"/>
        <v>0</v>
      </c>
      <c r="BH24" s="6">
        <f t="shared" si="4"/>
        <v>0</v>
      </c>
      <c r="BI24" s="6">
        <f t="shared" si="4"/>
        <v>0</v>
      </c>
      <c r="BJ24" s="6">
        <f t="shared" si="4"/>
        <v>0</v>
      </c>
      <c r="BK24" s="6">
        <f t="shared" si="4"/>
        <v>0</v>
      </c>
      <c r="BM24" s="8">
        <f t="shared" si="32"/>
        <v>1.1111111111111112E-2</v>
      </c>
      <c r="BN24" s="8">
        <f t="shared" si="5"/>
        <v>0</v>
      </c>
      <c r="BO24" s="8">
        <f t="shared" si="5"/>
        <v>0</v>
      </c>
      <c r="BP24" s="8">
        <f t="shared" si="5"/>
        <v>0</v>
      </c>
      <c r="BQ24" s="8">
        <f t="shared" si="5"/>
        <v>0</v>
      </c>
      <c r="BR24" s="8">
        <f t="shared" si="5"/>
        <v>0</v>
      </c>
      <c r="BS24" s="8">
        <f t="shared" si="6"/>
        <v>1.0590277777777777E-2</v>
      </c>
      <c r="BT24" s="8">
        <f t="shared" si="7"/>
        <v>0</v>
      </c>
      <c r="BU24" s="8">
        <f t="shared" si="7"/>
        <v>0</v>
      </c>
      <c r="BV24" s="8">
        <f t="shared" si="7"/>
        <v>0</v>
      </c>
      <c r="BW24" s="8">
        <f t="shared" si="7"/>
        <v>0</v>
      </c>
      <c r="BX24" s="8">
        <f t="shared" si="7"/>
        <v>0</v>
      </c>
      <c r="CA24" s="8" t="str">
        <f t="shared" si="8"/>
        <v/>
      </c>
      <c r="CB24" s="8" t="str">
        <f t="shared" si="8"/>
        <v/>
      </c>
      <c r="CC24" s="8" t="str">
        <f t="shared" si="8"/>
        <v/>
      </c>
      <c r="CD24" s="8" t="str">
        <f t="shared" si="8"/>
        <v/>
      </c>
      <c r="CE24" s="8" t="str">
        <f t="shared" si="8"/>
        <v/>
      </c>
      <c r="CF24" s="8" t="str">
        <f t="shared" si="8"/>
        <v/>
      </c>
      <c r="CG24" s="8" t="str">
        <f t="shared" si="9"/>
        <v/>
      </c>
      <c r="CH24" s="8" t="str">
        <f t="shared" si="9"/>
        <v/>
      </c>
      <c r="CI24" s="8" t="str">
        <f t="shared" si="9"/>
        <v/>
      </c>
      <c r="CJ24" s="8" t="str">
        <f t="shared" si="9"/>
        <v/>
      </c>
      <c r="CK24" s="8" t="str">
        <f t="shared" si="9"/>
        <v/>
      </c>
      <c r="CL24" s="8" t="str">
        <f t="shared" si="9"/>
        <v/>
      </c>
      <c r="CN24" s="13"/>
      <c r="CO24" s="8">
        <f t="shared" si="10"/>
        <v>0</v>
      </c>
      <c r="CP24" s="8">
        <f>IF(COUNT($CA24:CB24)&gt;0,SMALL($CA24:CB24,1),$CN24)</f>
        <v>0</v>
      </c>
      <c r="CQ24" s="8">
        <f>IF(COUNT($CA24:CC24)&gt;0,SMALL($CA24:CC24,1),$CN24)</f>
        <v>0</v>
      </c>
      <c r="CR24" s="8">
        <f>IF(COUNT($CA24:CD24)&gt;0,SMALL($CA24:CD24,1),$CN24)</f>
        <v>0</v>
      </c>
      <c r="CS24" s="8">
        <f>IF(COUNT($CA24:CE24)&gt;0,SMALL($CA24:CE24,1),$CN24)</f>
        <v>0</v>
      </c>
      <c r="CT24" s="54">
        <v>0</v>
      </c>
      <c r="CU24" s="8">
        <f t="shared" si="11"/>
        <v>0</v>
      </c>
      <c r="CV24" s="8">
        <f>IF(COUNT($CG24:CH24)&gt;0,SMALL($CG24:CH24,1),$CU24)</f>
        <v>0</v>
      </c>
      <c r="CW24" s="8">
        <f>IF(COUNT($CG24:CI24)&gt;0,SMALL($CG24:CI24,1),$CU24)</f>
        <v>0</v>
      </c>
      <c r="CX24" s="8">
        <f>IF(COUNT($CG24:CJ24)&gt;0,SMALL($CG24:CJ24,1),$CU24)</f>
        <v>0</v>
      </c>
      <c r="CY24" s="8">
        <f>IF(COUNT($CG24:CK24)&gt;0,SMALL($CG24:CK24,1),$CU24)</f>
        <v>0</v>
      </c>
      <c r="DA24" s="8">
        <f t="shared" si="12"/>
        <v>1.1111620370370371E-2</v>
      </c>
      <c r="DB24" s="8">
        <f t="shared" si="13"/>
        <v>1.0590787037037036E-2</v>
      </c>
      <c r="DC24" s="1">
        <f t="shared" si="33"/>
        <v>22</v>
      </c>
      <c r="DD24" s="8">
        <f t="shared" si="14"/>
        <v>5.0925925925925927E-7</v>
      </c>
      <c r="DE24" s="1" t="str">
        <f t="shared" si="15"/>
        <v>Dave Dunn</v>
      </c>
      <c r="DG24" s="13">
        <f t="shared" si="16"/>
        <v>2.2332959943300625E-2</v>
      </c>
      <c r="DH24" s="13">
        <f>SMALL($DT24:DU24,1)/(60*60*24)</f>
        <v>2.2332959943300625E-2</v>
      </c>
      <c r="DI24" s="13">
        <f>SMALL($DT24:DV24,1)/(60*60*24)</f>
        <v>2.2332959943300625E-2</v>
      </c>
      <c r="DJ24" s="13">
        <f>SMALL($DT24:DW24,1)/(60*60*24)</f>
        <v>2.2332959943300625E-2</v>
      </c>
      <c r="DK24" s="13">
        <f>SMALL($DT24:DX24,1)/(60*60*24)</f>
        <v>2.2332959943300625E-2</v>
      </c>
      <c r="DL24" s="13">
        <f>SMALL($DT24:DY24,1)/(60*60*24)</f>
        <v>2.2332959943300625E-2</v>
      </c>
      <c r="DM24" s="34">
        <f t="shared" si="17"/>
        <v>1.716312746244034E-2</v>
      </c>
      <c r="DN24" s="13">
        <f>SMALL($DZ24:EA24,1)/(60*60*24)</f>
        <v>1.716312746244034E-2</v>
      </c>
      <c r="DO24" s="42">
        <f>SMALL($EB24:EB24,1)/(60*60*24)</f>
        <v>0.11572916666666666</v>
      </c>
      <c r="DP24" s="42">
        <f>SMALL($EB24:EC24,1)/(60*60*24)</f>
        <v>0.11572916666666666</v>
      </c>
      <c r="DQ24" s="42">
        <f>SMALL($EB24:ED24,1)/(60*60*24)</f>
        <v>0.11572916666666666</v>
      </c>
      <c r="DR24" s="42">
        <f>SMALL($EB24:EE24,1)/(60*60*24)</f>
        <v>0.11572916666666666</v>
      </c>
      <c r="DT24" s="6">
        <f t="shared" si="18"/>
        <v>1929.5677391011741</v>
      </c>
      <c r="DU24" s="1">
        <f t="shared" si="19"/>
        <v>9999</v>
      </c>
      <c r="DV24" s="1">
        <f t="shared" si="19"/>
        <v>9999</v>
      </c>
      <c r="DW24" s="1">
        <f t="shared" si="19"/>
        <v>9999</v>
      </c>
      <c r="DX24" s="1">
        <f t="shared" si="19"/>
        <v>9999</v>
      </c>
      <c r="DY24" s="1">
        <f t="shared" si="19"/>
        <v>9999</v>
      </c>
      <c r="DZ24" s="6">
        <f t="shared" si="20"/>
        <v>1482.8942127548453</v>
      </c>
      <c r="EA24" s="1">
        <f t="shared" si="21"/>
        <v>9999</v>
      </c>
      <c r="EB24" s="43">
        <f t="shared" si="22"/>
        <v>9999</v>
      </c>
      <c r="EC24" s="1">
        <f t="shared" si="23"/>
        <v>9999</v>
      </c>
      <c r="ED24" s="1">
        <f t="shared" si="23"/>
        <v>9999</v>
      </c>
      <c r="EE24" s="1">
        <f t="shared" si="23"/>
        <v>9999</v>
      </c>
    </row>
    <row r="25" spans="1:139" x14ac:dyDescent="0.25">
      <c r="A25" s="1" t="s">
        <v>186</v>
      </c>
      <c r="B25" s="54"/>
      <c r="C25" s="45"/>
      <c r="D25" s="45"/>
      <c r="E25" s="13"/>
      <c r="J25" s="8">
        <v>2.6875E-2</v>
      </c>
      <c r="K25" s="55">
        <f>(J25/5*3.1)/1.032</f>
        <v>1.6145833333333331E-2</v>
      </c>
      <c r="M25" s="8">
        <f t="shared" si="24"/>
        <v>2.2583400321543403E-2</v>
      </c>
      <c r="N25" s="6">
        <f t="shared" si="25"/>
        <v>1951.2057877813502</v>
      </c>
      <c r="O25" s="8">
        <f t="shared" si="26"/>
        <v>1.6840277777777777E-2</v>
      </c>
      <c r="P25" s="107">
        <v>25.1</v>
      </c>
      <c r="Q25" s="108">
        <f t="shared" si="27"/>
        <v>9.0277777777777769E-3</v>
      </c>
      <c r="R25" s="109">
        <f t="shared" si="28"/>
        <v>780</v>
      </c>
      <c r="S25" s="129">
        <f>(50.124*P25)+1373.5</f>
        <v>2631.6124</v>
      </c>
      <c r="T25" s="8">
        <f>IF(A25&lt;&gt;"",(MROUND(S$2-S25,15)/(60*60*24)),"")</f>
        <v>9.0277777777777769E-3</v>
      </c>
      <c r="U25" s="8">
        <f t="shared" si="29"/>
        <v>9.0277777777777769E-3</v>
      </c>
      <c r="V25" s="8">
        <f t="shared" si="30"/>
        <v>0</v>
      </c>
      <c r="W25" s="8">
        <f t="shared" si="0"/>
        <v>0</v>
      </c>
      <c r="X25" s="8">
        <f t="shared" si="1"/>
        <v>1.6840277777777777E-2</v>
      </c>
      <c r="Y25" s="8"/>
      <c r="Z25" s="8">
        <f>IF(A25&lt;&gt;"",IF(VLOOKUP(A25,Apr!A$4:F$211,6)&gt;0,VLOOKUP(A25,Apr!A$4:F$211,6),0),0)</f>
        <v>0</v>
      </c>
      <c r="AA25" s="8">
        <f>IF(A25&lt;&gt;"",IF(VLOOKUP(A25,May!A$3:F$209,6)&gt;0,VLOOKUP(A25,May!A$3:F$209,6),0),0)</f>
        <v>0</v>
      </c>
      <c r="AB25" s="8">
        <f>IF(A25&lt;&gt;"",IF(VLOOKUP(A25,Jun!A$3:F$209,6)&gt;0,VLOOKUP(A25,Jun!A$3:F$209,6),0),0)</f>
        <v>0</v>
      </c>
      <c r="AC25" s="8">
        <f>IF(A25&lt;&gt;"",IF(VLOOKUP(A25,Jul!A$3:F$206,6)&gt;0,VLOOKUP(A25,Jul!A$3:F$206,6),0),0)</f>
        <v>0</v>
      </c>
      <c r="AD25" s="8">
        <f>IF(A25&lt;&gt;"",IF(VLOOKUP(A25,Aug!A$3:F$206,6)&gt;0,VLOOKUP(A25,Aug!A$3:F$206,6),0),0)</f>
        <v>0</v>
      </c>
      <c r="AE25" s="8">
        <f>IF(A25&lt;&gt;"",IF(VLOOKUP(A25,Sep!A$3:F$206,6)&gt;0,VLOOKUP(A25,Sep!A$3:F$206,6),0),0)</f>
        <v>0</v>
      </c>
      <c r="AF25" s="6">
        <f t="shared" si="31"/>
        <v>1499.523293202722</v>
      </c>
      <c r="AG25" s="8">
        <f t="shared" si="2"/>
        <v>1.0416666666666666E-2</v>
      </c>
      <c r="AH25" s="8">
        <f>IF(A25&lt;&gt;"",IF(VLOOKUP(A25,Oct!A$3:F$206,6)&gt;0,VLOOKUP(A25,Oct!A$3:F$206,6),0),0)</f>
        <v>0</v>
      </c>
      <c r="AI25" s="8">
        <f>IF(A25&lt;&gt;"",IF(VLOOKUP(A25,Nov!A$3:F$207,6)&gt;0,VLOOKUP(A25,Nov!A$3:F$207,6),0),0)</f>
        <v>0</v>
      </c>
      <c r="AJ25" s="8">
        <f>IF(A25&lt;&gt;"",IF(VLOOKUP(A25,Dec!A$3:F$207,6)&gt;0,VLOOKUP(A25,Dec!A$3:F$207,6),0),0)</f>
        <v>0</v>
      </c>
      <c r="AK25" s="8">
        <f>IF(A25&lt;&gt;"",IF(VLOOKUP(A25,Jan!A$3:F$207,6)&gt;0,VLOOKUP(A25,Jan!A$3:F$207,6),0),0)</f>
        <v>0</v>
      </c>
      <c r="AL25" s="8">
        <f>IF(A25&lt;&gt;"",IF(VLOOKUP(A25,Feb!A$3:F$207,6)&gt;0,VLOOKUP(A25,Feb!A$3:F$207,6),0),0)</f>
        <v>0</v>
      </c>
      <c r="AM25" s="8">
        <f>IF(A25&lt;&gt;"",IF(VLOOKUP(A25,Mar!A$3:F$207,6)&gt;0,VLOOKUP(A25,Mar!A$3:F$207,6),0),0)</f>
        <v>0</v>
      </c>
      <c r="AO25" s="8">
        <f>LARGE($BM25:BN25,1)</f>
        <v>9.0277777777777769E-3</v>
      </c>
      <c r="AP25" s="8">
        <f>LARGE($BM25:BO25,1)</f>
        <v>9.0277777777777769E-3</v>
      </c>
      <c r="AQ25" s="8">
        <f>LARGE($BM25:BP25,1)</f>
        <v>9.0277777777777769E-3</v>
      </c>
      <c r="AR25" s="8">
        <f>LARGE($BM25:BQ25,1)</f>
        <v>9.0277777777777769E-3</v>
      </c>
      <c r="AS25" s="8">
        <f>LARGE($BM25:BR25,1)</f>
        <v>9.0277777777777769E-3</v>
      </c>
      <c r="AT25" s="8">
        <f>LARGE($BS25:BT25,1)</f>
        <v>1.0416666666666666E-2</v>
      </c>
      <c r="AU25" s="8">
        <f>LARGE($BS25:BU25,1)</f>
        <v>1.0416666666666666E-2</v>
      </c>
      <c r="AV25" s="8">
        <f>LARGE($BS25:BV25,1)</f>
        <v>1.0416666666666666E-2</v>
      </c>
      <c r="AW25" s="8">
        <f>LARGE($BS25:BW25,1)</f>
        <v>1.0416666666666666E-2</v>
      </c>
      <c r="AX25" s="8">
        <f>LARGE($BS25:BX25,1)</f>
        <v>1.0416666666666666E-2</v>
      </c>
      <c r="BA25" s="6">
        <f t="shared" si="3"/>
        <v>0</v>
      </c>
      <c r="BB25" s="6">
        <f t="shared" si="3"/>
        <v>0</v>
      </c>
      <c r="BC25" s="6">
        <f t="shared" si="3"/>
        <v>0</v>
      </c>
      <c r="BD25" s="6">
        <f t="shared" si="3"/>
        <v>0</v>
      </c>
      <c r="BE25" s="6">
        <f t="shared" si="3"/>
        <v>0</v>
      </c>
      <c r="BF25" s="6">
        <f t="shared" si="3"/>
        <v>0</v>
      </c>
      <c r="BG25" s="6">
        <f t="shared" si="4"/>
        <v>0</v>
      </c>
      <c r="BH25" s="6">
        <f t="shared" si="4"/>
        <v>0</v>
      </c>
      <c r="BI25" s="6">
        <f t="shared" si="4"/>
        <v>0</v>
      </c>
      <c r="BJ25" s="6">
        <f t="shared" si="4"/>
        <v>0</v>
      </c>
      <c r="BK25" s="6">
        <f t="shared" si="4"/>
        <v>0</v>
      </c>
      <c r="BM25" s="8">
        <f t="shared" si="32"/>
        <v>9.0277777777777769E-3</v>
      </c>
      <c r="BN25" s="8">
        <f t="shared" si="5"/>
        <v>0</v>
      </c>
      <c r="BO25" s="8">
        <f t="shared" si="5"/>
        <v>0</v>
      </c>
      <c r="BP25" s="8">
        <f t="shared" si="5"/>
        <v>0</v>
      </c>
      <c r="BQ25" s="8">
        <f t="shared" si="5"/>
        <v>0</v>
      </c>
      <c r="BR25" s="8">
        <f t="shared" si="5"/>
        <v>0</v>
      </c>
      <c r="BS25" s="8">
        <f t="shared" si="6"/>
        <v>1.0416666666666666E-2</v>
      </c>
      <c r="BT25" s="8">
        <f t="shared" si="7"/>
        <v>0</v>
      </c>
      <c r="BU25" s="8">
        <f t="shared" si="7"/>
        <v>0</v>
      </c>
      <c r="BV25" s="8">
        <f t="shared" si="7"/>
        <v>0</v>
      </c>
      <c r="BW25" s="8">
        <f t="shared" si="7"/>
        <v>0</v>
      </c>
      <c r="BX25" s="8">
        <f t="shared" si="7"/>
        <v>0</v>
      </c>
      <c r="CA25" s="8" t="str">
        <f t="shared" si="8"/>
        <v/>
      </c>
      <c r="CB25" s="8" t="str">
        <f t="shared" si="8"/>
        <v/>
      </c>
      <c r="CC25" s="8" t="str">
        <f t="shared" si="8"/>
        <v/>
      </c>
      <c r="CD25" s="8" t="str">
        <f t="shared" si="8"/>
        <v/>
      </c>
      <c r="CE25" s="8" t="str">
        <f t="shared" si="8"/>
        <v/>
      </c>
      <c r="CF25" s="8" t="str">
        <f t="shared" si="8"/>
        <v/>
      </c>
      <c r="CG25" s="8" t="str">
        <f t="shared" si="9"/>
        <v/>
      </c>
      <c r="CH25" s="8" t="str">
        <f t="shared" si="9"/>
        <v/>
      </c>
      <c r="CI25" s="8" t="str">
        <f t="shared" si="9"/>
        <v/>
      </c>
      <c r="CJ25" s="8" t="str">
        <f t="shared" si="9"/>
        <v/>
      </c>
      <c r="CK25" s="8" t="str">
        <f t="shared" si="9"/>
        <v/>
      </c>
      <c r="CL25" s="8" t="str">
        <f t="shared" si="9"/>
        <v/>
      </c>
      <c r="CN25" s="13"/>
      <c r="CO25" s="8">
        <f t="shared" si="10"/>
        <v>0</v>
      </c>
      <c r="CP25" s="8">
        <f>IF(COUNT($CA25:CB25)&gt;0,SMALL($CA25:CB25,1),$CN25)</f>
        <v>0</v>
      </c>
      <c r="CQ25" s="8">
        <f>IF(COUNT($CA25:CC25)&gt;0,SMALL($CA25:CC25,1),$CN25)</f>
        <v>0</v>
      </c>
      <c r="CR25" s="8">
        <f>IF(COUNT($CA25:CD25)&gt;0,SMALL($CA25:CD25,1),$CN25)</f>
        <v>0</v>
      </c>
      <c r="CS25" s="8">
        <f>IF(COUNT($CA25:CE25)&gt;0,SMALL($CA25:CE25,1),$CN25)</f>
        <v>0</v>
      </c>
      <c r="CT25" s="54">
        <v>0</v>
      </c>
      <c r="CU25" s="8">
        <f t="shared" si="11"/>
        <v>0</v>
      </c>
      <c r="CV25" s="8">
        <f>IF(COUNT($CG25:CH25)&gt;0,SMALL($CG25:CH25,1),$CU25)</f>
        <v>0</v>
      </c>
      <c r="CW25" s="8">
        <f>IF(COUNT($CG25:CI25)&gt;0,SMALL($CG25:CI25,1),$CU25)</f>
        <v>0</v>
      </c>
      <c r="CX25" s="8">
        <f>IF(COUNT($CG25:CJ25)&gt;0,SMALL($CG25:CJ25,1),$CU25)</f>
        <v>0</v>
      </c>
      <c r="CY25" s="8">
        <f>IF(COUNT($CG25:CK25)&gt;0,SMALL($CG25:CK25,1),$CU25)</f>
        <v>0</v>
      </c>
      <c r="DA25" s="8">
        <f t="shared" si="12"/>
        <v>9.0283101851851844E-3</v>
      </c>
      <c r="DB25" s="8">
        <f t="shared" si="13"/>
        <v>1.0417199074074074E-2</v>
      </c>
      <c r="DC25" s="1">
        <f t="shared" si="33"/>
        <v>23</v>
      </c>
      <c r="DD25" s="8">
        <f t="shared" si="14"/>
        <v>5.3240740740740745E-7</v>
      </c>
      <c r="DE25" s="1" t="str">
        <f t="shared" si="15"/>
        <v>David McDonald</v>
      </c>
      <c r="DG25" s="13">
        <f t="shared" si="16"/>
        <v>2.2583400321543403E-2</v>
      </c>
      <c r="DH25" s="13">
        <f>SMALL($DT25:DU25,1)/(60*60*24)</f>
        <v>2.2583400321543406E-2</v>
      </c>
      <c r="DI25" s="13">
        <f>SMALL($DT25:DV25,1)/(60*60*24)</f>
        <v>2.2583400321543406E-2</v>
      </c>
      <c r="DJ25" s="13">
        <f>SMALL($DT25:DW25,1)/(60*60*24)</f>
        <v>2.2583400321543406E-2</v>
      </c>
      <c r="DK25" s="13">
        <f>SMALL($DT25:DX25,1)/(60*60*24)</f>
        <v>2.2583400321543406E-2</v>
      </c>
      <c r="DL25" s="13">
        <f>SMALL($DT25:DY25,1)/(60*60*24)</f>
        <v>2.2583400321543406E-2</v>
      </c>
      <c r="DM25" s="34">
        <f t="shared" si="17"/>
        <v>1.7355593671327801E-2</v>
      </c>
      <c r="DN25" s="13">
        <f>SMALL($DZ25:EA25,1)/(60*60*24)</f>
        <v>1.7355593671327801E-2</v>
      </c>
      <c r="DO25" s="42">
        <f>SMALL($EB25:EB25,1)/(60*60*24)</f>
        <v>0.11572916666666666</v>
      </c>
      <c r="DP25" s="42">
        <f>SMALL($EB25:EC25,1)/(60*60*24)</f>
        <v>0.11572916666666666</v>
      </c>
      <c r="DQ25" s="42">
        <f>SMALL($EB25:ED25,1)/(60*60*24)</f>
        <v>0.11572916666666666</v>
      </c>
      <c r="DR25" s="42">
        <f>SMALL($EB25:EE25,1)/(60*60*24)</f>
        <v>0.11572916666666666</v>
      </c>
      <c r="DT25" s="6">
        <f t="shared" si="18"/>
        <v>1951.2057877813502</v>
      </c>
      <c r="DU25" s="1">
        <f t="shared" si="19"/>
        <v>9999</v>
      </c>
      <c r="DV25" s="1">
        <f t="shared" si="19"/>
        <v>9999</v>
      </c>
      <c r="DW25" s="1">
        <f t="shared" si="19"/>
        <v>9999</v>
      </c>
      <c r="DX25" s="1">
        <f t="shared" si="19"/>
        <v>9999</v>
      </c>
      <c r="DY25" s="1">
        <f t="shared" si="19"/>
        <v>9999</v>
      </c>
      <c r="DZ25" s="6">
        <f t="shared" si="20"/>
        <v>1499.523293202722</v>
      </c>
      <c r="EA25" s="1">
        <f t="shared" si="21"/>
        <v>9999</v>
      </c>
      <c r="EB25" s="43">
        <f t="shared" si="22"/>
        <v>9999</v>
      </c>
      <c r="EC25" s="1">
        <f t="shared" si="23"/>
        <v>9999</v>
      </c>
      <c r="ED25" s="1">
        <f t="shared" si="23"/>
        <v>9999</v>
      </c>
      <c r="EE25" s="1">
        <f t="shared" si="23"/>
        <v>9999</v>
      </c>
    </row>
    <row r="26" spans="1:139" x14ac:dyDescent="0.25">
      <c r="A26" s="1" t="s">
        <v>187</v>
      </c>
      <c r="B26" s="54"/>
      <c r="C26" s="45"/>
      <c r="D26" s="45"/>
      <c r="E26" s="13"/>
      <c r="K26" s="55"/>
      <c r="M26" s="8">
        <f t="shared" si="24"/>
        <v>2.92E-2</v>
      </c>
      <c r="N26" s="6">
        <f t="shared" si="25"/>
        <v>2522.88</v>
      </c>
      <c r="O26" s="8">
        <f t="shared" si="26"/>
        <v>1.0243055555555556E-2</v>
      </c>
      <c r="P26" s="107">
        <v>54</v>
      </c>
      <c r="Q26" s="108">
        <f t="shared" si="27"/>
        <v>1.0243055555555556E-2</v>
      </c>
      <c r="R26" s="109">
        <f t="shared" si="28"/>
        <v>885</v>
      </c>
      <c r="S26" s="129"/>
      <c r="T26" s="1"/>
      <c r="U26" s="8">
        <f t="shared" si="29"/>
        <v>1.0243055555555556E-2</v>
      </c>
      <c r="V26" s="8">
        <f t="shared" si="30"/>
        <v>0</v>
      </c>
      <c r="W26" s="8">
        <f t="shared" si="0"/>
        <v>0</v>
      </c>
      <c r="X26" s="8">
        <f t="shared" si="1"/>
        <v>1.0243055555555556E-2</v>
      </c>
      <c r="Y26" s="8"/>
      <c r="Z26" s="8">
        <f>IF(A26&lt;&gt;"",IF(VLOOKUP(A26,Apr!A$4:F$211,6)&gt;0,VLOOKUP(A26,Apr!A$4:F$211,6),0),0)</f>
        <v>0</v>
      </c>
      <c r="AA26" s="8">
        <f>IF(A26&lt;&gt;"",IF(VLOOKUP(A26,May!A$3:F$209,6)&gt;0,VLOOKUP(A26,May!A$3:F$209,6),0),0)</f>
        <v>0</v>
      </c>
      <c r="AB26" s="8">
        <f>IF(A26&lt;&gt;"",IF(VLOOKUP(A26,Jun!A$3:F$209,6)&gt;0,VLOOKUP(A26,Jun!A$3:F$209,6),0),0)</f>
        <v>0</v>
      </c>
      <c r="AC26" s="8">
        <f>IF(A26&lt;&gt;"",IF(VLOOKUP(A26,Jul!A$3:F$206,6)&gt;0,VLOOKUP(A26,Jul!A$3:F$206,6),0),0)</f>
        <v>0</v>
      </c>
      <c r="AD26" s="8">
        <f>IF(A26&lt;&gt;"",IF(VLOOKUP(A26,Aug!A$3:F$206,6)&gt;0,VLOOKUP(A26,Aug!A$3:F$206,6),0),0)</f>
        <v>0</v>
      </c>
      <c r="AE26" s="8">
        <f>IF(A26&lt;&gt;"",IF(VLOOKUP(A26,Sep!A$3:F$206,6)&gt;0,VLOOKUP(A26,Sep!A$3:F$206,6),0),0)</f>
        <v>0</v>
      </c>
      <c r="AF26" s="6">
        <f t="shared" si="31"/>
        <v>1938.8612670408986</v>
      </c>
      <c r="AG26" s="8">
        <f t="shared" si="2"/>
        <v>5.3819444444444453E-3</v>
      </c>
      <c r="AH26" s="8">
        <f>IF(A26&lt;&gt;"",IF(VLOOKUP(A26,Oct!A$3:F$206,6)&gt;0,VLOOKUP(A26,Oct!A$3:F$206,6),0),0)</f>
        <v>0</v>
      </c>
      <c r="AI26" s="8">
        <f>IF(A26&lt;&gt;"",IF(VLOOKUP(A26,Nov!A$3:F$207,6)&gt;0,VLOOKUP(A26,Nov!A$3:F$207,6),0),0)</f>
        <v>0</v>
      </c>
      <c r="AJ26" s="8">
        <f>IF(A26&lt;&gt;"",IF(VLOOKUP(A26,Dec!A$3:F$207,6)&gt;0,VLOOKUP(A26,Dec!A$3:F$207,6),0),0)</f>
        <v>0</v>
      </c>
      <c r="AK26" s="8">
        <f>IF(A26&lt;&gt;"",IF(VLOOKUP(A26,Jan!A$3:F$207,6)&gt;0,VLOOKUP(A26,Jan!A$3:F$207,6),0),0)</f>
        <v>0</v>
      </c>
      <c r="AL26" s="8">
        <f>IF(A26&lt;&gt;"",IF(VLOOKUP(A26,Feb!A$3:F$207,6)&gt;0,VLOOKUP(A26,Feb!A$3:F$207,6),0),0)</f>
        <v>0</v>
      </c>
      <c r="AM26" s="8">
        <f>IF(A26&lt;&gt;"",IF(VLOOKUP(A26,Mar!A$3:F$207,6)&gt;0,VLOOKUP(A26,Mar!A$3:F$207,6),0),0)</f>
        <v>0</v>
      </c>
      <c r="AO26" s="8">
        <f>LARGE($BM26:BN26,1)</f>
        <v>1.0243055555555556E-2</v>
      </c>
      <c r="AP26" s="8">
        <f>LARGE($BM26:BO26,1)</f>
        <v>1.0243055555555556E-2</v>
      </c>
      <c r="AQ26" s="8">
        <f>LARGE($BM26:BP26,1)</f>
        <v>1.0243055555555556E-2</v>
      </c>
      <c r="AR26" s="8">
        <f>LARGE($BM26:BQ26,1)</f>
        <v>1.0243055555555556E-2</v>
      </c>
      <c r="AS26" s="8">
        <f>LARGE($BM26:BR26,1)</f>
        <v>1.0243055555555556E-2</v>
      </c>
      <c r="AT26" s="8">
        <f>LARGE($BS26:BT26,1)</f>
        <v>5.3819444444444453E-3</v>
      </c>
      <c r="AU26" s="8">
        <f>LARGE($BS26:BU26,1)</f>
        <v>5.3819444444444453E-3</v>
      </c>
      <c r="AV26" s="8">
        <f>LARGE($BS26:BV26,1)</f>
        <v>5.3819444444444453E-3</v>
      </c>
      <c r="AW26" s="8">
        <f>LARGE($BS26:BW26,1)</f>
        <v>5.3819444444444453E-3</v>
      </c>
      <c r="AX26" s="8">
        <f>LARGE($BS26:BX26,1)</f>
        <v>5.3819444444444453E-3</v>
      </c>
      <c r="BA26" s="6">
        <f t="shared" si="3"/>
        <v>0</v>
      </c>
      <c r="BB26" s="6">
        <f t="shared" si="3"/>
        <v>0</v>
      </c>
      <c r="BC26" s="6">
        <f t="shared" si="3"/>
        <v>0</v>
      </c>
      <c r="BD26" s="6">
        <f t="shared" si="3"/>
        <v>0</v>
      </c>
      <c r="BE26" s="6">
        <f t="shared" si="3"/>
        <v>0</v>
      </c>
      <c r="BF26" s="6">
        <f t="shared" si="3"/>
        <v>0</v>
      </c>
      <c r="BG26" s="6">
        <f t="shared" si="4"/>
        <v>0</v>
      </c>
      <c r="BH26" s="6">
        <f t="shared" si="4"/>
        <v>0</v>
      </c>
      <c r="BI26" s="6">
        <f t="shared" si="4"/>
        <v>0</v>
      </c>
      <c r="BJ26" s="6">
        <f t="shared" si="4"/>
        <v>0</v>
      </c>
      <c r="BK26" s="6">
        <f t="shared" si="4"/>
        <v>0</v>
      </c>
      <c r="BM26" s="8">
        <f t="shared" si="32"/>
        <v>1.0243055555555556E-2</v>
      </c>
      <c r="BN26" s="8">
        <f t="shared" si="5"/>
        <v>0</v>
      </c>
      <c r="BO26" s="8">
        <f t="shared" si="5"/>
        <v>0</v>
      </c>
      <c r="BP26" s="8">
        <f t="shared" si="5"/>
        <v>0</v>
      </c>
      <c r="BQ26" s="8">
        <f t="shared" si="5"/>
        <v>0</v>
      </c>
      <c r="BR26" s="8">
        <f t="shared" si="5"/>
        <v>0</v>
      </c>
      <c r="BS26" s="8">
        <f t="shared" si="6"/>
        <v>5.3819444444444453E-3</v>
      </c>
      <c r="BT26" s="8">
        <f t="shared" ref="BT26:BX54" si="36">IF(BG26&gt;0,IF($AF$2&gt;BG26,(MROUND($AF$2-BG26,15)/(60*60*24)),0),0)</f>
        <v>0</v>
      </c>
      <c r="BU26" s="8">
        <f t="shared" si="36"/>
        <v>0</v>
      </c>
      <c r="BV26" s="8">
        <f t="shared" si="36"/>
        <v>0</v>
      </c>
      <c r="BW26" s="8">
        <f t="shared" si="36"/>
        <v>0</v>
      </c>
      <c r="BX26" s="8">
        <f t="shared" si="36"/>
        <v>0</v>
      </c>
      <c r="CA26" s="8" t="str">
        <f t="shared" ref="CA26:CF54" si="37">IF(Z26&gt;0,Z26,"")</f>
        <v/>
      </c>
      <c r="CB26" s="8" t="str">
        <f t="shared" si="37"/>
        <v/>
      </c>
      <c r="CC26" s="8" t="str">
        <f t="shared" si="37"/>
        <v/>
      </c>
      <c r="CD26" s="8" t="str">
        <f t="shared" si="37"/>
        <v/>
      </c>
      <c r="CE26" s="8" t="str">
        <f t="shared" si="37"/>
        <v/>
      </c>
      <c r="CF26" s="8" t="str">
        <f t="shared" si="37"/>
        <v/>
      </c>
      <c r="CG26" s="8" t="str">
        <f t="shared" ref="CG26:CL54" si="38">IF(AH26&gt;0,AH26,"")</f>
        <v/>
      </c>
      <c r="CH26" s="8" t="str">
        <f t="shared" si="38"/>
        <v/>
      </c>
      <c r="CI26" s="8" t="str">
        <f t="shared" si="38"/>
        <v/>
      </c>
      <c r="CJ26" s="8" t="str">
        <f t="shared" si="38"/>
        <v/>
      </c>
      <c r="CK26" s="8" t="str">
        <f t="shared" si="38"/>
        <v/>
      </c>
      <c r="CL26" s="8" t="str">
        <f t="shared" si="38"/>
        <v/>
      </c>
      <c r="CN26" s="13"/>
      <c r="CO26" s="8">
        <f t="shared" si="10"/>
        <v>0</v>
      </c>
      <c r="CP26" s="8">
        <f>IF(COUNT($CA26:CB26)&gt;0,SMALL($CA26:CB26,1),$CN26)</f>
        <v>0</v>
      </c>
      <c r="CQ26" s="8">
        <f>IF(COUNT($CA26:CC26)&gt;0,SMALL($CA26:CC26,1),$CN26)</f>
        <v>0</v>
      </c>
      <c r="CR26" s="8">
        <f>IF(COUNT($CA26:CD26)&gt;0,SMALL($CA26:CD26,1),$CN26)</f>
        <v>0</v>
      </c>
      <c r="CS26" s="8">
        <f>IF(COUNT($CA26:CE26)&gt;0,SMALL($CA26:CE26,1),$CN26)</f>
        <v>0</v>
      </c>
      <c r="CT26" s="54">
        <v>0</v>
      </c>
      <c r="CU26" s="8">
        <f t="shared" si="11"/>
        <v>0</v>
      </c>
      <c r="CV26" s="8">
        <f>IF(COUNT($CG26:CH26)&gt;0,SMALL($CG26:CH26,1),$CU26)</f>
        <v>0</v>
      </c>
      <c r="CW26" s="8">
        <f>IF(COUNT($CG26:CI26)&gt;0,SMALL($CG26:CI26,1),$CU26)</f>
        <v>0</v>
      </c>
      <c r="CX26" s="8">
        <f>IF(COUNT($CG26:CJ26)&gt;0,SMALL($CG26:CJ26,1),$CU26)</f>
        <v>0</v>
      </c>
      <c r="CY26" s="8">
        <f>IF(COUNT($CG26:CK26)&gt;0,SMALL($CG26:CK26,1),$CU26)</f>
        <v>0</v>
      </c>
      <c r="DA26" s="8">
        <f t="shared" si="12"/>
        <v>1.0243611111111111E-2</v>
      </c>
      <c r="DB26" s="8">
        <f t="shared" si="13"/>
        <v>5.382500000000001E-3</v>
      </c>
      <c r="DC26" s="1">
        <f t="shared" si="33"/>
        <v>24</v>
      </c>
      <c r="DD26" s="8">
        <f t="shared" si="14"/>
        <v>5.5555555555555552E-7</v>
      </c>
      <c r="DE26" s="1" t="str">
        <f t="shared" si="15"/>
        <v>Dawn Lock</v>
      </c>
      <c r="DG26" s="13">
        <f t="shared" si="16"/>
        <v>2.92E-2</v>
      </c>
      <c r="DH26" s="13">
        <f>SMALL($DT26:DU26,1)/(60*60*24)</f>
        <v>2.92E-2</v>
      </c>
      <c r="DI26" s="13">
        <f>SMALL($DT26:DV26,1)/(60*60*24)</f>
        <v>2.92E-2</v>
      </c>
      <c r="DJ26" s="13">
        <f>SMALL($DT26:DW26,1)/(60*60*24)</f>
        <v>2.92E-2</v>
      </c>
      <c r="DK26" s="13">
        <f>SMALL($DT26:DX26,1)/(60*60*24)</f>
        <v>2.92E-2</v>
      </c>
      <c r="DL26" s="13">
        <f>SMALL($DT26:DY26,1)/(60*60*24)</f>
        <v>2.92E-2</v>
      </c>
      <c r="DM26" s="34">
        <f t="shared" si="17"/>
        <v>2.2440523924084476E-2</v>
      </c>
      <c r="DN26" s="13">
        <f>SMALL($DZ26:EA26,1)/(60*60*24)</f>
        <v>2.2440523924084476E-2</v>
      </c>
      <c r="DO26" s="42">
        <f>SMALL($EB26:EB26,1)/(60*60*24)</f>
        <v>0.11572916666666666</v>
      </c>
      <c r="DP26" s="42">
        <f>SMALL($EB26:EC26,1)/(60*60*24)</f>
        <v>0.11572916666666666</v>
      </c>
      <c r="DQ26" s="42">
        <f>SMALL($EB26:ED26,1)/(60*60*24)</f>
        <v>0.11572916666666666</v>
      </c>
      <c r="DR26" s="42">
        <f>SMALL($EB26:EE26,1)/(60*60*24)</f>
        <v>0.11572916666666666</v>
      </c>
      <c r="DT26" s="6">
        <f t="shared" si="18"/>
        <v>2522.88</v>
      </c>
      <c r="DU26" s="1">
        <f t="shared" ref="DU26:DY54" si="39">IF(BA26&gt;0,BA26,9999)</f>
        <v>9999</v>
      </c>
      <c r="DV26" s="1">
        <f t="shared" si="39"/>
        <v>9999</v>
      </c>
      <c r="DW26" s="1">
        <f t="shared" si="39"/>
        <v>9999</v>
      </c>
      <c r="DX26" s="1">
        <f t="shared" si="39"/>
        <v>9999</v>
      </c>
      <c r="DY26" s="1">
        <f t="shared" si="39"/>
        <v>9999</v>
      </c>
      <c r="DZ26" s="6">
        <f t="shared" si="20"/>
        <v>1938.8612670408986</v>
      </c>
      <c r="EA26" s="1">
        <f t="shared" si="21"/>
        <v>9999</v>
      </c>
      <c r="EB26" s="43">
        <f t="shared" si="22"/>
        <v>9999</v>
      </c>
      <c r="EC26" s="1">
        <f t="shared" ref="EC26:EE54" si="40">IF(BI26&gt;0,BI26,9999)</f>
        <v>9999</v>
      </c>
      <c r="ED26" s="1">
        <f t="shared" si="40"/>
        <v>9999</v>
      </c>
      <c r="EE26" s="1">
        <f t="shared" si="40"/>
        <v>9999</v>
      </c>
    </row>
    <row r="27" spans="1:139" x14ac:dyDescent="0.25">
      <c r="A27" s="1" t="s">
        <v>188</v>
      </c>
      <c r="B27" s="54">
        <v>1.4050925925925927E-2</v>
      </c>
      <c r="C27" s="45">
        <v>43497</v>
      </c>
      <c r="D27" s="45"/>
      <c r="E27" s="13">
        <v>1.9178240740740742E-2</v>
      </c>
      <c r="F27" s="11">
        <v>43647</v>
      </c>
      <c r="L27" s="8">
        <v>2.9513888888888892E-2</v>
      </c>
      <c r="M27" s="8">
        <f t="shared" si="24"/>
        <v>2.0032926491821562E-2</v>
      </c>
      <c r="N27" s="6">
        <f t="shared" si="25"/>
        <v>1730.844848893383</v>
      </c>
      <c r="O27" s="8">
        <f t="shared" si="26"/>
        <v>1.9444444444444445E-2</v>
      </c>
      <c r="P27" s="107"/>
      <c r="Q27" s="108">
        <f t="shared" si="27"/>
        <v>1.9444444444444445E-2</v>
      </c>
      <c r="R27" s="109">
        <f t="shared" si="28"/>
        <v>1680</v>
      </c>
      <c r="S27" s="129"/>
      <c r="T27" s="1"/>
      <c r="U27" s="8">
        <f t="shared" si="29"/>
        <v>1.9444444444444445E-2</v>
      </c>
      <c r="V27" s="8">
        <f t="shared" si="30"/>
        <v>0</v>
      </c>
      <c r="W27" s="8">
        <f t="shared" si="0"/>
        <v>0</v>
      </c>
      <c r="X27" s="8">
        <f t="shared" si="1"/>
        <v>1.9444444444444445E-2</v>
      </c>
      <c r="Y27" s="8"/>
      <c r="Z27" s="8">
        <f>IF(A27&lt;&gt;"",IF(VLOOKUP(A27,Apr!A$4:F$211,6)&gt;0,VLOOKUP(A27,Apr!A$4:F$211,6),0),0)</f>
        <v>0</v>
      </c>
      <c r="AA27" s="8">
        <f>IF(A27&lt;&gt;"",IF(VLOOKUP(A27,May!A$3:F$209,6)&gt;0,VLOOKUP(A27,May!A$3:F$209,6),0),0)</f>
        <v>0</v>
      </c>
      <c r="AB27" s="8">
        <f>IF(A27&lt;&gt;"",IF(VLOOKUP(A27,Jun!A$3:F$209,6)&gt;0,VLOOKUP(A27,Jun!A$3:F$209,6),0),0)</f>
        <v>0</v>
      </c>
      <c r="AC27" s="8">
        <f>IF(A27&lt;&gt;"",IF(VLOOKUP(A27,Jul!A$3:F$206,6)&gt;0,VLOOKUP(A27,Jul!A$3:F$206,6),0),0)</f>
        <v>0</v>
      </c>
      <c r="AD27" s="8">
        <f>IF(A27&lt;&gt;"",IF(VLOOKUP(A27,Aug!A$3:F$206,6)&gt;0,VLOOKUP(A27,Aug!A$3:F$206,6),0),0)</f>
        <v>0</v>
      </c>
      <c r="AE27" s="8">
        <f>IF(A27&lt;&gt;"",IF(VLOOKUP(A27,Sep!A$3:F$206,6)&gt;0,VLOOKUP(A27,Sep!A$3:F$206,6),0),0)</f>
        <v>0</v>
      </c>
      <c r="AF27" s="6">
        <f t="shared" si="31"/>
        <v>1330.1734671393949</v>
      </c>
      <c r="AG27" s="8">
        <f t="shared" si="2"/>
        <v>1.2499999999999999E-2</v>
      </c>
      <c r="AH27" s="8">
        <f>IF(A27&lt;&gt;"",IF(VLOOKUP(A27,Oct!A$3:F$206,6)&gt;0,VLOOKUP(A27,Oct!A$3:F$206,6),0),0)</f>
        <v>0</v>
      </c>
      <c r="AI27" s="8">
        <f>IF(A27&lt;&gt;"",IF(VLOOKUP(A27,Nov!A$3:F$207,6)&gt;0,VLOOKUP(A27,Nov!A$3:F$207,6),0),0)</f>
        <v>0</v>
      </c>
      <c r="AJ27" s="8">
        <f>IF(A27&lt;&gt;"",IF(VLOOKUP(A27,Dec!A$3:F$207,6)&gt;0,VLOOKUP(A27,Dec!A$3:F$207,6),0),0)</f>
        <v>0</v>
      </c>
      <c r="AK27" s="8">
        <f>IF(A27&lt;&gt;"",IF(VLOOKUP(A27,Jan!A$3:F$207,6)&gt;0,VLOOKUP(A27,Jan!A$3:F$207,6),0),0)</f>
        <v>0</v>
      </c>
      <c r="AL27" s="8">
        <f>IF(A27&lt;&gt;"",IF(VLOOKUP(A27,Feb!A$3:F$207,6)&gt;0,VLOOKUP(A27,Feb!A$3:F$207,6),0),0)</f>
        <v>0</v>
      </c>
      <c r="AM27" s="8">
        <f>IF(A27&lt;&gt;"",IF(VLOOKUP(A27,Mar!A$3:F$207,6)&gt;0,VLOOKUP(A27,Mar!A$3:F$207,6),0),0)</f>
        <v>0</v>
      </c>
      <c r="AO27" s="8">
        <f>LARGE($BM27:BN27,1)</f>
        <v>1.9444444444444445E-2</v>
      </c>
      <c r="AP27" s="8">
        <f>LARGE($BM27:BO27,1)</f>
        <v>1.9444444444444445E-2</v>
      </c>
      <c r="AQ27" s="8">
        <f>LARGE($BM27:BP27,1)</f>
        <v>1.9444444444444445E-2</v>
      </c>
      <c r="AR27" s="8">
        <f>LARGE($BM27:BQ27,1)</f>
        <v>1.9444444444444445E-2</v>
      </c>
      <c r="AS27" s="8">
        <f>LARGE($BM27:BR27,1)</f>
        <v>1.9444444444444445E-2</v>
      </c>
      <c r="AT27" s="8">
        <f>LARGE($BS27:BT27,1)</f>
        <v>1.2499999999999999E-2</v>
      </c>
      <c r="AU27" s="8">
        <f>LARGE($BS27:BU27,1)</f>
        <v>1.2499999999999999E-2</v>
      </c>
      <c r="AV27" s="8">
        <f>LARGE($BS27:BV27,1)</f>
        <v>1.2499999999999999E-2</v>
      </c>
      <c r="AW27" s="8">
        <f>LARGE($BS27:BW27,1)</f>
        <v>1.2499999999999999E-2</v>
      </c>
      <c r="AX27" s="8">
        <f>LARGE($BS27:BX27,1)</f>
        <v>1.2499999999999999E-2</v>
      </c>
      <c r="BA27" s="6">
        <f t="shared" si="3"/>
        <v>0</v>
      </c>
      <c r="BB27" s="6">
        <f t="shared" si="3"/>
        <v>0</v>
      </c>
      <c r="BC27" s="6">
        <f t="shared" si="3"/>
        <v>0</v>
      </c>
      <c r="BD27" s="6">
        <f t="shared" si="3"/>
        <v>0</v>
      </c>
      <c r="BE27" s="6">
        <f t="shared" si="3"/>
        <v>0</v>
      </c>
      <c r="BF27" s="6">
        <f t="shared" si="3"/>
        <v>0</v>
      </c>
      <c r="BG27" s="6">
        <f t="shared" si="4"/>
        <v>0</v>
      </c>
      <c r="BH27" s="6">
        <f t="shared" si="4"/>
        <v>0</v>
      </c>
      <c r="BI27" s="6">
        <f t="shared" si="4"/>
        <v>0</v>
      </c>
      <c r="BJ27" s="6">
        <f t="shared" si="4"/>
        <v>0</v>
      </c>
      <c r="BK27" s="6">
        <f t="shared" si="4"/>
        <v>0</v>
      </c>
      <c r="BM27" s="8">
        <f t="shared" si="32"/>
        <v>1.9444444444444445E-2</v>
      </c>
      <c r="BN27" s="8">
        <f t="shared" si="5"/>
        <v>0</v>
      </c>
      <c r="BO27" s="8">
        <f t="shared" si="5"/>
        <v>0</v>
      </c>
      <c r="BP27" s="8">
        <f t="shared" si="5"/>
        <v>0</v>
      </c>
      <c r="BQ27" s="8">
        <f t="shared" si="5"/>
        <v>0</v>
      </c>
      <c r="BR27" s="8">
        <f t="shared" si="5"/>
        <v>0</v>
      </c>
      <c r="BS27" s="8">
        <f t="shared" si="6"/>
        <v>1.2499999999999999E-2</v>
      </c>
      <c r="BT27" s="8">
        <f t="shared" si="36"/>
        <v>0</v>
      </c>
      <c r="BU27" s="8">
        <f t="shared" si="36"/>
        <v>0</v>
      </c>
      <c r="BV27" s="8">
        <f t="shared" si="36"/>
        <v>0</v>
      </c>
      <c r="BW27" s="8">
        <f t="shared" si="36"/>
        <v>0</v>
      </c>
      <c r="BX27" s="8">
        <f t="shared" si="36"/>
        <v>0</v>
      </c>
      <c r="CA27" s="8" t="str">
        <f t="shared" si="37"/>
        <v/>
      </c>
      <c r="CB27" s="8" t="str">
        <f t="shared" si="37"/>
        <v/>
      </c>
      <c r="CC27" s="8" t="str">
        <f t="shared" si="37"/>
        <v/>
      </c>
      <c r="CD27" s="8" t="str">
        <f t="shared" si="37"/>
        <v/>
      </c>
      <c r="CE27" s="8" t="str">
        <f t="shared" si="37"/>
        <v/>
      </c>
      <c r="CF27" s="8" t="str">
        <f t="shared" si="37"/>
        <v/>
      </c>
      <c r="CG27" s="8" t="str">
        <f t="shared" si="38"/>
        <v/>
      </c>
      <c r="CH27" s="8" t="str">
        <f t="shared" si="38"/>
        <v/>
      </c>
      <c r="CI27" s="8" t="str">
        <f t="shared" si="38"/>
        <v/>
      </c>
      <c r="CJ27" s="8" t="str">
        <f t="shared" si="38"/>
        <v/>
      </c>
      <c r="CK27" s="8" t="str">
        <f t="shared" si="38"/>
        <v/>
      </c>
      <c r="CL27" s="8" t="str">
        <f t="shared" si="38"/>
        <v/>
      </c>
      <c r="CN27" s="13">
        <v>1.9178240740740742E-2</v>
      </c>
      <c r="CO27" s="8">
        <f t="shared" si="10"/>
        <v>1.9178240740740742E-2</v>
      </c>
      <c r="CP27" s="8">
        <f>IF(COUNT($CA27:CB27)&gt;0,SMALL($CA27:CB27,1),$CN27)</f>
        <v>1.9178240740740742E-2</v>
      </c>
      <c r="CQ27" s="8">
        <f>IF(COUNT($CA27:CC27)&gt;0,SMALL($CA27:CC27,1),$CN27)</f>
        <v>1.9178240740740742E-2</v>
      </c>
      <c r="CR27" s="8">
        <f>IF(COUNT($CA27:CD27)&gt;0,SMALL($CA27:CD27,1),$CN27)</f>
        <v>1.9178240740740742E-2</v>
      </c>
      <c r="CS27" s="8">
        <f>IF(COUNT($CA27:CE27)&gt;0,SMALL($CA27:CE27,1),$CN27)</f>
        <v>1.9178240740740742E-2</v>
      </c>
      <c r="CT27" s="54">
        <v>1.4050925925925927E-2</v>
      </c>
      <c r="CU27" s="8">
        <f t="shared" si="11"/>
        <v>1.4050925925925927E-2</v>
      </c>
      <c r="CV27" s="8">
        <f>IF(COUNT($CG27:CH27)&gt;0,SMALL($CG27:CH27,1),$CU27)</f>
        <v>1.4050925925925927E-2</v>
      </c>
      <c r="CW27" s="8">
        <f>IF(COUNT($CG27:CI27)&gt;0,SMALL($CG27:CI27,1),$CU27)</f>
        <v>1.4050925925925927E-2</v>
      </c>
      <c r="CX27" s="8">
        <f>IF(COUNT($CG27:CJ27)&gt;0,SMALL($CG27:CJ27,1),$CU27)</f>
        <v>1.4050925925925927E-2</v>
      </c>
      <c r="CY27" s="8">
        <f>IF(COUNT($CG27:CK27)&gt;0,SMALL($CG27:CK27,1),$CU27)</f>
        <v>1.4050925925925927E-2</v>
      </c>
      <c r="DA27" s="8">
        <f t="shared" si="12"/>
        <v>1.9445023148148149E-2</v>
      </c>
      <c r="DB27" s="8">
        <f t="shared" si="13"/>
        <v>1.2500578703703703E-2</v>
      </c>
      <c r="DC27" s="1">
        <f t="shared" si="33"/>
        <v>25</v>
      </c>
      <c r="DD27" s="8">
        <f t="shared" si="14"/>
        <v>5.787037037037037E-7</v>
      </c>
      <c r="DE27" s="1" t="str">
        <f t="shared" si="15"/>
        <v>Domenic Read-Garrett</v>
      </c>
      <c r="DG27" s="13">
        <f t="shared" si="16"/>
        <v>2.0032926491821562E-2</v>
      </c>
      <c r="DH27" s="13">
        <f>SMALL($DT27:DU27,1)/(60*60*24)</f>
        <v>2.0032926491821562E-2</v>
      </c>
      <c r="DI27" s="13">
        <f>SMALL($DT27:DV27,1)/(60*60*24)</f>
        <v>2.0032926491821562E-2</v>
      </c>
      <c r="DJ27" s="13">
        <f>SMALL($DT27:DW27,1)/(60*60*24)</f>
        <v>2.0032926491821562E-2</v>
      </c>
      <c r="DK27" s="13">
        <f>SMALL($DT27:DX27,1)/(60*60*24)</f>
        <v>2.0032926491821562E-2</v>
      </c>
      <c r="DL27" s="13">
        <f>SMALL($DT27:DY27,1)/(60*60*24)</f>
        <v>2.0032926491821562E-2</v>
      </c>
      <c r="DM27" s="34">
        <f t="shared" si="17"/>
        <v>1.5395526240039294E-2</v>
      </c>
      <c r="DN27" s="13">
        <f>SMALL($DZ27:EA27,1)/(60*60*24)</f>
        <v>1.5395526240039294E-2</v>
      </c>
      <c r="DO27" s="42">
        <f>SMALL($EB27:EB27,1)/(60*60*24)</f>
        <v>0.11572916666666666</v>
      </c>
      <c r="DP27" s="42">
        <f>SMALL($EB27:EC27,1)/(60*60*24)</f>
        <v>0.11572916666666666</v>
      </c>
      <c r="DQ27" s="42">
        <f>SMALL($EB27:ED27,1)/(60*60*24)</f>
        <v>0.11572916666666666</v>
      </c>
      <c r="DR27" s="42">
        <f>SMALL($EB27:EE27,1)/(60*60*24)</f>
        <v>0.11572916666666666</v>
      </c>
      <c r="DT27" s="6">
        <f t="shared" si="18"/>
        <v>1730.844848893383</v>
      </c>
      <c r="DU27" s="1">
        <f t="shared" si="39"/>
        <v>9999</v>
      </c>
      <c r="DV27" s="1">
        <f t="shared" si="39"/>
        <v>9999</v>
      </c>
      <c r="DW27" s="1">
        <f t="shared" si="39"/>
        <v>9999</v>
      </c>
      <c r="DX27" s="1">
        <f t="shared" si="39"/>
        <v>9999</v>
      </c>
      <c r="DY27" s="1">
        <f t="shared" si="39"/>
        <v>9999</v>
      </c>
      <c r="DZ27" s="6">
        <f t="shared" si="20"/>
        <v>1330.1734671393949</v>
      </c>
      <c r="EA27" s="1">
        <f t="shared" si="21"/>
        <v>9999</v>
      </c>
      <c r="EB27" s="43">
        <f t="shared" si="22"/>
        <v>9999</v>
      </c>
      <c r="EC27" s="1">
        <f t="shared" si="40"/>
        <v>9999</v>
      </c>
      <c r="ED27" s="1">
        <f t="shared" si="40"/>
        <v>9999</v>
      </c>
      <c r="EE27" s="1">
        <f t="shared" si="40"/>
        <v>9999</v>
      </c>
    </row>
    <row r="28" spans="1:139" x14ac:dyDescent="0.25">
      <c r="A28" s="1" t="s">
        <v>189</v>
      </c>
      <c r="B28" s="54">
        <v>1.5219907407407409E-2</v>
      </c>
      <c r="C28" s="45">
        <v>43862</v>
      </c>
      <c r="D28" s="45"/>
      <c r="E28" s="13">
        <v>1.9016203703703705E-2</v>
      </c>
      <c r="F28" s="11">
        <v>45047</v>
      </c>
      <c r="H28" s="35">
        <v>1.5219907407407406E-2</v>
      </c>
      <c r="I28" s="35">
        <v>1.9212962962962963E-2</v>
      </c>
      <c r="J28" s="8">
        <v>1.7604166666666667E-2</v>
      </c>
      <c r="K28" s="55">
        <f>(J28/4*3.1)/1.032</f>
        <v>1.3220183301033592E-2</v>
      </c>
      <c r="L28" s="8">
        <v>3.125E-2</v>
      </c>
      <c r="M28" s="8">
        <f t="shared" si="24"/>
        <v>1.8491253170255989E-2</v>
      </c>
      <c r="N28" s="6">
        <f>M28*60*60*24</f>
        <v>1597.6442739101171</v>
      </c>
      <c r="O28" s="8">
        <f>IF(A28&lt;&gt;"",(MROUND(N$2-N28,15)/(60*60*24)),"")</f>
        <v>2.1006944444444446E-2</v>
      </c>
      <c r="P28" s="107">
        <v>6.5</v>
      </c>
      <c r="Q28" s="108">
        <f t="shared" si="27"/>
        <v>2.0486111111111111E-2</v>
      </c>
      <c r="R28" s="109">
        <f t="shared" si="28"/>
        <v>1770</v>
      </c>
      <c r="S28" s="129">
        <f t="shared" ref="S28:S35" si="41">(50.124*P28)+1373.5</f>
        <v>1699.306</v>
      </c>
      <c r="T28" s="8">
        <f t="shared" ref="T28:T35" si="42">IF(A28&lt;&gt;"",(MROUND(S$2-S28,15)/(60*60*24)),"")</f>
        <v>1.9791666666666666E-2</v>
      </c>
      <c r="U28" s="8">
        <f t="shared" si="29"/>
        <v>1.9791666666666666E-2</v>
      </c>
      <c r="V28" s="8">
        <f t="shared" si="30"/>
        <v>1.9016203703703709E-2</v>
      </c>
      <c r="W28" s="8">
        <f t="shared" si="0"/>
        <v>1.549568494518519E-2</v>
      </c>
      <c r="X28" s="8">
        <f t="shared" si="1"/>
        <v>2.1006944444444446E-2</v>
      </c>
      <c r="Y28" s="8"/>
      <c r="Z28" s="8">
        <f>IF(A28&lt;&gt;"",IF(VLOOKUP(A28,Apr!A$4:F$211,6)&gt;0,VLOOKUP(A28,Apr!A$4:F$211,6),0),0)</f>
        <v>1.9583333333333335E-2</v>
      </c>
      <c r="AA28" s="8">
        <f>IF(A28&lt;&gt;"",IF(VLOOKUP(A28,May!A$3:F$209,6)&gt;0,VLOOKUP(A28,May!A$3:F$209,6),0),0)</f>
        <v>1.9016203703703709E-2</v>
      </c>
      <c r="AB28" s="8">
        <f>IF(A28&lt;&gt;"",IF(VLOOKUP(A28,Jun!A$3:F$209,6)&gt;0,VLOOKUP(A28,Jun!A$3:F$209,6),0),0)</f>
        <v>1.9409722222222224E-2</v>
      </c>
      <c r="AC28" s="8">
        <f>IF(A28&lt;&gt;"",IF(VLOOKUP(A28,Jul!A$3:F$206,6)&gt;0,VLOOKUP(A28,Jul!A$3:F$206,6),0),0)</f>
        <v>0</v>
      </c>
      <c r="AD28" s="8">
        <f>IF(A28&lt;&gt;"",IF(VLOOKUP(A28,Aug!A$3:F$206,6)&gt;0,VLOOKUP(A28,Aug!A$3:F$206,6),0),0)</f>
        <v>1.9673925685925926E-2</v>
      </c>
      <c r="AE28" s="8">
        <f>IF(A28&lt;&gt;"",IF(VLOOKUP(A28,Sep!A$3:F$206,6)&gt;0,VLOOKUP(A28,Sep!A$3:F$206,6),0),0)</f>
        <v>1.9407721982222223E-2</v>
      </c>
      <c r="AF28" s="6">
        <f t="shared" si="31"/>
        <v>1262.663726276397</v>
      </c>
      <c r="AG28" s="8">
        <f t="shared" si="2"/>
        <v>1.3194444444444444E-2</v>
      </c>
      <c r="AH28" s="8">
        <f>IF(A28&lt;&gt;"",IF(VLOOKUP(A28,Oct!A$3:F$206,6)&gt;0,VLOOKUP(A28,Oct!A$3:F$206,6),0),0)</f>
        <v>1.5842907167407411E-2</v>
      </c>
      <c r="AI28" s="8">
        <f>IF(A28&lt;&gt;"",IF(VLOOKUP(A28,Nov!A$3:F$207,6)&gt;0,VLOOKUP(A28,Nov!A$3:F$207,6),0),0)</f>
        <v>1.5808184945185186E-2</v>
      </c>
      <c r="AJ28" s="8">
        <f>IF(A28&lt;&gt;"",IF(VLOOKUP(A28,Dec!A$3:F$207,6)&gt;0,VLOOKUP(A28,Dec!A$3:F$207,6),0),0)</f>
        <v>1.549568494518519E-2</v>
      </c>
      <c r="AK28" s="8">
        <f>IF(A28&lt;&gt;"",IF(VLOOKUP(A28,Jan!A$3:F$207,6)&gt;0,VLOOKUP(A28,Jan!A$3:F$207,6),0),0)</f>
        <v>1.5877629389629628E-2</v>
      </c>
      <c r="AL28" s="8">
        <f>IF(A28&lt;&gt;"",IF(VLOOKUP(A28,Feb!A$3:F$207,6)&gt;0,VLOOKUP(A28,Feb!A$3:F$207,6),0),0)</f>
        <v>0</v>
      </c>
      <c r="AM28" s="8">
        <f>IF(A28&lt;&gt;"",IF(VLOOKUP(A28,Mar!A$3:F$207,6)&gt;0,VLOOKUP(A28,Mar!A$3:F$207,6),0),0)</f>
        <v>0</v>
      </c>
      <c r="AO28" s="8">
        <f>LARGE($BM28:BN28,1)</f>
        <v>1.9965277777777776E-2</v>
      </c>
      <c r="AP28" s="8">
        <f>LARGE($BM28:BO28,1)</f>
        <v>2.0486111111111111E-2</v>
      </c>
      <c r="AQ28" s="8">
        <f>LARGE($BM28:BP28,1)</f>
        <v>2.0486111111111111E-2</v>
      </c>
      <c r="AR28" s="8">
        <f>LARGE($BM28:BQ28,1)</f>
        <v>2.0486111111111111E-2</v>
      </c>
      <c r="AS28" s="8">
        <f>LARGE($BM28:BR28,1)</f>
        <v>2.0486111111111111E-2</v>
      </c>
      <c r="AT28" s="8">
        <f>LARGE($BS28:BT28,1)</f>
        <v>1.3194444444444444E-2</v>
      </c>
      <c r="AU28" s="8">
        <f>LARGE($BS28:BU28,1)</f>
        <v>1.3194444444444444E-2</v>
      </c>
      <c r="AV28" s="8">
        <f>LARGE($BS28:BV28,1)</f>
        <v>1.3194444444444444E-2</v>
      </c>
      <c r="AW28" s="8">
        <f>LARGE($BS28:BW28,1)</f>
        <v>1.3194444444444444E-2</v>
      </c>
      <c r="AX28" s="8">
        <f>LARGE($BS28:BX28,1)</f>
        <v>1.3194444444444444E-2</v>
      </c>
      <c r="BA28" s="6">
        <f t="shared" si="3"/>
        <v>1692</v>
      </c>
      <c r="BB28" s="6">
        <f t="shared" si="3"/>
        <v>1643.0000000000002</v>
      </c>
      <c r="BC28" s="6">
        <f t="shared" si="3"/>
        <v>1677.0000000000005</v>
      </c>
      <c r="BD28" s="6">
        <f t="shared" si="3"/>
        <v>0</v>
      </c>
      <c r="BE28" s="6">
        <f t="shared" si="3"/>
        <v>1699.8271792639998</v>
      </c>
      <c r="BF28" s="6">
        <f t="shared" si="3"/>
        <v>1676.8271792640001</v>
      </c>
      <c r="BG28" s="6">
        <f t="shared" si="4"/>
        <v>1368.8271792640003</v>
      </c>
      <c r="BH28" s="6">
        <f t="shared" si="4"/>
        <v>1365.8271792640003</v>
      </c>
      <c r="BI28" s="6">
        <f t="shared" si="4"/>
        <v>1338.8271792640003</v>
      </c>
      <c r="BJ28" s="6">
        <f t="shared" si="4"/>
        <v>1371.8271792639998</v>
      </c>
      <c r="BK28" s="6">
        <f t="shared" si="4"/>
        <v>0</v>
      </c>
      <c r="BM28" s="8">
        <f t="shared" si="32"/>
        <v>1.9791666666666666E-2</v>
      </c>
      <c r="BN28" s="8">
        <f t="shared" si="5"/>
        <v>1.9965277777777776E-2</v>
      </c>
      <c r="BO28" s="8">
        <f t="shared" si="5"/>
        <v>2.0486111111111111E-2</v>
      </c>
      <c r="BP28" s="8">
        <f t="shared" si="5"/>
        <v>2.013888888888889E-2</v>
      </c>
      <c r="BQ28" s="8">
        <f t="shared" si="5"/>
        <v>0</v>
      </c>
      <c r="BR28" s="8">
        <f t="shared" si="5"/>
        <v>1.9791666666666666E-2</v>
      </c>
      <c r="BS28" s="8">
        <f t="shared" si="6"/>
        <v>1.3194444444444444E-2</v>
      </c>
      <c r="BT28" s="8">
        <f t="shared" si="36"/>
        <v>1.1979166666666667E-2</v>
      </c>
      <c r="BU28" s="8">
        <f t="shared" si="36"/>
        <v>1.1979166666666667E-2</v>
      </c>
      <c r="BV28" s="8">
        <f t="shared" si="36"/>
        <v>1.2326388888888888E-2</v>
      </c>
      <c r="BW28" s="8">
        <f t="shared" si="36"/>
        <v>1.1979166666666667E-2</v>
      </c>
      <c r="BX28" s="8">
        <f t="shared" si="36"/>
        <v>0</v>
      </c>
      <c r="CA28" s="8">
        <f t="shared" si="37"/>
        <v>1.9583333333333335E-2</v>
      </c>
      <c r="CB28" s="8">
        <f t="shared" si="37"/>
        <v>1.9016203703703709E-2</v>
      </c>
      <c r="CC28" s="8">
        <f t="shared" si="37"/>
        <v>1.9409722222222224E-2</v>
      </c>
      <c r="CD28" s="8" t="str">
        <f t="shared" si="37"/>
        <v/>
      </c>
      <c r="CE28" s="8">
        <f t="shared" si="37"/>
        <v>1.9673925685925926E-2</v>
      </c>
      <c r="CF28" s="8">
        <f t="shared" si="37"/>
        <v>1.9407721982222223E-2</v>
      </c>
      <c r="CG28" s="8">
        <f t="shared" si="38"/>
        <v>1.5842907167407411E-2</v>
      </c>
      <c r="CH28" s="8">
        <f t="shared" si="38"/>
        <v>1.5808184945185186E-2</v>
      </c>
      <c r="CI28" s="8">
        <f t="shared" si="38"/>
        <v>1.549568494518519E-2</v>
      </c>
      <c r="CJ28" s="8">
        <f t="shared" si="38"/>
        <v>1.5877629389629628E-2</v>
      </c>
      <c r="CK28" s="8" t="str">
        <f t="shared" si="38"/>
        <v/>
      </c>
      <c r="CL28" s="8" t="str">
        <f t="shared" si="38"/>
        <v/>
      </c>
      <c r="CN28" s="13">
        <v>1.9212962962962963E-2</v>
      </c>
      <c r="CO28" s="8">
        <f t="shared" si="10"/>
        <v>1.9583333333333335E-2</v>
      </c>
      <c r="CP28" s="8">
        <f>IF(COUNT($CA28:CB28)&gt;0,SMALL($CA28:CB28,1),$CN28)</f>
        <v>1.9016203703703709E-2</v>
      </c>
      <c r="CQ28" s="8">
        <f>IF(COUNT($CA28:CC28)&gt;0,SMALL($CA28:CC28,1),$CN28)</f>
        <v>1.9016203703703709E-2</v>
      </c>
      <c r="CR28" s="8">
        <f>IF(COUNT($CA28:CD28)&gt;0,SMALL($CA28:CD28,1),$CN28)</f>
        <v>1.9016203703703709E-2</v>
      </c>
      <c r="CS28" s="8">
        <f>IF(COUNT($CA28:CE28)&gt;0,SMALL($CA28:CE28,1),$CN28)</f>
        <v>1.9016203703703709E-2</v>
      </c>
      <c r="CT28" s="54">
        <v>1.5219907407407409E-2</v>
      </c>
      <c r="CU28" s="8">
        <f t="shared" si="11"/>
        <v>1.5842907167407411E-2</v>
      </c>
      <c r="CV28" s="8">
        <f>IF(COUNT($CG28:CH28)&gt;0,SMALL($CG28:CH28,1),$CU28)</f>
        <v>1.5808184945185186E-2</v>
      </c>
      <c r="CW28" s="8">
        <f>IF(COUNT($CG28:CI28)&gt;0,SMALL($CG28:CI28,1),$CU28)</f>
        <v>1.549568494518519E-2</v>
      </c>
      <c r="CX28" s="8">
        <f>IF(COUNT($CG28:CJ28)&gt;0,SMALL($CG28:CJ28,1),$CU28)</f>
        <v>1.549568494518519E-2</v>
      </c>
      <c r="CY28" s="8">
        <f>IF(COUNT($CG28:CK28)&gt;0,SMALL($CG28:CK28,1),$CU28)</f>
        <v>1.549568494518519E-2</v>
      </c>
      <c r="DA28" s="8">
        <f t="shared" si="12"/>
        <v>2.0486712962962964E-2</v>
      </c>
      <c r="DB28" s="8">
        <f t="shared" si="13"/>
        <v>1.3195046296296297E-2</v>
      </c>
      <c r="DC28" s="1">
        <f t="shared" si="33"/>
        <v>26</v>
      </c>
      <c r="DD28" s="8">
        <f t="shared" si="14"/>
        <v>6.0185185185185187E-7</v>
      </c>
      <c r="DE28" s="1" t="str">
        <f t="shared" si="15"/>
        <v>Dominic Kirby</v>
      </c>
      <c r="DG28" s="13">
        <f t="shared" si="16"/>
        <v>1.8491253170255989E-2</v>
      </c>
      <c r="DH28" s="13">
        <f>SMALL($DT28:DU28,1)/(60*60*24)</f>
        <v>1.8491253170255986E-2</v>
      </c>
      <c r="DI28" s="13">
        <f>SMALL($DT28:DV28,1)/(60*60*24)</f>
        <v>1.8491253170255986E-2</v>
      </c>
      <c r="DJ28" s="13">
        <f>SMALL($DT28:DW28,1)/(60*60*24)</f>
        <v>1.8491253170255986E-2</v>
      </c>
      <c r="DK28" s="13">
        <f>SMALL($DT28:DX28,1)/(60*60*24)</f>
        <v>1.8491253170255986E-2</v>
      </c>
      <c r="DL28" s="13">
        <f>SMALL($DT28:DY28,1)/(60*60*24)</f>
        <v>1.8491253170255986E-2</v>
      </c>
      <c r="DM28" s="34">
        <f t="shared" si="17"/>
        <v>1.4614163498569411E-2</v>
      </c>
      <c r="DN28" s="13">
        <f>SMALL($DZ28:EA28,1)/(60*60*24)</f>
        <v>1.4614163498569411E-2</v>
      </c>
      <c r="DO28" s="42">
        <f>SMALL($EB28:EB28,1)/(60*60*24)</f>
        <v>1.894685264149687E-2</v>
      </c>
      <c r="DP28" s="42">
        <f>SMALL($EB28:EC28,1)/(60*60*24)</f>
        <v>1.5495684945185188E-2</v>
      </c>
      <c r="DQ28" s="42">
        <f>SMALL($EB28:ED28,1)/(60*60*24)</f>
        <v>1.5495684945185188E-2</v>
      </c>
      <c r="DR28" s="42">
        <f>SMALL($EB28:EE28,1)/(60*60*24)</f>
        <v>1.5495684945185188E-2</v>
      </c>
      <c r="DT28" s="6">
        <f t="shared" si="18"/>
        <v>1597.6442739101171</v>
      </c>
      <c r="DU28" s="1">
        <f t="shared" si="39"/>
        <v>1692</v>
      </c>
      <c r="DV28" s="1">
        <f t="shared" si="39"/>
        <v>1643.0000000000002</v>
      </c>
      <c r="DW28" s="1">
        <f t="shared" si="39"/>
        <v>1677.0000000000005</v>
      </c>
      <c r="DX28" s="1">
        <f t="shared" si="39"/>
        <v>9999</v>
      </c>
      <c r="DY28" s="1">
        <f t="shared" si="39"/>
        <v>1699.8271792639998</v>
      </c>
      <c r="DZ28" s="6">
        <f t="shared" si="20"/>
        <v>1262.663726276397</v>
      </c>
      <c r="EA28" s="1">
        <f t="shared" si="21"/>
        <v>1368.8271792640003</v>
      </c>
      <c r="EB28" s="43">
        <f t="shared" si="22"/>
        <v>1637.0080682253297</v>
      </c>
      <c r="EC28" s="1">
        <f t="shared" si="40"/>
        <v>1338.8271792640003</v>
      </c>
      <c r="ED28" s="1">
        <f t="shared" si="40"/>
        <v>1371.8271792639998</v>
      </c>
      <c r="EE28" s="1">
        <f t="shared" si="40"/>
        <v>9999</v>
      </c>
    </row>
    <row r="29" spans="1:139" x14ac:dyDescent="0.25">
      <c r="A29" s="1" t="s">
        <v>190</v>
      </c>
      <c r="B29" s="54">
        <v>1.8425925925925925E-2</v>
      </c>
      <c r="C29" s="45">
        <v>44958</v>
      </c>
      <c r="D29" s="45"/>
      <c r="E29" s="13">
        <v>2.3287037037037037E-2</v>
      </c>
      <c r="F29" s="11">
        <v>45017</v>
      </c>
      <c r="H29" s="34">
        <v>1.8425925925925925E-2</v>
      </c>
      <c r="I29" s="34">
        <v>2.7141203703703709E-2</v>
      </c>
      <c r="K29" s="8">
        <v>1.7997685185185186E-2</v>
      </c>
      <c r="L29" s="8">
        <v>3.4756944444444444E-2</v>
      </c>
      <c r="M29" s="8">
        <f t="shared" si="24"/>
        <v>2.5173611111111112E-2</v>
      </c>
      <c r="N29" s="6">
        <f t="shared" si="25"/>
        <v>2175</v>
      </c>
      <c r="O29" s="8">
        <f t="shared" si="26"/>
        <v>1.4236111111111111E-2</v>
      </c>
      <c r="P29" s="107">
        <v>15.1</v>
      </c>
      <c r="Q29" s="108">
        <f t="shared" si="27"/>
        <v>1.6145833333333335E-2</v>
      </c>
      <c r="R29" s="109">
        <f t="shared" si="28"/>
        <v>1395.0000000000002</v>
      </c>
      <c r="S29" s="129">
        <f t="shared" si="41"/>
        <v>2130.3724000000002</v>
      </c>
      <c r="T29" s="8">
        <f t="shared" si="42"/>
        <v>1.4756944444444444E-2</v>
      </c>
      <c r="U29" s="8">
        <f t="shared" si="29"/>
        <v>1.4756944444444444E-2</v>
      </c>
      <c r="V29" s="8">
        <f t="shared" si="30"/>
        <v>2.3287037037037037E-2</v>
      </c>
      <c r="W29" s="8">
        <f t="shared" si="0"/>
        <v>1.8910036787037038E-2</v>
      </c>
      <c r="X29" s="8">
        <f t="shared" si="1"/>
        <v>1.4236111111111111E-2</v>
      </c>
      <c r="Y29" s="8"/>
      <c r="Z29" s="8">
        <f>IF(A29&lt;&gt;"",IF(VLOOKUP(A29,Apr!A$4:F$211,6)&gt;0,VLOOKUP(A29,Apr!A$4:F$211,6),0),0)</f>
        <v>2.3287037037037037E-2</v>
      </c>
      <c r="AA29" s="8">
        <f>IF(A29&lt;&gt;"",IF(VLOOKUP(A29,May!A$3:F$209,6)&gt;0,VLOOKUP(A29,May!A$3:F$209,6),0),0)</f>
        <v>2.3518518518518515E-2</v>
      </c>
      <c r="AB29" s="8">
        <f>IF(A29&lt;&gt;"",IF(VLOOKUP(A29,Jun!A$3:F$209,6)&gt;0,VLOOKUP(A29,Jun!A$3:F$209,6),0),0)</f>
        <v>2.3379629629629625E-2</v>
      </c>
      <c r="AC29" s="8">
        <f>IF(A29&lt;&gt;"",IF(VLOOKUP(A29,Jul!A$3:F$206,6)&gt;0,VLOOKUP(A29,Jul!A$3:F$206,6),0),0)</f>
        <v>0</v>
      </c>
      <c r="AD29" s="8">
        <f>IF(A29&lt;&gt;"",IF(VLOOKUP(A29,Aug!A$3:F$206,6)&gt;0,VLOOKUP(A29,Aug!A$3:F$206,6),0),0)</f>
        <v>0</v>
      </c>
      <c r="AE29" s="8">
        <f>IF(A29&lt;&gt;"",IF(VLOOKUP(A29,Sep!A$3:F$206,6)&gt;0,VLOOKUP(A29,Sep!A$3:F$206,6),0),0)</f>
        <v>2.3805870120370373E-2</v>
      </c>
      <c r="AF29" s="6">
        <f t="shared" si="31"/>
        <v>1546.2443197006146</v>
      </c>
      <c r="AG29" s="8">
        <f t="shared" si="2"/>
        <v>9.8958333333333329E-3</v>
      </c>
      <c r="AH29" s="8">
        <f>IF(A29&lt;&gt;"",IF(VLOOKUP(A29,Oct!A$3:F$206,6)&gt;0,VLOOKUP(A29,Oct!A$3:F$206,6),0),0)</f>
        <v>0</v>
      </c>
      <c r="AI29" s="8">
        <f>IF(A29&lt;&gt;"",IF(VLOOKUP(A29,Nov!A$3:F$207,6)&gt;0,VLOOKUP(A29,Nov!A$3:F$207,6),0),0)</f>
        <v>0</v>
      </c>
      <c r="AJ29" s="8">
        <f>IF(A29&lt;&gt;"",IF(VLOOKUP(A29,Dec!A$3:F$207,6)&gt;0,VLOOKUP(A29,Dec!A$3:F$207,6),0),0)</f>
        <v>0</v>
      </c>
      <c r="AK29" s="8">
        <f>IF(A29&lt;&gt;"",IF(VLOOKUP(A29,Jan!A$3:F$207,6)&gt;0,VLOOKUP(A29,Jan!A$3:F$207,6),0),0)</f>
        <v>1.8910036787037038E-2</v>
      </c>
      <c r="AL29" s="8">
        <f>IF(A29&lt;&gt;"",IF(VLOOKUP(A29,Feb!A$3:F$207,6)&gt;0,VLOOKUP(A29,Feb!A$3:F$207,6),0),0)</f>
        <v>0</v>
      </c>
      <c r="AM29" s="8">
        <f>IF(A29&lt;&gt;"",IF(VLOOKUP(A29,Mar!A$3:F$207,6)&gt;0,VLOOKUP(A29,Mar!A$3:F$207,6),0),0)</f>
        <v>0</v>
      </c>
      <c r="AO29" s="8">
        <f>LARGE($BM29:BN29,1)</f>
        <v>1.6145833333333335E-2</v>
      </c>
      <c r="AP29" s="8">
        <f>LARGE($BM29:BO29,1)</f>
        <v>1.6145833333333335E-2</v>
      </c>
      <c r="AQ29" s="8">
        <f>LARGE($BM29:BP29,1)</f>
        <v>1.6145833333333335E-2</v>
      </c>
      <c r="AR29" s="8">
        <f>LARGE($BM29:BQ29,1)</f>
        <v>1.6145833333333335E-2</v>
      </c>
      <c r="AS29" s="8">
        <f>LARGE($BM29:BR29,1)</f>
        <v>1.6145833333333335E-2</v>
      </c>
      <c r="AT29" s="8">
        <f>LARGE($BS29:BT29,1)</f>
        <v>9.8958333333333329E-3</v>
      </c>
      <c r="AU29" s="8">
        <f>LARGE($BS29:BU29,1)</f>
        <v>9.8958333333333329E-3</v>
      </c>
      <c r="AV29" s="8">
        <f>LARGE($BS29:BV29,1)</f>
        <v>9.8958333333333329E-3</v>
      </c>
      <c r="AW29" s="8">
        <f>LARGE($BS29:BW29,1)</f>
        <v>9.8958333333333329E-3</v>
      </c>
      <c r="AX29" s="8">
        <f>LARGE($BS29:BX29,1)</f>
        <v>9.8958333333333329E-3</v>
      </c>
      <c r="BA29" s="6">
        <f t="shared" si="3"/>
        <v>2012</v>
      </c>
      <c r="BB29" s="6">
        <f t="shared" si="3"/>
        <v>2031.9999999999998</v>
      </c>
      <c r="BC29" s="6">
        <f t="shared" si="3"/>
        <v>2019.9999999999995</v>
      </c>
      <c r="BD29" s="6">
        <f t="shared" si="3"/>
        <v>0</v>
      </c>
      <c r="BE29" s="6">
        <f t="shared" si="3"/>
        <v>0</v>
      </c>
      <c r="BF29" s="6">
        <f t="shared" si="3"/>
        <v>2056.8271784000003</v>
      </c>
      <c r="BG29" s="6">
        <f t="shared" si="4"/>
        <v>0</v>
      </c>
      <c r="BH29" s="6">
        <f t="shared" si="4"/>
        <v>0</v>
      </c>
      <c r="BI29" s="6">
        <f t="shared" si="4"/>
        <v>0</v>
      </c>
      <c r="BJ29" s="6">
        <f t="shared" si="4"/>
        <v>1633.8271783999999</v>
      </c>
      <c r="BK29" s="6">
        <f t="shared" si="4"/>
        <v>0</v>
      </c>
      <c r="BM29" s="8">
        <f t="shared" si="32"/>
        <v>1.4756944444444444E-2</v>
      </c>
      <c r="BN29" s="8">
        <f t="shared" si="5"/>
        <v>1.6145833333333335E-2</v>
      </c>
      <c r="BO29" s="8">
        <f t="shared" si="5"/>
        <v>1.5972222222222221E-2</v>
      </c>
      <c r="BP29" s="8">
        <f t="shared" si="5"/>
        <v>1.6145833333333335E-2</v>
      </c>
      <c r="BQ29" s="8">
        <f t="shared" si="5"/>
        <v>0</v>
      </c>
      <c r="BR29" s="8">
        <f t="shared" si="5"/>
        <v>0</v>
      </c>
      <c r="BS29" s="8">
        <f t="shared" si="6"/>
        <v>9.8958333333333329E-3</v>
      </c>
      <c r="BT29" s="8">
        <f t="shared" si="36"/>
        <v>0</v>
      </c>
      <c r="BU29" s="8">
        <f t="shared" si="36"/>
        <v>0</v>
      </c>
      <c r="BV29" s="8">
        <f t="shared" si="36"/>
        <v>0</v>
      </c>
      <c r="BW29" s="8">
        <f t="shared" si="36"/>
        <v>8.8541666666666664E-3</v>
      </c>
      <c r="BX29" s="8">
        <f t="shared" si="36"/>
        <v>0</v>
      </c>
      <c r="CA29" s="8">
        <f t="shared" si="37"/>
        <v>2.3287037037037037E-2</v>
      </c>
      <c r="CB29" s="8">
        <f t="shared" si="37"/>
        <v>2.3518518518518515E-2</v>
      </c>
      <c r="CC29" s="8">
        <f t="shared" si="37"/>
        <v>2.3379629629629625E-2</v>
      </c>
      <c r="CD29" s="8" t="str">
        <f t="shared" si="37"/>
        <v/>
      </c>
      <c r="CE29" s="8" t="str">
        <f t="shared" si="37"/>
        <v/>
      </c>
      <c r="CF29" s="8">
        <f t="shared" si="37"/>
        <v>2.3805870120370373E-2</v>
      </c>
      <c r="CG29" s="8" t="str">
        <f t="shared" si="38"/>
        <v/>
      </c>
      <c r="CH29" s="8" t="str">
        <f t="shared" si="38"/>
        <v/>
      </c>
      <c r="CI29" s="8" t="str">
        <f t="shared" si="38"/>
        <v/>
      </c>
      <c r="CJ29" s="8">
        <f t="shared" si="38"/>
        <v>1.8910036787037038E-2</v>
      </c>
      <c r="CK29" s="8" t="str">
        <f t="shared" si="38"/>
        <v/>
      </c>
      <c r="CL29" s="8" t="str">
        <f t="shared" si="38"/>
        <v/>
      </c>
      <c r="CN29" s="13">
        <v>2.6238425925925925E-2</v>
      </c>
      <c r="CO29" s="8">
        <f t="shared" si="10"/>
        <v>2.3287037037037037E-2</v>
      </c>
      <c r="CP29" s="8">
        <f>IF(COUNT($CA29:CB29)&gt;0,SMALL($CA29:CB29,1),$CN29)</f>
        <v>2.3287037037037037E-2</v>
      </c>
      <c r="CQ29" s="8">
        <f>IF(COUNT($CA29:CC29)&gt;0,SMALL($CA29:CC29,1),$CN29)</f>
        <v>2.3287037037037037E-2</v>
      </c>
      <c r="CR29" s="8">
        <f>IF(COUNT($CA29:CD29)&gt;0,SMALL($CA29:CD29,1),$CN29)</f>
        <v>2.3287037037037037E-2</v>
      </c>
      <c r="CS29" s="8">
        <f>IF(COUNT($CA29:CE29)&gt;0,SMALL($CA29:CE29,1),$CN29)</f>
        <v>2.3287037037037037E-2</v>
      </c>
      <c r="CT29" s="54">
        <v>1.8425925925925925E-2</v>
      </c>
      <c r="CU29" s="8">
        <f t="shared" si="11"/>
        <v>1.8425925925925925E-2</v>
      </c>
      <c r="CV29" s="8">
        <f>IF(COUNT($CG29:CH29)&gt;0,SMALL($CG29:CH29,1),$CU29)</f>
        <v>1.8425925925925925E-2</v>
      </c>
      <c r="CW29" s="8">
        <f>IF(COUNT($CG29:CI29)&gt;0,SMALL($CG29:CI29,1),$CU29)</f>
        <v>1.8425925925925925E-2</v>
      </c>
      <c r="CX29" s="8">
        <f>IF(COUNT($CG29:CJ29)&gt;0,SMALL($CG29:CJ29,1),$CU29)</f>
        <v>1.8910036787037038E-2</v>
      </c>
      <c r="CY29" s="8">
        <f>IF(COUNT($CG29:CK29)&gt;0,SMALL($CG29:CK29,1),$CU29)</f>
        <v>1.8910036787037038E-2</v>
      </c>
      <c r="DA29" s="8">
        <f t="shared" si="12"/>
        <v>1.6146458333333336E-2</v>
      </c>
      <c r="DB29" s="8">
        <f t="shared" si="13"/>
        <v>9.8964583333333335E-3</v>
      </c>
      <c r="DC29" s="1">
        <f t="shared" si="33"/>
        <v>27</v>
      </c>
      <c r="DD29" s="8">
        <f t="shared" si="14"/>
        <v>6.2500000000000005E-7</v>
      </c>
      <c r="DE29" s="1" t="str">
        <f t="shared" si="15"/>
        <v>Elizabeth Canavan</v>
      </c>
      <c r="DG29" s="13">
        <f t="shared" si="16"/>
        <v>2.5173611111111112E-2</v>
      </c>
      <c r="DH29" s="13">
        <f>SMALL($DT29:DU29,1)/(60*60*24)</f>
        <v>2.3287037037037037E-2</v>
      </c>
      <c r="DI29" s="13">
        <f>SMALL($DT29:DV29,1)/(60*60*24)</f>
        <v>2.3287037037037037E-2</v>
      </c>
      <c r="DJ29" s="13">
        <f>SMALL($DT29:DW29,1)/(60*60*24)</f>
        <v>2.3287037037037037E-2</v>
      </c>
      <c r="DK29" s="13">
        <f>SMALL($DT29:DX29,1)/(60*60*24)</f>
        <v>2.3287037037037037E-2</v>
      </c>
      <c r="DL29" s="13">
        <f>SMALL($DT29:DY29,1)/(60*60*24)</f>
        <v>2.3287037037037037E-2</v>
      </c>
      <c r="DM29" s="34">
        <f t="shared" si="17"/>
        <v>1.7896346292831187E-2</v>
      </c>
      <c r="DN29" s="13">
        <f>SMALL($DZ29:EA29,1)/(60*60*24)</f>
        <v>1.7896346292831187E-2</v>
      </c>
      <c r="DO29" s="42">
        <f>SMALL($EB29:EB29,1)/(60*60*24)</f>
        <v>0.11572916666666666</v>
      </c>
      <c r="DP29" s="42">
        <f>SMALL($EB29:EC29,1)/(60*60*24)</f>
        <v>0.11572916666666666</v>
      </c>
      <c r="DQ29" s="42">
        <f>SMALL($EB29:ED29,1)/(60*60*24)</f>
        <v>1.8910036787037034E-2</v>
      </c>
      <c r="DR29" s="42">
        <f>SMALL($EB29:EE29,1)/(60*60*24)</f>
        <v>1.8910036787037034E-2</v>
      </c>
      <c r="DT29" s="6">
        <f t="shared" si="18"/>
        <v>2175</v>
      </c>
      <c r="DU29" s="1">
        <f t="shared" si="39"/>
        <v>2012</v>
      </c>
      <c r="DV29" s="1">
        <f t="shared" si="39"/>
        <v>2031.9999999999998</v>
      </c>
      <c r="DW29" s="1">
        <f t="shared" si="39"/>
        <v>2019.9999999999995</v>
      </c>
      <c r="DX29" s="1">
        <f t="shared" si="39"/>
        <v>9999</v>
      </c>
      <c r="DY29" s="1">
        <f t="shared" si="39"/>
        <v>9999</v>
      </c>
      <c r="DZ29" s="6">
        <f t="shared" si="20"/>
        <v>1546.2443197006146</v>
      </c>
      <c r="EA29" s="1">
        <f t="shared" si="21"/>
        <v>9999</v>
      </c>
      <c r="EB29" s="43">
        <f t="shared" si="22"/>
        <v>9999</v>
      </c>
      <c r="EC29" s="1">
        <f t="shared" si="40"/>
        <v>9999</v>
      </c>
      <c r="ED29" s="1">
        <f t="shared" si="40"/>
        <v>1633.8271783999999</v>
      </c>
      <c r="EE29" s="1">
        <f t="shared" si="40"/>
        <v>9999</v>
      </c>
    </row>
    <row r="30" spans="1:139" x14ac:dyDescent="0.25">
      <c r="A30" s="1" t="s">
        <v>191</v>
      </c>
      <c r="B30" s="1"/>
      <c r="C30" s="1"/>
      <c r="D30" s="45"/>
      <c r="E30" s="13"/>
      <c r="K30" s="8">
        <v>1.6782407407407409E-2</v>
      </c>
      <c r="M30" s="8">
        <f t="shared" si="24"/>
        <v>2.3473785280457307E-2</v>
      </c>
      <c r="N30" s="6">
        <f t="shared" si="25"/>
        <v>2028.1350482315113</v>
      </c>
      <c r="O30" s="8">
        <f t="shared" si="26"/>
        <v>1.5972222222222221E-2</v>
      </c>
      <c r="P30" s="107"/>
      <c r="Q30" s="108">
        <f t="shared" si="27"/>
        <v>1.5972222222222221E-2</v>
      </c>
      <c r="R30" s="109">
        <f t="shared" si="28"/>
        <v>1379.9999999999998</v>
      </c>
      <c r="S30" s="129"/>
      <c r="T30" s="8"/>
      <c r="U30" s="8">
        <f t="shared" si="29"/>
        <v>1.5972222222222221E-2</v>
      </c>
      <c r="V30" s="8">
        <f t="shared" si="30"/>
        <v>0</v>
      </c>
      <c r="W30" s="8">
        <f t="shared" si="0"/>
        <v>0</v>
      </c>
      <c r="X30" s="8">
        <f t="shared" si="1"/>
        <v>1.5972222222222221E-2</v>
      </c>
      <c r="Y30" s="8"/>
      <c r="Z30" s="8">
        <f>IF(A30&lt;&gt;"",IF(VLOOKUP(A30,Apr!A$4:F$211,6)&gt;0,VLOOKUP(A30,Apr!A$4:F$211,6),0),0)</f>
        <v>0</v>
      </c>
      <c r="AA30" s="8">
        <f>IF(A30&lt;&gt;"",IF(VLOOKUP(A30,May!A$3:F$209,6)&gt;0,VLOOKUP(A30,May!A$3:F$209,6),0),0)</f>
        <v>0</v>
      </c>
      <c r="AB30" s="8">
        <f>IF(A30&lt;&gt;"",IF(VLOOKUP(A30,Jun!A$3:F$209,6)&gt;0,VLOOKUP(A30,Jun!A$3:F$209,6),0),0)</f>
        <v>0</v>
      </c>
      <c r="AC30" s="8">
        <f>IF(A30&lt;&gt;"",IF(VLOOKUP(A30,Jul!A$3:F$206,6)&gt;0,VLOOKUP(A30,Jul!A$3:F$206,6),0),0)</f>
        <v>0</v>
      </c>
      <c r="AD30" s="8">
        <f>IF(A30&lt;&gt;"",IF(VLOOKUP(A30,Aug!A$3:F$206,6)&gt;0,VLOOKUP(A30,Aug!A$3:F$206,6),0),0)</f>
        <v>0</v>
      </c>
      <c r="AE30" s="8">
        <f>IF(A30&lt;&gt;"",IF(VLOOKUP(A30,Sep!A$3:F$206,6)&gt;0,VLOOKUP(A30,Sep!A$3:F$206,6),0),0)</f>
        <v>0</v>
      </c>
      <c r="AF30" s="6">
        <f t="shared" si="31"/>
        <v>1558.6442832573098</v>
      </c>
      <c r="AG30" s="8">
        <f t="shared" si="2"/>
        <v>9.7222222222222224E-3</v>
      </c>
      <c r="AH30" s="8">
        <f>IF(A30&lt;&gt;"",IF(VLOOKUP(A30,Oct!A$3:F$206,6)&gt;0,VLOOKUP(A30,Oct!A$3:F$206,6),0),0)</f>
        <v>0</v>
      </c>
      <c r="AI30" s="8">
        <f>IF(A30&lt;&gt;"",IF(VLOOKUP(A30,Nov!A$3:F$207,6)&gt;0,VLOOKUP(A30,Nov!A$3:F$207,6),0),0)</f>
        <v>0</v>
      </c>
      <c r="AJ30" s="8">
        <f>IF(A30&lt;&gt;"",IF(VLOOKUP(A30,Dec!A$3:F$207,6)&gt;0,VLOOKUP(A30,Dec!A$3:F$207,6),0),0)</f>
        <v>0</v>
      </c>
      <c r="AK30" s="8">
        <f>IF(A30&lt;&gt;"",IF(VLOOKUP(A30,Jan!A$3:F$207,6)&gt;0,VLOOKUP(A30,Jan!A$3:F$207,6),0),0)</f>
        <v>0</v>
      </c>
      <c r="AL30" s="8">
        <f>IF(A30&lt;&gt;"",IF(VLOOKUP(A30,Feb!A$3:F$207,6)&gt;0,VLOOKUP(A30,Feb!A$3:F$207,6),0),0)</f>
        <v>0</v>
      </c>
      <c r="AM30" s="8">
        <f>IF(A30&lt;&gt;"",IF(VLOOKUP(A30,Mar!A$3:F$207,6)&gt;0,VLOOKUP(A30,Mar!A$3:F$207,6),0),0)</f>
        <v>0</v>
      </c>
      <c r="AO30" s="8">
        <f>LARGE($BM30:BN30,1)</f>
        <v>1.5972222222222221E-2</v>
      </c>
      <c r="AP30" s="8">
        <f>LARGE($BM30:BO30,1)</f>
        <v>1.5972222222222221E-2</v>
      </c>
      <c r="AQ30" s="8">
        <f>LARGE($BM30:BP30,1)</f>
        <v>1.5972222222222221E-2</v>
      </c>
      <c r="AR30" s="8">
        <f>LARGE($BM30:BQ30,1)</f>
        <v>1.5972222222222221E-2</v>
      </c>
      <c r="AS30" s="8">
        <f>LARGE($BM30:BR30,1)</f>
        <v>1.5972222222222221E-2</v>
      </c>
      <c r="AT30" s="8">
        <f>LARGE($BS30:BT30,1)</f>
        <v>9.7222222222222224E-3</v>
      </c>
      <c r="AU30" s="8">
        <f>LARGE($BS30:BU30,1)</f>
        <v>9.7222222222222224E-3</v>
      </c>
      <c r="AV30" s="8">
        <f>LARGE($BS30:BV30,1)</f>
        <v>9.7222222222222224E-3</v>
      </c>
      <c r="AW30" s="8">
        <f>LARGE($BS30:BW30,1)</f>
        <v>9.7222222222222224E-3</v>
      </c>
      <c r="AX30" s="8">
        <f>LARGE($BS30:BX30,1)</f>
        <v>9.7222222222222224E-3</v>
      </c>
      <c r="BA30" s="6">
        <f t="shared" si="3"/>
        <v>0</v>
      </c>
      <c r="BB30" s="6">
        <f t="shared" si="3"/>
        <v>0</v>
      </c>
      <c r="BC30" s="6">
        <f t="shared" si="3"/>
        <v>0</v>
      </c>
      <c r="BD30" s="6">
        <f t="shared" si="3"/>
        <v>0</v>
      </c>
      <c r="BE30" s="6">
        <f t="shared" si="3"/>
        <v>0</v>
      </c>
      <c r="BF30" s="6">
        <f t="shared" si="3"/>
        <v>0</v>
      </c>
      <c r="BG30" s="6">
        <f t="shared" si="4"/>
        <v>0</v>
      </c>
      <c r="BH30" s="6">
        <f t="shared" si="4"/>
        <v>0</v>
      </c>
      <c r="BI30" s="6">
        <f t="shared" si="4"/>
        <v>0</v>
      </c>
      <c r="BJ30" s="6">
        <f t="shared" si="4"/>
        <v>0</v>
      </c>
      <c r="BK30" s="6">
        <f t="shared" si="4"/>
        <v>0</v>
      </c>
      <c r="BM30" s="8">
        <f t="shared" si="32"/>
        <v>1.5972222222222221E-2</v>
      </c>
      <c r="BN30" s="8">
        <f t="shared" si="5"/>
        <v>0</v>
      </c>
      <c r="BO30" s="8">
        <f t="shared" si="5"/>
        <v>0</v>
      </c>
      <c r="BP30" s="8">
        <f t="shared" si="5"/>
        <v>0</v>
      </c>
      <c r="BQ30" s="8">
        <f t="shared" si="5"/>
        <v>0</v>
      </c>
      <c r="BR30" s="8">
        <f t="shared" si="5"/>
        <v>0</v>
      </c>
      <c r="BS30" s="8">
        <f t="shared" si="6"/>
        <v>9.7222222222222224E-3</v>
      </c>
      <c r="BT30" s="8">
        <f t="shared" si="36"/>
        <v>0</v>
      </c>
      <c r="BU30" s="8">
        <f t="shared" si="36"/>
        <v>0</v>
      </c>
      <c r="BV30" s="8">
        <f t="shared" si="36"/>
        <v>0</v>
      </c>
      <c r="BW30" s="8">
        <f t="shared" si="36"/>
        <v>0</v>
      </c>
      <c r="BX30" s="8">
        <f t="shared" si="36"/>
        <v>0</v>
      </c>
      <c r="CA30" s="8" t="str">
        <f t="shared" si="37"/>
        <v/>
      </c>
      <c r="CB30" s="8" t="str">
        <f t="shared" si="37"/>
        <v/>
      </c>
      <c r="CC30" s="8" t="str">
        <f t="shared" si="37"/>
        <v/>
      </c>
      <c r="CD30" s="8" t="str">
        <f t="shared" si="37"/>
        <v/>
      </c>
      <c r="CE30" s="8" t="str">
        <f t="shared" si="37"/>
        <v/>
      </c>
      <c r="CF30" s="8" t="str">
        <f t="shared" si="37"/>
        <v/>
      </c>
      <c r="CG30" s="8" t="str">
        <f t="shared" si="38"/>
        <v/>
      </c>
      <c r="CH30" s="8" t="str">
        <f t="shared" si="38"/>
        <v/>
      </c>
      <c r="CI30" s="8" t="str">
        <f t="shared" si="38"/>
        <v/>
      </c>
      <c r="CJ30" s="8" t="str">
        <f t="shared" si="38"/>
        <v/>
      </c>
      <c r="CK30" s="8" t="str">
        <f t="shared" si="38"/>
        <v/>
      </c>
      <c r="CL30" s="8" t="str">
        <f t="shared" si="38"/>
        <v/>
      </c>
      <c r="CN30" s="13"/>
      <c r="CO30" s="8">
        <f t="shared" si="10"/>
        <v>0</v>
      </c>
      <c r="CP30" s="8">
        <f>IF(COUNT($CA30:CB30)&gt;0,SMALL($CA30:CB30,1),$CN30)</f>
        <v>0</v>
      </c>
      <c r="CQ30" s="8">
        <f>IF(COUNT($CA30:CC30)&gt;0,SMALL($CA30:CC30,1),$CN30)</f>
        <v>0</v>
      </c>
      <c r="CR30" s="8">
        <f>IF(COUNT($CA30:CD30)&gt;0,SMALL($CA30:CD30,1),$CN30)</f>
        <v>0</v>
      </c>
      <c r="CS30" s="8">
        <f>IF(COUNT($CA30:CE30)&gt;0,SMALL($CA30:CE30,1),$CN30)</f>
        <v>0</v>
      </c>
      <c r="CT30" s="1"/>
      <c r="CU30" s="8">
        <f t="shared" si="11"/>
        <v>0</v>
      </c>
      <c r="CV30" s="8">
        <f>IF(COUNT($CG30:CH30)&gt;0,SMALL($CG30:CH30,1),$CU30)</f>
        <v>0</v>
      </c>
      <c r="CW30" s="8">
        <f>IF(COUNT($CG30:CI30)&gt;0,SMALL($CG30:CI30,1),$CU30)</f>
        <v>0</v>
      </c>
      <c r="CX30" s="8">
        <f>IF(COUNT($CG30:CJ30)&gt;0,SMALL($CG30:CJ30,1),$CU30)</f>
        <v>0</v>
      </c>
      <c r="CY30" s="8">
        <f>IF(COUNT($CG30:CK30)&gt;0,SMALL($CG30:CK30,1),$CU30)</f>
        <v>0</v>
      </c>
      <c r="DA30" s="8">
        <f t="shared" si="12"/>
        <v>1.597287037037037E-2</v>
      </c>
      <c r="DB30" s="8">
        <f t="shared" si="13"/>
        <v>9.7228703703703713E-3</v>
      </c>
      <c r="DC30" s="1">
        <f t="shared" si="33"/>
        <v>28</v>
      </c>
      <c r="DD30" s="8">
        <f t="shared" si="14"/>
        <v>6.4814814814814812E-7</v>
      </c>
      <c r="DE30" s="1" t="str">
        <f t="shared" si="15"/>
        <v>Gavin Stanfield</v>
      </c>
      <c r="DG30" s="13">
        <f t="shared" si="16"/>
        <v>2.3473785280457307E-2</v>
      </c>
      <c r="DH30" s="13">
        <f>SMALL($DT30:DU30,1)/(60*60*24)</f>
        <v>2.3473785280457307E-2</v>
      </c>
      <c r="DI30" s="13">
        <f>SMALL($DT30:DV30,1)/(60*60*24)</f>
        <v>2.3473785280457307E-2</v>
      </c>
      <c r="DJ30" s="13">
        <f>SMALL($DT30:DW30,1)/(60*60*24)</f>
        <v>2.3473785280457307E-2</v>
      </c>
      <c r="DK30" s="13">
        <f>SMALL($DT30:DX30,1)/(60*60*24)</f>
        <v>2.3473785280457307E-2</v>
      </c>
      <c r="DL30" s="13">
        <f>SMALL($DT30:DY30,1)/(60*60*24)</f>
        <v>2.3473785280457307E-2</v>
      </c>
      <c r="DM30" s="34">
        <f t="shared" si="17"/>
        <v>1.8039864389552195E-2</v>
      </c>
      <c r="DN30" s="13">
        <f>SMALL($DZ30:EA30,1)/(60*60*24)</f>
        <v>1.8039864389552195E-2</v>
      </c>
      <c r="DO30" s="42">
        <f>SMALL($EB30:EB30,1)/(60*60*24)</f>
        <v>0.11572916666666666</v>
      </c>
      <c r="DP30" s="42">
        <f>SMALL($EB30:EC30,1)/(60*60*24)</f>
        <v>0.11572916666666666</v>
      </c>
      <c r="DQ30" s="42">
        <f>SMALL($EB30:ED30,1)/(60*60*24)</f>
        <v>0.11572916666666666</v>
      </c>
      <c r="DR30" s="42">
        <f>SMALL($EB30:EE30,1)/(60*60*24)</f>
        <v>0.11572916666666666</v>
      </c>
      <c r="DT30" s="6">
        <f t="shared" si="18"/>
        <v>2028.1350482315113</v>
      </c>
      <c r="DU30" s="1">
        <f t="shared" si="39"/>
        <v>9999</v>
      </c>
      <c r="DV30" s="1">
        <f t="shared" si="39"/>
        <v>9999</v>
      </c>
      <c r="DW30" s="1">
        <f t="shared" si="39"/>
        <v>9999</v>
      </c>
      <c r="DX30" s="1">
        <f t="shared" si="39"/>
        <v>9999</v>
      </c>
      <c r="DY30" s="1">
        <f t="shared" si="39"/>
        <v>9999</v>
      </c>
      <c r="DZ30" s="6">
        <f t="shared" si="20"/>
        <v>1558.6442832573098</v>
      </c>
      <c r="EA30" s="1">
        <f t="shared" si="21"/>
        <v>9999</v>
      </c>
      <c r="EB30" s="43">
        <f t="shared" si="22"/>
        <v>9999</v>
      </c>
      <c r="EC30" s="1">
        <f t="shared" si="40"/>
        <v>9999</v>
      </c>
      <c r="ED30" s="1">
        <f t="shared" si="40"/>
        <v>9999</v>
      </c>
      <c r="EE30" s="1">
        <f t="shared" si="40"/>
        <v>9999</v>
      </c>
    </row>
    <row r="31" spans="1:139" x14ac:dyDescent="0.25">
      <c r="A31" s="1" t="s">
        <v>171</v>
      </c>
      <c r="B31" s="35">
        <v>1.877314814814815E-2</v>
      </c>
      <c r="C31" s="11">
        <v>44986</v>
      </c>
      <c r="D31" s="45"/>
      <c r="E31" s="13">
        <v>2.3935185185185184E-2</v>
      </c>
      <c r="F31" s="11">
        <v>45017</v>
      </c>
      <c r="H31" s="35">
        <v>1.877314814814815E-2</v>
      </c>
      <c r="J31" s="8">
        <v>2.1597222222222223E-2</v>
      </c>
      <c r="K31" s="55">
        <f>(J31/4*3.1)/1.032</f>
        <v>1.6218844207579672E-2</v>
      </c>
      <c r="L31" s="1"/>
      <c r="M31" s="8">
        <f t="shared" si="24"/>
        <v>2.2685521640826871E-2</v>
      </c>
      <c r="N31" s="6">
        <f t="shared" si="25"/>
        <v>1960.0290697674413</v>
      </c>
      <c r="O31" s="8">
        <f t="shared" si="26"/>
        <v>1.6840277777777777E-2</v>
      </c>
      <c r="P31" s="107">
        <v>15.6</v>
      </c>
      <c r="Q31" s="108">
        <f t="shared" si="27"/>
        <v>1.545138888888889E-2</v>
      </c>
      <c r="R31" s="109">
        <f t="shared" si="28"/>
        <v>1335</v>
      </c>
      <c r="S31" s="129">
        <f t="shared" si="41"/>
        <v>2155.4344000000001</v>
      </c>
      <c r="T31" s="8">
        <f t="shared" si="42"/>
        <v>1.4583333333333334E-2</v>
      </c>
      <c r="U31" s="8">
        <f t="shared" si="29"/>
        <v>1.4583333333333334E-2</v>
      </c>
      <c r="V31" s="8">
        <f t="shared" si="30"/>
        <v>2.3935185185185191E-2</v>
      </c>
      <c r="W31" s="8">
        <f t="shared" si="0"/>
        <v>1.9835962692962963E-2</v>
      </c>
      <c r="X31" s="8">
        <f t="shared" si="1"/>
        <v>1.6840277777777777E-2</v>
      </c>
      <c r="Y31" s="8"/>
      <c r="Z31" s="8">
        <f>IF(A31&lt;&gt;"",IF(VLOOKUP(A31,Apr!A$4:F$211,6)&gt;0,VLOOKUP(A31,Apr!A$4:F$211,6),0),0)</f>
        <v>2.3935185185185191E-2</v>
      </c>
      <c r="AA31" s="8">
        <f>IF(A31&lt;&gt;"",IF(VLOOKUP(A31,May!A$3:F$209,6)&gt;0,VLOOKUP(A31,May!A$3:F$209,6),0),0)</f>
        <v>2.5428240740740744E-2</v>
      </c>
      <c r="AB31" s="8">
        <f>IF(A31&lt;&gt;"",IF(VLOOKUP(A31,Jun!A$3:F$209,6)&gt;0,VLOOKUP(A31,Jun!A$3:F$209,6),0),0)</f>
        <v>2.4074074074074074E-2</v>
      </c>
      <c r="AC31" s="8">
        <f>IF(A31&lt;&gt;"",IF(VLOOKUP(A31,Jul!A$3:F$206,6)&gt;0,VLOOKUP(A31,Jul!A$3:F$206,6),0),0)</f>
        <v>2.5509259259259259E-2</v>
      </c>
      <c r="AD31" s="8">
        <f>IF(A31&lt;&gt;"",IF(VLOOKUP(A31,Aug!A$3:F$206,6)&gt;0,VLOOKUP(A31,Aug!A$3:F$206,6),0),0)</f>
        <v>2.4338277507777777E-2</v>
      </c>
      <c r="AE31" s="8">
        <f>IF(A31&lt;&gt;"",IF(VLOOKUP(A31,Sep!A$3:F$206,6)&gt;0,VLOOKUP(A31,Sep!A$3:F$206,6),0),0)</f>
        <v>2.4974851581851851E-2</v>
      </c>
      <c r="AF31" s="6">
        <f t="shared" si="31"/>
        <v>1589.2809409248869</v>
      </c>
      <c r="AG31" s="8">
        <f t="shared" si="2"/>
        <v>9.3749999999999997E-3</v>
      </c>
      <c r="AH31" s="8">
        <f>IF(A31&lt;&gt;"",IF(VLOOKUP(A31,Oct!A$3:F$206,6)&gt;0,VLOOKUP(A31,Oct!A$3:F$206,6),0),0)</f>
        <v>0</v>
      </c>
      <c r="AI31" s="8">
        <f>IF(A31&lt;&gt;"",IF(VLOOKUP(A31,Nov!A$3:F$207,6)&gt;0,VLOOKUP(A31,Nov!A$3:F$207,6),0),0)</f>
        <v>1.9870684915185184E-2</v>
      </c>
      <c r="AJ31" s="8">
        <f>IF(A31&lt;&gt;"",IF(VLOOKUP(A31,Dec!A$3:F$207,6)&gt;0,VLOOKUP(A31,Dec!A$3:F$207,6),0),0)</f>
        <v>2.0403092322592589E-2</v>
      </c>
      <c r="AK31" s="8">
        <f>IF(A31&lt;&gt;"",IF(VLOOKUP(A31,Jan!A$3:F$207,6)&gt;0,VLOOKUP(A31,Jan!A$3:F$207,6),0),0)</f>
        <v>1.9835962692962963E-2</v>
      </c>
      <c r="AL31" s="8">
        <f>IF(A31&lt;&gt;"",IF(VLOOKUP(A31,Feb!A$3:F$207,6)&gt;0,VLOOKUP(A31,Feb!A$3:F$207,6),0),0)</f>
        <v>0</v>
      </c>
      <c r="AM31" s="8">
        <f>IF(A31&lt;&gt;"",IF(VLOOKUP(A31,Mar!A$3:F$207,6)&gt;0,VLOOKUP(A31,Mar!A$3:F$207,6),0),0)</f>
        <v>0</v>
      </c>
      <c r="AO31" s="8">
        <f>LARGE($BM31:BN31,1)</f>
        <v>1.545138888888889E-2</v>
      </c>
      <c r="AP31" s="8">
        <f>LARGE($BM31:BO31,1)</f>
        <v>1.545138888888889E-2</v>
      </c>
      <c r="AQ31" s="8">
        <f>LARGE($BM31:BP31,1)</f>
        <v>1.545138888888889E-2</v>
      </c>
      <c r="AR31" s="8">
        <f>LARGE($BM31:BQ31,1)</f>
        <v>1.545138888888889E-2</v>
      </c>
      <c r="AS31" s="8">
        <f>LARGE($BM31:BR31,1)</f>
        <v>1.545138888888889E-2</v>
      </c>
      <c r="AT31" s="8">
        <f>LARGE($BS31:BT31,1)</f>
        <v>9.3749999999999997E-3</v>
      </c>
      <c r="AU31" s="8">
        <f>LARGE($BS31:BU31,1)</f>
        <v>9.3749999999999997E-3</v>
      </c>
      <c r="AV31" s="8">
        <f>LARGE($BS31:BV31,1)</f>
        <v>9.3749999999999997E-3</v>
      </c>
      <c r="AW31" s="8">
        <f>LARGE($BS31:BW31,1)</f>
        <v>9.3749999999999997E-3</v>
      </c>
      <c r="AX31" s="8">
        <f>LARGE($BS31:BX31,1)</f>
        <v>9.3749999999999997E-3</v>
      </c>
      <c r="BA31" s="6">
        <f t="shared" si="3"/>
        <v>2068.0000000000009</v>
      </c>
      <c r="BB31" s="6">
        <f t="shared" si="3"/>
        <v>2197.0000000000005</v>
      </c>
      <c r="BC31" s="6">
        <f t="shared" si="3"/>
        <v>2080</v>
      </c>
      <c r="BD31" s="6">
        <f t="shared" si="3"/>
        <v>2204</v>
      </c>
      <c r="BE31" s="6">
        <f t="shared" si="3"/>
        <v>2102.827176672</v>
      </c>
      <c r="BF31" s="6">
        <f t="shared" si="3"/>
        <v>2157.827176672</v>
      </c>
      <c r="BG31" s="6">
        <f t="shared" si="4"/>
        <v>0</v>
      </c>
      <c r="BH31" s="6">
        <f t="shared" si="4"/>
        <v>1716.827176672</v>
      </c>
      <c r="BI31" s="6">
        <f t="shared" si="4"/>
        <v>1762.8271766719997</v>
      </c>
      <c r="BJ31" s="6">
        <f t="shared" si="4"/>
        <v>1713.827176672</v>
      </c>
      <c r="BK31" s="6">
        <f t="shared" si="4"/>
        <v>0</v>
      </c>
      <c r="BM31" s="8">
        <f t="shared" si="32"/>
        <v>1.4583333333333334E-2</v>
      </c>
      <c r="BN31" s="8">
        <f t="shared" si="5"/>
        <v>1.545138888888889E-2</v>
      </c>
      <c r="BO31" s="8">
        <f t="shared" si="5"/>
        <v>1.40625E-2</v>
      </c>
      <c r="BP31" s="8">
        <f t="shared" si="5"/>
        <v>1.545138888888889E-2</v>
      </c>
      <c r="BQ31" s="8">
        <f t="shared" si="5"/>
        <v>1.3888888888888888E-2</v>
      </c>
      <c r="BR31" s="8">
        <f t="shared" si="5"/>
        <v>1.5104166666666667E-2</v>
      </c>
      <c r="BS31" s="8">
        <f t="shared" si="6"/>
        <v>9.3749999999999997E-3</v>
      </c>
      <c r="BT31" s="8">
        <f t="shared" si="36"/>
        <v>0</v>
      </c>
      <c r="BU31" s="8">
        <f t="shared" si="36"/>
        <v>7.9861111111111105E-3</v>
      </c>
      <c r="BV31" s="8">
        <f t="shared" si="36"/>
        <v>7.4652777777777781E-3</v>
      </c>
      <c r="BW31" s="8">
        <f t="shared" si="36"/>
        <v>7.9861111111111105E-3</v>
      </c>
      <c r="BX31" s="8">
        <f t="shared" si="36"/>
        <v>0</v>
      </c>
      <c r="CA31" s="8">
        <f t="shared" si="37"/>
        <v>2.3935185185185191E-2</v>
      </c>
      <c r="CB31" s="8">
        <f t="shared" si="37"/>
        <v>2.5428240740740744E-2</v>
      </c>
      <c r="CC31" s="8">
        <f t="shared" si="37"/>
        <v>2.4074074074074074E-2</v>
      </c>
      <c r="CD31" s="8">
        <f t="shared" si="37"/>
        <v>2.5509259259259259E-2</v>
      </c>
      <c r="CE31" s="8">
        <f t="shared" si="37"/>
        <v>2.4338277507777777E-2</v>
      </c>
      <c r="CF31" s="8">
        <f t="shared" si="37"/>
        <v>2.4974851581851851E-2</v>
      </c>
      <c r="CG31" s="8" t="str">
        <f t="shared" si="38"/>
        <v/>
      </c>
      <c r="CH31" s="8">
        <f t="shared" si="38"/>
        <v>1.9870684915185184E-2</v>
      </c>
      <c r="CI31" s="8">
        <f t="shared" si="38"/>
        <v>2.0403092322592589E-2</v>
      </c>
      <c r="CJ31" s="8">
        <f t="shared" si="38"/>
        <v>1.9835962692962963E-2</v>
      </c>
      <c r="CK31" s="8" t="str">
        <f t="shared" si="38"/>
        <v/>
      </c>
      <c r="CL31" s="8" t="str">
        <f t="shared" si="38"/>
        <v/>
      </c>
      <c r="CN31" s="1"/>
      <c r="CO31" s="8">
        <f t="shared" si="10"/>
        <v>2.3935185185185191E-2</v>
      </c>
      <c r="CP31" s="8">
        <f>IF(COUNT($CA31:CB31)&gt;0,SMALL($CA31:CB31,1),$CN31)</f>
        <v>2.3935185185185191E-2</v>
      </c>
      <c r="CQ31" s="8">
        <f>IF(COUNT($CA31:CC31)&gt;0,SMALL($CA31:CC31,1),$CN31)</f>
        <v>2.3935185185185191E-2</v>
      </c>
      <c r="CR31" s="8">
        <f>IF(COUNT($CA31:CD31)&gt;0,SMALL($CA31:CD31,1),$CN31)</f>
        <v>2.3935185185185191E-2</v>
      </c>
      <c r="CS31" s="8">
        <f>IF(COUNT($CA31:CE31)&gt;0,SMALL($CA31:CE31,1),$CN31)</f>
        <v>2.3935185185185191E-2</v>
      </c>
      <c r="CT31" s="35">
        <v>1.877314814814815E-2</v>
      </c>
      <c r="CU31" s="8">
        <f t="shared" si="11"/>
        <v>1.877314814814815E-2</v>
      </c>
      <c r="CV31" s="8">
        <f>IF(COUNT($CG31:CH31)&gt;0,SMALL($CG31:CH31,1),$CU31)</f>
        <v>1.9870684915185184E-2</v>
      </c>
      <c r="CW31" s="8">
        <f>IF(COUNT($CG31:CI31)&gt;0,SMALL($CG31:CI31,1),$CU31)</f>
        <v>1.9870684915185184E-2</v>
      </c>
      <c r="CX31" s="8">
        <f>IF(COUNT($CG31:CJ31)&gt;0,SMALL($CG31:CJ31,1),$CU31)</f>
        <v>1.9835962692962963E-2</v>
      </c>
      <c r="CY31" s="8">
        <f>IF(COUNT($CG31:CK31)&gt;0,SMALL($CG31:CK31,1),$CU31)</f>
        <v>1.9835962692962963E-2</v>
      </c>
      <c r="DA31" s="8">
        <f t="shared" si="12"/>
        <v>1.5452060185185185E-2</v>
      </c>
      <c r="DB31" s="8">
        <f t="shared" si="13"/>
        <v>9.3756712962962951E-3</v>
      </c>
      <c r="DC31" s="1">
        <f>IF(A31&lt;&gt;"",DC30+1,0)</f>
        <v>29</v>
      </c>
      <c r="DD31" s="8">
        <f t="shared" si="14"/>
        <v>6.712962962962963E-7</v>
      </c>
      <c r="DE31" s="1" t="str">
        <f t="shared" si="15"/>
        <v>Gillian Anderson</v>
      </c>
      <c r="DG31" s="13">
        <f t="shared" si="16"/>
        <v>2.2685521640826871E-2</v>
      </c>
      <c r="DH31" s="13">
        <f>SMALL($DT31:DU31,1)/(60*60*24)</f>
        <v>2.2685521640826867E-2</v>
      </c>
      <c r="DI31" s="13">
        <f>SMALL($DT31:DV31,1)/(60*60*24)</f>
        <v>2.2685521640826867E-2</v>
      </c>
      <c r="DJ31" s="13">
        <f>SMALL($DT31:DW31,1)/(60*60*24)</f>
        <v>2.2685521640826867E-2</v>
      </c>
      <c r="DK31" s="13">
        <f>SMALL($DT31:DX31,1)/(60*60*24)</f>
        <v>2.2685521640826867E-2</v>
      </c>
      <c r="DL31" s="13">
        <f>SMALL($DT31:DY31,1)/(60*60*24)</f>
        <v>2.2685521640826867E-2</v>
      </c>
      <c r="DM31" s="34">
        <f t="shared" si="17"/>
        <v>1.8394455334778782E-2</v>
      </c>
      <c r="DN31" s="13">
        <f>SMALL($DZ31:EA31,1)/(60*60*24)</f>
        <v>1.8394455334778782E-2</v>
      </c>
      <c r="DO31" s="42">
        <f>SMALL($EB31:EB31,1)/(60*60*24)</f>
        <v>2.3815949793040456E-2</v>
      </c>
      <c r="DP31" s="42">
        <f>SMALL($EB31:EC31,1)/(60*60*24)</f>
        <v>2.0403092322592589E-2</v>
      </c>
      <c r="DQ31" s="42">
        <f>SMALL($EB31:ED31,1)/(60*60*24)</f>
        <v>1.9835962692962963E-2</v>
      </c>
      <c r="DR31" s="42">
        <f>SMALL($EB31:EE31,1)/(60*60*24)</f>
        <v>1.9835962692962963E-2</v>
      </c>
      <c r="DT31" s="6">
        <f t="shared" si="18"/>
        <v>1960.0290697674413</v>
      </c>
      <c r="DU31" s="1">
        <f t="shared" si="39"/>
        <v>2068.0000000000009</v>
      </c>
      <c r="DV31" s="1">
        <f t="shared" si="39"/>
        <v>2197.0000000000005</v>
      </c>
      <c r="DW31" s="1">
        <f t="shared" si="39"/>
        <v>2080</v>
      </c>
      <c r="DX31" s="1">
        <f t="shared" si="39"/>
        <v>2204</v>
      </c>
      <c r="DY31" s="1">
        <f t="shared" si="39"/>
        <v>2102.827176672</v>
      </c>
      <c r="DZ31" s="6">
        <f t="shared" si="20"/>
        <v>1589.2809409248869</v>
      </c>
      <c r="EA31" s="1">
        <f t="shared" si="21"/>
        <v>9999</v>
      </c>
      <c r="EB31" s="43">
        <f t="shared" si="22"/>
        <v>2057.6980621186954</v>
      </c>
      <c r="EC31" s="1">
        <f t="shared" si="40"/>
        <v>1762.8271766719997</v>
      </c>
      <c r="ED31" s="1">
        <f t="shared" si="40"/>
        <v>1713.827176672</v>
      </c>
      <c r="EE31" s="1">
        <f t="shared" si="40"/>
        <v>9999</v>
      </c>
    </row>
    <row r="32" spans="1:139" x14ac:dyDescent="0.25">
      <c r="A32" s="1" t="s">
        <v>192</v>
      </c>
      <c r="B32" s="54">
        <v>1.5381944444444443E-2</v>
      </c>
      <c r="C32" s="45">
        <v>43070</v>
      </c>
      <c r="D32" s="45"/>
      <c r="E32" s="13">
        <v>1.9756944444444445E-2</v>
      </c>
      <c r="F32" s="11">
        <v>44044</v>
      </c>
      <c r="K32" s="8">
        <v>1.2812499999999999E-2</v>
      </c>
      <c r="L32" s="8">
        <v>2.7442129629629632E-2</v>
      </c>
      <c r="M32" s="8">
        <f t="shared" si="24"/>
        <v>1.7921020900321539E-2</v>
      </c>
      <c r="N32" s="6">
        <f t="shared" si="25"/>
        <v>1548.3762057877809</v>
      </c>
      <c r="O32" s="8">
        <f t="shared" si="26"/>
        <v>2.1527777777777778E-2</v>
      </c>
      <c r="P32" s="107">
        <v>5.3</v>
      </c>
      <c r="Q32" s="108">
        <f t="shared" si="27"/>
        <v>2.0486111111111111E-2</v>
      </c>
      <c r="R32" s="109">
        <f t="shared" si="28"/>
        <v>1770</v>
      </c>
      <c r="S32" s="129">
        <f t="shared" si="41"/>
        <v>1639.1572000000001</v>
      </c>
      <c r="T32" s="8">
        <f t="shared" si="42"/>
        <v>2.0486111111111111E-2</v>
      </c>
      <c r="U32" s="8">
        <f t="shared" si="29"/>
        <v>2.0486111111111111E-2</v>
      </c>
      <c r="V32" s="8">
        <f t="shared" si="30"/>
        <v>1.9442444164444444E-2</v>
      </c>
      <c r="W32" s="8">
        <f t="shared" si="0"/>
        <v>1.5646147868148143E-2</v>
      </c>
      <c r="X32" s="8">
        <f t="shared" si="1"/>
        <v>2.1527777777777778E-2</v>
      </c>
      <c r="Y32" s="8"/>
      <c r="Z32" s="8">
        <f>IF(A32&lt;&gt;"",IF(VLOOKUP(A32,Apr!A$4:F$211,6)&gt;0,VLOOKUP(A32,Apr!A$4:F$211,6),0),0)</f>
        <v>0</v>
      </c>
      <c r="AA32" s="8">
        <f>IF(A32&lt;&gt;"",IF(VLOOKUP(A32,May!A$3:F$209,6)&gt;0,VLOOKUP(A32,May!A$3:F$209,6),0),0)</f>
        <v>0</v>
      </c>
      <c r="AB32" s="8">
        <f>IF(A32&lt;&gt;"",IF(VLOOKUP(A32,Jun!A$3:F$209,6)&gt;0,VLOOKUP(A32,Jun!A$3:F$209,6),0),0)</f>
        <v>0</v>
      </c>
      <c r="AC32" s="8">
        <f>IF(A32&lt;&gt;"",IF(VLOOKUP(A32,Jul!A$3:F$206,6)&gt;0,VLOOKUP(A32,Jul!A$3:F$206,6),0),0)</f>
        <v>2.0532407407407405E-2</v>
      </c>
      <c r="AD32" s="8">
        <f>IF(A32&lt;&gt;"",IF(VLOOKUP(A32,Aug!A$3:F$206,6)&gt;0,VLOOKUP(A32,Aug!A$3:F$206,6),0),0)</f>
        <v>1.972022194222222E-2</v>
      </c>
      <c r="AE32" s="8">
        <f>IF(A32&lt;&gt;"",IF(VLOOKUP(A32,Sep!A$3:F$206,6)&gt;0,VLOOKUP(A32,Sep!A$3:F$206,6),0),0)</f>
        <v>1.9442444164444444E-2</v>
      </c>
      <c r="AF32" s="6">
        <f t="shared" si="31"/>
        <v>1290.9658194194067</v>
      </c>
      <c r="AG32" s="8">
        <f t="shared" si="2"/>
        <v>1.2847222222222223E-2</v>
      </c>
      <c r="AH32" s="8">
        <f>IF(A32&lt;&gt;"",IF(VLOOKUP(A32,Oct!A$3:F$206,6)&gt;0,VLOOKUP(A32,Oct!A$3:F$206,6),0),0)</f>
        <v>1.5750314534814812E-2</v>
      </c>
      <c r="AI32" s="8">
        <f>IF(A32&lt;&gt;"",IF(VLOOKUP(A32,Nov!A$3:F$207,6)&gt;0,VLOOKUP(A32,Nov!A$3:F$207,6),0),0)</f>
        <v>1.5646147868148143E-2</v>
      </c>
      <c r="AJ32" s="8">
        <f>IF(A32&lt;&gt;"",IF(VLOOKUP(A32,Dec!A$3:F$207,6)&gt;0,VLOOKUP(A32,Dec!A$3:F$207,6),0),0)</f>
        <v>0</v>
      </c>
      <c r="AK32" s="8">
        <f>IF(A32&lt;&gt;"",IF(VLOOKUP(A32,Jan!A$3:F$207,6)&gt;0,VLOOKUP(A32,Jan!A$3:F$207,6),0),0)</f>
        <v>0</v>
      </c>
      <c r="AL32" s="8">
        <f>IF(A32&lt;&gt;"",IF(VLOOKUP(A32,Feb!A$3:F$207,6)&gt;0,VLOOKUP(A32,Feb!A$3:F$207,6),0),0)</f>
        <v>0</v>
      </c>
      <c r="AM32" s="8">
        <f>IF(A32&lt;&gt;"",IF(VLOOKUP(A32,Mar!A$3:F$207,6)&gt;0,VLOOKUP(A32,Mar!A$3:F$207,6),0),0)</f>
        <v>0</v>
      </c>
      <c r="AO32" s="8">
        <f>LARGE($BM32:BN32,1)</f>
        <v>2.0486111111111111E-2</v>
      </c>
      <c r="AP32" s="8">
        <f>LARGE($BM32:BO32,1)</f>
        <v>2.0486111111111111E-2</v>
      </c>
      <c r="AQ32" s="8">
        <f>LARGE($BM32:BP32,1)</f>
        <v>2.0486111111111111E-2</v>
      </c>
      <c r="AR32" s="8">
        <f>LARGE($BM32:BQ32,1)</f>
        <v>2.0486111111111111E-2</v>
      </c>
      <c r="AS32" s="8">
        <f>LARGE($BM32:BR32,1)</f>
        <v>2.0486111111111111E-2</v>
      </c>
      <c r="AT32" s="8">
        <f>LARGE($BS32:BT32,1)</f>
        <v>1.2847222222222223E-2</v>
      </c>
      <c r="AU32" s="8">
        <f>LARGE($BS32:BU32,1)</f>
        <v>1.2847222222222223E-2</v>
      </c>
      <c r="AV32" s="8">
        <f>LARGE($BS32:BV32,1)</f>
        <v>1.2847222222222223E-2</v>
      </c>
      <c r="AW32" s="8">
        <f>LARGE($BS32:BW32,1)</f>
        <v>1.2847222222222223E-2</v>
      </c>
      <c r="AX32" s="8">
        <f>LARGE($BS32:BX32,1)</f>
        <v>1.2847222222222223E-2</v>
      </c>
      <c r="BA32" s="6">
        <f t="shared" si="3"/>
        <v>0</v>
      </c>
      <c r="BB32" s="6">
        <f t="shared" si="3"/>
        <v>0</v>
      </c>
      <c r="BC32" s="6">
        <f t="shared" si="3"/>
        <v>0</v>
      </c>
      <c r="BD32" s="6">
        <f t="shared" si="3"/>
        <v>1773.9999999999998</v>
      </c>
      <c r="BE32" s="6">
        <f t="shared" si="3"/>
        <v>1703.8271758079998</v>
      </c>
      <c r="BF32" s="6">
        <f t="shared" si="3"/>
        <v>1679.8271758079998</v>
      </c>
      <c r="BG32" s="6">
        <f t="shared" si="4"/>
        <v>1360.8271758079995</v>
      </c>
      <c r="BH32" s="6">
        <f t="shared" si="4"/>
        <v>1351.8271758079995</v>
      </c>
      <c r="BI32" s="6">
        <f t="shared" si="4"/>
        <v>0</v>
      </c>
      <c r="BJ32" s="6">
        <f t="shared" si="4"/>
        <v>0</v>
      </c>
      <c r="BK32" s="6">
        <f t="shared" si="4"/>
        <v>0</v>
      </c>
      <c r="BM32" s="8">
        <f t="shared" si="32"/>
        <v>2.0486111111111111E-2</v>
      </c>
      <c r="BN32" s="8">
        <f t="shared" si="5"/>
        <v>0</v>
      </c>
      <c r="BO32" s="8">
        <f t="shared" si="5"/>
        <v>0</v>
      </c>
      <c r="BP32" s="8">
        <f t="shared" si="5"/>
        <v>0</v>
      </c>
      <c r="BQ32" s="8">
        <f t="shared" si="5"/>
        <v>1.892361111111111E-2</v>
      </c>
      <c r="BR32" s="8">
        <f t="shared" si="5"/>
        <v>1.9791666666666666E-2</v>
      </c>
      <c r="BS32" s="8">
        <f t="shared" si="6"/>
        <v>1.2847222222222223E-2</v>
      </c>
      <c r="BT32" s="8">
        <f t="shared" si="36"/>
        <v>1.2152777777777778E-2</v>
      </c>
      <c r="BU32" s="8">
        <f t="shared" si="36"/>
        <v>1.2152777777777778E-2</v>
      </c>
      <c r="BV32" s="8">
        <f t="shared" si="36"/>
        <v>0</v>
      </c>
      <c r="BW32" s="8">
        <f t="shared" si="36"/>
        <v>0</v>
      </c>
      <c r="BX32" s="8">
        <f t="shared" si="36"/>
        <v>0</v>
      </c>
      <c r="CA32" s="8" t="str">
        <f t="shared" si="37"/>
        <v/>
      </c>
      <c r="CB32" s="8" t="str">
        <f t="shared" si="37"/>
        <v/>
      </c>
      <c r="CC32" s="8" t="str">
        <f t="shared" si="37"/>
        <v/>
      </c>
      <c r="CD32" s="8">
        <f t="shared" si="37"/>
        <v>2.0532407407407405E-2</v>
      </c>
      <c r="CE32" s="8">
        <f t="shared" si="37"/>
        <v>1.972022194222222E-2</v>
      </c>
      <c r="CF32" s="8">
        <f t="shared" si="37"/>
        <v>1.9442444164444444E-2</v>
      </c>
      <c r="CG32" s="8">
        <f t="shared" si="38"/>
        <v>1.5750314534814812E-2</v>
      </c>
      <c r="CH32" s="8">
        <f t="shared" si="38"/>
        <v>1.5646147868148143E-2</v>
      </c>
      <c r="CI32" s="8" t="str">
        <f t="shared" si="38"/>
        <v/>
      </c>
      <c r="CJ32" s="8" t="str">
        <f t="shared" si="38"/>
        <v/>
      </c>
      <c r="CK32" s="8" t="str">
        <f t="shared" si="38"/>
        <v/>
      </c>
      <c r="CL32" s="8" t="str">
        <f t="shared" si="38"/>
        <v/>
      </c>
      <c r="CN32" s="13">
        <v>1.9756944444444445E-2</v>
      </c>
      <c r="CO32" s="8">
        <f t="shared" si="10"/>
        <v>1.9756944444444445E-2</v>
      </c>
      <c r="CP32" s="8">
        <f>IF(COUNT($CA32:CB32)&gt;0,SMALL($CA32:CB32,1),$CN32)</f>
        <v>1.9756944444444445E-2</v>
      </c>
      <c r="CQ32" s="8">
        <f>IF(COUNT($CA32:CC32)&gt;0,SMALL($CA32:CC32,1),$CN32)</f>
        <v>1.9756944444444445E-2</v>
      </c>
      <c r="CR32" s="8">
        <f>IF(COUNT($CA32:CD32)&gt;0,SMALL($CA32:CD32,1),$CN32)</f>
        <v>2.0532407407407405E-2</v>
      </c>
      <c r="CS32" s="8">
        <f>IF(COUNT($CA32:CE32)&gt;0,SMALL($CA32:CE32,1),$CN32)</f>
        <v>1.972022194222222E-2</v>
      </c>
      <c r="CT32" s="54">
        <v>1.5381944444444443E-2</v>
      </c>
      <c r="CU32" s="8">
        <f t="shared" si="11"/>
        <v>1.5750314534814812E-2</v>
      </c>
      <c r="CV32" s="8">
        <f>IF(COUNT($CG32:CH32)&gt;0,SMALL($CG32:CH32,1),$CU32)</f>
        <v>1.5646147868148143E-2</v>
      </c>
      <c r="CW32" s="8">
        <f>IF(COUNT($CG32:CI32)&gt;0,SMALL($CG32:CI32,1),$CU32)</f>
        <v>1.5646147868148143E-2</v>
      </c>
      <c r="CX32" s="8">
        <f>IF(COUNT($CG32:CJ32)&gt;0,SMALL($CG32:CJ32,1),$CU32)</f>
        <v>1.5646147868148143E-2</v>
      </c>
      <c r="CY32" s="8">
        <f>IF(COUNT($CG32:CK32)&gt;0,SMALL($CG32:CK32,1),$CU32)</f>
        <v>1.5646147868148143E-2</v>
      </c>
      <c r="DA32" s="8">
        <f t="shared" si="12"/>
        <v>2.0486805555555557E-2</v>
      </c>
      <c r="DB32" s="8">
        <f t="shared" si="13"/>
        <v>1.2847916666666667E-2</v>
      </c>
      <c r="DC32" s="1">
        <f t="shared" si="33"/>
        <v>30</v>
      </c>
      <c r="DD32" s="8">
        <f t="shared" si="14"/>
        <v>6.9444444444444448E-7</v>
      </c>
      <c r="DE32" s="1" t="str">
        <f t="shared" si="15"/>
        <v>Gillian Draper</v>
      </c>
      <c r="DG32" s="13">
        <f t="shared" si="16"/>
        <v>1.7921020900321539E-2</v>
      </c>
      <c r="DH32" s="13">
        <f>SMALL($DT32:DU32,1)/(60*60*24)</f>
        <v>1.7921020900321539E-2</v>
      </c>
      <c r="DI32" s="13">
        <f>SMALL($DT32:DV32,1)/(60*60*24)</f>
        <v>1.7921020900321539E-2</v>
      </c>
      <c r="DJ32" s="13">
        <f>SMALL($DT32:DW32,1)/(60*60*24)</f>
        <v>1.7921020900321539E-2</v>
      </c>
      <c r="DK32" s="13">
        <f>SMALL($DT32:DX32,1)/(60*60*24)</f>
        <v>1.7921020900321539E-2</v>
      </c>
      <c r="DL32" s="13">
        <f>SMALL($DT32:DY32,1)/(60*60*24)</f>
        <v>1.7921020900321539E-2</v>
      </c>
      <c r="DM32" s="34">
        <f t="shared" si="17"/>
        <v>1.4941734021057947E-2</v>
      </c>
      <c r="DN32" s="13">
        <f>SMALL($DZ32:EA32,1)/(60*60*24)</f>
        <v>1.4941734021057947E-2</v>
      </c>
      <c r="DO32" s="42">
        <f>SMALL($EB32:EB32,1)/(60*60*24)</f>
        <v>1.8752643588925352E-2</v>
      </c>
      <c r="DP32" s="42">
        <f>SMALL($EB32:EC32,1)/(60*60*24)</f>
        <v>1.8752643588925352E-2</v>
      </c>
      <c r="DQ32" s="42">
        <f>SMALL($EB32:ED32,1)/(60*60*24)</f>
        <v>1.8752643588925352E-2</v>
      </c>
      <c r="DR32" s="42">
        <f>SMALL($EB32:EE32,1)/(60*60*24)</f>
        <v>1.8752643588925352E-2</v>
      </c>
      <c r="DT32" s="6">
        <f t="shared" si="18"/>
        <v>1548.3762057877809</v>
      </c>
      <c r="DU32" s="1">
        <f t="shared" si="39"/>
        <v>9999</v>
      </c>
      <c r="DV32" s="1">
        <f t="shared" si="39"/>
        <v>9999</v>
      </c>
      <c r="DW32" s="1">
        <f t="shared" si="39"/>
        <v>9999</v>
      </c>
      <c r="DX32" s="1">
        <f t="shared" si="39"/>
        <v>1773.9999999999998</v>
      </c>
      <c r="DY32" s="1">
        <f t="shared" si="39"/>
        <v>1703.8271758079998</v>
      </c>
      <c r="DZ32" s="6">
        <f t="shared" si="20"/>
        <v>1290.9658194194067</v>
      </c>
      <c r="EA32" s="1">
        <f t="shared" si="21"/>
        <v>1360.8271758079995</v>
      </c>
      <c r="EB32" s="43">
        <f t="shared" si="22"/>
        <v>1620.2284060831505</v>
      </c>
      <c r="EC32" s="1">
        <f t="shared" si="40"/>
        <v>9999</v>
      </c>
      <c r="ED32" s="1">
        <f t="shared" si="40"/>
        <v>9999</v>
      </c>
      <c r="EE32" s="1">
        <f t="shared" si="40"/>
        <v>9999</v>
      </c>
    </row>
    <row r="33" spans="1:135" x14ac:dyDescent="0.25">
      <c r="A33" s="1" t="s">
        <v>193</v>
      </c>
      <c r="B33" s="1"/>
      <c r="C33" s="1"/>
      <c r="D33" s="45"/>
      <c r="E33" s="1"/>
      <c r="F33" s="1"/>
      <c r="K33" s="2">
        <v>1.699074074074074E-2</v>
      </c>
      <c r="L33" s="2"/>
      <c r="M33" s="8">
        <f t="shared" si="24"/>
        <v>2.3765183994283672E-2</v>
      </c>
      <c r="N33" s="6">
        <f t="shared" si="25"/>
        <v>2053.3118971061094</v>
      </c>
      <c r="O33" s="8">
        <f t="shared" si="26"/>
        <v>1.5625E-2</v>
      </c>
      <c r="P33" s="107">
        <v>15.1</v>
      </c>
      <c r="Q33" s="108">
        <f t="shared" si="27"/>
        <v>1.4756944444444444E-2</v>
      </c>
      <c r="R33" s="109">
        <f t="shared" si="28"/>
        <v>1275</v>
      </c>
      <c r="S33" s="129">
        <f t="shared" si="41"/>
        <v>2130.3724000000002</v>
      </c>
      <c r="T33" s="8">
        <f t="shared" si="42"/>
        <v>1.4756944444444444E-2</v>
      </c>
      <c r="U33" s="8">
        <f t="shared" si="29"/>
        <v>1.4756944444444444E-2</v>
      </c>
      <c r="V33" s="8">
        <f t="shared" si="30"/>
        <v>2.5437814524814813E-2</v>
      </c>
      <c r="W33" s="8">
        <f t="shared" si="0"/>
        <v>0</v>
      </c>
      <c r="X33" s="8">
        <f t="shared" si="1"/>
        <v>1.5625E-2</v>
      </c>
      <c r="Y33" s="8"/>
      <c r="Z33" s="8">
        <f>IF(A33&lt;&gt;"",IF(VLOOKUP(A33,Apr!A$4:F$211,6)&gt;0,VLOOKUP(A33,Apr!A$4:F$211,6),0),0)</f>
        <v>0</v>
      </c>
      <c r="AA33" s="8">
        <f>IF(A33&lt;&gt;"",IF(VLOOKUP(A33,May!A$3:F$209,6)&gt;0,VLOOKUP(A33,May!A$3:F$209,6),0),0)</f>
        <v>0</v>
      </c>
      <c r="AB33" s="8">
        <f>IF(A33&lt;&gt;"",IF(VLOOKUP(A33,Jun!A$3:F$209,6)&gt;0,VLOOKUP(A33,Jun!A$3:F$209,6),0),0)</f>
        <v>0</v>
      </c>
      <c r="AC33" s="8">
        <f>IF(A33&lt;&gt;"",IF(VLOOKUP(A33,Jul!A$3:F$206,6)&gt;0,VLOOKUP(A33,Jul!A$3:F$206,6),0),0)</f>
        <v>2.555555555555555E-2</v>
      </c>
      <c r="AD33" s="8">
        <f>IF(A33&lt;&gt;"",IF(VLOOKUP(A33,Aug!A$3:F$206,6)&gt;0,VLOOKUP(A33,Aug!A$3:F$206,6),0),0)</f>
        <v>2.5437814524814813E-2</v>
      </c>
      <c r="AE33" s="8">
        <f>IF(A33&lt;&gt;"",IF(VLOOKUP(A33,Sep!A$3:F$206,6)&gt;0,VLOOKUP(A33,Sep!A$3:F$206,6),0),0)</f>
        <v>0</v>
      </c>
      <c r="AF33" s="6">
        <f t="shared" si="31"/>
        <v>1689.0545650799254</v>
      </c>
      <c r="AG33" s="8">
        <f t="shared" si="2"/>
        <v>8.3333333333333332E-3</v>
      </c>
      <c r="AH33" s="8">
        <f>IF(A33&lt;&gt;"",IF(VLOOKUP(A33,Oct!A$3:F$206,6)&gt;0,VLOOKUP(A33,Oct!A$3:F$206,6),0),0)</f>
        <v>0</v>
      </c>
      <c r="AI33" s="8">
        <f>IF(A33&lt;&gt;"",IF(VLOOKUP(A33,Nov!A$3:F$207,6)&gt;0,VLOOKUP(A33,Nov!A$3:F$207,6),0),0)</f>
        <v>0</v>
      </c>
      <c r="AJ33" s="8">
        <f>IF(A33&lt;&gt;"",IF(VLOOKUP(A33,Dec!A$3:F$207,6)&gt;0,VLOOKUP(A33,Dec!A$3:F$207,6),0),0)</f>
        <v>0</v>
      </c>
      <c r="AK33" s="8">
        <f>IF(A33&lt;&gt;"",IF(VLOOKUP(A33,Jan!A$3:F$207,6)&gt;0,VLOOKUP(A33,Jan!A$3:F$207,6),0),0)</f>
        <v>0</v>
      </c>
      <c r="AL33" s="8">
        <f>IF(A33&lt;&gt;"",IF(VLOOKUP(A33,Feb!A$3:F$207,6)&gt;0,VLOOKUP(A33,Feb!A$3:F$207,6),0),0)</f>
        <v>0</v>
      </c>
      <c r="AM33" s="8">
        <f>IF(A33&lt;&gt;"",IF(VLOOKUP(A33,Mar!A$3:F$207,6)&gt;0,VLOOKUP(A33,Mar!A$3:F$207,6),0),0)</f>
        <v>0</v>
      </c>
      <c r="AO33" s="8">
        <f>LARGE($BM33:BN33,1)</f>
        <v>1.4756944444444444E-2</v>
      </c>
      <c r="AP33" s="8">
        <f>LARGE($BM33:BO33,1)</f>
        <v>1.4756944444444444E-2</v>
      </c>
      <c r="AQ33" s="8">
        <f>LARGE($BM33:BP33,1)</f>
        <v>1.4756944444444444E-2</v>
      </c>
      <c r="AR33" s="8">
        <f>LARGE($BM33:BQ33,1)</f>
        <v>1.4756944444444444E-2</v>
      </c>
      <c r="AS33" s="8">
        <f>LARGE($BM33:BR33,1)</f>
        <v>1.4756944444444444E-2</v>
      </c>
      <c r="AT33" s="8">
        <f>LARGE($BS33:BT33,1)</f>
        <v>8.3333333333333332E-3</v>
      </c>
      <c r="AU33" s="8">
        <f>LARGE($BS33:BU33,1)</f>
        <v>8.3333333333333332E-3</v>
      </c>
      <c r="AV33" s="8">
        <f>LARGE($BS33:BV33,1)</f>
        <v>8.3333333333333332E-3</v>
      </c>
      <c r="AW33" s="8">
        <f>LARGE($BS33:BW33,1)</f>
        <v>8.3333333333333332E-3</v>
      </c>
      <c r="AX33" s="8">
        <f>LARGE($BS33:BX33,1)</f>
        <v>8.3333333333333332E-3</v>
      </c>
      <c r="BA33" s="6">
        <f t="shared" si="3"/>
        <v>0</v>
      </c>
      <c r="BB33" s="6">
        <f t="shared" si="3"/>
        <v>0</v>
      </c>
      <c r="BC33" s="6">
        <f t="shared" si="3"/>
        <v>0</v>
      </c>
      <c r="BD33" s="6">
        <f t="shared" si="3"/>
        <v>2207.9999999999995</v>
      </c>
      <c r="BE33" s="6">
        <f t="shared" si="3"/>
        <v>2197.827174944</v>
      </c>
      <c r="BF33" s="6">
        <f t="shared" si="3"/>
        <v>0</v>
      </c>
      <c r="BG33" s="6">
        <f t="shared" si="4"/>
        <v>0</v>
      </c>
      <c r="BH33" s="6">
        <f t="shared" si="4"/>
        <v>0</v>
      </c>
      <c r="BI33" s="6">
        <f t="shared" si="4"/>
        <v>0</v>
      </c>
      <c r="BJ33" s="6">
        <f t="shared" si="4"/>
        <v>0</v>
      </c>
      <c r="BK33" s="6">
        <f t="shared" si="4"/>
        <v>0</v>
      </c>
      <c r="BM33" s="8">
        <f t="shared" si="32"/>
        <v>1.4756944444444444E-2</v>
      </c>
      <c r="BN33" s="8">
        <f t="shared" si="5"/>
        <v>0</v>
      </c>
      <c r="BO33" s="8">
        <f t="shared" si="5"/>
        <v>0</v>
      </c>
      <c r="BP33" s="8">
        <f t="shared" si="5"/>
        <v>0</v>
      </c>
      <c r="BQ33" s="8">
        <f t="shared" si="5"/>
        <v>1.3888888888888888E-2</v>
      </c>
      <c r="BR33" s="8">
        <f t="shared" si="5"/>
        <v>1.40625E-2</v>
      </c>
      <c r="BS33" s="8">
        <f t="shared" si="6"/>
        <v>8.3333333333333332E-3</v>
      </c>
      <c r="BT33" s="8">
        <f t="shared" si="36"/>
        <v>0</v>
      </c>
      <c r="BU33" s="8">
        <f t="shared" si="36"/>
        <v>0</v>
      </c>
      <c r="BV33" s="8">
        <f t="shared" si="36"/>
        <v>0</v>
      </c>
      <c r="BW33" s="8">
        <f t="shared" si="36"/>
        <v>0</v>
      </c>
      <c r="BX33" s="8">
        <f t="shared" si="36"/>
        <v>0</v>
      </c>
      <c r="CA33" s="8" t="str">
        <f t="shared" si="37"/>
        <v/>
      </c>
      <c r="CB33" s="8" t="str">
        <f t="shared" si="37"/>
        <v/>
      </c>
      <c r="CC33" s="8" t="str">
        <f t="shared" si="37"/>
        <v/>
      </c>
      <c r="CD33" s="8">
        <f t="shared" si="37"/>
        <v>2.555555555555555E-2</v>
      </c>
      <c r="CE33" s="8">
        <f t="shared" si="37"/>
        <v>2.5437814524814813E-2</v>
      </c>
      <c r="CF33" s="8" t="str">
        <f t="shared" si="37"/>
        <v/>
      </c>
      <c r="CG33" s="8" t="str">
        <f t="shared" si="38"/>
        <v/>
      </c>
      <c r="CH33" s="8" t="str">
        <f t="shared" si="38"/>
        <v/>
      </c>
      <c r="CI33" s="8" t="str">
        <f t="shared" si="38"/>
        <v/>
      </c>
      <c r="CJ33" s="8" t="str">
        <f t="shared" si="38"/>
        <v/>
      </c>
      <c r="CK33" s="8" t="str">
        <f t="shared" si="38"/>
        <v/>
      </c>
      <c r="CL33" s="8" t="str">
        <f t="shared" si="38"/>
        <v/>
      </c>
      <c r="CN33" s="1"/>
      <c r="CO33" s="8">
        <f t="shared" si="10"/>
        <v>0</v>
      </c>
      <c r="CP33" s="8">
        <f>IF(COUNT($CA33:CB33)&gt;0,SMALL($CA33:CB33,1),$CN33)</f>
        <v>0</v>
      </c>
      <c r="CQ33" s="8">
        <f>IF(COUNT($CA33:CC33)&gt;0,SMALL($CA33:CC33,1),$CN33)</f>
        <v>0</v>
      </c>
      <c r="CR33" s="8">
        <f>IF(COUNT($CA33:CD33)&gt;0,SMALL($CA33:CD33,1),$CN33)</f>
        <v>2.555555555555555E-2</v>
      </c>
      <c r="CS33" s="8">
        <f>IF(COUNT($CA33:CE33)&gt;0,SMALL($CA33:CE33,1),$CN33)</f>
        <v>2.5437814524814813E-2</v>
      </c>
      <c r="CT33" s="1"/>
      <c r="CU33" s="8">
        <f t="shared" si="11"/>
        <v>0</v>
      </c>
      <c r="CV33" s="8">
        <f>IF(COUNT($CG33:CH33)&gt;0,SMALL($CG33:CH33,1),$CU33)</f>
        <v>0</v>
      </c>
      <c r="CW33" s="8">
        <f>IF(COUNT($CG33:CI33)&gt;0,SMALL($CG33:CI33,1),$CU33)</f>
        <v>0</v>
      </c>
      <c r="CX33" s="8">
        <f>IF(COUNT($CG33:CJ33)&gt;0,SMALL($CG33:CJ33,1),$CU33)</f>
        <v>0</v>
      </c>
      <c r="CY33" s="8">
        <f>IF(COUNT($CG33:CK33)&gt;0,SMALL($CG33:CK33,1),$CU33)</f>
        <v>0</v>
      </c>
      <c r="DA33" s="8">
        <f t="shared" si="12"/>
        <v>1.4757662037037036E-2</v>
      </c>
      <c r="DB33" s="8">
        <f t="shared" si="13"/>
        <v>8.3340509259259253E-3</v>
      </c>
      <c r="DC33" s="1">
        <f t="shared" si="33"/>
        <v>31</v>
      </c>
      <c r="DD33" s="8">
        <f t="shared" si="14"/>
        <v>7.1759259259259255E-7</v>
      </c>
      <c r="DE33" s="1" t="str">
        <f t="shared" si="15"/>
        <v>Graham Cunliffe</v>
      </c>
      <c r="DG33" s="13">
        <f t="shared" si="16"/>
        <v>2.3765183994283672E-2</v>
      </c>
      <c r="DH33" s="13">
        <f>SMALL($DT33:DU33,1)/(60*60*24)</f>
        <v>2.3765183994283675E-2</v>
      </c>
      <c r="DI33" s="13">
        <f>SMALL($DT33:DV33,1)/(60*60*24)</f>
        <v>2.3765183994283675E-2</v>
      </c>
      <c r="DJ33" s="13">
        <f>SMALL($DT33:DW33,1)/(60*60*24)</f>
        <v>2.3765183994283675E-2</v>
      </c>
      <c r="DK33" s="13">
        <f>SMALL($DT33:DX33,1)/(60*60*24)</f>
        <v>2.3765183994283675E-2</v>
      </c>
      <c r="DL33" s="13">
        <f>SMALL($DT33:DY33,1)/(60*60*24)</f>
        <v>2.3765183994283675E-2</v>
      </c>
      <c r="DM33" s="34">
        <f t="shared" si="17"/>
        <v>1.9549242651388025E-2</v>
      </c>
      <c r="DN33" s="13">
        <f>SMALL($DZ33:EA33,1)/(60*60*24)</f>
        <v>1.9549242651388025E-2</v>
      </c>
      <c r="DO33" s="42">
        <f>SMALL($EB33:EB33,1)/(60*60*24)</f>
        <v>0.11572916666666666</v>
      </c>
      <c r="DP33" s="42">
        <f>SMALL($EB33:EC33,1)/(60*60*24)</f>
        <v>0.11572916666666666</v>
      </c>
      <c r="DQ33" s="42">
        <f>SMALL($EB33:ED33,1)/(60*60*24)</f>
        <v>0.11572916666666666</v>
      </c>
      <c r="DR33" s="42">
        <f>SMALL($EB33:EE33,1)/(60*60*24)</f>
        <v>0.11572916666666666</v>
      </c>
      <c r="DT33" s="6">
        <f t="shared" si="18"/>
        <v>2053.3118971061094</v>
      </c>
      <c r="DU33" s="1">
        <f t="shared" si="39"/>
        <v>9999</v>
      </c>
      <c r="DV33" s="1">
        <f t="shared" si="39"/>
        <v>9999</v>
      </c>
      <c r="DW33" s="1">
        <f t="shared" si="39"/>
        <v>9999</v>
      </c>
      <c r="DX33" s="1">
        <f t="shared" si="39"/>
        <v>2207.9999999999995</v>
      </c>
      <c r="DY33" s="1">
        <f t="shared" si="39"/>
        <v>2197.827174944</v>
      </c>
      <c r="DZ33" s="6">
        <f t="shared" si="20"/>
        <v>1689.0545650799254</v>
      </c>
      <c r="EA33" s="1">
        <f t="shared" si="21"/>
        <v>9999</v>
      </c>
      <c r="EB33" s="43">
        <f t="shared" si="22"/>
        <v>9999</v>
      </c>
      <c r="EC33" s="1">
        <f t="shared" si="40"/>
        <v>9999</v>
      </c>
      <c r="ED33" s="1">
        <f t="shared" si="40"/>
        <v>9999</v>
      </c>
      <c r="EE33" s="1">
        <f t="shared" si="40"/>
        <v>9999</v>
      </c>
    </row>
    <row r="34" spans="1:135" x14ac:dyDescent="0.25">
      <c r="A34" s="1" t="s">
        <v>223</v>
      </c>
      <c r="B34" s="54">
        <v>1.4421296296296295E-2</v>
      </c>
      <c r="C34" s="45">
        <v>40817</v>
      </c>
      <c r="D34" s="45"/>
      <c r="E34" s="13">
        <v>1.7766203703703704E-2</v>
      </c>
      <c r="F34" s="11">
        <v>37712</v>
      </c>
      <c r="I34" s="35">
        <v>2.0752314814814814E-2</v>
      </c>
      <c r="K34" s="55"/>
      <c r="L34" s="8">
        <v>3.2731481481481479E-2</v>
      </c>
      <c r="M34" s="8">
        <f t="shared" si="24"/>
        <v>2.2216908281910339E-2</v>
      </c>
      <c r="N34" s="6">
        <f t="shared" si="25"/>
        <v>1919.5408755570529</v>
      </c>
      <c r="O34" s="8">
        <f t="shared" si="26"/>
        <v>1.7187500000000001E-2</v>
      </c>
      <c r="P34" s="107">
        <v>12.1</v>
      </c>
      <c r="Q34" s="108">
        <f t="shared" si="27"/>
        <v>1.6493055555555556E-2</v>
      </c>
      <c r="R34" s="109">
        <f t="shared" si="28"/>
        <v>1425</v>
      </c>
      <c r="S34" s="129">
        <f t="shared" si="41"/>
        <v>1980.0003999999999</v>
      </c>
      <c r="T34" s="8">
        <f t="shared" si="42"/>
        <v>1.6493055555555556E-2</v>
      </c>
      <c r="U34" s="8">
        <f t="shared" si="29"/>
        <v>1.6493055555555556E-2</v>
      </c>
      <c r="V34" s="8">
        <f t="shared" si="30"/>
        <v>2.3794295996296302E-2</v>
      </c>
      <c r="W34" s="8">
        <f t="shared" si="0"/>
        <v>1.9060499700000001E-2</v>
      </c>
      <c r="X34" s="8">
        <f t="shared" si="1"/>
        <v>1.7187500000000001E-2</v>
      </c>
      <c r="Y34" s="8"/>
      <c r="Z34" s="8">
        <f>IF(A34&lt;&gt;"",IF(VLOOKUP(A34,Apr!A$4:F$211,6)&gt;0,VLOOKUP(A34,Apr!A$4:F$211,6),0),0)</f>
        <v>0</v>
      </c>
      <c r="AA34" s="8">
        <f>IF(A34&lt;&gt;"",IF(VLOOKUP(A34,May!A$3:F$209,6)&gt;0,VLOOKUP(A34,May!A$3:F$209,6),0),0)</f>
        <v>2.4120370370370372E-2</v>
      </c>
      <c r="AB34" s="8">
        <f>IF(A34&lt;&gt;"",IF(VLOOKUP(A34,Jun!A$3:F$209,6)&gt;0,VLOOKUP(A34,Jun!A$3:F$209,6),0),0)</f>
        <v>0</v>
      </c>
      <c r="AC34" s="8">
        <f>IF(A34&lt;&gt;"",IF(VLOOKUP(A34,Jul!A$3:F$206,6)&gt;0,VLOOKUP(A34,Jul!A$3:F$206,6),0),0)</f>
        <v>2.5520833333333329E-2</v>
      </c>
      <c r="AD34" s="8">
        <f>IF(A34&lt;&gt;"",IF(VLOOKUP(A34,Aug!A$3:F$206,6)&gt;0,VLOOKUP(A34,Aug!A$3:F$206,6),0),0)</f>
        <v>0</v>
      </c>
      <c r="AE34" s="8">
        <f>IF(A34&lt;&gt;"",IF(VLOOKUP(A34,Sep!A$3:F$206,6)&gt;0,VLOOKUP(A34,Sep!A$3:F$206,6),0),0)</f>
        <v>2.3794295996296302E-2</v>
      </c>
      <c r="AF34" s="6">
        <f>IF(V34&gt;0,V34/4.35*3.45/1.032*60*60*24,N34/4.35*3.45/1.032)</f>
        <v>1579.925989168672</v>
      </c>
      <c r="AG34" s="8">
        <f t="shared" si="2"/>
        <v>9.5486111111111101E-3</v>
      </c>
      <c r="AH34" s="8">
        <f>IF(A34&lt;&gt;"",IF(VLOOKUP(A34,Oct!A$3:F$206,6)&gt;0,VLOOKUP(A34,Oct!A$3:F$206,6),0),0)</f>
        <v>0</v>
      </c>
      <c r="AI34" s="8">
        <f>IF(A34&lt;&gt;"",IF(VLOOKUP(A34,Nov!A$3:F$207,6)&gt;0,VLOOKUP(A34,Nov!A$3:F$207,6),0),0)</f>
        <v>0</v>
      </c>
      <c r="AJ34" s="8">
        <f>IF(A34&lt;&gt;"",IF(VLOOKUP(A34,Dec!A$3:F$207,6)&gt;0,VLOOKUP(A34,Dec!A$3:F$207,6),0),0)</f>
        <v>0</v>
      </c>
      <c r="AK34" s="8">
        <f>IF(A34&lt;&gt;"",IF(VLOOKUP(A34,Jan!A$3:F$207,6)&gt;0,VLOOKUP(A34,Jan!A$3:F$207,6),0),0)</f>
        <v>1.9060499700000001E-2</v>
      </c>
      <c r="AL34" s="8">
        <f>IF(A34&lt;&gt;"",IF(VLOOKUP(A34,Feb!A$3:F$207,6)&gt;0,VLOOKUP(A34,Feb!A$3:F$207,6),0),0)</f>
        <v>0</v>
      </c>
      <c r="AM34" s="8">
        <f>IF(A34&lt;&gt;"",IF(VLOOKUP(A34,Mar!A$3:F$207,6)&gt;0,VLOOKUP(A34,Mar!A$3:F$207,6),0),0)</f>
        <v>0</v>
      </c>
      <c r="AO34" s="8">
        <f>LARGE($BM34:BN34,1)</f>
        <v>1.6493055555555556E-2</v>
      </c>
      <c r="AP34" s="8">
        <f>LARGE($BM34:BO34,1)</f>
        <v>1.6493055555555556E-2</v>
      </c>
      <c r="AQ34" s="8">
        <f>LARGE($BM34:BP34,1)</f>
        <v>1.6493055555555556E-2</v>
      </c>
      <c r="AR34" s="8">
        <f>LARGE($BM34:BQ34,1)</f>
        <v>1.6493055555555556E-2</v>
      </c>
      <c r="AS34" s="8">
        <f>LARGE($BM34:BR34,1)</f>
        <v>1.6493055555555556E-2</v>
      </c>
      <c r="AT34" s="8">
        <f>LARGE($BS34:BT34,1)</f>
        <v>9.5486111111111101E-3</v>
      </c>
      <c r="AU34" s="8">
        <f>LARGE($BS34:BU34,1)</f>
        <v>9.5486111111111101E-3</v>
      </c>
      <c r="AV34" s="8">
        <f>LARGE($BS34:BV34,1)</f>
        <v>9.5486111111111101E-3</v>
      </c>
      <c r="AW34" s="8">
        <f>LARGE($BS34:BW34,1)</f>
        <v>9.5486111111111101E-3</v>
      </c>
      <c r="AX34" s="8">
        <f>LARGE($BS34:BX34,1)</f>
        <v>9.5486111111111101E-3</v>
      </c>
      <c r="BA34" s="6">
        <f t="shared" si="3"/>
        <v>0</v>
      </c>
      <c r="BB34" s="6">
        <f t="shared" si="3"/>
        <v>2084</v>
      </c>
      <c r="BC34" s="6">
        <f t="shared" si="3"/>
        <v>0</v>
      </c>
      <c r="BD34" s="6">
        <f t="shared" si="3"/>
        <v>2204.9999999999995</v>
      </c>
      <c r="BE34" s="6">
        <f t="shared" si="3"/>
        <v>0</v>
      </c>
      <c r="BF34" s="6">
        <f t="shared" si="3"/>
        <v>2055.827174080001</v>
      </c>
      <c r="BG34" s="6">
        <f t="shared" si="4"/>
        <v>0</v>
      </c>
      <c r="BH34" s="6">
        <f t="shared" si="4"/>
        <v>0</v>
      </c>
      <c r="BI34" s="6">
        <f t="shared" si="4"/>
        <v>0</v>
      </c>
      <c r="BJ34" s="6">
        <f t="shared" si="4"/>
        <v>1646.8271740800001</v>
      </c>
      <c r="BK34" s="6">
        <f t="shared" si="4"/>
        <v>0</v>
      </c>
      <c r="BM34" s="8">
        <f t="shared" si="32"/>
        <v>1.6493055555555556E-2</v>
      </c>
      <c r="BN34" s="8">
        <f t="shared" si="5"/>
        <v>0</v>
      </c>
      <c r="BO34" s="8">
        <f t="shared" si="5"/>
        <v>1.5277777777777777E-2</v>
      </c>
      <c r="BP34" s="8">
        <f t="shared" si="5"/>
        <v>0</v>
      </c>
      <c r="BQ34" s="8">
        <f t="shared" si="5"/>
        <v>1.3888888888888888E-2</v>
      </c>
      <c r="BR34" s="8">
        <f t="shared" si="5"/>
        <v>0</v>
      </c>
      <c r="BS34" s="8">
        <f t="shared" si="6"/>
        <v>9.5486111111111101E-3</v>
      </c>
      <c r="BT34" s="8">
        <f t="shared" si="36"/>
        <v>0</v>
      </c>
      <c r="BU34" s="8">
        <f t="shared" si="36"/>
        <v>0</v>
      </c>
      <c r="BV34" s="8">
        <f t="shared" si="36"/>
        <v>0</v>
      </c>
      <c r="BW34" s="8">
        <f t="shared" si="36"/>
        <v>8.8541666666666664E-3</v>
      </c>
      <c r="BX34" s="8">
        <f t="shared" si="36"/>
        <v>0</v>
      </c>
      <c r="CA34" s="8" t="str">
        <f t="shared" si="37"/>
        <v/>
      </c>
      <c r="CB34" s="8">
        <f t="shared" si="37"/>
        <v>2.4120370370370372E-2</v>
      </c>
      <c r="CC34" s="8" t="str">
        <f t="shared" si="37"/>
        <v/>
      </c>
      <c r="CD34" s="8">
        <f t="shared" si="37"/>
        <v>2.5520833333333329E-2</v>
      </c>
      <c r="CE34" s="8" t="str">
        <f t="shared" si="37"/>
        <v/>
      </c>
      <c r="CF34" s="8">
        <f t="shared" si="37"/>
        <v>2.3794295996296302E-2</v>
      </c>
      <c r="CG34" s="8" t="str">
        <f t="shared" si="38"/>
        <v/>
      </c>
      <c r="CH34" s="8" t="str">
        <f t="shared" si="38"/>
        <v/>
      </c>
      <c r="CI34" s="8" t="str">
        <f t="shared" si="38"/>
        <v/>
      </c>
      <c r="CJ34" s="8">
        <f t="shared" si="38"/>
        <v>1.9060499700000001E-2</v>
      </c>
      <c r="CK34" s="8" t="str">
        <f t="shared" si="38"/>
        <v/>
      </c>
      <c r="CL34" s="8" t="str">
        <f t="shared" si="38"/>
        <v/>
      </c>
      <c r="CN34" s="13"/>
      <c r="CO34" s="8">
        <f t="shared" si="10"/>
        <v>0</v>
      </c>
      <c r="CP34" s="8">
        <f>IF(COUNT($CA34:CB34)&gt;0,SMALL($CA34:CB34,1),$CN34)</f>
        <v>2.4120370370370372E-2</v>
      </c>
      <c r="CQ34" s="8">
        <f>IF(COUNT($CA34:CC34)&gt;0,SMALL($CA34:CC34,1),$CN34)</f>
        <v>2.4120370370370372E-2</v>
      </c>
      <c r="CR34" s="8">
        <f>IF(COUNT($CA34:CD34)&gt;0,SMALL($CA34:CD34,1),$CN34)</f>
        <v>2.4120370370370372E-2</v>
      </c>
      <c r="CS34" s="8">
        <f>IF(COUNT($CA34:CE34)&gt;0,SMALL($CA34:CE34,1),$CN34)</f>
        <v>2.4120370370370372E-2</v>
      </c>
      <c r="CT34" s="54">
        <v>0</v>
      </c>
      <c r="CU34" s="8">
        <f t="shared" si="11"/>
        <v>0</v>
      </c>
      <c r="CV34" s="8">
        <f>IF(COUNT($CG34:CH34)&gt;0,SMALL($CG34:CH34,1),$CU34)</f>
        <v>0</v>
      </c>
      <c r="CW34" s="8">
        <f>IF(COUNT($CG34:CI34)&gt;0,SMALL($CG34:CI34,1),$CU34)</f>
        <v>0</v>
      </c>
      <c r="CX34" s="8">
        <f>IF(COUNT($CG34:CJ34)&gt;0,SMALL($CG34:CJ34,1),$CU34)</f>
        <v>1.9060499700000001E-2</v>
      </c>
      <c r="CY34" s="8">
        <f>IF(COUNT($CG34:CK34)&gt;0,SMALL($CG34:CK34,1),$CU34)</f>
        <v>1.9060499700000001E-2</v>
      </c>
      <c r="DA34" s="8">
        <f t="shared" si="12"/>
        <v>1.649377314814815E-2</v>
      </c>
      <c r="DB34" s="8">
        <f t="shared" si="13"/>
        <v>9.5493287037037022E-3</v>
      </c>
      <c r="DC34" s="1">
        <f>IF(A34&lt;&gt;"",DC32+1,0)</f>
        <v>31</v>
      </c>
      <c r="DD34" s="8">
        <f t="shared" si="14"/>
        <v>7.1759259259259255E-7</v>
      </c>
      <c r="DE34" s="1" t="str">
        <f t="shared" si="15"/>
        <v>Graham Webster</v>
      </c>
      <c r="DG34" s="13">
        <f t="shared" si="16"/>
        <v>2.2216908281910339E-2</v>
      </c>
      <c r="DH34" s="13">
        <f>SMALL($DT34:DU34,1)/(60*60*24)</f>
        <v>2.2216908281910336E-2</v>
      </c>
      <c r="DI34" s="13">
        <f>SMALL($DT34:DV34,1)/(60*60*24)</f>
        <v>2.2216908281910336E-2</v>
      </c>
      <c r="DJ34" s="13">
        <f>SMALL($DT34:DW34,1)/(60*60*24)</f>
        <v>2.2216908281910336E-2</v>
      </c>
      <c r="DK34" s="13">
        <f>SMALL($DT34:DX34,1)/(60*60*24)</f>
        <v>2.2216908281910336E-2</v>
      </c>
      <c r="DL34" s="13">
        <f>SMALL($DT34:DY34,1)/(60*60*24)</f>
        <v>2.2216908281910336E-2</v>
      </c>
      <c r="DM34" s="34">
        <f t="shared" si="17"/>
        <v>1.8286180430192964E-2</v>
      </c>
      <c r="DN34" s="13">
        <f>SMALL($DZ34:EA34,1)/(60*60*24)</f>
        <v>1.8286180430192964E-2</v>
      </c>
      <c r="DO34" s="42">
        <f>SMALL($EB34:EB34,1)/(60*60*24)</f>
        <v>0.11572916666666666</v>
      </c>
      <c r="DP34" s="42">
        <f>SMALL($EB34:EC34,1)/(60*60*24)</f>
        <v>0.11572916666666666</v>
      </c>
      <c r="DQ34" s="42">
        <f>SMALL($EB34:ED34,1)/(60*60*24)</f>
        <v>1.9060499700000001E-2</v>
      </c>
      <c r="DR34" s="42">
        <f>SMALL($EB34:EE34,1)/(60*60*24)</f>
        <v>1.9060499700000001E-2</v>
      </c>
      <c r="DT34" s="6">
        <f t="shared" si="18"/>
        <v>1919.5408755570529</v>
      </c>
      <c r="DU34" s="1">
        <f t="shared" si="39"/>
        <v>9999</v>
      </c>
      <c r="DV34" s="1">
        <f t="shared" si="39"/>
        <v>2084</v>
      </c>
      <c r="DW34" s="1">
        <f t="shared" si="39"/>
        <v>9999</v>
      </c>
      <c r="DX34" s="1">
        <f t="shared" si="39"/>
        <v>2204.9999999999995</v>
      </c>
      <c r="DY34" s="1">
        <f t="shared" si="39"/>
        <v>9999</v>
      </c>
      <c r="DZ34" s="6">
        <f t="shared" si="20"/>
        <v>1579.925989168672</v>
      </c>
      <c r="EA34" s="1">
        <f t="shared" si="21"/>
        <v>9999</v>
      </c>
      <c r="EB34" s="43">
        <f t="shared" si="22"/>
        <v>9999</v>
      </c>
      <c r="EC34" s="1">
        <f t="shared" si="40"/>
        <v>9999</v>
      </c>
      <c r="ED34" s="1">
        <f t="shared" si="40"/>
        <v>1646.8271740800001</v>
      </c>
      <c r="EE34" s="1">
        <f t="shared" si="40"/>
        <v>9999</v>
      </c>
    </row>
    <row r="35" spans="1:135" x14ac:dyDescent="0.25">
      <c r="A35" s="1" t="s">
        <v>1</v>
      </c>
      <c r="B35" s="54">
        <v>1.8356481481481481E-2</v>
      </c>
      <c r="C35" s="45">
        <v>41671</v>
      </c>
      <c r="D35" s="45"/>
      <c r="E35" s="13">
        <v>2.3321759259259261E-2</v>
      </c>
      <c r="F35" s="11">
        <v>41730</v>
      </c>
      <c r="H35" s="35">
        <v>1.9560185185185184E-2</v>
      </c>
      <c r="I35" s="35">
        <v>2.5451388888888885E-2</v>
      </c>
      <c r="J35" s="8">
        <v>2.2615740740740742E-2</v>
      </c>
      <c r="K35" s="55">
        <f>(J35/4*3.1)/1.032</f>
        <v>1.6983720033017517E-2</v>
      </c>
      <c r="L35" s="8">
        <v>3.7141203703703704E-2</v>
      </c>
      <c r="M35" s="8">
        <f t="shared" si="24"/>
        <v>2.375536403332032E-2</v>
      </c>
      <c r="N35" s="6">
        <f t="shared" si="25"/>
        <v>2052.4634524788753</v>
      </c>
      <c r="O35" s="8">
        <f t="shared" si="26"/>
        <v>1.5625E-2</v>
      </c>
      <c r="P35" s="107">
        <v>15.3</v>
      </c>
      <c r="Q35" s="108">
        <f t="shared" si="27"/>
        <v>1.5104166666666667E-2</v>
      </c>
      <c r="R35" s="109">
        <f t="shared" si="28"/>
        <v>1305</v>
      </c>
      <c r="S35" s="129">
        <f t="shared" si="41"/>
        <v>2140.3972000000003</v>
      </c>
      <c r="T35" s="8">
        <f t="shared" si="42"/>
        <v>1.4756944444444444E-2</v>
      </c>
      <c r="U35" s="8">
        <f t="shared" si="29"/>
        <v>1.4756944444444444E-2</v>
      </c>
      <c r="V35" s="8">
        <f t="shared" si="30"/>
        <v>2.4328703703703703E-2</v>
      </c>
      <c r="W35" s="8">
        <f t="shared" si="0"/>
        <v>2.0333647838148148E-2</v>
      </c>
      <c r="X35" s="8">
        <f t="shared" si="1"/>
        <v>1.5625E-2</v>
      </c>
      <c r="Y35" s="8"/>
      <c r="Z35" s="8">
        <f>IF(A35&lt;&gt;"",IF(VLOOKUP(A35,Apr!A$4:F$211,6)&gt;0,VLOOKUP(A35,Apr!A$4:F$211,6),0),0)</f>
        <v>2.4328703703703703E-2</v>
      </c>
      <c r="AA35" s="8">
        <f>IF(A35&lt;&gt;"",IF(VLOOKUP(A35,May!A$3:F$209,6)&gt;0,VLOOKUP(A35,May!A$3:F$209,6),0),0)</f>
        <v>2.6689814814814816E-2</v>
      </c>
      <c r="AB35" s="8">
        <f>IF(A35&lt;&gt;"",IF(VLOOKUP(A35,Jun!A$3:F$209,6)&gt;0,VLOOKUP(A35,Jun!A$3:F$209,6),0),0)</f>
        <v>2.4548611111111115E-2</v>
      </c>
      <c r="AC35" s="8">
        <f>IF(A35&lt;&gt;"",IF(VLOOKUP(A35,Jul!A$3:F$206,6)&gt;0,VLOOKUP(A35,Jul!A$3:F$206,6),0),0)</f>
        <v>2.4803240740740744E-2</v>
      </c>
      <c r="AD35" s="8">
        <f>IF(A35&lt;&gt;"",IF(VLOOKUP(A35,Aug!A$3:F$206,6)&gt;0,VLOOKUP(A35,Aug!A$3:F$206,6),0),0)</f>
        <v>0</v>
      </c>
      <c r="AE35" s="8">
        <f>IF(A35&lt;&gt;"",IF(VLOOKUP(A35,Sep!A$3:F$206,6)&gt;0,VLOOKUP(A35,Sep!A$3:F$206,6),0),0)</f>
        <v>0</v>
      </c>
      <c r="AF35" s="6">
        <f>IF(V35&gt;0,V35/4.35*3.45/1.032*60*60*24,N35/4.35*3.45/1.032)</f>
        <v>1615.4103180967656</v>
      </c>
      <c r="AG35" s="8">
        <f t="shared" si="2"/>
        <v>9.2013888888888892E-3</v>
      </c>
      <c r="AH35" s="8">
        <f>IF(A35&lt;&gt;"",IF(VLOOKUP(A35,Oct!A$3:F$206,6)&gt;0,VLOOKUP(A35,Oct!A$3:F$206,6),0),0)</f>
        <v>2.042624043074074E-2</v>
      </c>
      <c r="AI35" s="8">
        <f>IF(A35&lt;&gt;"",IF(VLOOKUP(A35,Nov!A$3:F$207,6)&gt;0,VLOOKUP(A35,Nov!A$3:F$207,6),0),0)</f>
        <v>0</v>
      </c>
      <c r="AJ35" s="8">
        <f>IF(A35&lt;&gt;"",IF(VLOOKUP(A35,Dec!A$3:F$207,6)&gt;0,VLOOKUP(A35,Dec!A$3:F$207,6),0),0)</f>
        <v>2.2428555245555558E-2</v>
      </c>
      <c r="AK35" s="8">
        <f>IF(A35&lt;&gt;"",IF(VLOOKUP(A35,Jan!A$3:F$207,6)&gt;0,VLOOKUP(A35,Jan!A$3:F$207,6),0),0)</f>
        <v>2.1213277467777774E-2</v>
      </c>
      <c r="AL35" s="8">
        <f>IF(A35&lt;&gt;"",IF(VLOOKUP(A35,Feb!A$3:F$207,6)&gt;0,VLOOKUP(A35,Feb!A$3:F$207,6),0),0)</f>
        <v>2.0333647838148148E-2</v>
      </c>
      <c r="AM35" s="8">
        <f>IF(A35&lt;&gt;"",IF(VLOOKUP(A35,Mar!A$3:F$207,6)&gt;0,VLOOKUP(A35,Mar!A$3:F$207,6),0),0)</f>
        <v>0</v>
      </c>
      <c r="AO35" s="8">
        <f>LARGE($BM35:BN35,1)</f>
        <v>1.5104166666666667E-2</v>
      </c>
      <c r="AP35" s="8">
        <f>LARGE($BM35:BO35,1)</f>
        <v>1.5104166666666667E-2</v>
      </c>
      <c r="AQ35" s="8">
        <f>LARGE($BM35:BP35,1)</f>
        <v>1.5104166666666667E-2</v>
      </c>
      <c r="AR35" s="8">
        <f>LARGE($BM35:BQ35,1)</f>
        <v>1.5104166666666667E-2</v>
      </c>
      <c r="AS35" s="8">
        <f>LARGE($BM35:BR35,1)</f>
        <v>1.5104166666666667E-2</v>
      </c>
      <c r="AT35" s="8">
        <f>LARGE($BS35:BT35,1)</f>
        <v>9.2013888888888892E-3</v>
      </c>
      <c r="AU35" s="8">
        <f>LARGE($BS35:BU35,1)</f>
        <v>9.2013888888888892E-3</v>
      </c>
      <c r="AV35" s="8">
        <f>LARGE($BS35:BV35,1)</f>
        <v>9.2013888888888892E-3</v>
      </c>
      <c r="AW35" s="8">
        <f>LARGE($BS35:BW35,1)</f>
        <v>9.2013888888888892E-3</v>
      </c>
      <c r="AX35" s="8">
        <f>LARGE($BS35:BX35,1)</f>
        <v>9.2013888888888892E-3</v>
      </c>
      <c r="BA35" s="6">
        <f t="shared" si="3"/>
        <v>2102</v>
      </c>
      <c r="BB35" s="6">
        <f t="shared" si="3"/>
        <v>2306</v>
      </c>
      <c r="BC35" s="6">
        <f t="shared" si="3"/>
        <v>2121.0000000000005</v>
      </c>
      <c r="BD35" s="6">
        <f t="shared" si="3"/>
        <v>2143</v>
      </c>
      <c r="BE35" s="6">
        <f t="shared" si="3"/>
        <v>0</v>
      </c>
      <c r="BF35" s="6">
        <f t="shared" si="3"/>
        <v>0</v>
      </c>
      <c r="BG35" s="6">
        <f t="shared" si="4"/>
        <v>1764.8271732159997</v>
      </c>
      <c r="BH35" s="6">
        <f t="shared" si="4"/>
        <v>0</v>
      </c>
      <c r="BI35" s="6">
        <f t="shared" si="4"/>
        <v>1937.8271732160001</v>
      </c>
      <c r="BJ35" s="6">
        <f t="shared" si="4"/>
        <v>1832.8271732159997</v>
      </c>
      <c r="BK35" s="6">
        <f t="shared" si="4"/>
        <v>1756.8271732159997</v>
      </c>
      <c r="BM35" s="8">
        <f t="shared" si="32"/>
        <v>1.4756944444444444E-2</v>
      </c>
      <c r="BN35" s="8">
        <f t="shared" si="5"/>
        <v>1.5104166666666667E-2</v>
      </c>
      <c r="BO35" s="8">
        <f t="shared" si="5"/>
        <v>1.2847222222222222E-2</v>
      </c>
      <c r="BP35" s="8">
        <f t="shared" si="5"/>
        <v>1.4930555555555556E-2</v>
      </c>
      <c r="BQ35" s="8">
        <f t="shared" si="5"/>
        <v>1.4583333333333334E-2</v>
      </c>
      <c r="BR35" s="8">
        <f t="shared" si="5"/>
        <v>0</v>
      </c>
      <c r="BS35" s="8">
        <f t="shared" si="6"/>
        <v>9.2013888888888892E-3</v>
      </c>
      <c r="BT35" s="8">
        <f t="shared" si="36"/>
        <v>7.4652777777777781E-3</v>
      </c>
      <c r="BU35" s="8">
        <f t="shared" si="36"/>
        <v>0</v>
      </c>
      <c r="BV35" s="8">
        <f t="shared" si="36"/>
        <v>5.3819444444444444E-3</v>
      </c>
      <c r="BW35" s="8">
        <f t="shared" si="36"/>
        <v>6.5972222222222222E-3</v>
      </c>
      <c r="BX35" s="8">
        <f t="shared" si="36"/>
        <v>7.4652777777777781E-3</v>
      </c>
      <c r="CA35" s="8">
        <f t="shared" si="37"/>
        <v>2.4328703703703703E-2</v>
      </c>
      <c r="CB35" s="8">
        <f t="shared" si="37"/>
        <v>2.6689814814814816E-2</v>
      </c>
      <c r="CC35" s="8">
        <f t="shared" si="37"/>
        <v>2.4548611111111115E-2</v>
      </c>
      <c r="CD35" s="8">
        <f t="shared" si="37"/>
        <v>2.4803240740740744E-2</v>
      </c>
      <c r="CE35" s="8" t="str">
        <f t="shared" si="37"/>
        <v/>
      </c>
      <c r="CF35" s="8" t="str">
        <f t="shared" si="37"/>
        <v/>
      </c>
      <c r="CG35" s="8">
        <f t="shared" si="38"/>
        <v>2.042624043074074E-2</v>
      </c>
      <c r="CH35" s="8" t="str">
        <f t="shared" si="38"/>
        <v/>
      </c>
      <c r="CI35" s="8">
        <f t="shared" si="38"/>
        <v>2.2428555245555558E-2</v>
      </c>
      <c r="CJ35" s="8">
        <f t="shared" si="38"/>
        <v>2.1213277467777774E-2</v>
      </c>
      <c r="CK35" s="8">
        <f t="shared" si="38"/>
        <v>2.0333647838148148E-2</v>
      </c>
      <c r="CL35" s="8" t="str">
        <f t="shared" si="38"/>
        <v/>
      </c>
      <c r="CN35" s="13">
        <v>2.3321759259259261E-2</v>
      </c>
      <c r="CO35" s="8">
        <f t="shared" si="10"/>
        <v>2.4328703703703703E-2</v>
      </c>
      <c r="CP35" s="8">
        <f>IF(COUNT($CA35:CB35)&gt;0,SMALL($CA35:CB35,1),$CN35)</f>
        <v>2.4328703703703703E-2</v>
      </c>
      <c r="CQ35" s="8">
        <f>IF(COUNT($CA35:CC35)&gt;0,SMALL($CA35:CC35,1),$CN35)</f>
        <v>2.4328703703703703E-2</v>
      </c>
      <c r="CR35" s="8">
        <f>IF(COUNT($CA35:CD35)&gt;0,SMALL($CA35:CD35,1),$CN35)</f>
        <v>2.4328703703703703E-2</v>
      </c>
      <c r="CS35" s="8">
        <f>IF(COUNT($CA35:CE35)&gt;0,SMALL($CA35:CE35,1),$CN35)</f>
        <v>2.4328703703703703E-2</v>
      </c>
      <c r="CT35" s="54">
        <v>1.8356481481481481E-2</v>
      </c>
      <c r="CU35" s="8">
        <f t="shared" si="11"/>
        <v>2.042624043074074E-2</v>
      </c>
      <c r="CV35" s="8">
        <f>IF(COUNT($CG35:CH35)&gt;0,SMALL($CG35:CH35,1),$CU35)</f>
        <v>2.042624043074074E-2</v>
      </c>
      <c r="CW35" s="8">
        <f>IF(COUNT($CG35:CI35)&gt;0,SMALL($CG35:CI35,1),$CU35)</f>
        <v>2.042624043074074E-2</v>
      </c>
      <c r="CX35" s="8">
        <f>IF(COUNT($CG35:CJ35)&gt;0,SMALL($CG35:CJ35,1),$CU35)</f>
        <v>2.042624043074074E-2</v>
      </c>
      <c r="CY35" s="8">
        <f>IF(COUNT($CG35:CK35)&gt;0,SMALL($CG35:CK35,1),$CU35)</f>
        <v>2.0333647838148148E-2</v>
      </c>
      <c r="DA35" s="8">
        <f t="shared" si="12"/>
        <v>1.5104907407407407E-2</v>
      </c>
      <c r="DB35" s="8">
        <f t="shared" si="13"/>
        <v>9.2021296296296295E-3</v>
      </c>
      <c r="DC35" s="1">
        <f>IF(A35&lt;&gt;"",DC33+1,0)</f>
        <v>32</v>
      </c>
      <c r="DD35" s="8">
        <f t="shared" si="14"/>
        <v>7.4074074074074073E-7</v>
      </c>
      <c r="DE35" s="1" t="str">
        <f t="shared" si="15"/>
        <v>Greg Oulton</v>
      </c>
      <c r="DG35" s="13">
        <f t="shared" si="16"/>
        <v>2.375536403332032E-2</v>
      </c>
      <c r="DH35" s="13">
        <f>SMALL($DT35:DU35,1)/(60*60*24)</f>
        <v>2.3755364033320316E-2</v>
      </c>
      <c r="DI35" s="13">
        <f>SMALL($DT35:DV35,1)/(60*60*24)</f>
        <v>2.3755364033320316E-2</v>
      </c>
      <c r="DJ35" s="13">
        <f>SMALL($DT35:DW35,1)/(60*60*24)</f>
        <v>2.3755364033320316E-2</v>
      </c>
      <c r="DK35" s="13">
        <f>SMALL($DT35:DX35,1)/(60*60*24)</f>
        <v>2.3755364033320316E-2</v>
      </c>
      <c r="DL35" s="13">
        <f>SMALL($DT35:DY35,1)/(60*60*24)</f>
        <v>2.3755364033320316E-2</v>
      </c>
      <c r="DM35" s="34">
        <f t="shared" si="17"/>
        <v>1.8696878681675529E-2</v>
      </c>
      <c r="DN35" s="13">
        <f>SMALL($DZ35:EA35,1)/(60*60*24)</f>
        <v>1.8696878681675529E-2</v>
      </c>
      <c r="DO35" s="42">
        <f>SMALL($EB35:EB35,1)/(60*60*24)</f>
        <v>0.11572916666666666</v>
      </c>
      <c r="DP35" s="42">
        <f>SMALL($EB35:EC35,1)/(60*60*24)</f>
        <v>2.2428555245555558E-2</v>
      </c>
      <c r="DQ35" s="42">
        <f>SMALL($EB35:ED35,1)/(60*60*24)</f>
        <v>2.1213277467777774E-2</v>
      </c>
      <c r="DR35" s="42">
        <f>SMALL($EB35:EE35,1)/(60*60*24)</f>
        <v>2.0333647838148144E-2</v>
      </c>
      <c r="DT35" s="6">
        <f t="shared" si="18"/>
        <v>2052.4634524788753</v>
      </c>
      <c r="DU35" s="1">
        <f t="shared" si="39"/>
        <v>2102</v>
      </c>
      <c r="DV35" s="1">
        <f t="shared" si="39"/>
        <v>2306</v>
      </c>
      <c r="DW35" s="1">
        <f t="shared" si="39"/>
        <v>2121.0000000000005</v>
      </c>
      <c r="DX35" s="1">
        <f t="shared" si="39"/>
        <v>2143</v>
      </c>
      <c r="DY35" s="1">
        <f t="shared" si="39"/>
        <v>9999</v>
      </c>
      <c r="DZ35" s="6">
        <f t="shared" si="20"/>
        <v>1615.4103180967656</v>
      </c>
      <c r="EA35" s="1">
        <f t="shared" si="21"/>
        <v>1764.8271732159997</v>
      </c>
      <c r="EB35" s="43">
        <f t="shared" si="22"/>
        <v>9999</v>
      </c>
      <c r="EC35" s="1">
        <f t="shared" si="40"/>
        <v>1937.8271732160001</v>
      </c>
      <c r="ED35" s="1">
        <f t="shared" si="40"/>
        <v>1832.8271732159997</v>
      </c>
      <c r="EE35" s="1">
        <f t="shared" si="40"/>
        <v>1756.8271732159997</v>
      </c>
    </row>
    <row r="36" spans="1:135" x14ac:dyDescent="0.25">
      <c r="A36" s="20" t="s">
        <v>134</v>
      </c>
      <c r="B36" s="1"/>
      <c r="C36" s="1"/>
      <c r="D36" s="45"/>
      <c r="E36" s="1"/>
      <c r="F36" s="1"/>
      <c r="K36" s="120">
        <v>1.1805555555555555E-2</v>
      </c>
      <c r="L36" s="120">
        <v>2.4305555555555556E-2</v>
      </c>
      <c r="M36" s="8">
        <f t="shared" si="24"/>
        <v>1.6512593783494105E-2</v>
      </c>
      <c r="N36" s="6">
        <f t="shared" si="25"/>
        <v>1426.6881028938908</v>
      </c>
      <c r="O36" s="8">
        <f t="shared" si="26"/>
        <v>2.2916666666666665E-2</v>
      </c>
      <c r="P36" s="107"/>
      <c r="Q36" s="108">
        <f t="shared" si="27"/>
        <v>2.2916666666666665E-2</v>
      </c>
      <c r="R36" s="109">
        <f t="shared" si="28"/>
        <v>1980</v>
      </c>
      <c r="S36" s="129"/>
      <c r="T36" s="1"/>
      <c r="U36" s="8">
        <f t="shared" si="29"/>
        <v>2.2916666666666665E-2</v>
      </c>
      <c r="V36" s="8">
        <f t="shared" si="30"/>
        <v>0</v>
      </c>
      <c r="W36" s="8">
        <f t="shared" si="0"/>
        <v>0</v>
      </c>
      <c r="X36" s="8">
        <f t="shared" si="1"/>
        <v>2.2916666666666665E-2</v>
      </c>
      <c r="Y36" s="8"/>
      <c r="Z36" s="8">
        <f>IF(A36&lt;&gt;"",IF(VLOOKUP(A36,Apr!A$4:F$211,6)&gt;0,VLOOKUP(A36,Apr!A$4:F$211,6),0),0)</f>
        <v>0</v>
      </c>
      <c r="AA36" s="8">
        <f>IF(A36&lt;&gt;"",IF(VLOOKUP(A36,May!A$3:F$209,6)&gt;0,VLOOKUP(A36,May!A$3:F$209,6),0),0)</f>
        <v>0</v>
      </c>
      <c r="AB36" s="8">
        <f>IF(A36&lt;&gt;"",IF(VLOOKUP(A36,Jun!A$3:F$209,6)&gt;0,VLOOKUP(A36,Jun!A$3:F$209,6),0),0)</f>
        <v>0</v>
      </c>
      <c r="AC36" s="8">
        <f>IF(A36&lt;&gt;"",IF(VLOOKUP(A36,Jul!A$3:F$206,6)&gt;0,VLOOKUP(A36,Jul!A$3:F$206,6),0),0)</f>
        <v>0</v>
      </c>
      <c r="AD36" s="8">
        <f>IF(A36&lt;&gt;"",IF(VLOOKUP(A36,Aug!A$3:F$206,6)&gt;0,VLOOKUP(A36,Aug!A$3:F$206,6),0),0)</f>
        <v>0</v>
      </c>
      <c r="AE36" s="8">
        <f>IF(A36&lt;&gt;"",IF(VLOOKUP(A36,Sep!A$3:F$206,6)&gt;0,VLOOKUP(A36,Sep!A$3:F$206,6),0),0)</f>
        <v>0</v>
      </c>
      <c r="AF36" s="6">
        <f t="shared" si="31"/>
        <v>1096.4256337396248</v>
      </c>
      <c r="AG36" s="8">
        <f t="shared" si="2"/>
        <v>1.5104166666666667E-2</v>
      </c>
      <c r="AH36" s="8">
        <f>IF(A36&lt;&gt;"",IF(VLOOKUP(A36,Oct!A$3:F$206,6)&gt;0,VLOOKUP(A36,Oct!A$3:F$206,6),0),0)</f>
        <v>0</v>
      </c>
      <c r="AI36" s="8">
        <f>IF(A36&lt;&gt;"",IF(VLOOKUP(A36,Nov!A$3:F$207,6)&gt;0,VLOOKUP(A36,Nov!A$3:F$207,6),0),0)</f>
        <v>0</v>
      </c>
      <c r="AJ36" s="8">
        <f>IF(A36&lt;&gt;"",IF(VLOOKUP(A36,Dec!A$3:F$207,6)&gt;0,VLOOKUP(A36,Dec!A$3:F$207,6),0),0)</f>
        <v>0</v>
      </c>
      <c r="AK36" s="8">
        <f>IF(A36&lt;&gt;"",IF(VLOOKUP(A36,Jan!A$3:F$207,6)&gt;0,VLOOKUP(A36,Jan!A$3:F$207,6),0),0)</f>
        <v>0</v>
      </c>
      <c r="AL36" s="8">
        <f>IF(A36&lt;&gt;"",IF(VLOOKUP(A36,Feb!A$3:F$207,6)&gt;0,VLOOKUP(A36,Feb!A$3:F$207,6),0),0)</f>
        <v>0</v>
      </c>
      <c r="AM36" s="8">
        <f>IF(A36&lt;&gt;"",IF(VLOOKUP(A36,Mar!A$3:F$207,6)&gt;0,VLOOKUP(A36,Mar!A$3:F$207,6),0),0)</f>
        <v>0</v>
      </c>
      <c r="AO36" s="8">
        <f>LARGE($BM36:BN36,1)</f>
        <v>2.2916666666666665E-2</v>
      </c>
      <c r="AP36" s="8">
        <f>LARGE($BM36:BO36,1)</f>
        <v>2.2916666666666665E-2</v>
      </c>
      <c r="AQ36" s="8">
        <f>LARGE($BM36:BP36,1)</f>
        <v>2.2916666666666665E-2</v>
      </c>
      <c r="AR36" s="8">
        <f>LARGE($BM36:BQ36,1)</f>
        <v>2.2916666666666665E-2</v>
      </c>
      <c r="AS36" s="8">
        <f>LARGE($BM36:BR36,1)</f>
        <v>2.2916666666666665E-2</v>
      </c>
      <c r="AT36" s="8">
        <f>LARGE($BS36:BT36,1)</f>
        <v>1.5104166666666667E-2</v>
      </c>
      <c r="AU36" s="8">
        <f>LARGE($BS36:BU36,1)</f>
        <v>1.5104166666666667E-2</v>
      </c>
      <c r="AV36" s="8">
        <f>LARGE($BS36:BV36,1)</f>
        <v>1.5104166666666667E-2</v>
      </c>
      <c r="AW36" s="8">
        <f>LARGE($BS36:BW36,1)</f>
        <v>1.5104166666666667E-2</v>
      </c>
      <c r="AX36" s="8">
        <f>LARGE($BS36:BX36,1)</f>
        <v>1.5104166666666667E-2</v>
      </c>
      <c r="BA36" s="6">
        <f t="shared" si="3"/>
        <v>0</v>
      </c>
      <c r="BB36" s="6">
        <f t="shared" si="3"/>
        <v>0</v>
      </c>
      <c r="BC36" s="6">
        <f t="shared" si="3"/>
        <v>0</v>
      </c>
      <c r="BD36" s="6">
        <f t="shared" si="3"/>
        <v>0</v>
      </c>
      <c r="BE36" s="6">
        <f t="shared" si="3"/>
        <v>0</v>
      </c>
      <c r="BF36" s="6">
        <f t="shared" si="3"/>
        <v>0</v>
      </c>
      <c r="BG36" s="6">
        <f t="shared" si="4"/>
        <v>0</v>
      </c>
      <c r="BH36" s="6">
        <f t="shared" si="4"/>
        <v>0</v>
      </c>
      <c r="BI36" s="6">
        <f t="shared" si="4"/>
        <v>0</v>
      </c>
      <c r="BJ36" s="6">
        <f t="shared" si="4"/>
        <v>0</v>
      </c>
      <c r="BK36" s="6">
        <f t="shared" si="4"/>
        <v>0</v>
      </c>
      <c r="BM36" s="8">
        <f t="shared" si="32"/>
        <v>2.2916666666666665E-2</v>
      </c>
      <c r="BN36" s="8">
        <f t="shared" si="5"/>
        <v>0</v>
      </c>
      <c r="BO36" s="8">
        <f t="shared" si="5"/>
        <v>0</v>
      </c>
      <c r="BP36" s="8">
        <f t="shared" si="5"/>
        <v>0</v>
      </c>
      <c r="BQ36" s="8">
        <f t="shared" si="5"/>
        <v>0</v>
      </c>
      <c r="BR36" s="8">
        <f t="shared" si="5"/>
        <v>0</v>
      </c>
      <c r="BS36" s="8">
        <f t="shared" si="6"/>
        <v>1.5104166666666667E-2</v>
      </c>
      <c r="BT36" s="8">
        <f t="shared" si="36"/>
        <v>0</v>
      </c>
      <c r="BU36" s="8">
        <f t="shared" si="36"/>
        <v>0</v>
      </c>
      <c r="BV36" s="8">
        <f t="shared" si="36"/>
        <v>0</v>
      </c>
      <c r="BW36" s="8">
        <f t="shared" si="36"/>
        <v>0</v>
      </c>
      <c r="BX36" s="8">
        <f t="shared" si="36"/>
        <v>0</v>
      </c>
      <c r="CA36" s="8" t="str">
        <f t="shared" si="37"/>
        <v/>
      </c>
      <c r="CB36" s="8" t="str">
        <f t="shared" si="37"/>
        <v/>
      </c>
      <c r="CC36" s="8" t="str">
        <f t="shared" si="37"/>
        <v/>
      </c>
      <c r="CD36" s="8" t="str">
        <f t="shared" si="37"/>
        <v/>
      </c>
      <c r="CE36" s="8" t="str">
        <f t="shared" si="37"/>
        <v/>
      </c>
      <c r="CF36" s="8" t="str">
        <f t="shared" si="37"/>
        <v/>
      </c>
      <c r="CG36" s="8" t="str">
        <f t="shared" si="38"/>
        <v/>
      </c>
      <c r="CH36" s="8" t="str">
        <f t="shared" si="38"/>
        <v/>
      </c>
      <c r="CI36" s="8" t="str">
        <f t="shared" si="38"/>
        <v/>
      </c>
      <c r="CJ36" s="8" t="str">
        <f t="shared" si="38"/>
        <v/>
      </c>
      <c r="CK36" s="8" t="str">
        <f t="shared" si="38"/>
        <v/>
      </c>
      <c r="CL36" s="8" t="str">
        <f t="shared" si="38"/>
        <v/>
      </c>
      <c r="CN36" s="1"/>
      <c r="CO36" s="8">
        <f t="shared" si="10"/>
        <v>0</v>
      </c>
      <c r="CP36" s="8">
        <f>IF(COUNT($CA36:CB36)&gt;0,SMALL($CA36:CB36,1),$CN36)</f>
        <v>0</v>
      </c>
      <c r="CQ36" s="8">
        <f>IF(COUNT($CA36:CC36)&gt;0,SMALL($CA36:CC36,1),$CN36)</f>
        <v>0</v>
      </c>
      <c r="CR36" s="8">
        <f>IF(COUNT($CA36:CD36)&gt;0,SMALL($CA36:CD36,1),$CN36)</f>
        <v>0</v>
      </c>
      <c r="CS36" s="8">
        <f>IF(COUNT($CA36:CE36)&gt;0,SMALL($CA36:CE36,1),$CN36)</f>
        <v>0</v>
      </c>
      <c r="CT36" s="1"/>
      <c r="CU36" s="8">
        <f t="shared" si="11"/>
        <v>0</v>
      </c>
      <c r="CV36" s="8">
        <f>IF(COUNT($CG36:CH36)&gt;0,SMALL($CG36:CH36,1),$CU36)</f>
        <v>0</v>
      </c>
      <c r="CW36" s="8">
        <f>IF(COUNT($CG36:CI36)&gt;0,SMALL($CG36:CI36,1),$CU36)</f>
        <v>0</v>
      </c>
      <c r="CX36" s="8">
        <f>IF(COUNT($CG36:CJ36)&gt;0,SMALL($CG36:CJ36,1),$CU36)</f>
        <v>0</v>
      </c>
      <c r="CY36" s="8">
        <f>IF(COUNT($CG36:CK36)&gt;0,SMALL($CG36:CK36,1),$CU36)</f>
        <v>0</v>
      </c>
      <c r="DA36" s="8">
        <f t="shared" si="12"/>
        <v>2.2917430555555555E-2</v>
      </c>
      <c r="DB36" s="8">
        <f t="shared" si="13"/>
        <v>1.5104930555555555E-2</v>
      </c>
      <c r="DC36" s="1">
        <f t="shared" si="33"/>
        <v>33</v>
      </c>
      <c r="DD36" s="8">
        <f t="shared" si="14"/>
        <v>7.638888888888889E-7</v>
      </c>
      <c r="DE36" s="1" t="str">
        <f t="shared" si="15"/>
        <v>Guest 35:00</v>
      </c>
      <c r="DG36" s="13">
        <f t="shared" si="16"/>
        <v>1.6512593783494105E-2</v>
      </c>
      <c r="DH36" s="13">
        <f>SMALL($DT36:DU36,1)/(60*60*24)</f>
        <v>1.6512593783494105E-2</v>
      </c>
      <c r="DI36" s="13">
        <f>SMALL($DT36:DV36,1)/(60*60*24)</f>
        <v>1.6512593783494105E-2</v>
      </c>
      <c r="DJ36" s="13">
        <f>SMALL($DT36:DW36,1)/(60*60*24)</f>
        <v>1.6512593783494105E-2</v>
      </c>
      <c r="DK36" s="13">
        <f>SMALL($DT36:DX36,1)/(60*60*24)</f>
        <v>1.6512593783494105E-2</v>
      </c>
      <c r="DL36" s="13">
        <f>SMALL($DT36:DY36,1)/(60*60*24)</f>
        <v>1.6512593783494105E-2</v>
      </c>
      <c r="DM36" s="34">
        <f t="shared" si="17"/>
        <v>1.2690111501616027E-2</v>
      </c>
      <c r="DN36" s="13">
        <f>SMALL($DZ36:EA36,1)/(60*60*24)</f>
        <v>1.2690111501616027E-2</v>
      </c>
      <c r="DO36" s="42">
        <f>SMALL($EB36:EB36,1)/(60*60*24)</f>
        <v>0.11572916666666666</v>
      </c>
      <c r="DP36" s="42">
        <f>SMALL($EB36:EC36,1)/(60*60*24)</f>
        <v>0.11572916666666666</v>
      </c>
      <c r="DQ36" s="42">
        <f>SMALL($EB36:ED36,1)/(60*60*24)</f>
        <v>0.11572916666666666</v>
      </c>
      <c r="DR36" s="42">
        <f>SMALL($EB36:EE36,1)/(60*60*24)</f>
        <v>0.11572916666666666</v>
      </c>
      <c r="DT36" s="6">
        <f t="shared" si="18"/>
        <v>1426.6881028938908</v>
      </c>
      <c r="DU36" s="1">
        <f t="shared" si="39"/>
        <v>9999</v>
      </c>
      <c r="DV36" s="1">
        <f t="shared" si="39"/>
        <v>9999</v>
      </c>
      <c r="DW36" s="1">
        <f t="shared" si="39"/>
        <v>9999</v>
      </c>
      <c r="DX36" s="1">
        <f t="shared" si="39"/>
        <v>9999</v>
      </c>
      <c r="DY36" s="1">
        <f t="shared" si="39"/>
        <v>9999</v>
      </c>
      <c r="DZ36" s="6">
        <f t="shared" si="20"/>
        <v>1096.4256337396248</v>
      </c>
      <c r="EA36" s="1">
        <f t="shared" si="21"/>
        <v>9999</v>
      </c>
      <c r="EB36" s="43">
        <f t="shared" si="22"/>
        <v>9999</v>
      </c>
      <c r="EC36" s="1">
        <f t="shared" si="40"/>
        <v>9999</v>
      </c>
      <c r="ED36" s="1">
        <f t="shared" si="40"/>
        <v>9999</v>
      </c>
      <c r="EE36" s="1">
        <f t="shared" si="40"/>
        <v>9999</v>
      </c>
    </row>
    <row r="37" spans="1:135" x14ac:dyDescent="0.25">
      <c r="A37" s="20" t="s">
        <v>133</v>
      </c>
      <c r="B37" s="1"/>
      <c r="C37" s="1"/>
      <c r="D37" s="45"/>
      <c r="E37" s="1"/>
      <c r="F37" s="1"/>
      <c r="K37" s="120">
        <v>1.255787037037037E-2</v>
      </c>
      <c r="L37" s="120">
        <v>2.6041666666666668E-2</v>
      </c>
      <c r="M37" s="8">
        <f t="shared" si="24"/>
        <v>1.7564866916755982E-2</v>
      </c>
      <c r="N37" s="6">
        <f t="shared" si="25"/>
        <v>1517.6045016077169</v>
      </c>
      <c r="O37" s="8">
        <f t="shared" si="26"/>
        <v>2.1874999999999999E-2</v>
      </c>
      <c r="P37" s="107"/>
      <c r="Q37" s="108">
        <f t="shared" si="27"/>
        <v>2.1874999999999999E-2</v>
      </c>
      <c r="R37" s="109">
        <f t="shared" si="28"/>
        <v>1890</v>
      </c>
      <c r="S37" s="129"/>
      <c r="T37" s="1"/>
      <c r="U37" s="8">
        <f t="shared" si="29"/>
        <v>2.1874999999999999E-2</v>
      </c>
      <c r="V37" s="8">
        <f t="shared" si="30"/>
        <v>0</v>
      </c>
      <c r="W37" s="8">
        <f t="shared" si="0"/>
        <v>0</v>
      </c>
      <c r="X37" s="8">
        <f t="shared" si="1"/>
        <v>2.1874999999999999E-2</v>
      </c>
      <c r="Y37" s="8"/>
      <c r="Z37" s="8">
        <f>IF(A37&lt;&gt;"",IF(VLOOKUP(A37,Apr!A$4:F$211,6)&gt;0,VLOOKUP(A37,Apr!A$4:F$211,6),0),0)</f>
        <v>0</v>
      </c>
      <c r="AA37" s="8">
        <f>IF(A37&lt;&gt;"",IF(VLOOKUP(A37,May!A$3:F$209,6)&gt;0,VLOOKUP(A37,May!A$3:F$209,6),0),0)</f>
        <v>0</v>
      </c>
      <c r="AB37" s="8">
        <f>IF(A37&lt;&gt;"",IF(VLOOKUP(A37,Jun!A$3:F$209,6)&gt;0,VLOOKUP(A37,Jun!A$3:F$209,6),0),0)</f>
        <v>0</v>
      </c>
      <c r="AC37" s="8">
        <f>IF(A37&lt;&gt;"",IF(VLOOKUP(A37,Jul!A$3:F$206,6)&gt;0,VLOOKUP(A37,Jul!A$3:F$206,6),0),0)</f>
        <v>0</v>
      </c>
      <c r="AD37" s="8">
        <f>IF(A37&lt;&gt;"",IF(VLOOKUP(A37,Aug!A$3:F$206,6)&gt;0,VLOOKUP(A37,Aug!A$3:F$206,6),0),0)</f>
        <v>0</v>
      </c>
      <c r="AE37" s="8">
        <f>IF(A37&lt;&gt;"",IF(VLOOKUP(A37,Sep!A$3:F$206,6)&gt;0,VLOOKUP(A37,Sep!A$3:F$206,6),0),0)</f>
        <v>0</v>
      </c>
      <c r="AF37" s="6">
        <f t="shared" si="31"/>
        <v>1166.2958947132281</v>
      </c>
      <c r="AG37" s="8">
        <f t="shared" si="2"/>
        <v>1.4409722222222221E-2</v>
      </c>
      <c r="AH37" s="8">
        <f>IF(A37&lt;&gt;"",IF(VLOOKUP(A37,Oct!A$3:F$206,6)&gt;0,VLOOKUP(A37,Oct!A$3:F$206,6),0),0)</f>
        <v>0</v>
      </c>
      <c r="AI37" s="8">
        <f>IF(A37&lt;&gt;"",IF(VLOOKUP(A37,Nov!A$3:F$207,6)&gt;0,VLOOKUP(A37,Nov!A$3:F$207,6),0),0)</f>
        <v>0</v>
      </c>
      <c r="AJ37" s="8">
        <f>IF(A37&lt;&gt;"",IF(VLOOKUP(A37,Dec!A$3:F$207,6)&gt;0,VLOOKUP(A37,Dec!A$3:F$207,6),0),0)</f>
        <v>0</v>
      </c>
      <c r="AK37" s="8">
        <f>IF(A37&lt;&gt;"",IF(VLOOKUP(A37,Jan!A$3:F$207,6)&gt;0,VLOOKUP(A37,Jan!A$3:F$207,6),0),0)</f>
        <v>0</v>
      </c>
      <c r="AL37" s="8">
        <f>IF(A37&lt;&gt;"",IF(VLOOKUP(A37,Feb!A$3:F$207,6)&gt;0,VLOOKUP(A37,Feb!A$3:F$207,6),0),0)</f>
        <v>0</v>
      </c>
      <c r="AM37" s="8">
        <f>IF(A37&lt;&gt;"",IF(VLOOKUP(A37,Mar!A$3:F$207,6)&gt;0,VLOOKUP(A37,Mar!A$3:F$207,6),0),0)</f>
        <v>0</v>
      </c>
      <c r="AO37" s="8">
        <f>LARGE($BM37:BN37,1)</f>
        <v>2.1874999999999999E-2</v>
      </c>
      <c r="AP37" s="8">
        <f>LARGE($BM37:BO37,1)</f>
        <v>2.1874999999999999E-2</v>
      </c>
      <c r="AQ37" s="8">
        <f>LARGE($BM37:BP37,1)</f>
        <v>2.1874999999999999E-2</v>
      </c>
      <c r="AR37" s="8">
        <f>LARGE($BM37:BQ37,1)</f>
        <v>2.1874999999999999E-2</v>
      </c>
      <c r="AS37" s="8">
        <f>LARGE($BM37:BR37,1)</f>
        <v>2.1874999999999999E-2</v>
      </c>
      <c r="AT37" s="8">
        <f>LARGE($BS37:BT37,1)</f>
        <v>1.4409722222222221E-2</v>
      </c>
      <c r="AU37" s="8">
        <f>LARGE($BS37:BU37,1)</f>
        <v>1.4409722222222221E-2</v>
      </c>
      <c r="AV37" s="8">
        <f>LARGE($BS37:BV37,1)</f>
        <v>1.4409722222222221E-2</v>
      </c>
      <c r="AW37" s="8">
        <f>LARGE($BS37:BW37,1)</f>
        <v>1.4409722222222221E-2</v>
      </c>
      <c r="AX37" s="8">
        <f>LARGE($BS37:BX37,1)</f>
        <v>1.4409722222222221E-2</v>
      </c>
      <c r="BA37" s="6">
        <f t="shared" si="3"/>
        <v>0</v>
      </c>
      <c r="BB37" s="6">
        <f t="shared" si="3"/>
        <v>0</v>
      </c>
      <c r="BC37" s="6">
        <f t="shared" si="3"/>
        <v>0</v>
      </c>
      <c r="BD37" s="6">
        <f t="shared" si="3"/>
        <v>0</v>
      </c>
      <c r="BE37" s="6">
        <f t="shared" si="3"/>
        <v>0</v>
      </c>
      <c r="BF37" s="6">
        <f t="shared" si="3"/>
        <v>0</v>
      </c>
      <c r="BG37" s="6">
        <f t="shared" si="4"/>
        <v>0</v>
      </c>
      <c r="BH37" s="6">
        <f t="shared" si="4"/>
        <v>0</v>
      </c>
      <c r="BI37" s="6">
        <f t="shared" si="4"/>
        <v>0</v>
      </c>
      <c r="BJ37" s="6">
        <f t="shared" si="4"/>
        <v>0</v>
      </c>
      <c r="BK37" s="6">
        <f t="shared" si="4"/>
        <v>0</v>
      </c>
      <c r="BM37" s="8">
        <f t="shared" si="32"/>
        <v>2.1874999999999999E-2</v>
      </c>
      <c r="BN37" s="8">
        <f t="shared" si="5"/>
        <v>0</v>
      </c>
      <c r="BO37" s="8">
        <f t="shared" si="5"/>
        <v>0</v>
      </c>
      <c r="BP37" s="8">
        <f t="shared" si="5"/>
        <v>0</v>
      </c>
      <c r="BQ37" s="8">
        <f t="shared" si="5"/>
        <v>0</v>
      </c>
      <c r="BR37" s="8">
        <f t="shared" si="5"/>
        <v>0</v>
      </c>
      <c r="BS37" s="8">
        <f t="shared" si="6"/>
        <v>1.4409722222222221E-2</v>
      </c>
      <c r="BT37" s="8">
        <f t="shared" si="36"/>
        <v>0</v>
      </c>
      <c r="BU37" s="8">
        <f t="shared" si="36"/>
        <v>0</v>
      </c>
      <c r="BV37" s="8">
        <f t="shared" si="36"/>
        <v>0</v>
      </c>
      <c r="BW37" s="8">
        <f t="shared" si="36"/>
        <v>0</v>
      </c>
      <c r="BX37" s="8">
        <f t="shared" si="36"/>
        <v>0</v>
      </c>
      <c r="CA37" s="8" t="str">
        <f t="shared" si="37"/>
        <v/>
      </c>
      <c r="CB37" s="8" t="str">
        <f t="shared" si="37"/>
        <v/>
      </c>
      <c r="CC37" s="8" t="str">
        <f t="shared" si="37"/>
        <v/>
      </c>
      <c r="CD37" s="8" t="str">
        <f t="shared" si="37"/>
        <v/>
      </c>
      <c r="CE37" s="8" t="str">
        <f t="shared" si="37"/>
        <v/>
      </c>
      <c r="CF37" s="8" t="str">
        <f t="shared" si="37"/>
        <v/>
      </c>
      <c r="CG37" s="8" t="str">
        <f t="shared" si="38"/>
        <v/>
      </c>
      <c r="CH37" s="8" t="str">
        <f t="shared" si="38"/>
        <v/>
      </c>
      <c r="CI37" s="8" t="str">
        <f t="shared" si="38"/>
        <v/>
      </c>
      <c r="CJ37" s="8" t="str">
        <f t="shared" si="38"/>
        <v/>
      </c>
      <c r="CK37" s="8" t="str">
        <f t="shared" si="38"/>
        <v/>
      </c>
      <c r="CL37" s="8" t="str">
        <f t="shared" si="38"/>
        <v/>
      </c>
      <c r="CN37" s="1"/>
      <c r="CO37" s="8">
        <f t="shared" si="10"/>
        <v>0</v>
      </c>
      <c r="CP37" s="8">
        <f>IF(COUNT($CA37:CB37)&gt;0,SMALL($CA37:CB37,1),$CN37)</f>
        <v>0</v>
      </c>
      <c r="CQ37" s="8">
        <f>IF(COUNT($CA37:CC37)&gt;0,SMALL($CA37:CC37,1),$CN37)</f>
        <v>0</v>
      </c>
      <c r="CR37" s="8">
        <f>IF(COUNT($CA37:CD37)&gt;0,SMALL($CA37:CD37,1),$CN37)</f>
        <v>0</v>
      </c>
      <c r="CS37" s="8">
        <f>IF(COUNT($CA37:CE37)&gt;0,SMALL($CA37:CE37,1),$CN37)</f>
        <v>0</v>
      </c>
      <c r="CT37" s="1"/>
      <c r="CU37" s="8">
        <f t="shared" si="11"/>
        <v>0</v>
      </c>
      <c r="CV37" s="8">
        <f>IF(COUNT($CG37:CH37)&gt;0,SMALL($CG37:CH37,1),$CU37)</f>
        <v>0</v>
      </c>
      <c r="CW37" s="8">
        <f>IF(COUNT($CG37:CI37)&gt;0,SMALL($CG37:CI37,1),$CU37)</f>
        <v>0</v>
      </c>
      <c r="CX37" s="8">
        <f>IF(COUNT($CG37:CJ37)&gt;0,SMALL($CG37:CJ37,1),$CU37)</f>
        <v>0</v>
      </c>
      <c r="CY37" s="8">
        <f>IF(COUNT($CG37:CK37)&gt;0,SMALL($CG37:CK37,1),$CU37)</f>
        <v>0</v>
      </c>
      <c r="DA37" s="8">
        <f t="shared" si="12"/>
        <v>2.1875787037037037E-2</v>
      </c>
      <c r="DB37" s="8">
        <f t="shared" si="13"/>
        <v>1.4410509259259258E-2</v>
      </c>
      <c r="DC37" s="1">
        <f t="shared" si="33"/>
        <v>34</v>
      </c>
      <c r="DD37" s="8">
        <f t="shared" si="14"/>
        <v>7.8703703703703708E-7</v>
      </c>
      <c r="DE37" s="1" t="str">
        <f t="shared" si="15"/>
        <v>Guest 37:30</v>
      </c>
      <c r="DG37" s="13">
        <f t="shared" si="16"/>
        <v>1.7564866916755982E-2</v>
      </c>
      <c r="DH37" s="13">
        <f>SMALL($DT37:DU37,1)/(60*60*24)</f>
        <v>1.7564866916755982E-2</v>
      </c>
      <c r="DI37" s="13">
        <f>SMALL($DT37:DV37,1)/(60*60*24)</f>
        <v>1.7564866916755982E-2</v>
      </c>
      <c r="DJ37" s="13">
        <f>SMALL($DT37:DW37,1)/(60*60*24)</f>
        <v>1.7564866916755982E-2</v>
      </c>
      <c r="DK37" s="13">
        <f>SMALL($DT37:DX37,1)/(60*60*24)</f>
        <v>1.7564866916755982E-2</v>
      </c>
      <c r="DL37" s="13">
        <f>SMALL($DT37:DY37,1)/(60*60*24)</f>
        <v>1.7564866916755982E-2</v>
      </c>
      <c r="DM37" s="34">
        <f t="shared" si="17"/>
        <v>1.34987950776994E-2</v>
      </c>
      <c r="DN37" s="13">
        <f>SMALL($DZ37:EA37,1)/(60*60*24)</f>
        <v>1.34987950776994E-2</v>
      </c>
      <c r="DO37" s="42">
        <f>SMALL($EB37:EB37,1)/(60*60*24)</f>
        <v>0.11572916666666666</v>
      </c>
      <c r="DP37" s="42">
        <f>SMALL($EB37:EC37,1)/(60*60*24)</f>
        <v>0.11572916666666666</v>
      </c>
      <c r="DQ37" s="42">
        <f>SMALL($EB37:ED37,1)/(60*60*24)</f>
        <v>0.11572916666666666</v>
      </c>
      <c r="DR37" s="42">
        <f>SMALL($EB37:EE37,1)/(60*60*24)</f>
        <v>0.11572916666666666</v>
      </c>
      <c r="DT37" s="6">
        <f t="shared" si="18"/>
        <v>1517.6045016077169</v>
      </c>
      <c r="DU37" s="1">
        <f t="shared" si="39"/>
        <v>9999</v>
      </c>
      <c r="DV37" s="1">
        <f t="shared" si="39"/>
        <v>9999</v>
      </c>
      <c r="DW37" s="1">
        <f t="shared" si="39"/>
        <v>9999</v>
      </c>
      <c r="DX37" s="1">
        <f t="shared" si="39"/>
        <v>9999</v>
      </c>
      <c r="DY37" s="1">
        <f t="shared" si="39"/>
        <v>9999</v>
      </c>
      <c r="DZ37" s="6">
        <f t="shared" si="20"/>
        <v>1166.2958947132281</v>
      </c>
      <c r="EA37" s="1">
        <f t="shared" si="21"/>
        <v>9999</v>
      </c>
      <c r="EB37" s="43">
        <f t="shared" si="22"/>
        <v>9999</v>
      </c>
      <c r="EC37" s="1">
        <f t="shared" si="40"/>
        <v>9999</v>
      </c>
      <c r="ED37" s="1">
        <f t="shared" si="40"/>
        <v>9999</v>
      </c>
      <c r="EE37" s="1">
        <f t="shared" si="40"/>
        <v>9999</v>
      </c>
    </row>
    <row r="38" spans="1:135" x14ac:dyDescent="0.25">
      <c r="A38" s="20" t="s">
        <v>159</v>
      </c>
      <c r="B38" s="1"/>
      <c r="C38" s="1"/>
      <c r="D38" s="45"/>
      <c r="E38" s="1"/>
      <c r="F38" s="1"/>
      <c r="K38" s="120">
        <v>1.3368055555555557E-2</v>
      </c>
      <c r="L38" s="120">
        <v>2.7430555555555555E-2</v>
      </c>
      <c r="M38" s="8">
        <f t="shared" si="24"/>
        <v>1.8698084137191855E-2</v>
      </c>
      <c r="N38" s="6">
        <f t="shared" si="25"/>
        <v>1615.514469453376</v>
      </c>
      <c r="O38" s="8">
        <f t="shared" si="26"/>
        <v>2.0833333333333332E-2</v>
      </c>
      <c r="P38" s="107"/>
      <c r="Q38" s="108">
        <f t="shared" si="27"/>
        <v>2.0833333333333332E-2</v>
      </c>
      <c r="R38" s="109">
        <f t="shared" si="28"/>
        <v>1800</v>
      </c>
      <c r="S38" s="129"/>
      <c r="T38" s="1"/>
      <c r="U38" s="8">
        <f t="shared" si="29"/>
        <v>2.0833333333333332E-2</v>
      </c>
      <c r="V38" s="8">
        <f t="shared" si="30"/>
        <v>0</v>
      </c>
      <c r="W38" s="8">
        <f t="shared" si="0"/>
        <v>0</v>
      </c>
      <c r="X38" s="8">
        <f t="shared" si="1"/>
        <v>2.0833333333333332E-2</v>
      </c>
      <c r="Y38" s="8"/>
      <c r="Z38" s="8">
        <f>IF(A38&lt;&gt;"",IF(VLOOKUP(A38,Apr!A$4:F$211,6)&gt;0,VLOOKUP(A38,Apr!A$4:F$211,6),0),0)</f>
        <v>0</v>
      </c>
      <c r="AA38" s="8">
        <f>IF(A38&lt;&gt;"",IF(VLOOKUP(A38,May!A$3:F$209,6)&gt;0,VLOOKUP(A38,May!A$3:F$209,6),0),0)</f>
        <v>0</v>
      </c>
      <c r="AB38" s="8">
        <f>IF(A38&lt;&gt;"",IF(VLOOKUP(A38,Jun!A$3:F$209,6)&gt;0,VLOOKUP(A38,Jun!A$3:F$209,6),0),0)</f>
        <v>0</v>
      </c>
      <c r="AC38" s="8">
        <f>IF(A38&lt;&gt;"",IF(VLOOKUP(A38,Jul!A$3:F$206,6)&gt;0,VLOOKUP(A38,Jul!A$3:F$206,6),0),0)</f>
        <v>0</v>
      </c>
      <c r="AD38" s="8">
        <f>IF(A38&lt;&gt;"",IF(VLOOKUP(A38,Aug!A$3:F$206,6)&gt;0,VLOOKUP(A38,Aug!A$3:F$206,6),0),0)</f>
        <v>0</v>
      </c>
      <c r="AE38" s="8">
        <f>IF(A38&lt;&gt;"",IF(VLOOKUP(A38,Sep!A$3:F$206,6)&gt;0,VLOOKUP(A38,Sep!A$3:F$206,6),0),0)</f>
        <v>0</v>
      </c>
      <c r="AF38" s="6">
        <f t="shared" si="31"/>
        <v>1241.5407911463396</v>
      </c>
      <c r="AG38" s="8">
        <f t="shared" si="2"/>
        <v>1.3541666666666667E-2</v>
      </c>
      <c r="AH38" s="8">
        <f>IF(A38&lt;&gt;"",IF(VLOOKUP(A38,Oct!A$3:F$206,6)&gt;0,VLOOKUP(A38,Oct!A$3:F$206,6),0),0)</f>
        <v>0</v>
      </c>
      <c r="AI38" s="8">
        <f>IF(A38&lt;&gt;"",IF(VLOOKUP(A38,Nov!A$3:F$207,6)&gt;0,VLOOKUP(A38,Nov!A$3:F$207,6),0),0)</f>
        <v>0</v>
      </c>
      <c r="AJ38" s="8">
        <f>IF(A38&lt;&gt;"",IF(VLOOKUP(A38,Dec!A$3:F$207,6)&gt;0,VLOOKUP(A38,Dec!A$3:F$207,6),0),0)</f>
        <v>0</v>
      </c>
      <c r="AK38" s="8">
        <f>IF(A38&lt;&gt;"",IF(VLOOKUP(A38,Jan!A$3:F$207,6)&gt;0,VLOOKUP(A38,Jan!A$3:F$207,6),0),0)</f>
        <v>0</v>
      </c>
      <c r="AL38" s="8">
        <f>IF(A38&lt;&gt;"",IF(VLOOKUP(A38,Feb!A$3:F$207,6)&gt;0,VLOOKUP(A38,Feb!A$3:F$207,6),0),0)</f>
        <v>0</v>
      </c>
      <c r="AM38" s="8">
        <f>IF(A38&lt;&gt;"",IF(VLOOKUP(A38,Mar!A$3:F$207,6)&gt;0,VLOOKUP(A38,Mar!A$3:F$207,6),0),0)</f>
        <v>0</v>
      </c>
      <c r="AO38" s="8">
        <f>LARGE($BM38:BN38,1)</f>
        <v>2.0833333333333332E-2</v>
      </c>
      <c r="AP38" s="8">
        <f>LARGE($BM38:BO38,1)</f>
        <v>2.0833333333333332E-2</v>
      </c>
      <c r="AQ38" s="8">
        <f>LARGE($BM38:BP38,1)</f>
        <v>2.0833333333333332E-2</v>
      </c>
      <c r="AR38" s="8">
        <f>LARGE($BM38:BQ38,1)</f>
        <v>2.0833333333333332E-2</v>
      </c>
      <c r="AS38" s="8">
        <f>LARGE($BM38:BR38,1)</f>
        <v>2.0833333333333332E-2</v>
      </c>
      <c r="AT38" s="8">
        <f>LARGE($BS38:BT38,1)</f>
        <v>1.3541666666666667E-2</v>
      </c>
      <c r="AU38" s="8">
        <f>LARGE($BS38:BU38,1)</f>
        <v>1.3541666666666667E-2</v>
      </c>
      <c r="AV38" s="8">
        <f>LARGE($BS38:BV38,1)</f>
        <v>1.3541666666666667E-2</v>
      </c>
      <c r="AW38" s="8">
        <f>LARGE($BS38:BW38,1)</f>
        <v>1.3541666666666667E-2</v>
      </c>
      <c r="AX38" s="8">
        <f>LARGE($BS38:BX38,1)</f>
        <v>1.3541666666666667E-2</v>
      </c>
      <c r="BA38" s="6">
        <f t="shared" si="3"/>
        <v>0</v>
      </c>
      <c r="BB38" s="6">
        <f t="shared" si="3"/>
        <v>0</v>
      </c>
      <c r="BC38" s="6">
        <f t="shared" si="3"/>
        <v>0</v>
      </c>
      <c r="BD38" s="6">
        <f t="shared" si="3"/>
        <v>0</v>
      </c>
      <c r="BE38" s="6">
        <f t="shared" si="3"/>
        <v>0</v>
      </c>
      <c r="BF38" s="6">
        <f t="shared" si="3"/>
        <v>0</v>
      </c>
      <c r="BG38" s="6">
        <f t="shared" si="4"/>
        <v>0</v>
      </c>
      <c r="BH38" s="6">
        <f t="shared" si="4"/>
        <v>0</v>
      </c>
      <c r="BI38" s="6">
        <f t="shared" si="4"/>
        <v>0</v>
      </c>
      <c r="BJ38" s="6">
        <f t="shared" si="4"/>
        <v>0</v>
      </c>
      <c r="BK38" s="6">
        <f t="shared" si="4"/>
        <v>0</v>
      </c>
      <c r="BM38" s="8">
        <f t="shared" si="32"/>
        <v>2.0833333333333332E-2</v>
      </c>
      <c r="BN38" s="8">
        <f t="shared" si="5"/>
        <v>0</v>
      </c>
      <c r="BO38" s="8">
        <f t="shared" si="5"/>
        <v>0</v>
      </c>
      <c r="BP38" s="8">
        <f t="shared" si="5"/>
        <v>0</v>
      </c>
      <c r="BQ38" s="8">
        <f t="shared" si="5"/>
        <v>0</v>
      </c>
      <c r="BR38" s="8">
        <f t="shared" si="5"/>
        <v>0</v>
      </c>
      <c r="BS38" s="8">
        <f t="shared" si="6"/>
        <v>1.3541666666666667E-2</v>
      </c>
      <c r="BT38" s="8">
        <f t="shared" si="36"/>
        <v>0</v>
      </c>
      <c r="BU38" s="8">
        <f t="shared" si="36"/>
        <v>0</v>
      </c>
      <c r="BV38" s="8">
        <f t="shared" si="36"/>
        <v>0</v>
      </c>
      <c r="BW38" s="8">
        <f t="shared" si="36"/>
        <v>0</v>
      </c>
      <c r="BX38" s="8">
        <f t="shared" si="36"/>
        <v>0</v>
      </c>
      <c r="CA38" s="8" t="str">
        <f t="shared" si="37"/>
        <v/>
      </c>
      <c r="CB38" s="8" t="str">
        <f t="shared" si="37"/>
        <v/>
      </c>
      <c r="CC38" s="8" t="str">
        <f t="shared" si="37"/>
        <v/>
      </c>
      <c r="CD38" s="8" t="str">
        <f t="shared" si="37"/>
        <v/>
      </c>
      <c r="CE38" s="8" t="str">
        <f t="shared" si="37"/>
        <v/>
      </c>
      <c r="CF38" s="8" t="str">
        <f t="shared" si="37"/>
        <v/>
      </c>
      <c r="CG38" s="8" t="str">
        <f t="shared" si="38"/>
        <v/>
      </c>
      <c r="CH38" s="8" t="str">
        <f t="shared" si="38"/>
        <v/>
      </c>
      <c r="CI38" s="8" t="str">
        <f t="shared" si="38"/>
        <v/>
      </c>
      <c r="CJ38" s="8" t="str">
        <f t="shared" si="38"/>
        <v/>
      </c>
      <c r="CK38" s="8" t="str">
        <f t="shared" si="38"/>
        <v/>
      </c>
      <c r="CL38" s="8" t="str">
        <f t="shared" si="38"/>
        <v/>
      </c>
      <c r="CN38" s="1"/>
      <c r="CO38" s="8">
        <f t="shared" si="10"/>
        <v>0</v>
      </c>
      <c r="CP38" s="8">
        <f>IF(COUNT($CA38:CB38)&gt;0,SMALL($CA38:CB38,1),$CN38)</f>
        <v>0</v>
      </c>
      <c r="CQ38" s="8">
        <f>IF(COUNT($CA38:CC38)&gt;0,SMALL($CA38:CC38,1),$CN38)</f>
        <v>0</v>
      </c>
      <c r="CR38" s="8">
        <f>IF(COUNT($CA38:CD38)&gt;0,SMALL($CA38:CD38,1),$CN38)</f>
        <v>0</v>
      </c>
      <c r="CS38" s="8">
        <f>IF(COUNT($CA38:CE38)&gt;0,SMALL($CA38:CE38,1),$CN38)</f>
        <v>0</v>
      </c>
      <c r="CT38" s="1"/>
      <c r="CU38" s="8">
        <f t="shared" si="11"/>
        <v>0</v>
      </c>
      <c r="CV38" s="8">
        <f>IF(COUNT($CG38:CH38)&gt;0,SMALL($CG38:CH38,1),$CU38)</f>
        <v>0</v>
      </c>
      <c r="CW38" s="8">
        <f>IF(COUNT($CG38:CI38)&gt;0,SMALL($CG38:CI38,1),$CU38)</f>
        <v>0</v>
      </c>
      <c r="CX38" s="8">
        <f>IF(COUNT($CG38:CJ38)&gt;0,SMALL($CG38:CJ38,1),$CU38)</f>
        <v>0</v>
      </c>
      <c r="CY38" s="8">
        <f>IF(COUNT($CG38:CK38)&gt;0,SMALL($CG38:CK38,1),$CU38)</f>
        <v>0</v>
      </c>
      <c r="DA38" s="8">
        <f t="shared" si="12"/>
        <v>2.0834143518518516E-2</v>
      </c>
      <c r="DB38" s="8">
        <f t="shared" si="13"/>
        <v>1.3542476851851852E-2</v>
      </c>
      <c r="DC38" s="1">
        <f t="shared" si="33"/>
        <v>35</v>
      </c>
      <c r="DD38" s="8">
        <f t="shared" si="14"/>
        <v>8.1018518518518515E-7</v>
      </c>
      <c r="DE38" s="1" t="str">
        <f t="shared" si="15"/>
        <v>Guest 40:00</v>
      </c>
      <c r="DG38" s="13">
        <f t="shared" si="16"/>
        <v>1.8698084137191855E-2</v>
      </c>
      <c r="DH38" s="13">
        <f>SMALL($DT38:DU38,1)/(60*60*24)</f>
        <v>1.8698084137191852E-2</v>
      </c>
      <c r="DI38" s="13">
        <f>SMALL($DT38:DV38,1)/(60*60*24)</f>
        <v>1.8698084137191852E-2</v>
      </c>
      <c r="DJ38" s="13">
        <f>SMALL($DT38:DW38,1)/(60*60*24)</f>
        <v>1.8698084137191852E-2</v>
      </c>
      <c r="DK38" s="13">
        <f>SMALL($DT38:DX38,1)/(60*60*24)</f>
        <v>1.8698084137191852E-2</v>
      </c>
      <c r="DL38" s="13">
        <f>SMALL($DT38:DY38,1)/(60*60*24)</f>
        <v>1.8698084137191852E-2</v>
      </c>
      <c r="DM38" s="34">
        <f t="shared" si="17"/>
        <v>1.4369685082712264E-2</v>
      </c>
      <c r="DN38" s="13">
        <f>SMALL($DZ38:EA38,1)/(60*60*24)</f>
        <v>1.4369685082712264E-2</v>
      </c>
      <c r="DO38" s="42">
        <f>SMALL($EB38:EB38,1)/(60*60*24)</f>
        <v>0.11572916666666666</v>
      </c>
      <c r="DP38" s="42">
        <f>SMALL($EB38:EC38,1)/(60*60*24)</f>
        <v>0.11572916666666666</v>
      </c>
      <c r="DQ38" s="42">
        <f>SMALL($EB38:ED38,1)/(60*60*24)</f>
        <v>0.11572916666666666</v>
      </c>
      <c r="DR38" s="42">
        <f>SMALL($EB38:EE38,1)/(60*60*24)</f>
        <v>0.11572916666666666</v>
      </c>
      <c r="DT38" s="6">
        <f t="shared" si="18"/>
        <v>1615.514469453376</v>
      </c>
      <c r="DU38" s="1">
        <f t="shared" si="39"/>
        <v>9999</v>
      </c>
      <c r="DV38" s="1">
        <f t="shared" si="39"/>
        <v>9999</v>
      </c>
      <c r="DW38" s="1">
        <f t="shared" si="39"/>
        <v>9999</v>
      </c>
      <c r="DX38" s="1">
        <f t="shared" si="39"/>
        <v>9999</v>
      </c>
      <c r="DY38" s="1">
        <f t="shared" si="39"/>
        <v>9999</v>
      </c>
      <c r="DZ38" s="6">
        <f t="shared" si="20"/>
        <v>1241.5407911463396</v>
      </c>
      <c r="EA38" s="1">
        <f t="shared" si="21"/>
        <v>9999</v>
      </c>
      <c r="EB38" s="43">
        <f t="shared" si="22"/>
        <v>9999</v>
      </c>
      <c r="EC38" s="1">
        <f t="shared" si="40"/>
        <v>9999</v>
      </c>
      <c r="ED38" s="1">
        <f t="shared" si="40"/>
        <v>9999</v>
      </c>
      <c r="EE38" s="1">
        <f t="shared" si="40"/>
        <v>9999</v>
      </c>
    </row>
    <row r="39" spans="1:135" x14ac:dyDescent="0.25">
      <c r="A39" s="20" t="s">
        <v>127</v>
      </c>
      <c r="B39" s="1"/>
      <c r="C39" s="1"/>
      <c r="D39" s="45"/>
      <c r="E39" s="1"/>
      <c r="F39" s="1"/>
      <c r="K39" s="120">
        <v>1.3888888888888888E-2</v>
      </c>
      <c r="L39" s="120">
        <v>2.8819444444444443E-2</v>
      </c>
      <c r="M39" s="8">
        <f t="shared" si="24"/>
        <v>1.942658092175777E-2</v>
      </c>
      <c r="N39" s="6">
        <f t="shared" si="25"/>
        <v>1678.4565916398712</v>
      </c>
      <c r="O39" s="8">
        <f t="shared" si="26"/>
        <v>1.9965277777777776E-2</v>
      </c>
      <c r="P39" s="107"/>
      <c r="Q39" s="108">
        <f t="shared" si="27"/>
        <v>1.9965277777777776E-2</v>
      </c>
      <c r="R39" s="109">
        <f t="shared" si="28"/>
        <v>1724.9999999999995</v>
      </c>
      <c r="S39" s="129"/>
      <c r="T39" s="1"/>
      <c r="U39" s="8">
        <f t="shared" si="29"/>
        <v>1.9965277777777776E-2</v>
      </c>
      <c r="V39" s="8">
        <f t="shared" si="30"/>
        <v>0</v>
      </c>
      <c r="W39" s="8">
        <f t="shared" si="0"/>
        <v>0</v>
      </c>
      <c r="X39" s="8">
        <f t="shared" si="1"/>
        <v>1.9965277777777776E-2</v>
      </c>
      <c r="Y39" s="8"/>
      <c r="Z39" s="8">
        <f>IF(A39&lt;&gt;"",IF(VLOOKUP(A39,Apr!A$4:F$211,6)&gt;0,VLOOKUP(A39,Apr!A$4:F$211,6),0),0)</f>
        <v>0</v>
      </c>
      <c r="AA39" s="8">
        <f>IF(A39&lt;&gt;"",IF(VLOOKUP(A39,May!A$3:F$209,6)&gt;0,VLOOKUP(A39,May!A$3:F$209,6),0),0)</f>
        <v>0</v>
      </c>
      <c r="AB39" s="8">
        <f>IF(A39&lt;&gt;"",IF(VLOOKUP(A39,Jun!A$3:F$209,6)&gt;0,VLOOKUP(A39,Jun!A$3:F$209,6),0),0)</f>
        <v>0</v>
      </c>
      <c r="AC39" s="8">
        <f>IF(A39&lt;&gt;"",IF(VLOOKUP(A39,Jul!A$3:F$206,6)&gt;0,VLOOKUP(A39,Jul!A$3:F$206,6),0),0)</f>
        <v>0</v>
      </c>
      <c r="AD39" s="8">
        <f>IF(A39&lt;&gt;"",IF(VLOOKUP(A39,Aug!A$3:F$206,6)&gt;0,VLOOKUP(A39,Aug!A$3:F$206,6),0),0)</f>
        <v>0</v>
      </c>
      <c r="AE39" s="8">
        <f>IF(A39&lt;&gt;"",IF(VLOOKUP(A39,Sep!A$3:F$206,6)&gt;0,VLOOKUP(A39,Sep!A$3:F$206,6),0),0)</f>
        <v>0</v>
      </c>
      <c r="AF39" s="6">
        <f t="shared" si="31"/>
        <v>1289.9125102819114</v>
      </c>
      <c r="AG39" s="8">
        <f t="shared" si="2"/>
        <v>1.2847222222222223E-2</v>
      </c>
      <c r="AH39" s="8">
        <f>IF(A39&lt;&gt;"",IF(VLOOKUP(A39,Oct!A$3:F$206,6)&gt;0,VLOOKUP(A39,Oct!A$3:F$206,6),0),0)</f>
        <v>0</v>
      </c>
      <c r="AI39" s="8">
        <f>IF(A39&lt;&gt;"",IF(VLOOKUP(A39,Nov!A$3:F$207,6)&gt;0,VLOOKUP(A39,Nov!A$3:F$207,6),0),0)</f>
        <v>0</v>
      </c>
      <c r="AJ39" s="8">
        <f>IF(A39&lt;&gt;"",IF(VLOOKUP(A39,Dec!A$3:F$207,6)&gt;0,VLOOKUP(A39,Dec!A$3:F$207,6),0),0)</f>
        <v>0</v>
      </c>
      <c r="AK39" s="8">
        <f>IF(A39&lt;&gt;"",IF(VLOOKUP(A39,Jan!A$3:F$207,6)&gt;0,VLOOKUP(A39,Jan!A$3:F$207,6),0),0)</f>
        <v>0</v>
      </c>
      <c r="AL39" s="8">
        <f>IF(A39&lt;&gt;"",IF(VLOOKUP(A39,Feb!A$3:F$207,6)&gt;0,VLOOKUP(A39,Feb!A$3:F$207,6),0),0)</f>
        <v>0</v>
      </c>
      <c r="AM39" s="8">
        <f>IF(A39&lt;&gt;"",IF(VLOOKUP(A39,Mar!A$3:F$207,6)&gt;0,VLOOKUP(A39,Mar!A$3:F$207,6),0),0)</f>
        <v>0</v>
      </c>
      <c r="AO39" s="8">
        <f>LARGE($BM39:BN39,1)</f>
        <v>1.9965277777777776E-2</v>
      </c>
      <c r="AP39" s="8">
        <f>LARGE($BM39:BO39,1)</f>
        <v>1.9965277777777776E-2</v>
      </c>
      <c r="AQ39" s="8">
        <f>LARGE($BM39:BP39,1)</f>
        <v>1.9965277777777776E-2</v>
      </c>
      <c r="AR39" s="8">
        <f>LARGE($BM39:BQ39,1)</f>
        <v>1.9965277777777776E-2</v>
      </c>
      <c r="AS39" s="8">
        <f>LARGE($BM39:BR39,1)</f>
        <v>1.9965277777777776E-2</v>
      </c>
      <c r="AT39" s="8">
        <f>LARGE($BS39:BT39,1)</f>
        <v>1.2847222222222223E-2</v>
      </c>
      <c r="AU39" s="8">
        <f>LARGE($BS39:BU39,1)</f>
        <v>1.2847222222222223E-2</v>
      </c>
      <c r="AV39" s="8">
        <f>LARGE($BS39:BV39,1)</f>
        <v>1.2847222222222223E-2</v>
      </c>
      <c r="AW39" s="8">
        <f>LARGE($BS39:BW39,1)</f>
        <v>1.2847222222222223E-2</v>
      </c>
      <c r="AX39" s="8">
        <f>LARGE($BS39:BX39,1)</f>
        <v>1.2847222222222223E-2</v>
      </c>
      <c r="BA39" s="6">
        <f t="shared" si="3"/>
        <v>0</v>
      </c>
      <c r="BB39" s="6">
        <f t="shared" si="3"/>
        <v>0</v>
      </c>
      <c r="BC39" s="6">
        <f t="shared" si="3"/>
        <v>0</v>
      </c>
      <c r="BD39" s="6">
        <f t="shared" si="3"/>
        <v>0</v>
      </c>
      <c r="BE39" s="6">
        <f t="shared" si="3"/>
        <v>0</v>
      </c>
      <c r="BF39" s="6">
        <f t="shared" si="3"/>
        <v>0</v>
      </c>
      <c r="BG39" s="6">
        <f t="shared" si="4"/>
        <v>0</v>
      </c>
      <c r="BH39" s="6">
        <f t="shared" si="4"/>
        <v>0</v>
      </c>
      <c r="BI39" s="6">
        <f t="shared" si="4"/>
        <v>0</v>
      </c>
      <c r="BJ39" s="6">
        <f t="shared" si="4"/>
        <v>0</v>
      </c>
      <c r="BK39" s="6">
        <f t="shared" si="4"/>
        <v>0</v>
      </c>
      <c r="BM39" s="8">
        <f t="shared" si="32"/>
        <v>1.9965277777777776E-2</v>
      </c>
      <c r="BN39" s="8">
        <f t="shared" si="5"/>
        <v>0</v>
      </c>
      <c r="BO39" s="8">
        <f t="shared" si="5"/>
        <v>0</v>
      </c>
      <c r="BP39" s="8">
        <f t="shared" si="5"/>
        <v>0</v>
      </c>
      <c r="BQ39" s="8">
        <f t="shared" si="5"/>
        <v>0</v>
      </c>
      <c r="BR39" s="8">
        <f t="shared" si="5"/>
        <v>0</v>
      </c>
      <c r="BS39" s="8">
        <f t="shared" si="6"/>
        <v>1.2847222222222223E-2</v>
      </c>
      <c r="BT39" s="8">
        <f t="shared" si="36"/>
        <v>0</v>
      </c>
      <c r="BU39" s="8">
        <f t="shared" si="36"/>
        <v>0</v>
      </c>
      <c r="BV39" s="8">
        <f t="shared" si="36"/>
        <v>0</v>
      </c>
      <c r="BW39" s="8">
        <f t="shared" si="36"/>
        <v>0</v>
      </c>
      <c r="BX39" s="8">
        <f t="shared" si="36"/>
        <v>0</v>
      </c>
      <c r="CA39" s="8" t="str">
        <f t="shared" si="37"/>
        <v/>
      </c>
      <c r="CB39" s="8" t="str">
        <f t="shared" si="37"/>
        <v/>
      </c>
      <c r="CC39" s="8" t="str">
        <f t="shared" si="37"/>
        <v/>
      </c>
      <c r="CD39" s="8" t="str">
        <f t="shared" si="37"/>
        <v/>
      </c>
      <c r="CE39" s="8" t="str">
        <f t="shared" si="37"/>
        <v/>
      </c>
      <c r="CF39" s="8" t="str">
        <f t="shared" si="37"/>
        <v/>
      </c>
      <c r="CG39" s="8" t="str">
        <f t="shared" si="38"/>
        <v/>
      </c>
      <c r="CH39" s="8" t="str">
        <f t="shared" si="38"/>
        <v/>
      </c>
      <c r="CI39" s="8" t="str">
        <f t="shared" si="38"/>
        <v/>
      </c>
      <c r="CJ39" s="8" t="str">
        <f t="shared" si="38"/>
        <v/>
      </c>
      <c r="CK39" s="8" t="str">
        <f t="shared" si="38"/>
        <v/>
      </c>
      <c r="CL39" s="8" t="str">
        <f t="shared" si="38"/>
        <v/>
      </c>
      <c r="CN39" s="1"/>
      <c r="CO39" s="8">
        <f t="shared" si="10"/>
        <v>0</v>
      </c>
      <c r="CP39" s="8">
        <f>IF(COUNT($CA39:CB39)&gt;0,SMALL($CA39:CB39,1),$CN39)</f>
        <v>0</v>
      </c>
      <c r="CQ39" s="8">
        <f>IF(COUNT($CA39:CC39)&gt;0,SMALL($CA39:CC39,1),$CN39)</f>
        <v>0</v>
      </c>
      <c r="CR39" s="8">
        <f>IF(COUNT($CA39:CD39)&gt;0,SMALL($CA39:CD39,1),$CN39)</f>
        <v>0</v>
      </c>
      <c r="CS39" s="8">
        <f>IF(COUNT($CA39:CE39)&gt;0,SMALL($CA39:CE39,1),$CN39)</f>
        <v>0</v>
      </c>
      <c r="CT39" s="1"/>
      <c r="CU39" s="8">
        <f t="shared" si="11"/>
        <v>0</v>
      </c>
      <c r="CV39" s="8">
        <f>IF(COUNT($CG39:CH39)&gt;0,SMALL($CG39:CH39,1),$CU39)</f>
        <v>0</v>
      </c>
      <c r="CW39" s="8">
        <f>IF(COUNT($CG39:CI39)&gt;0,SMALL($CG39:CI39,1),$CU39)</f>
        <v>0</v>
      </c>
      <c r="CX39" s="8">
        <f>IF(COUNT($CG39:CJ39)&gt;0,SMALL($CG39:CJ39,1),$CU39)</f>
        <v>0</v>
      </c>
      <c r="CY39" s="8">
        <f>IF(COUNT($CG39:CK39)&gt;0,SMALL($CG39:CK39,1),$CU39)</f>
        <v>0</v>
      </c>
      <c r="DA39" s="8">
        <f t="shared" si="12"/>
        <v>1.9966111111111108E-2</v>
      </c>
      <c r="DB39" s="8">
        <f t="shared" si="13"/>
        <v>1.2848055555555557E-2</v>
      </c>
      <c r="DC39" s="1">
        <f t="shared" si="33"/>
        <v>36</v>
      </c>
      <c r="DD39" s="8">
        <f t="shared" si="14"/>
        <v>8.3333333333333333E-7</v>
      </c>
      <c r="DE39" s="1" t="str">
        <f t="shared" si="15"/>
        <v>Guest 42:30</v>
      </c>
      <c r="DG39" s="13">
        <f t="shared" si="16"/>
        <v>1.942658092175777E-2</v>
      </c>
      <c r="DH39" s="13">
        <f>SMALL($DT39:DU39,1)/(60*60*24)</f>
        <v>1.942658092175777E-2</v>
      </c>
      <c r="DI39" s="13">
        <f>SMALL($DT39:DV39,1)/(60*60*24)</f>
        <v>1.942658092175777E-2</v>
      </c>
      <c r="DJ39" s="13">
        <f>SMALL($DT39:DW39,1)/(60*60*24)</f>
        <v>1.942658092175777E-2</v>
      </c>
      <c r="DK39" s="13">
        <f>SMALL($DT39:DX39,1)/(60*60*24)</f>
        <v>1.942658092175777E-2</v>
      </c>
      <c r="DL39" s="13">
        <f>SMALL($DT39:DY39,1)/(60*60*24)</f>
        <v>1.942658092175777E-2</v>
      </c>
      <c r="DM39" s="34">
        <f t="shared" si="17"/>
        <v>1.4929542943077679E-2</v>
      </c>
      <c r="DN39" s="13">
        <f>SMALL($DZ39:EA39,1)/(60*60*24)</f>
        <v>1.4929542943077679E-2</v>
      </c>
      <c r="DO39" s="42">
        <f>SMALL($EB39:EB39,1)/(60*60*24)</f>
        <v>0.11572916666666666</v>
      </c>
      <c r="DP39" s="42">
        <f>SMALL($EB39:EC39,1)/(60*60*24)</f>
        <v>0.11572916666666666</v>
      </c>
      <c r="DQ39" s="42">
        <f>SMALL($EB39:ED39,1)/(60*60*24)</f>
        <v>0.11572916666666666</v>
      </c>
      <c r="DR39" s="42">
        <f>SMALL($EB39:EE39,1)/(60*60*24)</f>
        <v>0.11572916666666666</v>
      </c>
      <c r="DT39" s="6">
        <f t="shared" si="18"/>
        <v>1678.4565916398712</v>
      </c>
      <c r="DU39" s="1">
        <f t="shared" si="39"/>
        <v>9999</v>
      </c>
      <c r="DV39" s="1">
        <f t="shared" si="39"/>
        <v>9999</v>
      </c>
      <c r="DW39" s="1">
        <f t="shared" si="39"/>
        <v>9999</v>
      </c>
      <c r="DX39" s="1">
        <f t="shared" si="39"/>
        <v>9999</v>
      </c>
      <c r="DY39" s="1">
        <f t="shared" si="39"/>
        <v>9999</v>
      </c>
      <c r="DZ39" s="6">
        <f t="shared" si="20"/>
        <v>1289.9125102819114</v>
      </c>
      <c r="EA39" s="1">
        <f t="shared" si="21"/>
        <v>9999</v>
      </c>
      <c r="EB39" s="43">
        <f t="shared" si="22"/>
        <v>9999</v>
      </c>
      <c r="EC39" s="1">
        <f t="shared" si="40"/>
        <v>9999</v>
      </c>
      <c r="ED39" s="1">
        <f t="shared" si="40"/>
        <v>9999</v>
      </c>
      <c r="EE39" s="1">
        <f t="shared" si="40"/>
        <v>9999</v>
      </c>
    </row>
    <row r="40" spans="1:135" x14ac:dyDescent="0.25">
      <c r="A40" s="20" t="s">
        <v>160</v>
      </c>
      <c r="B40" s="1"/>
      <c r="C40" s="1"/>
      <c r="D40" s="45"/>
      <c r="E40" s="1"/>
      <c r="F40" s="1"/>
      <c r="K40" s="120">
        <v>1.5162037037037036E-2</v>
      </c>
      <c r="L40" s="120">
        <v>3.125E-2</v>
      </c>
      <c r="M40" s="8">
        <f t="shared" si="24"/>
        <v>2.1207350839585564E-2</v>
      </c>
      <c r="N40" s="6">
        <f t="shared" si="25"/>
        <v>1832.3151125401928</v>
      </c>
      <c r="O40" s="8">
        <f t="shared" si="26"/>
        <v>1.8229166666666668E-2</v>
      </c>
      <c r="P40" s="107"/>
      <c r="Q40" s="108">
        <f t="shared" si="27"/>
        <v>1.8229166666666668E-2</v>
      </c>
      <c r="R40" s="109">
        <f t="shared" si="28"/>
        <v>1575</v>
      </c>
      <c r="S40" s="129"/>
      <c r="T40" s="1"/>
      <c r="U40" s="8">
        <f t="shared" si="29"/>
        <v>1.8229166666666668E-2</v>
      </c>
      <c r="V40" s="8">
        <f t="shared" si="30"/>
        <v>0</v>
      </c>
      <c r="W40" s="8">
        <f t="shared" si="0"/>
        <v>0</v>
      </c>
      <c r="X40" s="8">
        <f t="shared" si="1"/>
        <v>1.8229166666666668E-2</v>
      </c>
      <c r="Y40" s="8"/>
      <c r="Z40" s="8">
        <f>IF(A40&lt;&gt;"",IF(VLOOKUP(A40,Apr!A$4:F$211,6)&gt;0,VLOOKUP(A40,Apr!A$4:F$211,6),0),0)</f>
        <v>0</v>
      </c>
      <c r="AA40" s="8">
        <f>IF(A40&lt;&gt;"",IF(VLOOKUP(A40,May!A$3:F$209,6)&gt;0,VLOOKUP(A40,May!A$3:F$209,6),0),0)</f>
        <v>0</v>
      </c>
      <c r="AB40" s="8">
        <f>IF(A40&lt;&gt;"",IF(VLOOKUP(A40,Jun!A$3:F$209,6)&gt;0,VLOOKUP(A40,Jun!A$3:F$209,6),0),0)</f>
        <v>0</v>
      </c>
      <c r="AC40" s="8">
        <f>IF(A40&lt;&gt;"",IF(VLOOKUP(A40,Jul!A$3:F$206,6)&gt;0,VLOOKUP(A40,Jul!A$3:F$206,6),0),0)</f>
        <v>0</v>
      </c>
      <c r="AD40" s="8">
        <f>IF(A40&lt;&gt;"",IF(VLOOKUP(A40,Aug!A$3:F$206,6)&gt;0,VLOOKUP(A40,Aug!A$3:F$206,6),0),0)</f>
        <v>0</v>
      </c>
      <c r="AE40" s="8">
        <f>IF(A40&lt;&gt;"",IF(VLOOKUP(A40,Sep!A$3:F$206,6)&gt;0,VLOOKUP(A40,Sep!A$3:F$206,6),0),0)</f>
        <v>0</v>
      </c>
      <c r="AF40" s="6">
        <f t="shared" si="31"/>
        <v>1408.1544903910865</v>
      </c>
      <c r="AG40" s="8">
        <f t="shared" si="2"/>
        <v>1.1458333333333334E-2</v>
      </c>
      <c r="AH40" s="8">
        <f>IF(A40&lt;&gt;"",IF(VLOOKUP(A40,Oct!A$3:F$206,6)&gt;0,VLOOKUP(A40,Oct!A$3:F$206,6),0),0)</f>
        <v>0</v>
      </c>
      <c r="AI40" s="8">
        <f>IF(A40&lt;&gt;"",IF(VLOOKUP(A40,Nov!A$3:F$207,6)&gt;0,VLOOKUP(A40,Nov!A$3:F$207,6),0),0)</f>
        <v>0</v>
      </c>
      <c r="AJ40" s="8">
        <f>IF(A40&lt;&gt;"",IF(VLOOKUP(A40,Dec!A$3:F$207,6)&gt;0,VLOOKUP(A40,Dec!A$3:F$207,6),0),0)</f>
        <v>0</v>
      </c>
      <c r="AK40" s="8">
        <f>IF(A40&lt;&gt;"",IF(VLOOKUP(A40,Jan!A$3:F$207,6)&gt;0,VLOOKUP(A40,Jan!A$3:F$207,6),0),0)</f>
        <v>0</v>
      </c>
      <c r="AL40" s="8">
        <f>IF(A40&lt;&gt;"",IF(VLOOKUP(A40,Feb!A$3:F$207,6)&gt;0,VLOOKUP(A40,Feb!A$3:F$207,6),0),0)</f>
        <v>0</v>
      </c>
      <c r="AM40" s="8">
        <f>IF(A40&lt;&gt;"",IF(VLOOKUP(A40,Mar!A$3:F$207,6)&gt;0,VLOOKUP(A40,Mar!A$3:F$207,6),0),0)</f>
        <v>0</v>
      </c>
      <c r="AO40" s="8">
        <f>LARGE($BM40:BN40,1)</f>
        <v>1.8229166666666668E-2</v>
      </c>
      <c r="AP40" s="8">
        <f>LARGE($BM40:BO40,1)</f>
        <v>1.8229166666666668E-2</v>
      </c>
      <c r="AQ40" s="8">
        <f>LARGE($BM40:BP40,1)</f>
        <v>1.8229166666666668E-2</v>
      </c>
      <c r="AR40" s="8">
        <f>LARGE($BM40:BQ40,1)</f>
        <v>1.8229166666666668E-2</v>
      </c>
      <c r="AS40" s="8">
        <f>LARGE($BM40:BR40,1)</f>
        <v>1.8229166666666668E-2</v>
      </c>
      <c r="AT40" s="8">
        <f>LARGE($BS40:BT40,1)</f>
        <v>1.1458333333333334E-2</v>
      </c>
      <c r="AU40" s="8">
        <f>LARGE($BS40:BU40,1)</f>
        <v>1.1458333333333334E-2</v>
      </c>
      <c r="AV40" s="8">
        <f>LARGE($BS40:BV40,1)</f>
        <v>1.1458333333333334E-2</v>
      </c>
      <c r="AW40" s="8">
        <f>LARGE($BS40:BW40,1)</f>
        <v>1.1458333333333334E-2</v>
      </c>
      <c r="AX40" s="8">
        <f>LARGE($BS40:BX40,1)</f>
        <v>1.1458333333333334E-2</v>
      </c>
      <c r="BA40" s="6">
        <f t="shared" si="3"/>
        <v>0</v>
      </c>
      <c r="BB40" s="6">
        <f t="shared" si="3"/>
        <v>0</v>
      </c>
      <c r="BC40" s="6">
        <f t="shared" si="3"/>
        <v>0</v>
      </c>
      <c r="BD40" s="6">
        <f t="shared" si="3"/>
        <v>0</v>
      </c>
      <c r="BE40" s="6">
        <f t="shared" si="3"/>
        <v>0</v>
      </c>
      <c r="BF40" s="6">
        <f t="shared" si="3"/>
        <v>0</v>
      </c>
      <c r="BG40" s="6">
        <f t="shared" si="4"/>
        <v>0</v>
      </c>
      <c r="BH40" s="6">
        <f t="shared" si="4"/>
        <v>0</v>
      </c>
      <c r="BI40" s="6">
        <f t="shared" si="4"/>
        <v>0</v>
      </c>
      <c r="BJ40" s="6">
        <f t="shared" si="4"/>
        <v>0</v>
      </c>
      <c r="BK40" s="6">
        <f t="shared" si="4"/>
        <v>0</v>
      </c>
      <c r="BM40" s="8">
        <f t="shared" si="32"/>
        <v>1.8229166666666668E-2</v>
      </c>
      <c r="BN40" s="8">
        <f t="shared" si="5"/>
        <v>0</v>
      </c>
      <c r="BO40" s="8">
        <f t="shared" si="5"/>
        <v>0</v>
      </c>
      <c r="BP40" s="8">
        <f t="shared" si="5"/>
        <v>0</v>
      </c>
      <c r="BQ40" s="8">
        <f t="shared" si="5"/>
        <v>0</v>
      </c>
      <c r="BR40" s="8">
        <f t="shared" si="5"/>
        <v>0</v>
      </c>
      <c r="BS40" s="8">
        <f t="shared" si="6"/>
        <v>1.1458333333333334E-2</v>
      </c>
      <c r="BT40" s="8">
        <f t="shared" si="36"/>
        <v>0</v>
      </c>
      <c r="BU40" s="8">
        <f t="shared" si="36"/>
        <v>0</v>
      </c>
      <c r="BV40" s="8">
        <f t="shared" si="36"/>
        <v>0</v>
      </c>
      <c r="BW40" s="8">
        <f t="shared" si="36"/>
        <v>0</v>
      </c>
      <c r="BX40" s="8">
        <f t="shared" si="36"/>
        <v>0</v>
      </c>
      <c r="CA40" s="8" t="str">
        <f t="shared" si="37"/>
        <v/>
      </c>
      <c r="CB40" s="8" t="str">
        <f t="shared" si="37"/>
        <v/>
      </c>
      <c r="CC40" s="8" t="str">
        <f t="shared" si="37"/>
        <v/>
      </c>
      <c r="CD40" s="8" t="str">
        <f t="shared" si="37"/>
        <v/>
      </c>
      <c r="CE40" s="8" t="str">
        <f t="shared" si="37"/>
        <v/>
      </c>
      <c r="CF40" s="8" t="str">
        <f t="shared" si="37"/>
        <v/>
      </c>
      <c r="CG40" s="8" t="str">
        <f t="shared" si="38"/>
        <v/>
      </c>
      <c r="CH40" s="8" t="str">
        <f t="shared" si="38"/>
        <v/>
      </c>
      <c r="CI40" s="8" t="str">
        <f t="shared" si="38"/>
        <v/>
      </c>
      <c r="CJ40" s="8" t="str">
        <f t="shared" si="38"/>
        <v/>
      </c>
      <c r="CK40" s="8" t="str">
        <f t="shared" si="38"/>
        <v/>
      </c>
      <c r="CL40" s="8" t="str">
        <f t="shared" si="38"/>
        <v/>
      </c>
      <c r="CN40" s="1"/>
      <c r="CO40" s="8">
        <f t="shared" si="10"/>
        <v>0</v>
      </c>
      <c r="CP40" s="8">
        <f>IF(COUNT($CA40:CB40)&gt;0,SMALL($CA40:CB40,1),$CN40)</f>
        <v>0</v>
      </c>
      <c r="CQ40" s="8">
        <f>IF(COUNT($CA40:CC40)&gt;0,SMALL($CA40:CC40,1),$CN40)</f>
        <v>0</v>
      </c>
      <c r="CR40" s="8">
        <f>IF(COUNT($CA40:CD40)&gt;0,SMALL($CA40:CD40,1),$CN40)</f>
        <v>0</v>
      </c>
      <c r="CS40" s="8">
        <f>IF(COUNT($CA40:CE40)&gt;0,SMALL($CA40:CE40,1),$CN40)</f>
        <v>0</v>
      </c>
      <c r="CT40" s="1"/>
      <c r="CU40" s="8">
        <f t="shared" si="11"/>
        <v>0</v>
      </c>
      <c r="CV40" s="8">
        <f>IF(COUNT($CG40:CH40)&gt;0,SMALL($CG40:CH40,1),$CU40)</f>
        <v>0</v>
      </c>
      <c r="CW40" s="8">
        <f>IF(COUNT($CG40:CI40)&gt;0,SMALL($CG40:CI40,1),$CU40)</f>
        <v>0</v>
      </c>
      <c r="CX40" s="8">
        <f>IF(COUNT($CG40:CJ40)&gt;0,SMALL($CG40:CJ40,1),$CU40)</f>
        <v>0</v>
      </c>
      <c r="CY40" s="8">
        <f>IF(COUNT($CG40:CK40)&gt;0,SMALL($CG40:CK40,1),$CU40)</f>
        <v>0</v>
      </c>
      <c r="DA40" s="8">
        <f t="shared" si="12"/>
        <v>1.8230023148148148E-2</v>
      </c>
      <c r="DB40" s="8">
        <f t="shared" si="13"/>
        <v>1.1459189814814816E-2</v>
      </c>
      <c r="DC40" s="1">
        <f t="shared" si="33"/>
        <v>37</v>
      </c>
      <c r="DD40" s="8">
        <f t="shared" si="14"/>
        <v>8.5648148148148151E-7</v>
      </c>
      <c r="DE40" s="1" t="str">
        <f t="shared" si="15"/>
        <v>Guest 45:00</v>
      </c>
      <c r="DG40" s="13">
        <f t="shared" si="16"/>
        <v>2.1207350839585564E-2</v>
      </c>
      <c r="DH40" s="13">
        <f>SMALL($DT40:DU40,1)/(60*60*24)</f>
        <v>2.1207350839585564E-2</v>
      </c>
      <c r="DI40" s="13">
        <f>SMALL($DT40:DV40,1)/(60*60*24)</f>
        <v>2.1207350839585564E-2</v>
      </c>
      <c r="DJ40" s="13">
        <f>SMALL($DT40:DW40,1)/(60*60*24)</f>
        <v>2.1207350839585564E-2</v>
      </c>
      <c r="DK40" s="13">
        <f>SMALL($DT40:DX40,1)/(60*60*24)</f>
        <v>2.1207350839585564E-2</v>
      </c>
      <c r="DL40" s="13">
        <f>SMALL($DT40:DY40,1)/(60*60*24)</f>
        <v>2.1207350839585564E-2</v>
      </c>
      <c r="DM40" s="34">
        <f t="shared" si="17"/>
        <v>1.6298084379526463E-2</v>
      </c>
      <c r="DN40" s="13">
        <f>SMALL($DZ40:EA40,1)/(60*60*24)</f>
        <v>1.6298084379526463E-2</v>
      </c>
      <c r="DO40" s="42">
        <f>SMALL($EB40:EB40,1)/(60*60*24)</f>
        <v>0.11572916666666666</v>
      </c>
      <c r="DP40" s="42">
        <f>SMALL($EB40:EC40,1)/(60*60*24)</f>
        <v>0.11572916666666666</v>
      </c>
      <c r="DQ40" s="42">
        <f>SMALL($EB40:ED40,1)/(60*60*24)</f>
        <v>0.11572916666666666</v>
      </c>
      <c r="DR40" s="42">
        <f>SMALL($EB40:EE40,1)/(60*60*24)</f>
        <v>0.11572916666666666</v>
      </c>
      <c r="DT40" s="6">
        <f t="shared" si="18"/>
        <v>1832.3151125401928</v>
      </c>
      <c r="DU40" s="1">
        <f t="shared" si="39"/>
        <v>9999</v>
      </c>
      <c r="DV40" s="1">
        <f t="shared" si="39"/>
        <v>9999</v>
      </c>
      <c r="DW40" s="1">
        <f t="shared" si="39"/>
        <v>9999</v>
      </c>
      <c r="DX40" s="1">
        <f t="shared" si="39"/>
        <v>9999</v>
      </c>
      <c r="DY40" s="1">
        <f t="shared" si="39"/>
        <v>9999</v>
      </c>
      <c r="DZ40" s="6">
        <f t="shared" si="20"/>
        <v>1408.1544903910865</v>
      </c>
      <c r="EA40" s="1">
        <f t="shared" si="21"/>
        <v>9999</v>
      </c>
      <c r="EB40" s="43">
        <f t="shared" si="22"/>
        <v>9999</v>
      </c>
      <c r="EC40" s="1">
        <f t="shared" si="40"/>
        <v>9999</v>
      </c>
      <c r="ED40" s="1">
        <f t="shared" si="40"/>
        <v>9999</v>
      </c>
      <c r="EE40" s="1">
        <f t="shared" si="40"/>
        <v>9999</v>
      </c>
    </row>
    <row r="41" spans="1:135" x14ac:dyDescent="0.25">
      <c r="A41" s="20" t="s">
        <v>128</v>
      </c>
      <c r="B41" s="1"/>
      <c r="C41" s="1"/>
      <c r="D41" s="45"/>
      <c r="E41" s="1"/>
      <c r="F41" s="1"/>
      <c r="K41" s="120">
        <v>1.6030092592592592E-2</v>
      </c>
      <c r="L41" s="120">
        <v>3.2986111111111112E-2</v>
      </c>
      <c r="M41" s="8">
        <f t="shared" si="24"/>
        <v>2.2421512147195424E-2</v>
      </c>
      <c r="N41" s="6">
        <f t="shared" si="25"/>
        <v>1937.2186495176848</v>
      </c>
      <c r="O41" s="8">
        <f t="shared" si="26"/>
        <v>1.7013888888888887E-2</v>
      </c>
      <c r="P41" s="107"/>
      <c r="Q41" s="108">
        <f t="shared" si="27"/>
        <v>1.7013888888888887E-2</v>
      </c>
      <c r="R41" s="109">
        <f t="shared" si="28"/>
        <v>1469.9999999999998</v>
      </c>
      <c r="S41" s="129"/>
      <c r="T41" s="1"/>
      <c r="U41" s="8">
        <f t="shared" si="29"/>
        <v>1.7013888888888887E-2</v>
      </c>
      <c r="V41" s="8">
        <f t="shared" si="30"/>
        <v>0</v>
      </c>
      <c r="W41" s="8">
        <f t="shared" si="0"/>
        <v>0</v>
      </c>
      <c r="X41" s="8">
        <f t="shared" si="1"/>
        <v>1.7013888888888887E-2</v>
      </c>
      <c r="Y41" s="8"/>
      <c r="Z41" s="8">
        <f>IF(A41&lt;&gt;"",IF(VLOOKUP(A41,Apr!A$4:F$211,6)&gt;0,VLOOKUP(A41,Apr!A$4:F$211,6),0),0)</f>
        <v>0</v>
      </c>
      <c r="AA41" s="8">
        <f>IF(A41&lt;&gt;"",IF(VLOOKUP(A41,May!A$3:F$209,6)&gt;0,VLOOKUP(A41,May!A$3:F$209,6),0),0)</f>
        <v>0</v>
      </c>
      <c r="AB41" s="8">
        <f>IF(A41&lt;&gt;"",IF(VLOOKUP(A41,Jun!A$3:F$209,6)&gt;0,VLOOKUP(A41,Jun!A$3:F$209,6),0),0)</f>
        <v>0</v>
      </c>
      <c r="AC41" s="8">
        <f>IF(A41&lt;&gt;"",IF(VLOOKUP(A41,Jul!A$3:F$206,6)&gt;0,VLOOKUP(A41,Jul!A$3:F$206,6),0),0)</f>
        <v>0</v>
      </c>
      <c r="AD41" s="8">
        <f>IF(A41&lt;&gt;"",IF(VLOOKUP(A41,Aug!A$3:F$206,6)&gt;0,VLOOKUP(A41,Aug!A$3:F$206,6),0),0)</f>
        <v>0</v>
      </c>
      <c r="AE41" s="8">
        <f>IF(A41&lt;&gt;"",IF(VLOOKUP(A41,Sep!A$3:F$206,6)&gt;0,VLOOKUP(A41,Sep!A$3:F$206,6),0),0)</f>
        <v>0</v>
      </c>
      <c r="AF41" s="6">
        <f t="shared" si="31"/>
        <v>1488.774022283706</v>
      </c>
      <c r="AG41" s="8">
        <f t="shared" si="2"/>
        <v>1.0590277777777777E-2</v>
      </c>
      <c r="AH41" s="8">
        <f>IF(A41&lt;&gt;"",IF(VLOOKUP(A41,Oct!A$3:F$206,6)&gt;0,VLOOKUP(A41,Oct!A$3:F$206,6),0),0)</f>
        <v>0</v>
      </c>
      <c r="AI41" s="8">
        <f>IF(A41&lt;&gt;"",IF(VLOOKUP(A41,Nov!A$3:F$207,6)&gt;0,VLOOKUP(A41,Nov!A$3:F$207,6),0),0)</f>
        <v>0</v>
      </c>
      <c r="AJ41" s="8">
        <f>IF(A41&lt;&gt;"",IF(VLOOKUP(A41,Dec!A$3:F$207,6)&gt;0,VLOOKUP(A41,Dec!A$3:F$207,6),0),0)</f>
        <v>0</v>
      </c>
      <c r="AK41" s="8">
        <f>IF(A41&lt;&gt;"",IF(VLOOKUP(A41,Jan!A$3:F$207,6)&gt;0,VLOOKUP(A41,Jan!A$3:F$207,6),0),0)</f>
        <v>0</v>
      </c>
      <c r="AL41" s="8">
        <f>IF(A41&lt;&gt;"",IF(VLOOKUP(A41,Feb!A$3:F$207,6)&gt;0,VLOOKUP(A41,Feb!A$3:F$207,6),0),0)</f>
        <v>0</v>
      </c>
      <c r="AM41" s="8">
        <f>IF(A41&lt;&gt;"",IF(VLOOKUP(A41,Mar!A$3:F$207,6)&gt;0,VLOOKUP(A41,Mar!A$3:F$207,6),0),0)</f>
        <v>0</v>
      </c>
      <c r="AO41" s="8">
        <f>LARGE($BM41:BN41,1)</f>
        <v>1.7013888888888887E-2</v>
      </c>
      <c r="AP41" s="8">
        <f>LARGE($BM41:BO41,1)</f>
        <v>1.7013888888888887E-2</v>
      </c>
      <c r="AQ41" s="8">
        <f>LARGE($BM41:BP41,1)</f>
        <v>1.7013888888888887E-2</v>
      </c>
      <c r="AR41" s="8">
        <f>LARGE($BM41:BQ41,1)</f>
        <v>1.7013888888888887E-2</v>
      </c>
      <c r="AS41" s="8">
        <f>LARGE($BM41:BR41,1)</f>
        <v>1.7013888888888887E-2</v>
      </c>
      <c r="AT41" s="8">
        <f>LARGE($BS41:BT41,1)</f>
        <v>1.0590277777777777E-2</v>
      </c>
      <c r="AU41" s="8">
        <f>LARGE($BS41:BU41,1)</f>
        <v>1.0590277777777777E-2</v>
      </c>
      <c r="AV41" s="8">
        <f>LARGE($BS41:BV41,1)</f>
        <v>1.0590277777777777E-2</v>
      </c>
      <c r="AW41" s="8">
        <f>LARGE($BS41:BW41,1)</f>
        <v>1.0590277777777777E-2</v>
      </c>
      <c r="AX41" s="8">
        <f>LARGE($BS41:BX41,1)</f>
        <v>1.0590277777777777E-2</v>
      </c>
      <c r="BA41" s="6">
        <f t="shared" si="3"/>
        <v>0</v>
      </c>
      <c r="BB41" s="6">
        <f t="shared" si="3"/>
        <v>0</v>
      </c>
      <c r="BC41" s="6">
        <f t="shared" si="3"/>
        <v>0</v>
      </c>
      <c r="BD41" s="6">
        <f t="shared" si="3"/>
        <v>0</v>
      </c>
      <c r="BE41" s="6">
        <f t="shared" si="3"/>
        <v>0</v>
      </c>
      <c r="BF41" s="6">
        <f t="shared" si="3"/>
        <v>0</v>
      </c>
      <c r="BG41" s="6">
        <f t="shared" si="4"/>
        <v>0</v>
      </c>
      <c r="BH41" s="6">
        <f t="shared" si="4"/>
        <v>0</v>
      </c>
      <c r="BI41" s="6">
        <f t="shared" si="4"/>
        <v>0</v>
      </c>
      <c r="BJ41" s="6">
        <f t="shared" si="4"/>
        <v>0</v>
      </c>
      <c r="BK41" s="6">
        <f t="shared" si="4"/>
        <v>0</v>
      </c>
      <c r="BM41" s="8">
        <f t="shared" si="32"/>
        <v>1.7013888888888887E-2</v>
      </c>
      <c r="BN41" s="8">
        <f t="shared" si="5"/>
        <v>0</v>
      </c>
      <c r="BO41" s="8">
        <f t="shared" si="5"/>
        <v>0</v>
      </c>
      <c r="BP41" s="8">
        <f t="shared" si="5"/>
        <v>0</v>
      </c>
      <c r="BQ41" s="8">
        <f t="shared" si="5"/>
        <v>0</v>
      </c>
      <c r="BR41" s="8">
        <f t="shared" si="5"/>
        <v>0</v>
      </c>
      <c r="BS41" s="8">
        <f t="shared" si="6"/>
        <v>1.0590277777777777E-2</v>
      </c>
      <c r="BT41" s="8">
        <f t="shared" si="36"/>
        <v>0</v>
      </c>
      <c r="BU41" s="8">
        <f t="shared" si="36"/>
        <v>0</v>
      </c>
      <c r="BV41" s="8">
        <f t="shared" si="36"/>
        <v>0</v>
      </c>
      <c r="BW41" s="8">
        <f t="shared" si="36"/>
        <v>0</v>
      </c>
      <c r="BX41" s="8">
        <f t="shared" si="36"/>
        <v>0</v>
      </c>
      <c r="CA41" s="8" t="str">
        <f t="shared" si="37"/>
        <v/>
      </c>
      <c r="CB41" s="8" t="str">
        <f t="shared" si="37"/>
        <v/>
      </c>
      <c r="CC41" s="8" t="str">
        <f t="shared" si="37"/>
        <v/>
      </c>
      <c r="CD41" s="8" t="str">
        <f t="shared" si="37"/>
        <v/>
      </c>
      <c r="CE41" s="8" t="str">
        <f t="shared" si="37"/>
        <v/>
      </c>
      <c r="CF41" s="8" t="str">
        <f t="shared" si="37"/>
        <v/>
      </c>
      <c r="CG41" s="8" t="str">
        <f t="shared" si="38"/>
        <v/>
      </c>
      <c r="CH41" s="8" t="str">
        <f t="shared" si="38"/>
        <v/>
      </c>
      <c r="CI41" s="8" t="str">
        <f t="shared" si="38"/>
        <v/>
      </c>
      <c r="CJ41" s="8" t="str">
        <f t="shared" si="38"/>
        <v/>
      </c>
      <c r="CK41" s="8" t="str">
        <f t="shared" si="38"/>
        <v/>
      </c>
      <c r="CL41" s="8" t="str">
        <f t="shared" si="38"/>
        <v/>
      </c>
      <c r="CN41" s="1"/>
      <c r="CO41" s="8">
        <f t="shared" si="10"/>
        <v>0</v>
      </c>
      <c r="CP41" s="8">
        <f>IF(COUNT($CA41:CB41)&gt;0,SMALL($CA41:CB41,1),$CN41)</f>
        <v>0</v>
      </c>
      <c r="CQ41" s="8">
        <f>IF(COUNT($CA41:CC41)&gt;0,SMALL($CA41:CC41,1),$CN41)</f>
        <v>0</v>
      </c>
      <c r="CR41" s="8">
        <f>IF(COUNT($CA41:CD41)&gt;0,SMALL($CA41:CD41,1),$CN41)</f>
        <v>0</v>
      </c>
      <c r="CS41" s="8">
        <f>IF(COUNT($CA41:CE41)&gt;0,SMALL($CA41:CE41,1),$CN41)</f>
        <v>0</v>
      </c>
      <c r="CT41" s="1"/>
      <c r="CU41" s="8">
        <f t="shared" si="11"/>
        <v>0</v>
      </c>
      <c r="CV41" s="8">
        <f>IF(COUNT($CG41:CH41)&gt;0,SMALL($CG41:CH41,1),$CU41)</f>
        <v>0</v>
      </c>
      <c r="CW41" s="8">
        <f>IF(COUNT($CG41:CI41)&gt;0,SMALL($CG41:CI41,1),$CU41)</f>
        <v>0</v>
      </c>
      <c r="CX41" s="8">
        <f>IF(COUNT($CG41:CJ41)&gt;0,SMALL($CG41:CJ41,1),$CU41)</f>
        <v>0</v>
      </c>
      <c r="CY41" s="8">
        <f>IF(COUNT($CG41:CK41)&gt;0,SMALL($CG41:CK41,1),$CU41)</f>
        <v>0</v>
      </c>
      <c r="DA41" s="8">
        <f t="shared" si="12"/>
        <v>1.7014768518518516E-2</v>
      </c>
      <c r="DB41" s="8">
        <f t="shared" si="13"/>
        <v>1.0591157407407407E-2</v>
      </c>
      <c r="DC41" s="1">
        <f t="shared" si="33"/>
        <v>38</v>
      </c>
      <c r="DD41" s="8">
        <f t="shared" si="14"/>
        <v>8.7962962962962958E-7</v>
      </c>
      <c r="DE41" s="1" t="str">
        <f t="shared" si="15"/>
        <v>Guest 47:30</v>
      </c>
      <c r="DG41" s="13">
        <f t="shared" si="16"/>
        <v>2.2421512147195424E-2</v>
      </c>
      <c r="DH41" s="13">
        <f>SMALL($DT41:DU41,1)/(60*60*24)</f>
        <v>2.2421512147195427E-2</v>
      </c>
      <c r="DI41" s="13">
        <f>SMALL($DT41:DV41,1)/(60*60*24)</f>
        <v>2.2421512147195427E-2</v>
      </c>
      <c r="DJ41" s="13">
        <f>SMALL($DT41:DW41,1)/(60*60*24)</f>
        <v>2.2421512147195427E-2</v>
      </c>
      <c r="DK41" s="13">
        <f>SMALL($DT41:DX41,1)/(60*60*24)</f>
        <v>2.2421512147195427E-2</v>
      </c>
      <c r="DL41" s="13">
        <f>SMALL($DT41:DY41,1)/(60*60*24)</f>
        <v>2.2421512147195427E-2</v>
      </c>
      <c r="DM41" s="34">
        <f t="shared" si="17"/>
        <v>1.7231180813468819E-2</v>
      </c>
      <c r="DN41" s="13">
        <f>SMALL($DZ41:EA41,1)/(60*60*24)</f>
        <v>1.7231180813468819E-2</v>
      </c>
      <c r="DO41" s="42">
        <f>SMALL($EB41:EB41,1)/(60*60*24)</f>
        <v>0.11572916666666666</v>
      </c>
      <c r="DP41" s="42">
        <f>SMALL($EB41:EC41,1)/(60*60*24)</f>
        <v>0.11572916666666666</v>
      </c>
      <c r="DQ41" s="42">
        <f>SMALL($EB41:ED41,1)/(60*60*24)</f>
        <v>0.11572916666666666</v>
      </c>
      <c r="DR41" s="42">
        <f>SMALL($EB41:EE41,1)/(60*60*24)</f>
        <v>0.11572916666666666</v>
      </c>
      <c r="DT41" s="6">
        <f t="shared" si="18"/>
        <v>1937.2186495176848</v>
      </c>
      <c r="DU41" s="1">
        <f t="shared" si="39"/>
        <v>9999</v>
      </c>
      <c r="DV41" s="1">
        <f t="shared" si="39"/>
        <v>9999</v>
      </c>
      <c r="DW41" s="1">
        <f t="shared" si="39"/>
        <v>9999</v>
      </c>
      <c r="DX41" s="1">
        <f t="shared" si="39"/>
        <v>9999</v>
      </c>
      <c r="DY41" s="1">
        <f t="shared" si="39"/>
        <v>9999</v>
      </c>
      <c r="DZ41" s="6">
        <f t="shared" si="20"/>
        <v>1488.774022283706</v>
      </c>
      <c r="EA41" s="1">
        <f t="shared" si="21"/>
        <v>9999</v>
      </c>
      <c r="EB41" s="43">
        <f t="shared" si="22"/>
        <v>9999</v>
      </c>
      <c r="EC41" s="1">
        <f t="shared" si="40"/>
        <v>9999</v>
      </c>
      <c r="ED41" s="1">
        <f t="shared" si="40"/>
        <v>9999</v>
      </c>
      <c r="EE41" s="1">
        <f t="shared" si="40"/>
        <v>9999</v>
      </c>
    </row>
    <row r="42" spans="1:135" x14ac:dyDescent="0.25">
      <c r="A42" s="20" t="s">
        <v>161</v>
      </c>
      <c r="B42" s="1"/>
      <c r="C42" s="1"/>
      <c r="D42" s="45"/>
      <c r="E42" s="1"/>
      <c r="F42" s="1"/>
      <c r="K42" s="120">
        <v>1.6840277777777777E-2</v>
      </c>
      <c r="L42" s="120">
        <v>3.4722222222222224E-2</v>
      </c>
      <c r="M42" s="8">
        <f t="shared" si="24"/>
        <v>2.3554729367631297E-2</v>
      </c>
      <c r="N42" s="6">
        <f t="shared" si="25"/>
        <v>2035.1286173633441</v>
      </c>
      <c r="O42" s="8">
        <f t="shared" si="26"/>
        <v>1.5972222222222221E-2</v>
      </c>
      <c r="P42" s="107"/>
      <c r="Q42" s="108">
        <f t="shared" si="27"/>
        <v>1.5972222222222221E-2</v>
      </c>
      <c r="R42" s="109">
        <f t="shared" si="28"/>
        <v>1379.9999999999998</v>
      </c>
      <c r="S42" s="129"/>
      <c r="T42" s="1"/>
      <c r="U42" s="8">
        <f t="shared" si="29"/>
        <v>1.5972222222222221E-2</v>
      </c>
      <c r="V42" s="8">
        <f t="shared" si="30"/>
        <v>0</v>
      </c>
      <c r="W42" s="8">
        <f t="shared" si="0"/>
        <v>0</v>
      </c>
      <c r="X42" s="8">
        <f t="shared" si="1"/>
        <v>1.5972222222222221E-2</v>
      </c>
      <c r="Y42" s="8"/>
      <c r="Z42" s="8">
        <f>IF(A42&lt;&gt;"",IF(VLOOKUP(A42,Apr!A$4:F$211,6)&gt;0,VLOOKUP(A42,Apr!A$4:F$211,6),0),0)</f>
        <v>0</v>
      </c>
      <c r="AA42" s="8">
        <f>IF(A42&lt;&gt;"",IF(VLOOKUP(A42,May!A$3:F$209,6)&gt;0,VLOOKUP(A42,May!A$3:F$209,6),0),0)</f>
        <v>0</v>
      </c>
      <c r="AB42" s="8">
        <f>IF(A42&lt;&gt;"",IF(VLOOKUP(A42,Jun!A$3:F$209,6)&gt;0,VLOOKUP(A42,Jun!A$3:F$209,6),0),0)</f>
        <v>0</v>
      </c>
      <c r="AC42" s="8">
        <f>IF(A42&lt;&gt;"",IF(VLOOKUP(A42,Jul!A$3:F$206,6)&gt;0,VLOOKUP(A42,Jul!A$3:F$206,6),0),0)</f>
        <v>0</v>
      </c>
      <c r="AD42" s="8">
        <f>IF(A42&lt;&gt;"",IF(VLOOKUP(A42,Aug!A$3:F$206,6)&gt;0,VLOOKUP(A42,Aug!A$3:F$206,6),0),0)</f>
        <v>0</v>
      </c>
      <c r="AE42" s="8">
        <f>IF(A42&lt;&gt;"",IF(VLOOKUP(A42,Sep!A$3:F$206,6)&gt;0,VLOOKUP(A42,Sep!A$3:F$206,6),0),0)</f>
        <v>0</v>
      </c>
      <c r="AF42" s="6">
        <f t="shared" si="31"/>
        <v>1564.0189187168178</v>
      </c>
      <c r="AG42" s="8">
        <f t="shared" si="2"/>
        <v>9.7222222222222224E-3</v>
      </c>
      <c r="AH42" s="8">
        <f>IF(A42&lt;&gt;"",IF(VLOOKUP(A42,Oct!A$3:F$206,6)&gt;0,VLOOKUP(A42,Oct!A$3:F$206,6),0),0)</f>
        <v>0</v>
      </c>
      <c r="AI42" s="8">
        <f>IF(A42&lt;&gt;"",IF(VLOOKUP(A42,Nov!A$3:F$207,6)&gt;0,VLOOKUP(A42,Nov!A$3:F$207,6),0),0)</f>
        <v>0</v>
      </c>
      <c r="AJ42" s="8">
        <f>IF(A42&lt;&gt;"",IF(VLOOKUP(A42,Dec!A$3:F$207,6)&gt;0,VLOOKUP(A42,Dec!A$3:F$207,6),0),0)</f>
        <v>0</v>
      </c>
      <c r="AK42" s="8">
        <f>IF(A42&lt;&gt;"",IF(VLOOKUP(A42,Jan!A$3:F$207,6)&gt;0,VLOOKUP(A42,Jan!A$3:F$207,6),0),0)</f>
        <v>0</v>
      </c>
      <c r="AL42" s="8">
        <f>IF(A42&lt;&gt;"",IF(VLOOKUP(A42,Feb!A$3:F$207,6)&gt;0,VLOOKUP(A42,Feb!A$3:F$207,6),0),0)</f>
        <v>0</v>
      </c>
      <c r="AM42" s="8">
        <f>IF(A42&lt;&gt;"",IF(VLOOKUP(A42,Mar!A$3:F$207,6)&gt;0,VLOOKUP(A42,Mar!A$3:F$207,6),0),0)</f>
        <v>0</v>
      </c>
      <c r="AO42" s="8">
        <f>LARGE($BM42:BN42,1)</f>
        <v>1.5972222222222221E-2</v>
      </c>
      <c r="AP42" s="8">
        <f>LARGE($BM42:BO42,1)</f>
        <v>1.5972222222222221E-2</v>
      </c>
      <c r="AQ42" s="8">
        <f>LARGE($BM42:BP42,1)</f>
        <v>1.5972222222222221E-2</v>
      </c>
      <c r="AR42" s="8">
        <f>LARGE($BM42:BQ42,1)</f>
        <v>1.5972222222222221E-2</v>
      </c>
      <c r="AS42" s="8">
        <f>LARGE($BM42:BR42,1)</f>
        <v>1.5972222222222221E-2</v>
      </c>
      <c r="AT42" s="8">
        <f>LARGE($BS42:BT42,1)</f>
        <v>9.7222222222222224E-3</v>
      </c>
      <c r="AU42" s="8">
        <f>LARGE($BS42:BU42,1)</f>
        <v>9.7222222222222224E-3</v>
      </c>
      <c r="AV42" s="8">
        <f>LARGE($BS42:BV42,1)</f>
        <v>9.7222222222222224E-3</v>
      </c>
      <c r="AW42" s="8">
        <f>LARGE($BS42:BW42,1)</f>
        <v>9.7222222222222224E-3</v>
      </c>
      <c r="AX42" s="8">
        <f>LARGE($BS42:BX42,1)</f>
        <v>9.7222222222222224E-3</v>
      </c>
      <c r="BA42" s="6">
        <f t="shared" si="3"/>
        <v>0</v>
      </c>
      <c r="BB42" s="6">
        <f t="shared" si="3"/>
        <v>0</v>
      </c>
      <c r="BC42" s="6">
        <f t="shared" si="3"/>
        <v>0</v>
      </c>
      <c r="BD42" s="6">
        <f t="shared" si="3"/>
        <v>0</v>
      </c>
      <c r="BE42" s="6">
        <f t="shared" si="3"/>
        <v>0</v>
      </c>
      <c r="BF42" s="6">
        <f t="shared" si="3"/>
        <v>0</v>
      </c>
      <c r="BG42" s="6">
        <f t="shared" si="4"/>
        <v>0</v>
      </c>
      <c r="BH42" s="6">
        <f t="shared" si="4"/>
        <v>0</v>
      </c>
      <c r="BI42" s="6">
        <f t="shared" si="4"/>
        <v>0</v>
      </c>
      <c r="BJ42" s="6">
        <f t="shared" si="4"/>
        <v>0</v>
      </c>
      <c r="BK42" s="6">
        <f t="shared" si="4"/>
        <v>0</v>
      </c>
      <c r="BM42" s="8">
        <f t="shared" si="32"/>
        <v>1.5972222222222221E-2</v>
      </c>
      <c r="BN42" s="8">
        <f t="shared" si="5"/>
        <v>0</v>
      </c>
      <c r="BO42" s="8">
        <f t="shared" si="5"/>
        <v>0</v>
      </c>
      <c r="BP42" s="8">
        <f t="shared" si="5"/>
        <v>0</v>
      </c>
      <c r="BQ42" s="8">
        <f t="shared" si="5"/>
        <v>0</v>
      </c>
      <c r="BR42" s="8">
        <f t="shared" si="5"/>
        <v>0</v>
      </c>
      <c r="BS42" s="8">
        <f t="shared" si="6"/>
        <v>9.7222222222222224E-3</v>
      </c>
      <c r="BT42" s="8">
        <f t="shared" si="36"/>
        <v>0</v>
      </c>
      <c r="BU42" s="8">
        <f t="shared" si="36"/>
        <v>0</v>
      </c>
      <c r="BV42" s="8">
        <f t="shared" si="36"/>
        <v>0</v>
      </c>
      <c r="BW42" s="8">
        <f t="shared" si="36"/>
        <v>0</v>
      </c>
      <c r="BX42" s="8">
        <f t="shared" si="36"/>
        <v>0</v>
      </c>
      <c r="CA42" s="8" t="str">
        <f t="shared" si="37"/>
        <v/>
      </c>
      <c r="CB42" s="8" t="str">
        <f t="shared" si="37"/>
        <v/>
      </c>
      <c r="CC42" s="8" t="str">
        <f t="shared" si="37"/>
        <v/>
      </c>
      <c r="CD42" s="8" t="str">
        <f t="shared" si="37"/>
        <v/>
      </c>
      <c r="CE42" s="8" t="str">
        <f t="shared" si="37"/>
        <v/>
      </c>
      <c r="CF42" s="8" t="str">
        <f t="shared" si="37"/>
        <v/>
      </c>
      <c r="CG42" s="8" t="str">
        <f t="shared" si="38"/>
        <v/>
      </c>
      <c r="CH42" s="8" t="str">
        <f t="shared" si="38"/>
        <v/>
      </c>
      <c r="CI42" s="8" t="str">
        <f t="shared" si="38"/>
        <v/>
      </c>
      <c r="CJ42" s="8" t="str">
        <f t="shared" si="38"/>
        <v/>
      </c>
      <c r="CK42" s="8" t="str">
        <f t="shared" si="38"/>
        <v/>
      </c>
      <c r="CL42" s="8" t="str">
        <f t="shared" si="38"/>
        <v/>
      </c>
      <c r="CN42" s="1"/>
      <c r="CO42" s="8">
        <f t="shared" si="10"/>
        <v>0</v>
      </c>
      <c r="CP42" s="8">
        <f>IF(COUNT($CA42:CB42)&gt;0,SMALL($CA42:CB42,1),$CN42)</f>
        <v>0</v>
      </c>
      <c r="CQ42" s="8">
        <f>IF(COUNT($CA42:CC42)&gt;0,SMALL($CA42:CC42,1),$CN42)</f>
        <v>0</v>
      </c>
      <c r="CR42" s="8">
        <f>IF(COUNT($CA42:CD42)&gt;0,SMALL($CA42:CD42,1),$CN42)</f>
        <v>0</v>
      </c>
      <c r="CS42" s="8">
        <f>IF(COUNT($CA42:CE42)&gt;0,SMALL($CA42:CE42,1),$CN42)</f>
        <v>0</v>
      </c>
      <c r="CT42" s="1"/>
      <c r="CU42" s="8">
        <f t="shared" si="11"/>
        <v>0</v>
      </c>
      <c r="CV42" s="8">
        <f>IF(COUNT($CG42:CH42)&gt;0,SMALL($CG42:CH42,1),$CU42)</f>
        <v>0</v>
      </c>
      <c r="CW42" s="8">
        <f>IF(COUNT($CG42:CI42)&gt;0,SMALL($CG42:CI42,1),$CU42)</f>
        <v>0</v>
      </c>
      <c r="CX42" s="8">
        <f>IF(COUNT($CG42:CJ42)&gt;0,SMALL($CG42:CJ42,1),$CU42)</f>
        <v>0</v>
      </c>
      <c r="CY42" s="8">
        <f>IF(COUNT($CG42:CK42)&gt;0,SMALL($CG42:CK42,1),$CU42)</f>
        <v>0</v>
      </c>
      <c r="DA42" s="8">
        <f t="shared" si="12"/>
        <v>1.5973124999999998E-2</v>
      </c>
      <c r="DB42" s="8">
        <f t="shared" si="13"/>
        <v>9.7231250000000009E-3</v>
      </c>
      <c r="DC42" s="1">
        <f t="shared" si="33"/>
        <v>39</v>
      </c>
      <c r="DD42" s="8">
        <f t="shared" si="14"/>
        <v>9.0277777777777776E-7</v>
      </c>
      <c r="DE42" s="1" t="str">
        <f t="shared" si="15"/>
        <v>Guest 50:00</v>
      </c>
      <c r="DG42" s="13">
        <f t="shared" si="16"/>
        <v>2.3554729367631297E-2</v>
      </c>
      <c r="DH42" s="13">
        <f>SMALL($DT42:DU42,1)/(60*60*24)</f>
        <v>2.3554729367631297E-2</v>
      </c>
      <c r="DI42" s="13">
        <f>SMALL($DT42:DV42,1)/(60*60*24)</f>
        <v>2.3554729367631297E-2</v>
      </c>
      <c r="DJ42" s="13">
        <f>SMALL($DT42:DW42,1)/(60*60*24)</f>
        <v>2.3554729367631297E-2</v>
      </c>
      <c r="DK42" s="13">
        <f>SMALL($DT42:DX42,1)/(60*60*24)</f>
        <v>2.3554729367631297E-2</v>
      </c>
      <c r="DL42" s="13">
        <f>SMALL($DT42:DY42,1)/(60*60*24)</f>
        <v>2.3554729367631297E-2</v>
      </c>
      <c r="DM42" s="34">
        <f t="shared" si="17"/>
        <v>1.8102070818481687E-2</v>
      </c>
      <c r="DN42" s="13">
        <f>SMALL($DZ42:EA42,1)/(60*60*24)</f>
        <v>1.8102070818481687E-2</v>
      </c>
      <c r="DO42" s="42">
        <f>SMALL($EB42:EB42,1)/(60*60*24)</f>
        <v>0.11572916666666666</v>
      </c>
      <c r="DP42" s="42">
        <f>SMALL($EB42:EC42,1)/(60*60*24)</f>
        <v>0.11572916666666666</v>
      </c>
      <c r="DQ42" s="42">
        <f>SMALL($EB42:ED42,1)/(60*60*24)</f>
        <v>0.11572916666666666</v>
      </c>
      <c r="DR42" s="42">
        <f>SMALL($EB42:EE42,1)/(60*60*24)</f>
        <v>0.11572916666666666</v>
      </c>
      <c r="DT42" s="6">
        <f t="shared" si="18"/>
        <v>2035.1286173633441</v>
      </c>
      <c r="DU42" s="1">
        <f t="shared" si="39"/>
        <v>9999</v>
      </c>
      <c r="DV42" s="1">
        <f t="shared" si="39"/>
        <v>9999</v>
      </c>
      <c r="DW42" s="1">
        <f t="shared" si="39"/>
        <v>9999</v>
      </c>
      <c r="DX42" s="1">
        <f t="shared" si="39"/>
        <v>9999</v>
      </c>
      <c r="DY42" s="1">
        <f t="shared" si="39"/>
        <v>9999</v>
      </c>
      <c r="DZ42" s="6">
        <f t="shared" si="20"/>
        <v>1564.0189187168178</v>
      </c>
      <c r="EA42" s="1">
        <f t="shared" si="21"/>
        <v>9999</v>
      </c>
      <c r="EB42" s="43">
        <f t="shared" si="22"/>
        <v>9999</v>
      </c>
      <c r="EC42" s="1">
        <f t="shared" si="40"/>
        <v>9999</v>
      </c>
      <c r="ED42" s="1">
        <f t="shared" si="40"/>
        <v>9999</v>
      </c>
      <c r="EE42" s="1">
        <f t="shared" si="40"/>
        <v>9999</v>
      </c>
    </row>
    <row r="43" spans="1:135" x14ac:dyDescent="0.25">
      <c r="A43" s="20" t="s">
        <v>162</v>
      </c>
      <c r="B43" s="54"/>
      <c r="C43" s="45"/>
      <c r="D43" s="45"/>
      <c r="E43" s="13"/>
      <c r="K43" s="120">
        <v>1.8576388888888889E-2</v>
      </c>
      <c r="L43" s="120">
        <v>3.8194444444444441E-2</v>
      </c>
      <c r="M43" s="8">
        <f t="shared" si="24"/>
        <v>2.5983051982851019E-2</v>
      </c>
      <c r="N43" s="6">
        <f t="shared" si="25"/>
        <v>2244.9356913183283</v>
      </c>
      <c r="O43" s="8">
        <f t="shared" si="26"/>
        <v>1.3541666666666667E-2</v>
      </c>
      <c r="P43" s="107"/>
      <c r="Q43" s="108">
        <f t="shared" si="27"/>
        <v>1.3541666666666667E-2</v>
      </c>
      <c r="R43" s="109">
        <f t="shared" si="28"/>
        <v>1170</v>
      </c>
      <c r="S43" s="129"/>
      <c r="T43" s="1"/>
      <c r="U43" s="8">
        <f t="shared" si="29"/>
        <v>1.3541666666666667E-2</v>
      </c>
      <c r="V43" s="8">
        <f t="shared" si="30"/>
        <v>0</v>
      </c>
      <c r="W43" s="8">
        <f t="shared" si="0"/>
        <v>0</v>
      </c>
      <c r="X43" s="8">
        <f t="shared" si="1"/>
        <v>1.3541666666666667E-2</v>
      </c>
      <c r="Y43" s="8"/>
      <c r="Z43" s="8">
        <f>IF(A43&lt;&gt;"",IF(VLOOKUP(A43,Apr!A$4:F$211,6)&gt;0,VLOOKUP(A43,Apr!A$4:F$211,6),0),0)</f>
        <v>0</v>
      </c>
      <c r="AA43" s="8">
        <f>IF(A43&lt;&gt;"",IF(VLOOKUP(A43,May!A$3:F$209,6)&gt;0,VLOOKUP(A43,May!A$3:F$209,6),0),0)</f>
        <v>0</v>
      </c>
      <c r="AB43" s="8">
        <f>IF(A43&lt;&gt;"",IF(VLOOKUP(A43,Jun!A$3:F$209,6)&gt;0,VLOOKUP(A43,Jun!A$3:F$209,6),0),0)</f>
        <v>0</v>
      </c>
      <c r="AC43" s="8">
        <f>IF(A43&lt;&gt;"",IF(VLOOKUP(A43,Jul!A$3:F$206,6)&gt;0,VLOOKUP(A43,Jul!A$3:F$206,6),0),0)</f>
        <v>0</v>
      </c>
      <c r="AD43" s="8">
        <f>IF(A43&lt;&gt;"",IF(VLOOKUP(A43,Aug!A$3:F$206,6)&gt;0,VLOOKUP(A43,Aug!A$3:F$206,6),0),0)</f>
        <v>0</v>
      </c>
      <c r="AE43" s="8">
        <f>IF(A43&lt;&gt;"",IF(VLOOKUP(A43,Sep!A$3:F$206,6)&gt;0,VLOOKUP(A43,Sep!A$3:F$206,6),0),0)</f>
        <v>0</v>
      </c>
      <c r="AF43" s="6">
        <f t="shared" si="31"/>
        <v>1725.2579825020568</v>
      </c>
      <c r="AG43" s="8">
        <f t="shared" si="2"/>
        <v>7.8125E-3</v>
      </c>
      <c r="AH43" s="8">
        <f>IF(A43&lt;&gt;"",IF(VLOOKUP(A43,Oct!A$3:F$206,6)&gt;0,VLOOKUP(A43,Oct!A$3:F$206,6),0),0)</f>
        <v>0</v>
      </c>
      <c r="AI43" s="8">
        <f>IF(A43&lt;&gt;"",IF(VLOOKUP(A43,Nov!A$3:F$207,6)&gt;0,VLOOKUP(A43,Nov!A$3:F$207,6),0),0)</f>
        <v>0</v>
      </c>
      <c r="AJ43" s="8">
        <f>IF(A43&lt;&gt;"",IF(VLOOKUP(A43,Dec!A$3:F$207,6)&gt;0,VLOOKUP(A43,Dec!A$3:F$207,6),0),0)</f>
        <v>0</v>
      </c>
      <c r="AK43" s="8">
        <f>IF(A43&lt;&gt;"",IF(VLOOKUP(A43,Jan!A$3:F$207,6)&gt;0,VLOOKUP(A43,Jan!A$3:F$207,6),0),0)</f>
        <v>0</v>
      </c>
      <c r="AL43" s="8">
        <f>IF(A43&lt;&gt;"",IF(VLOOKUP(A43,Feb!A$3:F$207,6)&gt;0,VLOOKUP(A43,Feb!A$3:F$207,6),0),0)</f>
        <v>0</v>
      </c>
      <c r="AM43" s="8">
        <f>IF(A43&lt;&gt;"",IF(VLOOKUP(A43,Mar!A$3:F$207,6)&gt;0,VLOOKUP(A43,Mar!A$3:F$207,6),0),0)</f>
        <v>0</v>
      </c>
      <c r="AO43" s="8">
        <f>LARGE($BM43:BN43,1)</f>
        <v>1.3541666666666667E-2</v>
      </c>
      <c r="AP43" s="8">
        <f>LARGE($BM43:BO43,1)</f>
        <v>1.3541666666666667E-2</v>
      </c>
      <c r="AQ43" s="8">
        <f>LARGE($BM43:BP43,1)</f>
        <v>1.3541666666666667E-2</v>
      </c>
      <c r="AR43" s="8">
        <f>LARGE($BM43:BQ43,1)</f>
        <v>1.3541666666666667E-2</v>
      </c>
      <c r="AS43" s="8">
        <f>LARGE($BM43:BR43,1)</f>
        <v>1.3541666666666667E-2</v>
      </c>
      <c r="AT43" s="8">
        <f>LARGE($BS43:BT43,1)</f>
        <v>7.8125E-3</v>
      </c>
      <c r="AU43" s="8">
        <f>LARGE($BS43:BU43,1)</f>
        <v>7.8125E-3</v>
      </c>
      <c r="AV43" s="8">
        <f>LARGE($BS43:BV43,1)</f>
        <v>7.8125E-3</v>
      </c>
      <c r="AW43" s="8">
        <f>LARGE($BS43:BW43,1)</f>
        <v>7.8125E-3</v>
      </c>
      <c r="AX43" s="8">
        <f>LARGE($BS43:BX43,1)</f>
        <v>7.8125E-3</v>
      </c>
      <c r="BA43" s="6">
        <f t="shared" si="3"/>
        <v>0</v>
      </c>
      <c r="BB43" s="6">
        <f t="shared" si="3"/>
        <v>0</v>
      </c>
      <c r="BC43" s="6">
        <f t="shared" si="3"/>
        <v>0</v>
      </c>
      <c r="BD43" s="6">
        <f t="shared" si="3"/>
        <v>0</v>
      </c>
      <c r="BE43" s="6">
        <f t="shared" si="3"/>
        <v>0</v>
      </c>
      <c r="BF43" s="6">
        <f t="shared" si="3"/>
        <v>0</v>
      </c>
      <c r="BG43" s="6">
        <f t="shared" si="4"/>
        <v>0</v>
      </c>
      <c r="BH43" s="6">
        <f t="shared" si="4"/>
        <v>0</v>
      </c>
      <c r="BI43" s="6">
        <f t="shared" si="4"/>
        <v>0</v>
      </c>
      <c r="BJ43" s="6">
        <f t="shared" si="4"/>
        <v>0</v>
      </c>
      <c r="BK43" s="6">
        <f t="shared" si="4"/>
        <v>0</v>
      </c>
      <c r="BM43" s="8">
        <f t="shared" si="32"/>
        <v>1.3541666666666667E-2</v>
      </c>
      <c r="BN43" s="8">
        <f t="shared" si="5"/>
        <v>0</v>
      </c>
      <c r="BO43" s="8">
        <f t="shared" si="5"/>
        <v>0</v>
      </c>
      <c r="BP43" s="8">
        <f t="shared" si="5"/>
        <v>0</v>
      </c>
      <c r="BQ43" s="8">
        <f t="shared" si="5"/>
        <v>0</v>
      </c>
      <c r="BR43" s="8">
        <f t="shared" si="5"/>
        <v>0</v>
      </c>
      <c r="BS43" s="8">
        <f t="shared" si="6"/>
        <v>7.8125E-3</v>
      </c>
      <c r="BT43" s="8">
        <f t="shared" si="36"/>
        <v>0</v>
      </c>
      <c r="BU43" s="8">
        <f t="shared" si="36"/>
        <v>0</v>
      </c>
      <c r="BV43" s="8">
        <f t="shared" si="36"/>
        <v>0</v>
      </c>
      <c r="BW43" s="8">
        <f t="shared" si="36"/>
        <v>0</v>
      </c>
      <c r="BX43" s="8">
        <f t="shared" si="36"/>
        <v>0</v>
      </c>
      <c r="CA43" s="8" t="str">
        <f t="shared" si="37"/>
        <v/>
      </c>
      <c r="CB43" s="8" t="str">
        <f t="shared" si="37"/>
        <v/>
      </c>
      <c r="CC43" s="8" t="str">
        <f t="shared" si="37"/>
        <v/>
      </c>
      <c r="CD43" s="8" t="str">
        <f t="shared" si="37"/>
        <v/>
      </c>
      <c r="CE43" s="8" t="str">
        <f t="shared" si="37"/>
        <v/>
      </c>
      <c r="CF43" s="8" t="str">
        <f t="shared" si="37"/>
        <v/>
      </c>
      <c r="CG43" s="8" t="str">
        <f t="shared" si="38"/>
        <v/>
      </c>
      <c r="CH43" s="8" t="str">
        <f t="shared" si="38"/>
        <v/>
      </c>
      <c r="CI43" s="8" t="str">
        <f t="shared" si="38"/>
        <v/>
      </c>
      <c r="CJ43" s="8" t="str">
        <f t="shared" si="38"/>
        <v/>
      </c>
      <c r="CK43" s="8" t="str">
        <f t="shared" si="38"/>
        <v/>
      </c>
      <c r="CL43" s="8" t="str">
        <f t="shared" si="38"/>
        <v/>
      </c>
      <c r="CN43" s="13"/>
      <c r="CO43" s="8">
        <f t="shared" si="10"/>
        <v>0</v>
      </c>
      <c r="CP43" s="8">
        <f>IF(COUNT($CA43:CB43)&gt;0,SMALL($CA43:CB43,1),$CN43)</f>
        <v>0</v>
      </c>
      <c r="CQ43" s="8">
        <f>IF(COUNT($CA43:CC43)&gt;0,SMALL($CA43:CC43,1),$CN43)</f>
        <v>0</v>
      </c>
      <c r="CR43" s="8">
        <f>IF(COUNT($CA43:CD43)&gt;0,SMALL($CA43:CD43,1),$CN43)</f>
        <v>0</v>
      </c>
      <c r="CS43" s="8">
        <f>IF(COUNT($CA43:CE43)&gt;0,SMALL($CA43:CE43,1),$CN43)</f>
        <v>0</v>
      </c>
      <c r="CT43" s="54">
        <v>0</v>
      </c>
      <c r="CU43" s="8">
        <f t="shared" si="11"/>
        <v>0</v>
      </c>
      <c r="CV43" s="8">
        <f>IF(COUNT($CG43:CH43)&gt;0,SMALL($CG43:CH43,1),$CU43)</f>
        <v>0</v>
      </c>
      <c r="CW43" s="8">
        <f>IF(COUNT($CG43:CI43)&gt;0,SMALL($CG43:CI43,1),$CU43)</f>
        <v>0</v>
      </c>
      <c r="CX43" s="8">
        <f>IF(COUNT($CG43:CJ43)&gt;0,SMALL($CG43:CJ43,1),$CU43)</f>
        <v>0</v>
      </c>
      <c r="CY43" s="8">
        <f>IF(COUNT($CG43:CK43)&gt;0,SMALL($CG43:CK43,1),$CU43)</f>
        <v>0</v>
      </c>
      <c r="DA43" s="8">
        <f t="shared" si="12"/>
        <v>1.3542592592592594E-2</v>
      </c>
      <c r="DB43" s="8">
        <f t="shared" si="13"/>
        <v>7.8134259259259268E-3</v>
      </c>
      <c r="DC43" s="1">
        <f t="shared" si="33"/>
        <v>40</v>
      </c>
      <c r="DD43" s="8">
        <f t="shared" si="14"/>
        <v>9.2592592592592594E-7</v>
      </c>
      <c r="DE43" s="1" t="str">
        <f t="shared" si="15"/>
        <v>Guest 55:00</v>
      </c>
      <c r="DG43" s="13">
        <f t="shared" si="16"/>
        <v>2.5983051982851019E-2</v>
      </c>
      <c r="DH43" s="13">
        <f>SMALL($DT43:DU43,1)/(60*60*24)</f>
        <v>2.5983051982851023E-2</v>
      </c>
      <c r="DI43" s="13">
        <f>SMALL($DT43:DV43,1)/(60*60*24)</f>
        <v>2.5983051982851023E-2</v>
      </c>
      <c r="DJ43" s="13">
        <f>SMALL($DT43:DW43,1)/(60*60*24)</f>
        <v>2.5983051982851023E-2</v>
      </c>
      <c r="DK43" s="13">
        <f>SMALL($DT43:DX43,1)/(60*60*24)</f>
        <v>2.5983051982851023E-2</v>
      </c>
      <c r="DL43" s="13">
        <f>SMALL($DT43:DY43,1)/(60*60*24)</f>
        <v>2.5983051982851023E-2</v>
      </c>
      <c r="DM43" s="34">
        <f t="shared" si="17"/>
        <v>1.9968263686366398E-2</v>
      </c>
      <c r="DN43" s="13">
        <f>SMALL($DZ43:EA43,1)/(60*60*24)</f>
        <v>1.9968263686366398E-2</v>
      </c>
      <c r="DO43" s="42">
        <f>SMALL($EB43:EB43,1)/(60*60*24)</f>
        <v>0.11572916666666666</v>
      </c>
      <c r="DP43" s="42">
        <f>SMALL($EB43:EC43,1)/(60*60*24)</f>
        <v>0.11572916666666666</v>
      </c>
      <c r="DQ43" s="42">
        <f>SMALL($EB43:ED43,1)/(60*60*24)</f>
        <v>0.11572916666666666</v>
      </c>
      <c r="DR43" s="42">
        <f>SMALL($EB43:EE43,1)/(60*60*24)</f>
        <v>0.11572916666666666</v>
      </c>
      <c r="DT43" s="6">
        <f t="shared" si="18"/>
        <v>2244.9356913183283</v>
      </c>
      <c r="DU43" s="1">
        <f t="shared" si="39"/>
        <v>9999</v>
      </c>
      <c r="DV43" s="1">
        <f t="shared" si="39"/>
        <v>9999</v>
      </c>
      <c r="DW43" s="1">
        <f t="shared" si="39"/>
        <v>9999</v>
      </c>
      <c r="DX43" s="1">
        <f t="shared" si="39"/>
        <v>9999</v>
      </c>
      <c r="DY43" s="1">
        <f t="shared" si="39"/>
        <v>9999</v>
      </c>
      <c r="DZ43" s="6">
        <f t="shared" si="20"/>
        <v>1725.2579825020568</v>
      </c>
      <c r="EA43" s="1">
        <f t="shared" si="21"/>
        <v>9999</v>
      </c>
      <c r="EB43" s="43">
        <f t="shared" si="22"/>
        <v>9999</v>
      </c>
      <c r="EC43" s="1">
        <f t="shared" si="40"/>
        <v>9999</v>
      </c>
      <c r="ED43" s="1">
        <f t="shared" si="40"/>
        <v>9999</v>
      </c>
      <c r="EE43" s="1">
        <f t="shared" si="40"/>
        <v>9999</v>
      </c>
    </row>
    <row r="44" spans="1:135" x14ac:dyDescent="0.25">
      <c r="A44" s="20" t="s">
        <v>163</v>
      </c>
      <c r="B44" s="54"/>
      <c r="C44" s="45"/>
      <c r="D44" s="45"/>
      <c r="E44" s="13"/>
      <c r="K44" s="120">
        <v>2.0312500000000001E-2</v>
      </c>
      <c r="L44" s="120">
        <v>4.1666666666666664E-2</v>
      </c>
      <c r="M44" s="8">
        <f t="shared" si="24"/>
        <v>2.8411374598070738E-2</v>
      </c>
      <c r="N44" s="6">
        <f t="shared" si="25"/>
        <v>2454.7427652733118</v>
      </c>
      <c r="O44" s="8">
        <f t="shared" si="26"/>
        <v>1.1111111111111112E-2</v>
      </c>
      <c r="P44" s="107"/>
      <c r="Q44" s="108">
        <f t="shared" si="27"/>
        <v>1.1111111111111112E-2</v>
      </c>
      <c r="R44" s="109">
        <f t="shared" si="28"/>
        <v>960.00000000000023</v>
      </c>
      <c r="S44" s="129"/>
      <c r="T44" s="1"/>
      <c r="U44" s="8">
        <f t="shared" si="29"/>
        <v>1.1111111111111112E-2</v>
      </c>
      <c r="V44" s="8">
        <f t="shared" si="30"/>
        <v>0</v>
      </c>
      <c r="W44" s="8">
        <f t="shared" si="0"/>
        <v>0</v>
      </c>
      <c r="X44" s="8">
        <f t="shared" si="1"/>
        <v>1.1111111111111112E-2</v>
      </c>
      <c r="Y44" s="8"/>
      <c r="Z44" s="8">
        <f>IF(A44&lt;&gt;"",IF(VLOOKUP(A44,Apr!A$4:F$211,6)&gt;0,VLOOKUP(A44,Apr!A$4:F$211,6),0),0)</f>
        <v>0</v>
      </c>
      <c r="AA44" s="8">
        <f>IF(A44&lt;&gt;"",IF(VLOOKUP(A44,May!A$3:F$209,6)&gt;0,VLOOKUP(A44,May!A$3:F$209,6),0),0)</f>
        <v>0</v>
      </c>
      <c r="AB44" s="8">
        <f>IF(A44&lt;&gt;"",IF(VLOOKUP(A44,Jun!A$3:F$209,6)&gt;0,VLOOKUP(A44,Jun!A$3:F$209,6),0),0)</f>
        <v>0</v>
      </c>
      <c r="AC44" s="8">
        <f>IF(A44&lt;&gt;"",IF(VLOOKUP(A44,Jul!A$3:F$206,6)&gt;0,VLOOKUP(A44,Jul!A$3:F$206,6),0),0)</f>
        <v>0</v>
      </c>
      <c r="AD44" s="8">
        <f>IF(A44&lt;&gt;"",IF(VLOOKUP(A44,Aug!A$3:F$206,6)&gt;0,VLOOKUP(A44,Aug!A$3:F$206,6),0),0)</f>
        <v>0</v>
      </c>
      <c r="AE44" s="8">
        <f>IF(A44&lt;&gt;"",IF(VLOOKUP(A44,Sep!A$3:F$206,6)&gt;0,VLOOKUP(A44,Sep!A$3:F$206,6),0),0)</f>
        <v>0</v>
      </c>
      <c r="AF44" s="6">
        <f t="shared" si="31"/>
        <v>1886.4970462872955</v>
      </c>
      <c r="AG44" s="8">
        <f t="shared" si="2"/>
        <v>6.076388888888889E-3</v>
      </c>
      <c r="AH44" s="8">
        <f>IF(A44&lt;&gt;"",IF(VLOOKUP(A44,Oct!A$3:F$206,6)&gt;0,VLOOKUP(A44,Oct!A$3:F$206,6),0),0)</f>
        <v>0</v>
      </c>
      <c r="AI44" s="8">
        <f>IF(A44&lt;&gt;"",IF(VLOOKUP(A44,Nov!A$3:F$207,6)&gt;0,VLOOKUP(A44,Nov!A$3:F$207,6),0),0)</f>
        <v>0</v>
      </c>
      <c r="AJ44" s="8">
        <f>IF(A44&lt;&gt;"",IF(VLOOKUP(A44,Dec!A$3:F$207,6)&gt;0,VLOOKUP(A44,Dec!A$3:F$207,6),0),0)</f>
        <v>0</v>
      </c>
      <c r="AK44" s="8">
        <f>IF(A44&lt;&gt;"",IF(VLOOKUP(A44,Jan!A$3:F$207,6)&gt;0,VLOOKUP(A44,Jan!A$3:F$207,6),0),0)</f>
        <v>0</v>
      </c>
      <c r="AL44" s="8">
        <f>IF(A44&lt;&gt;"",IF(VLOOKUP(A44,Feb!A$3:F$207,6)&gt;0,VLOOKUP(A44,Feb!A$3:F$207,6),0),0)</f>
        <v>0</v>
      </c>
      <c r="AM44" s="8">
        <f>IF(A44&lt;&gt;"",IF(VLOOKUP(A44,Mar!A$3:F$207,6)&gt;0,VLOOKUP(A44,Mar!A$3:F$207,6),0),0)</f>
        <v>0</v>
      </c>
      <c r="AO44" s="8">
        <f>LARGE($BM44:BN44,1)</f>
        <v>1.1111111111111112E-2</v>
      </c>
      <c r="AP44" s="8">
        <f>LARGE($BM44:BO44,1)</f>
        <v>1.1111111111111112E-2</v>
      </c>
      <c r="AQ44" s="8">
        <f>LARGE($BM44:BP44,1)</f>
        <v>1.1111111111111112E-2</v>
      </c>
      <c r="AR44" s="8">
        <f>LARGE($BM44:BQ44,1)</f>
        <v>1.1111111111111112E-2</v>
      </c>
      <c r="AS44" s="8">
        <f>LARGE($BM44:BR44,1)</f>
        <v>1.1111111111111112E-2</v>
      </c>
      <c r="AT44" s="8">
        <f>LARGE($BS44:BT44,1)</f>
        <v>6.076388888888889E-3</v>
      </c>
      <c r="AU44" s="8">
        <f>LARGE($BS44:BU44,1)</f>
        <v>6.076388888888889E-3</v>
      </c>
      <c r="AV44" s="8">
        <f>LARGE($BS44:BV44,1)</f>
        <v>6.076388888888889E-3</v>
      </c>
      <c r="AW44" s="8">
        <f>LARGE($BS44:BW44,1)</f>
        <v>6.076388888888889E-3</v>
      </c>
      <c r="AX44" s="8">
        <f>LARGE($BS44:BX44,1)</f>
        <v>6.076388888888889E-3</v>
      </c>
      <c r="BA44" s="6">
        <f t="shared" si="3"/>
        <v>0</v>
      </c>
      <c r="BB44" s="6">
        <f t="shared" si="3"/>
        <v>0</v>
      </c>
      <c r="BC44" s="6">
        <f t="shared" si="3"/>
        <v>0</v>
      </c>
      <c r="BD44" s="6">
        <f t="shared" si="3"/>
        <v>0</v>
      </c>
      <c r="BE44" s="6">
        <f t="shared" si="3"/>
        <v>0</v>
      </c>
      <c r="BF44" s="6">
        <f t="shared" si="3"/>
        <v>0</v>
      </c>
      <c r="BG44" s="6">
        <f t="shared" si="4"/>
        <v>0</v>
      </c>
      <c r="BH44" s="6">
        <f t="shared" si="4"/>
        <v>0</v>
      </c>
      <c r="BI44" s="6">
        <f t="shared" si="4"/>
        <v>0</v>
      </c>
      <c r="BJ44" s="6">
        <f t="shared" si="4"/>
        <v>0</v>
      </c>
      <c r="BK44" s="6">
        <f t="shared" si="4"/>
        <v>0</v>
      </c>
      <c r="BM44" s="8">
        <f t="shared" si="32"/>
        <v>1.1111111111111112E-2</v>
      </c>
      <c r="BN44" s="8">
        <f t="shared" si="5"/>
        <v>0</v>
      </c>
      <c r="BO44" s="8">
        <f t="shared" si="5"/>
        <v>0</v>
      </c>
      <c r="BP44" s="8">
        <f t="shared" si="5"/>
        <v>0</v>
      </c>
      <c r="BQ44" s="8">
        <f t="shared" si="5"/>
        <v>0</v>
      </c>
      <c r="BR44" s="8">
        <f t="shared" si="5"/>
        <v>0</v>
      </c>
      <c r="BS44" s="8">
        <f t="shared" si="6"/>
        <v>6.076388888888889E-3</v>
      </c>
      <c r="BT44" s="8">
        <f t="shared" si="36"/>
        <v>0</v>
      </c>
      <c r="BU44" s="8">
        <f t="shared" si="36"/>
        <v>0</v>
      </c>
      <c r="BV44" s="8">
        <f t="shared" si="36"/>
        <v>0</v>
      </c>
      <c r="BW44" s="8">
        <f t="shared" si="36"/>
        <v>0</v>
      </c>
      <c r="BX44" s="8">
        <f t="shared" si="36"/>
        <v>0</v>
      </c>
      <c r="CA44" s="8" t="str">
        <f t="shared" si="37"/>
        <v/>
      </c>
      <c r="CB44" s="8" t="str">
        <f t="shared" si="37"/>
        <v/>
      </c>
      <c r="CC44" s="8" t="str">
        <f t="shared" si="37"/>
        <v/>
      </c>
      <c r="CD44" s="8" t="str">
        <f t="shared" si="37"/>
        <v/>
      </c>
      <c r="CE44" s="8" t="str">
        <f t="shared" si="37"/>
        <v/>
      </c>
      <c r="CF44" s="8" t="str">
        <f t="shared" si="37"/>
        <v/>
      </c>
      <c r="CG44" s="8" t="str">
        <f t="shared" si="38"/>
        <v/>
      </c>
      <c r="CH44" s="8" t="str">
        <f t="shared" si="38"/>
        <v/>
      </c>
      <c r="CI44" s="8" t="str">
        <f t="shared" si="38"/>
        <v/>
      </c>
      <c r="CJ44" s="8" t="str">
        <f t="shared" si="38"/>
        <v/>
      </c>
      <c r="CK44" s="8" t="str">
        <f t="shared" si="38"/>
        <v/>
      </c>
      <c r="CL44" s="8" t="str">
        <f t="shared" si="38"/>
        <v/>
      </c>
      <c r="CN44" s="13"/>
      <c r="CO44" s="8">
        <f t="shared" si="10"/>
        <v>0</v>
      </c>
      <c r="CP44" s="8">
        <f>IF(COUNT($CA44:CB44)&gt;0,SMALL($CA44:CB44,1),$CN44)</f>
        <v>0</v>
      </c>
      <c r="CQ44" s="8">
        <f>IF(COUNT($CA44:CC44)&gt;0,SMALL($CA44:CC44,1),$CN44)</f>
        <v>0</v>
      </c>
      <c r="CR44" s="8">
        <f>IF(COUNT($CA44:CD44)&gt;0,SMALL($CA44:CD44,1),$CN44)</f>
        <v>0</v>
      </c>
      <c r="CS44" s="8">
        <f>IF(COUNT($CA44:CE44)&gt;0,SMALL($CA44:CE44,1),$CN44)</f>
        <v>0</v>
      </c>
      <c r="CT44" s="54">
        <v>0</v>
      </c>
      <c r="CU44" s="8">
        <f t="shared" si="11"/>
        <v>0</v>
      </c>
      <c r="CV44" s="8">
        <f>IF(COUNT($CG44:CH44)&gt;0,SMALL($CG44:CH44,1),$CU44)</f>
        <v>0</v>
      </c>
      <c r="CW44" s="8">
        <f>IF(COUNT($CG44:CI44)&gt;0,SMALL($CG44:CI44,1),$CU44)</f>
        <v>0</v>
      </c>
      <c r="CX44" s="8">
        <f>IF(COUNT($CG44:CJ44)&gt;0,SMALL($CG44:CJ44,1),$CU44)</f>
        <v>0</v>
      </c>
      <c r="CY44" s="8">
        <f>IF(COUNT($CG44:CK44)&gt;0,SMALL($CG44:CK44,1),$CU44)</f>
        <v>0</v>
      </c>
      <c r="DA44" s="8">
        <f t="shared" si="12"/>
        <v>1.1112060185185185E-2</v>
      </c>
      <c r="DB44" s="8">
        <f t="shared" si="13"/>
        <v>6.0773379629629632E-3</v>
      </c>
      <c r="DC44" s="1">
        <f t="shared" si="33"/>
        <v>41</v>
      </c>
      <c r="DD44" s="8">
        <f t="shared" si="14"/>
        <v>9.4907407407407411E-7</v>
      </c>
      <c r="DE44" s="1" t="str">
        <f t="shared" si="15"/>
        <v>Guest 60:00</v>
      </c>
      <c r="DG44" s="13">
        <f t="shared" si="16"/>
        <v>2.8411374598070738E-2</v>
      </c>
      <c r="DH44" s="13">
        <f>SMALL($DT44:DU44,1)/(60*60*24)</f>
        <v>2.8411374598070738E-2</v>
      </c>
      <c r="DI44" s="13">
        <f>SMALL($DT44:DV44,1)/(60*60*24)</f>
        <v>2.8411374598070738E-2</v>
      </c>
      <c r="DJ44" s="13">
        <f>SMALL($DT44:DW44,1)/(60*60*24)</f>
        <v>2.8411374598070738E-2</v>
      </c>
      <c r="DK44" s="13">
        <f>SMALL($DT44:DX44,1)/(60*60*24)</f>
        <v>2.8411374598070738E-2</v>
      </c>
      <c r="DL44" s="13">
        <f>SMALL($DT44:DY44,1)/(60*60*24)</f>
        <v>2.8411374598070738E-2</v>
      </c>
      <c r="DM44" s="34">
        <f t="shared" si="17"/>
        <v>2.1834456554251105E-2</v>
      </c>
      <c r="DN44" s="13">
        <f>SMALL($DZ44:EA44,1)/(60*60*24)</f>
        <v>2.1834456554251105E-2</v>
      </c>
      <c r="DO44" s="42">
        <f>SMALL($EB44:EB44,1)/(60*60*24)</f>
        <v>0.11572916666666666</v>
      </c>
      <c r="DP44" s="42">
        <f>SMALL($EB44:EC44,1)/(60*60*24)</f>
        <v>0.11572916666666666</v>
      </c>
      <c r="DQ44" s="42">
        <f>SMALL($EB44:ED44,1)/(60*60*24)</f>
        <v>0.11572916666666666</v>
      </c>
      <c r="DR44" s="42">
        <f>SMALL($EB44:EE44,1)/(60*60*24)</f>
        <v>0.11572916666666666</v>
      </c>
      <c r="DT44" s="6">
        <f t="shared" si="18"/>
        <v>2454.7427652733118</v>
      </c>
      <c r="DU44" s="1">
        <f t="shared" si="39"/>
        <v>9999</v>
      </c>
      <c r="DV44" s="1">
        <f t="shared" si="39"/>
        <v>9999</v>
      </c>
      <c r="DW44" s="1">
        <f t="shared" si="39"/>
        <v>9999</v>
      </c>
      <c r="DX44" s="1">
        <f t="shared" si="39"/>
        <v>9999</v>
      </c>
      <c r="DY44" s="1">
        <f t="shared" si="39"/>
        <v>9999</v>
      </c>
      <c r="DZ44" s="6">
        <f t="shared" si="20"/>
        <v>1886.4970462872955</v>
      </c>
      <c r="EA44" s="1">
        <f t="shared" si="21"/>
        <v>9999</v>
      </c>
      <c r="EB44" s="43">
        <f t="shared" si="22"/>
        <v>9999</v>
      </c>
      <c r="EC44" s="1">
        <f t="shared" si="40"/>
        <v>9999</v>
      </c>
      <c r="ED44" s="1">
        <f t="shared" si="40"/>
        <v>9999</v>
      </c>
      <c r="EE44" s="1">
        <f t="shared" si="40"/>
        <v>9999</v>
      </c>
    </row>
    <row r="45" spans="1:135" x14ac:dyDescent="0.25">
      <c r="A45" s="1" t="s">
        <v>194</v>
      </c>
      <c r="B45" s="54"/>
      <c r="C45" s="45"/>
      <c r="D45" s="45"/>
      <c r="E45" s="13"/>
      <c r="J45" s="2">
        <v>2.1134259259259259E-2</v>
      </c>
      <c r="K45" s="55">
        <f>(J45/4*3.1)/1.032</f>
        <v>1.5871173377835199E-2</v>
      </c>
      <c r="M45" s="8">
        <f t="shared" si="24"/>
        <v>2.2199229644238944E-2</v>
      </c>
      <c r="N45" s="6">
        <f t="shared" si="25"/>
        <v>1918.0134412622447</v>
      </c>
      <c r="O45" s="8">
        <f t="shared" si="26"/>
        <v>1.7187500000000001E-2</v>
      </c>
      <c r="P45" s="107">
        <v>14.1</v>
      </c>
      <c r="Q45" s="108">
        <f t="shared" si="27"/>
        <v>1.545138888888889E-2</v>
      </c>
      <c r="R45" s="109">
        <f t="shared" si="28"/>
        <v>1335</v>
      </c>
      <c r="S45" s="129">
        <f>(50.124*P45)+1373.5</f>
        <v>2080.2483999999999</v>
      </c>
      <c r="T45" s="8">
        <f t="shared" ref="T45:T60" si="43">IF(A45&lt;&gt;"",(MROUND(S$2-S45,15)/(60*60*24)),"")</f>
        <v>1.545138888888889E-2</v>
      </c>
      <c r="U45" s="8">
        <f t="shared" si="29"/>
        <v>1.545138888888889E-2</v>
      </c>
      <c r="V45" s="8">
        <f t="shared" si="30"/>
        <v>0</v>
      </c>
      <c r="W45" s="8">
        <f t="shared" si="0"/>
        <v>0</v>
      </c>
      <c r="X45" s="8">
        <f t="shared" si="1"/>
        <v>1.7187500000000001E-2</v>
      </c>
      <c r="Y45" s="8"/>
      <c r="Z45" s="8">
        <f>IF(A45&lt;&gt;"",IF(VLOOKUP(A45,Apr!A$4:F$211,6)&gt;0,VLOOKUP(A45,Apr!A$4:F$211,6),0),0)</f>
        <v>0</v>
      </c>
      <c r="AA45" s="8">
        <f>IF(A45&lt;&gt;"",IF(VLOOKUP(A45,May!A$3:F$209,6)&gt;0,VLOOKUP(A45,May!A$3:F$209,6),0),0)</f>
        <v>0</v>
      </c>
      <c r="AB45" s="8">
        <f>IF(A45&lt;&gt;"",IF(VLOOKUP(A45,Jun!A$3:F$209,6)&gt;0,VLOOKUP(A45,Jun!A$3:F$209,6),0),0)</f>
        <v>0</v>
      </c>
      <c r="AC45" s="8">
        <f>IF(A45&lt;&gt;"",IF(VLOOKUP(A45,Jul!A$3:F$206,6)&gt;0,VLOOKUP(A45,Jul!A$3:F$206,6),0),0)</f>
        <v>0</v>
      </c>
      <c r="AD45" s="8">
        <f>IF(A45&lt;&gt;"",IF(VLOOKUP(A45,Aug!A$3:F$206,6)&gt;0,VLOOKUP(A45,Aug!A$3:F$206,6),0),0)</f>
        <v>0</v>
      </c>
      <c r="AE45" s="8">
        <f>IF(A45&lt;&gt;"",IF(VLOOKUP(A45,Sep!A$3:F$206,6)&gt;0,VLOOKUP(A45,Sep!A$3:F$206,6),0),0)</f>
        <v>0</v>
      </c>
      <c r="AF45" s="6">
        <f t="shared" si="31"/>
        <v>1474.0146066904447</v>
      </c>
      <c r="AG45" s="8">
        <f t="shared" si="2"/>
        <v>1.0763888888888891E-2</v>
      </c>
      <c r="AH45" s="8">
        <f>IF(A45&lt;&gt;"",IF(VLOOKUP(A45,Oct!A$3:F$206,6)&gt;0,VLOOKUP(A45,Oct!A$3:F$206,6),0),0)</f>
        <v>0</v>
      </c>
      <c r="AI45" s="8">
        <f>IF(A45&lt;&gt;"",IF(VLOOKUP(A45,Nov!A$3:F$207,6)&gt;0,VLOOKUP(A45,Nov!A$3:F$207,6),0),0)</f>
        <v>0</v>
      </c>
      <c r="AJ45" s="8">
        <f>IF(A45&lt;&gt;"",IF(VLOOKUP(A45,Dec!A$3:F$207,6)&gt;0,VLOOKUP(A45,Dec!A$3:F$207,6),0),0)</f>
        <v>0</v>
      </c>
      <c r="AK45" s="8">
        <f>IF(A45&lt;&gt;"",IF(VLOOKUP(A45,Jan!A$3:F$207,6)&gt;0,VLOOKUP(A45,Jan!A$3:F$207,6),0),0)</f>
        <v>0</v>
      </c>
      <c r="AL45" s="8">
        <f>IF(A45&lt;&gt;"",IF(VLOOKUP(A45,Feb!A$3:F$207,6)&gt;0,VLOOKUP(A45,Feb!A$3:F$207,6),0),0)</f>
        <v>0</v>
      </c>
      <c r="AM45" s="8">
        <f>IF(A45&lt;&gt;"",IF(VLOOKUP(A45,Mar!A$3:F$207,6)&gt;0,VLOOKUP(A45,Mar!A$3:F$207,6),0),0)</f>
        <v>0</v>
      </c>
      <c r="AO45" s="8">
        <f>LARGE($BM45:BN45,1)</f>
        <v>1.545138888888889E-2</v>
      </c>
      <c r="AP45" s="8">
        <f>LARGE($BM45:BO45,1)</f>
        <v>1.545138888888889E-2</v>
      </c>
      <c r="AQ45" s="8">
        <f>LARGE($BM45:BP45,1)</f>
        <v>1.545138888888889E-2</v>
      </c>
      <c r="AR45" s="8">
        <f>LARGE($BM45:BQ45,1)</f>
        <v>1.545138888888889E-2</v>
      </c>
      <c r="AS45" s="8">
        <f>LARGE($BM45:BR45,1)</f>
        <v>1.545138888888889E-2</v>
      </c>
      <c r="AT45" s="8">
        <f>LARGE($BS45:BT45,1)</f>
        <v>1.0763888888888891E-2</v>
      </c>
      <c r="AU45" s="8">
        <f>LARGE($BS45:BU45,1)</f>
        <v>1.0763888888888891E-2</v>
      </c>
      <c r="AV45" s="8">
        <f>LARGE($BS45:BV45,1)</f>
        <v>1.0763888888888891E-2</v>
      </c>
      <c r="AW45" s="8">
        <f>LARGE($BS45:BW45,1)</f>
        <v>1.0763888888888891E-2</v>
      </c>
      <c r="AX45" s="8">
        <f>LARGE($BS45:BX45,1)</f>
        <v>1.0763888888888891E-2</v>
      </c>
      <c r="BA45" s="6">
        <f t="shared" si="3"/>
        <v>0</v>
      </c>
      <c r="BB45" s="6">
        <f t="shared" si="3"/>
        <v>0</v>
      </c>
      <c r="BC45" s="6">
        <f t="shared" si="3"/>
        <v>0</v>
      </c>
      <c r="BD45" s="6">
        <f t="shared" ref="BD45:BF97" si="44">IF(AC45&gt;0,AC45*60*60*24,0)</f>
        <v>0</v>
      </c>
      <c r="BE45" s="6">
        <f t="shared" si="44"/>
        <v>0</v>
      </c>
      <c r="BF45" s="6">
        <f t="shared" si="44"/>
        <v>0</v>
      </c>
      <c r="BG45" s="6">
        <f t="shared" si="4"/>
        <v>0</v>
      </c>
      <c r="BH45" s="6">
        <f t="shared" si="4"/>
        <v>0</v>
      </c>
      <c r="BI45" s="6">
        <f t="shared" si="4"/>
        <v>0</v>
      </c>
      <c r="BJ45" s="6">
        <f t="shared" si="4"/>
        <v>0</v>
      </c>
      <c r="BK45" s="6">
        <f t="shared" si="4"/>
        <v>0</v>
      </c>
      <c r="BM45" s="8">
        <f t="shared" si="32"/>
        <v>1.545138888888889E-2</v>
      </c>
      <c r="BN45" s="8">
        <f t="shared" si="5"/>
        <v>0</v>
      </c>
      <c r="BO45" s="8">
        <f t="shared" si="5"/>
        <v>0</v>
      </c>
      <c r="BP45" s="8">
        <f t="shared" si="5"/>
        <v>0</v>
      </c>
      <c r="BQ45" s="8">
        <f t="shared" si="5"/>
        <v>0</v>
      </c>
      <c r="BR45" s="8">
        <f t="shared" si="5"/>
        <v>0</v>
      </c>
      <c r="BS45" s="8">
        <f t="shared" si="6"/>
        <v>1.0763888888888891E-2</v>
      </c>
      <c r="BT45" s="8">
        <f t="shared" si="36"/>
        <v>0</v>
      </c>
      <c r="BU45" s="8">
        <f t="shared" si="36"/>
        <v>0</v>
      </c>
      <c r="BV45" s="8">
        <f t="shared" si="36"/>
        <v>0</v>
      </c>
      <c r="BW45" s="8">
        <f t="shared" si="36"/>
        <v>0</v>
      </c>
      <c r="BX45" s="8">
        <f t="shared" si="36"/>
        <v>0</v>
      </c>
      <c r="CA45" s="8" t="str">
        <f t="shared" si="37"/>
        <v/>
      </c>
      <c r="CB45" s="8" t="str">
        <f t="shared" si="37"/>
        <v/>
      </c>
      <c r="CC45" s="8" t="str">
        <f t="shared" si="37"/>
        <v/>
      </c>
      <c r="CD45" s="8" t="str">
        <f t="shared" si="37"/>
        <v/>
      </c>
      <c r="CE45" s="8" t="str">
        <f t="shared" si="37"/>
        <v/>
      </c>
      <c r="CF45" s="8" t="str">
        <f t="shared" si="37"/>
        <v/>
      </c>
      <c r="CG45" s="8" t="str">
        <f t="shared" si="38"/>
        <v/>
      </c>
      <c r="CH45" s="8" t="str">
        <f t="shared" si="38"/>
        <v/>
      </c>
      <c r="CI45" s="8" t="str">
        <f t="shared" si="38"/>
        <v/>
      </c>
      <c r="CJ45" s="8" t="str">
        <f t="shared" si="38"/>
        <v/>
      </c>
      <c r="CK45" s="8" t="str">
        <f t="shared" si="38"/>
        <v/>
      </c>
      <c r="CL45" s="8" t="str">
        <f t="shared" si="38"/>
        <v/>
      </c>
      <c r="CN45" s="13"/>
      <c r="CO45" s="8">
        <f t="shared" si="10"/>
        <v>0</v>
      </c>
      <c r="CP45" s="8">
        <f>IF(COUNT($CA45:CB45)&gt;0,SMALL($CA45:CB45,1),$CN45)</f>
        <v>0</v>
      </c>
      <c r="CQ45" s="8">
        <f>IF(COUNT($CA45:CC45)&gt;0,SMALL($CA45:CC45,1),$CN45)</f>
        <v>0</v>
      </c>
      <c r="CR45" s="8">
        <f>IF(COUNT($CA45:CD45)&gt;0,SMALL($CA45:CD45,1),$CN45)</f>
        <v>0</v>
      </c>
      <c r="CS45" s="8">
        <f>IF(COUNT($CA45:CE45)&gt;0,SMALL($CA45:CE45,1),$CN45)</f>
        <v>0</v>
      </c>
      <c r="CT45" s="54">
        <v>0</v>
      </c>
      <c r="CU45" s="8">
        <f t="shared" si="11"/>
        <v>0</v>
      </c>
      <c r="CV45" s="8">
        <f>IF(COUNT($CG45:CH45)&gt;0,SMALL($CG45:CH45,1),$CU45)</f>
        <v>0</v>
      </c>
      <c r="CW45" s="8">
        <f>IF(COUNT($CG45:CI45)&gt;0,SMALL($CG45:CI45,1),$CU45)</f>
        <v>0</v>
      </c>
      <c r="CX45" s="8">
        <f>IF(COUNT($CG45:CJ45)&gt;0,SMALL($CG45:CJ45,1),$CU45)</f>
        <v>0</v>
      </c>
      <c r="CY45" s="8">
        <f>IF(COUNT($CG45:CK45)&gt;0,SMALL($CG45:CK45,1),$CU45)</f>
        <v>0</v>
      </c>
      <c r="DA45" s="8">
        <f t="shared" si="12"/>
        <v>1.5452361111111111E-2</v>
      </c>
      <c r="DB45" s="8">
        <f t="shared" si="13"/>
        <v>1.0764861111111112E-2</v>
      </c>
      <c r="DC45" s="1">
        <f t="shared" si="33"/>
        <v>42</v>
      </c>
      <c r="DD45" s="8">
        <f t="shared" si="14"/>
        <v>9.7222222222222218E-7</v>
      </c>
      <c r="DE45" s="1" t="str">
        <f t="shared" si="15"/>
        <v>Helen Rennie</v>
      </c>
      <c r="DG45" s="13">
        <f t="shared" si="16"/>
        <v>2.2199229644238944E-2</v>
      </c>
      <c r="DH45" s="13">
        <f>SMALL($DT45:DU45,1)/(60*60*24)</f>
        <v>2.2199229644238944E-2</v>
      </c>
      <c r="DI45" s="13">
        <f>SMALL($DT45:DV45,1)/(60*60*24)</f>
        <v>2.2199229644238944E-2</v>
      </c>
      <c r="DJ45" s="13">
        <f>SMALL($DT45:DW45,1)/(60*60*24)</f>
        <v>2.2199229644238944E-2</v>
      </c>
      <c r="DK45" s="13">
        <f>SMALL($DT45:DX45,1)/(60*60*24)</f>
        <v>2.2199229644238944E-2</v>
      </c>
      <c r="DL45" s="13">
        <f>SMALL($DT45:DY45,1)/(60*60*24)</f>
        <v>2.2199229644238944E-2</v>
      </c>
      <c r="DM45" s="34">
        <f t="shared" si="17"/>
        <v>1.706035424410237E-2</v>
      </c>
      <c r="DN45" s="13">
        <f>SMALL($DZ45:EA45,1)/(60*60*24)</f>
        <v>1.706035424410237E-2</v>
      </c>
      <c r="DO45" s="42">
        <f>SMALL($EB45:EB45,1)/(60*60*24)</f>
        <v>0.11572916666666666</v>
      </c>
      <c r="DP45" s="42">
        <f>SMALL($EB45:EC45,1)/(60*60*24)</f>
        <v>0.11572916666666666</v>
      </c>
      <c r="DQ45" s="42">
        <f>SMALL($EB45:ED45,1)/(60*60*24)</f>
        <v>0.11572916666666666</v>
      </c>
      <c r="DR45" s="42">
        <f>SMALL($EB45:EE45,1)/(60*60*24)</f>
        <v>0.11572916666666666</v>
      </c>
      <c r="DT45" s="6">
        <f t="shared" si="18"/>
        <v>1918.0134412622447</v>
      </c>
      <c r="DU45" s="1">
        <f t="shared" si="39"/>
        <v>9999</v>
      </c>
      <c r="DV45" s="1">
        <f t="shared" si="39"/>
        <v>9999</v>
      </c>
      <c r="DW45" s="1">
        <f t="shared" si="39"/>
        <v>9999</v>
      </c>
      <c r="DX45" s="1">
        <f t="shared" si="39"/>
        <v>9999</v>
      </c>
      <c r="DY45" s="1">
        <f t="shared" si="39"/>
        <v>9999</v>
      </c>
      <c r="DZ45" s="6">
        <f t="shared" si="20"/>
        <v>1474.0146066904447</v>
      </c>
      <c r="EA45" s="1">
        <f t="shared" si="21"/>
        <v>9999</v>
      </c>
      <c r="EB45" s="43">
        <f t="shared" si="22"/>
        <v>9999</v>
      </c>
      <c r="EC45" s="1">
        <f t="shared" si="40"/>
        <v>9999</v>
      </c>
      <c r="ED45" s="1">
        <f t="shared" si="40"/>
        <v>9999</v>
      </c>
      <c r="EE45" s="1">
        <f t="shared" si="40"/>
        <v>9999</v>
      </c>
    </row>
    <row r="46" spans="1:135" x14ac:dyDescent="0.25">
      <c r="A46" s="1" t="s">
        <v>124</v>
      </c>
      <c r="B46" s="54">
        <v>1.5717592592592592E-2</v>
      </c>
      <c r="C46" s="45">
        <v>43070</v>
      </c>
      <c r="D46" s="45"/>
      <c r="E46" s="13">
        <v>2.0057870370370368E-2</v>
      </c>
      <c r="F46" s="11">
        <v>42948</v>
      </c>
      <c r="K46" s="8">
        <v>1.7511574074074072E-2</v>
      </c>
      <c r="L46" s="8">
        <v>3.5763888888888887E-2</v>
      </c>
      <c r="M46" s="8">
        <f t="shared" si="24"/>
        <v>2.4493680778849586E-2</v>
      </c>
      <c r="N46" s="6">
        <f t="shared" si="25"/>
        <v>2116.254019292604</v>
      </c>
      <c r="O46" s="8">
        <f t="shared" si="26"/>
        <v>1.4930555555555556E-2</v>
      </c>
      <c r="P46" s="107">
        <v>19.100000000000001</v>
      </c>
      <c r="Q46" s="108">
        <f t="shared" si="27"/>
        <v>1.2500000000000001E-2</v>
      </c>
      <c r="R46" s="109">
        <f t="shared" si="28"/>
        <v>1080</v>
      </c>
      <c r="S46" s="129">
        <f>(50.124*P46)+1373.5</f>
        <v>2330.8684000000003</v>
      </c>
      <c r="T46" s="8">
        <f t="shared" si="43"/>
        <v>1.2500000000000001E-2</v>
      </c>
      <c r="U46" s="8">
        <f t="shared" si="29"/>
        <v>1.2500000000000001E-2</v>
      </c>
      <c r="V46" s="8">
        <f t="shared" si="30"/>
        <v>0</v>
      </c>
      <c r="W46" s="8">
        <f t="shared" si="0"/>
        <v>0</v>
      </c>
      <c r="X46" s="8">
        <f t="shared" si="1"/>
        <v>1.4930555555555556E-2</v>
      </c>
      <c r="Y46" s="8"/>
      <c r="Z46" s="8">
        <f>IF(A46&lt;&gt;"",IF(VLOOKUP(A46,Apr!A$4:F$211,6)&gt;0,VLOOKUP(A46,Apr!A$4:F$211,6),0),0)</f>
        <v>0</v>
      </c>
      <c r="AA46" s="8">
        <f>IF(A46&lt;&gt;"",IF(VLOOKUP(A46,May!A$3:F$209,6)&gt;0,VLOOKUP(A46,May!A$3:F$209,6),0),0)</f>
        <v>0</v>
      </c>
      <c r="AB46" s="8">
        <f>IF(A46&lt;&gt;"",IF(VLOOKUP(A46,Jun!A$3:F$209,6)&gt;0,VLOOKUP(A46,Jun!A$3:F$209,6),0),0)</f>
        <v>0</v>
      </c>
      <c r="AC46" s="8">
        <f>IF(A46&lt;&gt;"",IF(VLOOKUP(A46,Jul!A$3:F$206,6)&gt;0,VLOOKUP(A46,Jul!A$3:F$206,6),0),0)</f>
        <v>0</v>
      </c>
      <c r="AD46" s="8">
        <f>IF(A46&lt;&gt;"",IF(VLOOKUP(A46,Aug!A$3:F$206,6)&gt;0,VLOOKUP(A46,Aug!A$3:F$206,6),0),0)</f>
        <v>0</v>
      </c>
      <c r="AE46" s="8">
        <f>IF(A46&lt;&gt;"",IF(VLOOKUP(A46,Sep!A$3:F$206,6)&gt;0,VLOOKUP(A46,Sep!A$3:F$206,6),0),0)</f>
        <v>0</v>
      </c>
      <c r="AF46" s="6">
        <f t="shared" si="31"/>
        <v>1626.3646900471097</v>
      </c>
      <c r="AG46" s="8">
        <f t="shared" si="2"/>
        <v>9.0277777777777787E-3</v>
      </c>
      <c r="AH46" s="8">
        <f>IF(A46&lt;&gt;"",IF(VLOOKUP(A46,Oct!A$3:F$206,6)&gt;0,VLOOKUP(A46,Oct!A$3:F$206,6),0),0)</f>
        <v>0</v>
      </c>
      <c r="AI46" s="8">
        <f>IF(A46&lt;&gt;"",IF(VLOOKUP(A46,Nov!A$3:F$207,6)&gt;0,VLOOKUP(A46,Nov!A$3:F$207,6),0),0)</f>
        <v>0</v>
      </c>
      <c r="AJ46" s="8">
        <f>IF(A46&lt;&gt;"",IF(VLOOKUP(A46,Dec!A$3:F$207,6)&gt;0,VLOOKUP(A46,Dec!A$3:F$207,6),0),0)</f>
        <v>0</v>
      </c>
      <c r="AK46" s="8">
        <f>IF(A46&lt;&gt;"",IF(VLOOKUP(A46,Jan!A$3:F$207,6)&gt;0,VLOOKUP(A46,Jan!A$3:F$207,6),0),0)</f>
        <v>0</v>
      </c>
      <c r="AL46" s="8">
        <f>IF(A46&lt;&gt;"",IF(VLOOKUP(A46,Feb!A$3:F$207,6)&gt;0,VLOOKUP(A46,Feb!A$3:F$207,6),0),0)</f>
        <v>0</v>
      </c>
      <c r="AM46" s="8">
        <f>IF(A46&lt;&gt;"",IF(VLOOKUP(A46,Mar!A$3:F$207,6)&gt;0,VLOOKUP(A46,Mar!A$3:F$207,6),0),0)</f>
        <v>0</v>
      </c>
      <c r="AO46" s="8">
        <f>LARGE($BM46:BN46,1)</f>
        <v>1.2500000000000001E-2</v>
      </c>
      <c r="AP46" s="8">
        <f>LARGE($BM46:BO46,1)</f>
        <v>1.2500000000000001E-2</v>
      </c>
      <c r="AQ46" s="8">
        <f>LARGE($BM46:BP46,1)</f>
        <v>1.2500000000000001E-2</v>
      </c>
      <c r="AR46" s="8">
        <f>LARGE($BM46:BQ46,1)</f>
        <v>1.2500000000000001E-2</v>
      </c>
      <c r="AS46" s="8">
        <f>LARGE($BM46:BR46,1)</f>
        <v>1.2500000000000001E-2</v>
      </c>
      <c r="AT46" s="8">
        <f>LARGE($BS46:BT46,1)</f>
        <v>9.0277777777777787E-3</v>
      </c>
      <c r="AU46" s="8">
        <f>LARGE($BS46:BU46,1)</f>
        <v>9.0277777777777787E-3</v>
      </c>
      <c r="AV46" s="8">
        <f>LARGE($BS46:BV46,1)</f>
        <v>9.0277777777777787E-3</v>
      </c>
      <c r="AW46" s="8">
        <f>LARGE($BS46:BW46,1)</f>
        <v>9.0277777777777787E-3</v>
      </c>
      <c r="AX46" s="8">
        <f>LARGE($BS46:BX46,1)</f>
        <v>9.0277777777777787E-3</v>
      </c>
      <c r="BA46" s="6">
        <f t="shared" ref="BA46:BF98" si="45">IF(Z46&gt;0,Z46*60*60*24,0)</f>
        <v>0</v>
      </c>
      <c r="BB46" s="6">
        <f t="shared" si="45"/>
        <v>0</v>
      </c>
      <c r="BC46" s="6">
        <f t="shared" si="45"/>
        <v>0</v>
      </c>
      <c r="BD46" s="6">
        <f t="shared" si="44"/>
        <v>0</v>
      </c>
      <c r="BE46" s="6">
        <f t="shared" si="44"/>
        <v>0</v>
      </c>
      <c r="BF46" s="6">
        <f t="shared" si="44"/>
        <v>0</v>
      </c>
      <c r="BG46" s="6">
        <f t="shared" si="4"/>
        <v>0</v>
      </c>
      <c r="BH46" s="6">
        <f t="shared" si="4"/>
        <v>0</v>
      </c>
      <c r="BI46" s="6">
        <f t="shared" si="4"/>
        <v>0</v>
      </c>
      <c r="BJ46" s="6">
        <f t="shared" si="4"/>
        <v>0</v>
      </c>
      <c r="BK46" s="6">
        <f t="shared" si="4"/>
        <v>0</v>
      </c>
      <c r="BM46" s="8">
        <f t="shared" si="32"/>
        <v>1.2500000000000001E-2</v>
      </c>
      <c r="BN46" s="8">
        <f t="shared" si="5"/>
        <v>0</v>
      </c>
      <c r="BO46" s="8">
        <f t="shared" si="5"/>
        <v>0</v>
      </c>
      <c r="BP46" s="8">
        <f t="shared" si="5"/>
        <v>0</v>
      </c>
      <c r="BQ46" s="8">
        <f t="shared" si="5"/>
        <v>0</v>
      </c>
      <c r="BR46" s="8">
        <f t="shared" si="5"/>
        <v>0</v>
      </c>
      <c r="BS46" s="8">
        <f t="shared" si="6"/>
        <v>9.0277777777777787E-3</v>
      </c>
      <c r="BT46" s="8">
        <f t="shared" si="36"/>
        <v>0</v>
      </c>
      <c r="BU46" s="8">
        <f t="shared" si="36"/>
        <v>0</v>
      </c>
      <c r="BV46" s="8">
        <f t="shared" si="36"/>
        <v>0</v>
      </c>
      <c r="BW46" s="8">
        <f t="shared" si="36"/>
        <v>0</v>
      </c>
      <c r="BX46" s="8">
        <f t="shared" si="36"/>
        <v>0</v>
      </c>
      <c r="CA46" s="8" t="str">
        <f t="shared" si="37"/>
        <v/>
      </c>
      <c r="CB46" s="8" t="str">
        <f t="shared" si="37"/>
        <v/>
      </c>
      <c r="CC46" s="8" t="str">
        <f t="shared" si="37"/>
        <v/>
      </c>
      <c r="CD46" s="8" t="str">
        <f t="shared" si="37"/>
        <v/>
      </c>
      <c r="CE46" s="8" t="str">
        <f t="shared" si="37"/>
        <v/>
      </c>
      <c r="CF46" s="8" t="str">
        <f t="shared" si="37"/>
        <v/>
      </c>
      <c r="CG46" s="8" t="str">
        <f t="shared" si="38"/>
        <v/>
      </c>
      <c r="CH46" s="8" t="str">
        <f t="shared" si="38"/>
        <v/>
      </c>
      <c r="CI46" s="8" t="str">
        <f t="shared" si="38"/>
        <v/>
      </c>
      <c r="CJ46" s="8" t="str">
        <f t="shared" si="38"/>
        <v/>
      </c>
      <c r="CK46" s="8" t="str">
        <f t="shared" si="38"/>
        <v/>
      </c>
      <c r="CL46" s="8" t="str">
        <f t="shared" si="38"/>
        <v/>
      </c>
      <c r="CN46" s="13">
        <v>2.0057870370370368E-2</v>
      </c>
      <c r="CO46" s="8">
        <f t="shared" si="10"/>
        <v>2.0057870370370368E-2</v>
      </c>
      <c r="CP46" s="8">
        <f>IF(COUNT($CA46:CB46)&gt;0,SMALL($CA46:CB46,1),$CN46)</f>
        <v>2.0057870370370368E-2</v>
      </c>
      <c r="CQ46" s="8">
        <f>IF(COUNT($CA46:CC46)&gt;0,SMALL($CA46:CC46,1),$CN46)</f>
        <v>2.0057870370370368E-2</v>
      </c>
      <c r="CR46" s="8">
        <f>IF(COUNT($CA46:CD46)&gt;0,SMALL($CA46:CD46,1),$CN46)</f>
        <v>2.0057870370370368E-2</v>
      </c>
      <c r="CS46" s="8">
        <f>IF(COUNT($CA46:CE46)&gt;0,SMALL($CA46:CE46,1),$CN46)</f>
        <v>2.0057870370370368E-2</v>
      </c>
      <c r="CT46" s="54">
        <v>1.5717592592592592E-2</v>
      </c>
      <c r="CU46" s="8">
        <f t="shared" si="11"/>
        <v>1.5717592592592592E-2</v>
      </c>
      <c r="CV46" s="8">
        <f>IF(COUNT($CG46:CH46)&gt;0,SMALL($CG46:CH46,1),$CU46)</f>
        <v>1.5717592592592592E-2</v>
      </c>
      <c r="CW46" s="8">
        <f>IF(COUNT($CG46:CI46)&gt;0,SMALL($CG46:CI46,1),$CU46)</f>
        <v>1.5717592592592592E-2</v>
      </c>
      <c r="CX46" s="8">
        <f>IF(COUNT($CG46:CJ46)&gt;0,SMALL($CG46:CJ46,1),$CU46)</f>
        <v>1.5717592592592592E-2</v>
      </c>
      <c r="CY46" s="8">
        <f>IF(COUNT($CG46:CK46)&gt;0,SMALL($CG46:CK46,1),$CU46)</f>
        <v>1.5717592592592592E-2</v>
      </c>
      <c r="DA46" s="8">
        <f t="shared" si="12"/>
        <v>1.2500995370370371E-2</v>
      </c>
      <c r="DB46" s="8">
        <f t="shared" si="13"/>
        <v>9.0287731481481486E-3</v>
      </c>
      <c r="DC46" s="1">
        <f t="shared" si="33"/>
        <v>43</v>
      </c>
      <c r="DD46" s="8">
        <f t="shared" si="14"/>
        <v>9.9537037037037036E-7</v>
      </c>
      <c r="DE46" s="1" t="str">
        <f t="shared" si="15"/>
        <v>Ian Tate</v>
      </c>
      <c r="DG46" s="13">
        <f t="shared" si="16"/>
        <v>2.4493680778849586E-2</v>
      </c>
      <c r="DH46" s="13">
        <f>SMALL($DT46:DU46,1)/(60*60*24)</f>
        <v>2.4493680778849582E-2</v>
      </c>
      <c r="DI46" s="13">
        <f>SMALL($DT46:DV46,1)/(60*60*24)</f>
        <v>2.4493680778849582E-2</v>
      </c>
      <c r="DJ46" s="13">
        <f>SMALL($DT46:DW46,1)/(60*60*24)</f>
        <v>2.4493680778849582E-2</v>
      </c>
      <c r="DK46" s="13">
        <f>SMALL($DT46:DX46,1)/(60*60*24)</f>
        <v>2.4493680778849582E-2</v>
      </c>
      <c r="DL46" s="13">
        <f>SMALL($DT46:DY46,1)/(60*60*24)</f>
        <v>2.4493680778849582E-2</v>
      </c>
      <c r="DM46" s="34">
        <f t="shared" si="17"/>
        <v>1.8823665394063768E-2</v>
      </c>
      <c r="DN46" s="13">
        <f>SMALL($DZ46:EA46,1)/(60*60*24)</f>
        <v>1.8823665394063768E-2</v>
      </c>
      <c r="DO46" s="42">
        <f>SMALL($EB46:EB46,1)/(60*60*24)</f>
        <v>0.11572916666666666</v>
      </c>
      <c r="DP46" s="42">
        <f>SMALL($EB46:EC46,1)/(60*60*24)</f>
        <v>0.11572916666666666</v>
      </c>
      <c r="DQ46" s="42">
        <f>SMALL($EB46:ED46,1)/(60*60*24)</f>
        <v>0.11572916666666666</v>
      </c>
      <c r="DR46" s="42">
        <f>SMALL($EB46:EE46,1)/(60*60*24)</f>
        <v>0.11572916666666666</v>
      </c>
      <c r="DT46" s="6">
        <f t="shared" si="18"/>
        <v>2116.254019292604</v>
      </c>
      <c r="DU46" s="1">
        <f t="shared" si="39"/>
        <v>9999</v>
      </c>
      <c r="DV46" s="1">
        <f t="shared" si="39"/>
        <v>9999</v>
      </c>
      <c r="DW46" s="1">
        <f t="shared" si="39"/>
        <v>9999</v>
      </c>
      <c r="DX46" s="1">
        <f t="shared" si="39"/>
        <v>9999</v>
      </c>
      <c r="DY46" s="1">
        <f t="shared" si="39"/>
        <v>9999</v>
      </c>
      <c r="DZ46" s="6">
        <f t="shared" si="20"/>
        <v>1626.3646900471097</v>
      </c>
      <c r="EA46" s="1">
        <f t="shared" si="21"/>
        <v>9999</v>
      </c>
      <c r="EB46" s="43">
        <f t="shared" si="22"/>
        <v>9999</v>
      </c>
      <c r="EC46" s="1">
        <f t="shared" si="40"/>
        <v>9999</v>
      </c>
      <c r="ED46" s="1">
        <f t="shared" si="40"/>
        <v>9999</v>
      </c>
      <c r="EE46" s="1">
        <f t="shared" si="40"/>
        <v>9999</v>
      </c>
    </row>
    <row r="47" spans="1:135" x14ac:dyDescent="0.25">
      <c r="A47" s="1" t="s">
        <v>241</v>
      </c>
      <c r="B47" s="54"/>
      <c r="C47" s="45"/>
      <c r="D47" s="45"/>
      <c r="E47" s="13"/>
      <c r="J47" s="8">
        <v>2.2280092592592591E-2</v>
      </c>
      <c r="K47" s="55">
        <f>(J47/5*3.1)/1.032</f>
        <v>1.3385326945162215E-2</v>
      </c>
      <c r="M47" s="8">
        <f>IF(A47&lt;&gt;"",IF(K47&gt;0,K47/3.11*4.35,IF(L47&gt;0,L47/6.21*4.35/1.032,IF(H47&gt;0,H47/3.45*4.35,IF(I47&gt;0,I47,IF(E47&gt;0,E47,IF(B47&gt;0,B47/4*4.35,0.0292)))))),0)</f>
        <v>1.8722241868635255E-2</v>
      </c>
      <c r="N47" s="6">
        <f>M47*60*60*24</f>
        <v>1617.6016974500858</v>
      </c>
      <c r="O47" s="8">
        <f>IF(A47&lt;&gt;"",(MROUND(N$2-N47,15)/(60*60*24)),"")</f>
        <v>2.0659722222222222E-2</v>
      </c>
      <c r="P47" s="107"/>
      <c r="Q47" s="108">
        <f t="shared" ref="Q47" si="46">AQ47</f>
        <v>2.0659722222222222E-2</v>
      </c>
      <c r="R47" s="109">
        <f t="shared" ref="R47" si="47">Q47*60*60*24</f>
        <v>1785</v>
      </c>
      <c r="S47" s="129"/>
      <c r="T47" s="8"/>
      <c r="U47" s="8">
        <f t="shared" ref="U47" si="48">IF(T47&gt;0,T47,O47)</f>
        <v>2.0659722222222222E-2</v>
      </c>
      <c r="V47" s="8">
        <f t="shared" ref="V47" si="49">IF(COUNT(CA47:CF47)&gt;0,SMALL(CA47:CF47,1),0)</f>
        <v>1.8620684755185187E-2</v>
      </c>
      <c r="W47" s="8">
        <f t="shared" ref="W47" si="50">IF(COUNT(CG47:CL47)&gt;0,SMALL(CG47:CL47,1),0)</f>
        <v>1.4500314384814817E-2</v>
      </c>
      <c r="X47" s="8">
        <f t="shared" ref="X47" si="51">O47</f>
        <v>2.0659722222222222E-2</v>
      </c>
      <c r="Y47" s="8"/>
      <c r="Z47" s="8">
        <f>IF(A47&lt;&gt;"",IF(VLOOKUP(A47,Apr!A$4:F$211,6)&gt;0,VLOOKUP(A47,Apr!A$4:F$211,6),0),0)</f>
        <v>0</v>
      </c>
      <c r="AA47" s="8">
        <f>IF(A47&lt;&gt;"",IF(VLOOKUP(A47,May!A$3:F$209,6)&gt;0,VLOOKUP(A47,May!A$3:F$209,6),0),0)</f>
        <v>0</v>
      </c>
      <c r="AB47" s="8">
        <f>IF(A47&lt;&gt;"",IF(VLOOKUP(A47,Jun!A$3:F$209,6)&gt;0,VLOOKUP(A47,Jun!A$3:F$209,6),0),0)</f>
        <v>0</v>
      </c>
      <c r="AC47" s="8">
        <f>IF(A47&lt;&gt;"",IF(VLOOKUP(A47,Jul!A$3:F$206,6)&gt;0,VLOOKUP(A47,Jul!A$3:F$206,6),0),0)</f>
        <v>1.9884259259259258E-2</v>
      </c>
      <c r="AD47" s="8">
        <f>IF(A47&lt;&gt;"",IF(VLOOKUP(A47,Aug!A$3:F$206,6)&gt;0,VLOOKUP(A47,Aug!A$3:F$206,6),0),0)</f>
        <v>1.8817444014444448E-2</v>
      </c>
      <c r="AE47" s="8">
        <f>IF(A47&lt;&gt;"",IF(VLOOKUP(A47,Sep!A$3:F$206,6)&gt;0,VLOOKUP(A47,Sep!A$3:F$206,6),0),0)</f>
        <v>1.8620684755185187E-2</v>
      </c>
      <c r="AF47" s="6">
        <f>IF(V47&gt;0,V47/4.35*3.45/1.032*60*60*24,N47/4.35*3.45/1.032)</f>
        <v>1236.4015218358732</v>
      </c>
      <c r="AG47" s="8">
        <f>IF(AF$2&gt;AF47,(MROUND(AF$2-AF47,15)/60/60/24),0.1/60/60/24)</f>
        <v>1.3541666666666667E-2</v>
      </c>
      <c r="AH47" s="8">
        <f>IF(A47&lt;&gt;"",IF(VLOOKUP(A47,Oct!A$3:F$206,6)&gt;0,VLOOKUP(A47,Oct!A$3:F$206,6),0),0)</f>
        <v>1.4963277347777779E-2</v>
      </c>
      <c r="AI47" s="8">
        <f>IF(A47&lt;&gt;"",IF(VLOOKUP(A47,Nov!A$3:F$207,6)&gt;0,VLOOKUP(A47,Nov!A$3:F$207,6),0),0)</f>
        <v>1.4500314384814817E-2</v>
      </c>
      <c r="AJ47" s="8">
        <f>IF(A47&lt;&gt;"",IF(VLOOKUP(A47,Dec!A$3:F$207,6)&gt;0,VLOOKUP(A47,Dec!A$3:F$207,6),0),0)</f>
        <v>1.4639203273703707E-2</v>
      </c>
      <c r="AK47" s="8">
        <f>IF(A47&lt;&gt;"",IF(VLOOKUP(A47,Jan!A$3:F$207,6)&gt;0,VLOOKUP(A47,Jan!A$3:F$207,6),0),0)</f>
        <v>1.5287351421851851E-2</v>
      </c>
      <c r="AL47" s="8">
        <f>IF(A47&lt;&gt;"",IF(VLOOKUP(A47,Feb!A$3:F$207,6)&gt;0,VLOOKUP(A47,Feb!A$3:F$207,6),0),0)</f>
        <v>0</v>
      </c>
      <c r="AM47" s="8">
        <f>IF(A47&lt;&gt;"",IF(VLOOKUP(A47,Mar!A$3:F$207,6)&gt;0,VLOOKUP(A47,Mar!A$3:F$207,6),0),0)</f>
        <v>0</v>
      </c>
      <c r="AO47" s="8">
        <f>LARGE($BM47:BN47,1)</f>
        <v>2.0659722222222222E-2</v>
      </c>
      <c r="AP47" s="8">
        <f>LARGE($BM47:BO47,1)</f>
        <v>2.0659722222222222E-2</v>
      </c>
      <c r="AQ47" s="8">
        <f>LARGE($BM47:BP47,1)</f>
        <v>2.0659722222222222E-2</v>
      </c>
      <c r="AR47" s="8">
        <f>LARGE($BM47:BQ47,1)</f>
        <v>2.0659722222222222E-2</v>
      </c>
      <c r="AS47" s="8">
        <f>LARGE($BM47:BR47,1)</f>
        <v>2.0659722222222222E-2</v>
      </c>
      <c r="AT47" s="8">
        <f>LARGE($BS47:BT47,1)</f>
        <v>1.3541666666666667E-2</v>
      </c>
      <c r="AU47" s="8">
        <f>LARGE($BS47:BU47,1)</f>
        <v>1.3541666666666667E-2</v>
      </c>
      <c r="AV47" s="8">
        <f>LARGE($BS47:BV47,1)</f>
        <v>1.3541666666666667E-2</v>
      </c>
      <c r="AW47" s="8">
        <f>LARGE($BS47:BW47,1)</f>
        <v>1.3541666666666667E-2</v>
      </c>
      <c r="AX47" s="8">
        <f>LARGE($BS47:BX47,1)</f>
        <v>1.3541666666666667E-2</v>
      </c>
      <c r="BA47" s="6">
        <f t="shared" ref="BA47" si="52">IF(Z47&gt;0,Z47*60*60*24,0)</f>
        <v>0</v>
      </c>
      <c r="BB47" s="6">
        <f t="shared" ref="BB47" si="53">IF(AA47&gt;0,AA47*60*60*24,0)</f>
        <v>0</v>
      </c>
      <c r="BC47" s="6">
        <f t="shared" ref="BC47" si="54">IF(AB47&gt;0,AB47*60*60*24,0)</f>
        <v>0</v>
      </c>
      <c r="BD47" s="6">
        <f t="shared" ref="BD47" si="55">IF(AC47&gt;0,AC47*60*60*24,0)</f>
        <v>1718</v>
      </c>
      <c r="BE47" s="6">
        <f t="shared" ref="BE47" si="56">IF(AD47&gt;0,AD47*60*60*24,0)</f>
        <v>1625.8271628480004</v>
      </c>
      <c r="BF47" s="6">
        <f t="shared" ref="BF47" si="57">IF(AE47&gt;0,AE47*60*60*24,0)</f>
        <v>1608.8271628480002</v>
      </c>
      <c r="BG47" s="6">
        <f t="shared" ref="BG47:BK47" si="58">IF(AH47&gt;0,AH47*60*60*24,0)</f>
        <v>1292.8271628480002</v>
      </c>
      <c r="BH47" s="6">
        <f t="shared" si="58"/>
        <v>1252.8271628480002</v>
      </c>
      <c r="BI47" s="6">
        <f t="shared" si="58"/>
        <v>1264.8271628480002</v>
      </c>
      <c r="BJ47" s="6">
        <f t="shared" si="58"/>
        <v>1320.8271628479997</v>
      </c>
      <c r="BK47" s="6">
        <f t="shared" si="58"/>
        <v>0</v>
      </c>
      <c r="BM47" s="8">
        <f t="shared" ref="BM47" si="59">U47</f>
        <v>2.0659722222222222E-2</v>
      </c>
      <c r="BN47" s="8">
        <f t="shared" ref="BN47:BR47" si="60">IF(BA47&gt;0,IF($N$2&gt;BA47,(MROUND($N$2-BA47,15)/(60*60*24)),0),0)</f>
        <v>0</v>
      </c>
      <c r="BO47" s="8">
        <f t="shared" si="60"/>
        <v>0</v>
      </c>
      <c r="BP47" s="8">
        <f t="shared" si="60"/>
        <v>0</v>
      </c>
      <c r="BQ47" s="8">
        <f t="shared" si="60"/>
        <v>1.9618055555555555E-2</v>
      </c>
      <c r="BR47" s="8">
        <f t="shared" si="60"/>
        <v>2.0659722222222222E-2</v>
      </c>
      <c r="BS47" s="8">
        <f t="shared" ref="BS47" si="61">IF(AG47&gt;0,AG47,0)</f>
        <v>1.3541666666666667E-2</v>
      </c>
      <c r="BT47" s="8">
        <f t="shared" ref="BT47" si="62">IF(BG47&gt;0,IF($AF$2&gt;BG47,(MROUND($AF$2-BG47,15)/(60*60*24)),0),0)</f>
        <v>1.2847222222222222E-2</v>
      </c>
      <c r="BU47" s="8">
        <f t="shared" ref="BU47" si="63">IF(BH47&gt;0,IF($AF$2&gt;BH47,(MROUND($AF$2-BH47,15)/(60*60*24)),0),0)</f>
        <v>1.3368055555555555E-2</v>
      </c>
      <c r="BV47" s="8">
        <f t="shared" ref="BV47" si="64">IF(BI47&gt;0,IF($AF$2&gt;BI47,(MROUND($AF$2-BI47,15)/(60*60*24)),0),0)</f>
        <v>1.3194444444444444E-2</v>
      </c>
      <c r="BW47" s="8">
        <f t="shared" ref="BW47" si="65">IF(BJ47&gt;0,IF($AF$2&gt;BJ47,(MROUND($AF$2-BJ47,15)/(60*60*24)),0),0)</f>
        <v>1.2500000000000001E-2</v>
      </c>
      <c r="BX47" s="8">
        <f t="shared" ref="BX47" si="66">IF(BK47&gt;0,IF($AF$2&gt;BK47,(MROUND($AF$2-BK47,15)/(60*60*24)),0),0)</f>
        <v>0</v>
      </c>
      <c r="CA47" s="8" t="str">
        <f t="shared" ref="CA47" si="67">IF(Z47&gt;0,Z47,"")</f>
        <v/>
      </c>
      <c r="CB47" s="8" t="str">
        <f t="shared" ref="CB47" si="68">IF(AA47&gt;0,AA47,"")</f>
        <v/>
      </c>
      <c r="CC47" s="8" t="str">
        <f t="shared" ref="CC47" si="69">IF(AB47&gt;0,AB47,"")</f>
        <v/>
      </c>
      <c r="CD47" s="8">
        <f t="shared" ref="CD47" si="70">IF(AC47&gt;0,AC47,"")</f>
        <v>1.9884259259259258E-2</v>
      </c>
      <c r="CE47" s="8">
        <f t="shared" ref="CE47" si="71">IF(AD47&gt;0,AD47,"")</f>
        <v>1.8817444014444448E-2</v>
      </c>
      <c r="CF47" s="8">
        <f t="shared" ref="CF47" si="72">IF(AE47&gt;0,AE47,"")</f>
        <v>1.8620684755185187E-2</v>
      </c>
      <c r="CG47" s="8">
        <f t="shared" ref="CG47" si="73">IF(AH47&gt;0,AH47,"")</f>
        <v>1.4963277347777779E-2</v>
      </c>
      <c r="CH47" s="8">
        <f t="shared" ref="CH47" si="74">IF(AI47&gt;0,AI47,"")</f>
        <v>1.4500314384814817E-2</v>
      </c>
      <c r="CI47" s="8">
        <f t="shared" ref="CI47" si="75">IF(AJ47&gt;0,AJ47,"")</f>
        <v>1.4639203273703707E-2</v>
      </c>
      <c r="CJ47" s="8">
        <f t="shared" ref="CJ47" si="76">IF(AK47&gt;0,AK47,"")</f>
        <v>1.5287351421851851E-2</v>
      </c>
      <c r="CK47" s="8" t="str">
        <f t="shared" ref="CK47" si="77">IF(AL47&gt;0,AL47,"")</f>
        <v/>
      </c>
      <c r="CL47" s="8" t="str">
        <f t="shared" ref="CL47" si="78">IF(AM47&gt;0,AM47,"")</f>
        <v/>
      </c>
      <c r="CN47" s="13"/>
      <c r="CO47" s="8">
        <f t="shared" ref="CO47" si="79">IF(CA47&lt;&gt;"",CA47,CN47)</f>
        <v>0</v>
      </c>
      <c r="CP47" s="8">
        <f>IF(COUNT($CA47:CB47)&gt;0,SMALL($CA47:CB47,1),$CN47)</f>
        <v>0</v>
      </c>
      <c r="CQ47" s="8">
        <f>IF(COUNT($CA47:CC47)&gt;0,SMALL($CA47:CC47,1),$CN47)</f>
        <v>0</v>
      </c>
      <c r="CR47" s="8">
        <f>IF(COUNT($CA47:CD47)&gt;0,SMALL($CA47:CD47,1),$CN47)</f>
        <v>1.9884259259259258E-2</v>
      </c>
      <c r="CS47" s="8">
        <f>IF(COUNT($CA47:CE47)&gt;0,SMALL($CA47:CE47,1),$CN47)</f>
        <v>1.8817444014444448E-2</v>
      </c>
      <c r="CT47" s="54">
        <v>0</v>
      </c>
      <c r="CU47" s="8">
        <f t="shared" ref="CU47" si="80">IF(CG47&lt;&gt;"",CG47,CT47)</f>
        <v>1.4963277347777779E-2</v>
      </c>
      <c r="CV47" s="8">
        <f>IF(COUNT($CG47:CH47)&gt;0,SMALL($CG47:CH47,1),$CU47)</f>
        <v>1.4500314384814817E-2</v>
      </c>
      <c r="CW47" s="8">
        <f>IF(COUNT($CG47:CI47)&gt;0,SMALL($CG47:CI47,1),$CU47)</f>
        <v>1.4500314384814817E-2</v>
      </c>
      <c r="CX47" s="8">
        <f>IF(COUNT($CG47:CJ47)&gt;0,SMALL($CG47:CJ47,1),$CU47)</f>
        <v>1.4500314384814817E-2</v>
      </c>
      <c r="CY47" s="8">
        <f>IF(COUNT($CG47:CK47)&gt;0,SMALL($CG47:CK47,1),$CU47)</f>
        <v>1.4500314384814817E-2</v>
      </c>
      <c r="DA47" s="8">
        <f t="shared" ref="DA47" si="81">IF(A47&lt;&gt;"",LARGE(BM47:BR47,1)+DD47,"")</f>
        <v>2.066074074074074E-2</v>
      </c>
      <c r="DB47" s="8">
        <f t="shared" ref="DB47" si="82">IF(A47&lt;&gt;"",LARGE(BS47:BX47,1)+DD47,"")</f>
        <v>1.3542685185185185E-2</v>
      </c>
      <c r="DC47" s="1">
        <f t="shared" si="33"/>
        <v>44</v>
      </c>
      <c r="DD47" s="8">
        <f t="shared" ref="DD47" si="83">IF(A47&lt;&gt;"",DC47/(60*60*24*500),"")</f>
        <v>1.0185185185185185E-6</v>
      </c>
      <c r="DE47" s="1" t="str">
        <f t="shared" ref="DE47" si="84">A47</f>
        <v>Jake Rodwell</v>
      </c>
      <c r="DG47" s="13">
        <f t="shared" ref="DG47" si="85">M47</f>
        <v>1.8722241868635255E-2</v>
      </c>
      <c r="DH47" s="13">
        <f>SMALL($DT47:DU47,1)/(60*60*24)</f>
        <v>1.8722241868635251E-2</v>
      </c>
      <c r="DI47" s="13">
        <f>SMALL($DT47:DV47,1)/(60*60*24)</f>
        <v>1.8722241868635251E-2</v>
      </c>
      <c r="DJ47" s="13">
        <f>SMALL($DT47:DW47,1)/(60*60*24)</f>
        <v>1.8722241868635251E-2</v>
      </c>
      <c r="DK47" s="13">
        <f>SMALL($DT47:DX47,1)/(60*60*24)</f>
        <v>1.8722241868635251E-2</v>
      </c>
      <c r="DL47" s="13">
        <f>SMALL($DT47:DY47,1)/(60*60*24)</f>
        <v>1.8722241868635251E-2</v>
      </c>
      <c r="DM47" s="34">
        <f t="shared" ref="DM47" si="86">AF47/(60*60*24)</f>
        <v>1.431020279902631E-2</v>
      </c>
      <c r="DN47" s="13">
        <f>SMALL($DZ47:EA47,1)/(60*60*24)</f>
        <v>1.431020279902631E-2</v>
      </c>
      <c r="DO47" s="42">
        <f>SMALL($EB47:EB47,1)/(60*60*24)</f>
        <v>1.7379308304976644E-2</v>
      </c>
      <c r="DP47" s="42">
        <f>SMALL($EB47:EC47,1)/(60*60*24)</f>
        <v>1.4639203273703705E-2</v>
      </c>
      <c r="DQ47" s="42">
        <f>SMALL($EB47:ED47,1)/(60*60*24)</f>
        <v>1.4639203273703705E-2</v>
      </c>
      <c r="DR47" s="42">
        <f>SMALL($EB47:EE47,1)/(60*60*24)</f>
        <v>1.4639203273703705E-2</v>
      </c>
      <c r="DT47" s="6">
        <f t="shared" ref="DT47" si="87">M47*60*60*24</f>
        <v>1617.6016974500858</v>
      </c>
      <c r="DU47" s="1">
        <f t="shared" ref="DU47" si="88">IF(BA47&gt;0,BA47,9999)</f>
        <v>9999</v>
      </c>
      <c r="DV47" s="1">
        <f t="shared" ref="DV47" si="89">IF(BB47&gt;0,BB47,9999)</f>
        <v>9999</v>
      </c>
      <c r="DW47" s="1">
        <f t="shared" ref="DW47" si="90">IF(BC47&gt;0,BC47,9999)</f>
        <v>9999</v>
      </c>
      <c r="DX47" s="1">
        <f t="shared" ref="DX47" si="91">IF(BD47&gt;0,BD47,9999)</f>
        <v>1718</v>
      </c>
      <c r="DY47" s="1">
        <f t="shared" ref="DY47" si="92">IF(BE47&gt;0,BE47,9999)</f>
        <v>1625.8271628480004</v>
      </c>
      <c r="DZ47" s="6">
        <f t="shared" ref="DZ47" si="93">AF47</f>
        <v>1236.4015218358732</v>
      </c>
      <c r="EA47" s="1">
        <f t="shared" ref="EA47" si="94">IF(BG47&gt;0,BG47,9999)</f>
        <v>1292.8271628480002</v>
      </c>
      <c r="EB47" s="43">
        <f t="shared" ref="EB47" si="95">IF(BH47&gt;0,BH47*1.198547,9999)</f>
        <v>1501.572237549982</v>
      </c>
      <c r="EC47" s="1">
        <f t="shared" ref="EC47" si="96">IF(BI47&gt;0,BI47,9999)</f>
        <v>1264.8271628480002</v>
      </c>
      <c r="ED47" s="1">
        <f t="shared" ref="ED47" si="97">IF(BJ47&gt;0,BJ47,9999)</f>
        <v>1320.8271628479997</v>
      </c>
      <c r="EE47" s="1">
        <f t="shared" ref="EE47" si="98">IF(BK47&gt;0,BK47,9999)</f>
        <v>9999</v>
      </c>
    </row>
    <row r="48" spans="1:135" x14ac:dyDescent="0.25">
      <c r="A48" s="1" t="s">
        <v>154</v>
      </c>
      <c r="B48" s="54">
        <v>1.4641203703703703E-2</v>
      </c>
      <c r="C48" s="45">
        <v>44958</v>
      </c>
      <c r="D48" s="45"/>
      <c r="E48" s="13">
        <v>1.8969907407407408E-2</v>
      </c>
      <c r="F48" s="11">
        <v>44805</v>
      </c>
      <c r="H48" s="35">
        <v>1.4641203703703707E-2</v>
      </c>
      <c r="I48" s="35">
        <v>1.8969907407407411E-2</v>
      </c>
      <c r="K48" s="8">
        <v>1.2766203703703703E-2</v>
      </c>
      <c r="L48" s="8">
        <v>2.7743055555555559E-2</v>
      </c>
      <c r="M48" s="8">
        <f>IF(A48&lt;&gt;"",IF(K48&gt;0,K48/3.11*4.35,IF(L48&gt;0,L48/6.21*4.35/1.032,IF(H48&gt;0,H48/3.45*4.35,IF(I48&gt;0,I48,IF(E48&gt;0,E48,IF(B48&gt;0,B48/4*4.35,0.0292)))))),0)</f>
        <v>1.7856265630582346E-2</v>
      </c>
      <c r="N48" s="6">
        <f>M48*60*60*24</f>
        <v>1542.7813504823148</v>
      </c>
      <c r="O48" s="8">
        <f>IF(A48&lt;&gt;"",(MROUND(N$2-N48,15)/(60*60*24)),"")</f>
        <v>2.1527777777777778E-2</v>
      </c>
      <c r="P48" s="107">
        <v>4.5</v>
      </c>
      <c r="Q48" s="108">
        <f t="shared" si="27"/>
        <v>2.1006944444444446E-2</v>
      </c>
      <c r="R48" s="109">
        <f t="shared" si="28"/>
        <v>1815</v>
      </c>
      <c r="S48" s="129">
        <f>(50.124*P48)+1373.5</f>
        <v>1599.058</v>
      </c>
      <c r="T48" s="8">
        <f t="shared" si="43"/>
        <v>2.1006944444444446E-2</v>
      </c>
      <c r="U48" s="8">
        <f t="shared" si="29"/>
        <v>2.1006944444444446E-2</v>
      </c>
      <c r="V48" s="8">
        <f t="shared" si="30"/>
        <v>1.8423925485925922E-2</v>
      </c>
      <c r="W48" s="8">
        <f t="shared" si="0"/>
        <v>1.4465592152592592E-2</v>
      </c>
      <c r="X48" s="8">
        <f t="shared" si="1"/>
        <v>2.1527777777777778E-2</v>
      </c>
      <c r="Y48" s="8"/>
      <c r="Z48" s="8">
        <f>IF(A48&lt;&gt;"",IF(VLOOKUP(A48,Apr!A$4:F$211,6)&gt;0,VLOOKUP(A48,Apr!A$4:F$211,6),0),0)</f>
        <v>1.9224537037037037E-2</v>
      </c>
      <c r="AA48" s="8">
        <f>IF(A48&lt;&gt;"",IF(VLOOKUP(A48,May!A$3:F$209,6)&gt;0,VLOOKUP(A48,May!A$3:F$209,6),0),0)</f>
        <v>0</v>
      </c>
      <c r="AB48" s="8">
        <f>IF(A48&lt;&gt;"",IF(VLOOKUP(A48,Jun!A$3:F$209,6)&gt;0,VLOOKUP(A48,Jun!A$3:F$209,6),0),0)</f>
        <v>1.9224537037037037E-2</v>
      </c>
      <c r="AC48" s="8">
        <f>IF(A48&lt;&gt;"",IF(VLOOKUP(A48,Jul!A$3:F$206,6)&gt;0,VLOOKUP(A48,Jul!A$3:F$206,6),0),0)</f>
        <v>1.9513888888888886E-2</v>
      </c>
      <c r="AD48" s="8">
        <f>IF(A48&lt;&gt;"",IF(VLOOKUP(A48,Aug!A$3:F$206,6)&gt;0,VLOOKUP(A48,Aug!A$3:F$206,6),0),0)</f>
        <v>1.8423925485925922E-2</v>
      </c>
      <c r="AE48" s="8">
        <f>IF(A48&lt;&gt;"",IF(VLOOKUP(A48,Sep!A$3:F$206,6)&gt;0,VLOOKUP(A48,Sep!A$3:F$206,6),0),0)</f>
        <v>1.8724851411851855E-2</v>
      </c>
      <c r="AF48" s="6">
        <f>IF(V48&gt;0,V48/4.35*3.45/1.032*60*60*24,N48/4.35*3.45/1.032)</f>
        <v>1223.3368325859392</v>
      </c>
      <c r="AG48" s="8">
        <f>IF(AF$2&gt;AF48,(MROUND(AF$2-AF48,15)/60/60/24),0.1/60/60/24)</f>
        <v>1.3715277777777778E-2</v>
      </c>
      <c r="AH48" s="8">
        <f>IF(A48&lt;&gt;"",IF(VLOOKUP(A48,Oct!A$3:F$206,6)&gt;0,VLOOKUP(A48,Oct!A$3:F$206,6),0),0)</f>
        <v>1.4465592152592592E-2</v>
      </c>
      <c r="AI48" s="8">
        <f>IF(A48&lt;&gt;"",IF(VLOOKUP(A48,Nov!A$3:F$207,6)&gt;0,VLOOKUP(A48,Nov!A$3:F$207,6),0),0)</f>
        <v>0</v>
      </c>
      <c r="AJ48" s="8">
        <f>IF(A48&lt;&gt;"",IF(VLOOKUP(A48,Dec!A$3:F$207,6)&gt;0,VLOOKUP(A48,Dec!A$3:F$207,6),0),0)</f>
        <v>1.4604481041481479E-2</v>
      </c>
      <c r="AK48" s="8">
        <f>IF(A48&lt;&gt;"",IF(VLOOKUP(A48,Jan!A$3:F$207,6)&gt;0,VLOOKUP(A48,Jan!A$3:F$207,6),0),0)</f>
        <v>0</v>
      </c>
      <c r="AL48" s="8">
        <f>IF(A48&lt;&gt;"",IF(VLOOKUP(A48,Feb!A$3:F$207,6)&gt;0,VLOOKUP(A48,Feb!A$3:F$207,6),0),0)</f>
        <v>0</v>
      </c>
      <c r="AM48" s="8">
        <f>IF(A48&lt;&gt;"",IF(VLOOKUP(A48,Mar!A$3:F$207,6)&gt;0,VLOOKUP(A48,Mar!A$3:F$207,6),0),0)</f>
        <v>0</v>
      </c>
      <c r="AO48" s="8">
        <f>LARGE($BM48:BN48,1)</f>
        <v>2.1006944444444446E-2</v>
      </c>
      <c r="AP48" s="8">
        <f>LARGE($BM48:BO48,1)</f>
        <v>2.1006944444444446E-2</v>
      </c>
      <c r="AQ48" s="8">
        <f>LARGE($BM48:BP48,1)</f>
        <v>2.1006944444444446E-2</v>
      </c>
      <c r="AR48" s="8">
        <f>LARGE($BM48:BQ48,1)</f>
        <v>2.1006944444444446E-2</v>
      </c>
      <c r="AS48" s="8">
        <f>LARGE($BM48:BR48,1)</f>
        <v>2.1006944444444446E-2</v>
      </c>
      <c r="AT48" s="8">
        <f>LARGE($BS48:BT48,1)</f>
        <v>1.3715277777777778E-2</v>
      </c>
      <c r="AU48" s="8">
        <f>LARGE($BS48:BU48,1)</f>
        <v>1.3715277777777778E-2</v>
      </c>
      <c r="AV48" s="8">
        <f>LARGE($BS48:BV48,1)</f>
        <v>1.3715277777777778E-2</v>
      </c>
      <c r="AW48" s="8">
        <f>LARGE($BS48:BW48,1)</f>
        <v>1.3715277777777778E-2</v>
      </c>
      <c r="AX48" s="8">
        <f>LARGE($BS48:BX48,1)</f>
        <v>1.3715277777777778E-2</v>
      </c>
      <c r="BA48" s="6">
        <f t="shared" si="45"/>
        <v>1661</v>
      </c>
      <c r="BB48" s="6">
        <f t="shared" si="45"/>
        <v>0</v>
      </c>
      <c r="BC48" s="6">
        <f t="shared" si="45"/>
        <v>1661</v>
      </c>
      <c r="BD48" s="6">
        <f t="shared" si="44"/>
        <v>1685.9999999999995</v>
      </c>
      <c r="BE48" s="6">
        <f t="shared" si="44"/>
        <v>1591.8271619839995</v>
      </c>
      <c r="BF48" s="6">
        <f t="shared" si="44"/>
        <v>1617.8271619840002</v>
      </c>
      <c r="BG48" s="6">
        <f t="shared" si="4"/>
        <v>1249.8271619839998</v>
      </c>
      <c r="BH48" s="6">
        <f t="shared" si="4"/>
        <v>0</v>
      </c>
      <c r="BI48" s="6">
        <f t="shared" si="4"/>
        <v>1261.8271619839998</v>
      </c>
      <c r="BJ48" s="6">
        <f t="shared" si="4"/>
        <v>0</v>
      </c>
      <c r="BK48" s="6">
        <f t="shared" si="4"/>
        <v>0</v>
      </c>
      <c r="BM48" s="8">
        <f t="shared" si="32"/>
        <v>2.1006944444444446E-2</v>
      </c>
      <c r="BN48" s="8">
        <f t="shared" si="5"/>
        <v>2.0312500000000001E-2</v>
      </c>
      <c r="BO48" s="8">
        <f t="shared" si="5"/>
        <v>0</v>
      </c>
      <c r="BP48" s="8">
        <f t="shared" si="5"/>
        <v>2.0312500000000001E-2</v>
      </c>
      <c r="BQ48" s="8">
        <f t="shared" si="5"/>
        <v>1.9965277777777776E-2</v>
      </c>
      <c r="BR48" s="8">
        <f t="shared" si="5"/>
        <v>2.1006944444444446E-2</v>
      </c>
      <c r="BS48" s="8">
        <f t="shared" si="6"/>
        <v>1.3715277777777778E-2</v>
      </c>
      <c r="BT48" s="8">
        <f t="shared" si="36"/>
        <v>1.3368055555555555E-2</v>
      </c>
      <c r="BU48" s="8">
        <f t="shared" si="36"/>
        <v>0</v>
      </c>
      <c r="BV48" s="8">
        <f t="shared" si="36"/>
        <v>1.3194444444444444E-2</v>
      </c>
      <c r="BW48" s="8">
        <f t="shared" si="36"/>
        <v>0</v>
      </c>
      <c r="BX48" s="8">
        <f t="shared" si="36"/>
        <v>0</v>
      </c>
      <c r="CA48" s="8">
        <f t="shared" si="37"/>
        <v>1.9224537037037037E-2</v>
      </c>
      <c r="CB48" s="8" t="str">
        <f t="shared" si="37"/>
        <v/>
      </c>
      <c r="CC48" s="8">
        <f t="shared" si="37"/>
        <v>1.9224537037037037E-2</v>
      </c>
      <c r="CD48" s="8">
        <f t="shared" si="37"/>
        <v>1.9513888888888886E-2</v>
      </c>
      <c r="CE48" s="8">
        <f t="shared" si="37"/>
        <v>1.8423925485925922E-2</v>
      </c>
      <c r="CF48" s="8">
        <f t="shared" si="37"/>
        <v>1.8724851411851855E-2</v>
      </c>
      <c r="CG48" s="8">
        <f t="shared" si="38"/>
        <v>1.4465592152592592E-2</v>
      </c>
      <c r="CH48" s="8" t="str">
        <f t="shared" si="38"/>
        <v/>
      </c>
      <c r="CI48" s="8">
        <f t="shared" si="38"/>
        <v>1.4604481041481479E-2</v>
      </c>
      <c r="CJ48" s="8" t="str">
        <f t="shared" si="38"/>
        <v/>
      </c>
      <c r="CK48" s="8" t="str">
        <f t="shared" si="38"/>
        <v/>
      </c>
      <c r="CL48" s="8" t="str">
        <f t="shared" si="38"/>
        <v/>
      </c>
      <c r="CN48" s="13">
        <v>1.8969907407407408E-2</v>
      </c>
      <c r="CO48" s="8">
        <f t="shared" si="10"/>
        <v>1.9224537037037037E-2</v>
      </c>
      <c r="CP48" s="8">
        <f>IF(COUNT($CA48:CB48)&gt;0,SMALL($CA48:CB48,1),$CN48)</f>
        <v>1.9224537037037037E-2</v>
      </c>
      <c r="CQ48" s="8">
        <f>IF(COUNT($CA48:CC48)&gt;0,SMALL($CA48:CC48,1),$CN48)</f>
        <v>1.9224537037037037E-2</v>
      </c>
      <c r="CR48" s="8">
        <f>IF(COUNT($CA48:CD48)&gt;0,SMALL($CA48:CD48,1),$CN48)</f>
        <v>1.9224537037037037E-2</v>
      </c>
      <c r="CS48" s="8">
        <f>IF(COUNT($CA48:CE48)&gt;0,SMALL($CA48:CE48,1),$CN48)</f>
        <v>1.8423925485925922E-2</v>
      </c>
      <c r="CT48" s="54">
        <v>1.4641203703703703E-2</v>
      </c>
      <c r="CU48" s="8">
        <f t="shared" si="11"/>
        <v>1.4465592152592592E-2</v>
      </c>
      <c r="CV48" s="8">
        <f>IF(COUNT($CG48:CH48)&gt;0,SMALL($CG48:CH48,1),$CU48)</f>
        <v>1.4465592152592592E-2</v>
      </c>
      <c r="CW48" s="8">
        <f>IF(COUNT($CG48:CI48)&gt;0,SMALL($CG48:CI48,1),$CU48)</f>
        <v>1.4465592152592592E-2</v>
      </c>
      <c r="CX48" s="8">
        <f>IF(COUNT($CG48:CJ48)&gt;0,SMALL($CG48:CJ48,1),$CU48)</f>
        <v>1.4465592152592592E-2</v>
      </c>
      <c r="CY48" s="8">
        <f>IF(COUNT($CG48:CK48)&gt;0,SMALL($CG48:CK48,1),$CU48)</f>
        <v>1.4465592152592592E-2</v>
      </c>
      <c r="DA48" s="8">
        <f t="shared" si="12"/>
        <v>2.1007986111111113E-2</v>
      </c>
      <c r="DB48" s="8">
        <f t="shared" si="13"/>
        <v>1.3716319444444444E-2</v>
      </c>
      <c r="DC48" s="1">
        <f t="shared" si="33"/>
        <v>45</v>
      </c>
      <c r="DD48" s="8">
        <f t="shared" si="14"/>
        <v>1.0416666666666667E-6</v>
      </c>
      <c r="DE48" s="1" t="str">
        <f t="shared" si="15"/>
        <v>James Whittle</v>
      </c>
      <c r="DG48" s="13">
        <f t="shared" si="16"/>
        <v>1.7856265630582346E-2</v>
      </c>
      <c r="DH48" s="13">
        <f>SMALL($DT48:DU48,1)/(60*60*24)</f>
        <v>1.7856265630582346E-2</v>
      </c>
      <c r="DI48" s="13">
        <f>SMALL($DT48:DV48,1)/(60*60*24)</f>
        <v>1.7856265630582346E-2</v>
      </c>
      <c r="DJ48" s="13">
        <f>SMALL($DT48:DW48,1)/(60*60*24)</f>
        <v>1.7856265630582346E-2</v>
      </c>
      <c r="DK48" s="13">
        <f>SMALL($DT48:DX48,1)/(60*60*24)</f>
        <v>1.7856265630582346E-2</v>
      </c>
      <c r="DL48" s="13">
        <f>SMALL($DT48:DY48,1)/(60*60*24)</f>
        <v>1.7856265630582346E-2</v>
      </c>
      <c r="DM48" s="34">
        <f t="shared" si="17"/>
        <v>1.4158991117892815E-2</v>
      </c>
      <c r="DN48" s="13">
        <f>SMALL($DZ48:EA48,1)/(60*60*24)</f>
        <v>1.4158991117892815E-2</v>
      </c>
      <c r="DO48" s="42">
        <f>SMALL($EB48:EB48,1)/(60*60*24)</f>
        <v>0.11572916666666666</v>
      </c>
      <c r="DP48" s="42">
        <f>SMALL($EB48:EC48,1)/(60*60*24)</f>
        <v>1.4604481041481479E-2</v>
      </c>
      <c r="DQ48" s="42">
        <f>SMALL($EB48:ED48,1)/(60*60*24)</f>
        <v>1.4604481041481479E-2</v>
      </c>
      <c r="DR48" s="42">
        <f>SMALL($EB48:EE48,1)/(60*60*24)</f>
        <v>1.4604481041481479E-2</v>
      </c>
      <c r="DT48" s="6">
        <f t="shared" si="18"/>
        <v>1542.7813504823148</v>
      </c>
      <c r="DU48" s="1">
        <f t="shared" si="39"/>
        <v>1661</v>
      </c>
      <c r="DV48" s="1">
        <f t="shared" si="39"/>
        <v>9999</v>
      </c>
      <c r="DW48" s="1">
        <f t="shared" si="39"/>
        <v>1661</v>
      </c>
      <c r="DX48" s="1">
        <f t="shared" si="39"/>
        <v>1685.9999999999995</v>
      </c>
      <c r="DY48" s="1">
        <f t="shared" si="39"/>
        <v>1591.8271619839995</v>
      </c>
      <c r="DZ48" s="6">
        <f t="shared" si="20"/>
        <v>1223.3368325859392</v>
      </c>
      <c r="EA48" s="1">
        <f t="shared" si="21"/>
        <v>1249.8271619839998</v>
      </c>
      <c r="EB48" s="43">
        <f t="shared" si="22"/>
        <v>9999</v>
      </c>
      <c r="EC48" s="1">
        <f t="shared" si="40"/>
        <v>1261.8271619839998</v>
      </c>
      <c r="ED48" s="1">
        <f t="shared" si="40"/>
        <v>9999</v>
      </c>
      <c r="EE48" s="1">
        <f t="shared" si="40"/>
        <v>9999</v>
      </c>
    </row>
    <row r="49" spans="1:135" x14ac:dyDescent="0.25">
      <c r="A49" s="1" t="s">
        <v>222</v>
      </c>
      <c r="B49" s="54"/>
      <c r="C49" s="45"/>
      <c r="D49" s="45"/>
      <c r="E49" s="13"/>
      <c r="L49" s="8">
        <v>2.736111111111111E-2</v>
      </c>
      <c r="M49" s="8">
        <f>IF(A49&lt;&gt;"",IF(K49&gt;0,K49/3.11*4.35,IF(L49&gt;0,L49/6.21*4.35/1.032,IF(H49&gt;0,H49/3.45*4.35,IF(I49&gt;0,I49,IF(E49&gt;0,E49,IF(B49&gt;0,B49/4*4.35,0.0292)))))),0)</f>
        <v>1.8571701265359283E-2</v>
      </c>
      <c r="N49" s="6">
        <f>M49*60*60*24</f>
        <v>1604.594989327042</v>
      </c>
      <c r="O49" s="8">
        <f>IF(A49&lt;&gt;"",(MROUND(N$2-N49,15)/(60*60*24)),"")</f>
        <v>2.0833333333333332E-2</v>
      </c>
      <c r="P49" s="107">
        <v>5.8</v>
      </c>
      <c r="Q49" s="108">
        <f t="shared" si="27"/>
        <v>2.0312500000000001E-2</v>
      </c>
      <c r="R49" s="109">
        <f t="shared" si="28"/>
        <v>1755</v>
      </c>
      <c r="S49" s="129">
        <f>(50.124*P49)+1373.5</f>
        <v>1664.2192</v>
      </c>
      <c r="T49" s="8">
        <f t="shared" si="43"/>
        <v>2.013888888888889E-2</v>
      </c>
      <c r="U49" s="8">
        <f t="shared" si="29"/>
        <v>2.013888888888889E-2</v>
      </c>
      <c r="W49" s="8">
        <f t="shared" si="0"/>
        <v>0</v>
      </c>
      <c r="X49" s="8">
        <f t="shared" si="1"/>
        <v>2.0833333333333332E-2</v>
      </c>
      <c r="Y49" s="8"/>
      <c r="Z49" s="8">
        <f>IF(A49&lt;&gt;"",IF(VLOOKUP(A49,Apr!A$4:F$211,6)&gt;0,VLOOKUP(A49,Apr!A$4:F$211,6),0),0)</f>
        <v>0</v>
      </c>
      <c r="AA49" s="8">
        <f>IF(A49&lt;&gt;"",IF(VLOOKUP(A49,May!A$3:F$209,6)&gt;0,VLOOKUP(A49,May!A$3:F$209,6),0),0)</f>
        <v>1.9155092592592592E-2</v>
      </c>
      <c r="AB49" s="8">
        <f>IF(A49&lt;&gt;"",IF(VLOOKUP(A49,Jun!A$3:F$209,6)&gt;0,VLOOKUP(A49,Jun!A$3:F$209,6),0),0)</f>
        <v>0</v>
      </c>
      <c r="AC49" s="8">
        <f>IF(A49&lt;&gt;"",IF(VLOOKUP(A49,Jul!A$3:F$206,6)&gt;0,VLOOKUP(A49,Jul!A$3:F$206,6),0),0)</f>
        <v>0</v>
      </c>
      <c r="AD49" s="8">
        <f>IF(A49&lt;&gt;"",IF(VLOOKUP(A49,Aug!A$3:F$206,6)&gt;0,VLOOKUP(A49,Aug!A$3:F$206,6),0),0)</f>
        <v>0</v>
      </c>
      <c r="AE49" s="8">
        <f>IF(A49&lt;&gt;"",IF(VLOOKUP(A49,Sep!A$3:F$206,6)&gt;0,VLOOKUP(A49,Sep!A$3:F$206,6),0),0)</f>
        <v>0</v>
      </c>
      <c r="AF49" s="6">
        <f>IF(V49&gt;0,V49/4.35*3.45/1.032*60*60*24,N49/4.35*3.45/1.032)</f>
        <v>1233.1490495362859</v>
      </c>
      <c r="AG49" s="8">
        <f>IF(AF$2&gt;AF49,(MROUND(AF$2-AF49,15)/60/60/24),0.1/60/60/24)</f>
        <v>1.3541666666666667E-2</v>
      </c>
      <c r="AH49" s="8">
        <f>IF(A49&lt;&gt;"",IF(VLOOKUP(A49,Oct!A$3:F$206,6)&gt;0,VLOOKUP(A49,Oct!A$3:F$206,6),0),0)</f>
        <v>0</v>
      </c>
      <c r="AI49" s="8">
        <f>IF(A49&lt;&gt;"",IF(VLOOKUP(A49,Nov!A$3:F$207,6)&gt;0,VLOOKUP(A49,Nov!A$3:F$207,6),0),0)</f>
        <v>0</v>
      </c>
      <c r="AJ49" s="8">
        <f>IF(A49&lt;&gt;"",IF(VLOOKUP(A49,Dec!A$3:F$207,6)&gt;0,VLOOKUP(A49,Dec!A$3:F$207,6),0),0)</f>
        <v>0</v>
      </c>
      <c r="AK49" s="8">
        <f>IF(A49&lt;&gt;"",IF(VLOOKUP(A49,Jan!A$3:F$207,6)&gt;0,VLOOKUP(A49,Jan!A$3:F$207,6),0),0)</f>
        <v>0</v>
      </c>
      <c r="AL49" s="8">
        <f>IF(A49&lt;&gt;"",IF(VLOOKUP(A49,Feb!A$3:F$207,6)&gt;0,VLOOKUP(A49,Feb!A$3:F$207,6),0),0)</f>
        <v>0</v>
      </c>
      <c r="AM49" s="8">
        <f>IF(A49&lt;&gt;"",IF(VLOOKUP(A49,Mar!A$3:F$207,6)&gt;0,VLOOKUP(A49,Mar!A$3:F$207,6),0),0)</f>
        <v>0</v>
      </c>
      <c r="AO49" s="8">
        <f>LARGE($BM49:BN49,1)</f>
        <v>2.013888888888889E-2</v>
      </c>
      <c r="AP49" s="8">
        <f>LARGE($BM49:BO49,1)</f>
        <v>2.0312500000000001E-2</v>
      </c>
      <c r="AQ49" s="8">
        <f>LARGE($BM49:BP49,1)</f>
        <v>2.0312500000000001E-2</v>
      </c>
      <c r="AR49" s="8">
        <f>LARGE($BM49:BQ49,1)</f>
        <v>2.0312500000000001E-2</v>
      </c>
      <c r="AS49" s="8">
        <f>LARGE($BM49:BR49,1)</f>
        <v>2.0312500000000001E-2</v>
      </c>
      <c r="AT49" s="8">
        <f>LARGE($BS49:BT49,1)</f>
        <v>1.3541666666666667E-2</v>
      </c>
      <c r="AU49" s="8">
        <f>LARGE($BS49:BU49,1)</f>
        <v>1.3541666666666667E-2</v>
      </c>
      <c r="AV49" s="8">
        <f>LARGE($BS49:BV49,1)</f>
        <v>1.3541666666666667E-2</v>
      </c>
      <c r="AW49" s="8">
        <f>LARGE($BS49:BW49,1)</f>
        <v>1.3541666666666667E-2</v>
      </c>
      <c r="AX49" s="8">
        <f>LARGE($BS49:BX49,1)</f>
        <v>1.3541666666666667E-2</v>
      </c>
      <c r="BA49" s="6">
        <f t="shared" si="45"/>
        <v>0</v>
      </c>
      <c r="BB49" s="6">
        <f t="shared" si="45"/>
        <v>1655</v>
      </c>
      <c r="BC49" s="6">
        <f t="shared" si="45"/>
        <v>0</v>
      </c>
      <c r="BD49" s="6">
        <f t="shared" si="44"/>
        <v>0</v>
      </c>
      <c r="BE49" s="6">
        <f t="shared" si="44"/>
        <v>0</v>
      </c>
      <c r="BF49" s="6">
        <f t="shared" si="44"/>
        <v>0</v>
      </c>
      <c r="BG49" s="6">
        <f t="shared" si="4"/>
        <v>0</v>
      </c>
      <c r="BH49" s="6">
        <f t="shared" si="4"/>
        <v>0</v>
      </c>
      <c r="BI49" s="6">
        <f t="shared" si="4"/>
        <v>0</v>
      </c>
      <c r="BJ49" s="6">
        <f t="shared" si="4"/>
        <v>0</v>
      </c>
      <c r="BK49" s="6">
        <f t="shared" si="4"/>
        <v>0</v>
      </c>
      <c r="BM49" s="8">
        <f t="shared" si="32"/>
        <v>2.013888888888889E-2</v>
      </c>
      <c r="BN49" s="8">
        <f t="shared" si="5"/>
        <v>0</v>
      </c>
      <c r="BO49" s="8">
        <f t="shared" si="5"/>
        <v>2.0312500000000001E-2</v>
      </c>
      <c r="BP49" s="8">
        <f t="shared" si="5"/>
        <v>0</v>
      </c>
      <c r="BQ49" s="8">
        <f t="shared" si="5"/>
        <v>0</v>
      </c>
      <c r="BR49" s="8">
        <f t="shared" si="5"/>
        <v>0</v>
      </c>
      <c r="BS49" s="8">
        <f t="shared" si="6"/>
        <v>1.3541666666666667E-2</v>
      </c>
      <c r="BT49" s="8">
        <f t="shared" si="36"/>
        <v>0</v>
      </c>
      <c r="BU49" s="8">
        <f t="shared" si="36"/>
        <v>0</v>
      </c>
      <c r="BV49" s="8">
        <f t="shared" si="36"/>
        <v>0</v>
      </c>
      <c r="BW49" s="8">
        <f t="shared" si="36"/>
        <v>0</v>
      </c>
      <c r="BX49" s="8">
        <f t="shared" si="36"/>
        <v>0</v>
      </c>
      <c r="CA49" s="8" t="str">
        <f t="shared" si="37"/>
        <v/>
      </c>
      <c r="CB49" s="8">
        <f t="shared" si="37"/>
        <v>1.9155092592592592E-2</v>
      </c>
      <c r="CC49" s="8" t="str">
        <f t="shared" si="37"/>
        <v/>
      </c>
      <c r="CD49" s="8" t="str">
        <f t="shared" si="37"/>
        <v/>
      </c>
      <c r="CE49" s="8" t="str">
        <f t="shared" si="37"/>
        <v/>
      </c>
      <c r="CF49" s="8" t="str">
        <f t="shared" si="37"/>
        <v/>
      </c>
      <c r="CG49" s="8" t="str">
        <f t="shared" si="38"/>
        <v/>
      </c>
      <c r="CH49" s="8" t="str">
        <f t="shared" si="38"/>
        <v/>
      </c>
      <c r="CI49" s="8" t="str">
        <f t="shared" si="38"/>
        <v/>
      </c>
      <c r="CJ49" s="8" t="str">
        <f t="shared" si="38"/>
        <v/>
      </c>
      <c r="CK49" s="8" t="str">
        <f t="shared" si="38"/>
        <v/>
      </c>
      <c r="CL49" s="8" t="str">
        <f t="shared" si="38"/>
        <v/>
      </c>
      <c r="CN49" s="13">
        <v>1.8969907407407408E-2</v>
      </c>
      <c r="CO49" s="8">
        <f t="shared" si="10"/>
        <v>1.8969907407407408E-2</v>
      </c>
      <c r="CP49" s="8">
        <f>IF(COUNT($CA49:CB49)&gt;0,SMALL($CA49:CB49,1),$CN49)</f>
        <v>1.9155092592592592E-2</v>
      </c>
      <c r="CQ49" s="8">
        <f>IF(COUNT($CA49:CC49)&gt;0,SMALL($CA49:CC49,1),$CN49)</f>
        <v>1.9155092592592592E-2</v>
      </c>
      <c r="CR49" s="8">
        <f>IF(COUNT($CA49:CD49)&gt;0,SMALL($CA49:CD49,1),$CN49)</f>
        <v>1.9155092592592592E-2</v>
      </c>
      <c r="CS49" s="8">
        <f>IF(COUNT($CA49:CE49)&gt;0,SMALL($CA49:CE49,1),$CN49)</f>
        <v>1.9155092592592592E-2</v>
      </c>
      <c r="CT49" s="54">
        <v>1.4641203703703703E-2</v>
      </c>
      <c r="CU49" s="8">
        <f t="shared" si="11"/>
        <v>1.4641203703703703E-2</v>
      </c>
      <c r="CV49" s="8">
        <f>IF(COUNT($CG49:CH49)&gt;0,SMALL($CG49:CH49,1),$CU49)</f>
        <v>1.4641203703703703E-2</v>
      </c>
      <c r="CW49" s="8">
        <f>IF(COUNT($CG49:CI49)&gt;0,SMALL($CG49:CI49,1),$CU49)</f>
        <v>1.4641203703703703E-2</v>
      </c>
      <c r="CX49" s="8">
        <f>IF(COUNT($CG49:CJ49)&gt;0,SMALL($CG49:CJ49,1),$CU49)</f>
        <v>1.4641203703703703E-2</v>
      </c>
      <c r="CY49" s="8">
        <f>IF(COUNT($CG49:CK49)&gt;0,SMALL($CG49:CK49,1),$CU49)</f>
        <v>1.4641203703703703E-2</v>
      </c>
      <c r="DA49" s="8">
        <f t="shared" si="12"/>
        <v>2.0313564814814816E-2</v>
      </c>
      <c r="DB49" s="8">
        <f t="shared" si="13"/>
        <v>1.3542731481481482E-2</v>
      </c>
      <c r="DC49" s="1">
        <f t="shared" si="33"/>
        <v>46</v>
      </c>
      <c r="DD49" s="8">
        <f t="shared" si="14"/>
        <v>1.0648148148148149E-6</v>
      </c>
      <c r="DE49" s="1" t="str">
        <f t="shared" si="15"/>
        <v>Jayden Richardson</v>
      </c>
      <c r="DG49" s="13">
        <f t="shared" si="16"/>
        <v>1.8571701265359283E-2</v>
      </c>
      <c r="DH49" s="13">
        <f>SMALL($DT49:DU49,1)/(60*60*24)</f>
        <v>1.8571701265359283E-2</v>
      </c>
      <c r="DI49" s="13">
        <f>SMALL($DT49:DV49,1)/(60*60*24)</f>
        <v>1.8571701265359283E-2</v>
      </c>
      <c r="DJ49" s="13">
        <f>SMALL($DT49:DW49,1)/(60*60*24)</f>
        <v>1.8571701265359283E-2</v>
      </c>
      <c r="DK49" s="13">
        <f>SMALL($DT49:DX49,1)/(60*60*24)</f>
        <v>1.8571701265359283E-2</v>
      </c>
      <c r="DL49" s="13">
        <f>SMALL($DT49:DY49,1)/(60*60*24)</f>
        <v>1.8571701265359283E-2</v>
      </c>
      <c r="DM49" s="34">
        <f t="shared" si="17"/>
        <v>1.4272558443707013E-2</v>
      </c>
      <c r="DN49" s="13">
        <f>SMALL($DZ49:EA49,1)/(60*60*24)</f>
        <v>1.4272558443707013E-2</v>
      </c>
      <c r="DO49" s="42">
        <f>SMALL($EB49:EB49,1)/(60*60*24)</f>
        <v>0.11572916666666666</v>
      </c>
      <c r="DP49" s="42">
        <f>SMALL($EB49:EC49,1)/(60*60*24)</f>
        <v>0.11572916666666666</v>
      </c>
      <c r="DQ49" s="42">
        <f>SMALL($EB49:ED49,1)/(60*60*24)</f>
        <v>0.11572916666666666</v>
      </c>
      <c r="DR49" s="42">
        <f>SMALL($EB49:EE49,1)/(60*60*24)</f>
        <v>0.11572916666666666</v>
      </c>
      <c r="DT49" s="6">
        <f t="shared" si="18"/>
        <v>1604.594989327042</v>
      </c>
      <c r="DU49" s="1">
        <f t="shared" si="39"/>
        <v>9999</v>
      </c>
      <c r="DV49" s="1">
        <f t="shared" si="39"/>
        <v>1655</v>
      </c>
      <c r="DW49" s="1">
        <f t="shared" si="39"/>
        <v>9999</v>
      </c>
      <c r="DX49" s="1">
        <f t="shared" si="39"/>
        <v>9999</v>
      </c>
      <c r="DY49" s="1">
        <f t="shared" si="39"/>
        <v>9999</v>
      </c>
      <c r="DZ49" s="6">
        <f t="shared" si="20"/>
        <v>1233.1490495362859</v>
      </c>
      <c r="EA49" s="1">
        <f t="shared" si="21"/>
        <v>9999</v>
      </c>
      <c r="EB49" s="43">
        <f t="shared" si="22"/>
        <v>9999</v>
      </c>
      <c r="EC49" s="1">
        <f t="shared" si="40"/>
        <v>9999</v>
      </c>
      <c r="ED49" s="1">
        <f t="shared" si="40"/>
        <v>9999</v>
      </c>
      <c r="EE49" s="1">
        <f t="shared" si="40"/>
        <v>9999</v>
      </c>
    </row>
    <row r="50" spans="1:135" x14ac:dyDescent="0.25">
      <c r="A50" s="1" t="s">
        <v>148</v>
      </c>
      <c r="B50" s="54"/>
      <c r="C50" s="45"/>
      <c r="D50" s="45"/>
      <c r="E50" s="13">
        <v>2.1701388888888892E-2</v>
      </c>
      <c r="F50" s="11">
        <v>44317</v>
      </c>
      <c r="I50" s="35">
        <v>2.1875000000000002E-2</v>
      </c>
      <c r="K50" s="8">
        <v>1.5960648148148151E-2</v>
      </c>
      <c r="M50" s="8">
        <f t="shared" si="24"/>
        <v>2.232437924258664E-2</v>
      </c>
      <c r="N50" s="6">
        <f t="shared" si="25"/>
        <v>1928.8263665594857</v>
      </c>
      <c r="O50" s="8">
        <f t="shared" si="26"/>
        <v>1.7187500000000001E-2</v>
      </c>
      <c r="P50" s="107">
        <v>11.6</v>
      </c>
      <c r="Q50" s="108">
        <f t="shared" si="27"/>
        <v>1.6840277777777777E-2</v>
      </c>
      <c r="R50" s="109">
        <f t="shared" si="28"/>
        <v>1454.9999999999998</v>
      </c>
      <c r="S50" s="129">
        <f t="shared" ref="S50:S60" si="99">(50.124*P50)+1373.5</f>
        <v>1954.9384</v>
      </c>
      <c r="T50" s="8">
        <f t="shared" si="43"/>
        <v>1.6840277777777777E-2</v>
      </c>
      <c r="U50" s="8">
        <f t="shared" si="29"/>
        <v>1.6840277777777777E-2</v>
      </c>
      <c r="V50" s="8">
        <f t="shared" si="30"/>
        <v>0</v>
      </c>
      <c r="W50" s="8">
        <f t="shared" si="0"/>
        <v>0</v>
      </c>
      <c r="X50" s="8">
        <f t="shared" si="1"/>
        <v>1.7187500000000001E-2</v>
      </c>
      <c r="Y50" s="8"/>
      <c r="Z50" s="8">
        <f>IF(A50&lt;&gt;"",IF(VLOOKUP(A50,Apr!A$4:F$211,6)&gt;0,VLOOKUP(A50,Apr!A$4:F$211,6),0),0)</f>
        <v>0</v>
      </c>
      <c r="AA50" s="8">
        <f>IF(A50&lt;&gt;"",IF(VLOOKUP(A50,May!A$3:F$209,6)&gt;0,VLOOKUP(A50,May!A$3:F$209,6),0),0)</f>
        <v>0</v>
      </c>
      <c r="AB50" s="8">
        <f>IF(A50&lt;&gt;"",IF(VLOOKUP(A50,Jun!A$3:F$209,6)&gt;0,VLOOKUP(A50,Jun!A$3:F$209,6),0),0)</f>
        <v>0</v>
      </c>
      <c r="AC50" s="8">
        <f>IF(A50&lt;&gt;"",IF(VLOOKUP(A50,Jul!A$3:F$206,6)&gt;0,VLOOKUP(A50,Jul!A$3:F$206,6),0),0)</f>
        <v>0</v>
      </c>
      <c r="AD50" s="8">
        <f>IF(A50&lt;&gt;"",IF(VLOOKUP(A50,Aug!A$3:F$206,6)&gt;0,VLOOKUP(A50,Aug!A$3:F$206,6),0),0)</f>
        <v>0</v>
      </c>
      <c r="AE50" s="8">
        <f>IF(A50&lt;&gt;"",IF(VLOOKUP(A50,Sep!A$3:F$206,6)&gt;0,VLOOKUP(A50,Sep!A$3:F$206,6),0),0)</f>
        <v>0</v>
      </c>
      <c r="AF50" s="6">
        <f t="shared" si="31"/>
        <v>1482.3244597322969</v>
      </c>
      <c r="AG50" s="8">
        <f t="shared" si="2"/>
        <v>1.0763888888888891E-2</v>
      </c>
      <c r="AH50" s="8">
        <f>IF(A50&lt;&gt;"",IF(VLOOKUP(A50,Oct!A$3:F$206,6)&gt;0,VLOOKUP(A50,Oct!A$3:F$206,6),0),0)</f>
        <v>0</v>
      </c>
      <c r="AI50" s="8">
        <f>IF(A50&lt;&gt;"",IF(VLOOKUP(A50,Nov!A$3:F$207,6)&gt;0,VLOOKUP(A50,Nov!A$3:F$207,6),0),0)</f>
        <v>0</v>
      </c>
      <c r="AJ50" s="8">
        <f>IF(A50&lt;&gt;"",IF(VLOOKUP(A50,Dec!A$3:F$207,6)&gt;0,VLOOKUP(A50,Dec!A$3:F$207,6),0),0)</f>
        <v>0</v>
      </c>
      <c r="AK50" s="8">
        <f>IF(A50&lt;&gt;"",IF(VLOOKUP(A50,Jan!A$3:F$207,6)&gt;0,VLOOKUP(A50,Jan!A$3:F$207,6),0),0)</f>
        <v>0</v>
      </c>
      <c r="AL50" s="8">
        <f>IF(A50&lt;&gt;"",IF(VLOOKUP(A50,Feb!A$3:F$207,6)&gt;0,VLOOKUP(A50,Feb!A$3:F$207,6),0),0)</f>
        <v>0</v>
      </c>
      <c r="AM50" s="8">
        <f>IF(A50&lt;&gt;"",IF(VLOOKUP(A50,Mar!A$3:F$207,6)&gt;0,VLOOKUP(A50,Mar!A$3:F$207,6),0),0)</f>
        <v>0</v>
      </c>
      <c r="AO50" s="8">
        <f>LARGE($BM50:BN50,1)</f>
        <v>1.6840277777777777E-2</v>
      </c>
      <c r="AP50" s="8">
        <f>LARGE($BM50:BO50,1)</f>
        <v>1.6840277777777777E-2</v>
      </c>
      <c r="AQ50" s="8">
        <f>LARGE($BM50:BP50,1)</f>
        <v>1.6840277777777777E-2</v>
      </c>
      <c r="AR50" s="8">
        <f>LARGE($BM50:BQ50,1)</f>
        <v>1.6840277777777777E-2</v>
      </c>
      <c r="AS50" s="8">
        <f>LARGE($BM50:BR50,1)</f>
        <v>1.6840277777777777E-2</v>
      </c>
      <c r="AT50" s="8">
        <f>LARGE($BS50:BT50,1)</f>
        <v>1.0763888888888891E-2</v>
      </c>
      <c r="AU50" s="8">
        <f>LARGE($BS50:BU50,1)</f>
        <v>1.0763888888888891E-2</v>
      </c>
      <c r="AV50" s="8">
        <f>LARGE($BS50:BV50,1)</f>
        <v>1.0763888888888891E-2</v>
      </c>
      <c r="AW50" s="8">
        <f>LARGE($BS50:BW50,1)</f>
        <v>1.0763888888888891E-2</v>
      </c>
      <c r="AX50" s="8">
        <f>LARGE($BS50:BX50,1)</f>
        <v>1.0763888888888891E-2</v>
      </c>
      <c r="BA50" s="6">
        <f t="shared" si="45"/>
        <v>0</v>
      </c>
      <c r="BB50" s="6">
        <f t="shared" si="45"/>
        <v>0</v>
      </c>
      <c r="BC50" s="6">
        <f t="shared" si="45"/>
        <v>0</v>
      </c>
      <c r="BD50" s="6">
        <f t="shared" si="44"/>
        <v>0</v>
      </c>
      <c r="BE50" s="6">
        <f t="shared" si="44"/>
        <v>0</v>
      </c>
      <c r="BF50" s="6">
        <f t="shared" si="44"/>
        <v>0</v>
      </c>
      <c r="BG50" s="6">
        <f t="shared" si="4"/>
        <v>0</v>
      </c>
      <c r="BH50" s="6">
        <f t="shared" si="4"/>
        <v>0</v>
      </c>
      <c r="BI50" s="6">
        <f t="shared" si="4"/>
        <v>0</v>
      </c>
      <c r="BJ50" s="6">
        <f t="shared" si="4"/>
        <v>0</v>
      </c>
      <c r="BK50" s="6">
        <f t="shared" si="4"/>
        <v>0</v>
      </c>
      <c r="BM50" s="8">
        <f t="shared" si="32"/>
        <v>1.6840277777777777E-2</v>
      </c>
      <c r="BN50" s="8">
        <f t="shared" si="5"/>
        <v>0</v>
      </c>
      <c r="BO50" s="8">
        <f t="shared" si="5"/>
        <v>0</v>
      </c>
      <c r="BP50" s="8">
        <f t="shared" si="5"/>
        <v>0</v>
      </c>
      <c r="BQ50" s="8">
        <f t="shared" si="5"/>
        <v>0</v>
      </c>
      <c r="BR50" s="8">
        <f t="shared" si="5"/>
        <v>0</v>
      </c>
      <c r="BS50" s="8">
        <f t="shared" si="6"/>
        <v>1.0763888888888891E-2</v>
      </c>
      <c r="BT50" s="8">
        <f t="shared" si="36"/>
        <v>0</v>
      </c>
      <c r="BU50" s="8">
        <f t="shared" si="36"/>
        <v>0</v>
      </c>
      <c r="BV50" s="8">
        <f t="shared" si="36"/>
        <v>0</v>
      </c>
      <c r="BW50" s="8">
        <f t="shared" si="36"/>
        <v>0</v>
      </c>
      <c r="BX50" s="8">
        <f t="shared" si="36"/>
        <v>0</v>
      </c>
      <c r="CA50" s="8" t="str">
        <f t="shared" si="37"/>
        <v/>
      </c>
      <c r="CB50" s="8" t="str">
        <f t="shared" si="37"/>
        <v/>
      </c>
      <c r="CC50" s="8" t="str">
        <f t="shared" si="37"/>
        <v/>
      </c>
      <c r="CD50" s="8" t="str">
        <f t="shared" si="37"/>
        <v/>
      </c>
      <c r="CE50" s="8" t="str">
        <f t="shared" si="37"/>
        <v/>
      </c>
      <c r="CF50" s="8" t="str">
        <f t="shared" si="37"/>
        <v/>
      </c>
      <c r="CG50" s="8" t="str">
        <f t="shared" si="38"/>
        <v/>
      </c>
      <c r="CH50" s="8" t="str">
        <f t="shared" si="38"/>
        <v/>
      </c>
      <c r="CI50" s="8" t="str">
        <f t="shared" si="38"/>
        <v/>
      </c>
      <c r="CJ50" s="8" t="str">
        <f t="shared" si="38"/>
        <v/>
      </c>
      <c r="CK50" s="8" t="str">
        <f t="shared" si="38"/>
        <v/>
      </c>
      <c r="CL50" s="8" t="str">
        <f t="shared" si="38"/>
        <v/>
      </c>
      <c r="CN50" s="13">
        <v>2.1701388888888892E-2</v>
      </c>
      <c r="CO50" s="8">
        <f t="shared" si="10"/>
        <v>2.1701388888888892E-2</v>
      </c>
      <c r="CP50" s="8">
        <f>IF(COUNT($CA50:CB50)&gt;0,SMALL($CA50:CB50,1),$CN50)</f>
        <v>2.1701388888888892E-2</v>
      </c>
      <c r="CQ50" s="8">
        <f>IF(COUNT($CA50:CC50)&gt;0,SMALL($CA50:CC50,1),$CN50)</f>
        <v>2.1701388888888892E-2</v>
      </c>
      <c r="CR50" s="8">
        <f>IF(COUNT($CA50:CD50)&gt;0,SMALL($CA50:CD50,1),$CN50)</f>
        <v>2.1701388888888892E-2</v>
      </c>
      <c r="CS50" s="8">
        <f>IF(COUNT($CA50:CE50)&gt;0,SMALL($CA50:CE50,1),$CN50)</f>
        <v>2.1701388888888892E-2</v>
      </c>
      <c r="CT50" s="54">
        <v>0</v>
      </c>
      <c r="CU50" s="8">
        <f t="shared" si="11"/>
        <v>0</v>
      </c>
      <c r="CV50" s="8">
        <f>IF(COUNT($CG50:CH50)&gt;0,SMALL($CG50:CH50,1),$CU50)</f>
        <v>0</v>
      </c>
      <c r="CW50" s="8">
        <f>IF(COUNT($CG50:CI50)&gt;0,SMALL($CG50:CI50,1),$CU50)</f>
        <v>0</v>
      </c>
      <c r="CX50" s="8">
        <f>IF(COUNT($CG50:CJ50)&gt;0,SMALL($CG50:CJ50,1),$CU50)</f>
        <v>0</v>
      </c>
      <c r="CY50" s="8">
        <f>IF(COUNT($CG50:CK50)&gt;0,SMALL($CG50:CK50,1),$CU50)</f>
        <v>0</v>
      </c>
      <c r="DA50" s="8">
        <f t="shared" si="12"/>
        <v>1.684136574074074E-2</v>
      </c>
      <c r="DB50" s="8">
        <f t="shared" si="13"/>
        <v>1.0764976851851854E-2</v>
      </c>
      <c r="DC50" s="1">
        <f t="shared" si="33"/>
        <v>47</v>
      </c>
      <c r="DD50" s="8">
        <f t="shared" si="14"/>
        <v>1.0879629629629629E-6</v>
      </c>
      <c r="DE50" s="1" t="str">
        <f t="shared" si="15"/>
        <v>Jennifer Hill</v>
      </c>
      <c r="DG50" s="13">
        <f t="shared" si="16"/>
        <v>2.232437924258664E-2</v>
      </c>
      <c r="DH50" s="13">
        <f>SMALL($DT50:DU50,1)/(60*60*24)</f>
        <v>2.232437924258664E-2</v>
      </c>
      <c r="DI50" s="13">
        <f>SMALL($DT50:DV50,1)/(60*60*24)</f>
        <v>2.232437924258664E-2</v>
      </c>
      <c r="DJ50" s="13">
        <f>SMALL($DT50:DW50,1)/(60*60*24)</f>
        <v>2.232437924258664E-2</v>
      </c>
      <c r="DK50" s="13">
        <f>SMALL($DT50:DX50,1)/(60*60*24)</f>
        <v>2.232437924258664E-2</v>
      </c>
      <c r="DL50" s="13">
        <f>SMALL($DT50:DY50,1)/(60*60*24)</f>
        <v>2.232437924258664E-2</v>
      </c>
      <c r="DM50" s="34">
        <f t="shared" si="17"/>
        <v>1.7156533098753438E-2</v>
      </c>
      <c r="DN50" s="13">
        <f>SMALL($DZ50:EA50,1)/(60*60*24)</f>
        <v>1.7156533098753438E-2</v>
      </c>
      <c r="DO50" s="42">
        <f>SMALL($EB50:EB50,1)/(60*60*24)</f>
        <v>0.11572916666666666</v>
      </c>
      <c r="DP50" s="42">
        <f>SMALL($EB50:EC50,1)/(60*60*24)</f>
        <v>0.11572916666666666</v>
      </c>
      <c r="DQ50" s="42">
        <f>SMALL($EB50:ED50,1)/(60*60*24)</f>
        <v>0.11572916666666666</v>
      </c>
      <c r="DR50" s="42">
        <f>SMALL($EB50:EE50,1)/(60*60*24)</f>
        <v>0.11572916666666666</v>
      </c>
      <c r="DT50" s="6">
        <f t="shared" si="18"/>
        <v>1928.8263665594857</v>
      </c>
      <c r="DU50" s="1">
        <f t="shared" si="39"/>
        <v>9999</v>
      </c>
      <c r="DV50" s="1">
        <f t="shared" si="39"/>
        <v>9999</v>
      </c>
      <c r="DW50" s="1">
        <f t="shared" si="39"/>
        <v>9999</v>
      </c>
      <c r="DX50" s="1">
        <f t="shared" si="39"/>
        <v>9999</v>
      </c>
      <c r="DY50" s="1">
        <f t="shared" si="39"/>
        <v>9999</v>
      </c>
      <c r="DZ50" s="6">
        <f t="shared" si="20"/>
        <v>1482.3244597322969</v>
      </c>
      <c r="EA50" s="1">
        <f t="shared" si="21"/>
        <v>9999</v>
      </c>
      <c r="EB50" s="43">
        <f t="shared" si="22"/>
        <v>9999</v>
      </c>
      <c r="EC50" s="1">
        <f t="shared" si="40"/>
        <v>9999</v>
      </c>
      <c r="ED50" s="1">
        <f t="shared" si="40"/>
        <v>9999</v>
      </c>
      <c r="EE50" s="1">
        <f t="shared" si="40"/>
        <v>9999</v>
      </c>
    </row>
    <row r="51" spans="1:135" x14ac:dyDescent="0.25">
      <c r="A51" s="1" t="s">
        <v>195</v>
      </c>
      <c r="B51" s="54"/>
      <c r="C51" s="45"/>
      <c r="D51" s="45"/>
      <c r="E51" s="13"/>
      <c r="K51" s="55">
        <v>1.4444444444444446E-2</v>
      </c>
      <c r="M51" s="8">
        <f t="shared" si="24"/>
        <v>2.0203644158628083E-2</v>
      </c>
      <c r="N51" s="6">
        <f t="shared" si="25"/>
        <v>1745.5948553054664</v>
      </c>
      <c r="O51" s="8">
        <f t="shared" si="26"/>
        <v>1.9270833333333334E-2</v>
      </c>
      <c r="P51" s="107">
        <v>8.4</v>
      </c>
      <c r="Q51" s="108">
        <f t="shared" si="27"/>
        <v>1.8749999999999999E-2</v>
      </c>
      <c r="R51" s="109">
        <f t="shared" si="28"/>
        <v>1620</v>
      </c>
      <c r="S51" s="129">
        <f t="shared" si="99"/>
        <v>1794.5416</v>
      </c>
      <c r="T51" s="8">
        <f t="shared" si="43"/>
        <v>1.8749999999999999E-2</v>
      </c>
      <c r="U51" s="8">
        <f t="shared" si="29"/>
        <v>1.8749999999999999E-2</v>
      </c>
      <c r="V51" s="8">
        <f t="shared" si="30"/>
        <v>0</v>
      </c>
      <c r="W51" s="8">
        <f t="shared" si="0"/>
        <v>0</v>
      </c>
      <c r="X51" s="8">
        <f t="shared" si="1"/>
        <v>1.9270833333333334E-2</v>
      </c>
      <c r="Y51" s="8"/>
      <c r="Z51" s="8">
        <f>IF(A51&lt;&gt;"",IF(VLOOKUP(A51,Apr!A$4:F$211,6)&gt;0,VLOOKUP(A51,Apr!A$4:F$211,6),0),0)</f>
        <v>0</v>
      </c>
      <c r="AA51" s="8">
        <f>IF(A51&lt;&gt;"",IF(VLOOKUP(A51,May!A$3:F$209,6)&gt;0,VLOOKUP(A51,May!A$3:F$209,6),0),0)</f>
        <v>0</v>
      </c>
      <c r="AB51" s="8">
        <f>IF(A51&lt;&gt;"",IF(VLOOKUP(A51,Jun!A$3:F$209,6)&gt;0,VLOOKUP(A51,Jun!A$3:F$209,6),0),0)</f>
        <v>0</v>
      </c>
      <c r="AC51" s="8">
        <f>IF(A51&lt;&gt;"",IF(VLOOKUP(A51,Jul!A$3:F$206,6)&gt;0,VLOOKUP(A51,Jul!A$3:F$206,6),0),0)</f>
        <v>0</v>
      </c>
      <c r="AD51" s="8">
        <f>IF(A51&lt;&gt;"",IF(VLOOKUP(A51,Aug!A$3:F$206,6)&gt;0,VLOOKUP(A51,Aug!A$3:F$206,6),0),0)</f>
        <v>0</v>
      </c>
      <c r="AE51" s="8">
        <f>IF(A51&lt;&gt;"",IF(VLOOKUP(A51,Sep!A$3:F$206,6)&gt;0,VLOOKUP(A51,Sep!A$3:F$206,6),0),0)</f>
        <v>0</v>
      </c>
      <c r="AF51" s="6">
        <f t="shared" si="31"/>
        <v>1341.509010693188</v>
      </c>
      <c r="AG51" s="8">
        <f t="shared" si="2"/>
        <v>1.2326388888888888E-2</v>
      </c>
      <c r="AH51" s="8">
        <f>IF(A51&lt;&gt;"",IF(VLOOKUP(A51,Oct!A$3:F$206,6)&gt;0,VLOOKUP(A51,Oct!A$3:F$206,6),0),0)</f>
        <v>0</v>
      </c>
      <c r="AI51" s="8">
        <f>IF(A51&lt;&gt;"",IF(VLOOKUP(A51,Nov!A$3:F$207,6)&gt;0,VLOOKUP(A51,Nov!A$3:F$207,6),0),0)</f>
        <v>0</v>
      </c>
      <c r="AJ51" s="8">
        <f>IF(A51&lt;&gt;"",IF(VLOOKUP(A51,Dec!A$3:F$207,6)&gt;0,VLOOKUP(A51,Dec!A$3:F$207,6),0),0)</f>
        <v>0</v>
      </c>
      <c r="AK51" s="8">
        <f>IF(A51&lt;&gt;"",IF(VLOOKUP(A51,Jan!A$3:F$207,6)&gt;0,VLOOKUP(A51,Jan!A$3:F$207,6),0),0)</f>
        <v>0</v>
      </c>
      <c r="AL51" s="8">
        <f>IF(A51&lt;&gt;"",IF(VLOOKUP(A51,Feb!A$3:F$207,6)&gt;0,VLOOKUP(A51,Feb!A$3:F$207,6),0),0)</f>
        <v>0</v>
      </c>
      <c r="AM51" s="8">
        <f>IF(A51&lt;&gt;"",IF(VLOOKUP(A51,Mar!A$3:F$207,6)&gt;0,VLOOKUP(A51,Mar!A$3:F$207,6),0),0)</f>
        <v>0</v>
      </c>
      <c r="AO51" s="8">
        <f>LARGE($BM51:BN51,1)</f>
        <v>1.8749999999999999E-2</v>
      </c>
      <c r="AP51" s="8">
        <f>LARGE($BM51:BO51,1)</f>
        <v>1.8749999999999999E-2</v>
      </c>
      <c r="AQ51" s="8">
        <f>LARGE($BM51:BP51,1)</f>
        <v>1.8749999999999999E-2</v>
      </c>
      <c r="AR51" s="8">
        <f>LARGE($BM51:BQ51,1)</f>
        <v>1.8749999999999999E-2</v>
      </c>
      <c r="AS51" s="8">
        <f>LARGE($BM51:BR51,1)</f>
        <v>1.8749999999999999E-2</v>
      </c>
      <c r="AT51" s="8">
        <f>LARGE($BS51:BT51,1)</f>
        <v>1.2326388888888888E-2</v>
      </c>
      <c r="AU51" s="8">
        <f>LARGE($BS51:BU51,1)</f>
        <v>1.2326388888888888E-2</v>
      </c>
      <c r="AV51" s="8">
        <f>LARGE($BS51:BV51,1)</f>
        <v>1.2326388888888888E-2</v>
      </c>
      <c r="AW51" s="8">
        <f>LARGE($BS51:BW51,1)</f>
        <v>1.2326388888888888E-2</v>
      </c>
      <c r="AX51" s="8">
        <f>LARGE($BS51:BX51,1)</f>
        <v>1.2326388888888888E-2</v>
      </c>
      <c r="BA51" s="6">
        <f t="shared" si="45"/>
        <v>0</v>
      </c>
      <c r="BB51" s="6">
        <f t="shared" si="45"/>
        <v>0</v>
      </c>
      <c r="BC51" s="6">
        <f t="shared" si="45"/>
        <v>0</v>
      </c>
      <c r="BD51" s="6">
        <f t="shared" si="44"/>
        <v>0</v>
      </c>
      <c r="BE51" s="6">
        <f t="shared" si="44"/>
        <v>0</v>
      </c>
      <c r="BF51" s="6">
        <f t="shared" si="44"/>
        <v>0</v>
      </c>
      <c r="BG51" s="6">
        <f t="shared" si="4"/>
        <v>0</v>
      </c>
      <c r="BH51" s="6">
        <f t="shared" si="4"/>
        <v>0</v>
      </c>
      <c r="BI51" s="6">
        <f t="shared" si="4"/>
        <v>0</v>
      </c>
      <c r="BJ51" s="6">
        <f t="shared" si="4"/>
        <v>0</v>
      </c>
      <c r="BK51" s="6">
        <f t="shared" si="4"/>
        <v>0</v>
      </c>
      <c r="BM51" s="8">
        <f t="shared" si="32"/>
        <v>1.8749999999999999E-2</v>
      </c>
      <c r="BN51" s="8">
        <f t="shared" si="5"/>
        <v>0</v>
      </c>
      <c r="BO51" s="8">
        <f t="shared" si="5"/>
        <v>0</v>
      </c>
      <c r="BP51" s="8">
        <f t="shared" si="5"/>
        <v>0</v>
      </c>
      <c r="BQ51" s="8">
        <f t="shared" si="5"/>
        <v>0</v>
      </c>
      <c r="BR51" s="8">
        <f t="shared" si="5"/>
        <v>0</v>
      </c>
      <c r="BS51" s="8">
        <f t="shared" si="6"/>
        <v>1.2326388888888888E-2</v>
      </c>
      <c r="BT51" s="8">
        <f t="shared" si="36"/>
        <v>0</v>
      </c>
      <c r="BU51" s="8">
        <f t="shared" si="36"/>
        <v>0</v>
      </c>
      <c r="BV51" s="8">
        <f t="shared" si="36"/>
        <v>0</v>
      </c>
      <c r="BW51" s="8">
        <f t="shared" si="36"/>
        <v>0</v>
      </c>
      <c r="BX51" s="8">
        <f t="shared" si="36"/>
        <v>0</v>
      </c>
      <c r="CA51" s="8" t="str">
        <f t="shared" si="37"/>
        <v/>
      </c>
      <c r="CB51" s="8" t="str">
        <f t="shared" si="37"/>
        <v/>
      </c>
      <c r="CC51" s="8" t="str">
        <f t="shared" si="37"/>
        <v/>
      </c>
      <c r="CD51" s="8" t="str">
        <f t="shared" si="37"/>
        <v/>
      </c>
      <c r="CE51" s="8" t="str">
        <f t="shared" si="37"/>
        <v/>
      </c>
      <c r="CF51" s="8" t="str">
        <f t="shared" si="37"/>
        <v/>
      </c>
      <c r="CG51" s="8" t="str">
        <f t="shared" si="38"/>
        <v/>
      </c>
      <c r="CH51" s="8" t="str">
        <f t="shared" si="38"/>
        <v/>
      </c>
      <c r="CI51" s="8" t="str">
        <f t="shared" si="38"/>
        <v/>
      </c>
      <c r="CJ51" s="8" t="str">
        <f t="shared" si="38"/>
        <v/>
      </c>
      <c r="CK51" s="8" t="str">
        <f t="shared" si="38"/>
        <v/>
      </c>
      <c r="CL51" s="8" t="str">
        <f t="shared" si="38"/>
        <v/>
      </c>
      <c r="CN51" s="13"/>
      <c r="CO51" s="8">
        <f t="shared" si="10"/>
        <v>0</v>
      </c>
      <c r="CP51" s="8">
        <f>IF(COUNT($CA51:CB51)&gt;0,SMALL($CA51:CB51,1),$CN51)</f>
        <v>0</v>
      </c>
      <c r="CQ51" s="8">
        <f>IF(COUNT($CA51:CC51)&gt;0,SMALL($CA51:CC51,1),$CN51)</f>
        <v>0</v>
      </c>
      <c r="CR51" s="8">
        <f>IF(COUNT($CA51:CD51)&gt;0,SMALL($CA51:CD51,1),$CN51)</f>
        <v>0</v>
      </c>
      <c r="CS51" s="8">
        <f>IF(COUNT($CA51:CE51)&gt;0,SMALL($CA51:CE51,1),$CN51)</f>
        <v>0</v>
      </c>
      <c r="CT51" s="54">
        <v>0</v>
      </c>
      <c r="CU51" s="8">
        <f t="shared" si="11"/>
        <v>0</v>
      </c>
      <c r="CV51" s="8">
        <f>IF(COUNT($CG51:CH51)&gt;0,SMALL($CG51:CH51,1),$CU51)</f>
        <v>0</v>
      </c>
      <c r="CW51" s="8">
        <f>IF(COUNT($CG51:CI51)&gt;0,SMALL($CG51:CI51,1),$CU51)</f>
        <v>0</v>
      </c>
      <c r="CX51" s="8">
        <f>IF(COUNT($CG51:CJ51)&gt;0,SMALL($CG51:CJ51,1),$CU51)</f>
        <v>0</v>
      </c>
      <c r="CY51" s="8">
        <f>IF(COUNT($CG51:CK51)&gt;0,SMALL($CG51:CK51,1),$CU51)</f>
        <v>0</v>
      </c>
      <c r="DA51" s="8">
        <f t="shared" si="12"/>
        <v>1.8751111111111111E-2</v>
      </c>
      <c r="DB51" s="8">
        <f t="shared" si="13"/>
        <v>1.23275E-2</v>
      </c>
      <c r="DC51" s="1">
        <f t="shared" si="33"/>
        <v>48</v>
      </c>
      <c r="DD51" s="8">
        <f t="shared" si="14"/>
        <v>1.111111111111111E-6</v>
      </c>
      <c r="DE51" s="1" t="str">
        <f t="shared" si="15"/>
        <v>Joanna Goorney</v>
      </c>
      <c r="DG51" s="13">
        <f t="shared" si="16"/>
        <v>2.0203644158628083E-2</v>
      </c>
      <c r="DH51" s="13">
        <f>SMALL($DT51:DU51,1)/(60*60*24)</f>
        <v>2.0203644158628083E-2</v>
      </c>
      <c r="DI51" s="13">
        <f>SMALL($DT51:DV51,1)/(60*60*24)</f>
        <v>2.0203644158628083E-2</v>
      </c>
      <c r="DJ51" s="13">
        <f>SMALL($DT51:DW51,1)/(60*60*24)</f>
        <v>2.0203644158628083E-2</v>
      </c>
      <c r="DK51" s="13">
        <f>SMALL($DT51:DX51,1)/(60*60*24)</f>
        <v>2.0203644158628083E-2</v>
      </c>
      <c r="DL51" s="13">
        <f>SMALL($DT51:DY51,1)/(60*60*24)</f>
        <v>2.0203644158628083E-2</v>
      </c>
      <c r="DM51" s="34">
        <f t="shared" si="17"/>
        <v>1.5526724660800786E-2</v>
      </c>
      <c r="DN51" s="13">
        <f>SMALL($DZ51:EA51,1)/(60*60*24)</f>
        <v>1.5526724660800786E-2</v>
      </c>
      <c r="DO51" s="42">
        <f>SMALL($EB51:EB51,1)/(60*60*24)</f>
        <v>0.11572916666666666</v>
      </c>
      <c r="DP51" s="42">
        <f>SMALL($EB51:EC51,1)/(60*60*24)</f>
        <v>0.11572916666666666</v>
      </c>
      <c r="DQ51" s="42">
        <f>SMALL($EB51:ED51,1)/(60*60*24)</f>
        <v>0.11572916666666666</v>
      </c>
      <c r="DR51" s="42">
        <f>SMALL($EB51:EE51,1)/(60*60*24)</f>
        <v>0.11572916666666666</v>
      </c>
      <c r="DT51" s="6">
        <f t="shared" si="18"/>
        <v>1745.5948553054664</v>
      </c>
      <c r="DU51" s="1">
        <f t="shared" si="39"/>
        <v>9999</v>
      </c>
      <c r="DV51" s="1">
        <f t="shared" si="39"/>
        <v>9999</v>
      </c>
      <c r="DW51" s="1">
        <f t="shared" si="39"/>
        <v>9999</v>
      </c>
      <c r="DX51" s="1">
        <f t="shared" si="39"/>
        <v>9999</v>
      </c>
      <c r="DY51" s="1">
        <f t="shared" si="39"/>
        <v>9999</v>
      </c>
      <c r="DZ51" s="6">
        <f t="shared" si="20"/>
        <v>1341.509010693188</v>
      </c>
      <c r="EA51" s="1">
        <f t="shared" si="21"/>
        <v>9999</v>
      </c>
      <c r="EB51" s="43">
        <f t="shared" si="22"/>
        <v>9999</v>
      </c>
      <c r="EC51" s="1">
        <f t="shared" si="40"/>
        <v>9999</v>
      </c>
      <c r="ED51" s="1">
        <f t="shared" si="40"/>
        <v>9999</v>
      </c>
      <c r="EE51" s="1">
        <f t="shared" si="40"/>
        <v>9999</v>
      </c>
    </row>
    <row r="52" spans="1:135" x14ac:dyDescent="0.25">
      <c r="A52" s="1" t="s">
        <v>7</v>
      </c>
      <c r="B52" s="54">
        <v>1.3275462962962963E-2</v>
      </c>
      <c r="C52" s="45">
        <v>42795</v>
      </c>
      <c r="D52" s="45"/>
      <c r="E52" s="13">
        <v>1.6516203703703703E-2</v>
      </c>
      <c r="F52" s="11">
        <v>43313</v>
      </c>
      <c r="H52" s="35">
        <v>1.474537037037037E-2</v>
      </c>
      <c r="I52" s="35">
        <v>1.7777777777777778E-2</v>
      </c>
      <c r="K52" s="8">
        <v>1.2962962962962963E-2</v>
      </c>
      <c r="M52" s="8">
        <f t="shared" si="24"/>
        <v>1.8131475526973917E-2</v>
      </c>
      <c r="N52" s="6">
        <f t="shared" si="25"/>
        <v>1566.5594855305462</v>
      </c>
      <c r="O52" s="8">
        <f t="shared" si="26"/>
        <v>2.1354166666666667E-2</v>
      </c>
      <c r="P52" s="107">
        <v>4</v>
      </c>
      <c r="Q52" s="108">
        <f t="shared" si="27"/>
        <v>2.1527777777777778E-2</v>
      </c>
      <c r="R52" s="109">
        <f t="shared" si="28"/>
        <v>1860</v>
      </c>
      <c r="S52" s="129">
        <f t="shared" si="99"/>
        <v>1573.9960000000001</v>
      </c>
      <c r="T52" s="8">
        <f t="shared" si="43"/>
        <v>2.1180555555555557E-2</v>
      </c>
      <c r="U52" s="8">
        <f t="shared" si="29"/>
        <v>2.1180555555555557E-2</v>
      </c>
      <c r="V52" s="8">
        <f t="shared" si="30"/>
        <v>1.7706332853333333E-2</v>
      </c>
      <c r="W52" s="8">
        <f t="shared" si="0"/>
        <v>1.4326703223703705E-2</v>
      </c>
      <c r="X52" s="8">
        <f t="shared" si="1"/>
        <v>2.1354166666666667E-2</v>
      </c>
      <c r="Y52" s="8"/>
      <c r="Z52" s="8">
        <f>IF(A52&lt;&gt;"",IF(VLOOKUP(A52,Apr!A$4:F$211,6)&gt;0,VLOOKUP(A52,Apr!A$4:F$211,6),0),0)</f>
        <v>1.7962962962962962E-2</v>
      </c>
      <c r="AA52" s="8">
        <f>IF(A52&lt;&gt;"",IF(VLOOKUP(A52,May!A$3:F$209,6)&gt;0,VLOOKUP(A52,May!A$3:F$209,6),0),0)</f>
        <v>0</v>
      </c>
      <c r="AB52" s="8">
        <f>IF(A52&lt;&gt;"",IF(VLOOKUP(A52,Jun!A$3:F$209,6)&gt;0,VLOOKUP(A52,Jun!A$3:F$209,6),0),0)</f>
        <v>1.8587962962962962E-2</v>
      </c>
      <c r="AC52" s="8">
        <f>IF(A52&lt;&gt;"",IF(VLOOKUP(A52,Jul!A$3:F$206,6)&gt;0,VLOOKUP(A52,Jul!A$3:F$206,6),0),0)</f>
        <v>1.9548611111111114E-2</v>
      </c>
      <c r="AD52" s="8">
        <f>IF(A52&lt;&gt;"",IF(VLOOKUP(A52,Aug!A$3:F$206,6)&gt;0,VLOOKUP(A52,Aug!A$3:F$206,6),0),0)</f>
        <v>1.7706332853333333E-2</v>
      </c>
      <c r="AE52" s="8">
        <f>IF(A52&lt;&gt;"",IF(VLOOKUP(A52,Sep!A$3:F$206,6)&gt;0,VLOOKUP(A52,Sep!A$3:F$206,6),0),0)</f>
        <v>1.7752629149629631E-2</v>
      </c>
      <c r="AF52" s="6">
        <f>IF(V52&gt;0,V52/4.35*3.45/1.032*60*60*24,N52/4.35*3.45/1.032)</f>
        <v>1175.6891421459502</v>
      </c>
      <c r="AG52" s="8">
        <f t="shared" si="2"/>
        <v>1.4236111111111111E-2</v>
      </c>
      <c r="AH52" s="8">
        <f>IF(A52&lt;&gt;"",IF(VLOOKUP(A52,Oct!A$3:F$206,6)&gt;0,VLOOKUP(A52,Oct!A$3:F$206,6),0),0)</f>
        <v>1.4326703223703705E-2</v>
      </c>
      <c r="AI52" s="8">
        <f>IF(A52&lt;&gt;"",IF(VLOOKUP(A52,Nov!A$3:F$207,6)&gt;0,VLOOKUP(A52,Nov!A$3:F$207,6),0),0)</f>
        <v>0</v>
      </c>
      <c r="AJ52" s="8">
        <f>IF(A52&lt;&gt;"",IF(VLOOKUP(A52,Dec!A$3:F$207,6)&gt;0,VLOOKUP(A52,Dec!A$3:F$207,6),0),0)</f>
        <v>0</v>
      </c>
      <c r="AK52" s="8">
        <f>IF(A52&lt;&gt;"",IF(VLOOKUP(A52,Jan!A$3:F$207,6)&gt;0,VLOOKUP(A52,Jan!A$3:F$207,6),0),0)</f>
        <v>1.5055869890370369E-2</v>
      </c>
      <c r="AL52" s="8">
        <f>IF(A52&lt;&gt;"",IF(VLOOKUP(A52,Feb!A$3:F$207,6)&gt;0,VLOOKUP(A52,Feb!A$3:F$207,6),0),0)</f>
        <v>1.447716618666667E-2</v>
      </c>
      <c r="AM52" s="8">
        <f>IF(A52&lt;&gt;"",IF(VLOOKUP(A52,Mar!A$3:F$207,6)&gt;0,VLOOKUP(A52,Mar!A$3:F$207,6),0),0)</f>
        <v>0</v>
      </c>
      <c r="AO52" s="8">
        <f>LARGE($BM52:BN52,1)</f>
        <v>2.1527777777777778E-2</v>
      </c>
      <c r="AP52" s="8">
        <f>LARGE($BM52:BO52,1)</f>
        <v>2.1527777777777778E-2</v>
      </c>
      <c r="AQ52" s="8">
        <f>LARGE($BM52:BP52,1)</f>
        <v>2.1527777777777778E-2</v>
      </c>
      <c r="AR52" s="8">
        <f>LARGE($BM52:BQ52,1)</f>
        <v>2.1527777777777778E-2</v>
      </c>
      <c r="AS52" s="8">
        <f>LARGE($BM52:BR52,1)</f>
        <v>2.1701388888888888E-2</v>
      </c>
      <c r="AT52" s="8">
        <f>LARGE($BS52:BT52,1)</f>
        <v>1.4236111111111111E-2</v>
      </c>
      <c r="AU52" s="8">
        <f>LARGE($BS52:BU52,1)</f>
        <v>1.4236111111111111E-2</v>
      </c>
      <c r="AV52" s="8">
        <f>LARGE($BS52:BV52,1)</f>
        <v>1.4236111111111111E-2</v>
      </c>
      <c r="AW52" s="8">
        <f>LARGE($BS52:BW52,1)</f>
        <v>1.4236111111111111E-2</v>
      </c>
      <c r="AX52" s="8">
        <f>LARGE($BS52:BX52,1)</f>
        <v>1.4236111111111111E-2</v>
      </c>
      <c r="BA52" s="6">
        <f t="shared" si="45"/>
        <v>1551.9999999999998</v>
      </c>
      <c r="BB52" s="6">
        <f t="shared" si="45"/>
        <v>0</v>
      </c>
      <c r="BC52" s="6">
        <f t="shared" si="45"/>
        <v>1606</v>
      </c>
      <c r="BD52" s="6">
        <f t="shared" si="44"/>
        <v>1689.0000000000005</v>
      </c>
      <c r="BE52" s="6">
        <f t="shared" si="44"/>
        <v>1529.8271585279999</v>
      </c>
      <c r="BF52" s="6">
        <f t="shared" si="44"/>
        <v>1533.8271585280002</v>
      </c>
      <c r="BG52" s="6">
        <f t="shared" si="4"/>
        <v>1237.8271585279999</v>
      </c>
      <c r="BH52" s="6">
        <f t="shared" si="4"/>
        <v>0</v>
      </c>
      <c r="BI52" s="6">
        <f t="shared" si="4"/>
        <v>0</v>
      </c>
      <c r="BJ52" s="6">
        <f t="shared" si="4"/>
        <v>1300.8271585279999</v>
      </c>
      <c r="BK52" s="6">
        <f t="shared" si="4"/>
        <v>1250.8271585280002</v>
      </c>
      <c r="BM52" s="8">
        <f t="shared" si="32"/>
        <v>2.1180555555555557E-2</v>
      </c>
      <c r="BN52" s="8">
        <f t="shared" si="5"/>
        <v>2.1527777777777778E-2</v>
      </c>
      <c r="BO52" s="8">
        <f t="shared" si="5"/>
        <v>0</v>
      </c>
      <c r="BP52" s="8">
        <f t="shared" si="5"/>
        <v>2.0833333333333332E-2</v>
      </c>
      <c r="BQ52" s="8">
        <f t="shared" si="5"/>
        <v>1.9965277777777776E-2</v>
      </c>
      <c r="BR52" s="8">
        <f t="shared" si="5"/>
        <v>2.1701388888888888E-2</v>
      </c>
      <c r="BS52" s="8">
        <f t="shared" si="6"/>
        <v>1.4236111111111111E-2</v>
      </c>
      <c r="BT52" s="8">
        <f t="shared" si="36"/>
        <v>1.3541666666666667E-2</v>
      </c>
      <c r="BU52" s="8">
        <f t="shared" si="36"/>
        <v>0</v>
      </c>
      <c r="BV52" s="8">
        <f t="shared" si="36"/>
        <v>0</v>
      </c>
      <c r="BW52" s="8">
        <f t="shared" si="36"/>
        <v>1.2847222222222222E-2</v>
      </c>
      <c r="BX52" s="8">
        <f t="shared" si="36"/>
        <v>1.3368055555555555E-2</v>
      </c>
      <c r="CA52" s="8">
        <f t="shared" si="37"/>
        <v>1.7962962962962962E-2</v>
      </c>
      <c r="CB52" s="8" t="str">
        <f t="shared" si="37"/>
        <v/>
      </c>
      <c r="CC52" s="8">
        <f t="shared" si="37"/>
        <v>1.8587962962962962E-2</v>
      </c>
      <c r="CD52" s="8">
        <f t="shared" si="37"/>
        <v>1.9548611111111114E-2</v>
      </c>
      <c r="CE52" s="8">
        <f t="shared" si="37"/>
        <v>1.7706332853333333E-2</v>
      </c>
      <c r="CF52" s="8">
        <f t="shared" si="37"/>
        <v>1.7752629149629631E-2</v>
      </c>
      <c r="CG52" s="8">
        <f t="shared" si="38"/>
        <v>1.4326703223703705E-2</v>
      </c>
      <c r="CH52" s="8" t="str">
        <f t="shared" si="38"/>
        <v/>
      </c>
      <c r="CI52" s="8" t="str">
        <f t="shared" si="38"/>
        <v/>
      </c>
      <c r="CJ52" s="8">
        <f t="shared" si="38"/>
        <v>1.5055869890370369E-2</v>
      </c>
      <c r="CK52" s="8">
        <f t="shared" si="38"/>
        <v>1.447716618666667E-2</v>
      </c>
      <c r="CL52" s="8" t="str">
        <f t="shared" si="38"/>
        <v/>
      </c>
      <c r="CN52" s="13">
        <v>1.6516203703703703E-2</v>
      </c>
      <c r="CO52" s="8">
        <f t="shared" si="10"/>
        <v>1.7962962962962962E-2</v>
      </c>
      <c r="CP52" s="8">
        <f>IF(COUNT($CA52:CB52)&gt;0,SMALL($CA52:CB52,1),$CN52)</f>
        <v>1.7962962962962962E-2</v>
      </c>
      <c r="CQ52" s="8">
        <f>IF(COUNT($CA52:CC52)&gt;0,SMALL($CA52:CC52,1),$CN52)</f>
        <v>1.7962962962962962E-2</v>
      </c>
      <c r="CR52" s="8">
        <f>IF(COUNT($CA52:CD52)&gt;0,SMALL($CA52:CD52,1),$CN52)</f>
        <v>1.7962962962962962E-2</v>
      </c>
      <c r="CS52" s="8">
        <f>IF(COUNT($CA52:CE52)&gt;0,SMALL($CA52:CE52,1),$CN52)</f>
        <v>1.7706332853333333E-2</v>
      </c>
      <c r="CT52" s="54">
        <v>1.3275462962962963E-2</v>
      </c>
      <c r="CU52" s="8">
        <f t="shared" si="11"/>
        <v>1.4326703223703705E-2</v>
      </c>
      <c r="CV52" s="8">
        <f>IF(COUNT($CG52:CH52)&gt;0,SMALL($CG52:CH52,1),$CU52)</f>
        <v>1.4326703223703705E-2</v>
      </c>
      <c r="CW52" s="8">
        <f>IF(COUNT($CG52:CI52)&gt;0,SMALL($CG52:CI52,1),$CU52)</f>
        <v>1.4326703223703705E-2</v>
      </c>
      <c r="CX52" s="8">
        <f>IF(COUNT($CG52:CJ52)&gt;0,SMALL($CG52:CJ52,1),$CU52)</f>
        <v>1.4326703223703705E-2</v>
      </c>
      <c r="CY52" s="8">
        <f>IF(COUNT($CG52:CK52)&gt;0,SMALL($CG52:CK52,1),$CU52)</f>
        <v>1.4326703223703705E-2</v>
      </c>
      <c r="DA52" s="8">
        <f t="shared" si="12"/>
        <v>2.1702523148148148E-2</v>
      </c>
      <c r="DB52" s="8">
        <f t="shared" si="13"/>
        <v>1.4237245370370371E-2</v>
      </c>
      <c r="DC52" s="1">
        <f t="shared" si="33"/>
        <v>49</v>
      </c>
      <c r="DD52" s="8">
        <f t="shared" si="14"/>
        <v>1.1342592592592592E-6</v>
      </c>
      <c r="DE52" s="1" t="str">
        <f t="shared" si="15"/>
        <v>Joe Greenwood</v>
      </c>
      <c r="DG52" s="13">
        <f t="shared" si="16"/>
        <v>1.8131475526973917E-2</v>
      </c>
      <c r="DH52" s="13">
        <f>SMALL($DT52:DU52,1)/(60*60*24)</f>
        <v>1.7962962962962962E-2</v>
      </c>
      <c r="DI52" s="13">
        <f>SMALL($DT52:DV52,1)/(60*60*24)</f>
        <v>1.7962962962962962E-2</v>
      </c>
      <c r="DJ52" s="13">
        <f>SMALL($DT52:DW52,1)/(60*60*24)</f>
        <v>1.7962962962962962E-2</v>
      </c>
      <c r="DK52" s="13">
        <f>SMALL($DT52:DX52,1)/(60*60*24)</f>
        <v>1.7962962962962962E-2</v>
      </c>
      <c r="DL52" s="13">
        <f>SMALL($DT52:DY52,1)/(60*60*24)</f>
        <v>1.7706332853333333E-2</v>
      </c>
      <c r="DM52" s="34">
        <f t="shared" si="17"/>
        <v>1.360751321928183E-2</v>
      </c>
      <c r="DN52" s="13">
        <f>SMALL($DZ52:EA52,1)/(60*60*24)</f>
        <v>1.360751321928183E-2</v>
      </c>
      <c r="DO52" s="42">
        <f>SMALL($EB52:EB52,1)/(60*60*24)</f>
        <v>0.11572916666666666</v>
      </c>
      <c r="DP52" s="42">
        <f>SMALL($EB52:EC52,1)/(60*60*24)</f>
        <v>0.11572916666666666</v>
      </c>
      <c r="DQ52" s="42">
        <f>SMALL($EB52:ED52,1)/(60*60*24)</f>
        <v>1.5055869890370369E-2</v>
      </c>
      <c r="DR52" s="42">
        <f>SMALL($EB52:EE52,1)/(60*60*24)</f>
        <v>1.4477166186666668E-2</v>
      </c>
      <c r="DT52" s="6">
        <f t="shared" si="18"/>
        <v>1566.5594855305462</v>
      </c>
      <c r="DU52" s="1">
        <f t="shared" si="39"/>
        <v>1551.9999999999998</v>
      </c>
      <c r="DV52" s="1">
        <f t="shared" si="39"/>
        <v>9999</v>
      </c>
      <c r="DW52" s="1">
        <f t="shared" si="39"/>
        <v>1606</v>
      </c>
      <c r="DX52" s="1">
        <f t="shared" si="39"/>
        <v>1689.0000000000005</v>
      </c>
      <c r="DY52" s="1">
        <f t="shared" si="39"/>
        <v>1529.8271585279999</v>
      </c>
      <c r="DZ52" s="6">
        <f t="shared" si="20"/>
        <v>1175.6891421459502</v>
      </c>
      <c r="EA52" s="1">
        <f t="shared" si="21"/>
        <v>1237.8271585279999</v>
      </c>
      <c r="EB52" s="43">
        <f t="shared" si="22"/>
        <v>9999</v>
      </c>
      <c r="EC52" s="1">
        <f t="shared" si="40"/>
        <v>9999</v>
      </c>
      <c r="ED52" s="1">
        <f t="shared" si="40"/>
        <v>1300.8271585279999</v>
      </c>
      <c r="EE52" s="1">
        <f t="shared" si="40"/>
        <v>1250.8271585280002</v>
      </c>
    </row>
    <row r="53" spans="1:135" x14ac:dyDescent="0.25">
      <c r="A53" s="1" t="s">
        <v>109</v>
      </c>
      <c r="B53" s="54">
        <v>1.6203703703703703E-2</v>
      </c>
      <c r="C53" s="45">
        <v>43070</v>
      </c>
      <c r="D53" s="45"/>
      <c r="E53" s="13">
        <v>2.0902777777777781E-2</v>
      </c>
      <c r="F53" s="11">
        <v>42826</v>
      </c>
      <c r="J53" s="8">
        <v>2.1030092592592597E-2</v>
      </c>
      <c r="K53" s="55">
        <f>(J53/4*3.1)/1.032</f>
        <v>1.5792947441142697E-2</v>
      </c>
      <c r="M53" s="8">
        <f t="shared" si="24"/>
        <v>2.2089813945006666E-2</v>
      </c>
      <c r="N53" s="6">
        <f t="shared" si="25"/>
        <v>1908.559924848576</v>
      </c>
      <c r="O53" s="8">
        <f t="shared" si="26"/>
        <v>1.7361111111111112E-2</v>
      </c>
      <c r="P53" s="107">
        <v>13.1</v>
      </c>
      <c r="Q53" s="108">
        <f t="shared" si="27"/>
        <v>1.5972222222222221E-2</v>
      </c>
      <c r="R53" s="109">
        <f t="shared" si="28"/>
        <v>1379.9999999999998</v>
      </c>
      <c r="S53" s="129">
        <f t="shared" si="99"/>
        <v>2030.1244000000002</v>
      </c>
      <c r="T53" s="8">
        <f t="shared" si="43"/>
        <v>1.5972222222222221E-2</v>
      </c>
      <c r="U53" s="8">
        <f t="shared" si="29"/>
        <v>1.5972222222222221E-2</v>
      </c>
      <c r="V53" s="8">
        <f t="shared" si="30"/>
        <v>0</v>
      </c>
      <c r="W53" s="8">
        <f t="shared" si="0"/>
        <v>0</v>
      </c>
      <c r="X53" s="8">
        <f t="shared" si="1"/>
        <v>1.7361111111111112E-2</v>
      </c>
      <c r="Y53" s="8"/>
      <c r="Z53" s="8">
        <f>IF(A53&lt;&gt;"",IF(VLOOKUP(A53,Apr!A$4:F$211,6)&gt;0,VLOOKUP(A53,Apr!A$4:F$211,6),0),0)</f>
        <v>0</v>
      </c>
      <c r="AA53" s="8">
        <f>IF(A53&lt;&gt;"",IF(VLOOKUP(A53,May!A$3:F$209,6)&gt;0,VLOOKUP(A53,May!A$3:F$209,6),0),0)</f>
        <v>0</v>
      </c>
      <c r="AB53" s="8">
        <f>IF(A53&lt;&gt;"",IF(VLOOKUP(A53,Jun!A$3:F$209,6)&gt;0,VLOOKUP(A53,Jun!A$3:F$209,6),0),0)</f>
        <v>0</v>
      </c>
      <c r="AC53" s="8">
        <f>IF(A53&lt;&gt;"",IF(VLOOKUP(A53,Jul!A$3:F$206,6)&gt;0,VLOOKUP(A53,Jul!A$3:F$206,6),0),0)</f>
        <v>0</v>
      </c>
      <c r="AD53" s="8">
        <f>IF(A53&lt;&gt;"",IF(VLOOKUP(A53,Aug!A$3:F$206,6)&gt;0,VLOOKUP(A53,Aug!A$3:F$206,6),0),0)</f>
        <v>0</v>
      </c>
      <c r="AE53" s="8">
        <f>IF(A53&lt;&gt;"",IF(VLOOKUP(A53,Sep!A$3:F$206,6)&gt;0,VLOOKUP(A53,Sep!A$3:F$206,6),0),0)</f>
        <v>0</v>
      </c>
      <c r="AF53" s="6">
        <f t="shared" si="31"/>
        <v>1466.7494744559358</v>
      </c>
      <c r="AG53" s="8">
        <f t="shared" si="2"/>
        <v>1.0937500000000001E-2</v>
      </c>
      <c r="AH53" s="8">
        <f>IF(A53&lt;&gt;"",IF(VLOOKUP(A53,Oct!A$3:F$206,6)&gt;0,VLOOKUP(A53,Oct!A$3:F$206,6),0),0)</f>
        <v>0</v>
      </c>
      <c r="AI53" s="8">
        <f>IF(A53&lt;&gt;"",IF(VLOOKUP(A53,Nov!A$3:F$207,6)&gt;0,VLOOKUP(A53,Nov!A$3:F$207,6),0),0)</f>
        <v>0</v>
      </c>
      <c r="AJ53" s="8">
        <f>IF(A53&lt;&gt;"",IF(VLOOKUP(A53,Dec!A$3:F$207,6)&gt;0,VLOOKUP(A53,Dec!A$3:F$207,6),0),0)</f>
        <v>0</v>
      </c>
      <c r="AK53" s="8">
        <f>IF(A53&lt;&gt;"",IF(VLOOKUP(A53,Jan!A$3:F$207,6)&gt;0,VLOOKUP(A53,Jan!A$3:F$207,6),0),0)</f>
        <v>0</v>
      </c>
      <c r="AL53" s="8">
        <f>IF(A53&lt;&gt;"",IF(VLOOKUP(A53,Feb!A$3:F$207,6)&gt;0,VLOOKUP(A53,Feb!A$3:F$207,6),0),0)</f>
        <v>0</v>
      </c>
      <c r="AM53" s="8">
        <f>IF(A53&lt;&gt;"",IF(VLOOKUP(A53,Mar!A$3:F$207,6)&gt;0,VLOOKUP(A53,Mar!A$3:F$207,6),0),0)</f>
        <v>0</v>
      </c>
      <c r="AO53" s="8">
        <f>LARGE($BM53:BN53,1)</f>
        <v>1.5972222222222221E-2</v>
      </c>
      <c r="AP53" s="8">
        <f>LARGE($BM53:BO53,1)</f>
        <v>1.5972222222222221E-2</v>
      </c>
      <c r="AQ53" s="8">
        <f>LARGE($BM53:BP53,1)</f>
        <v>1.5972222222222221E-2</v>
      </c>
      <c r="AR53" s="8">
        <f>LARGE($BM53:BQ53,1)</f>
        <v>1.5972222222222221E-2</v>
      </c>
      <c r="AS53" s="8">
        <f>LARGE($BM53:BR53,1)</f>
        <v>1.5972222222222221E-2</v>
      </c>
      <c r="AT53" s="8">
        <f>LARGE($BS53:BT53,1)</f>
        <v>1.0937500000000001E-2</v>
      </c>
      <c r="AU53" s="8">
        <f>LARGE($BS53:BU53,1)</f>
        <v>1.0937500000000001E-2</v>
      </c>
      <c r="AV53" s="8">
        <f>LARGE($BS53:BV53,1)</f>
        <v>1.0937500000000001E-2</v>
      </c>
      <c r="AW53" s="8">
        <f>LARGE($BS53:BW53,1)</f>
        <v>1.0937500000000001E-2</v>
      </c>
      <c r="AX53" s="8">
        <f>LARGE($BS53:BX53,1)</f>
        <v>1.0937500000000001E-2</v>
      </c>
      <c r="BA53" s="6">
        <f t="shared" si="45"/>
        <v>0</v>
      </c>
      <c r="BB53" s="6">
        <f t="shared" si="45"/>
        <v>0</v>
      </c>
      <c r="BC53" s="6">
        <f t="shared" si="45"/>
        <v>0</v>
      </c>
      <c r="BD53" s="6">
        <f t="shared" si="44"/>
        <v>0</v>
      </c>
      <c r="BE53" s="6">
        <f t="shared" si="44"/>
        <v>0</v>
      </c>
      <c r="BF53" s="6">
        <f t="shared" si="44"/>
        <v>0</v>
      </c>
      <c r="BG53" s="6">
        <f t="shared" si="4"/>
        <v>0</v>
      </c>
      <c r="BH53" s="6">
        <f t="shared" si="4"/>
        <v>0</v>
      </c>
      <c r="BI53" s="6">
        <f t="shared" si="4"/>
        <v>0</v>
      </c>
      <c r="BJ53" s="6">
        <f t="shared" si="4"/>
        <v>0</v>
      </c>
      <c r="BK53" s="6">
        <f t="shared" si="4"/>
        <v>0</v>
      </c>
      <c r="BM53" s="8">
        <f t="shared" si="32"/>
        <v>1.5972222222222221E-2</v>
      </c>
      <c r="BN53" s="8">
        <f t="shared" si="5"/>
        <v>0</v>
      </c>
      <c r="BO53" s="8">
        <f t="shared" si="5"/>
        <v>0</v>
      </c>
      <c r="BP53" s="8">
        <f t="shared" si="5"/>
        <v>0</v>
      </c>
      <c r="BQ53" s="8">
        <f t="shared" si="5"/>
        <v>0</v>
      </c>
      <c r="BR53" s="8">
        <f t="shared" si="5"/>
        <v>0</v>
      </c>
      <c r="BS53" s="8">
        <f t="shared" si="6"/>
        <v>1.0937500000000001E-2</v>
      </c>
      <c r="BT53" s="8">
        <f t="shared" si="36"/>
        <v>0</v>
      </c>
      <c r="BU53" s="8">
        <f t="shared" si="36"/>
        <v>0</v>
      </c>
      <c r="BV53" s="8">
        <f t="shared" si="36"/>
        <v>0</v>
      </c>
      <c r="BW53" s="8">
        <f t="shared" si="36"/>
        <v>0</v>
      </c>
      <c r="BX53" s="8">
        <f t="shared" si="36"/>
        <v>0</v>
      </c>
      <c r="CA53" s="8" t="str">
        <f t="shared" si="37"/>
        <v/>
      </c>
      <c r="CB53" s="8" t="str">
        <f t="shared" si="37"/>
        <v/>
      </c>
      <c r="CC53" s="8" t="str">
        <f t="shared" si="37"/>
        <v/>
      </c>
      <c r="CD53" s="8" t="str">
        <f t="shared" si="37"/>
        <v/>
      </c>
      <c r="CE53" s="8" t="str">
        <f t="shared" si="37"/>
        <v/>
      </c>
      <c r="CF53" s="8" t="str">
        <f t="shared" si="37"/>
        <v/>
      </c>
      <c r="CG53" s="8" t="str">
        <f t="shared" si="38"/>
        <v/>
      </c>
      <c r="CH53" s="8" t="str">
        <f t="shared" si="38"/>
        <v/>
      </c>
      <c r="CI53" s="8" t="str">
        <f t="shared" si="38"/>
        <v/>
      </c>
      <c r="CJ53" s="8" t="str">
        <f t="shared" si="38"/>
        <v/>
      </c>
      <c r="CK53" s="8" t="str">
        <f t="shared" si="38"/>
        <v/>
      </c>
      <c r="CL53" s="8" t="str">
        <f t="shared" si="38"/>
        <v/>
      </c>
      <c r="CN53" s="13">
        <v>2.0902777777777781E-2</v>
      </c>
      <c r="CO53" s="8">
        <f t="shared" si="10"/>
        <v>2.0902777777777781E-2</v>
      </c>
      <c r="CP53" s="8">
        <f>IF(COUNT($CA53:CB53)&gt;0,SMALL($CA53:CB53,1),$CN53)</f>
        <v>2.0902777777777781E-2</v>
      </c>
      <c r="CQ53" s="8">
        <f>IF(COUNT($CA53:CC53)&gt;0,SMALL($CA53:CC53,1),$CN53)</f>
        <v>2.0902777777777781E-2</v>
      </c>
      <c r="CR53" s="8">
        <f>IF(COUNT($CA53:CD53)&gt;0,SMALL($CA53:CD53,1),$CN53)</f>
        <v>2.0902777777777781E-2</v>
      </c>
      <c r="CS53" s="8">
        <f>IF(COUNT($CA53:CE53)&gt;0,SMALL($CA53:CE53,1),$CN53)</f>
        <v>2.0902777777777781E-2</v>
      </c>
      <c r="CT53" s="54">
        <v>1.6203703703703703E-2</v>
      </c>
      <c r="CU53" s="8">
        <f t="shared" si="11"/>
        <v>1.6203703703703703E-2</v>
      </c>
      <c r="CV53" s="8">
        <f>IF(COUNT($CG53:CH53)&gt;0,SMALL($CG53:CH53,1),$CU53)</f>
        <v>1.6203703703703703E-2</v>
      </c>
      <c r="CW53" s="8">
        <f>IF(COUNT($CG53:CI53)&gt;0,SMALL($CG53:CI53,1),$CU53)</f>
        <v>1.6203703703703703E-2</v>
      </c>
      <c r="CX53" s="8">
        <f>IF(COUNT($CG53:CJ53)&gt;0,SMALL($CG53:CJ53,1),$CU53)</f>
        <v>1.6203703703703703E-2</v>
      </c>
      <c r="CY53" s="8">
        <f>IF(COUNT($CG53:CK53)&gt;0,SMALL($CG53:CK53,1),$CU53)</f>
        <v>1.6203703703703703E-2</v>
      </c>
      <c r="DA53" s="8">
        <f t="shared" si="12"/>
        <v>1.5973379629629629E-2</v>
      </c>
      <c r="DB53" s="8">
        <f t="shared" si="13"/>
        <v>1.0938657407407409E-2</v>
      </c>
      <c r="DC53" s="1">
        <f t="shared" si="33"/>
        <v>50</v>
      </c>
      <c r="DD53" s="8">
        <f t="shared" si="14"/>
        <v>1.1574074074074074E-6</v>
      </c>
      <c r="DE53" s="1" t="str">
        <f t="shared" si="15"/>
        <v>John Bertenshaw</v>
      </c>
      <c r="DG53" s="13">
        <f t="shared" si="16"/>
        <v>2.2089813945006666E-2</v>
      </c>
      <c r="DH53" s="13">
        <f>SMALL($DT53:DU53,1)/(60*60*24)</f>
        <v>2.2089813945006666E-2</v>
      </c>
      <c r="DI53" s="13">
        <f>SMALL($DT53:DV53,1)/(60*60*24)</f>
        <v>2.2089813945006666E-2</v>
      </c>
      <c r="DJ53" s="13">
        <f>SMALL($DT53:DW53,1)/(60*60*24)</f>
        <v>2.2089813945006666E-2</v>
      </c>
      <c r="DK53" s="13">
        <f>SMALL($DT53:DX53,1)/(60*60*24)</f>
        <v>2.2089813945006666E-2</v>
      </c>
      <c r="DL53" s="13">
        <f>SMALL($DT53:DY53,1)/(60*60*24)</f>
        <v>2.2089813945006666E-2</v>
      </c>
      <c r="DM53" s="34">
        <f t="shared" si="17"/>
        <v>1.6976267065462219E-2</v>
      </c>
      <c r="DN53" s="13">
        <f>SMALL($DZ53:EA53,1)/(60*60*24)</f>
        <v>1.6976267065462219E-2</v>
      </c>
      <c r="DO53" s="42">
        <f>SMALL($EB53:EB53,1)/(60*60*24)</f>
        <v>0.11572916666666666</v>
      </c>
      <c r="DP53" s="42">
        <f>SMALL($EB53:EC53,1)/(60*60*24)</f>
        <v>0.11572916666666666</v>
      </c>
      <c r="DQ53" s="42">
        <f>SMALL($EB53:ED53,1)/(60*60*24)</f>
        <v>0.11572916666666666</v>
      </c>
      <c r="DR53" s="42">
        <f>SMALL($EB53:EE53,1)/(60*60*24)</f>
        <v>0.11572916666666666</v>
      </c>
      <c r="DT53" s="6">
        <f t="shared" si="18"/>
        <v>1908.559924848576</v>
      </c>
      <c r="DU53" s="1">
        <f t="shared" si="39"/>
        <v>9999</v>
      </c>
      <c r="DV53" s="1">
        <f t="shared" si="39"/>
        <v>9999</v>
      </c>
      <c r="DW53" s="1">
        <f t="shared" si="39"/>
        <v>9999</v>
      </c>
      <c r="DX53" s="1">
        <f t="shared" si="39"/>
        <v>9999</v>
      </c>
      <c r="DY53" s="1">
        <f t="shared" si="39"/>
        <v>9999</v>
      </c>
      <c r="DZ53" s="6">
        <f t="shared" si="20"/>
        <v>1466.7494744559358</v>
      </c>
      <c r="EA53" s="1">
        <f t="shared" si="21"/>
        <v>9999</v>
      </c>
      <c r="EB53" s="43">
        <f t="shared" si="22"/>
        <v>9999</v>
      </c>
      <c r="EC53" s="1">
        <f t="shared" si="40"/>
        <v>9999</v>
      </c>
      <c r="ED53" s="1">
        <f t="shared" si="40"/>
        <v>9999</v>
      </c>
      <c r="EE53" s="1">
        <f t="shared" si="40"/>
        <v>9999</v>
      </c>
    </row>
    <row r="54" spans="1:135" x14ac:dyDescent="0.25">
      <c r="A54" s="1" t="s">
        <v>196</v>
      </c>
      <c r="B54" s="1"/>
      <c r="C54" s="1"/>
      <c r="D54" s="45"/>
      <c r="E54" s="1"/>
      <c r="F54" s="1"/>
      <c r="J54" s="8">
        <v>0.1028587962962963</v>
      </c>
      <c r="K54" s="55">
        <f>(J54/13.1*3.1)/1.032</f>
        <v>2.3585882930833076E-2</v>
      </c>
      <c r="M54" s="8">
        <f t="shared" si="24"/>
        <v>3.2989900562419253E-2</v>
      </c>
      <c r="N54" s="6">
        <f t="shared" si="25"/>
        <v>2850.3274085930234</v>
      </c>
      <c r="O54" s="8">
        <f t="shared" si="26"/>
        <v>6.4236111111111108E-3</v>
      </c>
      <c r="P54" s="107">
        <v>37.299999999999997</v>
      </c>
      <c r="Q54" s="108">
        <f t="shared" si="27"/>
        <v>1.9097222222222222E-3</v>
      </c>
      <c r="R54" s="109">
        <f t="shared" si="28"/>
        <v>165</v>
      </c>
      <c r="S54" s="129">
        <f t="shared" si="99"/>
        <v>3243.1251999999999</v>
      </c>
      <c r="T54" s="8">
        <f t="shared" si="43"/>
        <v>1.9097222222222222E-3</v>
      </c>
      <c r="U54" s="8">
        <f t="shared" si="29"/>
        <v>1.9097222222222222E-3</v>
      </c>
      <c r="V54" s="8">
        <f t="shared" si="30"/>
        <v>0</v>
      </c>
      <c r="W54" s="8">
        <f t="shared" si="0"/>
        <v>0</v>
      </c>
      <c r="X54" s="8">
        <f t="shared" si="1"/>
        <v>6.4236111111111108E-3</v>
      </c>
      <c r="Y54" s="8"/>
      <c r="Z54" s="8">
        <f>IF(A54&lt;&gt;"",IF(VLOOKUP(A54,Apr!A$4:F$211,6)&gt;0,VLOOKUP(A54,Apr!A$4:F$211,6),0),0)</f>
        <v>0</v>
      </c>
      <c r="AA54" s="8">
        <f>IF(A54&lt;&gt;"",IF(VLOOKUP(A54,May!A$3:F$209,6)&gt;0,VLOOKUP(A54,May!A$3:F$209,6),0),0)</f>
        <v>0</v>
      </c>
      <c r="AB54" s="8">
        <f>IF(A54&lt;&gt;"",IF(VLOOKUP(A54,Jun!A$3:F$209,6)&gt;0,VLOOKUP(A54,Jun!A$3:F$209,6),0),0)</f>
        <v>0</v>
      </c>
      <c r="AC54" s="8">
        <f>IF(A54&lt;&gt;"",IF(VLOOKUP(A54,Jul!A$3:F$206,6)&gt;0,VLOOKUP(A54,Jul!A$3:F$206,6),0),0)</f>
        <v>0</v>
      </c>
      <c r="AD54" s="8">
        <f>IF(A54&lt;&gt;"",IF(VLOOKUP(A54,Aug!A$3:F$206,6)&gt;0,VLOOKUP(A54,Aug!A$3:F$206,6),0),0)</f>
        <v>0</v>
      </c>
      <c r="AE54" s="8">
        <f>IF(A54&lt;&gt;"",IF(VLOOKUP(A54,Sep!A$3:F$206,6)&gt;0,VLOOKUP(A54,Sep!A$3:F$206,6),0),0)</f>
        <v>0</v>
      </c>
      <c r="AF54" s="6">
        <f t="shared" si="31"/>
        <v>2190.5082330138848</v>
      </c>
      <c r="AG54" s="8">
        <f t="shared" si="2"/>
        <v>2.4305555555555556E-3</v>
      </c>
      <c r="AH54" s="8">
        <f>IF(A54&lt;&gt;"",IF(VLOOKUP(A54,Oct!A$3:F$206,6)&gt;0,VLOOKUP(A54,Oct!A$3:F$206,6),0),0)</f>
        <v>0</v>
      </c>
      <c r="AI54" s="8">
        <f>IF(A54&lt;&gt;"",IF(VLOOKUP(A54,Nov!A$3:F$207,6)&gt;0,VLOOKUP(A54,Nov!A$3:F$207,6),0),0)</f>
        <v>0</v>
      </c>
      <c r="AJ54" s="8">
        <f>IF(A54&lt;&gt;"",IF(VLOOKUP(A54,Dec!A$3:F$207,6)&gt;0,VLOOKUP(A54,Dec!A$3:F$207,6),0),0)</f>
        <v>0</v>
      </c>
      <c r="AK54" s="8">
        <f>IF(A54&lt;&gt;"",IF(VLOOKUP(A54,Jan!A$3:F$207,6)&gt;0,VLOOKUP(A54,Jan!A$3:F$207,6),0),0)</f>
        <v>0</v>
      </c>
      <c r="AL54" s="8">
        <f>IF(A54&lt;&gt;"",IF(VLOOKUP(A54,Feb!A$3:F$207,6)&gt;0,VLOOKUP(A54,Feb!A$3:F$207,6),0),0)</f>
        <v>0</v>
      </c>
      <c r="AM54" s="8">
        <f>IF(A54&lt;&gt;"",IF(VLOOKUP(A54,Mar!A$3:F$207,6)&gt;0,VLOOKUP(A54,Mar!A$3:F$207,6),0),0)</f>
        <v>0</v>
      </c>
      <c r="AO54" s="8">
        <f>LARGE($BM54:BN54,1)</f>
        <v>1.9097222222222222E-3</v>
      </c>
      <c r="AP54" s="8">
        <f>LARGE($BM54:BO54,1)</f>
        <v>1.9097222222222222E-3</v>
      </c>
      <c r="AQ54" s="8">
        <f>LARGE($BM54:BP54,1)</f>
        <v>1.9097222222222222E-3</v>
      </c>
      <c r="AR54" s="8">
        <f>LARGE($BM54:BQ54,1)</f>
        <v>1.9097222222222222E-3</v>
      </c>
      <c r="AS54" s="8">
        <f>LARGE($BM54:BR54,1)</f>
        <v>1.9097222222222222E-3</v>
      </c>
      <c r="AT54" s="8">
        <f>LARGE($BS54:BT54,1)</f>
        <v>2.4305555555555556E-3</v>
      </c>
      <c r="AU54" s="8">
        <f>LARGE($BS54:BU54,1)</f>
        <v>2.4305555555555556E-3</v>
      </c>
      <c r="AV54" s="8">
        <f>LARGE($BS54:BV54,1)</f>
        <v>2.4305555555555556E-3</v>
      </c>
      <c r="AW54" s="8">
        <f>LARGE($BS54:BW54,1)</f>
        <v>2.4305555555555556E-3</v>
      </c>
      <c r="AX54" s="8">
        <f>LARGE($BS54:BX54,1)</f>
        <v>2.4305555555555556E-3</v>
      </c>
      <c r="BA54" s="6">
        <f t="shared" si="45"/>
        <v>0</v>
      </c>
      <c r="BB54" s="6">
        <f t="shared" si="45"/>
        <v>0</v>
      </c>
      <c r="BC54" s="6">
        <f t="shared" si="45"/>
        <v>0</v>
      </c>
      <c r="BD54" s="6">
        <f t="shared" si="44"/>
        <v>0</v>
      </c>
      <c r="BE54" s="6">
        <f t="shared" si="44"/>
        <v>0</v>
      </c>
      <c r="BF54" s="6">
        <f t="shared" si="44"/>
        <v>0</v>
      </c>
      <c r="BG54" s="6">
        <f t="shared" si="4"/>
        <v>0</v>
      </c>
      <c r="BH54" s="6">
        <f t="shared" si="4"/>
        <v>0</v>
      </c>
      <c r="BI54" s="6">
        <f t="shared" si="4"/>
        <v>0</v>
      </c>
      <c r="BJ54" s="6">
        <f t="shared" si="4"/>
        <v>0</v>
      </c>
      <c r="BK54" s="6">
        <f t="shared" si="4"/>
        <v>0</v>
      </c>
      <c r="BM54" s="8">
        <f t="shared" si="32"/>
        <v>1.9097222222222222E-3</v>
      </c>
      <c r="BN54" s="8">
        <f t="shared" si="5"/>
        <v>0</v>
      </c>
      <c r="BO54" s="8">
        <f t="shared" si="5"/>
        <v>0</v>
      </c>
      <c r="BP54" s="8">
        <f t="shared" si="5"/>
        <v>0</v>
      </c>
      <c r="BQ54" s="8">
        <f t="shared" si="5"/>
        <v>0</v>
      </c>
      <c r="BR54" s="8">
        <f t="shared" si="5"/>
        <v>0</v>
      </c>
      <c r="BS54" s="8">
        <f t="shared" si="6"/>
        <v>2.4305555555555556E-3</v>
      </c>
      <c r="BT54" s="8">
        <f t="shared" si="36"/>
        <v>0</v>
      </c>
      <c r="BU54" s="8">
        <f t="shared" si="36"/>
        <v>0</v>
      </c>
      <c r="BV54" s="8">
        <f t="shared" si="36"/>
        <v>0</v>
      </c>
      <c r="BW54" s="8">
        <f t="shared" si="36"/>
        <v>0</v>
      </c>
      <c r="BX54" s="8">
        <f t="shared" si="36"/>
        <v>0</v>
      </c>
      <c r="CA54" s="8" t="str">
        <f t="shared" si="37"/>
        <v/>
      </c>
      <c r="CB54" s="8" t="str">
        <f t="shared" si="37"/>
        <v/>
      </c>
      <c r="CC54" s="8" t="str">
        <f t="shared" si="37"/>
        <v/>
      </c>
      <c r="CD54" s="8" t="str">
        <f t="shared" si="37"/>
        <v/>
      </c>
      <c r="CE54" s="8" t="str">
        <f t="shared" si="37"/>
        <v/>
      </c>
      <c r="CF54" s="8" t="str">
        <f t="shared" si="37"/>
        <v/>
      </c>
      <c r="CG54" s="8" t="str">
        <f t="shared" si="38"/>
        <v/>
      </c>
      <c r="CH54" s="8" t="str">
        <f t="shared" si="38"/>
        <v/>
      </c>
      <c r="CI54" s="8" t="str">
        <f t="shared" si="38"/>
        <v/>
      </c>
      <c r="CJ54" s="8" t="str">
        <f t="shared" si="38"/>
        <v/>
      </c>
      <c r="CK54" s="8" t="str">
        <f t="shared" si="38"/>
        <v/>
      </c>
      <c r="CL54" s="8" t="str">
        <f t="shared" si="38"/>
        <v/>
      </c>
      <c r="CN54" s="1"/>
      <c r="CO54" s="8">
        <f t="shared" si="10"/>
        <v>0</v>
      </c>
      <c r="CP54" s="8">
        <f>IF(COUNT($CA54:CB54)&gt;0,SMALL($CA54:CB54,1),$CN54)</f>
        <v>0</v>
      </c>
      <c r="CQ54" s="8">
        <f>IF(COUNT($CA54:CC54)&gt;0,SMALL($CA54:CC54,1),$CN54)</f>
        <v>0</v>
      </c>
      <c r="CR54" s="8">
        <f>IF(COUNT($CA54:CD54)&gt;0,SMALL($CA54:CD54,1),$CN54)</f>
        <v>0</v>
      </c>
      <c r="CS54" s="8">
        <f>IF(COUNT($CA54:CE54)&gt;0,SMALL($CA54:CE54,1),$CN54)</f>
        <v>0</v>
      </c>
      <c r="CT54" s="1"/>
      <c r="CU54" s="8">
        <f t="shared" si="11"/>
        <v>0</v>
      </c>
      <c r="CV54" s="8">
        <f>IF(COUNT($CG54:CH54)&gt;0,SMALL($CG54:CH54,1),$CU54)</f>
        <v>0</v>
      </c>
      <c r="CW54" s="8">
        <f>IF(COUNT($CG54:CI54)&gt;0,SMALL($CG54:CI54,1),$CU54)</f>
        <v>0</v>
      </c>
      <c r="CX54" s="8">
        <f>IF(COUNT($CG54:CJ54)&gt;0,SMALL($CG54:CJ54,1),$CU54)</f>
        <v>0</v>
      </c>
      <c r="CY54" s="8">
        <f>IF(COUNT($CG54:CK54)&gt;0,SMALL($CG54:CK54,1),$CU54)</f>
        <v>0</v>
      </c>
      <c r="DA54" s="8">
        <f t="shared" si="12"/>
        <v>1.9109027777777776E-3</v>
      </c>
      <c r="DB54" s="8">
        <f t="shared" si="13"/>
        <v>2.4317361111111111E-3</v>
      </c>
      <c r="DC54" s="1">
        <f t="shared" si="33"/>
        <v>51</v>
      </c>
      <c r="DD54" s="8">
        <f t="shared" si="14"/>
        <v>1.1805555555555556E-6</v>
      </c>
      <c r="DE54" s="1" t="str">
        <f t="shared" si="15"/>
        <v>John Wild</v>
      </c>
      <c r="DG54" s="13">
        <f t="shared" si="16"/>
        <v>3.2989900562419253E-2</v>
      </c>
      <c r="DH54" s="13">
        <f>SMALL($DT54:DU54,1)/(60*60*24)</f>
        <v>3.2989900562419253E-2</v>
      </c>
      <c r="DI54" s="13">
        <f>SMALL($DT54:DV54,1)/(60*60*24)</f>
        <v>3.2989900562419253E-2</v>
      </c>
      <c r="DJ54" s="13">
        <f>SMALL($DT54:DW54,1)/(60*60*24)</f>
        <v>3.2989900562419253E-2</v>
      </c>
      <c r="DK54" s="13">
        <f>SMALL($DT54:DX54,1)/(60*60*24)</f>
        <v>3.2989900562419253E-2</v>
      </c>
      <c r="DL54" s="13">
        <f>SMALL($DT54:DY54,1)/(60*60*24)</f>
        <v>3.2989900562419253E-2</v>
      </c>
      <c r="DM54" s="34">
        <f t="shared" si="17"/>
        <v>2.5353104548771814E-2</v>
      </c>
      <c r="DN54" s="13">
        <f>SMALL($DZ54:EA54,1)/(60*60*24)</f>
        <v>2.5353104548771814E-2</v>
      </c>
      <c r="DO54" s="42">
        <f>SMALL($EB54:EB54,1)/(60*60*24)</f>
        <v>0.11572916666666666</v>
      </c>
      <c r="DP54" s="42">
        <f>SMALL($EB54:EC54,1)/(60*60*24)</f>
        <v>0.11572916666666666</v>
      </c>
      <c r="DQ54" s="42">
        <f>SMALL($EB54:ED54,1)/(60*60*24)</f>
        <v>0.11572916666666666</v>
      </c>
      <c r="DR54" s="42">
        <f>SMALL($EB54:EE54,1)/(60*60*24)</f>
        <v>0.11572916666666666</v>
      </c>
      <c r="DT54" s="6">
        <f t="shared" si="18"/>
        <v>2850.3274085930234</v>
      </c>
      <c r="DU54" s="1">
        <f t="shared" si="39"/>
        <v>9999</v>
      </c>
      <c r="DV54" s="1">
        <f t="shared" si="39"/>
        <v>9999</v>
      </c>
      <c r="DW54" s="1">
        <f t="shared" si="39"/>
        <v>9999</v>
      </c>
      <c r="DX54" s="1">
        <f t="shared" si="39"/>
        <v>9999</v>
      </c>
      <c r="DY54" s="1">
        <f t="shared" si="39"/>
        <v>9999</v>
      </c>
      <c r="DZ54" s="6">
        <f t="shared" si="20"/>
        <v>2190.5082330138848</v>
      </c>
      <c r="EA54" s="1">
        <f t="shared" si="21"/>
        <v>9999</v>
      </c>
      <c r="EB54" s="43">
        <f t="shared" si="22"/>
        <v>9999</v>
      </c>
      <c r="EC54" s="1">
        <f t="shared" si="40"/>
        <v>9999</v>
      </c>
      <c r="ED54" s="1">
        <f t="shared" si="40"/>
        <v>9999</v>
      </c>
      <c r="EE54" s="1">
        <f t="shared" si="40"/>
        <v>9999</v>
      </c>
    </row>
    <row r="55" spans="1:135" x14ac:dyDescent="0.25">
      <c r="A55" s="1" t="s">
        <v>125</v>
      </c>
      <c r="B55" s="54">
        <v>1.4074074074074074E-2</v>
      </c>
      <c r="C55" s="45">
        <v>43009</v>
      </c>
      <c r="D55" s="45"/>
      <c r="E55" s="13">
        <v>1.8287037037037036E-2</v>
      </c>
      <c r="F55" s="11">
        <v>43709</v>
      </c>
      <c r="I55" s="35">
        <v>2.0185185185185184E-2</v>
      </c>
      <c r="J55" s="8">
        <v>1.7407407407407406E-2</v>
      </c>
      <c r="K55" s="55">
        <f>(J55/4*3.1)/1.032</f>
        <v>1.307242319839219E-2</v>
      </c>
      <c r="L55" s="8">
        <v>2.6701388888888889E-2</v>
      </c>
      <c r="M55" s="8">
        <f t="shared" si="24"/>
        <v>1.8284579071706115E-2</v>
      </c>
      <c r="N55" s="6">
        <f t="shared" si="25"/>
        <v>1579.7876317954083</v>
      </c>
      <c r="O55" s="8">
        <f t="shared" si="26"/>
        <v>2.1180555555555557E-2</v>
      </c>
      <c r="P55" s="107">
        <v>4</v>
      </c>
      <c r="Q55" s="108">
        <f t="shared" si="27"/>
        <v>2.1180555555555557E-2</v>
      </c>
      <c r="R55" s="109">
        <f t="shared" si="28"/>
        <v>1830.0000000000005</v>
      </c>
      <c r="S55" s="129">
        <f t="shared" si="99"/>
        <v>1573.9960000000001</v>
      </c>
      <c r="T55" s="8">
        <f t="shared" si="43"/>
        <v>2.1180555555555557E-2</v>
      </c>
      <c r="U55" s="8">
        <f t="shared" si="29"/>
        <v>2.1180555555555557E-2</v>
      </c>
      <c r="V55" s="8">
        <f t="shared" si="30"/>
        <v>1.8541666666666668E-2</v>
      </c>
      <c r="W55" s="8">
        <f t="shared" si="0"/>
        <v>1.5287351341851852E-2</v>
      </c>
      <c r="X55" s="8">
        <f t="shared" si="1"/>
        <v>2.1180555555555557E-2</v>
      </c>
      <c r="Y55" s="8"/>
      <c r="Z55" s="8">
        <f>IF(A55&lt;&gt;"",IF(VLOOKUP(A55,Apr!A$4:F$211,6)&gt;0,VLOOKUP(A55,Apr!A$4:F$211,6),0),0)</f>
        <v>1.9259259259259257E-2</v>
      </c>
      <c r="AA55" s="8">
        <f>IF(A55&lt;&gt;"",IF(VLOOKUP(A55,May!A$3:F$209,6)&gt;0,VLOOKUP(A55,May!A$3:F$209,6),0),0)</f>
        <v>1.8541666666666668E-2</v>
      </c>
      <c r="AB55" s="8">
        <f>IF(A55&lt;&gt;"",IF(VLOOKUP(A55,Jun!A$3:F$209,6)&gt;0,VLOOKUP(A55,Jun!A$3:F$209,6),0),0)</f>
        <v>0</v>
      </c>
      <c r="AC55" s="8">
        <f>IF(A55&lt;&gt;"",IF(VLOOKUP(A55,Jul!A$3:F$206,6)&gt;0,VLOOKUP(A55,Jul!A$3:F$206,6),0),0)</f>
        <v>0</v>
      </c>
      <c r="AD55" s="8">
        <f>IF(A55&lt;&gt;"",IF(VLOOKUP(A55,Aug!A$3:F$206,6)&gt;0,VLOOKUP(A55,Aug!A$3:F$206,6),0),0)</f>
        <v>0</v>
      </c>
      <c r="AE55" s="8">
        <f>IF(A55&lt;&gt;"",IF(VLOOKUP(A55,Sep!A$3:F$206,6)&gt;0,VLOOKUP(A55,Sep!A$3:F$206,6),0),0)</f>
        <v>0</v>
      </c>
      <c r="AF55" s="6">
        <f t="shared" si="31"/>
        <v>1231.1547714514838</v>
      </c>
      <c r="AG55" s="8">
        <f t="shared" si="2"/>
        <v>1.3541666666666667E-2</v>
      </c>
      <c r="AH55" s="8">
        <f>IF(A55&lt;&gt;"",IF(VLOOKUP(A55,Oct!A$3:F$206,6)&gt;0,VLOOKUP(A55,Oct!A$3:F$206,6),0),0)</f>
        <v>0</v>
      </c>
      <c r="AI55" s="8">
        <f>IF(A55&lt;&gt;"",IF(VLOOKUP(A55,Nov!A$3:F$207,6)&gt;0,VLOOKUP(A55,Nov!A$3:F$207,6),0),0)</f>
        <v>1.5287351341851852E-2</v>
      </c>
      <c r="AJ55" s="8">
        <f>IF(A55&lt;&gt;"",IF(VLOOKUP(A55,Dec!A$3:F$207,6)&gt;0,VLOOKUP(A55,Dec!A$3:F$207,6),0),0)</f>
        <v>1.5530406897407407E-2</v>
      </c>
      <c r="AK55" s="8">
        <f>IF(A55&lt;&gt;"",IF(VLOOKUP(A55,Jan!A$3:F$207,6)&gt;0,VLOOKUP(A55,Jan!A$3:F$207,6),0),0)</f>
        <v>0</v>
      </c>
      <c r="AL55" s="8">
        <f>IF(A55&lt;&gt;"",IF(VLOOKUP(A55,Feb!A$3:F$207,6)&gt;0,VLOOKUP(A55,Feb!A$3:F$207,6),0),0)</f>
        <v>0</v>
      </c>
      <c r="AM55" s="8">
        <f>IF(A55&lt;&gt;"",IF(VLOOKUP(A55,Mar!A$3:F$207,6)&gt;0,VLOOKUP(A55,Mar!A$3:F$207,6),0),0)</f>
        <v>0</v>
      </c>
      <c r="AO55" s="8">
        <f>LARGE($BM55:BN55,1)</f>
        <v>2.1180555555555557E-2</v>
      </c>
      <c r="AP55" s="8">
        <f>LARGE($BM55:BO55,1)</f>
        <v>2.1180555555555557E-2</v>
      </c>
      <c r="AQ55" s="8">
        <f>LARGE($BM55:BP55,1)</f>
        <v>2.1180555555555557E-2</v>
      </c>
      <c r="AR55" s="8">
        <f>LARGE($BM55:BQ55,1)</f>
        <v>2.1180555555555557E-2</v>
      </c>
      <c r="AS55" s="8">
        <f>LARGE($BM55:BR55,1)</f>
        <v>2.1180555555555557E-2</v>
      </c>
      <c r="AT55" s="8">
        <f>LARGE($BS55:BT55,1)</f>
        <v>1.3541666666666667E-2</v>
      </c>
      <c r="AU55" s="8">
        <f>LARGE($BS55:BU55,1)</f>
        <v>1.3541666666666667E-2</v>
      </c>
      <c r="AV55" s="8">
        <f>LARGE($BS55:BV55,1)</f>
        <v>1.3541666666666667E-2</v>
      </c>
      <c r="AW55" s="8">
        <f>LARGE($BS55:BW55,1)</f>
        <v>1.3541666666666667E-2</v>
      </c>
      <c r="AX55" s="8">
        <f>LARGE($BS55:BX55,1)</f>
        <v>1.3541666666666667E-2</v>
      </c>
      <c r="BA55" s="6">
        <f t="shared" si="45"/>
        <v>1664</v>
      </c>
      <c r="BB55" s="6">
        <f t="shared" si="45"/>
        <v>1602</v>
      </c>
      <c r="BC55" s="6">
        <f t="shared" si="45"/>
        <v>0</v>
      </c>
      <c r="BD55" s="6">
        <f t="shared" si="44"/>
        <v>0</v>
      </c>
      <c r="BE55" s="6">
        <f t="shared" si="44"/>
        <v>0</v>
      </c>
      <c r="BF55" s="6">
        <f t="shared" si="44"/>
        <v>0</v>
      </c>
      <c r="BG55" s="6">
        <f t="shared" ref="BG55:BK107" si="100">IF(AH55&gt;0,AH55*60*60*24,0)</f>
        <v>0</v>
      </c>
      <c r="BH55" s="6">
        <f t="shared" si="100"/>
        <v>1320.8271559360001</v>
      </c>
      <c r="BI55" s="6">
        <f t="shared" si="100"/>
        <v>1341.8271559360001</v>
      </c>
      <c r="BJ55" s="6">
        <f t="shared" si="100"/>
        <v>0</v>
      </c>
      <c r="BK55" s="6">
        <f t="shared" si="100"/>
        <v>0</v>
      </c>
      <c r="BM55" s="8">
        <f t="shared" si="32"/>
        <v>2.1180555555555557E-2</v>
      </c>
      <c r="BN55" s="8">
        <f t="shared" ref="BN55:BR107" si="101">IF(BA55&gt;0,IF($N$2&gt;BA55,(MROUND($N$2-BA55,15)/(60*60*24)),0),0)</f>
        <v>2.013888888888889E-2</v>
      </c>
      <c r="BO55" s="8">
        <f t="shared" si="101"/>
        <v>2.1006944444444446E-2</v>
      </c>
      <c r="BP55" s="8">
        <f t="shared" si="101"/>
        <v>0</v>
      </c>
      <c r="BQ55" s="8">
        <f t="shared" si="101"/>
        <v>0</v>
      </c>
      <c r="BR55" s="8">
        <f t="shared" si="101"/>
        <v>0</v>
      </c>
      <c r="BS55" s="8">
        <f t="shared" si="6"/>
        <v>1.3541666666666667E-2</v>
      </c>
      <c r="BT55" s="8">
        <f t="shared" ref="BT55:BX85" si="102">IF(BG55&gt;0,IF($AF$2&gt;BG55,(MROUND($AF$2-BG55,15)/(60*60*24)),0),0)</f>
        <v>0</v>
      </c>
      <c r="BU55" s="8">
        <f t="shared" si="102"/>
        <v>1.2500000000000001E-2</v>
      </c>
      <c r="BV55" s="8">
        <f t="shared" si="102"/>
        <v>1.2326388888888888E-2</v>
      </c>
      <c r="BW55" s="8">
        <f t="shared" si="102"/>
        <v>0</v>
      </c>
      <c r="BX55" s="8">
        <f t="shared" si="102"/>
        <v>0</v>
      </c>
      <c r="CA55" s="8">
        <f t="shared" ref="CA55:CF85" si="103">IF(Z55&gt;0,Z55,"")</f>
        <v>1.9259259259259257E-2</v>
      </c>
      <c r="CB55" s="8">
        <f t="shared" si="103"/>
        <v>1.8541666666666668E-2</v>
      </c>
      <c r="CC55" s="8" t="str">
        <f t="shared" si="103"/>
        <v/>
      </c>
      <c r="CD55" s="8" t="str">
        <f t="shared" si="103"/>
        <v/>
      </c>
      <c r="CE55" s="8" t="str">
        <f t="shared" si="103"/>
        <v/>
      </c>
      <c r="CF55" s="8" t="str">
        <f t="shared" si="103"/>
        <v/>
      </c>
      <c r="CG55" s="8" t="str">
        <f t="shared" ref="CG55:CL85" si="104">IF(AH55&gt;0,AH55,"")</f>
        <v/>
      </c>
      <c r="CH55" s="8">
        <f t="shared" si="104"/>
        <v>1.5287351341851852E-2</v>
      </c>
      <c r="CI55" s="8">
        <f t="shared" si="104"/>
        <v>1.5530406897407407E-2</v>
      </c>
      <c r="CJ55" s="8" t="str">
        <f t="shared" si="104"/>
        <v/>
      </c>
      <c r="CK55" s="8" t="str">
        <f t="shared" si="104"/>
        <v/>
      </c>
      <c r="CL55" s="8" t="str">
        <f t="shared" si="104"/>
        <v/>
      </c>
      <c r="CN55" s="13">
        <v>1.8287037037037036E-2</v>
      </c>
      <c r="CO55" s="8">
        <f t="shared" si="10"/>
        <v>1.9259259259259257E-2</v>
      </c>
      <c r="CP55" s="8">
        <f>IF(COUNT($CA55:CB55)&gt;0,SMALL($CA55:CB55,1),$CN55)</f>
        <v>1.8541666666666668E-2</v>
      </c>
      <c r="CQ55" s="8">
        <f>IF(COUNT($CA55:CC55)&gt;0,SMALL($CA55:CC55,1),$CN55)</f>
        <v>1.8541666666666668E-2</v>
      </c>
      <c r="CR55" s="8">
        <f>IF(COUNT($CA55:CD55)&gt;0,SMALL($CA55:CD55,1),$CN55)</f>
        <v>1.8541666666666668E-2</v>
      </c>
      <c r="CS55" s="8">
        <f>IF(COUNT($CA55:CE55)&gt;0,SMALL($CA55:CE55,1),$CN55)</f>
        <v>1.8541666666666668E-2</v>
      </c>
      <c r="CT55" s="54">
        <v>1.4074074074074074E-2</v>
      </c>
      <c r="CU55" s="8">
        <f t="shared" si="11"/>
        <v>1.4074074074074074E-2</v>
      </c>
      <c r="CV55" s="8">
        <f>IF(COUNT($CG55:CH55)&gt;0,SMALL($CG55:CH55,1),$CU55)</f>
        <v>1.5287351341851852E-2</v>
      </c>
      <c r="CW55" s="8">
        <f>IF(COUNT($CG55:CI55)&gt;0,SMALL($CG55:CI55,1),$CU55)</f>
        <v>1.5287351341851852E-2</v>
      </c>
      <c r="CX55" s="8">
        <f>IF(COUNT($CG55:CJ55)&gt;0,SMALL($CG55:CJ55,1),$CU55)</f>
        <v>1.5287351341851852E-2</v>
      </c>
      <c r="CY55" s="8">
        <f>IF(COUNT($CG55:CK55)&gt;0,SMALL($CG55:CK55,1),$CU55)</f>
        <v>1.5287351341851852E-2</v>
      </c>
      <c r="DA55" s="8">
        <f t="shared" si="12"/>
        <v>2.1181759259259261E-2</v>
      </c>
      <c r="DB55" s="8">
        <f t="shared" si="13"/>
        <v>1.354287037037037E-2</v>
      </c>
      <c r="DC55" s="1">
        <f t="shared" si="33"/>
        <v>52</v>
      </c>
      <c r="DD55" s="8">
        <f t="shared" si="14"/>
        <v>1.2037037037037037E-6</v>
      </c>
      <c r="DE55" s="1" t="str">
        <f t="shared" si="15"/>
        <v>Jonathan Tuck</v>
      </c>
      <c r="DG55" s="13">
        <f t="shared" si="16"/>
        <v>1.8284579071706115E-2</v>
      </c>
      <c r="DH55" s="13">
        <f>SMALL($DT55:DU55,1)/(60*60*24)</f>
        <v>1.8284579071706115E-2</v>
      </c>
      <c r="DI55" s="13">
        <f>SMALL($DT55:DV55,1)/(60*60*24)</f>
        <v>1.8284579071706115E-2</v>
      </c>
      <c r="DJ55" s="13">
        <f>SMALL($DT55:DW55,1)/(60*60*24)</f>
        <v>1.8284579071706115E-2</v>
      </c>
      <c r="DK55" s="13">
        <f>SMALL($DT55:DX55,1)/(60*60*24)</f>
        <v>1.8284579071706115E-2</v>
      </c>
      <c r="DL55" s="13">
        <f>SMALL($DT55:DY55,1)/(60*60*24)</f>
        <v>1.8284579071706115E-2</v>
      </c>
      <c r="DM55" s="34">
        <f t="shared" si="17"/>
        <v>1.4249476521429211E-2</v>
      </c>
      <c r="DN55" s="13">
        <f>SMALL($DZ55:EA55,1)/(60*60*24)</f>
        <v>1.4249476521429211E-2</v>
      </c>
      <c r="DO55" s="42">
        <f>SMALL($EB55:EB55,1)/(60*60*24)</f>
        <v>1.8322609088722512E-2</v>
      </c>
      <c r="DP55" s="42">
        <f>SMALL($EB55:EC55,1)/(60*60*24)</f>
        <v>1.5530406897407409E-2</v>
      </c>
      <c r="DQ55" s="42">
        <f>SMALL($EB55:ED55,1)/(60*60*24)</f>
        <v>1.5530406897407409E-2</v>
      </c>
      <c r="DR55" s="42">
        <f>SMALL($EB55:EE55,1)/(60*60*24)</f>
        <v>1.5530406897407409E-2</v>
      </c>
      <c r="DT55" s="6">
        <f t="shared" si="18"/>
        <v>1579.7876317954083</v>
      </c>
      <c r="DU55" s="1">
        <f t="shared" ref="DU55:DY85" si="105">IF(BA55&gt;0,BA55,9999)</f>
        <v>1664</v>
      </c>
      <c r="DV55" s="1">
        <f t="shared" si="105"/>
        <v>1602</v>
      </c>
      <c r="DW55" s="1">
        <f t="shared" si="105"/>
        <v>9999</v>
      </c>
      <c r="DX55" s="1">
        <f t="shared" si="105"/>
        <v>9999</v>
      </c>
      <c r="DY55" s="1">
        <f t="shared" si="105"/>
        <v>9999</v>
      </c>
      <c r="DZ55" s="6">
        <f t="shared" si="20"/>
        <v>1231.1547714514838</v>
      </c>
      <c r="EA55" s="1">
        <f t="shared" si="21"/>
        <v>9999</v>
      </c>
      <c r="EB55" s="43">
        <f t="shared" si="22"/>
        <v>1583.073425265625</v>
      </c>
      <c r="EC55" s="1">
        <f t="shared" ref="EC55:EE85" si="106">IF(BI55&gt;0,BI55,9999)</f>
        <v>1341.8271559360001</v>
      </c>
      <c r="ED55" s="1">
        <f t="shared" si="106"/>
        <v>9999</v>
      </c>
      <c r="EE55" s="1">
        <f t="shared" si="106"/>
        <v>9999</v>
      </c>
    </row>
    <row r="56" spans="1:135" x14ac:dyDescent="0.25">
      <c r="A56" s="1" t="s">
        <v>155</v>
      </c>
      <c r="B56" s="54">
        <v>2.1782407407407407E-2</v>
      </c>
      <c r="C56" s="45">
        <v>43101</v>
      </c>
      <c r="D56" s="45"/>
      <c r="E56" s="13">
        <v>2.7962962962962964E-2</v>
      </c>
      <c r="F56" s="11">
        <v>44682</v>
      </c>
      <c r="H56" s="35">
        <v>2.2743055555555558E-2</v>
      </c>
      <c r="I56" s="35">
        <v>2.7962962962962964E-2</v>
      </c>
      <c r="J56" s="8">
        <v>2.732638888888889E-2</v>
      </c>
      <c r="K56" s="55">
        <f>(J56/4*3.1)/1.032</f>
        <v>2.0521270725667527E-2</v>
      </c>
      <c r="L56" s="8">
        <v>4.2500000000000003E-2</v>
      </c>
      <c r="M56" s="8">
        <f t="shared" si="24"/>
        <v>2.8703385098602489E-2</v>
      </c>
      <c r="N56" s="6">
        <f t="shared" si="25"/>
        <v>2479.972472519255</v>
      </c>
      <c r="O56" s="8">
        <f t="shared" si="26"/>
        <v>1.0763888888888889E-2</v>
      </c>
      <c r="P56" s="107">
        <v>23.1</v>
      </c>
      <c r="Q56" s="108">
        <f t="shared" si="27"/>
        <v>1.0243055555555556E-2</v>
      </c>
      <c r="R56" s="109">
        <f t="shared" si="28"/>
        <v>885</v>
      </c>
      <c r="S56" s="129">
        <f t="shared" si="99"/>
        <v>2531.3644000000004</v>
      </c>
      <c r="T56" s="8">
        <f t="shared" si="43"/>
        <v>1.0243055555555556E-2</v>
      </c>
      <c r="U56" s="8">
        <f t="shared" si="29"/>
        <v>1.0243055555555556E-2</v>
      </c>
      <c r="V56" s="8">
        <f t="shared" si="30"/>
        <v>0</v>
      </c>
      <c r="W56" s="8">
        <f t="shared" si="0"/>
        <v>0</v>
      </c>
      <c r="X56" s="8">
        <f t="shared" si="1"/>
        <v>1.0763888888888889E-2</v>
      </c>
      <c r="Y56" s="8"/>
      <c r="Z56" s="8">
        <f>IF(A56&lt;&gt;"",IF(VLOOKUP(A56,Apr!A$4:F$211,6)&gt;0,VLOOKUP(A56,Apr!A$4:F$211,6),0),0)</f>
        <v>0</v>
      </c>
      <c r="AA56" s="8">
        <f>IF(A56&lt;&gt;"",IF(VLOOKUP(A56,May!A$3:F$209,6)&gt;0,VLOOKUP(A56,May!A$3:F$209,6),0),0)</f>
        <v>0</v>
      </c>
      <c r="AB56" s="8">
        <f>IF(A56&lt;&gt;"",IF(VLOOKUP(A56,Jun!A$3:F$209,6)&gt;0,VLOOKUP(A56,Jun!A$3:F$209,6),0),0)</f>
        <v>0</v>
      </c>
      <c r="AC56" s="8">
        <f>IF(A56&lt;&gt;"",IF(VLOOKUP(A56,Jul!A$3:F$206,6)&gt;0,VLOOKUP(A56,Jul!A$3:F$206,6),0),0)</f>
        <v>0</v>
      </c>
      <c r="AD56" s="8">
        <f>IF(A56&lt;&gt;"",IF(VLOOKUP(A56,Aug!A$3:F$206,6)&gt;0,VLOOKUP(A56,Aug!A$3:F$206,6),0),0)</f>
        <v>0</v>
      </c>
      <c r="AE56" s="8">
        <f>IF(A56&lt;&gt;"",IF(VLOOKUP(A56,Sep!A$3:F$206,6)&gt;0,VLOOKUP(A56,Sep!A$3:F$206,6),0),0)</f>
        <v>0</v>
      </c>
      <c r="AF56" s="6">
        <f t="shared" si="31"/>
        <v>1905.8863561862759</v>
      </c>
      <c r="AG56" s="8">
        <f t="shared" si="2"/>
        <v>5.7291666666666671E-3</v>
      </c>
      <c r="AH56" s="8">
        <f>IF(A56&lt;&gt;"",IF(VLOOKUP(A56,Oct!A$3:F$206,6)&gt;0,VLOOKUP(A56,Oct!A$3:F$206,6),0),0)</f>
        <v>0</v>
      </c>
      <c r="AI56" s="8">
        <f>IF(A56&lt;&gt;"",IF(VLOOKUP(A56,Nov!A$3:F$207,6)&gt;0,VLOOKUP(A56,Nov!A$3:F$207,6),0),0)</f>
        <v>0</v>
      </c>
      <c r="AJ56" s="8">
        <f>IF(A56&lt;&gt;"",IF(VLOOKUP(A56,Dec!A$3:F$207,6)&gt;0,VLOOKUP(A56,Dec!A$3:F$207,6),0),0)</f>
        <v>0</v>
      </c>
      <c r="AK56" s="8">
        <f>IF(A56&lt;&gt;"",IF(VLOOKUP(A56,Jan!A$3:F$207,6)&gt;0,VLOOKUP(A56,Jan!A$3:F$207,6),0),0)</f>
        <v>0</v>
      </c>
      <c r="AL56" s="8">
        <f>IF(A56&lt;&gt;"",IF(VLOOKUP(A56,Feb!A$3:F$207,6)&gt;0,VLOOKUP(A56,Feb!A$3:F$207,6),0),0)</f>
        <v>0</v>
      </c>
      <c r="AM56" s="8">
        <f>IF(A56&lt;&gt;"",IF(VLOOKUP(A56,Mar!A$3:F$207,6)&gt;0,VLOOKUP(A56,Mar!A$3:F$207,6),0),0)</f>
        <v>0</v>
      </c>
      <c r="AO56" s="8">
        <f>LARGE($BM56:BN56,1)</f>
        <v>1.0243055555555556E-2</v>
      </c>
      <c r="AP56" s="8">
        <f>LARGE($BM56:BO56,1)</f>
        <v>1.0243055555555556E-2</v>
      </c>
      <c r="AQ56" s="8">
        <f>LARGE($BM56:BP56,1)</f>
        <v>1.0243055555555556E-2</v>
      </c>
      <c r="AR56" s="8">
        <f>LARGE($BM56:BQ56,1)</f>
        <v>1.0243055555555556E-2</v>
      </c>
      <c r="AS56" s="8">
        <f>LARGE($BM56:BR56,1)</f>
        <v>1.0243055555555556E-2</v>
      </c>
      <c r="AT56" s="8">
        <f>LARGE($BS56:BT56,1)</f>
        <v>5.7291666666666671E-3</v>
      </c>
      <c r="AU56" s="8">
        <f>LARGE($BS56:BU56,1)</f>
        <v>5.7291666666666671E-3</v>
      </c>
      <c r="AV56" s="8">
        <f>LARGE($BS56:BV56,1)</f>
        <v>5.7291666666666671E-3</v>
      </c>
      <c r="AW56" s="8">
        <f>LARGE($BS56:BW56,1)</f>
        <v>5.7291666666666671E-3</v>
      </c>
      <c r="AX56" s="8">
        <f>LARGE($BS56:BX56,1)</f>
        <v>5.7291666666666671E-3</v>
      </c>
      <c r="BA56" s="6">
        <f t="shared" si="45"/>
        <v>0</v>
      </c>
      <c r="BB56" s="6">
        <f t="shared" si="45"/>
        <v>0</v>
      </c>
      <c r="BC56" s="6">
        <f t="shared" si="45"/>
        <v>0</v>
      </c>
      <c r="BD56" s="6">
        <f t="shared" si="44"/>
        <v>0</v>
      </c>
      <c r="BE56" s="6">
        <f t="shared" si="44"/>
        <v>0</v>
      </c>
      <c r="BF56" s="6">
        <f t="shared" si="44"/>
        <v>0</v>
      </c>
      <c r="BG56" s="6">
        <f t="shared" si="100"/>
        <v>0</v>
      </c>
      <c r="BH56" s="6">
        <f t="shared" si="100"/>
        <v>0</v>
      </c>
      <c r="BI56" s="6">
        <f t="shared" si="100"/>
        <v>0</v>
      </c>
      <c r="BJ56" s="6">
        <f t="shared" si="100"/>
        <v>0</v>
      </c>
      <c r="BK56" s="6">
        <f t="shared" si="100"/>
        <v>0</v>
      </c>
      <c r="BM56" s="8">
        <f t="shared" si="32"/>
        <v>1.0243055555555556E-2</v>
      </c>
      <c r="BN56" s="8">
        <f t="shared" si="101"/>
        <v>0</v>
      </c>
      <c r="BO56" s="8">
        <f t="shared" si="101"/>
        <v>0</v>
      </c>
      <c r="BP56" s="8">
        <f t="shared" si="101"/>
        <v>0</v>
      </c>
      <c r="BQ56" s="8">
        <f t="shared" si="101"/>
        <v>0</v>
      </c>
      <c r="BR56" s="8">
        <f t="shared" si="101"/>
        <v>0</v>
      </c>
      <c r="BS56" s="8">
        <f t="shared" si="6"/>
        <v>5.7291666666666671E-3</v>
      </c>
      <c r="BT56" s="8">
        <f t="shared" si="102"/>
        <v>0</v>
      </c>
      <c r="BU56" s="8">
        <f t="shared" si="102"/>
        <v>0</v>
      </c>
      <c r="BV56" s="8">
        <f t="shared" si="102"/>
        <v>0</v>
      </c>
      <c r="BW56" s="8">
        <f t="shared" si="102"/>
        <v>0</v>
      </c>
      <c r="BX56" s="8">
        <f t="shared" si="102"/>
        <v>0</v>
      </c>
      <c r="CA56" s="8" t="str">
        <f t="shared" si="103"/>
        <v/>
      </c>
      <c r="CB56" s="8" t="str">
        <f t="shared" si="103"/>
        <v/>
      </c>
      <c r="CC56" s="8" t="str">
        <f t="shared" si="103"/>
        <v/>
      </c>
      <c r="CD56" s="8" t="str">
        <f t="shared" si="103"/>
        <v/>
      </c>
      <c r="CE56" s="8" t="str">
        <f t="shared" si="103"/>
        <v/>
      </c>
      <c r="CF56" s="8" t="str">
        <f t="shared" si="103"/>
        <v/>
      </c>
      <c r="CG56" s="8" t="str">
        <f t="shared" si="104"/>
        <v/>
      </c>
      <c r="CH56" s="8" t="str">
        <f t="shared" si="104"/>
        <v/>
      </c>
      <c r="CI56" s="8" t="str">
        <f t="shared" si="104"/>
        <v/>
      </c>
      <c r="CJ56" s="8" t="str">
        <f t="shared" si="104"/>
        <v/>
      </c>
      <c r="CK56" s="8" t="str">
        <f t="shared" si="104"/>
        <v/>
      </c>
      <c r="CL56" s="8" t="str">
        <f t="shared" si="104"/>
        <v/>
      </c>
      <c r="CN56" s="13">
        <v>3.0555555555555555E-2</v>
      </c>
      <c r="CO56" s="8">
        <f t="shared" si="10"/>
        <v>3.0555555555555555E-2</v>
      </c>
      <c r="CP56" s="8">
        <f>IF(COUNT($CA56:CB56)&gt;0,SMALL($CA56:CB56,1),$CN56)</f>
        <v>3.0555555555555555E-2</v>
      </c>
      <c r="CQ56" s="8">
        <f>IF(COUNT($CA56:CC56)&gt;0,SMALL($CA56:CC56,1),$CN56)</f>
        <v>3.0555555555555555E-2</v>
      </c>
      <c r="CR56" s="8">
        <f>IF(COUNT($CA56:CD56)&gt;0,SMALL($CA56:CD56,1),$CN56)</f>
        <v>3.0555555555555555E-2</v>
      </c>
      <c r="CS56" s="8">
        <f>IF(COUNT($CA56:CE56)&gt;0,SMALL($CA56:CE56,1),$CN56)</f>
        <v>3.0555555555555555E-2</v>
      </c>
      <c r="CT56" s="54">
        <v>2.1782407407407407E-2</v>
      </c>
      <c r="CU56" s="8">
        <f t="shared" si="11"/>
        <v>2.1782407407407407E-2</v>
      </c>
      <c r="CV56" s="8">
        <f>IF(COUNT($CG56:CH56)&gt;0,SMALL($CG56:CH56,1),$CU56)</f>
        <v>2.1782407407407407E-2</v>
      </c>
      <c r="CW56" s="8">
        <f>IF(COUNT($CG56:CI56)&gt;0,SMALL($CG56:CI56,1),$CU56)</f>
        <v>2.1782407407407407E-2</v>
      </c>
      <c r="CX56" s="8">
        <f>IF(COUNT($CG56:CJ56)&gt;0,SMALL($CG56:CJ56,1),$CU56)</f>
        <v>2.1782407407407407E-2</v>
      </c>
      <c r="CY56" s="8">
        <f>IF(COUNT($CG56:CK56)&gt;0,SMALL($CG56:CK56,1),$CU56)</f>
        <v>2.1782407407407407E-2</v>
      </c>
      <c r="DA56" s="8">
        <f t="shared" si="12"/>
        <v>1.0244282407407407E-2</v>
      </c>
      <c r="DB56" s="8">
        <f t="shared" si="13"/>
        <v>5.7303935185185192E-3</v>
      </c>
      <c r="DC56" s="1">
        <f t="shared" si="33"/>
        <v>53</v>
      </c>
      <c r="DD56" s="8">
        <f t="shared" si="14"/>
        <v>1.2268518518518519E-6</v>
      </c>
      <c r="DE56" s="1" t="str">
        <f t="shared" si="15"/>
        <v>Juli Wiseman</v>
      </c>
      <c r="DG56" s="13">
        <f t="shared" si="16"/>
        <v>2.8703385098602489E-2</v>
      </c>
      <c r="DH56" s="13">
        <f>SMALL($DT56:DU56,1)/(60*60*24)</f>
        <v>2.8703385098602489E-2</v>
      </c>
      <c r="DI56" s="13">
        <f>SMALL($DT56:DV56,1)/(60*60*24)</f>
        <v>2.8703385098602489E-2</v>
      </c>
      <c r="DJ56" s="13">
        <f>SMALL($DT56:DW56,1)/(60*60*24)</f>
        <v>2.8703385098602489E-2</v>
      </c>
      <c r="DK56" s="13">
        <f>SMALL($DT56:DX56,1)/(60*60*24)</f>
        <v>2.8703385098602489E-2</v>
      </c>
      <c r="DL56" s="13">
        <f>SMALL($DT56:DY56,1)/(60*60*24)</f>
        <v>2.8703385098602489E-2</v>
      </c>
      <c r="DM56" s="34">
        <f t="shared" si="17"/>
        <v>2.2058869863267081E-2</v>
      </c>
      <c r="DN56" s="13">
        <f>SMALL($DZ56:EA56,1)/(60*60*24)</f>
        <v>2.2058869863267081E-2</v>
      </c>
      <c r="DO56" s="42">
        <f>SMALL($EB56:EB56,1)/(60*60*24)</f>
        <v>0.11572916666666666</v>
      </c>
      <c r="DP56" s="42">
        <f>SMALL($EB56:EC56,1)/(60*60*24)</f>
        <v>0.11572916666666666</v>
      </c>
      <c r="DQ56" s="42">
        <f>SMALL($EB56:ED56,1)/(60*60*24)</f>
        <v>0.11572916666666666</v>
      </c>
      <c r="DR56" s="42">
        <f>SMALL($EB56:EE56,1)/(60*60*24)</f>
        <v>0.11572916666666666</v>
      </c>
      <c r="DT56" s="6">
        <f t="shared" si="18"/>
        <v>2479.972472519255</v>
      </c>
      <c r="DU56" s="1">
        <f t="shared" si="105"/>
        <v>9999</v>
      </c>
      <c r="DV56" s="1">
        <f t="shared" si="105"/>
        <v>9999</v>
      </c>
      <c r="DW56" s="1">
        <f t="shared" si="105"/>
        <v>9999</v>
      </c>
      <c r="DX56" s="1">
        <f t="shared" si="105"/>
        <v>9999</v>
      </c>
      <c r="DY56" s="1">
        <f t="shared" si="105"/>
        <v>9999</v>
      </c>
      <c r="DZ56" s="6">
        <f t="shared" si="20"/>
        <v>1905.8863561862759</v>
      </c>
      <c r="EA56" s="1">
        <f t="shared" si="21"/>
        <v>9999</v>
      </c>
      <c r="EB56" s="43">
        <f t="shared" si="22"/>
        <v>9999</v>
      </c>
      <c r="EC56" s="1">
        <f t="shared" si="106"/>
        <v>9999</v>
      </c>
      <c r="ED56" s="1">
        <f t="shared" si="106"/>
        <v>9999</v>
      </c>
      <c r="EE56" s="1">
        <f t="shared" si="106"/>
        <v>9999</v>
      </c>
    </row>
    <row r="57" spans="1:135" x14ac:dyDescent="0.25">
      <c r="A57" s="1" t="s">
        <v>5</v>
      </c>
      <c r="B57" s="54">
        <v>1.8761574074074073E-2</v>
      </c>
      <c r="C57" s="45">
        <v>39508</v>
      </c>
      <c r="D57" s="45"/>
      <c r="E57" s="13">
        <v>2.3194444444444445E-2</v>
      </c>
      <c r="F57" s="11">
        <v>39934</v>
      </c>
      <c r="H57" s="35">
        <v>2.0555555555555556E-2</v>
      </c>
      <c r="J57" s="8">
        <v>2.3784722222222221E-2</v>
      </c>
      <c r="K57" s="55">
        <f>(J57/4*3.1)/1.032</f>
        <v>1.7861588878122305E-2</v>
      </c>
      <c r="M57" s="8">
        <f t="shared" si="24"/>
        <v>2.498325132470483E-2</v>
      </c>
      <c r="N57" s="6">
        <f t="shared" si="25"/>
        <v>2158.5529144544971</v>
      </c>
      <c r="O57" s="8">
        <f t="shared" si="26"/>
        <v>1.4409722222222223E-2</v>
      </c>
      <c r="P57" s="107">
        <v>17.899999999999999</v>
      </c>
      <c r="Q57" s="108">
        <f t="shared" si="27"/>
        <v>1.3194444444444444E-2</v>
      </c>
      <c r="R57" s="109">
        <f t="shared" si="28"/>
        <v>1140</v>
      </c>
      <c r="S57" s="129">
        <f t="shared" si="99"/>
        <v>2270.7195999999999</v>
      </c>
      <c r="T57" s="8">
        <f t="shared" si="43"/>
        <v>1.3194444444444444E-2</v>
      </c>
      <c r="U57" s="8">
        <f t="shared" si="29"/>
        <v>1.3194444444444444E-2</v>
      </c>
      <c r="V57" s="8">
        <f t="shared" si="30"/>
        <v>0</v>
      </c>
      <c r="W57" s="8">
        <f t="shared" si="0"/>
        <v>0</v>
      </c>
      <c r="X57" s="8">
        <f t="shared" si="1"/>
        <v>1.4409722222222223E-2</v>
      </c>
      <c r="Y57" s="8"/>
      <c r="Z57" s="8">
        <f>IF(A57&lt;&gt;"",IF(VLOOKUP(A57,Apr!A$4:F$211,6)&gt;0,VLOOKUP(A57,Apr!A$4:F$211,6),0),0)</f>
        <v>0</v>
      </c>
      <c r="AA57" s="8">
        <f>IF(A57&lt;&gt;"",IF(VLOOKUP(A57,May!A$3:F$209,6)&gt;0,VLOOKUP(A57,May!A$3:F$209,6),0),0)</f>
        <v>0</v>
      </c>
      <c r="AB57" s="8">
        <f>IF(A57&lt;&gt;"",IF(VLOOKUP(A57,Jun!A$3:F$209,6)&gt;0,VLOOKUP(A57,Jun!A$3:F$209,6),0),0)</f>
        <v>0</v>
      </c>
      <c r="AC57" s="8">
        <f>IF(A57&lt;&gt;"",IF(VLOOKUP(A57,Jul!A$3:F$206,6)&gt;0,VLOOKUP(A57,Jul!A$3:F$206,6),0),0)</f>
        <v>0</v>
      </c>
      <c r="AD57" s="8">
        <f>IF(A57&lt;&gt;"",IF(VLOOKUP(A57,Aug!A$3:F$206,6)&gt;0,VLOOKUP(A57,Aug!A$3:F$206,6),0),0)</f>
        <v>0</v>
      </c>
      <c r="AE57" s="8">
        <f>IF(A57&lt;&gt;"",IF(VLOOKUP(A57,Sep!A$3:F$206,6)&gt;0,VLOOKUP(A57,Sep!A$3:F$206,6),0),0)</f>
        <v>0</v>
      </c>
      <c r="AF57" s="6">
        <f t="shared" si="31"/>
        <v>1658.8718602129591</v>
      </c>
      <c r="AG57" s="8">
        <f t="shared" si="2"/>
        <v>8.6805555555555559E-3</v>
      </c>
      <c r="AH57" s="8">
        <f>IF(A57&lt;&gt;"",IF(VLOOKUP(A57,Oct!A$3:F$206,6)&gt;0,VLOOKUP(A57,Oct!A$3:F$206,6),0),0)</f>
        <v>0</v>
      </c>
      <c r="AI57" s="8">
        <f>IF(A57&lt;&gt;"",IF(VLOOKUP(A57,Nov!A$3:F$207,6)&gt;0,VLOOKUP(A57,Nov!A$3:F$207,6),0),0)</f>
        <v>0</v>
      </c>
      <c r="AJ57" s="8">
        <f>IF(A57&lt;&gt;"",IF(VLOOKUP(A57,Dec!A$3:F$207,6)&gt;0,VLOOKUP(A57,Dec!A$3:F$207,6),0),0)</f>
        <v>0</v>
      </c>
      <c r="AK57" s="8">
        <f>IF(A57&lt;&gt;"",IF(VLOOKUP(A57,Jan!A$3:F$207,6)&gt;0,VLOOKUP(A57,Jan!A$3:F$207,6),0),0)</f>
        <v>0</v>
      </c>
      <c r="AL57" s="8">
        <f>IF(A57&lt;&gt;"",IF(VLOOKUP(A57,Feb!A$3:F$207,6)&gt;0,VLOOKUP(A57,Feb!A$3:F$207,6),0),0)</f>
        <v>0</v>
      </c>
      <c r="AM57" s="8">
        <f>IF(A57&lt;&gt;"",IF(VLOOKUP(A57,Mar!A$3:F$207,6)&gt;0,VLOOKUP(A57,Mar!A$3:F$207,6),0),0)</f>
        <v>0</v>
      </c>
      <c r="AO57" s="8">
        <f>LARGE($BM57:BN57,1)</f>
        <v>1.3194444444444444E-2</v>
      </c>
      <c r="AP57" s="8">
        <f>LARGE($BM57:BO57,1)</f>
        <v>1.3194444444444444E-2</v>
      </c>
      <c r="AQ57" s="8">
        <f>LARGE($BM57:BP57,1)</f>
        <v>1.3194444444444444E-2</v>
      </c>
      <c r="AR57" s="8">
        <f>LARGE($BM57:BQ57,1)</f>
        <v>1.3194444444444444E-2</v>
      </c>
      <c r="AS57" s="8">
        <f>LARGE($BM57:BR57,1)</f>
        <v>1.3194444444444444E-2</v>
      </c>
      <c r="AT57" s="8">
        <f>LARGE($BS57:BT57,1)</f>
        <v>8.6805555555555559E-3</v>
      </c>
      <c r="AU57" s="8">
        <f>LARGE($BS57:BU57,1)</f>
        <v>8.6805555555555559E-3</v>
      </c>
      <c r="AV57" s="8">
        <f>LARGE($BS57:BV57,1)</f>
        <v>8.6805555555555559E-3</v>
      </c>
      <c r="AW57" s="8">
        <f>LARGE($BS57:BW57,1)</f>
        <v>8.6805555555555559E-3</v>
      </c>
      <c r="AX57" s="8">
        <f>LARGE($BS57:BX57,1)</f>
        <v>8.6805555555555559E-3</v>
      </c>
      <c r="BA57" s="6">
        <f t="shared" si="45"/>
        <v>0</v>
      </c>
      <c r="BB57" s="6">
        <f t="shared" si="45"/>
        <v>0</v>
      </c>
      <c r="BC57" s="6">
        <f t="shared" si="45"/>
        <v>0</v>
      </c>
      <c r="BD57" s="6">
        <f t="shared" si="44"/>
        <v>0</v>
      </c>
      <c r="BE57" s="6">
        <f t="shared" si="44"/>
        <v>0</v>
      </c>
      <c r="BF57" s="6">
        <f t="shared" si="44"/>
        <v>0</v>
      </c>
      <c r="BG57" s="6">
        <f t="shared" si="100"/>
        <v>0</v>
      </c>
      <c r="BH57" s="6">
        <f t="shared" si="100"/>
        <v>0</v>
      </c>
      <c r="BI57" s="6">
        <f t="shared" si="100"/>
        <v>0</v>
      </c>
      <c r="BJ57" s="6">
        <f t="shared" si="100"/>
        <v>0</v>
      </c>
      <c r="BK57" s="6">
        <f t="shared" si="100"/>
        <v>0</v>
      </c>
      <c r="BM57" s="8">
        <f t="shared" si="32"/>
        <v>1.3194444444444444E-2</v>
      </c>
      <c r="BN57" s="8">
        <f t="shared" si="101"/>
        <v>0</v>
      </c>
      <c r="BO57" s="8">
        <f t="shared" si="101"/>
        <v>0</v>
      </c>
      <c r="BP57" s="8">
        <f t="shared" si="101"/>
        <v>0</v>
      </c>
      <c r="BQ57" s="8">
        <f t="shared" si="101"/>
        <v>0</v>
      </c>
      <c r="BR57" s="8">
        <f t="shared" si="101"/>
        <v>0</v>
      </c>
      <c r="BS57" s="8">
        <f t="shared" si="6"/>
        <v>8.6805555555555559E-3</v>
      </c>
      <c r="BT57" s="8">
        <f t="shared" si="102"/>
        <v>0</v>
      </c>
      <c r="BU57" s="8">
        <f t="shared" si="102"/>
        <v>0</v>
      </c>
      <c r="BV57" s="8">
        <f t="shared" si="102"/>
        <v>0</v>
      </c>
      <c r="BW57" s="8">
        <f t="shared" si="102"/>
        <v>0</v>
      </c>
      <c r="BX57" s="8">
        <f t="shared" si="102"/>
        <v>0</v>
      </c>
      <c r="CA57" s="8" t="str">
        <f t="shared" si="103"/>
        <v/>
      </c>
      <c r="CB57" s="8" t="str">
        <f t="shared" si="103"/>
        <v/>
      </c>
      <c r="CC57" s="8" t="str">
        <f t="shared" si="103"/>
        <v/>
      </c>
      <c r="CD57" s="8" t="str">
        <f t="shared" si="103"/>
        <v/>
      </c>
      <c r="CE57" s="8" t="str">
        <f t="shared" si="103"/>
        <v/>
      </c>
      <c r="CF57" s="8" t="str">
        <f t="shared" si="103"/>
        <v/>
      </c>
      <c r="CG57" s="8" t="str">
        <f t="shared" si="104"/>
        <v/>
      </c>
      <c r="CH57" s="8" t="str">
        <f t="shared" si="104"/>
        <v/>
      </c>
      <c r="CI57" s="8" t="str">
        <f t="shared" si="104"/>
        <v/>
      </c>
      <c r="CJ57" s="8" t="str">
        <f t="shared" si="104"/>
        <v/>
      </c>
      <c r="CK57" s="8" t="str">
        <f t="shared" si="104"/>
        <v/>
      </c>
      <c r="CL57" s="8" t="str">
        <f t="shared" si="104"/>
        <v/>
      </c>
      <c r="CN57" s="13">
        <v>2.3194444444444445E-2</v>
      </c>
      <c r="CO57" s="8">
        <f t="shared" si="10"/>
        <v>2.3194444444444445E-2</v>
      </c>
      <c r="CP57" s="8">
        <f>IF(COUNT($CA57:CB57)&gt;0,SMALL($CA57:CB57,1),$CN57)</f>
        <v>2.3194444444444445E-2</v>
      </c>
      <c r="CQ57" s="8">
        <f>IF(COUNT($CA57:CC57)&gt;0,SMALL($CA57:CC57,1),$CN57)</f>
        <v>2.3194444444444445E-2</v>
      </c>
      <c r="CR57" s="8">
        <f>IF(COUNT($CA57:CD57)&gt;0,SMALL($CA57:CD57,1),$CN57)</f>
        <v>2.3194444444444445E-2</v>
      </c>
      <c r="CS57" s="8">
        <f>IF(COUNT($CA57:CE57)&gt;0,SMALL($CA57:CE57,1),$CN57)</f>
        <v>2.3194444444444445E-2</v>
      </c>
      <c r="CT57" s="54">
        <v>1.8761574074074073E-2</v>
      </c>
      <c r="CU57" s="8">
        <f t="shared" si="11"/>
        <v>1.8761574074074073E-2</v>
      </c>
      <c r="CV57" s="8">
        <f>IF(COUNT($CG57:CH57)&gt;0,SMALL($CG57:CH57,1),$CU57)</f>
        <v>1.8761574074074073E-2</v>
      </c>
      <c r="CW57" s="8">
        <f>IF(COUNT($CG57:CI57)&gt;0,SMALL($CG57:CI57,1),$CU57)</f>
        <v>1.8761574074074073E-2</v>
      </c>
      <c r="CX57" s="8">
        <f>IF(COUNT($CG57:CJ57)&gt;0,SMALL($CG57:CJ57,1),$CU57)</f>
        <v>1.8761574074074073E-2</v>
      </c>
      <c r="CY57" s="8">
        <f>IF(COUNT($CG57:CK57)&gt;0,SMALL($CG57:CK57,1),$CU57)</f>
        <v>1.8761574074074073E-2</v>
      </c>
      <c r="DA57" s="8">
        <f t="shared" si="12"/>
        <v>1.3195694444444444E-2</v>
      </c>
      <c r="DB57" s="8">
        <f t="shared" si="13"/>
        <v>8.6818055555555555E-3</v>
      </c>
      <c r="DC57" s="1">
        <f t="shared" si="33"/>
        <v>54</v>
      </c>
      <c r="DD57" s="8">
        <f t="shared" si="14"/>
        <v>1.2500000000000001E-6</v>
      </c>
      <c r="DE57" s="1" t="str">
        <f t="shared" si="15"/>
        <v>Julia Rolfe</v>
      </c>
      <c r="DG57" s="13">
        <f t="shared" si="16"/>
        <v>2.498325132470483E-2</v>
      </c>
      <c r="DH57" s="13">
        <f>SMALL($DT57:DU57,1)/(60*60*24)</f>
        <v>2.4983251324704827E-2</v>
      </c>
      <c r="DI57" s="13">
        <f>SMALL($DT57:DV57,1)/(60*60*24)</f>
        <v>2.4983251324704827E-2</v>
      </c>
      <c r="DJ57" s="13">
        <f>SMALL($DT57:DW57,1)/(60*60*24)</f>
        <v>2.4983251324704827E-2</v>
      </c>
      <c r="DK57" s="13">
        <f>SMALL($DT57:DX57,1)/(60*60*24)</f>
        <v>2.4983251324704827E-2</v>
      </c>
      <c r="DL57" s="13">
        <f>SMALL($DT57:DY57,1)/(60*60*24)</f>
        <v>2.4983251324704827E-2</v>
      </c>
      <c r="DM57" s="34">
        <f t="shared" si="17"/>
        <v>1.9199905789501842E-2</v>
      </c>
      <c r="DN57" s="13">
        <f>SMALL($DZ57:EA57,1)/(60*60*24)</f>
        <v>1.9199905789501842E-2</v>
      </c>
      <c r="DO57" s="42">
        <f>SMALL($EB57:EB57,1)/(60*60*24)</f>
        <v>0.11572916666666666</v>
      </c>
      <c r="DP57" s="42">
        <f>SMALL($EB57:EC57,1)/(60*60*24)</f>
        <v>0.11572916666666666</v>
      </c>
      <c r="DQ57" s="42">
        <f>SMALL($EB57:ED57,1)/(60*60*24)</f>
        <v>0.11572916666666666</v>
      </c>
      <c r="DR57" s="42">
        <f>SMALL($EB57:EE57,1)/(60*60*24)</f>
        <v>0.11572916666666666</v>
      </c>
      <c r="DT57" s="6">
        <f t="shared" si="18"/>
        <v>2158.5529144544971</v>
      </c>
      <c r="DU57" s="1">
        <f t="shared" si="105"/>
        <v>9999</v>
      </c>
      <c r="DV57" s="1">
        <f t="shared" si="105"/>
        <v>9999</v>
      </c>
      <c r="DW57" s="1">
        <f t="shared" si="105"/>
        <v>9999</v>
      </c>
      <c r="DX57" s="1">
        <f t="shared" si="105"/>
        <v>9999</v>
      </c>
      <c r="DY57" s="1">
        <f t="shared" si="105"/>
        <v>9999</v>
      </c>
      <c r="DZ57" s="6">
        <f t="shared" si="20"/>
        <v>1658.8718602129591</v>
      </c>
      <c r="EA57" s="1">
        <f t="shared" si="21"/>
        <v>9999</v>
      </c>
      <c r="EB57" s="43">
        <f t="shared" si="22"/>
        <v>9999</v>
      </c>
      <c r="EC57" s="1">
        <f t="shared" si="106"/>
        <v>9999</v>
      </c>
      <c r="ED57" s="1">
        <f t="shared" si="106"/>
        <v>9999</v>
      </c>
      <c r="EE57" s="1">
        <f t="shared" si="106"/>
        <v>9999</v>
      </c>
    </row>
    <row r="58" spans="1:135" x14ac:dyDescent="0.25">
      <c r="A58" s="1" t="s">
        <v>197</v>
      </c>
      <c r="B58" s="1"/>
      <c r="C58" s="1"/>
      <c r="D58" s="45"/>
      <c r="E58" s="1"/>
      <c r="F58" s="1"/>
      <c r="K58" s="8">
        <v>1.668113425925926E-2</v>
      </c>
      <c r="L58" s="8">
        <v>3.2638888888888891E-2</v>
      </c>
      <c r="M58" s="8">
        <f t="shared" si="24"/>
        <v>2.3332133127902825E-2</v>
      </c>
      <c r="N58" s="6">
        <f t="shared" si="25"/>
        <v>2015.8963022508042</v>
      </c>
      <c r="O58" s="8">
        <f t="shared" si="26"/>
        <v>1.6145833333333335E-2</v>
      </c>
      <c r="P58" s="107">
        <v>12.4</v>
      </c>
      <c r="Q58" s="108">
        <f t="shared" si="27"/>
        <v>1.7534722222222222E-2</v>
      </c>
      <c r="R58" s="109">
        <f t="shared" si="28"/>
        <v>1514.9999999999998</v>
      </c>
      <c r="S58" s="129">
        <f t="shared" si="99"/>
        <v>1995.0376000000001</v>
      </c>
      <c r="T58" s="8">
        <f t="shared" si="43"/>
        <v>1.6319444444444445E-2</v>
      </c>
      <c r="U58" s="8">
        <f t="shared" si="29"/>
        <v>1.6319444444444445E-2</v>
      </c>
      <c r="V58" s="8">
        <f t="shared" si="30"/>
        <v>2.1967592592592587E-2</v>
      </c>
      <c r="W58" s="8">
        <f t="shared" si="0"/>
        <v>1.9014203163703704E-2</v>
      </c>
      <c r="X58" s="8">
        <f t="shared" si="1"/>
        <v>1.6145833333333335E-2</v>
      </c>
      <c r="Y58" s="8"/>
      <c r="Z58" s="8">
        <f>IF(A58&lt;&gt;"",IF(VLOOKUP(A58,Apr!A$4:F$211,6)&gt;0,VLOOKUP(A58,Apr!A$4:F$211,6),0),0)</f>
        <v>0</v>
      </c>
      <c r="AA58" s="8">
        <f>IF(A58&lt;&gt;"",IF(VLOOKUP(A58,May!A$3:F$209,6)&gt;0,VLOOKUP(A58,May!A$3:F$209,6),0),0)</f>
        <v>2.1967592592592587E-2</v>
      </c>
      <c r="AB58" s="8">
        <f>IF(A58&lt;&gt;"",IF(VLOOKUP(A58,Jun!A$3:F$209,6)&gt;0,VLOOKUP(A58,Jun!A$3:F$209,6),0),0)</f>
        <v>0</v>
      </c>
      <c r="AC58" s="8">
        <f>IF(A58&lt;&gt;"",IF(VLOOKUP(A58,Jul!A$3:F$206,6)&gt;0,VLOOKUP(A58,Jul!A$3:F$206,6),0),0)</f>
        <v>0</v>
      </c>
      <c r="AD58" s="8">
        <f>IF(A58&lt;&gt;"",IF(VLOOKUP(A58,Aug!A$3:F$206,6)&gt;0,VLOOKUP(A58,Aug!A$3:F$206,6),0),0)</f>
        <v>2.2891517978518516E-2</v>
      </c>
      <c r="AE58" s="8">
        <f>IF(A58&lt;&gt;"",IF(VLOOKUP(A58,Sep!A$3:F$206,6)&gt;0,VLOOKUP(A58,Sep!A$3:F$206,6),0),0)</f>
        <v>0</v>
      </c>
      <c r="AF58" s="6">
        <f t="shared" si="31"/>
        <v>1458.6340550654904</v>
      </c>
      <c r="AG58" s="8">
        <f t="shared" si="2"/>
        <v>1.0937500000000001E-2</v>
      </c>
      <c r="AH58" s="8">
        <f>IF(A58&lt;&gt;"",IF(VLOOKUP(A58,Oct!A$3:F$206,6)&gt;0,VLOOKUP(A58,Oct!A$3:F$206,6),0),0)</f>
        <v>0</v>
      </c>
      <c r="AI58" s="8">
        <f>IF(A58&lt;&gt;"",IF(VLOOKUP(A58,Nov!A$3:F$207,6)&gt;0,VLOOKUP(A58,Nov!A$3:F$207,6),0),0)</f>
        <v>0</v>
      </c>
      <c r="AJ58" s="8">
        <f>IF(A58&lt;&gt;"",IF(VLOOKUP(A58,Dec!A$3:F$207,6)&gt;0,VLOOKUP(A58,Dec!A$3:F$207,6),0),0)</f>
        <v>1.9014203163703704E-2</v>
      </c>
      <c r="AK58" s="8">
        <f>IF(A58&lt;&gt;"",IF(VLOOKUP(A58,Jan!A$3:F$207,6)&gt;0,VLOOKUP(A58,Jan!A$3:F$207,6),0),0)</f>
        <v>0</v>
      </c>
      <c r="AL58" s="8">
        <f>IF(A58&lt;&gt;"",IF(VLOOKUP(A58,Feb!A$3:F$207,6)&gt;0,VLOOKUP(A58,Feb!A$3:F$207,6),0),0)</f>
        <v>0</v>
      </c>
      <c r="AM58" s="8">
        <f>IF(A58&lt;&gt;"",IF(VLOOKUP(A58,Mar!A$3:F$207,6)&gt;0,VLOOKUP(A58,Mar!A$3:F$207,6),0),0)</f>
        <v>0</v>
      </c>
      <c r="AO58" s="8">
        <f>LARGE($BM58:BN58,1)</f>
        <v>1.6319444444444445E-2</v>
      </c>
      <c r="AP58" s="8">
        <f>LARGE($BM58:BO58,1)</f>
        <v>1.7534722222222222E-2</v>
      </c>
      <c r="AQ58" s="8">
        <f>LARGE($BM58:BP58,1)</f>
        <v>1.7534722222222222E-2</v>
      </c>
      <c r="AR58" s="8">
        <f>LARGE($BM58:BQ58,1)</f>
        <v>1.7534722222222222E-2</v>
      </c>
      <c r="AS58" s="8">
        <f>LARGE($BM58:BR58,1)</f>
        <v>1.7534722222222222E-2</v>
      </c>
      <c r="AT58" s="8">
        <f>LARGE($BS58:BT58,1)</f>
        <v>1.0937500000000001E-2</v>
      </c>
      <c r="AU58" s="8">
        <f>LARGE($BS58:BU58,1)</f>
        <v>1.0937500000000001E-2</v>
      </c>
      <c r="AV58" s="8">
        <f>LARGE($BS58:BV58,1)</f>
        <v>1.0937500000000001E-2</v>
      </c>
      <c r="AW58" s="8">
        <f>LARGE($BS58:BW58,1)</f>
        <v>1.0937500000000001E-2</v>
      </c>
      <c r="AX58" s="8">
        <f>LARGE($BS58:BX58,1)</f>
        <v>1.0937500000000001E-2</v>
      </c>
      <c r="BA58" s="6">
        <f t="shared" si="45"/>
        <v>0</v>
      </c>
      <c r="BB58" s="6">
        <f t="shared" si="45"/>
        <v>1897.9999999999995</v>
      </c>
      <c r="BC58" s="6">
        <f t="shared" si="45"/>
        <v>0</v>
      </c>
      <c r="BD58" s="6">
        <f t="shared" si="44"/>
        <v>0</v>
      </c>
      <c r="BE58" s="6">
        <f t="shared" si="44"/>
        <v>1977.8271533439997</v>
      </c>
      <c r="BF58" s="6">
        <f t="shared" si="44"/>
        <v>0</v>
      </c>
      <c r="BG58" s="6">
        <f t="shared" si="100"/>
        <v>0</v>
      </c>
      <c r="BH58" s="6">
        <f t="shared" si="100"/>
        <v>0</v>
      </c>
      <c r="BI58" s="6">
        <f t="shared" si="100"/>
        <v>1642.8271533439997</v>
      </c>
      <c r="BJ58" s="6">
        <f t="shared" si="100"/>
        <v>0</v>
      </c>
      <c r="BK58" s="6">
        <f t="shared" si="100"/>
        <v>0</v>
      </c>
      <c r="BM58" s="8">
        <f t="shared" si="32"/>
        <v>1.6319444444444445E-2</v>
      </c>
      <c r="BN58" s="8">
        <f t="shared" si="101"/>
        <v>0</v>
      </c>
      <c r="BO58" s="8">
        <f t="shared" si="101"/>
        <v>1.7534722222222222E-2</v>
      </c>
      <c r="BP58" s="8">
        <f t="shared" si="101"/>
        <v>0</v>
      </c>
      <c r="BQ58" s="8">
        <f t="shared" si="101"/>
        <v>0</v>
      </c>
      <c r="BR58" s="8">
        <f t="shared" si="101"/>
        <v>1.6493055555555556E-2</v>
      </c>
      <c r="BS58" s="8">
        <f t="shared" si="6"/>
        <v>1.0937500000000001E-2</v>
      </c>
      <c r="BT58" s="8">
        <f t="shared" si="102"/>
        <v>0</v>
      </c>
      <c r="BU58" s="8">
        <f t="shared" si="102"/>
        <v>0</v>
      </c>
      <c r="BV58" s="8">
        <f t="shared" si="102"/>
        <v>8.8541666666666664E-3</v>
      </c>
      <c r="BW58" s="8">
        <f t="shared" si="102"/>
        <v>0</v>
      </c>
      <c r="BX58" s="8">
        <f t="shared" si="102"/>
        <v>0</v>
      </c>
      <c r="CA58" s="8" t="str">
        <f t="shared" si="103"/>
        <v/>
      </c>
      <c r="CB58" s="8">
        <f t="shared" si="103"/>
        <v>2.1967592592592587E-2</v>
      </c>
      <c r="CC58" s="8" t="str">
        <f t="shared" si="103"/>
        <v/>
      </c>
      <c r="CD58" s="8" t="str">
        <f t="shared" si="103"/>
        <v/>
      </c>
      <c r="CE58" s="8">
        <f t="shared" si="103"/>
        <v>2.2891517978518516E-2</v>
      </c>
      <c r="CF58" s="8" t="str">
        <f t="shared" si="103"/>
        <v/>
      </c>
      <c r="CG58" s="8" t="str">
        <f t="shared" si="104"/>
        <v/>
      </c>
      <c r="CH58" s="8" t="str">
        <f t="shared" si="104"/>
        <v/>
      </c>
      <c r="CI58" s="8">
        <f t="shared" si="104"/>
        <v>1.9014203163703704E-2</v>
      </c>
      <c r="CJ58" s="8" t="str">
        <f t="shared" si="104"/>
        <v/>
      </c>
      <c r="CK58" s="8" t="str">
        <f t="shared" si="104"/>
        <v/>
      </c>
      <c r="CL58" s="8" t="str">
        <f t="shared" si="104"/>
        <v/>
      </c>
      <c r="CN58" s="1"/>
      <c r="CO58" s="8">
        <f t="shared" si="10"/>
        <v>0</v>
      </c>
      <c r="CP58" s="8">
        <f>IF(COUNT($CA58:CB58)&gt;0,SMALL($CA58:CB58,1),$CN58)</f>
        <v>2.1967592592592587E-2</v>
      </c>
      <c r="CQ58" s="8">
        <f>IF(COUNT($CA58:CC58)&gt;0,SMALL($CA58:CC58,1),$CN58)</f>
        <v>2.1967592592592587E-2</v>
      </c>
      <c r="CR58" s="8">
        <f>IF(COUNT($CA58:CD58)&gt;0,SMALL($CA58:CD58,1),$CN58)</f>
        <v>2.1967592592592587E-2</v>
      </c>
      <c r="CS58" s="8">
        <f>IF(COUNT($CA58:CE58)&gt;0,SMALL($CA58:CE58,1),$CN58)</f>
        <v>2.1967592592592587E-2</v>
      </c>
      <c r="CT58" s="1"/>
      <c r="CU58" s="8">
        <f t="shared" si="11"/>
        <v>0</v>
      </c>
      <c r="CV58" s="8">
        <f>IF(COUNT($CG58:CH58)&gt;0,SMALL($CG58:CH58,1),$CU58)</f>
        <v>0</v>
      </c>
      <c r="CW58" s="8">
        <f>IF(COUNT($CG58:CI58)&gt;0,SMALL($CG58:CI58,1),$CU58)</f>
        <v>1.9014203163703704E-2</v>
      </c>
      <c r="CX58" s="8">
        <f>IF(COUNT($CG58:CJ58)&gt;0,SMALL($CG58:CJ58,1),$CU58)</f>
        <v>1.9014203163703704E-2</v>
      </c>
      <c r="CY58" s="8">
        <f>IF(COUNT($CG58:CK58)&gt;0,SMALL($CG58:CK58,1),$CU58)</f>
        <v>1.9014203163703704E-2</v>
      </c>
      <c r="DA58" s="8">
        <f t="shared" si="12"/>
        <v>1.7535995370370372E-2</v>
      </c>
      <c r="DB58" s="8">
        <f t="shared" si="13"/>
        <v>1.0938773148148149E-2</v>
      </c>
      <c r="DC58" s="1">
        <f t="shared" si="33"/>
        <v>55</v>
      </c>
      <c r="DD58" s="8">
        <f t="shared" si="14"/>
        <v>1.2731481481481481E-6</v>
      </c>
      <c r="DE58" s="1" t="str">
        <f t="shared" si="15"/>
        <v>Kate Price Edwards</v>
      </c>
      <c r="DG58" s="13">
        <f t="shared" si="16"/>
        <v>2.3332133127902825E-2</v>
      </c>
      <c r="DH58" s="13">
        <f>SMALL($DT58:DU58,1)/(60*60*24)</f>
        <v>2.3332133127902825E-2</v>
      </c>
      <c r="DI58" s="13">
        <f>SMALL($DT58:DV58,1)/(60*60*24)</f>
        <v>2.1967592592592587E-2</v>
      </c>
      <c r="DJ58" s="13">
        <f>SMALL($DT58:DW58,1)/(60*60*24)</f>
        <v>2.1967592592592587E-2</v>
      </c>
      <c r="DK58" s="13">
        <f>SMALL($DT58:DX58,1)/(60*60*24)</f>
        <v>2.1967592592592587E-2</v>
      </c>
      <c r="DL58" s="13">
        <f>SMALL($DT58:DY58,1)/(60*60*24)</f>
        <v>2.1967592592592587E-2</v>
      </c>
      <c r="DM58" s="34">
        <f t="shared" si="17"/>
        <v>1.6882338600295029E-2</v>
      </c>
      <c r="DN58" s="13">
        <f>SMALL($DZ58:EA58,1)/(60*60*24)</f>
        <v>1.6882338600295029E-2</v>
      </c>
      <c r="DO58" s="42">
        <f>SMALL($EB58:EB58,1)/(60*60*24)</f>
        <v>0.11572916666666666</v>
      </c>
      <c r="DP58" s="42">
        <f>SMALL($EB58:EC58,1)/(60*60*24)</f>
        <v>1.90142031637037E-2</v>
      </c>
      <c r="DQ58" s="42">
        <f>SMALL($EB58:ED58,1)/(60*60*24)</f>
        <v>1.90142031637037E-2</v>
      </c>
      <c r="DR58" s="42">
        <f>SMALL($EB58:EE58,1)/(60*60*24)</f>
        <v>1.90142031637037E-2</v>
      </c>
      <c r="DT58" s="6">
        <f t="shared" si="18"/>
        <v>2015.8963022508042</v>
      </c>
      <c r="DU58" s="1">
        <f t="shared" si="105"/>
        <v>9999</v>
      </c>
      <c r="DV58" s="1">
        <f t="shared" si="105"/>
        <v>1897.9999999999995</v>
      </c>
      <c r="DW58" s="1">
        <f t="shared" si="105"/>
        <v>9999</v>
      </c>
      <c r="DX58" s="1">
        <f t="shared" si="105"/>
        <v>9999</v>
      </c>
      <c r="DY58" s="1">
        <f t="shared" si="105"/>
        <v>1977.8271533439997</v>
      </c>
      <c r="DZ58" s="6">
        <f t="shared" si="20"/>
        <v>1458.6340550654904</v>
      </c>
      <c r="EA58" s="1">
        <f t="shared" si="21"/>
        <v>9999</v>
      </c>
      <c r="EB58" s="43">
        <f t="shared" si="22"/>
        <v>9999</v>
      </c>
      <c r="EC58" s="1">
        <f t="shared" si="106"/>
        <v>1642.8271533439997</v>
      </c>
      <c r="ED58" s="1">
        <f t="shared" si="106"/>
        <v>9999</v>
      </c>
      <c r="EE58" s="1">
        <f t="shared" si="106"/>
        <v>9999</v>
      </c>
    </row>
    <row r="59" spans="1:135" x14ac:dyDescent="0.25">
      <c r="A59" s="1" t="s">
        <v>4</v>
      </c>
      <c r="B59" s="54">
        <v>1.8703703703703705E-2</v>
      </c>
      <c r="C59" s="45">
        <v>42705</v>
      </c>
      <c r="D59" s="45"/>
      <c r="E59" s="13">
        <v>2.3483796296296298E-2</v>
      </c>
      <c r="F59" s="11">
        <v>42614</v>
      </c>
      <c r="L59" s="8">
        <v>3.5416666666666666E-2</v>
      </c>
      <c r="M59" s="8">
        <f t="shared" si="24"/>
        <v>2.4039511790185871E-2</v>
      </c>
      <c r="N59" s="6">
        <f t="shared" si="25"/>
        <v>2077.0138186720596</v>
      </c>
      <c r="O59" s="8">
        <f t="shared" si="26"/>
        <v>1.545138888888889E-2</v>
      </c>
      <c r="P59" s="107">
        <v>24.5</v>
      </c>
      <c r="Q59" s="108">
        <f t="shared" si="27"/>
        <v>9.3749999999999997E-3</v>
      </c>
      <c r="R59" s="109">
        <f t="shared" si="28"/>
        <v>810</v>
      </c>
      <c r="S59" s="129">
        <f t="shared" si="99"/>
        <v>2601.538</v>
      </c>
      <c r="T59" s="8">
        <f t="shared" si="43"/>
        <v>9.3749999999999997E-3</v>
      </c>
      <c r="U59" s="8">
        <f t="shared" si="29"/>
        <v>9.3749999999999997E-3</v>
      </c>
      <c r="V59" s="8">
        <f t="shared" si="30"/>
        <v>0</v>
      </c>
      <c r="W59" s="8">
        <f t="shared" si="0"/>
        <v>0</v>
      </c>
      <c r="X59" s="8">
        <f t="shared" si="1"/>
        <v>1.545138888888889E-2</v>
      </c>
      <c r="Y59" s="8"/>
      <c r="Z59" s="8">
        <f>IF(A59&lt;&gt;"",IF(VLOOKUP(A59,Apr!A$4:F$211,6)&gt;0,VLOOKUP(A59,Apr!A$4:F$211,6),0),0)</f>
        <v>0</v>
      </c>
      <c r="AA59" s="8">
        <f>IF(A59&lt;&gt;"",IF(VLOOKUP(A59,May!A$3:F$209,6)&gt;0,VLOOKUP(A59,May!A$3:F$209,6),0),0)</f>
        <v>0</v>
      </c>
      <c r="AB59" s="8">
        <f>IF(A59&lt;&gt;"",IF(VLOOKUP(A59,Jun!A$3:F$209,6)&gt;0,VLOOKUP(A59,Jun!A$3:F$209,6),0),0)</f>
        <v>0</v>
      </c>
      <c r="AC59" s="8">
        <f>IF(A59&lt;&gt;"",IF(VLOOKUP(A59,Jul!A$3:F$206,6)&gt;0,VLOOKUP(A59,Jul!A$3:F$206,6),0),0)</f>
        <v>0</v>
      </c>
      <c r="AD59" s="8">
        <f>IF(A59&lt;&gt;"",IF(VLOOKUP(A59,Aug!A$3:F$206,6)&gt;0,VLOOKUP(A59,Aug!A$3:F$206,6),0),0)</f>
        <v>0</v>
      </c>
      <c r="AE59" s="8">
        <f>IF(A59&lt;&gt;"",IF(VLOOKUP(A59,Sep!A$3:F$206,6)&gt;0,VLOOKUP(A59,Sep!A$3:F$206,6),0),0)</f>
        <v>0</v>
      </c>
      <c r="AF59" s="6">
        <f t="shared" si="31"/>
        <v>1596.2081605672743</v>
      </c>
      <c r="AG59" s="8">
        <f t="shared" si="2"/>
        <v>9.3749999999999997E-3</v>
      </c>
      <c r="AH59" s="8">
        <f>IF(A59&lt;&gt;"",IF(VLOOKUP(A59,Oct!A$3:F$206,6)&gt;0,VLOOKUP(A59,Oct!A$3:F$206,6),0),0)</f>
        <v>0</v>
      </c>
      <c r="AI59" s="8">
        <f>IF(A59&lt;&gt;"",IF(VLOOKUP(A59,Nov!A$3:F$207,6)&gt;0,VLOOKUP(A59,Nov!A$3:F$207,6),0),0)</f>
        <v>0</v>
      </c>
      <c r="AJ59" s="8">
        <f>IF(A59&lt;&gt;"",IF(VLOOKUP(A59,Dec!A$3:F$207,6)&gt;0,VLOOKUP(A59,Dec!A$3:F$207,6),0),0)</f>
        <v>0</v>
      </c>
      <c r="AK59" s="8">
        <f>IF(A59&lt;&gt;"",IF(VLOOKUP(A59,Jan!A$3:F$207,6)&gt;0,VLOOKUP(A59,Jan!A$3:F$207,6),0),0)</f>
        <v>0</v>
      </c>
      <c r="AL59" s="8">
        <f>IF(A59&lt;&gt;"",IF(VLOOKUP(A59,Feb!A$3:F$207,6)&gt;0,VLOOKUP(A59,Feb!A$3:F$207,6),0),0)</f>
        <v>0</v>
      </c>
      <c r="AM59" s="8">
        <f>IF(A59&lt;&gt;"",IF(VLOOKUP(A59,Mar!A$3:F$207,6)&gt;0,VLOOKUP(A59,Mar!A$3:F$207,6),0),0)</f>
        <v>0</v>
      </c>
      <c r="AO59" s="8">
        <f>LARGE($BM59:BN59,1)</f>
        <v>9.3749999999999997E-3</v>
      </c>
      <c r="AP59" s="8">
        <f>LARGE($BM59:BO59,1)</f>
        <v>9.3749999999999997E-3</v>
      </c>
      <c r="AQ59" s="8">
        <f>LARGE($BM59:BP59,1)</f>
        <v>9.3749999999999997E-3</v>
      </c>
      <c r="AR59" s="8">
        <f>LARGE($BM59:BQ59,1)</f>
        <v>9.3749999999999997E-3</v>
      </c>
      <c r="AS59" s="8">
        <f>LARGE($BM59:BR59,1)</f>
        <v>9.3749999999999997E-3</v>
      </c>
      <c r="AT59" s="8">
        <f>LARGE($BS59:BT59,1)</f>
        <v>9.3749999999999997E-3</v>
      </c>
      <c r="AU59" s="8">
        <f>LARGE($BS59:BU59,1)</f>
        <v>9.3749999999999997E-3</v>
      </c>
      <c r="AV59" s="8">
        <f>LARGE($BS59:BV59,1)</f>
        <v>9.3749999999999997E-3</v>
      </c>
      <c r="AW59" s="8">
        <f>LARGE($BS59:BW59,1)</f>
        <v>9.3749999999999997E-3</v>
      </c>
      <c r="AX59" s="8">
        <f>LARGE($BS59:BX59,1)</f>
        <v>9.3749999999999997E-3</v>
      </c>
      <c r="BA59" s="6">
        <f t="shared" si="45"/>
        <v>0</v>
      </c>
      <c r="BB59" s="6">
        <f t="shared" si="45"/>
        <v>0</v>
      </c>
      <c r="BC59" s="6">
        <f t="shared" si="45"/>
        <v>0</v>
      </c>
      <c r="BD59" s="6">
        <f t="shared" si="44"/>
        <v>0</v>
      </c>
      <c r="BE59" s="6">
        <f t="shared" si="44"/>
        <v>0</v>
      </c>
      <c r="BF59" s="6">
        <f t="shared" si="44"/>
        <v>0</v>
      </c>
      <c r="BG59" s="6">
        <f t="shared" si="100"/>
        <v>0</v>
      </c>
      <c r="BH59" s="6">
        <f t="shared" si="100"/>
        <v>0</v>
      </c>
      <c r="BI59" s="6">
        <f t="shared" si="100"/>
        <v>0</v>
      </c>
      <c r="BJ59" s="6">
        <f t="shared" si="100"/>
        <v>0</v>
      </c>
      <c r="BK59" s="6">
        <f t="shared" si="100"/>
        <v>0</v>
      </c>
      <c r="BM59" s="8">
        <f t="shared" si="32"/>
        <v>9.3749999999999997E-3</v>
      </c>
      <c r="BN59" s="8">
        <f t="shared" si="101"/>
        <v>0</v>
      </c>
      <c r="BO59" s="8">
        <f t="shared" si="101"/>
        <v>0</v>
      </c>
      <c r="BP59" s="8">
        <f t="shared" si="101"/>
        <v>0</v>
      </c>
      <c r="BQ59" s="8">
        <f t="shared" si="101"/>
        <v>0</v>
      </c>
      <c r="BR59" s="8">
        <f t="shared" si="101"/>
        <v>0</v>
      </c>
      <c r="BS59" s="8">
        <f t="shared" si="6"/>
        <v>9.3749999999999997E-3</v>
      </c>
      <c r="BT59" s="8">
        <f t="shared" si="102"/>
        <v>0</v>
      </c>
      <c r="BU59" s="8">
        <f t="shared" si="102"/>
        <v>0</v>
      </c>
      <c r="BV59" s="8">
        <f t="shared" si="102"/>
        <v>0</v>
      </c>
      <c r="BW59" s="8">
        <f t="shared" si="102"/>
        <v>0</v>
      </c>
      <c r="BX59" s="8">
        <f t="shared" si="102"/>
        <v>0</v>
      </c>
      <c r="CA59" s="8" t="str">
        <f t="shared" si="103"/>
        <v/>
      </c>
      <c r="CB59" s="8" t="str">
        <f t="shared" si="103"/>
        <v/>
      </c>
      <c r="CC59" s="8" t="str">
        <f t="shared" si="103"/>
        <v/>
      </c>
      <c r="CD59" s="8" t="str">
        <f t="shared" si="103"/>
        <v/>
      </c>
      <c r="CE59" s="8" t="str">
        <f t="shared" si="103"/>
        <v/>
      </c>
      <c r="CF59" s="8" t="str">
        <f t="shared" si="103"/>
        <v/>
      </c>
      <c r="CG59" s="8" t="str">
        <f t="shared" si="104"/>
        <v/>
      </c>
      <c r="CH59" s="8" t="str">
        <f t="shared" si="104"/>
        <v/>
      </c>
      <c r="CI59" s="8" t="str">
        <f t="shared" si="104"/>
        <v/>
      </c>
      <c r="CJ59" s="8" t="str">
        <f t="shared" si="104"/>
        <v/>
      </c>
      <c r="CK59" s="8" t="str">
        <f t="shared" si="104"/>
        <v/>
      </c>
      <c r="CL59" s="8" t="str">
        <f t="shared" si="104"/>
        <v/>
      </c>
      <c r="CN59" s="13">
        <v>2.3483796296296298E-2</v>
      </c>
      <c r="CO59" s="8">
        <f t="shared" si="10"/>
        <v>2.3483796296296298E-2</v>
      </c>
      <c r="CP59" s="8">
        <f>IF(COUNT($CA59:CB59)&gt;0,SMALL($CA59:CB59,1),$CN59)</f>
        <v>2.3483796296296298E-2</v>
      </c>
      <c r="CQ59" s="8">
        <f>IF(COUNT($CA59:CC59)&gt;0,SMALL($CA59:CC59,1),$CN59)</f>
        <v>2.3483796296296298E-2</v>
      </c>
      <c r="CR59" s="8">
        <f>IF(COUNT($CA59:CD59)&gt;0,SMALL($CA59:CD59,1),$CN59)</f>
        <v>2.3483796296296298E-2</v>
      </c>
      <c r="CS59" s="8">
        <f>IF(COUNT($CA59:CE59)&gt;0,SMALL($CA59:CE59,1),$CN59)</f>
        <v>2.3483796296296298E-2</v>
      </c>
      <c r="CT59" s="54">
        <v>1.8703703703703705E-2</v>
      </c>
      <c r="CU59" s="8">
        <f t="shared" si="11"/>
        <v>1.8703703703703705E-2</v>
      </c>
      <c r="CV59" s="8">
        <f>IF(COUNT($CG59:CH59)&gt;0,SMALL($CG59:CH59,1),$CU59)</f>
        <v>1.8703703703703705E-2</v>
      </c>
      <c r="CW59" s="8">
        <f>IF(COUNT($CG59:CI59)&gt;0,SMALL($CG59:CI59,1),$CU59)</f>
        <v>1.8703703703703705E-2</v>
      </c>
      <c r="CX59" s="8">
        <f>IF(COUNT($CG59:CJ59)&gt;0,SMALL($CG59:CJ59,1),$CU59)</f>
        <v>1.8703703703703705E-2</v>
      </c>
      <c r="CY59" s="8">
        <f>IF(COUNT($CG59:CK59)&gt;0,SMALL($CG59:CK59,1),$CU59)</f>
        <v>1.8703703703703705E-2</v>
      </c>
      <c r="DA59" s="8">
        <f t="shared" si="12"/>
        <v>9.3762962962962958E-3</v>
      </c>
      <c r="DB59" s="8">
        <f t="shared" si="13"/>
        <v>9.3762962962962958E-3</v>
      </c>
      <c r="DC59" s="1">
        <f t="shared" si="33"/>
        <v>56</v>
      </c>
      <c r="DD59" s="8">
        <f t="shared" si="14"/>
        <v>1.2962962962962962E-6</v>
      </c>
      <c r="DE59" s="1" t="str">
        <f t="shared" si="15"/>
        <v>Kathy Gaunt</v>
      </c>
      <c r="DG59" s="13">
        <f t="shared" si="16"/>
        <v>2.4039511790185871E-2</v>
      </c>
      <c r="DH59" s="13">
        <f>SMALL($DT59:DU59,1)/(60*60*24)</f>
        <v>2.4039511790185875E-2</v>
      </c>
      <c r="DI59" s="13">
        <f>SMALL($DT59:DV59,1)/(60*60*24)</f>
        <v>2.4039511790185875E-2</v>
      </c>
      <c r="DJ59" s="13">
        <f>SMALL($DT59:DW59,1)/(60*60*24)</f>
        <v>2.4039511790185875E-2</v>
      </c>
      <c r="DK59" s="13">
        <f>SMALL($DT59:DX59,1)/(60*60*24)</f>
        <v>2.4039511790185875E-2</v>
      </c>
      <c r="DL59" s="13">
        <f>SMALL($DT59:DY59,1)/(60*60*24)</f>
        <v>2.4039511790185875E-2</v>
      </c>
      <c r="DM59" s="34">
        <f t="shared" si="17"/>
        <v>1.8474631488047157E-2</v>
      </c>
      <c r="DN59" s="13">
        <f>SMALL($DZ59:EA59,1)/(60*60*24)</f>
        <v>1.8474631488047157E-2</v>
      </c>
      <c r="DO59" s="42">
        <f>SMALL($EB59:EB59,1)/(60*60*24)</f>
        <v>0.11572916666666666</v>
      </c>
      <c r="DP59" s="42">
        <f>SMALL($EB59:EC59,1)/(60*60*24)</f>
        <v>0.11572916666666666</v>
      </c>
      <c r="DQ59" s="42">
        <f>SMALL($EB59:ED59,1)/(60*60*24)</f>
        <v>0.11572916666666666</v>
      </c>
      <c r="DR59" s="42">
        <f>SMALL($EB59:EE59,1)/(60*60*24)</f>
        <v>0.11572916666666666</v>
      </c>
      <c r="DT59" s="6">
        <f t="shared" si="18"/>
        <v>2077.0138186720596</v>
      </c>
      <c r="DU59" s="1">
        <f t="shared" si="105"/>
        <v>9999</v>
      </c>
      <c r="DV59" s="1">
        <f t="shared" si="105"/>
        <v>9999</v>
      </c>
      <c r="DW59" s="1">
        <f t="shared" si="105"/>
        <v>9999</v>
      </c>
      <c r="DX59" s="1">
        <f t="shared" si="105"/>
        <v>9999</v>
      </c>
      <c r="DY59" s="1">
        <f t="shared" si="105"/>
        <v>9999</v>
      </c>
      <c r="DZ59" s="6">
        <f t="shared" si="20"/>
        <v>1596.2081605672743</v>
      </c>
      <c r="EA59" s="1">
        <f t="shared" si="21"/>
        <v>9999</v>
      </c>
      <c r="EB59" s="43">
        <f t="shared" si="22"/>
        <v>9999</v>
      </c>
      <c r="EC59" s="1">
        <f t="shared" si="106"/>
        <v>9999</v>
      </c>
      <c r="ED59" s="1">
        <f t="shared" si="106"/>
        <v>9999</v>
      </c>
      <c r="EE59" s="1">
        <f t="shared" si="106"/>
        <v>9999</v>
      </c>
    </row>
    <row r="60" spans="1:135" x14ac:dyDescent="0.25">
      <c r="A60" s="1" t="s">
        <v>136</v>
      </c>
      <c r="B60" s="54">
        <v>1.8402777777777778E-2</v>
      </c>
      <c r="C60" s="45">
        <v>43525</v>
      </c>
      <c r="D60" s="45"/>
      <c r="E60" s="13">
        <v>2.3310185185185187E-2</v>
      </c>
      <c r="F60" s="11">
        <v>43556</v>
      </c>
      <c r="M60" s="8">
        <f t="shared" si="24"/>
        <v>2.3310185185185187E-2</v>
      </c>
      <c r="N60" s="6">
        <f t="shared" si="25"/>
        <v>2014</v>
      </c>
      <c r="O60" s="8">
        <f t="shared" si="26"/>
        <v>1.6145833333333335E-2</v>
      </c>
      <c r="P60" s="107">
        <v>29.4</v>
      </c>
      <c r="Q60" s="108">
        <f t="shared" si="27"/>
        <v>6.5972222222222222E-3</v>
      </c>
      <c r="R60" s="109">
        <f t="shared" si="28"/>
        <v>570</v>
      </c>
      <c r="S60" s="129">
        <f t="shared" si="99"/>
        <v>2847.1455999999998</v>
      </c>
      <c r="T60" s="8">
        <f t="shared" si="43"/>
        <v>6.5972222222222222E-3</v>
      </c>
      <c r="U60" s="8">
        <f t="shared" si="29"/>
        <v>6.5972222222222222E-3</v>
      </c>
      <c r="V60" s="8">
        <f t="shared" si="30"/>
        <v>0</v>
      </c>
      <c r="W60" s="8">
        <f t="shared" si="0"/>
        <v>0</v>
      </c>
      <c r="X60" s="8">
        <f t="shared" si="1"/>
        <v>1.6145833333333335E-2</v>
      </c>
      <c r="Y60" s="8"/>
      <c r="Z60" s="8">
        <f>IF(A60&lt;&gt;"",IF(VLOOKUP(A60,Apr!A$4:F$211,6)&gt;0,VLOOKUP(A60,Apr!A$4:F$211,6),0),0)</f>
        <v>0</v>
      </c>
      <c r="AA60" s="8">
        <f>IF(A60&lt;&gt;"",IF(VLOOKUP(A60,May!A$3:F$209,6)&gt;0,VLOOKUP(A60,May!A$3:F$209,6),0),0)</f>
        <v>0</v>
      </c>
      <c r="AB60" s="8">
        <f>IF(A60&lt;&gt;"",IF(VLOOKUP(A60,Jun!A$3:F$209,6)&gt;0,VLOOKUP(A60,Jun!A$3:F$209,6),0),0)</f>
        <v>0</v>
      </c>
      <c r="AC60" s="8">
        <f>IF(A60&lt;&gt;"",IF(VLOOKUP(A60,Jul!A$3:F$206,6)&gt;0,VLOOKUP(A60,Jul!A$3:F$206,6),0),0)</f>
        <v>0</v>
      </c>
      <c r="AD60" s="8">
        <f>IF(A60&lt;&gt;"",IF(VLOOKUP(A60,Aug!A$3:F$206,6)&gt;0,VLOOKUP(A60,Aug!A$3:F$206,6),0),0)</f>
        <v>0</v>
      </c>
      <c r="AE60" s="8">
        <f>IF(A60&lt;&gt;"",IF(VLOOKUP(A60,Sep!A$3:F$206,6)&gt;0,VLOOKUP(A60,Sep!A$3:F$206,6),0),0)</f>
        <v>0</v>
      </c>
      <c r="AF60" s="6">
        <f t="shared" si="31"/>
        <v>1547.781341887196</v>
      </c>
      <c r="AG60" s="8">
        <f t="shared" si="2"/>
        <v>9.8958333333333329E-3</v>
      </c>
      <c r="AH60" s="8">
        <f>IF(A60&lt;&gt;"",IF(VLOOKUP(A60,Oct!A$3:F$206,6)&gt;0,VLOOKUP(A60,Oct!A$3:F$206,6),0),0)</f>
        <v>0</v>
      </c>
      <c r="AI60" s="8">
        <f>IF(A60&lt;&gt;"",IF(VLOOKUP(A60,Nov!A$3:F$207,6)&gt;0,VLOOKUP(A60,Nov!A$3:F$207,6),0),0)</f>
        <v>0</v>
      </c>
      <c r="AJ60" s="8">
        <f>IF(A60&lt;&gt;"",IF(VLOOKUP(A60,Dec!A$3:F$207,6)&gt;0,VLOOKUP(A60,Dec!A$3:F$207,6),0),0)</f>
        <v>0</v>
      </c>
      <c r="AK60" s="8">
        <f>IF(A60&lt;&gt;"",IF(VLOOKUP(A60,Jan!A$3:F$207,6)&gt;0,VLOOKUP(A60,Jan!A$3:F$207,6),0),0)</f>
        <v>0</v>
      </c>
      <c r="AL60" s="8">
        <f>IF(A60&lt;&gt;"",IF(VLOOKUP(A60,Feb!A$3:F$207,6)&gt;0,VLOOKUP(A60,Feb!A$3:F$207,6),0),0)</f>
        <v>0</v>
      </c>
      <c r="AM60" s="8">
        <f>IF(A60&lt;&gt;"",IF(VLOOKUP(A60,Mar!A$3:F$207,6)&gt;0,VLOOKUP(A60,Mar!A$3:F$207,6),0),0)</f>
        <v>0</v>
      </c>
      <c r="AO60" s="8">
        <f>LARGE($BM60:BN60,1)</f>
        <v>6.5972222222222222E-3</v>
      </c>
      <c r="AP60" s="8">
        <f>LARGE($BM60:BO60,1)</f>
        <v>6.5972222222222222E-3</v>
      </c>
      <c r="AQ60" s="8">
        <f>LARGE($BM60:BP60,1)</f>
        <v>6.5972222222222222E-3</v>
      </c>
      <c r="AR60" s="8">
        <f>LARGE($BM60:BQ60,1)</f>
        <v>6.5972222222222222E-3</v>
      </c>
      <c r="AS60" s="8">
        <f>LARGE($BM60:BR60,1)</f>
        <v>6.5972222222222222E-3</v>
      </c>
      <c r="AT60" s="8">
        <f>LARGE($BS60:BT60,1)</f>
        <v>9.8958333333333329E-3</v>
      </c>
      <c r="AU60" s="8">
        <f>LARGE($BS60:BU60,1)</f>
        <v>9.8958333333333329E-3</v>
      </c>
      <c r="AV60" s="8">
        <f>LARGE($BS60:BV60,1)</f>
        <v>9.8958333333333329E-3</v>
      </c>
      <c r="AW60" s="8">
        <f>LARGE($BS60:BW60,1)</f>
        <v>9.8958333333333329E-3</v>
      </c>
      <c r="AX60" s="8">
        <f>LARGE($BS60:BX60,1)</f>
        <v>9.8958333333333329E-3</v>
      </c>
      <c r="BA60" s="6">
        <f t="shared" si="45"/>
        <v>0</v>
      </c>
      <c r="BB60" s="6">
        <f t="shared" si="45"/>
        <v>0</v>
      </c>
      <c r="BC60" s="6">
        <f t="shared" si="45"/>
        <v>0</v>
      </c>
      <c r="BD60" s="6">
        <f t="shared" si="44"/>
        <v>0</v>
      </c>
      <c r="BE60" s="6">
        <f t="shared" si="44"/>
        <v>0</v>
      </c>
      <c r="BF60" s="6">
        <f t="shared" si="44"/>
        <v>0</v>
      </c>
      <c r="BG60" s="6">
        <f t="shared" si="100"/>
        <v>0</v>
      </c>
      <c r="BH60" s="6">
        <f t="shared" si="100"/>
        <v>0</v>
      </c>
      <c r="BI60" s="6">
        <f t="shared" si="100"/>
        <v>0</v>
      </c>
      <c r="BJ60" s="6">
        <f t="shared" si="100"/>
        <v>0</v>
      </c>
      <c r="BK60" s="6">
        <f t="shared" si="100"/>
        <v>0</v>
      </c>
      <c r="BM60" s="8">
        <f t="shared" si="32"/>
        <v>6.5972222222222222E-3</v>
      </c>
      <c r="BN60" s="8">
        <f t="shared" si="101"/>
        <v>0</v>
      </c>
      <c r="BO60" s="8">
        <f t="shared" si="101"/>
        <v>0</v>
      </c>
      <c r="BP60" s="8">
        <f t="shared" si="101"/>
        <v>0</v>
      </c>
      <c r="BQ60" s="8">
        <f t="shared" si="101"/>
        <v>0</v>
      </c>
      <c r="BR60" s="8">
        <f t="shared" si="101"/>
        <v>0</v>
      </c>
      <c r="BS60" s="8">
        <f t="shared" si="6"/>
        <v>9.8958333333333329E-3</v>
      </c>
      <c r="BT60" s="8">
        <f t="shared" si="102"/>
        <v>0</v>
      </c>
      <c r="BU60" s="8">
        <f t="shared" si="102"/>
        <v>0</v>
      </c>
      <c r="BV60" s="8">
        <f t="shared" si="102"/>
        <v>0</v>
      </c>
      <c r="BW60" s="8">
        <f t="shared" si="102"/>
        <v>0</v>
      </c>
      <c r="BX60" s="8">
        <f t="shared" si="102"/>
        <v>0</v>
      </c>
      <c r="CA60" s="8" t="str">
        <f t="shared" si="103"/>
        <v/>
      </c>
      <c r="CB60" s="8" t="str">
        <f t="shared" si="103"/>
        <v/>
      </c>
      <c r="CC60" s="8" t="str">
        <f t="shared" si="103"/>
        <v/>
      </c>
      <c r="CD60" s="8" t="str">
        <f t="shared" si="103"/>
        <v/>
      </c>
      <c r="CE60" s="8" t="str">
        <f t="shared" si="103"/>
        <v/>
      </c>
      <c r="CF60" s="8" t="str">
        <f t="shared" si="103"/>
        <v/>
      </c>
      <c r="CG60" s="8" t="str">
        <f t="shared" si="104"/>
        <v/>
      </c>
      <c r="CH60" s="8" t="str">
        <f t="shared" si="104"/>
        <v/>
      </c>
      <c r="CI60" s="8" t="str">
        <f t="shared" si="104"/>
        <v/>
      </c>
      <c r="CJ60" s="8" t="str">
        <f t="shared" si="104"/>
        <v/>
      </c>
      <c r="CK60" s="8" t="str">
        <f t="shared" si="104"/>
        <v/>
      </c>
      <c r="CL60" s="8" t="str">
        <f t="shared" si="104"/>
        <v/>
      </c>
      <c r="CN60" s="13">
        <v>2.3310185185185187E-2</v>
      </c>
      <c r="CO60" s="8">
        <f t="shared" si="10"/>
        <v>2.3310185185185187E-2</v>
      </c>
      <c r="CP60" s="8">
        <f>IF(COUNT($CA60:CB60)&gt;0,SMALL($CA60:CB60,1),$CN60)</f>
        <v>2.3310185185185187E-2</v>
      </c>
      <c r="CQ60" s="8">
        <f>IF(COUNT($CA60:CC60)&gt;0,SMALL($CA60:CC60,1),$CN60)</f>
        <v>2.3310185185185187E-2</v>
      </c>
      <c r="CR60" s="8">
        <f>IF(COUNT($CA60:CD60)&gt;0,SMALL($CA60:CD60,1),$CN60)</f>
        <v>2.3310185185185187E-2</v>
      </c>
      <c r="CS60" s="8">
        <f>IF(COUNT($CA60:CE60)&gt;0,SMALL($CA60:CE60,1),$CN60)</f>
        <v>2.3310185185185187E-2</v>
      </c>
      <c r="CT60" s="54">
        <v>1.8402777777777778E-2</v>
      </c>
      <c r="CU60" s="8">
        <f t="shared" si="11"/>
        <v>1.8402777777777778E-2</v>
      </c>
      <c r="CV60" s="8">
        <f>IF(COUNT($CG60:CH60)&gt;0,SMALL($CG60:CH60,1),$CU60)</f>
        <v>1.8402777777777778E-2</v>
      </c>
      <c r="CW60" s="8">
        <f>IF(COUNT($CG60:CI60)&gt;0,SMALL($CG60:CI60,1),$CU60)</f>
        <v>1.8402777777777778E-2</v>
      </c>
      <c r="CX60" s="8">
        <f>IF(COUNT($CG60:CJ60)&gt;0,SMALL($CG60:CJ60,1),$CU60)</f>
        <v>1.8402777777777778E-2</v>
      </c>
      <c r="CY60" s="8">
        <f>IF(COUNT($CG60:CK60)&gt;0,SMALL($CG60:CK60,1),$CU60)</f>
        <v>1.8402777777777778E-2</v>
      </c>
      <c r="DA60" s="8">
        <f t="shared" si="12"/>
        <v>6.5985416666666666E-3</v>
      </c>
      <c r="DB60" s="8">
        <f t="shared" si="13"/>
        <v>9.8971527777777773E-3</v>
      </c>
      <c r="DC60" s="1">
        <f t="shared" si="33"/>
        <v>57</v>
      </c>
      <c r="DD60" s="8">
        <f t="shared" si="14"/>
        <v>1.3194444444444444E-6</v>
      </c>
      <c r="DE60" s="1" t="str">
        <f t="shared" si="15"/>
        <v>Katy McIntyre</v>
      </c>
      <c r="DG60" s="13">
        <f t="shared" si="16"/>
        <v>2.3310185185185187E-2</v>
      </c>
      <c r="DH60" s="13">
        <f>SMALL($DT60:DU60,1)/(60*60*24)</f>
        <v>2.3310185185185184E-2</v>
      </c>
      <c r="DI60" s="13">
        <f>SMALL($DT60:DV60,1)/(60*60*24)</f>
        <v>2.3310185185185184E-2</v>
      </c>
      <c r="DJ60" s="13">
        <f>SMALL($DT60:DW60,1)/(60*60*24)</f>
        <v>2.3310185185185184E-2</v>
      </c>
      <c r="DK60" s="13">
        <f>SMALL($DT60:DX60,1)/(60*60*24)</f>
        <v>2.3310185185185184E-2</v>
      </c>
      <c r="DL60" s="13">
        <f>SMALL($DT60:DY60,1)/(60*60*24)</f>
        <v>2.3310185185185184E-2</v>
      </c>
      <c r="DM60" s="34">
        <f t="shared" si="17"/>
        <v>1.7914135901472176E-2</v>
      </c>
      <c r="DN60" s="13">
        <f>SMALL($DZ60:EA60,1)/(60*60*24)</f>
        <v>1.7914135901472176E-2</v>
      </c>
      <c r="DO60" s="42">
        <f>SMALL($EB60:EB60,1)/(60*60*24)</f>
        <v>0.11572916666666666</v>
      </c>
      <c r="DP60" s="42">
        <f>SMALL($EB60:EC60,1)/(60*60*24)</f>
        <v>0.11572916666666666</v>
      </c>
      <c r="DQ60" s="42">
        <f>SMALL($EB60:ED60,1)/(60*60*24)</f>
        <v>0.11572916666666666</v>
      </c>
      <c r="DR60" s="42">
        <f>SMALL($EB60:EE60,1)/(60*60*24)</f>
        <v>0.11572916666666666</v>
      </c>
      <c r="DT60" s="6">
        <f t="shared" si="18"/>
        <v>2014</v>
      </c>
      <c r="DU60" s="1">
        <f t="shared" si="105"/>
        <v>9999</v>
      </c>
      <c r="DV60" s="1">
        <f t="shared" si="105"/>
        <v>9999</v>
      </c>
      <c r="DW60" s="1">
        <f t="shared" si="105"/>
        <v>9999</v>
      </c>
      <c r="DX60" s="1">
        <f t="shared" si="105"/>
        <v>9999</v>
      </c>
      <c r="DY60" s="1">
        <f t="shared" si="105"/>
        <v>9999</v>
      </c>
      <c r="DZ60" s="6">
        <f t="shared" si="20"/>
        <v>1547.781341887196</v>
      </c>
      <c r="EA60" s="1">
        <f t="shared" si="21"/>
        <v>9999</v>
      </c>
      <c r="EB60" s="43">
        <f t="shared" si="22"/>
        <v>9999</v>
      </c>
      <c r="EC60" s="1">
        <f t="shared" si="106"/>
        <v>9999</v>
      </c>
      <c r="ED60" s="1">
        <f t="shared" si="106"/>
        <v>9999</v>
      </c>
      <c r="EE60" s="1">
        <f t="shared" si="106"/>
        <v>9999</v>
      </c>
    </row>
    <row r="61" spans="1:135" x14ac:dyDescent="0.25">
      <c r="A61" s="1" t="s">
        <v>164</v>
      </c>
      <c r="B61" s="54"/>
      <c r="C61" s="45"/>
      <c r="D61" s="45"/>
      <c r="E61" s="13">
        <v>2.327546296296296E-2</v>
      </c>
      <c r="F61" s="11">
        <v>44713</v>
      </c>
      <c r="I61" s="35">
        <v>2.327546296296296E-2</v>
      </c>
      <c r="M61" s="8">
        <f t="shared" si="24"/>
        <v>2.327546296296296E-2</v>
      </c>
      <c r="N61" s="6">
        <f t="shared" si="25"/>
        <v>2010.9999999999998</v>
      </c>
      <c r="O61" s="8">
        <f t="shared" si="26"/>
        <v>1.6145833333333335E-2</v>
      </c>
      <c r="P61" s="107"/>
      <c r="Q61" s="108">
        <f t="shared" si="27"/>
        <v>1.6145833333333335E-2</v>
      </c>
      <c r="R61" s="109">
        <f t="shared" si="28"/>
        <v>1395.0000000000002</v>
      </c>
      <c r="S61" s="129"/>
      <c r="T61" s="1"/>
      <c r="U61" s="8">
        <f t="shared" si="29"/>
        <v>1.6145833333333335E-2</v>
      </c>
      <c r="V61" s="8">
        <f t="shared" si="30"/>
        <v>0</v>
      </c>
      <c r="W61" s="8">
        <f t="shared" si="0"/>
        <v>0</v>
      </c>
      <c r="X61" s="8">
        <f t="shared" si="1"/>
        <v>1.6145833333333335E-2</v>
      </c>
      <c r="Y61" s="8"/>
      <c r="Z61" s="8">
        <f>IF(A61&lt;&gt;"",IF(VLOOKUP(A61,Apr!A$4:F$211,6)&gt;0,VLOOKUP(A61,Apr!A$4:F$211,6),0),0)</f>
        <v>0</v>
      </c>
      <c r="AA61" s="8">
        <f>IF(A61&lt;&gt;"",IF(VLOOKUP(A61,May!A$3:F$209,6)&gt;0,VLOOKUP(A61,May!A$3:F$209,6),0),0)</f>
        <v>0</v>
      </c>
      <c r="AB61" s="8">
        <f>IF(A61&lt;&gt;"",IF(VLOOKUP(A61,Jun!A$3:F$209,6)&gt;0,VLOOKUP(A61,Jun!A$3:F$209,6),0),0)</f>
        <v>0</v>
      </c>
      <c r="AC61" s="8">
        <f>IF(A61&lt;&gt;"",IF(VLOOKUP(A61,Jul!A$3:F$206,6)&gt;0,VLOOKUP(A61,Jul!A$3:F$206,6),0),0)</f>
        <v>0</v>
      </c>
      <c r="AD61" s="8">
        <f>IF(A61&lt;&gt;"",IF(VLOOKUP(A61,Aug!A$3:F$206,6)&gt;0,VLOOKUP(A61,Aug!A$3:F$206,6),0),0)</f>
        <v>0</v>
      </c>
      <c r="AE61" s="8">
        <f>IF(A61&lt;&gt;"",IF(VLOOKUP(A61,Sep!A$3:F$206,6)&gt;0,VLOOKUP(A61,Sep!A$3:F$206,6),0),0)</f>
        <v>0</v>
      </c>
      <c r="AF61" s="6">
        <f t="shared" si="31"/>
        <v>1545.4758086073241</v>
      </c>
      <c r="AG61" s="8">
        <f t="shared" si="2"/>
        <v>9.8958333333333329E-3</v>
      </c>
      <c r="AH61" s="8">
        <f>IF(A61&lt;&gt;"",IF(VLOOKUP(A61,Oct!A$3:F$206,6)&gt;0,VLOOKUP(A61,Oct!A$3:F$206,6),0),0)</f>
        <v>0</v>
      </c>
      <c r="AI61" s="8">
        <f>IF(A61&lt;&gt;"",IF(VLOOKUP(A61,Nov!A$3:F$207,6)&gt;0,VLOOKUP(A61,Nov!A$3:F$207,6),0),0)</f>
        <v>0</v>
      </c>
      <c r="AJ61" s="8">
        <f>IF(A61&lt;&gt;"",IF(VLOOKUP(A61,Dec!A$3:F$207,6)&gt;0,VLOOKUP(A61,Dec!A$3:F$207,6),0),0)</f>
        <v>0</v>
      </c>
      <c r="AK61" s="8">
        <f>IF(A61&lt;&gt;"",IF(VLOOKUP(A61,Jan!A$3:F$207,6)&gt;0,VLOOKUP(A61,Jan!A$3:F$207,6),0),0)</f>
        <v>0</v>
      </c>
      <c r="AL61" s="8">
        <f>IF(A61&lt;&gt;"",IF(VLOOKUP(A61,Feb!A$3:F$207,6)&gt;0,VLOOKUP(A61,Feb!A$3:F$207,6),0),0)</f>
        <v>0</v>
      </c>
      <c r="AM61" s="8">
        <f>IF(A61&lt;&gt;"",IF(VLOOKUP(A61,Mar!A$3:F$207,6)&gt;0,VLOOKUP(A61,Mar!A$3:F$207,6),0),0)</f>
        <v>0</v>
      </c>
      <c r="AO61" s="8">
        <f>LARGE($BM61:BN61,1)</f>
        <v>1.6145833333333335E-2</v>
      </c>
      <c r="AP61" s="8">
        <f>LARGE($BM61:BO61,1)</f>
        <v>1.6145833333333335E-2</v>
      </c>
      <c r="AQ61" s="8">
        <f>LARGE($BM61:BP61,1)</f>
        <v>1.6145833333333335E-2</v>
      </c>
      <c r="AR61" s="8">
        <f>LARGE($BM61:BQ61,1)</f>
        <v>1.6145833333333335E-2</v>
      </c>
      <c r="AS61" s="8">
        <f>LARGE($BM61:BR61,1)</f>
        <v>1.6145833333333335E-2</v>
      </c>
      <c r="AT61" s="8">
        <f>LARGE($BS61:BT61,1)</f>
        <v>9.8958333333333329E-3</v>
      </c>
      <c r="AU61" s="8">
        <f>LARGE($BS61:BU61,1)</f>
        <v>9.8958333333333329E-3</v>
      </c>
      <c r="AV61" s="8">
        <f>LARGE($BS61:BV61,1)</f>
        <v>9.8958333333333329E-3</v>
      </c>
      <c r="AW61" s="8">
        <f>LARGE($BS61:BW61,1)</f>
        <v>9.8958333333333329E-3</v>
      </c>
      <c r="AX61" s="8">
        <f>LARGE($BS61:BX61,1)</f>
        <v>9.8958333333333329E-3</v>
      </c>
      <c r="BA61" s="6">
        <f t="shared" si="45"/>
        <v>0</v>
      </c>
      <c r="BB61" s="6">
        <f t="shared" si="45"/>
        <v>0</v>
      </c>
      <c r="BC61" s="6">
        <f t="shared" si="45"/>
        <v>0</v>
      </c>
      <c r="BD61" s="6">
        <f t="shared" si="44"/>
        <v>0</v>
      </c>
      <c r="BE61" s="6">
        <f t="shared" si="44"/>
        <v>0</v>
      </c>
      <c r="BF61" s="6">
        <f t="shared" si="44"/>
        <v>0</v>
      </c>
      <c r="BG61" s="6">
        <f t="shared" si="100"/>
        <v>0</v>
      </c>
      <c r="BH61" s="6">
        <f t="shared" si="100"/>
        <v>0</v>
      </c>
      <c r="BI61" s="6">
        <f t="shared" si="100"/>
        <v>0</v>
      </c>
      <c r="BJ61" s="6">
        <f t="shared" si="100"/>
        <v>0</v>
      </c>
      <c r="BK61" s="6">
        <f t="shared" si="100"/>
        <v>0</v>
      </c>
      <c r="BM61" s="8">
        <f t="shared" si="32"/>
        <v>1.6145833333333335E-2</v>
      </c>
      <c r="BN61" s="8">
        <f t="shared" si="101"/>
        <v>0</v>
      </c>
      <c r="BO61" s="8">
        <f t="shared" si="101"/>
        <v>0</v>
      </c>
      <c r="BP61" s="8">
        <f t="shared" si="101"/>
        <v>0</v>
      </c>
      <c r="BQ61" s="8">
        <f t="shared" si="101"/>
        <v>0</v>
      </c>
      <c r="BR61" s="8">
        <f t="shared" si="101"/>
        <v>0</v>
      </c>
      <c r="BS61" s="8">
        <f t="shared" si="6"/>
        <v>9.8958333333333329E-3</v>
      </c>
      <c r="BT61" s="8">
        <f t="shared" si="102"/>
        <v>0</v>
      </c>
      <c r="BU61" s="8">
        <f t="shared" si="102"/>
        <v>0</v>
      </c>
      <c r="BV61" s="8">
        <f t="shared" si="102"/>
        <v>0</v>
      </c>
      <c r="BW61" s="8">
        <f t="shared" si="102"/>
        <v>0</v>
      </c>
      <c r="BX61" s="8">
        <f t="shared" si="102"/>
        <v>0</v>
      </c>
      <c r="CA61" s="8" t="str">
        <f t="shared" si="103"/>
        <v/>
      </c>
      <c r="CB61" s="8" t="str">
        <f t="shared" si="103"/>
        <v/>
      </c>
      <c r="CC61" s="8" t="str">
        <f t="shared" si="103"/>
        <v/>
      </c>
      <c r="CD61" s="8" t="str">
        <f t="shared" si="103"/>
        <v/>
      </c>
      <c r="CE61" s="8" t="str">
        <f t="shared" si="103"/>
        <v/>
      </c>
      <c r="CF61" s="8" t="str">
        <f t="shared" si="103"/>
        <v/>
      </c>
      <c r="CG61" s="8" t="str">
        <f t="shared" si="104"/>
        <v/>
      </c>
      <c r="CH61" s="8" t="str">
        <f t="shared" si="104"/>
        <v/>
      </c>
      <c r="CI61" s="8" t="str">
        <f t="shared" si="104"/>
        <v/>
      </c>
      <c r="CJ61" s="8" t="str">
        <f t="shared" si="104"/>
        <v/>
      </c>
      <c r="CK61" s="8" t="str">
        <f t="shared" si="104"/>
        <v/>
      </c>
      <c r="CL61" s="8" t="str">
        <f t="shared" si="104"/>
        <v/>
      </c>
      <c r="CN61" s="13">
        <v>2.327546296296296E-2</v>
      </c>
      <c r="CO61" s="8">
        <f t="shared" si="10"/>
        <v>2.327546296296296E-2</v>
      </c>
      <c r="CP61" s="8">
        <f>IF(COUNT($CA61:CB61)&gt;0,SMALL($CA61:CB61,1),$CN61)</f>
        <v>2.327546296296296E-2</v>
      </c>
      <c r="CQ61" s="8">
        <f>IF(COUNT($CA61:CC61)&gt;0,SMALL($CA61:CC61,1),$CN61)</f>
        <v>2.327546296296296E-2</v>
      </c>
      <c r="CR61" s="8">
        <f>IF(COUNT($CA61:CD61)&gt;0,SMALL($CA61:CD61,1),$CN61)</f>
        <v>2.327546296296296E-2</v>
      </c>
      <c r="CS61" s="8">
        <f>IF(COUNT($CA61:CE61)&gt;0,SMALL($CA61:CE61,1),$CN61)</f>
        <v>2.327546296296296E-2</v>
      </c>
      <c r="CT61" s="54">
        <v>0</v>
      </c>
      <c r="CU61" s="8">
        <f t="shared" si="11"/>
        <v>0</v>
      </c>
      <c r="CV61" s="8">
        <f>IF(COUNT($CG61:CH61)&gt;0,SMALL($CG61:CH61,1),$CU61)</f>
        <v>0</v>
      </c>
      <c r="CW61" s="8">
        <f>IF(COUNT($CG61:CI61)&gt;0,SMALL($CG61:CI61,1),$CU61)</f>
        <v>0</v>
      </c>
      <c r="CX61" s="8">
        <f>IF(COUNT($CG61:CJ61)&gt;0,SMALL($CG61:CJ61,1),$CU61)</f>
        <v>0</v>
      </c>
      <c r="CY61" s="8">
        <f>IF(COUNT($CG61:CK61)&gt;0,SMALL($CG61:CK61,1),$CU61)</f>
        <v>0</v>
      </c>
      <c r="DA61" s="8">
        <f t="shared" si="12"/>
        <v>1.6147175925925926E-2</v>
      </c>
      <c r="DB61" s="8">
        <f t="shared" si="13"/>
        <v>9.8971759259259256E-3</v>
      </c>
      <c r="DC61" s="1">
        <f t="shared" si="33"/>
        <v>58</v>
      </c>
      <c r="DD61" s="8">
        <f t="shared" si="14"/>
        <v>1.3425925925925926E-6</v>
      </c>
      <c r="DE61" s="1" t="str">
        <f t="shared" si="15"/>
        <v>Kim Dykes</v>
      </c>
      <c r="DG61" s="13">
        <f t="shared" si="16"/>
        <v>2.327546296296296E-2</v>
      </c>
      <c r="DH61" s="13">
        <f>SMALL($DT61:DU61,1)/(60*60*24)</f>
        <v>2.327546296296296E-2</v>
      </c>
      <c r="DI61" s="13">
        <f>SMALL($DT61:DV61,1)/(60*60*24)</f>
        <v>2.327546296296296E-2</v>
      </c>
      <c r="DJ61" s="13">
        <f>SMALL($DT61:DW61,1)/(60*60*24)</f>
        <v>2.327546296296296E-2</v>
      </c>
      <c r="DK61" s="13">
        <f>SMALL($DT61:DX61,1)/(60*60*24)</f>
        <v>2.327546296296296E-2</v>
      </c>
      <c r="DL61" s="13">
        <f>SMALL($DT61:DY61,1)/(60*60*24)</f>
        <v>2.327546296296296E-2</v>
      </c>
      <c r="DM61" s="34">
        <f t="shared" si="17"/>
        <v>1.7887451488510696E-2</v>
      </c>
      <c r="DN61" s="13">
        <f>SMALL($DZ61:EA61,1)/(60*60*24)</f>
        <v>1.7887451488510696E-2</v>
      </c>
      <c r="DO61" s="42">
        <f>SMALL($EB61:EB61,1)/(60*60*24)</f>
        <v>0.11572916666666666</v>
      </c>
      <c r="DP61" s="42">
        <f>SMALL($EB61:EC61,1)/(60*60*24)</f>
        <v>0.11572916666666666</v>
      </c>
      <c r="DQ61" s="42">
        <f>SMALL($EB61:ED61,1)/(60*60*24)</f>
        <v>0.11572916666666666</v>
      </c>
      <c r="DR61" s="42">
        <f>SMALL($EB61:EE61,1)/(60*60*24)</f>
        <v>0.11572916666666666</v>
      </c>
      <c r="DT61" s="6">
        <f t="shared" si="18"/>
        <v>2010.9999999999998</v>
      </c>
      <c r="DU61" s="1">
        <f t="shared" si="105"/>
        <v>9999</v>
      </c>
      <c r="DV61" s="1">
        <f t="shared" si="105"/>
        <v>9999</v>
      </c>
      <c r="DW61" s="1">
        <f t="shared" si="105"/>
        <v>9999</v>
      </c>
      <c r="DX61" s="1">
        <f t="shared" si="105"/>
        <v>9999</v>
      </c>
      <c r="DY61" s="1">
        <f t="shared" si="105"/>
        <v>9999</v>
      </c>
      <c r="DZ61" s="6">
        <f t="shared" si="20"/>
        <v>1545.4758086073241</v>
      </c>
      <c r="EA61" s="1">
        <f t="shared" si="21"/>
        <v>9999</v>
      </c>
      <c r="EB61" s="43">
        <f t="shared" si="22"/>
        <v>9999</v>
      </c>
      <c r="EC61" s="1">
        <f t="shared" si="106"/>
        <v>9999</v>
      </c>
      <c r="ED61" s="1">
        <f t="shared" si="106"/>
        <v>9999</v>
      </c>
      <c r="EE61" s="1">
        <f t="shared" si="106"/>
        <v>9999</v>
      </c>
    </row>
    <row r="62" spans="1:135" x14ac:dyDescent="0.25">
      <c r="A62" s="1" t="s">
        <v>3</v>
      </c>
      <c r="B62" s="54">
        <v>1.9259259259259261E-2</v>
      </c>
      <c r="C62" s="45">
        <v>43070</v>
      </c>
      <c r="D62" s="45"/>
      <c r="E62" s="13">
        <v>2.6273148148148153E-2</v>
      </c>
      <c r="F62" s="11">
        <v>44652</v>
      </c>
      <c r="I62" s="35">
        <v>2.627314814814815E-2</v>
      </c>
      <c r="K62" s="8">
        <v>1.8518518518518521E-2</v>
      </c>
      <c r="M62" s="8">
        <f t="shared" si="24"/>
        <v>2.590210789567703E-2</v>
      </c>
      <c r="N62" s="6">
        <f t="shared" si="25"/>
        <v>2237.9421221864955</v>
      </c>
      <c r="O62" s="8">
        <f t="shared" si="26"/>
        <v>1.3541666666666667E-2</v>
      </c>
      <c r="P62" s="107">
        <v>19.399999999999999</v>
      </c>
      <c r="Q62" s="108">
        <f t="shared" si="27"/>
        <v>1.2326388888888888E-2</v>
      </c>
      <c r="R62" s="109">
        <f t="shared" si="28"/>
        <v>1064.9999999999998</v>
      </c>
      <c r="S62" s="129">
        <f t="shared" ref="S62:S75" si="107">(50.124*P62)+1373.5</f>
        <v>2345.9056</v>
      </c>
      <c r="T62" s="8">
        <f t="shared" ref="T62:T75" si="108">IF(A62&lt;&gt;"",(MROUND(S$2-S62,15)/(60*60*24)),"")</f>
        <v>1.2326388888888888E-2</v>
      </c>
      <c r="U62" s="8">
        <f t="shared" si="29"/>
        <v>1.2326388888888888E-2</v>
      </c>
      <c r="V62" s="8">
        <f t="shared" si="30"/>
        <v>0</v>
      </c>
      <c r="W62" s="8">
        <f t="shared" si="0"/>
        <v>0</v>
      </c>
      <c r="X62" s="8">
        <f t="shared" si="1"/>
        <v>1.3541666666666667E-2</v>
      </c>
      <c r="Y62" s="8"/>
      <c r="Z62" s="8">
        <f>IF(A62&lt;&gt;"",IF(VLOOKUP(A62,Apr!A$4:F$211,6)&gt;0,VLOOKUP(A62,Apr!A$4:F$211,6),0),0)</f>
        <v>0</v>
      </c>
      <c r="AA62" s="8">
        <f>IF(A62&lt;&gt;"",IF(VLOOKUP(A62,May!A$3:F$209,6)&gt;0,VLOOKUP(A62,May!A$3:F$209,6),0),0)</f>
        <v>0</v>
      </c>
      <c r="AB62" s="8">
        <f>IF(A62&lt;&gt;"",IF(VLOOKUP(A62,Jun!A$3:F$209,6)&gt;0,VLOOKUP(A62,Jun!A$3:F$209,6),0),0)</f>
        <v>0</v>
      </c>
      <c r="AC62" s="8">
        <f>IF(A62&lt;&gt;"",IF(VLOOKUP(A62,Jul!A$3:F$206,6)&gt;0,VLOOKUP(A62,Jul!A$3:F$206,6),0),0)</f>
        <v>0</v>
      </c>
      <c r="AD62" s="8">
        <f>IF(A62&lt;&gt;"",IF(VLOOKUP(A62,Aug!A$3:F$206,6)&gt;0,VLOOKUP(A62,Aug!A$3:F$206,6),0),0)</f>
        <v>0</v>
      </c>
      <c r="AE62" s="8">
        <f>IF(A62&lt;&gt;"",IF(VLOOKUP(A62,Sep!A$3:F$206,6)&gt;0,VLOOKUP(A62,Sep!A$3:F$206,6),0),0)</f>
        <v>0</v>
      </c>
      <c r="AF62" s="6">
        <f t="shared" si="31"/>
        <v>1719.8833470425491</v>
      </c>
      <c r="AG62" s="8">
        <f t="shared" si="2"/>
        <v>7.9861111111111122E-3</v>
      </c>
      <c r="AH62" s="8">
        <f>IF(A62&lt;&gt;"",IF(VLOOKUP(A62,Oct!A$3:F$206,6)&gt;0,VLOOKUP(A62,Oct!A$3:F$206,6),0),0)</f>
        <v>0</v>
      </c>
      <c r="AI62" s="8">
        <f>IF(A62&lt;&gt;"",IF(VLOOKUP(A62,Nov!A$3:F$207,6)&gt;0,VLOOKUP(A62,Nov!A$3:F$207,6),0),0)</f>
        <v>0</v>
      </c>
      <c r="AJ62" s="8">
        <f>IF(A62&lt;&gt;"",IF(VLOOKUP(A62,Dec!A$3:F$207,6)&gt;0,VLOOKUP(A62,Dec!A$3:F$207,6),0),0)</f>
        <v>0</v>
      </c>
      <c r="AK62" s="8">
        <f>IF(A62&lt;&gt;"",IF(VLOOKUP(A62,Jan!A$3:F$207,6)&gt;0,VLOOKUP(A62,Jan!A$3:F$207,6),0),0)</f>
        <v>0</v>
      </c>
      <c r="AL62" s="8">
        <f>IF(A62&lt;&gt;"",IF(VLOOKUP(A62,Feb!A$3:F$207,6)&gt;0,VLOOKUP(A62,Feb!A$3:F$207,6),0),0)</f>
        <v>0</v>
      </c>
      <c r="AM62" s="8">
        <f>IF(A62&lt;&gt;"",IF(VLOOKUP(A62,Mar!A$3:F$207,6)&gt;0,VLOOKUP(A62,Mar!A$3:F$207,6),0),0)</f>
        <v>0</v>
      </c>
      <c r="AO62" s="8">
        <f>LARGE($BM62:BN62,1)</f>
        <v>1.2326388888888888E-2</v>
      </c>
      <c r="AP62" s="8">
        <f>LARGE($BM62:BO62,1)</f>
        <v>1.2326388888888888E-2</v>
      </c>
      <c r="AQ62" s="8">
        <f>LARGE($BM62:BP62,1)</f>
        <v>1.2326388888888888E-2</v>
      </c>
      <c r="AR62" s="8">
        <f>LARGE($BM62:BQ62,1)</f>
        <v>1.2326388888888888E-2</v>
      </c>
      <c r="AS62" s="8">
        <f>LARGE($BM62:BR62,1)</f>
        <v>1.2326388888888888E-2</v>
      </c>
      <c r="AT62" s="8">
        <f>LARGE($BS62:BT62,1)</f>
        <v>7.9861111111111122E-3</v>
      </c>
      <c r="AU62" s="8">
        <f>LARGE($BS62:BU62,1)</f>
        <v>7.9861111111111122E-3</v>
      </c>
      <c r="AV62" s="8">
        <f>LARGE($BS62:BV62,1)</f>
        <v>7.9861111111111122E-3</v>
      </c>
      <c r="AW62" s="8">
        <f>LARGE($BS62:BW62,1)</f>
        <v>7.9861111111111122E-3</v>
      </c>
      <c r="AX62" s="8">
        <f>LARGE($BS62:BX62,1)</f>
        <v>7.9861111111111122E-3</v>
      </c>
      <c r="BA62" s="6">
        <f t="shared" si="45"/>
        <v>0</v>
      </c>
      <c r="BB62" s="6">
        <f t="shared" si="45"/>
        <v>0</v>
      </c>
      <c r="BC62" s="6">
        <f t="shared" si="45"/>
        <v>0</v>
      </c>
      <c r="BD62" s="6">
        <f t="shared" si="44"/>
        <v>0</v>
      </c>
      <c r="BE62" s="6">
        <f t="shared" si="44"/>
        <v>0</v>
      </c>
      <c r="BF62" s="6">
        <f t="shared" si="44"/>
        <v>0</v>
      </c>
      <c r="BG62" s="6">
        <f t="shared" si="100"/>
        <v>0</v>
      </c>
      <c r="BH62" s="6">
        <f t="shared" si="100"/>
        <v>0</v>
      </c>
      <c r="BI62" s="6">
        <f t="shared" si="100"/>
        <v>0</v>
      </c>
      <c r="BJ62" s="6">
        <f t="shared" si="100"/>
        <v>0</v>
      </c>
      <c r="BK62" s="6">
        <f t="shared" si="100"/>
        <v>0</v>
      </c>
      <c r="BM62" s="8">
        <f t="shared" si="32"/>
        <v>1.2326388888888888E-2</v>
      </c>
      <c r="BN62" s="8">
        <f t="shared" si="101"/>
        <v>0</v>
      </c>
      <c r="BO62" s="8">
        <f t="shared" si="101"/>
        <v>0</v>
      </c>
      <c r="BP62" s="8">
        <f t="shared" si="101"/>
        <v>0</v>
      </c>
      <c r="BQ62" s="8">
        <f t="shared" si="101"/>
        <v>0</v>
      </c>
      <c r="BR62" s="8">
        <f t="shared" si="101"/>
        <v>0</v>
      </c>
      <c r="BS62" s="8">
        <f t="shared" si="6"/>
        <v>7.9861111111111122E-3</v>
      </c>
      <c r="BT62" s="8">
        <f t="shared" si="102"/>
        <v>0</v>
      </c>
      <c r="BU62" s="8">
        <f t="shared" si="102"/>
        <v>0</v>
      </c>
      <c r="BV62" s="8">
        <f t="shared" si="102"/>
        <v>0</v>
      </c>
      <c r="BW62" s="8">
        <f t="shared" si="102"/>
        <v>0</v>
      </c>
      <c r="BX62" s="8">
        <f t="shared" si="102"/>
        <v>0</v>
      </c>
      <c r="CA62" s="8" t="str">
        <f t="shared" si="103"/>
        <v/>
      </c>
      <c r="CB62" s="8" t="str">
        <f t="shared" si="103"/>
        <v/>
      </c>
      <c r="CC62" s="8" t="str">
        <f t="shared" si="103"/>
        <v/>
      </c>
      <c r="CD62" s="8" t="str">
        <f t="shared" si="103"/>
        <v/>
      </c>
      <c r="CE62" s="8" t="str">
        <f t="shared" si="103"/>
        <v/>
      </c>
      <c r="CF62" s="8" t="str">
        <f t="shared" si="103"/>
        <v/>
      </c>
      <c r="CG62" s="8" t="str">
        <f t="shared" si="104"/>
        <v/>
      </c>
      <c r="CH62" s="8" t="str">
        <f t="shared" si="104"/>
        <v/>
      </c>
      <c r="CI62" s="8" t="str">
        <f t="shared" si="104"/>
        <v/>
      </c>
      <c r="CJ62" s="8" t="str">
        <f t="shared" si="104"/>
        <v/>
      </c>
      <c r="CK62" s="8" t="str">
        <f t="shared" si="104"/>
        <v/>
      </c>
      <c r="CL62" s="8" t="str">
        <f t="shared" si="104"/>
        <v/>
      </c>
      <c r="CN62" s="13">
        <v>2.6273148148148153E-2</v>
      </c>
      <c r="CO62" s="8">
        <f t="shared" si="10"/>
        <v>2.6273148148148153E-2</v>
      </c>
      <c r="CP62" s="8">
        <f>IF(COUNT($CA62:CB62)&gt;0,SMALL($CA62:CB62,1),$CN62)</f>
        <v>2.6273148148148153E-2</v>
      </c>
      <c r="CQ62" s="8">
        <f>IF(COUNT($CA62:CC62)&gt;0,SMALL($CA62:CC62,1),$CN62)</f>
        <v>2.6273148148148153E-2</v>
      </c>
      <c r="CR62" s="8">
        <f>IF(COUNT($CA62:CD62)&gt;0,SMALL($CA62:CD62,1),$CN62)</f>
        <v>2.6273148148148153E-2</v>
      </c>
      <c r="CS62" s="8">
        <f>IF(COUNT($CA62:CE62)&gt;0,SMALL($CA62:CE62,1),$CN62)</f>
        <v>2.6273148148148153E-2</v>
      </c>
      <c r="CT62" s="54">
        <v>1.9259259259259261E-2</v>
      </c>
      <c r="CU62" s="8">
        <f t="shared" si="11"/>
        <v>1.9259259259259261E-2</v>
      </c>
      <c r="CV62" s="8">
        <f>IF(COUNT($CG62:CH62)&gt;0,SMALL($CG62:CH62,1),$CU62)</f>
        <v>1.9259259259259261E-2</v>
      </c>
      <c r="CW62" s="8">
        <f>IF(COUNT($CG62:CI62)&gt;0,SMALL($CG62:CI62,1),$CU62)</f>
        <v>1.9259259259259261E-2</v>
      </c>
      <c r="CX62" s="8">
        <f>IF(COUNT($CG62:CJ62)&gt;0,SMALL($CG62:CJ62,1),$CU62)</f>
        <v>1.9259259259259261E-2</v>
      </c>
      <c r="CY62" s="8">
        <f>IF(COUNT($CG62:CK62)&gt;0,SMALL($CG62:CK62,1),$CU62)</f>
        <v>1.9259259259259261E-2</v>
      </c>
      <c r="DA62" s="8">
        <f t="shared" si="12"/>
        <v>1.2327754629629629E-2</v>
      </c>
      <c r="DB62" s="8">
        <f t="shared" si="13"/>
        <v>7.9874768518518532E-3</v>
      </c>
      <c r="DC62" s="1">
        <f t="shared" si="33"/>
        <v>59</v>
      </c>
      <c r="DD62" s="8">
        <f t="shared" si="14"/>
        <v>1.3657407407407408E-6</v>
      </c>
      <c r="DE62" s="1" t="str">
        <f t="shared" si="15"/>
        <v>Kirsten Burnett</v>
      </c>
      <c r="DG62" s="13">
        <f t="shared" si="16"/>
        <v>2.590210789567703E-2</v>
      </c>
      <c r="DH62" s="13">
        <f>SMALL($DT62:DU62,1)/(60*60*24)</f>
        <v>2.590210789567703E-2</v>
      </c>
      <c r="DI62" s="13">
        <f>SMALL($DT62:DV62,1)/(60*60*24)</f>
        <v>2.590210789567703E-2</v>
      </c>
      <c r="DJ62" s="13">
        <f>SMALL($DT62:DW62,1)/(60*60*24)</f>
        <v>2.590210789567703E-2</v>
      </c>
      <c r="DK62" s="13">
        <f>SMALL($DT62:DX62,1)/(60*60*24)</f>
        <v>2.590210789567703E-2</v>
      </c>
      <c r="DL62" s="13">
        <f>SMALL($DT62:DY62,1)/(60*60*24)</f>
        <v>2.590210789567703E-2</v>
      </c>
      <c r="DM62" s="34">
        <f t="shared" si="17"/>
        <v>1.990605725743691E-2</v>
      </c>
      <c r="DN62" s="13">
        <f>SMALL($DZ62:EA62,1)/(60*60*24)</f>
        <v>1.990605725743691E-2</v>
      </c>
      <c r="DO62" s="42">
        <f>SMALL($EB62:EB62,1)/(60*60*24)</f>
        <v>0.11572916666666666</v>
      </c>
      <c r="DP62" s="42">
        <f>SMALL($EB62:EC62,1)/(60*60*24)</f>
        <v>0.11572916666666666</v>
      </c>
      <c r="DQ62" s="42">
        <f>SMALL($EB62:ED62,1)/(60*60*24)</f>
        <v>0.11572916666666666</v>
      </c>
      <c r="DR62" s="42">
        <f>SMALL($EB62:EE62,1)/(60*60*24)</f>
        <v>0.11572916666666666</v>
      </c>
      <c r="DT62" s="6">
        <f t="shared" si="18"/>
        <v>2237.9421221864955</v>
      </c>
      <c r="DU62" s="1">
        <f t="shared" si="105"/>
        <v>9999</v>
      </c>
      <c r="DV62" s="1">
        <f t="shared" si="105"/>
        <v>9999</v>
      </c>
      <c r="DW62" s="1">
        <f t="shared" si="105"/>
        <v>9999</v>
      </c>
      <c r="DX62" s="1">
        <f t="shared" si="105"/>
        <v>9999</v>
      </c>
      <c r="DY62" s="1">
        <f t="shared" si="105"/>
        <v>9999</v>
      </c>
      <c r="DZ62" s="6">
        <f t="shared" si="20"/>
        <v>1719.8833470425491</v>
      </c>
      <c r="EA62" s="1">
        <f t="shared" si="21"/>
        <v>9999</v>
      </c>
      <c r="EB62" s="43">
        <f t="shared" si="22"/>
        <v>9999</v>
      </c>
      <c r="EC62" s="1">
        <f t="shared" si="106"/>
        <v>9999</v>
      </c>
      <c r="ED62" s="1">
        <f t="shared" si="106"/>
        <v>9999</v>
      </c>
      <c r="EE62" s="1">
        <f t="shared" si="106"/>
        <v>9999</v>
      </c>
    </row>
    <row r="63" spans="1:135" x14ac:dyDescent="0.25">
      <c r="A63" s="1" t="s">
        <v>2</v>
      </c>
      <c r="B63" s="54">
        <v>2.0995370370370373E-2</v>
      </c>
      <c r="C63" s="45">
        <v>43344</v>
      </c>
      <c r="D63" s="45"/>
      <c r="E63" s="13">
        <v>2.9328703703703704E-2</v>
      </c>
      <c r="F63" s="11">
        <v>45047</v>
      </c>
      <c r="H63" s="35">
        <v>2.2997685185185184E-2</v>
      </c>
      <c r="I63" s="35">
        <v>2.9421296296296296E-2</v>
      </c>
      <c r="K63" s="8">
        <v>1.9884259259259258E-2</v>
      </c>
      <c r="M63" s="8">
        <f t="shared" si="24"/>
        <v>2.7812388352983206E-2</v>
      </c>
      <c r="N63" s="6">
        <f t="shared" si="25"/>
        <v>2402.990353697749</v>
      </c>
      <c r="O63" s="8">
        <f t="shared" si="26"/>
        <v>1.1631944444444445E-2</v>
      </c>
      <c r="P63" s="107">
        <v>25.3</v>
      </c>
      <c r="Q63" s="108">
        <f t="shared" si="27"/>
        <v>1.0069444444444445E-2</v>
      </c>
      <c r="R63" s="109">
        <f t="shared" si="28"/>
        <v>870.00000000000023</v>
      </c>
      <c r="S63" s="129">
        <f t="shared" si="107"/>
        <v>2641.6372000000001</v>
      </c>
      <c r="T63" s="8">
        <f t="shared" si="108"/>
        <v>8.8541666666666664E-3</v>
      </c>
      <c r="U63" s="8">
        <f t="shared" si="29"/>
        <v>8.8541666666666664E-3</v>
      </c>
      <c r="V63" s="8">
        <f t="shared" si="30"/>
        <v>2.9328703703703701E-2</v>
      </c>
      <c r="W63" s="8">
        <f t="shared" si="0"/>
        <v>0</v>
      </c>
      <c r="X63" s="8">
        <f t="shared" si="1"/>
        <v>1.1631944444444445E-2</v>
      </c>
      <c r="Y63" s="8"/>
      <c r="Z63" s="8">
        <f>IF(A63&lt;&gt;"",IF(VLOOKUP(A63,Apr!A$4:F$211,6)&gt;0,VLOOKUP(A63,Apr!A$4:F$211,6),0),0)</f>
        <v>0</v>
      </c>
      <c r="AA63" s="8">
        <f>IF(A63&lt;&gt;"",IF(VLOOKUP(A63,May!A$3:F$209,6)&gt;0,VLOOKUP(A63,May!A$3:F$209,6),0),0)</f>
        <v>2.9328703703703701E-2</v>
      </c>
      <c r="AB63" s="8">
        <f>IF(A63&lt;&gt;"",IF(VLOOKUP(A63,Jun!A$3:F$209,6)&gt;0,VLOOKUP(A63,Jun!A$3:F$209,6),0),0)</f>
        <v>0</v>
      </c>
      <c r="AC63" s="8">
        <f>IF(A63&lt;&gt;"",IF(VLOOKUP(A63,Jul!A$3:F$206,6)&gt;0,VLOOKUP(A63,Jul!A$3:F$206,6),0),0)</f>
        <v>0</v>
      </c>
      <c r="AD63" s="8">
        <f>IF(A63&lt;&gt;"",IF(VLOOKUP(A63,Aug!A$3:F$206,6)&gt;0,VLOOKUP(A63,Aug!A$3:F$206,6),0),0)</f>
        <v>0</v>
      </c>
      <c r="AE63" s="8">
        <f>IF(A63&lt;&gt;"",IF(VLOOKUP(A63,Sep!A$3:F$206,6)&gt;0,VLOOKUP(A63,Sep!A$3:F$206,6),0),0)</f>
        <v>2.9859110521111107E-2</v>
      </c>
      <c r="AF63" s="6">
        <f t="shared" si="31"/>
        <v>1947.4071103982892</v>
      </c>
      <c r="AG63" s="8">
        <f t="shared" si="2"/>
        <v>5.3819444444444453E-3</v>
      </c>
      <c r="AH63" s="8">
        <f>IF(A63&lt;&gt;"",IF(VLOOKUP(A63,Oct!A$3:F$206,6)&gt;0,VLOOKUP(A63,Oct!A$3:F$206,6),0),0)</f>
        <v>0</v>
      </c>
      <c r="AI63" s="8">
        <f>IF(A63&lt;&gt;"",IF(VLOOKUP(A63,Nov!A$3:F$207,6)&gt;0,VLOOKUP(A63,Nov!A$3:F$207,6),0),0)</f>
        <v>0</v>
      </c>
      <c r="AJ63" s="8">
        <f>IF(A63&lt;&gt;"",IF(VLOOKUP(A63,Dec!A$3:F$207,6)&gt;0,VLOOKUP(A63,Dec!A$3:F$207,6),0),0)</f>
        <v>0</v>
      </c>
      <c r="AK63" s="8">
        <f>IF(A63&lt;&gt;"",IF(VLOOKUP(A63,Jan!A$3:F$207,6)&gt;0,VLOOKUP(A63,Jan!A$3:F$207,6),0),0)</f>
        <v>0</v>
      </c>
      <c r="AL63" s="8">
        <f>IF(A63&lt;&gt;"",IF(VLOOKUP(A63,Feb!A$3:F$207,6)&gt;0,VLOOKUP(A63,Feb!A$3:F$207,6),0),0)</f>
        <v>0</v>
      </c>
      <c r="AM63" s="8">
        <f>IF(A63&lt;&gt;"",IF(VLOOKUP(A63,Mar!A$3:F$207,6)&gt;0,VLOOKUP(A63,Mar!A$3:F$207,6),0),0)</f>
        <v>0</v>
      </c>
      <c r="AO63" s="8">
        <f>LARGE($BM63:BN63,1)</f>
        <v>8.8541666666666664E-3</v>
      </c>
      <c r="AP63" s="8">
        <f>LARGE($BM63:BO63,1)</f>
        <v>1.0069444444444445E-2</v>
      </c>
      <c r="AQ63" s="8">
        <f>LARGE($BM63:BP63,1)</f>
        <v>1.0069444444444445E-2</v>
      </c>
      <c r="AR63" s="8">
        <f>LARGE($BM63:BQ63,1)</f>
        <v>1.0069444444444445E-2</v>
      </c>
      <c r="AS63" s="8">
        <f>LARGE($BM63:BR63,1)</f>
        <v>1.0069444444444445E-2</v>
      </c>
      <c r="AT63" s="8">
        <f>LARGE($BS63:BT63,1)</f>
        <v>5.3819444444444453E-3</v>
      </c>
      <c r="AU63" s="8">
        <f>LARGE($BS63:BU63,1)</f>
        <v>5.3819444444444453E-3</v>
      </c>
      <c r="AV63" s="8">
        <f>LARGE($BS63:BV63,1)</f>
        <v>5.3819444444444453E-3</v>
      </c>
      <c r="AW63" s="8">
        <f>LARGE($BS63:BW63,1)</f>
        <v>5.3819444444444453E-3</v>
      </c>
      <c r="AX63" s="8">
        <f>LARGE($BS63:BX63,1)</f>
        <v>5.3819444444444453E-3</v>
      </c>
      <c r="BA63" s="6">
        <f t="shared" si="45"/>
        <v>0</v>
      </c>
      <c r="BB63" s="6">
        <f t="shared" si="45"/>
        <v>2533.9999999999995</v>
      </c>
      <c r="BC63" s="6">
        <f t="shared" si="45"/>
        <v>0</v>
      </c>
      <c r="BD63" s="6">
        <f t="shared" si="44"/>
        <v>0</v>
      </c>
      <c r="BE63" s="6">
        <f t="shared" si="44"/>
        <v>0</v>
      </c>
      <c r="BF63" s="6">
        <f t="shared" si="44"/>
        <v>2579.8271490239995</v>
      </c>
      <c r="BG63" s="6">
        <f t="shared" si="100"/>
        <v>0</v>
      </c>
      <c r="BH63" s="6">
        <f t="shared" si="100"/>
        <v>0</v>
      </c>
      <c r="BI63" s="6">
        <f t="shared" si="100"/>
        <v>0</v>
      </c>
      <c r="BJ63" s="6">
        <f t="shared" si="100"/>
        <v>0</v>
      </c>
      <c r="BK63" s="6">
        <f t="shared" si="100"/>
        <v>0</v>
      </c>
      <c r="BM63" s="8">
        <f t="shared" si="32"/>
        <v>8.8541666666666664E-3</v>
      </c>
      <c r="BN63" s="8">
        <f t="shared" si="101"/>
        <v>0</v>
      </c>
      <c r="BO63" s="8">
        <f t="shared" si="101"/>
        <v>1.0069444444444445E-2</v>
      </c>
      <c r="BP63" s="8">
        <f t="shared" si="101"/>
        <v>0</v>
      </c>
      <c r="BQ63" s="8">
        <f t="shared" si="101"/>
        <v>0</v>
      </c>
      <c r="BR63" s="8">
        <f t="shared" si="101"/>
        <v>0</v>
      </c>
      <c r="BS63" s="8">
        <f t="shared" si="6"/>
        <v>5.3819444444444453E-3</v>
      </c>
      <c r="BT63" s="8">
        <f t="shared" si="102"/>
        <v>0</v>
      </c>
      <c r="BU63" s="8">
        <f t="shared" si="102"/>
        <v>0</v>
      </c>
      <c r="BV63" s="8">
        <f t="shared" si="102"/>
        <v>0</v>
      </c>
      <c r="BW63" s="8">
        <f t="shared" si="102"/>
        <v>0</v>
      </c>
      <c r="BX63" s="8">
        <f t="shared" si="102"/>
        <v>0</v>
      </c>
      <c r="CA63" s="8" t="str">
        <f t="shared" si="103"/>
        <v/>
      </c>
      <c r="CB63" s="8">
        <f t="shared" si="103"/>
        <v>2.9328703703703701E-2</v>
      </c>
      <c r="CC63" s="8" t="str">
        <f t="shared" si="103"/>
        <v/>
      </c>
      <c r="CD63" s="8" t="str">
        <f t="shared" si="103"/>
        <v/>
      </c>
      <c r="CE63" s="8" t="str">
        <f t="shared" si="103"/>
        <v/>
      </c>
      <c r="CF63" s="8">
        <f t="shared" si="103"/>
        <v>2.9859110521111107E-2</v>
      </c>
      <c r="CG63" s="8" t="str">
        <f t="shared" si="104"/>
        <v/>
      </c>
      <c r="CH63" s="8" t="str">
        <f t="shared" si="104"/>
        <v/>
      </c>
      <c r="CI63" s="8" t="str">
        <f t="shared" si="104"/>
        <v/>
      </c>
      <c r="CJ63" s="8" t="str">
        <f t="shared" si="104"/>
        <v/>
      </c>
      <c r="CK63" s="8" t="str">
        <f t="shared" si="104"/>
        <v/>
      </c>
      <c r="CL63" s="8" t="str">
        <f t="shared" si="104"/>
        <v/>
      </c>
      <c r="CN63" s="13">
        <v>2.9421296296296296E-2</v>
      </c>
      <c r="CO63" s="8">
        <f t="shared" si="10"/>
        <v>2.9421296296296296E-2</v>
      </c>
      <c r="CP63" s="8">
        <f>IF(COUNT($CA63:CB63)&gt;0,SMALL($CA63:CB63,1),$CN63)</f>
        <v>2.9328703703703701E-2</v>
      </c>
      <c r="CQ63" s="8">
        <f>IF(COUNT($CA63:CC63)&gt;0,SMALL($CA63:CC63,1),$CN63)</f>
        <v>2.9328703703703701E-2</v>
      </c>
      <c r="CR63" s="8">
        <f>IF(COUNT($CA63:CD63)&gt;0,SMALL($CA63:CD63,1),$CN63)</f>
        <v>2.9328703703703701E-2</v>
      </c>
      <c r="CS63" s="8">
        <f>IF(COUNT($CA63:CE63)&gt;0,SMALL($CA63:CE63,1),$CN63)</f>
        <v>2.9328703703703701E-2</v>
      </c>
      <c r="CT63" s="54">
        <v>2.0995370370370373E-2</v>
      </c>
      <c r="CU63" s="8">
        <f t="shared" si="11"/>
        <v>2.0995370370370373E-2</v>
      </c>
      <c r="CV63" s="8">
        <f>IF(COUNT($CG63:CH63)&gt;0,SMALL($CG63:CH63,1),$CU63)</f>
        <v>2.0995370370370373E-2</v>
      </c>
      <c r="CW63" s="8">
        <f>IF(COUNT($CG63:CI63)&gt;0,SMALL($CG63:CI63,1),$CU63)</f>
        <v>2.0995370370370373E-2</v>
      </c>
      <c r="CX63" s="8">
        <f>IF(COUNT($CG63:CJ63)&gt;0,SMALL($CG63:CJ63,1),$CU63)</f>
        <v>2.0995370370370373E-2</v>
      </c>
      <c r="CY63" s="8">
        <f>IF(COUNT($CG63:CK63)&gt;0,SMALL($CG63:CK63,1),$CU63)</f>
        <v>2.0995370370370373E-2</v>
      </c>
      <c r="DA63" s="8">
        <f t="shared" si="12"/>
        <v>1.0070833333333334E-2</v>
      </c>
      <c r="DB63" s="8">
        <f t="shared" si="13"/>
        <v>5.3833333333333346E-3</v>
      </c>
      <c r="DC63" s="1">
        <f t="shared" si="33"/>
        <v>60</v>
      </c>
      <c r="DD63" s="8">
        <f t="shared" si="14"/>
        <v>1.388888888888889E-6</v>
      </c>
      <c r="DE63" s="1" t="str">
        <f t="shared" si="15"/>
        <v>Laura Byrne</v>
      </c>
      <c r="DG63" s="13">
        <f t="shared" si="16"/>
        <v>2.7812388352983206E-2</v>
      </c>
      <c r="DH63" s="13">
        <f>SMALL($DT63:DU63,1)/(60*60*24)</f>
        <v>2.7812388352983206E-2</v>
      </c>
      <c r="DI63" s="13">
        <f>SMALL($DT63:DV63,1)/(60*60*24)</f>
        <v>2.7812388352983206E-2</v>
      </c>
      <c r="DJ63" s="13">
        <f>SMALL($DT63:DW63,1)/(60*60*24)</f>
        <v>2.7812388352983206E-2</v>
      </c>
      <c r="DK63" s="13">
        <f>SMALL($DT63:DX63,1)/(60*60*24)</f>
        <v>2.7812388352983206E-2</v>
      </c>
      <c r="DL63" s="13">
        <f>SMALL($DT63:DY63,1)/(60*60*24)</f>
        <v>2.7812388352983206E-2</v>
      </c>
      <c r="DM63" s="34">
        <f t="shared" si="17"/>
        <v>2.2539434148128347E-2</v>
      </c>
      <c r="DN63" s="13">
        <f>SMALL($DZ63:EA63,1)/(60*60*24)</f>
        <v>2.2539434148128347E-2</v>
      </c>
      <c r="DO63" s="42">
        <f>SMALL($EB63:EB63,1)/(60*60*24)</f>
        <v>0.11572916666666666</v>
      </c>
      <c r="DP63" s="42">
        <f>SMALL($EB63:EC63,1)/(60*60*24)</f>
        <v>0.11572916666666666</v>
      </c>
      <c r="DQ63" s="42">
        <f>SMALL($EB63:ED63,1)/(60*60*24)</f>
        <v>0.11572916666666666</v>
      </c>
      <c r="DR63" s="42">
        <f>SMALL($EB63:EE63,1)/(60*60*24)</f>
        <v>0.11572916666666666</v>
      </c>
      <c r="DT63" s="6">
        <f t="shared" si="18"/>
        <v>2402.990353697749</v>
      </c>
      <c r="DU63" s="1">
        <f t="shared" si="105"/>
        <v>9999</v>
      </c>
      <c r="DV63" s="1">
        <f t="shared" si="105"/>
        <v>2533.9999999999995</v>
      </c>
      <c r="DW63" s="1">
        <f t="shared" si="105"/>
        <v>9999</v>
      </c>
      <c r="DX63" s="1">
        <f t="shared" si="105"/>
        <v>9999</v>
      </c>
      <c r="DY63" s="1">
        <f t="shared" si="105"/>
        <v>9999</v>
      </c>
      <c r="DZ63" s="6">
        <f t="shared" si="20"/>
        <v>1947.4071103982892</v>
      </c>
      <c r="EA63" s="1">
        <f t="shared" si="21"/>
        <v>9999</v>
      </c>
      <c r="EB63" s="43">
        <f t="shared" si="22"/>
        <v>9999</v>
      </c>
      <c r="EC63" s="1">
        <f t="shared" si="106"/>
        <v>9999</v>
      </c>
      <c r="ED63" s="1">
        <f t="shared" si="106"/>
        <v>9999</v>
      </c>
      <c r="EE63" s="1">
        <f t="shared" si="106"/>
        <v>9999</v>
      </c>
    </row>
    <row r="64" spans="1:135" x14ac:dyDescent="0.25">
      <c r="A64" s="1" t="s">
        <v>129</v>
      </c>
      <c r="B64" s="54">
        <v>1.6469907407407405E-2</v>
      </c>
      <c r="C64" s="45">
        <v>43862</v>
      </c>
      <c r="D64" s="45"/>
      <c r="E64" s="13">
        <v>2.1956018518518517E-2</v>
      </c>
      <c r="F64" s="11">
        <v>44774</v>
      </c>
      <c r="H64" s="35">
        <v>1.7256944444444443E-2</v>
      </c>
      <c r="I64" s="35">
        <v>2.1956018518518514E-2</v>
      </c>
      <c r="K64" s="8">
        <v>1.7604166666666667E-2</v>
      </c>
      <c r="L64" s="8">
        <v>3.6111111111111115E-2</v>
      </c>
      <c r="M64" s="8">
        <f t="shared" si="24"/>
        <v>2.4623191318327974E-2</v>
      </c>
      <c r="N64" s="6">
        <f t="shared" si="25"/>
        <v>2127.4437299035371</v>
      </c>
      <c r="O64" s="8">
        <f t="shared" si="26"/>
        <v>1.4756944444444444E-2</v>
      </c>
      <c r="P64" s="107">
        <v>12.2</v>
      </c>
      <c r="Q64" s="108">
        <f t="shared" si="27"/>
        <v>1.6493055555555556E-2</v>
      </c>
      <c r="R64" s="109">
        <f t="shared" si="28"/>
        <v>1425</v>
      </c>
      <c r="S64" s="129">
        <f t="shared" si="107"/>
        <v>1985.0128</v>
      </c>
      <c r="T64" s="8">
        <f t="shared" si="108"/>
        <v>1.6493055555555556E-2</v>
      </c>
      <c r="U64" s="8">
        <f t="shared" si="29"/>
        <v>1.6493055555555556E-2</v>
      </c>
      <c r="V64" s="8">
        <f t="shared" si="30"/>
        <v>2.3912037037037037E-2</v>
      </c>
      <c r="W64" s="8">
        <f t="shared" si="0"/>
        <v>0</v>
      </c>
      <c r="X64" s="8">
        <f t="shared" si="1"/>
        <v>1.4756944444444444E-2</v>
      </c>
      <c r="Y64" s="8"/>
      <c r="Z64" s="8">
        <f>IF(A64&lt;&gt;"",IF(VLOOKUP(A64,Apr!A$4:F$211,6)&gt;0,VLOOKUP(A64,Apr!A$4:F$211,6),0),0)</f>
        <v>2.4363425925925927E-2</v>
      </c>
      <c r="AA64" s="8">
        <f>IF(A64&lt;&gt;"",IF(VLOOKUP(A64,May!A$3:F$209,6)&gt;0,VLOOKUP(A64,May!A$3:F$209,6),0),0)</f>
        <v>2.3912037037037037E-2</v>
      </c>
      <c r="AB64" s="8">
        <f>IF(A64&lt;&gt;"",IF(VLOOKUP(A64,Jun!A$3:F$209,6)&gt;0,VLOOKUP(A64,Jun!A$3:F$209,6),0),0)</f>
        <v>0</v>
      </c>
      <c r="AC64" s="8">
        <f>IF(A64&lt;&gt;"",IF(VLOOKUP(A64,Jul!A$3:F$206,6)&gt;0,VLOOKUP(A64,Jul!A$3:F$206,6),0),0)</f>
        <v>2.7812499999999993E-2</v>
      </c>
      <c r="AD64" s="8">
        <f>IF(A64&lt;&gt;"",IF(VLOOKUP(A64,Aug!A$3:F$206,6)&gt;0,VLOOKUP(A64,Aug!A$3:F$206,6),0),0)</f>
        <v>0</v>
      </c>
      <c r="AE64" s="8">
        <f>IF(A64&lt;&gt;"",IF(VLOOKUP(A64,Sep!A$3:F$206,6)&gt;0,VLOOKUP(A64,Sep!A$3:F$206,6),0),0)</f>
        <v>0</v>
      </c>
      <c r="AF64" s="6">
        <f t="shared" si="31"/>
        <v>1587.7439187383056</v>
      </c>
      <c r="AG64" s="8">
        <f t="shared" si="2"/>
        <v>9.3749999999999997E-3</v>
      </c>
      <c r="AH64" s="8">
        <f>IF(A64&lt;&gt;"",IF(VLOOKUP(A64,Oct!A$3:F$206,6)&gt;0,VLOOKUP(A64,Oct!A$3:F$206,6),0),0)</f>
        <v>0</v>
      </c>
      <c r="AI64" s="8">
        <f>IF(A64&lt;&gt;"",IF(VLOOKUP(A64,Nov!A$3:F$207,6)&gt;0,VLOOKUP(A64,Nov!A$3:F$207,6),0),0)</f>
        <v>0</v>
      </c>
      <c r="AJ64" s="8">
        <f>IF(A64&lt;&gt;"",IF(VLOOKUP(A64,Dec!A$3:F$207,6)&gt;0,VLOOKUP(A64,Dec!A$3:F$207,6),0),0)</f>
        <v>0</v>
      </c>
      <c r="AK64" s="8">
        <f>IF(A64&lt;&gt;"",IF(VLOOKUP(A64,Jan!A$3:F$207,6)&gt;0,VLOOKUP(A64,Jan!A$3:F$207,6),0),0)</f>
        <v>0</v>
      </c>
      <c r="AL64" s="8">
        <f>IF(A64&lt;&gt;"",IF(VLOOKUP(A64,Feb!A$3:F$207,6)&gt;0,VLOOKUP(A64,Feb!A$3:F$207,6),0),0)</f>
        <v>0</v>
      </c>
      <c r="AM64" s="8">
        <f>IF(A64&lt;&gt;"",IF(VLOOKUP(A64,Mar!A$3:F$207,6)&gt;0,VLOOKUP(A64,Mar!A$3:F$207,6),0),0)</f>
        <v>0</v>
      </c>
      <c r="AO64" s="8">
        <f>LARGE($BM64:BN64,1)</f>
        <v>1.6493055555555556E-2</v>
      </c>
      <c r="AP64" s="8">
        <f>LARGE($BM64:BO64,1)</f>
        <v>1.6493055555555556E-2</v>
      </c>
      <c r="AQ64" s="8">
        <f>LARGE($BM64:BP64,1)</f>
        <v>1.6493055555555556E-2</v>
      </c>
      <c r="AR64" s="8">
        <f>LARGE($BM64:BQ64,1)</f>
        <v>1.6493055555555556E-2</v>
      </c>
      <c r="AS64" s="8">
        <f>LARGE($BM64:BR64,1)</f>
        <v>1.6493055555555556E-2</v>
      </c>
      <c r="AT64" s="8">
        <f>LARGE($BS64:BT64,1)</f>
        <v>9.3749999999999997E-3</v>
      </c>
      <c r="AU64" s="8">
        <f>LARGE($BS64:BU64,1)</f>
        <v>9.3749999999999997E-3</v>
      </c>
      <c r="AV64" s="8">
        <f>LARGE($BS64:BV64,1)</f>
        <v>9.3749999999999997E-3</v>
      </c>
      <c r="AW64" s="8">
        <f>LARGE($BS64:BW64,1)</f>
        <v>9.3749999999999997E-3</v>
      </c>
      <c r="AX64" s="8">
        <f>LARGE($BS64:BX64,1)</f>
        <v>9.3749999999999997E-3</v>
      </c>
      <c r="BA64" s="6">
        <f t="shared" si="45"/>
        <v>2105</v>
      </c>
      <c r="BB64" s="6">
        <f t="shared" si="45"/>
        <v>2066</v>
      </c>
      <c r="BC64" s="6">
        <f t="shared" si="45"/>
        <v>0</v>
      </c>
      <c r="BD64" s="6">
        <f t="shared" si="44"/>
        <v>2402.9999999999991</v>
      </c>
      <c r="BE64" s="6">
        <f t="shared" si="44"/>
        <v>0</v>
      </c>
      <c r="BF64" s="6">
        <f t="shared" si="44"/>
        <v>0</v>
      </c>
      <c r="BG64" s="6">
        <f t="shared" si="100"/>
        <v>0</v>
      </c>
      <c r="BH64" s="6">
        <f t="shared" si="100"/>
        <v>0</v>
      </c>
      <c r="BI64" s="6">
        <f t="shared" si="100"/>
        <v>0</v>
      </c>
      <c r="BJ64" s="6">
        <f t="shared" si="100"/>
        <v>0</v>
      </c>
      <c r="BK64" s="6">
        <f t="shared" si="100"/>
        <v>0</v>
      </c>
      <c r="BM64" s="8">
        <f t="shared" si="32"/>
        <v>1.6493055555555556E-2</v>
      </c>
      <c r="BN64" s="8">
        <f t="shared" si="101"/>
        <v>1.5104166666666667E-2</v>
      </c>
      <c r="BO64" s="8">
        <f t="shared" si="101"/>
        <v>1.5625E-2</v>
      </c>
      <c r="BP64" s="8">
        <f t="shared" si="101"/>
        <v>0</v>
      </c>
      <c r="BQ64" s="8">
        <f t="shared" si="101"/>
        <v>1.1631944444444445E-2</v>
      </c>
      <c r="BR64" s="8">
        <f t="shared" si="101"/>
        <v>0</v>
      </c>
      <c r="BS64" s="8">
        <f t="shared" si="6"/>
        <v>9.3749999999999997E-3</v>
      </c>
      <c r="BT64" s="8">
        <f t="shared" si="102"/>
        <v>0</v>
      </c>
      <c r="BU64" s="8">
        <f t="shared" si="102"/>
        <v>0</v>
      </c>
      <c r="BV64" s="8">
        <f t="shared" si="102"/>
        <v>0</v>
      </c>
      <c r="BW64" s="8">
        <f t="shared" si="102"/>
        <v>0</v>
      </c>
      <c r="BX64" s="8">
        <f t="shared" si="102"/>
        <v>0</v>
      </c>
      <c r="CA64" s="8">
        <f t="shared" si="103"/>
        <v>2.4363425925925927E-2</v>
      </c>
      <c r="CB64" s="8">
        <f t="shared" si="103"/>
        <v>2.3912037037037037E-2</v>
      </c>
      <c r="CC64" s="8" t="str">
        <f t="shared" si="103"/>
        <v/>
      </c>
      <c r="CD64" s="8">
        <f t="shared" si="103"/>
        <v>2.7812499999999993E-2</v>
      </c>
      <c r="CE64" s="8" t="str">
        <f t="shared" si="103"/>
        <v/>
      </c>
      <c r="CF64" s="8" t="str">
        <f t="shared" si="103"/>
        <v/>
      </c>
      <c r="CG64" s="8" t="str">
        <f t="shared" si="104"/>
        <v/>
      </c>
      <c r="CH64" s="8" t="str">
        <f t="shared" si="104"/>
        <v/>
      </c>
      <c r="CI64" s="8" t="str">
        <f t="shared" si="104"/>
        <v/>
      </c>
      <c r="CJ64" s="8" t="str">
        <f t="shared" si="104"/>
        <v/>
      </c>
      <c r="CK64" s="8" t="str">
        <f t="shared" si="104"/>
        <v/>
      </c>
      <c r="CL64" s="8" t="str">
        <f t="shared" si="104"/>
        <v/>
      </c>
      <c r="CN64" s="13">
        <v>2.1956018518518517E-2</v>
      </c>
      <c r="CO64" s="8">
        <f t="shared" si="10"/>
        <v>2.4363425925925927E-2</v>
      </c>
      <c r="CP64" s="8">
        <f>IF(COUNT($CA64:CB64)&gt;0,SMALL($CA64:CB64,1),$CN64)</f>
        <v>2.3912037037037037E-2</v>
      </c>
      <c r="CQ64" s="8">
        <f>IF(COUNT($CA64:CC64)&gt;0,SMALL($CA64:CC64,1),$CN64)</f>
        <v>2.3912037037037037E-2</v>
      </c>
      <c r="CR64" s="8">
        <f>IF(COUNT($CA64:CD64)&gt;0,SMALL($CA64:CD64,1),$CN64)</f>
        <v>2.3912037037037037E-2</v>
      </c>
      <c r="CS64" s="8">
        <f>IF(COUNT($CA64:CE64)&gt;0,SMALL($CA64:CE64,1),$CN64)</f>
        <v>2.3912037037037037E-2</v>
      </c>
      <c r="CT64" s="54">
        <v>1.6469907407407405E-2</v>
      </c>
      <c r="CU64" s="8">
        <f t="shared" si="11"/>
        <v>1.6469907407407405E-2</v>
      </c>
      <c r="CV64" s="8">
        <f>IF(COUNT($CG64:CH64)&gt;0,SMALL($CG64:CH64,1),$CU64)</f>
        <v>1.6469907407407405E-2</v>
      </c>
      <c r="CW64" s="8">
        <f>IF(COUNT($CG64:CI64)&gt;0,SMALL($CG64:CI64,1),$CU64)</f>
        <v>1.6469907407407405E-2</v>
      </c>
      <c r="CX64" s="8">
        <f>IF(COUNT($CG64:CJ64)&gt;0,SMALL($CG64:CJ64,1),$CU64)</f>
        <v>1.6469907407407405E-2</v>
      </c>
      <c r="CY64" s="8">
        <f>IF(COUNT($CG64:CK64)&gt;0,SMALL($CG64:CK64,1),$CU64)</f>
        <v>1.6469907407407405E-2</v>
      </c>
      <c r="DA64" s="8">
        <f t="shared" si="12"/>
        <v>1.6494467592592592E-2</v>
      </c>
      <c r="DB64" s="8">
        <f t="shared" si="13"/>
        <v>9.3764120370370373E-3</v>
      </c>
      <c r="DC64" s="1">
        <f t="shared" si="33"/>
        <v>61</v>
      </c>
      <c r="DD64" s="8">
        <f t="shared" si="14"/>
        <v>1.4120370370370371E-6</v>
      </c>
      <c r="DE64" s="1" t="str">
        <f t="shared" si="15"/>
        <v>Lewis McAfee</v>
      </c>
      <c r="DG64" s="13">
        <f t="shared" si="16"/>
        <v>2.4623191318327974E-2</v>
      </c>
      <c r="DH64" s="13">
        <f>SMALL($DT64:DU64,1)/(60*60*24)</f>
        <v>2.4363425925925927E-2</v>
      </c>
      <c r="DI64" s="13">
        <f>SMALL($DT64:DV64,1)/(60*60*24)</f>
        <v>2.3912037037037037E-2</v>
      </c>
      <c r="DJ64" s="13">
        <f>SMALL($DT64:DW64,1)/(60*60*24)</f>
        <v>2.3912037037037037E-2</v>
      </c>
      <c r="DK64" s="13">
        <f>SMALL($DT64:DX64,1)/(60*60*24)</f>
        <v>2.3912037037037037E-2</v>
      </c>
      <c r="DL64" s="13">
        <f>SMALL($DT64:DY64,1)/(60*60*24)</f>
        <v>2.3912037037037037E-2</v>
      </c>
      <c r="DM64" s="34">
        <f t="shared" si="17"/>
        <v>1.8376665726137796E-2</v>
      </c>
      <c r="DN64" s="13">
        <f>SMALL($DZ64:EA64,1)/(60*60*24)</f>
        <v>1.8376665726137796E-2</v>
      </c>
      <c r="DO64" s="42">
        <f>SMALL($EB64:EB64,1)/(60*60*24)</f>
        <v>0.11572916666666666</v>
      </c>
      <c r="DP64" s="42">
        <f>SMALL($EB64:EC64,1)/(60*60*24)</f>
        <v>0.11572916666666666</v>
      </c>
      <c r="DQ64" s="42">
        <f>SMALL($EB64:ED64,1)/(60*60*24)</f>
        <v>0.11572916666666666</v>
      </c>
      <c r="DR64" s="42">
        <f>SMALL($EB64:EE64,1)/(60*60*24)</f>
        <v>0.11572916666666666</v>
      </c>
      <c r="DT64" s="6">
        <f t="shared" si="18"/>
        <v>2127.4437299035371</v>
      </c>
      <c r="DU64" s="1">
        <f t="shared" si="105"/>
        <v>2105</v>
      </c>
      <c r="DV64" s="1">
        <f t="shared" si="105"/>
        <v>2066</v>
      </c>
      <c r="DW64" s="1">
        <f t="shared" si="105"/>
        <v>9999</v>
      </c>
      <c r="DX64" s="1">
        <f t="shared" si="105"/>
        <v>2402.9999999999991</v>
      </c>
      <c r="DY64" s="1">
        <f t="shared" si="105"/>
        <v>9999</v>
      </c>
      <c r="DZ64" s="6">
        <f t="shared" si="20"/>
        <v>1587.7439187383056</v>
      </c>
      <c r="EA64" s="1">
        <f t="shared" si="21"/>
        <v>9999</v>
      </c>
      <c r="EB64" s="43">
        <f t="shared" si="22"/>
        <v>9999</v>
      </c>
      <c r="EC64" s="1">
        <f t="shared" si="106"/>
        <v>9999</v>
      </c>
      <c r="ED64" s="1">
        <f t="shared" si="106"/>
        <v>9999</v>
      </c>
      <c r="EE64" s="1">
        <f t="shared" si="106"/>
        <v>9999</v>
      </c>
    </row>
    <row r="65" spans="1:139" x14ac:dyDescent="0.25">
      <c r="A65" s="1" t="s">
        <v>198</v>
      </c>
      <c r="B65" s="1"/>
      <c r="C65" s="1"/>
      <c r="D65" s="45"/>
      <c r="E65" s="13">
        <v>2.9699074074074072E-2</v>
      </c>
      <c r="F65" s="11">
        <v>44652</v>
      </c>
      <c r="H65" s="35">
        <v>0</v>
      </c>
      <c r="I65" s="35">
        <v>2.9699074074074076E-2</v>
      </c>
      <c r="J65" s="8">
        <v>2.5266203703703704E-2</v>
      </c>
      <c r="K65" s="55">
        <f>(J65/4*3.1)/1.032</f>
        <v>1.8974135533304622E-2</v>
      </c>
      <c r="L65" s="8">
        <v>4.8900462962962965E-2</v>
      </c>
      <c r="M65" s="8">
        <f t="shared" si="24"/>
        <v>2.6539385713786206E-2</v>
      </c>
      <c r="N65" s="6">
        <f t="shared" si="25"/>
        <v>2293.0029256711282</v>
      </c>
      <c r="O65" s="8">
        <f t="shared" si="26"/>
        <v>1.2847222222222222E-2</v>
      </c>
      <c r="P65" s="107">
        <v>26.4</v>
      </c>
      <c r="Q65" s="108">
        <f t="shared" si="27"/>
        <v>8.3333333333333332E-3</v>
      </c>
      <c r="R65" s="109">
        <f t="shared" si="28"/>
        <v>720</v>
      </c>
      <c r="S65" s="129">
        <f t="shared" si="107"/>
        <v>2696.7736</v>
      </c>
      <c r="T65" s="8">
        <f t="shared" si="108"/>
        <v>8.3333333333333332E-3</v>
      </c>
      <c r="U65" s="8">
        <f t="shared" si="29"/>
        <v>8.3333333333333332E-3</v>
      </c>
      <c r="V65" s="8">
        <f t="shared" si="30"/>
        <v>0</v>
      </c>
      <c r="W65" s="8">
        <f t="shared" si="0"/>
        <v>0</v>
      </c>
      <c r="X65" s="8">
        <f t="shared" si="1"/>
        <v>1.2847222222222222E-2</v>
      </c>
      <c r="Y65" s="8"/>
      <c r="Z65" s="8">
        <f>IF(A65&lt;&gt;"",IF(VLOOKUP(A65,Apr!A$4:F$211,6)&gt;0,VLOOKUP(A65,Apr!A$4:F$211,6),0),0)</f>
        <v>0</v>
      </c>
      <c r="AA65" s="8">
        <f>IF(A65&lt;&gt;"",IF(VLOOKUP(A65,May!A$3:F$209,6)&gt;0,VLOOKUP(A65,May!A$3:F$209,6),0),0)</f>
        <v>0</v>
      </c>
      <c r="AB65" s="8">
        <f>IF(A65&lt;&gt;"",IF(VLOOKUP(A65,Jun!A$3:F$209,6)&gt;0,VLOOKUP(A65,Jun!A$3:F$209,6),0),0)</f>
        <v>0</v>
      </c>
      <c r="AC65" s="8">
        <f>IF(A65&lt;&gt;"",IF(VLOOKUP(A65,Jul!A$3:F$206,6)&gt;0,VLOOKUP(A65,Jul!A$3:F$206,6),0),0)</f>
        <v>0</v>
      </c>
      <c r="AD65" s="8">
        <f>IF(A65&lt;&gt;"",IF(VLOOKUP(A65,Aug!A$3:F$206,6)&gt;0,VLOOKUP(A65,Aug!A$3:F$206,6),0),0)</f>
        <v>0</v>
      </c>
      <c r="AE65" s="8">
        <f>IF(A65&lt;&gt;"",IF(VLOOKUP(A65,Sep!A$3:F$206,6)&gt;0,VLOOKUP(A65,Sep!A$3:F$206,6),0),0)</f>
        <v>0</v>
      </c>
      <c r="AF65" s="6">
        <f t="shared" si="31"/>
        <v>1762.1981853259808</v>
      </c>
      <c r="AG65" s="8">
        <f t="shared" si="2"/>
        <v>7.4652777777777781E-3</v>
      </c>
      <c r="AH65" s="8">
        <f>IF(A65&lt;&gt;"",IF(VLOOKUP(A65,Oct!A$3:F$206,6)&gt;0,VLOOKUP(A65,Oct!A$3:F$206,6),0),0)</f>
        <v>0</v>
      </c>
      <c r="AI65" s="8">
        <f>IF(A65&lt;&gt;"",IF(VLOOKUP(A65,Nov!A$3:F$207,6)&gt;0,VLOOKUP(A65,Nov!A$3:F$207,6),0),0)</f>
        <v>0</v>
      </c>
      <c r="AJ65" s="8">
        <f>IF(A65&lt;&gt;"",IF(VLOOKUP(A65,Dec!A$3:F$207,6)&gt;0,VLOOKUP(A65,Dec!A$3:F$207,6),0),0)</f>
        <v>0</v>
      </c>
      <c r="AK65" s="8">
        <f>IF(A65&lt;&gt;"",IF(VLOOKUP(A65,Jan!A$3:F$207,6)&gt;0,VLOOKUP(A65,Jan!A$3:F$207,6),0),0)</f>
        <v>0</v>
      </c>
      <c r="AL65" s="8">
        <f>IF(A65&lt;&gt;"",IF(VLOOKUP(A65,Feb!A$3:F$207,6)&gt;0,VLOOKUP(A65,Feb!A$3:F$207,6),0),0)</f>
        <v>0</v>
      </c>
      <c r="AM65" s="8">
        <f>IF(A65&lt;&gt;"",IF(VLOOKUP(A65,Mar!A$3:F$207,6)&gt;0,VLOOKUP(A65,Mar!A$3:F$207,6),0),0)</f>
        <v>0</v>
      </c>
      <c r="AO65" s="8">
        <f>LARGE($BM65:BN65,1)</f>
        <v>8.3333333333333332E-3</v>
      </c>
      <c r="AP65" s="8">
        <f>LARGE($BM65:BO65,1)</f>
        <v>8.3333333333333332E-3</v>
      </c>
      <c r="AQ65" s="8">
        <f>LARGE($BM65:BP65,1)</f>
        <v>8.3333333333333332E-3</v>
      </c>
      <c r="AR65" s="8">
        <f>LARGE($BM65:BQ65,1)</f>
        <v>8.3333333333333332E-3</v>
      </c>
      <c r="AS65" s="8">
        <f>LARGE($BM65:BR65,1)</f>
        <v>8.3333333333333332E-3</v>
      </c>
      <c r="AT65" s="8">
        <f>LARGE($BS65:BT65,1)</f>
        <v>7.4652777777777781E-3</v>
      </c>
      <c r="AU65" s="8">
        <f>LARGE($BS65:BU65,1)</f>
        <v>7.4652777777777781E-3</v>
      </c>
      <c r="AV65" s="8">
        <f>LARGE($BS65:BV65,1)</f>
        <v>7.4652777777777781E-3</v>
      </c>
      <c r="AW65" s="8">
        <f>LARGE($BS65:BW65,1)</f>
        <v>7.4652777777777781E-3</v>
      </c>
      <c r="AX65" s="8">
        <f>LARGE($BS65:BX65,1)</f>
        <v>7.4652777777777781E-3</v>
      </c>
      <c r="BA65" s="6">
        <f t="shared" si="45"/>
        <v>0</v>
      </c>
      <c r="BB65" s="6">
        <f t="shared" si="45"/>
        <v>0</v>
      </c>
      <c r="BC65" s="6">
        <f t="shared" si="45"/>
        <v>0</v>
      </c>
      <c r="BD65" s="6">
        <f t="shared" si="44"/>
        <v>0</v>
      </c>
      <c r="BE65" s="6">
        <f t="shared" si="44"/>
        <v>0</v>
      </c>
      <c r="BF65" s="6">
        <f t="shared" si="44"/>
        <v>0</v>
      </c>
      <c r="BG65" s="6">
        <f t="shared" si="100"/>
        <v>0</v>
      </c>
      <c r="BH65" s="6">
        <f t="shared" si="100"/>
        <v>0</v>
      </c>
      <c r="BI65" s="6">
        <f t="shared" si="100"/>
        <v>0</v>
      </c>
      <c r="BJ65" s="6">
        <f t="shared" si="100"/>
        <v>0</v>
      </c>
      <c r="BK65" s="6">
        <f t="shared" si="100"/>
        <v>0</v>
      </c>
      <c r="BM65" s="8">
        <f t="shared" si="32"/>
        <v>8.3333333333333332E-3</v>
      </c>
      <c r="BN65" s="8">
        <f t="shared" si="101"/>
        <v>0</v>
      </c>
      <c r="BO65" s="8">
        <f t="shared" si="101"/>
        <v>0</v>
      </c>
      <c r="BP65" s="8">
        <f t="shared" si="101"/>
        <v>0</v>
      </c>
      <c r="BQ65" s="8">
        <f t="shared" si="101"/>
        <v>0</v>
      </c>
      <c r="BR65" s="8">
        <f t="shared" si="101"/>
        <v>0</v>
      </c>
      <c r="BS65" s="8">
        <f t="shared" si="6"/>
        <v>7.4652777777777781E-3</v>
      </c>
      <c r="BT65" s="8">
        <f t="shared" si="102"/>
        <v>0</v>
      </c>
      <c r="BU65" s="8">
        <f t="shared" si="102"/>
        <v>0</v>
      </c>
      <c r="BV65" s="8">
        <f t="shared" si="102"/>
        <v>0</v>
      </c>
      <c r="BW65" s="8">
        <f t="shared" si="102"/>
        <v>0</v>
      </c>
      <c r="BX65" s="8">
        <f t="shared" si="102"/>
        <v>0</v>
      </c>
      <c r="CA65" s="8" t="str">
        <f t="shared" si="103"/>
        <v/>
      </c>
      <c r="CB65" s="8" t="str">
        <f t="shared" si="103"/>
        <v/>
      </c>
      <c r="CC65" s="8" t="str">
        <f t="shared" si="103"/>
        <v/>
      </c>
      <c r="CD65" s="8" t="str">
        <f t="shared" si="103"/>
        <v/>
      </c>
      <c r="CE65" s="8" t="str">
        <f t="shared" si="103"/>
        <v/>
      </c>
      <c r="CF65" s="8" t="str">
        <f t="shared" si="103"/>
        <v/>
      </c>
      <c r="CG65" s="8" t="str">
        <f t="shared" si="104"/>
        <v/>
      </c>
      <c r="CH65" s="8" t="str">
        <f t="shared" si="104"/>
        <v/>
      </c>
      <c r="CI65" s="8" t="str">
        <f t="shared" si="104"/>
        <v/>
      </c>
      <c r="CJ65" s="8" t="str">
        <f t="shared" si="104"/>
        <v/>
      </c>
      <c r="CK65" s="8" t="str">
        <f t="shared" si="104"/>
        <v/>
      </c>
      <c r="CL65" s="8" t="str">
        <f t="shared" si="104"/>
        <v/>
      </c>
      <c r="CN65" s="13">
        <v>2.9699074074074072E-2</v>
      </c>
      <c r="CO65" s="8">
        <f t="shared" si="10"/>
        <v>2.9699074074074072E-2</v>
      </c>
      <c r="CP65" s="8">
        <f>IF(COUNT($CA65:CB65)&gt;0,SMALL($CA65:CB65,1),$CN65)</f>
        <v>2.9699074074074072E-2</v>
      </c>
      <c r="CQ65" s="8">
        <f>IF(COUNT($CA65:CC65)&gt;0,SMALL($CA65:CC65,1),$CN65)</f>
        <v>2.9699074074074072E-2</v>
      </c>
      <c r="CR65" s="8">
        <f>IF(COUNT($CA65:CD65)&gt;0,SMALL($CA65:CD65,1),$CN65)</f>
        <v>2.9699074074074072E-2</v>
      </c>
      <c r="CS65" s="8">
        <f>IF(COUNT($CA65:CE65)&gt;0,SMALL($CA65:CE65,1),$CN65)</f>
        <v>2.9699074074074072E-2</v>
      </c>
      <c r="CT65" s="1"/>
      <c r="CU65" s="8">
        <f t="shared" si="11"/>
        <v>0</v>
      </c>
      <c r="CV65" s="8">
        <f>IF(COUNT($CG65:CH65)&gt;0,SMALL($CG65:CH65,1),$CU65)</f>
        <v>0</v>
      </c>
      <c r="CW65" s="8">
        <f>IF(COUNT($CG65:CI65)&gt;0,SMALL($CG65:CI65,1),$CU65)</f>
        <v>0</v>
      </c>
      <c r="CX65" s="8">
        <f>IF(COUNT($CG65:CJ65)&gt;0,SMALL($CG65:CJ65,1),$CU65)</f>
        <v>0</v>
      </c>
      <c r="CY65" s="8">
        <f>IF(COUNT($CG65:CK65)&gt;0,SMALL($CG65:CK65,1),$CU65)</f>
        <v>0</v>
      </c>
      <c r="DA65" s="8">
        <f t="shared" si="12"/>
        <v>8.3347685185185191E-3</v>
      </c>
      <c r="DB65" s="8">
        <f t="shared" si="13"/>
        <v>7.4667129629629632E-3</v>
      </c>
      <c r="DC65" s="1">
        <f t="shared" si="33"/>
        <v>62</v>
      </c>
      <c r="DD65" s="8">
        <f t="shared" si="14"/>
        <v>1.4351851851851851E-6</v>
      </c>
      <c r="DE65" s="1" t="str">
        <f t="shared" si="15"/>
        <v>Lia Murphy</v>
      </c>
      <c r="DG65" s="13">
        <f t="shared" si="16"/>
        <v>2.6539385713786206E-2</v>
      </c>
      <c r="DH65" s="13">
        <f>SMALL($DT65:DU65,1)/(60*60*24)</f>
        <v>2.6539385713786206E-2</v>
      </c>
      <c r="DI65" s="13">
        <f>SMALL($DT65:DV65,1)/(60*60*24)</f>
        <v>2.6539385713786206E-2</v>
      </c>
      <c r="DJ65" s="13">
        <f>SMALL($DT65:DW65,1)/(60*60*24)</f>
        <v>2.6539385713786206E-2</v>
      </c>
      <c r="DK65" s="13">
        <f>SMALL($DT65:DX65,1)/(60*60*24)</f>
        <v>2.6539385713786206E-2</v>
      </c>
      <c r="DL65" s="13">
        <f>SMALL($DT65:DY65,1)/(60*60*24)</f>
        <v>2.6539385713786206E-2</v>
      </c>
      <c r="DM65" s="34">
        <f t="shared" si="17"/>
        <v>2.0395812330161814E-2</v>
      </c>
      <c r="DN65" s="13">
        <f>SMALL($DZ65:EA65,1)/(60*60*24)</f>
        <v>2.0395812330161814E-2</v>
      </c>
      <c r="DO65" s="42">
        <f>SMALL($EB65:EB65,1)/(60*60*24)</f>
        <v>0.11572916666666666</v>
      </c>
      <c r="DP65" s="42">
        <f>SMALL($EB65:EC65,1)/(60*60*24)</f>
        <v>0.11572916666666666</v>
      </c>
      <c r="DQ65" s="42">
        <f>SMALL($EB65:ED65,1)/(60*60*24)</f>
        <v>0.11572916666666666</v>
      </c>
      <c r="DR65" s="42">
        <f>SMALL($EB65:EE65,1)/(60*60*24)</f>
        <v>0.11572916666666666</v>
      </c>
      <c r="DT65" s="6">
        <f t="shared" si="18"/>
        <v>2293.0029256711282</v>
      </c>
      <c r="DU65" s="1">
        <f t="shared" si="105"/>
        <v>9999</v>
      </c>
      <c r="DV65" s="1">
        <f t="shared" si="105"/>
        <v>9999</v>
      </c>
      <c r="DW65" s="1">
        <f t="shared" si="105"/>
        <v>9999</v>
      </c>
      <c r="DX65" s="1">
        <f t="shared" si="105"/>
        <v>9999</v>
      </c>
      <c r="DY65" s="1">
        <f t="shared" si="105"/>
        <v>9999</v>
      </c>
      <c r="DZ65" s="6">
        <f t="shared" si="20"/>
        <v>1762.1981853259808</v>
      </c>
      <c r="EA65" s="1">
        <f t="shared" si="21"/>
        <v>9999</v>
      </c>
      <c r="EB65" s="43">
        <f t="shared" si="22"/>
        <v>9999</v>
      </c>
      <c r="EC65" s="1">
        <f t="shared" si="106"/>
        <v>9999</v>
      </c>
      <c r="ED65" s="1">
        <f t="shared" si="106"/>
        <v>9999</v>
      </c>
      <c r="EE65" s="1">
        <f t="shared" si="106"/>
        <v>9999</v>
      </c>
    </row>
    <row r="66" spans="1:139" x14ac:dyDescent="0.25">
      <c r="A66" s="1" t="s">
        <v>143</v>
      </c>
      <c r="B66" s="54">
        <v>2.0092592592592592E-2</v>
      </c>
      <c r="C66" s="45">
        <v>43831</v>
      </c>
      <c r="D66" s="45"/>
      <c r="E66" s="13">
        <v>2.5833333333333333E-2</v>
      </c>
      <c r="H66" s="35">
        <v>0</v>
      </c>
      <c r="I66" s="35">
        <v>0</v>
      </c>
      <c r="J66" s="8">
        <v>2.5729166666666664E-2</v>
      </c>
      <c r="K66" s="55">
        <f>(J66/4*3.1)/1.032</f>
        <v>1.9321806363049095E-2</v>
      </c>
      <c r="M66" s="8">
        <f t="shared" si="24"/>
        <v>2.7025677710374136E-2</v>
      </c>
      <c r="N66" s="6">
        <f t="shared" si="25"/>
        <v>2335.0185541763258</v>
      </c>
      <c r="O66" s="8">
        <f t="shared" si="26"/>
        <v>1.2500000000000001E-2</v>
      </c>
      <c r="P66" s="107">
        <v>30.6</v>
      </c>
      <c r="Q66" s="108">
        <f t="shared" si="27"/>
        <v>5.9027777777777776E-3</v>
      </c>
      <c r="R66" s="109">
        <f t="shared" si="28"/>
        <v>509.99999999999989</v>
      </c>
      <c r="S66" s="129">
        <f t="shared" si="107"/>
        <v>2907.2944000000002</v>
      </c>
      <c r="T66" s="8">
        <f t="shared" si="108"/>
        <v>5.9027777777777776E-3</v>
      </c>
      <c r="U66" s="8">
        <f t="shared" si="29"/>
        <v>5.9027777777777776E-3</v>
      </c>
      <c r="V66" s="8">
        <f t="shared" si="30"/>
        <v>0</v>
      </c>
      <c r="W66" s="8">
        <f t="shared" si="0"/>
        <v>0</v>
      </c>
      <c r="X66" s="8">
        <f t="shared" si="1"/>
        <v>1.2500000000000001E-2</v>
      </c>
      <c r="Y66" s="8"/>
      <c r="Z66" s="8">
        <f>IF(A66&lt;&gt;"",IF(VLOOKUP(A66,Apr!A$4:F$211,6)&gt;0,VLOOKUP(A66,Apr!A$4:F$211,6),0),0)</f>
        <v>0</v>
      </c>
      <c r="AA66" s="8">
        <f>IF(A66&lt;&gt;"",IF(VLOOKUP(A66,May!A$3:F$209,6)&gt;0,VLOOKUP(A66,May!A$3:F$209,6),0),0)</f>
        <v>0</v>
      </c>
      <c r="AB66" s="8">
        <f>IF(A66&lt;&gt;"",IF(VLOOKUP(A66,Jun!A$3:F$209,6)&gt;0,VLOOKUP(A66,Jun!A$3:F$209,6),0),0)</f>
        <v>0</v>
      </c>
      <c r="AC66" s="8">
        <f>IF(A66&lt;&gt;"",IF(VLOOKUP(A66,Jul!A$3:F$206,6)&gt;0,VLOOKUP(A66,Jul!A$3:F$206,6),0),0)</f>
        <v>0</v>
      </c>
      <c r="AD66" s="8">
        <f>IF(A66&lt;&gt;"",IF(VLOOKUP(A66,Aug!A$3:F$206,6)&gt;0,VLOOKUP(A66,Aug!A$3:F$206,6),0),0)</f>
        <v>0</v>
      </c>
      <c r="AE66" s="8">
        <f>IF(A66&lt;&gt;"",IF(VLOOKUP(A66,Sep!A$3:F$206,6)&gt;0,VLOOKUP(A66,Sep!A$3:F$206,6),0),0)</f>
        <v>0</v>
      </c>
      <c r="AF66" s="6">
        <f t="shared" si="31"/>
        <v>1794.4876619238003</v>
      </c>
      <c r="AG66" s="8">
        <f t="shared" si="2"/>
        <v>7.1180555555555554E-3</v>
      </c>
      <c r="AH66" s="8">
        <f>IF(A66&lt;&gt;"",IF(VLOOKUP(A66,Oct!A$3:F$206,6)&gt;0,VLOOKUP(A66,Oct!A$3:F$206,6),0),0)</f>
        <v>0</v>
      </c>
      <c r="AI66" s="8">
        <f>IF(A66&lt;&gt;"",IF(VLOOKUP(A66,Nov!A$3:F$207,6)&gt;0,VLOOKUP(A66,Nov!A$3:F$207,6),0),0)</f>
        <v>0</v>
      </c>
      <c r="AJ66" s="8">
        <f>IF(A66&lt;&gt;"",IF(VLOOKUP(A66,Dec!A$3:F$207,6)&gt;0,VLOOKUP(A66,Dec!A$3:F$207,6),0),0)</f>
        <v>0</v>
      </c>
      <c r="AK66" s="8">
        <f>IF(A66&lt;&gt;"",IF(VLOOKUP(A66,Jan!A$3:F$207,6)&gt;0,VLOOKUP(A66,Jan!A$3:F$207,6),0),0)</f>
        <v>0</v>
      </c>
      <c r="AL66" s="8">
        <f>IF(A66&lt;&gt;"",IF(VLOOKUP(A66,Feb!A$3:F$207,6)&gt;0,VLOOKUP(A66,Feb!A$3:F$207,6),0),0)</f>
        <v>0</v>
      </c>
      <c r="AM66" s="8">
        <f>IF(A66&lt;&gt;"",IF(VLOOKUP(A66,Mar!A$3:F$207,6)&gt;0,VLOOKUP(A66,Mar!A$3:F$207,6),0),0)</f>
        <v>0</v>
      </c>
      <c r="AO66" s="8">
        <f>LARGE($BM66:BN66,1)</f>
        <v>5.9027777777777776E-3</v>
      </c>
      <c r="AP66" s="8">
        <f>LARGE($BM66:BO66,1)</f>
        <v>5.9027777777777776E-3</v>
      </c>
      <c r="AQ66" s="8">
        <f>LARGE($BM66:BP66,1)</f>
        <v>5.9027777777777776E-3</v>
      </c>
      <c r="AR66" s="8">
        <f>LARGE($BM66:BQ66,1)</f>
        <v>5.9027777777777776E-3</v>
      </c>
      <c r="AS66" s="8">
        <f>LARGE($BM66:BR66,1)</f>
        <v>5.9027777777777776E-3</v>
      </c>
      <c r="AT66" s="8">
        <f>LARGE($BS66:BT66,1)</f>
        <v>7.1180555555555554E-3</v>
      </c>
      <c r="AU66" s="8">
        <f>LARGE($BS66:BU66,1)</f>
        <v>7.1180555555555554E-3</v>
      </c>
      <c r="AV66" s="8">
        <f>LARGE($BS66:BV66,1)</f>
        <v>7.1180555555555554E-3</v>
      </c>
      <c r="AW66" s="8">
        <f>LARGE($BS66:BW66,1)</f>
        <v>7.1180555555555554E-3</v>
      </c>
      <c r="AX66" s="8">
        <f>LARGE($BS66:BX66,1)</f>
        <v>7.1180555555555554E-3</v>
      </c>
      <c r="BA66" s="6">
        <f t="shared" si="45"/>
        <v>0</v>
      </c>
      <c r="BB66" s="6">
        <f t="shared" si="45"/>
        <v>0</v>
      </c>
      <c r="BC66" s="6">
        <f t="shared" si="45"/>
        <v>0</v>
      </c>
      <c r="BD66" s="6">
        <f t="shared" si="44"/>
        <v>0</v>
      </c>
      <c r="BE66" s="6">
        <f t="shared" si="44"/>
        <v>0</v>
      </c>
      <c r="BF66" s="6">
        <f t="shared" si="44"/>
        <v>0</v>
      </c>
      <c r="BG66" s="6">
        <f t="shared" si="100"/>
        <v>0</v>
      </c>
      <c r="BH66" s="6">
        <f t="shared" si="100"/>
        <v>0</v>
      </c>
      <c r="BI66" s="6">
        <f t="shared" si="100"/>
        <v>0</v>
      </c>
      <c r="BJ66" s="6">
        <f t="shared" si="100"/>
        <v>0</v>
      </c>
      <c r="BK66" s="6">
        <f t="shared" si="100"/>
        <v>0</v>
      </c>
      <c r="BM66" s="8">
        <f t="shared" si="32"/>
        <v>5.9027777777777776E-3</v>
      </c>
      <c r="BN66" s="8">
        <f t="shared" si="101"/>
        <v>0</v>
      </c>
      <c r="BO66" s="8">
        <f t="shared" si="101"/>
        <v>0</v>
      </c>
      <c r="BP66" s="8">
        <f t="shared" si="101"/>
        <v>0</v>
      </c>
      <c r="BQ66" s="8">
        <f t="shared" si="101"/>
        <v>0</v>
      </c>
      <c r="BR66" s="8">
        <f t="shared" si="101"/>
        <v>0</v>
      </c>
      <c r="BS66" s="8">
        <f t="shared" si="6"/>
        <v>7.1180555555555554E-3</v>
      </c>
      <c r="BT66" s="8">
        <f t="shared" si="102"/>
        <v>0</v>
      </c>
      <c r="BU66" s="8">
        <f t="shared" si="102"/>
        <v>0</v>
      </c>
      <c r="BV66" s="8">
        <f t="shared" si="102"/>
        <v>0</v>
      </c>
      <c r="BW66" s="8">
        <f t="shared" si="102"/>
        <v>0</v>
      </c>
      <c r="BX66" s="8">
        <f t="shared" si="102"/>
        <v>0</v>
      </c>
      <c r="CA66" s="8" t="str">
        <f t="shared" si="103"/>
        <v/>
      </c>
      <c r="CB66" s="8" t="str">
        <f t="shared" si="103"/>
        <v/>
      </c>
      <c r="CC66" s="8" t="str">
        <f t="shared" si="103"/>
        <v/>
      </c>
      <c r="CD66" s="8" t="str">
        <f t="shared" si="103"/>
        <v/>
      </c>
      <c r="CE66" s="8" t="str">
        <f t="shared" si="103"/>
        <v/>
      </c>
      <c r="CF66" s="8" t="str">
        <f t="shared" si="103"/>
        <v/>
      </c>
      <c r="CG66" s="8" t="str">
        <f t="shared" si="104"/>
        <v/>
      </c>
      <c r="CH66" s="8" t="str">
        <f t="shared" si="104"/>
        <v/>
      </c>
      <c r="CI66" s="8" t="str">
        <f t="shared" si="104"/>
        <v/>
      </c>
      <c r="CJ66" s="8" t="str">
        <f t="shared" si="104"/>
        <v/>
      </c>
      <c r="CK66" s="8" t="str">
        <f t="shared" si="104"/>
        <v/>
      </c>
      <c r="CL66" s="8" t="str">
        <f t="shared" si="104"/>
        <v/>
      </c>
      <c r="CN66" s="13">
        <v>2.5833333333333333E-2</v>
      </c>
      <c r="CO66" s="8">
        <f t="shared" si="10"/>
        <v>2.5833333333333333E-2</v>
      </c>
      <c r="CP66" s="8">
        <f>IF(COUNT($CA66:CB66)&gt;0,SMALL($CA66:CB66,1),$CN66)</f>
        <v>2.5833333333333333E-2</v>
      </c>
      <c r="CQ66" s="8">
        <f>IF(COUNT($CA66:CC66)&gt;0,SMALL($CA66:CC66,1),$CN66)</f>
        <v>2.5833333333333333E-2</v>
      </c>
      <c r="CR66" s="8">
        <f>IF(COUNT($CA66:CD66)&gt;0,SMALL($CA66:CD66,1),$CN66)</f>
        <v>2.5833333333333333E-2</v>
      </c>
      <c r="CS66" s="8">
        <f>IF(COUNT($CA66:CE66)&gt;0,SMALL($CA66:CE66,1),$CN66)</f>
        <v>2.5833333333333333E-2</v>
      </c>
      <c r="CT66" s="54">
        <v>2.0092592592592592E-2</v>
      </c>
      <c r="CU66" s="8">
        <f t="shared" si="11"/>
        <v>2.0092592592592592E-2</v>
      </c>
      <c r="CV66" s="8">
        <f>IF(COUNT($CG66:CH66)&gt;0,SMALL($CG66:CH66,1),$CU66)</f>
        <v>2.0092592592592592E-2</v>
      </c>
      <c r="CW66" s="8">
        <f>IF(COUNT($CG66:CI66)&gt;0,SMALL($CG66:CI66,1),$CU66)</f>
        <v>2.0092592592592592E-2</v>
      </c>
      <c r="CX66" s="8">
        <f>IF(COUNT($CG66:CJ66)&gt;0,SMALL($CG66:CJ66,1),$CU66)</f>
        <v>2.0092592592592592E-2</v>
      </c>
      <c r="CY66" s="8">
        <f>IF(COUNT($CG66:CK66)&gt;0,SMALL($CG66:CK66,1),$CU66)</f>
        <v>2.0092592592592592E-2</v>
      </c>
      <c r="DA66" s="8">
        <f t="shared" si="12"/>
        <v>5.904236111111111E-3</v>
      </c>
      <c r="DB66" s="8">
        <f t="shared" si="13"/>
        <v>7.1195138888888888E-3</v>
      </c>
      <c r="DC66" s="1">
        <f t="shared" si="33"/>
        <v>63</v>
      </c>
      <c r="DD66" s="8">
        <f t="shared" si="14"/>
        <v>1.4583333333333333E-6</v>
      </c>
      <c r="DE66" s="1" t="str">
        <f t="shared" si="15"/>
        <v>Linda Chadderton</v>
      </c>
      <c r="DG66" s="13">
        <f t="shared" si="16"/>
        <v>2.7025677710374136E-2</v>
      </c>
      <c r="DH66" s="13">
        <f>SMALL($DT66:DU66,1)/(60*60*24)</f>
        <v>2.7025677710374139E-2</v>
      </c>
      <c r="DI66" s="13">
        <f>SMALL($DT66:DV66,1)/(60*60*24)</f>
        <v>2.7025677710374139E-2</v>
      </c>
      <c r="DJ66" s="13">
        <f>SMALL($DT66:DW66,1)/(60*60*24)</f>
        <v>2.7025677710374139E-2</v>
      </c>
      <c r="DK66" s="13">
        <f>SMALL($DT66:DX66,1)/(60*60*24)</f>
        <v>2.7025677710374139E-2</v>
      </c>
      <c r="DL66" s="13">
        <f>SMALL($DT66:DY66,1)/(60*60*24)</f>
        <v>2.7025677710374139E-2</v>
      </c>
      <c r="DM66" s="34">
        <f t="shared" si="17"/>
        <v>2.0769533124118059E-2</v>
      </c>
      <c r="DN66" s="13">
        <f>SMALL($DZ66:EA66,1)/(60*60*24)</f>
        <v>2.0769533124118059E-2</v>
      </c>
      <c r="DO66" s="42">
        <f>SMALL($EB66:EB66,1)/(60*60*24)</f>
        <v>0.11572916666666666</v>
      </c>
      <c r="DP66" s="42">
        <f>SMALL($EB66:EC66,1)/(60*60*24)</f>
        <v>0.11572916666666666</v>
      </c>
      <c r="DQ66" s="42">
        <f>SMALL($EB66:ED66,1)/(60*60*24)</f>
        <v>0.11572916666666666</v>
      </c>
      <c r="DR66" s="42">
        <f>SMALL($EB66:EE66,1)/(60*60*24)</f>
        <v>0.11572916666666666</v>
      </c>
      <c r="DT66" s="6">
        <f t="shared" si="18"/>
        <v>2335.0185541763258</v>
      </c>
      <c r="DU66" s="1">
        <f t="shared" si="105"/>
        <v>9999</v>
      </c>
      <c r="DV66" s="1">
        <f t="shared" si="105"/>
        <v>9999</v>
      </c>
      <c r="DW66" s="1">
        <f t="shared" si="105"/>
        <v>9999</v>
      </c>
      <c r="DX66" s="1">
        <f t="shared" si="105"/>
        <v>9999</v>
      </c>
      <c r="DY66" s="1">
        <f t="shared" si="105"/>
        <v>9999</v>
      </c>
      <c r="DZ66" s="6">
        <f t="shared" si="20"/>
        <v>1794.4876619238003</v>
      </c>
      <c r="EA66" s="1">
        <f t="shared" si="21"/>
        <v>9999</v>
      </c>
      <c r="EB66" s="43">
        <f t="shared" si="22"/>
        <v>9999</v>
      </c>
      <c r="EC66" s="1">
        <f t="shared" si="106"/>
        <v>9999</v>
      </c>
      <c r="ED66" s="1">
        <f t="shared" si="106"/>
        <v>9999</v>
      </c>
      <c r="EE66" s="1">
        <f t="shared" si="106"/>
        <v>9999</v>
      </c>
      <c r="EG66" s="8"/>
      <c r="EH66" s="8"/>
      <c r="EI66" s="8"/>
    </row>
    <row r="67" spans="1:139" x14ac:dyDescent="0.25">
      <c r="A67" s="1" t="s">
        <v>315</v>
      </c>
      <c r="B67" s="54"/>
      <c r="C67" s="45"/>
      <c r="D67" s="45"/>
      <c r="E67" s="13"/>
      <c r="H67" s="35">
        <v>0</v>
      </c>
      <c r="I67" s="35">
        <v>0</v>
      </c>
      <c r="K67" s="55">
        <v>2.1527777777777781E-2</v>
      </c>
      <c r="M67" s="8">
        <f t="shared" ref="M67" si="109">IF(A67&lt;&gt;"",IF(K67&gt;0,K67/3.11*4.35,IF(L67&gt;0,L67/6.21*4.35/1.032,IF(H67&gt;0,H67/3.45*4.35,IF(I67&gt;0,I67,IF(E67&gt;0,E67,IF(B67&gt;0,B67/4*4.35,0.0292)))))),0)</f>
        <v>3.011120042872455E-2</v>
      </c>
      <c r="N67" s="6">
        <f t="shared" ref="N67" si="110">M67*60*60*24</f>
        <v>2601.6077170418012</v>
      </c>
      <c r="O67" s="8">
        <f t="shared" ref="O67" si="111">IF(A67&lt;&gt;"",(MROUND(N$2-N67,15)/(60*60*24)),"")</f>
        <v>9.3749999999999997E-3</v>
      </c>
      <c r="P67" s="107"/>
      <c r="Q67" s="108">
        <f t="shared" ref="Q67" si="112">AQ67</f>
        <v>9.3749999999999997E-3</v>
      </c>
      <c r="R67" s="109">
        <f t="shared" ref="R67" si="113">Q67*60*60*24</f>
        <v>810</v>
      </c>
      <c r="S67" s="129"/>
      <c r="T67" s="8"/>
      <c r="U67" s="8">
        <f>IF(T67&gt;0,T67,O67)</f>
        <v>9.3749999999999997E-3</v>
      </c>
      <c r="V67" s="8">
        <f t="shared" ref="V67" si="114">IF(COUNT(CA67:CF67)&gt;0,SMALL(CA67:CF67,1),0)</f>
        <v>0</v>
      </c>
      <c r="W67" s="8">
        <f t="shared" ref="W67" si="115">IF(COUNT(CG67:CL67)&gt;0,SMALL(CG67:CL67,1),0)</f>
        <v>2.2430555555555551E-2</v>
      </c>
      <c r="X67" s="8">
        <f t="shared" ref="X67" si="116">O67</f>
        <v>9.3749999999999997E-3</v>
      </c>
      <c r="Y67" s="8"/>
      <c r="Z67" s="8">
        <f>IF(A67&lt;&gt;"",IF(VLOOKUP(A67,Apr!A$4:F$211,6)&gt;0,VLOOKUP(A67,Apr!A$4:F$211,6),0),0)</f>
        <v>0</v>
      </c>
      <c r="AA67" s="8">
        <f>IF(A67&lt;&gt;"",IF(VLOOKUP(A67,May!A$3:F$209,6)&gt;0,VLOOKUP(A67,May!A$3:F$209,6),0),0)</f>
        <v>0</v>
      </c>
      <c r="AB67" s="8">
        <f>IF(A67&lt;&gt;"",IF(VLOOKUP(A67,Jun!A$3:F$209,6)&gt;0,VLOOKUP(A67,Jun!A$3:F$209,6),0),0)</f>
        <v>0</v>
      </c>
      <c r="AC67" s="8">
        <f>IF(A67&lt;&gt;"",IF(VLOOKUP(A67,Jul!A$3:F$206,6)&gt;0,VLOOKUP(A67,Jul!A$3:F$206,6),0),0)</f>
        <v>0</v>
      </c>
      <c r="AD67" s="8">
        <f>IF(A67&lt;&gt;"",IF(VLOOKUP(A67,Aug!A$3:F$206,6)&gt;0,VLOOKUP(A67,Aug!A$3:F$206,6),0),0)</f>
        <v>0</v>
      </c>
      <c r="AE67" s="8">
        <f>IF(A67&lt;&gt;"",IF(VLOOKUP(A67,Sep!A$3:F$206,6)&gt;0,VLOOKUP(A67,Sep!A$3:F$206,6),0),0)</f>
        <v>0</v>
      </c>
      <c r="AF67" s="6">
        <f t="shared" ref="AF67" si="117">IF(V67&gt;0,V67/4.35*3.45/1.032*60*60*24,N67/4.35*3.45/1.032)</f>
        <v>1999.3643909369628</v>
      </c>
      <c r="AG67" s="8">
        <f t="shared" ref="AG67" si="118">IF(AF$2&gt;AF67,(MROUND(AF$2-AF67,15)/60/60/24),0.1/60/60/24)</f>
        <v>4.6874999999999998E-3</v>
      </c>
      <c r="AH67" s="8">
        <f>IF(A67&lt;&gt;"",IF(VLOOKUP(A67,Oct!A$3:F$206,6)&gt;0,VLOOKUP(A67,Oct!A$3:F$206,6),0),0)</f>
        <v>0</v>
      </c>
      <c r="AI67" s="8">
        <f>IF(A67&lt;&gt;"",IF(VLOOKUP(A67,Nov!A$3:F$207,6)&gt;0,VLOOKUP(A67,Nov!A$3:F$207,6),0),0)</f>
        <v>0</v>
      </c>
      <c r="AJ67" s="8">
        <f>IF(A67&lt;&gt;"",IF(VLOOKUP(A67,Dec!A$3:F$207,6)&gt;0,VLOOKUP(A67,Dec!A$3:F$207,6),0),0)</f>
        <v>2.2430555555555551E-2</v>
      </c>
      <c r="AK67" s="8">
        <f>IF(A67&lt;&gt;"",IF(VLOOKUP(A67,Jan!A$3:F$207,6)&gt;0,VLOOKUP(A67,Jan!A$3:F$207,6),0),0)</f>
        <v>0</v>
      </c>
      <c r="AL67" s="8">
        <f>IF(A67&lt;&gt;"",IF(VLOOKUP(A67,Feb!A$3:F$207,6)&gt;0,VLOOKUP(A67,Feb!A$3:F$207,6),0),0)</f>
        <v>0</v>
      </c>
      <c r="AM67" s="8">
        <f>IF(A67&lt;&gt;"",IF(VLOOKUP(A67,Mar!A$3:F$207,6)&gt;0,VLOOKUP(A67,Mar!A$3:F$207,6),0),0)</f>
        <v>0</v>
      </c>
      <c r="AO67" s="8">
        <f>LARGE($BM67:BN67,1)</f>
        <v>9.3749999999999997E-3</v>
      </c>
      <c r="AP67" s="8">
        <f>LARGE($BM67:BO67,1)</f>
        <v>9.3749999999999997E-3</v>
      </c>
      <c r="AQ67" s="8">
        <f>LARGE($BM67:BP67,1)</f>
        <v>9.3749999999999997E-3</v>
      </c>
      <c r="AR67" s="8">
        <f>LARGE($BM67:BQ67,1)</f>
        <v>9.3749999999999997E-3</v>
      </c>
      <c r="AS67" s="8">
        <f>LARGE($BM67:BR67,1)</f>
        <v>9.3749999999999997E-3</v>
      </c>
      <c r="AT67" s="8">
        <f>LARGE($BS67:BT67,1)</f>
        <v>4.6874999999999998E-3</v>
      </c>
      <c r="AU67" s="8">
        <f>LARGE($BS67:BU67,1)</f>
        <v>4.6874999999999998E-3</v>
      </c>
      <c r="AV67" s="8">
        <f>LARGE($BS67:BV67,1)</f>
        <v>5.3819444444444444E-3</v>
      </c>
      <c r="AW67" s="8">
        <f>LARGE($BS67:BW67,1)</f>
        <v>5.3819444444444444E-3</v>
      </c>
      <c r="AX67" s="8">
        <f>LARGE($BS67:BX67,1)</f>
        <v>5.3819444444444444E-3</v>
      </c>
      <c r="BA67" s="6">
        <f t="shared" ref="BA67" si="119">IF(Z67&gt;0,Z67*60*60*24,0)</f>
        <v>0</v>
      </c>
      <c r="BB67" s="6">
        <f t="shared" ref="BB67" si="120">IF(AA67&gt;0,AA67*60*60*24,0)</f>
        <v>0</v>
      </c>
      <c r="BC67" s="6">
        <f t="shared" ref="BC67" si="121">IF(AB67&gt;0,AB67*60*60*24,0)</f>
        <v>0</v>
      </c>
      <c r="BD67" s="6">
        <f t="shared" ref="BD67" si="122">IF(AC67&gt;0,AC67*60*60*24,0)</f>
        <v>0</v>
      </c>
      <c r="BE67" s="6">
        <f t="shared" ref="BE67" si="123">IF(AD67&gt;0,AD67*60*60*24,0)</f>
        <v>0</v>
      </c>
      <c r="BF67" s="6">
        <f t="shared" ref="BF67" si="124">IF(AE67&gt;0,AE67*60*60*24,0)</f>
        <v>0</v>
      </c>
      <c r="BG67" s="6">
        <f t="shared" ref="BG67:BK67" si="125">IF(AH67&gt;0,AH67*60*60*24,0)</f>
        <v>0</v>
      </c>
      <c r="BH67" s="6">
        <f t="shared" si="125"/>
        <v>0</v>
      </c>
      <c r="BI67" s="6">
        <f t="shared" si="125"/>
        <v>1937.9999999999995</v>
      </c>
      <c r="BJ67" s="6">
        <f t="shared" si="125"/>
        <v>0</v>
      </c>
      <c r="BK67" s="6">
        <f t="shared" si="125"/>
        <v>0</v>
      </c>
      <c r="BM67" s="8">
        <f t="shared" ref="BM67" si="126">U67</f>
        <v>9.3749999999999997E-3</v>
      </c>
      <c r="BN67" s="8">
        <f t="shared" ref="BN67" si="127">IF(BA67&gt;0,IF($N$2&gt;BA67,(MROUND($N$2-BA67,15)/(60*60*24)),0),0)</f>
        <v>0</v>
      </c>
      <c r="BO67" s="8">
        <f t="shared" ref="BO67" si="128">IF(BB67&gt;0,IF($N$2&gt;BB67,(MROUND($N$2-BB67,15)/(60*60*24)),0),0)</f>
        <v>0</v>
      </c>
      <c r="BP67" s="8">
        <f t="shared" ref="BP67" si="129">IF(BC67&gt;0,IF($N$2&gt;BC67,(MROUND($N$2-BC67,15)/(60*60*24)),0),0)</f>
        <v>0</v>
      </c>
      <c r="BQ67" s="8">
        <f t="shared" ref="BQ67" si="130">IF(BD67&gt;0,IF($N$2&gt;BD67,(MROUND($N$2-BD67,15)/(60*60*24)),0),0)</f>
        <v>0</v>
      </c>
      <c r="BR67" s="8">
        <f t="shared" ref="BR67" si="131">IF(BE67&gt;0,IF($N$2&gt;BE67,(MROUND($N$2-BE67,15)/(60*60*24)),0),0)</f>
        <v>0</v>
      </c>
      <c r="BS67" s="8">
        <f t="shared" ref="BS67" si="132">IF(AG67&gt;0,AG67,0)</f>
        <v>4.6874999999999998E-3</v>
      </c>
      <c r="BT67" s="8">
        <f t="shared" ref="BT67" si="133">IF(BG67&gt;0,IF($AF$2&gt;BG67,(MROUND($AF$2-BG67,15)/(60*60*24)),0),0)</f>
        <v>0</v>
      </c>
      <c r="BU67" s="8">
        <f t="shared" ref="BU67" si="134">IF(BH67&gt;0,IF($AF$2&gt;BH67,(MROUND($AF$2-BH67,15)/(60*60*24)),0),0)</f>
        <v>0</v>
      </c>
      <c r="BV67" s="8">
        <f t="shared" ref="BV67" si="135">IF(BI67&gt;0,IF($AF$2&gt;BI67,(MROUND($AF$2-BI67,15)/(60*60*24)),0),0)</f>
        <v>5.3819444444444444E-3</v>
      </c>
      <c r="BW67" s="8">
        <f t="shared" ref="BW67" si="136">IF(BJ67&gt;0,IF($AF$2&gt;BJ67,(MROUND($AF$2-BJ67,15)/(60*60*24)),0),0)</f>
        <v>0</v>
      </c>
      <c r="BX67" s="8">
        <f t="shared" ref="BX67" si="137">IF(BK67&gt;0,IF($AF$2&gt;BK67,(MROUND($AF$2-BK67,15)/(60*60*24)),0),0)</f>
        <v>0</v>
      </c>
      <c r="CA67" s="8" t="str">
        <f t="shared" ref="CA67" si="138">IF(Z67&gt;0,Z67,"")</f>
        <v/>
      </c>
      <c r="CB67" s="8" t="str">
        <f t="shared" ref="CB67" si="139">IF(AA67&gt;0,AA67,"")</f>
        <v/>
      </c>
      <c r="CC67" s="8" t="str">
        <f t="shared" ref="CC67" si="140">IF(AB67&gt;0,AB67,"")</f>
        <v/>
      </c>
      <c r="CD67" s="8" t="str">
        <f t="shared" ref="CD67" si="141">IF(AC67&gt;0,AC67,"")</f>
        <v/>
      </c>
      <c r="CE67" s="8" t="str">
        <f t="shared" ref="CE67" si="142">IF(AD67&gt;0,AD67,"")</f>
        <v/>
      </c>
      <c r="CF67" s="8" t="str">
        <f t="shared" ref="CF67" si="143">IF(AE67&gt;0,AE67,"")</f>
        <v/>
      </c>
      <c r="CG67" s="8" t="str">
        <f t="shared" ref="CG67" si="144">IF(AH67&gt;0,AH67,"")</f>
        <v/>
      </c>
      <c r="CH67" s="8" t="str">
        <f t="shared" ref="CH67" si="145">IF(AI67&gt;0,AI67,"")</f>
        <v/>
      </c>
      <c r="CI67" s="8">
        <f t="shared" ref="CI67" si="146">IF(AJ67&gt;0,AJ67,"")</f>
        <v>2.2430555555555551E-2</v>
      </c>
      <c r="CJ67" s="8" t="str">
        <f t="shared" ref="CJ67" si="147">IF(AK67&gt;0,AK67,"")</f>
        <v/>
      </c>
      <c r="CK67" s="8" t="str">
        <f t="shared" ref="CK67" si="148">IF(AL67&gt;0,AL67,"")</f>
        <v/>
      </c>
      <c r="CL67" s="8" t="str">
        <f t="shared" ref="CL67" si="149">IF(AM67&gt;0,AM67,"")</f>
        <v/>
      </c>
      <c r="CN67" s="13">
        <v>0</v>
      </c>
      <c r="CO67" s="8">
        <f t="shared" ref="CO67" si="150">IF(CA67&lt;&gt;"",CA67,CN67)</f>
        <v>0</v>
      </c>
      <c r="CP67" s="8">
        <f>IF(COUNT($CA67:CB67)&gt;0,SMALL($CA67:CB67,1),$CN67)</f>
        <v>0</v>
      </c>
      <c r="CQ67" s="8">
        <f>IF(COUNT($CA67:CC67)&gt;0,SMALL($CA67:CC67,1),$CN67)</f>
        <v>0</v>
      </c>
      <c r="CR67" s="8">
        <f>IF(COUNT($CA67:CD67)&gt;0,SMALL($CA67:CD67,1),$CN67)</f>
        <v>0</v>
      </c>
      <c r="CS67" s="8">
        <f>IF(COUNT($CA67:CE67)&gt;0,SMALL($CA67:CE67,1),$CN67)</f>
        <v>0</v>
      </c>
      <c r="CT67" s="54">
        <v>0</v>
      </c>
      <c r="CU67" s="8">
        <f t="shared" ref="CU67" si="151">IF(CG67&lt;&gt;"",CG67,CT67)</f>
        <v>0</v>
      </c>
      <c r="CV67" s="8">
        <f>IF(COUNT($CG67:CH67)&gt;0,SMALL($CG67:CH67,1),$CU67)</f>
        <v>0</v>
      </c>
      <c r="CW67" s="8">
        <f>IF(COUNT($CG67:CI67)&gt;0,SMALL($CG67:CI67,1),$CU67)</f>
        <v>2.2430555555555551E-2</v>
      </c>
      <c r="CX67" s="8">
        <f>IF(COUNT($CG67:CJ67)&gt;0,SMALL($CG67:CJ67,1),$CU67)</f>
        <v>2.2430555555555551E-2</v>
      </c>
      <c r="CY67" s="8">
        <f>IF(COUNT($CG67:CK67)&gt;0,SMALL($CG67:CK67,1),$CU67)</f>
        <v>2.2430555555555551E-2</v>
      </c>
      <c r="DA67" s="8">
        <f t="shared" ref="DA67" si="152">IF(A67&lt;&gt;"",LARGE(BM67:BR67,1)+DD67,"")</f>
        <v>9.3764814814814804E-3</v>
      </c>
      <c r="DB67" s="8">
        <f t="shared" ref="DB67" si="153">IF(A67&lt;&gt;"",LARGE(BS67:BX67,1)+DD67,"")</f>
        <v>5.3834259259259261E-3</v>
      </c>
      <c r="DC67" s="1">
        <f t="shared" ref="DC67" si="154">IF(A67&lt;&gt;"",DC66+1,0)</f>
        <v>64</v>
      </c>
      <c r="DD67" s="8">
        <f t="shared" ref="DD67" si="155">IF(A67&lt;&gt;"",DC67/(60*60*24*500),"")</f>
        <v>1.4814814814814815E-6</v>
      </c>
      <c r="DE67" s="1" t="str">
        <f t="shared" ref="DE67" si="156">A67</f>
        <v>Linda Herriott</v>
      </c>
      <c r="DG67" s="13">
        <f t="shared" ref="DG67" si="157">M67</f>
        <v>3.011120042872455E-2</v>
      </c>
      <c r="DH67" s="13">
        <f>SMALL($DT67:DU67,1)/(60*60*24)</f>
        <v>3.011120042872455E-2</v>
      </c>
      <c r="DI67" s="13">
        <f>SMALL($DT67:DV67,1)/(60*60*24)</f>
        <v>3.011120042872455E-2</v>
      </c>
      <c r="DJ67" s="13">
        <f>SMALL($DT67:DW67,1)/(60*60*24)</f>
        <v>3.011120042872455E-2</v>
      </c>
      <c r="DK67" s="13">
        <f>SMALL($DT67:DX67,1)/(60*60*24)</f>
        <v>3.011120042872455E-2</v>
      </c>
      <c r="DL67" s="13">
        <f>SMALL($DT67:DY67,1)/(60*60*24)</f>
        <v>3.011120042872455E-2</v>
      </c>
      <c r="DM67" s="34">
        <f t="shared" ref="DM67" si="158">AF67/(60*60*24)</f>
        <v>2.3140791561770402E-2</v>
      </c>
      <c r="DN67" s="13">
        <f>SMALL($DZ67:EA67,1)/(60*60*24)</f>
        <v>2.3140791561770402E-2</v>
      </c>
      <c r="DO67" s="42">
        <f>SMALL($EB67:EB67,1)/(60*60*24)</f>
        <v>0.11572916666666666</v>
      </c>
      <c r="DP67" s="42">
        <f>SMALL($EB67:EC67,1)/(60*60*24)</f>
        <v>2.2430555555555551E-2</v>
      </c>
      <c r="DQ67" s="42">
        <f>SMALL($EB67:ED67,1)/(60*60*24)</f>
        <v>2.2430555555555551E-2</v>
      </c>
      <c r="DR67" s="42">
        <f>SMALL($EB67:EE67,1)/(60*60*24)</f>
        <v>2.2430555555555551E-2</v>
      </c>
      <c r="DT67" s="6">
        <f t="shared" ref="DT67" si="159">M67*60*60*24</f>
        <v>2601.6077170418012</v>
      </c>
      <c r="DU67" s="1">
        <f t="shared" ref="DU67" si="160">IF(BA67&gt;0,BA67,9999)</f>
        <v>9999</v>
      </c>
      <c r="DV67" s="1">
        <f t="shared" ref="DV67" si="161">IF(BB67&gt;0,BB67,9999)</f>
        <v>9999</v>
      </c>
      <c r="DW67" s="1">
        <f t="shared" ref="DW67" si="162">IF(BC67&gt;0,BC67,9999)</f>
        <v>9999</v>
      </c>
      <c r="DX67" s="1">
        <f t="shared" ref="DX67" si="163">IF(BD67&gt;0,BD67,9999)</f>
        <v>9999</v>
      </c>
      <c r="DY67" s="1">
        <f t="shared" ref="DY67" si="164">IF(BE67&gt;0,BE67,9999)</f>
        <v>9999</v>
      </c>
      <c r="DZ67" s="6">
        <f t="shared" ref="DZ67" si="165">AF67</f>
        <v>1999.3643909369628</v>
      </c>
      <c r="EA67" s="1">
        <f t="shared" ref="EA67" si="166">IF(BG67&gt;0,BG67,9999)</f>
        <v>9999</v>
      </c>
      <c r="EB67" s="43">
        <f t="shared" ref="EB67" si="167">IF(BH67&gt;0,BH67*1.198547,9999)</f>
        <v>9999</v>
      </c>
      <c r="EC67" s="1">
        <f t="shared" ref="EC67" si="168">IF(BI67&gt;0,BI67,9999)</f>
        <v>1937.9999999999995</v>
      </c>
      <c r="ED67" s="1">
        <f t="shared" ref="ED67" si="169">IF(BJ67&gt;0,BJ67,9999)</f>
        <v>9999</v>
      </c>
      <c r="EE67" s="1">
        <f t="shared" ref="EE67" si="170">IF(BK67&gt;0,BK67,9999)</f>
        <v>9999</v>
      </c>
      <c r="EG67" s="8"/>
      <c r="EH67" s="8"/>
      <c r="EI67" s="8"/>
    </row>
    <row r="68" spans="1:139" x14ac:dyDescent="0.25">
      <c r="A68" s="1" t="s">
        <v>199</v>
      </c>
      <c r="B68" s="54"/>
      <c r="C68" s="45"/>
      <c r="D68" s="45"/>
      <c r="E68" s="13"/>
      <c r="H68" s="34"/>
      <c r="I68" s="34"/>
      <c r="K68" s="8">
        <v>2.0706018518518519E-2</v>
      </c>
      <c r="M68" s="8">
        <f t="shared" si="24"/>
        <v>2.8961794390853876E-2</v>
      </c>
      <c r="N68" s="6">
        <f t="shared" si="25"/>
        <v>2502.2990353697751</v>
      </c>
      <c r="O68" s="8">
        <f t="shared" si="26"/>
        <v>1.0590277777777778E-2</v>
      </c>
      <c r="P68" s="107">
        <v>23</v>
      </c>
      <c r="Q68" s="108">
        <f t="shared" si="27"/>
        <v>1.0243055555555556E-2</v>
      </c>
      <c r="R68" s="109">
        <f t="shared" si="28"/>
        <v>885</v>
      </c>
      <c r="S68" s="129">
        <f t="shared" si="107"/>
        <v>2526.3519999999999</v>
      </c>
      <c r="T68" s="8">
        <f t="shared" si="108"/>
        <v>1.0243055555555556E-2</v>
      </c>
      <c r="U68" s="8">
        <f t="shared" si="29"/>
        <v>1.0243055555555556E-2</v>
      </c>
      <c r="V68" s="8">
        <f t="shared" si="30"/>
        <v>0</v>
      </c>
      <c r="W68" s="8">
        <f t="shared" si="0"/>
        <v>0</v>
      </c>
      <c r="X68" s="8">
        <f t="shared" si="1"/>
        <v>1.0590277777777778E-2</v>
      </c>
      <c r="Y68" s="8"/>
      <c r="Z68" s="8">
        <f>IF(A68&lt;&gt;"",IF(VLOOKUP(A68,Apr!A$4:F$211,6)&gt;0,VLOOKUP(A68,Apr!A$4:F$211,6),0),0)</f>
        <v>0</v>
      </c>
      <c r="AA68" s="8">
        <f>IF(A68&lt;&gt;"",IF(VLOOKUP(A68,May!A$3:F$209,6)&gt;0,VLOOKUP(A68,May!A$3:F$209,6),0),0)</f>
        <v>0</v>
      </c>
      <c r="AB68" s="8">
        <f>IF(A68&lt;&gt;"",IF(VLOOKUP(A68,Jun!A$3:F$209,6)&gt;0,VLOOKUP(A68,Jun!A$3:F$209,6),0),0)</f>
        <v>0</v>
      </c>
      <c r="AC68" s="8">
        <f>IF(A68&lt;&gt;"",IF(VLOOKUP(A68,Jul!A$3:F$206,6)&gt;0,VLOOKUP(A68,Jul!A$3:F$206,6),0),0)</f>
        <v>0</v>
      </c>
      <c r="AD68" s="8">
        <f>IF(A68&lt;&gt;"",IF(VLOOKUP(A68,Aug!A$3:F$206,6)&gt;0,VLOOKUP(A68,Aug!A$3:F$206,6),0),0)</f>
        <v>0</v>
      </c>
      <c r="AE68" s="8">
        <f>IF(A68&lt;&gt;"",IF(VLOOKUP(A68,Sep!A$3:F$206,6)&gt;0,VLOOKUP(A68,Sep!A$3:F$206,6),0),0)</f>
        <v>0</v>
      </c>
      <c r="AF68" s="6">
        <f t="shared" si="31"/>
        <v>1923.0445674119499</v>
      </c>
      <c r="AG68" s="8">
        <f t="shared" si="2"/>
        <v>5.5555555555555558E-3</v>
      </c>
      <c r="AH68" s="8">
        <f>IF(A68&lt;&gt;"",IF(VLOOKUP(A68,Oct!A$3:F$206,6)&gt;0,VLOOKUP(A68,Oct!A$3:F$206,6),0),0)</f>
        <v>0</v>
      </c>
      <c r="AI68" s="8">
        <f>IF(A68&lt;&gt;"",IF(VLOOKUP(A68,Nov!A$3:F$207,6)&gt;0,VLOOKUP(A68,Nov!A$3:F$207,6),0),0)</f>
        <v>0</v>
      </c>
      <c r="AJ68" s="8">
        <f>IF(A68&lt;&gt;"",IF(VLOOKUP(A68,Dec!A$3:F$207,6)&gt;0,VLOOKUP(A68,Dec!A$3:F$207,6),0),0)</f>
        <v>0</v>
      </c>
      <c r="AK68" s="8">
        <f>IF(A68&lt;&gt;"",IF(VLOOKUP(A68,Jan!A$3:F$207,6)&gt;0,VLOOKUP(A68,Jan!A$3:F$207,6),0),0)</f>
        <v>0</v>
      </c>
      <c r="AL68" s="8">
        <f>IF(A68&lt;&gt;"",IF(VLOOKUP(A68,Feb!A$3:F$207,6)&gt;0,VLOOKUP(A68,Feb!A$3:F$207,6),0),0)</f>
        <v>0</v>
      </c>
      <c r="AM68" s="8">
        <f>IF(A68&lt;&gt;"",IF(VLOOKUP(A68,Mar!A$3:F$207,6)&gt;0,VLOOKUP(A68,Mar!A$3:F$207,6),0),0)</f>
        <v>0</v>
      </c>
      <c r="AO68" s="8">
        <f>LARGE($BM68:BN68,1)</f>
        <v>1.0243055555555556E-2</v>
      </c>
      <c r="AP68" s="8">
        <f>LARGE($BM68:BO68,1)</f>
        <v>1.0243055555555556E-2</v>
      </c>
      <c r="AQ68" s="8">
        <f>LARGE($BM68:BP68,1)</f>
        <v>1.0243055555555556E-2</v>
      </c>
      <c r="AR68" s="8">
        <f>LARGE($BM68:BQ68,1)</f>
        <v>1.0243055555555556E-2</v>
      </c>
      <c r="AS68" s="8">
        <f>LARGE($BM68:BR68,1)</f>
        <v>1.0243055555555556E-2</v>
      </c>
      <c r="AT68" s="8">
        <f>LARGE($BS68:BT68,1)</f>
        <v>5.5555555555555558E-3</v>
      </c>
      <c r="AU68" s="8">
        <f>LARGE($BS68:BU68,1)</f>
        <v>5.5555555555555558E-3</v>
      </c>
      <c r="AV68" s="8">
        <f>LARGE($BS68:BV68,1)</f>
        <v>5.5555555555555558E-3</v>
      </c>
      <c r="AW68" s="8">
        <f>LARGE($BS68:BW68,1)</f>
        <v>5.5555555555555558E-3</v>
      </c>
      <c r="AX68" s="8">
        <f>LARGE($BS68:BX68,1)</f>
        <v>5.5555555555555558E-3</v>
      </c>
      <c r="BA68" s="6">
        <f t="shared" si="45"/>
        <v>0</v>
      </c>
      <c r="BB68" s="6">
        <f t="shared" si="45"/>
        <v>0</v>
      </c>
      <c r="BC68" s="6">
        <f t="shared" si="45"/>
        <v>0</v>
      </c>
      <c r="BD68" s="6">
        <f t="shared" si="44"/>
        <v>0</v>
      </c>
      <c r="BE68" s="6">
        <f t="shared" si="44"/>
        <v>0</v>
      </c>
      <c r="BF68" s="6">
        <f t="shared" si="44"/>
        <v>0</v>
      </c>
      <c r="BG68" s="6">
        <f t="shared" si="100"/>
        <v>0</v>
      </c>
      <c r="BH68" s="6">
        <f t="shared" si="100"/>
        <v>0</v>
      </c>
      <c r="BI68" s="6">
        <f t="shared" si="100"/>
        <v>0</v>
      </c>
      <c r="BJ68" s="6">
        <f t="shared" si="100"/>
        <v>0</v>
      </c>
      <c r="BK68" s="6">
        <f t="shared" si="100"/>
        <v>0</v>
      </c>
      <c r="BM68" s="8">
        <f t="shared" si="32"/>
        <v>1.0243055555555556E-2</v>
      </c>
      <c r="BN68" s="8">
        <f t="shared" si="101"/>
        <v>0</v>
      </c>
      <c r="BO68" s="8">
        <f t="shared" si="101"/>
        <v>0</v>
      </c>
      <c r="BP68" s="8">
        <f t="shared" si="101"/>
        <v>0</v>
      </c>
      <c r="BQ68" s="8">
        <f t="shared" si="101"/>
        <v>0</v>
      </c>
      <c r="BR68" s="8">
        <f t="shared" si="101"/>
        <v>0</v>
      </c>
      <c r="BS68" s="8">
        <f t="shared" si="6"/>
        <v>5.5555555555555558E-3</v>
      </c>
      <c r="BT68" s="8">
        <f t="shared" si="102"/>
        <v>0</v>
      </c>
      <c r="BU68" s="8">
        <f t="shared" si="102"/>
        <v>0</v>
      </c>
      <c r="BV68" s="8">
        <f t="shared" si="102"/>
        <v>0</v>
      </c>
      <c r="BW68" s="8">
        <f t="shared" si="102"/>
        <v>0</v>
      </c>
      <c r="BX68" s="8">
        <f t="shared" si="102"/>
        <v>0</v>
      </c>
      <c r="CA68" s="8" t="str">
        <f t="shared" si="103"/>
        <v/>
      </c>
      <c r="CB68" s="8" t="str">
        <f t="shared" si="103"/>
        <v/>
      </c>
      <c r="CC68" s="8" t="str">
        <f t="shared" si="103"/>
        <v/>
      </c>
      <c r="CD68" s="8" t="str">
        <f t="shared" si="103"/>
        <v/>
      </c>
      <c r="CE68" s="8" t="str">
        <f t="shared" si="103"/>
        <v/>
      </c>
      <c r="CF68" s="8" t="str">
        <f t="shared" si="103"/>
        <v/>
      </c>
      <c r="CG68" s="8" t="str">
        <f t="shared" si="104"/>
        <v/>
      </c>
      <c r="CH68" s="8" t="str">
        <f t="shared" si="104"/>
        <v/>
      </c>
      <c r="CI68" s="8" t="str">
        <f t="shared" si="104"/>
        <v/>
      </c>
      <c r="CJ68" s="8" t="str">
        <f t="shared" si="104"/>
        <v/>
      </c>
      <c r="CK68" s="8" t="str">
        <f t="shared" si="104"/>
        <v/>
      </c>
      <c r="CL68" s="8" t="str">
        <f t="shared" si="104"/>
        <v/>
      </c>
      <c r="CN68" s="13"/>
      <c r="CO68" s="8">
        <f t="shared" si="10"/>
        <v>0</v>
      </c>
      <c r="CP68" s="8">
        <f>IF(COUNT($CA68:CB68)&gt;0,SMALL($CA68:CB68,1),$CN68)</f>
        <v>0</v>
      </c>
      <c r="CQ68" s="8">
        <f>IF(COUNT($CA68:CC68)&gt;0,SMALL($CA68:CC68,1),$CN68)</f>
        <v>0</v>
      </c>
      <c r="CR68" s="8">
        <f>IF(COUNT($CA68:CD68)&gt;0,SMALL($CA68:CD68,1),$CN68)</f>
        <v>0</v>
      </c>
      <c r="CS68" s="8">
        <f>IF(COUNT($CA68:CE68)&gt;0,SMALL($CA68:CE68,1),$CN68)</f>
        <v>0</v>
      </c>
      <c r="CT68" s="54">
        <v>0</v>
      </c>
      <c r="CU68" s="8">
        <f t="shared" si="11"/>
        <v>0</v>
      </c>
      <c r="CV68" s="8">
        <f>IF(COUNT($CG68:CH68)&gt;0,SMALL($CG68:CH68,1),$CU68)</f>
        <v>0</v>
      </c>
      <c r="CW68" s="8">
        <f>IF(COUNT($CG68:CI68)&gt;0,SMALL($CG68:CI68,1),$CU68)</f>
        <v>0</v>
      </c>
      <c r="CX68" s="8">
        <f>IF(COUNT($CG68:CJ68)&gt;0,SMALL($CG68:CJ68,1),$CU68)</f>
        <v>0</v>
      </c>
      <c r="CY68" s="8">
        <f>IF(COUNT($CG68:CK68)&gt;0,SMALL($CG68:CK68,1),$CU68)</f>
        <v>0</v>
      </c>
      <c r="DA68" s="8">
        <f t="shared" si="12"/>
        <v>1.0244537037037036E-2</v>
      </c>
      <c r="DB68" s="8">
        <f t="shared" si="13"/>
        <v>5.5570370370370374E-3</v>
      </c>
      <c r="DC68" s="1">
        <f>IF(A68&lt;&gt;"",DC66+1,0)</f>
        <v>64</v>
      </c>
      <c r="DD68" s="8">
        <f t="shared" si="14"/>
        <v>1.4814814814814815E-6</v>
      </c>
      <c r="DE68" s="1" t="str">
        <f t="shared" si="15"/>
        <v>Louise Charnock</v>
      </c>
      <c r="DG68" s="13">
        <f t="shared" si="16"/>
        <v>2.8961794390853876E-2</v>
      </c>
      <c r="DH68" s="13">
        <f>SMALL($DT68:DU68,1)/(60*60*24)</f>
        <v>2.896179439085388E-2</v>
      </c>
      <c r="DI68" s="13">
        <f>SMALL($DT68:DV68,1)/(60*60*24)</f>
        <v>2.896179439085388E-2</v>
      </c>
      <c r="DJ68" s="13">
        <f>SMALL($DT68:DW68,1)/(60*60*24)</f>
        <v>2.896179439085388E-2</v>
      </c>
      <c r="DK68" s="13">
        <f>SMALL($DT68:DX68,1)/(60*60*24)</f>
        <v>2.896179439085388E-2</v>
      </c>
      <c r="DL68" s="13">
        <f>SMALL($DT68:DY68,1)/(60*60*24)</f>
        <v>2.896179439085388E-2</v>
      </c>
      <c r="DM68" s="34">
        <f t="shared" si="17"/>
        <v>2.2257460270971641E-2</v>
      </c>
      <c r="DN68" s="13">
        <f>SMALL($DZ68:EA68,1)/(60*60*24)</f>
        <v>2.2257460270971641E-2</v>
      </c>
      <c r="DO68" s="42">
        <f>SMALL($EB68:EB68,1)/(60*60*24)</f>
        <v>0.11572916666666666</v>
      </c>
      <c r="DP68" s="42">
        <f>SMALL($EB68:EC68,1)/(60*60*24)</f>
        <v>0.11572916666666666</v>
      </c>
      <c r="DQ68" s="42">
        <f>SMALL($EB68:ED68,1)/(60*60*24)</f>
        <v>0.11572916666666666</v>
      </c>
      <c r="DR68" s="42">
        <f>SMALL($EB68:EE68,1)/(60*60*24)</f>
        <v>0.11572916666666666</v>
      </c>
      <c r="DT68" s="6">
        <f t="shared" si="18"/>
        <v>2502.2990353697751</v>
      </c>
      <c r="DU68" s="1">
        <f t="shared" si="105"/>
        <v>9999</v>
      </c>
      <c r="DV68" s="1">
        <f t="shared" si="105"/>
        <v>9999</v>
      </c>
      <c r="DW68" s="1">
        <f t="shared" si="105"/>
        <v>9999</v>
      </c>
      <c r="DX68" s="1">
        <f t="shared" si="105"/>
        <v>9999</v>
      </c>
      <c r="DY68" s="1">
        <f t="shared" si="105"/>
        <v>9999</v>
      </c>
      <c r="DZ68" s="6">
        <f t="shared" si="20"/>
        <v>1923.0445674119499</v>
      </c>
      <c r="EA68" s="1">
        <f t="shared" si="21"/>
        <v>9999</v>
      </c>
      <c r="EB68" s="43">
        <f t="shared" si="22"/>
        <v>9999</v>
      </c>
      <c r="EC68" s="1">
        <f t="shared" si="106"/>
        <v>9999</v>
      </c>
      <c r="ED68" s="1">
        <f t="shared" si="106"/>
        <v>9999</v>
      </c>
      <c r="EE68" s="1">
        <f t="shared" si="106"/>
        <v>9999</v>
      </c>
      <c r="EG68" s="8"/>
      <c r="EH68" s="8"/>
      <c r="EI68" s="8"/>
    </row>
    <row r="69" spans="1:139" x14ac:dyDescent="0.25">
      <c r="A69" s="1" t="s">
        <v>137</v>
      </c>
      <c r="B69" s="54">
        <v>1.695601851851852E-2</v>
      </c>
      <c r="C69" s="45">
        <v>43739</v>
      </c>
      <c r="D69" s="45"/>
      <c r="E69" s="13">
        <v>2.0335648148148148E-2</v>
      </c>
      <c r="F69" s="11">
        <v>44044</v>
      </c>
      <c r="H69" s="34"/>
      <c r="I69" s="34">
        <v>0</v>
      </c>
      <c r="K69" s="8">
        <v>1.5011574074074075E-2</v>
      </c>
      <c r="L69" s="8">
        <v>3.1273148148148147E-2</v>
      </c>
      <c r="M69" s="8">
        <f t="shared" si="24"/>
        <v>2.0996896212933193E-2</v>
      </c>
      <c r="N69" s="6">
        <f t="shared" ref="N69:N115" si="171">M69*60*60*24</f>
        <v>1814.1318327974277</v>
      </c>
      <c r="O69" s="8">
        <f t="shared" ref="O69:O112" si="172">IF(A69&lt;&gt;"",(MROUND(N$2-N69,15)/(60*60*24)),"")</f>
        <v>1.8402777777777778E-2</v>
      </c>
      <c r="P69" s="107">
        <v>12.4</v>
      </c>
      <c r="Q69" s="108">
        <f t="shared" ref="Q69:Q112" si="173">AQ69</f>
        <v>1.6319444444444445E-2</v>
      </c>
      <c r="R69" s="109">
        <f t="shared" si="28"/>
        <v>1410.0000000000002</v>
      </c>
      <c r="S69" s="129">
        <f t="shared" si="107"/>
        <v>1995.0376000000001</v>
      </c>
      <c r="T69" s="8">
        <f t="shared" si="108"/>
        <v>1.6319444444444445E-2</v>
      </c>
      <c r="U69" s="8">
        <f t="shared" si="29"/>
        <v>1.6319444444444445E-2</v>
      </c>
      <c r="V69" s="8">
        <f t="shared" si="30"/>
        <v>0</v>
      </c>
      <c r="W69" s="8">
        <f t="shared" ref="W69:W112" si="174">IF(COUNT(CG69:CL69)&gt;0,SMALL(CG69:CL69,1),0)</f>
        <v>0</v>
      </c>
      <c r="X69" s="8">
        <f t="shared" ref="X69:X112" si="175">O69</f>
        <v>1.8402777777777778E-2</v>
      </c>
      <c r="Y69" s="8"/>
      <c r="Z69" s="8">
        <f>IF(A69&lt;&gt;"",IF(VLOOKUP(A69,Apr!A$4:F$211,6)&gt;0,VLOOKUP(A69,Apr!A$4:F$211,6),0),0)</f>
        <v>0</v>
      </c>
      <c r="AA69" s="8">
        <f>IF(A69&lt;&gt;"",IF(VLOOKUP(A69,May!A$3:F$209,6)&gt;0,VLOOKUP(A69,May!A$3:F$209,6),0),0)</f>
        <v>0</v>
      </c>
      <c r="AB69" s="8">
        <f>IF(A69&lt;&gt;"",IF(VLOOKUP(A69,Jun!A$3:F$209,6)&gt;0,VLOOKUP(A69,Jun!A$3:F$209,6),0),0)</f>
        <v>0</v>
      </c>
      <c r="AC69" s="8">
        <f>IF(A69&lt;&gt;"",IF(VLOOKUP(A69,Jul!A$3:F$206,6)&gt;0,VLOOKUP(A69,Jul!A$3:F$206,6),0),0)</f>
        <v>0</v>
      </c>
      <c r="AD69" s="8">
        <f>IF(A69&lt;&gt;"",IF(VLOOKUP(A69,Aug!A$3:F$206,6)&gt;0,VLOOKUP(A69,Aug!A$3:F$206,6),0),0)</f>
        <v>0</v>
      </c>
      <c r="AE69" s="8">
        <f>IF(A69&lt;&gt;"",IF(VLOOKUP(A69,Sep!A$3:F$206,6)&gt;0,VLOOKUP(A69,Sep!A$3:F$206,6),0),0)</f>
        <v>0</v>
      </c>
      <c r="AF69" s="6">
        <f t="shared" si="31"/>
        <v>1394.1804381963659</v>
      </c>
      <c r="AG69" s="8">
        <f t="shared" ref="AG69:AG112" si="176">IF(AF$2&gt;AF69,(MROUND(AF$2-AF69,15)/60/60/24),0.1/60/60/24)</f>
        <v>1.1631944444444445E-2</v>
      </c>
      <c r="AH69" s="8">
        <f>IF(A69&lt;&gt;"",IF(VLOOKUP(A69,Oct!A$3:F$206,6)&gt;0,VLOOKUP(A69,Oct!A$3:F$206,6),0),0)</f>
        <v>0</v>
      </c>
      <c r="AI69" s="8">
        <f>IF(A69&lt;&gt;"",IF(VLOOKUP(A69,Nov!A$3:F$207,6)&gt;0,VLOOKUP(A69,Nov!A$3:F$207,6),0),0)</f>
        <v>0</v>
      </c>
      <c r="AJ69" s="8">
        <f>IF(A69&lt;&gt;"",IF(VLOOKUP(A69,Dec!A$3:F$207,6)&gt;0,VLOOKUP(A69,Dec!A$3:F$207,6),0),0)</f>
        <v>0</v>
      </c>
      <c r="AK69" s="8">
        <f>IF(A69&lt;&gt;"",IF(VLOOKUP(A69,Jan!A$3:F$207,6)&gt;0,VLOOKUP(A69,Jan!A$3:F$207,6),0),0)</f>
        <v>0</v>
      </c>
      <c r="AL69" s="8">
        <f>IF(A69&lt;&gt;"",IF(VLOOKUP(A69,Feb!A$3:F$207,6)&gt;0,VLOOKUP(A69,Feb!A$3:F$207,6),0),0)</f>
        <v>0</v>
      </c>
      <c r="AM69" s="8">
        <f>IF(A69&lt;&gt;"",IF(VLOOKUP(A69,Mar!A$3:F$207,6)&gt;0,VLOOKUP(A69,Mar!A$3:F$207,6),0),0)</f>
        <v>0</v>
      </c>
      <c r="AO69" s="8">
        <f>LARGE($BM69:BN69,1)</f>
        <v>1.6319444444444445E-2</v>
      </c>
      <c r="AP69" s="8">
        <f>LARGE($BM69:BO69,1)</f>
        <v>1.6319444444444445E-2</v>
      </c>
      <c r="AQ69" s="8">
        <f>LARGE($BM69:BP69,1)</f>
        <v>1.6319444444444445E-2</v>
      </c>
      <c r="AR69" s="8">
        <f>LARGE($BM69:BQ69,1)</f>
        <v>1.6319444444444445E-2</v>
      </c>
      <c r="AS69" s="8">
        <f>LARGE($BM69:BR69,1)</f>
        <v>1.6319444444444445E-2</v>
      </c>
      <c r="AT69" s="8">
        <f>LARGE($BS69:BT69,1)</f>
        <v>1.1631944444444445E-2</v>
      </c>
      <c r="AU69" s="8">
        <f>LARGE($BS69:BU69,1)</f>
        <v>1.1631944444444445E-2</v>
      </c>
      <c r="AV69" s="8">
        <f>LARGE($BS69:BV69,1)</f>
        <v>1.1631944444444445E-2</v>
      </c>
      <c r="AW69" s="8">
        <f>LARGE($BS69:BW69,1)</f>
        <v>1.1631944444444445E-2</v>
      </c>
      <c r="AX69" s="8">
        <f>LARGE($BS69:BX69,1)</f>
        <v>1.1631944444444445E-2</v>
      </c>
      <c r="BA69" s="6">
        <f t="shared" si="45"/>
        <v>0</v>
      </c>
      <c r="BB69" s="6">
        <f t="shared" si="45"/>
        <v>0</v>
      </c>
      <c r="BC69" s="6">
        <f t="shared" si="45"/>
        <v>0</v>
      </c>
      <c r="BD69" s="6">
        <f t="shared" si="44"/>
        <v>0</v>
      </c>
      <c r="BE69" s="6">
        <f t="shared" si="44"/>
        <v>0</v>
      </c>
      <c r="BF69" s="6">
        <f t="shared" si="44"/>
        <v>0</v>
      </c>
      <c r="BG69" s="6">
        <f t="shared" si="100"/>
        <v>0</v>
      </c>
      <c r="BH69" s="6">
        <f t="shared" si="100"/>
        <v>0</v>
      </c>
      <c r="BI69" s="6">
        <f t="shared" si="100"/>
        <v>0</v>
      </c>
      <c r="BJ69" s="6">
        <f t="shared" si="100"/>
        <v>0</v>
      </c>
      <c r="BK69" s="6">
        <f t="shared" si="100"/>
        <v>0</v>
      </c>
      <c r="BM69" s="8">
        <f t="shared" si="32"/>
        <v>1.6319444444444445E-2</v>
      </c>
      <c r="BN69" s="8">
        <f t="shared" si="101"/>
        <v>0</v>
      </c>
      <c r="BO69" s="8">
        <f t="shared" si="101"/>
        <v>0</v>
      </c>
      <c r="BP69" s="8">
        <f t="shared" si="101"/>
        <v>0</v>
      </c>
      <c r="BQ69" s="8">
        <f t="shared" si="101"/>
        <v>0</v>
      </c>
      <c r="BR69" s="8">
        <f t="shared" si="101"/>
        <v>0</v>
      </c>
      <c r="BS69" s="8">
        <f t="shared" ref="BS69:BS112" si="177">IF(AG69&gt;0,AG69,0)</f>
        <v>1.1631944444444445E-2</v>
      </c>
      <c r="BT69" s="8">
        <f t="shared" si="102"/>
        <v>0</v>
      </c>
      <c r="BU69" s="8">
        <f t="shared" si="102"/>
        <v>0</v>
      </c>
      <c r="BV69" s="8">
        <f t="shared" si="102"/>
        <v>0</v>
      </c>
      <c r="BW69" s="8">
        <f t="shared" si="102"/>
        <v>0</v>
      </c>
      <c r="BX69" s="8">
        <f t="shared" si="102"/>
        <v>0</v>
      </c>
      <c r="CA69" s="8" t="str">
        <f t="shared" si="103"/>
        <v/>
      </c>
      <c r="CB69" s="8" t="str">
        <f t="shared" si="103"/>
        <v/>
      </c>
      <c r="CC69" s="8" t="str">
        <f t="shared" si="103"/>
        <v/>
      </c>
      <c r="CD69" s="8" t="str">
        <f t="shared" si="103"/>
        <v/>
      </c>
      <c r="CE69" s="8" t="str">
        <f t="shared" si="103"/>
        <v/>
      </c>
      <c r="CF69" s="8" t="str">
        <f t="shared" si="103"/>
        <v/>
      </c>
      <c r="CG69" s="8" t="str">
        <f t="shared" si="104"/>
        <v/>
      </c>
      <c r="CH69" s="8" t="str">
        <f t="shared" si="104"/>
        <v/>
      </c>
      <c r="CI69" s="8" t="str">
        <f t="shared" si="104"/>
        <v/>
      </c>
      <c r="CJ69" s="8" t="str">
        <f t="shared" si="104"/>
        <v/>
      </c>
      <c r="CK69" s="8" t="str">
        <f t="shared" si="104"/>
        <v/>
      </c>
      <c r="CL69" s="8" t="str">
        <f t="shared" si="104"/>
        <v/>
      </c>
      <c r="CN69" s="13">
        <v>2.0335648148148148E-2</v>
      </c>
      <c r="CO69" s="8">
        <f t="shared" ref="CO69:CO112" si="178">IF(CA69&lt;&gt;"",CA69,CN69)</f>
        <v>2.0335648148148148E-2</v>
      </c>
      <c r="CP69" s="8">
        <f>IF(COUNT($CA69:CB69)&gt;0,SMALL($CA69:CB69,1),$CN69)</f>
        <v>2.0335648148148148E-2</v>
      </c>
      <c r="CQ69" s="8">
        <f>IF(COUNT($CA69:CC69)&gt;0,SMALL($CA69:CC69,1),$CN69)</f>
        <v>2.0335648148148148E-2</v>
      </c>
      <c r="CR69" s="8">
        <f>IF(COUNT($CA69:CD69)&gt;0,SMALL($CA69:CD69,1),$CN69)</f>
        <v>2.0335648148148148E-2</v>
      </c>
      <c r="CS69" s="8">
        <f>IF(COUNT($CA69:CE69)&gt;0,SMALL($CA69:CE69,1),$CN69)</f>
        <v>2.0335648148148148E-2</v>
      </c>
      <c r="CT69" s="54">
        <v>1.695601851851852E-2</v>
      </c>
      <c r="CU69" s="8">
        <f t="shared" ref="CU69:CU112" si="179">IF(CG69&lt;&gt;"",CG69,CT69)</f>
        <v>1.695601851851852E-2</v>
      </c>
      <c r="CV69" s="8">
        <f>IF(COUNT($CG69:CH69)&gt;0,SMALL($CG69:CH69,1),$CU69)</f>
        <v>1.695601851851852E-2</v>
      </c>
      <c r="CW69" s="8">
        <f>IF(COUNT($CG69:CI69)&gt;0,SMALL($CG69:CI69,1),$CU69)</f>
        <v>1.695601851851852E-2</v>
      </c>
      <c r="CX69" s="8">
        <f>IF(COUNT($CG69:CJ69)&gt;0,SMALL($CG69:CJ69,1),$CU69)</f>
        <v>1.695601851851852E-2</v>
      </c>
      <c r="CY69" s="8">
        <f>IF(COUNT($CG69:CK69)&gt;0,SMALL($CG69:CK69,1),$CU69)</f>
        <v>1.695601851851852E-2</v>
      </c>
      <c r="DA69" s="8">
        <f t="shared" ref="DA69:DA112" si="180">IF(A69&lt;&gt;"",LARGE(BM69:BR69,1)+DD69,"")</f>
        <v>1.6320949074074075E-2</v>
      </c>
      <c r="DB69" s="8">
        <f t="shared" ref="DB69:DB112" si="181">IF(A69&lt;&gt;"",LARGE(BS69:BX69,1)+DD69,"")</f>
        <v>1.1633449074074074E-2</v>
      </c>
      <c r="DC69" s="1">
        <f t="shared" si="33"/>
        <v>65</v>
      </c>
      <c r="DD69" s="8">
        <f t="shared" ref="DD69:DD112" si="182">IF(A69&lt;&gt;"",DC69/(60*60*24*500),"")</f>
        <v>1.5046296296296296E-6</v>
      </c>
      <c r="DE69" s="1" t="str">
        <f t="shared" ref="DE69:DE112" si="183">A69</f>
        <v>Louise Cox</v>
      </c>
      <c r="DG69" s="13">
        <f t="shared" ref="DG69:DG112" si="184">M69</f>
        <v>2.0996896212933193E-2</v>
      </c>
      <c r="DH69" s="13">
        <f>SMALL($DT69:DU69,1)/(60*60*24)</f>
        <v>2.0996896212933189E-2</v>
      </c>
      <c r="DI69" s="13">
        <f>SMALL($DT69:DV69,1)/(60*60*24)</f>
        <v>2.0996896212933189E-2</v>
      </c>
      <c r="DJ69" s="13">
        <f>SMALL($DT69:DW69,1)/(60*60*24)</f>
        <v>2.0996896212933189E-2</v>
      </c>
      <c r="DK69" s="13">
        <f>SMALL($DT69:DX69,1)/(60*60*24)</f>
        <v>2.0996896212933189E-2</v>
      </c>
      <c r="DL69" s="13">
        <f>SMALL($DT69:DY69,1)/(60*60*24)</f>
        <v>2.0996896212933189E-2</v>
      </c>
      <c r="DM69" s="34">
        <f t="shared" ref="DM69:DM112" si="185">AF69/(60*60*24)</f>
        <v>1.613634766430979E-2</v>
      </c>
      <c r="DN69" s="13">
        <f>SMALL($DZ69:EA69,1)/(60*60*24)</f>
        <v>1.613634766430979E-2</v>
      </c>
      <c r="DO69" s="42">
        <f>SMALL($EB69:EB69,1)/(60*60*24)</f>
        <v>0.11572916666666666</v>
      </c>
      <c r="DP69" s="42">
        <f>SMALL($EB69:EC69,1)/(60*60*24)</f>
        <v>0.11572916666666666</v>
      </c>
      <c r="DQ69" s="42">
        <f>SMALL($EB69:ED69,1)/(60*60*24)</f>
        <v>0.11572916666666666</v>
      </c>
      <c r="DR69" s="42">
        <f>SMALL($EB69:EE69,1)/(60*60*24)</f>
        <v>0.11572916666666666</v>
      </c>
      <c r="DT69" s="6">
        <f t="shared" ref="DT69:DT112" si="186">M69*60*60*24</f>
        <v>1814.1318327974277</v>
      </c>
      <c r="DU69" s="1">
        <f t="shared" si="105"/>
        <v>9999</v>
      </c>
      <c r="DV69" s="1">
        <f t="shared" si="105"/>
        <v>9999</v>
      </c>
      <c r="DW69" s="1">
        <f t="shared" si="105"/>
        <v>9999</v>
      </c>
      <c r="DX69" s="1">
        <f t="shared" si="105"/>
        <v>9999</v>
      </c>
      <c r="DY69" s="1">
        <f t="shared" si="105"/>
        <v>9999</v>
      </c>
      <c r="DZ69" s="6">
        <f t="shared" ref="DZ69:DZ112" si="187">AF69</f>
        <v>1394.1804381963659</v>
      </c>
      <c r="EA69" s="1">
        <f t="shared" ref="EA69:EA112" si="188">IF(BG69&gt;0,BG69,9999)</f>
        <v>9999</v>
      </c>
      <c r="EB69" s="43">
        <f t="shared" ref="EB69:EB112" si="189">IF(BH69&gt;0,BH69*1.198547,9999)</f>
        <v>9999</v>
      </c>
      <c r="EC69" s="1">
        <f t="shared" si="106"/>
        <v>9999</v>
      </c>
      <c r="ED69" s="1">
        <f t="shared" si="106"/>
        <v>9999</v>
      </c>
      <c r="EE69" s="1">
        <f t="shared" si="106"/>
        <v>9999</v>
      </c>
    </row>
    <row r="70" spans="1:139" x14ac:dyDescent="0.25">
      <c r="A70" s="1" t="s">
        <v>139</v>
      </c>
      <c r="B70" s="54">
        <v>1.6435185185185188E-2</v>
      </c>
      <c r="C70" s="45">
        <v>43862</v>
      </c>
      <c r="D70" s="45"/>
      <c r="E70" s="13">
        <v>2.2060185185185183E-2</v>
      </c>
      <c r="F70" s="11">
        <v>44652</v>
      </c>
      <c r="H70" s="35">
        <v>1.6469907407407405E-2</v>
      </c>
      <c r="I70" s="35">
        <v>2.2060185185185179E-2</v>
      </c>
      <c r="K70" s="8">
        <v>1.4004629629629631E-2</v>
      </c>
      <c r="M70" s="8">
        <f t="shared" si="24"/>
        <v>1.9588469096105753E-2</v>
      </c>
      <c r="N70" s="6">
        <f t="shared" si="171"/>
        <v>1692.4437299035371</v>
      </c>
      <c r="O70" s="8">
        <f t="shared" si="172"/>
        <v>1.9791666666666666E-2</v>
      </c>
      <c r="P70" s="107">
        <v>11.2</v>
      </c>
      <c r="Q70" s="108">
        <f t="shared" si="173"/>
        <v>1.7013888888888887E-2</v>
      </c>
      <c r="R70" s="109">
        <f t="shared" ref="R70:R112" si="190">Q70*60*60*24</f>
        <v>1469.9999999999998</v>
      </c>
      <c r="S70" s="129">
        <f t="shared" si="107"/>
        <v>1934.8887999999999</v>
      </c>
      <c r="T70" s="8">
        <f t="shared" si="108"/>
        <v>1.7013888888888887E-2</v>
      </c>
      <c r="U70" s="8">
        <f t="shared" ref="U70:U112" si="191">IF(T70&gt;0,T70,O70)</f>
        <v>1.7013888888888887E-2</v>
      </c>
      <c r="V70" s="8">
        <f t="shared" ref="V70:V112" si="192">IF(COUNT(CA70:CF70)&gt;0,SMALL(CA70:CF70,1),0)</f>
        <v>0</v>
      </c>
      <c r="W70" s="8">
        <f t="shared" si="174"/>
        <v>0</v>
      </c>
      <c r="X70" s="8">
        <f t="shared" si="175"/>
        <v>1.9791666666666666E-2</v>
      </c>
      <c r="Y70" s="8"/>
      <c r="Z70" s="8">
        <f>IF(A70&lt;&gt;"",IF(VLOOKUP(A70,Apr!A$4:F$211,6)&gt;0,VLOOKUP(A70,Apr!A$4:F$211,6),0),0)</f>
        <v>0</v>
      </c>
      <c r="AA70" s="8">
        <f>IF(A70&lt;&gt;"",IF(VLOOKUP(A70,May!A$3:F$209,6)&gt;0,VLOOKUP(A70,May!A$3:F$209,6),0),0)</f>
        <v>0</v>
      </c>
      <c r="AB70" s="8">
        <f>IF(A70&lt;&gt;"",IF(VLOOKUP(A70,Jun!A$3:F$209,6)&gt;0,VLOOKUP(A70,Jun!A$3:F$209,6),0),0)</f>
        <v>0</v>
      </c>
      <c r="AC70" s="8">
        <f>IF(A70&lt;&gt;"",IF(VLOOKUP(A70,Jul!A$3:F$206,6)&gt;0,VLOOKUP(A70,Jul!A$3:F$206,6),0),0)</f>
        <v>0</v>
      </c>
      <c r="AD70" s="8">
        <f>IF(A70&lt;&gt;"",IF(VLOOKUP(A70,Aug!A$3:F$206,6)&gt;0,VLOOKUP(A70,Aug!A$3:F$206,6),0),0)</f>
        <v>0</v>
      </c>
      <c r="AE70" s="8">
        <f>IF(A70&lt;&gt;"",IF(VLOOKUP(A70,Sep!A$3:F$206,6)&gt;0,VLOOKUP(A70,Sep!A$3:F$206,6),0),0)</f>
        <v>0</v>
      </c>
      <c r="AF70" s="6">
        <f t="shared" si="31"/>
        <v>1300.6617812009274</v>
      </c>
      <c r="AG70" s="8">
        <f t="shared" si="176"/>
        <v>1.2847222222222223E-2</v>
      </c>
      <c r="AH70" s="8">
        <f>IF(A70&lt;&gt;"",IF(VLOOKUP(A70,Oct!A$3:F$206,6)&gt;0,VLOOKUP(A70,Oct!A$3:F$206,6),0),0)</f>
        <v>0</v>
      </c>
      <c r="AI70" s="8">
        <f>IF(A70&lt;&gt;"",IF(VLOOKUP(A70,Nov!A$3:F$207,6)&gt;0,VLOOKUP(A70,Nov!A$3:F$207,6),0),0)</f>
        <v>0</v>
      </c>
      <c r="AJ70" s="8">
        <f>IF(A70&lt;&gt;"",IF(VLOOKUP(A70,Dec!A$3:F$207,6)&gt;0,VLOOKUP(A70,Dec!A$3:F$207,6),0),0)</f>
        <v>0</v>
      </c>
      <c r="AK70" s="8">
        <f>IF(A70&lt;&gt;"",IF(VLOOKUP(A70,Jan!A$3:F$207,6)&gt;0,VLOOKUP(A70,Jan!A$3:F$207,6),0),0)</f>
        <v>0</v>
      </c>
      <c r="AL70" s="8">
        <f>IF(A70&lt;&gt;"",IF(VLOOKUP(A70,Feb!A$3:F$207,6)&gt;0,VLOOKUP(A70,Feb!A$3:F$207,6),0),0)</f>
        <v>0</v>
      </c>
      <c r="AM70" s="8">
        <f>IF(A70&lt;&gt;"",IF(VLOOKUP(A70,Mar!A$3:F$207,6)&gt;0,VLOOKUP(A70,Mar!A$3:F$207,6),0),0)</f>
        <v>0</v>
      </c>
      <c r="AO70" s="8">
        <f>LARGE($BM70:BN70,1)</f>
        <v>1.7013888888888887E-2</v>
      </c>
      <c r="AP70" s="8">
        <f>LARGE($BM70:BO70,1)</f>
        <v>1.7013888888888887E-2</v>
      </c>
      <c r="AQ70" s="8">
        <f>LARGE($BM70:BP70,1)</f>
        <v>1.7013888888888887E-2</v>
      </c>
      <c r="AR70" s="8">
        <f>LARGE($BM70:BQ70,1)</f>
        <v>1.7013888888888887E-2</v>
      </c>
      <c r="AS70" s="8">
        <f>LARGE($BM70:BR70,1)</f>
        <v>1.7013888888888887E-2</v>
      </c>
      <c r="AT70" s="8">
        <f>LARGE($BS70:BT70,1)</f>
        <v>1.2847222222222223E-2</v>
      </c>
      <c r="AU70" s="8">
        <f>LARGE($BS70:BU70,1)</f>
        <v>1.2847222222222223E-2</v>
      </c>
      <c r="AV70" s="8">
        <f>LARGE($BS70:BV70,1)</f>
        <v>1.2847222222222223E-2</v>
      </c>
      <c r="AW70" s="8">
        <f>LARGE($BS70:BW70,1)</f>
        <v>1.2847222222222223E-2</v>
      </c>
      <c r="AX70" s="8">
        <f>LARGE($BS70:BX70,1)</f>
        <v>1.2847222222222223E-2</v>
      </c>
      <c r="BA70" s="6">
        <f t="shared" si="45"/>
        <v>0</v>
      </c>
      <c r="BB70" s="6">
        <f t="shared" si="45"/>
        <v>0</v>
      </c>
      <c r="BC70" s="6">
        <f t="shared" si="45"/>
        <v>0</v>
      </c>
      <c r="BD70" s="6">
        <f t="shared" si="44"/>
        <v>0</v>
      </c>
      <c r="BE70" s="6">
        <f t="shared" si="44"/>
        <v>0</v>
      </c>
      <c r="BF70" s="6">
        <f t="shared" si="44"/>
        <v>0</v>
      </c>
      <c r="BG70" s="6">
        <f t="shared" si="100"/>
        <v>0</v>
      </c>
      <c r="BH70" s="6">
        <f t="shared" si="100"/>
        <v>0</v>
      </c>
      <c r="BI70" s="6">
        <f t="shared" si="100"/>
        <v>0</v>
      </c>
      <c r="BJ70" s="6">
        <f t="shared" si="100"/>
        <v>0</v>
      </c>
      <c r="BK70" s="6">
        <f t="shared" si="100"/>
        <v>0</v>
      </c>
      <c r="BM70" s="8">
        <f t="shared" ref="BM70:BM112" si="193">U70</f>
        <v>1.7013888888888887E-2</v>
      </c>
      <c r="BN70" s="8">
        <f t="shared" si="101"/>
        <v>0</v>
      </c>
      <c r="BO70" s="8">
        <f t="shared" si="101"/>
        <v>0</v>
      </c>
      <c r="BP70" s="8">
        <f t="shared" si="101"/>
        <v>0</v>
      </c>
      <c r="BQ70" s="8">
        <f t="shared" si="101"/>
        <v>0</v>
      </c>
      <c r="BR70" s="8">
        <f t="shared" si="101"/>
        <v>0</v>
      </c>
      <c r="BS70" s="8">
        <f t="shared" si="177"/>
        <v>1.2847222222222223E-2</v>
      </c>
      <c r="BT70" s="8">
        <f t="shared" si="102"/>
        <v>0</v>
      </c>
      <c r="BU70" s="8">
        <f t="shared" si="102"/>
        <v>0</v>
      </c>
      <c r="BV70" s="8">
        <f t="shared" si="102"/>
        <v>0</v>
      </c>
      <c r="BW70" s="8">
        <f t="shared" si="102"/>
        <v>0</v>
      </c>
      <c r="BX70" s="8">
        <f t="shared" si="102"/>
        <v>0</v>
      </c>
      <c r="CA70" s="8" t="str">
        <f t="shared" si="103"/>
        <v/>
      </c>
      <c r="CB70" s="8" t="str">
        <f t="shared" si="103"/>
        <v/>
      </c>
      <c r="CC70" s="8" t="str">
        <f t="shared" si="103"/>
        <v/>
      </c>
      <c r="CD70" s="8" t="str">
        <f t="shared" si="103"/>
        <v/>
      </c>
      <c r="CE70" s="8" t="str">
        <f t="shared" si="103"/>
        <v/>
      </c>
      <c r="CF70" s="8" t="str">
        <f t="shared" si="103"/>
        <v/>
      </c>
      <c r="CG70" s="8" t="str">
        <f t="shared" si="104"/>
        <v/>
      </c>
      <c r="CH70" s="8" t="str">
        <f t="shared" si="104"/>
        <v/>
      </c>
      <c r="CI70" s="8" t="str">
        <f t="shared" si="104"/>
        <v/>
      </c>
      <c r="CJ70" s="8" t="str">
        <f t="shared" si="104"/>
        <v/>
      </c>
      <c r="CK70" s="8" t="str">
        <f t="shared" si="104"/>
        <v/>
      </c>
      <c r="CL70" s="8" t="str">
        <f t="shared" si="104"/>
        <v/>
      </c>
      <c r="CN70" s="13">
        <v>2.2060185185185183E-2</v>
      </c>
      <c r="CO70" s="8">
        <f t="shared" si="178"/>
        <v>2.2060185185185183E-2</v>
      </c>
      <c r="CP70" s="8">
        <f>IF(COUNT($CA70:CB70)&gt;0,SMALL($CA70:CB70,1),$CN70)</f>
        <v>2.2060185185185183E-2</v>
      </c>
      <c r="CQ70" s="8">
        <f>IF(COUNT($CA70:CC70)&gt;0,SMALL($CA70:CC70,1),$CN70)</f>
        <v>2.2060185185185183E-2</v>
      </c>
      <c r="CR70" s="8">
        <f>IF(COUNT($CA70:CD70)&gt;0,SMALL($CA70:CD70,1),$CN70)</f>
        <v>2.2060185185185183E-2</v>
      </c>
      <c r="CS70" s="8">
        <f>IF(COUNT($CA70:CE70)&gt;0,SMALL($CA70:CE70,1),$CN70)</f>
        <v>2.2060185185185183E-2</v>
      </c>
      <c r="CT70" s="54">
        <v>1.6435185185185188E-2</v>
      </c>
      <c r="CU70" s="8">
        <f t="shared" si="179"/>
        <v>1.6435185185185188E-2</v>
      </c>
      <c r="CV70" s="8">
        <f>IF(COUNT($CG70:CH70)&gt;0,SMALL($CG70:CH70,1),$CU70)</f>
        <v>1.6435185185185188E-2</v>
      </c>
      <c r="CW70" s="8">
        <f>IF(COUNT($CG70:CI70)&gt;0,SMALL($CG70:CI70,1),$CU70)</f>
        <v>1.6435185185185188E-2</v>
      </c>
      <c r="CX70" s="8">
        <f>IF(COUNT($CG70:CJ70)&gt;0,SMALL($CG70:CJ70,1),$CU70)</f>
        <v>1.6435185185185188E-2</v>
      </c>
      <c r="CY70" s="8">
        <f>IF(COUNT($CG70:CK70)&gt;0,SMALL($CG70:CK70,1),$CU70)</f>
        <v>1.6435185185185188E-2</v>
      </c>
      <c r="DA70" s="8">
        <f t="shared" si="180"/>
        <v>1.7015416666666665E-2</v>
      </c>
      <c r="DB70" s="8">
        <f t="shared" si="181"/>
        <v>1.2848750000000001E-2</v>
      </c>
      <c r="DC70" s="1">
        <f t="shared" ref="DC70:DC112" si="194">IF(A70&lt;&gt;"",DC69+1,0)</f>
        <v>66</v>
      </c>
      <c r="DD70" s="8">
        <f t="shared" si="182"/>
        <v>1.5277777777777778E-6</v>
      </c>
      <c r="DE70" s="1" t="str">
        <f t="shared" si="183"/>
        <v>Maddy Markham</v>
      </c>
      <c r="DG70" s="13">
        <f t="shared" si="184"/>
        <v>1.9588469096105753E-2</v>
      </c>
      <c r="DH70" s="13">
        <f>SMALL($DT70:DU70,1)/(60*60*24)</f>
        <v>1.9588469096105753E-2</v>
      </c>
      <c r="DI70" s="13">
        <f>SMALL($DT70:DV70,1)/(60*60*24)</f>
        <v>1.9588469096105753E-2</v>
      </c>
      <c r="DJ70" s="13">
        <f>SMALL($DT70:DW70,1)/(60*60*24)</f>
        <v>1.9588469096105753E-2</v>
      </c>
      <c r="DK70" s="13">
        <f>SMALL($DT70:DX70,1)/(60*60*24)</f>
        <v>1.9588469096105753E-2</v>
      </c>
      <c r="DL70" s="13">
        <f>SMALL($DT70:DY70,1)/(60*60*24)</f>
        <v>1.9588469096105753E-2</v>
      </c>
      <c r="DM70" s="34">
        <f t="shared" si="185"/>
        <v>1.505395580093666E-2</v>
      </c>
      <c r="DN70" s="13">
        <f>SMALL($DZ70:EA70,1)/(60*60*24)</f>
        <v>1.505395580093666E-2</v>
      </c>
      <c r="DO70" s="42">
        <f>SMALL($EB70:EB70,1)/(60*60*24)</f>
        <v>0.11572916666666666</v>
      </c>
      <c r="DP70" s="42">
        <f>SMALL($EB70:EC70,1)/(60*60*24)</f>
        <v>0.11572916666666666</v>
      </c>
      <c r="DQ70" s="42">
        <f>SMALL($EB70:ED70,1)/(60*60*24)</f>
        <v>0.11572916666666666</v>
      </c>
      <c r="DR70" s="42">
        <f>SMALL($EB70:EE70,1)/(60*60*24)</f>
        <v>0.11572916666666666</v>
      </c>
      <c r="DT70" s="6">
        <f t="shared" si="186"/>
        <v>1692.4437299035371</v>
      </c>
      <c r="DU70" s="1">
        <f t="shared" si="105"/>
        <v>9999</v>
      </c>
      <c r="DV70" s="1">
        <f t="shared" si="105"/>
        <v>9999</v>
      </c>
      <c r="DW70" s="1">
        <f t="shared" si="105"/>
        <v>9999</v>
      </c>
      <c r="DX70" s="1">
        <f t="shared" si="105"/>
        <v>9999</v>
      </c>
      <c r="DY70" s="1">
        <f t="shared" si="105"/>
        <v>9999</v>
      </c>
      <c r="DZ70" s="6">
        <f t="shared" si="187"/>
        <v>1300.6617812009274</v>
      </c>
      <c r="EA70" s="1">
        <f t="shared" si="188"/>
        <v>9999</v>
      </c>
      <c r="EB70" s="43">
        <f t="shared" si="189"/>
        <v>9999</v>
      </c>
      <c r="EC70" s="1">
        <f t="shared" si="106"/>
        <v>9999</v>
      </c>
      <c r="ED70" s="1">
        <f t="shared" si="106"/>
        <v>9999</v>
      </c>
      <c r="EE70" s="1">
        <f t="shared" si="106"/>
        <v>9999</v>
      </c>
    </row>
    <row r="71" spans="1:139" x14ac:dyDescent="0.25">
      <c r="A71" s="1" t="s">
        <v>120</v>
      </c>
      <c r="B71" s="54">
        <v>1.6076388888888887E-2</v>
      </c>
      <c r="C71" s="45">
        <v>43510</v>
      </c>
      <c r="D71" s="45"/>
      <c r="E71" s="13">
        <v>2.0914351851851851E-2</v>
      </c>
      <c r="F71" s="11">
        <v>42917</v>
      </c>
      <c r="K71" s="55">
        <v>1.7627314814814814E-2</v>
      </c>
      <c r="M71" s="8">
        <f t="shared" si="24"/>
        <v>2.4655568953197569E-2</v>
      </c>
      <c r="N71" s="6">
        <f t="shared" si="171"/>
        <v>2130.2411575562696</v>
      </c>
      <c r="O71" s="8">
        <f t="shared" si="172"/>
        <v>1.4756944444444444E-2</v>
      </c>
      <c r="P71" s="107">
        <v>12.2</v>
      </c>
      <c r="Q71" s="108">
        <f t="shared" si="173"/>
        <v>1.6840277777777777E-2</v>
      </c>
      <c r="R71" s="109">
        <f t="shared" si="190"/>
        <v>1454.9999999999998</v>
      </c>
      <c r="S71" s="129">
        <f t="shared" si="107"/>
        <v>1985.0128</v>
      </c>
      <c r="T71" s="8">
        <f t="shared" si="108"/>
        <v>1.6493055555555556E-2</v>
      </c>
      <c r="U71" s="8">
        <f t="shared" si="191"/>
        <v>1.6493055555555556E-2</v>
      </c>
      <c r="V71" s="8">
        <f t="shared" si="192"/>
        <v>2.2615740740740742E-2</v>
      </c>
      <c r="W71" s="8">
        <f t="shared" si="174"/>
        <v>0</v>
      </c>
      <c r="X71" s="8">
        <f t="shared" si="175"/>
        <v>1.4756944444444444E-2</v>
      </c>
      <c r="Y71" s="8"/>
      <c r="Z71" s="8">
        <f>IF(A71&lt;&gt;"",IF(VLOOKUP(A71,Apr!A$4:F$211,6)&gt;0,VLOOKUP(A71,Apr!A$4:F$211,6),0),0)</f>
        <v>0</v>
      </c>
      <c r="AA71" s="8">
        <f>IF(A71&lt;&gt;"",IF(VLOOKUP(A71,May!A$3:F$209,6)&gt;0,VLOOKUP(A71,May!A$3:F$209,6),0),0)</f>
        <v>2.2615740740740742E-2</v>
      </c>
      <c r="AB71" s="8">
        <f>IF(A71&lt;&gt;"",IF(VLOOKUP(A71,Jun!A$3:F$209,6)&gt;0,VLOOKUP(A71,Jun!A$3:F$209,6),0),0)</f>
        <v>0</v>
      </c>
      <c r="AC71" s="8">
        <f>IF(A71&lt;&gt;"",IF(VLOOKUP(A71,Jul!A$3:F$206,6)&gt;0,VLOOKUP(A71,Jul!A$3:F$206,6),0),0)</f>
        <v>0</v>
      </c>
      <c r="AD71" s="8">
        <f>IF(A71&lt;&gt;"",IF(VLOOKUP(A71,Aug!A$3:F$206,6)&gt;0,VLOOKUP(A71,Aug!A$3:F$206,6),0),0)</f>
        <v>0</v>
      </c>
      <c r="AE71" s="8">
        <f>IF(A71&lt;&gt;"",IF(VLOOKUP(A71,Sep!A$3:F$206,6)&gt;0,VLOOKUP(A71,Sep!A$3:F$206,6),0),0)</f>
        <v>0</v>
      </c>
      <c r="AF71" s="6">
        <f t="shared" si="31"/>
        <v>1501.6706762897625</v>
      </c>
      <c r="AG71" s="8">
        <f t="shared" si="176"/>
        <v>1.0416666666666666E-2</v>
      </c>
      <c r="AH71" s="8">
        <f>IF(A71&lt;&gt;"",IF(VLOOKUP(A71,Oct!A$3:F$206,6)&gt;0,VLOOKUP(A71,Oct!A$3:F$206,6),0),0)</f>
        <v>0</v>
      </c>
      <c r="AI71" s="8">
        <f>IF(A71&lt;&gt;"",IF(VLOOKUP(A71,Nov!A$3:F$207,6)&gt;0,VLOOKUP(A71,Nov!A$3:F$207,6),0),0)</f>
        <v>0</v>
      </c>
      <c r="AJ71" s="8">
        <f>IF(A71&lt;&gt;"",IF(VLOOKUP(A71,Dec!A$3:F$207,6)&gt;0,VLOOKUP(A71,Dec!A$3:F$207,6),0),0)</f>
        <v>0</v>
      </c>
      <c r="AK71" s="8">
        <f>IF(A71&lt;&gt;"",IF(VLOOKUP(A71,Jan!A$3:F$207,6)&gt;0,VLOOKUP(A71,Jan!A$3:F$207,6),0),0)</f>
        <v>0</v>
      </c>
      <c r="AL71" s="8">
        <f>IF(A71&lt;&gt;"",IF(VLOOKUP(A71,Feb!A$3:F$207,6)&gt;0,VLOOKUP(A71,Feb!A$3:F$207,6),0),0)</f>
        <v>0</v>
      </c>
      <c r="AM71" s="8">
        <f>IF(A71&lt;&gt;"",IF(VLOOKUP(A71,Mar!A$3:F$207,6)&gt;0,VLOOKUP(A71,Mar!A$3:F$207,6),0),0)</f>
        <v>0</v>
      </c>
      <c r="AO71" s="8">
        <f>LARGE($BM71:BN71,1)</f>
        <v>1.6493055555555556E-2</v>
      </c>
      <c r="AP71" s="8">
        <f>LARGE($BM71:BO71,1)</f>
        <v>1.6840277777777777E-2</v>
      </c>
      <c r="AQ71" s="8">
        <f>LARGE($BM71:BP71,1)</f>
        <v>1.6840277777777777E-2</v>
      </c>
      <c r="AR71" s="8">
        <f>LARGE($BM71:BQ71,1)</f>
        <v>1.6840277777777777E-2</v>
      </c>
      <c r="AS71" s="8">
        <f>LARGE($BM71:BR71,1)</f>
        <v>1.6840277777777777E-2</v>
      </c>
      <c r="AT71" s="8">
        <f>LARGE($BS71:BT71,1)</f>
        <v>1.0416666666666666E-2</v>
      </c>
      <c r="AU71" s="8">
        <f>LARGE($BS71:BU71,1)</f>
        <v>1.0416666666666666E-2</v>
      </c>
      <c r="AV71" s="8">
        <f>LARGE($BS71:BV71,1)</f>
        <v>1.0416666666666666E-2</v>
      </c>
      <c r="AW71" s="8">
        <f>LARGE($BS71:BW71,1)</f>
        <v>1.0416666666666666E-2</v>
      </c>
      <c r="AX71" s="8">
        <f>LARGE($BS71:BX71,1)</f>
        <v>1.0416666666666666E-2</v>
      </c>
      <c r="BA71" s="6">
        <f t="shared" si="45"/>
        <v>0</v>
      </c>
      <c r="BB71" s="6">
        <f t="shared" si="45"/>
        <v>1954</v>
      </c>
      <c r="BC71" s="6">
        <f t="shared" si="45"/>
        <v>0</v>
      </c>
      <c r="BD71" s="6">
        <f t="shared" si="44"/>
        <v>0</v>
      </c>
      <c r="BE71" s="6">
        <f t="shared" si="44"/>
        <v>0</v>
      </c>
      <c r="BF71" s="6">
        <f t="shared" si="44"/>
        <v>0</v>
      </c>
      <c r="BG71" s="6">
        <f t="shared" si="100"/>
        <v>0</v>
      </c>
      <c r="BH71" s="6">
        <f t="shared" si="100"/>
        <v>0</v>
      </c>
      <c r="BI71" s="6">
        <f t="shared" si="100"/>
        <v>0</v>
      </c>
      <c r="BJ71" s="6">
        <f t="shared" si="100"/>
        <v>0</v>
      </c>
      <c r="BK71" s="6">
        <f t="shared" si="100"/>
        <v>0</v>
      </c>
      <c r="BM71" s="8">
        <f t="shared" si="193"/>
        <v>1.6493055555555556E-2</v>
      </c>
      <c r="BN71" s="8">
        <f t="shared" si="101"/>
        <v>0</v>
      </c>
      <c r="BO71" s="8">
        <f t="shared" si="101"/>
        <v>1.6840277777777777E-2</v>
      </c>
      <c r="BP71" s="8">
        <f t="shared" si="101"/>
        <v>0</v>
      </c>
      <c r="BQ71" s="8">
        <f t="shared" si="101"/>
        <v>0</v>
      </c>
      <c r="BR71" s="8">
        <f t="shared" si="101"/>
        <v>0</v>
      </c>
      <c r="BS71" s="8">
        <f t="shared" si="177"/>
        <v>1.0416666666666666E-2</v>
      </c>
      <c r="BT71" s="8">
        <f t="shared" si="102"/>
        <v>0</v>
      </c>
      <c r="BU71" s="8">
        <f t="shared" si="102"/>
        <v>0</v>
      </c>
      <c r="BV71" s="8">
        <f t="shared" si="102"/>
        <v>0</v>
      </c>
      <c r="BW71" s="8">
        <f t="shared" si="102"/>
        <v>0</v>
      </c>
      <c r="BX71" s="8">
        <f t="shared" si="102"/>
        <v>0</v>
      </c>
      <c r="CA71" s="8" t="str">
        <f t="shared" si="103"/>
        <v/>
      </c>
      <c r="CB71" s="8">
        <f t="shared" si="103"/>
        <v>2.2615740740740742E-2</v>
      </c>
      <c r="CC71" s="8" t="str">
        <f t="shared" si="103"/>
        <v/>
      </c>
      <c r="CD71" s="8" t="str">
        <f t="shared" si="103"/>
        <v/>
      </c>
      <c r="CE71" s="8" t="str">
        <f t="shared" si="103"/>
        <v/>
      </c>
      <c r="CF71" s="8" t="str">
        <f t="shared" si="103"/>
        <v/>
      </c>
      <c r="CG71" s="8" t="str">
        <f t="shared" si="104"/>
        <v/>
      </c>
      <c r="CH71" s="8" t="str">
        <f t="shared" si="104"/>
        <v/>
      </c>
      <c r="CI71" s="8" t="str">
        <f t="shared" si="104"/>
        <v/>
      </c>
      <c r="CJ71" s="8" t="str">
        <f t="shared" si="104"/>
        <v/>
      </c>
      <c r="CK71" s="8" t="str">
        <f t="shared" si="104"/>
        <v/>
      </c>
      <c r="CL71" s="8" t="str">
        <f t="shared" si="104"/>
        <v/>
      </c>
      <c r="CN71" s="13">
        <v>2.0914351851851851E-2</v>
      </c>
      <c r="CO71" s="8">
        <f t="shared" si="178"/>
        <v>2.0914351851851851E-2</v>
      </c>
      <c r="CP71" s="8">
        <f>IF(COUNT($CA71:CB71)&gt;0,SMALL($CA71:CB71,1),$CN71)</f>
        <v>2.2615740740740742E-2</v>
      </c>
      <c r="CQ71" s="8">
        <f>IF(COUNT($CA71:CC71)&gt;0,SMALL($CA71:CC71,1),$CN71)</f>
        <v>2.2615740740740742E-2</v>
      </c>
      <c r="CR71" s="8">
        <f>IF(COUNT($CA71:CD71)&gt;0,SMALL($CA71:CD71,1),$CN71)</f>
        <v>2.2615740740740742E-2</v>
      </c>
      <c r="CS71" s="8">
        <f>IF(COUNT($CA71:CE71)&gt;0,SMALL($CA71:CE71,1),$CN71)</f>
        <v>2.2615740740740742E-2</v>
      </c>
      <c r="CT71" s="54">
        <v>1.6076388888888887E-2</v>
      </c>
      <c r="CU71" s="8">
        <f t="shared" si="179"/>
        <v>1.6076388888888887E-2</v>
      </c>
      <c r="CV71" s="8">
        <f>IF(COUNT($CG71:CH71)&gt;0,SMALL($CG71:CH71,1),$CU71)</f>
        <v>1.6076388888888887E-2</v>
      </c>
      <c r="CW71" s="8">
        <f>IF(COUNT($CG71:CI71)&gt;0,SMALL($CG71:CI71,1),$CU71)</f>
        <v>1.6076388888888887E-2</v>
      </c>
      <c r="CX71" s="8">
        <f>IF(COUNT($CG71:CJ71)&gt;0,SMALL($CG71:CJ71,1),$CU71)</f>
        <v>1.6076388888888887E-2</v>
      </c>
      <c r="CY71" s="8">
        <f>IF(COUNT($CG71:CK71)&gt;0,SMALL($CG71:CK71,1),$CU71)</f>
        <v>1.6076388888888887E-2</v>
      </c>
      <c r="DA71" s="8">
        <f t="shared" si="180"/>
        <v>1.6841828703703703E-2</v>
      </c>
      <c r="DB71" s="8">
        <f t="shared" si="181"/>
        <v>1.0418217592592592E-2</v>
      </c>
      <c r="DC71" s="1">
        <f t="shared" si="194"/>
        <v>67</v>
      </c>
      <c r="DD71" s="8">
        <f t="shared" si="182"/>
        <v>1.550925925925926E-6</v>
      </c>
      <c r="DE71" s="1" t="str">
        <f t="shared" si="183"/>
        <v>Mark Hughes</v>
      </c>
      <c r="DG71" s="13">
        <f t="shared" si="184"/>
        <v>2.4655568953197569E-2</v>
      </c>
      <c r="DH71" s="13">
        <f>SMALL($DT71:DU71,1)/(60*60*24)</f>
        <v>2.4655568953197565E-2</v>
      </c>
      <c r="DI71" s="13">
        <f>SMALL($DT71:DV71,1)/(60*60*24)</f>
        <v>2.2615740740740742E-2</v>
      </c>
      <c r="DJ71" s="13">
        <f>SMALL($DT71:DW71,1)/(60*60*24)</f>
        <v>2.2615740740740742E-2</v>
      </c>
      <c r="DK71" s="13">
        <f>SMALL($DT71:DX71,1)/(60*60*24)</f>
        <v>2.2615740740740742E-2</v>
      </c>
      <c r="DL71" s="13">
        <f>SMALL($DT71:DY71,1)/(60*60*24)</f>
        <v>2.2615740740740742E-2</v>
      </c>
      <c r="DM71" s="34">
        <f t="shared" si="185"/>
        <v>1.738044764224262E-2</v>
      </c>
      <c r="DN71" s="13">
        <f>SMALL($DZ71:EA71,1)/(60*60*24)</f>
        <v>1.738044764224262E-2</v>
      </c>
      <c r="DO71" s="42">
        <f>SMALL($EB71:EB71,1)/(60*60*24)</f>
        <v>0.11572916666666666</v>
      </c>
      <c r="DP71" s="42">
        <f>SMALL($EB71:EC71,1)/(60*60*24)</f>
        <v>0.11572916666666666</v>
      </c>
      <c r="DQ71" s="42">
        <f>SMALL($EB71:ED71,1)/(60*60*24)</f>
        <v>0.11572916666666666</v>
      </c>
      <c r="DR71" s="42">
        <f>SMALL($EB71:EE71,1)/(60*60*24)</f>
        <v>0.11572916666666666</v>
      </c>
      <c r="DT71" s="6">
        <f t="shared" si="186"/>
        <v>2130.2411575562696</v>
      </c>
      <c r="DU71" s="1">
        <f t="shared" si="105"/>
        <v>9999</v>
      </c>
      <c r="DV71" s="1">
        <f t="shared" si="105"/>
        <v>1954</v>
      </c>
      <c r="DW71" s="1">
        <f t="shared" si="105"/>
        <v>9999</v>
      </c>
      <c r="DX71" s="1">
        <f t="shared" si="105"/>
        <v>9999</v>
      </c>
      <c r="DY71" s="1">
        <f t="shared" si="105"/>
        <v>9999</v>
      </c>
      <c r="DZ71" s="6">
        <f t="shared" si="187"/>
        <v>1501.6706762897625</v>
      </c>
      <c r="EA71" s="1">
        <f t="shared" si="188"/>
        <v>9999</v>
      </c>
      <c r="EB71" s="43">
        <f t="shared" si="189"/>
        <v>9999</v>
      </c>
      <c r="EC71" s="1">
        <f t="shared" si="106"/>
        <v>9999</v>
      </c>
      <c r="ED71" s="1">
        <f t="shared" si="106"/>
        <v>9999</v>
      </c>
      <c r="EE71" s="1">
        <f t="shared" si="106"/>
        <v>9999</v>
      </c>
    </row>
    <row r="72" spans="1:139" x14ac:dyDescent="0.25">
      <c r="A72" s="1" t="s">
        <v>12</v>
      </c>
      <c r="B72" s="54">
        <v>1.5821759259259261E-2</v>
      </c>
      <c r="C72" s="45">
        <v>41944</v>
      </c>
      <c r="D72" s="45"/>
      <c r="E72" s="13">
        <v>1.9930555555555556E-2</v>
      </c>
      <c r="F72" s="11">
        <v>42461</v>
      </c>
      <c r="H72" s="35">
        <v>1.6041666666666666E-2</v>
      </c>
      <c r="K72" s="8">
        <v>1.3935185185185184E-2</v>
      </c>
      <c r="M72" s="8">
        <f t="shared" ref="M72:M115" si="195">IF(A72&lt;&gt;"",IF(K72&gt;0,K72/3.11*4.35,IF(L72&gt;0,L72/6.21*4.35/1.032,IF(H72&gt;0,H72/3.45*4.35,IF(I72&gt;0,I72,IF(E72&gt;0,E72,IF(B72&gt;0,B72/4*4.35,0.0292)))))),0)</f>
        <v>1.9491336191496962E-2</v>
      </c>
      <c r="N72" s="6">
        <f t="shared" si="171"/>
        <v>1684.0514469453378</v>
      </c>
      <c r="O72" s="8">
        <f t="shared" si="172"/>
        <v>1.9965277777777776E-2</v>
      </c>
      <c r="P72" s="107">
        <v>10.3</v>
      </c>
      <c r="Q72" s="108">
        <f t="shared" si="173"/>
        <v>1.7534722222222222E-2</v>
      </c>
      <c r="R72" s="109">
        <f t="shared" si="190"/>
        <v>1514.9999999999998</v>
      </c>
      <c r="S72" s="129">
        <f t="shared" si="107"/>
        <v>1889.7772</v>
      </c>
      <c r="T72" s="8">
        <f t="shared" si="108"/>
        <v>1.7534722222222222E-2</v>
      </c>
      <c r="U72" s="8">
        <f t="shared" si="191"/>
        <v>1.7534722222222222E-2</v>
      </c>
      <c r="V72" s="8">
        <f t="shared" si="192"/>
        <v>0</v>
      </c>
      <c r="W72" s="8">
        <f t="shared" si="174"/>
        <v>0</v>
      </c>
      <c r="X72" s="8">
        <f t="shared" si="175"/>
        <v>1.9965277777777776E-2</v>
      </c>
      <c r="Y72" s="8"/>
      <c r="Z72" s="8">
        <f>IF(A72&lt;&gt;"",IF(VLOOKUP(A72,Apr!A$4:F$211,6)&gt;0,VLOOKUP(A72,Apr!A$4:F$211,6),0),0)</f>
        <v>0</v>
      </c>
      <c r="AA72" s="8">
        <f>IF(A72&lt;&gt;"",IF(VLOOKUP(A72,May!A$3:F$209,6)&gt;0,VLOOKUP(A72,May!A$3:F$209,6),0),0)</f>
        <v>0</v>
      </c>
      <c r="AB72" s="8">
        <f>IF(A72&lt;&gt;"",IF(VLOOKUP(A72,Jun!A$3:F$209,6)&gt;0,VLOOKUP(A72,Jun!A$3:F$209,6),0),0)</f>
        <v>0</v>
      </c>
      <c r="AC72" s="8">
        <f>IF(A72&lt;&gt;"",IF(VLOOKUP(A72,Jul!A$3:F$206,6)&gt;0,VLOOKUP(A72,Jul!A$3:F$206,6),0),0)</f>
        <v>0</v>
      </c>
      <c r="AD72" s="8">
        <f>IF(A72&lt;&gt;"",IF(VLOOKUP(A72,Aug!A$3:F$206,6)&gt;0,VLOOKUP(A72,Aug!A$3:F$206,6),0),0)</f>
        <v>0</v>
      </c>
      <c r="AE72" s="8">
        <f>IF(A72&lt;&gt;"",IF(VLOOKUP(A72,Sep!A$3:F$206,6)&gt;0,VLOOKUP(A72,Sep!A$3:F$206,6),0),0)</f>
        <v>0</v>
      </c>
      <c r="AF72" s="6">
        <f t="shared" ref="AF72:AF112" si="196">IF(V72&gt;0,V72/4.35*3.45/1.032*60*60*24,N72/4.35*3.45/1.032)</f>
        <v>1294.212218649518</v>
      </c>
      <c r="AG72" s="8">
        <f t="shared" si="176"/>
        <v>1.2847222222222223E-2</v>
      </c>
      <c r="AH72" s="8">
        <f>IF(A72&lt;&gt;"",IF(VLOOKUP(A72,Oct!A$3:F$206,6)&gt;0,VLOOKUP(A72,Oct!A$3:F$206,6),0),0)</f>
        <v>0</v>
      </c>
      <c r="AI72" s="8">
        <f>IF(A72&lt;&gt;"",IF(VLOOKUP(A72,Nov!A$3:F$207,6)&gt;0,VLOOKUP(A72,Nov!A$3:F$207,6),0),0)</f>
        <v>0</v>
      </c>
      <c r="AJ72" s="8">
        <f>IF(A72&lt;&gt;"",IF(VLOOKUP(A72,Dec!A$3:F$207,6)&gt;0,VLOOKUP(A72,Dec!A$3:F$207,6),0),0)</f>
        <v>0</v>
      </c>
      <c r="AK72" s="8">
        <f>IF(A72&lt;&gt;"",IF(VLOOKUP(A72,Jan!A$3:F$207,6)&gt;0,VLOOKUP(A72,Jan!A$3:F$207,6),0),0)</f>
        <v>0</v>
      </c>
      <c r="AL72" s="8">
        <f>IF(A72&lt;&gt;"",IF(VLOOKUP(A72,Feb!A$3:F$207,6)&gt;0,VLOOKUP(A72,Feb!A$3:F$207,6),0),0)</f>
        <v>0</v>
      </c>
      <c r="AM72" s="8">
        <f>IF(A72&lt;&gt;"",IF(VLOOKUP(A72,Mar!A$3:F$207,6)&gt;0,VLOOKUP(A72,Mar!A$3:F$207,6),0),0)</f>
        <v>0</v>
      </c>
      <c r="AO72" s="8">
        <f>LARGE($BM72:BN72,1)</f>
        <v>1.7534722222222222E-2</v>
      </c>
      <c r="AP72" s="8">
        <f>LARGE($BM72:BO72,1)</f>
        <v>1.7534722222222222E-2</v>
      </c>
      <c r="AQ72" s="8">
        <f>LARGE($BM72:BP72,1)</f>
        <v>1.7534722222222222E-2</v>
      </c>
      <c r="AR72" s="8">
        <f>LARGE($BM72:BQ72,1)</f>
        <v>1.7534722222222222E-2</v>
      </c>
      <c r="AS72" s="8">
        <f>LARGE($BM72:BR72,1)</f>
        <v>1.7534722222222222E-2</v>
      </c>
      <c r="AT72" s="8">
        <f>LARGE($BS72:BT72,1)</f>
        <v>1.2847222222222223E-2</v>
      </c>
      <c r="AU72" s="8">
        <f>LARGE($BS72:BU72,1)</f>
        <v>1.2847222222222223E-2</v>
      </c>
      <c r="AV72" s="8">
        <f>LARGE($BS72:BV72,1)</f>
        <v>1.2847222222222223E-2</v>
      </c>
      <c r="AW72" s="8">
        <f>LARGE($BS72:BW72,1)</f>
        <v>1.2847222222222223E-2</v>
      </c>
      <c r="AX72" s="8">
        <f>LARGE($BS72:BX72,1)</f>
        <v>1.2847222222222223E-2</v>
      </c>
      <c r="BA72" s="6">
        <f t="shared" si="45"/>
        <v>0</v>
      </c>
      <c r="BB72" s="6">
        <f t="shared" si="45"/>
        <v>0</v>
      </c>
      <c r="BC72" s="6">
        <f t="shared" si="45"/>
        <v>0</v>
      </c>
      <c r="BD72" s="6">
        <f t="shared" si="44"/>
        <v>0</v>
      </c>
      <c r="BE72" s="6">
        <f t="shared" si="44"/>
        <v>0</v>
      </c>
      <c r="BF72" s="6">
        <f t="shared" si="44"/>
        <v>0</v>
      </c>
      <c r="BG72" s="6">
        <f t="shared" si="100"/>
        <v>0</v>
      </c>
      <c r="BH72" s="6">
        <f t="shared" si="100"/>
        <v>0</v>
      </c>
      <c r="BI72" s="6">
        <f t="shared" si="100"/>
        <v>0</v>
      </c>
      <c r="BJ72" s="6">
        <f t="shared" si="100"/>
        <v>0</v>
      </c>
      <c r="BK72" s="6">
        <f t="shared" si="100"/>
        <v>0</v>
      </c>
      <c r="BM72" s="8">
        <f t="shared" si="193"/>
        <v>1.7534722222222222E-2</v>
      </c>
      <c r="BN72" s="8">
        <f t="shared" si="101"/>
        <v>0</v>
      </c>
      <c r="BO72" s="8">
        <f t="shared" si="101"/>
        <v>0</v>
      </c>
      <c r="BP72" s="8">
        <f t="shared" si="101"/>
        <v>0</v>
      </c>
      <c r="BQ72" s="8">
        <f t="shared" si="101"/>
        <v>0</v>
      </c>
      <c r="BR72" s="8">
        <f t="shared" si="101"/>
        <v>0</v>
      </c>
      <c r="BS72" s="8">
        <f t="shared" si="177"/>
        <v>1.2847222222222223E-2</v>
      </c>
      <c r="BT72" s="8">
        <f t="shared" si="102"/>
        <v>0</v>
      </c>
      <c r="BU72" s="8">
        <f t="shared" si="102"/>
        <v>0</v>
      </c>
      <c r="BV72" s="8">
        <f t="shared" si="102"/>
        <v>0</v>
      </c>
      <c r="BW72" s="8">
        <f t="shared" si="102"/>
        <v>0</v>
      </c>
      <c r="BX72" s="8">
        <f t="shared" si="102"/>
        <v>0</v>
      </c>
      <c r="CA72" s="8" t="str">
        <f t="shared" si="103"/>
        <v/>
      </c>
      <c r="CB72" s="8" t="str">
        <f t="shared" si="103"/>
        <v/>
      </c>
      <c r="CC72" s="8" t="str">
        <f t="shared" si="103"/>
        <v/>
      </c>
      <c r="CD72" s="8" t="str">
        <f t="shared" si="103"/>
        <v/>
      </c>
      <c r="CE72" s="8" t="str">
        <f t="shared" si="103"/>
        <v/>
      </c>
      <c r="CF72" s="8" t="str">
        <f t="shared" si="103"/>
        <v/>
      </c>
      <c r="CG72" s="8" t="str">
        <f t="shared" si="104"/>
        <v/>
      </c>
      <c r="CH72" s="8" t="str">
        <f t="shared" si="104"/>
        <v/>
      </c>
      <c r="CI72" s="8" t="str">
        <f t="shared" si="104"/>
        <v/>
      </c>
      <c r="CJ72" s="8" t="str">
        <f t="shared" si="104"/>
        <v/>
      </c>
      <c r="CK72" s="8" t="str">
        <f t="shared" si="104"/>
        <v/>
      </c>
      <c r="CL72" s="8" t="str">
        <f t="shared" si="104"/>
        <v/>
      </c>
      <c r="CN72" s="13">
        <v>1.9930555555555556E-2</v>
      </c>
      <c r="CO72" s="8">
        <f t="shared" si="178"/>
        <v>1.9930555555555556E-2</v>
      </c>
      <c r="CP72" s="8">
        <f>IF(COUNT($CA72:CB72)&gt;0,SMALL($CA72:CB72,1),$CN72)</f>
        <v>1.9930555555555556E-2</v>
      </c>
      <c r="CQ72" s="8">
        <f>IF(COUNT($CA72:CC72)&gt;0,SMALL($CA72:CC72,1),$CN72)</f>
        <v>1.9930555555555556E-2</v>
      </c>
      <c r="CR72" s="8">
        <f>IF(COUNT($CA72:CD72)&gt;0,SMALL($CA72:CD72,1),$CN72)</f>
        <v>1.9930555555555556E-2</v>
      </c>
      <c r="CS72" s="8">
        <f>IF(COUNT($CA72:CE72)&gt;0,SMALL($CA72:CE72,1),$CN72)</f>
        <v>1.9930555555555556E-2</v>
      </c>
      <c r="CT72" s="54">
        <v>1.5821759259259261E-2</v>
      </c>
      <c r="CU72" s="8">
        <f t="shared" si="179"/>
        <v>1.5821759259259261E-2</v>
      </c>
      <c r="CV72" s="8">
        <f>IF(COUNT($CG72:CH72)&gt;0,SMALL($CG72:CH72,1),$CU72)</f>
        <v>1.5821759259259261E-2</v>
      </c>
      <c r="CW72" s="8">
        <f>IF(COUNT($CG72:CI72)&gt;0,SMALL($CG72:CI72,1),$CU72)</f>
        <v>1.5821759259259261E-2</v>
      </c>
      <c r="CX72" s="8">
        <f>IF(COUNT($CG72:CJ72)&gt;0,SMALL($CG72:CJ72,1),$CU72)</f>
        <v>1.5821759259259261E-2</v>
      </c>
      <c r="CY72" s="8">
        <f>IF(COUNT($CG72:CK72)&gt;0,SMALL($CG72:CK72,1),$CU72)</f>
        <v>1.5821759259259261E-2</v>
      </c>
      <c r="DA72" s="8">
        <f t="shared" si="180"/>
        <v>1.7536296296296296E-2</v>
      </c>
      <c r="DB72" s="8">
        <f t="shared" si="181"/>
        <v>1.2848796296296297E-2</v>
      </c>
      <c r="DC72" s="1">
        <f t="shared" si="194"/>
        <v>68</v>
      </c>
      <c r="DD72" s="8">
        <f t="shared" si="182"/>
        <v>1.5740740740740742E-6</v>
      </c>
      <c r="DE72" s="1" t="str">
        <f t="shared" si="183"/>
        <v>Mark Selby</v>
      </c>
      <c r="DG72" s="13">
        <f t="shared" si="184"/>
        <v>1.9491336191496962E-2</v>
      </c>
      <c r="DH72" s="13">
        <f>SMALL($DT72:DU72,1)/(60*60*24)</f>
        <v>1.9491336191496966E-2</v>
      </c>
      <c r="DI72" s="13">
        <f>SMALL($DT72:DV72,1)/(60*60*24)</f>
        <v>1.9491336191496966E-2</v>
      </c>
      <c r="DJ72" s="13">
        <f>SMALL($DT72:DW72,1)/(60*60*24)</f>
        <v>1.9491336191496966E-2</v>
      </c>
      <c r="DK72" s="13">
        <f>SMALL($DT72:DX72,1)/(60*60*24)</f>
        <v>1.9491336191496966E-2</v>
      </c>
      <c r="DL72" s="13">
        <f>SMALL($DT72:DY72,1)/(60*60*24)</f>
        <v>1.9491336191496966E-2</v>
      </c>
      <c r="DM72" s="34">
        <f t="shared" si="185"/>
        <v>1.4979308086221273E-2</v>
      </c>
      <c r="DN72" s="13">
        <f>SMALL($DZ72:EA72,1)/(60*60*24)</f>
        <v>1.4979308086221273E-2</v>
      </c>
      <c r="DO72" s="42">
        <f>SMALL($EB72:EB72,1)/(60*60*24)</f>
        <v>0.11572916666666666</v>
      </c>
      <c r="DP72" s="42">
        <f>SMALL($EB72:EC72,1)/(60*60*24)</f>
        <v>0.11572916666666666</v>
      </c>
      <c r="DQ72" s="42">
        <f>SMALL($EB72:ED72,1)/(60*60*24)</f>
        <v>0.11572916666666666</v>
      </c>
      <c r="DR72" s="42">
        <f>SMALL($EB72:EE72,1)/(60*60*24)</f>
        <v>0.11572916666666666</v>
      </c>
      <c r="DT72" s="6">
        <f t="shared" si="186"/>
        <v>1684.0514469453378</v>
      </c>
      <c r="DU72" s="1">
        <f t="shared" si="105"/>
        <v>9999</v>
      </c>
      <c r="DV72" s="1">
        <f t="shared" si="105"/>
        <v>9999</v>
      </c>
      <c r="DW72" s="1">
        <f t="shared" si="105"/>
        <v>9999</v>
      </c>
      <c r="DX72" s="1">
        <f t="shared" si="105"/>
        <v>9999</v>
      </c>
      <c r="DY72" s="1">
        <f t="shared" si="105"/>
        <v>9999</v>
      </c>
      <c r="DZ72" s="6">
        <f t="shared" si="187"/>
        <v>1294.212218649518</v>
      </c>
      <c r="EA72" s="1">
        <f t="shared" si="188"/>
        <v>9999</v>
      </c>
      <c r="EB72" s="43">
        <f t="shared" si="189"/>
        <v>9999</v>
      </c>
      <c r="EC72" s="1">
        <f t="shared" si="106"/>
        <v>9999</v>
      </c>
      <c r="ED72" s="1">
        <f t="shared" si="106"/>
        <v>9999</v>
      </c>
      <c r="EE72" s="1">
        <f t="shared" si="106"/>
        <v>9999</v>
      </c>
    </row>
    <row r="73" spans="1:139" x14ac:dyDescent="0.25">
      <c r="A73" s="1" t="s">
        <v>200</v>
      </c>
      <c r="B73" s="2">
        <v>2.4282407407407409E-2</v>
      </c>
      <c r="C73" s="11">
        <v>44986</v>
      </c>
      <c r="D73" s="45"/>
      <c r="E73" s="13">
        <v>2.6828703703703702E-2</v>
      </c>
      <c r="F73" s="11">
        <v>45078</v>
      </c>
      <c r="H73" s="35">
        <v>2.4282407407407409E-2</v>
      </c>
      <c r="K73" s="1"/>
      <c r="L73" s="1"/>
      <c r="M73" s="8">
        <f t="shared" si="195"/>
        <v>3.0616948470209338E-2</v>
      </c>
      <c r="N73" s="6">
        <f t="shared" si="171"/>
        <v>2645.3043478260865</v>
      </c>
      <c r="O73" s="8">
        <f t="shared" si="172"/>
        <v>8.8541666666666664E-3</v>
      </c>
      <c r="P73" s="107">
        <v>21.5</v>
      </c>
      <c r="Q73" s="108">
        <f t="shared" si="173"/>
        <v>1.2673611111111111E-2</v>
      </c>
      <c r="R73" s="109">
        <f t="shared" si="190"/>
        <v>1095</v>
      </c>
      <c r="S73" s="129">
        <f t="shared" si="107"/>
        <v>2451.1660000000002</v>
      </c>
      <c r="T73" s="8">
        <f t="shared" si="108"/>
        <v>1.1111111111111112E-2</v>
      </c>
      <c r="U73" s="8">
        <f t="shared" si="191"/>
        <v>1.1111111111111112E-2</v>
      </c>
      <c r="V73" s="8">
        <f t="shared" si="192"/>
        <v>2.6828703703703698E-2</v>
      </c>
      <c r="W73" s="8">
        <f t="shared" si="174"/>
        <v>2.0414665986666667E-2</v>
      </c>
      <c r="X73" s="8">
        <f t="shared" si="175"/>
        <v>8.8541666666666664E-3</v>
      </c>
      <c r="Y73" s="8"/>
      <c r="Z73" s="8">
        <f>IF(A73&lt;&gt;"",IF(VLOOKUP(A73,Apr!A$4:F$211,6)&gt;0,VLOOKUP(A73,Apr!A$4:F$211,6),0),0)</f>
        <v>0</v>
      </c>
      <c r="AA73" s="8">
        <f>IF(A73&lt;&gt;"",IF(VLOOKUP(A73,May!A$3:F$209,6)&gt;0,VLOOKUP(A73,May!A$3:F$209,6),0),0)</f>
        <v>2.7939814814814813E-2</v>
      </c>
      <c r="AB73" s="8">
        <f>IF(A73&lt;&gt;"",IF(VLOOKUP(A73,Jun!A$3:F$209,6)&gt;0,VLOOKUP(A73,Jun!A$3:F$209,6),0),0)</f>
        <v>2.6828703703703698E-2</v>
      </c>
      <c r="AC73" s="8">
        <f>IF(A73&lt;&gt;"",IF(VLOOKUP(A73,Jul!A$3:F$206,6)&gt;0,VLOOKUP(A73,Jul!A$3:F$206,6),0),0)</f>
        <v>0</v>
      </c>
      <c r="AD73" s="8">
        <f>IF(A73&lt;&gt;"",IF(VLOOKUP(A73,Aug!A$3:F$206,6)&gt;0,VLOOKUP(A73,Aug!A$3:F$206,6),0),0)</f>
        <v>0</v>
      </c>
      <c r="AE73" s="8">
        <f>IF(A73&lt;&gt;"",IF(VLOOKUP(A73,Sep!A$3:F$206,6)&gt;0,VLOOKUP(A73,Sep!A$3:F$206,6),0),0)</f>
        <v>0</v>
      </c>
      <c r="AF73" s="6">
        <f t="shared" si="196"/>
        <v>1781.4087142475271</v>
      </c>
      <c r="AG73" s="8">
        <f t="shared" si="176"/>
        <v>7.2916666666666659E-3</v>
      </c>
      <c r="AH73" s="8">
        <f>IF(A73&lt;&gt;"",IF(VLOOKUP(A73,Oct!A$3:F$206,6)&gt;0,VLOOKUP(A73,Oct!A$3:F$206,6),0),0)</f>
        <v>2.0414665986666667E-2</v>
      </c>
      <c r="AI73" s="8">
        <f>IF(A73&lt;&gt;"",IF(VLOOKUP(A73,Nov!A$3:F$207,6)&gt;0,VLOOKUP(A73,Nov!A$3:F$207,6),0),0)</f>
        <v>0</v>
      </c>
      <c r="AJ73" s="8">
        <f>IF(A73&lt;&gt;"",IF(VLOOKUP(A73,Dec!A$3:F$207,6)&gt;0,VLOOKUP(A73,Dec!A$3:F$207,6),0),0)</f>
        <v>0</v>
      </c>
      <c r="AK73" s="8">
        <f>IF(A73&lt;&gt;"",IF(VLOOKUP(A73,Jan!A$3:F$207,6)&gt;0,VLOOKUP(A73,Jan!A$3:F$207,6),0),0)</f>
        <v>0</v>
      </c>
      <c r="AL73" s="8">
        <f>IF(A73&lt;&gt;"",IF(VLOOKUP(A73,Feb!A$3:F$207,6)&gt;0,VLOOKUP(A73,Feb!A$3:F$207,6),0),0)</f>
        <v>0</v>
      </c>
      <c r="AM73" s="8">
        <f>IF(A73&lt;&gt;"",IF(VLOOKUP(A73,Mar!A$3:F$207,6)&gt;0,VLOOKUP(A73,Mar!A$3:F$207,6),0),0)</f>
        <v>0</v>
      </c>
      <c r="AO73" s="8">
        <f>LARGE($BM73:BN73,1)</f>
        <v>1.1111111111111112E-2</v>
      </c>
      <c r="AP73" s="8">
        <f>LARGE($BM73:BO73,1)</f>
        <v>1.1458333333333333E-2</v>
      </c>
      <c r="AQ73" s="8">
        <f>LARGE($BM73:BP73,1)</f>
        <v>1.2673611111111111E-2</v>
      </c>
      <c r="AR73" s="8">
        <f>LARGE($BM73:BQ73,1)</f>
        <v>1.2673611111111111E-2</v>
      </c>
      <c r="AS73" s="8">
        <f>LARGE($BM73:BR73,1)</f>
        <v>1.2673611111111111E-2</v>
      </c>
      <c r="AT73" s="8">
        <f>LARGE($BS73:BT73,1)</f>
        <v>7.4652777777777781E-3</v>
      </c>
      <c r="AU73" s="8">
        <f>LARGE($BS73:BU73,1)</f>
        <v>7.4652777777777781E-3</v>
      </c>
      <c r="AV73" s="8">
        <f>LARGE($BS73:BV73,1)</f>
        <v>7.4652777777777781E-3</v>
      </c>
      <c r="AW73" s="8">
        <f>LARGE($BS73:BW73,1)</f>
        <v>7.4652777777777781E-3</v>
      </c>
      <c r="AX73" s="8">
        <f>LARGE($BS73:BX73,1)</f>
        <v>7.4652777777777781E-3</v>
      </c>
      <c r="BA73" s="6">
        <f t="shared" si="45"/>
        <v>0</v>
      </c>
      <c r="BB73" s="6">
        <f t="shared" si="45"/>
        <v>2414</v>
      </c>
      <c r="BC73" s="6">
        <f t="shared" si="45"/>
        <v>2317.9999999999995</v>
      </c>
      <c r="BD73" s="6">
        <f t="shared" si="44"/>
        <v>0</v>
      </c>
      <c r="BE73" s="6">
        <f t="shared" si="44"/>
        <v>0</v>
      </c>
      <c r="BF73" s="6">
        <f t="shared" si="44"/>
        <v>0</v>
      </c>
      <c r="BG73" s="6">
        <f t="shared" si="100"/>
        <v>1763.8271412479999</v>
      </c>
      <c r="BH73" s="6">
        <f t="shared" si="100"/>
        <v>0</v>
      </c>
      <c r="BI73" s="6">
        <f t="shared" si="100"/>
        <v>0</v>
      </c>
      <c r="BJ73" s="6">
        <f t="shared" si="100"/>
        <v>0</v>
      </c>
      <c r="BK73" s="6">
        <f t="shared" si="100"/>
        <v>0</v>
      </c>
      <c r="BM73" s="8">
        <f t="shared" si="193"/>
        <v>1.1111111111111112E-2</v>
      </c>
      <c r="BN73" s="8">
        <f t="shared" si="101"/>
        <v>0</v>
      </c>
      <c r="BO73" s="8">
        <f t="shared" si="101"/>
        <v>1.1458333333333333E-2</v>
      </c>
      <c r="BP73" s="8">
        <f>IF(BC73&gt;0,IF($N$2&gt;BC73,(MROUND($N$2-BC73,15)/(60*60*24)),0),0)</f>
        <v>1.2673611111111111E-2</v>
      </c>
      <c r="BQ73" s="8">
        <f t="shared" si="101"/>
        <v>0</v>
      </c>
      <c r="BR73" s="8">
        <f t="shared" si="101"/>
        <v>0</v>
      </c>
      <c r="BS73" s="8">
        <f t="shared" si="177"/>
        <v>7.2916666666666659E-3</v>
      </c>
      <c r="BT73" s="8">
        <f t="shared" si="102"/>
        <v>7.4652777777777781E-3</v>
      </c>
      <c r="BU73" s="8">
        <f t="shared" si="102"/>
        <v>0</v>
      </c>
      <c r="BV73" s="8">
        <f t="shared" si="102"/>
        <v>0</v>
      </c>
      <c r="BW73" s="8">
        <f t="shared" si="102"/>
        <v>0</v>
      </c>
      <c r="BX73" s="8">
        <f t="shared" si="102"/>
        <v>0</v>
      </c>
      <c r="CA73" s="8" t="str">
        <f t="shared" si="103"/>
        <v/>
      </c>
      <c r="CB73" s="8">
        <f t="shared" si="103"/>
        <v>2.7939814814814813E-2</v>
      </c>
      <c r="CC73" s="8">
        <f t="shared" si="103"/>
        <v>2.6828703703703698E-2</v>
      </c>
      <c r="CD73" s="8" t="str">
        <f t="shared" si="103"/>
        <v/>
      </c>
      <c r="CE73" s="8" t="str">
        <f t="shared" si="103"/>
        <v/>
      </c>
      <c r="CF73" s="8" t="str">
        <f t="shared" si="103"/>
        <v/>
      </c>
      <c r="CG73" s="8">
        <f t="shared" si="104"/>
        <v>2.0414665986666667E-2</v>
      </c>
      <c r="CH73" s="8" t="str">
        <f t="shared" si="104"/>
        <v/>
      </c>
      <c r="CI73" s="8" t="str">
        <f t="shared" si="104"/>
        <v/>
      </c>
      <c r="CJ73" s="8" t="str">
        <f t="shared" si="104"/>
        <v/>
      </c>
      <c r="CK73" s="8" t="str">
        <f t="shared" si="104"/>
        <v/>
      </c>
      <c r="CL73" s="8" t="str">
        <f t="shared" si="104"/>
        <v/>
      </c>
      <c r="CN73" s="13">
        <v>1.9652777777777779E-2</v>
      </c>
      <c r="CO73" s="8">
        <f t="shared" si="178"/>
        <v>1.9652777777777779E-2</v>
      </c>
      <c r="CP73" s="8">
        <f>IF(COUNT($CA73:CB73)&gt;0,SMALL($CA73:CB73,1),$CN73)</f>
        <v>2.7939814814814813E-2</v>
      </c>
      <c r="CQ73" s="8">
        <f>IF(COUNT($CA73:CC73)&gt;0,SMALL($CA73:CC73,1),$CN73)</f>
        <v>2.6828703703703698E-2</v>
      </c>
      <c r="CR73" s="8">
        <f>IF(COUNT($CA73:CD73)&gt;0,SMALL($CA73:CD73,1),$CN73)</f>
        <v>2.6828703703703698E-2</v>
      </c>
      <c r="CS73" s="8">
        <f>IF(COUNT($CA73:CE73)&gt;0,SMALL($CA73:CE73,1),$CN73)</f>
        <v>2.6828703703703698E-2</v>
      </c>
      <c r="CT73" s="2">
        <v>2.4282407407407409E-2</v>
      </c>
      <c r="CU73" s="8">
        <f t="shared" si="179"/>
        <v>2.0414665986666667E-2</v>
      </c>
      <c r="CV73" s="8">
        <f>IF(COUNT($CG73:CH73)&gt;0,SMALL($CG73:CH73,1),$CU73)</f>
        <v>2.0414665986666667E-2</v>
      </c>
      <c r="CW73" s="8">
        <f>IF(COUNT($CG73:CI73)&gt;0,SMALL($CG73:CI73,1),$CU73)</f>
        <v>2.0414665986666667E-2</v>
      </c>
      <c r="CX73" s="8">
        <f>IF(COUNT($CG73:CJ73)&gt;0,SMALL($CG73:CJ73,1),$CU73)</f>
        <v>2.0414665986666667E-2</v>
      </c>
      <c r="CY73" s="8">
        <f>IF(COUNT($CG73:CK73)&gt;0,SMALL($CG73:CK73,1),$CU73)</f>
        <v>2.0414665986666667E-2</v>
      </c>
      <c r="DA73" s="8">
        <f t="shared" si="180"/>
        <v>1.2675208333333333E-2</v>
      </c>
      <c r="DB73" s="8">
        <f t="shared" si="181"/>
        <v>7.4668750000000004E-3</v>
      </c>
      <c r="DC73" s="1">
        <f t="shared" si="194"/>
        <v>69</v>
      </c>
      <c r="DD73" s="8">
        <f t="shared" si="182"/>
        <v>1.5972222222222221E-6</v>
      </c>
      <c r="DE73" s="1" t="str">
        <f t="shared" si="183"/>
        <v>Matthew Kay</v>
      </c>
      <c r="DG73" s="13">
        <f t="shared" si="184"/>
        <v>3.0616948470209338E-2</v>
      </c>
      <c r="DH73" s="13">
        <f>SMALL($DT73:DU73,1)/(60*60*24)</f>
        <v>3.0616948470209335E-2</v>
      </c>
      <c r="DI73" s="13">
        <f>SMALL($DT73:DV73,1)/(60*60*24)</f>
        <v>2.7939814814814813E-2</v>
      </c>
      <c r="DJ73" s="13">
        <f>SMALL($DT73:DW73,1)/(60*60*24)</f>
        <v>2.6828703703703698E-2</v>
      </c>
      <c r="DK73" s="13">
        <f>SMALL($DT73:DX73,1)/(60*60*24)</f>
        <v>2.6828703703703698E-2</v>
      </c>
      <c r="DL73" s="13">
        <f>SMALL($DT73:DY73,1)/(60*60*24)</f>
        <v>2.6828703703703698E-2</v>
      </c>
      <c r="DM73" s="34">
        <f t="shared" si="185"/>
        <v>2.0618156414901934E-2</v>
      </c>
      <c r="DN73" s="13">
        <f>SMALL($DZ73:EA73,1)/(60*60*24)</f>
        <v>2.0414665986666664E-2</v>
      </c>
      <c r="DO73" s="42">
        <f>SMALL($EB73:EB73,1)/(60*60*24)</f>
        <v>0.11572916666666666</v>
      </c>
      <c r="DP73" s="42">
        <f>SMALL($EB73:EC73,1)/(60*60*24)</f>
        <v>0.11572916666666666</v>
      </c>
      <c r="DQ73" s="42">
        <f>SMALL($EB73:ED73,1)/(60*60*24)</f>
        <v>0.11572916666666666</v>
      </c>
      <c r="DR73" s="42">
        <f>SMALL($EB73:EE73,1)/(60*60*24)</f>
        <v>0.11572916666666666</v>
      </c>
      <c r="DT73" s="6">
        <f t="shared" si="186"/>
        <v>2645.3043478260865</v>
      </c>
      <c r="DU73" s="1">
        <f t="shared" si="105"/>
        <v>9999</v>
      </c>
      <c r="DV73" s="1">
        <f t="shared" si="105"/>
        <v>2414</v>
      </c>
      <c r="DW73" s="1">
        <f t="shared" si="105"/>
        <v>2317.9999999999995</v>
      </c>
      <c r="DX73" s="1">
        <f t="shared" si="105"/>
        <v>9999</v>
      </c>
      <c r="DY73" s="1">
        <f t="shared" si="105"/>
        <v>9999</v>
      </c>
      <c r="DZ73" s="6">
        <f t="shared" si="187"/>
        <v>1781.4087142475271</v>
      </c>
      <c r="EA73" s="1">
        <f t="shared" si="188"/>
        <v>1763.8271412479999</v>
      </c>
      <c r="EB73" s="43">
        <f t="shared" si="189"/>
        <v>9999</v>
      </c>
      <c r="EC73" s="1">
        <f t="shared" si="106"/>
        <v>9999</v>
      </c>
      <c r="ED73" s="1">
        <f t="shared" si="106"/>
        <v>9999</v>
      </c>
      <c r="EE73" s="1">
        <f t="shared" si="106"/>
        <v>9999</v>
      </c>
    </row>
    <row r="74" spans="1:139" x14ac:dyDescent="0.25">
      <c r="A74" s="1" t="s">
        <v>217</v>
      </c>
      <c r="B74" s="2"/>
      <c r="D74" s="45"/>
      <c r="E74" s="13">
        <v>2.3564814814814813E-2</v>
      </c>
      <c r="F74" s="11">
        <v>45078</v>
      </c>
      <c r="K74" s="1"/>
      <c r="L74" s="100">
        <v>3.4722222222222224E-2</v>
      </c>
      <c r="M74" s="8">
        <f t="shared" si="195"/>
        <v>2.3568148813907713E-2</v>
      </c>
      <c r="N74" s="6">
        <f t="shared" si="171"/>
        <v>2036.2880575216263</v>
      </c>
      <c r="O74" s="8">
        <f t="shared" si="172"/>
        <v>1.5972222222222221E-2</v>
      </c>
      <c r="P74" s="107">
        <v>15.7</v>
      </c>
      <c r="Q74" s="108">
        <f t="shared" si="173"/>
        <v>1.5972222222222221E-2</v>
      </c>
      <c r="R74" s="109">
        <f t="shared" si="190"/>
        <v>1379.9999999999998</v>
      </c>
      <c r="S74" s="129">
        <f t="shared" si="107"/>
        <v>2160.4468000000002</v>
      </c>
      <c r="T74" s="8">
        <f t="shared" si="108"/>
        <v>1.4409722222222223E-2</v>
      </c>
      <c r="U74" s="8">
        <f t="shared" si="191"/>
        <v>1.4409722222222223E-2</v>
      </c>
      <c r="V74" s="8">
        <f t="shared" si="192"/>
        <v>2.3564814814814809E-2</v>
      </c>
      <c r="W74" s="8">
        <f t="shared" si="174"/>
        <v>1.7636888198888888E-2</v>
      </c>
      <c r="X74" s="8">
        <f t="shared" si="175"/>
        <v>1.5972222222222221E-2</v>
      </c>
      <c r="Y74" s="8"/>
      <c r="Z74" s="8">
        <f>IF(A74&lt;&gt;"",IF(VLOOKUP(A74,Apr!A$4:F$211,6)&gt;0,VLOOKUP(A74,Apr!A$4:F$211,6),0),0)</f>
        <v>0</v>
      </c>
      <c r="AA74" s="8">
        <f>IF(A74&lt;&gt;"",IF(VLOOKUP(A74,May!A$3:F$209,6)&gt;0,VLOOKUP(A74,May!A$3:F$209,6),0),0)</f>
        <v>0</v>
      </c>
      <c r="AB74" s="8">
        <f>IF(A74&lt;&gt;"",IF(VLOOKUP(A74,Jun!A$3:F$209,6)&gt;0,VLOOKUP(A74,Jun!A$3:F$209,6),0),0)</f>
        <v>2.3564814814814809E-2</v>
      </c>
      <c r="AC74" s="8">
        <f>IF(A74&lt;&gt;"",IF(VLOOKUP(A74,Jul!A$3:F$206,6)&gt;0,VLOOKUP(A74,Jul!A$3:F$206,6),0),0)</f>
        <v>0</v>
      </c>
      <c r="AD74" s="8">
        <f>IF(A74&lt;&gt;"",IF(VLOOKUP(A74,Aug!A$3:F$206,6)&gt;0,VLOOKUP(A74,Aug!A$3:F$206,6),0),0)</f>
        <v>0</v>
      </c>
      <c r="AE74" s="8">
        <f>IF(A74&lt;&gt;"",IF(VLOOKUP(A74,Sep!A$3:F$206,6)&gt;0,VLOOKUP(A74,Sep!A$3:F$206,6),0),0)</f>
        <v>0</v>
      </c>
      <c r="AF74" s="6">
        <f t="shared" si="196"/>
        <v>1564.6885859395879</v>
      </c>
      <c r="AG74" s="8">
        <f t="shared" si="176"/>
        <v>9.7222222222222224E-3</v>
      </c>
      <c r="AH74" s="8">
        <f>IF(A74&lt;&gt;"",IF(VLOOKUP(A74,Oct!A$3:F$206,6)&gt;0,VLOOKUP(A74,Oct!A$3:F$206,6),0),0)</f>
        <v>0</v>
      </c>
      <c r="AI74" s="8">
        <f>IF(A74&lt;&gt;"",IF(VLOOKUP(A74,Nov!A$3:F$207,6)&gt;0,VLOOKUP(A74,Nov!A$3:F$207,6),0),0)</f>
        <v>0</v>
      </c>
      <c r="AJ74" s="8">
        <f>IF(A74&lt;&gt;"",IF(VLOOKUP(A74,Dec!A$3:F$207,6)&gt;0,VLOOKUP(A74,Dec!A$3:F$207,6),0),0)</f>
        <v>1.7636888198888888E-2</v>
      </c>
      <c r="AK74" s="8">
        <f>IF(A74&lt;&gt;"",IF(VLOOKUP(A74,Jan!A$3:F$207,6)&gt;0,VLOOKUP(A74,Jan!A$3:F$207,6),0),0)</f>
        <v>0</v>
      </c>
      <c r="AL74" s="8">
        <f>IF(A74&lt;&gt;"",IF(VLOOKUP(A74,Feb!A$3:F$207,6)&gt;0,VLOOKUP(A74,Feb!A$3:F$207,6),0),0)</f>
        <v>0</v>
      </c>
      <c r="AM74" s="8">
        <f>IF(A74&lt;&gt;"",IF(VLOOKUP(A74,Mar!A$3:F$207,6)&gt;0,VLOOKUP(A74,Mar!A$3:F$207,6),0),0)</f>
        <v>0</v>
      </c>
      <c r="AO74" s="8">
        <f>LARGE($BM74:BN74,1)</f>
        <v>1.4409722222222223E-2</v>
      </c>
      <c r="AP74" s="8">
        <f>LARGE($BM74:BO74,1)</f>
        <v>1.4409722222222223E-2</v>
      </c>
      <c r="AQ74" s="8">
        <f>LARGE($BM74:BP74,1)</f>
        <v>1.5972222222222221E-2</v>
      </c>
      <c r="AR74" s="8">
        <f>LARGE($BM74:BQ74,1)</f>
        <v>1.5972222222222221E-2</v>
      </c>
      <c r="AS74" s="8">
        <f>LARGE($BM74:BR74,1)</f>
        <v>1.5972222222222221E-2</v>
      </c>
      <c r="AT74" s="8">
        <f>LARGE($BS74:BT74,1)</f>
        <v>9.7222222222222224E-3</v>
      </c>
      <c r="AU74" s="8">
        <f>LARGE($BS74:BU74,1)</f>
        <v>9.7222222222222224E-3</v>
      </c>
      <c r="AV74" s="8">
        <f>LARGE($BS74:BV74,1)</f>
        <v>1.0243055555555556E-2</v>
      </c>
      <c r="AW74" s="8">
        <f>LARGE($BS74:BW74,1)</f>
        <v>1.0243055555555556E-2</v>
      </c>
      <c r="AX74" s="8">
        <f>LARGE($BS74:BX74,1)</f>
        <v>1.0243055555555556E-2</v>
      </c>
      <c r="BA74" s="6">
        <f t="shared" si="45"/>
        <v>0</v>
      </c>
      <c r="BB74" s="6">
        <f t="shared" si="45"/>
        <v>0</v>
      </c>
      <c r="BC74" s="6">
        <f t="shared" si="45"/>
        <v>2035.9999999999995</v>
      </c>
      <c r="BD74" s="6">
        <f t="shared" si="44"/>
        <v>0</v>
      </c>
      <c r="BE74" s="6">
        <f t="shared" si="44"/>
        <v>0</v>
      </c>
      <c r="BF74" s="6">
        <f t="shared" si="44"/>
        <v>0</v>
      </c>
      <c r="BG74" s="6">
        <f t="shared" si="100"/>
        <v>0</v>
      </c>
      <c r="BH74" s="6">
        <f t="shared" si="100"/>
        <v>0</v>
      </c>
      <c r="BI74" s="6">
        <f t="shared" si="100"/>
        <v>1523.8271403840001</v>
      </c>
      <c r="BJ74" s="6">
        <f t="shared" si="100"/>
        <v>0</v>
      </c>
      <c r="BK74" s="6">
        <f t="shared" si="100"/>
        <v>0</v>
      </c>
      <c r="BM74" s="8">
        <f t="shared" si="193"/>
        <v>1.4409722222222223E-2</v>
      </c>
      <c r="BN74" s="8">
        <f t="shared" si="101"/>
        <v>0</v>
      </c>
      <c r="BO74" s="8">
        <f t="shared" si="101"/>
        <v>0</v>
      </c>
      <c r="BP74" s="8">
        <f t="shared" si="101"/>
        <v>1.5972222222222221E-2</v>
      </c>
      <c r="BQ74" s="8">
        <f t="shared" si="101"/>
        <v>0</v>
      </c>
      <c r="BR74" s="8">
        <f t="shared" si="101"/>
        <v>0</v>
      </c>
      <c r="BS74" s="8">
        <f t="shared" si="177"/>
        <v>9.7222222222222224E-3</v>
      </c>
      <c r="BT74" s="8">
        <f t="shared" si="102"/>
        <v>0</v>
      </c>
      <c r="BU74" s="8">
        <f t="shared" si="102"/>
        <v>0</v>
      </c>
      <c r="BV74" s="8">
        <f t="shared" si="102"/>
        <v>1.0243055555555556E-2</v>
      </c>
      <c r="BW74" s="8">
        <f t="shared" si="102"/>
        <v>0</v>
      </c>
      <c r="BX74" s="8">
        <f t="shared" si="102"/>
        <v>0</v>
      </c>
      <c r="CA74" s="8" t="str">
        <f t="shared" si="103"/>
        <v/>
      </c>
      <c r="CB74" s="8" t="str">
        <f t="shared" si="103"/>
        <v/>
      </c>
      <c r="CC74" s="8">
        <f t="shared" si="103"/>
        <v>2.3564814814814809E-2</v>
      </c>
      <c r="CD74" s="8" t="str">
        <f t="shared" si="103"/>
        <v/>
      </c>
      <c r="CE74" s="8" t="str">
        <f t="shared" si="103"/>
        <v/>
      </c>
      <c r="CF74" s="8" t="str">
        <f t="shared" si="103"/>
        <v/>
      </c>
      <c r="CG74" s="8" t="str">
        <f t="shared" si="104"/>
        <v/>
      </c>
      <c r="CH74" s="8" t="str">
        <f t="shared" si="104"/>
        <v/>
      </c>
      <c r="CI74" s="8">
        <f t="shared" si="104"/>
        <v>1.7636888198888888E-2</v>
      </c>
      <c r="CJ74" s="8" t="str">
        <f t="shared" si="104"/>
        <v/>
      </c>
      <c r="CK74" s="8" t="str">
        <f t="shared" si="104"/>
        <v/>
      </c>
      <c r="CL74" s="8" t="str">
        <f t="shared" si="104"/>
        <v/>
      </c>
      <c r="CN74" s="13"/>
      <c r="CO74" s="8">
        <f t="shared" si="178"/>
        <v>0</v>
      </c>
      <c r="CP74" s="8">
        <f>IF(COUNT($CA74:CB74)&gt;0,SMALL($CA74:CB74,1),$CN74)</f>
        <v>0</v>
      </c>
      <c r="CQ74" s="8">
        <f>IF(COUNT($CA74:CC74)&gt;0,SMALL($CA74:CC74,1),$CN74)</f>
        <v>2.3564814814814809E-2</v>
      </c>
      <c r="CR74" s="8">
        <f>IF(COUNT($CA74:CD74)&gt;0,SMALL($CA74:CD74,1),$CN74)</f>
        <v>2.3564814814814809E-2</v>
      </c>
      <c r="CS74" s="8">
        <f>IF(COUNT($CA74:CE74)&gt;0,SMALL($CA74:CE74,1),$CN74)</f>
        <v>2.3564814814814809E-2</v>
      </c>
      <c r="CT74" s="2"/>
      <c r="CU74" s="8">
        <f t="shared" si="179"/>
        <v>0</v>
      </c>
      <c r="CV74" s="8">
        <f>IF(COUNT($CG74:CH74)&gt;0,SMALL($CG74:CH74,1),$CU74)</f>
        <v>0</v>
      </c>
      <c r="CW74" s="8">
        <f>IF(COUNT($CG74:CI74)&gt;0,SMALL($CG74:CI74,1),$CU74)</f>
        <v>1.7636888198888888E-2</v>
      </c>
      <c r="CX74" s="8">
        <f>IF(COUNT($CG74:CJ74)&gt;0,SMALL($CG74:CJ74,1),$CU74)</f>
        <v>1.7636888198888888E-2</v>
      </c>
      <c r="CY74" s="8">
        <f>IF(COUNT($CG74:CK74)&gt;0,SMALL($CG74:CK74,1),$CU74)</f>
        <v>1.7636888198888888E-2</v>
      </c>
      <c r="DA74" s="8">
        <f t="shared" si="180"/>
        <v>1.5973842592592592E-2</v>
      </c>
      <c r="DB74" s="8">
        <f t="shared" si="181"/>
        <v>1.0244675925925926E-2</v>
      </c>
      <c r="DC74" s="1">
        <f t="shared" si="194"/>
        <v>70</v>
      </c>
      <c r="DD74" s="8">
        <f t="shared" si="182"/>
        <v>1.6203703703703703E-6</v>
      </c>
      <c r="DE74" s="1" t="str">
        <f t="shared" si="183"/>
        <v>Matthew Staniforth</v>
      </c>
      <c r="DG74" s="13">
        <f t="shared" si="184"/>
        <v>2.3568148813907713E-2</v>
      </c>
      <c r="DH74" s="13">
        <f>SMALL($DT74:DU74,1)/(60*60*24)</f>
        <v>2.3568148813907713E-2</v>
      </c>
      <c r="DI74" s="13">
        <f>SMALL($DT74:DV74,1)/(60*60*24)</f>
        <v>2.3568148813907713E-2</v>
      </c>
      <c r="DJ74" s="13">
        <f>SMALL($DT74:DW74,1)/(60*60*24)</f>
        <v>2.3564814814814809E-2</v>
      </c>
      <c r="DK74" s="13">
        <f>SMALL($DT74:DX74,1)/(60*60*24)</f>
        <v>2.3564814814814809E-2</v>
      </c>
      <c r="DL74" s="13">
        <f>SMALL($DT74:DY74,1)/(60*60*24)</f>
        <v>2.3564814814814809E-2</v>
      </c>
      <c r="DM74" s="34">
        <f t="shared" si="185"/>
        <v>1.810982159652301E-2</v>
      </c>
      <c r="DN74" s="13">
        <f>SMALL($DZ74:EA74,1)/(60*60*24)</f>
        <v>1.810982159652301E-2</v>
      </c>
      <c r="DO74" s="42">
        <f>SMALL($EB74:EB74,1)/(60*60*24)</f>
        <v>0.11572916666666666</v>
      </c>
      <c r="DP74" s="42">
        <f>SMALL($EB74:EC74,1)/(60*60*24)</f>
        <v>1.7636888198888891E-2</v>
      </c>
      <c r="DQ74" s="42">
        <f>SMALL($EB74:ED74,1)/(60*60*24)</f>
        <v>1.7636888198888891E-2</v>
      </c>
      <c r="DR74" s="42">
        <f>SMALL($EB74:EE74,1)/(60*60*24)</f>
        <v>1.7636888198888891E-2</v>
      </c>
      <c r="DT74" s="6">
        <f t="shared" si="186"/>
        <v>2036.2880575216263</v>
      </c>
      <c r="DU74" s="1">
        <f t="shared" si="105"/>
        <v>9999</v>
      </c>
      <c r="DV74" s="1">
        <f t="shared" si="105"/>
        <v>9999</v>
      </c>
      <c r="DW74" s="1">
        <f t="shared" si="105"/>
        <v>2035.9999999999995</v>
      </c>
      <c r="DX74" s="1">
        <f t="shared" si="105"/>
        <v>9999</v>
      </c>
      <c r="DY74" s="1">
        <f t="shared" si="105"/>
        <v>9999</v>
      </c>
      <c r="DZ74" s="6">
        <f t="shared" si="187"/>
        <v>1564.6885859395879</v>
      </c>
      <c r="EA74" s="1">
        <f t="shared" si="188"/>
        <v>9999</v>
      </c>
      <c r="EB74" s="43">
        <f t="shared" si="189"/>
        <v>9999</v>
      </c>
      <c r="EC74" s="1">
        <f t="shared" si="106"/>
        <v>1523.8271403840001</v>
      </c>
      <c r="ED74" s="1">
        <f t="shared" si="106"/>
        <v>9999</v>
      </c>
      <c r="EE74" s="1">
        <f t="shared" si="106"/>
        <v>9999</v>
      </c>
    </row>
    <row r="75" spans="1:139" x14ac:dyDescent="0.25">
      <c r="A75" s="1" t="s">
        <v>201</v>
      </c>
      <c r="B75" s="1"/>
      <c r="C75" s="1"/>
      <c r="D75" s="45"/>
      <c r="E75" s="13">
        <v>1.9699074074074074E-2</v>
      </c>
      <c r="F75" s="11">
        <v>44317</v>
      </c>
      <c r="K75" s="8">
        <v>1.4340277777777776E-2</v>
      </c>
      <c r="L75" s="8">
        <v>3.0381944444444444E-2</v>
      </c>
      <c r="M75" s="8">
        <f t="shared" si="195"/>
        <v>2.0057944801714894E-2</v>
      </c>
      <c r="N75" s="6">
        <f t="shared" si="171"/>
        <v>1733.0064308681667</v>
      </c>
      <c r="O75" s="8">
        <f t="shared" si="172"/>
        <v>1.9444444444444445E-2</v>
      </c>
      <c r="P75" s="107">
        <v>7</v>
      </c>
      <c r="Q75" s="108">
        <f t="shared" si="173"/>
        <v>1.9444444444444445E-2</v>
      </c>
      <c r="R75" s="109">
        <f t="shared" si="190"/>
        <v>1680</v>
      </c>
      <c r="S75" s="129">
        <f t="shared" si="107"/>
        <v>1724.3679999999999</v>
      </c>
      <c r="T75" s="8">
        <f t="shared" si="108"/>
        <v>1.9444444444444445E-2</v>
      </c>
      <c r="U75" s="8">
        <f t="shared" si="191"/>
        <v>1.9444444444444445E-2</v>
      </c>
      <c r="V75" s="8">
        <f t="shared" si="192"/>
        <v>0</v>
      </c>
      <c r="W75" s="8">
        <f t="shared" si="174"/>
        <v>0</v>
      </c>
      <c r="X75" s="8">
        <f t="shared" si="175"/>
        <v>1.9444444444444445E-2</v>
      </c>
      <c r="Y75" s="8"/>
      <c r="Z75" s="8">
        <f>IF(A75&lt;&gt;"",IF(VLOOKUP(A75,Apr!A$4:F$211,6)&gt;0,VLOOKUP(A75,Apr!A$4:F$211,6),0),0)</f>
        <v>0</v>
      </c>
      <c r="AA75" s="8">
        <f>IF(A75&lt;&gt;"",IF(VLOOKUP(A75,May!A$3:F$209,6)&gt;0,VLOOKUP(A75,May!A$3:F$209,6),0),0)</f>
        <v>0</v>
      </c>
      <c r="AB75" s="8">
        <f>IF(A75&lt;&gt;"",IF(VLOOKUP(A75,Jun!A$3:F$209,6)&gt;0,VLOOKUP(A75,Jun!A$3:F$209,6),0),0)</f>
        <v>0</v>
      </c>
      <c r="AC75" s="8">
        <f>IF(A75&lt;&gt;"",IF(VLOOKUP(A75,Jul!A$3:F$206,6)&gt;0,VLOOKUP(A75,Jul!A$3:F$206,6),0),0)</f>
        <v>0</v>
      </c>
      <c r="AD75" s="8">
        <f>IF(A75&lt;&gt;"",IF(VLOOKUP(A75,Aug!A$3:F$206,6)&gt;0,VLOOKUP(A75,Aug!A$3:F$206,6),0),0)</f>
        <v>0</v>
      </c>
      <c r="AE75" s="8">
        <f>IF(A75&lt;&gt;"",IF(VLOOKUP(A75,Sep!A$3:F$206,6)&gt;0,VLOOKUP(A75,Sep!A$3:F$206,6),0),0)</f>
        <v>0</v>
      </c>
      <c r="AF75" s="6">
        <f t="shared" si="196"/>
        <v>1331.8346668660733</v>
      </c>
      <c r="AG75" s="8">
        <f t="shared" si="176"/>
        <v>1.2499999999999999E-2</v>
      </c>
      <c r="AH75" s="8">
        <f>IF(A75&lt;&gt;"",IF(VLOOKUP(A75,Oct!A$3:F$206,6)&gt;0,VLOOKUP(A75,Oct!A$3:F$206,6),0),0)</f>
        <v>0</v>
      </c>
      <c r="AI75" s="8">
        <f>IF(A75&lt;&gt;"",IF(VLOOKUP(A75,Nov!A$3:F$207,6)&gt;0,VLOOKUP(A75,Nov!A$3:F$207,6),0),0)</f>
        <v>0</v>
      </c>
      <c r="AJ75" s="8">
        <f>IF(A75&lt;&gt;"",IF(VLOOKUP(A75,Dec!A$3:F$207,6)&gt;0,VLOOKUP(A75,Dec!A$3:F$207,6),0),0)</f>
        <v>0</v>
      </c>
      <c r="AK75" s="8">
        <f>IF(A75&lt;&gt;"",IF(VLOOKUP(A75,Jan!A$3:F$207,6)&gt;0,VLOOKUP(A75,Jan!A$3:F$207,6),0),0)</f>
        <v>0</v>
      </c>
      <c r="AL75" s="8">
        <f>IF(A75&lt;&gt;"",IF(VLOOKUP(A75,Feb!A$3:F$207,6)&gt;0,VLOOKUP(A75,Feb!A$3:F$207,6),0),0)</f>
        <v>0</v>
      </c>
      <c r="AM75" s="8">
        <f>IF(A75&lt;&gt;"",IF(VLOOKUP(A75,Mar!A$3:F$207,6)&gt;0,VLOOKUP(A75,Mar!A$3:F$207,6),0),0)</f>
        <v>0</v>
      </c>
      <c r="AO75" s="8">
        <f>LARGE($BM75:BN75,1)</f>
        <v>1.9444444444444445E-2</v>
      </c>
      <c r="AP75" s="8">
        <f>LARGE($BM75:BO75,1)</f>
        <v>1.9444444444444445E-2</v>
      </c>
      <c r="AQ75" s="8">
        <f>LARGE($BM75:BP75,1)</f>
        <v>1.9444444444444445E-2</v>
      </c>
      <c r="AR75" s="8">
        <f>LARGE($BM75:BQ75,1)</f>
        <v>1.9444444444444445E-2</v>
      </c>
      <c r="AS75" s="8">
        <f>LARGE($BM75:BR75,1)</f>
        <v>1.9444444444444445E-2</v>
      </c>
      <c r="AT75" s="8">
        <f>LARGE($BS75:BT75,1)</f>
        <v>1.2499999999999999E-2</v>
      </c>
      <c r="AU75" s="8">
        <f>LARGE($BS75:BU75,1)</f>
        <v>1.2499999999999999E-2</v>
      </c>
      <c r="AV75" s="8">
        <f>LARGE($BS75:BV75,1)</f>
        <v>1.2499999999999999E-2</v>
      </c>
      <c r="AW75" s="8">
        <f>LARGE($BS75:BW75,1)</f>
        <v>1.2499999999999999E-2</v>
      </c>
      <c r="AX75" s="8">
        <f>LARGE($BS75:BX75,1)</f>
        <v>1.2499999999999999E-2</v>
      </c>
      <c r="BA75" s="6">
        <f t="shared" si="45"/>
        <v>0</v>
      </c>
      <c r="BB75" s="6">
        <f t="shared" si="45"/>
        <v>0</v>
      </c>
      <c r="BC75" s="6">
        <f t="shared" si="45"/>
        <v>0</v>
      </c>
      <c r="BD75" s="6">
        <f t="shared" si="44"/>
        <v>0</v>
      </c>
      <c r="BE75" s="6">
        <f t="shared" si="44"/>
        <v>0</v>
      </c>
      <c r="BF75" s="6">
        <f t="shared" si="44"/>
        <v>0</v>
      </c>
      <c r="BG75" s="6">
        <f t="shared" si="100"/>
        <v>0</v>
      </c>
      <c r="BH75" s="6">
        <f t="shared" si="100"/>
        <v>0</v>
      </c>
      <c r="BI75" s="6">
        <f t="shared" si="100"/>
        <v>0</v>
      </c>
      <c r="BJ75" s="6">
        <f t="shared" si="100"/>
        <v>0</v>
      </c>
      <c r="BK75" s="6">
        <f t="shared" si="100"/>
        <v>0</v>
      </c>
      <c r="BM75" s="8">
        <f t="shared" si="193"/>
        <v>1.9444444444444445E-2</v>
      </c>
      <c r="BN75" s="8">
        <f t="shared" si="101"/>
        <v>0</v>
      </c>
      <c r="BO75" s="8">
        <f t="shared" si="101"/>
        <v>0</v>
      </c>
      <c r="BP75" s="8">
        <f t="shared" si="101"/>
        <v>0</v>
      </c>
      <c r="BQ75" s="8">
        <f t="shared" si="101"/>
        <v>0</v>
      </c>
      <c r="BR75" s="8">
        <f t="shared" si="101"/>
        <v>0</v>
      </c>
      <c r="BS75" s="8">
        <f t="shared" si="177"/>
        <v>1.2499999999999999E-2</v>
      </c>
      <c r="BT75" s="8">
        <f t="shared" si="102"/>
        <v>0</v>
      </c>
      <c r="BU75" s="8">
        <f t="shared" si="102"/>
        <v>0</v>
      </c>
      <c r="BV75" s="8">
        <f t="shared" si="102"/>
        <v>0</v>
      </c>
      <c r="BW75" s="8">
        <f t="shared" si="102"/>
        <v>0</v>
      </c>
      <c r="BX75" s="8">
        <f t="shared" si="102"/>
        <v>0</v>
      </c>
      <c r="CA75" s="8" t="str">
        <f t="shared" si="103"/>
        <v/>
      </c>
      <c r="CB75" s="8" t="str">
        <f t="shared" si="103"/>
        <v/>
      </c>
      <c r="CC75" s="8" t="str">
        <f t="shared" si="103"/>
        <v/>
      </c>
      <c r="CD75" s="8" t="str">
        <f t="shared" si="103"/>
        <v/>
      </c>
      <c r="CE75" s="8" t="str">
        <f t="shared" si="103"/>
        <v/>
      </c>
      <c r="CF75" s="8" t="str">
        <f t="shared" si="103"/>
        <v/>
      </c>
      <c r="CG75" s="8" t="str">
        <f t="shared" si="104"/>
        <v/>
      </c>
      <c r="CH75" s="8" t="str">
        <f t="shared" si="104"/>
        <v/>
      </c>
      <c r="CI75" s="8" t="str">
        <f t="shared" si="104"/>
        <v/>
      </c>
      <c r="CJ75" s="8" t="str">
        <f t="shared" si="104"/>
        <v/>
      </c>
      <c r="CK75" s="8" t="str">
        <f t="shared" si="104"/>
        <v/>
      </c>
      <c r="CL75" s="8" t="str">
        <f t="shared" si="104"/>
        <v/>
      </c>
      <c r="CN75" s="13">
        <v>1.9699074074074074E-2</v>
      </c>
      <c r="CO75" s="8">
        <f t="shared" si="178"/>
        <v>1.9699074074074074E-2</v>
      </c>
      <c r="CP75" s="8">
        <f>IF(COUNT($CA75:CB75)&gt;0,SMALL($CA75:CB75,1),$CN75)</f>
        <v>1.9699074074074074E-2</v>
      </c>
      <c r="CQ75" s="8">
        <f>IF(COUNT($CA75:CC75)&gt;0,SMALL($CA75:CC75,1),$CN75)</f>
        <v>1.9699074074074074E-2</v>
      </c>
      <c r="CR75" s="8">
        <f>IF(COUNT($CA75:CD75)&gt;0,SMALL($CA75:CD75,1),$CN75)</f>
        <v>1.9699074074074074E-2</v>
      </c>
      <c r="CS75" s="8">
        <f>IF(COUNT($CA75:CE75)&gt;0,SMALL($CA75:CE75,1),$CN75)</f>
        <v>1.9699074074074074E-2</v>
      </c>
      <c r="CT75" s="1"/>
      <c r="CU75" s="8">
        <f t="shared" si="179"/>
        <v>0</v>
      </c>
      <c r="CV75" s="8">
        <f>IF(COUNT($CG75:CH75)&gt;0,SMALL($CG75:CH75,1),$CU75)</f>
        <v>0</v>
      </c>
      <c r="CW75" s="8">
        <f>IF(COUNT($CG75:CI75)&gt;0,SMALL($CG75:CI75,1),$CU75)</f>
        <v>0</v>
      </c>
      <c r="CX75" s="8">
        <f>IF(COUNT($CG75:CJ75)&gt;0,SMALL($CG75:CJ75,1),$CU75)</f>
        <v>0</v>
      </c>
      <c r="CY75" s="8">
        <f>IF(COUNT($CG75:CK75)&gt;0,SMALL($CG75:CK75,1),$CU75)</f>
        <v>0</v>
      </c>
      <c r="DA75" s="8">
        <f t="shared" si="180"/>
        <v>1.9446087962962964E-2</v>
      </c>
      <c r="DB75" s="8">
        <f t="shared" si="181"/>
        <v>1.2501643518518518E-2</v>
      </c>
      <c r="DC75" s="1">
        <f t="shared" si="194"/>
        <v>71</v>
      </c>
      <c r="DD75" s="8">
        <f t="shared" si="182"/>
        <v>1.6435185185185185E-6</v>
      </c>
      <c r="DE75" s="1" t="str">
        <f t="shared" si="183"/>
        <v>Melanie Koth</v>
      </c>
      <c r="DG75" s="13">
        <f t="shared" si="184"/>
        <v>2.0057944801714894E-2</v>
      </c>
      <c r="DH75" s="13">
        <f>SMALL($DT75:DU75,1)/(60*60*24)</f>
        <v>2.0057944801714894E-2</v>
      </c>
      <c r="DI75" s="13">
        <f>SMALL($DT75:DV75,1)/(60*60*24)</f>
        <v>2.0057944801714894E-2</v>
      </c>
      <c r="DJ75" s="13">
        <f>SMALL($DT75:DW75,1)/(60*60*24)</f>
        <v>2.0057944801714894E-2</v>
      </c>
      <c r="DK75" s="13">
        <f>SMALL($DT75:DX75,1)/(60*60*24)</f>
        <v>2.0057944801714894E-2</v>
      </c>
      <c r="DL75" s="13">
        <f>SMALL($DT75:DY75,1)/(60*60*24)</f>
        <v>2.0057944801714894E-2</v>
      </c>
      <c r="DM75" s="34">
        <f t="shared" si="185"/>
        <v>1.54147530887277E-2</v>
      </c>
      <c r="DN75" s="13">
        <f>SMALL($DZ75:EA75,1)/(60*60*24)</f>
        <v>1.54147530887277E-2</v>
      </c>
      <c r="DO75" s="42">
        <f>SMALL($EB75:EB75,1)/(60*60*24)</f>
        <v>0.11572916666666666</v>
      </c>
      <c r="DP75" s="42">
        <f>SMALL($EB75:EC75,1)/(60*60*24)</f>
        <v>0.11572916666666666</v>
      </c>
      <c r="DQ75" s="42">
        <f>SMALL($EB75:ED75,1)/(60*60*24)</f>
        <v>0.11572916666666666</v>
      </c>
      <c r="DR75" s="42">
        <f>SMALL($EB75:EE75,1)/(60*60*24)</f>
        <v>0.11572916666666666</v>
      </c>
      <c r="DT75" s="6">
        <f t="shared" si="186"/>
        <v>1733.0064308681667</v>
      </c>
      <c r="DU75" s="1">
        <f t="shared" si="105"/>
        <v>9999</v>
      </c>
      <c r="DV75" s="1">
        <f t="shared" si="105"/>
        <v>9999</v>
      </c>
      <c r="DW75" s="1">
        <f t="shared" si="105"/>
        <v>9999</v>
      </c>
      <c r="DX75" s="1">
        <f t="shared" si="105"/>
        <v>9999</v>
      </c>
      <c r="DY75" s="1">
        <f t="shared" si="105"/>
        <v>9999</v>
      </c>
      <c r="DZ75" s="6">
        <f t="shared" si="187"/>
        <v>1331.8346668660733</v>
      </c>
      <c r="EA75" s="1">
        <f t="shared" si="188"/>
        <v>9999</v>
      </c>
      <c r="EB75" s="43">
        <f t="shared" si="189"/>
        <v>9999</v>
      </c>
      <c r="EC75" s="1">
        <f t="shared" si="106"/>
        <v>9999</v>
      </c>
      <c r="ED75" s="1">
        <f t="shared" si="106"/>
        <v>9999</v>
      </c>
      <c r="EE75" s="1">
        <f t="shared" si="106"/>
        <v>9999</v>
      </c>
    </row>
    <row r="76" spans="1:139" x14ac:dyDescent="0.25">
      <c r="A76" s="1" t="s">
        <v>140</v>
      </c>
      <c r="B76" s="54">
        <v>1.6076388888888887E-2</v>
      </c>
      <c r="C76" s="45">
        <v>43831</v>
      </c>
      <c r="D76" s="45"/>
      <c r="E76" s="13">
        <v>1.9699074074074074E-2</v>
      </c>
      <c r="F76" s="11">
        <v>44317</v>
      </c>
      <c r="M76" s="8">
        <f t="shared" si="195"/>
        <v>1.9699074074074074E-2</v>
      </c>
      <c r="N76" s="6">
        <f t="shared" si="171"/>
        <v>1702</v>
      </c>
      <c r="O76" s="8">
        <f t="shared" si="172"/>
        <v>1.9791666666666666E-2</v>
      </c>
      <c r="P76" s="107"/>
      <c r="Q76" s="108">
        <f t="shared" si="173"/>
        <v>1.9791666666666666E-2</v>
      </c>
      <c r="R76" s="109">
        <f t="shared" si="190"/>
        <v>1710</v>
      </c>
      <c r="S76" s="129"/>
      <c r="T76" s="1"/>
      <c r="U76" s="8">
        <f t="shared" si="191"/>
        <v>1.9791666666666666E-2</v>
      </c>
      <c r="V76" s="8">
        <f t="shared" si="192"/>
        <v>0</v>
      </c>
      <c r="W76" s="8">
        <f t="shared" si="174"/>
        <v>0</v>
      </c>
      <c r="X76" s="8">
        <f t="shared" si="175"/>
        <v>1.9791666666666666E-2</v>
      </c>
      <c r="Y76" s="8"/>
      <c r="Z76" s="8">
        <f>IF(A76&lt;&gt;"",IF(VLOOKUP(A76,Apr!A$4:F$211,6)&gt;0,VLOOKUP(A76,Apr!A$4:F$211,6),0),0)</f>
        <v>0</v>
      </c>
      <c r="AA76" s="8">
        <f>IF(A76&lt;&gt;"",IF(VLOOKUP(A76,May!A$3:F$209,6)&gt;0,VLOOKUP(A76,May!A$3:F$209,6),0),0)</f>
        <v>0</v>
      </c>
      <c r="AB76" s="8">
        <f>IF(A76&lt;&gt;"",IF(VLOOKUP(A76,Jun!A$3:F$209,6)&gt;0,VLOOKUP(A76,Jun!A$3:F$209,6),0),0)</f>
        <v>0</v>
      </c>
      <c r="AC76" s="8">
        <f>IF(A76&lt;&gt;"",IF(VLOOKUP(A76,Jul!A$3:F$206,6)&gt;0,VLOOKUP(A76,Jul!A$3:F$206,6),0),0)</f>
        <v>0</v>
      </c>
      <c r="AD76" s="8">
        <f>IF(A76&lt;&gt;"",IF(VLOOKUP(A76,Aug!A$3:F$206,6)&gt;0,VLOOKUP(A76,Aug!A$3:F$206,6),0),0)</f>
        <v>0</v>
      </c>
      <c r="AE76" s="8">
        <f>IF(A76&lt;&gt;"",IF(VLOOKUP(A76,Sep!A$3:F$206,6)&gt;0,VLOOKUP(A76,Sep!A$3:F$206,6),0),0)</f>
        <v>0</v>
      </c>
      <c r="AF76" s="6">
        <f t="shared" si="196"/>
        <v>1308.0058807805401</v>
      </c>
      <c r="AG76" s="8">
        <f t="shared" si="176"/>
        <v>1.2673611111111109E-2</v>
      </c>
      <c r="AH76" s="8">
        <f>IF(A76&lt;&gt;"",IF(VLOOKUP(A76,Oct!A$3:F$206,6)&gt;0,VLOOKUP(A76,Oct!A$3:F$206,6),0),0)</f>
        <v>0</v>
      </c>
      <c r="AI76" s="8">
        <f>IF(A76&lt;&gt;"",IF(VLOOKUP(A76,Nov!A$3:F$207,6)&gt;0,VLOOKUP(A76,Nov!A$3:F$207,6),0),0)</f>
        <v>0</v>
      </c>
      <c r="AJ76" s="8">
        <f>IF(A76&lt;&gt;"",IF(VLOOKUP(A76,Dec!A$3:F$207,6)&gt;0,VLOOKUP(A76,Dec!A$3:F$207,6),0),0)</f>
        <v>0</v>
      </c>
      <c r="AK76" s="8">
        <f>IF(A76&lt;&gt;"",IF(VLOOKUP(A76,Jan!A$3:F$207,6)&gt;0,VLOOKUP(A76,Jan!A$3:F$207,6),0),0)</f>
        <v>0</v>
      </c>
      <c r="AL76" s="8">
        <f>IF(A76&lt;&gt;"",IF(VLOOKUP(A76,Feb!A$3:F$207,6)&gt;0,VLOOKUP(A76,Feb!A$3:F$207,6),0),0)</f>
        <v>0</v>
      </c>
      <c r="AM76" s="8">
        <f>IF(A76&lt;&gt;"",IF(VLOOKUP(A76,Mar!A$3:F$207,6)&gt;0,VLOOKUP(A76,Mar!A$3:F$207,6),0),0)</f>
        <v>0</v>
      </c>
      <c r="AO76" s="8">
        <f>LARGE($BM76:BN76,1)</f>
        <v>1.9791666666666666E-2</v>
      </c>
      <c r="AP76" s="8">
        <f>LARGE($BM76:BO76,1)</f>
        <v>1.9791666666666666E-2</v>
      </c>
      <c r="AQ76" s="8">
        <f>LARGE($BM76:BP76,1)</f>
        <v>1.9791666666666666E-2</v>
      </c>
      <c r="AR76" s="8">
        <f>LARGE($BM76:BQ76,1)</f>
        <v>1.9791666666666666E-2</v>
      </c>
      <c r="AS76" s="8">
        <f>LARGE($BM76:BR76,1)</f>
        <v>1.9791666666666666E-2</v>
      </c>
      <c r="AT76" s="8">
        <f>LARGE($BS76:BT76,1)</f>
        <v>1.2673611111111109E-2</v>
      </c>
      <c r="AU76" s="8">
        <f>LARGE($BS76:BU76,1)</f>
        <v>1.2673611111111109E-2</v>
      </c>
      <c r="AV76" s="8">
        <f>LARGE($BS76:BV76,1)</f>
        <v>1.2673611111111109E-2</v>
      </c>
      <c r="AW76" s="8">
        <f>LARGE($BS76:BW76,1)</f>
        <v>1.2673611111111109E-2</v>
      </c>
      <c r="AX76" s="8">
        <f>LARGE($BS76:BX76,1)</f>
        <v>1.2673611111111109E-2</v>
      </c>
      <c r="BA76" s="6">
        <f t="shared" si="45"/>
        <v>0</v>
      </c>
      <c r="BB76" s="6">
        <f t="shared" si="45"/>
        <v>0</v>
      </c>
      <c r="BC76" s="6">
        <f t="shared" si="45"/>
        <v>0</v>
      </c>
      <c r="BD76" s="6">
        <f t="shared" si="44"/>
        <v>0</v>
      </c>
      <c r="BE76" s="6">
        <f t="shared" si="44"/>
        <v>0</v>
      </c>
      <c r="BF76" s="6">
        <f t="shared" si="44"/>
        <v>0</v>
      </c>
      <c r="BG76" s="6">
        <f t="shared" si="100"/>
        <v>0</v>
      </c>
      <c r="BH76" s="6">
        <f t="shared" si="100"/>
        <v>0</v>
      </c>
      <c r="BI76" s="6">
        <f t="shared" si="100"/>
        <v>0</v>
      </c>
      <c r="BJ76" s="6">
        <f t="shared" si="100"/>
        <v>0</v>
      </c>
      <c r="BK76" s="6">
        <f t="shared" si="100"/>
        <v>0</v>
      </c>
      <c r="BM76" s="8">
        <f t="shared" si="193"/>
        <v>1.9791666666666666E-2</v>
      </c>
      <c r="BN76" s="8">
        <f t="shared" si="101"/>
        <v>0</v>
      </c>
      <c r="BO76" s="8">
        <f t="shared" si="101"/>
        <v>0</v>
      </c>
      <c r="BP76" s="8">
        <f t="shared" si="101"/>
        <v>0</v>
      </c>
      <c r="BQ76" s="8">
        <f t="shared" si="101"/>
        <v>0</v>
      </c>
      <c r="BR76" s="8">
        <f t="shared" si="101"/>
        <v>0</v>
      </c>
      <c r="BS76" s="8">
        <f t="shared" si="177"/>
        <v>1.2673611111111109E-2</v>
      </c>
      <c r="BT76" s="8">
        <f t="shared" si="102"/>
        <v>0</v>
      </c>
      <c r="BU76" s="8">
        <f t="shared" si="102"/>
        <v>0</v>
      </c>
      <c r="BV76" s="8">
        <f t="shared" si="102"/>
        <v>0</v>
      </c>
      <c r="BW76" s="8">
        <f t="shared" si="102"/>
        <v>0</v>
      </c>
      <c r="BX76" s="8">
        <f t="shared" si="102"/>
        <v>0</v>
      </c>
      <c r="CA76" s="8" t="str">
        <f t="shared" si="103"/>
        <v/>
      </c>
      <c r="CB76" s="8" t="str">
        <f t="shared" si="103"/>
        <v/>
      </c>
      <c r="CC76" s="8" t="str">
        <f t="shared" si="103"/>
        <v/>
      </c>
      <c r="CD76" s="8" t="str">
        <f t="shared" si="103"/>
        <v/>
      </c>
      <c r="CE76" s="8" t="str">
        <f t="shared" si="103"/>
        <v/>
      </c>
      <c r="CF76" s="8" t="str">
        <f t="shared" si="103"/>
        <v/>
      </c>
      <c r="CG76" s="8" t="str">
        <f t="shared" si="104"/>
        <v/>
      </c>
      <c r="CH76" s="8" t="str">
        <f t="shared" si="104"/>
        <v/>
      </c>
      <c r="CI76" s="8" t="str">
        <f t="shared" si="104"/>
        <v/>
      </c>
      <c r="CJ76" s="8" t="str">
        <f t="shared" si="104"/>
        <v/>
      </c>
      <c r="CK76" s="8" t="str">
        <f t="shared" si="104"/>
        <v/>
      </c>
      <c r="CL76" s="8" t="str">
        <f t="shared" si="104"/>
        <v/>
      </c>
      <c r="CN76" s="13">
        <v>1.9699074074074074E-2</v>
      </c>
      <c r="CO76" s="8">
        <f t="shared" si="178"/>
        <v>1.9699074074074074E-2</v>
      </c>
      <c r="CP76" s="8">
        <f>IF(COUNT($CA76:CB76)&gt;0,SMALL($CA76:CB76,1),$CN76)</f>
        <v>1.9699074074074074E-2</v>
      </c>
      <c r="CQ76" s="8">
        <f>IF(COUNT($CA76:CC76)&gt;0,SMALL($CA76:CC76,1),$CN76)</f>
        <v>1.9699074074074074E-2</v>
      </c>
      <c r="CR76" s="8">
        <f>IF(COUNT($CA76:CD76)&gt;0,SMALL($CA76:CD76,1),$CN76)</f>
        <v>1.9699074074074074E-2</v>
      </c>
      <c r="CS76" s="8">
        <f>IF(COUNT($CA76:CE76)&gt;0,SMALL($CA76:CE76,1),$CN76)</f>
        <v>1.9699074074074074E-2</v>
      </c>
      <c r="CT76" s="54">
        <v>1.6076388888888887E-2</v>
      </c>
      <c r="CU76" s="8">
        <f t="shared" si="179"/>
        <v>1.6076388888888887E-2</v>
      </c>
      <c r="CV76" s="8">
        <f>IF(COUNT($CG76:CH76)&gt;0,SMALL($CG76:CH76,1),$CU76)</f>
        <v>1.6076388888888887E-2</v>
      </c>
      <c r="CW76" s="8">
        <f>IF(COUNT($CG76:CI76)&gt;0,SMALL($CG76:CI76,1),$CU76)</f>
        <v>1.6076388888888887E-2</v>
      </c>
      <c r="CX76" s="8">
        <f>IF(COUNT($CG76:CJ76)&gt;0,SMALL($CG76:CJ76,1),$CU76)</f>
        <v>1.6076388888888887E-2</v>
      </c>
      <c r="CY76" s="8">
        <f>IF(COUNT($CG76:CK76)&gt;0,SMALL($CG76:CK76,1),$CU76)</f>
        <v>1.6076388888888887E-2</v>
      </c>
      <c r="DA76" s="8">
        <f t="shared" si="180"/>
        <v>1.9793333333333333E-2</v>
      </c>
      <c r="DB76" s="8">
        <f t="shared" si="181"/>
        <v>1.2675277777777777E-2</v>
      </c>
      <c r="DC76" s="1">
        <f t="shared" si="194"/>
        <v>72</v>
      </c>
      <c r="DD76" s="8">
        <f t="shared" si="182"/>
        <v>1.6666666666666667E-6</v>
      </c>
      <c r="DE76" s="1" t="str">
        <f t="shared" si="183"/>
        <v>Michael Hall</v>
      </c>
      <c r="DG76" s="13">
        <f t="shared" si="184"/>
        <v>1.9699074074074074E-2</v>
      </c>
      <c r="DH76" s="13">
        <f>SMALL($DT76:DU76,1)/(60*60*24)</f>
        <v>1.9699074074074074E-2</v>
      </c>
      <c r="DI76" s="13">
        <f>SMALL($DT76:DV76,1)/(60*60*24)</f>
        <v>1.9699074074074074E-2</v>
      </c>
      <c r="DJ76" s="13">
        <f>SMALL($DT76:DW76,1)/(60*60*24)</f>
        <v>1.9699074074074074E-2</v>
      </c>
      <c r="DK76" s="13">
        <f>SMALL($DT76:DX76,1)/(60*60*24)</f>
        <v>1.9699074074074074E-2</v>
      </c>
      <c r="DL76" s="13">
        <f>SMALL($DT76:DY76,1)/(60*60*24)</f>
        <v>1.9699074074074074E-2</v>
      </c>
      <c r="DM76" s="34">
        <f t="shared" si="185"/>
        <v>1.5138956953478474E-2</v>
      </c>
      <c r="DN76" s="13">
        <f>SMALL($DZ76:EA76,1)/(60*60*24)</f>
        <v>1.5138956953478474E-2</v>
      </c>
      <c r="DO76" s="42">
        <f>SMALL($EB76:EB76,1)/(60*60*24)</f>
        <v>0.11572916666666666</v>
      </c>
      <c r="DP76" s="42">
        <f>SMALL($EB76:EC76,1)/(60*60*24)</f>
        <v>0.11572916666666666</v>
      </c>
      <c r="DQ76" s="42">
        <f>SMALL($EB76:ED76,1)/(60*60*24)</f>
        <v>0.11572916666666666</v>
      </c>
      <c r="DR76" s="42">
        <f>SMALL($EB76:EE76,1)/(60*60*24)</f>
        <v>0.11572916666666666</v>
      </c>
      <c r="DT76" s="6">
        <f t="shared" si="186"/>
        <v>1702</v>
      </c>
      <c r="DU76" s="1">
        <f t="shared" si="105"/>
        <v>9999</v>
      </c>
      <c r="DV76" s="1">
        <f t="shared" si="105"/>
        <v>9999</v>
      </c>
      <c r="DW76" s="1">
        <f t="shared" si="105"/>
        <v>9999</v>
      </c>
      <c r="DX76" s="1">
        <f t="shared" si="105"/>
        <v>9999</v>
      </c>
      <c r="DY76" s="1">
        <f t="shared" si="105"/>
        <v>9999</v>
      </c>
      <c r="DZ76" s="6">
        <f t="shared" si="187"/>
        <v>1308.0058807805401</v>
      </c>
      <c r="EA76" s="1">
        <f t="shared" si="188"/>
        <v>9999</v>
      </c>
      <c r="EB76" s="43">
        <f t="shared" si="189"/>
        <v>9999</v>
      </c>
      <c r="EC76" s="1">
        <f t="shared" si="106"/>
        <v>9999</v>
      </c>
      <c r="ED76" s="1">
        <f t="shared" si="106"/>
        <v>9999</v>
      </c>
      <c r="EE76" s="1">
        <f t="shared" si="106"/>
        <v>9999</v>
      </c>
    </row>
    <row r="77" spans="1:139" x14ac:dyDescent="0.25">
      <c r="A77" s="1" t="s">
        <v>156</v>
      </c>
      <c r="B77" s="54"/>
      <c r="C77" s="45"/>
      <c r="D77" s="45"/>
      <c r="E77" s="13">
        <v>2.3287037037037037E-2</v>
      </c>
      <c r="F77" s="11">
        <v>43709</v>
      </c>
      <c r="L77" s="8">
        <v>3.7627314814814815E-2</v>
      </c>
      <c r="M77" s="8">
        <f t="shared" si="195"/>
        <v>2.5540017264671325E-2</v>
      </c>
      <c r="N77" s="6">
        <f t="shared" si="171"/>
        <v>2206.6574916676027</v>
      </c>
      <c r="O77" s="8">
        <f t="shared" si="172"/>
        <v>1.3888888888888888E-2</v>
      </c>
      <c r="P77" s="107">
        <v>17.8</v>
      </c>
      <c r="Q77" s="108">
        <f t="shared" si="173"/>
        <v>1.3194444444444444E-2</v>
      </c>
      <c r="R77" s="109">
        <f t="shared" si="190"/>
        <v>1140</v>
      </c>
      <c r="S77" s="129">
        <f t="shared" ref="S77:S88" si="197">(50.124*P77)+1373.5</f>
        <v>2265.7071999999998</v>
      </c>
      <c r="T77" s="8">
        <f t="shared" ref="T77:T99" si="198">IF(A77&lt;&gt;"",(MROUND(S$2-S77,15)/(60*60*24)),"")</f>
        <v>1.3194444444444444E-2</v>
      </c>
      <c r="U77" s="8">
        <f t="shared" si="191"/>
        <v>1.3194444444444444E-2</v>
      </c>
      <c r="V77" s="8">
        <f t="shared" si="192"/>
        <v>0</v>
      </c>
      <c r="W77" s="8">
        <f t="shared" si="174"/>
        <v>0</v>
      </c>
      <c r="X77" s="8">
        <f t="shared" si="175"/>
        <v>1.3888888888888888E-2</v>
      </c>
      <c r="Y77" s="8"/>
      <c r="Z77" s="8">
        <f>IF(A77&lt;&gt;"",IF(VLOOKUP(A77,Apr!A$4:F$211,6)&gt;0,VLOOKUP(A77,Apr!A$4:F$211,6),0),0)</f>
        <v>0</v>
      </c>
      <c r="AA77" s="8">
        <f>IF(A77&lt;&gt;"",IF(VLOOKUP(A77,May!A$3:F$209,6)&gt;0,VLOOKUP(A77,May!A$3:F$209,6),0),0)</f>
        <v>0</v>
      </c>
      <c r="AB77" s="8">
        <f>IF(A77&lt;&gt;"",IF(VLOOKUP(A77,Jun!A$3:F$209,6)&gt;0,VLOOKUP(A77,Jun!A$3:F$209,6),0),0)</f>
        <v>0</v>
      </c>
      <c r="AC77" s="8">
        <f>IF(A77&lt;&gt;"",IF(VLOOKUP(A77,Jul!A$3:F$206,6)&gt;0,VLOOKUP(A77,Jul!A$3:F$206,6),0),0)</f>
        <v>0</v>
      </c>
      <c r="AD77" s="8">
        <f>IF(A77&lt;&gt;"",IF(VLOOKUP(A77,Aug!A$3:F$206,6)&gt;0,VLOOKUP(A77,Aug!A$3:F$206,6),0),0)</f>
        <v>0</v>
      </c>
      <c r="AE77" s="8">
        <f>IF(A77&lt;&gt;"",IF(VLOOKUP(A77,Sep!A$3:F$206,6)&gt;0,VLOOKUP(A77,Sep!A$3:F$206,6),0),0)</f>
        <v>0</v>
      </c>
      <c r="AF77" s="6">
        <f t="shared" si="196"/>
        <v>1695.8407614392831</v>
      </c>
      <c r="AG77" s="8">
        <f t="shared" si="176"/>
        <v>8.1597222222222227E-3</v>
      </c>
      <c r="AH77" s="8">
        <f>IF(A77&lt;&gt;"",IF(VLOOKUP(A77,Oct!A$3:F$206,6)&gt;0,VLOOKUP(A77,Oct!A$3:F$206,6),0),0)</f>
        <v>0</v>
      </c>
      <c r="AI77" s="8">
        <f>IF(A77&lt;&gt;"",IF(VLOOKUP(A77,Nov!A$3:F$207,6)&gt;0,VLOOKUP(A77,Nov!A$3:F$207,6),0),0)</f>
        <v>0</v>
      </c>
      <c r="AJ77" s="8">
        <f>IF(A77&lt;&gt;"",IF(VLOOKUP(A77,Dec!A$3:F$207,6)&gt;0,VLOOKUP(A77,Dec!A$3:F$207,6),0),0)</f>
        <v>0</v>
      </c>
      <c r="AK77" s="8">
        <f>IF(A77&lt;&gt;"",IF(VLOOKUP(A77,Jan!A$3:F$207,6)&gt;0,VLOOKUP(A77,Jan!A$3:F$207,6),0),0)</f>
        <v>0</v>
      </c>
      <c r="AL77" s="8">
        <f>IF(A77&lt;&gt;"",IF(VLOOKUP(A77,Feb!A$3:F$207,6)&gt;0,VLOOKUP(A77,Feb!A$3:F$207,6),0),0)</f>
        <v>0</v>
      </c>
      <c r="AM77" s="8">
        <f>IF(A77&lt;&gt;"",IF(VLOOKUP(A77,Mar!A$3:F$207,6)&gt;0,VLOOKUP(A77,Mar!A$3:F$207,6),0),0)</f>
        <v>0</v>
      </c>
      <c r="AO77" s="8">
        <f>LARGE($BM77:BN77,1)</f>
        <v>1.3194444444444444E-2</v>
      </c>
      <c r="AP77" s="8">
        <f>LARGE($BM77:BO77,1)</f>
        <v>1.3194444444444444E-2</v>
      </c>
      <c r="AQ77" s="8">
        <f>LARGE($BM77:BP77,1)</f>
        <v>1.3194444444444444E-2</v>
      </c>
      <c r="AR77" s="8">
        <f>LARGE($BM77:BQ77,1)</f>
        <v>1.3194444444444444E-2</v>
      </c>
      <c r="AS77" s="8">
        <f>LARGE($BM77:BR77,1)</f>
        <v>1.3194444444444444E-2</v>
      </c>
      <c r="AT77" s="8">
        <f>LARGE($BS77:BT77,1)</f>
        <v>8.1597222222222227E-3</v>
      </c>
      <c r="AU77" s="8">
        <f>LARGE($BS77:BU77,1)</f>
        <v>8.1597222222222227E-3</v>
      </c>
      <c r="AV77" s="8">
        <f>LARGE($BS77:BV77,1)</f>
        <v>8.1597222222222227E-3</v>
      </c>
      <c r="AW77" s="8">
        <f>LARGE($BS77:BW77,1)</f>
        <v>8.1597222222222227E-3</v>
      </c>
      <c r="AX77" s="8">
        <f>LARGE($BS77:BX77,1)</f>
        <v>8.1597222222222227E-3</v>
      </c>
      <c r="BA77" s="6">
        <f t="shared" si="45"/>
        <v>0</v>
      </c>
      <c r="BB77" s="6">
        <f t="shared" si="45"/>
        <v>0</v>
      </c>
      <c r="BC77" s="6">
        <f t="shared" si="45"/>
        <v>0</v>
      </c>
      <c r="BD77" s="6">
        <f t="shared" si="44"/>
        <v>0</v>
      </c>
      <c r="BE77" s="6">
        <f t="shared" si="44"/>
        <v>0</v>
      </c>
      <c r="BF77" s="6">
        <f t="shared" si="44"/>
        <v>0</v>
      </c>
      <c r="BG77" s="6">
        <f t="shared" si="100"/>
        <v>0</v>
      </c>
      <c r="BH77" s="6">
        <f t="shared" si="100"/>
        <v>0</v>
      </c>
      <c r="BI77" s="6">
        <f t="shared" si="100"/>
        <v>0</v>
      </c>
      <c r="BJ77" s="6">
        <f t="shared" si="100"/>
        <v>0</v>
      </c>
      <c r="BK77" s="6">
        <f t="shared" si="100"/>
        <v>0</v>
      </c>
      <c r="BM77" s="8">
        <f t="shared" si="193"/>
        <v>1.3194444444444444E-2</v>
      </c>
      <c r="BN77" s="8">
        <f t="shared" si="101"/>
        <v>0</v>
      </c>
      <c r="BO77" s="8">
        <f t="shared" si="101"/>
        <v>0</v>
      </c>
      <c r="BP77" s="8">
        <f t="shared" si="101"/>
        <v>0</v>
      </c>
      <c r="BQ77" s="8">
        <f t="shared" si="101"/>
        <v>0</v>
      </c>
      <c r="BR77" s="8">
        <f t="shared" si="101"/>
        <v>0</v>
      </c>
      <c r="BS77" s="8">
        <f t="shared" si="177"/>
        <v>8.1597222222222227E-3</v>
      </c>
      <c r="BT77" s="8">
        <f t="shared" si="102"/>
        <v>0</v>
      </c>
      <c r="BU77" s="8">
        <f t="shared" si="102"/>
        <v>0</v>
      </c>
      <c r="BV77" s="8">
        <f t="shared" si="102"/>
        <v>0</v>
      </c>
      <c r="BW77" s="8">
        <f t="shared" si="102"/>
        <v>0</v>
      </c>
      <c r="BX77" s="8">
        <f t="shared" si="102"/>
        <v>0</v>
      </c>
      <c r="CA77" s="8" t="str">
        <f t="shared" si="103"/>
        <v/>
      </c>
      <c r="CB77" s="8" t="str">
        <f t="shared" si="103"/>
        <v/>
      </c>
      <c r="CC77" s="8" t="str">
        <f t="shared" si="103"/>
        <v/>
      </c>
      <c r="CD77" s="8" t="str">
        <f t="shared" si="103"/>
        <v/>
      </c>
      <c r="CE77" s="8" t="str">
        <f t="shared" si="103"/>
        <v/>
      </c>
      <c r="CF77" s="8" t="str">
        <f t="shared" si="103"/>
        <v/>
      </c>
      <c r="CG77" s="8" t="str">
        <f t="shared" si="104"/>
        <v/>
      </c>
      <c r="CH77" s="8" t="str">
        <f t="shared" si="104"/>
        <v/>
      </c>
      <c r="CI77" s="8" t="str">
        <f t="shared" si="104"/>
        <v/>
      </c>
      <c r="CJ77" s="8" t="str">
        <f t="shared" si="104"/>
        <v/>
      </c>
      <c r="CK77" s="8" t="str">
        <f t="shared" si="104"/>
        <v/>
      </c>
      <c r="CL77" s="8" t="str">
        <f t="shared" si="104"/>
        <v/>
      </c>
      <c r="CN77" s="13">
        <v>2.3287037037037037E-2</v>
      </c>
      <c r="CO77" s="8">
        <f t="shared" si="178"/>
        <v>2.3287037037037037E-2</v>
      </c>
      <c r="CP77" s="8">
        <f>IF(COUNT($CA77:CB77)&gt;0,SMALL($CA77:CB77,1),$CN77)</f>
        <v>2.3287037037037037E-2</v>
      </c>
      <c r="CQ77" s="8">
        <f>IF(COUNT($CA77:CC77)&gt;0,SMALL($CA77:CC77,1),$CN77)</f>
        <v>2.3287037037037037E-2</v>
      </c>
      <c r="CR77" s="8">
        <f>IF(COUNT($CA77:CD77)&gt;0,SMALL($CA77:CD77,1),$CN77)</f>
        <v>2.3287037037037037E-2</v>
      </c>
      <c r="CS77" s="8">
        <f>IF(COUNT($CA77:CE77)&gt;0,SMALL($CA77:CE77,1),$CN77)</f>
        <v>2.3287037037037037E-2</v>
      </c>
      <c r="CT77" s="54">
        <v>0</v>
      </c>
      <c r="CU77" s="8">
        <f t="shared" si="179"/>
        <v>0</v>
      </c>
      <c r="CV77" s="8">
        <f>IF(COUNT($CG77:CH77)&gt;0,SMALL($CG77:CH77,1),$CU77)</f>
        <v>0</v>
      </c>
      <c r="CW77" s="8">
        <f>IF(COUNT($CG77:CI77)&gt;0,SMALL($CG77:CI77,1),$CU77)</f>
        <v>0</v>
      </c>
      <c r="CX77" s="8">
        <f>IF(COUNT($CG77:CJ77)&gt;0,SMALL($CG77:CJ77,1),$CU77)</f>
        <v>0</v>
      </c>
      <c r="CY77" s="8">
        <f>IF(COUNT($CG77:CK77)&gt;0,SMALL($CG77:CK77,1),$CU77)</f>
        <v>0</v>
      </c>
      <c r="DA77" s="8">
        <f t="shared" si="180"/>
        <v>1.319613425925926E-2</v>
      </c>
      <c r="DB77" s="8">
        <f t="shared" si="181"/>
        <v>8.1614120370370382E-3</v>
      </c>
      <c r="DC77" s="1">
        <f t="shared" si="194"/>
        <v>73</v>
      </c>
      <c r="DD77" s="8">
        <f t="shared" si="182"/>
        <v>1.6898148148148148E-6</v>
      </c>
      <c r="DE77" s="1" t="str">
        <f t="shared" si="183"/>
        <v>Mick Widdop</v>
      </c>
      <c r="DG77" s="13">
        <f t="shared" si="184"/>
        <v>2.5540017264671325E-2</v>
      </c>
      <c r="DH77" s="13">
        <f>SMALL($DT77:DU77,1)/(60*60*24)</f>
        <v>2.5540017264671328E-2</v>
      </c>
      <c r="DI77" s="13">
        <f>SMALL($DT77:DV77,1)/(60*60*24)</f>
        <v>2.5540017264671328E-2</v>
      </c>
      <c r="DJ77" s="13">
        <f>SMALL($DT77:DW77,1)/(60*60*24)</f>
        <v>2.5540017264671328E-2</v>
      </c>
      <c r="DK77" s="13">
        <f>SMALL($DT77:DX77,1)/(60*60*24)</f>
        <v>2.5540017264671328E-2</v>
      </c>
      <c r="DL77" s="13">
        <f>SMALL($DT77:DY77,1)/(60*60*24)</f>
        <v>2.5540017264671328E-2</v>
      </c>
      <c r="DM77" s="34">
        <f t="shared" si="185"/>
        <v>1.9627786590732443E-2</v>
      </c>
      <c r="DN77" s="13">
        <f>SMALL($DZ77:EA77,1)/(60*60*24)</f>
        <v>1.9627786590732443E-2</v>
      </c>
      <c r="DO77" s="42">
        <f>SMALL($EB77:EB77,1)/(60*60*24)</f>
        <v>0.11572916666666666</v>
      </c>
      <c r="DP77" s="42">
        <f>SMALL($EB77:EC77,1)/(60*60*24)</f>
        <v>0.11572916666666666</v>
      </c>
      <c r="DQ77" s="42">
        <f>SMALL($EB77:ED77,1)/(60*60*24)</f>
        <v>0.11572916666666666</v>
      </c>
      <c r="DR77" s="42">
        <f>SMALL($EB77:EE77,1)/(60*60*24)</f>
        <v>0.11572916666666666</v>
      </c>
      <c r="DT77" s="6">
        <f t="shared" si="186"/>
        <v>2206.6574916676027</v>
      </c>
      <c r="DU77" s="1">
        <f t="shared" si="105"/>
        <v>9999</v>
      </c>
      <c r="DV77" s="1">
        <f t="shared" si="105"/>
        <v>9999</v>
      </c>
      <c r="DW77" s="1">
        <f t="shared" si="105"/>
        <v>9999</v>
      </c>
      <c r="DX77" s="1">
        <f t="shared" si="105"/>
        <v>9999</v>
      </c>
      <c r="DY77" s="1">
        <f t="shared" si="105"/>
        <v>9999</v>
      </c>
      <c r="DZ77" s="6">
        <f t="shared" si="187"/>
        <v>1695.8407614392831</v>
      </c>
      <c r="EA77" s="1">
        <f t="shared" si="188"/>
        <v>9999</v>
      </c>
      <c r="EB77" s="43">
        <f t="shared" si="189"/>
        <v>9999</v>
      </c>
      <c r="EC77" s="1">
        <f t="shared" si="106"/>
        <v>9999</v>
      </c>
      <c r="ED77" s="1">
        <f t="shared" si="106"/>
        <v>9999</v>
      </c>
      <c r="EE77" s="1">
        <f t="shared" si="106"/>
        <v>9999</v>
      </c>
    </row>
    <row r="78" spans="1:139" x14ac:dyDescent="0.25">
      <c r="A78" s="1" t="s">
        <v>33</v>
      </c>
      <c r="B78" s="54">
        <v>1.2604166666666666E-2</v>
      </c>
      <c r="C78" s="45">
        <v>43435</v>
      </c>
      <c r="D78" s="45"/>
      <c r="E78" s="13">
        <v>1.5636574074074074E-2</v>
      </c>
      <c r="F78" s="11">
        <v>44317</v>
      </c>
      <c r="H78" s="35">
        <v>1.2824074074074078E-2</v>
      </c>
      <c r="J78" s="8">
        <v>1.539351851851852E-2</v>
      </c>
      <c r="K78" s="55">
        <f>(J78/4*3.1)/1.032</f>
        <v>1.1560055089003733E-2</v>
      </c>
      <c r="L78" s="8">
        <v>2.3692129629629629E-2</v>
      </c>
      <c r="M78" s="8">
        <f t="shared" si="195"/>
        <v>1.6169208886548631E-2</v>
      </c>
      <c r="N78" s="6">
        <f t="shared" si="171"/>
        <v>1397.0196477978016</v>
      </c>
      <c r="O78" s="8">
        <f t="shared" si="172"/>
        <v>2.326388888888889E-2</v>
      </c>
      <c r="P78" s="107">
        <v>0.4</v>
      </c>
      <c r="Q78" s="108">
        <f t="shared" si="173"/>
        <v>2.326388888888889E-2</v>
      </c>
      <c r="R78" s="109">
        <f t="shared" si="190"/>
        <v>2010.0000000000005</v>
      </c>
      <c r="S78" s="129">
        <f t="shared" si="197"/>
        <v>1393.5496000000001</v>
      </c>
      <c r="T78" s="8">
        <f t="shared" si="198"/>
        <v>2.326388888888889E-2</v>
      </c>
      <c r="U78" s="8">
        <f t="shared" si="191"/>
        <v>2.326388888888889E-2</v>
      </c>
      <c r="V78" s="8">
        <f t="shared" si="192"/>
        <v>0</v>
      </c>
      <c r="W78" s="8">
        <f t="shared" si="174"/>
        <v>1.2683184455185185E-2</v>
      </c>
      <c r="X78" s="8">
        <f t="shared" si="175"/>
        <v>2.326388888888889E-2</v>
      </c>
      <c r="Y78" s="8"/>
      <c r="Z78" s="8">
        <f>IF(A78&lt;&gt;"",IF(VLOOKUP(A78,Apr!A$4:F$211,6)&gt;0,VLOOKUP(A78,Apr!A$4:F$211,6),0),0)</f>
        <v>0</v>
      </c>
      <c r="AA78" s="8">
        <f>IF(A78&lt;&gt;"",IF(VLOOKUP(A78,May!A$3:F$209,6)&gt;0,VLOOKUP(A78,May!A$3:F$209,6),0),0)</f>
        <v>0</v>
      </c>
      <c r="AB78" s="8">
        <f>IF(A78&lt;&gt;"",IF(VLOOKUP(A78,Jun!A$3:F$209,6)&gt;0,VLOOKUP(A78,Jun!A$3:F$209,6),0),0)</f>
        <v>0</v>
      </c>
      <c r="AC78" s="8">
        <f>IF(A78&lt;&gt;"",IF(VLOOKUP(A78,Jul!A$3:F$206,6)&gt;0,VLOOKUP(A78,Jul!A$3:F$206,6),0),0)</f>
        <v>0</v>
      </c>
      <c r="AD78" s="8">
        <f>IF(A78&lt;&gt;"",IF(VLOOKUP(A78,Aug!A$3:F$206,6)&gt;0,VLOOKUP(A78,Aug!A$3:F$206,6),0),0)</f>
        <v>0</v>
      </c>
      <c r="AE78" s="8">
        <f>IF(A78&lt;&gt;"",IF(VLOOKUP(A78,Sep!A$3:F$206,6)&gt;0,VLOOKUP(A78,Sep!A$3:F$206,6),0),0)</f>
        <v>0</v>
      </c>
      <c r="AF78" s="6">
        <f t="shared" si="196"/>
        <v>1073.6250968774873</v>
      </c>
      <c r="AG78" s="8">
        <f t="shared" si="176"/>
        <v>1.545138888888889E-2</v>
      </c>
      <c r="AH78" s="8">
        <f>IF(A78&lt;&gt;"",IF(VLOOKUP(A78,Oct!A$3:F$206,6)&gt;0,VLOOKUP(A78,Oct!A$3:F$206,6),0),0)</f>
        <v>0</v>
      </c>
      <c r="AI78" s="8">
        <f>IF(A78&lt;&gt;"",IF(VLOOKUP(A78,Nov!A$3:F$207,6)&gt;0,VLOOKUP(A78,Nov!A$3:F$207,6),0),0)</f>
        <v>0</v>
      </c>
      <c r="AJ78" s="8">
        <f>IF(A78&lt;&gt;"",IF(VLOOKUP(A78,Dec!A$3:F$207,6)&gt;0,VLOOKUP(A78,Dec!A$3:F$207,6),0),0)</f>
        <v>1.3018832603333332E-2</v>
      </c>
      <c r="AK78" s="8">
        <f>IF(A78&lt;&gt;"",IF(VLOOKUP(A78,Jan!A$3:F$207,6)&gt;0,VLOOKUP(A78,Jan!A$3:F$207,6),0),0)</f>
        <v>0</v>
      </c>
      <c r="AL78" s="8">
        <f>IF(A78&lt;&gt;"",IF(VLOOKUP(A78,Feb!A$3:F$207,6)&gt;0,VLOOKUP(A78,Feb!A$3:F$207,6),0),0)</f>
        <v>1.2683184455185185E-2</v>
      </c>
      <c r="AM78" s="8">
        <f>IF(A78&lt;&gt;"",IF(VLOOKUP(A78,Mar!A$3:F$207,6)&gt;0,VLOOKUP(A78,Mar!A$3:F$207,6),0),0)</f>
        <v>0</v>
      </c>
      <c r="AO78" s="8">
        <f>LARGE($BM78:BN78,1)</f>
        <v>2.326388888888889E-2</v>
      </c>
      <c r="AP78" s="8">
        <f>LARGE($BM78:BO78,1)</f>
        <v>2.326388888888889E-2</v>
      </c>
      <c r="AQ78" s="8">
        <f>LARGE($BM78:BP78,1)</f>
        <v>2.326388888888889E-2</v>
      </c>
      <c r="AR78" s="8">
        <f>LARGE($BM78:BQ78,1)</f>
        <v>2.326388888888889E-2</v>
      </c>
      <c r="AS78" s="8">
        <f>LARGE($BM78:BR78,1)</f>
        <v>2.326388888888889E-2</v>
      </c>
      <c r="AT78" s="8">
        <f>LARGE($BS78:BT78,1)</f>
        <v>1.545138888888889E-2</v>
      </c>
      <c r="AU78" s="8">
        <f>LARGE($BS78:BU78,1)</f>
        <v>1.545138888888889E-2</v>
      </c>
      <c r="AV78" s="8">
        <f>LARGE($BS78:BV78,1)</f>
        <v>1.545138888888889E-2</v>
      </c>
      <c r="AW78" s="8">
        <f>LARGE($BS78:BW78,1)</f>
        <v>1.545138888888889E-2</v>
      </c>
      <c r="AX78" s="8">
        <f>LARGE($BS78:BX78,1)</f>
        <v>1.545138888888889E-2</v>
      </c>
      <c r="BA78" s="6">
        <f t="shared" si="45"/>
        <v>0</v>
      </c>
      <c r="BB78" s="6">
        <f t="shared" si="45"/>
        <v>0</v>
      </c>
      <c r="BC78" s="6">
        <f t="shared" si="45"/>
        <v>0</v>
      </c>
      <c r="BD78" s="6">
        <f t="shared" si="44"/>
        <v>0</v>
      </c>
      <c r="BE78" s="6">
        <f t="shared" si="44"/>
        <v>0</v>
      </c>
      <c r="BF78" s="6">
        <f t="shared" si="44"/>
        <v>0</v>
      </c>
      <c r="BG78" s="6">
        <f t="shared" si="100"/>
        <v>0</v>
      </c>
      <c r="BH78" s="6">
        <f t="shared" si="100"/>
        <v>0</v>
      </c>
      <c r="BI78" s="6">
        <f t="shared" si="100"/>
        <v>1124.8271369280001</v>
      </c>
      <c r="BJ78" s="6">
        <f t="shared" si="100"/>
        <v>0</v>
      </c>
      <c r="BK78" s="6">
        <f t="shared" si="100"/>
        <v>1095.8271369280001</v>
      </c>
      <c r="BM78" s="8">
        <f t="shared" si="193"/>
        <v>2.326388888888889E-2</v>
      </c>
      <c r="BN78" s="8">
        <f t="shared" si="101"/>
        <v>0</v>
      </c>
      <c r="BO78" s="8">
        <f t="shared" si="101"/>
        <v>0</v>
      </c>
      <c r="BP78" s="8">
        <f t="shared" si="101"/>
        <v>0</v>
      </c>
      <c r="BQ78" s="8">
        <f t="shared" si="101"/>
        <v>0</v>
      </c>
      <c r="BR78" s="8">
        <f t="shared" si="101"/>
        <v>0</v>
      </c>
      <c r="BS78" s="8">
        <f t="shared" si="177"/>
        <v>1.545138888888889E-2</v>
      </c>
      <c r="BT78" s="8">
        <f t="shared" si="102"/>
        <v>0</v>
      </c>
      <c r="BU78" s="8">
        <f t="shared" si="102"/>
        <v>0</v>
      </c>
      <c r="BV78" s="8">
        <f t="shared" si="102"/>
        <v>1.4756944444444444E-2</v>
      </c>
      <c r="BW78" s="8">
        <f t="shared" si="102"/>
        <v>0</v>
      </c>
      <c r="BX78" s="8">
        <f t="shared" si="102"/>
        <v>1.5104166666666667E-2</v>
      </c>
      <c r="CA78" s="8" t="str">
        <f t="shared" si="103"/>
        <v/>
      </c>
      <c r="CB78" s="8" t="str">
        <f t="shared" si="103"/>
        <v/>
      </c>
      <c r="CC78" s="8" t="str">
        <f t="shared" si="103"/>
        <v/>
      </c>
      <c r="CD78" s="8" t="str">
        <f t="shared" si="103"/>
        <v/>
      </c>
      <c r="CE78" s="8" t="str">
        <f t="shared" si="103"/>
        <v/>
      </c>
      <c r="CF78" s="8" t="str">
        <f t="shared" si="103"/>
        <v/>
      </c>
      <c r="CG78" s="8" t="str">
        <f t="shared" si="104"/>
        <v/>
      </c>
      <c r="CH78" s="8" t="str">
        <f t="shared" si="104"/>
        <v/>
      </c>
      <c r="CI78" s="8">
        <f t="shared" si="104"/>
        <v>1.3018832603333332E-2</v>
      </c>
      <c r="CJ78" s="8" t="str">
        <f t="shared" si="104"/>
        <v/>
      </c>
      <c r="CK78" s="8">
        <f t="shared" si="104"/>
        <v>1.2683184455185185E-2</v>
      </c>
      <c r="CL78" s="8" t="str">
        <f t="shared" si="104"/>
        <v/>
      </c>
      <c r="CN78" s="13">
        <v>1.5636574074074074E-2</v>
      </c>
      <c r="CO78" s="8">
        <f t="shared" si="178"/>
        <v>1.5636574074074074E-2</v>
      </c>
      <c r="CP78" s="8">
        <f>IF(COUNT($CA78:CB78)&gt;0,SMALL($CA78:CB78,1),$CN78)</f>
        <v>1.5636574074074074E-2</v>
      </c>
      <c r="CQ78" s="8">
        <f>IF(COUNT($CA78:CC78)&gt;0,SMALL($CA78:CC78,1),$CN78)</f>
        <v>1.5636574074074074E-2</v>
      </c>
      <c r="CR78" s="8">
        <f>IF(COUNT($CA78:CD78)&gt;0,SMALL($CA78:CD78,1),$CN78)</f>
        <v>1.5636574074074074E-2</v>
      </c>
      <c r="CS78" s="8">
        <f>IF(COUNT($CA78:CE78)&gt;0,SMALL($CA78:CE78,1),$CN78)</f>
        <v>1.5636574074074074E-2</v>
      </c>
      <c r="CT78" s="54">
        <v>1.2604166666666666E-2</v>
      </c>
      <c r="CU78" s="8">
        <f t="shared" si="179"/>
        <v>1.2604166666666666E-2</v>
      </c>
      <c r="CV78" s="8">
        <f>IF(COUNT($CG78:CH78)&gt;0,SMALL($CG78:CH78,1),$CU78)</f>
        <v>1.2604166666666666E-2</v>
      </c>
      <c r="CW78" s="8">
        <f>IF(COUNT($CG78:CI78)&gt;0,SMALL($CG78:CI78,1),$CU78)</f>
        <v>1.3018832603333332E-2</v>
      </c>
      <c r="CX78" s="8">
        <f>IF(COUNT($CG78:CJ78)&gt;0,SMALL($CG78:CJ78,1),$CU78)</f>
        <v>1.3018832603333332E-2</v>
      </c>
      <c r="CY78" s="8">
        <f>IF(COUNT($CG78:CK78)&gt;0,SMALL($CG78:CK78,1),$CU78)</f>
        <v>1.2683184455185185E-2</v>
      </c>
      <c r="DA78" s="8">
        <f t="shared" si="180"/>
        <v>2.3265601851851853E-2</v>
      </c>
      <c r="DB78" s="8">
        <f t="shared" si="181"/>
        <v>1.5453101851851853E-2</v>
      </c>
      <c r="DC78" s="1">
        <f t="shared" si="194"/>
        <v>74</v>
      </c>
      <c r="DD78" s="8">
        <f t="shared" si="182"/>
        <v>1.712962962962963E-6</v>
      </c>
      <c r="DE78" s="1" t="str">
        <f t="shared" si="183"/>
        <v>Mike Toft</v>
      </c>
      <c r="DG78" s="13">
        <f t="shared" si="184"/>
        <v>1.6169208886548631E-2</v>
      </c>
      <c r="DH78" s="13">
        <f>SMALL($DT78:DU78,1)/(60*60*24)</f>
        <v>1.6169208886548631E-2</v>
      </c>
      <c r="DI78" s="13">
        <f>SMALL($DT78:DV78,1)/(60*60*24)</f>
        <v>1.6169208886548631E-2</v>
      </c>
      <c r="DJ78" s="13">
        <f>SMALL($DT78:DW78,1)/(60*60*24)</f>
        <v>1.6169208886548631E-2</v>
      </c>
      <c r="DK78" s="13">
        <f>SMALL($DT78:DX78,1)/(60*60*24)</f>
        <v>1.6169208886548631E-2</v>
      </c>
      <c r="DL78" s="13">
        <f>SMALL($DT78:DY78,1)/(60*60*24)</f>
        <v>1.6169208886548631E-2</v>
      </c>
      <c r="DM78" s="34">
        <f t="shared" si="185"/>
        <v>1.2426216399044992E-2</v>
      </c>
      <c r="DN78" s="13">
        <f>SMALL($DZ78:EA78,1)/(60*60*24)</f>
        <v>1.2426216399044992E-2</v>
      </c>
      <c r="DO78" s="42">
        <f>SMALL($EB78:EB78,1)/(60*60*24)</f>
        <v>0.11572916666666666</v>
      </c>
      <c r="DP78" s="42">
        <f>SMALL($EB78:EC78,1)/(60*60*24)</f>
        <v>1.3018832603333334E-2</v>
      </c>
      <c r="DQ78" s="42">
        <f>SMALL($EB78:ED78,1)/(60*60*24)</f>
        <v>1.3018832603333334E-2</v>
      </c>
      <c r="DR78" s="42">
        <f>SMALL($EB78:EE78,1)/(60*60*24)</f>
        <v>1.2683184455185187E-2</v>
      </c>
      <c r="DT78" s="6">
        <f t="shared" si="186"/>
        <v>1397.0196477978016</v>
      </c>
      <c r="DU78" s="1">
        <f t="shared" si="105"/>
        <v>9999</v>
      </c>
      <c r="DV78" s="1">
        <f t="shared" si="105"/>
        <v>9999</v>
      </c>
      <c r="DW78" s="1">
        <f t="shared" si="105"/>
        <v>9999</v>
      </c>
      <c r="DX78" s="1">
        <f t="shared" si="105"/>
        <v>9999</v>
      </c>
      <c r="DY78" s="1">
        <f t="shared" si="105"/>
        <v>9999</v>
      </c>
      <c r="DZ78" s="6">
        <f t="shared" si="187"/>
        <v>1073.6250968774873</v>
      </c>
      <c r="EA78" s="1">
        <f t="shared" si="188"/>
        <v>9999</v>
      </c>
      <c r="EB78" s="43">
        <f t="shared" si="189"/>
        <v>9999</v>
      </c>
      <c r="EC78" s="1">
        <f t="shared" si="106"/>
        <v>1124.8271369280001</v>
      </c>
      <c r="ED78" s="1">
        <f t="shared" si="106"/>
        <v>9999</v>
      </c>
      <c r="EE78" s="1">
        <f t="shared" si="106"/>
        <v>1095.8271369280001</v>
      </c>
    </row>
    <row r="79" spans="1:139" x14ac:dyDescent="0.25">
      <c r="A79" s="1" t="s">
        <v>152</v>
      </c>
      <c r="B79" s="54">
        <v>1.7210648148148149E-2</v>
      </c>
      <c r="C79" s="45">
        <v>44958</v>
      </c>
      <c r="D79" s="45"/>
      <c r="E79" s="13"/>
      <c r="H79" s="35">
        <v>1.7210648148148149E-2</v>
      </c>
      <c r="K79" s="8">
        <v>1.5740740740740743E-2</v>
      </c>
      <c r="M79" s="8">
        <f t="shared" si="195"/>
        <v>2.2016791711325475E-2</v>
      </c>
      <c r="N79" s="6">
        <f t="shared" si="171"/>
        <v>1902.2508038585211</v>
      </c>
      <c r="O79" s="8">
        <f t="shared" si="172"/>
        <v>1.7534722222222222E-2</v>
      </c>
      <c r="P79" s="107">
        <v>13.2</v>
      </c>
      <c r="Q79" s="108">
        <f t="shared" si="173"/>
        <v>1.5972222222222221E-2</v>
      </c>
      <c r="R79" s="109">
        <f t="shared" si="190"/>
        <v>1379.9999999999998</v>
      </c>
      <c r="S79" s="129">
        <f t="shared" si="197"/>
        <v>2035.1368</v>
      </c>
      <c r="T79" s="8">
        <f t="shared" si="198"/>
        <v>1.5972222222222221E-2</v>
      </c>
      <c r="U79" s="8">
        <f t="shared" si="191"/>
        <v>1.5972222222222221E-2</v>
      </c>
      <c r="V79" s="8">
        <f t="shared" si="192"/>
        <v>0</v>
      </c>
      <c r="W79" s="8">
        <f t="shared" si="174"/>
        <v>1.6734110371111111E-2</v>
      </c>
      <c r="X79" s="8">
        <f t="shared" si="175"/>
        <v>1.7534722222222222E-2</v>
      </c>
      <c r="Y79" s="8"/>
      <c r="Z79" s="8">
        <f>IF(A79&lt;&gt;"",IF(VLOOKUP(A79,Apr!A$4:F$211,6)&gt;0,VLOOKUP(A79,Apr!A$4:F$211,6),0),0)</f>
        <v>0</v>
      </c>
      <c r="AA79" s="8">
        <f>IF(A79&lt;&gt;"",IF(VLOOKUP(A79,May!A$3:F$209,6)&gt;0,VLOOKUP(A79,May!A$3:F$209,6),0),0)</f>
        <v>0</v>
      </c>
      <c r="AB79" s="8">
        <f>IF(A79&lt;&gt;"",IF(VLOOKUP(A79,Jun!A$3:F$209,6)&gt;0,VLOOKUP(A79,Jun!A$3:F$209,6),0),0)</f>
        <v>0</v>
      </c>
      <c r="AC79" s="8">
        <f>IF(A79&lt;&gt;"",IF(VLOOKUP(A79,Jul!A$3:F$206,6)&gt;0,VLOOKUP(A79,Jul!A$3:F$206,6),0),0)</f>
        <v>0</v>
      </c>
      <c r="AD79" s="8">
        <f>IF(A79&lt;&gt;"",IF(VLOOKUP(A79,Aug!A$3:F$206,6)&gt;0,VLOOKUP(A79,Aug!A$3:F$206,6),0),0)</f>
        <v>0</v>
      </c>
      <c r="AE79" s="8">
        <f>IF(A79&lt;&gt;"",IF(VLOOKUP(A79,Sep!A$3:F$206,6)&gt;0,VLOOKUP(A79,Sep!A$3:F$206,6),0),0)</f>
        <v>0</v>
      </c>
      <c r="AF79" s="6">
        <f t="shared" si="196"/>
        <v>1461.9008449861662</v>
      </c>
      <c r="AG79" s="8">
        <f t="shared" si="176"/>
        <v>1.0937500000000001E-2</v>
      </c>
      <c r="AH79" s="8">
        <f>IF(A79&lt;&gt;"",IF(VLOOKUP(A79,Oct!A$3:F$206,6)&gt;0,VLOOKUP(A79,Oct!A$3:F$206,6),0),0)</f>
        <v>1.8366054815555557E-2</v>
      </c>
      <c r="AI79" s="8">
        <f>IF(A79&lt;&gt;"",IF(VLOOKUP(A79,Nov!A$3:F$207,6)&gt;0,VLOOKUP(A79,Nov!A$3:F$207,6),0),0)</f>
        <v>0</v>
      </c>
      <c r="AJ79" s="8">
        <f>IF(A79&lt;&gt;"",IF(VLOOKUP(A79,Dec!A$3:F$207,6)&gt;0,VLOOKUP(A79,Dec!A$3:F$207,6),0),0)</f>
        <v>0</v>
      </c>
      <c r="AK79" s="8">
        <f>IF(A79&lt;&gt;"",IF(VLOOKUP(A79,Jan!A$3:F$207,6)&gt;0,VLOOKUP(A79,Jan!A$3:F$207,6),0),0)</f>
        <v>1.8991054815555554E-2</v>
      </c>
      <c r="AL79" s="8">
        <f>IF(A79&lt;&gt;"",IF(VLOOKUP(A79,Feb!A$3:F$207,6)&gt;0,VLOOKUP(A79,Feb!A$3:F$207,6),0),0)</f>
        <v>1.6734110371111111E-2</v>
      </c>
      <c r="AM79" s="8">
        <f>IF(A79&lt;&gt;"",IF(VLOOKUP(A79,Mar!A$3:F$207,6)&gt;0,VLOOKUP(A79,Mar!A$3:F$207,6),0),0)</f>
        <v>0</v>
      </c>
      <c r="AO79" s="8">
        <f>LARGE($BM79:BN79,1)</f>
        <v>1.5972222222222221E-2</v>
      </c>
      <c r="AP79" s="8">
        <f>LARGE($BM79:BO79,1)</f>
        <v>1.5972222222222221E-2</v>
      </c>
      <c r="AQ79" s="8">
        <f>LARGE($BM79:BP79,1)</f>
        <v>1.5972222222222221E-2</v>
      </c>
      <c r="AR79" s="8">
        <f>LARGE($BM79:BQ79,1)</f>
        <v>1.5972222222222221E-2</v>
      </c>
      <c r="AS79" s="8">
        <f>LARGE($BM79:BR79,1)</f>
        <v>1.5972222222222221E-2</v>
      </c>
      <c r="AT79" s="8">
        <f>LARGE($BS79:BT79,1)</f>
        <v>1.0937500000000001E-2</v>
      </c>
      <c r="AU79" s="8">
        <f>LARGE($BS79:BU79,1)</f>
        <v>1.0937500000000001E-2</v>
      </c>
      <c r="AV79" s="8">
        <f>LARGE($BS79:BV79,1)</f>
        <v>1.0937500000000001E-2</v>
      </c>
      <c r="AW79" s="8">
        <f>LARGE($BS79:BW79,1)</f>
        <v>1.0937500000000001E-2</v>
      </c>
      <c r="AX79" s="8">
        <f>LARGE($BS79:BX79,1)</f>
        <v>1.1111111111111112E-2</v>
      </c>
      <c r="BA79" s="6">
        <f t="shared" si="45"/>
        <v>0</v>
      </c>
      <c r="BB79" s="6">
        <f t="shared" si="45"/>
        <v>0</v>
      </c>
      <c r="BC79" s="6">
        <f t="shared" si="45"/>
        <v>0</v>
      </c>
      <c r="BD79" s="6">
        <f t="shared" si="44"/>
        <v>0</v>
      </c>
      <c r="BE79" s="6">
        <f t="shared" si="44"/>
        <v>0</v>
      </c>
      <c r="BF79" s="6">
        <f t="shared" si="44"/>
        <v>0</v>
      </c>
      <c r="BG79" s="6">
        <f t="shared" si="100"/>
        <v>1586.8271360640001</v>
      </c>
      <c r="BH79" s="6">
        <f t="shared" si="100"/>
        <v>0</v>
      </c>
      <c r="BI79" s="6">
        <f t="shared" si="100"/>
        <v>0</v>
      </c>
      <c r="BJ79" s="6">
        <f t="shared" si="100"/>
        <v>1640.8271360639999</v>
      </c>
      <c r="BK79" s="6">
        <f t="shared" si="100"/>
        <v>1445.8271360639999</v>
      </c>
      <c r="BM79" s="8">
        <f t="shared" si="193"/>
        <v>1.5972222222222221E-2</v>
      </c>
      <c r="BN79" s="8">
        <f t="shared" si="101"/>
        <v>0</v>
      </c>
      <c r="BO79" s="8">
        <f t="shared" si="101"/>
        <v>0</v>
      </c>
      <c r="BP79" s="8">
        <f t="shared" si="101"/>
        <v>0</v>
      </c>
      <c r="BQ79" s="8">
        <f t="shared" si="101"/>
        <v>0</v>
      </c>
      <c r="BR79" s="8">
        <f t="shared" si="101"/>
        <v>0</v>
      </c>
      <c r="BS79" s="8">
        <f t="shared" si="177"/>
        <v>1.0937500000000001E-2</v>
      </c>
      <c r="BT79" s="8">
        <f t="shared" si="102"/>
        <v>9.5486111111111119E-3</v>
      </c>
      <c r="BU79" s="8">
        <f t="shared" si="102"/>
        <v>0</v>
      </c>
      <c r="BV79" s="8">
        <f t="shared" si="102"/>
        <v>0</v>
      </c>
      <c r="BW79" s="8">
        <f t="shared" si="102"/>
        <v>8.8541666666666664E-3</v>
      </c>
      <c r="BX79" s="8">
        <f t="shared" si="102"/>
        <v>1.1111111111111112E-2</v>
      </c>
      <c r="CA79" s="8" t="str">
        <f t="shared" si="103"/>
        <v/>
      </c>
      <c r="CB79" s="8" t="str">
        <f t="shared" si="103"/>
        <v/>
      </c>
      <c r="CC79" s="8" t="str">
        <f t="shared" si="103"/>
        <v/>
      </c>
      <c r="CD79" s="8" t="str">
        <f t="shared" si="103"/>
        <v/>
      </c>
      <c r="CE79" s="8" t="str">
        <f t="shared" si="103"/>
        <v/>
      </c>
      <c r="CF79" s="8" t="str">
        <f t="shared" si="103"/>
        <v/>
      </c>
      <c r="CG79" s="8">
        <f t="shared" si="104"/>
        <v>1.8366054815555557E-2</v>
      </c>
      <c r="CH79" s="8" t="str">
        <f t="shared" si="104"/>
        <v/>
      </c>
      <c r="CI79" s="8" t="str">
        <f t="shared" si="104"/>
        <v/>
      </c>
      <c r="CJ79" s="8">
        <f t="shared" si="104"/>
        <v>1.8991054815555554E-2</v>
      </c>
      <c r="CK79" s="8">
        <f t="shared" si="104"/>
        <v>1.6734110371111111E-2</v>
      </c>
      <c r="CL79" s="8" t="str">
        <f t="shared" si="104"/>
        <v/>
      </c>
      <c r="CN79" s="13"/>
      <c r="CO79" s="8">
        <f t="shared" si="178"/>
        <v>0</v>
      </c>
      <c r="CP79" s="8">
        <f>IF(COUNT($CA79:CB79)&gt;0,SMALL($CA79:CB79,1),$CN79)</f>
        <v>0</v>
      </c>
      <c r="CQ79" s="8">
        <f>IF(COUNT($CA79:CC79)&gt;0,SMALL($CA79:CC79,1),$CN79)</f>
        <v>0</v>
      </c>
      <c r="CR79" s="8">
        <f>IF(COUNT($CA79:CD79)&gt;0,SMALL($CA79:CD79,1),$CN79)</f>
        <v>0</v>
      </c>
      <c r="CS79" s="8">
        <f>IF(COUNT($CA79:CE79)&gt;0,SMALL($CA79:CE79,1),$CN79)</f>
        <v>0</v>
      </c>
      <c r="CT79" s="54">
        <v>1.7210648148148149E-2</v>
      </c>
      <c r="CU79" s="8">
        <f t="shared" si="179"/>
        <v>1.8366054815555557E-2</v>
      </c>
      <c r="CV79" s="8">
        <f>IF(COUNT($CG79:CH79)&gt;0,SMALL($CG79:CH79,1),$CU79)</f>
        <v>1.8366054815555557E-2</v>
      </c>
      <c r="CW79" s="8">
        <f>IF(COUNT($CG79:CI79)&gt;0,SMALL($CG79:CI79,1),$CU79)</f>
        <v>1.8366054815555557E-2</v>
      </c>
      <c r="CX79" s="8">
        <f>IF(COUNT($CG79:CJ79)&gt;0,SMALL($CG79:CJ79,1),$CU79)</f>
        <v>1.8366054815555557E-2</v>
      </c>
      <c r="CY79" s="8">
        <f>IF(COUNT($CG79:CK79)&gt;0,SMALL($CG79:CK79,1),$CU79)</f>
        <v>1.6734110371111111E-2</v>
      </c>
      <c r="DA79" s="8">
        <f t="shared" si="180"/>
        <v>1.5973958333333333E-2</v>
      </c>
      <c r="DB79" s="8">
        <f t="shared" si="181"/>
        <v>1.1112847222222222E-2</v>
      </c>
      <c r="DC79" s="1">
        <f t="shared" si="194"/>
        <v>75</v>
      </c>
      <c r="DD79" s="8">
        <f t="shared" si="182"/>
        <v>1.7361111111111112E-6</v>
      </c>
      <c r="DE79" s="1" t="str">
        <f t="shared" si="183"/>
        <v>Morgan Pritchard</v>
      </c>
      <c r="DG79" s="13">
        <f t="shared" si="184"/>
        <v>2.2016791711325475E-2</v>
      </c>
      <c r="DH79" s="13">
        <f>SMALL($DT79:DU79,1)/(60*60*24)</f>
        <v>2.2016791711325475E-2</v>
      </c>
      <c r="DI79" s="13">
        <f>SMALL($DT79:DV79,1)/(60*60*24)</f>
        <v>2.2016791711325475E-2</v>
      </c>
      <c r="DJ79" s="13">
        <f>SMALL($DT79:DW79,1)/(60*60*24)</f>
        <v>2.2016791711325475E-2</v>
      </c>
      <c r="DK79" s="13">
        <f>SMALL($DT79:DX79,1)/(60*60*24)</f>
        <v>2.2016791711325475E-2</v>
      </c>
      <c r="DL79" s="13">
        <f>SMALL($DT79:DY79,1)/(60*60*24)</f>
        <v>2.2016791711325475E-2</v>
      </c>
      <c r="DM79" s="34">
        <f t="shared" si="185"/>
        <v>1.6920148668821369E-2</v>
      </c>
      <c r="DN79" s="13">
        <f>SMALL($DZ79:EA79,1)/(60*60*24)</f>
        <v>1.6920148668821369E-2</v>
      </c>
      <c r="DO79" s="42">
        <f>SMALL($EB79:EB79,1)/(60*60*24)</f>
        <v>0.11572916666666666</v>
      </c>
      <c r="DP79" s="42">
        <f>SMALL($EB79:EC79,1)/(60*60*24)</f>
        <v>0.11572916666666666</v>
      </c>
      <c r="DQ79" s="42">
        <f>SMALL($EB79:ED79,1)/(60*60*24)</f>
        <v>1.8991054815555554E-2</v>
      </c>
      <c r="DR79" s="42">
        <f>SMALL($EB79:EE79,1)/(60*60*24)</f>
        <v>1.6734110371111111E-2</v>
      </c>
      <c r="DT79" s="6">
        <f t="shared" si="186"/>
        <v>1902.2508038585211</v>
      </c>
      <c r="DU79" s="1">
        <f t="shared" si="105"/>
        <v>9999</v>
      </c>
      <c r="DV79" s="1">
        <f t="shared" si="105"/>
        <v>9999</v>
      </c>
      <c r="DW79" s="1">
        <f t="shared" si="105"/>
        <v>9999</v>
      </c>
      <c r="DX79" s="1">
        <f t="shared" si="105"/>
        <v>9999</v>
      </c>
      <c r="DY79" s="1">
        <f t="shared" si="105"/>
        <v>9999</v>
      </c>
      <c r="DZ79" s="6">
        <f t="shared" si="187"/>
        <v>1461.9008449861662</v>
      </c>
      <c r="EA79" s="1">
        <f t="shared" si="188"/>
        <v>1586.8271360640001</v>
      </c>
      <c r="EB79" s="43">
        <f t="shared" si="189"/>
        <v>9999</v>
      </c>
      <c r="EC79" s="1">
        <f t="shared" si="106"/>
        <v>9999</v>
      </c>
      <c r="ED79" s="1">
        <f t="shared" si="106"/>
        <v>1640.8271360639999</v>
      </c>
      <c r="EE79" s="1">
        <f t="shared" si="106"/>
        <v>1445.8271360639999</v>
      </c>
    </row>
    <row r="80" spans="1:139" x14ac:dyDescent="0.25">
      <c r="A80" s="1" t="s">
        <v>202</v>
      </c>
      <c r="B80" s="54">
        <v>1.556712962962963E-2</v>
      </c>
      <c r="C80" s="45">
        <v>43070</v>
      </c>
      <c r="D80" s="45"/>
      <c r="E80" s="13"/>
      <c r="K80" s="8">
        <v>1.5763888888888886E-2</v>
      </c>
      <c r="M80" s="8">
        <f t="shared" si="195"/>
        <v>2.2049169346195063E-2</v>
      </c>
      <c r="N80" s="6">
        <f t="shared" si="171"/>
        <v>1905.0482315112536</v>
      </c>
      <c r="O80" s="8">
        <f t="shared" si="172"/>
        <v>1.7361111111111112E-2</v>
      </c>
      <c r="P80" s="107">
        <v>16.8</v>
      </c>
      <c r="Q80" s="108">
        <f t="shared" si="173"/>
        <v>1.3888888888888888E-2</v>
      </c>
      <c r="R80" s="109">
        <f t="shared" si="190"/>
        <v>1199.9999999999998</v>
      </c>
      <c r="S80" s="129">
        <f t="shared" si="197"/>
        <v>2215.5832</v>
      </c>
      <c r="T80" s="8">
        <f t="shared" si="198"/>
        <v>1.3888888888888888E-2</v>
      </c>
      <c r="U80" s="8">
        <f t="shared" si="191"/>
        <v>1.3888888888888888E-2</v>
      </c>
      <c r="V80" s="8">
        <f t="shared" si="192"/>
        <v>0</v>
      </c>
      <c r="W80" s="8">
        <f t="shared" si="174"/>
        <v>0</v>
      </c>
      <c r="X80" s="8">
        <f t="shared" si="175"/>
        <v>1.7361111111111112E-2</v>
      </c>
      <c r="Y80" s="8"/>
      <c r="Z80" s="8">
        <f>IF(A80&lt;&gt;"",IF(VLOOKUP(A80,Apr!A$4:F$211,6)&gt;0,VLOOKUP(A80,Apr!A$4:F$211,6),0),0)</f>
        <v>0</v>
      </c>
      <c r="AA80" s="8">
        <f>IF(A80&lt;&gt;"",IF(VLOOKUP(A80,May!A$3:F$209,6)&gt;0,VLOOKUP(A80,May!A$3:F$209,6),0),0)</f>
        <v>0</v>
      </c>
      <c r="AB80" s="8">
        <f>IF(A80&lt;&gt;"",IF(VLOOKUP(A80,Jun!A$3:F$209,6)&gt;0,VLOOKUP(A80,Jun!A$3:F$209,6),0),0)</f>
        <v>0</v>
      </c>
      <c r="AC80" s="8">
        <f>IF(A80&lt;&gt;"",IF(VLOOKUP(A80,Jul!A$3:F$206,6)&gt;0,VLOOKUP(A80,Jul!A$3:F$206,6),0),0)</f>
        <v>0</v>
      </c>
      <c r="AD80" s="8">
        <f>IF(A80&lt;&gt;"",IF(VLOOKUP(A80,Aug!A$3:F$206,6)&gt;0,VLOOKUP(A80,Aug!A$3:F$206,6),0),0)</f>
        <v>0</v>
      </c>
      <c r="AE80" s="8">
        <f>IF(A80&lt;&gt;"",IF(VLOOKUP(A80,Sep!A$3:F$206,6)&gt;0,VLOOKUP(A80,Sep!A$3:F$206,6),0),0)</f>
        <v>0</v>
      </c>
      <c r="AF80" s="6">
        <f t="shared" si="196"/>
        <v>1464.050699169969</v>
      </c>
      <c r="AG80" s="8">
        <f t="shared" si="176"/>
        <v>1.0937500000000001E-2</v>
      </c>
      <c r="AH80" s="8">
        <f>IF(A80&lt;&gt;"",IF(VLOOKUP(A80,Oct!A$3:F$206,6)&gt;0,VLOOKUP(A80,Oct!A$3:F$206,6),0),0)</f>
        <v>0</v>
      </c>
      <c r="AI80" s="8">
        <f>IF(A80&lt;&gt;"",IF(VLOOKUP(A80,Nov!A$3:F$207,6)&gt;0,VLOOKUP(A80,Nov!A$3:F$207,6),0),0)</f>
        <v>0</v>
      </c>
      <c r="AJ80" s="8">
        <f>IF(A80&lt;&gt;"",IF(VLOOKUP(A80,Dec!A$3:F$207,6)&gt;0,VLOOKUP(A80,Dec!A$3:F$207,6),0),0)</f>
        <v>0</v>
      </c>
      <c r="AK80" s="8">
        <f>IF(A80&lt;&gt;"",IF(VLOOKUP(A80,Jan!A$3:F$207,6)&gt;0,VLOOKUP(A80,Jan!A$3:F$207,6),0),0)</f>
        <v>0</v>
      </c>
      <c r="AL80" s="8">
        <f>IF(A80&lt;&gt;"",IF(VLOOKUP(A80,Feb!A$3:F$207,6)&gt;0,VLOOKUP(A80,Feb!A$3:F$207,6),0),0)</f>
        <v>0</v>
      </c>
      <c r="AM80" s="8">
        <f>IF(A80&lt;&gt;"",IF(VLOOKUP(A80,Mar!A$3:F$207,6)&gt;0,VLOOKUP(A80,Mar!A$3:F$207,6),0),0)</f>
        <v>0</v>
      </c>
      <c r="AO80" s="8">
        <f>LARGE($BM80:BN80,1)</f>
        <v>1.3888888888888888E-2</v>
      </c>
      <c r="AP80" s="8">
        <f>LARGE($BM80:BO80,1)</f>
        <v>1.3888888888888888E-2</v>
      </c>
      <c r="AQ80" s="8">
        <f>LARGE($BM80:BP80,1)</f>
        <v>1.3888888888888888E-2</v>
      </c>
      <c r="AR80" s="8">
        <f>LARGE($BM80:BQ80,1)</f>
        <v>1.3888888888888888E-2</v>
      </c>
      <c r="AS80" s="8">
        <f>LARGE($BM80:BR80,1)</f>
        <v>1.3888888888888888E-2</v>
      </c>
      <c r="AT80" s="8">
        <f>LARGE($BS80:BT80,1)</f>
        <v>1.0937500000000001E-2</v>
      </c>
      <c r="AU80" s="8">
        <f>LARGE($BS80:BU80,1)</f>
        <v>1.0937500000000001E-2</v>
      </c>
      <c r="AV80" s="8">
        <f>LARGE($BS80:BV80,1)</f>
        <v>1.0937500000000001E-2</v>
      </c>
      <c r="AW80" s="8">
        <f>LARGE($BS80:BW80,1)</f>
        <v>1.0937500000000001E-2</v>
      </c>
      <c r="AX80" s="8">
        <f>LARGE($BS80:BX80,1)</f>
        <v>1.0937500000000001E-2</v>
      </c>
      <c r="BA80" s="6">
        <f t="shared" si="45"/>
        <v>0</v>
      </c>
      <c r="BB80" s="6">
        <f t="shared" si="45"/>
        <v>0</v>
      </c>
      <c r="BC80" s="6">
        <f t="shared" si="45"/>
        <v>0</v>
      </c>
      <c r="BD80" s="6">
        <f t="shared" si="44"/>
        <v>0</v>
      </c>
      <c r="BE80" s="6">
        <f t="shared" si="44"/>
        <v>0</v>
      </c>
      <c r="BF80" s="6">
        <f t="shared" si="44"/>
        <v>0</v>
      </c>
      <c r="BG80" s="6">
        <f t="shared" si="100"/>
        <v>0</v>
      </c>
      <c r="BH80" s="6">
        <f t="shared" si="100"/>
        <v>0</v>
      </c>
      <c r="BI80" s="6">
        <f t="shared" si="100"/>
        <v>0</v>
      </c>
      <c r="BJ80" s="6">
        <f t="shared" si="100"/>
        <v>0</v>
      </c>
      <c r="BK80" s="6">
        <f t="shared" si="100"/>
        <v>0</v>
      </c>
      <c r="BM80" s="8">
        <f t="shared" si="193"/>
        <v>1.3888888888888888E-2</v>
      </c>
      <c r="BN80" s="8">
        <f t="shared" si="101"/>
        <v>0</v>
      </c>
      <c r="BO80" s="8">
        <f t="shared" si="101"/>
        <v>0</v>
      </c>
      <c r="BP80" s="8">
        <f t="shared" si="101"/>
        <v>0</v>
      </c>
      <c r="BQ80" s="8">
        <f t="shared" si="101"/>
        <v>0</v>
      </c>
      <c r="BR80" s="8">
        <f t="shared" si="101"/>
        <v>0</v>
      </c>
      <c r="BS80" s="8">
        <f t="shared" si="177"/>
        <v>1.0937500000000001E-2</v>
      </c>
      <c r="BT80" s="8">
        <f t="shared" si="102"/>
        <v>0</v>
      </c>
      <c r="BU80" s="8">
        <f t="shared" si="102"/>
        <v>0</v>
      </c>
      <c r="BV80" s="8">
        <f t="shared" si="102"/>
        <v>0</v>
      </c>
      <c r="BW80" s="8">
        <f t="shared" si="102"/>
        <v>0</v>
      </c>
      <c r="BX80" s="8">
        <f t="shared" si="102"/>
        <v>0</v>
      </c>
      <c r="CA80" s="8" t="str">
        <f t="shared" si="103"/>
        <v/>
      </c>
      <c r="CB80" s="8" t="str">
        <f t="shared" si="103"/>
        <v/>
      </c>
      <c r="CC80" s="8" t="str">
        <f t="shared" si="103"/>
        <v/>
      </c>
      <c r="CD80" s="8" t="str">
        <f t="shared" si="103"/>
        <v/>
      </c>
      <c r="CE80" s="8" t="str">
        <f t="shared" si="103"/>
        <v/>
      </c>
      <c r="CF80" s="8" t="str">
        <f t="shared" si="103"/>
        <v/>
      </c>
      <c r="CG80" s="8" t="str">
        <f t="shared" si="104"/>
        <v/>
      </c>
      <c r="CH80" s="8" t="str">
        <f t="shared" si="104"/>
        <v/>
      </c>
      <c r="CI80" s="8" t="str">
        <f t="shared" si="104"/>
        <v/>
      </c>
      <c r="CJ80" s="8" t="str">
        <f t="shared" si="104"/>
        <v/>
      </c>
      <c r="CK80" s="8" t="str">
        <f t="shared" si="104"/>
        <v/>
      </c>
      <c r="CL80" s="8" t="str">
        <f t="shared" si="104"/>
        <v/>
      </c>
      <c r="CN80" s="13"/>
      <c r="CO80" s="8">
        <f t="shared" si="178"/>
        <v>0</v>
      </c>
      <c r="CP80" s="8">
        <f>IF(COUNT($CA80:CB80)&gt;0,SMALL($CA80:CB80,1),$CN80)</f>
        <v>0</v>
      </c>
      <c r="CQ80" s="8">
        <f>IF(COUNT($CA80:CC80)&gt;0,SMALL($CA80:CC80,1),$CN80)</f>
        <v>0</v>
      </c>
      <c r="CR80" s="8">
        <f>IF(COUNT($CA80:CD80)&gt;0,SMALL($CA80:CD80,1),$CN80)</f>
        <v>0</v>
      </c>
      <c r="CS80" s="8">
        <f>IF(COUNT($CA80:CE80)&gt;0,SMALL($CA80:CE80,1),$CN80)</f>
        <v>0</v>
      </c>
      <c r="CT80" s="54">
        <v>1.556712962962963E-2</v>
      </c>
      <c r="CU80" s="8">
        <f t="shared" si="179"/>
        <v>1.556712962962963E-2</v>
      </c>
      <c r="CV80" s="8">
        <f>IF(COUNT($CG80:CH80)&gt;0,SMALL($CG80:CH80,1),$CU80)</f>
        <v>1.556712962962963E-2</v>
      </c>
      <c r="CW80" s="8">
        <f>IF(COUNT($CG80:CI80)&gt;0,SMALL($CG80:CI80,1),$CU80)</f>
        <v>1.556712962962963E-2</v>
      </c>
      <c r="CX80" s="8">
        <f>IF(COUNT($CG80:CJ80)&gt;0,SMALL($CG80:CJ80,1),$CU80)</f>
        <v>1.556712962962963E-2</v>
      </c>
      <c r="CY80" s="8">
        <f>IF(COUNT($CG80:CK80)&gt;0,SMALL($CG80:CK80,1),$CU80)</f>
        <v>1.556712962962963E-2</v>
      </c>
      <c r="DA80" s="8">
        <f t="shared" si="180"/>
        <v>1.3890648148148147E-2</v>
      </c>
      <c r="DB80" s="8">
        <f t="shared" si="181"/>
        <v>1.093925925925926E-2</v>
      </c>
      <c r="DC80" s="1">
        <f t="shared" si="194"/>
        <v>76</v>
      </c>
      <c r="DD80" s="8">
        <f t="shared" si="182"/>
        <v>1.7592592592592592E-6</v>
      </c>
      <c r="DE80" s="1" t="str">
        <f t="shared" si="183"/>
        <v>Neil Baynton-Roberts</v>
      </c>
      <c r="DG80" s="13">
        <f t="shared" si="184"/>
        <v>2.2049169346195063E-2</v>
      </c>
      <c r="DH80" s="13">
        <f>SMALL($DT80:DU80,1)/(60*60*24)</f>
        <v>2.2049169346195066E-2</v>
      </c>
      <c r="DI80" s="13">
        <f>SMALL($DT80:DV80,1)/(60*60*24)</f>
        <v>2.2049169346195066E-2</v>
      </c>
      <c r="DJ80" s="13">
        <f>SMALL($DT80:DW80,1)/(60*60*24)</f>
        <v>2.2049169346195066E-2</v>
      </c>
      <c r="DK80" s="13">
        <f>SMALL($DT80:DX80,1)/(60*60*24)</f>
        <v>2.2049169346195066E-2</v>
      </c>
      <c r="DL80" s="13">
        <f>SMALL($DT80:DY80,1)/(60*60*24)</f>
        <v>2.2049169346195066E-2</v>
      </c>
      <c r="DM80" s="34">
        <f t="shared" si="185"/>
        <v>1.694503124039316E-2</v>
      </c>
      <c r="DN80" s="13">
        <f>SMALL($DZ80:EA80,1)/(60*60*24)</f>
        <v>1.694503124039316E-2</v>
      </c>
      <c r="DO80" s="42">
        <f>SMALL($EB80:EB80,1)/(60*60*24)</f>
        <v>0.11572916666666666</v>
      </c>
      <c r="DP80" s="42">
        <f>SMALL($EB80:EC80,1)/(60*60*24)</f>
        <v>0.11572916666666666</v>
      </c>
      <c r="DQ80" s="42">
        <f>SMALL($EB80:ED80,1)/(60*60*24)</f>
        <v>0.11572916666666666</v>
      </c>
      <c r="DR80" s="42">
        <f>SMALL($EB80:EE80,1)/(60*60*24)</f>
        <v>0.11572916666666666</v>
      </c>
      <c r="DT80" s="6">
        <f t="shared" si="186"/>
        <v>1905.0482315112536</v>
      </c>
      <c r="DU80" s="1">
        <f t="shared" si="105"/>
        <v>9999</v>
      </c>
      <c r="DV80" s="1">
        <f t="shared" si="105"/>
        <v>9999</v>
      </c>
      <c r="DW80" s="1">
        <f t="shared" si="105"/>
        <v>9999</v>
      </c>
      <c r="DX80" s="1">
        <f t="shared" si="105"/>
        <v>9999</v>
      </c>
      <c r="DY80" s="1">
        <f t="shared" si="105"/>
        <v>9999</v>
      </c>
      <c r="DZ80" s="6">
        <f t="shared" si="187"/>
        <v>1464.050699169969</v>
      </c>
      <c r="EA80" s="1">
        <f t="shared" si="188"/>
        <v>9999</v>
      </c>
      <c r="EB80" s="43">
        <f t="shared" si="189"/>
        <v>9999</v>
      </c>
      <c r="EC80" s="1">
        <f t="shared" si="106"/>
        <v>9999</v>
      </c>
      <c r="ED80" s="1">
        <f t="shared" si="106"/>
        <v>9999</v>
      </c>
      <c r="EE80" s="1">
        <f t="shared" si="106"/>
        <v>9999</v>
      </c>
    </row>
    <row r="81" spans="1:135" x14ac:dyDescent="0.25">
      <c r="A81" s="1" t="s">
        <v>16</v>
      </c>
      <c r="B81" s="54">
        <v>1.9409722222222221E-2</v>
      </c>
      <c r="C81" s="45">
        <v>42370</v>
      </c>
      <c r="D81" s="45"/>
      <c r="E81" s="13">
        <v>2.0798611111111111E-2</v>
      </c>
      <c r="F81" s="11">
        <v>39173</v>
      </c>
      <c r="M81" s="8">
        <f>IF(A81&lt;&gt;"",IF(K90&gt;0,K90/3.11*4.35,IF(L90&gt;0,L90/6.21*4.35/1.032,IF(H90&gt;0,H90/3.45*4.35,IF(I90&gt;0,I90,IF(E90&gt;0,E90,IF(B90&gt;0,B90/4*4.35,0.0292)))))),0)</f>
        <v>2.6970569846373704E-2</v>
      </c>
      <c r="N81" s="6">
        <f t="shared" si="171"/>
        <v>2330.2572347266878</v>
      </c>
      <c r="O81" s="8">
        <f t="shared" si="172"/>
        <v>1.2500000000000001E-2</v>
      </c>
      <c r="P81" s="107">
        <v>40.299999999999997</v>
      </c>
      <c r="Q81" s="108">
        <f>AQ81</f>
        <v>1.7361111111111112E-4</v>
      </c>
      <c r="R81" s="109">
        <f>Q81*60*60*24</f>
        <v>15.000000000000004</v>
      </c>
      <c r="S81" s="129">
        <f>(50.124*P81)+1373.5</f>
        <v>3393.4971999999998</v>
      </c>
      <c r="T81" s="8">
        <f>IF(A81&lt;&gt;"",(MROUND(S$2-S81,15)/(60*60*24)),"")</f>
        <v>1.7361111111111112E-4</v>
      </c>
      <c r="U81" s="8">
        <f>IF(T81&gt;0,T81,O81)</f>
        <v>1.7361111111111112E-4</v>
      </c>
      <c r="V81" s="8">
        <f t="shared" si="192"/>
        <v>0</v>
      </c>
      <c r="W81" s="8">
        <f t="shared" si="174"/>
        <v>0</v>
      </c>
      <c r="X81" s="8">
        <f t="shared" si="175"/>
        <v>1.2500000000000001E-2</v>
      </c>
      <c r="Y81" s="8"/>
      <c r="Z81" s="8">
        <f>IF(A81&lt;&gt;"",IF(VLOOKUP(A81,Apr!A$4:F$211,6)&gt;0,VLOOKUP(A81,Apr!A$4:F$211,6),0),0)</f>
        <v>0</v>
      </c>
      <c r="AA81" s="8">
        <f>IF(A81&lt;&gt;"",IF(VLOOKUP(A81,May!A$3:F$209,6)&gt;0,VLOOKUP(A81,May!A$3:F$209,6),0),0)</f>
        <v>0</v>
      </c>
      <c r="AB81" s="8">
        <f>IF(A81&lt;&gt;"",IF(VLOOKUP(A81,Jun!A$3:F$209,6)&gt;0,VLOOKUP(A81,Jun!A$3:F$209,6),0),0)</f>
        <v>0</v>
      </c>
      <c r="AC81" s="8">
        <f>IF(A81&lt;&gt;"",IF(VLOOKUP(A81,Jul!A$3:F$206,6)&gt;0,VLOOKUP(A81,Jul!A$3:F$206,6),0),0)</f>
        <v>0</v>
      </c>
      <c r="AD81" s="8">
        <f>IF(A81&lt;&gt;"",IF(VLOOKUP(A81,Aug!A$3:F$206,6)&gt;0,VLOOKUP(A81,Aug!A$3:F$206,6),0),0)</f>
        <v>0</v>
      </c>
      <c r="AE81" s="8">
        <f>IF(A81&lt;&gt;"",IF(VLOOKUP(A81,Sep!A$3:F$206,6)&gt;0,VLOOKUP(A81,Sep!A$3:F$206,6),0),0)</f>
        <v>0</v>
      </c>
      <c r="AF81" s="6">
        <f t="shared" si="196"/>
        <v>1790.8285351080535</v>
      </c>
      <c r="AG81" s="8">
        <f t="shared" si="176"/>
        <v>7.1180555555555554E-3</v>
      </c>
      <c r="AH81" s="8">
        <f>IF(A81&lt;&gt;"",IF(VLOOKUP(A81,Oct!A$3:F$206,6)&gt;0,VLOOKUP(A81,Oct!A$3:F$206,6),0),0)</f>
        <v>0</v>
      </c>
      <c r="AI81" s="8">
        <f>IF(A81&lt;&gt;"",IF(VLOOKUP(A81,Nov!A$3:F$207,6)&gt;0,VLOOKUP(A81,Nov!A$3:F$207,6),0),0)</f>
        <v>0</v>
      </c>
      <c r="AJ81" s="8">
        <f>IF(A81&lt;&gt;"",IF(VLOOKUP(A81,Dec!A$3:F$207,6)&gt;0,VLOOKUP(A81,Dec!A$3:F$207,6),0),0)</f>
        <v>0</v>
      </c>
      <c r="AK81" s="8">
        <f>IF(A81&lt;&gt;"",IF(VLOOKUP(A81,Jan!A$3:F$207,6)&gt;0,VLOOKUP(A81,Jan!A$3:F$207,6),0),0)</f>
        <v>0</v>
      </c>
      <c r="AL81" s="8">
        <f>IF(A81&lt;&gt;"",IF(VLOOKUP(A81,Feb!A$3:F$207,6)&gt;0,VLOOKUP(A81,Feb!A$3:F$207,6),0),0)</f>
        <v>0</v>
      </c>
      <c r="AM81" s="8">
        <f>IF(A81&lt;&gt;"",IF(VLOOKUP(A81,Mar!A$3:F$207,6)&gt;0,VLOOKUP(A81,Mar!A$3:F$207,6),0),0)</f>
        <v>0</v>
      </c>
      <c r="AO81" s="8">
        <f>LARGE($BM81:BN81,1)</f>
        <v>1.7361111111111112E-4</v>
      </c>
      <c r="AP81" s="8">
        <f>LARGE($BM81:BO81,1)</f>
        <v>1.7361111111111112E-4</v>
      </c>
      <c r="AQ81" s="8">
        <f>LARGE($BM81:BP81,1)</f>
        <v>1.7361111111111112E-4</v>
      </c>
      <c r="AR81" s="8">
        <f>LARGE($BM81:BQ81,1)</f>
        <v>1.7361111111111112E-4</v>
      </c>
      <c r="AS81" s="8">
        <f>LARGE($BM81:BR81,1)</f>
        <v>1.7361111111111112E-4</v>
      </c>
      <c r="AT81" s="8">
        <f>LARGE($BS81:BT81,1)</f>
        <v>7.1180555555555554E-3</v>
      </c>
      <c r="AU81" s="8">
        <f>LARGE($BS81:BU81,1)</f>
        <v>7.1180555555555554E-3</v>
      </c>
      <c r="AV81" s="8">
        <f>LARGE($BS81:BV81,1)</f>
        <v>7.1180555555555554E-3</v>
      </c>
      <c r="AW81" s="8">
        <f>LARGE($BS81:BW81,1)</f>
        <v>7.1180555555555554E-3</v>
      </c>
      <c r="AX81" s="8">
        <f>LARGE($BS81:BX81,1)</f>
        <v>7.1180555555555554E-3</v>
      </c>
      <c r="BA81" s="6">
        <f t="shared" si="45"/>
        <v>0</v>
      </c>
      <c r="BB81" s="6">
        <f t="shared" si="45"/>
        <v>0</v>
      </c>
      <c r="BC81" s="6">
        <f t="shared" si="45"/>
        <v>0</v>
      </c>
      <c r="BD81" s="6">
        <f t="shared" si="44"/>
        <v>0</v>
      </c>
      <c r="BE81" s="6">
        <f t="shared" si="44"/>
        <v>0</v>
      </c>
      <c r="BF81" s="6">
        <f t="shared" si="44"/>
        <v>0</v>
      </c>
      <c r="BG81" s="6">
        <f t="shared" si="100"/>
        <v>0</v>
      </c>
      <c r="BH81" s="6">
        <f t="shared" si="100"/>
        <v>0</v>
      </c>
      <c r="BI81" s="6">
        <f t="shared" si="100"/>
        <v>0</v>
      </c>
      <c r="BJ81" s="6">
        <f t="shared" si="100"/>
        <v>0</v>
      </c>
      <c r="BK81" s="6">
        <f t="shared" si="100"/>
        <v>0</v>
      </c>
      <c r="BM81" s="8">
        <f t="shared" si="193"/>
        <v>1.7361111111111112E-4</v>
      </c>
      <c r="BN81" s="8">
        <f t="shared" si="101"/>
        <v>0</v>
      </c>
      <c r="BO81" s="8">
        <f t="shared" si="101"/>
        <v>0</v>
      </c>
      <c r="BP81" s="8">
        <f t="shared" si="101"/>
        <v>0</v>
      </c>
      <c r="BQ81" s="8">
        <f t="shared" si="101"/>
        <v>0</v>
      </c>
      <c r="BR81" s="8">
        <f t="shared" si="101"/>
        <v>0</v>
      </c>
      <c r="BS81" s="8">
        <f t="shared" si="177"/>
        <v>7.1180555555555554E-3</v>
      </c>
      <c r="BT81" s="8">
        <f t="shared" si="102"/>
        <v>0</v>
      </c>
      <c r="BU81" s="8">
        <f t="shared" si="102"/>
        <v>0</v>
      </c>
      <c r="BV81" s="8">
        <f t="shared" si="102"/>
        <v>0</v>
      </c>
      <c r="BW81" s="8">
        <f t="shared" si="102"/>
        <v>0</v>
      </c>
      <c r="BX81" s="8">
        <f t="shared" si="102"/>
        <v>0</v>
      </c>
      <c r="CA81" s="8" t="str">
        <f t="shared" si="103"/>
        <v/>
      </c>
      <c r="CB81" s="8" t="str">
        <f t="shared" si="103"/>
        <v/>
      </c>
      <c r="CC81" s="8" t="str">
        <f t="shared" si="103"/>
        <v/>
      </c>
      <c r="CD81" s="8" t="str">
        <f t="shared" si="103"/>
        <v/>
      </c>
      <c r="CE81" s="8" t="str">
        <f t="shared" si="103"/>
        <v/>
      </c>
      <c r="CF81" s="8" t="str">
        <f t="shared" si="103"/>
        <v/>
      </c>
      <c r="CG81" s="8" t="str">
        <f t="shared" si="104"/>
        <v/>
      </c>
      <c r="CH81" s="8" t="str">
        <f t="shared" si="104"/>
        <v/>
      </c>
      <c r="CI81" s="8" t="str">
        <f t="shared" si="104"/>
        <v/>
      </c>
      <c r="CJ81" s="8" t="str">
        <f t="shared" si="104"/>
        <v/>
      </c>
      <c r="CK81" s="8" t="str">
        <f t="shared" si="104"/>
        <v/>
      </c>
      <c r="CL81" s="8" t="str">
        <f t="shared" si="104"/>
        <v/>
      </c>
      <c r="CN81" s="13">
        <v>2.0798611111111111E-2</v>
      </c>
      <c r="CO81" s="8">
        <f t="shared" si="178"/>
        <v>2.0798611111111111E-2</v>
      </c>
      <c r="CP81" s="8">
        <f>IF(COUNT($CA81:CB81)&gt;0,SMALL($CA81:CB81,1),$CN81)</f>
        <v>2.0798611111111111E-2</v>
      </c>
      <c r="CQ81" s="8">
        <f>IF(COUNT($CA81:CC81)&gt;0,SMALL($CA81:CC81,1),$CN81)</f>
        <v>2.0798611111111111E-2</v>
      </c>
      <c r="CR81" s="8">
        <f>IF(COUNT($CA81:CD81)&gt;0,SMALL($CA81:CD81,1),$CN81)</f>
        <v>2.0798611111111111E-2</v>
      </c>
      <c r="CS81" s="8">
        <f>IF(COUNT($CA81:CE81)&gt;0,SMALL($CA81:CE81,1),$CN81)</f>
        <v>2.0798611111111111E-2</v>
      </c>
      <c r="CT81" s="54">
        <v>1.9409722222222221E-2</v>
      </c>
      <c r="CU81" s="8">
        <f t="shared" si="179"/>
        <v>1.9409722222222221E-2</v>
      </c>
      <c r="CV81" s="8">
        <f>IF(COUNT($CG81:CH81)&gt;0,SMALL($CG81:CH81,1),$CU81)</f>
        <v>1.9409722222222221E-2</v>
      </c>
      <c r="CW81" s="8">
        <f>IF(COUNT($CG81:CI81)&gt;0,SMALL($CG81:CI81,1),$CU81)</f>
        <v>1.9409722222222221E-2</v>
      </c>
      <c r="CX81" s="8">
        <f>IF(COUNT($CG81:CJ81)&gt;0,SMALL($CG81:CJ81,1),$CU81)</f>
        <v>1.9409722222222221E-2</v>
      </c>
      <c r="CY81" s="8">
        <f>IF(COUNT($CG81:CK81)&gt;0,SMALL($CG81:CK81,1),$CU81)</f>
        <v>1.9409722222222221E-2</v>
      </c>
      <c r="DA81" s="8">
        <f t="shared" si="180"/>
        <v>1.7539351851851852E-4</v>
      </c>
      <c r="DB81" s="8">
        <f t="shared" si="181"/>
        <v>7.1198379629629632E-3</v>
      </c>
      <c r="DC81" s="1">
        <f t="shared" si="194"/>
        <v>77</v>
      </c>
      <c r="DD81" s="8">
        <f t="shared" si="182"/>
        <v>1.7824074074074073E-6</v>
      </c>
      <c r="DE81" s="1" t="str">
        <f t="shared" si="183"/>
        <v>Nigel Simpkin</v>
      </c>
      <c r="DG81" s="13">
        <f t="shared" si="184"/>
        <v>2.6970569846373704E-2</v>
      </c>
      <c r="DH81" s="13">
        <f>SMALL($DT81:DU81,1)/(60*60*24)</f>
        <v>2.69705698463737E-2</v>
      </c>
      <c r="DI81" s="13">
        <f>SMALL($DT81:DV81,1)/(60*60*24)</f>
        <v>2.69705698463737E-2</v>
      </c>
      <c r="DJ81" s="13">
        <f>SMALL($DT81:DW81,1)/(60*60*24)</f>
        <v>2.69705698463737E-2</v>
      </c>
      <c r="DK81" s="13">
        <f>SMALL($DT81:DX81,1)/(60*60*24)</f>
        <v>2.69705698463737E-2</v>
      </c>
      <c r="DL81" s="13">
        <f>SMALL($DT81:DY81,1)/(60*60*24)</f>
        <v>2.69705698463737E-2</v>
      </c>
      <c r="DM81" s="34">
        <f t="shared" si="185"/>
        <v>2.0727182119306176E-2</v>
      </c>
      <c r="DN81" s="13">
        <f>SMALL($DZ81:EA81,1)/(60*60*24)</f>
        <v>2.0727182119306176E-2</v>
      </c>
      <c r="DO81" s="42">
        <f>SMALL($EB81:EB81,1)/(60*60*24)</f>
        <v>0.11572916666666666</v>
      </c>
      <c r="DP81" s="42">
        <f>SMALL($EB81:EC81,1)/(60*60*24)</f>
        <v>0.11572916666666666</v>
      </c>
      <c r="DQ81" s="42">
        <f>SMALL($EB81:ED81,1)/(60*60*24)</f>
        <v>0.11572916666666666</v>
      </c>
      <c r="DR81" s="42">
        <f>SMALL($EB81:EE81,1)/(60*60*24)</f>
        <v>0.11572916666666666</v>
      </c>
      <c r="DT81" s="6">
        <f t="shared" si="186"/>
        <v>2330.2572347266878</v>
      </c>
      <c r="DU81" s="1">
        <f t="shared" si="105"/>
        <v>9999</v>
      </c>
      <c r="DV81" s="1">
        <f t="shared" si="105"/>
        <v>9999</v>
      </c>
      <c r="DW81" s="1">
        <f t="shared" si="105"/>
        <v>9999</v>
      </c>
      <c r="DX81" s="1">
        <f t="shared" si="105"/>
        <v>9999</v>
      </c>
      <c r="DY81" s="1">
        <f t="shared" si="105"/>
        <v>9999</v>
      </c>
      <c r="DZ81" s="6">
        <f t="shared" si="187"/>
        <v>1790.8285351080535</v>
      </c>
      <c r="EA81" s="1">
        <f t="shared" si="188"/>
        <v>9999</v>
      </c>
      <c r="EB81" s="43">
        <f t="shared" si="189"/>
        <v>9999</v>
      </c>
      <c r="EC81" s="1">
        <f t="shared" si="106"/>
        <v>9999</v>
      </c>
      <c r="ED81" s="1">
        <f t="shared" si="106"/>
        <v>9999</v>
      </c>
      <c r="EE81" s="1">
        <f t="shared" si="106"/>
        <v>9999</v>
      </c>
    </row>
    <row r="82" spans="1:135" x14ac:dyDescent="0.25">
      <c r="A82" s="1" t="s">
        <v>142</v>
      </c>
      <c r="B82" s="54">
        <v>1.5520833333333333E-2</v>
      </c>
      <c r="C82" s="45">
        <v>43862</v>
      </c>
      <c r="D82" s="45"/>
      <c r="E82" s="13">
        <v>1.923611111111111E-2</v>
      </c>
      <c r="F82" s="11">
        <v>44287</v>
      </c>
      <c r="J82" s="8">
        <v>1.9375E-2</v>
      </c>
      <c r="K82" s="55">
        <f>(J82/4*3.1)/1.032</f>
        <v>1.4550024224806201E-2</v>
      </c>
      <c r="M82" s="8">
        <f t="shared" si="195"/>
        <v>2.0351320057204816E-2</v>
      </c>
      <c r="N82" s="6">
        <f t="shared" si="171"/>
        <v>1758.3540529424963</v>
      </c>
      <c r="O82" s="8">
        <f t="shared" si="172"/>
        <v>1.9097222222222224E-2</v>
      </c>
      <c r="P82" s="107">
        <v>8.6999999999999993</v>
      </c>
      <c r="Q82" s="108">
        <f t="shared" si="173"/>
        <v>1.8576388888888889E-2</v>
      </c>
      <c r="R82" s="109">
        <f t="shared" si="190"/>
        <v>1605</v>
      </c>
      <c r="S82" s="129">
        <f t="shared" si="197"/>
        <v>1809.5788</v>
      </c>
      <c r="T82" s="8">
        <f t="shared" si="198"/>
        <v>1.8576388888888889E-2</v>
      </c>
      <c r="U82" s="8">
        <f t="shared" si="191"/>
        <v>1.8576388888888889E-2</v>
      </c>
      <c r="V82" s="8">
        <f t="shared" si="192"/>
        <v>0</v>
      </c>
      <c r="W82" s="8">
        <f t="shared" si="174"/>
        <v>0</v>
      </c>
      <c r="X82" s="8">
        <f t="shared" si="175"/>
        <v>1.9097222222222224E-2</v>
      </c>
      <c r="Y82" s="8"/>
      <c r="Z82" s="8">
        <f>IF(A82&lt;&gt;"",IF(VLOOKUP(A82,Apr!A$4:F$211,6)&gt;0,VLOOKUP(A82,Apr!A$4:F$211,6),0),0)</f>
        <v>0</v>
      </c>
      <c r="AA82" s="8">
        <f>IF(A82&lt;&gt;"",IF(VLOOKUP(A82,May!A$3:F$209,6)&gt;0,VLOOKUP(A82,May!A$3:F$209,6),0),0)</f>
        <v>0</v>
      </c>
      <c r="AB82" s="8">
        <f>IF(A82&lt;&gt;"",IF(VLOOKUP(A82,Jun!A$3:F$209,6)&gt;0,VLOOKUP(A82,Jun!A$3:F$209,6),0),0)</f>
        <v>0</v>
      </c>
      <c r="AC82" s="8">
        <f>IF(A82&lt;&gt;"",IF(VLOOKUP(A82,Jul!A$3:F$206,6)&gt;0,VLOOKUP(A82,Jul!A$3:F$206,6),0),0)</f>
        <v>0</v>
      </c>
      <c r="AD82" s="8">
        <f>IF(A82&lt;&gt;"",IF(VLOOKUP(A82,Aug!A$3:F$206,6)&gt;0,VLOOKUP(A82,Aug!A$3:F$206,6),0),0)</f>
        <v>0</v>
      </c>
      <c r="AE82" s="8">
        <f>IF(A82&lt;&gt;"",IF(VLOOKUP(A82,Sep!A$3:F$206,6)&gt;0,VLOOKUP(A82,Sep!A$3:F$206,6),0),0)</f>
        <v>0</v>
      </c>
      <c r="AF82" s="6">
        <f t="shared" si="196"/>
        <v>1351.3145956187323</v>
      </c>
      <c r="AG82" s="8">
        <f t="shared" si="176"/>
        <v>1.2152777777777778E-2</v>
      </c>
      <c r="AH82" s="8">
        <f>IF(A82&lt;&gt;"",IF(VLOOKUP(A82,Oct!A$3:F$206,6)&gt;0,VLOOKUP(A82,Oct!A$3:F$206,6),0),0)</f>
        <v>0</v>
      </c>
      <c r="AI82" s="8">
        <f>IF(A82&lt;&gt;"",IF(VLOOKUP(A82,Nov!A$3:F$207,6)&gt;0,VLOOKUP(A82,Nov!A$3:F$207,6),0),0)</f>
        <v>0</v>
      </c>
      <c r="AJ82" s="8">
        <f>IF(A82&lt;&gt;"",IF(VLOOKUP(A82,Dec!A$3:F$207,6)&gt;0,VLOOKUP(A82,Dec!A$3:F$207,6),0),0)</f>
        <v>0</v>
      </c>
      <c r="AK82" s="8">
        <f>IF(A82&lt;&gt;"",IF(VLOOKUP(A82,Jan!A$3:F$207,6)&gt;0,VLOOKUP(A82,Jan!A$3:F$207,6),0),0)</f>
        <v>0</v>
      </c>
      <c r="AL82" s="8">
        <f>IF(A82&lt;&gt;"",IF(VLOOKUP(A82,Feb!A$3:F$207,6)&gt;0,VLOOKUP(A82,Feb!A$3:F$207,6),0),0)</f>
        <v>0</v>
      </c>
      <c r="AM82" s="8">
        <f>IF(A82&lt;&gt;"",IF(VLOOKUP(A82,Mar!A$3:F$207,6)&gt;0,VLOOKUP(A82,Mar!A$3:F$207,6),0),0)</f>
        <v>0</v>
      </c>
      <c r="AO82" s="8">
        <f>LARGE($BM82:BN82,1)</f>
        <v>1.8576388888888889E-2</v>
      </c>
      <c r="AP82" s="8">
        <f>LARGE($BM82:BO82,1)</f>
        <v>1.8576388888888889E-2</v>
      </c>
      <c r="AQ82" s="8">
        <f>LARGE($BM82:BP82,1)</f>
        <v>1.8576388888888889E-2</v>
      </c>
      <c r="AR82" s="8">
        <f>LARGE($BM82:BQ82,1)</f>
        <v>1.8576388888888889E-2</v>
      </c>
      <c r="AS82" s="8">
        <f>LARGE($BM82:BR82,1)</f>
        <v>1.8576388888888889E-2</v>
      </c>
      <c r="AT82" s="8">
        <f>LARGE($BS82:BT82,1)</f>
        <v>1.2152777777777778E-2</v>
      </c>
      <c r="AU82" s="8">
        <f>LARGE($BS82:BU82,1)</f>
        <v>1.2152777777777778E-2</v>
      </c>
      <c r="AV82" s="8">
        <f>LARGE($BS82:BV82,1)</f>
        <v>1.2152777777777778E-2</v>
      </c>
      <c r="AW82" s="8">
        <f>LARGE($BS82:BW82,1)</f>
        <v>1.2152777777777778E-2</v>
      </c>
      <c r="AX82" s="8">
        <f>LARGE($BS82:BX82,1)</f>
        <v>1.2152777777777778E-2</v>
      </c>
      <c r="BA82" s="6">
        <f t="shared" si="45"/>
        <v>0</v>
      </c>
      <c r="BB82" s="6">
        <f t="shared" si="45"/>
        <v>0</v>
      </c>
      <c r="BC82" s="6">
        <f t="shared" si="45"/>
        <v>0</v>
      </c>
      <c r="BD82" s="6">
        <f t="shared" si="44"/>
        <v>0</v>
      </c>
      <c r="BE82" s="6">
        <f t="shared" si="44"/>
        <v>0</v>
      </c>
      <c r="BF82" s="6">
        <f t="shared" si="44"/>
        <v>0</v>
      </c>
      <c r="BG82" s="6">
        <f t="shared" si="100"/>
        <v>0</v>
      </c>
      <c r="BH82" s="6">
        <f t="shared" si="100"/>
        <v>0</v>
      </c>
      <c r="BI82" s="6">
        <f t="shared" si="100"/>
        <v>0</v>
      </c>
      <c r="BJ82" s="6">
        <f t="shared" si="100"/>
        <v>0</v>
      </c>
      <c r="BK82" s="6">
        <f t="shared" si="100"/>
        <v>0</v>
      </c>
      <c r="BM82" s="8">
        <f t="shared" si="193"/>
        <v>1.8576388888888889E-2</v>
      </c>
      <c r="BN82" s="8">
        <f t="shared" si="101"/>
        <v>0</v>
      </c>
      <c r="BO82" s="8">
        <f t="shared" si="101"/>
        <v>0</v>
      </c>
      <c r="BP82" s="8">
        <f t="shared" si="101"/>
        <v>0</v>
      </c>
      <c r="BQ82" s="8">
        <f t="shared" si="101"/>
        <v>0</v>
      </c>
      <c r="BR82" s="8">
        <f t="shared" si="101"/>
        <v>0</v>
      </c>
      <c r="BS82" s="8">
        <f t="shared" si="177"/>
        <v>1.2152777777777778E-2</v>
      </c>
      <c r="BT82" s="8">
        <f t="shared" si="102"/>
        <v>0</v>
      </c>
      <c r="BU82" s="8">
        <f t="shared" si="102"/>
        <v>0</v>
      </c>
      <c r="BV82" s="8">
        <f t="shared" si="102"/>
        <v>0</v>
      </c>
      <c r="BW82" s="8">
        <f t="shared" si="102"/>
        <v>0</v>
      </c>
      <c r="BX82" s="8">
        <f t="shared" si="102"/>
        <v>0</v>
      </c>
      <c r="CA82" s="8" t="str">
        <f t="shared" si="103"/>
        <v/>
      </c>
      <c r="CB82" s="8" t="str">
        <f t="shared" si="103"/>
        <v/>
      </c>
      <c r="CC82" s="8" t="str">
        <f t="shared" si="103"/>
        <v/>
      </c>
      <c r="CD82" s="8" t="str">
        <f t="shared" si="103"/>
        <v/>
      </c>
      <c r="CE82" s="8" t="str">
        <f t="shared" si="103"/>
        <v/>
      </c>
      <c r="CF82" s="8" t="str">
        <f t="shared" si="103"/>
        <v/>
      </c>
      <c r="CG82" s="8" t="str">
        <f t="shared" si="104"/>
        <v/>
      </c>
      <c r="CH82" s="8" t="str">
        <f t="shared" si="104"/>
        <v/>
      </c>
      <c r="CI82" s="8" t="str">
        <f t="shared" si="104"/>
        <v/>
      </c>
      <c r="CJ82" s="8" t="str">
        <f t="shared" si="104"/>
        <v/>
      </c>
      <c r="CK82" s="8" t="str">
        <f t="shared" si="104"/>
        <v/>
      </c>
      <c r="CL82" s="8" t="str">
        <f t="shared" si="104"/>
        <v/>
      </c>
      <c r="CN82" s="13">
        <v>1.923611111111111E-2</v>
      </c>
      <c r="CO82" s="8">
        <f t="shared" si="178"/>
        <v>1.923611111111111E-2</v>
      </c>
      <c r="CP82" s="8">
        <f>IF(COUNT($CA82:CB82)&gt;0,SMALL($CA82:CB82,1),$CN82)</f>
        <v>1.923611111111111E-2</v>
      </c>
      <c r="CQ82" s="8">
        <f>IF(COUNT($CA82:CC82)&gt;0,SMALL($CA82:CC82,1),$CN82)</f>
        <v>1.923611111111111E-2</v>
      </c>
      <c r="CR82" s="8">
        <f>IF(COUNT($CA82:CD82)&gt;0,SMALL($CA82:CD82,1),$CN82)</f>
        <v>1.923611111111111E-2</v>
      </c>
      <c r="CS82" s="8">
        <f>IF(COUNT($CA82:CE82)&gt;0,SMALL($CA82:CE82,1),$CN82)</f>
        <v>1.923611111111111E-2</v>
      </c>
      <c r="CT82" s="54">
        <v>1.5520833333333333E-2</v>
      </c>
      <c r="CU82" s="8">
        <f t="shared" si="179"/>
        <v>1.5520833333333333E-2</v>
      </c>
      <c r="CV82" s="8">
        <f>IF(COUNT($CG82:CH82)&gt;0,SMALL($CG82:CH82,1),$CU82)</f>
        <v>1.5520833333333333E-2</v>
      </c>
      <c r="CW82" s="8">
        <f>IF(COUNT($CG82:CI82)&gt;0,SMALL($CG82:CI82,1),$CU82)</f>
        <v>1.5520833333333333E-2</v>
      </c>
      <c r="CX82" s="8">
        <f>IF(COUNT($CG82:CJ82)&gt;0,SMALL($CG82:CJ82,1),$CU82)</f>
        <v>1.5520833333333333E-2</v>
      </c>
      <c r="CY82" s="8">
        <f>IF(COUNT($CG82:CK82)&gt;0,SMALL($CG82:CK82,1),$CU82)</f>
        <v>1.5520833333333333E-2</v>
      </c>
      <c r="DA82" s="8">
        <f t="shared" si="180"/>
        <v>1.8578194444444446E-2</v>
      </c>
      <c r="DB82" s="8">
        <f t="shared" si="181"/>
        <v>1.2154583333333333E-2</v>
      </c>
      <c r="DC82" s="1">
        <f t="shared" si="194"/>
        <v>78</v>
      </c>
      <c r="DD82" s="8">
        <f t="shared" si="182"/>
        <v>1.8055555555555555E-6</v>
      </c>
      <c r="DE82" s="1" t="str">
        <f t="shared" si="183"/>
        <v>Oliver Thomson</v>
      </c>
      <c r="DG82" s="13">
        <f t="shared" si="184"/>
        <v>2.0351320057204816E-2</v>
      </c>
      <c r="DH82" s="13">
        <f>SMALL($DT82:DU82,1)/(60*60*24)</f>
        <v>2.035132005720482E-2</v>
      </c>
      <c r="DI82" s="13">
        <f>SMALL($DT82:DV82,1)/(60*60*24)</f>
        <v>2.035132005720482E-2</v>
      </c>
      <c r="DJ82" s="13">
        <f>SMALL($DT82:DW82,1)/(60*60*24)</f>
        <v>2.035132005720482E-2</v>
      </c>
      <c r="DK82" s="13">
        <f>SMALL($DT82:DX82,1)/(60*60*24)</f>
        <v>2.035132005720482E-2</v>
      </c>
      <c r="DL82" s="13">
        <f>SMALL($DT82:DY82,1)/(60*60*24)</f>
        <v>2.035132005720482E-2</v>
      </c>
      <c r="DM82" s="34">
        <f t="shared" si="185"/>
        <v>1.5640215227068661E-2</v>
      </c>
      <c r="DN82" s="13">
        <f>SMALL($DZ82:EA82,1)/(60*60*24)</f>
        <v>1.5640215227068661E-2</v>
      </c>
      <c r="DO82" s="42">
        <f>SMALL($EB82:EB82,1)/(60*60*24)</f>
        <v>0.11572916666666666</v>
      </c>
      <c r="DP82" s="42">
        <f>SMALL($EB82:EC82,1)/(60*60*24)</f>
        <v>0.11572916666666666</v>
      </c>
      <c r="DQ82" s="42">
        <f>SMALL($EB82:ED82,1)/(60*60*24)</f>
        <v>0.11572916666666666</v>
      </c>
      <c r="DR82" s="42">
        <f>SMALL($EB82:EE82,1)/(60*60*24)</f>
        <v>0.11572916666666666</v>
      </c>
      <c r="DT82" s="6">
        <f t="shared" si="186"/>
        <v>1758.3540529424963</v>
      </c>
      <c r="DU82" s="1">
        <f t="shared" si="105"/>
        <v>9999</v>
      </c>
      <c r="DV82" s="1">
        <f t="shared" si="105"/>
        <v>9999</v>
      </c>
      <c r="DW82" s="1">
        <f t="shared" si="105"/>
        <v>9999</v>
      </c>
      <c r="DX82" s="1">
        <f t="shared" si="105"/>
        <v>9999</v>
      </c>
      <c r="DY82" s="1">
        <f t="shared" si="105"/>
        <v>9999</v>
      </c>
      <c r="DZ82" s="6">
        <f t="shared" si="187"/>
        <v>1351.3145956187323</v>
      </c>
      <c r="EA82" s="1">
        <f t="shared" si="188"/>
        <v>9999</v>
      </c>
      <c r="EB82" s="43">
        <f t="shared" si="189"/>
        <v>9999</v>
      </c>
      <c r="EC82" s="1">
        <f t="shared" si="106"/>
        <v>9999</v>
      </c>
      <c r="ED82" s="1">
        <f t="shared" si="106"/>
        <v>9999</v>
      </c>
      <c r="EE82" s="1">
        <f t="shared" si="106"/>
        <v>9999</v>
      </c>
    </row>
    <row r="83" spans="1:135" x14ac:dyDescent="0.25">
      <c r="A83" s="1" t="s">
        <v>203</v>
      </c>
      <c r="B83" s="54">
        <v>2.0891203703703703E-2</v>
      </c>
      <c r="C83" s="45">
        <v>41579</v>
      </c>
      <c r="D83" s="45"/>
      <c r="E83" s="13">
        <v>2.7430555555555555E-2</v>
      </c>
      <c r="F83" s="11">
        <v>42156</v>
      </c>
      <c r="I83" s="35">
        <v>3.0104166666666668E-2</v>
      </c>
      <c r="J83" s="8">
        <v>2.8692129629629633E-2</v>
      </c>
      <c r="K83" s="55">
        <f>(J83/4*3.1)/1.032</f>
        <v>2.1546899673413725E-2</v>
      </c>
      <c r="L83" s="8">
        <v>4.2650462962962959E-2</v>
      </c>
      <c r="M83" s="8">
        <f t="shared" si="195"/>
        <v>3.013794648853688E-2</v>
      </c>
      <c r="N83" s="6">
        <f t="shared" si="171"/>
        <v>2603.9185766095861</v>
      </c>
      <c r="O83" s="8">
        <f t="shared" si="172"/>
        <v>9.3749999999999997E-3</v>
      </c>
      <c r="P83" s="107">
        <v>23.4</v>
      </c>
      <c r="Q83" s="108">
        <f t="shared" si="173"/>
        <v>1.0069444444444445E-2</v>
      </c>
      <c r="R83" s="109">
        <f t="shared" si="190"/>
        <v>870.00000000000023</v>
      </c>
      <c r="S83" s="129">
        <f t="shared" si="197"/>
        <v>2546.4016000000001</v>
      </c>
      <c r="T83" s="8">
        <f t="shared" si="198"/>
        <v>1.0069444444444445E-2</v>
      </c>
      <c r="U83" s="8">
        <f t="shared" si="191"/>
        <v>1.0069444444444445E-2</v>
      </c>
      <c r="V83" s="8">
        <f t="shared" si="192"/>
        <v>3.3148148148148149E-2</v>
      </c>
      <c r="W83" s="8">
        <f t="shared" si="174"/>
        <v>0</v>
      </c>
      <c r="X83" s="8">
        <f t="shared" si="175"/>
        <v>9.3749999999999997E-3</v>
      </c>
      <c r="Y83" s="8"/>
      <c r="Z83" s="8">
        <f>IF(A83&lt;&gt;"",IF(VLOOKUP(A83,Apr!A$4:F$211,6)&gt;0,VLOOKUP(A83,Apr!A$4:F$211,6),0),0)</f>
        <v>0</v>
      </c>
      <c r="AA83" s="8">
        <f>IF(A83&lt;&gt;"",IF(VLOOKUP(A83,May!A$3:F$209,6)&gt;0,VLOOKUP(A83,May!A$3:F$209,6),0),0)</f>
        <v>3.3148148148148149E-2</v>
      </c>
      <c r="AB83" s="8">
        <f>IF(A83&lt;&gt;"",IF(VLOOKUP(A83,Jun!A$3:F$209,6)&gt;0,VLOOKUP(A83,Jun!A$3:F$209,6),0),0)</f>
        <v>0</v>
      </c>
      <c r="AC83" s="8">
        <f>IF(A83&lt;&gt;"",IF(VLOOKUP(A83,Jul!A$3:F$206,6)&gt;0,VLOOKUP(A83,Jul!A$3:F$206,6),0),0)</f>
        <v>0</v>
      </c>
      <c r="AD83" s="8">
        <f>IF(A83&lt;&gt;"",IF(VLOOKUP(A83,Aug!A$3:F$206,6)&gt;0,VLOOKUP(A83,Aug!A$3:F$206,6),0),0)</f>
        <v>0</v>
      </c>
      <c r="AE83" s="8">
        <f>IF(A83&lt;&gt;"",IF(VLOOKUP(A83,Sep!A$3:F$206,6)&gt;0,VLOOKUP(A83,Sep!A$3:F$206,6),0),0)</f>
        <v>0</v>
      </c>
      <c r="AF83" s="6">
        <f t="shared" si="196"/>
        <v>2201.0157711841757</v>
      </c>
      <c r="AG83" s="8">
        <f t="shared" si="176"/>
        <v>2.4305555555555556E-3</v>
      </c>
      <c r="AH83" s="8">
        <f>IF(A83&lt;&gt;"",IF(VLOOKUP(A83,Oct!A$3:F$206,6)&gt;0,VLOOKUP(A83,Oct!A$3:F$206,6),0),0)</f>
        <v>0</v>
      </c>
      <c r="AI83" s="8">
        <f>IF(A83&lt;&gt;"",IF(VLOOKUP(A83,Nov!A$3:F$207,6)&gt;0,VLOOKUP(A83,Nov!A$3:F$207,6),0),0)</f>
        <v>0</v>
      </c>
      <c r="AJ83" s="8">
        <f>IF(A83&lt;&gt;"",IF(VLOOKUP(A83,Dec!A$3:F$207,6)&gt;0,VLOOKUP(A83,Dec!A$3:F$207,6),0),0)</f>
        <v>0</v>
      </c>
      <c r="AK83" s="8">
        <f>IF(A83&lt;&gt;"",IF(VLOOKUP(A83,Jan!A$3:F$207,6)&gt;0,VLOOKUP(A83,Jan!A$3:F$207,6),0),0)</f>
        <v>0</v>
      </c>
      <c r="AL83" s="8">
        <f>IF(A83&lt;&gt;"",IF(VLOOKUP(A83,Feb!A$3:F$207,6)&gt;0,VLOOKUP(A83,Feb!A$3:F$207,6),0),0)</f>
        <v>0</v>
      </c>
      <c r="AM83" s="8">
        <f>IF(A83&lt;&gt;"",IF(VLOOKUP(A83,Mar!A$3:F$207,6)&gt;0,VLOOKUP(A83,Mar!A$3:F$207,6),0),0)</f>
        <v>0</v>
      </c>
      <c r="AO83" s="8">
        <f>LARGE($BM83:BN83,1)</f>
        <v>1.0069444444444445E-2</v>
      </c>
      <c r="AP83" s="8">
        <f>LARGE($BM83:BO83,1)</f>
        <v>1.0069444444444445E-2</v>
      </c>
      <c r="AQ83" s="8">
        <f>LARGE($BM83:BP83,1)</f>
        <v>1.0069444444444445E-2</v>
      </c>
      <c r="AR83" s="8">
        <f>LARGE($BM83:BQ83,1)</f>
        <v>1.0069444444444445E-2</v>
      </c>
      <c r="AS83" s="8">
        <f>LARGE($BM83:BR83,1)</f>
        <v>1.0069444444444445E-2</v>
      </c>
      <c r="AT83" s="8">
        <f>LARGE($BS83:BT83,1)</f>
        <v>2.4305555555555556E-3</v>
      </c>
      <c r="AU83" s="8">
        <f>LARGE($BS83:BU83,1)</f>
        <v>2.4305555555555556E-3</v>
      </c>
      <c r="AV83" s="8">
        <f>LARGE($BS83:BV83,1)</f>
        <v>2.4305555555555556E-3</v>
      </c>
      <c r="AW83" s="8">
        <f>LARGE($BS83:BW83,1)</f>
        <v>2.4305555555555556E-3</v>
      </c>
      <c r="AX83" s="8">
        <f>LARGE($BS83:BX83,1)</f>
        <v>2.4305555555555556E-3</v>
      </c>
      <c r="BA83" s="6">
        <f t="shared" si="45"/>
        <v>0</v>
      </c>
      <c r="BB83" s="6">
        <f t="shared" si="45"/>
        <v>2864</v>
      </c>
      <c r="BC83" s="6">
        <f t="shared" si="45"/>
        <v>0</v>
      </c>
      <c r="BD83" s="6">
        <f t="shared" si="44"/>
        <v>0</v>
      </c>
      <c r="BE83" s="6">
        <f t="shared" si="44"/>
        <v>0</v>
      </c>
      <c r="BF83" s="6">
        <f t="shared" si="44"/>
        <v>0</v>
      </c>
      <c r="BG83" s="6">
        <f t="shared" si="100"/>
        <v>0</v>
      </c>
      <c r="BH83" s="6">
        <f t="shared" si="100"/>
        <v>0</v>
      </c>
      <c r="BI83" s="6">
        <f t="shared" si="100"/>
        <v>0</v>
      </c>
      <c r="BJ83" s="6">
        <f t="shared" si="100"/>
        <v>0</v>
      </c>
      <c r="BK83" s="6">
        <f t="shared" si="100"/>
        <v>0</v>
      </c>
      <c r="BM83" s="8">
        <f t="shared" si="193"/>
        <v>1.0069444444444445E-2</v>
      </c>
      <c r="BN83" s="8">
        <f t="shared" si="101"/>
        <v>0</v>
      </c>
      <c r="BO83" s="8">
        <f t="shared" si="101"/>
        <v>6.2500000000000003E-3</v>
      </c>
      <c r="BP83" s="8">
        <f t="shared" si="101"/>
        <v>0</v>
      </c>
      <c r="BQ83" s="8">
        <f t="shared" si="101"/>
        <v>0</v>
      </c>
      <c r="BR83" s="8">
        <f t="shared" si="101"/>
        <v>0</v>
      </c>
      <c r="BS83" s="8">
        <f t="shared" si="177"/>
        <v>2.4305555555555556E-3</v>
      </c>
      <c r="BT83" s="8">
        <f t="shared" si="102"/>
        <v>0</v>
      </c>
      <c r="BU83" s="8">
        <f t="shared" si="102"/>
        <v>0</v>
      </c>
      <c r="BV83" s="8">
        <f t="shared" si="102"/>
        <v>0</v>
      </c>
      <c r="BW83" s="8">
        <f t="shared" si="102"/>
        <v>0</v>
      </c>
      <c r="BX83" s="8">
        <f t="shared" si="102"/>
        <v>0</v>
      </c>
      <c r="CA83" s="8" t="str">
        <f t="shared" si="103"/>
        <v/>
      </c>
      <c r="CB83" s="8">
        <f t="shared" si="103"/>
        <v>3.3148148148148149E-2</v>
      </c>
      <c r="CC83" s="8" t="str">
        <f t="shared" si="103"/>
        <v/>
      </c>
      <c r="CD83" s="8" t="str">
        <f t="shared" si="103"/>
        <v/>
      </c>
      <c r="CE83" s="8" t="str">
        <f t="shared" si="103"/>
        <v/>
      </c>
      <c r="CF83" s="8" t="str">
        <f t="shared" si="103"/>
        <v/>
      </c>
      <c r="CG83" s="8" t="str">
        <f t="shared" si="104"/>
        <v/>
      </c>
      <c r="CH83" s="8" t="str">
        <f t="shared" si="104"/>
        <v/>
      </c>
      <c r="CI83" s="8" t="str">
        <f t="shared" si="104"/>
        <v/>
      </c>
      <c r="CJ83" s="8" t="str">
        <f t="shared" si="104"/>
        <v/>
      </c>
      <c r="CK83" s="8" t="str">
        <f t="shared" si="104"/>
        <v/>
      </c>
      <c r="CL83" s="8" t="str">
        <f t="shared" si="104"/>
        <v/>
      </c>
      <c r="CN83" s="13">
        <v>2.7430555555555555E-2</v>
      </c>
      <c r="CO83" s="8">
        <f t="shared" si="178"/>
        <v>2.7430555555555555E-2</v>
      </c>
      <c r="CP83" s="8">
        <f>IF(COUNT($CA83:CB83)&gt;0,SMALL($CA83:CB83,1),$CN83)</f>
        <v>3.3148148148148149E-2</v>
      </c>
      <c r="CQ83" s="8">
        <f>IF(COUNT($CA83:CC83)&gt;0,SMALL($CA83:CC83,1),$CN83)</f>
        <v>3.3148148148148149E-2</v>
      </c>
      <c r="CR83" s="8">
        <f>IF(COUNT($CA83:CD83)&gt;0,SMALL($CA83:CD83,1),$CN83)</f>
        <v>3.3148148148148149E-2</v>
      </c>
      <c r="CS83" s="8">
        <f>IF(COUNT($CA83:CE83)&gt;0,SMALL($CA83:CE83,1),$CN83)</f>
        <v>3.3148148148148149E-2</v>
      </c>
      <c r="CT83" s="54">
        <v>2.0891203703703703E-2</v>
      </c>
      <c r="CU83" s="8">
        <f t="shared" si="179"/>
        <v>2.0891203703703703E-2</v>
      </c>
      <c r="CV83" s="8">
        <f>IF(COUNT($CG83:CH83)&gt;0,SMALL($CG83:CH83,1),$CU83)</f>
        <v>2.0891203703703703E-2</v>
      </c>
      <c r="CW83" s="8">
        <f>IF(COUNT($CG83:CI83)&gt;0,SMALL($CG83:CI83,1),$CU83)</f>
        <v>2.0891203703703703E-2</v>
      </c>
      <c r="CX83" s="8">
        <f>IF(COUNT($CG83:CJ83)&gt;0,SMALL($CG83:CJ83,1),$CU83)</f>
        <v>2.0891203703703703E-2</v>
      </c>
      <c r="CY83" s="8">
        <f>IF(COUNT($CG83:CK83)&gt;0,SMALL($CG83:CK83,1),$CU83)</f>
        <v>2.0891203703703703E-2</v>
      </c>
      <c r="DA83" s="8">
        <f t="shared" si="180"/>
        <v>1.0071273148148149E-2</v>
      </c>
      <c r="DB83" s="8">
        <f t="shared" si="181"/>
        <v>2.4323842592592591E-3</v>
      </c>
      <c r="DC83" s="1">
        <f t="shared" si="194"/>
        <v>79</v>
      </c>
      <c r="DD83" s="8">
        <f t="shared" si="182"/>
        <v>1.8287037037037037E-6</v>
      </c>
      <c r="DE83" s="1" t="str">
        <f t="shared" si="183"/>
        <v>Pamela Binns</v>
      </c>
      <c r="DG83" s="13">
        <f t="shared" si="184"/>
        <v>3.013794648853688E-2</v>
      </c>
      <c r="DH83" s="13">
        <f>SMALL($DT83:DU83,1)/(60*60*24)</f>
        <v>3.0137946488536876E-2</v>
      </c>
      <c r="DI83" s="13">
        <f>SMALL($DT83:DV83,1)/(60*60*24)</f>
        <v>3.0137946488536876E-2</v>
      </c>
      <c r="DJ83" s="13">
        <f>SMALL($DT83:DW83,1)/(60*60*24)</f>
        <v>3.0137946488536876E-2</v>
      </c>
      <c r="DK83" s="13">
        <f>SMALL($DT83:DX83,1)/(60*60*24)</f>
        <v>3.0137946488536876E-2</v>
      </c>
      <c r="DL83" s="13">
        <f>SMALL($DT83:DY83,1)/(60*60*24)</f>
        <v>3.0137946488536876E-2</v>
      </c>
      <c r="DM83" s="34">
        <f t="shared" si="185"/>
        <v>2.5474719573890924E-2</v>
      </c>
      <c r="DN83" s="13">
        <f>SMALL($DZ83:EA83,1)/(60*60*24)</f>
        <v>2.5474719573890924E-2</v>
      </c>
      <c r="DO83" s="42">
        <f>SMALL($EB83:EB83,1)/(60*60*24)</f>
        <v>0.11572916666666666</v>
      </c>
      <c r="DP83" s="42">
        <f>SMALL($EB83:EC83,1)/(60*60*24)</f>
        <v>0.11572916666666666</v>
      </c>
      <c r="DQ83" s="42">
        <f>SMALL($EB83:ED83,1)/(60*60*24)</f>
        <v>0.11572916666666666</v>
      </c>
      <c r="DR83" s="42">
        <f>SMALL($EB83:EE83,1)/(60*60*24)</f>
        <v>0.11572916666666666</v>
      </c>
      <c r="DT83" s="6">
        <f t="shared" si="186"/>
        <v>2603.9185766095861</v>
      </c>
      <c r="DU83" s="1">
        <f t="shared" si="105"/>
        <v>9999</v>
      </c>
      <c r="DV83" s="1">
        <f t="shared" si="105"/>
        <v>2864</v>
      </c>
      <c r="DW83" s="1">
        <f t="shared" si="105"/>
        <v>9999</v>
      </c>
      <c r="DX83" s="1">
        <f t="shared" si="105"/>
        <v>9999</v>
      </c>
      <c r="DY83" s="1">
        <f t="shared" si="105"/>
        <v>9999</v>
      </c>
      <c r="DZ83" s="6">
        <f t="shared" si="187"/>
        <v>2201.0157711841757</v>
      </c>
      <c r="EA83" s="1">
        <f t="shared" si="188"/>
        <v>9999</v>
      </c>
      <c r="EB83" s="43">
        <f t="shared" si="189"/>
        <v>9999</v>
      </c>
      <c r="EC83" s="1">
        <f t="shared" si="106"/>
        <v>9999</v>
      </c>
      <c r="ED83" s="1">
        <f t="shared" si="106"/>
        <v>9999</v>
      </c>
      <c r="EE83" s="1">
        <f t="shared" si="106"/>
        <v>9999</v>
      </c>
    </row>
    <row r="84" spans="1:135" x14ac:dyDescent="0.25">
      <c r="A84" s="1" t="s">
        <v>204</v>
      </c>
      <c r="B84" s="54">
        <v>2.0196759259259258E-2</v>
      </c>
      <c r="C84" s="45">
        <v>41699</v>
      </c>
      <c r="D84" s="45"/>
      <c r="E84" s="13">
        <v>2.4432870370370369E-2</v>
      </c>
      <c r="F84" s="11">
        <v>41365</v>
      </c>
      <c r="K84" s="8">
        <v>1.8738425925925926E-2</v>
      </c>
      <c r="M84" s="8">
        <f t="shared" si="195"/>
        <v>2.6209695426938191E-2</v>
      </c>
      <c r="N84" s="6">
        <f t="shared" si="171"/>
        <v>2264.5176848874598</v>
      </c>
      <c r="O84" s="8">
        <f t="shared" si="172"/>
        <v>1.3194444444444444E-2</v>
      </c>
      <c r="P84" s="107">
        <v>19.8</v>
      </c>
      <c r="Q84" s="108">
        <f t="shared" si="173"/>
        <v>1.2152777777777778E-2</v>
      </c>
      <c r="R84" s="109">
        <f t="shared" si="190"/>
        <v>1050</v>
      </c>
      <c r="S84" s="129">
        <f t="shared" si="197"/>
        <v>2365.9552000000003</v>
      </c>
      <c r="T84" s="8">
        <f t="shared" si="198"/>
        <v>1.2152777777777778E-2</v>
      </c>
      <c r="U84" s="8">
        <f t="shared" si="191"/>
        <v>1.2152777777777778E-2</v>
      </c>
      <c r="V84" s="8">
        <f t="shared" si="192"/>
        <v>0</v>
      </c>
      <c r="W84" s="8">
        <f t="shared" si="174"/>
        <v>0</v>
      </c>
      <c r="X84" s="8">
        <f t="shared" si="175"/>
        <v>1.3194444444444444E-2</v>
      </c>
      <c r="Y84" s="8"/>
      <c r="Z84" s="8">
        <f>IF(A84&lt;&gt;"",IF(VLOOKUP(A84,Apr!A$4:F$211,6)&gt;0,VLOOKUP(A84,Apr!A$4:F$211,6),0),0)</f>
        <v>0</v>
      </c>
      <c r="AA84" s="8">
        <f>IF(A84&lt;&gt;"",IF(VLOOKUP(A84,May!A$3:F$209,6)&gt;0,VLOOKUP(A84,May!A$3:F$209,6),0),0)</f>
        <v>0</v>
      </c>
      <c r="AB84" s="8">
        <f>IF(A84&lt;&gt;"",IF(VLOOKUP(A84,Jun!A$3:F$209,6)&gt;0,VLOOKUP(A84,Jun!A$3:F$209,6),0),0)</f>
        <v>0</v>
      </c>
      <c r="AC84" s="8">
        <f>IF(A84&lt;&gt;"",IF(VLOOKUP(A84,Jul!A$3:F$206,6)&gt;0,VLOOKUP(A84,Jul!A$3:F$206,6),0),0)</f>
        <v>0</v>
      </c>
      <c r="AD84" s="8">
        <f>IF(A84&lt;&gt;"",IF(VLOOKUP(A84,Aug!A$3:F$206,6)&gt;0,VLOOKUP(A84,Aug!A$3:F$206,6),0),0)</f>
        <v>0</v>
      </c>
      <c r="AE84" s="8">
        <f>IF(A84&lt;&gt;"",IF(VLOOKUP(A84,Sep!A$3:F$206,6)&gt;0,VLOOKUP(A84,Sep!A$3:F$206,6),0),0)</f>
        <v>0</v>
      </c>
      <c r="AF84" s="6">
        <f t="shared" si="196"/>
        <v>1740.306961788679</v>
      </c>
      <c r="AG84" s="8">
        <f t="shared" si="176"/>
        <v>7.6388888888888886E-3</v>
      </c>
      <c r="AH84" s="8">
        <f>IF(A84&lt;&gt;"",IF(VLOOKUP(A84,Oct!A$3:F$206,6)&gt;0,VLOOKUP(A84,Oct!A$3:F$206,6),0),0)</f>
        <v>0</v>
      </c>
      <c r="AI84" s="8">
        <f>IF(A84&lt;&gt;"",IF(VLOOKUP(A84,Nov!A$3:F$207,6)&gt;0,VLOOKUP(A84,Nov!A$3:F$207,6),0),0)</f>
        <v>0</v>
      </c>
      <c r="AJ84" s="8">
        <f>IF(A84&lt;&gt;"",IF(VLOOKUP(A84,Dec!A$3:F$207,6)&gt;0,VLOOKUP(A84,Dec!A$3:F$207,6),0),0)</f>
        <v>0</v>
      </c>
      <c r="AK84" s="8">
        <f>IF(A84&lt;&gt;"",IF(VLOOKUP(A84,Jan!A$3:F$207,6)&gt;0,VLOOKUP(A84,Jan!A$3:F$207,6),0),0)</f>
        <v>0</v>
      </c>
      <c r="AL84" s="8">
        <f>IF(A84&lt;&gt;"",IF(VLOOKUP(A84,Feb!A$3:F$207,6)&gt;0,VLOOKUP(A84,Feb!A$3:F$207,6),0),0)</f>
        <v>0</v>
      </c>
      <c r="AM84" s="8">
        <f>IF(A84&lt;&gt;"",IF(VLOOKUP(A84,Mar!A$3:F$207,6)&gt;0,VLOOKUP(A84,Mar!A$3:F$207,6),0),0)</f>
        <v>0</v>
      </c>
      <c r="AO84" s="8">
        <f>LARGE($BM84:BN84,1)</f>
        <v>1.2152777777777778E-2</v>
      </c>
      <c r="AP84" s="8">
        <f>LARGE($BM84:BO84,1)</f>
        <v>1.2152777777777778E-2</v>
      </c>
      <c r="AQ84" s="8">
        <f>LARGE($BM84:BP84,1)</f>
        <v>1.2152777777777778E-2</v>
      </c>
      <c r="AR84" s="8">
        <f>LARGE($BM84:BQ84,1)</f>
        <v>1.2152777777777778E-2</v>
      </c>
      <c r="AS84" s="8">
        <f>LARGE($BM84:BR84,1)</f>
        <v>1.2152777777777778E-2</v>
      </c>
      <c r="AT84" s="8">
        <f>LARGE($BS84:BT84,1)</f>
        <v>7.6388888888888886E-3</v>
      </c>
      <c r="AU84" s="8">
        <f>LARGE($BS84:BU84,1)</f>
        <v>7.6388888888888886E-3</v>
      </c>
      <c r="AV84" s="8">
        <f>LARGE($BS84:BV84,1)</f>
        <v>7.6388888888888886E-3</v>
      </c>
      <c r="AW84" s="8">
        <f>LARGE($BS84:BW84,1)</f>
        <v>7.6388888888888886E-3</v>
      </c>
      <c r="AX84" s="8">
        <f>LARGE($BS84:BX84,1)</f>
        <v>7.6388888888888886E-3</v>
      </c>
      <c r="BA84" s="6">
        <f t="shared" si="45"/>
        <v>0</v>
      </c>
      <c r="BB84" s="6">
        <f t="shared" si="45"/>
        <v>0</v>
      </c>
      <c r="BC84" s="6">
        <f t="shared" si="45"/>
        <v>0</v>
      </c>
      <c r="BD84" s="6">
        <f t="shared" si="44"/>
        <v>0</v>
      </c>
      <c r="BE84" s="6">
        <f t="shared" si="44"/>
        <v>0</v>
      </c>
      <c r="BF84" s="6">
        <f t="shared" si="44"/>
        <v>0</v>
      </c>
      <c r="BG84" s="6">
        <f t="shared" si="100"/>
        <v>0</v>
      </c>
      <c r="BH84" s="6">
        <f t="shared" si="100"/>
        <v>0</v>
      </c>
      <c r="BI84" s="6">
        <f t="shared" si="100"/>
        <v>0</v>
      </c>
      <c r="BJ84" s="6">
        <f t="shared" si="100"/>
        <v>0</v>
      </c>
      <c r="BK84" s="6">
        <f t="shared" si="100"/>
        <v>0</v>
      </c>
      <c r="BM84" s="8">
        <f t="shared" si="193"/>
        <v>1.2152777777777778E-2</v>
      </c>
      <c r="BN84" s="8">
        <f t="shared" si="101"/>
        <v>0</v>
      </c>
      <c r="BO84" s="8">
        <f t="shared" si="101"/>
        <v>0</v>
      </c>
      <c r="BP84" s="8">
        <f t="shared" si="101"/>
        <v>0</v>
      </c>
      <c r="BQ84" s="8">
        <f t="shared" si="101"/>
        <v>0</v>
      </c>
      <c r="BR84" s="8">
        <f t="shared" si="101"/>
        <v>0</v>
      </c>
      <c r="BS84" s="8">
        <f t="shared" si="177"/>
        <v>7.6388888888888886E-3</v>
      </c>
      <c r="BT84" s="8">
        <f t="shared" si="102"/>
        <v>0</v>
      </c>
      <c r="BU84" s="8">
        <f t="shared" si="102"/>
        <v>0</v>
      </c>
      <c r="BV84" s="8">
        <f t="shared" si="102"/>
        <v>0</v>
      </c>
      <c r="BW84" s="8">
        <f t="shared" si="102"/>
        <v>0</v>
      </c>
      <c r="BX84" s="8">
        <f t="shared" si="102"/>
        <v>0</v>
      </c>
      <c r="CA84" s="8" t="str">
        <f t="shared" si="103"/>
        <v/>
      </c>
      <c r="CB84" s="8" t="str">
        <f t="shared" si="103"/>
        <v/>
      </c>
      <c r="CC84" s="8" t="str">
        <f t="shared" si="103"/>
        <v/>
      </c>
      <c r="CD84" s="8" t="str">
        <f t="shared" si="103"/>
        <v/>
      </c>
      <c r="CE84" s="8" t="str">
        <f t="shared" si="103"/>
        <v/>
      </c>
      <c r="CF84" s="8" t="str">
        <f t="shared" si="103"/>
        <v/>
      </c>
      <c r="CG84" s="8" t="str">
        <f t="shared" si="104"/>
        <v/>
      </c>
      <c r="CH84" s="8" t="str">
        <f t="shared" si="104"/>
        <v/>
      </c>
      <c r="CI84" s="8" t="str">
        <f t="shared" si="104"/>
        <v/>
      </c>
      <c r="CJ84" s="8" t="str">
        <f t="shared" si="104"/>
        <v/>
      </c>
      <c r="CK84" s="8" t="str">
        <f t="shared" si="104"/>
        <v/>
      </c>
      <c r="CL84" s="8" t="str">
        <f t="shared" si="104"/>
        <v/>
      </c>
      <c r="CN84" s="13">
        <v>2.4432870370370369E-2</v>
      </c>
      <c r="CO84" s="8">
        <f t="shared" si="178"/>
        <v>2.4432870370370369E-2</v>
      </c>
      <c r="CP84" s="8">
        <f>IF(COUNT($CA84:CB84)&gt;0,SMALL($CA84:CB84,1),$CN84)</f>
        <v>2.4432870370370369E-2</v>
      </c>
      <c r="CQ84" s="8">
        <f>IF(COUNT($CA84:CC84)&gt;0,SMALL($CA84:CC84,1),$CN84)</f>
        <v>2.4432870370370369E-2</v>
      </c>
      <c r="CR84" s="8">
        <f>IF(COUNT($CA84:CD84)&gt;0,SMALL($CA84:CD84,1),$CN84)</f>
        <v>2.4432870370370369E-2</v>
      </c>
      <c r="CS84" s="8">
        <f>IF(COUNT($CA84:CE84)&gt;0,SMALL($CA84:CE84,1),$CN84)</f>
        <v>2.4432870370370369E-2</v>
      </c>
      <c r="CT84" s="54">
        <v>2.0196759259259258E-2</v>
      </c>
      <c r="CU84" s="8">
        <f t="shared" si="179"/>
        <v>2.0196759259259258E-2</v>
      </c>
      <c r="CV84" s="8">
        <f>IF(COUNT($CG84:CH84)&gt;0,SMALL($CG84:CH84,1),$CU84)</f>
        <v>2.0196759259259258E-2</v>
      </c>
      <c r="CW84" s="8">
        <f>IF(COUNT($CG84:CI84)&gt;0,SMALL($CG84:CI84,1),$CU84)</f>
        <v>2.0196759259259258E-2</v>
      </c>
      <c r="CX84" s="8">
        <f>IF(COUNT($CG84:CJ84)&gt;0,SMALL($CG84:CJ84,1),$CU84)</f>
        <v>2.0196759259259258E-2</v>
      </c>
      <c r="CY84" s="8">
        <f>IF(COUNT($CG84:CK84)&gt;0,SMALL($CG84:CK84,1),$CU84)</f>
        <v>2.0196759259259258E-2</v>
      </c>
      <c r="DA84" s="8">
        <f t="shared" si="180"/>
        <v>1.215462962962963E-2</v>
      </c>
      <c r="DB84" s="8">
        <f t="shared" si="181"/>
        <v>7.6407407407407405E-3</v>
      </c>
      <c r="DC84" s="1">
        <f t="shared" si="194"/>
        <v>80</v>
      </c>
      <c r="DD84" s="8">
        <f t="shared" si="182"/>
        <v>1.8518518518518519E-6</v>
      </c>
      <c r="DE84" s="1" t="str">
        <f t="shared" si="183"/>
        <v>Pamela Hardman</v>
      </c>
      <c r="DG84" s="13">
        <f t="shared" si="184"/>
        <v>2.6209695426938191E-2</v>
      </c>
      <c r="DH84" s="13">
        <f>SMALL($DT84:DU84,1)/(60*60*24)</f>
        <v>2.6209695426938191E-2</v>
      </c>
      <c r="DI84" s="13">
        <f>SMALL($DT84:DV84,1)/(60*60*24)</f>
        <v>2.6209695426938191E-2</v>
      </c>
      <c r="DJ84" s="13">
        <f>SMALL($DT84:DW84,1)/(60*60*24)</f>
        <v>2.6209695426938191E-2</v>
      </c>
      <c r="DK84" s="13">
        <f>SMALL($DT84:DX84,1)/(60*60*24)</f>
        <v>2.6209695426938191E-2</v>
      </c>
      <c r="DL84" s="13">
        <f>SMALL($DT84:DY84,1)/(60*60*24)</f>
        <v>2.6209695426938191E-2</v>
      </c>
      <c r="DM84" s="34">
        <f t="shared" si="185"/>
        <v>2.0142441687368971E-2</v>
      </c>
      <c r="DN84" s="13">
        <f>SMALL($DZ84:EA84,1)/(60*60*24)</f>
        <v>2.0142441687368971E-2</v>
      </c>
      <c r="DO84" s="42">
        <f>SMALL($EB84:EB84,1)/(60*60*24)</f>
        <v>0.11572916666666666</v>
      </c>
      <c r="DP84" s="42">
        <f>SMALL($EB84:EC84,1)/(60*60*24)</f>
        <v>0.11572916666666666</v>
      </c>
      <c r="DQ84" s="42">
        <f>SMALL($EB84:ED84,1)/(60*60*24)</f>
        <v>0.11572916666666666</v>
      </c>
      <c r="DR84" s="42">
        <f>SMALL($EB84:EE84,1)/(60*60*24)</f>
        <v>0.11572916666666666</v>
      </c>
      <c r="DT84" s="6">
        <f t="shared" si="186"/>
        <v>2264.5176848874598</v>
      </c>
      <c r="DU84" s="1">
        <f t="shared" si="105"/>
        <v>9999</v>
      </c>
      <c r="DV84" s="1">
        <f t="shared" si="105"/>
        <v>9999</v>
      </c>
      <c r="DW84" s="1">
        <f t="shared" si="105"/>
        <v>9999</v>
      </c>
      <c r="DX84" s="1">
        <f t="shared" si="105"/>
        <v>9999</v>
      </c>
      <c r="DY84" s="1">
        <f t="shared" si="105"/>
        <v>9999</v>
      </c>
      <c r="DZ84" s="6">
        <f t="shared" si="187"/>
        <v>1740.306961788679</v>
      </c>
      <c r="EA84" s="1">
        <f t="shared" si="188"/>
        <v>9999</v>
      </c>
      <c r="EB84" s="43">
        <f t="shared" si="189"/>
        <v>9999</v>
      </c>
      <c r="EC84" s="1">
        <f t="shared" si="106"/>
        <v>9999</v>
      </c>
      <c r="ED84" s="1">
        <f t="shared" si="106"/>
        <v>9999</v>
      </c>
      <c r="EE84" s="1">
        <f t="shared" si="106"/>
        <v>9999</v>
      </c>
    </row>
    <row r="85" spans="1:135" x14ac:dyDescent="0.25">
      <c r="A85" s="1" t="s">
        <v>172</v>
      </c>
      <c r="B85" s="54">
        <v>2.1412037037037035E-2</v>
      </c>
      <c r="C85" s="45">
        <v>44986</v>
      </c>
      <c r="D85" s="45"/>
      <c r="E85" s="13">
        <v>2.5879629629629627E-2</v>
      </c>
      <c r="F85" s="11">
        <v>45017</v>
      </c>
      <c r="H85" s="35">
        <v>2.1412037037037035E-2</v>
      </c>
      <c r="J85" s="8">
        <v>2.3958333333333331E-2</v>
      </c>
      <c r="K85" s="55">
        <f>(J85/4*3.1)/1.032</f>
        <v>1.7991965439276485E-2</v>
      </c>
      <c r="L85" s="1"/>
      <c r="M85" s="8">
        <f t="shared" si="195"/>
        <v>2.5165610823425305E-2</v>
      </c>
      <c r="N85" s="6">
        <f t="shared" si="171"/>
        <v>2174.3087751439466</v>
      </c>
      <c r="O85" s="8">
        <f t="shared" si="172"/>
        <v>1.4236111111111111E-2</v>
      </c>
      <c r="P85" s="107">
        <v>17.600000000000001</v>
      </c>
      <c r="Q85" s="108">
        <f t="shared" si="173"/>
        <v>1.3541666666666667E-2</v>
      </c>
      <c r="R85" s="109">
        <f t="shared" si="190"/>
        <v>1170</v>
      </c>
      <c r="S85" s="129">
        <f t="shared" si="197"/>
        <v>2255.6824000000001</v>
      </c>
      <c r="T85" s="8">
        <f t="shared" si="198"/>
        <v>1.3368055555555555E-2</v>
      </c>
      <c r="U85" s="8">
        <f t="shared" si="191"/>
        <v>1.3368055555555555E-2</v>
      </c>
      <c r="V85" s="8">
        <f t="shared" si="192"/>
        <v>2.5879629629629627E-2</v>
      </c>
      <c r="W85" s="8">
        <f t="shared" si="174"/>
        <v>0</v>
      </c>
      <c r="X85" s="8">
        <f t="shared" si="175"/>
        <v>1.4236111111111111E-2</v>
      </c>
      <c r="Y85" s="8"/>
      <c r="Z85" s="8">
        <f>IF(A85&lt;&gt;"",IF(VLOOKUP(A85,Apr!A$4:F$211,6)&gt;0,VLOOKUP(A85,Apr!A$4:F$211,6),0),0)</f>
        <v>2.6481481481481481E-2</v>
      </c>
      <c r="AA85" s="8">
        <f>IF(A85&lt;&gt;"",IF(VLOOKUP(A85,May!A$3:F$209,6)&gt;0,VLOOKUP(A85,May!A$3:F$209,6),0),0)</f>
        <v>2.5879629629629627E-2</v>
      </c>
      <c r="AB85" s="8">
        <f>IF(A85&lt;&gt;"",IF(VLOOKUP(A85,Jun!A$3:F$209,6)&gt;0,VLOOKUP(A85,Jun!A$3:F$209,6),0),0)</f>
        <v>0</v>
      </c>
      <c r="AC85" s="8">
        <f>IF(A85&lt;&gt;"",IF(VLOOKUP(A85,Jul!A$3:F$206,6)&gt;0,VLOOKUP(A85,Jul!A$3:F$206,6),0),0)</f>
        <v>0</v>
      </c>
      <c r="AD85" s="8">
        <f>IF(A85&lt;&gt;"",IF(VLOOKUP(A85,Aug!A$3:F$206,6)&gt;0,VLOOKUP(A85,Aug!A$3:F$206,6),0),0)</f>
        <v>0</v>
      </c>
      <c r="AE85" s="8">
        <f>IF(A85&lt;&gt;"",IF(VLOOKUP(A85,Sep!A$3:F$206,6)&gt;0,VLOOKUP(A85,Sep!A$3:F$206,6),0),0)</f>
        <v>0</v>
      </c>
      <c r="AF85" s="6">
        <f t="shared" si="196"/>
        <v>1718.3908045977014</v>
      </c>
      <c r="AG85" s="8">
        <f t="shared" si="176"/>
        <v>7.9861111111111122E-3</v>
      </c>
      <c r="AH85" s="8">
        <f>IF(A85&lt;&gt;"",IF(VLOOKUP(A85,Oct!A$3:F$206,6)&gt;0,VLOOKUP(A85,Oct!A$3:F$206,6),0),0)</f>
        <v>0</v>
      </c>
      <c r="AI85" s="8">
        <f>IF(A85&lt;&gt;"",IF(VLOOKUP(A85,Nov!A$3:F$207,6)&gt;0,VLOOKUP(A85,Nov!A$3:F$207,6),0),0)</f>
        <v>0</v>
      </c>
      <c r="AJ85" s="8">
        <f>IF(A85&lt;&gt;"",IF(VLOOKUP(A85,Dec!A$3:F$207,6)&gt;0,VLOOKUP(A85,Dec!A$3:F$207,6),0),0)</f>
        <v>0</v>
      </c>
      <c r="AK85" s="8">
        <f>IF(A85&lt;&gt;"",IF(VLOOKUP(A85,Jan!A$3:F$207,6)&gt;0,VLOOKUP(A85,Jan!A$3:F$207,6),0),0)</f>
        <v>0</v>
      </c>
      <c r="AL85" s="8">
        <f>IF(A85&lt;&gt;"",IF(VLOOKUP(A85,Feb!A$3:F$207,6)&gt;0,VLOOKUP(A85,Feb!A$3:F$207,6),0),0)</f>
        <v>0</v>
      </c>
      <c r="AM85" s="8">
        <f>IF(A85&lt;&gt;"",IF(VLOOKUP(A85,Mar!A$3:F$207,6)&gt;0,VLOOKUP(A85,Mar!A$3:F$207,6),0),0)</f>
        <v>0</v>
      </c>
      <c r="AO85" s="8">
        <f>LARGE($BM85:BN85,1)</f>
        <v>1.3368055555555555E-2</v>
      </c>
      <c r="AP85" s="8">
        <f>LARGE($BM85:BO85,1)</f>
        <v>1.3541666666666667E-2</v>
      </c>
      <c r="AQ85" s="8">
        <f>LARGE($BM85:BP85,1)</f>
        <v>1.3541666666666667E-2</v>
      </c>
      <c r="AR85" s="8">
        <f>LARGE($BM85:BQ85,1)</f>
        <v>1.3541666666666667E-2</v>
      </c>
      <c r="AS85" s="8">
        <f>LARGE($BM85:BR85,1)</f>
        <v>1.3541666666666667E-2</v>
      </c>
      <c r="AT85" s="8">
        <f>LARGE($BS85:BT85,1)</f>
        <v>7.9861111111111122E-3</v>
      </c>
      <c r="AU85" s="8">
        <f>LARGE($BS85:BU85,1)</f>
        <v>7.9861111111111122E-3</v>
      </c>
      <c r="AV85" s="8">
        <f>LARGE($BS85:BV85,1)</f>
        <v>7.9861111111111122E-3</v>
      </c>
      <c r="AW85" s="8">
        <f>LARGE($BS85:BW85,1)</f>
        <v>7.9861111111111122E-3</v>
      </c>
      <c r="AX85" s="8">
        <f>LARGE($BS85:BX85,1)</f>
        <v>7.9861111111111122E-3</v>
      </c>
      <c r="BA85" s="6">
        <f t="shared" si="45"/>
        <v>2288</v>
      </c>
      <c r="BB85" s="6">
        <f t="shared" si="45"/>
        <v>2236</v>
      </c>
      <c r="BC85" s="6">
        <f t="shared" si="45"/>
        <v>0</v>
      </c>
      <c r="BD85" s="6">
        <f t="shared" si="44"/>
        <v>0</v>
      </c>
      <c r="BE85" s="6">
        <f t="shared" si="44"/>
        <v>0</v>
      </c>
      <c r="BF85" s="6">
        <f t="shared" si="44"/>
        <v>0</v>
      </c>
      <c r="BG85" s="6">
        <f t="shared" si="100"/>
        <v>0</v>
      </c>
      <c r="BH85" s="6">
        <f t="shared" si="100"/>
        <v>0</v>
      </c>
      <c r="BI85" s="6">
        <f t="shared" si="100"/>
        <v>0</v>
      </c>
      <c r="BJ85" s="6">
        <f t="shared" si="100"/>
        <v>0</v>
      </c>
      <c r="BK85" s="6">
        <f t="shared" si="100"/>
        <v>0</v>
      </c>
      <c r="BM85" s="8">
        <f t="shared" si="193"/>
        <v>1.3368055555555555E-2</v>
      </c>
      <c r="BN85" s="8">
        <f t="shared" si="101"/>
        <v>1.3020833333333334E-2</v>
      </c>
      <c r="BO85" s="8">
        <f t="shared" si="101"/>
        <v>1.3541666666666667E-2</v>
      </c>
      <c r="BP85" s="8">
        <f t="shared" si="101"/>
        <v>0</v>
      </c>
      <c r="BQ85" s="8">
        <f t="shared" si="101"/>
        <v>0</v>
      </c>
      <c r="BR85" s="8">
        <f t="shared" si="101"/>
        <v>0</v>
      </c>
      <c r="BS85" s="8">
        <f t="shared" si="177"/>
        <v>7.9861111111111122E-3</v>
      </c>
      <c r="BT85" s="8">
        <f t="shared" si="102"/>
        <v>0</v>
      </c>
      <c r="BU85" s="8">
        <f t="shared" si="102"/>
        <v>0</v>
      </c>
      <c r="BV85" s="8">
        <f t="shared" si="102"/>
        <v>0</v>
      </c>
      <c r="BW85" s="8">
        <f t="shared" si="102"/>
        <v>0</v>
      </c>
      <c r="BX85" s="8">
        <f t="shared" si="102"/>
        <v>0</v>
      </c>
      <c r="CA85" s="8">
        <f t="shared" si="103"/>
        <v>2.6481481481481481E-2</v>
      </c>
      <c r="CB85" s="8">
        <f t="shared" si="103"/>
        <v>2.5879629629629627E-2</v>
      </c>
      <c r="CC85" s="8" t="str">
        <f t="shared" si="103"/>
        <v/>
      </c>
      <c r="CD85" s="8" t="str">
        <f t="shared" si="103"/>
        <v/>
      </c>
      <c r="CE85" s="8" t="str">
        <f t="shared" si="103"/>
        <v/>
      </c>
      <c r="CF85" s="8" t="str">
        <f t="shared" si="103"/>
        <v/>
      </c>
      <c r="CG85" s="8" t="str">
        <f t="shared" si="104"/>
        <v/>
      </c>
      <c r="CH85" s="8" t="str">
        <f t="shared" si="104"/>
        <v/>
      </c>
      <c r="CI85" s="8" t="str">
        <f t="shared" si="104"/>
        <v/>
      </c>
      <c r="CJ85" s="8" t="str">
        <f t="shared" si="104"/>
        <v/>
      </c>
      <c r="CK85" s="8" t="str">
        <f t="shared" si="104"/>
        <v/>
      </c>
      <c r="CL85" s="8" t="str">
        <f t="shared" si="104"/>
        <v/>
      </c>
      <c r="CN85" s="1"/>
      <c r="CO85" s="8">
        <f t="shared" si="178"/>
        <v>2.6481481481481481E-2</v>
      </c>
      <c r="CP85" s="8">
        <f>IF(COUNT($CA85:CB85)&gt;0,SMALL($CA85:CB85,1),$CN85)</f>
        <v>2.5879629629629627E-2</v>
      </c>
      <c r="CQ85" s="8">
        <f>IF(COUNT($CA85:CC85)&gt;0,SMALL($CA85:CC85,1),$CN85)</f>
        <v>2.5879629629629627E-2</v>
      </c>
      <c r="CR85" s="8">
        <f>IF(COUNT($CA85:CD85)&gt;0,SMALL($CA85:CD85,1),$CN85)</f>
        <v>2.5879629629629627E-2</v>
      </c>
      <c r="CS85" s="8">
        <f>IF(COUNT($CA85:CE85)&gt;0,SMALL($CA85:CE85,1),$CN85)</f>
        <v>2.5879629629629627E-2</v>
      </c>
      <c r="CT85" s="54">
        <v>2.1412037037037035E-2</v>
      </c>
      <c r="CU85" s="8">
        <f t="shared" si="179"/>
        <v>2.1412037037037035E-2</v>
      </c>
      <c r="CV85" s="8">
        <f>IF(COUNT($CG85:CH85)&gt;0,SMALL($CG85:CH85,1),$CU85)</f>
        <v>2.1412037037037035E-2</v>
      </c>
      <c r="CW85" s="8">
        <f>IF(COUNT($CG85:CI85)&gt;0,SMALL($CG85:CI85,1),$CU85)</f>
        <v>2.1412037037037035E-2</v>
      </c>
      <c r="CX85" s="8">
        <f>IF(COUNT($CG85:CJ85)&gt;0,SMALL($CG85:CJ85,1),$CU85)</f>
        <v>2.1412037037037035E-2</v>
      </c>
      <c r="CY85" s="8">
        <f>IF(COUNT($CG85:CK85)&gt;0,SMALL($CG85:CK85,1),$CU85)</f>
        <v>2.1412037037037035E-2</v>
      </c>
      <c r="DA85" s="8">
        <f t="shared" si="180"/>
        <v>1.3543541666666667E-2</v>
      </c>
      <c r="DB85" s="8">
        <f t="shared" si="181"/>
        <v>7.9879861111111124E-3</v>
      </c>
      <c r="DC85" s="1">
        <f t="shared" si="194"/>
        <v>81</v>
      </c>
      <c r="DD85" s="8">
        <f t="shared" si="182"/>
        <v>1.875E-6</v>
      </c>
      <c r="DE85" s="1" t="str">
        <f t="shared" si="183"/>
        <v>Paul McAllister</v>
      </c>
      <c r="DG85" s="13">
        <f t="shared" si="184"/>
        <v>2.5165610823425305E-2</v>
      </c>
      <c r="DH85" s="13">
        <f>SMALL($DT85:DU85,1)/(60*60*24)</f>
        <v>2.5165610823425309E-2</v>
      </c>
      <c r="DI85" s="13">
        <f>SMALL($DT85:DV85,1)/(60*60*24)</f>
        <v>2.5165610823425309E-2</v>
      </c>
      <c r="DJ85" s="13">
        <f>SMALL($DT85:DW85,1)/(60*60*24)</f>
        <v>2.5165610823425309E-2</v>
      </c>
      <c r="DK85" s="13">
        <f>SMALL($DT85:DX85,1)/(60*60*24)</f>
        <v>2.5165610823425309E-2</v>
      </c>
      <c r="DL85" s="13">
        <f>SMALL($DT85:DY85,1)/(60*60*24)</f>
        <v>2.5165610823425309E-2</v>
      </c>
      <c r="DM85" s="34">
        <f t="shared" si="185"/>
        <v>1.9888782460621545E-2</v>
      </c>
      <c r="DN85" s="13">
        <f>SMALL($DZ85:EA85,1)/(60*60*24)</f>
        <v>1.9888782460621545E-2</v>
      </c>
      <c r="DO85" s="42">
        <f>SMALL($EB85:EB85,1)/(60*60*24)</f>
        <v>0.11572916666666666</v>
      </c>
      <c r="DP85" s="42">
        <f>SMALL($EB85:EC85,1)/(60*60*24)</f>
        <v>0.11572916666666666</v>
      </c>
      <c r="DQ85" s="42">
        <f>SMALL($EB85:ED85,1)/(60*60*24)</f>
        <v>0.11572916666666666</v>
      </c>
      <c r="DR85" s="42">
        <f>SMALL($EB85:EE85,1)/(60*60*24)</f>
        <v>0.11572916666666666</v>
      </c>
      <c r="DT85" s="6">
        <f t="shared" si="186"/>
        <v>2174.3087751439466</v>
      </c>
      <c r="DU85" s="1">
        <f t="shared" si="105"/>
        <v>2288</v>
      </c>
      <c r="DV85" s="1">
        <f t="shared" si="105"/>
        <v>2236</v>
      </c>
      <c r="DW85" s="1">
        <f t="shared" si="105"/>
        <v>9999</v>
      </c>
      <c r="DX85" s="1">
        <f t="shared" si="105"/>
        <v>9999</v>
      </c>
      <c r="DY85" s="1">
        <f t="shared" si="105"/>
        <v>9999</v>
      </c>
      <c r="DZ85" s="6">
        <f t="shared" si="187"/>
        <v>1718.3908045977014</v>
      </c>
      <c r="EA85" s="1">
        <f t="shared" si="188"/>
        <v>9999</v>
      </c>
      <c r="EB85" s="43">
        <f t="shared" si="189"/>
        <v>9999</v>
      </c>
      <c r="EC85" s="1">
        <f t="shared" si="106"/>
        <v>9999</v>
      </c>
      <c r="ED85" s="1">
        <f t="shared" si="106"/>
        <v>9999</v>
      </c>
      <c r="EE85" s="1">
        <f t="shared" si="106"/>
        <v>9999</v>
      </c>
    </row>
    <row r="86" spans="1:135" x14ac:dyDescent="0.25">
      <c r="A86" s="1" t="s">
        <v>31</v>
      </c>
      <c r="B86" s="54">
        <v>1.4675925925925926E-2</v>
      </c>
      <c r="C86" s="45">
        <v>43374</v>
      </c>
      <c r="D86" s="45"/>
      <c r="E86" s="13">
        <v>1.744212962962963E-2</v>
      </c>
      <c r="F86" s="11">
        <v>42948</v>
      </c>
      <c r="K86" s="8">
        <v>1.4791666666666668E-2</v>
      </c>
      <c r="L86" s="8">
        <v>2.7233796296296298E-2</v>
      </c>
      <c r="M86" s="8">
        <f t="shared" si="195"/>
        <v>2.0689308681672028E-2</v>
      </c>
      <c r="N86" s="6">
        <f t="shared" si="171"/>
        <v>1787.5562700964633</v>
      </c>
      <c r="O86" s="8">
        <f t="shared" si="172"/>
        <v>1.8749999999999999E-2</v>
      </c>
      <c r="P86" s="107">
        <v>11.7</v>
      </c>
      <c r="Q86" s="108">
        <f t="shared" si="173"/>
        <v>1.6840277777777777E-2</v>
      </c>
      <c r="R86" s="109">
        <f t="shared" si="190"/>
        <v>1454.9999999999998</v>
      </c>
      <c r="S86" s="129">
        <f t="shared" si="197"/>
        <v>1959.9508000000001</v>
      </c>
      <c r="T86" s="8">
        <f t="shared" si="198"/>
        <v>1.6840277777777777E-2</v>
      </c>
      <c r="U86" s="8">
        <f t="shared" si="191"/>
        <v>1.6840277777777777E-2</v>
      </c>
      <c r="V86" s="8">
        <f t="shared" si="192"/>
        <v>0</v>
      </c>
      <c r="W86" s="8">
        <f t="shared" si="174"/>
        <v>0</v>
      </c>
      <c r="X86" s="8">
        <f t="shared" si="175"/>
        <v>1.8749999999999999E-2</v>
      </c>
      <c r="Y86" s="8"/>
      <c r="Z86" s="8">
        <f>IF(A86&lt;&gt;"",IF(VLOOKUP(A86,Apr!A$4:F$211,6)&gt;0,VLOOKUP(A86,Apr!A$4:F$211,6),0),0)</f>
        <v>0</v>
      </c>
      <c r="AA86" s="8">
        <f>IF(A86&lt;&gt;"",IF(VLOOKUP(A86,May!A$3:F$209,6)&gt;0,VLOOKUP(A86,May!A$3:F$209,6),0),0)</f>
        <v>0</v>
      </c>
      <c r="AB86" s="8">
        <f>IF(A86&lt;&gt;"",IF(VLOOKUP(A86,Jun!A$3:F$209,6)&gt;0,VLOOKUP(A86,Jun!A$3:F$209,6),0),0)</f>
        <v>0</v>
      </c>
      <c r="AC86" s="8">
        <f>IF(A86&lt;&gt;"",IF(VLOOKUP(A86,Jul!A$3:F$206,6)&gt;0,VLOOKUP(A86,Jul!A$3:F$206,6),0),0)</f>
        <v>0</v>
      </c>
      <c r="AD86" s="8">
        <f>IF(A86&lt;&gt;"",IF(VLOOKUP(A86,Aug!A$3:F$206,6)&gt;0,VLOOKUP(A86,Aug!A$3:F$206,6),0),0)</f>
        <v>0</v>
      </c>
      <c r="AE86" s="8">
        <f>IF(A86&lt;&gt;"",IF(VLOOKUP(A86,Sep!A$3:F$206,6)&gt;0,VLOOKUP(A86,Sep!A$3:F$206,6),0),0)</f>
        <v>0</v>
      </c>
      <c r="AF86" s="6">
        <f t="shared" si="196"/>
        <v>1373.756823450236</v>
      </c>
      <c r="AG86" s="8">
        <f t="shared" si="176"/>
        <v>1.1979166666666666E-2</v>
      </c>
      <c r="AH86" s="8">
        <f>IF(A86&lt;&gt;"",IF(VLOOKUP(A86,Oct!A$3:F$206,6)&gt;0,VLOOKUP(A86,Oct!A$3:F$206,6),0),0)</f>
        <v>0</v>
      </c>
      <c r="AI86" s="8">
        <f>IF(A86&lt;&gt;"",IF(VLOOKUP(A86,Nov!A$3:F$207,6)&gt;0,VLOOKUP(A86,Nov!A$3:F$207,6),0),0)</f>
        <v>0</v>
      </c>
      <c r="AJ86" s="8">
        <f>IF(A86&lt;&gt;"",IF(VLOOKUP(A86,Dec!A$3:F$207,6)&gt;0,VLOOKUP(A86,Dec!A$3:F$207,6),0),0)</f>
        <v>0</v>
      </c>
      <c r="AK86" s="8">
        <f>IF(A86&lt;&gt;"",IF(VLOOKUP(A86,Jan!A$3:F$207,6)&gt;0,VLOOKUP(A86,Jan!A$3:F$207,6),0),0)</f>
        <v>0</v>
      </c>
      <c r="AL86" s="8">
        <f>IF(A86&lt;&gt;"",IF(VLOOKUP(A86,Feb!A$3:F$207,6)&gt;0,VLOOKUP(A86,Feb!A$3:F$207,6),0),0)</f>
        <v>0</v>
      </c>
      <c r="AM86" s="8">
        <f>IF(A86&lt;&gt;"",IF(VLOOKUP(A86,Mar!A$3:F$207,6)&gt;0,VLOOKUP(A86,Mar!A$3:F$207,6),0),0)</f>
        <v>0</v>
      </c>
      <c r="AO86" s="8">
        <f>LARGE($BM86:BN86,1)</f>
        <v>1.6840277777777777E-2</v>
      </c>
      <c r="AP86" s="8">
        <f>LARGE($BM86:BO86,1)</f>
        <v>1.6840277777777777E-2</v>
      </c>
      <c r="AQ86" s="8">
        <f>LARGE($BM86:BP86,1)</f>
        <v>1.6840277777777777E-2</v>
      </c>
      <c r="AR86" s="8">
        <f>LARGE($BM86:BQ86,1)</f>
        <v>1.6840277777777777E-2</v>
      </c>
      <c r="AS86" s="8">
        <f>LARGE($BM86:BR86,1)</f>
        <v>1.6840277777777777E-2</v>
      </c>
      <c r="AT86" s="8">
        <f>LARGE($BS86:BT86,1)</f>
        <v>1.1979166666666666E-2</v>
      </c>
      <c r="AU86" s="8">
        <f>LARGE($BS86:BU86,1)</f>
        <v>1.1979166666666666E-2</v>
      </c>
      <c r="AV86" s="8">
        <f>LARGE($BS86:BV86,1)</f>
        <v>1.1979166666666666E-2</v>
      </c>
      <c r="AW86" s="8">
        <f>LARGE($BS86:BW86,1)</f>
        <v>1.1979166666666666E-2</v>
      </c>
      <c r="AX86" s="8">
        <f>LARGE($BS86:BX86,1)</f>
        <v>1.1979166666666666E-2</v>
      </c>
      <c r="BA86" s="6">
        <f t="shared" si="45"/>
        <v>0</v>
      </c>
      <c r="BB86" s="6">
        <f t="shared" si="45"/>
        <v>0</v>
      </c>
      <c r="BC86" s="6">
        <f t="shared" si="45"/>
        <v>0</v>
      </c>
      <c r="BD86" s="6">
        <f t="shared" si="44"/>
        <v>0</v>
      </c>
      <c r="BE86" s="6">
        <f t="shared" si="44"/>
        <v>0</v>
      </c>
      <c r="BF86" s="6">
        <f t="shared" si="44"/>
        <v>0</v>
      </c>
      <c r="BG86" s="6">
        <f t="shared" si="100"/>
        <v>0</v>
      </c>
      <c r="BH86" s="6">
        <f t="shared" si="100"/>
        <v>0</v>
      </c>
      <c r="BI86" s="6">
        <f t="shared" si="100"/>
        <v>0</v>
      </c>
      <c r="BJ86" s="6">
        <f t="shared" si="100"/>
        <v>0</v>
      </c>
      <c r="BK86" s="6">
        <f t="shared" si="100"/>
        <v>0</v>
      </c>
      <c r="BM86" s="8">
        <f t="shared" si="193"/>
        <v>1.6840277777777777E-2</v>
      </c>
      <c r="BN86" s="8">
        <f t="shared" si="101"/>
        <v>0</v>
      </c>
      <c r="BO86" s="8">
        <f t="shared" si="101"/>
        <v>0</v>
      </c>
      <c r="BP86" s="8">
        <f t="shared" si="101"/>
        <v>0</v>
      </c>
      <c r="BQ86" s="8">
        <f t="shared" si="101"/>
        <v>0</v>
      </c>
      <c r="BR86" s="8">
        <f t="shared" si="101"/>
        <v>0</v>
      </c>
      <c r="BS86" s="8">
        <f t="shared" si="177"/>
        <v>1.1979166666666666E-2</v>
      </c>
      <c r="BT86" s="8">
        <f t="shared" ref="BT86:BX105" si="199">IF(BG86&gt;0,IF($AF$2&gt;BG86,(MROUND($AF$2-BG86,15)/(60*60*24)),0),0)</f>
        <v>0</v>
      </c>
      <c r="BU86" s="8">
        <f t="shared" si="199"/>
        <v>0</v>
      </c>
      <c r="BV86" s="8">
        <f t="shared" si="199"/>
        <v>0</v>
      </c>
      <c r="BW86" s="8">
        <f t="shared" si="199"/>
        <v>0</v>
      </c>
      <c r="BX86" s="8">
        <f t="shared" si="199"/>
        <v>0</v>
      </c>
      <c r="CA86" s="8" t="str">
        <f t="shared" ref="CA86:CF105" si="200">IF(Z86&gt;0,Z86,"")</f>
        <v/>
      </c>
      <c r="CB86" s="8" t="str">
        <f t="shared" si="200"/>
        <v/>
      </c>
      <c r="CC86" s="8" t="str">
        <f t="shared" si="200"/>
        <v/>
      </c>
      <c r="CD86" s="8" t="str">
        <f t="shared" si="200"/>
        <v/>
      </c>
      <c r="CE86" s="8" t="str">
        <f t="shared" si="200"/>
        <v/>
      </c>
      <c r="CF86" s="8" t="str">
        <f t="shared" si="200"/>
        <v/>
      </c>
      <c r="CG86" s="8" t="str">
        <f t="shared" ref="CG86:CL105" si="201">IF(AH86&gt;0,AH86,"")</f>
        <v/>
      </c>
      <c r="CH86" s="8" t="str">
        <f t="shared" si="201"/>
        <v/>
      </c>
      <c r="CI86" s="8" t="str">
        <f t="shared" si="201"/>
        <v/>
      </c>
      <c r="CJ86" s="8" t="str">
        <f t="shared" si="201"/>
        <v/>
      </c>
      <c r="CK86" s="8" t="str">
        <f t="shared" si="201"/>
        <v/>
      </c>
      <c r="CL86" s="8" t="str">
        <f t="shared" si="201"/>
        <v/>
      </c>
      <c r="CN86" s="13">
        <v>1.744212962962963E-2</v>
      </c>
      <c r="CO86" s="8">
        <f t="shared" si="178"/>
        <v>1.744212962962963E-2</v>
      </c>
      <c r="CP86" s="8">
        <f>IF(COUNT($CA86:CB86)&gt;0,SMALL($CA86:CB86,1),$CN86)</f>
        <v>1.744212962962963E-2</v>
      </c>
      <c r="CQ86" s="8">
        <f>IF(COUNT($CA86:CC86)&gt;0,SMALL($CA86:CC86,1),$CN86)</f>
        <v>1.744212962962963E-2</v>
      </c>
      <c r="CR86" s="8">
        <f>IF(COUNT($CA86:CD86)&gt;0,SMALL($CA86:CD86,1),$CN86)</f>
        <v>1.744212962962963E-2</v>
      </c>
      <c r="CS86" s="8">
        <f>IF(COUNT($CA86:CE86)&gt;0,SMALL($CA86:CE86,1),$CN86)</f>
        <v>1.744212962962963E-2</v>
      </c>
      <c r="CT86" s="54">
        <v>1.4675925925925926E-2</v>
      </c>
      <c r="CU86" s="8">
        <f t="shared" si="179"/>
        <v>1.4675925925925926E-2</v>
      </c>
      <c r="CV86" s="8">
        <f>IF(COUNT($CG86:CH86)&gt;0,SMALL($CG86:CH86,1),$CU86)</f>
        <v>1.4675925925925926E-2</v>
      </c>
      <c r="CW86" s="8">
        <f>IF(COUNT($CG86:CI86)&gt;0,SMALL($CG86:CI86,1),$CU86)</f>
        <v>1.4675925925925926E-2</v>
      </c>
      <c r="CX86" s="8">
        <f>IF(COUNT($CG86:CJ86)&gt;0,SMALL($CG86:CJ86,1),$CU86)</f>
        <v>1.4675925925925926E-2</v>
      </c>
      <c r="CY86" s="8">
        <f>IF(COUNT($CG86:CK86)&gt;0,SMALL($CG86:CK86,1),$CU86)</f>
        <v>1.4675925925925926E-2</v>
      </c>
      <c r="DA86" s="8">
        <f t="shared" si="180"/>
        <v>1.6842175925925924E-2</v>
      </c>
      <c r="DB86" s="8">
        <f t="shared" si="181"/>
        <v>1.1981064814814814E-2</v>
      </c>
      <c r="DC86" s="1">
        <f t="shared" si="194"/>
        <v>82</v>
      </c>
      <c r="DD86" s="8">
        <f t="shared" si="182"/>
        <v>1.8981481481481482E-6</v>
      </c>
      <c r="DE86" s="1" t="str">
        <f t="shared" si="183"/>
        <v>Paul Veevers</v>
      </c>
      <c r="DG86" s="13">
        <f t="shared" si="184"/>
        <v>2.0689308681672028E-2</v>
      </c>
      <c r="DH86" s="13">
        <f>SMALL($DT86:DU86,1)/(60*60*24)</f>
        <v>2.0689308681672028E-2</v>
      </c>
      <c r="DI86" s="13">
        <f>SMALL($DT86:DV86,1)/(60*60*24)</f>
        <v>2.0689308681672028E-2</v>
      </c>
      <c r="DJ86" s="13">
        <f>SMALL($DT86:DW86,1)/(60*60*24)</f>
        <v>2.0689308681672028E-2</v>
      </c>
      <c r="DK86" s="13">
        <f>SMALL($DT86:DX86,1)/(60*60*24)</f>
        <v>2.0689308681672028E-2</v>
      </c>
      <c r="DL86" s="13">
        <f>SMALL($DT86:DY86,1)/(60*60*24)</f>
        <v>2.0689308681672028E-2</v>
      </c>
      <c r="DM86" s="34">
        <f t="shared" si="185"/>
        <v>1.5899963234377732E-2</v>
      </c>
      <c r="DN86" s="13">
        <f>SMALL($DZ86:EA86,1)/(60*60*24)</f>
        <v>1.5899963234377732E-2</v>
      </c>
      <c r="DO86" s="42">
        <f>SMALL($EB86:EB86,1)/(60*60*24)</f>
        <v>0.11572916666666666</v>
      </c>
      <c r="DP86" s="42">
        <f>SMALL($EB86:EC86,1)/(60*60*24)</f>
        <v>0.11572916666666666</v>
      </c>
      <c r="DQ86" s="42">
        <f>SMALL($EB86:ED86,1)/(60*60*24)</f>
        <v>0.11572916666666666</v>
      </c>
      <c r="DR86" s="42">
        <f>SMALL($EB86:EE86,1)/(60*60*24)</f>
        <v>0.11572916666666666</v>
      </c>
      <c r="DT86" s="6">
        <f t="shared" si="186"/>
        <v>1787.5562700964633</v>
      </c>
      <c r="DU86" s="1">
        <f t="shared" ref="DU86:DY105" si="202">IF(BA86&gt;0,BA86,9999)</f>
        <v>9999</v>
      </c>
      <c r="DV86" s="1">
        <f t="shared" si="202"/>
        <v>9999</v>
      </c>
      <c r="DW86" s="1">
        <f t="shared" si="202"/>
        <v>9999</v>
      </c>
      <c r="DX86" s="1">
        <f t="shared" si="202"/>
        <v>9999</v>
      </c>
      <c r="DY86" s="1">
        <f t="shared" si="202"/>
        <v>9999</v>
      </c>
      <c r="DZ86" s="6">
        <f t="shared" si="187"/>
        <v>1373.756823450236</v>
      </c>
      <c r="EA86" s="1">
        <f t="shared" si="188"/>
        <v>9999</v>
      </c>
      <c r="EB86" s="43">
        <f t="shared" si="189"/>
        <v>9999</v>
      </c>
      <c r="EC86" s="1">
        <f t="shared" ref="EC86:EE105" si="203">IF(BI86&gt;0,BI86,9999)</f>
        <v>9999</v>
      </c>
      <c r="ED86" s="1">
        <f t="shared" si="203"/>
        <v>9999</v>
      </c>
      <c r="EE86" s="1">
        <f t="shared" si="203"/>
        <v>9999</v>
      </c>
    </row>
    <row r="87" spans="1:135" x14ac:dyDescent="0.25">
      <c r="A87" s="1" t="s">
        <v>0</v>
      </c>
      <c r="B87" s="54">
        <v>1.8240740740740741E-2</v>
      </c>
      <c r="C87" s="45">
        <v>42795</v>
      </c>
      <c r="D87" s="45"/>
      <c r="E87" s="13">
        <v>2.2337962962962962E-2</v>
      </c>
      <c r="F87" s="11">
        <v>43313</v>
      </c>
      <c r="J87" s="8">
        <v>2.3993055555555556E-2</v>
      </c>
      <c r="K87" s="55">
        <f>(J87/4*3.1)/1.032</f>
        <v>1.8018040751507321E-2</v>
      </c>
      <c r="M87" s="8">
        <f t="shared" si="195"/>
        <v>2.5202082723169403E-2</v>
      </c>
      <c r="N87" s="6">
        <f t="shared" si="171"/>
        <v>2177.4599472818363</v>
      </c>
      <c r="O87" s="8">
        <f t="shared" si="172"/>
        <v>1.4236111111111111E-2</v>
      </c>
      <c r="P87" s="107">
        <v>18.8</v>
      </c>
      <c r="Q87" s="108">
        <f t="shared" si="173"/>
        <v>1.2673611111111111E-2</v>
      </c>
      <c r="R87" s="109">
        <f t="shared" si="190"/>
        <v>1095</v>
      </c>
      <c r="S87" s="129">
        <f t="shared" si="197"/>
        <v>2315.8312000000001</v>
      </c>
      <c r="T87" s="8">
        <f t="shared" si="198"/>
        <v>1.2673611111111111E-2</v>
      </c>
      <c r="U87" s="8">
        <f t="shared" si="191"/>
        <v>1.2673611111111111E-2</v>
      </c>
      <c r="V87" s="8">
        <f t="shared" si="192"/>
        <v>0</v>
      </c>
      <c r="W87" s="8">
        <f t="shared" si="174"/>
        <v>2.0484110281111113E-2</v>
      </c>
      <c r="X87" s="8">
        <f t="shared" si="175"/>
        <v>1.4236111111111111E-2</v>
      </c>
      <c r="Y87" s="8"/>
      <c r="Z87" s="8">
        <f>IF(A87&lt;&gt;"",IF(VLOOKUP(A87,Apr!A$4:F$211,6)&gt;0,VLOOKUP(A87,Apr!A$4:F$211,6),0),0)</f>
        <v>0</v>
      </c>
      <c r="AA87" s="8">
        <f>IF(A87&lt;&gt;"",IF(VLOOKUP(A87,May!A$3:F$209,6)&gt;0,VLOOKUP(A87,May!A$3:F$209,6),0),0)</f>
        <v>0</v>
      </c>
      <c r="AB87" s="8">
        <f>IF(A87&lt;&gt;"",IF(VLOOKUP(A87,Jun!A$3:F$209,6)&gt;0,VLOOKUP(A87,Jun!A$3:F$209,6),0),0)</f>
        <v>0</v>
      </c>
      <c r="AC87" s="8">
        <f>IF(A87&lt;&gt;"",IF(VLOOKUP(A87,Jul!A$3:F$206,6)&gt;0,VLOOKUP(A87,Jul!A$3:F$206,6),0),0)</f>
        <v>0</v>
      </c>
      <c r="AD87" s="8">
        <f>IF(A87&lt;&gt;"",IF(VLOOKUP(A87,Aug!A$3:F$206,6)&gt;0,VLOOKUP(A87,Aug!A$3:F$206,6),0),0)</f>
        <v>0</v>
      </c>
      <c r="AE87" s="8">
        <f>IF(A87&lt;&gt;"",IF(VLOOKUP(A87,Sep!A$3:F$206,6)&gt;0,VLOOKUP(A87,Sep!A$3:F$206,6),0),0)</f>
        <v>0</v>
      </c>
      <c r="AF87" s="6">
        <f t="shared" si="196"/>
        <v>1673.4021246819782</v>
      </c>
      <c r="AG87" s="8">
        <f t="shared" si="176"/>
        <v>8.5069444444444437E-3</v>
      </c>
      <c r="AH87" s="8">
        <f>IF(A87&lt;&gt;"",IF(VLOOKUP(A87,Oct!A$3:F$206,6)&gt;0,VLOOKUP(A87,Oct!A$3:F$206,6),0),0)</f>
        <v>2.0484110281111113E-2</v>
      </c>
      <c r="AI87" s="8">
        <f>IF(A87&lt;&gt;"",IF(VLOOKUP(A87,Nov!A$3:F$207,6)&gt;0,VLOOKUP(A87,Nov!A$3:F$207,6),0),0)</f>
        <v>0</v>
      </c>
      <c r="AJ87" s="8">
        <f>IF(A87&lt;&gt;"",IF(VLOOKUP(A87,Dec!A$3:F$207,6)&gt;0,VLOOKUP(A87,Dec!A$3:F$207,6),0),0)</f>
        <v>0</v>
      </c>
      <c r="AK87" s="8">
        <f>IF(A87&lt;&gt;"",IF(VLOOKUP(A87,Jan!A$3:F$207,6)&gt;0,VLOOKUP(A87,Jan!A$3:F$207,6),0),0)</f>
        <v>0</v>
      </c>
      <c r="AL87" s="8">
        <f>IF(A87&lt;&gt;"",IF(VLOOKUP(A87,Feb!A$3:F$207,6)&gt;0,VLOOKUP(A87,Feb!A$3:F$207,6),0),0)</f>
        <v>0</v>
      </c>
      <c r="AM87" s="8">
        <f>IF(A87&lt;&gt;"",IF(VLOOKUP(A87,Mar!A$3:F$207,6)&gt;0,VLOOKUP(A87,Mar!A$3:F$207,6),0),0)</f>
        <v>0</v>
      </c>
      <c r="AO87" s="8">
        <f>LARGE($BM87:BN87,1)</f>
        <v>1.2673611111111111E-2</v>
      </c>
      <c r="AP87" s="8">
        <f>LARGE($BM87:BO87,1)</f>
        <v>1.2673611111111111E-2</v>
      </c>
      <c r="AQ87" s="8">
        <f>LARGE($BM87:BP87,1)</f>
        <v>1.2673611111111111E-2</v>
      </c>
      <c r="AR87" s="8">
        <f>LARGE($BM87:BQ87,1)</f>
        <v>1.2673611111111111E-2</v>
      </c>
      <c r="AS87" s="8">
        <f>LARGE($BM87:BR87,1)</f>
        <v>1.2673611111111111E-2</v>
      </c>
      <c r="AT87" s="8">
        <f>LARGE($BS87:BT87,1)</f>
        <v>8.5069444444444437E-3</v>
      </c>
      <c r="AU87" s="8">
        <f>LARGE($BS87:BU87,1)</f>
        <v>8.5069444444444437E-3</v>
      </c>
      <c r="AV87" s="8">
        <f>LARGE($BS87:BV87,1)</f>
        <v>8.5069444444444437E-3</v>
      </c>
      <c r="AW87" s="8">
        <f>LARGE($BS87:BW87,1)</f>
        <v>8.5069444444444437E-3</v>
      </c>
      <c r="AX87" s="8">
        <f>LARGE($BS87:BX87,1)</f>
        <v>8.5069444444444437E-3</v>
      </c>
      <c r="BA87" s="6">
        <f t="shared" si="45"/>
        <v>0</v>
      </c>
      <c r="BB87" s="6">
        <f t="shared" si="45"/>
        <v>0</v>
      </c>
      <c r="BC87" s="6">
        <f t="shared" si="45"/>
        <v>0</v>
      </c>
      <c r="BD87" s="6">
        <f t="shared" si="44"/>
        <v>0</v>
      </c>
      <c r="BE87" s="6">
        <f t="shared" si="44"/>
        <v>0</v>
      </c>
      <c r="BF87" s="6">
        <f t="shared" si="44"/>
        <v>0</v>
      </c>
      <c r="BG87" s="6">
        <f t="shared" si="100"/>
        <v>1769.827128288</v>
      </c>
      <c r="BH87" s="6">
        <f t="shared" si="100"/>
        <v>0</v>
      </c>
      <c r="BI87" s="6">
        <f t="shared" si="100"/>
        <v>0</v>
      </c>
      <c r="BJ87" s="6">
        <f t="shared" si="100"/>
        <v>0</v>
      </c>
      <c r="BK87" s="6">
        <f t="shared" si="100"/>
        <v>0</v>
      </c>
      <c r="BM87" s="8">
        <f t="shared" si="193"/>
        <v>1.2673611111111111E-2</v>
      </c>
      <c r="BN87" s="8">
        <f t="shared" si="101"/>
        <v>0</v>
      </c>
      <c r="BO87" s="8">
        <f t="shared" si="101"/>
        <v>0</v>
      </c>
      <c r="BP87" s="8">
        <f t="shared" si="101"/>
        <v>0</v>
      </c>
      <c r="BQ87" s="8">
        <f t="shared" si="101"/>
        <v>0</v>
      </c>
      <c r="BR87" s="8">
        <f t="shared" si="101"/>
        <v>0</v>
      </c>
      <c r="BS87" s="8">
        <f t="shared" si="177"/>
        <v>8.5069444444444437E-3</v>
      </c>
      <c r="BT87" s="8">
        <f t="shared" si="199"/>
        <v>7.2916666666666668E-3</v>
      </c>
      <c r="BU87" s="8">
        <f t="shared" si="199"/>
        <v>0</v>
      </c>
      <c r="BV87" s="8">
        <f t="shared" si="199"/>
        <v>0</v>
      </c>
      <c r="BW87" s="8">
        <f t="shared" si="199"/>
        <v>0</v>
      </c>
      <c r="BX87" s="8">
        <f t="shared" si="199"/>
        <v>0</v>
      </c>
      <c r="CA87" s="8" t="str">
        <f t="shared" si="200"/>
        <v/>
      </c>
      <c r="CB87" s="8" t="str">
        <f t="shared" si="200"/>
        <v/>
      </c>
      <c r="CC87" s="8" t="str">
        <f t="shared" si="200"/>
        <v/>
      </c>
      <c r="CD87" s="8" t="str">
        <f t="shared" si="200"/>
        <v/>
      </c>
      <c r="CE87" s="8" t="str">
        <f t="shared" si="200"/>
        <v/>
      </c>
      <c r="CF87" s="8" t="str">
        <f t="shared" si="200"/>
        <v/>
      </c>
      <c r="CG87" s="8">
        <f t="shared" si="201"/>
        <v>2.0484110281111113E-2</v>
      </c>
      <c r="CH87" s="8" t="str">
        <f t="shared" si="201"/>
        <v/>
      </c>
      <c r="CI87" s="8" t="str">
        <f t="shared" si="201"/>
        <v/>
      </c>
      <c r="CJ87" s="8" t="str">
        <f t="shared" si="201"/>
        <v/>
      </c>
      <c r="CK87" s="8" t="str">
        <f t="shared" si="201"/>
        <v/>
      </c>
      <c r="CL87" s="8" t="str">
        <f t="shared" si="201"/>
        <v/>
      </c>
      <c r="CN87" s="13">
        <v>2.2337962962962962E-2</v>
      </c>
      <c r="CO87" s="8">
        <f t="shared" si="178"/>
        <v>2.2337962962962962E-2</v>
      </c>
      <c r="CP87" s="8">
        <f>IF(COUNT($CA87:CB87)&gt;0,SMALL($CA87:CB87,1),$CN87)</f>
        <v>2.2337962962962962E-2</v>
      </c>
      <c r="CQ87" s="8">
        <f>IF(COUNT($CA87:CC87)&gt;0,SMALL($CA87:CC87,1),$CN87)</f>
        <v>2.2337962962962962E-2</v>
      </c>
      <c r="CR87" s="8">
        <f>IF(COUNT($CA87:CD87)&gt;0,SMALL($CA87:CD87,1),$CN87)</f>
        <v>2.2337962962962962E-2</v>
      </c>
      <c r="CS87" s="8">
        <f>IF(COUNT($CA87:CE87)&gt;0,SMALL($CA87:CE87,1),$CN87)</f>
        <v>2.2337962962962962E-2</v>
      </c>
      <c r="CT87" s="54">
        <v>1.8240740740740741E-2</v>
      </c>
      <c r="CU87" s="8">
        <f t="shared" si="179"/>
        <v>2.0484110281111113E-2</v>
      </c>
      <c r="CV87" s="8">
        <f>IF(COUNT($CG87:CH87)&gt;0,SMALL($CG87:CH87,1),$CU87)</f>
        <v>2.0484110281111113E-2</v>
      </c>
      <c r="CW87" s="8">
        <f>IF(COUNT($CG87:CI87)&gt;0,SMALL($CG87:CI87,1),$CU87)</f>
        <v>2.0484110281111113E-2</v>
      </c>
      <c r="CX87" s="8">
        <f>IF(COUNT($CG87:CJ87)&gt;0,SMALL($CG87:CJ87,1),$CU87)</f>
        <v>2.0484110281111113E-2</v>
      </c>
      <c r="CY87" s="8">
        <f>IF(COUNT($CG87:CK87)&gt;0,SMALL($CG87:CK87,1),$CU87)</f>
        <v>2.0484110281111113E-2</v>
      </c>
      <c r="DA87" s="8">
        <f t="shared" si="180"/>
        <v>1.2675532407407408E-2</v>
      </c>
      <c r="DB87" s="8">
        <f t="shared" si="181"/>
        <v>8.5088657407407405E-3</v>
      </c>
      <c r="DC87" s="1">
        <f t="shared" si="194"/>
        <v>83</v>
      </c>
      <c r="DD87" s="8">
        <f t="shared" si="182"/>
        <v>1.9212962962962962E-6</v>
      </c>
      <c r="DE87" s="1" t="str">
        <f t="shared" si="183"/>
        <v>Peter Reid</v>
      </c>
      <c r="DG87" s="13">
        <f t="shared" si="184"/>
        <v>2.5202082723169403E-2</v>
      </c>
      <c r="DH87" s="13">
        <f>SMALL($DT87:DU87,1)/(60*60*24)</f>
        <v>2.5202082723169403E-2</v>
      </c>
      <c r="DI87" s="13">
        <f>SMALL($DT87:DV87,1)/(60*60*24)</f>
        <v>2.5202082723169403E-2</v>
      </c>
      <c r="DJ87" s="13">
        <f>SMALL($DT87:DW87,1)/(60*60*24)</f>
        <v>2.5202082723169403E-2</v>
      </c>
      <c r="DK87" s="13">
        <f>SMALL($DT87:DX87,1)/(60*60*24)</f>
        <v>2.5202082723169403E-2</v>
      </c>
      <c r="DL87" s="13">
        <f>SMALL($DT87:DY87,1)/(60*60*24)</f>
        <v>2.5202082723169403E-2</v>
      </c>
      <c r="DM87" s="34">
        <f t="shared" si="185"/>
        <v>1.9368080146782155E-2</v>
      </c>
      <c r="DN87" s="13">
        <f>SMALL($DZ87:EA87,1)/(60*60*24)</f>
        <v>1.9368080146782155E-2</v>
      </c>
      <c r="DO87" s="42">
        <f>SMALL($EB87:EB87,1)/(60*60*24)</f>
        <v>0.11572916666666666</v>
      </c>
      <c r="DP87" s="42">
        <f>SMALL($EB87:EC87,1)/(60*60*24)</f>
        <v>0.11572916666666666</v>
      </c>
      <c r="DQ87" s="42">
        <f>SMALL($EB87:ED87,1)/(60*60*24)</f>
        <v>0.11572916666666666</v>
      </c>
      <c r="DR87" s="42">
        <f>SMALL($EB87:EE87,1)/(60*60*24)</f>
        <v>0.11572916666666666</v>
      </c>
      <c r="DT87" s="6">
        <f t="shared" si="186"/>
        <v>2177.4599472818363</v>
      </c>
      <c r="DU87" s="1">
        <f t="shared" si="202"/>
        <v>9999</v>
      </c>
      <c r="DV87" s="1">
        <f t="shared" si="202"/>
        <v>9999</v>
      </c>
      <c r="DW87" s="1">
        <f t="shared" si="202"/>
        <v>9999</v>
      </c>
      <c r="DX87" s="1">
        <f t="shared" si="202"/>
        <v>9999</v>
      </c>
      <c r="DY87" s="1">
        <f t="shared" si="202"/>
        <v>9999</v>
      </c>
      <c r="DZ87" s="6">
        <f t="shared" si="187"/>
        <v>1673.4021246819782</v>
      </c>
      <c r="EA87" s="1">
        <f t="shared" si="188"/>
        <v>1769.827128288</v>
      </c>
      <c r="EB87" s="43">
        <f t="shared" si="189"/>
        <v>9999</v>
      </c>
      <c r="EC87" s="1">
        <f t="shared" si="203"/>
        <v>9999</v>
      </c>
      <c r="ED87" s="1">
        <f t="shared" si="203"/>
        <v>9999</v>
      </c>
      <c r="EE87" s="1">
        <f t="shared" si="203"/>
        <v>9999</v>
      </c>
    </row>
    <row r="88" spans="1:135" x14ac:dyDescent="0.25">
      <c r="A88" s="1" t="s">
        <v>135</v>
      </c>
      <c r="B88" s="54">
        <v>1.9895833333333331E-2</v>
      </c>
      <c r="C88" s="45">
        <v>43739</v>
      </c>
      <c r="D88" s="45"/>
      <c r="E88" s="13">
        <v>2.4895833333333336E-2</v>
      </c>
      <c r="F88" s="11">
        <v>44044</v>
      </c>
      <c r="I88" s="35">
        <v>2.5440046296296297E-2</v>
      </c>
      <c r="J88" s="8">
        <v>2.4594907407407409E-2</v>
      </c>
      <c r="K88" s="55">
        <f>(J88/4*3.1)/1.032</f>
        <v>1.8470012830175138E-2</v>
      </c>
      <c r="M88" s="8">
        <f t="shared" si="195"/>
        <v>2.5834262318733713E-2</v>
      </c>
      <c r="N88" s="6">
        <f t="shared" si="171"/>
        <v>2232.0802643385928</v>
      </c>
      <c r="O88" s="8">
        <f t="shared" si="172"/>
        <v>1.3715277777777778E-2</v>
      </c>
      <c r="P88" s="107">
        <v>19.3</v>
      </c>
      <c r="Q88" s="108">
        <f t="shared" si="173"/>
        <v>1.2326388888888888E-2</v>
      </c>
      <c r="R88" s="109">
        <f t="shared" si="190"/>
        <v>1064.9999999999998</v>
      </c>
      <c r="S88" s="129">
        <f t="shared" si="197"/>
        <v>2340.8932</v>
      </c>
      <c r="T88" s="8">
        <f t="shared" si="198"/>
        <v>1.2326388888888888E-2</v>
      </c>
      <c r="U88" s="8">
        <f t="shared" si="191"/>
        <v>1.2326388888888888E-2</v>
      </c>
      <c r="V88" s="8">
        <f t="shared" si="192"/>
        <v>0</v>
      </c>
      <c r="W88" s="8">
        <f t="shared" si="174"/>
        <v>0</v>
      </c>
      <c r="X88" s="8">
        <f t="shared" si="175"/>
        <v>1.3715277777777778E-2</v>
      </c>
      <c r="Y88" s="8"/>
      <c r="Z88" s="8">
        <f>IF(A88&lt;&gt;"",IF(VLOOKUP(A88,Apr!A$4:F$211,6)&gt;0,VLOOKUP(A88,Apr!A$4:F$211,6),0),0)</f>
        <v>0</v>
      </c>
      <c r="AA88" s="8">
        <f>IF(A88&lt;&gt;"",IF(VLOOKUP(A88,May!A$3:F$209,6)&gt;0,VLOOKUP(A88,May!A$3:F$209,6),0),0)</f>
        <v>0</v>
      </c>
      <c r="AB88" s="8">
        <f>IF(A88&lt;&gt;"",IF(VLOOKUP(A88,Jun!A$3:F$209,6)&gt;0,VLOOKUP(A88,Jun!A$3:F$209,6),0),0)</f>
        <v>0</v>
      </c>
      <c r="AC88" s="8">
        <f>IF(A88&lt;&gt;"",IF(VLOOKUP(A88,Jul!A$3:F$206,6)&gt;0,VLOOKUP(A88,Jul!A$3:F$206,6),0),0)</f>
        <v>0</v>
      </c>
      <c r="AD88" s="8">
        <f>IF(A88&lt;&gt;"",IF(VLOOKUP(A88,Aug!A$3:F$206,6)&gt;0,VLOOKUP(A88,Aug!A$3:F$206,6),0),0)</f>
        <v>0</v>
      </c>
      <c r="AE88" s="8">
        <f>IF(A88&lt;&gt;"",IF(VLOOKUP(A88,Sep!A$3:F$206,6)&gt;0,VLOOKUP(A88,Sep!A$3:F$206,6),0),0)</f>
        <v>0</v>
      </c>
      <c r="AF88" s="6">
        <f t="shared" si="196"/>
        <v>1715.3784442591432</v>
      </c>
      <c r="AG88" s="8">
        <f t="shared" si="176"/>
        <v>7.9861111111111122E-3</v>
      </c>
      <c r="AH88" s="8">
        <f>IF(A88&lt;&gt;"",IF(VLOOKUP(A88,Oct!A$3:F$206,6)&gt;0,VLOOKUP(A88,Oct!A$3:F$206,6),0),0)</f>
        <v>0</v>
      </c>
      <c r="AI88" s="8">
        <f>IF(A88&lt;&gt;"",IF(VLOOKUP(A88,Nov!A$3:F$207,6)&gt;0,VLOOKUP(A88,Nov!A$3:F$207,6),0),0)</f>
        <v>0</v>
      </c>
      <c r="AJ88" s="8">
        <f>IF(A88&lt;&gt;"",IF(VLOOKUP(A88,Dec!A$3:F$207,6)&gt;0,VLOOKUP(A88,Dec!A$3:F$207,6),0),0)</f>
        <v>0</v>
      </c>
      <c r="AK88" s="8">
        <f>IF(A88&lt;&gt;"",IF(VLOOKUP(A88,Jan!A$3:F$207,6)&gt;0,VLOOKUP(A88,Jan!A$3:F$207,6),0),0)</f>
        <v>0</v>
      </c>
      <c r="AL88" s="8">
        <f>IF(A88&lt;&gt;"",IF(VLOOKUP(A88,Feb!A$3:F$207,6)&gt;0,VLOOKUP(A88,Feb!A$3:F$207,6),0),0)</f>
        <v>0</v>
      </c>
      <c r="AM88" s="8">
        <f>IF(A88&lt;&gt;"",IF(VLOOKUP(A88,Mar!A$3:F$207,6)&gt;0,VLOOKUP(A88,Mar!A$3:F$207,6),0),0)</f>
        <v>0</v>
      </c>
      <c r="AO88" s="8">
        <f>LARGE($BM88:BN88,1)</f>
        <v>1.2326388888888888E-2</v>
      </c>
      <c r="AP88" s="8">
        <f>LARGE($BM88:BO88,1)</f>
        <v>1.2326388888888888E-2</v>
      </c>
      <c r="AQ88" s="8">
        <f>LARGE($BM88:BP88,1)</f>
        <v>1.2326388888888888E-2</v>
      </c>
      <c r="AR88" s="8">
        <f>LARGE($BM88:BQ88,1)</f>
        <v>1.2326388888888888E-2</v>
      </c>
      <c r="AS88" s="8">
        <f>LARGE($BM88:BR88,1)</f>
        <v>1.2326388888888888E-2</v>
      </c>
      <c r="AT88" s="8">
        <f>LARGE($BS88:BT88,1)</f>
        <v>7.9861111111111122E-3</v>
      </c>
      <c r="AU88" s="8">
        <f>LARGE($BS88:BU88,1)</f>
        <v>7.9861111111111122E-3</v>
      </c>
      <c r="AV88" s="8">
        <f>LARGE($BS88:BV88,1)</f>
        <v>7.9861111111111122E-3</v>
      </c>
      <c r="AW88" s="8">
        <f>LARGE($BS88:BW88,1)</f>
        <v>7.9861111111111122E-3</v>
      </c>
      <c r="AX88" s="8">
        <f>LARGE($BS88:BX88,1)</f>
        <v>7.9861111111111122E-3</v>
      </c>
      <c r="BA88" s="6">
        <f t="shared" si="45"/>
        <v>0</v>
      </c>
      <c r="BB88" s="6">
        <f t="shared" si="45"/>
        <v>0</v>
      </c>
      <c r="BC88" s="6">
        <f t="shared" si="45"/>
        <v>0</v>
      </c>
      <c r="BD88" s="6">
        <f t="shared" si="44"/>
        <v>0</v>
      </c>
      <c r="BE88" s="6">
        <f t="shared" si="44"/>
        <v>0</v>
      </c>
      <c r="BF88" s="6">
        <f t="shared" si="44"/>
        <v>0</v>
      </c>
      <c r="BG88" s="6">
        <f t="shared" si="100"/>
        <v>0</v>
      </c>
      <c r="BH88" s="6">
        <f t="shared" si="100"/>
        <v>0</v>
      </c>
      <c r="BI88" s="6">
        <f t="shared" si="100"/>
        <v>0</v>
      </c>
      <c r="BJ88" s="6">
        <f t="shared" si="100"/>
        <v>0</v>
      </c>
      <c r="BK88" s="6">
        <f t="shared" si="100"/>
        <v>0</v>
      </c>
      <c r="BM88" s="8">
        <f t="shared" si="193"/>
        <v>1.2326388888888888E-2</v>
      </c>
      <c r="BN88" s="8">
        <f t="shared" si="101"/>
        <v>0</v>
      </c>
      <c r="BO88" s="8">
        <f t="shared" si="101"/>
        <v>0</v>
      </c>
      <c r="BP88" s="8">
        <f t="shared" si="101"/>
        <v>0</v>
      </c>
      <c r="BQ88" s="8">
        <f t="shared" si="101"/>
        <v>0</v>
      </c>
      <c r="BR88" s="8">
        <f t="shared" si="101"/>
        <v>0</v>
      </c>
      <c r="BS88" s="8">
        <f t="shared" si="177"/>
        <v>7.9861111111111122E-3</v>
      </c>
      <c r="BT88" s="8">
        <f t="shared" si="199"/>
        <v>0</v>
      </c>
      <c r="BU88" s="8">
        <f t="shared" si="199"/>
        <v>0</v>
      </c>
      <c r="BV88" s="8">
        <f t="shared" si="199"/>
        <v>0</v>
      </c>
      <c r="BW88" s="8">
        <f t="shared" si="199"/>
        <v>0</v>
      </c>
      <c r="BX88" s="8">
        <f t="shared" si="199"/>
        <v>0</v>
      </c>
      <c r="CA88" s="8" t="str">
        <f t="shared" si="200"/>
        <v/>
      </c>
      <c r="CB88" s="8" t="str">
        <f t="shared" si="200"/>
        <v/>
      </c>
      <c r="CC88" s="8" t="str">
        <f t="shared" si="200"/>
        <v/>
      </c>
      <c r="CD88" s="8" t="str">
        <f t="shared" si="200"/>
        <v/>
      </c>
      <c r="CE88" s="8" t="str">
        <f t="shared" si="200"/>
        <v/>
      </c>
      <c r="CF88" s="8" t="str">
        <f t="shared" si="200"/>
        <v/>
      </c>
      <c r="CG88" s="8" t="str">
        <f t="shared" si="201"/>
        <v/>
      </c>
      <c r="CH88" s="8" t="str">
        <f t="shared" si="201"/>
        <v/>
      </c>
      <c r="CI88" s="8" t="str">
        <f t="shared" si="201"/>
        <v/>
      </c>
      <c r="CJ88" s="8" t="str">
        <f t="shared" si="201"/>
        <v/>
      </c>
      <c r="CK88" s="8" t="str">
        <f t="shared" si="201"/>
        <v/>
      </c>
      <c r="CL88" s="8" t="str">
        <f t="shared" si="201"/>
        <v/>
      </c>
      <c r="CN88" s="13">
        <v>2.4895833333333336E-2</v>
      </c>
      <c r="CO88" s="8">
        <f t="shared" si="178"/>
        <v>2.4895833333333336E-2</v>
      </c>
      <c r="CP88" s="8">
        <f>IF(COUNT($CA88:CB88)&gt;0,SMALL($CA88:CB88,1),$CN88)</f>
        <v>2.4895833333333336E-2</v>
      </c>
      <c r="CQ88" s="8">
        <f>IF(COUNT($CA88:CC88)&gt;0,SMALL($CA88:CC88,1),$CN88)</f>
        <v>2.4895833333333336E-2</v>
      </c>
      <c r="CR88" s="8">
        <f>IF(COUNT($CA88:CD88)&gt;0,SMALL($CA88:CD88,1),$CN88)</f>
        <v>2.4895833333333336E-2</v>
      </c>
      <c r="CS88" s="8">
        <f>IF(COUNT($CA88:CE88)&gt;0,SMALL($CA88:CE88,1),$CN88)</f>
        <v>2.4895833333333336E-2</v>
      </c>
      <c r="CT88" s="54">
        <v>1.9895833333333331E-2</v>
      </c>
      <c r="CU88" s="8">
        <f t="shared" si="179"/>
        <v>1.9895833333333331E-2</v>
      </c>
      <c r="CV88" s="8">
        <f>IF(COUNT($CG88:CH88)&gt;0,SMALL($CG88:CH88,1),$CU88)</f>
        <v>1.9895833333333331E-2</v>
      </c>
      <c r="CW88" s="8">
        <f>IF(COUNT($CG88:CI88)&gt;0,SMALL($CG88:CI88,1),$CU88)</f>
        <v>1.9895833333333331E-2</v>
      </c>
      <c r="CX88" s="8">
        <f>IF(COUNT($CG88:CJ88)&gt;0,SMALL($CG88:CJ88,1),$CU88)</f>
        <v>1.9895833333333331E-2</v>
      </c>
      <c r="CY88" s="8">
        <f>IF(COUNT($CG88:CK88)&gt;0,SMALL($CG88:CK88,1),$CU88)</f>
        <v>1.9895833333333331E-2</v>
      </c>
      <c r="DA88" s="8">
        <f t="shared" si="180"/>
        <v>1.2328333333333334E-2</v>
      </c>
      <c r="DB88" s="8">
        <f t="shared" si="181"/>
        <v>7.9880555555555573E-3</v>
      </c>
      <c r="DC88" s="1">
        <f t="shared" si="194"/>
        <v>84</v>
      </c>
      <c r="DD88" s="8">
        <f t="shared" si="182"/>
        <v>1.9444444444444444E-6</v>
      </c>
      <c r="DE88" s="1" t="str">
        <f t="shared" si="183"/>
        <v>Peter Thomson</v>
      </c>
      <c r="DG88" s="13">
        <f t="shared" si="184"/>
        <v>2.5834262318733713E-2</v>
      </c>
      <c r="DH88" s="13">
        <f>SMALL($DT88:DU88,1)/(60*60*24)</f>
        <v>2.5834262318733713E-2</v>
      </c>
      <c r="DI88" s="13">
        <f>SMALL($DT88:DV88,1)/(60*60*24)</f>
        <v>2.5834262318733713E-2</v>
      </c>
      <c r="DJ88" s="13">
        <f>SMALL($DT88:DW88,1)/(60*60*24)</f>
        <v>2.5834262318733713E-2</v>
      </c>
      <c r="DK88" s="13">
        <f>SMALL($DT88:DX88,1)/(60*60*24)</f>
        <v>2.5834262318733713E-2</v>
      </c>
      <c r="DL88" s="13">
        <f>SMALL($DT88:DY88,1)/(60*60*24)</f>
        <v>2.5834262318733713E-2</v>
      </c>
      <c r="DM88" s="34">
        <f t="shared" si="185"/>
        <v>1.9853917178925269E-2</v>
      </c>
      <c r="DN88" s="13">
        <f>SMALL($DZ88:EA88,1)/(60*60*24)</f>
        <v>1.9853917178925269E-2</v>
      </c>
      <c r="DO88" s="42">
        <f>SMALL($EB88:EB88,1)/(60*60*24)</f>
        <v>0.11572916666666666</v>
      </c>
      <c r="DP88" s="42">
        <f>SMALL($EB88:EC88,1)/(60*60*24)</f>
        <v>0.11572916666666666</v>
      </c>
      <c r="DQ88" s="42">
        <f>SMALL($EB88:ED88,1)/(60*60*24)</f>
        <v>0.11572916666666666</v>
      </c>
      <c r="DR88" s="42">
        <f>SMALL($EB88:EE88,1)/(60*60*24)</f>
        <v>0.11572916666666666</v>
      </c>
      <c r="DT88" s="6">
        <f t="shared" si="186"/>
        <v>2232.0802643385928</v>
      </c>
      <c r="DU88" s="1">
        <f t="shared" si="202"/>
        <v>9999</v>
      </c>
      <c r="DV88" s="1">
        <f t="shared" si="202"/>
        <v>9999</v>
      </c>
      <c r="DW88" s="1">
        <f t="shared" si="202"/>
        <v>9999</v>
      </c>
      <c r="DX88" s="1">
        <f t="shared" si="202"/>
        <v>9999</v>
      </c>
      <c r="DY88" s="1">
        <f t="shared" si="202"/>
        <v>9999</v>
      </c>
      <c r="DZ88" s="6">
        <f t="shared" si="187"/>
        <v>1715.3784442591432</v>
      </c>
      <c r="EA88" s="1">
        <f t="shared" si="188"/>
        <v>9999</v>
      </c>
      <c r="EB88" s="43">
        <f t="shared" si="189"/>
        <v>9999</v>
      </c>
      <c r="EC88" s="1">
        <f t="shared" si="203"/>
        <v>9999</v>
      </c>
      <c r="ED88" s="1">
        <f t="shared" si="203"/>
        <v>9999</v>
      </c>
      <c r="EE88" s="1">
        <f t="shared" si="203"/>
        <v>9999</v>
      </c>
    </row>
    <row r="89" spans="1:135" x14ac:dyDescent="0.25">
      <c r="A89" s="1" t="s">
        <v>205</v>
      </c>
      <c r="B89" s="54"/>
      <c r="C89" s="45"/>
      <c r="D89" s="45"/>
      <c r="E89" s="13"/>
      <c r="K89" s="55"/>
      <c r="M89" s="8">
        <f t="shared" si="195"/>
        <v>2.92E-2</v>
      </c>
      <c r="N89" s="6">
        <f t="shared" si="171"/>
        <v>2522.88</v>
      </c>
      <c r="O89" s="8">
        <f t="shared" si="172"/>
        <v>1.0243055555555556E-2</v>
      </c>
      <c r="P89" s="107"/>
      <c r="Q89" s="108">
        <f t="shared" si="173"/>
        <v>1.0243055555555556E-2</v>
      </c>
      <c r="R89" s="109">
        <f t="shared" si="190"/>
        <v>885</v>
      </c>
      <c r="S89" s="129"/>
      <c r="T89" s="8"/>
      <c r="U89" s="8">
        <f t="shared" si="191"/>
        <v>1.0243055555555556E-2</v>
      </c>
      <c r="V89" s="8">
        <f t="shared" si="192"/>
        <v>0</v>
      </c>
      <c r="W89" s="8">
        <f t="shared" si="174"/>
        <v>0</v>
      </c>
      <c r="X89" s="8">
        <f t="shared" si="175"/>
        <v>1.0243055555555556E-2</v>
      </c>
      <c r="Y89" s="8"/>
      <c r="Z89" s="8">
        <f>IF(A89&lt;&gt;"",IF(VLOOKUP(A89,Apr!A$4:F$211,6)&gt;0,VLOOKUP(A89,Apr!A$4:F$211,6),0),0)</f>
        <v>0</v>
      </c>
      <c r="AA89" s="8">
        <f>IF(A89&lt;&gt;"",IF(VLOOKUP(A89,May!A$3:F$209,6)&gt;0,VLOOKUP(A89,May!A$3:F$209,6),0),0)</f>
        <v>0</v>
      </c>
      <c r="AB89" s="8">
        <f>IF(A89&lt;&gt;"",IF(VLOOKUP(A89,Jun!A$3:F$209,6)&gt;0,VLOOKUP(A89,Jun!A$3:F$209,6),0),0)</f>
        <v>0</v>
      </c>
      <c r="AC89" s="8">
        <f>IF(A89&lt;&gt;"",IF(VLOOKUP(A89,Jul!A$3:F$206,6)&gt;0,VLOOKUP(A89,Jul!A$3:F$206,6),0),0)</f>
        <v>0</v>
      </c>
      <c r="AD89" s="8">
        <f>IF(A89&lt;&gt;"",IF(VLOOKUP(A89,Aug!A$3:F$206,6)&gt;0,VLOOKUP(A89,Aug!A$3:F$206,6),0),0)</f>
        <v>0</v>
      </c>
      <c r="AE89" s="8">
        <f>IF(A89&lt;&gt;"",IF(VLOOKUP(A89,Sep!A$3:F$206,6)&gt;0,VLOOKUP(A89,Sep!A$3:F$206,6),0),0)</f>
        <v>0</v>
      </c>
      <c r="AF89" s="6">
        <f t="shared" si="196"/>
        <v>1938.8612670408986</v>
      </c>
      <c r="AG89" s="8">
        <f t="shared" si="176"/>
        <v>5.3819444444444453E-3</v>
      </c>
      <c r="AH89" s="8">
        <f>IF(A89&lt;&gt;"",IF(VLOOKUP(A89,Oct!A$3:F$206,6)&gt;0,VLOOKUP(A89,Oct!A$3:F$206,6),0),0)</f>
        <v>0</v>
      </c>
      <c r="AI89" s="8">
        <f>IF(A89&lt;&gt;"",IF(VLOOKUP(A89,Nov!A$3:F$207,6)&gt;0,VLOOKUP(A89,Nov!A$3:F$207,6),0),0)</f>
        <v>0</v>
      </c>
      <c r="AJ89" s="8">
        <f>IF(A89&lt;&gt;"",IF(VLOOKUP(A89,Dec!A$3:F$207,6)&gt;0,VLOOKUP(A89,Dec!A$3:F$207,6),0),0)</f>
        <v>0</v>
      </c>
      <c r="AK89" s="8">
        <f>IF(A89&lt;&gt;"",IF(VLOOKUP(A89,Jan!A$3:F$207,6)&gt;0,VLOOKUP(A89,Jan!A$3:F$207,6),0),0)</f>
        <v>0</v>
      </c>
      <c r="AL89" s="8">
        <f>IF(A89&lt;&gt;"",IF(VLOOKUP(A89,Feb!A$3:F$207,6)&gt;0,VLOOKUP(A89,Feb!A$3:F$207,6),0),0)</f>
        <v>0</v>
      </c>
      <c r="AM89" s="8">
        <f>IF(A89&lt;&gt;"",IF(VLOOKUP(A89,Mar!A$3:F$207,6)&gt;0,VLOOKUP(A89,Mar!A$3:F$207,6),0),0)</f>
        <v>0</v>
      </c>
      <c r="AO89" s="8">
        <f>LARGE($BM89:BN89,1)</f>
        <v>1.0243055555555556E-2</v>
      </c>
      <c r="AP89" s="8">
        <f>LARGE($BM89:BO89,1)</f>
        <v>1.0243055555555556E-2</v>
      </c>
      <c r="AQ89" s="8">
        <f>LARGE($BM89:BP89,1)</f>
        <v>1.0243055555555556E-2</v>
      </c>
      <c r="AR89" s="8">
        <f>LARGE($BM89:BQ89,1)</f>
        <v>1.0243055555555556E-2</v>
      </c>
      <c r="AS89" s="8">
        <f>LARGE($BM89:BR89,1)</f>
        <v>1.0243055555555556E-2</v>
      </c>
      <c r="AT89" s="8">
        <f>LARGE($BS89:BT89,1)</f>
        <v>5.3819444444444453E-3</v>
      </c>
      <c r="AU89" s="8">
        <f>LARGE($BS89:BU89,1)</f>
        <v>5.3819444444444453E-3</v>
      </c>
      <c r="AV89" s="8">
        <f>LARGE($BS89:BV89,1)</f>
        <v>5.3819444444444453E-3</v>
      </c>
      <c r="AW89" s="8">
        <f>LARGE($BS89:BW89,1)</f>
        <v>5.3819444444444453E-3</v>
      </c>
      <c r="AX89" s="8">
        <f>LARGE($BS89:BX89,1)</f>
        <v>5.3819444444444453E-3</v>
      </c>
      <c r="BA89" s="6">
        <f t="shared" si="45"/>
        <v>0</v>
      </c>
      <c r="BB89" s="6">
        <f t="shared" si="45"/>
        <v>0</v>
      </c>
      <c r="BC89" s="6">
        <f t="shared" si="45"/>
        <v>0</v>
      </c>
      <c r="BD89" s="6">
        <f t="shared" si="44"/>
        <v>0</v>
      </c>
      <c r="BE89" s="6">
        <f t="shared" si="44"/>
        <v>0</v>
      </c>
      <c r="BF89" s="6">
        <f t="shared" si="44"/>
        <v>0</v>
      </c>
      <c r="BG89" s="6">
        <f t="shared" si="100"/>
        <v>0</v>
      </c>
      <c r="BH89" s="6">
        <f t="shared" si="100"/>
        <v>0</v>
      </c>
      <c r="BI89" s="6">
        <f t="shared" si="100"/>
        <v>0</v>
      </c>
      <c r="BJ89" s="6">
        <f t="shared" si="100"/>
        <v>0</v>
      </c>
      <c r="BK89" s="6">
        <f t="shared" si="100"/>
        <v>0</v>
      </c>
      <c r="BM89" s="8">
        <f t="shared" si="193"/>
        <v>1.0243055555555556E-2</v>
      </c>
      <c r="BN89" s="8">
        <f t="shared" si="101"/>
        <v>0</v>
      </c>
      <c r="BO89" s="8">
        <f t="shared" si="101"/>
        <v>0</v>
      </c>
      <c r="BP89" s="8">
        <f t="shared" si="101"/>
        <v>0</v>
      </c>
      <c r="BQ89" s="8">
        <f t="shared" si="101"/>
        <v>0</v>
      </c>
      <c r="BR89" s="8">
        <f t="shared" si="101"/>
        <v>0</v>
      </c>
      <c r="BS89" s="8">
        <f t="shared" si="177"/>
        <v>5.3819444444444453E-3</v>
      </c>
      <c r="BT89" s="8">
        <f t="shared" si="199"/>
        <v>0</v>
      </c>
      <c r="BU89" s="8">
        <f t="shared" si="199"/>
        <v>0</v>
      </c>
      <c r="BV89" s="8">
        <f t="shared" si="199"/>
        <v>0</v>
      </c>
      <c r="BW89" s="8">
        <f t="shared" si="199"/>
        <v>0</v>
      </c>
      <c r="BX89" s="8">
        <f t="shared" si="199"/>
        <v>0</v>
      </c>
      <c r="CA89" s="8" t="str">
        <f t="shared" si="200"/>
        <v/>
      </c>
      <c r="CB89" s="8" t="str">
        <f t="shared" si="200"/>
        <v/>
      </c>
      <c r="CC89" s="8" t="str">
        <f t="shared" si="200"/>
        <v/>
      </c>
      <c r="CD89" s="8" t="str">
        <f t="shared" si="200"/>
        <v/>
      </c>
      <c r="CE89" s="8" t="str">
        <f t="shared" si="200"/>
        <v/>
      </c>
      <c r="CF89" s="8" t="str">
        <f t="shared" si="200"/>
        <v/>
      </c>
      <c r="CG89" s="8" t="str">
        <f t="shared" si="201"/>
        <v/>
      </c>
      <c r="CH89" s="8" t="str">
        <f t="shared" si="201"/>
        <v/>
      </c>
      <c r="CI89" s="8" t="str">
        <f t="shared" si="201"/>
        <v/>
      </c>
      <c r="CJ89" s="8" t="str">
        <f t="shared" si="201"/>
        <v/>
      </c>
      <c r="CK89" s="8" t="str">
        <f t="shared" si="201"/>
        <v/>
      </c>
      <c r="CL89" s="8" t="str">
        <f t="shared" si="201"/>
        <v/>
      </c>
      <c r="CN89" s="13"/>
      <c r="CO89" s="8">
        <f t="shared" si="178"/>
        <v>0</v>
      </c>
      <c r="CP89" s="8">
        <f>IF(COUNT($CA89:CB89)&gt;0,SMALL($CA89:CB89,1),$CN89)</f>
        <v>0</v>
      </c>
      <c r="CQ89" s="8">
        <f>IF(COUNT($CA89:CC89)&gt;0,SMALL($CA89:CC89,1),$CN89)</f>
        <v>0</v>
      </c>
      <c r="CR89" s="8">
        <f>IF(COUNT($CA89:CD89)&gt;0,SMALL($CA89:CD89,1),$CN89)</f>
        <v>0</v>
      </c>
      <c r="CS89" s="8">
        <f>IF(COUNT($CA89:CE89)&gt;0,SMALL($CA89:CE89,1),$CN89)</f>
        <v>0</v>
      </c>
      <c r="CT89" s="54">
        <v>0</v>
      </c>
      <c r="CU89" s="8">
        <f t="shared" si="179"/>
        <v>0</v>
      </c>
      <c r="CV89" s="8">
        <f>IF(COUNT($CG89:CH89)&gt;0,SMALL($CG89:CH89,1),$CU89)</f>
        <v>0</v>
      </c>
      <c r="CW89" s="8">
        <f>IF(COUNT($CG89:CI89)&gt;0,SMALL($CG89:CI89,1),$CU89)</f>
        <v>0</v>
      </c>
      <c r="CX89" s="8">
        <f>IF(COUNT($CG89:CJ89)&gt;0,SMALL($CG89:CJ89,1),$CU89)</f>
        <v>0</v>
      </c>
      <c r="CY89" s="8">
        <f>IF(COUNT($CG89:CK89)&gt;0,SMALL($CG89:CK89,1),$CU89)</f>
        <v>0</v>
      </c>
      <c r="DA89" s="8">
        <f t="shared" si="180"/>
        <v>1.0245023148148149E-2</v>
      </c>
      <c r="DB89" s="8">
        <f t="shared" si="181"/>
        <v>5.3839120370370377E-3</v>
      </c>
      <c r="DC89" s="1">
        <f t="shared" si="194"/>
        <v>85</v>
      </c>
      <c r="DD89" s="8">
        <f t="shared" si="182"/>
        <v>1.9675925925925925E-6</v>
      </c>
      <c r="DE89" s="1" t="str">
        <f t="shared" si="183"/>
        <v>Phil Buller</v>
      </c>
      <c r="DG89" s="13">
        <f t="shared" si="184"/>
        <v>2.92E-2</v>
      </c>
      <c r="DH89" s="13">
        <f>SMALL($DT89:DU89,1)/(60*60*24)</f>
        <v>2.92E-2</v>
      </c>
      <c r="DI89" s="13">
        <f>SMALL($DT89:DV89,1)/(60*60*24)</f>
        <v>2.92E-2</v>
      </c>
      <c r="DJ89" s="13">
        <f>SMALL($DT89:DW89,1)/(60*60*24)</f>
        <v>2.92E-2</v>
      </c>
      <c r="DK89" s="13">
        <f>SMALL($DT89:DX89,1)/(60*60*24)</f>
        <v>2.92E-2</v>
      </c>
      <c r="DL89" s="13">
        <f>SMALL($DT89:DY89,1)/(60*60*24)</f>
        <v>2.92E-2</v>
      </c>
      <c r="DM89" s="34">
        <f t="shared" si="185"/>
        <v>2.2440523924084476E-2</v>
      </c>
      <c r="DN89" s="13">
        <f>SMALL($DZ89:EA89,1)/(60*60*24)</f>
        <v>2.2440523924084476E-2</v>
      </c>
      <c r="DO89" s="42">
        <f>SMALL($EB89:EB89,1)/(60*60*24)</f>
        <v>0.11572916666666666</v>
      </c>
      <c r="DP89" s="42">
        <f>SMALL($EB89:EC89,1)/(60*60*24)</f>
        <v>0.11572916666666666</v>
      </c>
      <c r="DQ89" s="42">
        <f>SMALL($EB89:ED89,1)/(60*60*24)</f>
        <v>0.11572916666666666</v>
      </c>
      <c r="DR89" s="42">
        <f>SMALL($EB89:EE89,1)/(60*60*24)</f>
        <v>0.11572916666666666</v>
      </c>
      <c r="DT89" s="6">
        <f t="shared" si="186"/>
        <v>2522.88</v>
      </c>
      <c r="DU89" s="1">
        <f t="shared" si="202"/>
        <v>9999</v>
      </c>
      <c r="DV89" s="1">
        <f t="shared" si="202"/>
        <v>9999</v>
      </c>
      <c r="DW89" s="1">
        <f t="shared" si="202"/>
        <v>9999</v>
      </c>
      <c r="DX89" s="1">
        <f t="shared" si="202"/>
        <v>9999</v>
      </c>
      <c r="DY89" s="1">
        <f t="shared" si="202"/>
        <v>9999</v>
      </c>
      <c r="DZ89" s="6">
        <f t="shared" si="187"/>
        <v>1938.8612670408986</v>
      </c>
      <c r="EA89" s="1">
        <f t="shared" si="188"/>
        <v>9999</v>
      </c>
      <c r="EB89" s="43">
        <f t="shared" si="189"/>
        <v>9999</v>
      </c>
      <c r="EC89" s="1">
        <f t="shared" si="203"/>
        <v>9999</v>
      </c>
      <c r="ED89" s="1">
        <f t="shared" si="203"/>
        <v>9999</v>
      </c>
      <c r="EE89" s="1">
        <f t="shared" si="203"/>
        <v>9999</v>
      </c>
    </row>
    <row r="90" spans="1:135" x14ac:dyDescent="0.25">
      <c r="A90" s="1" t="s">
        <v>206</v>
      </c>
      <c r="B90" s="54">
        <v>1.849537037037037E-2</v>
      </c>
      <c r="C90" s="45">
        <v>40544</v>
      </c>
      <c r="D90" s="45"/>
      <c r="E90" s="13">
        <v>2.3252314814814812E-2</v>
      </c>
      <c r="F90" s="11">
        <v>40422</v>
      </c>
      <c r="H90" s="35">
        <v>2.4305555555555552E-2</v>
      </c>
      <c r="K90" s="8">
        <v>1.9282407407407408E-2</v>
      </c>
      <c r="L90" s="8">
        <v>4.3206018518518519E-2</v>
      </c>
      <c r="M90" s="8">
        <f t="shared" si="195"/>
        <v>2.6970569846373704E-2</v>
      </c>
      <c r="N90" s="6">
        <f t="shared" si="171"/>
        <v>2330.2572347266878</v>
      </c>
      <c r="O90" s="8">
        <f t="shared" si="172"/>
        <v>1.2500000000000001E-2</v>
      </c>
      <c r="P90" s="107">
        <v>20.5</v>
      </c>
      <c r="Q90" s="108">
        <f t="shared" si="173"/>
        <v>1.1631944444444445E-2</v>
      </c>
      <c r="R90" s="109">
        <f t="shared" si="190"/>
        <v>1005.0000000000002</v>
      </c>
      <c r="S90" s="129">
        <f t="shared" ref="S90:S99" si="204">(50.124*P90)+1373.5</f>
        <v>2401.0420000000004</v>
      </c>
      <c r="T90" s="8">
        <f t="shared" si="198"/>
        <v>1.1631944444444445E-2</v>
      </c>
      <c r="U90" s="8">
        <f t="shared" si="191"/>
        <v>1.1631944444444445E-2</v>
      </c>
      <c r="V90" s="8">
        <f t="shared" si="192"/>
        <v>0</v>
      </c>
      <c r="W90" s="8">
        <f t="shared" si="174"/>
        <v>0</v>
      </c>
      <c r="X90" s="8">
        <f t="shared" si="175"/>
        <v>1.2500000000000001E-2</v>
      </c>
      <c r="Y90" s="8"/>
      <c r="Z90" s="8">
        <f>IF(A90&lt;&gt;"",IF(VLOOKUP(A90,Apr!A$4:F$211,6)&gt;0,VLOOKUP(A90,Apr!A$4:F$211,6),0),0)</f>
        <v>0</v>
      </c>
      <c r="AA90" s="8">
        <f>IF(A90&lt;&gt;"",IF(VLOOKUP(A90,May!A$3:F$209,6)&gt;0,VLOOKUP(A90,May!A$3:F$209,6),0),0)</f>
        <v>0</v>
      </c>
      <c r="AB90" s="8">
        <f>IF(A90&lt;&gt;"",IF(VLOOKUP(A90,Jun!A$3:F$209,6)&gt;0,VLOOKUP(A90,Jun!A$3:F$209,6),0),0)</f>
        <v>0</v>
      </c>
      <c r="AC90" s="8">
        <f>IF(A90&lt;&gt;"",IF(VLOOKUP(A90,Jul!A$3:F$206,6)&gt;0,VLOOKUP(A90,Jul!A$3:F$206,6),0),0)</f>
        <v>0</v>
      </c>
      <c r="AD90" s="8">
        <f>IF(A90&lt;&gt;"",IF(VLOOKUP(A90,Aug!A$3:F$206,6)&gt;0,VLOOKUP(A90,Aug!A$3:F$206,6),0),0)</f>
        <v>0</v>
      </c>
      <c r="AE90" s="8">
        <f>IF(A90&lt;&gt;"",IF(VLOOKUP(A90,Sep!A$3:F$206,6)&gt;0,VLOOKUP(A90,Sep!A$3:F$206,6),0),0)</f>
        <v>0</v>
      </c>
      <c r="AF90" s="6">
        <f t="shared" si="196"/>
        <v>1790.8285351080535</v>
      </c>
      <c r="AG90" s="8">
        <f t="shared" si="176"/>
        <v>7.1180555555555554E-3</v>
      </c>
      <c r="AH90" s="8">
        <f>IF(A90&lt;&gt;"",IF(VLOOKUP(A90,Oct!A$3:F$206,6)&gt;0,VLOOKUP(A90,Oct!A$3:F$206,6),0),0)</f>
        <v>0</v>
      </c>
      <c r="AI90" s="8">
        <f>IF(A90&lt;&gt;"",IF(VLOOKUP(A90,Nov!A$3:F$207,6)&gt;0,VLOOKUP(A90,Nov!A$3:F$207,6),0),0)</f>
        <v>0</v>
      </c>
      <c r="AJ90" s="8">
        <f>IF(A90&lt;&gt;"",IF(VLOOKUP(A90,Dec!A$3:F$207,6)&gt;0,VLOOKUP(A90,Dec!A$3:F$207,6),0),0)</f>
        <v>0</v>
      </c>
      <c r="AK90" s="8">
        <f>IF(A90&lt;&gt;"",IF(VLOOKUP(A90,Jan!A$3:F$207,6)&gt;0,VLOOKUP(A90,Jan!A$3:F$207,6),0),0)</f>
        <v>0</v>
      </c>
      <c r="AL90" s="8">
        <f>IF(A90&lt;&gt;"",IF(VLOOKUP(A90,Feb!A$3:F$207,6)&gt;0,VLOOKUP(A90,Feb!A$3:F$207,6),0),0)</f>
        <v>0</v>
      </c>
      <c r="AM90" s="8">
        <f>IF(A90&lt;&gt;"",IF(VLOOKUP(A90,Mar!A$3:F$207,6)&gt;0,VLOOKUP(A90,Mar!A$3:F$207,6),0),0)</f>
        <v>0</v>
      </c>
      <c r="AO90" s="8">
        <f>LARGE($BM90:BN90,1)</f>
        <v>1.1631944444444445E-2</v>
      </c>
      <c r="AP90" s="8">
        <f>LARGE($BM90:BO90,1)</f>
        <v>1.1631944444444445E-2</v>
      </c>
      <c r="AQ90" s="8">
        <f>LARGE($BM90:BP90,1)</f>
        <v>1.1631944444444445E-2</v>
      </c>
      <c r="AR90" s="8">
        <f>LARGE($BM90:BQ90,1)</f>
        <v>1.1631944444444445E-2</v>
      </c>
      <c r="AS90" s="8">
        <f>LARGE($BM90:BR90,1)</f>
        <v>1.1631944444444445E-2</v>
      </c>
      <c r="AT90" s="8">
        <f>LARGE($BS90:BT90,1)</f>
        <v>7.1180555555555554E-3</v>
      </c>
      <c r="AU90" s="8">
        <f>LARGE($BS90:BU90,1)</f>
        <v>7.1180555555555554E-3</v>
      </c>
      <c r="AV90" s="8">
        <f>LARGE($BS90:BV90,1)</f>
        <v>7.1180555555555554E-3</v>
      </c>
      <c r="AW90" s="8">
        <f>LARGE($BS90:BW90,1)</f>
        <v>7.1180555555555554E-3</v>
      </c>
      <c r="AX90" s="8">
        <f>LARGE($BS90:BX90,1)</f>
        <v>7.1180555555555554E-3</v>
      </c>
      <c r="BA90" s="6">
        <f t="shared" si="45"/>
        <v>0</v>
      </c>
      <c r="BB90" s="6">
        <f t="shared" si="45"/>
        <v>0</v>
      </c>
      <c r="BC90" s="6">
        <f t="shared" si="45"/>
        <v>0</v>
      </c>
      <c r="BD90" s="6">
        <f t="shared" si="44"/>
        <v>0</v>
      </c>
      <c r="BE90" s="6">
        <f t="shared" si="44"/>
        <v>0</v>
      </c>
      <c r="BF90" s="6">
        <f t="shared" si="44"/>
        <v>0</v>
      </c>
      <c r="BG90" s="6">
        <f t="shared" si="100"/>
        <v>0</v>
      </c>
      <c r="BH90" s="6">
        <f t="shared" si="100"/>
        <v>0</v>
      </c>
      <c r="BI90" s="6">
        <f t="shared" si="100"/>
        <v>0</v>
      </c>
      <c r="BJ90" s="6">
        <f t="shared" si="100"/>
        <v>0</v>
      </c>
      <c r="BK90" s="6">
        <f t="shared" si="100"/>
        <v>0</v>
      </c>
      <c r="BM90" s="8">
        <f t="shared" si="193"/>
        <v>1.1631944444444445E-2</v>
      </c>
      <c r="BN90" s="8">
        <f t="shared" si="101"/>
        <v>0</v>
      </c>
      <c r="BO90" s="8">
        <f t="shared" si="101"/>
        <v>0</v>
      </c>
      <c r="BP90" s="8">
        <f t="shared" si="101"/>
        <v>0</v>
      </c>
      <c r="BQ90" s="8">
        <f t="shared" si="101"/>
        <v>0</v>
      </c>
      <c r="BR90" s="8">
        <f t="shared" si="101"/>
        <v>0</v>
      </c>
      <c r="BS90" s="8">
        <f t="shared" si="177"/>
        <v>7.1180555555555554E-3</v>
      </c>
      <c r="BT90" s="8">
        <f t="shared" si="199"/>
        <v>0</v>
      </c>
      <c r="BU90" s="8">
        <f t="shared" si="199"/>
        <v>0</v>
      </c>
      <c r="BV90" s="8">
        <f t="shared" si="199"/>
        <v>0</v>
      </c>
      <c r="BW90" s="8">
        <f t="shared" si="199"/>
        <v>0</v>
      </c>
      <c r="BX90" s="8">
        <f t="shared" si="199"/>
        <v>0</v>
      </c>
      <c r="CA90" s="8" t="str">
        <f t="shared" si="200"/>
        <v/>
      </c>
      <c r="CB90" s="8" t="str">
        <f t="shared" si="200"/>
        <v/>
      </c>
      <c r="CC90" s="8" t="str">
        <f t="shared" si="200"/>
        <v/>
      </c>
      <c r="CD90" s="8" t="str">
        <f t="shared" si="200"/>
        <v/>
      </c>
      <c r="CE90" s="8" t="str">
        <f t="shared" si="200"/>
        <v/>
      </c>
      <c r="CF90" s="8" t="str">
        <f t="shared" si="200"/>
        <v/>
      </c>
      <c r="CG90" s="8" t="str">
        <f t="shared" si="201"/>
        <v/>
      </c>
      <c r="CH90" s="8" t="str">
        <f t="shared" si="201"/>
        <v/>
      </c>
      <c r="CI90" s="8" t="str">
        <f t="shared" si="201"/>
        <v/>
      </c>
      <c r="CJ90" s="8" t="str">
        <f t="shared" si="201"/>
        <v/>
      </c>
      <c r="CK90" s="8" t="str">
        <f t="shared" si="201"/>
        <v/>
      </c>
      <c r="CL90" s="8" t="str">
        <f t="shared" si="201"/>
        <v/>
      </c>
      <c r="CN90" s="13">
        <v>2.3252314814814812E-2</v>
      </c>
      <c r="CO90" s="8">
        <f t="shared" si="178"/>
        <v>2.3252314814814812E-2</v>
      </c>
      <c r="CP90" s="8">
        <f>IF(COUNT($CA90:CB90)&gt;0,SMALL($CA90:CB90,1),$CN90)</f>
        <v>2.3252314814814812E-2</v>
      </c>
      <c r="CQ90" s="8">
        <f>IF(COUNT($CA90:CC90)&gt;0,SMALL($CA90:CC90,1),$CN90)</f>
        <v>2.3252314814814812E-2</v>
      </c>
      <c r="CR90" s="8">
        <f>IF(COUNT($CA90:CD90)&gt;0,SMALL($CA90:CD90,1),$CN90)</f>
        <v>2.3252314814814812E-2</v>
      </c>
      <c r="CS90" s="8">
        <f>IF(COUNT($CA90:CE90)&gt;0,SMALL($CA90:CE90,1),$CN90)</f>
        <v>2.3252314814814812E-2</v>
      </c>
      <c r="CT90" s="54">
        <v>1.849537037037037E-2</v>
      </c>
      <c r="CU90" s="8">
        <f t="shared" si="179"/>
        <v>1.849537037037037E-2</v>
      </c>
      <c r="CV90" s="8">
        <f>IF(COUNT($CG90:CH90)&gt;0,SMALL($CG90:CH90,1),$CU90)</f>
        <v>1.849537037037037E-2</v>
      </c>
      <c r="CW90" s="8">
        <f>IF(COUNT($CG90:CI90)&gt;0,SMALL($CG90:CI90,1),$CU90)</f>
        <v>1.849537037037037E-2</v>
      </c>
      <c r="CX90" s="8">
        <f>IF(COUNT($CG90:CJ90)&gt;0,SMALL($CG90:CJ90,1),$CU90)</f>
        <v>1.849537037037037E-2</v>
      </c>
      <c r="CY90" s="8">
        <f>IF(COUNT($CG90:CK90)&gt;0,SMALL($CG90:CK90,1),$CU90)</f>
        <v>1.849537037037037E-2</v>
      </c>
      <c r="DA90" s="8">
        <f t="shared" si="180"/>
        <v>1.1633935185185185E-2</v>
      </c>
      <c r="DB90" s="8">
        <f t="shared" si="181"/>
        <v>7.1200462962962962E-3</v>
      </c>
      <c r="DC90" s="1">
        <f t="shared" si="194"/>
        <v>86</v>
      </c>
      <c r="DD90" s="8">
        <f t="shared" si="182"/>
        <v>1.9907407407407407E-6</v>
      </c>
      <c r="DE90" s="1" t="str">
        <f t="shared" si="183"/>
        <v>Rebecca Willetts</v>
      </c>
      <c r="DG90" s="13">
        <f t="shared" si="184"/>
        <v>2.6970569846373704E-2</v>
      </c>
      <c r="DH90" s="13">
        <f>SMALL($DT90:DU90,1)/(60*60*24)</f>
        <v>2.69705698463737E-2</v>
      </c>
      <c r="DI90" s="13">
        <f>SMALL($DT90:DV90,1)/(60*60*24)</f>
        <v>2.69705698463737E-2</v>
      </c>
      <c r="DJ90" s="13">
        <f>SMALL($DT90:DW90,1)/(60*60*24)</f>
        <v>2.69705698463737E-2</v>
      </c>
      <c r="DK90" s="13">
        <f>SMALL($DT90:DX90,1)/(60*60*24)</f>
        <v>2.69705698463737E-2</v>
      </c>
      <c r="DL90" s="13">
        <f>SMALL($DT90:DY90,1)/(60*60*24)</f>
        <v>2.69705698463737E-2</v>
      </c>
      <c r="DM90" s="34">
        <f t="shared" si="185"/>
        <v>2.0727182119306176E-2</v>
      </c>
      <c r="DN90" s="13">
        <f>SMALL($DZ90:EA90,1)/(60*60*24)</f>
        <v>2.0727182119306176E-2</v>
      </c>
      <c r="DO90" s="42">
        <f>SMALL($EB90:EB90,1)/(60*60*24)</f>
        <v>0.11572916666666666</v>
      </c>
      <c r="DP90" s="42">
        <f>SMALL($EB90:EC90,1)/(60*60*24)</f>
        <v>0.11572916666666666</v>
      </c>
      <c r="DQ90" s="42">
        <f>SMALL($EB90:ED90,1)/(60*60*24)</f>
        <v>0.11572916666666666</v>
      </c>
      <c r="DR90" s="42">
        <f>SMALL($EB90:EE90,1)/(60*60*24)</f>
        <v>0.11572916666666666</v>
      </c>
      <c r="DT90" s="6">
        <f t="shared" si="186"/>
        <v>2330.2572347266878</v>
      </c>
      <c r="DU90" s="1">
        <f t="shared" si="202"/>
        <v>9999</v>
      </c>
      <c r="DV90" s="1">
        <f t="shared" si="202"/>
        <v>9999</v>
      </c>
      <c r="DW90" s="1">
        <f t="shared" si="202"/>
        <v>9999</v>
      </c>
      <c r="DX90" s="1">
        <f t="shared" si="202"/>
        <v>9999</v>
      </c>
      <c r="DY90" s="1">
        <f t="shared" si="202"/>
        <v>9999</v>
      </c>
      <c r="DZ90" s="6">
        <f t="shared" si="187"/>
        <v>1790.8285351080535</v>
      </c>
      <c r="EA90" s="1">
        <f t="shared" si="188"/>
        <v>9999</v>
      </c>
      <c r="EB90" s="43">
        <f t="shared" si="189"/>
        <v>9999</v>
      </c>
      <c r="EC90" s="1">
        <f t="shared" si="203"/>
        <v>9999</v>
      </c>
      <c r="ED90" s="1">
        <f t="shared" si="203"/>
        <v>9999</v>
      </c>
      <c r="EE90" s="1">
        <f t="shared" si="203"/>
        <v>9999</v>
      </c>
    </row>
    <row r="91" spans="1:135" x14ac:dyDescent="0.25">
      <c r="A91" s="1" t="s">
        <v>11</v>
      </c>
      <c r="B91" s="54">
        <v>1.6493055555555556E-2</v>
      </c>
      <c r="C91" s="45">
        <v>39508</v>
      </c>
      <c r="D91" s="45"/>
      <c r="E91" s="13">
        <v>2.0659722222222222E-2</v>
      </c>
      <c r="F91" s="11">
        <v>39569</v>
      </c>
      <c r="H91" s="35">
        <v>1.9918981481481475E-2</v>
      </c>
      <c r="I91" s="35">
        <v>0</v>
      </c>
      <c r="J91" s="8">
        <v>2.2430555555555554E-2</v>
      </c>
      <c r="K91" s="55">
        <f>(J91/4*3.1)/1.032</f>
        <v>1.6844651701119723E-2</v>
      </c>
      <c r="L91" s="8">
        <v>3.9398148148148147E-2</v>
      </c>
      <c r="M91" s="8">
        <f t="shared" si="195"/>
        <v>2.3560847234685142E-2</v>
      </c>
      <c r="N91" s="6">
        <f t="shared" si="171"/>
        <v>2035.6572010767964</v>
      </c>
      <c r="O91" s="8">
        <f t="shared" si="172"/>
        <v>1.5972222222222221E-2</v>
      </c>
      <c r="P91" s="107">
        <v>14.5</v>
      </c>
      <c r="Q91" s="108">
        <f t="shared" si="173"/>
        <v>1.5104166666666667E-2</v>
      </c>
      <c r="R91" s="109">
        <f t="shared" si="190"/>
        <v>1305</v>
      </c>
      <c r="S91" s="129">
        <f t="shared" si="204"/>
        <v>2100.2979999999998</v>
      </c>
      <c r="T91" s="8">
        <f t="shared" si="198"/>
        <v>1.5104166666666667E-2</v>
      </c>
      <c r="U91" s="8">
        <f t="shared" si="191"/>
        <v>1.5104166666666667E-2</v>
      </c>
      <c r="V91" s="8">
        <f t="shared" si="192"/>
        <v>2.5310499140000001E-2</v>
      </c>
      <c r="W91" s="8">
        <f t="shared" si="174"/>
        <v>2.0403091732592592E-2</v>
      </c>
      <c r="X91" s="8">
        <f t="shared" si="175"/>
        <v>1.5972222222222221E-2</v>
      </c>
      <c r="Y91" s="8"/>
      <c r="Z91" s="8">
        <f>IF(A91&lt;&gt;"",IF(VLOOKUP(A91,Apr!A$4:F$211,6)&gt;0,VLOOKUP(A91,Apr!A$4:F$211,6),0),0)</f>
        <v>0</v>
      </c>
      <c r="AA91" s="8">
        <f>IF(A91&lt;&gt;"",IF(VLOOKUP(A91,May!A$3:F$209,6)&gt;0,VLOOKUP(A91,May!A$3:F$209,6),0),0)</f>
        <v>0</v>
      </c>
      <c r="AB91" s="8">
        <f>IF(A91&lt;&gt;"",IF(VLOOKUP(A91,Jun!A$3:F$209,6)&gt;0,VLOOKUP(A91,Jun!A$3:F$209,6),0),0)</f>
        <v>0</v>
      </c>
      <c r="AC91" s="8">
        <f>IF(A91&lt;&gt;"",IF(VLOOKUP(A91,Jul!A$3:F$206,6)&gt;0,VLOOKUP(A91,Jul!A$3:F$206,6),0),0)</f>
        <v>0</v>
      </c>
      <c r="AD91" s="8">
        <f>IF(A91&lt;&gt;"",IF(VLOOKUP(A91,Aug!A$3:F$206,6)&gt;0,VLOOKUP(A91,Aug!A$3:F$206,6),0),0)</f>
        <v>0</v>
      </c>
      <c r="AE91" s="8">
        <f>IF(A91&lt;&gt;"",IF(VLOOKUP(A91,Sep!A$3:F$206,6)&gt;0,VLOOKUP(A91,Sep!A$3:F$206,6),0),0)</f>
        <v>2.5310499140000001E-2</v>
      </c>
      <c r="AF91" s="6">
        <f t="shared" si="196"/>
        <v>1680.6009052060945</v>
      </c>
      <c r="AG91" s="8">
        <f t="shared" si="176"/>
        <v>8.3333333333333332E-3</v>
      </c>
      <c r="AH91" s="8">
        <f>IF(A91&lt;&gt;"",IF(VLOOKUP(A91,Oct!A$3:F$206,6)&gt;0,VLOOKUP(A91,Oct!A$3:F$206,6),0),0)</f>
        <v>0</v>
      </c>
      <c r="AI91" s="8">
        <f>IF(A91&lt;&gt;"",IF(VLOOKUP(A91,Nov!A$3:F$207,6)&gt;0,VLOOKUP(A91,Nov!A$3:F$207,6),0),0)</f>
        <v>2.0403091732592592E-2</v>
      </c>
      <c r="AJ91" s="8">
        <f>IF(A91&lt;&gt;"",IF(VLOOKUP(A91,Dec!A$3:F$207,6)&gt;0,VLOOKUP(A91,Dec!A$3:F$207,6),0),0)</f>
        <v>0</v>
      </c>
      <c r="AK91" s="8">
        <f>IF(A91&lt;&gt;"",IF(VLOOKUP(A91,Jan!A$3:F$207,6)&gt;0,VLOOKUP(A91,Jan!A$3:F$207,6),0),0)</f>
        <v>0</v>
      </c>
      <c r="AL91" s="8">
        <f>IF(A91&lt;&gt;"",IF(VLOOKUP(A91,Feb!A$3:F$207,6)&gt;0,VLOOKUP(A91,Feb!A$3:F$207,6),0),0)</f>
        <v>0</v>
      </c>
      <c r="AM91" s="8">
        <f>IF(A91&lt;&gt;"",IF(VLOOKUP(A91,Mar!A$3:F$207,6)&gt;0,VLOOKUP(A91,Mar!A$3:F$207,6),0),0)</f>
        <v>0</v>
      </c>
      <c r="AO91" s="8">
        <f>LARGE($BM91:BN91,1)</f>
        <v>1.5104166666666667E-2</v>
      </c>
      <c r="AP91" s="8">
        <f>LARGE($BM91:BO91,1)</f>
        <v>1.5104166666666667E-2</v>
      </c>
      <c r="AQ91" s="8">
        <f>LARGE($BM91:BP91,1)</f>
        <v>1.5104166666666667E-2</v>
      </c>
      <c r="AR91" s="8">
        <f>LARGE($BM91:BQ91,1)</f>
        <v>1.5104166666666667E-2</v>
      </c>
      <c r="AS91" s="8">
        <f>LARGE($BM91:BR91,1)</f>
        <v>1.5104166666666667E-2</v>
      </c>
      <c r="AT91" s="8">
        <f>LARGE($BS91:BT91,1)</f>
        <v>8.3333333333333332E-3</v>
      </c>
      <c r="AU91" s="8">
        <f>LARGE($BS91:BU91,1)</f>
        <v>8.3333333333333332E-3</v>
      </c>
      <c r="AV91" s="8">
        <f>LARGE($BS91:BV91,1)</f>
        <v>8.3333333333333332E-3</v>
      </c>
      <c r="AW91" s="8">
        <f>LARGE($BS91:BW91,1)</f>
        <v>8.3333333333333332E-3</v>
      </c>
      <c r="AX91" s="8">
        <f>LARGE($BS91:BX91,1)</f>
        <v>8.3333333333333332E-3</v>
      </c>
      <c r="BA91" s="6">
        <f t="shared" si="45"/>
        <v>0</v>
      </c>
      <c r="BB91" s="6">
        <f t="shared" si="45"/>
        <v>0</v>
      </c>
      <c r="BC91" s="6">
        <f t="shared" si="45"/>
        <v>0</v>
      </c>
      <c r="BD91" s="6">
        <f t="shared" si="44"/>
        <v>0</v>
      </c>
      <c r="BE91" s="6">
        <f t="shared" si="44"/>
        <v>0</v>
      </c>
      <c r="BF91" s="6">
        <f t="shared" si="44"/>
        <v>2186.8271256960002</v>
      </c>
      <c r="BG91" s="6">
        <f t="shared" si="100"/>
        <v>0</v>
      </c>
      <c r="BH91" s="6">
        <f t="shared" si="100"/>
        <v>1762.8271256959999</v>
      </c>
      <c r="BI91" s="6">
        <f t="shared" si="100"/>
        <v>0</v>
      </c>
      <c r="BJ91" s="6">
        <f t="shared" si="100"/>
        <v>0</v>
      </c>
      <c r="BK91" s="6">
        <f t="shared" si="100"/>
        <v>0</v>
      </c>
      <c r="BM91" s="8">
        <f t="shared" si="193"/>
        <v>1.5104166666666667E-2</v>
      </c>
      <c r="BN91" s="8">
        <f t="shared" si="101"/>
        <v>0</v>
      </c>
      <c r="BO91" s="8">
        <f t="shared" si="101"/>
        <v>0</v>
      </c>
      <c r="BP91" s="8">
        <f t="shared" si="101"/>
        <v>0</v>
      </c>
      <c r="BQ91" s="8">
        <f t="shared" si="101"/>
        <v>0</v>
      </c>
      <c r="BR91" s="8">
        <f t="shared" si="101"/>
        <v>0</v>
      </c>
      <c r="BS91" s="8">
        <f t="shared" si="177"/>
        <v>8.3333333333333332E-3</v>
      </c>
      <c r="BT91" s="8">
        <f t="shared" si="199"/>
        <v>0</v>
      </c>
      <c r="BU91" s="8">
        <f t="shared" si="199"/>
        <v>7.4652777777777781E-3</v>
      </c>
      <c r="BV91" s="8">
        <f t="shared" si="199"/>
        <v>0</v>
      </c>
      <c r="BW91" s="8">
        <f t="shared" si="199"/>
        <v>0</v>
      </c>
      <c r="BX91" s="8">
        <f t="shared" si="199"/>
        <v>0</v>
      </c>
      <c r="CA91" s="8" t="str">
        <f t="shared" si="200"/>
        <v/>
      </c>
      <c r="CB91" s="8" t="str">
        <f t="shared" si="200"/>
        <v/>
      </c>
      <c r="CC91" s="8" t="str">
        <f t="shared" si="200"/>
        <v/>
      </c>
      <c r="CD91" s="8" t="str">
        <f t="shared" si="200"/>
        <v/>
      </c>
      <c r="CE91" s="8" t="str">
        <f t="shared" si="200"/>
        <v/>
      </c>
      <c r="CF91" s="8">
        <f t="shared" si="200"/>
        <v>2.5310499140000001E-2</v>
      </c>
      <c r="CG91" s="8" t="str">
        <f t="shared" si="201"/>
        <v/>
      </c>
      <c r="CH91" s="8">
        <f t="shared" si="201"/>
        <v>2.0403091732592592E-2</v>
      </c>
      <c r="CI91" s="8" t="str">
        <f t="shared" si="201"/>
        <v/>
      </c>
      <c r="CJ91" s="8" t="str">
        <f t="shared" si="201"/>
        <v/>
      </c>
      <c r="CK91" s="8" t="str">
        <f t="shared" si="201"/>
        <v/>
      </c>
      <c r="CL91" s="8" t="str">
        <f t="shared" si="201"/>
        <v/>
      </c>
      <c r="CN91" s="13">
        <v>2.0659722222222222E-2</v>
      </c>
      <c r="CO91" s="8">
        <f t="shared" si="178"/>
        <v>2.0659722222222222E-2</v>
      </c>
      <c r="CP91" s="8">
        <f>IF(COUNT($CA91:CB91)&gt;0,SMALL($CA91:CB91,1),$CN91)</f>
        <v>2.0659722222222222E-2</v>
      </c>
      <c r="CQ91" s="8">
        <f>IF(COUNT($CA91:CC91)&gt;0,SMALL($CA91:CC91,1),$CN91)</f>
        <v>2.0659722222222222E-2</v>
      </c>
      <c r="CR91" s="8">
        <f>IF(COUNT($CA91:CD91)&gt;0,SMALL($CA91:CD91,1),$CN91)</f>
        <v>2.0659722222222222E-2</v>
      </c>
      <c r="CS91" s="8">
        <f>IF(COUNT($CA91:CE91)&gt;0,SMALL($CA91:CE91,1),$CN91)</f>
        <v>2.0659722222222222E-2</v>
      </c>
      <c r="CT91" s="54">
        <v>1.6493055555555556E-2</v>
      </c>
      <c r="CU91" s="8">
        <f t="shared" si="179"/>
        <v>1.6493055555555556E-2</v>
      </c>
      <c r="CV91" s="8">
        <f>IF(COUNT($CG91:CH91)&gt;0,SMALL($CG91:CH91,1),$CU91)</f>
        <v>2.0403091732592592E-2</v>
      </c>
      <c r="CW91" s="8">
        <f>IF(COUNT($CG91:CI91)&gt;0,SMALL($CG91:CI91,1),$CU91)</f>
        <v>2.0403091732592592E-2</v>
      </c>
      <c r="CX91" s="8">
        <f>IF(COUNT($CG91:CJ91)&gt;0,SMALL($CG91:CJ91,1),$CU91)</f>
        <v>2.0403091732592592E-2</v>
      </c>
      <c r="CY91" s="8">
        <f>IF(COUNT($CG91:CK91)&gt;0,SMALL($CG91:CK91,1),$CU91)</f>
        <v>2.0403091732592592E-2</v>
      </c>
      <c r="DA91" s="8">
        <f t="shared" si="180"/>
        <v>1.5106180555555555E-2</v>
      </c>
      <c r="DB91" s="8">
        <f t="shared" si="181"/>
        <v>8.3353472222222214E-3</v>
      </c>
      <c r="DC91" s="1">
        <f t="shared" si="194"/>
        <v>87</v>
      </c>
      <c r="DD91" s="8">
        <f t="shared" si="182"/>
        <v>2.0138888888888889E-6</v>
      </c>
      <c r="DE91" s="1" t="str">
        <f t="shared" si="183"/>
        <v>Richard Storey</v>
      </c>
      <c r="DG91" s="13">
        <f t="shared" si="184"/>
        <v>2.3560847234685142E-2</v>
      </c>
      <c r="DH91" s="13">
        <f>SMALL($DT91:DU91,1)/(60*60*24)</f>
        <v>2.3560847234685142E-2</v>
      </c>
      <c r="DI91" s="13">
        <f>SMALL($DT91:DV91,1)/(60*60*24)</f>
        <v>2.3560847234685142E-2</v>
      </c>
      <c r="DJ91" s="13">
        <f>SMALL($DT91:DW91,1)/(60*60*24)</f>
        <v>2.3560847234685142E-2</v>
      </c>
      <c r="DK91" s="13">
        <f>SMALL($DT91:DX91,1)/(60*60*24)</f>
        <v>2.3560847234685142E-2</v>
      </c>
      <c r="DL91" s="13">
        <f>SMALL($DT91:DY91,1)/(60*60*24)</f>
        <v>2.3560847234685142E-2</v>
      </c>
      <c r="DM91" s="34">
        <f t="shared" si="185"/>
        <v>1.9451399365811278E-2</v>
      </c>
      <c r="DN91" s="13">
        <f>SMALL($DZ91:EA91,1)/(60*60*24)</f>
        <v>1.9451399365811278E-2</v>
      </c>
      <c r="DO91" s="42">
        <f>SMALL($EB91:EB91,1)/(60*60*24)</f>
        <v>2.4454064386823651E-2</v>
      </c>
      <c r="DP91" s="42">
        <f>SMALL($EB91:EC91,1)/(60*60*24)</f>
        <v>2.4454064386823651E-2</v>
      </c>
      <c r="DQ91" s="42">
        <f>SMALL($EB91:ED91,1)/(60*60*24)</f>
        <v>2.4454064386823651E-2</v>
      </c>
      <c r="DR91" s="42">
        <f>SMALL($EB91:EE91,1)/(60*60*24)</f>
        <v>2.4454064386823651E-2</v>
      </c>
      <c r="DT91" s="6">
        <f t="shared" si="186"/>
        <v>2035.6572010767964</v>
      </c>
      <c r="DU91" s="1">
        <f t="shared" si="202"/>
        <v>9999</v>
      </c>
      <c r="DV91" s="1">
        <f t="shared" si="202"/>
        <v>9999</v>
      </c>
      <c r="DW91" s="1">
        <f t="shared" si="202"/>
        <v>9999</v>
      </c>
      <c r="DX91" s="1">
        <f t="shared" si="202"/>
        <v>9999</v>
      </c>
      <c r="DY91" s="1">
        <f t="shared" si="202"/>
        <v>9999</v>
      </c>
      <c r="DZ91" s="6">
        <f t="shared" si="187"/>
        <v>1680.6009052060945</v>
      </c>
      <c r="EA91" s="1">
        <f t="shared" si="188"/>
        <v>9999</v>
      </c>
      <c r="EB91" s="43">
        <f t="shared" si="189"/>
        <v>2112.8311630215635</v>
      </c>
      <c r="EC91" s="1">
        <f t="shared" si="203"/>
        <v>9999</v>
      </c>
      <c r="ED91" s="1">
        <f t="shared" si="203"/>
        <v>9999</v>
      </c>
      <c r="EE91" s="1">
        <f t="shared" si="203"/>
        <v>9999</v>
      </c>
    </row>
    <row r="92" spans="1:135" x14ac:dyDescent="0.25">
      <c r="A92" s="1" t="s">
        <v>207</v>
      </c>
      <c r="B92" s="54"/>
      <c r="C92" s="45"/>
      <c r="D92" s="45"/>
      <c r="E92" s="13">
        <v>2.390046296296296E-2</v>
      </c>
      <c r="F92" s="11">
        <v>45017</v>
      </c>
      <c r="K92" s="55"/>
      <c r="L92" s="8">
        <v>3.7499999999999999E-2</v>
      </c>
      <c r="M92" s="8">
        <f t="shared" si="195"/>
        <v>2.5453600719020333E-2</v>
      </c>
      <c r="N92" s="6">
        <f t="shared" si="171"/>
        <v>2199.1911021233568</v>
      </c>
      <c r="O92" s="8">
        <f t="shared" si="172"/>
        <v>1.40625E-2</v>
      </c>
      <c r="P92" s="107">
        <v>15.7</v>
      </c>
      <c r="Q92" s="108">
        <f t="shared" si="173"/>
        <v>1.5625E-2</v>
      </c>
      <c r="R92" s="109">
        <f t="shared" si="190"/>
        <v>1350</v>
      </c>
      <c r="S92" s="129">
        <f t="shared" si="204"/>
        <v>2160.4468000000002</v>
      </c>
      <c r="T92" s="8">
        <f t="shared" si="198"/>
        <v>1.4409722222222223E-2</v>
      </c>
      <c r="U92" s="8">
        <f t="shared" si="191"/>
        <v>1.4409722222222223E-2</v>
      </c>
      <c r="V92" s="8">
        <f t="shared" si="192"/>
        <v>2.3900462962962957E-2</v>
      </c>
      <c r="W92" s="8">
        <f t="shared" si="174"/>
        <v>0</v>
      </c>
      <c r="X92" s="8">
        <f t="shared" si="175"/>
        <v>1.40625E-2</v>
      </c>
      <c r="Y92" s="8"/>
      <c r="Z92" s="8">
        <f>IF(A92&lt;&gt;"",IF(VLOOKUP(A92,Apr!A$4:F$211,6)&gt;0,VLOOKUP(A92,Apr!A$4:F$211,6),0),0)</f>
        <v>2.3900462962962957E-2</v>
      </c>
      <c r="AA92" s="8">
        <f>IF(A92&lt;&gt;"",IF(VLOOKUP(A92,May!A$3:F$209,6)&gt;0,VLOOKUP(A92,May!A$3:F$209,6),0),0)</f>
        <v>0</v>
      </c>
      <c r="AB92" s="8">
        <f>IF(A92&lt;&gt;"",IF(VLOOKUP(A92,Jun!A$3:F$209,6)&gt;0,VLOOKUP(A92,Jun!A$3:F$209,6),0),0)</f>
        <v>2.4143518518518519E-2</v>
      </c>
      <c r="AC92" s="8">
        <f>IF(A92&lt;&gt;"",IF(VLOOKUP(A92,Jul!A$3:F$206,6)&gt;0,VLOOKUP(A92,Jul!A$3:F$206,6),0),0)</f>
        <v>0</v>
      </c>
      <c r="AD92" s="8">
        <f>IF(A92&lt;&gt;"",IF(VLOOKUP(A92,Aug!A$3:F$206,6)&gt;0,VLOOKUP(A92,Aug!A$3:F$206,6),0),0)</f>
        <v>0</v>
      </c>
      <c r="AE92" s="8">
        <f>IF(A92&lt;&gt;"",IF(VLOOKUP(A92,Sep!A$3:F$206,6)&gt;0,VLOOKUP(A92,Sep!A$3:F$206,6),0),0)</f>
        <v>0</v>
      </c>
      <c r="AF92" s="6">
        <f t="shared" si="196"/>
        <v>1586.9754076450147</v>
      </c>
      <c r="AG92" s="8">
        <f t="shared" si="176"/>
        <v>9.5486111111111101E-3</v>
      </c>
      <c r="AH92" s="8">
        <f>IF(A92&lt;&gt;"",IF(VLOOKUP(A92,Oct!A$3:F$206,6)&gt;0,VLOOKUP(A92,Oct!A$3:F$206,6),0),0)</f>
        <v>0</v>
      </c>
      <c r="AI92" s="8">
        <f>IF(A92&lt;&gt;"",IF(VLOOKUP(A92,Nov!A$3:F$207,6)&gt;0,VLOOKUP(A92,Nov!A$3:F$207,6),0),0)</f>
        <v>0</v>
      </c>
      <c r="AJ92" s="8">
        <f>IF(A92&lt;&gt;"",IF(VLOOKUP(A92,Dec!A$3:F$207,6)&gt;0,VLOOKUP(A92,Dec!A$3:F$207,6),0),0)</f>
        <v>0</v>
      </c>
      <c r="AK92" s="8">
        <f>IF(A92&lt;&gt;"",IF(VLOOKUP(A92,Jan!A$3:F$207,6)&gt;0,VLOOKUP(A92,Jan!A$3:F$207,6),0),0)</f>
        <v>0</v>
      </c>
      <c r="AL92" s="8">
        <f>IF(A92&lt;&gt;"",IF(VLOOKUP(A92,Feb!A$3:F$207,6)&gt;0,VLOOKUP(A92,Feb!A$3:F$207,6),0),0)</f>
        <v>0</v>
      </c>
      <c r="AM92" s="8">
        <f>IF(A92&lt;&gt;"",IF(VLOOKUP(A92,Mar!A$3:F$207,6)&gt;0,VLOOKUP(A92,Mar!A$3:F$207,6),0),0)</f>
        <v>0</v>
      </c>
      <c r="AO92" s="8">
        <f>LARGE($BM92:BN92,1)</f>
        <v>1.5625E-2</v>
      </c>
      <c r="AP92" s="8">
        <f>LARGE($BM92:BO92,1)</f>
        <v>1.5625E-2</v>
      </c>
      <c r="AQ92" s="8">
        <f>LARGE($BM92:BP92,1)</f>
        <v>1.5625E-2</v>
      </c>
      <c r="AR92" s="8">
        <f>LARGE($BM92:BQ92,1)</f>
        <v>1.5625E-2</v>
      </c>
      <c r="AS92" s="8">
        <f>LARGE($BM92:BR92,1)</f>
        <v>1.5625E-2</v>
      </c>
      <c r="AT92" s="8">
        <f>LARGE($BS92:BT92,1)</f>
        <v>9.5486111111111101E-3</v>
      </c>
      <c r="AU92" s="8">
        <f>LARGE($BS92:BU92,1)</f>
        <v>9.5486111111111101E-3</v>
      </c>
      <c r="AV92" s="8">
        <f>LARGE($BS92:BV92,1)</f>
        <v>9.5486111111111101E-3</v>
      </c>
      <c r="AW92" s="8">
        <f>LARGE($BS92:BW92,1)</f>
        <v>9.5486111111111101E-3</v>
      </c>
      <c r="AX92" s="8">
        <f>LARGE($BS92:BX92,1)</f>
        <v>9.5486111111111101E-3</v>
      </c>
      <c r="BA92" s="6">
        <f t="shared" si="45"/>
        <v>2064.9999999999995</v>
      </c>
      <c r="BB92" s="6">
        <f t="shared" si="45"/>
        <v>0</v>
      </c>
      <c r="BC92" s="6">
        <f t="shared" si="45"/>
        <v>2086</v>
      </c>
      <c r="BD92" s="6">
        <f t="shared" si="44"/>
        <v>0</v>
      </c>
      <c r="BE92" s="6">
        <f t="shared" si="44"/>
        <v>0</v>
      </c>
      <c r="BF92" s="6">
        <f t="shared" si="44"/>
        <v>0</v>
      </c>
      <c r="BG92" s="6">
        <f t="shared" si="100"/>
        <v>0</v>
      </c>
      <c r="BH92" s="6">
        <f t="shared" si="100"/>
        <v>0</v>
      </c>
      <c r="BI92" s="6">
        <f t="shared" si="100"/>
        <v>0</v>
      </c>
      <c r="BJ92" s="6">
        <f t="shared" si="100"/>
        <v>0</v>
      </c>
      <c r="BK92" s="6">
        <f t="shared" si="100"/>
        <v>0</v>
      </c>
      <c r="BM92" s="8">
        <f t="shared" si="193"/>
        <v>1.4409722222222223E-2</v>
      </c>
      <c r="BN92" s="8">
        <f t="shared" si="101"/>
        <v>1.5625E-2</v>
      </c>
      <c r="BO92" s="8">
        <f t="shared" si="101"/>
        <v>0</v>
      </c>
      <c r="BP92" s="8">
        <f t="shared" si="101"/>
        <v>1.5277777777777777E-2</v>
      </c>
      <c r="BQ92" s="8">
        <f t="shared" si="101"/>
        <v>0</v>
      </c>
      <c r="BR92" s="8">
        <f t="shared" si="101"/>
        <v>0</v>
      </c>
      <c r="BS92" s="8">
        <f t="shared" si="177"/>
        <v>9.5486111111111101E-3</v>
      </c>
      <c r="BT92" s="8">
        <f t="shared" si="199"/>
        <v>0</v>
      </c>
      <c r="BU92" s="8">
        <f t="shared" si="199"/>
        <v>0</v>
      </c>
      <c r="BV92" s="8">
        <f t="shared" si="199"/>
        <v>0</v>
      </c>
      <c r="BW92" s="8">
        <f t="shared" si="199"/>
        <v>0</v>
      </c>
      <c r="BX92" s="8">
        <f t="shared" si="199"/>
        <v>0</v>
      </c>
      <c r="CA92" s="8">
        <f t="shared" si="200"/>
        <v>2.3900462962962957E-2</v>
      </c>
      <c r="CB92" s="8" t="str">
        <f t="shared" si="200"/>
        <v/>
      </c>
      <c r="CC92" s="8">
        <f t="shared" si="200"/>
        <v>2.4143518518518519E-2</v>
      </c>
      <c r="CD92" s="8" t="str">
        <f t="shared" si="200"/>
        <v/>
      </c>
      <c r="CE92" s="8" t="str">
        <f t="shared" si="200"/>
        <v/>
      </c>
      <c r="CF92" s="8" t="str">
        <f t="shared" si="200"/>
        <v/>
      </c>
      <c r="CG92" s="8" t="str">
        <f t="shared" si="201"/>
        <v/>
      </c>
      <c r="CH92" s="8" t="str">
        <f t="shared" si="201"/>
        <v/>
      </c>
      <c r="CI92" s="8" t="str">
        <f t="shared" si="201"/>
        <v/>
      </c>
      <c r="CJ92" s="8" t="str">
        <f t="shared" si="201"/>
        <v/>
      </c>
      <c r="CK92" s="8" t="str">
        <f t="shared" si="201"/>
        <v/>
      </c>
      <c r="CL92" s="8" t="str">
        <f t="shared" si="201"/>
        <v/>
      </c>
      <c r="CN92" s="13"/>
      <c r="CO92" s="8">
        <f t="shared" si="178"/>
        <v>2.3900462962962957E-2</v>
      </c>
      <c r="CP92" s="8">
        <f>IF(COUNT($CA92:CB92)&gt;0,SMALL($CA92:CB92,1),$CN92)</f>
        <v>2.3900462962962957E-2</v>
      </c>
      <c r="CQ92" s="8">
        <f>IF(COUNT($CA92:CC92)&gt;0,SMALL($CA92:CC92,1),$CN92)</f>
        <v>2.3900462962962957E-2</v>
      </c>
      <c r="CR92" s="8">
        <f>IF(COUNT($CA92:CD92)&gt;0,SMALL($CA92:CD92,1),$CN92)</f>
        <v>2.3900462962962957E-2</v>
      </c>
      <c r="CS92" s="8">
        <f>IF(COUNT($CA92:CE92)&gt;0,SMALL($CA92:CE92,1),$CN92)</f>
        <v>2.3900462962962957E-2</v>
      </c>
      <c r="CT92" s="54">
        <v>0</v>
      </c>
      <c r="CU92" s="8">
        <f t="shared" si="179"/>
        <v>0</v>
      </c>
      <c r="CV92" s="8">
        <f>IF(COUNT($CG92:CH92)&gt;0,SMALL($CG92:CH92,1),$CU92)</f>
        <v>0</v>
      </c>
      <c r="CW92" s="8">
        <f>IF(COUNT($CG92:CI92)&gt;0,SMALL($CG92:CI92,1),$CU92)</f>
        <v>0</v>
      </c>
      <c r="CX92" s="8">
        <f>IF(COUNT($CG92:CJ92)&gt;0,SMALL($CG92:CJ92,1),$CU92)</f>
        <v>0</v>
      </c>
      <c r="CY92" s="8">
        <f>IF(COUNT($CG92:CK92)&gt;0,SMALL($CG92:CK92,1),$CU92)</f>
        <v>0</v>
      </c>
      <c r="DA92" s="8">
        <f t="shared" si="180"/>
        <v>1.5627037037037037E-2</v>
      </c>
      <c r="DB92" s="8">
        <f t="shared" si="181"/>
        <v>9.5506481481481467E-3</v>
      </c>
      <c r="DC92" s="1">
        <f t="shared" si="194"/>
        <v>88</v>
      </c>
      <c r="DD92" s="8">
        <f t="shared" si="182"/>
        <v>2.0370370370370371E-6</v>
      </c>
      <c r="DE92" s="1" t="str">
        <f t="shared" si="183"/>
        <v>Rosie Eagles</v>
      </c>
      <c r="DG92" s="13">
        <f t="shared" si="184"/>
        <v>2.5453600719020333E-2</v>
      </c>
      <c r="DH92" s="13">
        <f>SMALL($DT92:DU92,1)/(60*60*24)</f>
        <v>2.3900462962962957E-2</v>
      </c>
      <c r="DI92" s="13">
        <f>SMALL($DT92:DV92,1)/(60*60*24)</f>
        <v>2.3900462962962957E-2</v>
      </c>
      <c r="DJ92" s="13">
        <f>SMALL($DT92:DW92,1)/(60*60*24)</f>
        <v>2.3900462962962957E-2</v>
      </c>
      <c r="DK92" s="13">
        <f>SMALL($DT92:DX92,1)/(60*60*24)</f>
        <v>2.3900462962962957E-2</v>
      </c>
      <c r="DL92" s="13">
        <f>SMALL($DT92:DY92,1)/(60*60*24)</f>
        <v>2.3900462962962957E-2</v>
      </c>
      <c r="DM92" s="34">
        <f t="shared" si="185"/>
        <v>1.8367770921817298E-2</v>
      </c>
      <c r="DN92" s="13">
        <f>SMALL($DZ92:EA92,1)/(60*60*24)</f>
        <v>1.8367770921817298E-2</v>
      </c>
      <c r="DO92" s="42">
        <f>SMALL($EB92:EB92,1)/(60*60*24)</f>
        <v>0.11572916666666666</v>
      </c>
      <c r="DP92" s="42">
        <f>SMALL($EB92:EC92,1)/(60*60*24)</f>
        <v>0.11572916666666666</v>
      </c>
      <c r="DQ92" s="42">
        <f>SMALL($EB92:ED92,1)/(60*60*24)</f>
        <v>0.11572916666666666</v>
      </c>
      <c r="DR92" s="42">
        <f>SMALL($EB92:EE92,1)/(60*60*24)</f>
        <v>0.11572916666666666</v>
      </c>
      <c r="DT92" s="6">
        <f t="shared" si="186"/>
        <v>2199.1911021233568</v>
      </c>
      <c r="DU92" s="1">
        <f t="shared" si="202"/>
        <v>2064.9999999999995</v>
      </c>
      <c r="DV92" s="1">
        <f t="shared" si="202"/>
        <v>9999</v>
      </c>
      <c r="DW92" s="1">
        <f t="shared" si="202"/>
        <v>2086</v>
      </c>
      <c r="DX92" s="1">
        <f t="shared" si="202"/>
        <v>9999</v>
      </c>
      <c r="DY92" s="1">
        <f t="shared" si="202"/>
        <v>9999</v>
      </c>
      <c r="DZ92" s="6">
        <f t="shared" si="187"/>
        <v>1586.9754076450147</v>
      </c>
      <c r="EA92" s="1">
        <f t="shared" si="188"/>
        <v>9999</v>
      </c>
      <c r="EB92" s="43">
        <f t="shared" si="189"/>
        <v>9999</v>
      </c>
      <c r="EC92" s="1">
        <f t="shared" si="203"/>
        <v>9999</v>
      </c>
      <c r="ED92" s="1">
        <f t="shared" si="203"/>
        <v>9999</v>
      </c>
      <c r="EE92" s="1">
        <f t="shared" si="203"/>
        <v>9999</v>
      </c>
    </row>
    <row r="93" spans="1:135" x14ac:dyDescent="0.25">
      <c r="A93" s="1" t="s">
        <v>6</v>
      </c>
      <c r="B93" s="34">
        <v>1.2314814814814815E-2</v>
      </c>
      <c r="C93" s="45">
        <v>44896</v>
      </c>
      <c r="D93" s="45"/>
      <c r="E93" s="13">
        <v>1.5740740740740743E-2</v>
      </c>
      <c r="F93" s="11">
        <v>42186</v>
      </c>
      <c r="H93" s="35">
        <v>1.2314814814814815E-2</v>
      </c>
      <c r="I93" s="35">
        <v>1.6458333333333335E-2</v>
      </c>
      <c r="K93" s="8">
        <v>1.0856481481481481E-2</v>
      </c>
      <c r="M93" s="8">
        <f t="shared" si="195"/>
        <v>1.5185110753840656E-2</v>
      </c>
      <c r="N93" s="6">
        <f t="shared" si="171"/>
        <v>1311.9935691318326</v>
      </c>
      <c r="O93" s="8">
        <f t="shared" si="172"/>
        <v>2.4305555555555556E-2</v>
      </c>
      <c r="P93" s="107">
        <v>-1.7</v>
      </c>
      <c r="Q93" s="108">
        <f t="shared" si="173"/>
        <v>2.4479166666666666E-2</v>
      </c>
      <c r="R93" s="109">
        <f t="shared" si="190"/>
        <v>2115</v>
      </c>
      <c r="S93" s="129">
        <f t="shared" si="204"/>
        <v>1288.2891999999999</v>
      </c>
      <c r="T93" s="8">
        <f t="shared" si="198"/>
        <v>2.4479166666666666E-2</v>
      </c>
      <c r="U93" s="8">
        <f t="shared" si="191"/>
        <v>2.4479166666666666E-2</v>
      </c>
      <c r="V93" s="8">
        <f t="shared" si="192"/>
        <v>1.7175925925925928E-2</v>
      </c>
      <c r="W93" s="8">
        <f t="shared" si="174"/>
        <v>0</v>
      </c>
      <c r="X93" s="8">
        <f t="shared" si="175"/>
        <v>2.4305555555555556E-2</v>
      </c>
      <c r="Y93" s="8"/>
      <c r="Z93" s="8">
        <f>IF(A93&lt;&gt;"",IF(VLOOKUP(A93,Apr!A$4:F$211,6)&gt;0,VLOOKUP(A93,Apr!A$4:F$211,6),0),0)</f>
        <v>0</v>
      </c>
      <c r="AA93" s="8">
        <f>IF(A93&lt;&gt;"",IF(VLOOKUP(A93,May!A$3:F$209,6)&gt;0,VLOOKUP(A93,May!A$3:F$209,6),0),0)</f>
        <v>0</v>
      </c>
      <c r="AB93" s="8">
        <f>IF(A93&lt;&gt;"",IF(VLOOKUP(A93,Jun!A$3:F$209,6)&gt;0,VLOOKUP(A93,Jun!A$3:F$209,6),0),0)</f>
        <v>1.7175925925925928E-2</v>
      </c>
      <c r="AC93" s="8">
        <f>IF(A93&lt;&gt;"",IF(VLOOKUP(A93,Jul!A$3:F$206,6)&gt;0,VLOOKUP(A93,Jul!A$3:F$206,6),0),0)</f>
        <v>0</v>
      </c>
      <c r="AD93" s="8">
        <f>IF(A93&lt;&gt;"",IF(VLOOKUP(A93,Aug!A$3:F$206,6)&gt;0,VLOOKUP(A93,Aug!A$3:F$206,6),0),0)</f>
        <v>0</v>
      </c>
      <c r="AE93" s="8">
        <f>IF(A93&lt;&gt;"",IF(VLOOKUP(A93,Sep!A$3:F$206,6)&gt;0,VLOOKUP(A93,Sep!A$3:F$206,6),0),0)</f>
        <v>0</v>
      </c>
      <c r="AF93" s="6">
        <f t="shared" si="196"/>
        <v>1140.4704624431972</v>
      </c>
      <c r="AG93" s="8">
        <f t="shared" si="176"/>
        <v>1.4583333333333332E-2</v>
      </c>
      <c r="AH93" s="8">
        <f>IF(A93&lt;&gt;"",IF(VLOOKUP(A93,Oct!A$3:F$206,6)&gt;0,VLOOKUP(A93,Oct!A$3:F$206,6),0),0)</f>
        <v>0</v>
      </c>
      <c r="AI93" s="8">
        <f>IF(A93&lt;&gt;"",IF(VLOOKUP(A93,Nov!A$3:F$207,6)&gt;0,VLOOKUP(A93,Nov!A$3:F$207,6),0),0)</f>
        <v>0</v>
      </c>
      <c r="AJ93" s="8">
        <f>IF(A93&lt;&gt;"",IF(VLOOKUP(A93,Dec!A$3:F$207,6)&gt;0,VLOOKUP(A93,Dec!A$3:F$207,6),0),0)</f>
        <v>0</v>
      </c>
      <c r="AK93" s="8">
        <f>IF(A93&lt;&gt;"",IF(VLOOKUP(A93,Jan!A$3:F$207,6)&gt;0,VLOOKUP(A93,Jan!A$3:F$207,6),0),0)</f>
        <v>0</v>
      </c>
      <c r="AL93" s="8">
        <f>IF(A93&lt;&gt;"",IF(VLOOKUP(A93,Feb!A$3:F$207,6)&gt;0,VLOOKUP(A93,Feb!A$3:F$207,6),0),0)</f>
        <v>0</v>
      </c>
      <c r="AM93" s="8">
        <f>IF(A93&lt;&gt;"",IF(VLOOKUP(A93,Mar!A$3:F$207,6)&gt;0,VLOOKUP(A93,Mar!A$3:F$207,6),0),0)</f>
        <v>0</v>
      </c>
      <c r="AO93" s="8">
        <f>LARGE($BM93:BN93,1)</f>
        <v>2.4479166666666666E-2</v>
      </c>
      <c r="AP93" s="8">
        <f>LARGE($BM93:BO93,1)</f>
        <v>2.4479166666666666E-2</v>
      </c>
      <c r="AQ93" s="8">
        <f>LARGE($BM93:BP93,1)</f>
        <v>2.4479166666666666E-2</v>
      </c>
      <c r="AR93" s="8">
        <f>LARGE($BM93:BQ93,1)</f>
        <v>2.4479166666666666E-2</v>
      </c>
      <c r="AS93" s="8">
        <f>LARGE($BM93:BR93,1)</f>
        <v>2.4479166666666666E-2</v>
      </c>
      <c r="AT93" s="8">
        <f>LARGE($BS93:BT93,1)</f>
        <v>1.4583333333333332E-2</v>
      </c>
      <c r="AU93" s="8">
        <f>LARGE($BS93:BU93,1)</f>
        <v>1.4583333333333332E-2</v>
      </c>
      <c r="AV93" s="8">
        <f>LARGE($BS93:BV93,1)</f>
        <v>1.4583333333333332E-2</v>
      </c>
      <c r="AW93" s="8">
        <f>LARGE($BS93:BW93,1)</f>
        <v>1.4583333333333332E-2</v>
      </c>
      <c r="AX93" s="8">
        <f>LARGE($BS93:BX93,1)</f>
        <v>1.4583333333333332E-2</v>
      </c>
      <c r="BA93" s="6">
        <f t="shared" si="45"/>
        <v>0</v>
      </c>
      <c r="BB93" s="6">
        <f t="shared" si="45"/>
        <v>0</v>
      </c>
      <c r="BC93" s="6">
        <f t="shared" si="45"/>
        <v>1484.0000000000002</v>
      </c>
      <c r="BD93" s="6">
        <f t="shared" si="44"/>
        <v>0</v>
      </c>
      <c r="BE93" s="6">
        <f t="shared" si="44"/>
        <v>0</v>
      </c>
      <c r="BF93" s="6">
        <f t="shared" si="44"/>
        <v>0</v>
      </c>
      <c r="BG93" s="6">
        <f t="shared" si="100"/>
        <v>0</v>
      </c>
      <c r="BH93" s="6">
        <f t="shared" si="100"/>
        <v>0</v>
      </c>
      <c r="BI93" s="6">
        <f t="shared" si="100"/>
        <v>0</v>
      </c>
      <c r="BJ93" s="6">
        <f t="shared" si="100"/>
        <v>0</v>
      </c>
      <c r="BK93" s="6">
        <f t="shared" si="100"/>
        <v>0</v>
      </c>
      <c r="BM93" s="8">
        <f t="shared" si="193"/>
        <v>2.4479166666666666E-2</v>
      </c>
      <c r="BN93" s="8">
        <f t="shared" si="101"/>
        <v>0</v>
      </c>
      <c r="BO93" s="8">
        <f t="shared" si="101"/>
        <v>0</v>
      </c>
      <c r="BP93" s="8">
        <f t="shared" si="101"/>
        <v>2.2222222222222223E-2</v>
      </c>
      <c r="BQ93" s="8">
        <f t="shared" si="101"/>
        <v>0</v>
      </c>
      <c r="BR93" s="8">
        <f t="shared" si="101"/>
        <v>0</v>
      </c>
      <c r="BS93" s="8">
        <f t="shared" si="177"/>
        <v>1.4583333333333332E-2</v>
      </c>
      <c r="BT93" s="8">
        <f t="shared" si="199"/>
        <v>0</v>
      </c>
      <c r="BU93" s="8">
        <f t="shared" si="199"/>
        <v>0</v>
      </c>
      <c r="BV93" s="8">
        <f t="shared" si="199"/>
        <v>0</v>
      </c>
      <c r="BW93" s="8">
        <f t="shared" si="199"/>
        <v>0</v>
      </c>
      <c r="BX93" s="8">
        <f t="shared" si="199"/>
        <v>0</v>
      </c>
      <c r="CA93" s="8" t="str">
        <f t="shared" si="200"/>
        <v/>
      </c>
      <c r="CB93" s="8" t="str">
        <f t="shared" si="200"/>
        <v/>
      </c>
      <c r="CC93" s="8">
        <f t="shared" si="200"/>
        <v>1.7175925925925928E-2</v>
      </c>
      <c r="CD93" s="8" t="str">
        <f t="shared" si="200"/>
        <v/>
      </c>
      <c r="CE93" s="8" t="str">
        <f t="shared" si="200"/>
        <v/>
      </c>
      <c r="CF93" s="8" t="str">
        <f t="shared" si="200"/>
        <v/>
      </c>
      <c r="CG93" s="8" t="str">
        <f t="shared" si="201"/>
        <v/>
      </c>
      <c r="CH93" s="8" t="str">
        <f t="shared" si="201"/>
        <v/>
      </c>
      <c r="CI93" s="8" t="str">
        <f t="shared" si="201"/>
        <v/>
      </c>
      <c r="CJ93" s="8" t="str">
        <f t="shared" si="201"/>
        <v/>
      </c>
      <c r="CK93" s="8" t="str">
        <f t="shared" si="201"/>
        <v/>
      </c>
      <c r="CL93" s="8" t="str">
        <f t="shared" si="201"/>
        <v/>
      </c>
      <c r="CN93" s="13">
        <v>1.5740740740740743E-2</v>
      </c>
      <c r="CO93" s="8">
        <f t="shared" si="178"/>
        <v>1.5740740740740743E-2</v>
      </c>
      <c r="CP93" s="8">
        <f>IF(COUNT($CA93:CB93)&gt;0,SMALL($CA93:CB93,1),$CN93)</f>
        <v>1.5740740740740743E-2</v>
      </c>
      <c r="CQ93" s="8">
        <f>IF(COUNT($CA93:CC93)&gt;0,SMALL($CA93:CC93,1),$CN93)</f>
        <v>1.7175925925925928E-2</v>
      </c>
      <c r="CR93" s="8">
        <f>IF(COUNT($CA93:CD93)&gt;0,SMALL($CA93:CD93,1),$CN93)</f>
        <v>1.7175925925925928E-2</v>
      </c>
      <c r="CS93" s="8">
        <f>IF(COUNT($CA93:CE93)&gt;0,SMALL($CA93:CE93,1),$CN93)</f>
        <v>1.7175925925925928E-2</v>
      </c>
      <c r="CT93" s="34">
        <v>1.2314814814814815E-2</v>
      </c>
      <c r="CU93" s="8">
        <f t="shared" si="179"/>
        <v>1.2314814814814815E-2</v>
      </c>
      <c r="CV93" s="8">
        <f>IF(COUNT($CG93:CH93)&gt;0,SMALL($CG93:CH93,1),$CU93)</f>
        <v>1.2314814814814815E-2</v>
      </c>
      <c r="CW93" s="8">
        <f>IF(COUNT($CG93:CI93)&gt;0,SMALL($CG93:CI93,1),$CU93)</f>
        <v>1.2314814814814815E-2</v>
      </c>
      <c r="CX93" s="8">
        <f>IF(COUNT($CG93:CJ93)&gt;0,SMALL($CG93:CJ93,1),$CU93)</f>
        <v>1.2314814814814815E-2</v>
      </c>
      <c r="CY93" s="8">
        <f>IF(COUNT($CG93:CK93)&gt;0,SMALL($CG93:CK93,1),$CU93)</f>
        <v>1.2314814814814815E-2</v>
      </c>
      <c r="DA93" s="8">
        <f t="shared" si="180"/>
        <v>2.4481226851851851E-2</v>
      </c>
      <c r="DB93" s="8">
        <f t="shared" si="181"/>
        <v>1.4585393518518517E-2</v>
      </c>
      <c r="DC93" s="1">
        <f t="shared" si="194"/>
        <v>89</v>
      </c>
      <c r="DD93" s="8">
        <f t="shared" si="182"/>
        <v>2.0601851851851853E-6</v>
      </c>
      <c r="DE93" s="1" t="str">
        <f t="shared" si="183"/>
        <v>Ross McKelvie</v>
      </c>
      <c r="DG93" s="13">
        <f t="shared" si="184"/>
        <v>1.5185110753840656E-2</v>
      </c>
      <c r="DH93" s="13">
        <f>SMALL($DT93:DU93,1)/(60*60*24)</f>
        <v>1.5185110753840655E-2</v>
      </c>
      <c r="DI93" s="13">
        <f>SMALL($DT93:DV93,1)/(60*60*24)</f>
        <v>1.5185110753840655E-2</v>
      </c>
      <c r="DJ93" s="13">
        <f>SMALL($DT93:DW93,1)/(60*60*24)</f>
        <v>1.5185110753840655E-2</v>
      </c>
      <c r="DK93" s="13">
        <f>SMALL($DT93:DX93,1)/(60*60*24)</f>
        <v>1.5185110753840655E-2</v>
      </c>
      <c r="DL93" s="13">
        <f>SMALL($DT93:DY93,1)/(60*60*24)</f>
        <v>1.5185110753840655E-2</v>
      </c>
      <c r="DM93" s="34">
        <f t="shared" si="185"/>
        <v>1.3199889611611079E-2</v>
      </c>
      <c r="DN93" s="13">
        <f>SMALL($DZ93:EA93,1)/(60*60*24)</f>
        <v>1.3199889611611079E-2</v>
      </c>
      <c r="DO93" s="42">
        <f>SMALL($EB93:EB93,1)/(60*60*24)</f>
        <v>0.11572916666666666</v>
      </c>
      <c r="DP93" s="42">
        <f>SMALL($EB93:EC93,1)/(60*60*24)</f>
        <v>0.11572916666666666</v>
      </c>
      <c r="DQ93" s="42">
        <f>SMALL($EB93:ED93,1)/(60*60*24)</f>
        <v>0.11572916666666666</v>
      </c>
      <c r="DR93" s="42">
        <f>SMALL($EB93:EE93,1)/(60*60*24)</f>
        <v>0.11572916666666666</v>
      </c>
      <c r="DT93" s="6">
        <f t="shared" si="186"/>
        <v>1311.9935691318326</v>
      </c>
      <c r="DU93" s="1">
        <f t="shared" si="202"/>
        <v>9999</v>
      </c>
      <c r="DV93" s="1">
        <f t="shared" si="202"/>
        <v>9999</v>
      </c>
      <c r="DW93" s="1">
        <f t="shared" si="202"/>
        <v>1484.0000000000002</v>
      </c>
      <c r="DX93" s="1">
        <f t="shared" si="202"/>
        <v>9999</v>
      </c>
      <c r="DY93" s="1">
        <f t="shared" si="202"/>
        <v>9999</v>
      </c>
      <c r="DZ93" s="6">
        <f t="shared" si="187"/>
        <v>1140.4704624431972</v>
      </c>
      <c r="EA93" s="1">
        <f t="shared" si="188"/>
        <v>9999</v>
      </c>
      <c r="EB93" s="43">
        <f t="shared" si="189"/>
        <v>9999</v>
      </c>
      <c r="EC93" s="1">
        <f t="shared" si="203"/>
        <v>9999</v>
      </c>
      <c r="ED93" s="1">
        <f t="shared" si="203"/>
        <v>9999</v>
      </c>
      <c r="EE93" s="1">
        <f t="shared" si="203"/>
        <v>9999</v>
      </c>
    </row>
    <row r="94" spans="1:135" x14ac:dyDescent="0.25">
      <c r="A94" s="1" t="s">
        <v>13</v>
      </c>
      <c r="B94" s="54">
        <v>1.6898148148148148E-2</v>
      </c>
      <c r="C94" s="45">
        <v>39508</v>
      </c>
      <c r="D94" s="45"/>
      <c r="E94" s="13">
        <v>2.2418981481481481E-2</v>
      </c>
      <c r="F94" s="11">
        <v>42217</v>
      </c>
      <c r="H94" s="35">
        <v>0</v>
      </c>
      <c r="K94" s="8">
        <v>1.9710648148148147E-2</v>
      </c>
      <c r="M94" s="8">
        <f t="shared" si="195"/>
        <v>2.7569556091461233E-2</v>
      </c>
      <c r="N94" s="6">
        <f t="shared" si="171"/>
        <v>2382.009646302251</v>
      </c>
      <c r="O94" s="8">
        <f t="shared" si="172"/>
        <v>1.1979166666666667E-2</v>
      </c>
      <c r="P94" s="107">
        <v>22</v>
      </c>
      <c r="Q94" s="108">
        <f t="shared" si="173"/>
        <v>1.0763888888888889E-2</v>
      </c>
      <c r="R94" s="109">
        <f t="shared" si="190"/>
        <v>930</v>
      </c>
      <c r="S94" s="129">
        <f t="shared" si="204"/>
        <v>2476.2280000000001</v>
      </c>
      <c r="T94" s="8">
        <f t="shared" si="198"/>
        <v>1.0763888888888889E-2</v>
      </c>
      <c r="U94" s="8">
        <f t="shared" si="191"/>
        <v>1.0763888888888889E-2</v>
      </c>
      <c r="V94" s="8">
        <f t="shared" si="192"/>
        <v>2.9571759259259259E-2</v>
      </c>
      <c r="W94" s="8">
        <f t="shared" si="174"/>
        <v>0</v>
      </c>
      <c r="X94" s="8">
        <f t="shared" si="175"/>
        <v>1.1979166666666667E-2</v>
      </c>
      <c r="Y94" s="8"/>
      <c r="Z94" s="8">
        <f>IF(A94&lt;&gt;"",IF(VLOOKUP(A94,Apr!A$4:F$211,6)&gt;0,VLOOKUP(A94,Apr!A$4:F$211,6),0),0)</f>
        <v>0</v>
      </c>
      <c r="AA94" s="8">
        <f>IF(A94&lt;&gt;"",IF(VLOOKUP(A94,May!A$3:F$209,6)&gt;0,VLOOKUP(A94,May!A$3:F$209,6),0),0)</f>
        <v>0</v>
      </c>
      <c r="AB94" s="8">
        <f>IF(A94&lt;&gt;"",IF(VLOOKUP(A94,Jun!A$3:F$209,6)&gt;0,VLOOKUP(A94,Jun!A$3:F$209,6),0),0)</f>
        <v>0</v>
      </c>
      <c r="AC94" s="8">
        <f>IF(A94&lt;&gt;"",IF(VLOOKUP(A94,Jul!A$3:F$206,6)&gt;0,VLOOKUP(A94,Jul!A$3:F$206,6),0),0)</f>
        <v>2.9571759259259259E-2</v>
      </c>
      <c r="AD94" s="8">
        <f>IF(A94&lt;&gt;"",IF(VLOOKUP(A94,Aug!A$3:F$206,6)&gt;0,VLOOKUP(A94,Aug!A$3:F$206,6),0),0)</f>
        <v>0</v>
      </c>
      <c r="AE94" s="8">
        <f>IF(A94&lt;&gt;"",IF(VLOOKUP(A94,Sep!A$3:F$206,6)&gt;0,VLOOKUP(A94,Sep!A$3:F$206,6),0),0)</f>
        <v>0</v>
      </c>
      <c r="AF94" s="6">
        <f t="shared" si="196"/>
        <v>1963.5458433573913</v>
      </c>
      <c r="AG94" s="8">
        <f t="shared" si="176"/>
        <v>5.0347222222222225E-3</v>
      </c>
      <c r="AH94" s="8">
        <f>IF(A94&lt;&gt;"",IF(VLOOKUP(A94,Oct!A$3:F$206,6)&gt;0,VLOOKUP(A94,Oct!A$3:F$206,6),0),0)</f>
        <v>0</v>
      </c>
      <c r="AI94" s="8">
        <f>IF(A94&lt;&gt;"",IF(VLOOKUP(A94,Nov!A$3:F$207,6)&gt;0,VLOOKUP(A94,Nov!A$3:F$207,6),0),0)</f>
        <v>0</v>
      </c>
      <c r="AJ94" s="8">
        <f>IF(A94&lt;&gt;"",IF(VLOOKUP(A94,Dec!A$3:F$207,6)&gt;0,VLOOKUP(A94,Dec!A$3:F$207,6),0),0)</f>
        <v>0</v>
      </c>
      <c r="AK94" s="8">
        <f>IF(A94&lt;&gt;"",IF(VLOOKUP(A94,Jan!A$3:F$207,6)&gt;0,VLOOKUP(A94,Jan!A$3:F$207,6),0),0)</f>
        <v>0</v>
      </c>
      <c r="AL94" s="8">
        <f>IF(A94&lt;&gt;"",IF(VLOOKUP(A94,Feb!A$3:F$207,6)&gt;0,VLOOKUP(A94,Feb!A$3:F$207,6),0),0)</f>
        <v>0</v>
      </c>
      <c r="AM94" s="8">
        <f>IF(A94&lt;&gt;"",IF(VLOOKUP(A94,Mar!A$3:F$207,6)&gt;0,VLOOKUP(A94,Mar!A$3:F$207,6),0),0)</f>
        <v>0</v>
      </c>
      <c r="AO94" s="8">
        <f>LARGE($BM94:BN94,1)</f>
        <v>1.0763888888888889E-2</v>
      </c>
      <c r="AP94" s="8">
        <f>LARGE($BM94:BO94,1)</f>
        <v>1.0763888888888889E-2</v>
      </c>
      <c r="AQ94" s="8">
        <f>LARGE($BM94:BP94,1)</f>
        <v>1.0763888888888889E-2</v>
      </c>
      <c r="AR94" s="8">
        <f>LARGE($BM94:BQ94,1)</f>
        <v>1.0763888888888889E-2</v>
      </c>
      <c r="AS94" s="8">
        <f>LARGE($BM94:BR94,1)</f>
        <v>1.0763888888888889E-2</v>
      </c>
      <c r="AT94" s="8">
        <f>LARGE($BS94:BT94,1)</f>
        <v>5.0347222222222225E-3</v>
      </c>
      <c r="AU94" s="8">
        <f>LARGE($BS94:BU94,1)</f>
        <v>5.0347222222222225E-3</v>
      </c>
      <c r="AV94" s="8">
        <f>LARGE($BS94:BV94,1)</f>
        <v>5.0347222222222225E-3</v>
      </c>
      <c r="AW94" s="8">
        <f>LARGE($BS94:BW94,1)</f>
        <v>5.0347222222222225E-3</v>
      </c>
      <c r="AX94" s="8">
        <f>LARGE($BS94:BX94,1)</f>
        <v>5.0347222222222225E-3</v>
      </c>
      <c r="BA94" s="6">
        <f t="shared" si="45"/>
        <v>0</v>
      </c>
      <c r="BB94" s="6">
        <f t="shared" si="45"/>
        <v>0</v>
      </c>
      <c r="BC94" s="6">
        <f t="shared" si="45"/>
        <v>0</v>
      </c>
      <c r="BD94" s="6">
        <f t="shared" si="44"/>
        <v>2555</v>
      </c>
      <c r="BE94" s="6">
        <f t="shared" si="44"/>
        <v>0</v>
      </c>
      <c r="BF94" s="6">
        <f t="shared" si="44"/>
        <v>0</v>
      </c>
      <c r="BG94" s="6">
        <f t="shared" si="100"/>
        <v>0</v>
      </c>
      <c r="BH94" s="6">
        <f t="shared" si="100"/>
        <v>0</v>
      </c>
      <c r="BI94" s="6">
        <f t="shared" si="100"/>
        <v>0</v>
      </c>
      <c r="BJ94" s="6">
        <f t="shared" si="100"/>
        <v>0</v>
      </c>
      <c r="BK94" s="6">
        <f t="shared" si="100"/>
        <v>0</v>
      </c>
      <c r="BM94" s="8">
        <f t="shared" si="193"/>
        <v>1.0763888888888889E-2</v>
      </c>
      <c r="BN94" s="8">
        <f t="shared" si="101"/>
        <v>0</v>
      </c>
      <c r="BO94" s="8">
        <f t="shared" si="101"/>
        <v>0</v>
      </c>
      <c r="BP94" s="8">
        <f t="shared" si="101"/>
        <v>0</v>
      </c>
      <c r="BQ94" s="8">
        <f t="shared" si="101"/>
        <v>9.8958333333333329E-3</v>
      </c>
      <c r="BR94" s="8">
        <f t="shared" si="101"/>
        <v>0</v>
      </c>
      <c r="BS94" s="8">
        <f t="shared" si="177"/>
        <v>5.0347222222222225E-3</v>
      </c>
      <c r="BT94" s="8">
        <f t="shared" si="199"/>
        <v>0</v>
      </c>
      <c r="BU94" s="8">
        <f t="shared" si="199"/>
        <v>0</v>
      </c>
      <c r="BV94" s="8">
        <f t="shared" si="199"/>
        <v>0</v>
      </c>
      <c r="BW94" s="8">
        <f t="shared" si="199"/>
        <v>0</v>
      </c>
      <c r="BX94" s="8">
        <f t="shared" si="199"/>
        <v>0</v>
      </c>
      <c r="CA94" s="8" t="str">
        <f t="shared" si="200"/>
        <v/>
      </c>
      <c r="CB94" s="8" t="str">
        <f t="shared" si="200"/>
        <v/>
      </c>
      <c r="CC94" s="8" t="str">
        <f t="shared" si="200"/>
        <v/>
      </c>
      <c r="CD94" s="8">
        <f t="shared" si="200"/>
        <v>2.9571759259259259E-2</v>
      </c>
      <c r="CE94" s="8" t="str">
        <f t="shared" si="200"/>
        <v/>
      </c>
      <c r="CF94" s="8" t="str">
        <f t="shared" si="200"/>
        <v/>
      </c>
      <c r="CG94" s="8" t="str">
        <f t="shared" si="201"/>
        <v/>
      </c>
      <c r="CH94" s="8" t="str">
        <f t="shared" si="201"/>
        <v/>
      </c>
      <c r="CI94" s="8" t="str">
        <f t="shared" si="201"/>
        <v/>
      </c>
      <c r="CJ94" s="8" t="str">
        <f t="shared" si="201"/>
        <v/>
      </c>
      <c r="CK94" s="8" t="str">
        <f t="shared" si="201"/>
        <v/>
      </c>
      <c r="CL94" s="8" t="str">
        <f t="shared" si="201"/>
        <v/>
      </c>
      <c r="CN94" s="13">
        <v>2.2418981481481481E-2</v>
      </c>
      <c r="CO94" s="8">
        <f t="shared" si="178"/>
        <v>2.2418981481481481E-2</v>
      </c>
      <c r="CP94" s="8">
        <f>IF(COUNT($CA94:CB94)&gt;0,SMALL($CA94:CB94,1),$CN94)</f>
        <v>2.2418981481481481E-2</v>
      </c>
      <c r="CQ94" s="8">
        <f>IF(COUNT($CA94:CC94)&gt;0,SMALL($CA94:CC94,1),$CN94)</f>
        <v>2.2418981481481481E-2</v>
      </c>
      <c r="CR94" s="8">
        <f>IF(COUNT($CA94:CD94)&gt;0,SMALL($CA94:CD94,1),$CN94)</f>
        <v>2.9571759259259259E-2</v>
      </c>
      <c r="CS94" s="8">
        <f>IF(COUNT($CA94:CE94)&gt;0,SMALL($CA94:CE94,1),$CN94)</f>
        <v>2.9571759259259259E-2</v>
      </c>
      <c r="CT94" s="54">
        <v>1.6898148148148148E-2</v>
      </c>
      <c r="CU94" s="8">
        <f t="shared" si="179"/>
        <v>1.6898148148148148E-2</v>
      </c>
      <c r="CV94" s="8">
        <f>IF(COUNT($CG94:CH94)&gt;0,SMALL($CG94:CH94,1),$CU94)</f>
        <v>1.6898148148148148E-2</v>
      </c>
      <c r="CW94" s="8">
        <f>IF(COUNT($CG94:CI94)&gt;0,SMALL($CG94:CI94,1),$CU94)</f>
        <v>1.6898148148148148E-2</v>
      </c>
      <c r="CX94" s="8">
        <f>IF(COUNT($CG94:CJ94)&gt;0,SMALL($CG94:CJ94,1),$CU94)</f>
        <v>1.6898148148148148E-2</v>
      </c>
      <c r="CY94" s="8">
        <f>IF(COUNT($CG94:CK94)&gt;0,SMALL($CG94:CK94,1),$CU94)</f>
        <v>1.6898148148148148E-2</v>
      </c>
      <c r="DA94" s="8">
        <f t="shared" si="180"/>
        <v>1.0765972222222222E-2</v>
      </c>
      <c r="DB94" s="8">
        <f t="shared" si="181"/>
        <v>5.0368055555555557E-3</v>
      </c>
      <c r="DC94" s="1">
        <f t="shared" si="194"/>
        <v>90</v>
      </c>
      <c r="DD94" s="8">
        <f t="shared" si="182"/>
        <v>2.0833333333333334E-6</v>
      </c>
      <c r="DE94" s="1" t="str">
        <f t="shared" si="183"/>
        <v>Roy Stevens</v>
      </c>
      <c r="DG94" s="13">
        <f t="shared" si="184"/>
        <v>2.7569556091461233E-2</v>
      </c>
      <c r="DH94" s="13">
        <f>SMALL($DT94:DU94,1)/(60*60*24)</f>
        <v>2.756955609146124E-2</v>
      </c>
      <c r="DI94" s="13">
        <f>SMALL($DT94:DV94,1)/(60*60*24)</f>
        <v>2.756955609146124E-2</v>
      </c>
      <c r="DJ94" s="13">
        <f>SMALL($DT94:DW94,1)/(60*60*24)</f>
        <v>2.756955609146124E-2</v>
      </c>
      <c r="DK94" s="13">
        <f>SMALL($DT94:DX94,1)/(60*60*24)</f>
        <v>2.756955609146124E-2</v>
      </c>
      <c r="DL94" s="13">
        <f>SMALL($DT94:DY94,1)/(60*60*24)</f>
        <v>2.756955609146124E-2</v>
      </c>
      <c r="DM94" s="34">
        <f t="shared" si="185"/>
        <v>2.2726225038858697E-2</v>
      </c>
      <c r="DN94" s="13">
        <f>SMALL($DZ94:EA94,1)/(60*60*24)</f>
        <v>2.2726225038858697E-2</v>
      </c>
      <c r="DO94" s="42">
        <f>SMALL($EB94:EB94,1)/(60*60*24)</f>
        <v>0.11572916666666666</v>
      </c>
      <c r="DP94" s="42">
        <f>SMALL($EB94:EC94,1)/(60*60*24)</f>
        <v>0.11572916666666666</v>
      </c>
      <c r="DQ94" s="42">
        <f>SMALL($EB94:ED94,1)/(60*60*24)</f>
        <v>0.11572916666666666</v>
      </c>
      <c r="DR94" s="42">
        <f>SMALL($EB94:EE94,1)/(60*60*24)</f>
        <v>0.11572916666666666</v>
      </c>
      <c r="DT94" s="6">
        <f t="shared" si="186"/>
        <v>2382.009646302251</v>
      </c>
      <c r="DU94" s="1">
        <f t="shared" si="202"/>
        <v>9999</v>
      </c>
      <c r="DV94" s="1">
        <f t="shared" si="202"/>
        <v>9999</v>
      </c>
      <c r="DW94" s="1">
        <f t="shared" si="202"/>
        <v>9999</v>
      </c>
      <c r="DX94" s="1">
        <f t="shared" si="202"/>
        <v>2555</v>
      </c>
      <c r="DY94" s="1">
        <f t="shared" si="202"/>
        <v>9999</v>
      </c>
      <c r="DZ94" s="6">
        <f t="shared" si="187"/>
        <v>1963.5458433573913</v>
      </c>
      <c r="EA94" s="1">
        <f t="shared" si="188"/>
        <v>9999</v>
      </c>
      <c r="EB94" s="43">
        <f t="shared" si="189"/>
        <v>9999</v>
      </c>
      <c r="EC94" s="1">
        <f t="shared" si="203"/>
        <v>9999</v>
      </c>
      <c r="ED94" s="1">
        <f t="shared" si="203"/>
        <v>9999</v>
      </c>
      <c r="EE94" s="1">
        <f t="shared" si="203"/>
        <v>9999</v>
      </c>
    </row>
    <row r="95" spans="1:135" x14ac:dyDescent="0.25">
      <c r="A95" s="1" t="s">
        <v>32</v>
      </c>
      <c r="B95" s="1"/>
      <c r="C95" s="1"/>
      <c r="D95" s="45"/>
      <c r="E95" s="13">
        <v>2.7870370370370368E-2</v>
      </c>
      <c r="F95" s="11">
        <v>42917</v>
      </c>
      <c r="H95" s="35">
        <v>0</v>
      </c>
      <c r="K95" s="8">
        <v>2.4155092592592589E-2</v>
      </c>
      <c r="M95" s="8">
        <f t="shared" si="195"/>
        <v>3.3786061986423713E-2</v>
      </c>
      <c r="N95" s="6">
        <f t="shared" si="171"/>
        <v>2919.1157556270082</v>
      </c>
      <c r="O95" s="8">
        <f t="shared" si="172"/>
        <v>5.7291666666666663E-3</v>
      </c>
      <c r="P95" s="107">
        <v>29.3</v>
      </c>
      <c r="Q95" s="108">
        <f t="shared" si="173"/>
        <v>6.5972222222222222E-3</v>
      </c>
      <c r="R95" s="109">
        <f t="shared" si="190"/>
        <v>570</v>
      </c>
      <c r="S95" s="129">
        <f t="shared" si="204"/>
        <v>2842.1332000000002</v>
      </c>
      <c r="T95" s="8">
        <f t="shared" si="198"/>
        <v>6.5972222222222222E-3</v>
      </c>
      <c r="U95" s="8">
        <f t="shared" si="191"/>
        <v>6.5972222222222222E-3</v>
      </c>
      <c r="V95" s="8">
        <f t="shared" si="192"/>
        <v>0</v>
      </c>
      <c r="W95" s="8">
        <f t="shared" si="174"/>
        <v>0</v>
      </c>
      <c r="X95" s="8">
        <f t="shared" si="175"/>
        <v>5.7291666666666663E-3</v>
      </c>
      <c r="Y95" s="8"/>
      <c r="Z95" s="8">
        <f>IF(A95&lt;&gt;"",IF(VLOOKUP(A95,Apr!A$4:F$211,6)&gt;0,VLOOKUP(A95,Apr!A$4:F$211,6),0),0)</f>
        <v>0</v>
      </c>
      <c r="AA95" s="8">
        <f>IF(A95&lt;&gt;"",IF(VLOOKUP(A95,May!A$3:F$209,6)&gt;0,VLOOKUP(A95,May!A$3:F$209,6),0),0)</f>
        <v>0</v>
      </c>
      <c r="AB95" s="8">
        <f>IF(A95&lt;&gt;"",IF(VLOOKUP(A95,Jun!A$3:F$209,6)&gt;0,VLOOKUP(A95,Jun!A$3:F$209,6),0),0)</f>
        <v>0</v>
      </c>
      <c r="AC95" s="8">
        <f>IF(A95&lt;&gt;"",IF(VLOOKUP(A95,Jul!A$3:F$206,6)&gt;0,VLOOKUP(A95,Jul!A$3:F$206,6),0),0)</f>
        <v>0</v>
      </c>
      <c r="AD95" s="8">
        <f>IF(A95&lt;&gt;"",IF(VLOOKUP(A95,Aug!A$3:F$206,6)&gt;0,VLOOKUP(A95,Aug!A$3:F$206,6),0),0)</f>
        <v>0</v>
      </c>
      <c r="AE95" s="8">
        <f>IF(A95&lt;&gt;"",IF(VLOOKUP(A95,Sep!A$3:F$206,6)&gt;0,VLOOKUP(A95,Sep!A$3:F$206,6),0),0)</f>
        <v>0</v>
      </c>
      <c r="AF95" s="6">
        <f t="shared" si="196"/>
        <v>2243.3728407986232</v>
      </c>
      <c r="AG95" s="8">
        <f t="shared" si="176"/>
        <v>1.9097222222222222E-3</v>
      </c>
      <c r="AH95" s="8">
        <f>IF(A95&lt;&gt;"",IF(VLOOKUP(A95,Oct!A$3:F$206,6)&gt;0,VLOOKUP(A95,Oct!A$3:F$206,6),0),0)</f>
        <v>0</v>
      </c>
      <c r="AI95" s="8">
        <f>IF(A95&lt;&gt;"",IF(VLOOKUP(A95,Nov!A$3:F$207,6)&gt;0,VLOOKUP(A95,Nov!A$3:F$207,6),0),0)</f>
        <v>0</v>
      </c>
      <c r="AJ95" s="8">
        <f>IF(A95&lt;&gt;"",IF(VLOOKUP(A95,Dec!A$3:F$207,6)&gt;0,VLOOKUP(A95,Dec!A$3:F$207,6),0),0)</f>
        <v>0</v>
      </c>
      <c r="AK95" s="8">
        <f>IF(A95&lt;&gt;"",IF(VLOOKUP(A95,Jan!A$3:F$207,6)&gt;0,VLOOKUP(A95,Jan!A$3:F$207,6),0),0)</f>
        <v>0</v>
      </c>
      <c r="AL95" s="8">
        <f>IF(A95&lt;&gt;"",IF(VLOOKUP(A95,Feb!A$3:F$207,6)&gt;0,VLOOKUP(A95,Feb!A$3:F$207,6),0),0)</f>
        <v>0</v>
      </c>
      <c r="AM95" s="8">
        <f>IF(A95&lt;&gt;"",IF(VLOOKUP(A95,Mar!A$3:F$207,6)&gt;0,VLOOKUP(A95,Mar!A$3:F$207,6),0),0)</f>
        <v>0</v>
      </c>
      <c r="AO95" s="8">
        <f>LARGE($BM95:BN95,1)</f>
        <v>6.5972222222222222E-3</v>
      </c>
      <c r="AP95" s="8">
        <f>LARGE($BM95:BO95,1)</f>
        <v>6.5972222222222222E-3</v>
      </c>
      <c r="AQ95" s="8">
        <f>LARGE($BM95:BP95,1)</f>
        <v>6.5972222222222222E-3</v>
      </c>
      <c r="AR95" s="8">
        <f>LARGE($BM95:BQ95,1)</f>
        <v>6.5972222222222222E-3</v>
      </c>
      <c r="AS95" s="8">
        <f>LARGE($BM95:BR95,1)</f>
        <v>6.5972222222222222E-3</v>
      </c>
      <c r="AT95" s="8">
        <f>LARGE($BS95:BT95,1)</f>
        <v>1.9097222222222222E-3</v>
      </c>
      <c r="AU95" s="8">
        <f>LARGE($BS95:BU95,1)</f>
        <v>1.9097222222222222E-3</v>
      </c>
      <c r="AV95" s="8">
        <f>LARGE($BS95:BV95,1)</f>
        <v>1.9097222222222222E-3</v>
      </c>
      <c r="AW95" s="8">
        <f>LARGE($BS95:BW95,1)</f>
        <v>1.9097222222222222E-3</v>
      </c>
      <c r="AX95" s="8">
        <f>LARGE($BS95:BX95,1)</f>
        <v>1.9097222222222222E-3</v>
      </c>
      <c r="BA95" s="6">
        <f t="shared" si="45"/>
        <v>0</v>
      </c>
      <c r="BB95" s="6">
        <f t="shared" si="45"/>
        <v>0</v>
      </c>
      <c r="BC95" s="6">
        <f t="shared" si="45"/>
        <v>0</v>
      </c>
      <c r="BD95" s="6">
        <f t="shared" si="44"/>
        <v>0</v>
      </c>
      <c r="BE95" s="6">
        <f t="shared" si="44"/>
        <v>0</v>
      </c>
      <c r="BF95" s="6">
        <f t="shared" si="44"/>
        <v>0</v>
      </c>
      <c r="BG95" s="6">
        <f t="shared" si="100"/>
        <v>0</v>
      </c>
      <c r="BH95" s="6">
        <f t="shared" si="100"/>
        <v>0</v>
      </c>
      <c r="BI95" s="6">
        <f t="shared" si="100"/>
        <v>0</v>
      </c>
      <c r="BJ95" s="6">
        <f t="shared" si="100"/>
        <v>0</v>
      </c>
      <c r="BK95" s="6">
        <f t="shared" si="100"/>
        <v>0</v>
      </c>
      <c r="BM95" s="8">
        <f t="shared" si="193"/>
        <v>6.5972222222222222E-3</v>
      </c>
      <c r="BN95" s="8">
        <f t="shared" si="101"/>
        <v>0</v>
      </c>
      <c r="BO95" s="8">
        <f t="shared" si="101"/>
        <v>0</v>
      </c>
      <c r="BP95" s="8">
        <f t="shared" si="101"/>
        <v>0</v>
      </c>
      <c r="BQ95" s="8">
        <f t="shared" si="101"/>
        <v>0</v>
      </c>
      <c r="BR95" s="8">
        <f t="shared" si="101"/>
        <v>0</v>
      </c>
      <c r="BS95" s="8">
        <f t="shared" si="177"/>
        <v>1.9097222222222222E-3</v>
      </c>
      <c r="BT95" s="8">
        <f t="shared" si="199"/>
        <v>0</v>
      </c>
      <c r="BU95" s="8">
        <f t="shared" si="199"/>
        <v>0</v>
      </c>
      <c r="BV95" s="8">
        <f t="shared" si="199"/>
        <v>0</v>
      </c>
      <c r="BW95" s="8">
        <f t="shared" si="199"/>
        <v>0</v>
      </c>
      <c r="BX95" s="8">
        <f t="shared" si="199"/>
        <v>0</v>
      </c>
      <c r="CA95" s="8" t="str">
        <f t="shared" si="200"/>
        <v/>
      </c>
      <c r="CB95" s="8" t="str">
        <f t="shared" si="200"/>
        <v/>
      </c>
      <c r="CC95" s="8" t="str">
        <f t="shared" si="200"/>
        <v/>
      </c>
      <c r="CD95" s="8" t="str">
        <f t="shared" si="200"/>
        <v/>
      </c>
      <c r="CE95" s="8" t="str">
        <f t="shared" si="200"/>
        <v/>
      </c>
      <c r="CF95" s="8" t="str">
        <f t="shared" si="200"/>
        <v/>
      </c>
      <c r="CG95" s="8" t="str">
        <f t="shared" si="201"/>
        <v/>
      </c>
      <c r="CH95" s="8" t="str">
        <f t="shared" si="201"/>
        <v/>
      </c>
      <c r="CI95" s="8" t="str">
        <f t="shared" si="201"/>
        <v/>
      </c>
      <c r="CJ95" s="8" t="str">
        <f t="shared" si="201"/>
        <v/>
      </c>
      <c r="CK95" s="8" t="str">
        <f t="shared" si="201"/>
        <v/>
      </c>
      <c r="CL95" s="8" t="str">
        <f t="shared" si="201"/>
        <v/>
      </c>
      <c r="CN95" s="13">
        <v>2.7870370370370368E-2</v>
      </c>
      <c r="CO95" s="8">
        <f t="shared" si="178"/>
        <v>2.7870370370370368E-2</v>
      </c>
      <c r="CP95" s="8">
        <f>IF(COUNT($CA95:CB95)&gt;0,SMALL($CA95:CB95,1),$CN95)</f>
        <v>2.7870370370370368E-2</v>
      </c>
      <c r="CQ95" s="8">
        <f>IF(COUNT($CA95:CC95)&gt;0,SMALL($CA95:CC95,1),$CN95)</f>
        <v>2.7870370370370368E-2</v>
      </c>
      <c r="CR95" s="8">
        <f>IF(COUNT($CA95:CD95)&gt;0,SMALL($CA95:CD95,1),$CN95)</f>
        <v>2.7870370370370368E-2</v>
      </c>
      <c r="CS95" s="8">
        <f>IF(COUNT($CA95:CE95)&gt;0,SMALL($CA95:CE95,1),$CN95)</f>
        <v>2.7870370370370368E-2</v>
      </c>
      <c r="CT95" s="1">
        <v>0</v>
      </c>
      <c r="CU95" s="8">
        <f t="shared" si="179"/>
        <v>0</v>
      </c>
      <c r="CV95" s="8">
        <f>IF(COUNT($CG95:CH95)&gt;0,SMALL($CG95:CH95,1),$CU95)</f>
        <v>0</v>
      </c>
      <c r="CW95" s="8">
        <f>IF(COUNT($CG95:CI95)&gt;0,SMALL($CG95:CI95,1),$CU95)</f>
        <v>0</v>
      </c>
      <c r="CX95" s="8">
        <f>IF(COUNT($CG95:CJ95)&gt;0,SMALL($CG95:CJ95,1),$CU95)</f>
        <v>0</v>
      </c>
      <c r="CY95" s="8">
        <f>IF(COUNT($CG95:CK95)&gt;0,SMALL($CG95:CK95,1),$CU95)</f>
        <v>0</v>
      </c>
      <c r="DA95" s="8">
        <f t="shared" si="180"/>
        <v>6.5993287037037036E-3</v>
      </c>
      <c r="DB95" s="8">
        <f t="shared" si="181"/>
        <v>1.9118287037037036E-3</v>
      </c>
      <c r="DC95" s="1">
        <f t="shared" si="194"/>
        <v>91</v>
      </c>
      <c r="DD95" s="8">
        <f t="shared" si="182"/>
        <v>2.1064814814814816E-6</v>
      </c>
      <c r="DE95" s="1" t="str">
        <f t="shared" si="183"/>
        <v>Ruth Bye</v>
      </c>
      <c r="DG95" s="13">
        <f t="shared" si="184"/>
        <v>3.3786061986423713E-2</v>
      </c>
      <c r="DH95" s="13">
        <f>SMALL($DT95:DU95,1)/(60*60*24)</f>
        <v>3.3786061986423706E-2</v>
      </c>
      <c r="DI95" s="13">
        <f>SMALL($DT95:DV95,1)/(60*60*24)</f>
        <v>3.3786061986423706E-2</v>
      </c>
      <c r="DJ95" s="13">
        <f>SMALL($DT95:DW95,1)/(60*60*24)</f>
        <v>3.3786061986423706E-2</v>
      </c>
      <c r="DK95" s="13">
        <f>SMALL($DT95:DX95,1)/(60*60*24)</f>
        <v>3.3786061986423706E-2</v>
      </c>
      <c r="DL95" s="13">
        <f>SMALL($DT95:DY95,1)/(60*60*24)</f>
        <v>3.3786061986423706E-2</v>
      </c>
      <c r="DM95" s="34">
        <f t="shared" si="185"/>
        <v>2.5964963435169248E-2</v>
      </c>
      <c r="DN95" s="13">
        <f>SMALL($DZ95:EA95,1)/(60*60*24)</f>
        <v>2.5964963435169248E-2</v>
      </c>
      <c r="DO95" s="42">
        <f>SMALL($EB95:EB95,1)/(60*60*24)</f>
        <v>0.11572916666666666</v>
      </c>
      <c r="DP95" s="42">
        <f>SMALL($EB95:EC95,1)/(60*60*24)</f>
        <v>0.11572916666666666</v>
      </c>
      <c r="DQ95" s="42">
        <f>SMALL($EB95:ED95,1)/(60*60*24)</f>
        <v>0.11572916666666666</v>
      </c>
      <c r="DR95" s="42">
        <f>SMALL($EB95:EE95,1)/(60*60*24)</f>
        <v>0.11572916666666666</v>
      </c>
      <c r="DT95" s="6">
        <f t="shared" si="186"/>
        <v>2919.1157556270082</v>
      </c>
      <c r="DU95" s="1">
        <f t="shared" si="202"/>
        <v>9999</v>
      </c>
      <c r="DV95" s="1">
        <f t="shared" si="202"/>
        <v>9999</v>
      </c>
      <c r="DW95" s="1">
        <f t="shared" si="202"/>
        <v>9999</v>
      </c>
      <c r="DX95" s="1">
        <f t="shared" si="202"/>
        <v>9999</v>
      </c>
      <c r="DY95" s="1">
        <f t="shared" si="202"/>
        <v>9999</v>
      </c>
      <c r="DZ95" s="6">
        <f t="shared" si="187"/>
        <v>2243.3728407986232</v>
      </c>
      <c r="EA95" s="1">
        <f t="shared" si="188"/>
        <v>9999</v>
      </c>
      <c r="EB95" s="43">
        <f t="shared" si="189"/>
        <v>9999</v>
      </c>
      <c r="EC95" s="1">
        <f t="shared" si="203"/>
        <v>9999</v>
      </c>
      <c r="ED95" s="1">
        <f t="shared" si="203"/>
        <v>9999</v>
      </c>
      <c r="EE95" s="1">
        <f t="shared" si="203"/>
        <v>9999</v>
      </c>
    </row>
    <row r="96" spans="1:135" x14ac:dyDescent="0.25">
      <c r="A96" s="1" t="s">
        <v>165</v>
      </c>
      <c r="B96" s="34">
        <v>2.0671296296296295E-2</v>
      </c>
      <c r="C96" s="45">
        <v>44835</v>
      </c>
      <c r="D96" s="45"/>
      <c r="E96" s="13">
        <v>2.5474537037037035E-2</v>
      </c>
      <c r="F96" s="11">
        <v>44774</v>
      </c>
      <c r="H96" s="35">
        <v>2.0671296296296295E-2</v>
      </c>
      <c r="I96" s="35">
        <v>2.5474537037037032E-2</v>
      </c>
      <c r="J96" s="8">
        <v>2.4548611111111115E-2</v>
      </c>
      <c r="K96" s="55">
        <f>(J96/4*3.1)/1.032</f>
        <v>1.8435245747200693E-2</v>
      </c>
      <c r="L96" s="8">
        <v>3.9131944444444448E-2</v>
      </c>
      <c r="M96" s="8">
        <f t="shared" si="195"/>
        <v>2.5785633119074926E-2</v>
      </c>
      <c r="N96" s="6">
        <f t="shared" si="171"/>
        <v>2227.8787014880736</v>
      </c>
      <c r="O96" s="8">
        <f t="shared" si="172"/>
        <v>1.3715277777777778E-2</v>
      </c>
      <c r="P96" s="107">
        <v>20.8</v>
      </c>
      <c r="Q96" s="108">
        <f t="shared" si="173"/>
        <v>1.1458333333333333E-2</v>
      </c>
      <c r="R96" s="109">
        <f t="shared" si="190"/>
        <v>990</v>
      </c>
      <c r="S96" s="129">
        <f t="shared" si="204"/>
        <v>2416.0792000000001</v>
      </c>
      <c r="T96" s="8">
        <f t="shared" si="198"/>
        <v>1.1458333333333333E-2</v>
      </c>
      <c r="U96" s="8">
        <f t="shared" si="191"/>
        <v>1.1458333333333333E-2</v>
      </c>
      <c r="V96" s="8">
        <f t="shared" si="192"/>
        <v>0</v>
      </c>
      <c r="W96" s="8">
        <f t="shared" si="174"/>
        <v>0</v>
      </c>
      <c r="X96" s="8">
        <f t="shared" si="175"/>
        <v>1.3715277777777778E-2</v>
      </c>
      <c r="Y96" s="8"/>
      <c r="Z96" s="8">
        <f>IF(A96&lt;&gt;"",IF(VLOOKUP(A96,Apr!A$4:F$211,6)&gt;0,VLOOKUP(A96,Apr!A$4:F$211,6),0),0)</f>
        <v>0</v>
      </c>
      <c r="AA96" s="8">
        <f>IF(A96&lt;&gt;"",IF(VLOOKUP(A96,May!A$3:F$209,6)&gt;0,VLOOKUP(A96,May!A$3:F$209,6),0),0)</f>
        <v>0</v>
      </c>
      <c r="AB96" s="8">
        <f>IF(A96&lt;&gt;"",IF(VLOOKUP(A96,Jun!A$3:F$209,6)&gt;0,VLOOKUP(A96,Jun!A$3:F$209,6),0),0)</f>
        <v>0</v>
      </c>
      <c r="AC96" s="8">
        <f>IF(A96&lt;&gt;"",IF(VLOOKUP(A96,Jul!A$3:F$206,6)&gt;0,VLOOKUP(A96,Jul!A$3:F$206,6),0),0)</f>
        <v>0</v>
      </c>
      <c r="AD96" s="8">
        <f>IF(A96&lt;&gt;"",IF(VLOOKUP(A96,Aug!A$3:F$206,6)&gt;0,VLOOKUP(A96,Aug!A$3:F$206,6),0),0)</f>
        <v>0</v>
      </c>
      <c r="AE96" s="8">
        <f>IF(A96&lt;&gt;"",IF(VLOOKUP(A96,Sep!A$3:F$206,6)&gt;0,VLOOKUP(A96,Sep!A$3:F$206,6),0),0)</f>
        <v>0</v>
      </c>
      <c r="AF96" s="6">
        <f t="shared" si="196"/>
        <v>1712.1494965993616</v>
      </c>
      <c r="AG96" s="8">
        <f t="shared" si="176"/>
        <v>7.9861111111111122E-3</v>
      </c>
      <c r="AH96" s="8">
        <f>IF(A96&lt;&gt;"",IF(VLOOKUP(A96,Oct!A$3:F$206,6)&gt;0,VLOOKUP(A96,Oct!A$3:F$206,6),0),0)</f>
        <v>0</v>
      </c>
      <c r="AI96" s="8">
        <f>IF(A96&lt;&gt;"",IF(VLOOKUP(A96,Nov!A$3:F$207,6)&gt;0,VLOOKUP(A96,Nov!A$3:F$207,6),0),0)</f>
        <v>0</v>
      </c>
      <c r="AJ96" s="8">
        <f>IF(A96&lt;&gt;"",IF(VLOOKUP(A96,Dec!A$3:F$207,6)&gt;0,VLOOKUP(A96,Dec!A$3:F$207,6),0),0)</f>
        <v>0</v>
      </c>
      <c r="AK96" s="8">
        <f>IF(A96&lt;&gt;"",IF(VLOOKUP(A96,Jan!A$3:F$207,6)&gt;0,VLOOKUP(A96,Jan!A$3:F$207,6),0),0)</f>
        <v>0</v>
      </c>
      <c r="AL96" s="8">
        <f>IF(A96&lt;&gt;"",IF(VLOOKUP(A96,Feb!A$3:F$207,6)&gt;0,VLOOKUP(A96,Feb!A$3:F$207,6),0),0)</f>
        <v>0</v>
      </c>
      <c r="AM96" s="8">
        <f>IF(A96&lt;&gt;"",IF(VLOOKUP(A96,Mar!A$3:F$207,6)&gt;0,VLOOKUP(A96,Mar!A$3:F$207,6),0),0)</f>
        <v>0</v>
      </c>
      <c r="AO96" s="8">
        <f>LARGE($BM96:BN96,1)</f>
        <v>1.1458333333333333E-2</v>
      </c>
      <c r="AP96" s="8">
        <f>LARGE($BM96:BO96,1)</f>
        <v>1.1458333333333333E-2</v>
      </c>
      <c r="AQ96" s="8">
        <f>LARGE($BM96:BP96,1)</f>
        <v>1.1458333333333333E-2</v>
      </c>
      <c r="AR96" s="8">
        <f>LARGE($BM96:BQ96,1)</f>
        <v>1.1458333333333333E-2</v>
      </c>
      <c r="AS96" s="8">
        <f>LARGE($BM96:BR96,1)</f>
        <v>1.1458333333333333E-2</v>
      </c>
      <c r="AT96" s="8">
        <f>LARGE($BS96:BT96,1)</f>
        <v>7.9861111111111122E-3</v>
      </c>
      <c r="AU96" s="8">
        <f>LARGE($BS96:BU96,1)</f>
        <v>7.9861111111111122E-3</v>
      </c>
      <c r="AV96" s="8">
        <f>LARGE($BS96:BV96,1)</f>
        <v>7.9861111111111122E-3</v>
      </c>
      <c r="AW96" s="8">
        <f>LARGE($BS96:BW96,1)</f>
        <v>7.9861111111111122E-3</v>
      </c>
      <c r="AX96" s="8">
        <f>LARGE($BS96:BX96,1)</f>
        <v>7.9861111111111122E-3</v>
      </c>
      <c r="BA96" s="6">
        <f t="shared" si="45"/>
        <v>0</v>
      </c>
      <c r="BB96" s="6">
        <f t="shared" si="45"/>
        <v>0</v>
      </c>
      <c r="BC96" s="6">
        <f t="shared" si="45"/>
        <v>0</v>
      </c>
      <c r="BD96" s="6">
        <f t="shared" si="44"/>
        <v>0</v>
      </c>
      <c r="BE96" s="6">
        <f t="shared" si="44"/>
        <v>0</v>
      </c>
      <c r="BF96" s="6">
        <f t="shared" si="44"/>
        <v>0</v>
      </c>
      <c r="BG96" s="6">
        <f t="shared" si="100"/>
        <v>0</v>
      </c>
      <c r="BH96" s="6">
        <f t="shared" si="100"/>
        <v>0</v>
      </c>
      <c r="BI96" s="6">
        <f t="shared" si="100"/>
        <v>0</v>
      </c>
      <c r="BJ96" s="6">
        <f t="shared" si="100"/>
        <v>0</v>
      </c>
      <c r="BK96" s="6">
        <f t="shared" si="100"/>
        <v>0</v>
      </c>
      <c r="BM96" s="8">
        <f t="shared" si="193"/>
        <v>1.1458333333333333E-2</v>
      </c>
      <c r="BN96" s="8">
        <f t="shared" si="101"/>
        <v>0</v>
      </c>
      <c r="BO96" s="8">
        <f t="shared" si="101"/>
        <v>0</v>
      </c>
      <c r="BP96" s="8">
        <f t="shared" si="101"/>
        <v>0</v>
      </c>
      <c r="BQ96" s="8">
        <f t="shared" si="101"/>
        <v>0</v>
      </c>
      <c r="BR96" s="8">
        <f t="shared" si="101"/>
        <v>0</v>
      </c>
      <c r="BS96" s="8">
        <f t="shared" si="177"/>
        <v>7.9861111111111122E-3</v>
      </c>
      <c r="BT96" s="8">
        <f t="shared" si="199"/>
        <v>0</v>
      </c>
      <c r="BU96" s="8">
        <f t="shared" si="199"/>
        <v>0</v>
      </c>
      <c r="BV96" s="8">
        <f t="shared" si="199"/>
        <v>0</v>
      </c>
      <c r="BW96" s="8">
        <f t="shared" si="199"/>
        <v>0</v>
      </c>
      <c r="BX96" s="8">
        <f t="shared" si="199"/>
        <v>0</v>
      </c>
      <c r="CA96" s="8" t="str">
        <f t="shared" si="200"/>
        <v/>
      </c>
      <c r="CB96" s="8" t="str">
        <f t="shared" si="200"/>
        <v/>
      </c>
      <c r="CC96" s="8" t="str">
        <f t="shared" si="200"/>
        <v/>
      </c>
      <c r="CD96" s="8" t="str">
        <f t="shared" si="200"/>
        <v/>
      </c>
      <c r="CE96" s="8" t="str">
        <f t="shared" si="200"/>
        <v/>
      </c>
      <c r="CF96" s="8" t="str">
        <f t="shared" si="200"/>
        <v/>
      </c>
      <c r="CG96" s="8" t="str">
        <f t="shared" si="201"/>
        <v/>
      </c>
      <c r="CH96" s="8" t="str">
        <f t="shared" si="201"/>
        <v/>
      </c>
      <c r="CI96" s="8" t="str">
        <f t="shared" si="201"/>
        <v/>
      </c>
      <c r="CJ96" s="8" t="str">
        <f t="shared" si="201"/>
        <v/>
      </c>
      <c r="CK96" s="8" t="str">
        <f t="shared" si="201"/>
        <v/>
      </c>
      <c r="CL96" s="8" t="str">
        <f t="shared" si="201"/>
        <v/>
      </c>
      <c r="CN96" s="13">
        <v>2.5474537037037035E-2</v>
      </c>
      <c r="CO96" s="8">
        <f t="shared" si="178"/>
        <v>2.5474537037037035E-2</v>
      </c>
      <c r="CP96" s="8">
        <f>IF(COUNT($CA96:CB96)&gt;0,SMALL($CA96:CB96,1),$CN96)</f>
        <v>2.5474537037037035E-2</v>
      </c>
      <c r="CQ96" s="8">
        <f>IF(COUNT($CA96:CC96)&gt;0,SMALL($CA96:CC96,1),$CN96)</f>
        <v>2.5474537037037035E-2</v>
      </c>
      <c r="CR96" s="8">
        <f>IF(COUNT($CA96:CD96)&gt;0,SMALL($CA96:CD96,1),$CN96)</f>
        <v>2.5474537037037035E-2</v>
      </c>
      <c r="CS96" s="8">
        <f>IF(COUNT($CA96:CE96)&gt;0,SMALL($CA96:CE96,1),$CN96)</f>
        <v>2.5474537037037035E-2</v>
      </c>
      <c r="CT96" s="34">
        <v>2.0671296296296295E-2</v>
      </c>
      <c r="CU96" s="8">
        <f t="shared" si="179"/>
        <v>2.0671296296296295E-2</v>
      </c>
      <c r="CV96" s="8">
        <f>IF(COUNT($CG96:CH96)&gt;0,SMALL($CG96:CH96,1),$CU96)</f>
        <v>2.0671296296296295E-2</v>
      </c>
      <c r="CW96" s="8">
        <f>IF(COUNT($CG96:CI96)&gt;0,SMALL($CG96:CI96,1),$CU96)</f>
        <v>2.0671296296296295E-2</v>
      </c>
      <c r="CX96" s="8">
        <f>IF(COUNT($CG96:CJ96)&gt;0,SMALL($CG96:CJ96,1),$CU96)</f>
        <v>2.0671296296296295E-2</v>
      </c>
      <c r="CY96" s="8">
        <f>IF(COUNT($CG96:CK96)&gt;0,SMALL($CG96:CK96,1),$CU96)</f>
        <v>2.0671296296296295E-2</v>
      </c>
      <c r="DA96" s="8">
        <f t="shared" si="180"/>
        <v>1.1460462962962962E-2</v>
      </c>
      <c r="DB96" s="8">
        <f t="shared" si="181"/>
        <v>7.9882407407407419E-3</v>
      </c>
      <c r="DC96" s="1">
        <f t="shared" si="194"/>
        <v>92</v>
      </c>
      <c r="DD96" s="8">
        <f t="shared" si="182"/>
        <v>2.1296296296296298E-6</v>
      </c>
      <c r="DE96" s="1" t="str">
        <f t="shared" si="183"/>
        <v>Ruth Williams</v>
      </c>
      <c r="DG96" s="13">
        <f t="shared" si="184"/>
        <v>2.5785633119074926E-2</v>
      </c>
      <c r="DH96" s="13">
        <f>SMALL($DT96:DU96,1)/(60*60*24)</f>
        <v>2.5785633119074926E-2</v>
      </c>
      <c r="DI96" s="13">
        <f>SMALL($DT96:DV96,1)/(60*60*24)</f>
        <v>2.5785633119074926E-2</v>
      </c>
      <c r="DJ96" s="13">
        <f>SMALL($DT96:DW96,1)/(60*60*24)</f>
        <v>2.5785633119074926E-2</v>
      </c>
      <c r="DK96" s="13">
        <f>SMALL($DT96:DX96,1)/(60*60*24)</f>
        <v>2.5785633119074926E-2</v>
      </c>
      <c r="DL96" s="13">
        <f>SMALL($DT96:DY96,1)/(60*60*24)</f>
        <v>2.5785633119074926E-2</v>
      </c>
      <c r="DM96" s="34">
        <f t="shared" si="185"/>
        <v>1.9816545099529646E-2</v>
      </c>
      <c r="DN96" s="13">
        <f>SMALL($DZ96:EA96,1)/(60*60*24)</f>
        <v>1.9816545099529646E-2</v>
      </c>
      <c r="DO96" s="42">
        <f>SMALL($EB96:EB96,1)/(60*60*24)</f>
        <v>0.11572916666666666</v>
      </c>
      <c r="DP96" s="42">
        <f>SMALL($EB96:EC96,1)/(60*60*24)</f>
        <v>0.11572916666666666</v>
      </c>
      <c r="DQ96" s="42">
        <f>SMALL($EB96:ED96,1)/(60*60*24)</f>
        <v>0.11572916666666666</v>
      </c>
      <c r="DR96" s="42">
        <f>SMALL($EB96:EE96,1)/(60*60*24)</f>
        <v>0.11572916666666666</v>
      </c>
      <c r="DT96" s="6">
        <f t="shared" si="186"/>
        <v>2227.8787014880736</v>
      </c>
      <c r="DU96" s="1">
        <f t="shared" si="202"/>
        <v>9999</v>
      </c>
      <c r="DV96" s="1">
        <f t="shared" si="202"/>
        <v>9999</v>
      </c>
      <c r="DW96" s="1">
        <f t="shared" si="202"/>
        <v>9999</v>
      </c>
      <c r="DX96" s="1">
        <f t="shared" si="202"/>
        <v>9999</v>
      </c>
      <c r="DY96" s="1">
        <f t="shared" si="202"/>
        <v>9999</v>
      </c>
      <c r="DZ96" s="6">
        <f t="shared" si="187"/>
        <v>1712.1494965993616</v>
      </c>
      <c r="EA96" s="1">
        <f t="shared" si="188"/>
        <v>9999</v>
      </c>
      <c r="EB96" s="43">
        <f t="shared" si="189"/>
        <v>9999</v>
      </c>
      <c r="EC96" s="1">
        <f t="shared" si="203"/>
        <v>9999</v>
      </c>
      <c r="ED96" s="1">
        <f t="shared" si="203"/>
        <v>9999</v>
      </c>
      <c r="EE96" s="1">
        <f t="shared" si="203"/>
        <v>9999</v>
      </c>
    </row>
    <row r="97" spans="1:135" x14ac:dyDescent="0.25">
      <c r="A97" s="1" t="s">
        <v>208</v>
      </c>
      <c r="B97" s="54"/>
      <c r="C97" s="45"/>
      <c r="D97" s="45"/>
      <c r="E97" s="13"/>
      <c r="L97" s="8">
        <v>3.1319444444444448E-2</v>
      </c>
      <c r="M97" s="8">
        <f t="shared" si="195"/>
        <v>2.1258470230144762E-2</v>
      </c>
      <c r="N97" s="6">
        <f t="shared" si="171"/>
        <v>1836.7318278845075</v>
      </c>
      <c r="O97" s="8">
        <f t="shared" si="172"/>
        <v>1.8229166666666668E-2</v>
      </c>
      <c r="P97" s="107">
        <v>11.6</v>
      </c>
      <c r="Q97" s="108">
        <f t="shared" si="173"/>
        <v>1.6840277777777777E-2</v>
      </c>
      <c r="R97" s="109">
        <f t="shared" si="190"/>
        <v>1454.9999999999998</v>
      </c>
      <c r="S97" s="129">
        <f t="shared" si="204"/>
        <v>1954.9384</v>
      </c>
      <c r="T97" s="8">
        <f t="shared" si="198"/>
        <v>1.6840277777777777E-2</v>
      </c>
      <c r="U97" s="8">
        <f t="shared" si="191"/>
        <v>1.6840277777777777E-2</v>
      </c>
      <c r="V97" s="8">
        <f t="shared" si="192"/>
        <v>0</v>
      </c>
      <c r="W97" s="8">
        <f t="shared" si="174"/>
        <v>1.7428554625555558E-2</v>
      </c>
      <c r="X97" s="8">
        <f t="shared" si="175"/>
        <v>1.8229166666666668E-2</v>
      </c>
      <c r="Y97" s="8"/>
      <c r="Z97" s="8">
        <f>IF(A97&lt;&gt;"",IF(VLOOKUP(A97,Apr!A$4:F$211,6)&gt;0,VLOOKUP(A97,Apr!A$4:F$211,6),0),0)</f>
        <v>0</v>
      </c>
      <c r="AA97" s="8">
        <f>IF(A97&lt;&gt;"",IF(VLOOKUP(A97,May!A$3:F$209,6)&gt;0,VLOOKUP(A97,May!A$3:F$209,6),0),0)</f>
        <v>0</v>
      </c>
      <c r="AB97" s="8">
        <f>IF(A97&lt;&gt;"",IF(VLOOKUP(A97,Jun!A$3:F$209,6)&gt;0,VLOOKUP(A97,Jun!A$3:F$209,6),0),0)</f>
        <v>0</v>
      </c>
      <c r="AC97" s="8">
        <f>IF(A97&lt;&gt;"",IF(VLOOKUP(A97,Jul!A$3:F$206,6)&gt;0,VLOOKUP(A97,Jul!A$3:F$206,6),0),0)</f>
        <v>0</v>
      </c>
      <c r="AD97" s="8">
        <f>IF(A97&lt;&gt;"",IF(VLOOKUP(A97,Aug!A$3:F$206,6)&gt;0,VLOOKUP(A97,Aug!A$3:F$206,6),0),0)</f>
        <v>0</v>
      </c>
      <c r="AE97" s="8">
        <f>IF(A97&lt;&gt;"",IF(VLOOKUP(A97,Sep!A$3:F$206,6)&gt;0,VLOOKUP(A97,Sep!A$3:F$206,6),0),0)</f>
        <v>0</v>
      </c>
      <c r="AF97" s="6">
        <f t="shared" si="196"/>
        <v>1411.5487851290991</v>
      </c>
      <c r="AG97" s="8">
        <f t="shared" si="176"/>
        <v>1.1458333333333334E-2</v>
      </c>
      <c r="AH97" s="8">
        <f>IF(A97&lt;&gt;"",IF(VLOOKUP(A97,Oct!A$3:F$206,6)&gt;0,VLOOKUP(A97,Oct!A$3:F$206,6),0),0)</f>
        <v>1.7428554625555558E-2</v>
      </c>
      <c r="AI97" s="8">
        <f>IF(A97&lt;&gt;"",IF(VLOOKUP(A97,Nov!A$3:F$207,6)&gt;0,VLOOKUP(A97,Nov!A$3:F$207,6),0),0)</f>
        <v>0</v>
      </c>
      <c r="AJ97" s="8">
        <f>IF(A97&lt;&gt;"",IF(VLOOKUP(A97,Dec!A$3:F$207,6)&gt;0,VLOOKUP(A97,Dec!A$3:F$207,6),0),0)</f>
        <v>1.770633240333333E-2</v>
      </c>
      <c r="AK97" s="8">
        <f>IF(A97&lt;&gt;"",IF(VLOOKUP(A97,Jan!A$3:F$207,6)&gt;0,VLOOKUP(A97,Jan!A$3:F$207,6),0),0)</f>
        <v>0</v>
      </c>
      <c r="AL97" s="8">
        <f>IF(A97&lt;&gt;"",IF(VLOOKUP(A97,Feb!A$3:F$207,6)&gt;0,VLOOKUP(A97,Feb!A$3:F$207,6),0),0)</f>
        <v>0</v>
      </c>
      <c r="AM97" s="8">
        <f>IF(A97&lt;&gt;"",IF(VLOOKUP(A97,Mar!A$3:F$207,6)&gt;0,VLOOKUP(A97,Mar!A$3:F$207,6),0),0)</f>
        <v>0</v>
      </c>
      <c r="AO97" s="8">
        <f>LARGE($BM97:BN97,1)</f>
        <v>1.6840277777777777E-2</v>
      </c>
      <c r="AP97" s="8">
        <f>LARGE($BM97:BO97,1)</f>
        <v>1.6840277777777777E-2</v>
      </c>
      <c r="AQ97" s="8">
        <f>LARGE($BM97:BP97,1)</f>
        <v>1.6840277777777777E-2</v>
      </c>
      <c r="AR97" s="8">
        <f>LARGE($BM97:BQ97,1)</f>
        <v>1.6840277777777777E-2</v>
      </c>
      <c r="AS97" s="8">
        <f>LARGE($BM97:BR97,1)</f>
        <v>1.6840277777777777E-2</v>
      </c>
      <c r="AT97" s="8">
        <f>LARGE($BS97:BT97,1)</f>
        <v>1.1458333333333334E-2</v>
      </c>
      <c r="AU97" s="8">
        <f>LARGE($BS97:BU97,1)</f>
        <v>1.1458333333333334E-2</v>
      </c>
      <c r="AV97" s="8">
        <f>LARGE($BS97:BV97,1)</f>
        <v>1.1458333333333334E-2</v>
      </c>
      <c r="AW97" s="8">
        <f>LARGE($BS97:BW97,1)</f>
        <v>1.1458333333333334E-2</v>
      </c>
      <c r="AX97" s="8">
        <f>LARGE($BS97:BX97,1)</f>
        <v>1.1458333333333334E-2</v>
      </c>
      <c r="BA97" s="6">
        <f t="shared" si="45"/>
        <v>0</v>
      </c>
      <c r="BB97" s="6">
        <f t="shared" si="45"/>
        <v>0</v>
      </c>
      <c r="BC97" s="6">
        <f t="shared" si="45"/>
        <v>0</v>
      </c>
      <c r="BD97" s="6">
        <f t="shared" si="44"/>
        <v>0</v>
      </c>
      <c r="BE97" s="6">
        <f t="shared" si="44"/>
        <v>0</v>
      </c>
      <c r="BF97" s="6">
        <f t="shared" si="44"/>
        <v>0</v>
      </c>
      <c r="BG97" s="6">
        <f t="shared" si="100"/>
        <v>1505.8271196480002</v>
      </c>
      <c r="BH97" s="6">
        <f t="shared" si="100"/>
        <v>0</v>
      </c>
      <c r="BI97" s="6">
        <f t="shared" si="100"/>
        <v>1529.827119648</v>
      </c>
      <c r="BJ97" s="6">
        <f t="shared" si="100"/>
        <v>0</v>
      </c>
      <c r="BK97" s="6">
        <f t="shared" si="100"/>
        <v>0</v>
      </c>
      <c r="BM97" s="8">
        <f t="shared" si="193"/>
        <v>1.6840277777777777E-2</v>
      </c>
      <c r="BN97" s="8">
        <f t="shared" si="101"/>
        <v>0</v>
      </c>
      <c r="BO97" s="8">
        <f t="shared" si="101"/>
        <v>0</v>
      </c>
      <c r="BP97" s="8">
        <f t="shared" si="101"/>
        <v>0</v>
      </c>
      <c r="BQ97" s="8">
        <f t="shared" si="101"/>
        <v>0</v>
      </c>
      <c r="BR97" s="8">
        <f t="shared" si="101"/>
        <v>0</v>
      </c>
      <c r="BS97" s="8">
        <f t="shared" si="177"/>
        <v>1.1458333333333334E-2</v>
      </c>
      <c r="BT97" s="8">
        <f t="shared" si="199"/>
        <v>1.0416666666666666E-2</v>
      </c>
      <c r="BU97" s="8">
        <f t="shared" si="199"/>
        <v>0</v>
      </c>
      <c r="BV97" s="8">
        <f t="shared" si="199"/>
        <v>1.0069444444444445E-2</v>
      </c>
      <c r="BW97" s="8">
        <f t="shared" si="199"/>
        <v>0</v>
      </c>
      <c r="BX97" s="8">
        <f t="shared" si="199"/>
        <v>0</v>
      </c>
      <c r="CA97" s="8" t="str">
        <f t="shared" si="200"/>
        <v/>
      </c>
      <c r="CB97" s="8" t="str">
        <f t="shared" si="200"/>
        <v/>
      </c>
      <c r="CC97" s="8" t="str">
        <f t="shared" si="200"/>
        <v/>
      </c>
      <c r="CD97" s="8" t="str">
        <f t="shared" si="200"/>
        <v/>
      </c>
      <c r="CE97" s="8" t="str">
        <f t="shared" si="200"/>
        <v/>
      </c>
      <c r="CF97" s="8" t="str">
        <f t="shared" si="200"/>
        <v/>
      </c>
      <c r="CG97" s="8">
        <f t="shared" si="201"/>
        <v>1.7428554625555558E-2</v>
      </c>
      <c r="CH97" s="8" t="str">
        <f t="shared" si="201"/>
        <v/>
      </c>
      <c r="CI97" s="8">
        <f t="shared" si="201"/>
        <v>1.770633240333333E-2</v>
      </c>
      <c r="CJ97" s="8" t="str">
        <f t="shared" si="201"/>
        <v/>
      </c>
      <c r="CK97" s="8" t="str">
        <f t="shared" si="201"/>
        <v/>
      </c>
      <c r="CL97" s="8" t="str">
        <f t="shared" si="201"/>
        <v/>
      </c>
      <c r="CN97" s="13"/>
      <c r="CO97" s="8">
        <f t="shared" si="178"/>
        <v>0</v>
      </c>
      <c r="CP97" s="8">
        <f>IF(COUNT($CA97:CB97)&gt;0,SMALL($CA97:CB97,1),$CN97)</f>
        <v>0</v>
      </c>
      <c r="CQ97" s="8">
        <f>IF(COUNT($CA97:CC97)&gt;0,SMALL($CA97:CC97,1),$CN97)</f>
        <v>0</v>
      </c>
      <c r="CR97" s="8">
        <f>IF(COUNT($CA97:CD97)&gt;0,SMALL($CA97:CD97,1),$CN97)</f>
        <v>0</v>
      </c>
      <c r="CS97" s="8">
        <f>IF(COUNT($CA97:CE97)&gt;0,SMALL($CA97:CE97,1),$CN97)</f>
        <v>0</v>
      </c>
      <c r="CT97" s="54">
        <v>0</v>
      </c>
      <c r="CU97" s="8">
        <f t="shared" si="179"/>
        <v>1.7428554625555558E-2</v>
      </c>
      <c r="CV97" s="8">
        <f>IF(COUNT($CG97:CH97)&gt;0,SMALL($CG97:CH97,1),$CU97)</f>
        <v>1.7428554625555558E-2</v>
      </c>
      <c r="CW97" s="8">
        <f>IF(COUNT($CG97:CI97)&gt;0,SMALL($CG97:CI97,1),$CU97)</f>
        <v>1.7428554625555558E-2</v>
      </c>
      <c r="CX97" s="8">
        <f>IF(COUNT($CG97:CJ97)&gt;0,SMALL($CG97:CJ97,1),$CU97)</f>
        <v>1.7428554625555558E-2</v>
      </c>
      <c r="CY97" s="8">
        <f>IF(COUNT($CG97:CK97)&gt;0,SMALL($CG97:CK97,1),$CU97)</f>
        <v>1.7428554625555558E-2</v>
      </c>
      <c r="DA97" s="8">
        <f t="shared" si="180"/>
        <v>1.6842430555555555E-2</v>
      </c>
      <c r="DB97" s="8">
        <f t="shared" si="181"/>
        <v>1.1460486111111112E-2</v>
      </c>
      <c r="DC97" s="1">
        <f t="shared" si="194"/>
        <v>93</v>
      </c>
      <c r="DD97" s="8">
        <f t="shared" si="182"/>
        <v>2.152777777777778E-6</v>
      </c>
      <c r="DE97" s="1" t="str">
        <f t="shared" si="183"/>
        <v>Sarah Beck</v>
      </c>
      <c r="DG97" s="13">
        <f t="shared" si="184"/>
        <v>2.1258470230144762E-2</v>
      </c>
      <c r="DH97" s="13">
        <f>SMALL($DT97:DU97,1)/(60*60*24)</f>
        <v>2.1258470230144762E-2</v>
      </c>
      <c r="DI97" s="13">
        <f>SMALL($DT97:DV97,1)/(60*60*24)</f>
        <v>2.1258470230144762E-2</v>
      </c>
      <c r="DJ97" s="13">
        <f>SMALL($DT97:DW97,1)/(60*60*24)</f>
        <v>2.1258470230144762E-2</v>
      </c>
      <c r="DK97" s="13">
        <f>SMALL($DT97:DX97,1)/(60*60*24)</f>
        <v>2.1258470230144762E-2</v>
      </c>
      <c r="DL97" s="13">
        <f>SMALL($DT97:DY97,1)/(60*60*24)</f>
        <v>2.1258470230144762E-2</v>
      </c>
      <c r="DM97" s="34">
        <f t="shared" si="185"/>
        <v>1.6337370198253463E-2</v>
      </c>
      <c r="DN97" s="13">
        <f>SMALL($DZ97:EA97,1)/(60*60*24)</f>
        <v>1.6337370198253463E-2</v>
      </c>
      <c r="DO97" s="42">
        <f>SMALL($EB97:EB97,1)/(60*60*24)</f>
        <v>0.11572916666666666</v>
      </c>
      <c r="DP97" s="42">
        <f>SMALL($EB97:EC97,1)/(60*60*24)</f>
        <v>1.7706332403333334E-2</v>
      </c>
      <c r="DQ97" s="42">
        <f>SMALL($EB97:ED97,1)/(60*60*24)</f>
        <v>1.7706332403333334E-2</v>
      </c>
      <c r="DR97" s="42">
        <f>SMALL($EB97:EE97,1)/(60*60*24)</f>
        <v>1.7706332403333334E-2</v>
      </c>
      <c r="DT97" s="6">
        <f t="shared" si="186"/>
        <v>1836.7318278845075</v>
      </c>
      <c r="DU97" s="1">
        <f t="shared" si="202"/>
        <v>9999</v>
      </c>
      <c r="DV97" s="1">
        <f t="shared" si="202"/>
        <v>9999</v>
      </c>
      <c r="DW97" s="1">
        <f t="shared" si="202"/>
        <v>9999</v>
      </c>
      <c r="DX97" s="1">
        <f t="shared" si="202"/>
        <v>9999</v>
      </c>
      <c r="DY97" s="1">
        <f t="shared" si="202"/>
        <v>9999</v>
      </c>
      <c r="DZ97" s="6">
        <f t="shared" si="187"/>
        <v>1411.5487851290991</v>
      </c>
      <c r="EA97" s="1">
        <f t="shared" si="188"/>
        <v>1505.8271196480002</v>
      </c>
      <c r="EB97" s="43">
        <f t="shared" si="189"/>
        <v>9999</v>
      </c>
      <c r="EC97" s="1">
        <f t="shared" si="203"/>
        <v>1529.827119648</v>
      </c>
      <c r="ED97" s="1">
        <f t="shared" si="203"/>
        <v>9999</v>
      </c>
      <c r="EE97" s="1">
        <f t="shared" si="203"/>
        <v>9999</v>
      </c>
    </row>
    <row r="98" spans="1:135" x14ac:dyDescent="0.25">
      <c r="A98" s="1" t="s">
        <v>144</v>
      </c>
      <c r="B98" s="54">
        <v>2.225694444444444E-2</v>
      </c>
      <c r="C98" s="45">
        <v>43831</v>
      </c>
      <c r="D98" s="45"/>
      <c r="E98" s="13">
        <v>2.732638888888889E-2</v>
      </c>
      <c r="H98" s="35">
        <v>2.5000000000000001E-2</v>
      </c>
      <c r="I98" s="35">
        <v>3.3414351851851855E-2</v>
      </c>
      <c r="J98" s="8">
        <v>3.0972222222222224E-2</v>
      </c>
      <c r="K98" s="55">
        <f>(J98/4*3.1)/1.032</f>
        <v>2.3259178509905255E-2</v>
      </c>
      <c r="L98" s="8">
        <v>4.7222222222222221E-2</v>
      </c>
      <c r="M98" s="8">
        <f t="shared" si="195"/>
        <v>3.2532934571732425E-2</v>
      </c>
      <c r="N98" s="6">
        <f t="shared" si="171"/>
        <v>2810.8455469976811</v>
      </c>
      <c r="O98" s="8">
        <f t="shared" si="172"/>
        <v>6.9444444444444441E-3</v>
      </c>
      <c r="P98" s="107">
        <v>28.4</v>
      </c>
      <c r="Q98" s="108">
        <f t="shared" si="173"/>
        <v>7.2916666666666668E-3</v>
      </c>
      <c r="R98" s="109">
        <f t="shared" si="190"/>
        <v>630</v>
      </c>
      <c r="S98" s="129">
        <f t="shared" si="204"/>
        <v>2797.0216</v>
      </c>
      <c r="T98" s="8">
        <f t="shared" si="198"/>
        <v>7.1180555555555554E-3</v>
      </c>
      <c r="U98" s="8">
        <f t="shared" si="191"/>
        <v>7.1180555555555554E-3</v>
      </c>
      <c r="V98" s="8">
        <f t="shared" si="192"/>
        <v>3.181512869962963E-2</v>
      </c>
      <c r="W98" s="8">
        <f t="shared" si="174"/>
        <v>2.8354480551481483E-2</v>
      </c>
      <c r="X98" s="8">
        <f t="shared" si="175"/>
        <v>6.9444444444444441E-3</v>
      </c>
      <c r="Y98" s="8"/>
      <c r="Z98" s="8">
        <f>IF(A98&lt;&gt;"",IF(VLOOKUP(A98,Apr!A$4:F$211,6)&gt;0,VLOOKUP(A98,Apr!A$4:F$211,6),0),0)</f>
        <v>3.2210648148148148E-2</v>
      </c>
      <c r="AA98" s="8">
        <f>IF(A98&lt;&gt;"",IF(VLOOKUP(A98,May!A$3:F$209,6)&gt;0,VLOOKUP(A98,May!A$3:F$209,6),0),0)</f>
        <v>3.215277777777778E-2</v>
      </c>
      <c r="AB98" s="8">
        <f>IF(A98&lt;&gt;"",IF(VLOOKUP(A98,Jun!A$3:F$209,6)&gt;0,VLOOKUP(A98,Jun!A$3:F$209,6),0),0)</f>
        <v>0</v>
      </c>
      <c r="AC98" s="8">
        <f>IF(A98&lt;&gt;"",IF(VLOOKUP(A98,Jul!A$3:F$206,6)&gt;0,VLOOKUP(A98,Jul!A$3:F$206,6),0),0)</f>
        <v>0</v>
      </c>
      <c r="AD98" s="8">
        <f>IF(A98&lt;&gt;"",IF(VLOOKUP(A98,Aug!A$3:F$206,6)&gt;0,VLOOKUP(A98,Aug!A$3:F$206,6),0),0)</f>
        <v>3.181512869962963E-2</v>
      </c>
      <c r="AE98" s="8">
        <f>IF(A98&lt;&gt;"",IF(VLOOKUP(A98,Sep!A$3:F$206,6)&gt;0,VLOOKUP(A98,Sep!A$3:F$206,6),0),0)</f>
        <v>3.2660036107037035E-2</v>
      </c>
      <c r="AF98" s="6">
        <f t="shared" si="196"/>
        <v>2112.5041349874368</v>
      </c>
      <c r="AG98" s="8">
        <f t="shared" si="176"/>
        <v>3.2986111111111111E-3</v>
      </c>
      <c r="AH98" s="8">
        <f>IF(A98&lt;&gt;"",IF(VLOOKUP(A98,Oct!A$3:F$206,6)&gt;0,VLOOKUP(A98,Oct!A$3:F$206,6),0),0)</f>
        <v>0</v>
      </c>
      <c r="AI98" s="8">
        <f>IF(A98&lt;&gt;"",IF(VLOOKUP(A98,Nov!A$3:F$207,6)&gt;0,VLOOKUP(A98,Nov!A$3:F$207,6),0),0)</f>
        <v>0</v>
      </c>
      <c r="AJ98" s="8">
        <f>IF(A98&lt;&gt;"",IF(VLOOKUP(A98,Dec!A$3:F$207,6)&gt;0,VLOOKUP(A98,Dec!A$3:F$207,6),0),0)</f>
        <v>0</v>
      </c>
      <c r="AK98" s="8">
        <f>IF(A98&lt;&gt;"",IF(VLOOKUP(A98,Jan!A$3:F$207,6)&gt;0,VLOOKUP(A98,Jan!A$3:F$207,6),0),0)</f>
        <v>2.8354480551481483E-2</v>
      </c>
      <c r="AL98" s="8">
        <f>IF(A98&lt;&gt;"",IF(VLOOKUP(A98,Feb!A$3:F$207,6)&gt;0,VLOOKUP(A98,Feb!A$3:F$207,6),0),0)</f>
        <v>0</v>
      </c>
      <c r="AM98" s="8">
        <f>IF(A98&lt;&gt;"",IF(VLOOKUP(A98,Mar!A$3:F$207,6)&gt;0,VLOOKUP(A98,Mar!A$3:F$207,6),0),0)</f>
        <v>0</v>
      </c>
      <c r="AO98" s="8">
        <f>LARGE($BM98:BN98,1)</f>
        <v>7.2916666666666668E-3</v>
      </c>
      <c r="AP98" s="8">
        <f>LARGE($BM98:BO98,1)</f>
        <v>7.2916666666666668E-3</v>
      </c>
      <c r="AQ98" s="8">
        <f>LARGE($BM98:BP98,1)</f>
        <v>7.2916666666666668E-3</v>
      </c>
      <c r="AR98" s="8">
        <f>LARGE($BM98:BQ98,1)</f>
        <v>7.2916666666666668E-3</v>
      </c>
      <c r="AS98" s="8">
        <f>LARGE($BM98:BR98,1)</f>
        <v>7.6388888888888886E-3</v>
      </c>
      <c r="AT98" s="8">
        <f>LARGE($BS98:BT98,1)</f>
        <v>3.2986111111111111E-3</v>
      </c>
      <c r="AU98" s="8">
        <f>LARGE($BS98:BU98,1)</f>
        <v>3.2986111111111111E-3</v>
      </c>
      <c r="AV98" s="8">
        <f>LARGE($BS98:BV98,1)</f>
        <v>3.2986111111111111E-3</v>
      </c>
      <c r="AW98" s="8">
        <f>LARGE($BS98:BW98,1)</f>
        <v>3.2986111111111111E-3</v>
      </c>
      <c r="AX98" s="8">
        <f>LARGE($BS98:BX98,1)</f>
        <v>3.2986111111111111E-3</v>
      </c>
      <c r="BA98" s="6">
        <f t="shared" si="45"/>
        <v>2783</v>
      </c>
      <c r="BB98" s="6">
        <f t="shared" si="45"/>
        <v>2778</v>
      </c>
      <c r="BC98" s="6">
        <f t="shared" si="45"/>
        <v>0</v>
      </c>
      <c r="BD98" s="6">
        <f t="shared" si="45"/>
        <v>0</v>
      </c>
      <c r="BE98" s="6">
        <f t="shared" si="45"/>
        <v>2748.827119648</v>
      </c>
      <c r="BF98" s="6">
        <f t="shared" si="45"/>
        <v>2821.827119648</v>
      </c>
      <c r="BG98" s="6">
        <f t="shared" si="100"/>
        <v>0</v>
      </c>
      <c r="BH98" s="6">
        <f t="shared" si="100"/>
        <v>0</v>
      </c>
      <c r="BI98" s="6">
        <f t="shared" si="100"/>
        <v>0</v>
      </c>
      <c r="BJ98" s="6">
        <f t="shared" si="100"/>
        <v>2449.827119648</v>
      </c>
      <c r="BK98" s="6">
        <f t="shared" si="100"/>
        <v>0</v>
      </c>
      <c r="BM98" s="8">
        <f t="shared" si="193"/>
        <v>7.1180555555555554E-3</v>
      </c>
      <c r="BN98" s="8">
        <f t="shared" si="101"/>
        <v>7.2916666666666668E-3</v>
      </c>
      <c r="BO98" s="8">
        <f t="shared" si="101"/>
        <v>7.2916666666666668E-3</v>
      </c>
      <c r="BP98" s="8">
        <f t="shared" si="101"/>
        <v>0</v>
      </c>
      <c r="BQ98" s="8">
        <f t="shared" si="101"/>
        <v>0</v>
      </c>
      <c r="BR98" s="8">
        <f t="shared" si="101"/>
        <v>7.6388888888888886E-3</v>
      </c>
      <c r="BS98" s="8">
        <f t="shared" si="177"/>
        <v>3.2986111111111111E-3</v>
      </c>
      <c r="BT98" s="8">
        <f t="shared" si="199"/>
        <v>0</v>
      </c>
      <c r="BU98" s="8">
        <f t="shared" si="199"/>
        <v>0</v>
      </c>
      <c r="BV98" s="8">
        <f t="shared" si="199"/>
        <v>0</v>
      </c>
      <c r="BW98" s="8">
        <f t="shared" si="199"/>
        <v>0</v>
      </c>
      <c r="BX98" s="8">
        <f t="shared" si="199"/>
        <v>0</v>
      </c>
      <c r="CA98" s="8">
        <f t="shared" si="200"/>
        <v>3.2210648148148148E-2</v>
      </c>
      <c r="CB98" s="8">
        <f t="shared" si="200"/>
        <v>3.215277777777778E-2</v>
      </c>
      <c r="CC98" s="8" t="str">
        <f t="shared" si="200"/>
        <v/>
      </c>
      <c r="CD98" s="8" t="str">
        <f t="shared" si="200"/>
        <v/>
      </c>
      <c r="CE98" s="8">
        <f t="shared" si="200"/>
        <v>3.181512869962963E-2</v>
      </c>
      <c r="CF98" s="8">
        <f t="shared" si="200"/>
        <v>3.2660036107037035E-2</v>
      </c>
      <c r="CG98" s="8" t="str">
        <f t="shared" si="201"/>
        <v/>
      </c>
      <c r="CH98" s="8" t="str">
        <f t="shared" si="201"/>
        <v/>
      </c>
      <c r="CI98" s="8" t="str">
        <f t="shared" si="201"/>
        <v/>
      </c>
      <c r="CJ98" s="8">
        <f t="shared" si="201"/>
        <v>2.8354480551481483E-2</v>
      </c>
      <c r="CK98" s="8" t="str">
        <f t="shared" si="201"/>
        <v/>
      </c>
      <c r="CL98" s="8" t="str">
        <f t="shared" si="201"/>
        <v/>
      </c>
      <c r="CN98" s="13">
        <v>2.732638888888889E-2</v>
      </c>
      <c r="CO98" s="8">
        <f t="shared" si="178"/>
        <v>3.2210648148148148E-2</v>
      </c>
      <c r="CP98" s="8">
        <f>IF(COUNT($CA98:CB98)&gt;0,SMALL($CA98:CB98,1),$CN98)</f>
        <v>3.215277777777778E-2</v>
      </c>
      <c r="CQ98" s="8">
        <f>IF(COUNT($CA98:CC98)&gt;0,SMALL($CA98:CC98,1),$CN98)</f>
        <v>3.215277777777778E-2</v>
      </c>
      <c r="CR98" s="8">
        <f>IF(COUNT($CA98:CD98)&gt;0,SMALL($CA98:CD98,1),$CN98)</f>
        <v>3.215277777777778E-2</v>
      </c>
      <c r="CS98" s="8">
        <f>IF(COUNT($CA98:CE98)&gt;0,SMALL($CA98:CE98,1),$CN98)</f>
        <v>3.181512869962963E-2</v>
      </c>
      <c r="CT98" s="54">
        <v>2.225694444444444E-2</v>
      </c>
      <c r="CU98" s="8">
        <f t="shared" si="179"/>
        <v>2.225694444444444E-2</v>
      </c>
      <c r="CV98" s="8">
        <f>IF(COUNT($CG98:CH98)&gt;0,SMALL($CG98:CH98,1),$CU98)</f>
        <v>2.225694444444444E-2</v>
      </c>
      <c r="CW98" s="8">
        <f>IF(COUNT($CG98:CI98)&gt;0,SMALL($CG98:CI98,1),$CU98)</f>
        <v>2.225694444444444E-2</v>
      </c>
      <c r="CX98" s="8">
        <f>IF(COUNT($CG98:CJ98)&gt;0,SMALL($CG98:CJ98,1),$CU98)</f>
        <v>2.8354480551481483E-2</v>
      </c>
      <c r="CY98" s="8">
        <f>IF(COUNT($CG98:CK98)&gt;0,SMALL($CG98:CK98,1),$CU98)</f>
        <v>2.8354480551481483E-2</v>
      </c>
      <c r="DA98" s="8">
        <f t="shared" si="180"/>
        <v>7.6410648148148149E-3</v>
      </c>
      <c r="DB98" s="8">
        <f t="shared" si="181"/>
        <v>3.300787037037037E-3</v>
      </c>
      <c r="DC98" s="1">
        <f t="shared" si="194"/>
        <v>94</v>
      </c>
      <c r="DD98" s="8">
        <f t="shared" si="182"/>
        <v>2.1759259259259257E-6</v>
      </c>
      <c r="DE98" s="1" t="str">
        <f t="shared" si="183"/>
        <v>Sarah Cook</v>
      </c>
      <c r="DG98" s="13">
        <f t="shared" si="184"/>
        <v>3.2532934571732425E-2</v>
      </c>
      <c r="DH98" s="13">
        <f>SMALL($DT98:DU98,1)/(60*60*24)</f>
        <v>3.2210648148148148E-2</v>
      </c>
      <c r="DI98" s="13">
        <f>SMALL($DT98:DV98,1)/(60*60*24)</f>
        <v>3.215277777777778E-2</v>
      </c>
      <c r="DJ98" s="13">
        <f>SMALL($DT98:DW98,1)/(60*60*24)</f>
        <v>3.215277777777778E-2</v>
      </c>
      <c r="DK98" s="13">
        <f>SMALL($DT98:DX98,1)/(60*60*24)</f>
        <v>3.215277777777778E-2</v>
      </c>
      <c r="DL98" s="13">
        <f>SMALL($DT98:DY98,1)/(60*60*24)</f>
        <v>3.181512869962963E-2</v>
      </c>
      <c r="DM98" s="34">
        <f t="shared" si="185"/>
        <v>2.4450279340132372E-2</v>
      </c>
      <c r="DN98" s="13">
        <f>SMALL($DZ98:EA98,1)/(60*60*24)</f>
        <v>2.4450279340132372E-2</v>
      </c>
      <c r="DO98" s="42">
        <f>SMALL($EB98:EB98,1)/(60*60*24)</f>
        <v>0.11572916666666666</v>
      </c>
      <c r="DP98" s="42">
        <f>SMALL($EB98:EC98,1)/(60*60*24)</f>
        <v>0.11572916666666666</v>
      </c>
      <c r="DQ98" s="42">
        <f>SMALL($EB98:ED98,1)/(60*60*24)</f>
        <v>2.835448055148148E-2</v>
      </c>
      <c r="DR98" s="42">
        <f>SMALL($EB98:EE98,1)/(60*60*24)</f>
        <v>2.835448055148148E-2</v>
      </c>
      <c r="DT98" s="6">
        <f t="shared" si="186"/>
        <v>2810.8455469976811</v>
      </c>
      <c r="DU98" s="1">
        <f t="shared" si="202"/>
        <v>2783</v>
      </c>
      <c r="DV98" s="1">
        <f t="shared" si="202"/>
        <v>2778</v>
      </c>
      <c r="DW98" s="1">
        <f t="shared" si="202"/>
        <v>9999</v>
      </c>
      <c r="DX98" s="1">
        <f t="shared" si="202"/>
        <v>9999</v>
      </c>
      <c r="DY98" s="1">
        <f t="shared" si="202"/>
        <v>2748.827119648</v>
      </c>
      <c r="DZ98" s="6">
        <f t="shared" si="187"/>
        <v>2112.5041349874368</v>
      </c>
      <c r="EA98" s="1">
        <f t="shared" si="188"/>
        <v>9999</v>
      </c>
      <c r="EB98" s="43">
        <f t="shared" si="189"/>
        <v>9999</v>
      </c>
      <c r="EC98" s="1">
        <f t="shared" si="203"/>
        <v>9999</v>
      </c>
      <c r="ED98" s="1">
        <f t="shared" si="203"/>
        <v>2449.827119648</v>
      </c>
      <c r="EE98" s="1">
        <f t="shared" si="203"/>
        <v>9999</v>
      </c>
    </row>
    <row r="99" spans="1:135" x14ac:dyDescent="0.25">
      <c r="A99" s="1" t="s">
        <v>209</v>
      </c>
      <c r="B99" s="54"/>
      <c r="C99" s="45"/>
      <c r="D99" s="45"/>
      <c r="E99" s="13"/>
      <c r="K99" s="8">
        <v>1.5243055555555557E-2</v>
      </c>
      <c r="M99" s="8">
        <f t="shared" si="195"/>
        <v>2.1320672561629152E-2</v>
      </c>
      <c r="N99" s="6">
        <f t="shared" si="171"/>
        <v>1842.1061093247586</v>
      </c>
      <c r="O99" s="8">
        <f t="shared" si="172"/>
        <v>1.8229166666666668E-2</v>
      </c>
      <c r="P99" s="107">
        <v>34</v>
      </c>
      <c r="Q99" s="108">
        <f t="shared" si="173"/>
        <v>3.8194444444444443E-3</v>
      </c>
      <c r="R99" s="109">
        <f t="shared" si="190"/>
        <v>330</v>
      </c>
      <c r="S99" s="129">
        <f t="shared" si="204"/>
        <v>3077.7160000000003</v>
      </c>
      <c r="T99" s="8">
        <f t="shared" si="198"/>
        <v>3.8194444444444443E-3</v>
      </c>
      <c r="U99" s="8">
        <f t="shared" si="191"/>
        <v>3.8194444444444443E-3</v>
      </c>
      <c r="V99" s="8">
        <f t="shared" si="192"/>
        <v>0</v>
      </c>
      <c r="W99" s="8">
        <f t="shared" si="174"/>
        <v>0</v>
      </c>
      <c r="X99" s="8">
        <f t="shared" si="175"/>
        <v>1.8229166666666668E-2</v>
      </c>
      <c r="Y99" s="8"/>
      <c r="Z99" s="8">
        <f>IF(A99&lt;&gt;"",IF(VLOOKUP(A99,Apr!A$4:F$211,6)&gt;0,VLOOKUP(A99,Apr!A$4:F$211,6),0),0)</f>
        <v>0</v>
      </c>
      <c r="AA99" s="8">
        <f>IF(A99&lt;&gt;"",IF(VLOOKUP(A99,May!A$3:F$209,6)&gt;0,VLOOKUP(A99,May!A$3:F$209,6),0),0)</f>
        <v>0</v>
      </c>
      <c r="AB99" s="8">
        <f>IF(A99&lt;&gt;"",IF(VLOOKUP(A99,Jun!A$3:F$209,6)&gt;0,VLOOKUP(A99,Jun!A$3:F$209,6),0),0)</f>
        <v>0</v>
      </c>
      <c r="AC99" s="8">
        <f>IF(A99&lt;&gt;"",IF(VLOOKUP(A99,Jul!A$3:F$206,6)&gt;0,VLOOKUP(A99,Jul!A$3:F$206,6),0),0)</f>
        <v>0</v>
      </c>
      <c r="AD99" s="8">
        <f>IF(A99&lt;&gt;"",IF(VLOOKUP(A99,Aug!A$3:F$206,6)&gt;0,VLOOKUP(A99,Aug!A$3:F$206,6),0),0)</f>
        <v>0</v>
      </c>
      <c r="AE99" s="8">
        <f>IF(A99&lt;&gt;"",IF(VLOOKUP(A99,Sep!A$3:F$206,6)&gt;0,VLOOKUP(A99,Sep!A$3:F$206,6),0),0)</f>
        <v>0</v>
      </c>
      <c r="AF99" s="6">
        <f t="shared" si="196"/>
        <v>1415.6789800343975</v>
      </c>
      <c r="AG99" s="8">
        <f t="shared" si="176"/>
        <v>1.1458333333333334E-2</v>
      </c>
      <c r="AH99" s="8">
        <f>IF(A99&lt;&gt;"",IF(VLOOKUP(A99,Oct!A$3:F$206,6)&gt;0,VLOOKUP(A99,Oct!A$3:F$206,6),0),0)</f>
        <v>0</v>
      </c>
      <c r="AI99" s="8">
        <f>IF(A99&lt;&gt;"",IF(VLOOKUP(A99,Nov!A$3:F$207,6)&gt;0,VLOOKUP(A99,Nov!A$3:F$207,6),0),0)</f>
        <v>0</v>
      </c>
      <c r="AJ99" s="8">
        <f>IF(A99&lt;&gt;"",IF(VLOOKUP(A99,Dec!A$3:F$207,6)&gt;0,VLOOKUP(A99,Dec!A$3:F$207,6),0),0)</f>
        <v>0</v>
      </c>
      <c r="AK99" s="8">
        <f>IF(A99&lt;&gt;"",IF(VLOOKUP(A99,Jan!A$3:F$207,6)&gt;0,VLOOKUP(A99,Jan!A$3:F$207,6),0),0)</f>
        <v>0</v>
      </c>
      <c r="AL99" s="8">
        <f>IF(A99&lt;&gt;"",IF(VLOOKUP(A99,Feb!A$3:F$207,6)&gt;0,VLOOKUP(A99,Feb!A$3:F$207,6),0),0)</f>
        <v>0</v>
      </c>
      <c r="AM99" s="8">
        <f>IF(A99&lt;&gt;"",IF(VLOOKUP(A99,Mar!A$3:F$207,6)&gt;0,VLOOKUP(A99,Mar!A$3:F$207,6),0),0)</f>
        <v>0</v>
      </c>
      <c r="AO99" s="8">
        <f>LARGE($BM99:BN99,1)</f>
        <v>3.8194444444444443E-3</v>
      </c>
      <c r="AP99" s="8">
        <f>LARGE($BM99:BO99,1)</f>
        <v>3.8194444444444443E-3</v>
      </c>
      <c r="AQ99" s="8">
        <f>LARGE($BM99:BP99,1)</f>
        <v>3.8194444444444443E-3</v>
      </c>
      <c r="AR99" s="8">
        <f>LARGE($BM99:BQ99,1)</f>
        <v>3.8194444444444443E-3</v>
      </c>
      <c r="AS99" s="8">
        <f>LARGE($BM99:BR99,1)</f>
        <v>3.8194444444444443E-3</v>
      </c>
      <c r="AT99" s="8">
        <f>LARGE($BS99:BT99,1)</f>
        <v>1.1458333333333334E-2</v>
      </c>
      <c r="AU99" s="8">
        <f>LARGE($BS99:BU99,1)</f>
        <v>1.1458333333333334E-2</v>
      </c>
      <c r="AV99" s="8">
        <f>LARGE($BS99:BV99,1)</f>
        <v>1.1458333333333334E-2</v>
      </c>
      <c r="AW99" s="8">
        <f>LARGE($BS99:BW99,1)</f>
        <v>1.1458333333333334E-2</v>
      </c>
      <c r="AX99" s="8">
        <f>LARGE($BS99:BX99,1)</f>
        <v>1.1458333333333334E-2</v>
      </c>
      <c r="BA99" s="6">
        <f t="shared" ref="BA99:BF112" si="205">IF(Z99&gt;0,Z99*60*60*24,0)</f>
        <v>0</v>
      </c>
      <c r="BB99" s="6">
        <f t="shared" si="205"/>
        <v>0</v>
      </c>
      <c r="BC99" s="6">
        <f t="shared" si="205"/>
        <v>0</v>
      </c>
      <c r="BD99" s="6">
        <f t="shared" si="205"/>
        <v>0</v>
      </c>
      <c r="BE99" s="6">
        <f t="shared" si="205"/>
        <v>0</v>
      </c>
      <c r="BF99" s="6">
        <f t="shared" si="205"/>
        <v>0</v>
      </c>
      <c r="BG99" s="6">
        <f t="shared" si="100"/>
        <v>0</v>
      </c>
      <c r="BH99" s="6">
        <f t="shared" si="100"/>
        <v>0</v>
      </c>
      <c r="BI99" s="6">
        <f t="shared" si="100"/>
        <v>0</v>
      </c>
      <c r="BJ99" s="6">
        <f t="shared" si="100"/>
        <v>0</v>
      </c>
      <c r="BK99" s="6">
        <f t="shared" si="100"/>
        <v>0</v>
      </c>
      <c r="BM99" s="8">
        <f t="shared" si="193"/>
        <v>3.8194444444444443E-3</v>
      </c>
      <c r="BN99" s="8">
        <f t="shared" si="101"/>
        <v>0</v>
      </c>
      <c r="BO99" s="8">
        <f t="shared" si="101"/>
        <v>0</v>
      </c>
      <c r="BP99" s="8">
        <f t="shared" si="101"/>
        <v>0</v>
      </c>
      <c r="BQ99" s="8">
        <f t="shared" si="101"/>
        <v>0</v>
      </c>
      <c r="BR99" s="8">
        <f t="shared" si="101"/>
        <v>0</v>
      </c>
      <c r="BS99" s="8">
        <f t="shared" si="177"/>
        <v>1.1458333333333334E-2</v>
      </c>
      <c r="BT99" s="8">
        <f t="shared" si="199"/>
        <v>0</v>
      </c>
      <c r="BU99" s="8">
        <f t="shared" si="199"/>
        <v>0</v>
      </c>
      <c r="BV99" s="8">
        <f t="shared" si="199"/>
        <v>0</v>
      </c>
      <c r="BW99" s="8">
        <f t="shared" si="199"/>
        <v>0</v>
      </c>
      <c r="BX99" s="8">
        <f t="shared" si="199"/>
        <v>0</v>
      </c>
      <c r="CA99" s="8" t="str">
        <f t="shared" si="200"/>
        <v/>
      </c>
      <c r="CB99" s="8" t="str">
        <f t="shared" si="200"/>
        <v/>
      </c>
      <c r="CC99" s="8" t="str">
        <f t="shared" si="200"/>
        <v/>
      </c>
      <c r="CD99" s="8" t="str">
        <f t="shared" si="200"/>
        <v/>
      </c>
      <c r="CE99" s="8" t="str">
        <f t="shared" si="200"/>
        <v/>
      </c>
      <c r="CF99" s="8" t="str">
        <f t="shared" si="200"/>
        <v/>
      </c>
      <c r="CG99" s="8" t="str">
        <f t="shared" si="201"/>
        <v/>
      </c>
      <c r="CH99" s="8" t="str">
        <f t="shared" si="201"/>
        <v/>
      </c>
      <c r="CI99" s="8" t="str">
        <f t="shared" si="201"/>
        <v/>
      </c>
      <c r="CJ99" s="8" t="str">
        <f t="shared" si="201"/>
        <v/>
      </c>
      <c r="CK99" s="8" t="str">
        <f t="shared" si="201"/>
        <v/>
      </c>
      <c r="CL99" s="8" t="str">
        <f t="shared" si="201"/>
        <v/>
      </c>
      <c r="CN99" s="13"/>
      <c r="CO99" s="8">
        <f t="shared" si="178"/>
        <v>0</v>
      </c>
      <c r="CP99" s="8">
        <f>IF(COUNT($CA99:CB99)&gt;0,SMALL($CA99:CB99,1),$CN99)</f>
        <v>0</v>
      </c>
      <c r="CQ99" s="8">
        <f>IF(COUNT($CA99:CC99)&gt;0,SMALL($CA99:CC99,1),$CN99)</f>
        <v>0</v>
      </c>
      <c r="CR99" s="8">
        <f>IF(COUNT($CA99:CD99)&gt;0,SMALL($CA99:CD99,1),$CN99)</f>
        <v>0</v>
      </c>
      <c r="CS99" s="8">
        <f>IF(COUNT($CA99:CE99)&gt;0,SMALL($CA99:CE99,1),$CN99)</f>
        <v>0</v>
      </c>
      <c r="CT99" s="54">
        <v>0</v>
      </c>
      <c r="CU99" s="8">
        <f t="shared" si="179"/>
        <v>0</v>
      </c>
      <c r="CV99" s="8">
        <f>IF(COUNT($CG99:CH99)&gt;0,SMALL($CG99:CH99,1),$CU99)</f>
        <v>0</v>
      </c>
      <c r="CW99" s="8">
        <f>IF(COUNT($CG99:CI99)&gt;0,SMALL($CG99:CI99,1),$CU99)</f>
        <v>0</v>
      </c>
      <c r="CX99" s="8">
        <f>IF(COUNT($CG99:CJ99)&gt;0,SMALL($CG99:CJ99,1),$CU99)</f>
        <v>0</v>
      </c>
      <c r="CY99" s="8">
        <f>IF(COUNT($CG99:CK99)&gt;0,SMALL($CG99:CK99,1),$CU99)</f>
        <v>0</v>
      </c>
      <c r="DA99" s="8">
        <f t="shared" si="180"/>
        <v>3.8216435185185185E-3</v>
      </c>
      <c r="DB99" s="8">
        <f t="shared" si="181"/>
        <v>1.1460532407407409E-2</v>
      </c>
      <c r="DC99" s="1">
        <f t="shared" si="194"/>
        <v>95</v>
      </c>
      <c r="DD99" s="8">
        <f t="shared" si="182"/>
        <v>2.1990740740740739E-6</v>
      </c>
      <c r="DE99" s="1" t="str">
        <f t="shared" si="183"/>
        <v>Scott Gall</v>
      </c>
      <c r="DG99" s="13">
        <f t="shared" si="184"/>
        <v>2.1320672561629152E-2</v>
      </c>
      <c r="DH99" s="13">
        <f>SMALL($DT99:DU99,1)/(60*60*24)</f>
        <v>2.1320672561629152E-2</v>
      </c>
      <c r="DI99" s="13">
        <f>SMALL($DT99:DV99,1)/(60*60*24)</f>
        <v>2.1320672561629152E-2</v>
      </c>
      <c r="DJ99" s="13">
        <f>SMALL($DT99:DW99,1)/(60*60*24)</f>
        <v>2.1320672561629152E-2</v>
      </c>
      <c r="DK99" s="13">
        <f>SMALL($DT99:DX99,1)/(60*60*24)</f>
        <v>2.1320672561629152E-2</v>
      </c>
      <c r="DL99" s="13">
        <f>SMALL($DT99:DY99,1)/(60*60*24)</f>
        <v>2.1320672561629152E-2</v>
      </c>
      <c r="DM99" s="34">
        <f t="shared" si="185"/>
        <v>1.6385173380027748E-2</v>
      </c>
      <c r="DN99" s="13">
        <f>SMALL($DZ99:EA99,1)/(60*60*24)</f>
        <v>1.6385173380027748E-2</v>
      </c>
      <c r="DO99" s="42">
        <f>SMALL($EB99:EB99,1)/(60*60*24)</f>
        <v>0.11572916666666666</v>
      </c>
      <c r="DP99" s="42">
        <f>SMALL($EB99:EC99,1)/(60*60*24)</f>
        <v>0.11572916666666666</v>
      </c>
      <c r="DQ99" s="42">
        <f>SMALL($EB99:ED99,1)/(60*60*24)</f>
        <v>0.11572916666666666</v>
      </c>
      <c r="DR99" s="42">
        <f>SMALL($EB99:EE99,1)/(60*60*24)</f>
        <v>0.11572916666666666</v>
      </c>
      <c r="DT99" s="6">
        <f t="shared" si="186"/>
        <v>1842.1061093247586</v>
      </c>
      <c r="DU99" s="1">
        <f t="shared" si="202"/>
        <v>9999</v>
      </c>
      <c r="DV99" s="1">
        <f t="shared" si="202"/>
        <v>9999</v>
      </c>
      <c r="DW99" s="1">
        <f t="shared" si="202"/>
        <v>9999</v>
      </c>
      <c r="DX99" s="1">
        <f t="shared" si="202"/>
        <v>9999</v>
      </c>
      <c r="DY99" s="1">
        <f t="shared" si="202"/>
        <v>9999</v>
      </c>
      <c r="DZ99" s="6">
        <f t="shared" si="187"/>
        <v>1415.6789800343975</v>
      </c>
      <c r="EA99" s="1">
        <f t="shared" si="188"/>
        <v>9999</v>
      </c>
      <c r="EB99" s="43">
        <f t="shared" si="189"/>
        <v>9999</v>
      </c>
      <c r="EC99" s="1">
        <f t="shared" si="203"/>
        <v>9999</v>
      </c>
      <c r="ED99" s="1">
        <f t="shared" si="203"/>
        <v>9999</v>
      </c>
      <c r="EE99" s="1">
        <f t="shared" si="203"/>
        <v>9999</v>
      </c>
    </row>
    <row r="100" spans="1:135" x14ac:dyDescent="0.25">
      <c r="A100" s="1" t="s">
        <v>210</v>
      </c>
      <c r="B100" s="54"/>
      <c r="C100" s="45"/>
      <c r="D100" s="45"/>
      <c r="E100" s="13"/>
      <c r="K100" s="55"/>
      <c r="M100" s="8">
        <f t="shared" si="195"/>
        <v>2.92E-2</v>
      </c>
      <c r="N100" s="6">
        <f t="shared" si="171"/>
        <v>2522.88</v>
      </c>
      <c r="O100" s="8">
        <f t="shared" si="172"/>
        <v>1.0243055555555556E-2</v>
      </c>
      <c r="P100" s="107"/>
      <c r="Q100" s="108">
        <f t="shared" si="173"/>
        <v>1.0243055555555556E-2</v>
      </c>
      <c r="R100" s="109">
        <f t="shared" si="190"/>
        <v>885</v>
      </c>
      <c r="S100" s="129"/>
      <c r="T100" s="1"/>
      <c r="U100" s="8">
        <f t="shared" si="191"/>
        <v>1.0243055555555556E-2</v>
      </c>
      <c r="V100" s="8">
        <f t="shared" si="192"/>
        <v>0</v>
      </c>
      <c r="W100" s="8">
        <f t="shared" si="174"/>
        <v>2.1550082383333329E-2</v>
      </c>
      <c r="X100" s="8">
        <f t="shared" si="175"/>
        <v>1.0243055555555556E-2</v>
      </c>
      <c r="Y100" s="8"/>
      <c r="Z100" s="8">
        <f>IF(A100&lt;&gt;"",IF(VLOOKUP(A100,Apr!A$4:F$211,6)&gt;0,VLOOKUP(A100,Apr!A$4:F$211,6),0),0)</f>
        <v>0</v>
      </c>
      <c r="AA100" s="8">
        <f>IF(A100&lt;&gt;"",IF(VLOOKUP(A100,May!A$3:F$209,6)&gt;0,VLOOKUP(A100,May!A$3:F$209,6),0),0)</f>
        <v>0</v>
      </c>
      <c r="AB100" s="8">
        <f>IF(A100&lt;&gt;"",IF(VLOOKUP(A100,Jun!A$3:F$209,6)&gt;0,VLOOKUP(A100,Jun!A$3:F$209,6),0),0)</f>
        <v>0</v>
      </c>
      <c r="AC100" s="8">
        <f>IF(A100&lt;&gt;"",IF(VLOOKUP(A100,Jul!A$3:F$206,6)&gt;0,VLOOKUP(A100,Jul!A$3:F$206,6),0),0)</f>
        <v>0</v>
      </c>
      <c r="AD100" s="8">
        <f>IF(A100&lt;&gt;"",IF(VLOOKUP(A100,Aug!A$3:F$206,6)&gt;0,VLOOKUP(A100,Aug!A$3:F$206,6),0),0)</f>
        <v>0</v>
      </c>
      <c r="AE100" s="8">
        <f>IF(A100&lt;&gt;"",IF(VLOOKUP(A100,Sep!A$3:F$206,6)&gt;0,VLOOKUP(A100,Sep!A$3:F$206,6),0),0)</f>
        <v>0</v>
      </c>
      <c r="AF100" s="6">
        <f t="shared" si="196"/>
        <v>1938.8612670408986</v>
      </c>
      <c r="AG100" s="8">
        <f t="shared" si="176"/>
        <v>5.3819444444444453E-3</v>
      </c>
      <c r="AH100" s="8">
        <f>IF(A100&lt;&gt;"",IF(VLOOKUP(A100,Oct!A$3:F$206,6)&gt;0,VLOOKUP(A100,Oct!A$3:F$206,6),0),0)</f>
        <v>0</v>
      </c>
      <c r="AI100" s="8">
        <f>IF(A100&lt;&gt;"",IF(VLOOKUP(A100,Nov!A$3:F$207,6)&gt;0,VLOOKUP(A100,Nov!A$3:F$207,6),0),0)</f>
        <v>2.1550082383333329E-2</v>
      </c>
      <c r="AJ100" s="8">
        <f>IF(A100&lt;&gt;"",IF(VLOOKUP(A100,Dec!A$3:F$207,6)&gt;0,VLOOKUP(A100,Dec!A$3:F$207,6),0),0)</f>
        <v>0</v>
      </c>
      <c r="AK100" s="8">
        <f>IF(A100&lt;&gt;"",IF(VLOOKUP(A100,Jan!A$3:F$207,6)&gt;0,VLOOKUP(A100,Jan!A$3:F$207,6),0),0)</f>
        <v>0</v>
      </c>
      <c r="AL100" s="8">
        <f>IF(A100&lt;&gt;"",IF(VLOOKUP(A100,Feb!A$3:F$207,6)&gt;0,VLOOKUP(A100,Feb!A$3:F$207,6),0),0)</f>
        <v>0</v>
      </c>
      <c r="AM100" s="8">
        <f>IF(A100&lt;&gt;"",IF(VLOOKUP(A100,Mar!A$3:F$207,6)&gt;0,VLOOKUP(A100,Mar!A$3:F$207,6),0),0)</f>
        <v>0</v>
      </c>
      <c r="AO100" s="8">
        <f>LARGE($BM100:BN100,1)</f>
        <v>1.0243055555555556E-2</v>
      </c>
      <c r="AP100" s="8">
        <f>LARGE($BM100:BO100,1)</f>
        <v>1.0243055555555556E-2</v>
      </c>
      <c r="AQ100" s="8">
        <f>LARGE($BM100:BP100,1)</f>
        <v>1.0243055555555556E-2</v>
      </c>
      <c r="AR100" s="8">
        <f>LARGE($BM100:BQ100,1)</f>
        <v>1.0243055555555556E-2</v>
      </c>
      <c r="AS100" s="8">
        <f>LARGE($BM100:BR100,1)</f>
        <v>1.0243055555555556E-2</v>
      </c>
      <c r="AT100" s="8">
        <f>LARGE($BS100:BT100,1)</f>
        <v>5.3819444444444453E-3</v>
      </c>
      <c r="AU100" s="8">
        <f>LARGE($BS100:BU100,1)</f>
        <v>6.2500000000000003E-3</v>
      </c>
      <c r="AV100" s="8">
        <f>LARGE($BS100:BV100,1)</f>
        <v>6.2500000000000003E-3</v>
      </c>
      <c r="AW100" s="8">
        <f>LARGE($BS100:BW100,1)</f>
        <v>6.2500000000000003E-3</v>
      </c>
      <c r="AX100" s="8">
        <f>LARGE($BS100:BX100,1)</f>
        <v>6.2500000000000003E-3</v>
      </c>
      <c r="BA100" s="6">
        <f t="shared" si="205"/>
        <v>0</v>
      </c>
      <c r="BB100" s="6">
        <f t="shared" si="205"/>
        <v>0</v>
      </c>
      <c r="BC100" s="6">
        <f t="shared" si="205"/>
        <v>0</v>
      </c>
      <c r="BD100" s="6">
        <f t="shared" si="205"/>
        <v>0</v>
      </c>
      <c r="BE100" s="6">
        <f t="shared" si="205"/>
        <v>0</v>
      </c>
      <c r="BF100" s="6">
        <f t="shared" si="205"/>
        <v>0</v>
      </c>
      <c r="BG100" s="6">
        <f t="shared" si="100"/>
        <v>0</v>
      </c>
      <c r="BH100" s="6">
        <f t="shared" si="100"/>
        <v>1861.9271179199995</v>
      </c>
      <c r="BI100" s="6">
        <f t="shared" si="100"/>
        <v>0</v>
      </c>
      <c r="BJ100" s="6">
        <f t="shared" si="100"/>
        <v>0</v>
      </c>
      <c r="BK100" s="6">
        <f t="shared" si="100"/>
        <v>0</v>
      </c>
      <c r="BM100" s="8">
        <f t="shared" si="193"/>
        <v>1.0243055555555556E-2</v>
      </c>
      <c r="BN100" s="8">
        <f t="shared" si="101"/>
        <v>0</v>
      </c>
      <c r="BO100" s="8">
        <f t="shared" si="101"/>
        <v>0</v>
      </c>
      <c r="BP100" s="8">
        <f t="shared" si="101"/>
        <v>0</v>
      </c>
      <c r="BQ100" s="8">
        <f t="shared" si="101"/>
        <v>0</v>
      </c>
      <c r="BR100" s="8">
        <f t="shared" si="101"/>
        <v>0</v>
      </c>
      <c r="BS100" s="8">
        <f t="shared" si="177"/>
        <v>5.3819444444444453E-3</v>
      </c>
      <c r="BT100" s="8">
        <f t="shared" si="199"/>
        <v>0</v>
      </c>
      <c r="BU100" s="8">
        <f t="shared" si="199"/>
        <v>6.2500000000000003E-3</v>
      </c>
      <c r="BV100" s="8">
        <f t="shared" si="199"/>
        <v>0</v>
      </c>
      <c r="BW100" s="8">
        <f t="shared" si="199"/>
        <v>0</v>
      </c>
      <c r="BX100" s="8">
        <f t="shared" si="199"/>
        <v>0</v>
      </c>
      <c r="CA100" s="8" t="str">
        <f t="shared" si="200"/>
        <v/>
      </c>
      <c r="CB100" s="8" t="str">
        <f t="shared" si="200"/>
        <v/>
      </c>
      <c r="CC100" s="8" t="str">
        <f t="shared" si="200"/>
        <v/>
      </c>
      <c r="CD100" s="8" t="str">
        <f t="shared" si="200"/>
        <v/>
      </c>
      <c r="CE100" s="8" t="str">
        <f t="shared" si="200"/>
        <v/>
      </c>
      <c r="CF100" s="8" t="str">
        <f t="shared" si="200"/>
        <v/>
      </c>
      <c r="CG100" s="8" t="str">
        <f t="shared" si="201"/>
        <v/>
      </c>
      <c r="CH100" s="8">
        <f t="shared" si="201"/>
        <v>2.1550082383333329E-2</v>
      </c>
      <c r="CI100" s="8" t="str">
        <f t="shared" si="201"/>
        <v/>
      </c>
      <c r="CJ100" s="8" t="str">
        <f t="shared" si="201"/>
        <v/>
      </c>
      <c r="CK100" s="8" t="str">
        <f t="shared" si="201"/>
        <v/>
      </c>
      <c r="CL100" s="8" t="str">
        <f t="shared" si="201"/>
        <v/>
      </c>
      <c r="CN100" s="13"/>
      <c r="CO100" s="8">
        <f t="shared" si="178"/>
        <v>0</v>
      </c>
      <c r="CP100" s="8">
        <f>IF(COUNT($CA100:CB100)&gt;0,SMALL($CA100:CB100,1),$CN100)</f>
        <v>0</v>
      </c>
      <c r="CQ100" s="8">
        <f>IF(COUNT($CA100:CC100)&gt;0,SMALL($CA100:CC100,1),$CN100)</f>
        <v>0</v>
      </c>
      <c r="CR100" s="8">
        <f>IF(COUNT($CA100:CD100)&gt;0,SMALL($CA100:CD100,1),$CN100)</f>
        <v>0</v>
      </c>
      <c r="CS100" s="8">
        <f>IF(COUNT($CA100:CE100)&gt;0,SMALL($CA100:CE100,1),$CN100)</f>
        <v>0</v>
      </c>
      <c r="CT100" s="54">
        <v>0</v>
      </c>
      <c r="CU100" s="8">
        <f t="shared" si="179"/>
        <v>0</v>
      </c>
      <c r="CV100" s="8">
        <f>IF(COUNT($CG100:CH100)&gt;0,SMALL($CG100:CH100,1),$CU100)</f>
        <v>2.1550082383333329E-2</v>
      </c>
      <c r="CW100" s="8">
        <f>IF(COUNT($CG100:CI100)&gt;0,SMALL($CG100:CI100,1),$CU100)</f>
        <v>2.1550082383333329E-2</v>
      </c>
      <c r="CX100" s="8">
        <f>IF(COUNT($CG100:CJ100)&gt;0,SMALL($CG100:CJ100,1),$CU100)</f>
        <v>2.1550082383333329E-2</v>
      </c>
      <c r="CY100" s="8">
        <f>IF(COUNT($CG100:CK100)&gt;0,SMALL($CG100:CK100,1),$CU100)</f>
        <v>2.1550082383333329E-2</v>
      </c>
      <c r="DA100" s="8">
        <f t="shared" si="180"/>
        <v>1.0245277777777778E-2</v>
      </c>
      <c r="DB100" s="8">
        <f t="shared" si="181"/>
        <v>6.2522222222222224E-3</v>
      </c>
      <c r="DC100" s="1">
        <f t="shared" si="194"/>
        <v>96</v>
      </c>
      <c r="DD100" s="8">
        <f t="shared" si="182"/>
        <v>2.2222222222222221E-6</v>
      </c>
      <c r="DE100" s="1" t="str">
        <f t="shared" si="183"/>
        <v>Sharon Cooper</v>
      </c>
      <c r="DG100" s="13">
        <f t="shared" si="184"/>
        <v>2.92E-2</v>
      </c>
      <c r="DH100" s="13">
        <f>SMALL($DT100:DU100,1)/(60*60*24)</f>
        <v>2.92E-2</v>
      </c>
      <c r="DI100" s="13">
        <f>SMALL($DT100:DV100,1)/(60*60*24)</f>
        <v>2.92E-2</v>
      </c>
      <c r="DJ100" s="13">
        <f>SMALL($DT100:DW100,1)/(60*60*24)</f>
        <v>2.92E-2</v>
      </c>
      <c r="DK100" s="13">
        <f>SMALL($DT100:DX100,1)/(60*60*24)</f>
        <v>2.92E-2</v>
      </c>
      <c r="DL100" s="13">
        <f>SMALL($DT100:DY100,1)/(60*60*24)</f>
        <v>2.92E-2</v>
      </c>
      <c r="DM100" s="34">
        <f t="shared" si="185"/>
        <v>2.2440523924084476E-2</v>
      </c>
      <c r="DN100" s="13">
        <f>SMALL($DZ100:EA100,1)/(60*60*24)</f>
        <v>2.2440523924084476E-2</v>
      </c>
      <c r="DO100" s="42">
        <f>SMALL($EB100:EB100,1)/(60*60*24)</f>
        <v>2.5828786590297012E-2</v>
      </c>
      <c r="DP100" s="42">
        <f>SMALL($EB100:EC100,1)/(60*60*24)</f>
        <v>2.5828786590297012E-2</v>
      </c>
      <c r="DQ100" s="42">
        <f>SMALL($EB100:ED100,1)/(60*60*24)</f>
        <v>2.5828786590297012E-2</v>
      </c>
      <c r="DR100" s="42">
        <f>SMALL($EB100:EE100,1)/(60*60*24)</f>
        <v>2.5828786590297012E-2</v>
      </c>
      <c r="DT100" s="6">
        <f t="shared" si="186"/>
        <v>2522.88</v>
      </c>
      <c r="DU100" s="1">
        <f t="shared" si="202"/>
        <v>9999</v>
      </c>
      <c r="DV100" s="1">
        <f t="shared" si="202"/>
        <v>9999</v>
      </c>
      <c r="DW100" s="1">
        <f t="shared" si="202"/>
        <v>9999</v>
      </c>
      <c r="DX100" s="1">
        <f t="shared" si="202"/>
        <v>9999</v>
      </c>
      <c r="DY100" s="1">
        <f t="shared" si="202"/>
        <v>9999</v>
      </c>
      <c r="DZ100" s="6">
        <f t="shared" si="187"/>
        <v>1938.8612670408986</v>
      </c>
      <c r="EA100" s="1">
        <f t="shared" si="188"/>
        <v>9999</v>
      </c>
      <c r="EB100" s="43">
        <f t="shared" si="189"/>
        <v>2231.6071614016619</v>
      </c>
      <c r="EC100" s="1">
        <f t="shared" si="203"/>
        <v>9999</v>
      </c>
      <c r="ED100" s="1">
        <f t="shared" si="203"/>
        <v>9999</v>
      </c>
      <c r="EE100" s="1">
        <f t="shared" si="203"/>
        <v>9999</v>
      </c>
    </row>
    <row r="101" spans="1:135" x14ac:dyDescent="0.25">
      <c r="A101" s="1" t="s">
        <v>141</v>
      </c>
      <c r="B101" s="54">
        <v>1.9293981481481485E-2</v>
      </c>
      <c r="C101" s="45">
        <v>43770</v>
      </c>
      <c r="D101" s="45"/>
      <c r="E101" s="13"/>
      <c r="H101" s="35">
        <v>0</v>
      </c>
      <c r="I101" s="35">
        <v>0</v>
      </c>
      <c r="M101" s="8">
        <f t="shared" si="195"/>
        <v>2.0982204861111114E-2</v>
      </c>
      <c r="N101" s="6">
        <f t="shared" si="171"/>
        <v>1812.8625000000002</v>
      </c>
      <c r="O101" s="8">
        <f t="shared" si="172"/>
        <v>1.8402777777777778E-2</v>
      </c>
      <c r="P101" s="107"/>
      <c r="Q101" s="108">
        <f t="shared" si="173"/>
        <v>1.8402777777777778E-2</v>
      </c>
      <c r="R101" s="109">
        <f t="shared" si="190"/>
        <v>1590</v>
      </c>
      <c r="S101" s="129"/>
      <c r="T101" s="1"/>
      <c r="U101" s="8">
        <f t="shared" si="191"/>
        <v>1.8402777777777778E-2</v>
      </c>
      <c r="V101" s="8">
        <f t="shared" si="192"/>
        <v>0</v>
      </c>
      <c r="W101" s="8">
        <f t="shared" si="174"/>
        <v>0</v>
      </c>
      <c r="X101" s="8">
        <f t="shared" si="175"/>
        <v>1.8402777777777778E-2</v>
      </c>
      <c r="Y101" s="8"/>
      <c r="Z101" s="8">
        <f>IF(A101&lt;&gt;"",IF(VLOOKUP(A101,Apr!A$4:F$211,6)&gt;0,VLOOKUP(A101,Apr!A$4:F$211,6),0),0)</f>
        <v>0</v>
      </c>
      <c r="AA101" s="8">
        <f>IF(A101&lt;&gt;"",IF(VLOOKUP(A101,May!A$3:F$209,6)&gt;0,VLOOKUP(A101,May!A$3:F$209,6),0),0)</f>
        <v>0</v>
      </c>
      <c r="AB101" s="8">
        <f>IF(A101&lt;&gt;"",IF(VLOOKUP(A101,Jun!A$3:F$209,6)&gt;0,VLOOKUP(A101,Jun!A$3:F$209,6),0),0)</f>
        <v>0</v>
      </c>
      <c r="AC101" s="8">
        <f>IF(A101&lt;&gt;"",IF(VLOOKUP(A101,Jul!A$3:F$206,6)&gt;0,VLOOKUP(A101,Jul!A$3:F$206,6),0),0)</f>
        <v>0</v>
      </c>
      <c r="AD101" s="8">
        <f>IF(A101&lt;&gt;"",IF(VLOOKUP(A101,Aug!A$3:F$206,6)&gt;0,VLOOKUP(A101,Aug!A$3:F$206,6),0),0)</f>
        <v>0</v>
      </c>
      <c r="AE101" s="8">
        <f>IF(A101&lt;&gt;"",IF(VLOOKUP(A101,Sep!A$3:F$206,6)&gt;0,VLOOKUP(A101,Sep!A$3:F$206,6),0),0)</f>
        <v>0</v>
      </c>
      <c r="AF101" s="6">
        <f t="shared" si="196"/>
        <v>1393.2049418604654</v>
      </c>
      <c r="AG101" s="8">
        <f t="shared" si="176"/>
        <v>1.1631944444444445E-2</v>
      </c>
      <c r="AH101" s="8">
        <f>IF(A101&lt;&gt;"",IF(VLOOKUP(A101,Oct!A$3:F$206,6)&gt;0,VLOOKUP(A101,Oct!A$3:F$206,6),0),0)</f>
        <v>0</v>
      </c>
      <c r="AI101" s="8">
        <f>IF(A101&lt;&gt;"",IF(VLOOKUP(A101,Nov!A$3:F$207,6)&gt;0,VLOOKUP(A101,Nov!A$3:F$207,6),0),0)</f>
        <v>0</v>
      </c>
      <c r="AJ101" s="8">
        <f>IF(A101&lt;&gt;"",IF(VLOOKUP(A101,Dec!A$3:F$207,6)&gt;0,VLOOKUP(A101,Dec!A$3:F$207,6),0),0)</f>
        <v>0</v>
      </c>
      <c r="AK101" s="8">
        <f>IF(A101&lt;&gt;"",IF(VLOOKUP(A101,Jan!A$3:F$207,6)&gt;0,VLOOKUP(A101,Jan!A$3:F$207,6),0),0)</f>
        <v>0</v>
      </c>
      <c r="AL101" s="8">
        <f>IF(A101&lt;&gt;"",IF(VLOOKUP(A101,Feb!A$3:F$207,6)&gt;0,VLOOKUP(A101,Feb!A$3:F$207,6),0),0)</f>
        <v>0</v>
      </c>
      <c r="AM101" s="8">
        <f>IF(A101&lt;&gt;"",IF(VLOOKUP(A101,Mar!A$3:F$207,6)&gt;0,VLOOKUP(A101,Mar!A$3:F$207,6),0),0)</f>
        <v>0</v>
      </c>
      <c r="AO101" s="8">
        <f>LARGE($BM101:BN101,1)</f>
        <v>1.8402777777777778E-2</v>
      </c>
      <c r="AP101" s="8">
        <f>LARGE($BM101:BO101,1)</f>
        <v>1.8402777777777778E-2</v>
      </c>
      <c r="AQ101" s="8">
        <f>LARGE($BM101:BP101,1)</f>
        <v>1.8402777777777778E-2</v>
      </c>
      <c r="AR101" s="8">
        <f>LARGE($BM101:BQ101,1)</f>
        <v>1.8402777777777778E-2</v>
      </c>
      <c r="AS101" s="8">
        <f>LARGE($BM101:BR101,1)</f>
        <v>1.8402777777777778E-2</v>
      </c>
      <c r="AT101" s="8">
        <f>LARGE($BS101:BT101,1)</f>
        <v>1.1631944444444445E-2</v>
      </c>
      <c r="AU101" s="8">
        <f>LARGE($BS101:BU101,1)</f>
        <v>1.1631944444444445E-2</v>
      </c>
      <c r="AV101" s="8">
        <f>LARGE($BS101:BV101,1)</f>
        <v>1.1631944444444445E-2</v>
      </c>
      <c r="AW101" s="8">
        <f>LARGE($BS101:BW101,1)</f>
        <v>1.1631944444444445E-2</v>
      </c>
      <c r="AX101" s="8">
        <f>LARGE($BS101:BX101,1)</f>
        <v>1.1631944444444445E-2</v>
      </c>
      <c r="BA101" s="6">
        <f t="shared" si="205"/>
        <v>0</v>
      </c>
      <c r="BB101" s="6">
        <f t="shared" si="205"/>
        <v>0</v>
      </c>
      <c r="BC101" s="6">
        <f t="shared" si="205"/>
        <v>0</v>
      </c>
      <c r="BD101" s="6">
        <f t="shared" si="205"/>
        <v>0</v>
      </c>
      <c r="BE101" s="6">
        <f t="shared" si="205"/>
        <v>0</v>
      </c>
      <c r="BF101" s="6">
        <f t="shared" si="205"/>
        <v>0</v>
      </c>
      <c r="BG101" s="6">
        <f t="shared" si="100"/>
        <v>0</v>
      </c>
      <c r="BH101" s="6">
        <f t="shared" si="100"/>
        <v>0</v>
      </c>
      <c r="BI101" s="6">
        <f t="shared" si="100"/>
        <v>0</v>
      </c>
      <c r="BJ101" s="6">
        <f t="shared" si="100"/>
        <v>0</v>
      </c>
      <c r="BK101" s="6">
        <f t="shared" si="100"/>
        <v>0</v>
      </c>
      <c r="BM101" s="8">
        <f t="shared" si="193"/>
        <v>1.8402777777777778E-2</v>
      </c>
      <c r="BN101" s="8">
        <f t="shared" si="101"/>
        <v>0</v>
      </c>
      <c r="BO101" s="8">
        <f t="shared" si="101"/>
        <v>0</v>
      </c>
      <c r="BP101" s="8">
        <f t="shared" si="101"/>
        <v>0</v>
      </c>
      <c r="BQ101" s="8">
        <f t="shared" si="101"/>
        <v>0</v>
      </c>
      <c r="BR101" s="8">
        <f t="shared" si="101"/>
        <v>0</v>
      </c>
      <c r="BS101" s="8">
        <f t="shared" si="177"/>
        <v>1.1631944444444445E-2</v>
      </c>
      <c r="BT101" s="8">
        <f t="shared" si="199"/>
        <v>0</v>
      </c>
      <c r="BU101" s="8">
        <f t="shared" si="199"/>
        <v>0</v>
      </c>
      <c r="BV101" s="8">
        <f t="shared" si="199"/>
        <v>0</v>
      </c>
      <c r="BW101" s="8">
        <f t="shared" si="199"/>
        <v>0</v>
      </c>
      <c r="BX101" s="8">
        <f t="shared" si="199"/>
        <v>0</v>
      </c>
      <c r="CA101" s="8" t="str">
        <f t="shared" si="200"/>
        <v/>
      </c>
      <c r="CB101" s="8" t="str">
        <f t="shared" si="200"/>
        <v/>
      </c>
      <c r="CC101" s="8" t="str">
        <f t="shared" si="200"/>
        <v/>
      </c>
      <c r="CD101" s="8" t="str">
        <f t="shared" si="200"/>
        <v/>
      </c>
      <c r="CE101" s="8" t="str">
        <f t="shared" si="200"/>
        <v/>
      </c>
      <c r="CF101" s="8" t="str">
        <f t="shared" si="200"/>
        <v/>
      </c>
      <c r="CG101" s="8" t="str">
        <f t="shared" si="201"/>
        <v/>
      </c>
      <c r="CH101" s="8" t="str">
        <f t="shared" si="201"/>
        <v/>
      </c>
      <c r="CI101" s="8" t="str">
        <f t="shared" si="201"/>
        <v/>
      </c>
      <c r="CJ101" s="8" t="str">
        <f t="shared" si="201"/>
        <v/>
      </c>
      <c r="CK101" s="8" t="str">
        <f t="shared" si="201"/>
        <v/>
      </c>
      <c r="CL101" s="8" t="str">
        <f t="shared" si="201"/>
        <v/>
      </c>
      <c r="CN101" s="13"/>
      <c r="CO101" s="8">
        <f t="shared" si="178"/>
        <v>0</v>
      </c>
      <c r="CP101" s="8">
        <f>IF(COUNT($CA101:CB101)&gt;0,SMALL($CA101:CB101,1),$CN101)</f>
        <v>0</v>
      </c>
      <c r="CQ101" s="8">
        <f>IF(COUNT($CA101:CC101)&gt;0,SMALL($CA101:CC101,1),$CN101)</f>
        <v>0</v>
      </c>
      <c r="CR101" s="8">
        <f>IF(COUNT($CA101:CD101)&gt;0,SMALL($CA101:CD101,1),$CN101)</f>
        <v>0</v>
      </c>
      <c r="CS101" s="8">
        <f>IF(COUNT($CA101:CE101)&gt;0,SMALL($CA101:CE101,1),$CN101)</f>
        <v>0</v>
      </c>
      <c r="CT101" s="54">
        <v>1.9293981481481485E-2</v>
      </c>
      <c r="CU101" s="8">
        <f t="shared" si="179"/>
        <v>1.9293981481481485E-2</v>
      </c>
      <c r="CV101" s="8">
        <f>IF(COUNT($CG101:CH101)&gt;0,SMALL($CG101:CH101,1),$CU101)</f>
        <v>1.9293981481481485E-2</v>
      </c>
      <c r="CW101" s="8">
        <f>IF(COUNT($CG101:CI101)&gt;0,SMALL($CG101:CI101,1),$CU101)</f>
        <v>1.9293981481481485E-2</v>
      </c>
      <c r="CX101" s="8">
        <f>IF(COUNT($CG101:CJ101)&gt;0,SMALL($CG101:CJ101,1),$CU101)</f>
        <v>1.9293981481481485E-2</v>
      </c>
      <c r="CY101" s="8">
        <f>IF(COUNT($CG101:CK101)&gt;0,SMALL($CG101:CK101,1),$CU101)</f>
        <v>1.9293981481481485E-2</v>
      </c>
      <c r="DA101" s="8">
        <f t="shared" si="180"/>
        <v>1.840502314814815E-2</v>
      </c>
      <c r="DB101" s="8">
        <f t="shared" si="181"/>
        <v>1.1634189814814816E-2</v>
      </c>
      <c r="DC101" s="1">
        <f t="shared" si="194"/>
        <v>97</v>
      </c>
      <c r="DD101" s="8">
        <f t="shared" si="182"/>
        <v>2.2453703703703703E-6</v>
      </c>
      <c r="DE101" s="1" t="str">
        <f t="shared" si="183"/>
        <v>Simon Smith</v>
      </c>
      <c r="DG101" s="13">
        <f t="shared" si="184"/>
        <v>2.0982204861111114E-2</v>
      </c>
      <c r="DH101" s="13">
        <f>SMALL($DT101:DU101,1)/(60*60*24)</f>
        <v>2.0982204861111114E-2</v>
      </c>
      <c r="DI101" s="13">
        <f>SMALL($DT101:DV101,1)/(60*60*24)</f>
        <v>2.0982204861111114E-2</v>
      </c>
      <c r="DJ101" s="13">
        <f>SMALL($DT101:DW101,1)/(60*60*24)</f>
        <v>2.0982204861111114E-2</v>
      </c>
      <c r="DK101" s="13">
        <f>SMALL($DT101:DX101,1)/(60*60*24)</f>
        <v>2.0982204861111114E-2</v>
      </c>
      <c r="DL101" s="13">
        <f>SMALL($DT101:DY101,1)/(60*60*24)</f>
        <v>2.0982204861111114E-2</v>
      </c>
      <c r="DM101" s="34">
        <f t="shared" si="185"/>
        <v>1.6125057197459089E-2</v>
      </c>
      <c r="DN101" s="13">
        <f>SMALL($DZ101:EA101,1)/(60*60*24)</f>
        <v>1.6125057197459089E-2</v>
      </c>
      <c r="DO101" s="42">
        <f>SMALL($EB101:EB101,1)/(60*60*24)</f>
        <v>0.11572916666666666</v>
      </c>
      <c r="DP101" s="42">
        <f>SMALL($EB101:EC101,1)/(60*60*24)</f>
        <v>0.11572916666666666</v>
      </c>
      <c r="DQ101" s="42">
        <f>SMALL($EB101:ED101,1)/(60*60*24)</f>
        <v>0.11572916666666666</v>
      </c>
      <c r="DR101" s="42">
        <f>SMALL($EB101:EE101,1)/(60*60*24)</f>
        <v>0.11572916666666666</v>
      </c>
      <c r="DT101" s="6">
        <f t="shared" si="186"/>
        <v>1812.8625000000002</v>
      </c>
      <c r="DU101" s="1">
        <f t="shared" si="202"/>
        <v>9999</v>
      </c>
      <c r="DV101" s="1">
        <f t="shared" si="202"/>
        <v>9999</v>
      </c>
      <c r="DW101" s="1">
        <f t="shared" si="202"/>
        <v>9999</v>
      </c>
      <c r="DX101" s="1">
        <f t="shared" si="202"/>
        <v>9999</v>
      </c>
      <c r="DY101" s="1">
        <f t="shared" si="202"/>
        <v>9999</v>
      </c>
      <c r="DZ101" s="6">
        <f t="shared" si="187"/>
        <v>1393.2049418604654</v>
      </c>
      <c r="EA101" s="1">
        <f t="shared" si="188"/>
        <v>9999</v>
      </c>
      <c r="EB101" s="43">
        <f t="shared" si="189"/>
        <v>9999</v>
      </c>
      <c r="EC101" s="1">
        <f t="shared" si="203"/>
        <v>9999</v>
      </c>
      <c r="ED101" s="1">
        <f t="shared" si="203"/>
        <v>9999</v>
      </c>
      <c r="EE101" s="1">
        <f t="shared" si="203"/>
        <v>9999</v>
      </c>
    </row>
    <row r="102" spans="1:135" x14ac:dyDescent="0.25">
      <c r="A102" s="1" t="s">
        <v>242</v>
      </c>
      <c r="B102" s="54"/>
      <c r="C102" s="45"/>
      <c r="D102" s="45"/>
      <c r="E102" s="13"/>
      <c r="H102" s="35">
        <v>0</v>
      </c>
      <c r="J102" s="8">
        <v>2.2766203703703702E-2</v>
      </c>
      <c r="K102" s="55">
        <f>(J102/4.5*3.1)/1.032</f>
        <v>1.5197078269052861E-2</v>
      </c>
      <c r="M102" s="8">
        <f t="shared" ref="M102" si="206">IF(A102&lt;&gt;"",IF(K102&gt;0,K102/3.11*4.35,IF(L102&gt;0,L102/6.21*4.35/1.032,IF(H102&gt;0,H102/3.45*4.35,IF(I102&gt;0,I102,IF(E102&gt;0,E102,IF(B102&gt;0,B102/4*4.35,0.0292)))))),0)</f>
        <v>2.1256363495299017E-2</v>
      </c>
      <c r="N102" s="6">
        <f t="shared" ref="N102" si="207">M102*60*60*24</f>
        <v>1836.549805993835</v>
      </c>
      <c r="O102" s="8">
        <f t="shared" ref="O102" si="208">IF(A102&lt;&gt;"",(MROUND(N$2-N102,15)/(60*60*24)),"")</f>
        <v>1.8229166666666668E-2</v>
      </c>
      <c r="P102" s="107">
        <v>10</v>
      </c>
      <c r="Q102" s="108">
        <f t="shared" ref="Q102" si="209">AQ102</f>
        <v>1.7708333333333333E-2</v>
      </c>
      <c r="R102" s="109">
        <f t="shared" ref="R102" si="210">Q102*60*60*24</f>
        <v>1530</v>
      </c>
      <c r="S102" s="129">
        <f t="shared" ref="S102:S112" si="211">(50.124*P102)+1373.5</f>
        <v>1874.74</v>
      </c>
      <c r="T102" s="8">
        <f t="shared" ref="T102:T112" si="212">IF(A102&lt;&gt;"",(MROUND(S$2-S102,15)/(60*60*24)),"")</f>
        <v>1.7708333333333333E-2</v>
      </c>
      <c r="U102" s="8">
        <f t="shared" ref="U102" si="213">IF(T102&gt;0,T102,O102)</f>
        <v>1.7708333333333333E-2</v>
      </c>
      <c r="V102" s="8">
        <f t="shared" ref="V102" si="214">IF(COUNT(CA102:CF102)&gt;0,SMALL(CA102:CF102,1),0)</f>
        <v>2.1596378659629628E-2</v>
      </c>
      <c r="W102" s="8">
        <f t="shared" ref="W102" si="215">IF(COUNT(CG102:CL102)&gt;0,SMALL(CG102:CL102,1),0)</f>
        <v>1.6791980511481477E-2</v>
      </c>
      <c r="X102" s="8">
        <f t="shared" ref="X102" si="216">O102</f>
        <v>1.8229166666666668E-2</v>
      </c>
      <c r="Y102" s="8"/>
      <c r="Z102" s="8">
        <f>IF(A102&lt;&gt;"",IF(VLOOKUP(A102,Apr!A$4:F$211,6)&gt;0,VLOOKUP(A102,Apr!A$4:F$211,6),0),0)</f>
        <v>0</v>
      </c>
      <c r="AA102" s="8">
        <f>IF(A102&lt;&gt;"",IF(VLOOKUP(A102,May!A$3:F$209,6)&gt;0,VLOOKUP(A102,May!A$3:F$209,6),0),0)</f>
        <v>0</v>
      </c>
      <c r="AB102" s="8">
        <f>IF(A102&lt;&gt;"",IF(VLOOKUP(A102,Jun!A$3:F$209,6)&gt;0,VLOOKUP(A102,Jun!A$3:F$209,6),0),0)</f>
        <v>0</v>
      </c>
      <c r="AC102" s="8">
        <f>IF(A102&lt;&gt;"",IF(VLOOKUP(A102,Jul!A$3:F$206,6)&gt;0,VLOOKUP(A102,Jul!A$3:F$206,6),0),0)</f>
        <v>2.2233796296296293E-2</v>
      </c>
      <c r="AD102" s="8">
        <f>IF(A102&lt;&gt;"",IF(VLOOKUP(A102,Aug!A$3:F$206,6)&gt;0,VLOOKUP(A102,Aug!A$3:F$206,6),0),0)</f>
        <v>2.1596378659629628E-2</v>
      </c>
      <c r="AE102" s="8">
        <f>IF(A102&lt;&gt;"",IF(VLOOKUP(A102,Sep!A$3:F$206,6)&gt;0,VLOOKUP(A102,Sep!A$3:F$206,6),0),0)</f>
        <v>2.1710961992962963E-2</v>
      </c>
      <c r="AF102" s="6">
        <f t="shared" ref="AF102" si="217">IF(V102&gt;0,V102/4.35*3.45/1.032*60*60*24,N102/4.35*3.45/1.032)</f>
        <v>1433.9856880652235</v>
      </c>
      <c r="AG102" s="8">
        <f t="shared" ref="AG102" si="218">IF(AF$2&gt;AF102,(MROUND(AF$2-AF102,15)/60/60/24),0.1/60/60/24)</f>
        <v>1.1284722222222222E-2</v>
      </c>
      <c r="AH102" s="8">
        <f>IF(A102&lt;&gt;"",IF(VLOOKUP(A102,Oct!A$3:F$206,6)&gt;0,VLOOKUP(A102,Oct!A$3:F$206,6),0),0)</f>
        <v>1.725494346444445E-2</v>
      </c>
      <c r="AI102" s="8">
        <f>IF(A102&lt;&gt;"",IF(VLOOKUP(A102,Nov!A$3:F$207,6)&gt;0,VLOOKUP(A102,Nov!A$3:F$207,6),0),0)</f>
        <v>1.7173924955925925E-2</v>
      </c>
      <c r="AJ102" s="8">
        <f>IF(A102&lt;&gt;"",IF(VLOOKUP(A102,Dec!A$3:F$207,6)&gt;0,VLOOKUP(A102,Dec!A$3:F$207,6),0),0)</f>
        <v>1.7011887908888891E-2</v>
      </c>
      <c r="AK102" s="8">
        <f>IF(A102&lt;&gt;"",IF(VLOOKUP(A102,Jan!A$3:F$207,6)&gt;0,VLOOKUP(A102,Jan!A$3:F$207,6),0),0)</f>
        <v>1.7092906437407407E-2</v>
      </c>
      <c r="AL102" s="8">
        <f>IF(A102&lt;&gt;"",IF(VLOOKUP(A102,Feb!A$3:F$207,6)&gt;0,VLOOKUP(A102,Feb!A$3:F$207,6),0),0)</f>
        <v>1.6791980511481477E-2</v>
      </c>
      <c r="AM102" s="8">
        <f>IF(A102&lt;&gt;"",IF(VLOOKUP(A102,Mar!A$3:F$207,6)&gt;0,VLOOKUP(A102,Mar!A$3:F$207,6),0),0)</f>
        <v>0</v>
      </c>
      <c r="AO102" s="8">
        <f>LARGE($BM102:BN102,1)</f>
        <v>1.7708333333333333E-2</v>
      </c>
      <c r="AP102" s="8">
        <f>LARGE($BM102:BO102,1)</f>
        <v>1.7708333333333333E-2</v>
      </c>
      <c r="AQ102" s="8">
        <f>LARGE($BM102:BP102,1)</f>
        <v>1.7708333333333333E-2</v>
      </c>
      <c r="AR102" s="8">
        <f>LARGE($BM102:BQ102,1)</f>
        <v>1.7708333333333333E-2</v>
      </c>
      <c r="AS102" s="8">
        <f>LARGE($BM102:BR102,1)</f>
        <v>1.7881944444444443E-2</v>
      </c>
      <c r="AT102" s="8">
        <f>LARGE($BS102:BT102,1)</f>
        <v>1.1284722222222222E-2</v>
      </c>
      <c r="AU102" s="8">
        <f>LARGE($BS102:BU102,1)</f>
        <v>1.1284722222222222E-2</v>
      </c>
      <c r="AV102" s="8">
        <f>LARGE($BS102:BV102,1)</f>
        <v>1.1284722222222222E-2</v>
      </c>
      <c r="AW102" s="8">
        <f>LARGE($BS102:BW102,1)</f>
        <v>1.1284722222222222E-2</v>
      </c>
      <c r="AX102" s="8">
        <f>LARGE($BS102:BX102,1)</f>
        <v>1.1284722222222222E-2</v>
      </c>
      <c r="BA102" s="6">
        <f t="shared" ref="BA102" si="219">IF(Z102&gt;0,Z102*60*60*24,0)</f>
        <v>0</v>
      </c>
      <c r="BB102" s="6">
        <f t="shared" ref="BB102" si="220">IF(AA102&gt;0,AA102*60*60*24,0)</f>
        <v>0</v>
      </c>
      <c r="BC102" s="6">
        <f t="shared" ref="BC102" si="221">IF(AB102&gt;0,AB102*60*60*24,0)</f>
        <v>0</v>
      </c>
      <c r="BD102" s="6">
        <f t="shared" ref="BD102" si="222">IF(AC102&gt;0,AC102*60*60*24,0)</f>
        <v>1920.9999999999998</v>
      </c>
      <c r="BE102" s="6">
        <f t="shared" ref="BE102" si="223">IF(AD102&gt;0,AD102*60*60*24,0)</f>
        <v>1865.9271161919999</v>
      </c>
      <c r="BF102" s="6">
        <f t="shared" ref="BF102" si="224">IF(AE102&gt;0,AE102*60*60*24,0)</f>
        <v>1875.8271161920002</v>
      </c>
      <c r="BG102" s="6">
        <f t="shared" ref="BG102:BK102" si="225">IF(AH102&gt;0,AH102*60*60*24,0)</f>
        <v>1490.8271153280007</v>
      </c>
      <c r="BH102" s="6">
        <f t="shared" si="225"/>
        <v>1483.8271161920002</v>
      </c>
      <c r="BI102" s="6">
        <f t="shared" si="225"/>
        <v>1469.827115328</v>
      </c>
      <c r="BJ102" s="6">
        <f t="shared" si="225"/>
        <v>1476.8271161919999</v>
      </c>
      <c r="BK102" s="6">
        <f t="shared" si="225"/>
        <v>1450.8271161919997</v>
      </c>
      <c r="BM102" s="8">
        <f t="shared" ref="BM102" si="226">U102</f>
        <v>1.7708333333333333E-2</v>
      </c>
      <c r="BN102" s="8">
        <f t="shared" ref="BN102:BR102" si="227">IF(BA102&gt;0,IF($N$2&gt;BA102,(MROUND($N$2-BA102,15)/(60*60*24)),0),0)</f>
        <v>0</v>
      </c>
      <c r="BO102" s="8">
        <f t="shared" si="227"/>
        <v>0</v>
      </c>
      <c r="BP102" s="8">
        <f t="shared" si="227"/>
        <v>0</v>
      </c>
      <c r="BQ102" s="8">
        <f t="shared" si="227"/>
        <v>1.7187500000000001E-2</v>
      </c>
      <c r="BR102" s="8">
        <f t="shared" si="227"/>
        <v>1.7881944444444443E-2</v>
      </c>
      <c r="BS102" s="8">
        <f t="shared" ref="BS102" si="228">IF(AG102&gt;0,AG102,0)</f>
        <v>1.1284722222222222E-2</v>
      </c>
      <c r="BT102" s="8">
        <f t="shared" ref="BT102" si="229">IF(BG102&gt;0,IF($AF$2&gt;BG102,(MROUND($AF$2-BG102,15)/(60*60*24)),0),0)</f>
        <v>1.0590277777777778E-2</v>
      </c>
      <c r="BU102" s="8">
        <f t="shared" ref="BU102" si="230">IF(BH102&gt;0,IF($AF$2&gt;BH102,(MROUND($AF$2-BH102,15)/(60*60*24)),0),0)</f>
        <v>1.0590277777777778E-2</v>
      </c>
      <c r="BV102" s="8">
        <f t="shared" ref="BV102" si="231">IF(BI102&gt;0,IF($AF$2&gt;BI102,(MROUND($AF$2-BI102,15)/(60*60*24)),0),0)</f>
        <v>1.0763888888888889E-2</v>
      </c>
      <c r="BW102" s="8">
        <f t="shared" ref="BW102" si="232">IF(BJ102&gt;0,IF($AF$2&gt;BJ102,(MROUND($AF$2-BJ102,15)/(60*60*24)),0),0)</f>
        <v>1.0763888888888889E-2</v>
      </c>
      <c r="BX102" s="8">
        <f t="shared" ref="BX102" si="233">IF(BK102&gt;0,IF($AF$2&gt;BK102,(MROUND($AF$2-BK102,15)/(60*60*24)),0),0)</f>
        <v>1.1111111111111112E-2</v>
      </c>
      <c r="CA102" s="8" t="str">
        <f t="shared" ref="CA102" si="234">IF(Z102&gt;0,Z102,"")</f>
        <v/>
      </c>
      <c r="CB102" s="8" t="str">
        <f t="shared" ref="CB102" si="235">IF(AA102&gt;0,AA102,"")</f>
        <v/>
      </c>
      <c r="CC102" s="8" t="str">
        <f t="shared" ref="CC102" si="236">IF(AB102&gt;0,AB102,"")</f>
        <v/>
      </c>
      <c r="CD102" s="8">
        <f t="shared" ref="CD102" si="237">IF(AC102&gt;0,AC102,"")</f>
        <v>2.2233796296296293E-2</v>
      </c>
      <c r="CE102" s="8">
        <f t="shared" ref="CE102" si="238">IF(AD102&gt;0,AD102,"")</f>
        <v>2.1596378659629628E-2</v>
      </c>
      <c r="CF102" s="8">
        <f t="shared" ref="CF102" si="239">IF(AE102&gt;0,AE102,"")</f>
        <v>2.1710961992962963E-2</v>
      </c>
      <c r="CG102" s="8">
        <f t="shared" ref="CG102" si="240">IF(AH102&gt;0,AH102,"")</f>
        <v>1.725494346444445E-2</v>
      </c>
      <c r="CH102" s="8">
        <f t="shared" ref="CH102" si="241">IF(AI102&gt;0,AI102,"")</f>
        <v>1.7173924955925925E-2</v>
      </c>
      <c r="CI102" s="8">
        <f t="shared" ref="CI102" si="242">IF(AJ102&gt;0,AJ102,"")</f>
        <v>1.7011887908888891E-2</v>
      </c>
      <c r="CJ102" s="8">
        <f t="shared" ref="CJ102" si="243">IF(AK102&gt;0,AK102,"")</f>
        <v>1.7092906437407407E-2</v>
      </c>
      <c r="CK102" s="8">
        <f t="shared" ref="CK102" si="244">IF(AL102&gt;0,AL102,"")</f>
        <v>1.6791980511481477E-2</v>
      </c>
      <c r="CL102" s="8" t="str">
        <f t="shared" ref="CL102" si="245">IF(AM102&gt;0,AM102,"")</f>
        <v/>
      </c>
      <c r="CN102" s="13"/>
      <c r="CO102" s="8">
        <f t="shared" ref="CO102" si="246">IF(CA102&lt;&gt;"",CA102,CN102)</f>
        <v>0</v>
      </c>
      <c r="CP102" s="8">
        <f>IF(COUNT($CA102:CB102)&gt;0,SMALL($CA102:CB102,1),$CN102)</f>
        <v>0</v>
      </c>
      <c r="CQ102" s="8">
        <f>IF(COUNT($CA102:CC102)&gt;0,SMALL($CA102:CC102,1),$CN102)</f>
        <v>0</v>
      </c>
      <c r="CR102" s="8">
        <f>IF(COUNT($CA102:CD102)&gt;0,SMALL($CA102:CD102,1),$CN102)</f>
        <v>2.2233796296296293E-2</v>
      </c>
      <c r="CS102" s="8">
        <f>IF(COUNT($CA102:CE102)&gt;0,SMALL($CA102:CE102,1),$CN102)</f>
        <v>2.1596378659629628E-2</v>
      </c>
      <c r="CT102" s="54">
        <v>0</v>
      </c>
      <c r="CU102" s="8">
        <f t="shared" ref="CU102" si="247">IF(CG102&lt;&gt;"",CG102,CT102)</f>
        <v>1.725494346444445E-2</v>
      </c>
      <c r="CV102" s="8">
        <f>IF(COUNT($CG102:CH102)&gt;0,SMALL($CG102:CH102,1),$CU102)</f>
        <v>1.7173924955925925E-2</v>
      </c>
      <c r="CW102" s="8">
        <f>IF(COUNT($CG102:CI102)&gt;0,SMALL($CG102:CI102,1),$CU102)</f>
        <v>1.7011887908888891E-2</v>
      </c>
      <c r="CX102" s="8">
        <f>IF(COUNT($CG102:CJ102)&gt;0,SMALL($CG102:CJ102,1),$CU102)</f>
        <v>1.7011887908888891E-2</v>
      </c>
      <c r="CY102" s="8">
        <f>IF(COUNT($CG102:CK102)&gt;0,SMALL($CG102:CK102,1),$CU102)</f>
        <v>1.6791980511481477E-2</v>
      </c>
      <c r="DA102" s="8">
        <f t="shared" ref="DA102" si="248">IF(A102&lt;&gt;"",LARGE(BM102:BR102,1)+DD102,"")</f>
        <v>1.7884189814814815E-2</v>
      </c>
      <c r="DB102" s="8">
        <f t="shared" ref="DB102" si="249">IF(A102&lt;&gt;"",LARGE(BS102:BX102,1)+DD102,"")</f>
        <v>1.1286967592592593E-2</v>
      </c>
      <c r="DC102" s="1">
        <f>IF(A102&lt;&gt;"",DC100+1,0)</f>
        <v>97</v>
      </c>
      <c r="DD102" s="8">
        <f t="shared" ref="DD102" si="250">IF(A102&lt;&gt;"",DC102/(60*60*24*500),"")</f>
        <v>2.2453703703703703E-6</v>
      </c>
      <c r="DE102" s="1" t="str">
        <f t="shared" ref="DE102" si="251">A102</f>
        <v>Stephen Rodwell</v>
      </c>
      <c r="DG102" s="13">
        <f t="shared" ref="DG102" si="252">M102</f>
        <v>2.1256363495299017E-2</v>
      </c>
      <c r="DH102" s="13">
        <f>SMALL($DT102:DU102,1)/(60*60*24)</f>
        <v>2.1256363495299017E-2</v>
      </c>
      <c r="DI102" s="13">
        <f>SMALL($DT102:DV102,1)/(60*60*24)</f>
        <v>2.1256363495299017E-2</v>
      </c>
      <c r="DJ102" s="13">
        <f>SMALL($DT102:DW102,1)/(60*60*24)</f>
        <v>2.1256363495299017E-2</v>
      </c>
      <c r="DK102" s="13">
        <f>SMALL($DT102:DX102,1)/(60*60*24)</f>
        <v>2.1256363495299017E-2</v>
      </c>
      <c r="DL102" s="13">
        <f>SMALL($DT102:DY102,1)/(60*60*24)</f>
        <v>2.1256363495299017E-2</v>
      </c>
      <c r="DM102" s="34">
        <f t="shared" ref="DM102" si="253">AF102/(60*60*24)</f>
        <v>1.6597056574828975E-2</v>
      </c>
      <c r="DN102" s="13">
        <f>SMALL($DZ102:EA102,1)/(60*60*24)</f>
        <v>1.6597056574828975E-2</v>
      </c>
      <c r="DO102" s="42">
        <f>SMALL($EB102:EB102,1)/(60*60*24)</f>
        <v>2.0583756234150152E-2</v>
      </c>
      <c r="DP102" s="42">
        <f>SMALL($EB102:EC102,1)/(60*60*24)</f>
        <v>1.7011887908888888E-2</v>
      </c>
      <c r="DQ102" s="42">
        <f>SMALL($EB102:ED102,1)/(60*60*24)</f>
        <v>1.7011887908888888E-2</v>
      </c>
      <c r="DR102" s="42">
        <f>SMALL($EB102:EE102,1)/(60*60*24)</f>
        <v>1.6791980511481477E-2</v>
      </c>
      <c r="DT102" s="6">
        <f t="shared" ref="DT102" si="254">M102*60*60*24</f>
        <v>1836.549805993835</v>
      </c>
      <c r="DU102" s="1">
        <f t="shared" ref="DU102" si="255">IF(BA102&gt;0,BA102,9999)</f>
        <v>9999</v>
      </c>
      <c r="DV102" s="1">
        <f t="shared" ref="DV102" si="256">IF(BB102&gt;0,BB102,9999)</f>
        <v>9999</v>
      </c>
      <c r="DW102" s="1">
        <f t="shared" ref="DW102" si="257">IF(BC102&gt;0,BC102,9999)</f>
        <v>9999</v>
      </c>
      <c r="DX102" s="1">
        <f t="shared" ref="DX102" si="258">IF(BD102&gt;0,BD102,9999)</f>
        <v>1920.9999999999998</v>
      </c>
      <c r="DY102" s="1">
        <f t="shared" ref="DY102" si="259">IF(BE102&gt;0,BE102,9999)</f>
        <v>1865.9271161919999</v>
      </c>
      <c r="DZ102" s="6">
        <f t="shared" ref="DZ102" si="260">AF102</f>
        <v>1433.9856880652235</v>
      </c>
      <c r="EA102" s="1">
        <f t="shared" ref="EA102" si="261">IF(BG102&gt;0,BG102,9999)</f>
        <v>1490.8271153280007</v>
      </c>
      <c r="EB102" s="43">
        <f t="shared" ref="EB102" si="262">IF(BH102&gt;0,BH102*1.198547,9999)</f>
        <v>1778.4365386305733</v>
      </c>
      <c r="EC102" s="1">
        <f t="shared" ref="EC102" si="263">IF(BI102&gt;0,BI102,9999)</f>
        <v>1469.827115328</v>
      </c>
      <c r="ED102" s="1">
        <f t="shared" ref="ED102" si="264">IF(BJ102&gt;0,BJ102,9999)</f>
        <v>1476.8271161919999</v>
      </c>
      <c r="EE102" s="1">
        <f t="shared" ref="EE102" si="265">IF(BK102&gt;0,BK102,9999)</f>
        <v>1450.8271161919997</v>
      </c>
    </row>
    <row r="103" spans="1:135" x14ac:dyDescent="0.25">
      <c r="A103" s="1" t="s">
        <v>157</v>
      </c>
      <c r="B103" s="54">
        <v>1.894675925925926E-2</v>
      </c>
      <c r="C103" s="45">
        <v>43831</v>
      </c>
      <c r="D103" s="45"/>
      <c r="E103" s="13">
        <v>2.2951388888888886E-2</v>
      </c>
      <c r="F103" s="11">
        <v>45078</v>
      </c>
      <c r="H103" s="35">
        <v>0</v>
      </c>
      <c r="I103" s="35">
        <v>2.3124999999999996E-2</v>
      </c>
      <c r="K103" s="8">
        <v>1.6770833333333332E-2</v>
      </c>
      <c r="M103" s="8">
        <f t="shared" si="195"/>
        <v>2.3457596463022506E-2</v>
      </c>
      <c r="N103" s="6">
        <f t="shared" si="171"/>
        <v>2026.7363344051446</v>
      </c>
      <c r="O103" s="8">
        <f t="shared" si="172"/>
        <v>1.5972222222222221E-2</v>
      </c>
      <c r="P103" s="107">
        <v>14.6</v>
      </c>
      <c r="Q103" s="108">
        <f t="shared" si="173"/>
        <v>1.6493055555555556E-2</v>
      </c>
      <c r="R103" s="109">
        <f t="shared" si="190"/>
        <v>1425</v>
      </c>
      <c r="S103" s="129">
        <f t="shared" si="211"/>
        <v>2105.3104000000003</v>
      </c>
      <c r="T103" s="8">
        <f t="shared" si="212"/>
        <v>1.5104166666666667E-2</v>
      </c>
      <c r="U103" s="8">
        <f t="shared" si="191"/>
        <v>1.5104166666666667E-2</v>
      </c>
      <c r="V103" s="8">
        <f t="shared" si="192"/>
        <v>2.2197073094074073E-2</v>
      </c>
      <c r="W103" s="8">
        <f t="shared" si="174"/>
        <v>1.7625313824814817E-2</v>
      </c>
      <c r="X103" s="8">
        <f t="shared" si="175"/>
        <v>1.5972222222222221E-2</v>
      </c>
      <c r="Y103" s="8"/>
      <c r="Z103" s="8">
        <f>IF(A103&lt;&gt;"",IF(VLOOKUP(A103,Apr!A$4:F$211,6)&gt;0,VLOOKUP(A103,Apr!A$4:F$211,6),0),0)</f>
        <v>0</v>
      </c>
      <c r="AA103" s="8">
        <f>IF(A103&lt;&gt;"",IF(VLOOKUP(A103,May!A$3:F$209,6)&gt;0,VLOOKUP(A103,May!A$3:F$209,6),0),0)</f>
        <v>2.402777777777778E-2</v>
      </c>
      <c r="AB103" s="8">
        <f>IF(A103&lt;&gt;"",IF(VLOOKUP(A103,Jun!A$3:F$209,6)&gt;0,VLOOKUP(A103,Jun!A$3:F$209,6),0),0)</f>
        <v>2.2951388888888882E-2</v>
      </c>
      <c r="AC103" s="8">
        <f>IF(A103&lt;&gt;"",IF(VLOOKUP(A103,Jul!A$3:F$206,6)&gt;0,VLOOKUP(A103,Jul!A$3:F$206,6),0),0)</f>
        <v>2.3564814814814813E-2</v>
      </c>
      <c r="AD103" s="8">
        <f>IF(A103&lt;&gt;"",IF(VLOOKUP(A103,Aug!A$3:F$206,6)&gt;0,VLOOKUP(A103,Aug!A$3:F$206,6),0),0)</f>
        <v>2.2197073094074073E-2</v>
      </c>
      <c r="AE103" s="8">
        <f>IF(A103&lt;&gt;"",IF(VLOOKUP(A103,Sep!A$3:F$206,6)&gt;0,VLOOKUP(A103,Sep!A$3:F$206,6),0),0)</f>
        <v>0</v>
      </c>
      <c r="AF103" s="6">
        <f t="shared" si="196"/>
        <v>1473.8714131430097</v>
      </c>
      <c r="AG103" s="8">
        <f t="shared" si="176"/>
        <v>1.0763888888888891E-2</v>
      </c>
      <c r="AH103" s="8">
        <f>IF(A103&lt;&gt;"",IF(VLOOKUP(A103,Oct!A$3:F$206,6)&gt;0,VLOOKUP(A103,Oct!A$3:F$206,6),0),0)</f>
        <v>1.7625313824814817E-2</v>
      </c>
      <c r="AI103" s="8">
        <f>IF(A103&lt;&gt;"",IF(VLOOKUP(A103,Nov!A$3:F$207,6)&gt;0,VLOOKUP(A103,Nov!A$3:F$207,6),0),0)</f>
        <v>1.7822073094074076E-2</v>
      </c>
      <c r="AJ103" s="8">
        <f>IF(A103&lt;&gt;"",IF(VLOOKUP(A103,Dec!A$3:F$207,6)&gt;0,VLOOKUP(A103,Dec!A$3:F$207,6),0),0)</f>
        <v>0</v>
      </c>
      <c r="AK103" s="8">
        <f>IF(A103&lt;&gt;"",IF(VLOOKUP(A103,Jan!A$3:F$207,6)&gt;0,VLOOKUP(A103,Jan!A$3:F$207,6),0),0)</f>
        <v>2.0229480501481482E-2</v>
      </c>
      <c r="AL103" s="8">
        <f>IF(A103&lt;&gt;"",IF(VLOOKUP(A103,Feb!A$3:F$207,6)&gt;0,VLOOKUP(A103,Feb!A$3:F$207,6),0),0)</f>
        <v>1.8111424945925929E-2</v>
      </c>
      <c r="AM103" s="8">
        <f>IF(A103&lt;&gt;"",IF(VLOOKUP(A103,Mar!A$3:F$207,6)&gt;0,VLOOKUP(A103,Mar!A$3:F$207,6),0),0)</f>
        <v>0</v>
      </c>
      <c r="AO103" s="8">
        <f>LARGE($BM103:BN103,1)</f>
        <v>1.5104166666666667E-2</v>
      </c>
      <c r="AP103" s="8">
        <f>LARGE($BM103:BO103,1)</f>
        <v>1.545138888888889E-2</v>
      </c>
      <c r="AQ103" s="8">
        <f>LARGE($BM103:BP103,1)</f>
        <v>1.6493055555555556E-2</v>
      </c>
      <c r="AR103" s="8">
        <f>LARGE($BM103:BQ103,1)</f>
        <v>1.6493055555555556E-2</v>
      </c>
      <c r="AS103" s="8">
        <f>LARGE($BM103:BR103,1)</f>
        <v>1.7187500000000001E-2</v>
      </c>
      <c r="AT103" s="8">
        <f>LARGE($BS103:BT103,1)</f>
        <v>1.0763888888888891E-2</v>
      </c>
      <c r="AU103" s="8">
        <f>LARGE($BS103:BU103,1)</f>
        <v>1.0763888888888891E-2</v>
      </c>
      <c r="AV103" s="8">
        <f>LARGE($BS103:BV103,1)</f>
        <v>1.0763888888888891E-2</v>
      </c>
      <c r="AW103" s="8">
        <f>LARGE($BS103:BW103,1)</f>
        <v>1.0763888888888891E-2</v>
      </c>
      <c r="AX103" s="8">
        <f>LARGE($BS103:BX103,1)</f>
        <v>1.0763888888888891E-2</v>
      </c>
      <c r="BA103" s="6">
        <f t="shared" si="205"/>
        <v>0</v>
      </c>
      <c r="BB103" s="6">
        <f t="shared" si="205"/>
        <v>2076.0000000000005</v>
      </c>
      <c r="BC103" s="6">
        <f t="shared" si="205"/>
        <v>1982.9999999999995</v>
      </c>
      <c r="BD103" s="6">
        <f t="shared" si="205"/>
        <v>2036</v>
      </c>
      <c r="BE103" s="6">
        <f t="shared" si="205"/>
        <v>1917.8271153279998</v>
      </c>
      <c r="BF103" s="6">
        <f t="shared" si="205"/>
        <v>0</v>
      </c>
      <c r="BG103" s="6">
        <f t="shared" si="100"/>
        <v>1522.8271144640003</v>
      </c>
      <c r="BH103" s="6">
        <f t="shared" si="100"/>
        <v>1539.827115328</v>
      </c>
      <c r="BI103" s="6">
        <f t="shared" si="100"/>
        <v>0</v>
      </c>
      <c r="BJ103" s="6">
        <f t="shared" si="100"/>
        <v>1747.8271153280002</v>
      </c>
      <c r="BK103" s="6">
        <f t="shared" si="100"/>
        <v>1564.8271153280002</v>
      </c>
      <c r="BM103" s="8">
        <f t="shared" si="193"/>
        <v>1.5104166666666667E-2</v>
      </c>
      <c r="BN103" s="8">
        <f t="shared" si="101"/>
        <v>0</v>
      </c>
      <c r="BO103" s="8">
        <f t="shared" si="101"/>
        <v>1.545138888888889E-2</v>
      </c>
      <c r="BP103" s="8">
        <f t="shared" si="101"/>
        <v>1.6493055555555556E-2</v>
      </c>
      <c r="BQ103" s="8">
        <f t="shared" si="101"/>
        <v>1.5972222222222221E-2</v>
      </c>
      <c r="BR103" s="8">
        <f t="shared" si="101"/>
        <v>1.7187500000000001E-2</v>
      </c>
      <c r="BS103" s="8">
        <f t="shared" si="177"/>
        <v>1.0763888888888891E-2</v>
      </c>
      <c r="BT103" s="8">
        <f t="shared" si="199"/>
        <v>1.0243055555555556E-2</v>
      </c>
      <c r="BU103" s="8">
        <f t="shared" si="199"/>
        <v>1.0069444444444445E-2</v>
      </c>
      <c r="BV103" s="8">
        <f t="shared" si="199"/>
        <v>0</v>
      </c>
      <c r="BW103" s="8">
        <f t="shared" si="199"/>
        <v>7.6388888888888886E-3</v>
      </c>
      <c r="BX103" s="8">
        <f t="shared" si="199"/>
        <v>9.7222222222222224E-3</v>
      </c>
      <c r="CA103" s="8" t="str">
        <f t="shared" si="200"/>
        <v/>
      </c>
      <c r="CB103" s="8">
        <f t="shared" si="200"/>
        <v>2.402777777777778E-2</v>
      </c>
      <c r="CC103" s="8">
        <f t="shared" si="200"/>
        <v>2.2951388888888882E-2</v>
      </c>
      <c r="CD103" s="8">
        <f t="shared" si="200"/>
        <v>2.3564814814814813E-2</v>
      </c>
      <c r="CE103" s="8">
        <f t="shared" si="200"/>
        <v>2.2197073094074073E-2</v>
      </c>
      <c r="CF103" s="8" t="str">
        <f t="shared" si="200"/>
        <v/>
      </c>
      <c r="CG103" s="8">
        <f t="shared" si="201"/>
        <v>1.7625313824814817E-2</v>
      </c>
      <c r="CH103" s="8">
        <f t="shared" si="201"/>
        <v>1.7822073094074076E-2</v>
      </c>
      <c r="CI103" s="8" t="str">
        <f t="shared" si="201"/>
        <v/>
      </c>
      <c r="CJ103" s="8">
        <f t="shared" si="201"/>
        <v>2.0229480501481482E-2</v>
      </c>
      <c r="CK103" s="8">
        <f t="shared" si="201"/>
        <v>1.8111424945925929E-2</v>
      </c>
      <c r="CL103" s="8" t="str">
        <f t="shared" si="201"/>
        <v/>
      </c>
      <c r="CN103" s="13">
        <v>2.3009259259259257E-2</v>
      </c>
      <c r="CO103" s="8">
        <f t="shared" si="178"/>
        <v>2.3009259259259257E-2</v>
      </c>
      <c r="CP103" s="8">
        <f>IF(COUNT($CA103:CB103)&gt;0,SMALL($CA103:CB103,1),$CN103)</f>
        <v>2.402777777777778E-2</v>
      </c>
      <c r="CQ103" s="8">
        <f>IF(COUNT($CA103:CC103)&gt;0,SMALL($CA103:CC103,1),$CN103)</f>
        <v>2.2951388888888882E-2</v>
      </c>
      <c r="CR103" s="8">
        <f>IF(COUNT($CA103:CD103)&gt;0,SMALL($CA103:CD103,1),$CN103)</f>
        <v>2.2951388888888882E-2</v>
      </c>
      <c r="CS103" s="8">
        <f>IF(COUNT($CA103:CE103)&gt;0,SMALL($CA103:CE103,1),$CN103)</f>
        <v>2.2197073094074073E-2</v>
      </c>
      <c r="CT103" s="54">
        <v>1.894675925925926E-2</v>
      </c>
      <c r="CU103" s="8">
        <f t="shared" si="179"/>
        <v>1.7625313824814817E-2</v>
      </c>
      <c r="CV103" s="8">
        <f>IF(COUNT($CG103:CH103)&gt;0,SMALL($CG103:CH103,1),$CU103)</f>
        <v>1.7625313824814817E-2</v>
      </c>
      <c r="CW103" s="8">
        <f>IF(COUNT($CG103:CI103)&gt;0,SMALL($CG103:CI103,1),$CU103)</f>
        <v>1.7625313824814817E-2</v>
      </c>
      <c r="CX103" s="8">
        <f>IF(COUNT($CG103:CJ103)&gt;0,SMALL($CG103:CJ103,1),$CU103)</f>
        <v>1.7625313824814817E-2</v>
      </c>
      <c r="CY103" s="8">
        <f>IF(COUNT($CG103:CK103)&gt;0,SMALL($CG103:CK103,1),$CU103)</f>
        <v>1.7625313824814817E-2</v>
      </c>
      <c r="DA103" s="8">
        <f t="shared" si="180"/>
        <v>1.7189768518518521E-2</v>
      </c>
      <c r="DB103" s="8">
        <f t="shared" si="181"/>
        <v>1.0766157407407408E-2</v>
      </c>
      <c r="DC103" s="1">
        <f>IF(A103&lt;&gt;"",DC101+1,0)</f>
        <v>98</v>
      </c>
      <c r="DD103" s="8">
        <f t="shared" si="182"/>
        <v>2.2685185185185184E-6</v>
      </c>
      <c r="DE103" s="1" t="str">
        <f t="shared" si="183"/>
        <v>Stephen Wise</v>
      </c>
      <c r="DG103" s="13">
        <f t="shared" si="184"/>
        <v>2.3457596463022506E-2</v>
      </c>
      <c r="DH103" s="13">
        <f>SMALL($DT103:DU103,1)/(60*60*24)</f>
        <v>2.3457596463022506E-2</v>
      </c>
      <c r="DI103" s="13">
        <f>SMALL($DT103:DV103,1)/(60*60*24)</f>
        <v>2.3457596463022506E-2</v>
      </c>
      <c r="DJ103" s="13">
        <f>SMALL($DT103:DW103,1)/(60*60*24)</f>
        <v>2.2951388888888882E-2</v>
      </c>
      <c r="DK103" s="13">
        <f>SMALL($DT103:DX103,1)/(60*60*24)</f>
        <v>2.2951388888888882E-2</v>
      </c>
      <c r="DL103" s="13">
        <f>SMALL($DT103:DY103,1)/(60*60*24)</f>
        <v>2.2197073094074073E-2</v>
      </c>
      <c r="DM103" s="34">
        <f t="shared" si="185"/>
        <v>1.7058696911377427E-2</v>
      </c>
      <c r="DN103" s="13">
        <f>SMALL($DZ103:EA103,1)/(60*60*24)</f>
        <v>1.7058696911377427E-2</v>
      </c>
      <c r="DO103" s="42">
        <f>SMALL($EB103:EB103,1)/(60*60*24)</f>
        <v>2.13605922406832E-2</v>
      </c>
      <c r="DP103" s="42">
        <f>SMALL($EB103:EC103,1)/(60*60*24)</f>
        <v>2.13605922406832E-2</v>
      </c>
      <c r="DQ103" s="42">
        <f>SMALL($EB103:ED103,1)/(60*60*24)</f>
        <v>2.0229480501481482E-2</v>
      </c>
      <c r="DR103" s="42">
        <f>SMALL($EB103:EE103,1)/(60*60*24)</f>
        <v>1.8111424945925929E-2</v>
      </c>
      <c r="DT103" s="6">
        <f t="shared" si="186"/>
        <v>2026.7363344051446</v>
      </c>
      <c r="DU103" s="1">
        <f t="shared" si="202"/>
        <v>9999</v>
      </c>
      <c r="DV103" s="1">
        <f t="shared" si="202"/>
        <v>2076.0000000000005</v>
      </c>
      <c r="DW103" s="1">
        <f t="shared" si="202"/>
        <v>1982.9999999999995</v>
      </c>
      <c r="DX103" s="1">
        <f t="shared" si="202"/>
        <v>2036</v>
      </c>
      <c r="DY103" s="1">
        <f t="shared" si="202"/>
        <v>1917.8271153279998</v>
      </c>
      <c r="DZ103" s="6">
        <f t="shared" si="187"/>
        <v>1473.8714131430097</v>
      </c>
      <c r="EA103" s="1">
        <f t="shared" si="188"/>
        <v>1522.8271144640003</v>
      </c>
      <c r="EB103" s="43">
        <f t="shared" si="189"/>
        <v>1845.5551695950285</v>
      </c>
      <c r="EC103" s="1">
        <f t="shared" si="203"/>
        <v>9999</v>
      </c>
      <c r="ED103" s="1">
        <f t="shared" si="203"/>
        <v>1747.8271153280002</v>
      </c>
      <c r="EE103" s="1">
        <f t="shared" si="203"/>
        <v>1564.8271153280002</v>
      </c>
    </row>
    <row r="104" spans="1:135" x14ac:dyDescent="0.25">
      <c r="A104" s="1" t="s">
        <v>211</v>
      </c>
      <c r="B104" s="54"/>
      <c r="C104" s="45"/>
      <c r="D104" s="45"/>
      <c r="E104" s="13">
        <v>2.0277777777777777E-2</v>
      </c>
      <c r="F104" s="11">
        <v>45078</v>
      </c>
      <c r="K104" s="8">
        <v>1.4293981481481482E-2</v>
      </c>
      <c r="M104" s="8">
        <f t="shared" si="195"/>
        <v>1.9993189531975705E-2</v>
      </c>
      <c r="N104" s="6">
        <f t="shared" si="171"/>
        <v>1727.4115755627008</v>
      </c>
      <c r="O104" s="8">
        <f t="shared" si="172"/>
        <v>1.9444444444444445E-2</v>
      </c>
      <c r="P104" s="107">
        <v>8.6</v>
      </c>
      <c r="Q104" s="108">
        <f t="shared" si="173"/>
        <v>1.9270833333333334E-2</v>
      </c>
      <c r="R104" s="109">
        <f t="shared" si="190"/>
        <v>1665</v>
      </c>
      <c r="S104" s="129">
        <f t="shared" si="211"/>
        <v>1804.5663999999999</v>
      </c>
      <c r="T104" s="8">
        <f t="shared" si="212"/>
        <v>1.8576388888888889E-2</v>
      </c>
      <c r="U104" s="8">
        <f t="shared" si="191"/>
        <v>1.8576388888888889E-2</v>
      </c>
      <c r="V104" s="8">
        <f t="shared" si="192"/>
        <v>1.9477165676666661E-2</v>
      </c>
      <c r="W104" s="8">
        <f t="shared" si="174"/>
        <v>1.5333647148148149E-2</v>
      </c>
      <c r="X104" s="8">
        <f t="shared" si="175"/>
        <v>1.9444444444444445E-2</v>
      </c>
      <c r="Y104" s="8"/>
      <c r="Z104" s="8">
        <f>IF(A104&lt;&gt;"",IF(VLOOKUP(A104,Apr!A$4:F$211,6)&gt;0,VLOOKUP(A104,Apr!A$4:F$211,6),0),0)</f>
        <v>0</v>
      </c>
      <c r="AA104" s="8">
        <f>IF(A104&lt;&gt;"",IF(VLOOKUP(A104,May!A$3:F$209,6)&gt;0,VLOOKUP(A104,May!A$3:F$209,6),0),0)</f>
        <v>0</v>
      </c>
      <c r="AB104" s="8">
        <f>IF(A104&lt;&gt;"",IF(VLOOKUP(A104,Jun!A$3:F$209,6)&gt;0,VLOOKUP(A104,Jun!A$3:F$209,6),0),0)</f>
        <v>2.027777777777778E-2</v>
      </c>
      <c r="AC104" s="8">
        <f>IF(A104&lt;&gt;"",IF(VLOOKUP(A104,Jul!A$3:F$206,6)&gt;0,VLOOKUP(A104,Jul!A$3:F$206,6),0),0)</f>
        <v>2.0555555555555556E-2</v>
      </c>
      <c r="AD104" s="8">
        <f>IF(A104&lt;&gt;"",IF(VLOOKUP(A104,Aug!A$3:F$206,6)&gt;0,VLOOKUP(A104,Aug!A$3:F$206,6),0),0)</f>
        <v>1.9650776787777775E-2</v>
      </c>
      <c r="AE104" s="8">
        <f>IF(A104&lt;&gt;"",IF(VLOOKUP(A104,Sep!A$3:F$206,6)&gt;0,VLOOKUP(A104,Sep!A$3:F$206,6),0),0)</f>
        <v>1.9477165676666661E-2</v>
      </c>
      <c r="AF104" s="6">
        <f t="shared" si="196"/>
        <v>1293.2713055557333</v>
      </c>
      <c r="AG104" s="8">
        <f t="shared" si="176"/>
        <v>1.2847222222222223E-2</v>
      </c>
      <c r="AH104" s="8">
        <f>IF(A104&lt;&gt;"",IF(VLOOKUP(A104,Oct!A$3:F$206,6)&gt;0,VLOOKUP(A104,Oct!A$3:F$206,6),0),0)</f>
        <v>1.5333647148148149E-2</v>
      </c>
      <c r="AI104" s="8">
        <f>IF(A104&lt;&gt;"",IF(VLOOKUP(A104,Nov!A$3:F$207,6)&gt;0,VLOOKUP(A104,Nov!A$3:F$207,6),0),0)</f>
        <v>0</v>
      </c>
      <c r="AJ104" s="8">
        <f>IF(A104&lt;&gt;"",IF(VLOOKUP(A104,Dec!A$3:F$207,6)&gt;0,VLOOKUP(A104,Dec!A$3:F$207,6),0),0)</f>
        <v>1.5414665666666667E-2</v>
      </c>
      <c r="AK104" s="8">
        <f>IF(A104&lt;&gt;"",IF(VLOOKUP(A104,Jan!A$3:F$207,6)&gt;0,VLOOKUP(A104,Jan!A$3:F$207,6),0),0)</f>
        <v>1.533364715814815E-2</v>
      </c>
      <c r="AL104" s="8">
        <f>IF(A104&lt;&gt;"",IF(VLOOKUP(A104,Feb!A$3:F$207,6)&gt;0,VLOOKUP(A104,Feb!A$3:F$207,6),0),0)</f>
        <v>0</v>
      </c>
      <c r="AM104" s="8">
        <f>IF(A104&lt;&gt;"",IF(VLOOKUP(A104,Mar!A$3:F$207,6)&gt;0,VLOOKUP(A104,Mar!A$3:F$207,6),0),0)</f>
        <v>0</v>
      </c>
      <c r="AO104" s="8">
        <f>LARGE($BM104:BN104,1)</f>
        <v>1.8576388888888889E-2</v>
      </c>
      <c r="AP104" s="8">
        <f>LARGE($BM104:BO104,1)</f>
        <v>1.8576388888888889E-2</v>
      </c>
      <c r="AQ104" s="8">
        <f>LARGE($BM104:BP104,1)</f>
        <v>1.9270833333333334E-2</v>
      </c>
      <c r="AR104" s="8">
        <f>LARGE($BM104:BQ104,1)</f>
        <v>1.9270833333333334E-2</v>
      </c>
      <c r="AS104" s="8">
        <f>LARGE($BM104:BR104,1)</f>
        <v>1.9791666666666666E-2</v>
      </c>
      <c r="AT104" s="8">
        <f>LARGE($BS104:BT104,1)</f>
        <v>1.2847222222222223E-2</v>
      </c>
      <c r="AU104" s="8">
        <f>LARGE($BS104:BU104,1)</f>
        <v>1.2847222222222223E-2</v>
      </c>
      <c r="AV104" s="8">
        <f>LARGE($BS104:BV104,1)</f>
        <v>1.2847222222222223E-2</v>
      </c>
      <c r="AW104" s="8">
        <f>LARGE($BS104:BW104,1)</f>
        <v>1.2847222222222223E-2</v>
      </c>
      <c r="AX104" s="8">
        <f>LARGE($BS104:BX104,1)</f>
        <v>1.2847222222222223E-2</v>
      </c>
      <c r="BA104" s="6">
        <f t="shared" si="205"/>
        <v>0</v>
      </c>
      <c r="BB104" s="6">
        <f t="shared" si="205"/>
        <v>0</v>
      </c>
      <c r="BC104" s="6">
        <f t="shared" si="205"/>
        <v>1752</v>
      </c>
      <c r="BD104" s="6">
        <f t="shared" si="205"/>
        <v>1776</v>
      </c>
      <c r="BE104" s="6">
        <f t="shared" si="205"/>
        <v>1697.8271144639998</v>
      </c>
      <c r="BF104" s="6">
        <f t="shared" si="205"/>
        <v>1682.8271144639994</v>
      </c>
      <c r="BG104" s="6">
        <f t="shared" si="100"/>
        <v>1324.8271136000001</v>
      </c>
      <c r="BH104" s="6">
        <f t="shared" si="100"/>
        <v>0</v>
      </c>
      <c r="BI104" s="6">
        <f t="shared" si="100"/>
        <v>1331.8271136000001</v>
      </c>
      <c r="BJ104" s="6">
        <f t="shared" si="100"/>
        <v>1324.8271144640003</v>
      </c>
      <c r="BK104" s="6">
        <f t="shared" si="100"/>
        <v>0</v>
      </c>
      <c r="BM104" s="8">
        <f t="shared" si="193"/>
        <v>1.8576388888888889E-2</v>
      </c>
      <c r="BN104" s="8">
        <f t="shared" si="101"/>
        <v>0</v>
      </c>
      <c r="BO104" s="8">
        <f t="shared" si="101"/>
        <v>0</v>
      </c>
      <c r="BP104" s="8">
        <f t="shared" si="101"/>
        <v>1.9270833333333334E-2</v>
      </c>
      <c r="BQ104" s="8">
        <f t="shared" si="101"/>
        <v>1.892361111111111E-2</v>
      </c>
      <c r="BR104" s="8">
        <f t="shared" si="101"/>
        <v>1.9791666666666666E-2</v>
      </c>
      <c r="BS104" s="8">
        <f t="shared" si="177"/>
        <v>1.2847222222222223E-2</v>
      </c>
      <c r="BT104" s="8">
        <f t="shared" si="199"/>
        <v>1.2500000000000001E-2</v>
      </c>
      <c r="BU104" s="8">
        <f t="shared" si="199"/>
        <v>0</v>
      </c>
      <c r="BV104" s="8">
        <f t="shared" si="199"/>
        <v>1.2500000000000001E-2</v>
      </c>
      <c r="BW104" s="8">
        <f t="shared" si="199"/>
        <v>1.2500000000000001E-2</v>
      </c>
      <c r="BX104" s="8">
        <f t="shared" si="199"/>
        <v>0</v>
      </c>
      <c r="CA104" s="8" t="str">
        <f t="shared" si="200"/>
        <v/>
      </c>
      <c r="CB104" s="8" t="str">
        <f t="shared" si="200"/>
        <v/>
      </c>
      <c r="CC104" s="8">
        <f t="shared" si="200"/>
        <v>2.027777777777778E-2</v>
      </c>
      <c r="CD104" s="8">
        <f t="shared" si="200"/>
        <v>2.0555555555555556E-2</v>
      </c>
      <c r="CE104" s="8">
        <f t="shared" si="200"/>
        <v>1.9650776787777775E-2</v>
      </c>
      <c r="CF104" s="8">
        <f t="shared" si="200"/>
        <v>1.9477165676666661E-2</v>
      </c>
      <c r="CG104" s="8">
        <f t="shared" si="201"/>
        <v>1.5333647148148149E-2</v>
      </c>
      <c r="CH104" s="8" t="str">
        <f t="shared" si="201"/>
        <v/>
      </c>
      <c r="CI104" s="8">
        <f t="shared" si="201"/>
        <v>1.5414665666666667E-2</v>
      </c>
      <c r="CJ104" s="8">
        <f t="shared" si="201"/>
        <v>1.533364715814815E-2</v>
      </c>
      <c r="CK104" s="8" t="str">
        <f t="shared" si="201"/>
        <v/>
      </c>
      <c r="CL104" s="8" t="str">
        <f t="shared" si="201"/>
        <v/>
      </c>
      <c r="CN104" s="13"/>
      <c r="CO104" s="8">
        <f t="shared" si="178"/>
        <v>0</v>
      </c>
      <c r="CP104" s="8">
        <f>IF(COUNT($CA104:CB104)&gt;0,SMALL($CA104:CB104,1),$CN104)</f>
        <v>0</v>
      </c>
      <c r="CQ104" s="8">
        <f>IF(COUNT($CA104:CC104)&gt;0,SMALL($CA104:CC104,1),$CN104)</f>
        <v>2.027777777777778E-2</v>
      </c>
      <c r="CR104" s="8">
        <f>IF(COUNT($CA104:CD104)&gt;0,SMALL($CA104:CD104,1),$CN104)</f>
        <v>2.027777777777778E-2</v>
      </c>
      <c r="CS104" s="8">
        <f>IF(COUNT($CA104:CE104)&gt;0,SMALL($CA104:CE104,1),$CN104)</f>
        <v>1.9650776787777775E-2</v>
      </c>
      <c r="CT104" s="54">
        <v>0</v>
      </c>
      <c r="CU104" s="8">
        <f t="shared" si="179"/>
        <v>1.5333647148148149E-2</v>
      </c>
      <c r="CV104" s="8">
        <f>IF(COUNT($CG104:CH104)&gt;0,SMALL($CG104:CH104,1),$CU104)</f>
        <v>1.5333647148148149E-2</v>
      </c>
      <c r="CW104" s="8">
        <f>IF(COUNT($CG104:CI104)&gt;0,SMALL($CG104:CI104,1),$CU104)</f>
        <v>1.5333647148148149E-2</v>
      </c>
      <c r="CX104" s="8">
        <f>IF(COUNT($CG104:CJ104)&gt;0,SMALL($CG104:CJ104,1),$CU104)</f>
        <v>1.5333647148148149E-2</v>
      </c>
      <c r="CY104" s="8">
        <f>IF(COUNT($CG104:CK104)&gt;0,SMALL($CG104:CK104,1),$CU104)</f>
        <v>1.5333647148148149E-2</v>
      </c>
      <c r="DA104" s="8">
        <f t="shared" si="180"/>
        <v>1.9793958333333334E-2</v>
      </c>
      <c r="DB104" s="8">
        <f t="shared" si="181"/>
        <v>1.2849513888888889E-2</v>
      </c>
      <c r="DC104" s="1">
        <f t="shared" si="194"/>
        <v>99</v>
      </c>
      <c r="DD104" s="8">
        <f t="shared" si="182"/>
        <v>2.2916666666666666E-6</v>
      </c>
      <c r="DE104" s="1" t="str">
        <f t="shared" si="183"/>
        <v>Steve Pepper</v>
      </c>
      <c r="DG104" s="13">
        <f t="shared" si="184"/>
        <v>1.9993189531975705E-2</v>
      </c>
      <c r="DH104" s="13">
        <f>SMALL($DT104:DU104,1)/(60*60*24)</f>
        <v>1.9993189531975705E-2</v>
      </c>
      <c r="DI104" s="13">
        <f>SMALL($DT104:DV104,1)/(60*60*24)</f>
        <v>1.9993189531975705E-2</v>
      </c>
      <c r="DJ104" s="13">
        <f>SMALL($DT104:DW104,1)/(60*60*24)</f>
        <v>1.9993189531975705E-2</v>
      </c>
      <c r="DK104" s="13">
        <f>SMALL($DT104:DX104,1)/(60*60*24)</f>
        <v>1.9993189531975705E-2</v>
      </c>
      <c r="DL104" s="13">
        <f>SMALL($DT104:DY104,1)/(60*60*24)</f>
        <v>1.9650776787777775E-2</v>
      </c>
      <c r="DM104" s="34">
        <f t="shared" si="185"/>
        <v>1.4968417888376544E-2</v>
      </c>
      <c r="DN104" s="13">
        <f>SMALL($DZ104:EA104,1)/(60*60*24)</f>
        <v>1.4968417888376544E-2</v>
      </c>
      <c r="DO104" s="42">
        <f>SMALL($EB104:EB104,1)/(60*60*24)</f>
        <v>0.11572916666666666</v>
      </c>
      <c r="DP104" s="42">
        <f>SMALL($EB104:EC104,1)/(60*60*24)</f>
        <v>1.5414665666666667E-2</v>
      </c>
      <c r="DQ104" s="42">
        <f>SMALL($EB104:ED104,1)/(60*60*24)</f>
        <v>1.5333647158148151E-2</v>
      </c>
      <c r="DR104" s="42">
        <f>SMALL($EB104:EE104,1)/(60*60*24)</f>
        <v>1.5333647158148151E-2</v>
      </c>
      <c r="DT104" s="6">
        <f t="shared" si="186"/>
        <v>1727.4115755627008</v>
      </c>
      <c r="DU104" s="1">
        <f t="shared" si="202"/>
        <v>9999</v>
      </c>
      <c r="DV104" s="1">
        <f t="shared" si="202"/>
        <v>9999</v>
      </c>
      <c r="DW104" s="1">
        <f t="shared" si="202"/>
        <v>1752</v>
      </c>
      <c r="DX104" s="1">
        <f t="shared" si="202"/>
        <v>1776</v>
      </c>
      <c r="DY104" s="1">
        <f t="shared" si="202"/>
        <v>1697.8271144639998</v>
      </c>
      <c r="DZ104" s="6">
        <f t="shared" si="187"/>
        <v>1293.2713055557333</v>
      </c>
      <c r="EA104" s="1">
        <f t="shared" si="188"/>
        <v>1324.8271136000001</v>
      </c>
      <c r="EB104" s="43">
        <f t="shared" si="189"/>
        <v>9999</v>
      </c>
      <c r="EC104" s="1">
        <f t="shared" si="203"/>
        <v>1331.8271136000001</v>
      </c>
      <c r="ED104" s="1">
        <f t="shared" si="203"/>
        <v>1324.8271144640003</v>
      </c>
      <c r="EE104" s="1">
        <f t="shared" si="203"/>
        <v>9999</v>
      </c>
    </row>
    <row r="105" spans="1:135" x14ac:dyDescent="0.25">
      <c r="A105" s="1" t="s">
        <v>212</v>
      </c>
      <c r="B105" s="54">
        <v>1.9155092592592592E-2</v>
      </c>
      <c r="C105" s="45">
        <v>42736</v>
      </c>
      <c r="D105" s="45"/>
      <c r="E105" s="13">
        <v>2.3865740740740743E-2</v>
      </c>
      <c r="F105" s="11">
        <v>42917</v>
      </c>
      <c r="H105" s="35">
        <v>2.0405092592592593E-2</v>
      </c>
      <c r="I105" s="35">
        <v>2.509259259259259E-2</v>
      </c>
      <c r="J105" s="8">
        <v>2.1886574074074072E-2</v>
      </c>
      <c r="K105" s="55">
        <f>(J105/4*3.1)/1.032</f>
        <v>1.6436138476169967E-2</v>
      </c>
      <c r="M105" s="8">
        <f t="shared" si="195"/>
        <v>2.2989454138694326E-2</v>
      </c>
      <c r="N105" s="6">
        <f t="shared" si="171"/>
        <v>1986.2888375831894</v>
      </c>
      <c r="O105" s="8">
        <f t="shared" si="172"/>
        <v>1.6493055555555556E-2</v>
      </c>
      <c r="P105" s="107">
        <v>15.7</v>
      </c>
      <c r="Q105" s="108">
        <f t="shared" si="173"/>
        <v>1.5277777777777777E-2</v>
      </c>
      <c r="R105" s="109">
        <f t="shared" si="190"/>
        <v>1320</v>
      </c>
      <c r="S105" s="129">
        <f t="shared" si="211"/>
        <v>2160.4468000000002</v>
      </c>
      <c r="T105" s="8">
        <f t="shared" si="212"/>
        <v>1.4409722222222223E-2</v>
      </c>
      <c r="U105" s="8">
        <f>IF(T105&gt;0,T105,O105)</f>
        <v>1.4409722222222223E-2</v>
      </c>
      <c r="V105" s="8">
        <f t="shared" si="192"/>
        <v>2.4164665666666665E-2</v>
      </c>
      <c r="W105" s="8">
        <f t="shared" si="174"/>
        <v>2.0206332323333333E-2</v>
      </c>
      <c r="X105" s="8">
        <f t="shared" si="175"/>
        <v>1.6493055555555556E-2</v>
      </c>
      <c r="Y105" s="8"/>
      <c r="Z105" s="8">
        <f>IF(A105&lt;&gt;"",IF(VLOOKUP(A105,Apr!A$4:F$211,6)&gt;0,VLOOKUP(A105,Apr!A$4:F$211,6),0),0)</f>
        <v>0</v>
      </c>
      <c r="AA105" s="8">
        <f>IF(A105&lt;&gt;"",IF(VLOOKUP(A105,May!A$3:F$209,6)&gt;0,VLOOKUP(A105,May!A$3:F$209,6),0),0)</f>
        <v>2.4236111111111111E-2</v>
      </c>
      <c r="AB105" s="8">
        <f>IF(A105&lt;&gt;"",IF(VLOOKUP(A105,Jun!A$3:F$209,6)&gt;0,VLOOKUP(A105,Jun!A$3:F$209,6),0),0)</f>
        <v>2.4189814814814817E-2</v>
      </c>
      <c r="AC105" s="8">
        <f>IF(A105&lt;&gt;"",IF(VLOOKUP(A105,Jul!A$3:F$206,6)&gt;0,VLOOKUP(A105,Jul!A$3:F$206,6),0),0)</f>
        <v>2.5497685185185186E-2</v>
      </c>
      <c r="AD105" s="8">
        <f>IF(A105&lt;&gt;"",IF(VLOOKUP(A105,Aug!A$3:F$206,6)&gt;0,VLOOKUP(A105,Aug!A$3:F$206,6),0),0)</f>
        <v>0</v>
      </c>
      <c r="AE105" s="8">
        <f>IF(A105&lt;&gt;"",IF(VLOOKUP(A105,Sep!A$3:F$206,6)&gt;0,VLOOKUP(A105,Sep!A$3:F$206,6),0),0)</f>
        <v>2.4164665666666665E-2</v>
      </c>
      <c r="AF105" s="6">
        <f t="shared" si="196"/>
        <v>1604.5182976744188</v>
      </c>
      <c r="AG105" s="8">
        <f t="shared" si="176"/>
        <v>9.2013888888888892E-3</v>
      </c>
      <c r="AH105" s="8">
        <f>IF(A105&lt;&gt;"",IF(VLOOKUP(A105,Oct!A$3:F$206,6)&gt;0,VLOOKUP(A105,Oct!A$3:F$206,6),0),0)</f>
        <v>2.0206332323333333E-2</v>
      </c>
      <c r="AI105" s="8">
        <f>IF(A105&lt;&gt;"",IF(VLOOKUP(A105,Nov!A$3:F$207,6)&gt;0,VLOOKUP(A105,Nov!A$3:F$207,6),0),0)</f>
        <v>2.1548924925925923E-2</v>
      </c>
      <c r="AJ105" s="8">
        <f>IF(A105&lt;&gt;"",IF(VLOOKUP(A105,Dec!A$3:F$207,6)&gt;0,VLOOKUP(A105,Dec!A$3:F$207,6),0),0)</f>
        <v>0</v>
      </c>
      <c r="AK105" s="8">
        <f>IF(A105&lt;&gt;"",IF(VLOOKUP(A105,Jan!A$3:F$207,6)&gt;0,VLOOKUP(A105,Jan!A$3:F$207,6),0),0)</f>
        <v>2.050725825925926E-2</v>
      </c>
      <c r="AL105" s="8">
        <f>IF(A105&lt;&gt;"",IF(VLOOKUP(A105,Feb!A$3:F$207,6)&gt;0,VLOOKUP(A105,Feb!A$3:F$207,6),0),0)</f>
        <v>0</v>
      </c>
      <c r="AM105" s="8">
        <f>IF(A105&lt;&gt;"",IF(VLOOKUP(A105,Mar!A$3:F$207,6)&gt;0,VLOOKUP(A105,Mar!A$3:F$207,6),0),0)</f>
        <v>0</v>
      </c>
      <c r="AO105" s="8">
        <f>LARGE($BM105:BN105,1)</f>
        <v>1.4409722222222223E-2</v>
      </c>
      <c r="AP105" s="8">
        <f>LARGE($BM105:BO105,1)</f>
        <v>1.5277777777777777E-2</v>
      </c>
      <c r="AQ105" s="8">
        <f>LARGE($BM105:BP105,1)</f>
        <v>1.5277777777777777E-2</v>
      </c>
      <c r="AR105" s="8">
        <f>LARGE($BM105:BQ105,1)</f>
        <v>1.5277777777777777E-2</v>
      </c>
      <c r="AS105" s="8">
        <f>LARGE($BM105:BR105,1)</f>
        <v>1.5277777777777777E-2</v>
      </c>
      <c r="AT105" s="8">
        <f>LARGE($BS105:BT105,1)</f>
        <v>9.2013888888888892E-3</v>
      </c>
      <c r="AU105" s="8">
        <f>LARGE($BS105:BU105,1)</f>
        <v>9.2013888888888892E-3</v>
      </c>
      <c r="AV105" s="8">
        <f>LARGE($BS105:BV105,1)</f>
        <v>9.2013888888888892E-3</v>
      </c>
      <c r="AW105" s="8">
        <f>LARGE($BS105:BW105,1)</f>
        <v>9.2013888888888892E-3</v>
      </c>
      <c r="AX105" s="8">
        <f>LARGE($BS105:BX105,1)</f>
        <v>9.2013888888888892E-3</v>
      </c>
      <c r="BA105" s="6">
        <f t="shared" si="205"/>
        <v>0</v>
      </c>
      <c r="BB105" s="6">
        <f t="shared" si="205"/>
        <v>2094</v>
      </c>
      <c r="BC105" s="6">
        <f t="shared" si="205"/>
        <v>2090</v>
      </c>
      <c r="BD105" s="6">
        <f t="shared" si="205"/>
        <v>2203</v>
      </c>
      <c r="BE105" s="6">
        <f t="shared" si="205"/>
        <v>0</v>
      </c>
      <c r="BF105" s="6">
        <f t="shared" si="205"/>
        <v>2087.8271136000003</v>
      </c>
      <c r="BG105" s="6">
        <f t="shared" si="100"/>
        <v>1745.8271127359997</v>
      </c>
      <c r="BH105" s="6">
        <f t="shared" si="100"/>
        <v>1861.8271135999998</v>
      </c>
      <c r="BI105" s="6">
        <f t="shared" si="100"/>
        <v>0</v>
      </c>
      <c r="BJ105" s="6">
        <f t="shared" si="100"/>
        <v>1771.8271136000003</v>
      </c>
      <c r="BK105" s="6">
        <f t="shared" si="100"/>
        <v>0</v>
      </c>
      <c r="BM105" s="8">
        <f t="shared" si="193"/>
        <v>1.4409722222222223E-2</v>
      </c>
      <c r="BN105" s="8">
        <f t="shared" si="101"/>
        <v>0</v>
      </c>
      <c r="BO105" s="8">
        <f t="shared" si="101"/>
        <v>1.5277777777777777E-2</v>
      </c>
      <c r="BP105" s="8">
        <f t="shared" si="101"/>
        <v>1.5277777777777777E-2</v>
      </c>
      <c r="BQ105" s="8">
        <f t="shared" si="101"/>
        <v>1.3888888888888888E-2</v>
      </c>
      <c r="BR105" s="8">
        <f t="shared" si="101"/>
        <v>0</v>
      </c>
      <c r="BS105" s="8">
        <f t="shared" si="177"/>
        <v>9.2013888888888892E-3</v>
      </c>
      <c r="BT105" s="8">
        <f t="shared" si="199"/>
        <v>7.6388888888888886E-3</v>
      </c>
      <c r="BU105" s="8">
        <f t="shared" si="199"/>
        <v>6.2500000000000003E-3</v>
      </c>
      <c r="BV105" s="8">
        <f t="shared" si="199"/>
        <v>0</v>
      </c>
      <c r="BW105" s="8">
        <f t="shared" si="199"/>
        <v>7.2916666666666668E-3</v>
      </c>
      <c r="BX105" s="8">
        <f t="shared" si="199"/>
        <v>0</v>
      </c>
      <c r="CA105" s="8" t="str">
        <f t="shared" si="200"/>
        <v/>
      </c>
      <c r="CB105" s="8">
        <f t="shared" si="200"/>
        <v>2.4236111111111111E-2</v>
      </c>
      <c r="CC105" s="8">
        <f t="shared" si="200"/>
        <v>2.4189814814814817E-2</v>
      </c>
      <c r="CD105" s="8">
        <f t="shared" si="200"/>
        <v>2.5497685185185186E-2</v>
      </c>
      <c r="CE105" s="8" t="str">
        <f t="shared" si="200"/>
        <v/>
      </c>
      <c r="CF105" s="8">
        <f t="shared" si="200"/>
        <v>2.4164665666666665E-2</v>
      </c>
      <c r="CG105" s="8">
        <f t="shared" si="201"/>
        <v>2.0206332323333333E-2</v>
      </c>
      <c r="CH105" s="8">
        <f t="shared" si="201"/>
        <v>2.1548924925925923E-2</v>
      </c>
      <c r="CI105" s="8" t="str">
        <f t="shared" si="201"/>
        <v/>
      </c>
      <c r="CJ105" s="8">
        <f t="shared" si="201"/>
        <v>2.050725825925926E-2</v>
      </c>
      <c r="CK105" s="8" t="str">
        <f t="shared" si="201"/>
        <v/>
      </c>
      <c r="CL105" s="8" t="str">
        <f t="shared" si="201"/>
        <v/>
      </c>
      <c r="CN105" s="13">
        <v>2.3865740740740743E-2</v>
      </c>
      <c r="CO105" s="8">
        <f t="shared" si="178"/>
        <v>2.3865740740740743E-2</v>
      </c>
      <c r="CP105" s="8">
        <f>IF(COUNT($CA105:CB105)&gt;0,SMALL($CA105:CB105,1),$CN105)</f>
        <v>2.4236111111111111E-2</v>
      </c>
      <c r="CQ105" s="8">
        <f>IF(COUNT($CA105:CC105)&gt;0,SMALL($CA105:CC105,1),$CN105)</f>
        <v>2.4189814814814817E-2</v>
      </c>
      <c r="CR105" s="8">
        <f>IF(COUNT($CA105:CD105)&gt;0,SMALL($CA105:CD105,1),$CN105)</f>
        <v>2.4189814814814817E-2</v>
      </c>
      <c r="CS105" s="8">
        <f>IF(COUNT($CA105:CE105)&gt;0,SMALL($CA105:CE105,1),$CN105)</f>
        <v>2.4189814814814817E-2</v>
      </c>
      <c r="CT105" s="54">
        <v>1.9155092592592592E-2</v>
      </c>
      <c r="CU105" s="8">
        <f t="shared" si="179"/>
        <v>2.0206332323333333E-2</v>
      </c>
      <c r="CV105" s="8">
        <f>IF(COUNT($CG105:CH105)&gt;0,SMALL($CG105:CH105,1),$CU105)</f>
        <v>2.0206332323333333E-2</v>
      </c>
      <c r="CW105" s="8">
        <f>IF(COUNT($CG105:CI105)&gt;0,SMALL($CG105:CI105,1),$CU105)</f>
        <v>2.0206332323333333E-2</v>
      </c>
      <c r="CX105" s="8">
        <f>IF(COUNT($CG105:CJ105)&gt;0,SMALL($CG105:CJ105,1),$CU105)</f>
        <v>2.0206332323333333E-2</v>
      </c>
      <c r="CY105" s="8">
        <f>IF(COUNT($CG105:CK105)&gt;0,SMALL($CG105:CK105,1),$CU105)</f>
        <v>2.0206332323333333E-2</v>
      </c>
      <c r="DA105" s="8">
        <f t="shared" si="180"/>
        <v>1.5280092592592592E-2</v>
      </c>
      <c r="DB105" s="8">
        <f t="shared" si="181"/>
        <v>9.2037037037037035E-3</v>
      </c>
      <c r="DC105" s="1">
        <f t="shared" si="194"/>
        <v>100</v>
      </c>
      <c r="DD105" s="8">
        <f t="shared" si="182"/>
        <v>2.3148148148148148E-6</v>
      </c>
      <c r="DE105" s="1" t="str">
        <f t="shared" si="183"/>
        <v>Susan Hawitt</v>
      </c>
      <c r="DG105" s="13">
        <f t="shared" si="184"/>
        <v>2.2989454138694326E-2</v>
      </c>
      <c r="DH105" s="13">
        <f>SMALL($DT105:DU105,1)/(60*60*24)</f>
        <v>2.2989454138694323E-2</v>
      </c>
      <c r="DI105" s="13">
        <f>SMALL($DT105:DV105,1)/(60*60*24)</f>
        <v>2.2989454138694323E-2</v>
      </c>
      <c r="DJ105" s="13">
        <f>SMALL($DT105:DW105,1)/(60*60*24)</f>
        <v>2.2989454138694323E-2</v>
      </c>
      <c r="DK105" s="13">
        <f>SMALL($DT105:DX105,1)/(60*60*24)</f>
        <v>2.2989454138694323E-2</v>
      </c>
      <c r="DL105" s="13">
        <f>SMALL($DT105:DY105,1)/(60*60*24)</f>
        <v>2.2989454138694323E-2</v>
      </c>
      <c r="DM105" s="34">
        <f t="shared" si="185"/>
        <v>1.857081363049096E-2</v>
      </c>
      <c r="DN105" s="13">
        <f>SMALL($DZ105:EA105,1)/(60*60*24)</f>
        <v>1.857081363049096E-2</v>
      </c>
      <c r="DO105" s="42">
        <f>SMALL($EB105:EB105,1)/(60*60*24)</f>
        <v>2.582739932319374E-2</v>
      </c>
      <c r="DP105" s="42">
        <f>SMALL($EB105:EC105,1)/(60*60*24)</f>
        <v>2.582739932319374E-2</v>
      </c>
      <c r="DQ105" s="42">
        <f>SMALL($EB105:ED105,1)/(60*60*24)</f>
        <v>2.0507258259259264E-2</v>
      </c>
      <c r="DR105" s="42">
        <f>SMALL($EB105:EE105,1)/(60*60*24)</f>
        <v>2.0507258259259264E-2</v>
      </c>
      <c r="DT105" s="6">
        <f t="shared" si="186"/>
        <v>1986.2888375831894</v>
      </c>
      <c r="DU105" s="1">
        <f t="shared" si="202"/>
        <v>9999</v>
      </c>
      <c r="DV105" s="1">
        <f t="shared" si="202"/>
        <v>2094</v>
      </c>
      <c r="DW105" s="1">
        <f t="shared" si="202"/>
        <v>2090</v>
      </c>
      <c r="DX105" s="1">
        <f t="shared" si="202"/>
        <v>2203</v>
      </c>
      <c r="DY105" s="1">
        <f t="shared" si="202"/>
        <v>9999</v>
      </c>
      <c r="DZ105" s="6">
        <f t="shared" si="187"/>
        <v>1604.5182976744188</v>
      </c>
      <c r="EA105" s="1">
        <f t="shared" si="188"/>
        <v>1745.8271127359997</v>
      </c>
      <c r="EB105" s="43">
        <f t="shared" si="189"/>
        <v>2231.4873015239391</v>
      </c>
      <c r="EC105" s="1">
        <f t="shared" si="203"/>
        <v>9999</v>
      </c>
      <c r="ED105" s="1">
        <f t="shared" si="203"/>
        <v>1771.8271136000003</v>
      </c>
      <c r="EE105" s="1">
        <f t="shared" si="203"/>
        <v>9999</v>
      </c>
    </row>
    <row r="106" spans="1:135" x14ac:dyDescent="0.25">
      <c r="A106" s="1" t="s">
        <v>213</v>
      </c>
      <c r="B106" s="54">
        <v>2.2685185185185183E-2</v>
      </c>
      <c r="C106" s="45">
        <v>43525</v>
      </c>
      <c r="D106" s="45"/>
      <c r="E106" s="13">
        <v>3.050925925925926E-2</v>
      </c>
      <c r="F106" s="11">
        <v>44713</v>
      </c>
      <c r="H106" s="35">
        <v>2.474548611111111E-2</v>
      </c>
      <c r="I106" s="35">
        <v>3.0509259259259253E-2</v>
      </c>
      <c r="K106" s="8">
        <v>2.0868055555555556E-2</v>
      </c>
      <c r="M106" s="8">
        <f t="shared" si="195"/>
        <v>2.9188437834941051E-2</v>
      </c>
      <c r="N106" s="6">
        <f t="shared" si="171"/>
        <v>2521.8810289389066</v>
      </c>
      <c r="O106" s="8">
        <f t="shared" si="172"/>
        <v>1.0243055555555556E-2</v>
      </c>
      <c r="P106" s="107">
        <v>23.7</v>
      </c>
      <c r="Q106" s="108">
        <f t="shared" si="173"/>
        <v>7.6388888888888886E-3</v>
      </c>
      <c r="R106" s="109">
        <f t="shared" si="190"/>
        <v>660</v>
      </c>
      <c r="S106" s="129">
        <f t="shared" si="211"/>
        <v>2561.4387999999999</v>
      </c>
      <c r="T106" s="8">
        <f t="shared" si="212"/>
        <v>9.8958333333333329E-3</v>
      </c>
      <c r="U106" s="8">
        <f t="shared" si="191"/>
        <v>9.8958333333333329E-3</v>
      </c>
      <c r="V106" s="8">
        <f t="shared" si="192"/>
        <v>3.1828703703703706E-2</v>
      </c>
      <c r="W106" s="8">
        <f t="shared" si="174"/>
        <v>2.5646147138148147E-2</v>
      </c>
      <c r="X106" s="8">
        <f t="shared" si="175"/>
        <v>1.0243055555555556E-2</v>
      </c>
      <c r="Y106" s="8"/>
      <c r="Z106" s="8">
        <f>IF(A106&lt;&gt;"",IF(VLOOKUP(A106,Apr!A$4:F$211,6)&gt;0,VLOOKUP(A106,Apr!A$4:F$211,6),0),0)</f>
        <v>3.260416666666667E-2</v>
      </c>
      <c r="AA106" s="8">
        <f>IF(A106&lt;&gt;"",IF(VLOOKUP(A106,May!A$3:F$209,6)&gt;0,VLOOKUP(A106,May!A$3:F$209,6),0),0)</f>
        <v>3.2083333333333339E-2</v>
      </c>
      <c r="AB106" s="8">
        <f>IF(A106&lt;&gt;"",IF(VLOOKUP(A106,Jun!A$3:F$209,6)&gt;0,VLOOKUP(A106,Jun!A$3:F$209,6),0),0)</f>
        <v>3.1828703703703706E-2</v>
      </c>
      <c r="AC106" s="8">
        <f>IF(A106&lt;&gt;"",IF(VLOOKUP(A106,Jul!A$3:F$206,6)&gt;0,VLOOKUP(A106,Jul!A$3:F$206,6),0),0)</f>
        <v>0</v>
      </c>
      <c r="AD106" s="8">
        <f>IF(A106&lt;&gt;"",IF(VLOOKUP(A106,Aug!A$3:F$206,6)&gt;0,VLOOKUP(A106,Aug!A$3:F$206,6),0),0)</f>
        <v>3.4083647138148147E-2</v>
      </c>
      <c r="AE106" s="8">
        <f>IF(A106&lt;&gt;"",IF(VLOOKUP(A106,Sep!A$3:F$206,6)&gt;0,VLOOKUP(A106,Sep!A$3:F$206,6),0),0)</f>
        <v>0</v>
      </c>
      <c r="AF106" s="6">
        <f t="shared" si="196"/>
        <v>2113.4055065490511</v>
      </c>
      <c r="AG106" s="8">
        <f t="shared" si="176"/>
        <v>3.2986111111111111E-3</v>
      </c>
      <c r="AH106" s="8">
        <f>IF(A106&lt;&gt;"",IF(VLOOKUP(A106,Oct!A$3:F$206,6)&gt;0,VLOOKUP(A106,Oct!A$3:F$206,6),0),0)</f>
        <v>0</v>
      </c>
      <c r="AI106" s="8">
        <f>IF(A106&lt;&gt;"",IF(VLOOKUP(A106,Nov!A$3:F$207,6)&gt;0,VLOOKUP(A106,Nov!A$3:F$207,6),0),0)</f>
        <v>2.5646147138148147E-2</v>
      </c>
      <c r="AJ106" s="8">
        <f>IF(A106&lt;&gt;"",IF(VLOOKUP(A106,Dec!A$3:F$207,6)&gt;0,VLOOKUP(A106,Dec!A$3:F$207,6),0),0)</f>
        <v>0</v>
      </c>
      <c r="AK106" s="8">
        <f>IF(A106&lt;&gt;"",IF(VLOOKUP(A106,Jan!A$3:F$207,6)&gt;0,VLOOKUP(A106,Jan!A$3:F$207,6),0),0)</f>
        <v>0</v>
      </c>
      <c r="AL106" s="8">
        <f>IF(A106&lt;&gt;"",IF(VLOOKUP(A106,Feb!A$3:F$207,6)&gt;0,VLOOKUP(A106,Feb!A$3:F$207,6),0),0)</f>
        <v>0</v>
      </c>
      <c r="AM106" s="8">
        <f>IF(A106&lt;&gt;"",IF(VLOOKUP(A106,Mar!A$3:F$207,6)&gt;0,VLOOKUP(A106,Mar!A$3:F$207,6),0),0)</f>
        <v>0</v>
      </c>
      <c r="AO106" s="8">
        <f>LARGE($BM106:BN106,1)</f>
        <v>6.9444444444444441E-3</v>
      </c>
      <c r="AP106" s="8">
        <f>LARGE($BM106:BO106,1)</f>
        <v>7.4652777777777781E-3</v>
      </c>
      <c r="AQ106" s="8">
        <f>LARGE($BM106:BP106,1)</f>
        <v>7.6388888888888886E-3</v>
      </c>
      <c r="AR106" s="8">
        <f>LARGE($BM106:BQ106,1)</f>
        <v>7.6388888888888886E-3</v>
      </c>
      <c r="AS106" s="8">
        <f>LARGE($BM106:BR106,1)</f>
        <v>7.6388888888888886E-3</v>
      </c>
      <c r="AT106" s="8">
        <f>LARGE($BS106:BT106,1)</f>
        <v>3.2986111111111111E-3</v>
      </c>
      <c r="AU106" s="8">
        <f>LARGE($BS106:BU106,1)</f>
        <v>3.2986111111111111E-3</v>
      </c>
      <c r="AV106" s="8">
        <f>LARGE($BS106:BV106,1)</f>
        <v>3.2986111111111111E-3</v>
      </c>
      <c r="AW106" s="8">
        <f>LARGE($BS106:BW106,1)</f>
        <v>3.2986111111111111E-3</v>
      </c>
      <c r="AX106" s="8">
        <f>LARGE($BS106:BX106,1)</f>
        <v>3.2986111111111111E-3</v>
      </c>
      <c r="BA106" s="6">
        <f t="shared" si="205"/>
        <v>2817.0000000000005</v>
      </c>
      <c r="BB106" s="6">
        <f t="shared" si="205"/>
        <v>2772.0000000000005</v>
      </c>
      <c r="BC106" s="6">
        <f t="shared" si="205"/>
        <v>2750</v>
      </c>
      <c r="BD106" s="6">
        <f t="shared" si="205"/>
        <v>0</v>
      </c>
      <c r="BE106" s="6">
        <f t="shared" si="205"/>
        <v>2944.8271127359999</v>
      </c>
      <c r="BF106" s="6">
        <f t="shared" si="205"/>
        <v>0</v>
      </c>
      <c r="BG106" s="6">
        <f t="shared" si="100"/>
        <v>0</v>
      </c>
      <c r="BH106" s="6">
        <f t="shared" si="100"/>
        <v>2215.8271127359999</v>
      </c>
      <c r="BI106" s="6">
        <f t="shared" si="100"/>
        <v>0</v>
      </c>
      <c r="BJ106" s="6">
        <f t="shared" si="100"/>
        <v>0</v>
      </c>
      <c r="BK106" s="6">
        <f t="shared" si="100"/>
        <v>0</v>
      </c>
      <c r="BM106" s="98">
        <v>5.9027777777777776E-3</v>
      </c>
      <c r="BN106" s="8">
        <f t="shared" si="101"/>
        <v>6.9444444444444441E-3</v>
      </c>
      <c r="BO106" s="8">
        <f t="shared" si="101"/>
        <v>7.4652777777777781E-3</v>
      </c>
      <c r="BP106" s="8">
        <f t="shared" si="101"/>
        <v>7.6388888888888886E-3</v>
      </c>
      <c r="BQ106" s="8">
        <f t="shared" si="101"/>
        <v>0</v>
      </c>
      <c r="BR106" s="8">
        <f t="shared" si="101"/>
        <v>5.3819444444444444E-3</v>
      </c>
      <c r="BS106" s="8">
        <f t="shared" si="177"/>
        <v>3.2986111111111111E-3</v>
      </c>
      <c r="BT106" s="8">
        <f t="shared" ref="BT106:BX112" si="266">IF(BG106&gt;0,IF($AF$2&gt;BG106,(MROUND($AF$2-BG106,15)/(60*60*24)),0),0)</f>
        <v>0</v>
      </c>
      <c r="BU106" s="8">
        <f t="shared" si="266"/>
        <v>2.2569444444444442E-3</v>
      </c>
      <c r="BV106" s="8">
        <f t="shared" si="266"/>
        <v>0</v>
      </c>
      <c r="BW106" s="8">
        <f t="shared" si="266"/>
        <v>0</v>
      </c>
      <c r="BX106" s="8">
        <f t="shared" si="266"/>
        <v>0</v>
      </c>
      <c r="CA106" s="8">
        <f t="shared" ref="CA106:CF112" si="267">IF(Z106&gt;0,Z106,"")</f>
        <v>3.260416666666667E-2</v>
      </c>
      <c r="CB106" s="8">
        <f t="shared" si="267"/>
        <v>3.2083333333333339E-2</v>
      </c>
      <c r="CC106" s="8">
        <f t="shared" si="267"/>
        <v>3.1828703703703706E-2</v>
      </c>
      <c r="CD106" s="8" t="str">
        <f t="shared" si="267"/>
        <v/>
      </c>
      <c r="CE106" s="8">
        <f t="shared" si="267"/>
        <v>3.4083647138148147E-2</v>
      </c>
      <c r="CF106" s="8" t="str">
        <f t="shared" si="267"/>
        <v/>
      </c>
      <c r="CG106" s="8" t="str">
        <f t="shared" ref="CG106:CL112" si="268">IF(AH106&gt;0,AH106,"")</f>
        <v/>
      </c>
      <c r="CH106" s="8">
        <f t="shared" si="268"/>
        <v>2.5646147138148147E-2</v>
      </c>
      <c r="CI106" s="8" t="str">
        <f t="shared" si="268"/>
        <v/>
      </c>
      <c r="CJ106" s="8" t="str">
        <f t="shared" si="268"/>
        <v/>
      </c>
      <c r="CK106" s="8" t="str">
        <f t="shared" si="268"/>
        <v/>
      </c>
      <c r="CL106" s="8" t="str">
        <f t="shared" si="268"/>
        <v/>
      </c>
      <c r="CN106" s="13">
        <v>3.0648148148148147E-2</v>
      </c>
      <c r="CO106" s="8">
        <f t="shared" si="178"/>
        <v>3.260416666666667E-2</v>
      </c>
      <c r="CP106" s="8">
        <f>IF(COUNT($CA106:CB106)&gt;0,SMALL($CA106:CB106,1),$CN106)</f>
        <v>3.2083333333333339E-2</v>
      </c>
      <c r="CQ106" s="8">
        <f>IF(COUNT($CA106:CC106)&gt;0,SMALL($CA106:CC106,1),$CN106)</f>
        <v>3.1828703703703706E-2</v>
      </c>
      <c r="CR106" s="8">
        <f>IF(COUNT($CA106:CD106)&gt;0,SMALL($CA106:CD106,1),$CN106)</f>
        <v>3.1828703703703706E-2</v>
      </c>
      <c r="CS106" s="8">
        <f>IF(COUNT($CA106:CE106)&gt;0,SMALL($CA106:CE106,1),$CN106)</f>
        <v>3.1828703703703706E-2</v>
      </c>
      <c r="CT106" s="54">
        <v>2.2685185185185183E-2</v>
      </c>
      <c r="CU106" s="8">
        <f t="shared" si="179"/>
        <v>2.2685185185185183E-2</v>
      </c>
      <c r="CV106" s="8">
        <f>IF(COUNT($CG106:CH106)&gt;0,SMALL($CG106:CH106,1),$CU106)</f>
        <v>2.5646147138148147E-2</v>
      </c>
      <c r="CW106" s="8">
        <f>IF(COUNT($CG106:CI106)&gt;0,SMALL($CG106:CI106,1),$CU106)</f>
        <v>2.5646147138148147E-2</v>
      </c>
      <c r="CX106" s="8">
        <f>IF(COUNT($CG106:CJ106)&gt;0,SMALL($CG106:CJ106,1),$CU106)</f>
        <v>2.5646147138148147E-2</v>
      </c>
      <c r="CY106" s="8">
        <f>IF(COUNT($CG106:CK106)&gt;0,SMALL($CG106:CK106,1),$CU106)</f>
        <v>2.5646147138148147E-2</v>
      </c>
      <c r="DA106" s="8">
        <f t="shared" si="180"/>
        <v>7.6412268518518513E-3</v>
      </c>
      <c r="DB106" s="8">
        <f t="shared" si="181"/>
        <v>3.3009490740740742E-3</v>
      </c>
      <c r="DC106" s="1">
        <f t="shared" si="194"/>
        <v>101</v>
      </c>
      <c r="DD106" s="8">
        <f t="shared" si="182"/>
        <v>2.337962962962963E-6</v>
      </c>
      <c r="DE106" s="1" t="str">
        <f t="shared" si="183"/>
        <v>Susan Henry</v>
      </c>
      <c r="DG106" s="13">
        <f t="shared" si="184"/>
        <v>2.9188437834941051E-2</v>
      </c>
      <c r="DH106" s="13">
        <f>SMALL($DT106:DU106,1)/(60*60*24)</f>
        <v>2.9188437834941048E-2</v>
      </c>
      <c r="DI106" s="13">
        <f>SMALL($DT106:DV106,1)/(60*60*24)</f>
        <v>2.9188437834941048E-2</v>
      </c>
      <c r="DJ106" s="13">
        <f>SMALL($DT106:DW106,1)/(60*60*24)</f>
        <v>2.9188437834941048E-2</v>
      </c>
      <c r="DK106" s="13">
        <f>SMALL($DT106:DX106,1)/(60*60*24)</f>
        <v>2.9188437834941048E-2</v>
      </c>
      <c r="DL106" s="13">
        <f>SMALL($DT106:DY106,1)/(60*60*24)</f>
        <v>2.9188437834941048E-2</v>
      </c>
      <c r="DM106" s="34">
        <f t="shared" si="185"/>
        <v>2.446071188135476E-2</v>
      </c>
      <c r="DN106" s="13">
        <f>SMALL($DZ106:EA106,1)/(60*60*24)</f>
        <v>2.446071188135476E-2</v>
      </c>
      <c r="DO106" s="42">
        <f>SMALL($EB106:EB106,1)/(60*60*24)</f>
        <v>3.0738112713986049E-2</v>
      </c>
      <c r="DP106" s="42">
        <f>SMALL($EB106:EC106,1)/(60*60*24)</f>
        <v>3.0738112713986049E-2</v>
      </c>
      <c r="DQ106" s="42">
        <f>SMALL($EB106:ED106,1)/(60*60*24)</f>
        <v>3.0738112713986049E-2</v>
      </c>
      <c r="DR106" s="42">
        <f>SMALL($EB106:EE106,1)/(60*60*24)</f>
        <v>3.0738112713986049E-2</v>
      </c>
      <c r="DT106" s="6">
        <f t="shared" si="186"/>
        <v>2521.8810289389066</v>
      </c>
      <c r="DU106" s="1">
        <f t="shared" ref="DU106:DY112" si="269">IF(BA106&gt;0,BA106,9999)</f>
        <v>2817.0000000000005</v>
      </c>
      <c r="DV106" s="1">
        <f t="shared" si="269"/>
        <v>2772.0000000000005</v>
      </c>
      <c r="DW106" s="1">
        <f t="shared" si="269"/>
        <v>2750</v>
      </c>
      <c r="DX106" s="1">
        <f t="shared" si="269"/>
        <v>9999</v>
      </c>
      <c r="DY106" s="1">
        <f t="shared" si="269"/>
        <v>2944.8271127359999</v>
      </c>
      <c r="DZ106" s="6">
        <f t="shared" si="187"/>
        <v>2113.4055065490511</v>
      </c>
      <c r="EA106" s="1">
        <f t="shared" si="188"/>
        <v>9999</v>
      </c>
      <c r="EB106" s="43">
        <f t="shared" si="189"/>
        <v>2655.7729384883946</v>
      </c>
      <c r="EC106" s="1">
        <f t="shared" ref="EC106:EE112" si="270">IF(BI106&gt;0,BI106,9999)</f>
        <v>9999</v>
      </c>
      <c r="ED106" s="1">
        <f t="shared" si="270"/>
        <v>9999</v>
      </c>
      <c r="EE106" s="1">
        <f t="shared" si="270"/>
        <v>9999</v>
      </c>
    </row>
    <row r="107" spans="1:135" x14ac:dyDescent="0.25">
      <c r="A107" s="1" t="s">
        <v>214</v>
      </c>
      <c r="B107" s="54">
        <v>2.2222222222222223E-2</v>
      </c>
      <c r="C107" s="45">
        <v>42064</v>
      </c>
      <c r="D107" s="45"/>
      <c r="E107" s="13">
        <v>2.6435185185185187E-2</v>
      </c>
      <c r="F107" s="11">
        <v>42095</v>
      </c>
      <c r="H107" s="35">
        <v>0</v>
      </c>
      <c r="I107" s="35">
        <v>3.03587962962963E-2</v>
      </c>
      <c r="K107" s="8">
        <v>2.2824074074074076E-2</v>
      </c>
      <c r="L107" s="8">
        <v>4.7094907407407405E-2</v>
      </c>
      <c r="M107" s="8">
        <f t="shared" si="195"/>
        <v>3.1924347981421936E-2</v>
      </c>
      <c r="N107" s="6">
        <f t="shared" si="171"/>
        <v>2758.263665594855</v>
      </c>
      <c r="O107" s="8">
        <f t="shared" si="172"/>
        <v>7.4652777777777781E-3</v>
      </c>
      <c r="P107" s="107">
        <v>26.1</v>
      </c>
      <c r="Q107" s="108">
        <f t="shared" si="173"/>
        <v>8.5069444444444437E-3</v>
      </c>
      <c r="R107" s="109">
        <f t="shared" si="190"/>
        <v>734.99999999999989</v>
      </c>
      <c r="S107" s="129">
        <f t="shared" si="211"/>
        <v>2681.7364000000002</v>
      </c>
      <c r="T107" s="8">
        <f t="shared" si="212"/>
        <v>8.5069444444444437E-3</v>
      </c>
      <c r="U107" s="8">
        <f t="shared" si="191"/>
        <v>8.5069444444444437E-3</v>
      </c>
      <c r="V107" s="8">
        <f t="shared" si="192"/>
        <v>3.0879629629629628E-2</v>
      </c>
      <c r="W107" s="8">
        <f t="shared" si="174"/>
        <v>0</v>
      </c>
      <c r="X107" s="8">
        <f t="shared" si="175"/>
        <v>7.4652777777777781E-3</v>
      </c>
      <c r="Y107" s="8"/>
      <c r="Z107" s="8">
        <f>IF(A107&lt;&gt;"",IF(VLOOKUP(A107,Apr!A$4:F$211,6)&gt;0,VLOOKUP(A107,Apr!A$4:F$211,6),0),0)</f>
        <v>0</v>
      </c>
      <c r="AA107" s="8">
        <f>IF(A107&lt;&gt;"",IF(VLOOKUP(A107,May!A$3:F$209,6)&gt;0,VLOOKUP(A107,May!A$3:F$209,6),0),0)</f>
        <v>3.0879629629629628E-2</v>
      </c>
      <c r="AB107" s="8">
        <f>IF(A107&lt;&gt;"",IF(VLOOKUP(A107,Jun!A$3:F$209,6)&gt;0,VLOOKUP(A107,Jun!A$3:F$209,6),0),0)</f>
        <v>3.1053240740740742E-2</v>
      </c>
      <c r="AC107" s="8">
        <f>IF(A107&lt;&gt;"",IF(VLOOKUP(A107,Jul!A$3:F$206,6)&gt;0,VLOOKUP(A107,Jul!A$3:F$206,6),0),0)</f>
        <v>0</v>
      </c>
      <c r="AD107" s="8">
        <f>IF(A107&lt;&gt;"",IF(VLOOKUP(A107,Aug!A$3:F$206,6)&gt;0,VLOOKUP(A107,Aug!A$3:F$206,6),0),0)</f>
        <v>0</v>
      </c>
      <c r="AE107" s="8">
        <f>IF(A107&lt;&gt;"",IF(VLOOKUP(A107,Sep!A$3:F$206,6)&gt;0,VLOOKUP(A107,Sep!A$3:F$206,6),0),0)</f>
        <v>0</v>
      </c>
      <c r="AF107" s="6">
        <f t="shared" si="196"/>
        <v>2050.3875968992247</v>
      </c>
      <c r="AG107" s="8">
        <f t="shared" si="176"/>
        <v>4.1666666666666666E-3</v>
      </c>
      <c r="AH107" s="8">
        <f>IF(A107&lt;&gt;"",IF(VLOOKUP(A107,Oct!A$3:F$206,6)&gt;0,VLOOKUP(A107,Oct!A$3:F$206,6),0),0)</f>
        <v>0</v>
      </c>
      <c r="AI107" s="8">
        <f>IF(A107&lt;&gt;"",IF(VLOOKUP(A107,Nov!A$3:F$207,6)&gt;0,VLOOKUP(A107,Nov!A$3:F$207,6),0),0)</f>
        <v>0</v>
      </c>
      <c r="AJ107" s="8">
        <f>IF(A107&lt;&gt;"",IF(VLOOKUP(A107,Dec!A$3:F$207,6)&gt;0,VLOOKUP(A107,Dec!A$3:F$207,6),0),0)</f>
        <v>0</v>
      </c>
      <c r="AK107" s="8">
        <f>IF(A107&lt;&gt;"",IF(VLOOKUP(A107,Jan!A$3:F$207,6)&gt;0,VLOOKUP(A107,Jan!A$3:F$207,6),0),0)</f>
        <v>0</v>
      </c>
      <c r="AL107" s="8">
        <f>IF(A107&lt;&gt;"",IF(VLOOKUP(A107,Feb!A$3:F$207,6)&gt;0,VLOOKUP(A107,Feb!A$3:F$207,6),0),0)</f>
        <v>0</v>
      </c>
      <c r="AM107" s="8">
        <f>IF(A107&lt;&gt;"",IF(VLOOKUP(A107,Mar!A$3:F$207,6)&gt;0,VLOOKUP(A107,Mar!A$3:F$207,6),0),0)</f>
        <v>0</v>
      </c>
      <c r="AO107" s="8">
        <f>LARGE($BM107:BN107,1)</f>
        <v>8.5069444444444437E-3</v>
      </c>
      <c r="AP107" s="8">
        <f>LARGE($BM107:BO107,1)</f>
        <v>8.5069444444444437E-3</v>
      </c>
      <c r="AQ107" s="8">
        <f>LARGE($BM107:BP107,1)</f>
        <v>8.5069444444444437E-3</v>
      </c>
      <c r="AR107" s="8">
        <f>LARGE($BM107:BQ107,1)</f>
        <v>8.5069444444444437E-3</v>
      </c>
      <c r="AS107" s="8">
        <f>LARGE($BM107:BR107,1)</f>
        <v>8.5069444444444437E-3</v>
      </c>
      <c r="AT107" s="8">
        <f>LARGE($BS107:BT107,1)</f>
        <v>4.1666666666666666E-3</v>
      </c>
      <c r="AU107" s="8">
        <f>LARGE($BS107:BU107,1)</f>
        <v>4.1666666666666666E-3</v>
      </c>
      <c r="AV107" s="8">
        <f>LARGE($BS107:BV107,1)</f>
        <v>4.1666666666666666E-3</v>
      </c>
      <c r="AW107" s="8">
        <f>LARGE($BS107:BW107,1)</f>
        <v>4.1666666666666666E-3</v>
      </c>
      <c r="AX107" s="8">
        <f>LARGE($BS107:BX107,1)</f>
        <v>4.1666666666666666E-3</v>
      </c>
      <c r="BA107" s="6">
        <f t="shared" si="205"/>
        <v>0</v>
      </c>
      <c r="BB107" s="6">
        <f t="shared" si="205"/>
        <v>2668</v>
      </c>
      <c r="BC107" s="6">
        <f t="shared" si="205"/>
        <v>2683</v>
      </c>
      <c r="BD107" s="6">
        <f t="shared" si="205"/>
        <v>0</v>
      </c>
      <c r="BE107" s="6">
        <f t="shared" si="205"/>
        <v>0</v>
      </c>
      <c r="BF107" s="6">
        <f t="shared" si="205"/>
        <v>0</v>
      </c>
      <c r="BG107" s="6">
        <f t="shared" si="100"/>
        <v>0</v>
      </c>
      <c r="BH107" s="6">
        <f t="shared" si="100"/>
        <v>0</v>
      </c>
      <c r="BI107" s="6">
        <f t="shared" si="100"/>
        <v>0</v>
      </c>
      <c r="BJ107" s="6">
        <f t="shared" si="100"/>
        <v>0</v>
      </c>
      <c r="BK107" s="6">
        <f t="shared" si="100"/>
        <v>0</v>
      </c>
      <c r="BM107" s="8">
        <f t="shared" si="193"/>
        <v>8.5069444444444437E-3</v>
      </c>
      <c r="BN107" s="8">
        <f t="shared" si="101"/>
        <v>0</v>
      </c>
      <c r="BO107" s="8">
        <f t="shared" si="101"/>
        <v>8.5069444444444437E-3</v>
      </c>
      <c r="BP107" s="8">
        <f t="shared" si="101"/>
        <v>8.3333333333333332E-3</v>
      </c>
      <c r="BQ107" s="8">
        <f t="shared" si="101"/>
        <v>0</v>
      </c>
      <c r="BR107" s="8">
        <f t="shared" si="101"/>
        <v>0</v>
      </c>
      <c r="BS107" s="8">
        <f t="shared" si="177"/>
        <v>4.1666666666666666E-3</v>
      </c>
      <c r="BT107" s="8">
        <f t="shared" si="266"/>
        <v>0</v>
      </c>
      <c r="BU107" s="8">
        <f t="shared" si="266"/>
        <v>0</v>
      </c>
      <c r="BV107" s="8">
        <f t="shared" si="266"/>
        <v>0</v>
      </c>
      <c r="BW107" s="8">
        <f t="shared" si="266"/>
        <v>0</v>
      </c>
      <c r="BX107" s="8">
        <f t="shared" si="266"/>
        <v>0</v>
      </c>
      <c r="CA107" s="8" t="str">
        <f t="shared" si="267"/>
        <v/>
      </c>
      <c r="CB107" s="8">
        <f t="shared" si="267"/>
        <v>3.0879629629629628E-2</v>
      </c>
      <c r="CC107" s="8">
        <f t="shared" si="267"/>
        <v>3.1053240740740742E-2</v>
      </c>
      <c r="CD107" s="8" t="str">
        <f t="shared" si="267"/>
        <v/>
      </c>
      <c r="CE107" s="8" t="str">
        <f t="shared" si="267"/>
        <v/>
      </c>
      <c r="CF107" s="8" t="str">
        <f t="shared" si="267"/>
        <v/>
      </c>
      <c r="CG107" s="8" t="str">
        <f t="shared" si="268"/>
        <v/>
      </c>
      <c r="CH107" s="8" t="str">
        <f t="shared" si="268"/>
        <v/>
      </c>
      <c r="CI107" s="8" t="str">
        <f t="shared" si="268"/>
        <v/>
      </c>
      <c r="CJ107" s="8" t="str">
        <f t="shared" si="268"/>
        <v/>
      </c>
      <c r="CK107" s="8" t="str">
        <f t="shared" si="268"/>
        <v/>
      </c>
      <c r="CL107" s="8" t="str">
        <f t="shared" si="268"/>
        <v/>
      </c>
      <c r="CN107" s="13">
        <v>2.6435185185185187E-2</v>
      </c>
      <c r="CO107" s="8">
        <f t="shared" si="178"/>
        <v>2.6435185185185187E-2</v>
      </c>
      <c r="CP107" s="8">
        <f>IF(COUNT($CA107:CB107)&gt;0,SMALL($CA107:CB107,1),$CN107)</f>
        <v>3.0879629629629628E-2</v>
      </c>
      <c r="CQ107" s="8">
        <f>IF(COUNT($CA107:CC107)&gt;0,SMALL($CA107:CC107,1),$CN107)</f>
        <v>3.0879629629629628E-2</v>
      </c>
      <c r="CR107" s="8">
        <f>IF(COUNT($CA107:CD107)&gt;0,SMALL($CA107:CD107,1),$CN107)</f>
        <v>3.0879629629629628E-2</v>
      </c>
      <c r="CS107" s="8">
        <f>IF(COUNT($CA107:CE107)&gt;0,SMALL($CA107:CE107,1),$CN107)</f>
        <v>3.0879629629629628E-2</v>
      </c>
      <c r="CT107" s="54">
        <v>2.2222222222222223E-2</v>
      </c>
      <c r="CU107" s="8">
        <f t="shared" si="179"/>
        <v>2.2222222222222223E-2</v>
      </c>
      <c r="CV107" s="8">
        <f>IF(COUNT($CG107:CH107)&gt;0,SMALL($CG107:CH107,1),$CU107)</f>
        <v>2.2222222222222223E-2</v>
      </c>
      <c r="CW107" s="8">
        <f>IF(COUNT($CG107:CI107)&gt;0,SMALL($CG107:CI107,1),$CU107)</f>
        <v>2.2222222222222223E-2</v>
      </c>
      <c r="CX107" s="8">
        <f>IF(COUNT($CG107:CJ107)&gt;0,SMALL($CG107:CJ107,1),$CU107)</f>
        <v>2.2222222222222223E-2</v>
      </c>
      <c r="CY107" s="8">
        <f>IF(COUNT($CG107:CK107)&gt;0,SMALL($CG107:CK107,1),$CU107)</f>
        <v>2.2222222222222223E-2</v>
      </c>
      <c r="DA107" s="8">
        <f t="shared" si="180"/>
        <v>8.5093055555555547E-3</v>
      </c>
      <c r="DB107" s="8">
        <f t="shared" si="181"/>
        <v>4.1690277777777776E-3</v>
      </c>
      <c r="DC107" s="1">
        <f t="shared" si="194"/>
        <v>102</v>
      </c>
      <c r="DD107" s="8">
        <f t="shared" si="182"/>
        <v>2.3611111111111111E-6</v>
      </c>
      <c r="DE107" s="1" t="str">
        <f t="shared" si="183"/>
        <v>Sylvia Elisabeth Gittins</v>
      </c>
      <c r="DG107" s="13">
        <f t="shared" si="184"/>
        <v>3.1924347981421936E-2</v>
      </c>
      <c r="DH107" s="13">
        <f>SMALL($DT107:DU107,1)/(60*60*24)</f>
        <v>3.1924347981421936E-2</v>
      </c>
      <c r="DI107" s="13">
        <f>SMALL($DT107:DV107,1)/(60*60*24)</f>
        <v>3.0879629629629628E-2</v>
      </c>
      <c r="DJ107" s="13">
        <f>SMALL($DT107:DW107,1)/(60*60*24)</f>
        <v>3.0879629629629628E-2</v>
      </c>
      <c r="DK107" s="13">
        <f>SMALL($DT107:DX107,1)/(60*60*24)</f>
        <v>3.0879629629629628E-2</v>
      </c>
      <c r="DL107" s="13">
        <f>SMALL($DT107:DY107,1)/(60*60*24)</f>
        <v>3.0879629629629628E-2</v>
      </c>
      <c r="DM107" s="34">
        <f t="shared" si="185"/>
        <v>2.373133792707436E-2</v>
      </c>
      <c r="DN107" s="13">
        <f>SMALL($DZ107:EA107,1)/(60*60*24)</f>
        <v>2.373133792707436E-2</v>
      </c>
      <c r="DO107" s="42">
        <f>SMALL($EB107:EB107,1)/(60*60*24)</f>
        <v>0.11572916666666666</v>
      </c>
      <c r="DP107" s="42">
        <f>SMALL($EB107:EC107,1)/(60*60*24)</f>
        <v>0.11572916666666666</v>
      </c>
      <c r="DQ107" s="42">
        <f>SMALL($EB107:ED107,1)/(60*60*24)</f>
        <v>0.11572916666666666</v>
      </c>
      <c r="DR107" s="42">
        <f>SMALL($EB107:EE107,1)/(60*60*24)</f>
        <v>0.11572916666666666</v>
      </c>
      <c r="DT107" s="6">
        <f t="shared" si="186"/>
        <v>2758.263665594855</v>
      </c>
      <c r="DU107" s="1">
        <f t="shared" si="269"/>
        <v>9999</v>
      </c>
      <c r="DV107" s="1">
        <f t="shared" si="269"/>
        <v>2668</v>
      </c>
      <c r="DW107" s="1">
        <f t="shared" si="269"/>
        <v>2683</v>
      </c>
      <c r="DX107" s="1">
        <f t="shared" si="269"/>
        <v>9999</v>
      </c>
      <c r="DY107" s="1">
        <f t="shared" si="269"/>
        <v>9999</v>
      </c>
      <c r="DZ107" s="6">
        <f t="shared" si="187"/>
        <v>2050.3875968992247</v>
      </c>
      <c r="EA107" s="1">
        <f t="shared" si="188"/>
        <v>9999</v>
      </c>
      <c r="EB107" s="43">
        <f t="shared" si="189"/>
        <v>9999</v>
      </c>
      <c r="EC107" s="1">
        <f t="shared" si="270"/>
        <v>9999</v>
      </c>
      <c r="ED107" s="1">
        <f t="shared" si="270"/>
        <v>9999</v>
      </c>
      <c r="EE107" s="1">
        <f t="shared" si="270"/>
        <v>9999</v>
      </c>
    </row>
    <row r="108" spans="1:135" x14ac:dyDescent="0.25">
      <c r="A108" s="1" t="s">
        <v>215</v>
      </c>
      <c r="B108" s="35"/>
      <c r="E108" s="13"/>
      <c r="K108" s="8">
        <v>1.6724537037037034E-2</v>
      </c>
      <c r="M108" s="8">
        <f t="shared" si="195"/>
        <v>2.3392841193283311E-2</v>
      </c>
      <c r="N108" s="6">
        <f t="shared" si="171"/>
        <v>2021.1414790996778</v>
      </c>
      <c r="O108" s="8">
        <f t="shared" si="172"/>
        <v>1.6145833333333335E-2</v>
      </c>
      <c r="P108" s="107">
        <v>16.399999999999999</v>
      </c>
      <c r="Q108" s="108">
        <f t="shared" si="173"/>
        <v>1.40625E-2</v>
      </c>
      <c r="R108" s="109">
        <f t="shared" si="190"/>
        <v>1215</v>
      </c>
      <c r="S108" s="129">
        <f t="shared" si="211"/>
        <v>2195.5335999999998</v>
      </c>
      <c r="T108" s="8">
        <f t="shared" si="212"/>
        <v>1.40625E-2</v>
      </c>
      <c r="U108" s="8">
        <f t="shared" si="191"/>
        <v>1.40625E-2</v>
      </c>
      <c r="V108" s="8">
        <f t="shared" si="192"/>
        <v>0</v>
      </c>
      <c r="W108" s="8">
        <f t="shared" si="174"/>
        <v>0</v>
      </c>
      <c r="X108" s="8">
        <f t="shared" si="175"/>
        <v>1.6145833333333335E-2</v>
      </c>
      <c r="Y108" s="8"/>
      <c r="Z108" s="8">
        <f>IF(A108&lt;&gt;"",IF(VLOOKUP(A108,Apr!A$4:F$211,6)&gt;0,VLOOKUP(A108,Apr!A$4:F$211,6),0),0)</f>
        <v>0</v>
      </c>
      <c r="AA108" s="8">
        <f>IF(A108&lt;&gt;"",IF(VLOOKUP(A108,May!A$3:F$209,6)&gt;0,VLOOKUP(A108,May!A$3:F$209,6),0),0)</f>
        <v>0</v>
      </c>
      <c r="AB108" s="8">
        <f>IF(A108&lt;&gt;"",IF(VLOOKUP(A108,Jun!A$3:F$209,6)&gt;0,VLOOKUP(A108,Jun!A$3:F$209,6),0),0)</f>
        <v>0</v>
      </c>
      <c r="AC108" s="8">
        <f>IF(A108&lt;&gt;"",IF(VLOOKUP(A108,Jul!A$3:F$206,6)&gt;0,VLOOKUP(A108,Jul!A$3:F$206,6),0),0)</f>
        <v>0</v>
      </c>
      <c r="AD108" s="8">
        <f>IF(A108&lt;&gt;"",IF(VLOOKUP(A108,Aug!A$3:F$206,6)&gt;0,VLOOKUP(A108,Aug!A$3:F$206,6),0),0)</f>
        <v>0</v>
      </c>
      <c r="AE108" s="8">
        <f>IF(A108&lt;&gt;"",IF(VLOOKUP(A108,Sep!A$3:F$206,6)&gt;0,VLOOKUP(A108,Sep!A$3:F$206,6),0),0)</f>
        <v>0</v>
      </c>
      <c r="AF108" s="6">
        <f t="shared" si="196"/>
        <v>1553.2696477978011</v>
      </c>
      <c r="AG108" s="8">
        <f t="shared" si="176"/>
        <v>9.8958333333333329E-3</v>
      </c>
      <c r="AH108" s="8">
        <f>IF(A108&lt;&gt;"",IF(VLOOKUP(A108,Oct!A$3:F$206,6)&gt;0,VLOOKUP(A108,Oct!A$3:F$206,6),0),0)</f>
        <v>0</v>
      </c>
      <c r="AI108" s="8">
        <f>IF(A108&lt;&gt;"",IF(VLOOKUP(A108,Nov!A$3:F$207,6)&gt;0,VLOOKUP(A108,Nov!A$3:F$207,6),0),0)</f>
        <v>0</v>
      </c>
      <c r="AJ108" s="8">
        <f>IF(A108&lt;&gt;"",IF(VLOOKUP(A108,Dec!A$3:F$207,6)&gt;0,VLOOKUP(A108,Dec!A$3:F$207,6),0),0)</f>
        <v>0</v>
      </c>
      <c r="AK108" s="8">
        <f>IF(A108&lt;&gt;"",IF(VLOOKUP(A108,Jan!A$3:F$207,6)&gt;0,VLOOKUP(A108,Jan!A$3:F$207,6),0),0)</f>
        <v>0</v>
      </c>
      <c r="AL108" s="8">
        <f>IF(A108&lt;&gt;"",IF(VLOOKUP(A108,Feb!A$3:F$207,6)&gt;0,VLOOKUP(A108,Feb!A$3:F$207,6),0),0)</f>
        <v>0</v>
      </c>
      <c r="AM108" s="8">
        <f>IF(A108&lt;&gt;"",IF(VLOOKUP(A108,Mar!A$3:F$207,6)&gt;0,VLOOKUP(A108,Mar!A$3:F$207,6),0),0)</f>
        <v>0</v>
      </c>
      <c r="AO108" s="8">
        <f>LARGE($BM108:BN108,1)</f>
        <v>1.40625E-2</v>
      </c>
      <c r="AP108" s="8">
        <f>LARGE($BM108:BO108,1)</f>
        <v>1.40625E-2</v>
      </c>
      <c r="AQ108" s="8">
        <f>LARGE($BM108:BP108,1)</f>
        <v>1.40625E-2</v>
      </c>
      <c r="AR108" s="8">
        <f>LARGE($BM108:BQ108,1)</f>
        <v>1.40625E-2</v>
      </c>
      <c r="AS108" s="8">
        <f>LARGE($BM108:BR108,1)</f>
        <v>1.40625E-2</v>
      </c>
      <c r="AT108" s="8">
        <f>LARGE($BS108:BT108,1)</f>
        <v>9.8958333333333329E-3</v>
      </c>
      <c r="AU108" s="8">
        <f>LARGE($BS108:BU108,1)</f>
        <v>9.8958333333333329E-3</v>
      </c>
      <c r="AV108" s="8">
        <f>LARGE($BS108:BV108,1)</f>
        <v>9.8958333333333329E-3</v>
      </c>
      <c r="AW108" s="8">
        <f>LARGE($BS108:BW108,1)</f>
        <v>9.8958333333333329E-3</v>
      </c>
      <c r="AX108" s="8">
        <f>LARGE($BS108:BX108,1)</f>
        <v>9.8958333333333329E-3</v>
      </c>
      <c r="BA108" s="6">
        <f t="shared" si="205"/>
        <v>0</v>
      </c>
      <c r="BB108" s="6">
        <f t="shared" si="205"/>
        <v>0</v>
      </c>
      <c r="BC108" s="6">
        <f t="shared" si="205"/>
        <v>0</v>
      </c>
      <c r="BD108" s="6">
        <f t="shared" si="205"/>
        <v>0</v>
      </c>
      <c r="BE108" s="6">
        <f t="shared" si="205"/>
        <v>0</v>
      </c>
      <c r="BF108" s="6">
        <f t="shared" si="205"/>
        <v>0</v>
      </c>
      <c r="BG108" s="6">
        <f t="shared" ref="BG108:BK112" si="271">IF(AH108&gt;0,AH108*60*60*24,0)</f>
        <v>0</v>
      </c>
      <c r="BH108" s="6">
        <f t="shared" si="271"/>
        <v>0</v>
      </c>
      <c r="BI108" s="6">
        <f t="shared" si="271"/>
        <v>0</v>
      </c>
      <c r="BJ108" s="6">
        <f t="shared" si="271"/>
        <v>0</v>
      </c>
      <c r="BK108" s="6">
        <f t="shared" si="271"/>
        <v>0</v>
      </c>
      <c r="BM108" s="8">
        <f t="shared" si="193"/>
        <v>1.40625E-2</v>
      </c>
      <c r="BN108" s="8">
        <f t="shared" ref="BN108:BR112" si="272">IF(BA108&gt;0,IF($N$2&gt;BA108,(MROUND($N$2-BA108,15)/(60*60*24)),0),0)</f>
        <v>0</v>
      </c>
      <c r="BO108" s="8">
        <f t="shared" si="272"/>
        <v>0</v>
      </c>
      <c r="BP108" s="8">
        <f t="shared" si="272"/>
        <v>0</v>
      </c>
      <c r="BQ108" s="8">
        <f t="shared" si="272"/>
        <v>0</v>
      </c>
      <c r="BR108" s="8">
        <f t="shared" si="272"/>
        <v>0</v>
      </c>
      <c r="BS108" s="8">
        <f t="shared" si="177"/>
        <v>9.8958333333333329E-3</v>
      </c>
      <c r="BT108" s="8">
        <f t="shared" si="266"/>
        <v>0</v>
      </c>
      <c r="BU108" s="8">
        <f t="shared" si="266"/>
        <v>0</v>
      </c>
      <c r="BV108" s="8">
        <f t="shared" si="266"/>
        <v>0</v>
      </c>
      <c r="BW108" s="8">
        <f t="shared" si="266"/>
        <v>0</v>
      </c>
      <c r="BX108" s="8">
        <f t="shared" si="266"/>
        <v>0</v>
      </c>
      <c r="CA108" s="8" t="str">
        <f t="shared" si="267"/>
        <v/>
      </c>
      <c r="CB108" s="8" t="str">
        <f t="shared" si="267"/>
        <v/>
      </c>
      <c r="CC108" s="8" t="str">
        <f t="shared" si="267"/>
        <v/>
      </c>
      <c r="CD108" s="8" t="str">
        <f t="shared" si="267"/>
        <v/>
      </c>
      <c r="CE108" s="8" t="str">
        <f t="shared" si="267"/>
        <v/>
      </c>
      <c r="CF108" s="8" t="str">
        <f t="shared" si="267"/>
        <v/>
      </c>
      <c r="CG108" s="8" t="str">
        <f t="shared" si="268"/>
        <v/>
      </c>
      <c r="CH108" s="8" t="str">
        <f t="shared" si="268"/>
        <v/>
      </c>
      <c r="CI108" s="8" t="str">
        <f t="shared" si="268"/>
        <v/>
      </c>
      <c r="CJ108" s="8" t="str">
        <f t="shared" si="268"/>
        <v/>
      </c>
      <c r="CK108" s="8" t="str">
        <f t="shared" si="268"/>
        <v/>
      </c>
      <c r="CL108" s="8" t="str">
        <f t="shared" si="268"/>
        <v/>
      </c>
      <c r="CN108" s="13"/>
      <c r="CO108" s="8">
        <f t="shared" si="178"/>
        <v>0</v>
      </c>
      <c r="CP108" s="8">
        <f>IF(COUNT($CA108:CB108)&gt;0,SMALL($CA108:CB108,1),$CN108)</f>
        <v>0</v>
      </c>
      <c r="CQ108" s="8">
        <f>IF(COUNT($CA108:CC108)&gt;0,SMALL($CA108:CC108,1),$CN108)</f>
        <v>0</v>
      </c>
      <c r="CR108" s="8">
        <f>IF(COUNT($CA108:CD108)&gt;0,SMALL($CA108:CD108,1),$CN108)</f>
        <v>0</v>
      </c>
      <c r="CS108" s="8">
        <f>IF(COUNT($CA108:CE108)&gt;0,SMALL($CA108:CE108,1),$CN108)</f>
        <v>0</v>
      </c>
      <c r="CT108" s="35">
        <v>0</v>
      </c>
      <c r="CU108" s="8">
        <f t="shared" si="179"/>
        <v>0</v>
      </c>
      <c r="CV108" s="8">
        <f>IF(COUNT($CG108:CH108)&gt;0,SMALL($CG108:CH108,1),$CU108)</f>
        <v>0</v>
      </c>
      <c r="CW108" s="8">
        <f>IF(COUNT($CG108:CI108)&gt;0,SMALL($CG108:CI108,1),$CU108)</f>
        <v>0</v>
      </c>
      <c r="CX108" s="8">
        <f>IF(COUNT($CG108:CJ108)&gt;0,SMALL($CG108:CJ108,1),$CU108)</f>
        <v>0</v>
      </c>
      <c r="CY108" s="8">
        <f>IF(COUNT($CG108:CK108)&gt;0,SMALL($CG108:CK108,1),$CU108)</f>
        <v>0</v>
      </c>
      <c r="DA108" s="8">
        <f t="shared" si="180"/>
        <v>1.406488425925926E-2</v>
      </c>
      <c r="DB108" s="8">
        <f t="shared" si="181"/>
        <v>9.8982175925925921E-3</v>
      </c>
      <c r="DC108" s="1">
        <f t="shared" si="194"/>
        <v>103</v>
      </c>
      <c r="DD108" s="8">
        <f t="shared" si="182"/>
        <v>2.3842592592592593E-6</v>
      </c>
      <c r="DE108" s="1" t="str">
        <f t="shared" si="183"/>
        <v>Terry Hellings</v>
      </c>
      <c r="DG108" s="13">
        <f t="shared" si="184"/>
        <v>2.3392841193283311E-2</v>
      </c>
      <c r="DH108" s="13">
        <f>SMALL($DT108:DU108,1)/(60*60*24)</f>
        <v>2.3392841193283307E-2</v>
      </c>
      <c r="DI108" s="13">
        <f>SMALL($DT108:DV108,1)/(60*60*24)</f>
        <v>2.3392841193283307E-2</v>
      </c>
      <c r="DJ108" s="13">
        <f>SMALL($DT108:DW108,1)/(60*60*24)</f>
        <v>2.3392841193283307E-2</v>
      </c>
      <c r="DK108" s="13">
        <f>SMALL($DT108:DX108,1)/(60*60*24)</f>
        <v>2.3392841193283307E-2</v>
      </c>
      <c r="DL108" s="13">
        <f>SMALL($DT108:DY108,1)/(60*60*24)</f>
        <v>2.3392841193283307E-2</v>
      </c>
      <c r="DM108" s="34">
        <f t="shared" si="185"/>
        <v>1.7977657960622697E-2</v>
      </c>
      <c r="DN108" s="13">
        <f>SMALL($DZ108:EA108,1)/(60*60*24)</f>
        <v>1.7977657960622697E-2</v>
      </c>
      <c r="DO108" s="42">
        <f>SMALL($EB108:EB108,1)/(60*60*24)</f>
        <v>0.11572916666666666</v>
      </c>
      <c r="DP108" s="42">
        <f>SMALL($EB108:EC108,1)/(60*60*24)</f>
        <v>0.11572916666666666</v>
      </c>
      <c r="DQ108" s="42">
        <f>SMALL($EB108:ED108,1)/(60*60*24)</f>
        <v>0.11572916666666666</v>
      </c>
      <c r="DR108" s="42">
        <f>SMALL($EB108:EE108,1)/(60*60*24)</f>
        <v>0.11572916666666666</v>
      </c>
      <c r="DT108" s="6">
        <f t="shared" si="186"/>
        <v>2021.1414790996778</v>
      </c>
      <c r="DU108" s="1">
        <f t="shared" si="269"/>
        <v>9999</v>
      </c>
      <c r="DV108" s="1">
        <f t="shared" si="269"/>
        <v>9999</v>
      </c>
      <c r="DW108" s="1">
        <f t="shared" si="269"/>
        <v>9999</v>
      </c>
      <c r="DX108" s="1">
        <f t="shared" si="269"/>
        <v>9999</v>
      </c>
      <c r="DY108" s="1">
        <f t="shared" si="269"/>
        <v>9999</v>
      </c>
      <c r="DZ108" s="6">
        <f t="shared" si="187"/>
        <v>1553.2696477978011</v>
      </c>
      <c r="EA108" s="1">
        <f t="shared" si="188"/>
        <v>9999</v>
      </c>
      <c r="EB108" s="43">
        <f t="shared" si="189"/>
        <v>9999</v>
      </c>
      <c r="EC108" s="1">
        <f t="shared" si="270"/>
        <v>9999</v>
      </c>
      <c r="ED108" s="1">
        <f t="shared" si="270"/>
        <v>9999</v>
      </c>
      <c r="EE108" s="1">
        <f t="shared" si="270"/>
        <v>9999</v>
      </c>
    </row>
    <row r="109" spans="1:135" x14ac:dyDescent="0.25">
      <c r="A109" s="1" t="s">
        <v>216</v>
      </c>
      <c r="B109" s="54">
        <v>1.3900462962962962E-2</v>
      </c>
      <c r="C109" s="45">
        <v>43160</v>
      </c>
      <c r="E109" s="13">
        <v>1.7256944444444446E-2</v>
      </c>
      <c r="F109" s="11">
        <v>42186</v>
      </c>
      <c r="H109" s="35">
        <v>0</v>
      </c>
      <c r="J109" s="8">
        <v>1.849537037037037E-2</v>
      </c>
      <c r="K109" s="55">
        <f>(J109/4*3.1)/1.032</f>
        <v>1.3889449648291703E-2</v>
      </c>
      <c r="M109" s="8">
        <f t="shared" si="195"/>
        <v>1.9427365263687751E-2</v>
      </c>
      <c r="N109" s="6">
        <f t="shared" si="171"/>
        <v>1678.5243587826217</v>
      </c>
      <c r="O109" s="8">
        <f t="shared" si="172"/>
        <v>1.9965277777777776E-2</v>
      </c>
      <c r="P109" s="107">
        <v>12</v>
      </c>
      <c r="Q109" s="108">
        <f t="shared" si="173"/>
        <v>1.6666666666666666E-2</v>
      </c>
      <c r="R109" s="109">
        <f t="shared" si="190"/>
        <v>1440</v>
      </c>
      <c r="S109" s="129">
        <f t="shared" si="211"/>
        <v>1974.9880000000001</v>
      </c>
      <c r="T109" s="8">
        <f t="shared" si="212"/>
        <v>1.6666666666666666E-2</v>
      </c>
      <c r="U109" s="8">
        <f t="shared" si="191"/>
        <v>1.6666666666666666E-2</v>
      </c>
      <c r="V109" s="8">
        <f t="shared" si="192"/>
        <v>0</v>
      </c>
      <c r="W109" s="8">
        <f t="shared" si="174"/>
        <v>0</v>
      </c>
      <c r="X109" s="8">
        <f t="shared" si="175"/>
        <v>1.9965277777777776E-2</v>
      </c>
      <c r="Y109" s="8"/>
      <c r="Z109" s="8">
        <f>IF(A109&lt;&gt;"",IF(VLOOKUP(A109,Apr!A$4:F$211,6)&gt;0,VLOOKUP(A109,Apr!A$4:F$211,6),0),0)</f>
        <v>0</v>
      </c>
      <c r="AA109" s="8">
        <f>IF(A109&lt;&gt;"",IF(VLOOKUP(A109,May!A$3:F$209,6)&gt;0,VLOOKUP(A109,May!A$3:F$209,6),0),0)</f>
        <v>0</v>
      </c>
      <c r="AB109" s="8">
        <f>IF(A109&lt;&gt;"",IF(VLOOKUP(A109,Jun!A$3:F$209,6)&gt;0,VLOOKUP(A109,Jun!A$3:F$209,6),0),0)</f>
        <v>0</v>
      </c>
      <c r="AC109" s="8">
        <f>IF(A109&lt;&gt;"",IF(VLOOKUP(A109,Jul!A$3:F$206,6)&gt;0,VLOOKUP(A109,Jul!A$3:F$206,6),0),0)</f>
        <v>0</v>
      </c>
      <c r="AD109" s="8">
        <f>IF(A109&lt;&gt;"",IF(VLOOKUP(A109,Aug!A$3:F$206,6)&gt;0,VLOOKUP(A109,Aug!A$3:F$206,6),0),0)</f>
        <v>0</v>
      </c>
      <c r="AE109" s="8">
        <f>IF(A109&lt;&gt;"",IF(VLOOKUP(A109,Sep!A$3:F$206,6)&gt;0,VLOOKUP(A109,Sep!A$3:F$206,6),0),0)</f>
        <v>0</v>
      </c>
      <c r="AF109" s="6">
        <f t="shared" si="196"/>
        <v>1289.9645900828757</v>
      </c>
      <c r="AG109" s="8">
        <f t="shared" si="176"/>
        <v>1.2847222222222223E-2</v>
      </c>
      <c r="AH109" s="8">
        <f>IF(A109&lt;&gt;"",IF(VLOOKUP(A109,Oct!A$3:F$206,6)&gt;0,VLOOKUP(A109,Oct!A$3:F$206,6),0),0)</f>
        <v>0</v>
      </c>
      <c r="AI109" s="8">
        <f>IF(A109&lt;&gt;"",IF(VLOOKUP(A109,Nov!A$3:F$207,6)&gt;0,VLOOKUP(A109,Nov!A$3:F$207,6),0),0)</f>
        <v>0</v>
      </c>
      <c r="AJ109" s="8">
        <f>IF(A109&lt;&gt;"",IF(VLOOKUP(A109,Dec!A$3:F$207,6)&gt;0,VLOOKUP(A109,Dec!A$3:F$207,6),0),0)</f>
        <v>0</v>
      </c>
      <c r="AK109" s="8">
        <f>IF(A109&lt;&gt;"",IF(VLOOKUP(A109,Jan!A$3:F$207,6)&gt;0,VLOOKUP(A109,Jan!A$3:F$207,6),0),0)</f>
        <v>0</v>
      </c>
      <c r="AL109" s="8">
        <f>IF(A109&lt;&gt;"",IF(VLOOKUP(A109,Feb!A$3:F$207,6)&gt;0,VLOOKUP(A109,Feb!A$3:F$207,6),0),0)</f>
        <v>0</v>
      </c>
      <c r="AM109" s="8">
        <f>IF(A109&lt;&gt;"",IF(VLOOKUP(A109,Mar!A$3:F$207,6)&gt;0,VLOOKUP(A109,Mar!A$3:F$207,6),0),0)</f>
        <v>0</v>
      </c>
      <c r="AO109" s="8">
        <f>LARGE($BM109:BN109,1)</f>
        <v>1.6666666666666666E-2</v>
      </c>
      <c r="AP109" s="8">
        <f>LARGE($BM109:BO109,1)</f>
        <v>1.6666666666666666E-2</v>
      </c>
      <c r="AQ109" s="8">
        <f>LARGE($BM109:BP109,1)</f>
        <v>1.6666666666666666E-2</v>
      </c>
      <c r="AR109" s="8">
        <f>LARGE($BM109:BQ109,1)</f>
        <v>1.6666666666666666E-2</v>
      </c>
      <c r="AS109" s="8">
        <f>LARGE($BM109:BR109,1)</f>
        <v>1.6666666666666666E-2</v>
      </c>
      <c r="AT109" s="8">
        <f>LARGE($BS109:BT109,1)</f>
        <v>1.2847222222222223E-2</v>
      </c>
      <c r="AU109" s="8">
        <f>LARGE($BS109:BU109,1)</f>
        <v>1.2847222222222223E-2</v>
      </c>
      <c r="AV109" s="8">
        <f>LARGE($BS109:BV109,1)</f>
        <v>1.2847222222222223E-2</v>
      </c>
      <c r="AW109" s="8">
        <f>LARGE($BS109:BW109,1)</f>
        <v>1.2847222222222223E-2</v>
      </c>
      <c r="AX109" s="8">
        <f>LARGE($BS109:BX109,1)</f>
        <v>1.2847222222222223E-2</v>
      </c>
      <c r="BA109" s="6">
        <f t="shared" si="205"/>
        <v>0</v>
      </c>
      <c r="BB109" s="6">
        <f t="shared" si="205"/>
        <v>0</v>
      </c>
      <c r="BC109" s="6">
        <f t="shared" si="205"/>
        <v>0</v>
      </c>
      <c r="BD109" s="6">
        <f t="shared" si="205"/>
        <v>0</v>
      </c>
      <c r="BE109" s="6">
        <f t="shared" si="205"/>
        <v>0</v>
      </c>
      <c r="BF109" s="6">
        <f t="shared" si="205"/>
        <v>0</v>
      </c>
      <c r="BG109" s="6">
        <f t="shared" si="271"/>
        <v>0</v>
      </c>
      <c r="BH109" s="6">
        <f t="shared" si="271"/>
        <v>0</v>
      </c>
      <c r="BI109" s="6">
        <f t="shared" si="271"/>
        <v>0</v>
      </c>
      <c r="BJ109" s="6">
        <f t="shared" si="271"/>
        <v>0</v>
      </c>
      <c r="BK109" s="6">
        <f t="shared" si="271"/>
        <v>0</v>
      </c>
      <c r="BM109" s="8">
        <f t="shared" si="193"/>
        <v>1.6666666666666666E-2</v>
      </c>
      <c r="BN109" s="8">
        <f t="shared" si="272"/>
        <v>0</v>
      </c>
      <c r="BO109" s="8">
        <f t="shared" si="272"/>
        <v>0</v>
      </c>
      <c r="BP109" s="8">
        <f t="shared" si="272"/>
        <v>0</v>
      </c>
      <c r="BQ109" s="8">
        <f t="shared" si="272"/>
        <v>0</v>
      </c>
      <c r="BR109" s="8">
        <f t="shared" si="272"/>
        <v>0</v>
      </c>
      <c r="BS109" s="8">
        <f t="shared" si="177"/>
        <v>1.2847222222222223E-2</v>
      </c>
      <c r="BT109" s="8">
        <f t="shared" si="266"/>
        <v>0</v>
      </c>
      <c r="BU109" s="8">
        <f t="shared" si="266"/>
        <v>0</v>
      </c>
      <c r="BV109" s="8">
        <f t="shared" si="266"/>
        <v>0</v>
      </c>
      <c r="BW109" s="8">
        <f t="shared" si="266"/>
        <v>0</v>
      </c>
      <c r="BX109" s="8">
        <f t="shared" si="266"/>
        <v>0</v>
      </c>
      <c r="CA109" s="8" t="str">
        <f t="shared" si="267"/>
        <v/>
      </c>
      <c r="CB109" s="8" t="str">
        <f t="shared" si="267"/>
        <v/>
      </c>
      <c r="CC109" s="8" t="str">
        <f t="shared" si="267"/>
        <v/>
      </c>
      <c r="CD109" s="8" t="str">
        <f t="shared" si="267"/>
        <v/>
      </c>
      <c r="CE109" s="8" t="str">
        <f t="shared" si="267"/>
        <v/>
      </c>
      <c r="CF109" s="8" t="str">
        <f t="shared" si="267"/>
        <v/>
      </c>
      <c r="CG109" s="8" t="str">
        <f t="shared" si="268"/>
        <v/>
      </c>
      <c r="CH109" s="8" t="str">
        <f t="shared" si="268"/>
        <v/>
      </c>
      <c r="CI109" s="8" t="str">
        <f t="shared" si="268"/>
        <v/>
      </c>
      <c r="CJ109" s="8" t="str">
        <f t="shared" si="268"/>
        <v/>
      </c>
      <c r="CK109" s="8" t="str">
        <f t="shared" si="268"/>
        <v/>
      </c>
      <c r="CL109" s="8" t="str">
        <f t="shared" si="268"/>
        <v/>
      </c>
      <c r="CN109" s="13">
        <v>1.7256944444444446E-2</v>
      </c>
      <c r="CO109" s="8">
        <f t="shared" si="178"/>
        <v>1.7256944444444446E-2</v>
      </c>
      <c r="CP109" s="8">
        <f>IF(COUNT($CA109:CB109)&gt;0,SMALL($CA109:CB109,1),$CN109)</f>
        <v>1.7256944444444446E-2</v>
      </c>
      <c r="CQ109" s="8">
        <f>IF(COUNT($CA109:CC109)&gt;0,SMALL($CA109:CC109,1),$CN109)</f>
        <v>1.7256944444444446E-2</v>
      </c>
      <c r="CR109" s="8">
        <f>IF(COUNT($CA109:CD109)&gt;0,SMALL($CA109:CD109,1),$CN109)</f>
        <v>1.7256944444444446E-2</v>
      </c>
      <c r="CS109" s="8">
        <f>IF(COUNT($CA109:CE109)&gt;0,SMALL($CA109:CE109,1),$CN109)</f>
        <v>1.7256944444444446E-2</v>
      </c>
      <c r="CT109" s="54">
        <v>1.3900462962962962E-2</v>
      </c>
      <c r="CU109" s="8">
        <f t="shared" si="179"/>
        <v>1.3900462962962962E-2</v>
      </c>
      <c r="CV109" s="8">
        <f>IF(COUNT($CG109:CH109)&gt;0,SMALL($CG109:CH109,1),$CU109)</f>
        <v>1.3900462962962962E-2</v>
      </c>
      <c r="CW109" s="8">
        <f>IF(COUNT($CG109:CI109)&gt;0,SMALL($CG109:CI109,1),$CU109)</f>
        <v>1.3900462962962962E-2</v>
      </c>
      <c r="CX109" s="8">
        <f>IF(COUNT($CG109:CJ109)&gt;0,SMALL($CG109:CJ109,1),$CU109)</f>
        <v>1.3900462962962962E-2</v>
      </c>
      <c r="CY109" s="8">
        <f>IF(COUNT($CG109:CK109)&gt;0,SMALL($CG109:CK109,1),$CU109)</f>
        <v>1.3900462962962962E-2</v>
      </c>
      <c r="DA109" s="8">
        <f t="shared" si="180"/>
        <v>1.6669074074074072E-2</v>
      </c>
      <c r="DB109" s="8">
        <f t="shared" si="181"/>
        <v>1.2849629629629631E-2</v>
      </c>
      <c r="DC109" s="1">
        <f t="shared" si="194"/>
        <v>104</v>
      </c>
      <c r="DD109" s="8">
        <f t="shared" si="182"/>
        <v>2.4074074074074075E-6</v>
      </c>
      <c r="DE109" s="1" t="str">
        <f t="shared" si="183"/>
        <v>Thomas Howarth</v>
      </c>
      <c r="DG109" s="13">
        <f t="shared" si="184"/>
        <v>1.9427365263687751E-2</v>
      </c>
      <c r="DH109" s="13">
        <f>SMALL($DT109:DU109,1)/(60*60*24)</f>
        <v>1.9427365263687751E-2</v>
      </c>
      <c r="DI109" s="13">
        <f>SMALL($DT109:DV109,1)/(60*60*24)</f>
        <v>1.9427365263687751E-2</v>
      </c>
      <c r="DJ109" s="13">
        <f>SMALL($DT109:DW109,1)/(60*60*24)</f>
        <v>1.9427365263687751E-2</v>
      </c>
      <c r="DK109" s="13">
        <f>SMALL($DT109:DX109,1)/(60*60*24)</f>
        <v>1.9427365263687751E-2</v>
      </c>
      <c r="DL109" s="13">
        <f>SMALL($DT109:DY109,1)/(60*60*24)</f>
        <v>1.9427365263687751E-2</v>
      </c>
      <c r="DM109" s="34">
        <f t="shared" si="185"/>
        <v>1.4930145718551802E-2</v>
      </c>
      <c r="DN109" s="13">
        <f>SMALL($DZ109:EA109,1)/(60*60*24)</f>
        <v>1.4930145718551802E-2</v>
      </c>
      <c r="DO109" s="42">
        <f>SMALL($EB109:EB109,1)/(60*60*24)</f>
        <v>0.11572916666666666</v>
      </c>
      <c r="DP109" s="42">
        <f>SMALL($EB109:EC109,1)/(60*60*24)</f>
        <v>0.11572916666666666</v>
      </c>
      <c r="DQ109" s="42">
        <f>SMALL($EB109:ED109,1)/(60*60*24)</f>
        <v>0.11572916666666666</v>
      </c>
      <c r="DR109" s="42">
        <f>SMALL($EB109:EE109,1)/(60*60*24)</f>
        <v>0.11572916666666666</v>
      </c>
      <c r="DT109" s="6">
        <f t="shared" si="186"/>
        <v>1678.5243587826217</v>
      </c>
      <c r="DU109" s="1">
        <f t="shared" si="269"/>
        <v>9999</v>
      </c>
      <c r="DV109" s="1">
        <f t="shared" si="269"/>
        <v>9999</v>
      </c>
      <c r="DW109" s="1">
        <f t="shared" si="269"/>
        <v>9999</v>
      </c>
      <c r="DX109" s="1">
        <f t="shared" si="269"/>
        <v>9999</v>
      </c>
      <c r="DY109" s="1">
        <f t="shared" si="269"/>
        <v>9999</v>
      </c>
      <c r="DZ109" s="6">
        <f t="shared" si="187"/>
        <v>1289.9645900828757</v>
      </c>
      <c r="EA109" s="1">
        <f t="shared" si="188"/>
        <v>9999</v>
      </c>
      <c r="EB109" s="43">
        <f t="shared" si="189"/>
        <v>9999</v>
      </c>
      <c r="EC109" s="1">
        <f t="shared" si="270"/>
        <v>9999</v>
      </c>
      <c r="ED109" s="1">
        <f t="shared" si="270"/>
        <v>9999</v>
      </c>
      <c r="EE109" s="1">
        <f t="shared" si="270"/>
        <v>9999</v>
      </c>
    </row>
    <row r="110" spans="1:135" x14ac:dyDescent="0.25">
      <c r="A110" s="1" t="s">
        <v>130</v>
      </c>
      <c r="B110" s="54">
        <v>2.0821759259259259E-2</v>
      </c>
      <c r="C110" s="45">
        <v>43344</v>
      </c>
      <c r="E110" s="13">
        <v>2.9942129629629628E-2</v>
      </c>
      <c r="F110" s="11">
        <v>43252</v>
      </c>
      <c r="H110" s="35">
        <v>0</v>
      </c>
      <c r="K110" s="8">
        <v>2.2789351851851852E-2</v>
      </c>
      <c r="M110" s="8">
        <f t="shared" si="195"/>
        <v>3.187578152911754E-2</v>
      </c>
      <c r="N110" s="6">
        <f t="shared" si="171"/>
        <v>2754.0675241157555</v>
      </c>
      <c r="O110" s="8">
        <f t="shared" si="172"/>
        <v>7.6388888888888886E-3</v>
      </c>
      <c r="P110" s="107">
        <v>32</v>
      </c>
      <c r="Q110" s="108">
        <f t="shared" si="173"/>
        <v>5.0347222222222225E-3</v>
      </c>
      <c r="R110" s="109">
        <f t="shared" si="190"/>
        <v>435.00000000000011</v>
      </c>
      <c r="S110" s="129">
        <f t="shared" si="211"/>
        <v>2977.4679999999998</v>
      </c>
      <c r="T110" s="8">
        <f t="shared" si="212"/>
        <v>5.0347222222222225E-3</v>
      </c>
      <c r="U110" s="8">
        <f t="shared" si="191"/>
        <v>5.0347222222222225E-3</v>
      </c>
      <c r="V110" s="8">
        <f t="shared" si="192"/>
        <v>0</v>
      </c>
      <c r="W110" s="8">
        <f t="shared" si="174"/>
        <v>0</v>
      </c>
      <c r="X110" s="8">
        <f t="shared" si="175"/>
        <v>7.6388888888888886E-3</v>
      </c>
      <c r="Y110" s="8"/>
      <c r="Z110" s="8">
        <f>IF(A110&lt;&gt;"",IF(VLOOKUP(A110,Apr!A$4:F$211,6)&gt;0,VLOOKUP(A110,Apr!A$4:F$211,6),0),0)</f>
        <v>0</v>
      </c>
      <c r="AA110" s="8">
        <f>IF(A110&lt;&gt;"",IF(VLOOKUP(A110,May!A$3:F$209,6)&gt;0,VLOOKUP(A110,May!A$3:F$209,6),0),0)</f>
        <v>0</v>
      </c>
      <c r="AB110" s="8">
        <f>IF(A110&lt;&gt;"",IF(VLOOKUP(A110,Jun!A$3:F$209,6)&gt;0,VLOOKUP(A110,Jun!A$3:F$209,6),0),0)</f>
        <v>0</v>
      </c>
      <c r="AC110" s="8">
        <f>IF(A110&lt;&gt;"",IF(VLOOKUP(A110,Jul!A$3:F$206,6)&gt;0,VLOOKUP(A110,Jul!A$3:F$206,6),0),0)</f>
        <v>0</v>
      </c>
      <c r="AD110" s="8">
        <f>IF(A110&lt;&gt;"",IF(VLOOKUP(A110,Aug!A$3:F$206,6)&gt;0,VLOOKUP(A110,Aug!A$3:F$206,6),0),0)</f>
        <v>0</v>
      </c>
      <c r="AE110" s="8">
        <f>IF(A110&lt;&gt;"",IF(VLOOKUP(A110,Sep!A$3:F$206,6)&gt;0,VLOOKUP(A110,Sep!A$3:F$206,6),0),0)</f>
        <v>0</v>
      </c>
      <c r="AF110" s="6">
        <f t="shared" si="196"/>
        <v>2116.5314439542358</v>
      </c>
      <c r="AG110" s="8">
        <f t="shared" si="176"/>
        <v>3.2986111111111111E-3</v>
      </c>
      <c r="AH110" s="8">
        <f>IF(A110&lt;&gt;"",IF(VLOOKUP(A110,Oct!A$3:F$206,6)&gt;0,VLOOKUP(A110,Oct!A$3:F$206,6),0),0)</f>
        <v>0</v>
      </c>
      <c r="AI110" s="8">
        <f>IF(A110&lt;&gt;"",IF(VLOOKUP(A110,Nov!A$3:F$207,6)&gt;0,VLOOKUP(A110,Nov!A$3:F$207,6),0),0)</f>
        <v>0</v>
      </c>
      <c r="AJ110" s="8">
        <f>IF(A110&lt;&gt;"",IF(VLOOKUP(A110,Dec!A$3:F$207,6)&gt;0,VLOOKUP(A110,Dec!A$3:F$207,6),0),0)</f>
        <v>0</v>
      </c>
      <c r="AK110" s="8">
        <f>IF(A110&lt;&gt;"",IF(VLOOKUP(A110,Jan!A$3:F$207,6)&gt;0,VLOOKUP(A110,Jan!A$3:F$207,6),0),0)</f>
        <v>0</v>
      </c>
      <c r="AL110" s="8">
        <f>IF(A110&lt;&gt;"",IF(VLOOKUP(A110,Feb!A$3:F$207,6)&gt;0,VLOOKUP(A110,Feb!A$3:F$207,6),0),0)</f>
        <v>0</v>
      </c>
      <c r="AM110" s="8">
        <f>IF(A110&lt;&gt;"",IF(VLOOKUP(A110,Mar!A$3:F$207,6)&gt;0,VLOOKUP(A110,Mar!A$3:F$207,6),0),0)</f>
        <v>0</v>
      </c>
      <c r="AO110" s="8">
        <f>LARGE($BM110:BN110,1)</f>
        <v>5.0347222222222225E-3</v>
      </c>
      <c r="AP110" s="8">
        <f>LARGE($BM110:BO110,1)</f>
        <v>5.0347222222222225E-3</v>
      </c>
      <c r="AQ110" s="8">
        <f>LARGE($BM110:BP110,1)</f>
        <v>5.0347222222222225E-3</v>
      </c>
      <c r="AR110" s="8">
        <f>LARGE($BM110:BQ110,1)</f>
        <v>5.0347222222222225E-3</v>
      </c>
      <c r="AS110" s="8">
        <f>LARGE($BM110:BR110,1)</f>
        <v>5.0347222222222225E-3</v>
      </c>
      <c r="AT110" s="8">
        <f>LARGE($BS110:BT110,1)</f>
        <v>3.2986111111111111E-3</v>
      </c>
      <c r="AU110" s="8">
        <f>LARGE($BS110:BU110,1)</f>
        <v>3.2986111111111111E-3</v>
      </c>
      <c r="AV110" s="8">
        <f>LARGE($BS110:BV110,1)</f>
        <v>3.2986111111111111E-3</v>
      </c>
      <c r="AW110" s="8">
        <f>LARGE($BS110:BW110,1)</f>
        <v>3.2986111111111111E-3</v>
      </c>
      <c r="AX110" s="8">
        <f>LARGE($BS110:BX110,1)</f>
        <v>3.2986111111111111E-3</v>
      </c>
      <c r="BA110" s="6">
        <f t="shared" si="205"/>
        <v>0</v>
      </c>
      <c r="BB110" s="6">
        <f t="shared" si="205"/>
        <v>0</v>
      </c>
      <c r="BC110" s="6">
        <f t="shared" si="205"/>
        <v>0</v>
      </c>
      <c r="BD110" s="6">
        <f t="shared" si="205"/>
        <v>0</v>
      </c>
      <c r="BE110" s="6">
        <f t="shared" si="205"/>
        <v>0</v>
      </c>
      <c r="BF110" s="6">
        <f t="shared" si="205"/>
        <v>0</v>
      </c>
      <c r="BG110" s="6">
        <f t="shared" si="271"/>
        <v>0</v>
      </c>
      <c r="BH110" s="6">
        <f t="shared" si="271"/>
        <v>0</v>
      </c>
      <c r="BI110" s="6">
        <f t="shared" si="271"/>
        <v>0</v>
      </c>
      <c r="BJ110" s="6">
        <f t="shared" si="271"/>
        <v>0</v>
      </c>
      <c r="BK110" s="6">
        <f t="shared" si="271"/>
        <v>0</v>
      </c>
      <c r="BM110" s="8">
        <f t="shared" si="193"/>
        <v>5.0347222222222225E-3</v>
      </c>
      <c r="BN110" s="8">
        <f t="shared" si="272"/>
        <v>0</v>
      </c>
      <c r="BO110" s="8">
        <f t="shared" si="272"/>
        <v>0</v>
      </c>
      <c r="BP110" s="8">
        <f t="shared" si="272"/>
        <v>0</v>
      </c>
      <c r="BQ110" s="8">
        <f t="shared" si="272"/>
        <v>0</v>
      </c>
      <c r="BR110" s="8">
        <f t="shared" si="272"/>
        <v>0</v>
      </c>
      <c r="BS110" s="8">
        <f t="shared" si="177"/>
        <v>3.2986111111111111E-3</v>
      </c>
      <c r="BT110" s="8">
        <f t="shared" si="266"/>
        <v>0</v>
      </c>
      <c r="BU110" s="8">
        <f t="shared" si="266"/>
        <v>0</v>
      </c>
      <c r="BV110" s="8">
        <f t="shared" si="266"/>
        <v>0</v>
      </c>
      <c r="BW110" s="8">
        <f t="shared" si="266"/>
        <v>0</v>
      </c>
      <c r="BX110" s="8">
        <f t="shared" si="266"/>
        <v>0</v>
      </c>
      <c r="CA110" s="8" t="str">
        <f t="shared" si="267"/>
        <v/>
      </c>
      <c r="CB110" s="8" t="str">
        <f t="shared" si="267"/>
        <v/>
      </c>
      <c r="CC110" s="8" t="str">
        <f t="shared" si="267"/>
        <v/>
      </c>
      <c r="CD110" s="8" t="str">
        <f t="shared" si="267"/>
        <v/>
      </c>
      <c r="CE110" s="8" t="str">
        <f t="shared" si="267"/>
        <v/>
      </c>
      <c r="CF110" s="8" t="str">
        <f t="shared" si="267"/>
        <v/>
      </c>
      <c r="CG110" s="8" t="str">
        <f t="shared" si="268"/>
        <v/>
      </c>
      <c r="CH110" s="8" t="str">
        <f t="shared" si="268"/>
        <v/>
      </c>
      <c r="CI110" s="8" t="str">
        <f t="shared" si="268"/>
        <v/>
      </c>
      <c r="CJ110" s="8" t="str">
        <f t="shared" si="268"/>
        <v/>
      </c>
      <c r="CK110" s="8" t="str">
        <f t="shared" si="268"/>
        <v/>
      </c>
      <c r="CL110" s="8" t="str">
        <f t="shared" si="268"/>
        <v/>
      </c>
      <c r="CN110" s="13">
        <v>2.9942129629629628E-2</v>
      </c>
      <c r="CO110" s="8">
        <f t="shared" si="178"/>
        <v>2.9942129629629628E-2</v>
      </c>
      <c r="CP110" s="8">
        <f>IF(COUNT($CA110:CB110)&gt;0,SMALL($CA110:CB110,1),$CN110)</f>
        <v>2.9942129629629628E-2</v>
      </c>
      <c r="CQ110" s="8">
        <f>IF(COUNT($CA110:CC110)&gt;0,SMALL($CA110:CC110,1),$CN110)</f>
        <v>2.9942129629629628E-2</v>
      </c>
      <c r="CR110" s="8">
        <f>IF(COUNT($CA110:CD110)&gt;0,SMALL($CA110:CD110,1),$CN110)</f>
        <v>2.9942129629629628E-2</v>
      </c>
      <c r="CS110" s="8">
        <f>IF(COUNT($CA110:CE110)&gt;0,SMALL($CA110:CE110,1),$CN110)</f>
        <v>2.9942129629629628E-2</v>
      </c>
      <c r="CT110" s="54">
        <v>2.0821759259259259E-2</v>
      </c>
      <c r="CU110" s="8">
        <f t="shared" si="179"/>
        <v>2.0821759259259259E-2</v>
      </c>
      <c r="CV110" s="8">
        <f>IF(COUNT($CG110:CH110)&gt;0,SMALL($CG110:CH110,1),$CU110)</f>
        <v>2.0821759259259259E-2</v>
      </c>
      <c r="CW110" s="8">
        <f>IF(COUNT($CG110:CI110)&gt;0,SMALL($CG110:CI110,1),$CU110)</f>
        <v>2.0821759259259259E-2</v>
      </c>
      <c r="CX110" s="8">
        <f>IF(COUNT($CG110:CJ110)&gt;0,SMALL($CG110:CJ110,1),$CU110)</f>
        <v>2.0821759259259259E-2</v>
      </c>
      <c r="CY110" s="8">
        <f>IF(COUNT($CG110:CK110)&gt;0,SMALL($CG110:CK110,1),$CU110)</f>
        <v>2.0821759259259259E-2</v>
      </c>
      <c r="DA110" s="8">
        <f t="shared" si="180"/>
        <v>5.0371527777777784E-3</v>
      </c>
      <c r="DB110" s="8">
        <f t="shared" si="181"/>
        <v>3.3010416666666665E-3</v>
      </c>
      <c r="DC110" s="1">
        <f t="shared" si="194"/>
        <v>105</v>
      </c>
      <c r="DD110" s="8">
        <f t="shared" si="182"/>
        <v>2.4305555555555557E-6</v>
      </c>
      <c r="DE110" s="1" t="str">
        <f t="shared" si="183"/>
        <v>Trevor Roberts</v>
      </c>
      <c r="DG110" s="13">
        <f t="shared" si="184"/>
        <v>3.187578152911754E-2</v>
      </c>
      <c r="DH110" s="13">
        <f>SMALL($DT110:DU110,1)/(60*60*24)</f>
        <v>3.187578152911754E-2</v>
      </c>
      <c r="DI110" s="13">
        <f>SMALL($DT110:DV110,1)/(60*60*24)</f>
        <v>3.187578152911754E-2</v>
      </c>
      <c r="DJ110" s="13">
        <f>SMALL($DT110:DW110,1)/(60*60*24)</f>
        <v>3.187578152911754E-2</v>
      </c>
      <c r="DK110" s="13">
        <f>SMALL($DT110:DX110,1)/(60*60*24)</f>
        <v>3.187578152911754E-2</v>
      </c>
      <c r="DL110" s="13">
        <f>SMALL($DT110:DY110,1)/(60*60*24)</f>
        <v>3.187578152911754E-2</v>
      </c>
      <c r="DM110" s="34">
        <f t="shared" si="185"/>
        <v>2.4496891712433286E-2</v>
      </c>
      <c r="DN110" s="13">
        <f>SMALL($DZ110:EA110,1)/(60*60*24)</f>
        <v>2.4496891712433286E-2</v>
      </c>
      <c r="DO110" s="42">
        <f>SMALL($EB110:EB110,1)/(60*60*24)</f>
        <v>0.11572916666666666</v>
      </c>
      <c r="DP110" s="42">
        <f>SMALL($EB110:EC110,1)/(60*60*24)</f>
        <v>0.11572916666666666</v>
      </c>
      <c r="DQ110" s="42">
        <f>SMALL($EB110:ED110,1)/(60*60*24)</f>
        <v>0.11572916666666666</v>
      </c>
      <c r="DR110" s="42">
        <f>SMALL($EB110:EE110,1)/(60*60*24)</f>
        <v>0.11572916666666666</v>
      </c>
      <c r="DT110" s="6">
        <f t="shared" si="186"/>
        <v>2754.0675241157555</v>
      </c>
      <c r="DU110" s="1">
        <f t="shared" si="269"/>
        <v>9999</v>
      </c>
      <c r="DV110" s="1">
        <f t="shared" si="269"/>
        <v>9999</v>
      </c>
      <c r="DW110" s="1">
        <f t="shared" si="269"/>
        <v>9999</v>
      </c>
      <c r="DX110" s="1">
        <f t="shared" si="269"/>
        <v>9999</v>
      </c>
      <c r="DY110" s="1">
        <f t="shared" si="269"/>
        <v>9999</v>
      </c>
      <c r="DZ110" s="6">
        <f t="shared" si="187"/>
        <v>2116.5314439542358</v>
      </c>
      <c r="EA110" s="1">
        <f t="shared" si="188"/>
        <v>9999</v>
      </c>
      <c r="EB110" s="43">
        <f t="shared" si="189"/>
        <v>9999</v>
      </c>
      <c r="EC110" s="1">
        <f t="shared" si="270"/>
        <v>9999</v>
      </c>
      <c r="ED110" s="1">
        <f t="shared" si="270"/>
        <v>9999</v>
      </c>
      <c r="EE110" s="1">
        <f t="shared" si="270"/>
        <v>9999</v>
      </c>
    </row>
    <row r="111" spans="1:135" x14ac:dyDescent="0.25">
      <c r="A111" s="1" t="s">
        <v>158</v>
      </c>
      <c r="B111" s="1"/>
      <c r="C111" s="1"/>
      <c r="E111" s="13">
        <v>2.5798611111111109E-2</v>
      </c>
      <c r="F111" s="11">
        <v>44044</v>
      </c>
      <c r="H111" s="35">
        <v>0</v>
      </c>
      <c r="K111" s="8">
        <v>1.9594907407407405E-2</v>
      </c>
      <c r="M111" s="8">
        <f t="shared" si="195"/>
        <v>2.740766791711325E-2</v>
      </c>
      <c r="N111" s="6">
        <f t="shared" si="171"/>
        <v>2368.0225080385849</v>
      </c>
      <c r="O111" s="8">
        <f t="shared" si="172"/>
        <v>1.1979166666666667E-2</v>
      </c>
      <c r="P111" s="107">
        <v>24.6</v>
      </c>
      <c r="Q111" s="108">
        <f t="shared" si="173"/>
        <v>9.3749999999999997E-3</v>
      </c>
      <c r="R111" s="109">
        <f t="shared" si="190"/>
        <v>810</v>
      </c>
      <c r="S111" s="129">
        <f t="shared" si="211"/>
        <v>2606.5504000000001</v>
      </c>
      <c r="T111" s="8">
        <f t="shared" si="212"/>
        <v>9.3749999999999997E-3</v>
      </c>
      <c r="U111" s="8">
        <f t="shared" si="191"/>
        <v>9.3749999999999997E-3</v>
      </c>
      <c r="V111" s="8">
        <f t="shared" si="192"/>
        <v>0</v>
      </c>
      <c r="W111" s="8">
        <f t="shared" si="174"/>
        <v>0</v>
      </c>
      <c r="X111" s="8">
        <f t="shared" si="175"/>
        <v>1.1979166666666667E-2</v>
      </c>
      <c r="Y111" s="8"/>
      <c r="Z111" s="8">
        <f>IF(A111&lt;&gt;"",IF(VLOOKUP(A111,Apr!A$4:F$211,6)&gt;0,VLOOKUP(A111,Apr!A$4:F$211,6),0),0)</f>
        <v>0</v>
      </c>
      <c r="AA111" s="8">
        <f>IF(A111&lt;&gt;"",IF(VLOOKUP(A111,May!A$3:F$209,6)&gt;0,VLOOKUP(A111,May!A$3:F$209,6),0),0)</f>
        <v>0</v>
      </c>
      <c r="AB111" s="8">
        <f>IF(A111&lt;&gt;"",IF(VLOOKUP(A111,Jun!A$3:F$209,6)&gt;0,VLOOKUP(A111,Jun!A$3:F$209,6),0),0)</f>
        <v>0</v>
      </c>
      <c r="AC111" s="8">
        <f>IF(A111&lt;&gt;"",IF(VLOOKUP(A111,Jul!A$3:F$206,6)&gt;0,VLOOKUP(A111,Jul!A$3:F$206,6),0),0)</f>
        <v>0</v>
      </c>
      <c r="AD111" s="8">
        <f>IF(A111&lt;&gt;"",IF(VLOOKUP(A111,Aug!A$3:F$206,6)&gt;0,VLOOKUP(A111,Aug!A$3:F$206,6),0),0)</f>
        <v>0</v>
      </c>
      <c r="AE111" s="8">
        <f>IF(A111&lt;&gt;"",IF(VLOOKUP(A111,Sep!A$3:F$206,6)&gt;0,VLOOKUP(A111,Sep!A$3:F$206,6),0),0)</f>
        <v>0</v>
      </c>
      <c r="AF111" s="6">
        <f t="shared" si="196"/>
        <v>1819.8515665893963</v>
      </c>
      <c r="AG111" s="8">
        <f t="shared" si="176"/>
        <v>6.7708333333333336E-3</v>
      </c>
      <c r="AH111" s="8">
        <f>IF(A111&lt;&gt;"",IF(VLOOKUP(A111,Oct!A$3:F$206,6)&gt;0,VLOOKUP(A111,Oct!A$3:F$206,6),0),0)</f>
        <v>0</v>
      </c>
      <c r="AI111" s="8">
        <f>IF(A111&lt;&gt;"",IF(VLOOKUP(A111,Nov!A$3:F$207,6)&gt;0,VLOOKUP(A111,Nov!A$3:F$207,6),0),0)</f>
        <v>0</v>
      </c>
      <c r="AJ111" s="8">
        <f>IF(A111&lt;&gt;"",IF(VLOOKUP(A111,Dec!A$3:F$207,6)&gt;0,VLOOKUP(A111,Dec!A$3:F$207,6),0),0)</f>
        <v>0</v>
      </c>
      <c r="AK111" s="8">
        <f>IF(A111&lt;&gt;"",IF(VLOOKUP(A111,Jan!A$3:F$207,6)&gt;0,VLOOKUP(A111,Jan!A$3:F$207,6),0),0)</f>
        <v>0</v>
      </c>
      <c r="AL111" s="8">
        <f>IF(A111&lt;&gt;"",IF(VLOOKUP(A111,Feb!A$3:F$207,6)&gt;0,VLOOKUP(A111,Feb!A$3:F$207,6),0),0)</f>
        <v>0</v>
      </c>
      <c r="AM111" s="8">
        <f>IF(A111&lt;&gt;"",IF(VLOOKUP(A111,Mar!A$3:F$207,6)&gt;0,VLOOKUP(A111,Mar!A$3:F$207,6),0),0)</f>
        <v>0</v>
      </c>
      <c r="AO111" s="8">
        <f>LARGE($BM111:BN111,1)</f>
        <v>9.3749999999999997E-3</v>
      </c>
      <c r="AP111" s="8">
        <f>LARGE($BM111:BO111,1)</f>
        <v>9.3749999999999997E-3</v>
      </c>
      <c r="AQ111" s="8">
        <f>LARGE($BM111:BP111,1)</f>
        <v>9.3749999999999997E-3</v>
      </c>
      <c r="AR111" s="8">
        <f>LARGE($BM111:BQ111,1)</f>
        <v>9.3749999999999997E-3</v>
      </c>
      <c r="AS111" s="8">
        <f>LARGE($BM111:BR111,1)</f>
        <v>9.3749999999999997E-3</v>
      </c>
      <c r="AT111" s="8">
        <f>LARGE($BS111:BT111,1)</f>
        <v>6.7708333333333336E-3</v>
      </c>
      <c r="AU111" s="8">
        <f>LARGE($BS111:BU111,1)</f>
        <v>6.7708333333333336E-3</v>
      </c>
      <c r="AV111" s="8">
        <f>LARGE($BS111:BV111,1)</f>
        <v>6.7708333333333336E-3</v>
      </c>
      <c r="AW111" s="8">
        <f>LARGE($BS111:BW111,1)</f>
        <v>6.7708333333333336E-3</v>
      </c>
      <c r="AX111" s="8">
        <f>LARGE($BS111:BX111,1)</f>
        <v>6.7708333333333336E-3</v>
      </c>
      <c r="BA111" s="6">
        <f t="shared" si="205"/>
        <v>0</v>
      </c>
      <c r="BB111" s="6">
        <f t="shared" si="205"/>
        <v>0</v>
      </c>
      <c r="BC111" s="6">
        <f t="shared" si="205"/>
        <v>0</v>
      </c>
      <c r="BD111" s="6">
        <f t="shared" si="205"/>
        <v>0</v>
      </c>
      <c r="BE111" s="6">
        <f t="shared" si="205"/>
        <v>0</v>
      </c>
      <c r="BF111" s="6">
        <f t="shared" si="205"/>
        <v>0</v>
      </c>
      <c r="BG111" s="6">
        <f t="shared" si="271"/>
        <v>0</v>
      </c>
      <c r="BH111" s="6">
        <f t="shared" si="271"/>
        <v>0</v>
      </c>
      <c r="BI111" s="6">
        <f t="shared" si="271"/>
        <v>0</v>
      </c>
      <c r="BJ111" s="6">
        <f t="shared" si="271"/>
        <v>0</v>
      </c>
      <c r="BK111" s="6">
        <f t="shared" si="271"/>
        <v>0</v>
      </c>
      <c r="BM111" s="8">
        <f t="shared" si="193"/>
        <v>9.3749999999999997E-3</v>
      </c>
      <c r="BN111" s="8">
        <f t="shared" si="272"/>
        <v>0</v>
      </c>
      <c r="BO111" s="8">
        <f t="shared" si="272"/>
        <v>0</v>
      </c>
      <c r="BP111" s="8">
        <f t="shared" si="272"/>
        <v>0</v>
      </c>
      <c r="BQ111" s="8">
        <f t="shared" si="272"/>
        <v>0</v>
      </c>
      <c r="BR111" s="8">
        <f t="shared" si="272"/>
        <v>0</v>
      </c>
      <c r="BS111" s="8">
        <f t="shared" si="177"/>
        <v>6.7708333333333336E-3</v>
      </c>
      <c r="BT111" s="8">
        <f t="shared" si="266"/>
        <v>0</v>
      </c>
      <c r="BU111" s="8">
        <f t="shared" si="266"/>
        <v>0</v>
      </c>
      <c r="BV111" s="8">
        <f t="shared" si="266"/>
        <v>0</v>
      </c>
      <c r="BW111" s="8">
        <f t="shared" si="266"/>
        <v>0</v>
      </c>
      <c r="BX111" s="8">
        <f t="shared" si="266"/>
        <v>0</v>
      </c>
      <c r="CA111" s="8" t="str">
        <f t="shared" si="267"/>
        <v/>
      </c>
      <c r="CB111" s="8" t="str">
        <f t="shared" si="267"/>
        <v/>
      </c>
      <c r="CC111" s="8" t="str">
        <f t="shared" si="267"/>
        <v/>
      </c>
      <c r="CD111" s="8" t="str">
        <f t="shared" si="267"/>
        <v/>
      </c>
      <c r="CE111" s="8" t="str">
        <f t="shared" si="267"/>
        <v/>
      </c>
      <c r="CF111" s="8" t="str">
        <f t="shared" si="267"/>
        <v/>
      </c>
      <c r="CG111" s="8" t="str">
        <f t="shared" si="268"/>
        <v/>
      </c>
      <c r="CH111" s="8" t="str">
        <f t="shared" si="268"/>
        <v/>
      </c>
      <c r="CI111" s="8" t="str">
        <f t="shared" si="268"/>
        <v/>
      </c>
      <c r="CJ111" s="8" t="str">
        <f t="shared" si="268"/>
        <v/>
      </c>
      <c r="CK111" s="8" t="str">
        <f t="shared" si="268"/>
        <v/>
      </c>
      <c r="CL111" s="8" t="str">
        <f t="shared" si="268"/>
        <v/>
      </c>
      <c r="CN111" s="13">
        <v>2.5798611111111109E-2</v>
      </c>
      <c r="CO111" s="8">
        <f t="shared" si="178"/>
        <v>2.5798611111111109E-2</v>
      </c>
      <c r="CP111" s="8">
        <f>IF(COUNT($CA111:CB111)&gt;0,SMALL($CA111:CB111,1),$CN111)</f>
        <v>2.5798611111111109E-2</v>
      </c>
      <c r="CQ111" s="8">
        <f>IF(COUNT($CA111:CC111)&gt;0,SMALL($CA111:CC111,1),$CN111)</f>
        <v>2.5798611111111109E-2</v>
      </c>
      <c r="CR111" s="8">
        <f>IF(COUNT($CA111:CD111)&gt;0,SMALL($CA111:CD111,1),$CN111)</f>
        <v>2.5798611111111109E-2</v>
      </c>
      <c r="CS111" s="8">
        <f>IF(COUNT($CA111:CE111)&gt;0,SMALL($CA111:CE111,1),$CN111)</f>
        <v>2.5798611111111109E-2</v>
      </c>
      <c r="CT111" s="1">
        <v>0</v>
      </c>
      <c r="CU111" s="8">
        <f t="shared" si="179"/>
        <v>0</v>
      </c>
      <c r="CV111" s="8">
        <f>IF(COUNT($CG111:CH111)&gt;0,SMALL($CG111:CH111,1),$CU111)</f>
        <v>0</v>
      </c>
      <c r="CW111" s="8">
        <f>IF(COUNT($CG111:CI111)&gt;0,SMALL($CG111:CI111,1),$CU111)</f>
        <v>0</v>
      </c>
      <c r="CX111" s="8">
        <f>IF(COUNT($CG111:CJ111)&gt;0,SMALL($CG111:CJ111,1),$CU111)</f>
        <v>0</v>
      </c>
      <c r="CY111" s="8">
        <f>IF(COUNT($CG111:CK111)&gt;0,SMALL($CG111:CK111,1),$CU111)</f>
        <v>0</v>
      </c>
      <c r="DA111" s="8">
        <f t="shared" si="180"/>
        <v>9.3774537037037038E-3</v>
      </c>
      <c r="DB111" s="8">
        <f t="shared" si="181"/>
        <v>6.7732870370370369E-3</v>
      </c>
      <c r="DC111" s="1">
        <f t="shared" si="194"/>
        <v>106</v>
      </c>
      <c r="DD111" s="8">
        <f t="shared" si="182"/>
        <v>2.4537037037037038E-6</v>
      </c>
      <c r="DE111" s="1" t="str">
        <f t="shared" si="183"/>
        <v>Vicki Richardson</v>
      </c>
      <c r="DG111" s="13">
        <f t="shared" si="184"/>
        <v>2.740766791711325E-2</v>
      </c>
      <c r="DH111" s="13">
        <f>SMALL($DT111:DU111,1)/(60*60*24)</f>
        <v>2.740766791711325E-2</v>
      </c>
      <c r="DI111" s="13">
        <f>SMALL($DT111:DV111,1)/(60*60*24)</f>
        <v>2.740766791711325E-2</v>
      </c>
      <c r="DJ111" s="13">
        <f>SMALL($DT111:DW111,1)/(60*60*24)</f>
        <v>2.740766791711325E-2</v>
      </c>
      <c r="DK111" s="13">
        <f>SMALL($DT111:DX111,1)/(60*60*24)</f>
        <v>2.740766791711325E-2</v>
      </c>
      <c r="DL111" s="13">
        <f>SMALL($DT111:DY111,1)/(60*60*24)</f>
        <v>2.740766791711325E-2</v>
      </c>
      <c r="DM111" s="34">
        <f t="shared" si="185"/>
        <v>2.106309683552542E-2</v>
      </c>
      <c r="DN111" s="13">
        <f>SMALL($DZ111:EA111,1)/(60*60*24)</f>
        <v>2.106309683552542E-2</v>
      </c>
      <c r="DO111" s="42">
        <f>SMALL($EB111:EB111,1)/(60*60*24)</f>
        <v>0.11572916666666666</v>
      </c>
      <c r="DP111" s="42">
        <f>SMALL($EB111:EC111,1)/(60*60*24)</f>
        <v>0.11572916666666666</v>
      </c>
      <c r="DQ111" s="42">
        <f>SMALL($EB111:ED111,1)/(60*60*24)</f>
        <v>0.11572916666666666</v>
      </c>
      <c r="DR111" s="42">
        <f>SMALL($EB111:EE111,1)/(60*60*24)</f>
        <v>0.11572916666666666</v>
      </c>
      <c r="DT111" s="6">
        <f t="shared" si="186"/>
        <v>2368.0225080385849</v>
      </c>
      <c r="DU111" s="1">
        <f t="shared" si="269"/>
        <v>9999</v>
      </c>
      <c r="DV111" s="1">
        <f t="shared" si="269"/>
        <v>9999</v>
      </c>
      <c r="DW111" s="1">
        <f t="shared" si="269"/>
        <v>9999</v>
      </c>
      <c r="DX111" s="1">
        <f t="shared" si="269"/>
        <v>9999</v>
      </c>
      <c r="DY111" s="1">
        <f t="shared" si="269"/>
        <v>9999</v>
      </c>
      <c r="DZ111" s="6">
        <f t="shared" si="187"/>
        <v>1819.8515665893963</v>
      </c>
      <c r="EA111" s="1">
        <f t="shared" si="188"/>
        <v>9999</v>
      </c>
      <c r="EB111" s="43">
        <f t="shared" si="189"/>
        <v>9999</v>
      </c>
      <c r="EC111" s="1">
        <f t="shared" si="270"/>
        <v>9999</v>
      </c>
      <c r="ED111" s="1">
        <f t="shared" si="270"/>
        <v>9999</v>
      </c>
      <c r="EE111" s="1">
        <f t="shared" si="270"/>
        <v>9999</v>
      </c>
    </row>
    <row r="112" spans="1:135" x14ac:dyDescent="0.25">
      <c r="A112" s="1" t="s">
        <v>166</v>
      </c>
      <c r="B112" s="35">
        <v>2.045138888888889E-2</v>
      </c>
      <c r="C112" s="11">
        <v>44927</v>
      </c>
      <c r="E112" s="13">
        <v>2.4351851851851857E-2</v>
      </c>
      <c r="F112" s="11">
        <v>45047</v>
      </c>
      <c r="H112" s="35">
        <v>2.045138888888889E-2</v>
      </c>
      <c r="K112" s="8">
        <v>1.8229166666666668E-2</v>
      </c>
      <c r="M112" s="8">
        <f t="shared" si="195"/>
        <v>2.5497387459807078E-2</v>
      </c>
      <c r="N112" s="6">
        <f t="shared" si="171"/>
        <v>2202.9742765273318</v>
      </c>
      <c r="O112" s="8">
        <f t="shared" si="172"/>
        <v>1.3888888888888888E-2</v>
      </c>
      <c r="P112" s="107">
        <v>15.9</v>
      </c>
      <c r="Q112" s="108">
        <f t="shared" si="173"/>
        <v>1.5104166666666667E-2</v>
      </c>
      <c r="R112" s="109">
        <f t="shared" si="190"/>
        <v>1305</v>
      </c>
      <c r="S112" s="129">
        <f t="shared" si="211"/>
        <v>2170.4715999999999</v>
      </c>
      <c r="T112" s="8">
        <f t="shared" si="212"/>
        <v>1.4409722222222223E-2</v>
      </c>
      <c r="U112" s="8">
        <f t="shared" si="191"/>
        <v>1.4409722222222223E-2</v>
      </c>
      <c r="V112" s="8">
        <f t="shared" si="192"/>
        <v>2.3539665596666665E-2</v>
      </c>
      <c r="W112" s="8">
        <f t="shared" si="174"/>
        <v>1.9500313734814811E-2</v>
      </c>
      <c r="X112" s="8">
        <f t="shared" si="175"/>
        <v>1.3888888888888888E-2</v>
      </c>
      <c r="Y112" s="8"/>
      <c r="Z112" s="8">
        <f>IF(A112&lt;&gt;"",IF(VLOOKUP(A112,Apr!A$4:F$211,6)&gt;0,VLOOKUP(A112,Apr!A$4:F$211,6),0),0)</f>
        <v>2.5555555555555554E-2</v>
      </c>
      <c r="AA112" s="8">
        <f>IF(A112&lt;&gt;"",IF(VLOOKUP(A112,May!A$3:F$209,6)&gt;0,VLOOKUP(A112,May!A$3:F$209,6),0),0)</f>
        <v>2.5057870370370369E-2</v>
      </c>
      <c r="AB112" s="8">
        <f>IF(A112&lt;&gt;"",IF(VLOOKUP(A112,Jun!A$3:F$209,6)&gt;0,VLOOKUP(A112,Jun!A$3:F$209,6),0),0)</f>
        <v>2.4351851851851854E-2</v>
      </c>
      <c r="AC112" s="8">
        <f>IF(A112&lt;&gt;"",IF(VLOOKUP(A112,Jul!A$3:F$206,6)&gt;0,VLOOKUP(A112,Jul!A$3:F$206,6),0),0)</f>
        <v>2.5555555555555554E-2</v>
      </c>
      <c r="AD112" s="8">
        <f>IF(A112&lt;&gt;"",IF(VLOOKUP(A112,Aug!A$3:F$206,6)&gt;0,VLOOKUP(A112,Aug!A$3:F$206,6),0),0)</f>
        <v>2.3539665596666665E-2</v>
      </c>
      <c r="AE112" s="8">
        <f>IF(A112&lt;&gt;"",IF(VLOOKUP(A112,Sep!A$3:F$206,6)&gt;0,VLOOKUP(A112,Sep!A$3:F$206,6),0),0)</f>
        <v>2.3562813744814812E-2</v>
      </c>
      <c r="AF112" s="6">
        <f t="shared" si="196"/>
        <v>1563.0186939887731</v>
      </c>
      <c r="AG112" s="8">
        <f t="shared" si="176"/>
        <v>9.7222222222222224E-3</v>
      </c>
      <c r="AH112" s="8">
        <f>IF(A112&lt;&gt;"",IF(VLOOKUP(A112,Oct!A$3:F$206,6)&gt;0,VLOOKUP(A112,Oct!A$3:F$206,6),0),0)</f>
        <v>1.9500313734814811E-2</v>
      </c>
      <c r="AI112" s="8">
        <f>IF(A112&lt;&gt;"",IF(VLOOKUP(A112,Nov!A$3:F$207,6)&gt;0,VLOOKUP(A112,Nov!A$3:F$207,6),0),0)</f>
        <v>2.032207300407407E-2</v>
      </c>
      <c r="AJ112" s="8">
        <f>IF(A112&lt;&gt;"",IF(VLOOKUP(A112,Dec!A$3:F$207,6)&gt;0,VLOOKUP(A112,Dec!A$3:F$207,6),0),0)</f>
        <v>0</v>
      </c>
      <c r="AK112" s="8">
        <f>IF(A112&lt;&gt;"",IF(VLOOKUP(A112,Jan!A$3:F$207,6)&gt;0,VLOOKUP(A112,Jan!A$3:F$207,6),0),0)</f>
        <v>0</v>
      </c>
      <c r="AL112" s="8">
        <f>IF(A112&lt;&gt;"",IF(VLOOKUP(A112,Feb!A$3:F$207,6)&gt;0,VLOOKUP(A112,Feb!A$3:F$207,6),0),0)</f>
        <v>2.1907721152222219E-2</v>
      </c>
      <c r="AM112" s="8">
        <f>IF(A112&lt;&gt;"",IF(VLOOKUP(A112,Mar!A$3:F$207,6)&gt;0,VLOOKUP(A112,Mar!A$3:F$207,6),0),0)</f>
        <v>0</v>
      </c>
      <c r="AO112" s="8">
        <f>LARGE($BM112:BN112,1)</f>
        <v>1.4409722222222223E-2</v>
      </c>
      <c r="AP112" s="8">
        <f>LARGE($BM112:BO112,1)</f>
        <v>1.4409722222222223E-2</v>
      </c>
      <c r="AQ112" s="8">
        <f>LARGE($BM112:BP112,1)</f>
        <v>1.5104166666666667E-2</v>
      </c>
      <c r="AR112" s="8">
        <f>LARGE($BM112:BQ112,1)</f>
        <v>1.5104166666666667E-2</v>
      </c>
      <c r="AS112" s="8">
        <f>LARGE($BM112:BR112,1)</f>
        <v>1.5972222222222221E-2</v>
      </c>
      <c r="AT112" s="8">
        <f>LARGE($BS112:BT112,1)</f>
        <v>9.7222222222222224E-3</v>
      </c>
      <c r="AU112" s="8">
        <f>LARGE($BS112:BU112,1)</f>
        <v>9.7222222222222224E-3</v>
      </c>
      <c r="AV112" s="8">
        <f>LARGE($BS112:BV112,1)</f>
        <v>9.7222222222222224E-3</v>
      </c>
      <c r="AW112" s="8">
        <f>LARGE($BS112:BW112,1)</f>
        <v>9.7222222222222224E-3</v>
      </c>
      <c r="AX112" s="8">
        <f>LARGE($BS112:BX112,1)</f>
        <v>9.7222222222222224E-3</v>
      </c>
      <c r="BA112" s="6">
        <f t="shared" si="205"/>
        <v>2208</v>
      </c>
      <c r="BB112" s="6">
        <f t="shared" si="205"/>
        <v>2165</v>
      </c>
      <c r="BC112" s="6">
        <f t="shared" si="205"/>
        <v>2104</v>
      </c>
      <c r="BD112" s="6">
        <f t="shared" si="205"/>
        <v>2208</v>
      </c>
      <c r="BE112" s="6">
        <f t="shared" si="205"/>
        <v>2033.8271075519999</v>
      </c>
      <c r="BF112" s="6">
        <f t="shared" si="205"/>
        <v>2035.8271075519997</v>
      </c>
      <c r="BG112" s="6">
        <f t="shared" si="271"/>
        <v>1684.8271066879997</v>
      </c>
      <c r="BH112" s="6">
        <f t="shared" si="271"/>
        <v>1755.8271075519997</v>
      </c>
      <c r="BI112" s="6">
        <f t="shared" si="271"/>
        <v>0</v>
      </c>
      <c r="BJ112" s="6">
        <f t="shared" si="271"/>
        <v>0</v>
      </c>
      <c r="BK112" s="6">
        <f t="shared" si="271"/>
        <v>1892.8271075519997</v>
      </c>
      <c r="BM112" s="8">
        <f t="shared" si="193"/>
        <v>1.4409722222222223E-2</v>
      </c>
      <c r="BN112" s="8">
        <f t="shared" si="272"/>
        <v>1.3888888888888888E-2</v>
      </c>
      <c r="BO112" s="8">
        <f t="shared" si="272"/>
        <v>1.4409722222222223E-2</v>
      </c>
      <c r="BP112" s="8">
        <f t="shared" si="272"/>
        <v>1.5104166666666667E-2</v>
      </c>
      <c r="BQ112" s="8">
        <f t="shared" si="272"/>
        <v>1.3888888888888888E-2</v>
      </c>
      <c r="BR112" s="8">
        <f t="shared" si="272"/>
        <v>1.5972222222222221E-2</v>
      </c>
      <c r="BS112" s="8">
        <f t="shared" si="177"/>
        <v>9.7222222222222224E-3</v>
      </c>
      <c r="BT112" s="8">
        <f t="shared" si="266"/>
        <v>8.3333333333333332E-3</v>
      </c>
      <c r="BU112" s="8">
        <f t="shared" si="266"/>
        <v>7.4652777777777781E-3</v>
      </c>
      <c r="BV112" s="8">
        <f t="shared" si="266"/>
        <v>0</v>
      </c>
      <c r="BW112" s="8">
        <f t="shared" si="266"/>
        <v>0</v>
      </c>
      <c r="BX112" s="8">
        <f t="shared" si="266"/>
        <v>5.9027777777777776E-3</v>
      </c>
      <c r="CA112" s="8">
        <f t="shared" si="267"/>
        <v>2.5555555555555554E-2</v>
      </c>
      <c r="CB112" s="8">
        <f t="shared" si="267"/>
        <v>2.5057870370370369E-2</v>
      </c>
      <c r="CC112" s="8">
        <f t="shared" si="267"/>
        <v>2.4351851851851854E-2</v>
      </c>
      <c r="CD112" s="8">
        <f t="shared" si="267"/>
        <v>2.5555555555555554E-2</v>
      </c>
      <c r="CE112" s="8">
        <f t="shared" si="267"/>
        <v>2.3539665596666665E-2</v>
      </c>
      <c r="CF112" s="8">
        <f t="shared" si="267"/>
        <v>2.3562813744814812E-2</v>
      </c>
      <c r="CG112" s="8">
        <f t="shared" si="268"/>
        <v>1.9500313734814811E-2</v>
      </c>
      <c r="CH112" s="8">
        <f t="shared" si="268"/>
        <v>2.032207300407407E-2</v>
      </c>
      <c r="CI112" s="8" t="str">
        <f t="shared" si="268"/>
        <v/>
      </c>
      <c r="CJ112" s="8" t="str">
        <f t="shared" si="268"/>
        <v/>
      </c>
      <c r="CK112" s="8">
        <f t="shared" si="268"/>
        <v>2.1907721152222219E-2</v>
      </c>
      <c r="CL112" s="8" t="str">
        <f t="shared" si="268"/>
        <v/>
      </c>
      <c r="CN112" s="13"/>
      <c r="CO112" s="8">
        <f t="shared" si="178"/>
        <v>2.5555555555555554E-2</v>
      </c>
      <c r="CP112" s="8">
        <f>IF(COUNT($CA112:CB112)&gt;0,SMALL($CA112:CB112,1),$CN112)</f>
        <v>2.5057870370370369E-2</v>
      </c>
      <c r="CQ112" s="8">
        <f>IF(COUNT($CA112:CC112)&gt;0,SMALL($CA112:CC112,1),$CN112)</f>
        <v>2.4351851851851854E-2</v>
      </c>
      <c r="CR112" s="8">
        <f>IF(COUNT($CA112:CD112)&gt;0,SMALL($CA112:CD112,1),$CN112)</f>
        <v>2.4351851851851854E-2</v>
      </c>
      <c r="CS112" s="8">
        <f>IF(COUNT($CA112:CE112)&gt;0,SMALL($CA112:CE112,1),$CN112)</f>
        <v>2.3539665596666665E-2</v>
      </c>
      <c r="CT112" s="35">
        <v>2.045138888888889E-2</v>
      </c>
      <c r="CU112" s="8">
        <f t="shared" si="179"/>
        <v>1.9500313734814811E-2</v>
      </c>
      <c r="CV112" s="8">
        <f>IF(COUNT($CG112:CH112)&gt;0,SMALL($CG112:CH112,1),$CU112)</f>
        <v>1.9500313734814811E-2</v>
      </c>
      <c r="CW112" s="8">
        <f>IF(COUNT($CG112:CI112)&gt;0,SMALL($CG112:CI112,1),$CU112)</f>
        <v>1.9500313734814811E-2</v>
      </c>
      <c r="CX112" s="8">
        <f>IF(COUNT($CG112:CJ112)&gt;0,SMALL($CG112:CJ112,1),$CU112)</f>
        <v>1.9500313734814811E-2</v>
      </c>
      <c r="CY112" s="8">
        <f>IF(COUNT($CG112:CK112)&gt;0,SMALL($CG112:CK112,1),$CU112)</f>
        <v>1.9500313734814811E-2</v>
      </c>
      <c r="DA112" s="8">
        <f t="shared" si="180"/>
        <v>1.5974699074074072E-2</v>
      </c>
      <c r="DB112" s="8">
        <f t="shared" si="181"/>
        <v>9.7246990740740748E-3</v>
      </c>
      <c r="DC112" s="1">
        <f t="shared" si="194"/>
        <v>107</v>
      </c>
      <c r="DD112" s="8">
        <f t="shared" si="182"/>
        <v>2.476851851851852E-6</v>
      </c>
      <c r="DE112" s="1" t="str">
        <f t="shared" si="183"/>
        <v>Xavia Cooper</v>
      </c>
      <c r="DG112" s="13">
        <f t="shared" si="184"/>
        <v>2.5497387459807078E-2</v>
      </c>
      <c r="DH112" s="13">
        <f>SMALL($DT112:DU112,1)/(60*60*24)</f>
        <v>2.5497387459807081E-2</v>
      </c>
      <c r="DI112" s="13">
        <f>SMALL($DT112:DV112,1)/(60*60*24)</f>
        <v>2.5057870370370369E-2</v>
      </c>
      <c r="DJ112" s="13">
        <f>SMALL($DT112:DW112,1)/(60*60*24)</f>
        <v>2.435185185185185E-2</v>
      </c>
      <c r="DK112" s="13">
        <f>SMALL($DT112:DX112,1)/(60*60*24)</f>
        <v>2.435185185185185E-2</v>
      </c>
      <c r="DL112" s="13">
        <f>SMALL($DT112:DY112,1)/(60*60*24)</f>
        <v>2.3539665596666665E-2</v>
      </c>
      <c r="DM112" s="34">
        <f t="shared" si="185"/>
        <v>1.8090494143388577E-2</v>
      </c>
      <c r="DN112" s="13">
        <f>SMALL($DZ112:EA112,1)/(60*60*24)</f>
        <v>1.8090494143388577E-2</v>
      </c>
      <c r="DO112" s="42">
        <f>SMALL($EB112:EB112,1)/(60*60*24)</f>
        <v>2.4356959632813965E-2</v>
      </c>
      <c r="DP112" s="42">
        <f>SMALL($EB112:EC112,1)/(60*60*24)</f>
        <v>2.4356959632813965E-2</v>
      </c>
      <c r="DQ112" s="42">
        <f>SMALL($EB112:ED112,1)/(60*60*24)</f>
        <v>2.4356959632813965E-2</v>
      </c>
      <c r="DR112" s="42">
        <f>SMALL($EB112:EE112,1)/(60*60*24)</f>
        <v>2.1907721152222219E-2</v>
      </c>
      <c r="DT112" s="6">
        <f t="shared" si="186"/>
        <v>2202.9742765273318</v>
      </c>
      <c r="DU112" s="1">
        <f t="shared" si="269"/>
        <v>2208</v>
      </c>
      <c r="DV112" s="1">
        <f t="shared" si="269"/>
        <v>2165</v>
      </c>
      <c r="DW112" s="1">
        <f t="shared" si="269"/>
        <v>2104</v>
      </c>
      <c r="DX112" s="1">
        <f t="shared" si="269"/>
        <v>2208</v>
      </c>
      <c r="DY112" s="1">
        <f t="shared" si="269"/>
        <v>2033.8271075519999</v>
      </c>
      <c r="DZ112" s="6">
        <f t="shared" si="187"/>
        <v>1563.0186939887731</v>
      </c>
      <c r="EA112" s="1">
        <f t="shared" si="188"/>
        <v>1684.8271066879997</v>
      </c>
      <c r="EB112" s="43">
        <f t="shared" si="189"/>
        <v>2104.4413122751266</v>
      </c>
      <c r="EC112" s="1">
        <f t="shared" si="270"/>
        <v>9999</v>
      </c>
      <c r="ED112" s="1">
        <f t="shared" si="270"/>
        <v>9999</v>
      </c>
      <c r="EE112" s="1">
        <f t="shared" si="270"/>
        <v>1892.8271075519997</v>
      </c>
    </row>
    <row r="113" spans="1:132" x14ac:dyDescent="0.25">
      <c r="A113" s="33"/>
      <c r="E113" s="13"/>
      <c r="M113" s="8"/>
      <c r="R113" s="6"/>
      <c r="X113" s="8"/>
      <c r="Y113" s="8"/>
      <c r="Z113" s="8"/>
      <c r="AA113" s="8"/>
      <c r="AB113" s="8"/>
      <c r="AC113" s="8"/>
      <c r="AD113" s="8"/>
      <c r="AE113" s="8"/>
      <c r="AF113" s="6"/>
      <c r="AG113" s="8"/>
      <c r="AH113" s="8"/>
      <c r="AI113" s="8"/>
      <c r="AJ113" s="8"/>
      <c r="AK113" s="8"/>
      <c r="AL113" s="8"/>
      <c r="AM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CN113" s="13"/>
      <c r="DG113" s="13"/>
      <c r="DH113" s="13"/>
      <c r="DI113" s="13"/>
      <c r="DJ113" s="13"/>
      <c r="DK113" s="13"/>
      <c r="DL113" s="13"/>
      <c r="DM113" s="34"/>
      <c r="DN113" s="13"/>
      <c r="DO113" s="42"/>
      <c r="DP113" s="42"/>
      <c r="DQ113" s="42"/>
      <c r="DR113" s="42"/>
      <c r="DT113" s="6"/>
      <c r="DZ113" s="6"/>
      <c r="EB113" s="43"/>
    </row>
    <row r="114" spans="1:132" x14ac:dyDescent="0.25">
      <c r="E114" s="13"/>
      <c r="M114" s="8">
        <f t="shared" si="195"/>
        <v>0</v>
      </c>
      <c r="N114" s="6">
        <f t="shared" si="171"/>
        <v>0</v>
      </c>
      <c r="O114" s="8" t="s">
        <v>227</v>
      </c>
      <c r="P114" s="104">
        <f>LARGE(P3:P112,1)</f>
        <v>54</v>
      </c>
      <c r="Q114" s="35">
        <f>SMALL(Q3:Q112,1)</f>
        <v>1.7361111111111112E-4</v>
      </c>
      <c r="R114" s="6"/>
      <c r="X114" s="8"/>
      <c r="Y114" s="8"/>
      <c r="Z114" s="8"/>
      <c r="AA114" s="8"/>
      <c r="AB114" s="8"/>
      <c r="AC114" s="8"/>
      <c r="AD114" s="8"/>
      <c r="AE114" s="8"/>
      <c r="AF114" s="6"/>
      <c r="AG114" s="8"/>
      <c r="AH114" s="8"/>
      <c r="AI114" s="8"/>
      <c r="AJ114" s="8"/>
      <c r="AK114" s="8"/>
      <c r="AL114" s="8"/>
      <c r="AM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CN114" s="13"/>
      <c r="DG114" s="13"/>
      <c r="DH114" s="13"/>
      <c r="DI114" s="13"/>
      <c r="DJ114" s="13"/>
      <c r="DK114" s="13"/>
      <c r="DL114" s="13"/>
      <c r="DM114" s="34"/>
      <c r="DN114" s="13"/>
      <c r="DO114" s="42"/>
      <c r="DP114" s="42"/>
      <c r="DQ114" s="42"/>
      <c r="DR114" s="42"/>
      <c r="DT114" s="6"/>
      <c r="DZ114" s="6"/>
      <c r="EB114" s="43"/>
    </row>
    <row r="115" spans="1:132" x14ac:dyDescent="0.25">
      <c r="E115" s="13"/>
      <c r="M115" s="8">
        <f t="shared" si="195"/>
        <v>0</v>
      </c>
      <c r="N115" s="6">
        <f t="shared" si="171"/>
        <v>0</v>
      </c>
      <c r="O115" s="8" t="s">
        <v>228</v>
      </c>
      <c r="P115" s="104">
        <f>SMALL(P3:P112,1)</f>
        <v>-1.7</v>
      </c>
      <c r="Q115" s="35">
        <f>LARGE(Q3:Q112,1)</f>
        <v>2.4479166666666666E-2</v>
      </c>
      <c r="R115" s="6"/>
      <c r="X115" s="8"/>
      <c r="Y115" s="8"/>
      <c r="Z115" s="8"/>
      <c r="AA115" s="8"/>
      <c r="AB115" s="8"/>
      <c r="AC115" s="8"/>
      <c r="AD115" s="8"/>
      <c r="AE115" s="8"/>
      <c r="AF115" s="6"/>
      <c r="AG115" s="8"/>
      <c r="AH115" s="8"/>
      <c r="AI115" s="8"/>
      <c r="AJ115" s="8"/>
      <c r="AK115" s="8"/>
      <c r="AL115" s="8"/>
      <c r="AM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CN115" s="13"/>
      <c r="DG115" s="13"/>
      <c r="DH115" s="13"/>
      <c r="DI115" s="13"/>
      <c r="DJ115" s="13"/>
      <c r="DK115" s="13"/>
      <c r="DL115" s="13"/>
      <c r="DM115" s="34"/>
      <c r="DN115" s="13"/>
      <c r="DO115" s="42"/>
      <c r="DP115" s="42"/>
      <c r="DQ115" s="42"/>
      <c r="DR115" s="42"/>
      <c r="DT115" s="6"/>
      <c r="DZ115" s="6"/>
      <c r="EB115" s="43"/>
    </row>
    <row r="116" spans="1:132" ht="46.5" customHeight="1" x14ac:dyDescent="0.25">
      <c r="E116" s="13"/>
      <c r="M116" s="8"/>
      <c r="O116" s="115" t="s">
        <v>231</v>
      </c>
      <c r="P116" s="116" t="s">
        <v>229</v>
      </c>
      <c r="Q116" s="117" t="s">
        <v>230</v>
      </c>
      <c r="R116" s="118" t="s">
        <v>236</v>
      </c>
      <c r="S116" s="117" t="s">
        <v>237</v>
      </c>
      <c r="X116" s="8"/>
      <c r="Y116" s="8"/>
      <c r="Z116" s="8"/>
      <c r="AA116" s="8"/>
      <c r="AB116" s="8"/>
      <c r="AC116" s="8"/>
      <c r="AD116" s="8"/>
      <c r="AE116" s="8"/>
      <c r="AF116" s="6"/>
      <c r="AG116" s="8"/>
      <c r="AH116" s="8"/>
      <c r="AI116" s="8"/>
      <c r="AJ116" s="8"/>
      <c r="AK116" s="8"/>
      <c r="AL116" s="8"/>
      <c r="AM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CN116" s="13"/>
      <c r="DG116" s="13"/>
      <c r="DH116" s="13"/>
      <c r="DI116" s="13"/>
      <c r="DJ116" s="13"/>
      <c r="DK116" s="13"/>
      <c r="DL116" s="13"/>
      <c r="DM116" s="34"/>
      <c r="DN116" s="13"/>
      <c r="DO116" s="42"/>
      <c r="DP116" s="42"/>
      <c r="DQ116" s="42"/>
      <c r="DR116" s="42"/>
      <c r="DT116" s="6"/>
      <c r="DZ116" s="6"/>
      <c r="EB116" s="43"/>
    </row>
    <row r="117" spans="1:132" x14ac:dyDescent="0.25">
      <c r="E117" s="13"/>
      <c r="M117" s="8"/>
      <c r="O117" s="110" t="s">
        <v>153</v>
      </c>
      <c r="P117" s="107">
        <v>19.899999999999999</v>
      </c>
      <c r="Q117" s="109">
        <v>1185</v>
      </c>
      <c r="S117" s="6">
        <f>Table2[[#This Row],[Most Recent Handicap Time]]*60*60*24</f>
        <v>0</v>
      </c>
      <c r="X117" s="8"/>
      <c r="Y117" s="8"/>
      <c r="Z117" s="8"/>
      <c r="AA117" s="8"/>
      <c r="AB117" s="8"/>
      <c r="AC117" s="8"/>
      <c r="AD117" s="8"/>
      <c r="AE117" s="8"/>
      <c r="AF117" s="6"/>
      <c r="AG117" s="8"/>
      <c r="AH117" s="8"/>
      <c r="AI117" s="8"/>
      <c r="AJ117" s="8"/>
      <c r="AK117" s="8"/>
      <c r="AL117" s="8"/>
      <c r="AM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CN117" s="13"/>
      <c r="DG117" s="13"/>
      <c r="DH117" s="13"/>
      <c r="DI117" s="13"/>
      <c r="DJ117" s="13"/>
      <c r="DK117" s="13"/>
      <c r="DL117" s="13"/>
      <c r="DM117" s="34"/>
      <c r="DN117" s="13"/>
      <c r="DO117" s="42"/>
      <c r="DP117" s="42"/>
      <c r="DQ117" s="42"/>
      <c r="DR117" s="42"/>
      <c r="DT117" s="6"/>
      <c r="DZ117" s="6"/>
      <c r="EB117" s="43"/>
    </row>
    <row r="118" spans="1:132" x14ac:dyDescent="0.25">
      <c r="E118" s="13"/>
      <c r="M118" s="8"/>
      <c r="O118" s="110" t="s">
        <v>150</v>
      </c>
      <c r="P118" s="107">
        <v>1.5</v>
      </c>
      <c r="Q118" s="109">
        <v>1995</v>
      </c>
      <c r="R118" s="35">
        <v>1.6724537037037034E-2</v>
      </c>
      <c r="S118" s="6">
        <f>Table2[[#This Row],[Most Recent Handicap Time]]*60*60*24</f>
        <v>1445</v>
      </c>
      <c r="X118" s="8"/>
      <c r="Y118" s="8"/>
      <c r="Z118" s="8"/>
      <c r="AA118" s="8"/>
      <c r="AB118" s="8"/>
      <c r="AC118" s="8"/>
      <c r="AD118" s="8"/>
      <c r="AE118" s="8"/>
      <c r="AF118" s="6"/>
      <c r="AG118" s="8"/>
      <c r="AH118" s="8"/>
      <c r="AI118" s="8"/>
      <c r="AJ118" s="8"/>
      <c r="AK118" s="8"/>
      <c r="AL118" s="8"/>
      <c r="AM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CN118" s="13"/>
      <c r="DG118" s="13"/>
      <c r="DH118" s="13"/>
      <c r="DI118" s="13"/>
      <c r="DJ118" s="13"/>
      <c r="DK118" s="13"/>
      <c r="DL118" s="13"/>
      <c r="DM118" s="34"/>
      <c r="DN118" s="13"/>
      <c r="DO118" s="42"/>
      <c r="DP118" s="42"/>
      <c r="DQ118" s="42"/>
      <c r="DR118" s="42"/>
      <c r="DT118" s="6"/>
      <c r="DZ118" s="6"/>
      <c r="EB118" s="43"/>
    </row>
    <row r="119" spans="1:132" x14ac:dyDescent="0.25">
      <c r="E119" s="13"/>
      <c r="M119" s="8"/>
      <c r="O119" s="110" t="s">
        <v>178</v>
      </c>
      <c r="P119" s="107">
        <v>3</v>
      </c>
      <c r="Q119" s="109">
        <v>1845</v>
      </c>
      <c r="S119" s="6">
        <f>Table2[[#This Row],[Most Recent Handicap Time]]*60*60*24</f>
        <v>0</v>
      </c>
      <c r="X119" s="8"/>
      <c r="Y119" s="8"/>
      <c r="Z119" s="8"/>
      <c r="AA119" s="8"/>
      <c r="AB119" s="8"/>
      <c r="AC119" s="8"/>
      <c r="AD119" s="8"/>
      <c r="AE119" s="8"/>
      <c r="AF119" s="6"/>
      <c r="AG119" s="8"/>
      <c r="AH119" s="8"/>
      <c r="AI119" s="8"/>
      <c r="AJ119" s="8"/>
      <c r="AK119" s="8"/>
      <c r="AL119" s="8"/>
      <c r="AM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CN119" s="13"/>
      <c r="DG119" s="13"/>
      <c r="DH119" s="13"/>
      <c r="DI119" s="13"/>
      <c r="DJ119" s="13"/>
      <c r="DK119" s="13"/>
      <c r="DL119" s="13"/>
      <c r="DM119" s="34"/>
      <c r="DN119" s="13"/>
      <c r="DO119" s="42"/>
      <c r="DP119" s="42"/>
      <c r="DQ119" s="42"/>
      <c r="DR119" s="42"/>
      <c r="DT119" s="6"/>
      <c r="DZ119" s="6"/>
      <c r="EB119" s="43"/>
    </row>
    <row r="120" spans="1:132" x14ac:dyDescent="0.25">
      <c r="E120" s="13"/>
      <c r="M120" s="8"/>
      <c r="O120" s="110" t="s">
        <v>9</v>
      </c>
      <c r="P120" s="107">
        <v>10.8</v>
      </c>
      <c r="Q120" s="109">
        <v>1469.9999999999998</v>
      </c>
      <c r="S120" s="6">
        <f>Table2[[#This Row],[Most Recent Handicap Time]]*60*60*24</f>
        <v>0</v>
      </c>
      <c r="X120" s="8"/>
      <c r="Y120" s="8"/>
      <c r="Z120" s="8"/>
      <c r="AA120" s="8"/>
      <c r="AB120" s="8"/>
      <c r="AC120" s="8"/>
      <c r="AD120" s="8"/>
      <c r="AE120" s="8"/>
      <c r="AF120" s="6"/>
      <c r="AG120" s="8"/>
      <c r="AH120" s="8"/>
      <c r="AI120" s="8"/>
      <c r="AJ120" s="8"/>
      <c r="AK120" s="8"/>
      <c r="AL120" s="8"/>
      <c r="AM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CN120" s="13"/>
      <c r="DG120" s="13"/>
      <c r="DH120" s="13"/>
      <c r="DI120" s="13"/>
      <c r="DJ120" s="13"/>
      <c r="DK120" s="13"/>
      <c r="DL120" s="13"/>
      <c r="DM120" s="34"/>
      <c r="DN120" s="13"/>
      <c r="DO120" s="42"/>
      <c r="DP120" s="42"/>
      <c r="DQ120" s="42"/>
      <c r="DR120" s="42"/>
      <c r="DT120" s="6"/>
      <c r="DZ120" s="6"/>
      <c r="EB120" s="43"/>
    </row>
    <row r="121" spans="1:132" x14ac:dyDescent="0.25">
      <c r="E121" s="13"/>
      <c r="M121" s="8"/>
      <c r="O121" s="110" t="s">
        <v>147</v>
      </c>
      <c r="P121" s="107">
        <v>14</v>
      </c>
      <c r="Q121" s="109">
        <v>1305</v>
      </c>
      <c r="R121" s="35">
        <v>2.3553240740740739E-2</v>
      </c>
      <c r="S121" s="6">
        <f>Table2[[#This Row],[Most Recent Handicap Time]]*60*60*24</f>
        <v>2035</v>
      </c>
      <c r="X121" s="8"/>
      <c r="Y121" s="8"/>
      <c r="Z121" s="8"/>
      <c r="AA121" s="8"/>
      <c r="AB121" s="8"/>
      <c r="AC121" s="8"/>
      <c r="AD121" s="8"/>
      <c r="AE121" s="8"/>
      <c r="AF121" s="6"/>
      <c r="AG121" s="8"/>
      <c r="AH121" s="8"/>
      <c r="AI121" s="8"/>
      <c r="AJ121" s="8"/>
      <c r="AK121" s="8"/>
      <c r="AL121" s="8"/>
      <c r="AM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CN121" s="13"/>
      <c r="DG121" s="13"/>
      <c r="DH121" s="13"/>
      <c r="DI121" s="13"/>
      <c r="DJ121" s="13"/>
      <c r="DK121" s="13"/>
      <c r="DL121" s="13"/>
      <c r="DM121" s="34"/>
      <c r="DN121" s="13"/>
      <c r="DO121" s="42"/>
      <c r="DP121" s="42"/>
      <c r="DQ121" s="42"/>
      <c r="DR121" s="42"/>
      <c r="DT121" s="6"/>
      <c r="DZ121" s="6"/>
      <c r="EB121" s="43"/>
    </row>
    <row r="122" spans="1:132" x14ac:dyDescent="0.25">
      <c r="E122" s="13"/>
      <c r="M122" s="8"/>
      <c r="O122" s="110"/>
      <c r="P122" s="107">
        <v>14</v>
      </c>
      <c r="Q122" s="109"/>
      <c r="R122" s="35">
        <v>2.3310185185185187E-2</v>
      </c>
      <c r="S122" s="6">
        <f>Table2[[#This Row],[Most Recent Handicap Time]]*60*60*24</f>
        <v>2014</v>
      </c>
      <c r="X122" s="8"/>
      <c r="Y122" s="8"/>
      <c r="Z122" s="8"/>
      <c r="AA122" s="8"/>
      <c r="AB122" s="8"/>
      <c r="AC122" s="8"/>
      <c r="AD122" s="8"/>
      <c r="AE122" s="8"/>
      <c r="AF122" s="6"/>
      <c r="AG122" s="8"/>
      <c r="AH122" s="8"/>
      <c r="AI122" s="8"/>
      <c r="AJ122" s="8"/>
      <c r="AK122" s="8"/>
      <c r="AL122" s="8"/>
      <c r="AM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CN122" s="13"/>
      <c r="DG122" s="13"/>
      <c r="DH122" s="13"/>
      <c r="DI122" s="13"/>
      <c r="DJ122" s="13"/>
      <c r="DK122" s="13"/>
      <c r="DL122" s="13"/>
      <c r="DM122" s="34"/>
      <c r="DN122" s="13"/>
      <c r="DO122" s="42"/>
      <c r="DP122" s="42"/>
      <c r="DQ122" s="42"/>
      <c r="DR122" s="42"/>
      <c r="DT122" s="6"/>
      <c r="DZ122" s="6"/>
      <c r="EB122" s="43"/>
    </row>
    <row r="123" spans="1:132" x14ac:dyDescent="0.25">
      <c r="E123" s="13"/>
      <c r="M123" s="8"/>
      <c r="O123" s="110"/>
      <c r="P123" s="107">
        <v>14</v>
      </c>
      <c r="Q123" s="109"/>
      <c r="R123" s="35">
        <v>2.3553240740740739E-2</v>
      </c>
      <c r="S123" s="6">
        <f>Table2[[#This Row],[Most Recent Handicap Time]]*60*60*24</f>
        <v>2035</v>
      </c>
      <c r="X123" s="8"/>
      <c r="Y123" s="8"/>
      <c r="Z123" s="8"/>
      <c r="AA123" s="8"/>
      <c r="AB123" s="8"/>
      <c r="AC123" s="8"/>
      <c r="AD123" s="8"/>
      <c r="AE123" s="8"/>
      <c r="AF123" s="6"/>
      <c r="AG123" s="8"/>
      <c r="AH123" s="8"/>
      <c r="AI123" s="8"/>
      <c r="AJ123" s="8"/>
      <c r="AK123" s="8"/>
      <c r="AL123" s="8"/>
      <c r="AM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CN123" s="13"/>
      <c r="DG123" s="13"/>
      <c r="DH123" s="13"/>
      <c r="DI123" s="13"/>
      <c r="DJ123" s="13"/>
      <c r="DK123" s="13"/>
      <c r="DL123" s="13"/>
      <c r="DM123" s="34"/>
      <c r="DN123" s="13"/>
      <c r="DO123" s="42"/>
      <c r="DP123" s="42"/>
      <c r="DQ123" s="42"/>
      <c r="DR123" s="42"/>
      <c r="DT123" s="6"/>
      <c r="DZ123" s="6"/>
      <c r="EB123" s="43"/>
    </row>
    <row r="124" spans="1:132" x14ac:dyDescent="0.25">
      <c r="E124" s="13"/>
      <c r="M124" s="8"/>
      <c r="O124" s="110" t="s">
        <v>180</v>
      </c>
      <c r="P124" s="107"/>
      <c r="Q124" s="109"/>
      <c r="S124" s="6">
        <f>Table2[[#This Row],[Most Recent Handicap Time]]*60*60*24</f>
        <v>0</v>
      </c>
      <c r="X124" s="8"/>
      <c r="Y124" s="8"/>
      <c r="Z124" s="8"/>
      <c r="AA124" s="8"/>
      <c r="AB124" s="8"/>
      <c r="AC124" s="8"/>
      <c r="AD124" s="8"/>
      <c r="AE124" s="8"/>
      <c r="AF124" s="6"/>
      <c r="AG124" s="8"/>
      <c r="AH124" s="8"/>
      <c r="AI124" s="8"/>
      <c r="AJ124" s="8"/>
      <c r="AK124" s="8"/>
      <c r="AL124" s="8"/>
      <c r="AM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CN124" s="13"/>
      <c r="DG124" s="13"/>
      <c r="DH124" s="13"/>
      <c r="DI124" s="13"/>
      <c r="DJ124" s="13"/>
      <c r="DK124" s="13"/>
      <c r="DL124" s="13"/>
      <c r="DM124" s="34"/>
      <c r="DN124" s="13"/>
      <c r="DO124" s="42"/>
      <c r="DP124" s="42"/>
      <c r="DQ124" s="42"/>
      <c r="DR124" s="42"/>
      <c r="DT124" s="6"/>
      <c r="DZ124" s="6"/>
      <c r="EB124" s="43"/>
    </row>
    <row r="125" spans="1:132" x14ac:dyDescent="0.25">
      <c r="E125" s="13"/>
      <c r="M125" s="8"/>
      <c r="O125" s="110" t="s">
        <v>8</v>
      </c>
      <c r="P125" s="107">
        <v>26.2</v>
      </c>
      <c r="Q125" s="109">
        <v>705.00000000000011</v>
      </c>
      <c r="S125" s="6">
        <f>Table2[[#This Row],[Most Recent Handicap Time]]*60*60*24</f>
        <v>0</v>
      </c>
      <c r="X125" s="8"/>
      <c r="Y125" s="8"/>
      <c r="Z125" s="8"/>
      <c r="AA125" s="8"/>
      <c r="AB125" s="8"/>
      <c r="AC125" s="8"/>
      <c r="AD125" s="8"/>
      <c r="AE125" s="8"/>
      <c r="AF125" s="6"/>
      <c r="AG125" s="8"/>
      <c r="AH125" s="8"/>
      <c r="AI125" s="8"/>
      <c r="AJ125" s="8"/>
      <c r="AK125" s="8"/>
      <c r="AL125" s="8"/>
      <c r="AM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CN125" s="13"/>
      <c r="DG125" s="13"/>
      <c r="DH125" s="13"/>
      <c r="DI125" s="13"/>
      <c r="DJ125" s="13"/>
      <c r="DK125" s="13"/>
      <c r="DL125" s="13"/>
      <c r="DM125" s="34"/>
      <c r="DN125" s="13"/>
      <c r="DO125" s="42"/>
      <c r="DP125" s="42"/>
      <c r="DQ125" s="42"/>
      <c r="DR125" s="42"/>
      <c r="DT125" s="6"/>
      <c r="DZ125" s="6"/>
      <c r="EB125" s="43"/>
    </row>
    <row r="126" spans="1:132" x14ac:dyDescent="0.25">
      <c r="E126" s="13"/>
      <c r="M126" s="8"/>
      <c r="O126" s="110" t="s">
        <v>110</v>
      </c>
      <c r="P126" s="107">
        <v>8.1</v>
      </c>
      <c r="Q126" s="109">
        <v>1590</v>
      </c>
      <c r="S126" s="6">
        <f>Table2[[#This Row],[Most Recent Handicap Time]]*60*60*24</f>
        <v>0</v>
      </c>
      <c r="X126" s="8"/>
      <c r="Y126" s="8"/>
      <c r="Z126" s="8"/>
      <c r="AA126" s="8"/>
      <c r="AB126" s="8"/>
      <c r="AC126" s="8"/>
      <c r="AD126" s="8"/>
      <c r="AE126" s="8"/>
      <c r="AF126" s="6"/>
      <c r="AG126" s="8"/>
      <c r="AH126" s="8"/>
      <c r="AI126" s="8"/>
      <c r="AJ126" s="8"/>
      <c r="AK126" s="8"/>
      <c r="AL126" s="8"/>
      <c r="AM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CN126" s="13"/>
      <c r="DG126" s="13"/>
      <c r="DH126" s="13"/>
      <c r="DI126" s="13"/>
      <c r="DJ126" s="13"/>
      <c r="DK126" s="13"/>
      <c r="DL126" s="13"/>
      <c r="DM126" s="34"/>
      <c r="DN126" s="13"/>
      <c r="DO126" s="42"/>
      <c r="DP126" s="42"/>
      <c r="DQ126" s="42"/>
      <c r="DR126" s="42"/>
      <c r="DT126" s="6"/>
      <c r="DZ126" s="6"/>
      <c r="EB126" s="43"/>
    </row>
    <row r="127" spans="1:132" x14ac:dyDescent="0.25">
      <c r="E127" s="13"/>
      <c r="M127" s="8"/>
      <c r="O127" s="110" t="s">
        <v>138</v>
      </c>
      <c r="P127" s="107">
        <v>20.2</v>
      </c>
      <c r="Q127" s="109">
        <v>1035</v>
      </c>
      <c r="S127" s="6">
        <f>Table2[[#This Row],[Most Recent Handicap Time]]*60*60*24</f>
        <v>0</v>
      </c>
      <c r="X127" s="8"/>
      <c r="Y127" s="8"/>
      <c r="Z127" s="8"/>
      <c r="AA127" s="8"/>
      <c r="AB127" s="8"/>
      <c r="AC127" s="8"/>
      <c r="AD127" s="8"/>
      <c r="AE127" s="8"/>
      <c r="AF127" s="6"/>
      <c r="AG127" s="8"/>
      <c r="AH127" s="8"/>
      <c r="AI127" s="8"/>
      <c r="AJ127" s="8"/>
      <c r="AK127" s="8"/>
      <c r="AL127" s="8"/>
      <c r="AM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CN127" s="13"/>
      <c r="DG127" s="13"/>
      <c r="DH127" s="13"/>
      <c r="DI127" s="13"/>
      <c r="DJ127" s="13"/>
      <c r="DK127" s="13"/>
      <c r="DL127" s="13"/>
      <c r="DM127" s="34"/>
      <c r="DN127" s="13"/>
      <c r="DO127" s="42"/>
      <c r="DP127" s="42"/>
      <c r="DQ127" s="42"/>
      <c r="DR127" s="42"/>
      <c r="DT127" s="6"/>
      <c r="DZ127" s="6"/>
      <c r="EB127" s="43"/>
    </row>
    <row r="128" spans="1:132" x14ac:dyDescent="0.25">
      <c r="E128" s="13"/>
      <c r="M128" s="8"/>
      <c r="O128" s="110" t="s">
        <v>121</v>
      </c>
      <c r="P128" s="107">
        <v>14.3</v>
      </c>
      <c r="Q128" s="109">
        <v>1230</v>
      </c>
      <c r="S128" s="6">
        <f>Table2[[#This Row],[Most Recent Handicap Time]]*60*60*24</f>
        <v>0</v>
      </c>
      <c r="X128" s="8"/>
      <c r="Y128" s="8"/>
      <c r="Z128" s="8"/>
      <c r="AA128" s="8"/>
      <c r="AB128" s="8"/>
      <c r="AC128" s="8"/>
      <c r="AD128" s="8"/>
      <c r="AE128" s="8"/>
      <c r="AF128" s="6"/>
      <c r="AG128" s="8"/>
      <c r="AH128" s="8"/>
      <c r="AI128" s="8"/>
      <c r="AJ128" s="8"/>
      <c r="AK128" s="8"/>
      <c r="AL128" s="8"/>
      <c r="AM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CN128" s="13"/>
      <c r="DG128" s="13"/>
      <c r="DH128" s="13"/>
      <c r="DI128" s="13"/>
      <c r="DJ128" s="13"/>
      <c r="DK128" s="13"/>
      <c r="DL128" s="13"/>
      <c r="DM128" s="34"/>
      <c r="DN128" s="13"/>
      <c r="DO128" s="42"/>
      <c r="DP128" s="42"/>
      <c r="DQ128" s="42"/>
      <c r="DR128" s="42"/>
      <c r="DT128" s="6"/>
      <c r="DZ128" s="6"/>
      <c r="EB128" s="43"/>
    </row>
    <row r="129" spans="5:132" x14ac:dyDescent="0.25">
      <c r="E129" s="13"/>
      <c r="M129" s="8"/>
      <c r="O129" s="110" t="s">
        <v>146</v>
      </c>
      <c r="P129" s="107">
        <v>6.7</v>
      </c>
      <c r="Q129" s="109">
        <v>1680</v>
      </c>
      <c r="R129" s="35">
        <v>2.0520833333333328E-2</v>
      </c>
      <c r="S129" s="6">
        <f>Table2[[#This Row],[Most Recent Handicap Time]]*60*60*24</f>
        <v>1772.9999999999995</v>
      </c>
      <c r="X129" s="8"/>
      <c r="Y129" s="8"/>
      <c r="Z129" s="8"/>
      <c r="AA129" s="8"/>
      <c r="AB129" s="8"/>
      <c r="AC129" s="8"/>
      <c r="AD129" s="8"/>
      <c r="AE129" s="8"/>
      <c r="AF129" s="6"/>
      <c r="AG129" s="8"/>
      <c r="AH129" s="8"/>
      <c r="AI129" s="8"/>
      <c r="AJ129" s="8"/>
      <c r="AK129" s="8"/>
      <c r="AL129" s="8"/>
      <c r="AM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CN129" s="13"/>
      <c r="DG129" s="13"/>
      <c r="DH129" s="13"/>
      <c r="DI129" s="13"/>
      <c r="DJ129" s="13"/>
      <c r="DK129" s="13"/>
      <c r="DL129" s="13"/>
      <c r="DM129" s="34"/>
      <c r="DN129" s="13"/>
      <c r="DO129" s="42"/>
      <c r="DP129" s="42"/>
      <c r="DQ129" s="42"/>
      <c r="DR129" s="42"/>
      <c r="DT129" s="6"/>
      <c r="DZ129" s="6"/>
      <c r="EB129" s="43"/>
    </row>
    <row r="130" spans="5:132" x14ac:dyDescent="0.25">
      <c r="E130" s="13"/>
      <c r="M130" s="8"/>
      <c r="O130" s="110" t="s">
        <v>182</v>
      </c>
      <c r="P130" s="107">
        <v>27</v>
      </c>
      <c r="Q130" s="109">
        <v>540</v>
      </c>
      <c r="S130" s="6">
        <f>Table2[[#This Row],[Most Recent Handicap Time]]*60*60*24</f>
        <v>0</v>
      </c>
      <c r="X130" s="8"/>
      <c r="Y130" s="8"/>
      <c r="Z130" s="8"/>
      <c r="AA130" s="8"/>
      <c r="AB130" s="8"/>
      <c r="AC130" s="8"/>
      <c r="AD130" s="8"/>
      <c r="AE130" s="8"/>
      <c r="AF130" s="6"/>
      <c r="AG130" s="8"/>
      <c r="AH130" s="8"/>
      <c r="AI130" s="8"/>
      <c r="AJ130" s="8"/>
      <c r="AK130" s="8"/>
      <c r="AL130" s="8"/>
      <c r="AM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CN130" s="13"/>
      <c r="DG130" s="13"/>
      <c r="DH130" s="13"/>
      <c r="DI130" s="13"/>
      <c r="DJ130" s="13"/>
      <c r="DK130" s="13"/>
      <c r="DL130" s="13"/>
      <c r="DM130" s="34"/>
      <c r="DN130" s="13"/>
      <c r="DO130" s="42"/>
      <c r="DP130" s="42"/>
      <c r="DQ130" s="42"/>
      <c r="DR130" s="42"/>
      <c r="DT130" s="6"/>
      <c r="DZ130" s="6"/>
      <c r="EB130" s="43"/>
    </row>
    <row r="131" spans="5:132" x14ac:dyDescent="0.25">
      <c r="E131" s="13"/>
      <c r="M131" s="8"/>
      <c r="O131" s="110" t="s">
        <v>131</v>
      </c>
      <c r="P131" s="107">
        <v>16.100000000000001</v>
      </c>
      <c r="Q131" s="109">
        <v>1185</v>
      </c>
      <c r="R131" s="35">
        <v>2.5486111111111112E-2</v>
      </c>
      <c r="S131" s="6">
        <f>Table2[[#This Row],[Most Recent Handicap Time]]*60*60*24</f>
        <v>2202</v>
      </c>
      <c r="X131" s="8"/>
      <c r="Y131" s="8"/>
      <c r="Z131" s="8"/>
      <c r="AA131" s="8"/>
      <c r="AB131" s="8"/>
      <c r="AC131" s="8"/>
      <c r="AD131" s="8"/>
      <c r="AE131" s="8"/>
      <c r="AF131" s="6"/>
      <c r="AG131" s="8"/>
      <c r="AH131" s="8"/>
      <c r="AI131" s="8"/>
      <c r="AJ131" s="8"/>
      <c r="AK131" s="8"/>
      <c r="AL131" s="8"/>
      <c r="AM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CN131" s="13"/>
      <c r="DG131" s="13"/>
      <c r="DH131" s="13"/>
      <c r="DI131" s="13"/>
      <c r="DJ131" s="13"/>
      <c r="DK131" s="13"/>
      <c r="DL131" s="13"/>
      <c r="DM131" s="34"/>
      <c r="DN131" s="13"/>
      <c r="DO131" s="42"/>
      <c r="DP131" s="42"/>
      <c r="DQ131" s="42"/>
      <c r="DR131" s="42"/>
      <c r="DT131" s="6"/>
      <c r="DZ131" s="6"/>
      <c r="EB131" s="43"/>
    </row>
    <row r="132" spans="5:132" x14ac:dyDescent="0.25">
      <c r="E132" s="13"/>
      <c r="M132" s="8"/>
      <c r="O132" s="110"/>
      <c r="P132" s="107">
        <v>16.100000000000001</v>
      </c>
      <c r="Q132" s="109"/>
      <c r="R132" s="35">
        <v>2.4826388888888887E-2</v>
      </c>
      <c r="S132" s="6">
        <f>Table2[[#This Row],[Most Recent Handicap Time]]*60*60*24</f>
        <v>2145</v>
      </c>
      <c r="X132" s="8"/>
      <c r="Y132" s="8"/>
      <c r="Z132" s="8"/>
      <c r="AA132" s="8"/>
      <c r="AB132" s="8"/>
      <c r="AC132" s="8"/>
      <c r="AD132" s="8"/>
      <c r="AE132" s="8"/>
      <c r="AF132" s="6"/>
      <c r="AG132" s="8"/>
      <c r="AH132" s="8"/>
      <c r="AI132" s="8"/>
      <c r="AJ132" s="8"/>
      <c r="AK132" s="8"/>
      <c r="AL132" s="8"/>
      <c r="AM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CN132" s="13"/>
      <c r="DG132" s="13"/>
      <c r="DH132" s="13"/>
      <c r="DI132" s="13"/>
      <c r="DJ132" s="13"/>
      <c r="DK132" s="13"/>
      <c r="DL132" s="13"/>
      <c r="DM132" s="34"/>
      <c r="DN132" s="13"/>
      <c r="DO132" s="42"/>
      <c r="DP132" s="42"/>
      <c r="DQ132" s="42"/>
      <c r="DR132" s="42"/>
      <c r="DT132" s="6"/>
      <c r="DZ132" s="6"/>
      <c r="EB132" s="43"/>
    </row>
    <row r="133" spans="5:132" x14ac:dyDescent="0.25">
      <c r="E133" s="13"/>
      <c r="M133" s="8"/>
      <c r="O133" s="110"/>
      <c r="P133" s="107">
        <v>16.100000000000001</v>
      </c>
      <c r="Q133" s="109"/>
      <c r="R133" s="35">
        <v>2.6226851851851852E-2</v>
      </c>
      <c r="S133" s="6">
        <f>Table2[[#This Row],[Most Recent Handicap Time]]*60*60*24</f>
        <v>2266</v>
      </c>
      <c r="X133" s="8"/>
      <c r="Y133" s="8"/>
      <c r="Z133" s="8"/>
      <c r="AA133" s="8"/>
      <c r="AB133" s="8"/>
      <c r="AC133" s="8"/>
      <c r="AD133" s="8"/>
      <c r="AE133" s="8"/>
      <c r="AF133" s="6"/>
      <c r="AG133" s="8"/>
      <c r="AH133" s="8"/>
      <c r="AI133" s="8"/>
      <c r="AJ133" s="8"/>
      <c r="AK133" s="8"/>
      <c r="AL133" s="8"/>
      <c r="AM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CN133" s="13"/>
      <c r="DG133" s="13"/>
      <c r="DH133" s="13"/>
      <c r="DI133" s="13"/>
      <c r="DJ133" s="13"/>
      <c r="DK133" s="13"/>
      <c r="DL133" s="13"/>
      <c r="DM133" s="34"/>
      <c r="DN133" s="13"/>
      <c r="DO133" s="42"/>
      <c r="DP133" s="42"/>
      <c r="DQ133" s="42"/>
      <c r="DR133" s="42"/>
      <c r="DT133" s="6"/>
      <c r="DZ133" s="6"/>
      <c r="EB133" s="43"/>
    </row>
    <row r="134" spans="5:132" x14ac:dyDescent="0.25">
      <c r="E134" s="13"/>
      <c r="M134" s="8"/>
      <c r="O134" s="110" t="s">
        <v>149</v>
      </c>
      <c r="P134" s="107">
        <v>11.9</v>
      </c>
      <c r="Q134" s="109">
        <v>1514.9999999999998</v>
      </c>
      <c r="R134" s="35">
        <v>2.1608796296296296E-2</v>
      </c>
      <c r="S134" s="6">
        <f>Table2[[#This Row],[Most Recent Handicap Time]]*60*60*24</f>
        <v>1866.9999999999998</v>
      </c>
      <c r="X134" s="8"/>
      <c r="Y134" s="8"/>
      <c r="Z134" s="8"/>
      <c r="AA134" s="8"/>
      <c r="AB134" s="8"/>
      <c r="AC134" s="8"/>
      <c r="AD134" s="8"/>
      <c r="AE134" s="8"/>
      <c r="AF134" s="6"/>
      <c r="AG134" s="8"/>
      <c r="AH134" s="8"/>
      <c r="AI134" s="8"/>
      <c r="AJ134" s="8"/>
      <c r="AK134" s="8"/>
      <c r="AL134" s="8"/>
      <c r="AM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CN134" s="13"/>
      <c r="DG134" s="13"/>
      <c r="DH134" s="13"/>
      <c r="DI134" s="13"/>
      <c r="DJ134" s="13"/>
      <c r="DK134" s="13"/>
      <c r="DL134" s="13"/>
      <c r="DM134" s="34"/>
      <c r="DN134" s="13"/>
      <c r="DO134" s="42"/>
      <c r="DP134" s="42"/>
      <c r="DQ134" s="42"/>
      <c r="DR134" s="42"/>
      <c r="DT134" s="6"/>
      <c r="DZ134" s="6"/>
      <c r="EB134" s="43"/>
    </row>
    <row r="135" spans="5:132" x14ac:dyDescent="0.25">
      <c r="E135" s="13"/>
      <c r="M135" s="8"/>
      <c r="O135" s="110"/>
      <c r="P135" s="107">
        <v>11.9</v>
      </c>
      <c r="Q135" s="109"/>
      <c r="R135" s="35">
        <v>2.1886574074074072E-2</v>
      </c>
      <c r="S135" s="6">
        <f>Table2[[#This Row],[Most Recent Handicap Time]]*60*60*24</f>
        <v>1890.9999999999998</v>
      </c>
      <c r="X135" s="8"/>
      <c r="Y135" s="8"/>
      <c r="Z135" s="8"/>
      <c r="AA135" s="8"/>
      <c r="AB135" s="8"/>
      <c r="AC135" s="8"/>
      <c r="AD135" s="8"/>
      <c r="AE135" s="8"/>
      <c r="AF135" s="6"/>
      <c r="AG135" s="8"/>
      <c r="AH135" s="8"/>
      <c r="AI135" s="8"/>
      <c r="AJ135" s="8"/>
      <c r="AK135" s="8"/>
      <c r="AL135" s="8"/>
      <c r="AM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CN135" s="13"/>
      <c r="DG135" s="13"/>
      <c r="DH135" s="13"/>
      <c r="DI135" s="13"/>
      <c r="DJ135" s="13"/>
      <c r="DK135" s="13"/>
      <c r="DL135" s="13"/>
      <c r="DM135" s="34"/>
      <c r="DN135" s="13"/>
      <c r="DO135" s="42"/>
      <c r="DP135" s="42"/>
      <c r="DQ135" s="42"/>
      <c r="DR135" s="42"/>
      <c r="DT135" s="6"/>
      <c r="DZ135" s="6"/>
      <c r="EB135" s="43"/>
    </row>
    <row r="136" spans="5:132" x14ac:dyDescent="0.25">
      <c r="E136" s="13"/>
      <c r="M136" s="8"/>
      <c r="O136" s="110" t="s">
        <v>132</v>
      </c>
      <c r="P136" s="107">
        <v>10.1</v>
      </c>
      <c r="Q136" s="109">
        <v>1514.9999999999998</v>
      </c>
      <c r="R136" s="35">
        <v>2.1689814814814815E-2</v>
      </c>
      <c r="S136" s="6">
        <f>Table2[[#This Row],[Most Recent Handicap Time]]*60*60*24</f>
        <v>1874.0000000000002</v>
      </c>
      <c r="X136" s="8"/>
      <c r="Y136" s="8"/>
      <c r="Z136" s="8"/>
      <c r="AA136" s="8"/>
      <c r="AB136" s="8"/>
      <c r="AC136" s="8"/>
      <c r="AD136" s="8"/>
      <c r="AE136" s="8"/>
      <c r="AF136" s="6"/>
      <c r="AG136" s="8"/>
      <c r="AH136" s="8"/>
      <c r="AI136" s="8"/>
      <c r="AJ136" s="8"/>
      <c r="AK136" s="8"/>
      <c r="AL136" s="8"/>
      <c r="AM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CN136" s="13"/>
      <c r="DG136" s="13"/>
      <c r="DH136" s="13"/>
      <c r="DI136" s="13"/>
      <c r="DJ136" s="13"/>
      <c r="DK136" s="13"/>
      <c r="DL136" s="13"/>
      <c r="DM136" s="34"/>
      <c r="DN136" s="13"/>
      <c r="DO136" s="42"/>
      <c r="DP136" s="42"/>
      <c r="DQ136" s="42"/>
      <c r="DR136" s="42"/>
      <c r="DT136" s="6"/>
      <c r="DZ136" s="6"/>
      <c r="EB136" s="43"/>
    </row>
    <row r="137" spans="5:132" x14ac:dyDescent="0.25">
      <c r="E137" s="13"/>
      <c r="M137" s="8"/>
      <c r="O137" s="110" t="s">
        <v>119</v>
      </c>
      <c r="P137" s="107">
        <v>12.7</v>
      </c>
      <c r="Q137" s="109">
        <v>1379.9999999999998</v>
      </c>
      <c r="S137" s="6">
        <f>Table2[[#This Row],[Most Recent Handicap Time]]*60*60*24</f>
        <v>0</v>
      </c>
      <c r="X137" s="8"/>
      <c r="Y137" s="8"/>
      <c r="Z137" s="8"/>
      <c r="AA137" s="8"/>
      <c r="AB137" s="8"/>
      <c r="AC137" s="8"/>
      <c r="AD137" s="8"/>
      <c r="AE137" s="8"/>
      <c r="AF137" s="6"/>
      <c r="AG137" s="8"/>
      <c r="AH137" s="8"/>
      <c r="AI137" s="8"/>
      <c r="AJ137" s="8"/>
      <c r="AK137" s="8"/>
      <c r="AL137" s="8"/>
      <c r="AM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CN137" s="13"/>
      <c r="DG137" s="13"/>
      <c r="DH137" s="13"/>
      <c r="DI137" s="13"/>
      <c r="DJ137" s="13"/>
      <c r="DK137" s="13"/>
      <c r="DL137" s="13"/>
      <c r="DM137" s="34"/>
      <c r="DN137" s="13"/>
      <c r="DO137" s="42"/>
      <c r="DP137" s="42"/>
      <c r="DQ137" s="42"/>
      <c r="DR137" s="42"/>
      <c r="DT137" s="6"/>
      <c r="DZ137" s="6"/>
      <c r="EB137" s="43"/>
    </row>
    <row r="138" spans="5:132" x14ac:dyDescent="0.25">
      <c r="E138" s="13"/>
      <c r="M138" s="8"/>
      <c r="O138" s="110" t="s">
        <v>184</v>
      </c>
      <c r="P138" s="107">
        <v>23</v>
      </c>
      <c r="Q138" s="109">
        <v>900</v>
      </c>
      <c r="S138" s="6">
        <f>Table2[[#This Row],[Most Recent Handicap Time]]*60*60*24</f>
        <v>0</v>
      </c>
      <c r="X138" s="8"/>
      <c r="Y138" s="8"/>
      <c r="Z138" s="8"/>
      <c r="AA138" s="8"/>
      <c r="AB138" s="8"/>
      <c r="AC138" s="8"/>
      <c r="AD138" s="8"/>
      <c r="AE138" s="8"/>
      <c r="AF138" s="6"/>
      <c r="AG138" s="8"/>
      <c r="AH138" s="8"/>
      <c r="AI138" s="8"/>
      <c r="AJ138" s="8"/>
      <c r="AK138" s="8"/>
      <c r="AL138" s="8"/>
      <c r="AM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CN138" s="13"/>
      <c r="DG138" s="13"/>
      <c r="DH138" s="13"/>
      <c r="DI138" s="13"/>
      <c r="DJ138" s="13"/>
      <c r="DK138" s="13"/>
      <c r="DL138" s="13"/>
      <c r="DM138" s="34"/>
      <c r="DN138" s="13"/>
      <c r="DO138" s="42"/>
      <c r="DP138" s="42"/>
      <c r="DQ138" s="42"/>
      <c r="DR138" s="42"/>
      <c r="DT138" s="6"/>
      <c r="DZ138" s="6"/>
      <c r="EB138" s="43"/>
    </row>
    <row r="139" spans="5:132" x14ac:dyDescent="0.25">
      <c r="E139" s="13"/>
      <c r="M139" s="8"/>
      <c r="O139" s="110" t="s">
        <v>185</v>
      </c>
      <c r="P139" s="107">
        <v>21.6</v>
      </c>
      <c r="Q139" s="109">
        <v>1395.0000000000002</v>
      </c>
      <c r="S139" s="6">
        <f>Table2[[#This Row],[Most Recent Handicap Time]]*60*60*24</f>
        <v>0</v>
      </c>
      <c r="X139" s="8"/>
      <c r="Y139" s="8"/>
      <c r="Z139" s="8"/>
      <c r="AA139" s="8"/>
      <c r="AB139" s="8"/>
      <c r="AC139" s="8"/>
      <c r="AD139" s="8"/>
      <c r="AE139" s="8"/>
      <c r="AF139" s="6"/>
      <c r="AG139" s="8"/>
      <c r="AH139" s="8"/>
      <c r="AI139" s="8"/>
      <c r="AJ139" s="8"/>
      <c r="AK139" s="8"/>
      <c r="AL139" s="8"/>
      <c r="AM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CN139" s="13"/>
      <c r="DG139" s="13"/>
      <c r="DH139" s="13"/>
      <c r="DI139" s="13"/>
      <c r="DJ139" s="13"/>
      <c r="DK139" s="13"/>
      <c r="DL139" s="13"/>
      <c r="DM139" s="34"/>
      <c r="DN139" s="13"/>
      <c r="DO139" s="42"/>
      <c r="DP139" s="42"/>
      <c r="DQ139" s="42"/>
      <c r="DR139" s="42"/>
      <c r="DT139" s="6"/>
      <c r="DZ139" s="6"/>
      <c r="EB139" s="43"/>
    </row>
    <row r="140" spans="5:132" x14ac:dyDescent="0.25">
      <c r="E140" s="13"/>
      <c r="M140" s="8"/>
      <c r="O140" s="110" t="s">
        <v>186</v>
      </c>
      <c r="P140" s="107"/>
      <c r="Q140" s="109"/>
      <c r="S140" s="6">
        <f>Table2[[#This Row],[Most Recent Handicap Time]]*60*60*24</f>
        <v>0</v>
      </c>
      <c r="X140" s="8"/>
      <c r="Y140" s="8"/>
      <c r="Z140" s="8"/>
      <c r="AA140" s="8"/>
      <c r="AB140" s="8"/>
      <c r="AC140" s="8"/>
      <c r="AD140" s="8"/>
      <c r="AE140" s="8"/>
      <c r="AF140" s="6"/>
      <c r="AG140" s="8"/>
      <c r="AH140" s="8"/>
      <c r="AI140" s="8"/>
      <c r="AJ140" s="8"/>
      <c r="AK140" s="8"/>
      <c r="AL140" s="8"/>
      <c r="AM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CN140" s="13"/>
      <c r="DG140" s="13"/>
      <c r="DH140" s="13"/>
      <c r="DI140" s="13"/>
      <c r="DJ140" s="13"/>
      <c r="DK140" s="13"/>
      <c r="DL140" s="13"/>
      <c r="DM140" s="34"/>
      <c r="DN140" s="13"/>
      <c r="DO140" s="42"/>
      <c r="DP140" s="42"/>
      <c r="DQ140" s="42"/>
      <c r="DR140" s="42"/>
      <c r="DT140" s="6"/>
      <c r="DZ140" s="6"/>
      <c r="EB140" s="43"/>
    </row>
    <row r="141" spans="5:132" x14ac:dyDescent="0.25">
      <c r="E141" s="13"/>
      <c r="M141" s="8"/>
      <c r="O141" s="110" t="s">
        <v>187</v>
      </c>
      <c r="P141" s="107"/>
      <c r="Q141" s="109"/>
      <c r="S141" s="6">
        <f>Table2[[#This Row],[Most Recent Handicap Time]]*60*60*24</f>
        <v>0</v>
      </c>
      <c r="X141" s="8"/>
      <c r="Y141" s="8"/>
      <c r="Z141" s="8"/>
      <c r="AA141" s="8"/>
      <c r="AB141" s="8"/>
      <c r="AC141" s="8"/>
      <c r="AD141" s="8"/>
      <c r="AE141" s="8"/>
      <c r="AF141" s="6"/>
      <c r="AG141" s="8"/>
      <c r="AH141" s="8"/>
      <c r="AI141" s="8"/>
      <c r="AJ141" s="8"/>
      <c r="AK141" s="8"/>
      <c r="AL141" s="8"/>
      <c r="AM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CN141" s="13"/>
      <c r="DG141" s="13"/>
      <c r="DH141" s="13"/>
      <c r="DI141" s="13"/>
      <c r="DJ141" s="13"/>
      <c r="DK141" s="13"/>
      <c r="DL141" s="13"/>
      <c r="DM141" s="34"/>
      <c r="DN141" s="13"/>
      <c r="DO141" s="42"/>
      <c r="DP141" s="42"/>
      <c r="DQ141" s="42"/>
      <c r="DR141" s="42"/>
      <c r="DT141" s="6"/>
      <c r="DZ141" s="6"/>
      <c r="EB141" s="43"/>
    </row>
    <row r="142" spans="5:132" x14ac:dyDescent="0.25">
      <c r="E142" s="13"/>
      <c r="M142" s="8"/>
      <c r="O142" s="110" t="s">
        <v>189</v>
      </c>
      <c r="P142" s="107">
        <v>6.5</v>
      </c>
      <c r="Q142" s="109">
        <v>1724.9999999999995</v>
      </c>
      <c r="R142" s="35">
        <v>1.9409722222222224E-2</v>
      </c>
      <c r="S142" s="6">
        <f>Table2[[#This Row],[Most Recent Handicap Time]]*60*60*24</f>
        <v>1677.0000000000005</v>
      </c>
      <c r="X142" s="8"/>
      <c r="Y142" s="8"/>
      <c r="Z142" s="8"/>
      <c r="AA142" s="8"/>
      <c r="AB142" s="8"/>
      <c r="AC142" s="8"/>
      <c r="AD142" s="8"/>
      <c r="AE142" s="8"/>
      <c r="AF142" s="6"/>
      <c r="AG142" s="8"/>
      <c r="AH142" s="8"/>
      <c r="AI142" s="8"/>
      <c r="AJ142" s="8"/>
      <c r="AK142" s="8"/>
      <c r="AL142" s="8"/>
      <c r="AM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CN142" s="13"/>
      <c r="DG142" s="13"/>
      <c r="DH142" s="13"/>
      <c r="DI142" s="13"/>
      <c r="DJ142" s="13"/>
      <c r="DK142" s="13"/>
      <c r="DL142" s="13"/>
      <c r="DM142" s="34"/>
      <c r="DN142" s="13"/>
      <c r="DO142" s="42"/>
      <c r="DP142" s="42"/>
      <c r="DQ142" s="42"/>
      <c r="DR142" s="42"/>
      <c r="DT142" s="6"/>
      <c r="DZ142" s="6"/>
      <c r="EB142" s="43"/>
    </row>
    <row r="143" spans="5:132" x14ac:dyDescent="0.25">
      <c r="E143" s="13"/>
      <c r="M143" s="8"/>
      <c r="O143" s="110"/>
      <c r="P143" s="107">
        <v>6.5</v>
      </c>
      <c r="Q143" s="109"/>
      <c r="R143" s="35">
        <v>1.9016203703703705E-2</v>
      </c>
      <c r="S143" s="6">
        <f>Table2[[#This Row],[Most Recent Handicap Time]]*60*60*24</f>
        <v>1643.0000000000002</v>
      </c>
      <c r="X143" s="8"/>
      <c r="Y143" s="8"/>
      <c r="Z143" s="8"/>
      <c r="AA143" s="8"/>
      <c r="AB143" s="8"/>
      <c r="AC143" s="8"/>
      <c r="AD143" s="8"/>
      <c r="AE143" s="8"/>
      <c r="AF143" s="6"/>
      <c r="AG143" s="8"/>
      <c r="AH143" s="8"/>
      <c r="AI143" s="8"/>
      <c r="AJ143" s="8"/>
      <c r="AK143" s="8"/>
      <c r="AL143" s="8"/>
      <c r="AM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CN143" s="13"/>
      <c r="DG143" s="13"/>
      <c r="DH143" s="13"/>
      <c r="DI143" s="13"/>
      <c r="DJ143" s="13"/>
      <c r="DK143" s="13"/>
      <c r="DL143" s="13"/>
      <c r="DM143" s="34"/>
      <c r="DN143" s="13"/>
      <c r="DO143" s="42"/>
      <c r="DP143" s="42"/>
      <c r="DQ143" s="42"/>
      <c r="DR143" s="42"/>
      <c r="DT143" s="6"/>
      <c r="DZ143" s="6"/>
      <c r="EB143" s="43"/>
    </row>
    <row r="144" spans="5:132" x14ac:dyDescent="0.25">
      <c r="E144" s="13"/>
      <c r="M144" s="8"/>
      <c r="O144" s="110"/>
      <c r="P144" s="107">
        <v>6.5</v>
      </c>
      <c r="Q144" s="109"/>
      <c r="R144" s="35">
        <v>1.9583333333333331E-2</v>
      </c>
      <c r="S144" s="6">
        <f>Table2[[#This Row],[Most Recent Handicap Time]]*60*60*24</f>
        <v>1691.9999999999995</v>
      </c>
      <c r="X144" s="8"/>
      <c r="Y144" s="8"/>
      <c r="Z144" s="8"/>
      <c r="AA144" s="8"/>
      <c r="AB144" s="8"/>
      <c r="AC144" s="8"/>
      <c r="AD144" s="8"/>
      <c r="AE144" s="8"/>
      <c r="AF144" s="6"/>
      <c r="AG144" s="8"/>
      <c r="AH144" s="8"/>
      <c r="AI144" s="8"/>
      <c r="AJ144" s="8"/>
      <c r="AK144" s="8"/>
      <c r="AL144" s="8"/>
      <c r="AM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CN144" s="13"/>
      <c r="DG144" s="13"/>
      <c r="DH144" s="13"/>
      <c r="DI144" s="13"/>
      <c r="DJ144" s="13"/>
      <c r="DK144" s="13"/>
      <c r="DL144" s="13"/>
      <c r="DM144" s="34"/>
      <c r="DN144" s="13"/>
      <c r="DO144" s="42"/>
      <c r="DP144" s="42"/>
      <c r="DQ144" s="42"/>
      <c r="DR144" s="42"/>
      <c r="DT144" s="6"/>
      <c r="DZ144" s="6"/>
      <c r="EB144" s="43"/>
    </row>
    <row r="145" spans="5:132" x14ac:dyDescent="0.25">
      <c r="E145" s="13"/>
      <c r="M145" s="8"/>
      <c r="O145" s="110" t="s">
        <v>190</v>
      </c>
      <c r="P145" s="107">
        <v>15.1</v>
      </c>
      <c r="Q145" s="109">
        <v>1305</v>
      </c>
      <c r="R145" s="35">
        <v>2.3379629629629625E-2</v>
      </c>
      <c r="S145" s="6">
        <f>Table2[[#This Row],[Most Recent Handicap Time]]*60*60*24</f>
        <v>2019.9999999999995</v>
      </c>
      <c r="X145" s="8"/>
      <c r="Y145" s="8"/>
      <c r="Z145" s="8"/>
      <c r="AA145" s="8"/>
      <c r="AB145" s="8"/>
      <c r="AC145" s="8"/>
      <c r="AD145" s="8"/>
      <c r="AE145" s="8"/>
      <c r="AF145" s="6"/>
      <c r="AG145" s="8"/>
      <c r="AH145" s="8"/>
      <c r="AI145" s="8"/>
      <c r="AJ145" s="8"/>
      <c r="AK145" s="8"/>
      <c r="AL145" s="8"/>
      <c r="AM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CN145" s="13"/>
      <c r="DG145" s="13"/>
      <c r="DH145" s="13"/>
      <c r="DI145" s="13"/>
      <c r="DJ145" s="13"/>
      <c r="DK145" s="13"/>
      <c r="DL145" s="13"/>
      <c r="DM145" s="34"/>
      <c r="DN145" s="13"/>
      <c r="DO145" s="42"/>
      <c r="DP145" s="42"/>
      <c r="DQ145" s="42"/>
      <c r="DR145" s="42"/>
      <c r="DT145" s="6"/>
      <c r="DZ145" s="6"/>
      <c r="EB145" s="43"/>
    </row>
    <row r="146" spans="5:132" x14ac:dyDescent="0.25">
      <c r="E146" s="13"/>
      <c r="M146" s="8"/>
      <c r="O146" s="110"/>
      <c r="P146" s="107">
        <v>15.1</v>
      </c>
      <c r="Q146" s="109"/>
      <c r="R146" s="35">
        <v>2.3287037037037037E-2</v>
      </c>
      <c r="S146" s="6">
        <f>Table2[[#This Row],[Most Recent Handicap Time]]*60*60*24</f>
        <v>2012</v>
      </c>
      <c r="X146" s="8"/>
      <c r="Y146" s="8"/>
      <c r="Z146" s="8"/>
      <c r="AA146" s="8"/>
      <c r="AB146" s="8"/>
      <c r="AC146" s="8"/>
      <c r="AD146" s="8"/>
      <c r="AE146" s="8"/>
      <c r="AF146" s="6"/>
      <c r="AG146" s="8"/>
      <c r="AH146" s="8"/>
      <c r="AI146" s="8"/>
      <c r="AJ146" s="8"/>
      <c r="AK146" s="8"/>
      <c r="AL146" s="8"/>
      <c r="AM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CN146" s="13"/>
      <c r="DG146" s="13"/>
      <c r="DH146" s="13"/>
      <c r="DI146" s="13"/>
      <c r="DJ146" s="13"/>
      <c r="DK146" s="13"/>
      <c r="DL146" s="13"/>
      <c r="DM146" s="34"/>
      <c r="DN146" s="13"/>
      <c r="DO146" s="42"/>
      <c r="DP146" s="42"/>
      <c r="DQ146" s="42"/>
      <c r="DR146" s="42"/>
      <c r="DT146" s="6"/>
      <c r="DZ146" s="6"/>
      <c r="EB146" s="43"/>
    </row>
    <row r="147" spans="5:132" x14ac:dyDescent="0.25">
      <c r="E147" s="13"/>
      <c r="M147" s="8"/>
      <c r="O147" s="110"/>
      <c r="P147" s="107">
        <v>15.1</v>
      </c>
      <c r="Q147" s="109"/>
      <c r="R147" s="35">
        <v>2.3518518518518518E-2</v>
      </c>
      <c r="S147" s="6">
        <f>Table2[[#This Row],[Most Recent Handicap Time]]*60*60*24</f>
        <v>2032</v>
      </c>
      <c r="X147" s="8"/>
      <c r="Y147" s="8"/>
      <c r="Z147" s="8"/>
      <c r="AA147" s="8"/>
      <c r="AB147" s="8"/>
      <c r="AC147" s="8"/>
      <c r="AD147" s="8"/>
      <c r="AE147" s="8"/>
      <c r="AF147" s="6"/>
      <c r="AG147" s="8"/>
      <c r="AH147" s="8"/>
      <c r="AI147" s="8"/>
      <c r="AJ147" s="8"/>
      <c r="AK147" s="8"/>
      <c r="AL147" s="8"/>
      <c r="AM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CN147" s="13"/>
      <c r="DG147" s="13"/>
      <c r="DH147" s="13"/>
      <c r="DI147" s="13"/>
      <c r="DJ147" s="13"/>
      <c r="DK147" s="13"/>
      <c r="DL147" s="13"/>
      <c r="DM147" s="34"/>
      <c r="DN147" s="13"/>
      <c r="DO147" s="42"/>
      <c r="DP147" s="42"/>
      <c r="DQ147" s="42"/>
      <c r="DR147" s="42"/>
      <c r="DT147" s="6"/>
      <c r="DZ147" s="6"/>
      <c r="EB147" s="43"/>
    </row>
    <row r="148" spans="5:132" x14ac:dyDescent="0.25">
      <c r="E148" s="13"/>
      <c r="M148" s="8"/>
      <c r="O148" s="110" t="s">
        <v>191</v>
      </c>
      <c r="P148" s="107">
        <v>21.1</v>
      </c>
      <c r="Q148" s="109">
        <v>1290</v>
      </c>
      <c r="S148" s="6">
        <f>Table2[[#This Row],[Most Recent Handicap Time]]*60*60*24</f>
        <v>0</v>
      </c>
      <c r="X148" s="8"/>
      <c r="Y148" s="8"/>
      <c r="Z148" s="8"/>
      <c r="AA148" s="8"/>
      <c r="AB148" s="8"/>
      <c r="AC148" s="8"/>
      <c r="AD148" s="8"/>
      <c r="AE148" s="8"/>
      <c r="AF148" s="6"/>
      <c r="AG148" s="8"/>
      <c r="AH148" s="8"/>
      <c r="AI148" s="8"/>
      <c r="AJ148" s="8"/>
      <c r="AK148" s="8"/>
      <c r="AL148" s="8"/>
      <c r="AM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CN148" s="13"/>
      <c r="DG148" s="13"/>
      <c r="DH148" s="13"/>
      <c r="DI148" s="13"/>
      <c r="DJ148" s="13"/>
      <c r="DK148" s="13"/>
      <c r="DL148" s="13"/>
      <c r="DM148" s="34"/>
      <c r="DN148" s="13"/>
      <c r="DO148" s="42"/>
      <c r="DP148" s="42"/>
      <c r="DQ148" s="42"/>
      <c r="DR148" s="42"/>
      <c r="DT148" s="6"/>
      <c r="DZ148" s="6"/>
      <c r="EB148" s="43"/>
    </row>
    <row r="149" spans="5:132" x14ac:dyDescent="0.25">
      <c r="E149" s="13"/>
      <c r="M149" s="8"/>
      <c r="O149" s="110" t="s">
        <v>171</v>
      </c>
      <c r="P149" s="107">
        <v>15.6</v>
      </c>
      <c r="Q149" s="109">
        <v>1365</v>
      </c>
      <c r="R149" s="35">
        <v>2.4074074074074074E-2</v>
      </c>
      <c r="S149" s="6">
        <f>Table2[[#This Row],[Most Recent Handicap Time]]*60*60*24</f>
        <v>2080</v>
      </c>
      <c r="X149" s="8"/>
      <c r="Y149" s="8"/>
      <c r="Z149" s="8"/>
      <c r="AA149" s="8"/>
      <c r="AB149" s="8"/>
      <c r="AC149" s="8"/>
      <c r="AD149" s="8"/>
      <c r="AE149" s="8"/>
      <c r="AF149" s="6"/>
      <c r="AG149" s="8"/>
      <c r="AH149" s="8"/>
      <c r="AI149" s="8"/>
      <c r="AJ149" s="8"/>
      <c r="AK149" s="8"/>
      <c r="AL149" s="8"/>
      <c r="AM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CN149" s="13"/>
      <c r="DG149" s="13"/>
      <c r="DH149" s="13"/>
      <c r="DI149" s="13"/>
      <c r="DJ149" s="13"/>
      <c r="DK149" s="13"/>
      <c r="DL149" s="13"/>
      <c r="DM149" s="34"/>
      <c r="DN149" s="13"/>
      <c r="DO149" s="42"/>
      <c r="DP149" s="42"/>
      <c r="DQ149" s="42"/>
      <c r="DR149" s="42"/>
      <c r="DT149" s="6"/>
      <c r="DZ149" s="6"/>
      <c r="EB149" s="43"/>
    </row>
    <row r="150" spans="5:132" x14ac:dyDescent="0.25">
      <c r="E150" s="13"/>
      <c r="M150" s="8"/>
      <c r="O150" s="110"/>
      <c r="P150" s="107">
        <v>15.6</v>
      </c>
      <c r="Q150" s="109"/>
      <c r="R150" s="35">
        <v>2.3935185185185184E-2</v>
      </c>
      <c r="S150" s="6">
        <f>Table2[[#This Row],[Most Recent Handicap Time]]*60*60*24</f>
        <v>2068</v>
      </c>
      <c r="X150" s="8"/>
      <c r="Y150" s="8"/>
      <c r="Z150" s="8"/>
      <c r="AA150" s="8"/>
      <c r="AB150" s="8"/>
      <c r="AC150" s="8"/>
      <c r="AD150" s="8"/>
      <c r="AE150" s="8"/>
      <c r="AF150" s="6"/>
      <c r="AG150" s="8"/>
      <c r="AH150" s="8"/>
      <c r="AI150" s="8"/>
      <c r="AJ150" s="8"/>
      <c r="AK150" s="8"/>
      <c r="AL150" s="8"/>
      <c r="AM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CN150" s="13"/>
      <c r="DG150" s="13"/>
      <c r="DH150" s="13"/>
      <c r="DI150" s="13"/>
      <c r="DJ150" s="13"/>
      <c r="DK150" s="13"/>
      <c r="DL150" s="13"/>
      <c r="DM150" s="34"/>
      <c r="DN150" s="13"/>
      <c r="DO150" s="42"/>
      <c r="DP150" s="42"/>
      <c r="DQ150" s="42"/>
      <c r="DR150" s="42"/>
      <c r="DT150" s="6"/>
      <c r="DZ150" s="6"/>
      <c r="EB150" s="43"/>
    </row>
    <row r="151" spans="5:132" x14ac:dyDescent="0.25">
      <c r="E151" s="13"/>
      <c r="M151" s="8"/>
      <c r="O151" s="110"/>
      <c r="P151" s="107">
        <v>15.6</v>
      </c>
      <c r="Q151" s="109"/>
      <c r="R151" s="35">
        <v>2.5428240740740741E-2</v>
      </c>
      <c r="S151" s="6">
        <f>Table2[[#This Row],[Most Recent Handicap Time]]*60*60*24</f>
        <v>2197</v>
      </c>
      <c r="X151" s="8"/>
      <c r="Y151" s="8"/>
      <c r="Z151" s="8"/>
      <c r="AA151" s="8"/>
      <c r="AB151" s="8"/>
      <c r="AC151" s="8"/>
      <c r="AD151" s="8"/>
      <c r="AE151" s="8"/>
      <c r="AF151" s="6"/>
      <c r="AG151" s="8"/>
      <c r="AH151" s="8"/>
      <c r="AI151" s="8"/>
      <c r="AJ151" s="8"/>
      <c r="AK151" s="8"/>
      <c r="AL151" s="8"/>
      <c r="AM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CN151" s="13"/>
      <c r="DG151" s="13"/>
      <c r="DH151" s="13"/>
      <c r="DI151" s="13"/>
      <c r="DJ151" s="13"/>
      <c r="DK151" s="13"/>
      <c r="DL151" s="13"/>
      <c r="DM151" s="34"/>
      <c r="DN151" s="13"/>
      <c r="DO151" s="42"/>
      <c r="DP151" s="42"/>
      <c r="DQ151" s="42"/>
      <c r="DR151" s="42"/>
      <c r="DT151" s="6"/>
      <c r="DZ151" s="6"/>
      <c r="EB151" s="43"/>
    </row>
    <row r="152" spans="5:132" x14ac:dyDescent="0.25">
      <c r="E152" s="13"/>
      <c r="M152" s="8"/>
      <c r="O152" s="110" t="s">
        <v>192</v>
      </c>
      <c r="P152" s="107">
        <v>5.3</v>
      </c>
      <c r="Q152" s="109">
        <v>1770</v>
      </c>
      <c r="S152" s="6">
        <f>Table2[[#This Row],[Most Recent Handicap Time]]*60*60*24</f>
        <v>0</v>
      </c>
      <c r="X152" s="8"/>
      <c r="Y152" s="8"/>
      <c r="Z152" s="8"/>
      <c r="AA152" s="8"/>
      <c r="AB152" s="8"/>
      <c r="AC152" s="8"/>
      <c r="AD152" s="8"/>
      <c r="AE152" s="8"/>
      <c r="AF152" s="6"/>
      <c r="AG152" s="8"/>
      <c r="AH152" s="8"/>
      <c r="AI152" s="8"/>
      <c r="AJ152" s="8"/>
      <c r="AK152" s="8"/>
      <c r="AL152" s="8"/>
      <c r="AM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CN152" s="13"/>
      <c r="DG152" s="13"/>
      <c r="DH152" s="13"/>
      <c r="DI152" s="13"/>
      <c r="DJ152" s="13"/>
      <c r="DK152" s="13"/>
      <c r="DL152" s="13"/>
      <c r="DM152" s="34"/>
      <c r="DN152" s="13"/>
      <c r="DO152" s="42"/>
      <c r="DP152" s="42"/>
      <c r="DQ152" s="42"/>
      <c r="DR152" s="42"/>
      <c r="DT152" s="6"/>
      <c r="DZ152" s="6"/>
      <c r="EB152" s="43"/>
    </row>
    <row r="153" spans="5:132" x14ac:dyDescent="0.25">
      <c r="E153" s="13"/>
      <c r="M153" s="8"/>
      <c r="O153" s="110" t="s">
        <v>193</v>
      </c>
      <c r="P153" s="107">
        <v>15.1</v>
      </c>
      <c r="Q153" s="109">
        <v>1275</v>
      </c>
      <c r="S153" s="6">
        <f>Table2[[#This Row],[Most Recent Handicap Time]]*60*60*24</f>
        <v>0</v>
      </c>
      <c r="X153" s="8"/>
      <c r="Y153" s="8"/>
      <c r="Z153" s="8"/>
      <c r="AA153" s="8"/>
      <c r="AB153" s="8"/>
      <c r="AC153" s="8"/>
      <c r="AD153" s="8"/>
      <c r="AE153" s="8"/>
      <c r="AF153" s="6"/>
      <c r="AG153" s="8"/>
      <c r="AH153" s="8"/>
      <c r="AI153" s="8"/>
      <c r="AJ153" s="8"/>
      <c r="AK153" s="8"/>
      <c r="AL153" s="8"/>
      <c r="AM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CN153" s="13"/>
      <c r="DG153" s="13"/>
      <c r="DH153" s="13"/>
      <c r="DI153" s="13"/>
      <c r="DJ153" s="13"/>
      <c r="DK153" s="13"/>
      <c r="DL153" s="13"/>
      <c r="DM153" s="34"/>
      <c r="DN153" s="13"/>
      <c r="DO153" s="42"/>
      <c r="DP153" s="42"/>
      <c r="DQ153" s="42"/>
      <c r="DR153" s="42"/>
      <c r="DT153" s="6"/>
      <c r="DZ153" s="6"/>
      <c r="EB153" s="43"/>
    </row>
    <row r="154" spans="5:132" x14ac:dyDescent="0.25">
      <c r="E154" s="13"/>
      <c r="M154" s="8"/>
      <c r="O154" s="110" t="s">
        <v>223</v>
      </c>
      <c r="P154" s="107">
        <v>12.1</v>
      </c>
      <c r="Q154" s="109">
        <v>1410.0000000000002</v>
      </c>
      <c r="R154" s="35">
        <v>2.4120370370370372E-2</v>
      </c>
      <c r="S154" s="6">
        <f>Table2[[#This Row],[Most Recent Handicap Time]]*60*60*24</f>
        <v>2084</v>
      </c>
      <c r="X154" s="8"/>
      <c r="Y154" s="8"/>
      <c r="Z154" s="8"/>
      <c r="AA154" s="8"/>
      <c r="AB154" s="8"/>
      <c r="AC154" s="8"/>
      <c r="AD154" s="8"/>
      <c r="AE154" s="8"/>
      <c r="AF154" s="6"/>
      <c r="AG154" s="8"/>
      <c r="AH154" s="8"/>
      <c r="AI154" s="8"/>
      <c r="AJ154" s="8"/>
      <c r="AK154" s="8"/>
      <c r="AL154" s="8"/>
      <c r="AM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CN154" s="13"/>
      <c r="DG154" s="13"/>
      <c r="DH154" s="13"/>
      <c r="DI154" s="13"/>
      <c r="DJ154" s="13"/>
      <c r="DK154" s="13"/>
      <c r="DL154" s="13"/>
      <c r="DM154" s="34"/>
      <c r="DN154" s="13"/>
      <c r="DO154" s="42"/>
      <c r="DP154" s="42"/>
      <c r="DQ154" s="42"/>
      <c r="DR154" s="42"/>
      <c r="DT154" s="6"/>
      <c r="DZ154" s="6"/>
      <c r="EB154" s="43"/>
    </row>
    <row r="155" spans="5:132" x14ac:dyDescent="0.25">
      <c r="E155" s="13"/>
      <c r="M155" s="8"/>
      <c r="O155" s="110" t="s">
        <v>1</v>
      </c>
      <c r="P155" s="107">
        <v>15.3</v>
      </c>
      <c r="Q155" s="109">
        <v>1275</v>
      </c>
      <c r="R155" s="35">
        <v>2.4548611111111115E-2</v>
      </c>
      <c r="S155" s="6">
        <f>Table2[[#This Row],[Most Recent Handicap Time]]*60*60*24</f>
        <v>2121.0000000000005</v>
      </c>
      <c r="X155" s="8"/>
      <c r="Y155" s="8"/>
      <c r="Z155" s="8"/>
      <c r="AA155" s="8"/>
      <c r="AB155" s="8"/>
      <c r="AC155" s="8"/>
      <c r="AD155" s="8"/>
      <c r="AE155" s="8"/>
      <c r="AF155" s="6"/>
      <c r="AG155" s="8"/>
      <c r="AH155" s="8"/>
      <c r="AI155" s="8"/>
      <c r="AJ155" s="8"/>
      <c r="AK155" s="8"/>
      <c r="AL155" s="8"/>
      <c r="AM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CN155" s="13"/>
      <c r="DG155" s="13"/>
      <c r="DH155" s="13"/>
      <c r="DI155" s="13"/>
      <c r="DJ155" s="13"/>
      <c r="DK155" s="13"/>
      <c r="DL155" s="13"/>
      <c r="DM155" s="34"/>
      <c r="DN155" s="13"/>
      <c r="DO155" s="42"/>
      <c r="DP155" s="42"/>
      <c r="DQ155" s="42"/>
      <c r="DR155" s="42"/>
      <c r="DT155" s="6"/>
      <c r="DZ155" s="6"/>
      <c r="EB155" s="43"/>
    </row>
    <row r="156" spans="5:132" x14ac:dyDescent="0.25">
      <c r="E156" s="13"/>
      <c r="M156" s="8"/>
      <c r="O156" s="110"/>
      <c r="P156" s="107">
        <v>15.3</v>
      </c>
      <c r="Q156" s="109"/>
      <c r="R156" s="35">
        <v>2.4328703703703703E-2</v>
      </c>
      <c r="S156" s="6">
        <f>Table2[[#This Row],[Most Recent Handicap Time]]*60*60*24</f>
        <v>2102</v>
      </c>
      <c r="X156" s="8"/>
      <c r="Y156" s="8"/>
      <c r="Z156" s="8"/>
      <c r="AA156" s="8"/>
      <c r="AB156" s="8"/>
      <c r="AC156" s="8"/>
      <c r="AD156" s="8"/>
      <c r="AE156" s="8"/>
      <c r="AF156" s="6"/>
      <c r="AG156" s="8"/>
      <c r="AH156" s="8"/>
      <c r="AI156" s="8"/>
      <c r="AJ156" s="8"/>
      <c r="AK156" s="8"/>
      <c r="AL156" s="8"/>
      <c r="AM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CN156" s="13"/>
      <c r="DG156" s="13"/>
      <c r="DH156" s="13"/>
      <c r="DI156" s="13"/>
      <c r="DJ156" s="13"/>
      <c r="DK156" s="13"/>
      <c r="DL156" s="13"/>
      <c r="DM156" s="34"/>
      <c r="DN156" s="13"/>
      <c r="DO156" s="42"/>
      <c r="DP156" s="42"/>
      <c r="DQ156" s="42"/>
      <c r="DR156" s="42"/>
      <c r="DT156" s="6"/>
      <c r="DZ156" s="6"/>
      <c r="EB156" s="43"/>
    </row>
    <row r="157" spans="5:132" x14ac:dyDescent="0.25">
      <c r="E157" s="13"/>
      <c r="M157" s="8"/>
      <c r="O157" s="110"/>
      <c r="P157" s="107">
        <v>15.3</v>
      </c>
      <c r="Q157" s="109"/>
      <c r="R157" s="35">
        <v>2.6689814814814816E-2</v>
      </c>
      <c r="S157" s="6">
        <f>Table2[[#This Row],[Most Recent Handicap Time]]*60*60*24</f>
        <v>2306</v>
      </c>
      <c r="X157" s="8"/>
      <c r="Y157" s="8"/>
      <c r="Z157" s="8"/>
      <c r="AA157" s="8"/>
      <c r="AB157" s="8"/>
      <c r="AC157" s="8"/>
      <c r="AD157" s="8"/>
      <c r="AE157" s="8"/>
      <c r="AF157" s="6"/>
      <c r="AG157" s="8"/>
      <c r="AH157" s="8"/>
      <c r="AI157" s="8"/>
      <c r="AJ157" s="8"/>
      <c r="AK157" s="8"/>
      <c r="AL157" s="8"/>
      <c r="AM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CN157" s="13"/>
      <c r="DG157" s="13"/>
      <c r="DH157" s="13"/>
      <c r="DI157" s="13"/>
      <c r="DJ157" s="13"/>
      <c r="DK157" s="13"/>
      <c r="DL157" s="13"/>
      <c r="DM157" s="34"/>
      <c r="DN157" s="13"/>
      <c r="DO157" s="42"/>
      <c r="DP157" s="42"/>
      <c r="DQ157" s="42"/>
      <c r="DR157" s="42"/>
      <c r="DT157" s="6"/>
      <c r="DZ157" s="6"/>
      <c r="EB157" s="43"/>
    </row>
    <row r="158" spans="5:132" x14ac:dyDescent="0.25">
      <c r="E158" s="13"/>
      <c r="M158" s="8"/>
      <c r="O158" s="110" t="s">
        <v>194</v>
      </c>
      <c r="P158" s="107">
        <v>14.1</v>
      </c>
      <c r="Q158" s="109">
        <v>1410.0000000000002</v>
      </c>
      <c r="S158" s="6">
        <f>Table2[[#This Row],[Most Recent Handicap Time]]*60*60*24</f>
        <v>0</v>
      </c>
      <c r="X158" s="8"/>
      <c r="Y158" s="8"/>
      <c r="Z158" s="8"/>
      <c r="AA158" s="8"/>
      <c r="AB158" s="8"/>
      <c r="AC158" s="8"/>
      <c r="AD158" s="8"/>
      <c r="AE158" s="8"/>
      <c r="AF158" s="6"/>
      <c r="AG158" s="8"/>
      <c r="AH158" s="8"/>
      <c r="AI158" s="8"/>
      <c r="AJ158" s="8"/>
      <c r="AK158" s="8"/>
      <c r="AL158" s="8"/>
      <c r="AM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CN158" s="13"/>
      <c r="DG158" s="13"/>
      <c r="DH158" s="13"/>
      <c r="DI158" s="13"/>
      <c r="DJ158" s="13"/>
      <c r="DK158" s="13"/>
      <c r="DL158" s="13"/>
      <c r="DM158" s="34"/>
      <c r="DN158" s="13"/>
      <c r="DO158" s="42"/>
      <c r="DP158" s="42"/>
      <c r="DQ158" s="42"/>
      <c r="DR158" s="42"/>
      <c r="DT158" s="6"/>
      <c r="DZ158" s="6"/>
      <c r="EB158" s="43"/>
    </row>
    <row r="159" spans="5:132" x14ac:dyDescent="0.25">
      <c r="E159" s="13"/>
      <c r="M159" s="8"/>
      <c r="O159" s="110" t="s">
        <v>124</v>
      </c>
      <c r="P159" s="107">
        <v>19.100000000000001</v>
      </c>
      <c r="Q159" s="109">
        <v>1199.9999999999998</v>
      </c>
      <c r="S159" s="6">
        <f>Table2[[#This Row],[Most Recent Handicap Time]]*60*60*24</f>
        <v>0</v>
      </c>
      <c r="X159" s="8"/>
      <c r="Y159" s="8"/>
      <c r="Z159" s="8"/>
      <c r="AA159" s="8"/>
      <c r="AB159" s="8"/>
      <c r="AC159" s="8"/>
      <c r="AD159" s="8"/>
      <c r="AE159" s="8"/>
      <c r="AF159" s="6"/>
      <c r="AG159" s="8"/>
      <c r="AH159" s="8"/>
      <c r="AI159" s="8"/>
      <c r="AJ159" s="8"/>
      <c r="AK159" s="8"/>
      <c r="AL159" s="8"/>
      <c r="AM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CN159" s="13"/>
      <c r="DG159" s="13"/>
      <c r="DH159" s="13"/>
      <c r="DI159" s="13"/>
      <c r="DJ159" s="13"/>
      <c r="DK159" s="13"/>
      <c r="DL159" s="13"/>
      <c r="DM159" s="34"/>
      <c r="DN159" s="13"/>
      <c r="DO159" s="42"/>
      <c r="DP159" s="42"/>
      <c r="DQ159" s="42"/>
      <c r="DR159" s="42"/>
      <c r="DT159" s="6"/>
      <c r="DZ159" s="6"/>
      <c r="EB159" s="43"/>
    </row>
    <row r="160" spans="5:132" x14ac:dyDescent="0.25">
      <c r="E160" s="13"/>
      <c r="M160" s="8"/>
      <c r="O160" s="110" t="s">
        <v>154</v>
      </c>
      <c r="P160" s="107">
        <v>4.3</v>
      </c>
      <c r="Q160" s="109">
        <v>1785</v>
      </c>
      <c r="R160" s="35">
        <v>1.9224537037037037E-2</v>
      </c>
      <c r="S160" s="6">
        <f>Table2[[#This Row],[Most Recent Handicap Time]]*60*60*24</f>
        <v>1661</v>
      </c>
      <c r="X160" s="8"/>
      <c r="Y160" s="8"/>
      <c r="Z160" s="8"/>
      <c r="AA160" s="8"/>
      <c r="AB160" s="8"/>
      <c r="AC160" s="8"/>
      <c r="AD160" s="8"/>
      <c r="AE160" s="8"/>
      <c r="AF160" s="6"/>
      <c r="AG160" s="8"/>
      <c r="AH160" s="8"/>
      <c r="AI160" s="8"/>
      <c r="AJ160" s="8"/>
      <c r="AK160" s="8"/>
      <c r="AL160" s="8"/>
      <c r="AM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CN160" s="13"/>
      <c r="DG160" s="13"/>
      <c r="DH160" s="13"/>
      <c r="DI160" s="13"/>
      <c r="DJ160" s="13"/>
      <c r="DK160" s="13"/>
      <c r="DL160" s="13"/>
      <c r="DM160" s="34"/>
      <c r="DN160" s="13"/>
      <c r="DO160" s="42"/>
      <c r="DP160" s="42"/>
      <c r="DQ160" s="42"/>
      <c r="DR160" s="42"/>
      <c r="DT160" s="6"/>
      <c r="DZ160" s="6"/>
      <c r="EB160" s="43"/>
    </row>
    <row r="161" spans="5:132" x14ac:dyDescent="0.25">
      <c r="E161" s="13"/>
      <c r="M161" s="8"/>
      <c r="O161" s="110"/>
      <c r="P161" s="107">
        <v>4.3</v>
      </c>
      <c r="Q161" s="109"/>
      <c r="R161" s="35">
        <v>1.9224537037037037E-2</v>
      </c>
      <c r="S161" s="6">
        <f>Table2[[#This Row],[Most Recent Handicap Time]]*60*60*24</f>
        <v>1661</v>
      </c>
      <c r="X161" s="8"/>
      <c r="Y161" s="8"/>
      <c r="Z161" s="8"/>
      <c r="AA161" s="8"/>
      <c r="AB161" s="8"/>
      <c r="AC161" s="8"/>
      <c r="AD161" s="8"/>
      <c r="AE161" s="8"/>
      <c r="AF161" s="6"/>
      <c r="AG161" s="8"/>
      <c r="AH161" s="8"/>
      <c r="AI161" s="8"/>
      <c r="AJ161" s="8"/>
      <c r="AK161" s="8"/>
      <c r="AL161" s="8"/>
      <c r="AM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CN161" s="13"/>
      <c r="DG161" s="13"/>
      <c r="DH161" s="13"/>
      <c r="DI161" s="13"/>
      <c r="DJ161" s="13"/>
      <c r="DK161" s="13"/>
      <c r="DL161" s="13"/>
      <c r="DM161" s="34"/>
      <c r="DN161" s="13"/>
      <c r="DO161" s="42"/>
      <c r="DP161" s="42"/>
      <c r="DQ161" s="42"/>
      <c r="DR161" s="42"/>
      <c r="DT161" s="6"/>
      <c r="DZ161" s="6"/>
      <c r="EB161" s="43"/>
    </row>
    <row r="162" spans="5:132" x14ac:dyDescent="0.25">
      <c r="E162" s="13"/>
      <c r="M162" s="8"/>
      <c r="O162" s="110" t="s">
        <v>222</v>
      </c>
      <c r="P162" s="107">
        <v>5.8</v>
      </c>
      <c r="Q162" s="109">
        <v>1724.9999999999995</v>
      </c>
      <c r="R162" s="35">
        <v>1.9155092592592592E-2</v>
      </c>
      <c r="S162" s="6">
        <f>Table2[[#This Row],[Most Recent Handicap Time]]*60*60*24</f>
        <v>1655</v>
      </c>
      <c r="X162" s="8"/>
      <c r="Y162" s="8"/>
      <c r="Z162" s="8"/>
      <c r="AA162" s="8"/>
      <c r="AB162" s="8"/>
      <c r="AC162" s="8"/>
      <c r="AD162" s="8"/>
      <c r="AE162" s="8"/>
      <c r="AF162" s="6"/>
      <c r="AG162" s="8"/>
      <c r="AH162" s="8"/>
      <c r="AI162" s="8"/>
      <c r="AJ162" s="8"/>
      <c r="AK162" s="8"/>
      <c r="AL162" s="8"/>
      <c r="AM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BB162" s="6"/>
      <c r="BC162" s="6"/>
      <c r="BD162" s="6"/>
      <c r="BE162" s="6"/>
      <c r="BF162" s="6"/>
      <c r="BG162" s="6"/>
      <c r="BH162" s="6"/>
      <c r="BI162" s="6"/>
      <c r="BJ162" s="6"/>
      <c r="BK162" s="6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CN162" s="13"/>
      <c r="DG162" s="13"/>
      <c r="DH162" s="13"/>
      <c r="DI162" s="13"/>
      <c r="DJ162" s="13"/>
      <c r="DK162" s="13"/>
      <c r="DL162" s="13"/>
      <c r="DM162" s="34"/>
      <c r="DN162" s="13"/>
      <c r="DO162" s="42"/>
      <c r="DP162" s="42"/>
      <c r="DQ162" s="42"/>
      <c r="DR162" s="42"/>
      <c r="DT162" s="6"/>
      <c r="DZ162" s="6"/>
      <c r="EB162" s="43"/>
    </row>
    <row r="163" spans="5:132" x14ac:dyDescent="0.25">
      <c r="E163" s="13"/>
      <c r="M163" s="8"/>
      <c r="O163" s="110" t="s">
        <v>148</v>
      </c>
      <c r="P163" s="107">
        <v>11.6</v>
      </c>
      <c r="Q163" s="109">
        <v>1395.0000000000002</v>
      </c>
      <c r="S163" s="6">
        <f>Table2[[#This Row],[Most Recent Handicap Time]]*60*60*24</f>
        <v>0</v>
      </c>
      <c r="X163" s="8"/>
      <c r="Y163" s="8"/>
      <c r="Z163" s="8"/>
      <c r="AA163" s="8"/>
      <c r="AB163" s="8"/>
      <c r="AC163" s="8"/>
      <c r="AD163" s="8"/>
      <c r="AE163" s="8"/>
      <c r="AF163" s="6"/>
      <c r="AG163" s="8"/>
      <c r="AH163" s="8"/>
      <c r="AI163" s="8"/>
      <c r="AJ163" s="8"/>
      <c r="AK163" s="8"/>
      <c r="AL163" s="8"/>
      <c r="AM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CN163" s="13"/>
      <c r="DG163" s="13"/>
      <c r="DH163" s="13"/>
      <c r="DI163" s="13"/>
      <c r="DJ163" s="13"/>
      <c r="DK163" s="13"/>
      <c r="DL163" s="13"/>
      <c r="DM163" s="34"/>
      <c r="DN163" s="13"/>
      <c r="DO163" s="42"/>
      <c r="DP163" s="42"/>
      <c r="DQ163" s="42"/>
      <c r="DR163" s="42"/>
      <c r="DT163" s="6"/>
      <c r="DZ163" s="6"/>
      <c r="EB163" s="43"/>
    </row>
    <row r="164" spans="5:132" x14ac:dyDescent="0.25">
      <c r="E164" s="13"/>
      <c r="M164" s="8"/>
      <c r="O164" s="110" t="s">
        <v>195</v>
      </c>
      <c r="P164" s="107">
        <v>8.4</v>
      </c>
      <c r="Q164" s="109">
        <v>1575</v>
      </c>
      <c r="S164" s="6">
        <f>Table2[[#This Row],[Most Recent Handicap Time]]*60*60*24</f>
        <v>0</v>
      </c>
      <c r="X164" s="8"/>
      <c r="Y164" s="8"/>
      <c r="Z164" s="8"/>
      <c r="AA164" s="8"/>
      <c r="AB164" s="8"/>
      <c r="AC164" s="8"/>
      <c r="AD164" s="8"/>
      <c r="AE164" s="8"/>
      <c r="AF164" s="6"/>
      <c r="AG164" s="8"/>
      <c r="AH164" s="8"/>
      <c r="AI164" s="8"/>
      <c r="AJ164" s="8"/>
      <c r="AK164" s="8"/>
      <c r="AL164" s="8"/>
      <c r="AM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BB164" s="6"/>
      <c r="BC164" s="6"/>
      <c r="BD164" s="6"/>
      <c r="BE164" s="6"/>
      <c r="BF164" s="6"/>
      <c r="BG164" s="6"/>
      <c r="BH164" s="6"/>
      <c r="BI164" s="6"/>
      <c r="BJ164" s="6"/>
      <c r="BK164" s="6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CN164" s="13"/>
      <c r="DG164" s="13"/>
      <c r="DH164" s="13"/>
      <c r="DI164" s="13"/>
      <c r="DJ164" s="13"/>
      <c r="DK164" s="13"/>
      <c r="DL164" s="13"/>
      <c r="DM164" s="34"/>
      <c r="DN164" s="13"/>
      <c r="DO164" s="42"/>
      <c r="DP164" s="42"/>
      <c r="DQ164" s="42"/>
      <c r="DR164" s="42"/>
      <c r="DT164" s="6"/>
      <c r="DZ164" s="6"/>
      <c r="EB164" s="43"/>
    </row>
    <row r="165" spans="5:132" x14ac:dyDescent="0.25">
      <c r="E165" s="13"/>
      <c r="M165" s="8"/>
      <c r="O165" s="110" t="s">
        <v>7</v>
      </c>
      <c r="P165" s="107">
        <v>4</v>
      </c>
      <c r="Q165" s="109">
        <v>1770</v>
      </c>
      <c r="R165" s="35">
        <v>1.8587962962962962E-2</v>
      </c>
      <c r="S165" s="6">
        <f>Table2[[#This Row],[Most Recent Handicap Time]]*60*60*24</f>
        <v>1606</v>
      </c>
      <c r="X165" s="8"/>
      <c r="Y165" s="8"/>
      <c r="Z165" s="8"/>
      <c r="AA165" s="8"/>
      <c r="AB165" s="8"/>
      <c r="AC165" s="8"/>
      <c r="AD165" s="8"/>
      <c r="AE165" s="8"/>
      <c r="AF165" s="6"/>
      <c r="AG165" s="8"/>
      <c r="AH165" s="8"/>
      <c r="AI165" s="8"/>
      <c r="AJ165" s="8"/>
      <c r="AK165" s="8"/>
      <c r="AL165" s="8"/>
      <c r="AM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CN165" s="13"/>
      <c r="DG165" s="13"/>
      <c r="DH165" s="13"/>
      <c r="DI165" s="13"/>
      <c r="DJ165" s="13"/>
      <c r="DK165" s="13"/>
      <c r="DL165" s="13"/>
      <c r="DM165" s="34"/>
      <c r="DN165" s="13"/>
      <c r="DO165" s="42"/>
      <c r="DP165" s="42"/>
      <c r="DQ165" s="42"/>
      <c r="DR165" s="42"/>
      <c r="DT165" s="6"/>
      <c r="DZ165" s="6"/>
      <c r="EB165" s="43"/>
    </row>
    <row r="166" spans="5:132" x14ac:dyDescent="0.25">
      <c r="E166" s="13"/>
      <c r="M166" s="8"/>
      <c r="O166" s="110"/>
      <c r="P166" s="107">
        <v>4</v>
      </c>
      <c r="Q166" s="109"/>
      <c r="R166" s="35">
        <v>1.7962962962962962E-2</v>
      </c>
      <c r="S166" s="6">
        <f>Table2[[#This Row],[Most Recent Handicap Time]]*60*60*24</f>
        <v>1551.9999999999998</v>
      </c>
      <c r="X166" s="8"/>
      <c r="Y166" s="8"/>
      <c r="Z166" s="8"/>
      <c r="AA166" s="8"/>
      <c r="AB166" s="8"/>
      <c r="AC166" s="8"/>
      <c r="AD166" s="8"/>
      <c r="AE166" s="8"/>
      <c r="AF166" s="6"/>
      <c r="AG166" s="8"/>
      <c r="AH166" s="8"/>
      <c r="AI166" s="8"/>
      <c r="AJ166" s="8"/>
      <c r="AK166" s="8"/>
      <c r="AL166" s="8"/>
      <c r="AM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CN166" s="13"/>
      <c r="DG166" s="13"/>
      <c r="DH166" s="13"/>
      <c r="DI166" s="13"/>
      <c r="DJ166" s="13"/>
      <c r="DK166" s="13"/>
      <c r="DL166" s="13"/>
      <c r="DM166" s="34"/>
      <c r="DN166" s="13"/>
      <c r="DO166" s="42"/>
      <c r="DP166" s="42"/>
      <c r="DQ166" s="42"/>
      <c r="DR166" s="42"/>
      <c r="DT166" s="6"/>
      <c r="DZ166" s="6"/>
      <c r="EB166" s="43"/>
    </row>
    <row r="167" spans="5:132" x14ac:dyDescent="0.25">
      <c r="E167" s="13"/>
      <c r="M167" s="8"/>
      <c r="O167" s="110" t="s">
        <v>109</v>
      </c>
      <c r="P167" s="107">
        <v>13.1</v>
      </c>
      <c r="Q167" s="109">
        <v>1410.0000000000002</v>
      </c>
      <c r="S167" s="6">
        <f>Table2[[#This Row],[Most Recent Handicap Time]]*60*60*24</f>
        <v>0</v>
      </c>
      <c r="X167" s="8"/>
      <c r="Y167" s="8"/>
      <c r="Z167" s="8"/>
      <c r="AA167" s="8"/>
      <c r="AB167" s="8"/>
      <c r="AC167" s="8"/>
      <c r="AD167" s="8"/>
      <c r="AE167" s="8"/>
      <c r="AF167" s="6"/>
      <c r="AG167" s="8"/>
      <c r="AH167" s="8"/>
      <c r="AI167" s="8"/>
      <c r="AJ167" s="8"/>
      <c r="AK167" s="8"/>
      <c r="AL167" s="8"/>
      <c r="AM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CN167" s="13"/>
      <c r="DG167" s="13"/>
      <c r="DH167" s="13"/>
      <c r="DI167" s="13"/>
      <c r="DJ167" s="13"/>
      <c r="DK167" s="13"/>
      <c r="DL167" s="13"/>
      <c r="DM167" s="34"/>
      <c r="DN167" s="13"/>
      <c r="DO167" s="42"/>
      <c r="DP167" s="42"/>
      <c r="DQ167" s="42"/>
      <c r="DR167" s="42"/>
      <c r="DT167" s="6"/>
      <c r="DZ167" s="6"/>
      <c r="EB167" s="43"/>
    </row>
    <row r="168" spans="5:132" x14ac:dyDescent="0.25">
      <c r="E168" s="13"/>
      <c r="M168" s="8"/>
      <c r="O168" s="110" t="s">
        <v>196</v>
      </c>
      <c r="P168" s="107">
        <v>37.299999999999997</v>
      </c>
      <c r="Q168" s="109">
        <v>480.00000000000011</v>
      </c>
      <c r="S168" s="6">
        <f>Table2[[#This Row],[Most Recent Handicap Time]]*60*60*24</f>
        <v>0</v>
      </c>
      <c r="X168" s="8"/>
      <c r="Y168" s="8"/>
      <c r="Z168" s="8"/>
      <c r="AA168" s="8"/>
      <c r="AB168" s="8"/>
      <c r="AC168" s="8"/>
      <c r="AD168" s="8"/>
      <c r="AE168" s="8"/>
      <c r="AF168" s="6"/>
      <c r="AG168" s="8"/>
      <c r="AH168" s="8"/>
      <c r="AI168" s="8"/>
      <c r="AJ168" s="8"/>
      <c r="AK168" s="8"/>
      <c r="AL168" s="8"/>
      <c r="AM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CN168" s="13"/>
      <c r="DG168" s="13"/>
      <c r="DH168" s="13"/>
      <c r="DI168" s="13"/>
      <c r="DJ168" s="13"/>
      <c r="DK168" s="13"/>
      <c r="DL168" s="13"/>
      <c r="DM168" s="34"/>
      <c r="DN168" s="13"/>
      <c r="DO168" s="42"/>
      <c r="DP168" s="42"/>
      <c r="DQ168" s="42"/>
      <c r="DR168" s="42"/>
      <c r="DT168" s="6"/>
      <c r="DZ168" s="6"/>
      <c r="EB168" s="43"/>
    </row>
    <row r="169" spans="5:132" x14ac:dyDescent="0.25">
      <c r="E169" s="13"/>
      <c r="M169" s="8"/>
      <c r="O169" s="110" t="s">
        <v>125</v>
      </c>
      <c r="P169" s="107">
        <v>4</v>
      </c>
      <c r="Q169" s="109">
        <v>1740.0000000000005</v>
      </c>
      <c r="R169" s="35">
        <v>1.8541666666666668E-2</v>
      </c>
      <c r="S169" s="6">
        <f>Table2[[#This Row],[Most Recent Handicap Time]]*60*60*24</f>
        <v>1602</v>
      </c>
      <c r="X169" s="8"/>
      <c r="Y169" s="8"/>
      <c r="Z169" s="8"/>
      <c r="AA169" s="8"/>
      <c r="AB169" s="8"/>
      <c r="AC169" s="8"/>
      <c r="AD169" s="8"/>
      <c r="AE169" s="8"/>
      <c r="AF169" s="6"/>
      <c r="AG169" s="8"/>
      <c r="AH169" s="8"/>
      <c r="AI169" s="8"/>
      <c r="AJ169" s="8"/>
      <c r="AK169" s="8"/>
      <c r="AL169" s="8"/>
      <c r="AM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CN169" s="13"/>
      <c r="DG169" s="13"/>
      <c r="DH169" s="13"/>
      <c r="DI169" s="13"/>
      <c r="DJ169" s="13"/>
      <c r="DK169" s="13"/>
      <c r="DL169" s="13"/>
      <c r="DM169" s="34"/>
      <c r="DN169" s="13"/>
      <c r="DO169" s="42"/>
      <c r="DP169" s="42"/>
      <c r="DQ169" s="42"/>
      <c r="DR169" s="42"/>
      <c r="DT169" s="6"/>
      <c r="DZ169" s="6"/>
      <c r="EB169" s="43"/>
    </row>
    <row r="170" spans="5:132" x14ac:dyDescent="0.25">
      <c r="E170" s="13"/>
      <c r="M170" s="8"/>
      <c r="O170" s="110"/>
      <c r="P170" s="107">
        <v>4</v>
      </c>
      <c r="Q170" s="109"/>
      <c r="R170" s="35">
        <v>1.9259259259259261E-2</v>
      </c>
      <c r="S170" s="6">
        <f>Table2[[#This Row],[Most Recent Handicap Time]]*60*60*24</f>
        <v>1664.0000000000002</v>
      </c>
      <c r="X170" s="8"/>
      <c r="Y170" s="8"/>
      <c r="Z170" s="8"/>
      <c r="AA170" s="8"/>
      <c r="AB170" s="8"/>
      <c r="AC170" s="8"/>
      <c r="AD170" s="8"/>
      <c r="AE170" s="8"/>
      <c r="AF170" s="6"/>
      <c r="AG170" s="8"/>
      <c r="AH170" s="8"/>
      <c r="AI170" s="8"/>
      <c r="AJ170" s="8"/>
      <c r="AK170" s="8"/>
      <c r="AL170" s="8"/>
      <c r="AM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CN170" s="13"/>
      <c r="DG170" s="13"/>
      <c r="DH170" s="13"/>
      <c r="DI170" s="13"/>
      <c r="DJ170" s="13"/>
      <c r="DK170" s="13"/>
      <c r="DL170" s="13"/>
      <c r="DM170" s="34"/>
      <c r="DN170" s="13"/>
      <c r="DO170" s="42"/>
      <c r="DP170" s="42"/>
      <c r="DQ170" s="42"/>
      <c r="DR170" s="42"/>
      <c r="DT170" s="6"/>
      <c r="DZ170" s="6"/>
      <c r="EB170" s="43"/>
    </row>
    <row r="171" spans="5:132" x14ac:dyDescent="0.25">
      <c r="E171" s="13"/>
      <c r="M171" s="8"/>
      <c r="O171" s="110" t="s">
        <v>155</v>
      </c>
      <c r="P171" s="107">
        <v>23.1</v>
      </c>
      <c r="Q171" s="109">
        <v>840</v>
      </c>
      <c r="S171" s="6">
        <f>Table2[[#This Row],[Most Recent Handicap Time]]*60*60*24</f>
        <v>0</v>
      </c>
      <c r="X171" s="8"/>
      <c r="Y171" s="8"/>
      <c r="Z171" s="8"/>
      <c r="AA171" s="8"/>
      <c r="AB171" s="8"/>
      <c r="AC171" s="8"/>
      <c r="AD171" s="8"/>
      <c r="AE171" s="8"/>
      <c r="AF171" s="6"/>
      <c r="AG171" s="8"/>
      <c r="AH171" s="8"/>
      <c r="AI171" s="8"/>
      <c r="AJ171" s="8"/>
      <c r="AK171" s="8"/>
      <c r="AL171" s="8"/>
      <c r="AM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CN171" s="13"/>
      <c r="DG171" s="13"/>
      <c r="DH171" s="13"/>
      <c r="DI171" s="13"/>
      <c r="DJ171" s="13"/>
      <c r="DK171" s="13"/>
      <c r="DL171" s="13"/>
      <c r="DM171" s="34"/>
      <c r="DN171" s="13"/>
      <c r="DO171" s="42"/>
      <c r="DP171" s="42"/>
      <c r="DQ171" s="42"/>
      <c r="DR171" s="42"/>
      <c r="DT171" s="6"/>
      <c r="DZ171" s="6"/>
      <c r="EB171" s="43"/>
    </row>
    <row r="172" spans="5:132" x14ac:dyDescent="0.25">
      <c r="E172" s="13"/>
      <c r="M172" s="8"/>
      <c r="O172" s="110" t="s">
        <v>5</v>
      </c>
      <c r="P172" s="107">
        <v>17.899999999999999</v>
      </c>
      <c r="Q172" s="109">
        <v>1170</v>
      </c>
      <c r="S172" s="6">
        <f>Table2[[#This Row],[Most Recent Handicap Time]]*60*60*24</f>
        <v>0</v>
      </c>
      <c r="X172" s="8"/>
      <c r="Y172" s="8"/>
      <c r="Z172" s="8"/>
      <c r="AA172" s="8"/>
      <c r="AB172" s="8"/>
      <c r="AC172" s="8"/>
      <c r="AD172" s="8"/>
      <c r="AE172" s="8"/>
      <c r="AF172" s="6"/>
      <c r="AG172" s="8"/>
      <c r="AH172" s="8"/>
      <c r="AI172" s="8"/>
      <c r="AJ172" s="8"/>
      <c r="AK172" s="8"/>
      <c r="AL172" s="8"/>
      <c r="AM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CN172" s="13"/>
      <c r="DG172" s="13"/>
      <c r="DH172" s="13"/>
      <c r="DI172" s="13"/>
      <c r="DJ172" s="13"/>
      <c r="DK172" s="13"/>
      <c r="DL172" s="13"/>
      <c r="DM172" s="34"/>
      <c r="DN172" s="13"/>
      <c r="DO172" s="42"/>
      <c r="DP172" s="42"/>
      <c r="DQ172" s="42"/>
      <c r="DR172" s="42"/>
      <c r="DT172" s="6"/>
      <c r="DZ172" s="6"/>
      <c r="EB172" s="43"/>
    </row>
    <row r="173" spans="5:132" x14ac:dyDescent="0.25">
      <c r="E173" s="13"/>
      <c r="M173" s="8"/>
      <c r="O173" s="110" t="s">
        <v>197</v>
      </c>
      <c r="P173" s="107">
        <v>12.4</v>
      </c>
      <c r="Q173" s="109">
        <v>1425</v>
      </c>
      <c r="R173" s="8">
        <v>2.1967592592592587E-2</v>
      </c>
      <c r="S173" s="6">
        <f>Table2[[#This Row],[Most Recent Handicap Time]]*60*60*24</f>
        <v>1897.9999999999995</v>
      </c>
      <c r="X173" s="8"/>
      <c r="Y173" s="8"/>
      <c r="Z173" s="8"/>
      <c r="AA173" s="8"/>
      <c r="AB173" s="8"/>
      <c r="AC173" s="8"/>
      <c r="AD173" s="8"/>
      <c r="AE173" s="8"/>
      <c r="AF173" s="6"/>
      <c r="AG173" s="8"/>
      <c r="AH173" s="8"/>
      <c r="AI173" s="8"/>
      <c r="AJ173" s="8"/>
      <c r="AK173" s="8"/>
      <c r="AL173" s="8"/>
      <c r="AM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CN173" s="13"/>
      <c r="DG173" s="13"/>
      <c r="DH173" s="13"/>
      <c r="DI173" s="13"/>
      <c r="DJ173" s="13"/>
      <c r="DK173" s="13"/>
      <c r="DL173" s="13"/>
      <c r="DM173" s="34"/>
      <c r="DN173" s="13"/>
      <c r="DO173" s="42"/>
      <c r="DP173" s="42"/>
      <c r="DQ173" s="42"/>
      <c r="DR173" s="42"/>
      <c r="DT173" s="6"/>
      <c r="DZ173" s="6"/>
      <c r="EB173" s="43"/>
    </row>
    <row r="174" spans="5:132" x14ac:dyDescent="0.25">
      <c r="E174" s="13"/>
      <c r="M174" s="8"/>
      <c r="O174" s="110" t="s">
        <v>4</v>
      </c>
      <c r="P174" s="107">
        <v>24.5</v>
      </c>
      <c r="Q174" s="109">
        <v>1245</v>
      </c>
      <c r="S174" s="6">
        <f>Table2[[#This Row],[Most Recent Handicap Time]]*60*60*24</f>
        <v>0</v>
      </c>
      <c r="X174" s="8"/>
      <c r="Y174" s="8"/>
      <c r="Z174" s="8"/>
      <c r="AA174" s="8"/>
      <c r="AB174" s="8"/>
      <c r="AC174" s="8"/>
      <c r="AD174" s="8"/>
      <c r="AE174" s="8"/>
      <c r="AF174" s="6"/>
      <c r="AG174" s="8"/>
      <c r="AH174" s="8"/>
      <c r="AI174" s="8"/>
      <c r="AJ174" s="8"/>
      <c r="AK174" s="8"/>
      <c r="AL174" s="8"/>
      <c r="AM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CN174" s="13"/>
      <c r="DG174" s="13"/>
      <c r="DH174" s="13"/>
      <c r="DI174" s="13"/>
      <c r="DJ174" s="13"/>
      <c r="DK174" s="13"/>
      <c r="DL174" s="13"/>
      <c r="DM174" s="34"/>
      <c r="DN174" s="13"/>
      <c r="DO174" s="42"/>
      <c r="DP174" s="42"/>
      <c r="DQ174" s="42"/>
      <c r="DR174" s="42"/>
      <c r="DT174" s="6"/>
      <c r="DZ174" s="6"/>
      <c r="EB174" s="43"/>
    </row>
    <row r="175" spans="5:132" x14ac:dyDescent="0.25">
      <c r="E175" s="13"/>
      <c r="M175" s="8"/>
      <c r="O175" s="110" t="s">
        <v>136</v>
      </c>
      <c r="P175" s="107"/>
      <c r="Q175" s="109"/>
      <c r="S175" s="6">
        <f>Table2[[#This Row],[Most Recent Handicap Time]]*60*60*24</f>
        <v>0</v>
      </c>
      <c r="X175" s="8"/>
      <c r="Y175" s="8"/>
      <c r="Z175" s="8"/>
      <c r="AA175" s="8"/>
      <c r="AB175" s="8"/>
      <c r="AC175" s="8"/>
      <c r="AD175" s="8"/>
      <c r="AE175" s="8"/>
      <c r="AF175" s="6"/>
      <c r="AG175" s="8"/>
      <c r="AH175" s="8"/>
      <c r="AI175" s="8"/>
      <c r="AJ175" s="8"/>
      <c r="AK175" s="8"/>
      <c r="AL175" s="8"/>
      <c r="AM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CN175" s="13"/>
      <c r="DG175" s="13"/>
      <c r="DH175" s="13"/>
      <c r="DI175" s="13"/>
      <c r="DJ175" s="13"/>
      <c r="DK175" s="13"/>
      <c r="DL175" s="13"/>
      <c r="DM175" s="34"/>
      <c r="DN175" s="13"/>
      <c r="DO175" s="42"/>
      <c r="DP175" s="42"/>
      <c r="DQ175" s="42"/>
      <c r="DR175" s="42"/>
      <c r="DT175" s="6"/>
      <c r="DZ175" s="6"/>
      <c r="EB175" s="43"/>
    </row>
    <row r="176" spans="5:132" x14ac:dyDescent="0.25">
      <c r="E176" s="13"/>
      <c r="M176" s="8"/>
      <c r="O176" s="110" t="s">
        <v>3</v>
      </c>
      <c r="P176" s="107">
        <v>19.399999999999999</v>
      </c>
      <c r="Q176" s="109">
        <v>1080</v>
      </c>
      <c r="S176" s="6">
        <f>Table2[[#This Row],[Most Recent Handicap Time]]*60*60*24</f>
        <v>0</v>
      </c>
      <c r="X176" s="8"/>
      <c r="Y176" s="8"/>
      <c r="Z176" s="8"/>
      <c r="AA176" s="8"/>
      <c r="AB176" s="8"/>
      <c r="AC176" s="8"/>
      <c r="AD176" s="8"/>
      <c r="AE176" s="8"/>
      <c r="AF176" s="6"/>
      <c r="AG176" s="8"/>
      <c r="AH176" s="8"/>
      <c r="AI176" s="8"/>
      <c r="AJ176" s="8"/>
      <c r="AK176" s="8"/>
      <c r="AL176" s="8"/>
      <c r="AM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CN176" s="13"/>
      <c r="DG176" s="13"/>
      <c r="DH176" s="13"/>
      <c r="DI176" s="13"/>
      <c r="DJ176" s="13"/>
      <c r="DK176" s="13"/>
      <c r="DL176" s="13"/>
      <c r="DM176" s="34"/>
      <c r="DN176" s="13"/>
      <c r="DO176" s="42"/>
      <c r="DP176" s="42"/>
      <c r="DQ176" s="42"/>
      <c r="DR176" s="42"/>
      <c r="DT176" s="6"/>
      <c r="DZ176" s="6"/>
      <c r="EB176" s="43"/>
    </row>
    <row r="177" spans="5:132" x14ac:dyDescent="0.25">
      <c r="E177" s="13"/>
      <c r="M177" s="8"/>
      <c r="O177" s="110" t="s">
        <v>2</v>
      </c>
      <c r="P177" s="107">
        <v>25.3</v>
      </c>
      <c r="Q177" s="109">
        <v>915.00000000000023</v>
      </c>
      <c r="R177" s="35">
        <v>2.9328703703703701E-2</v>
      </c>
      <c r="S177" s="6">
        <f>Table2[[#This Row],[Most Recent Handicap Time]]*60*60*24</f>
        <v>2533.9999999999995</v>
      </c>
      <c r="X177" s="8"/>
      <c r="Y177" s="8"/>
      <c r="Z177" s="8"/>
      <c r="AA177" s="8"/>
      <c r="AB177" s="8"/>
      <c r="AC177" s="8"/>
      <c r="AD177" s="8"/>
      <c r="AE177" s="8"/>
      <c r="AF177" s="6"/>
      <c r="AG177" s="8"/>
      <c r="AH177" s="8"/>
      <c r="AI177" s="8"/>
      <c r="AJ177" s="8"/>
      <c r="AK177" s="8"/>
      <c r="AL177" s="8"/>
      <c r="AM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CN177" s="13"/>
      <c r="DG177" s="13"/>
      <c r="DH177" s="13"/>
      <c r="DI177" s="13"/>
      <c r="DJ177" s="13"/>
      <c r="DK177" s="13"/>
      <c r="DL177" s="13"/>
      <c r="DM177" s="34"/>
      <c r="DN177" s="13"/>
      <c r="DO177" s="42"/>
      <c r="DP177" s="42"/>
      <c r="DQ177" s="42"/>
      <c r="DR177" s="42"/>
      <c r="DT177" s="6"/>
      <c r="DZ177" s="6"/>
      <c r="EB177" s="43"/>
    </row>
    <row r="178" spans="5:132" x14ac:dyDescent="0.25">
      <c r="E178" s="13"/>
      <c r="M178" s="8"/>
      <c r="O178" s="110" t="s">
        <v>129</v>
      </c>
      <c r="P178" s="107">
        <v>12.2</v>
      </c>
      <c r="Q178" s="109">
        <v>1260</v>
      </c>
      <c r="R178" s="35">
        <v>2.3912037037037037E-2</v>
      </c>
      <c r="S178" s="6">
        <f>Table2[[#This Row],[Most Recent Handicap Time]]*60*60*24</f>
        <v>2066</v>
      </c>
      <c r="X178" s="8"/>
      <c r="Y178" s="8"/>
      <c r="Z178" s="8"/>
      <c r="AA178" s="8"/>
      <c r="AB178" s="8"/>
      <c r="AC178" s="8"/>
      <c r="AD178" s="8"/>
      <c r="AE178" s="8"/>
      <c r="AF178" s="6"/>
      <c r="AG178" s="8"/>
      <c r="AH178" s="8"/>
      <c r="AI178" s="8"/>
      <c r="AJ178" s="8"/>
      <c r="AK178" s="8"/>
      <c r="AL178" s="8"/>
      <c r="AM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CN178" s="13"/>
      <c r="DG178" s="13"/>
      <c r="DH178" s="13"/>
      <c r="DI178" s="13"/>
      <c r="DJ178" s="13"/>
      <c r="DK178" s="13"/>
      <c r="DL178" s="13"/>
      <c r="DM178" s="34"/>
      <c r="DN178" s="13"/>
      <c r="DO178" s="42"/>
      <c r="DP178" s="42"/>
      <c r="DQ178" s="42"/>
      <c r="DR178" s="42"/>
      <c r="DT178" s="6"/>
      <c r="DZ178" s="6"/>
      <c r="EB178" s="43"/>
    </row>
    <row r="179" spans="5:132" x14ac:dyDescent="0.25">
      <c r="E179" s="13"/>
      <c r="M179" s="8"/>
      <c r="O179" s="110"/>
      <c r="P179" s="107">
        <v>12.2</v>
      </c>
      <c r="Q179" s="109"/>
      <c r="R179" s="35">
        <v>2.4363425925925927E-2</v>
      </c>
      <c r="S179" s="6">
        <f>Table2[[#This Row],[Most Recent Handicap Time]]*60*60*24</f>
        <v>2105</v>
      </c>
      <c r="X179" s="8"/>
      <c r="Y179" s="8"/>
      <c r="Z179" s="8"/>
      <c r="AA179" s="8"/>
      <c r="AB179" s="8"/>
      <c r="AC179" s="8"/>
      <c r="AD179" s="8"/>
      <c r="AE179" s="8"/>
      <c r="AF179" s="6"/>
      <c r="AG179" s="8"/>
      <c r="AH179" s="8"/>
      <c r="AI179" s="8"/>
      <c r="AJ179" s="8"/>
      <c r="AK179" s="8"/>
      <c r="AL179" s="8"/>
      <c r="AM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CN179" s="13"/>
      <c r="DG179" s="13"/>
      <c r="DH179" s="13"/>
      <c r="DI179" s="13"/>
      <c r="DJ179" s="13"/>
      <c r="DK179" s="13"/>
      <c r="DL179" s="13"/>
      <c r="DM179" s="34"/>
      <c r="DN179" s="13"/>
      <c r="DO179" s="42"/>
      <c r="DP179" s="42"/>
      <c r="DQ179" s="42"/>
      <c r="DR179" s="42"/>
      <c r="DT179" s="6"/>
      <c r="DZ179" s="6"/>
      <c r="EB179" s="43"/>
    </row>
    <row r="180" spans="5:132" x14ac:dyDescent="0.25">
      <c r="E180" s="13"/>
      <c r="M180" s="8"/>
      <c r="O180" s="110" t="s">
        <v>198</v>
      </c>
      <c r="P180" s="107">
        <v>26.4</v>
      </c>
      <c r="Q180" s="109">
        <v>1035</v>
      </c>
      <c r="S180" s="6">
        <f>Table2[[#This Row],[Most Recent Handicap Time]]*60*60*24</f>
        <v>0</v>
      </c>
      <c r="X180" s="8"/>
      <c r="Y180" s="8"/>
      <c r="Z180" s="8"/>
      <c r="AA180" s="8"/>
      <c r="AB180" s="8"/>
      <c r="AC180" s="8"/>
      <c r="AD180" s="8"/>
      <c r="AE180" s="8"/>
      <c r="AF180" s="6"/>
      <c r="AG180" s="8"/>
      <c r="AH180" s="8"/>
      <c r="AI180" s="8"/>
      <c r="AJ180" s="8"/>
      <c r="AK180" s="8"/>
      <c r="AL180" s="8"/>
      <c r="AM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CN180" s="13"/>
      <c r="DG180" s="13"/>
      <c r="DH180" s="13"/>
      <c r="DI180" s="13"/>
      <c r="DJ180" s="13"/>
      <c r="DK180" s="13"/>
      <c r="DL180" s="13"/>
      <c r="DM180" s="34"/>
      <c r="DN180" s="13"/>
      <c r="DO180" s="42"/>
      <c r="DP180" s="42"/>
      <c r="DQ180" s="42"/>
      <c r="DR180" s="42"/>
      <c r="DT180" s="6"/>
      <c r="DZ180" s="6"/>
      <c r="EB180" s="43"/>
    </row>
    <row r="181" spans="5:132" x14ac:dyDescent="0.25">
      <c r="E181" s="13"/>
      <c r="M181" s="8"/>
      <c r="O181" s="110" t="s">
        <v>143</v>
      </c>
      <c r="P181" s="107">
        <v>30.6</v>
      </c>
      <c r="Q181" s="109">
        <v>990</v>
      </c>
      <c r="S181" s="6">
        <f>Table2[[#This Row],[Most Recent Handicap Time]]*60*60*24</f>
        <v>0</v>
      </c>
      <c r="X181" s="8"/>
      <c r="Y181" s="8"/>
      <c r="Z181" s="8"/>
      <c r="AA181" s="8"/>
      <c r="AB181" s="8"/>
      <c r="AC181" s="8"/>
      <c r="AD181" s="8"/>
      <c r="AE181" s="8"/>
      <c r="AF181" s="6"/>
      <c r="AG181" s="8"/>
      <c r="AH181" s="8"/>
      <c r="AI181" s="8"/>
      <c r="AJ181" s="8"/>
      <c r="AK181" s="8"/>
      <c r="AL181" s="8"/>
      <c r="AM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CN181" s="13"/>
      <c r="DG181" s="13"/>
      <c r="DH181" s="13"/>
      <c r="DI181" s="13"/>
      <c r="DJ181" s="13"/>
      <c r="DK181" s="13"/>
      <c r="DL181" s="13"/>
      <c r="DM181" s="34"/>
      <c r="DN181" s="13"/>
      <c r="DO181" s="42"/>
      <c r="DP181" s="42"/>
      <c r="DQ181" s="42"/>
      <c r="DR181" s="42"/>
      <c r="DT181" s="6"/>
      <c r="DZ181" s="6"/>
      <c r="EB181" s="43"/>
    </row>
    <row r="182" spans="5:132" x14ac:dyDescent="0.25">
      <c r="E182" s="13"/>
      <c r="M182" s="8"/>
      <c r="O182" s="110" t="s">
        <v>199</v>
      </c>
      <c r="P182" s="107">
        <v>23</v>
      </c>
      <c r="Q182" s="109">
        <v>825.00000000000023</v>
      </c>
      <c r="S182" s="6">
        <f>Table2[[#This Row],[Most Recent Handicap Time]]*60*60*24</f>
        <v>0</v>
      </c>
      <c r="X182" s="8"/>
      <c r="Y182" s="8"/>
      <c r="Z182" s="8"/>
      <c r="AA182" s="8"/>
      <c r="AB182" s="8"/>
      <c r="AC182" s="8"/>
      <c r="AD182" s="8"/>
      <c r="AE182" s="8"/>
      <c r="AF182" s="6"/>
      <c r="AG182" s="8"/>
      <c r="AH182" s="8"/>
      <c r="AI182" s="8"/>
      <c r="AJ182" s="8"/>
      <c r="AK182" s="8"/>
      <c r="AL182" s="8"/>
      <c r="AM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CN182" s="13"/>
      <c r="DG182" s="13"/>
      <c r="DH182" s="13"/>
      <c r="DI182" s="13"/>
      <c r="DJ182" s="13"/>
      <c r="DK182" s="13"/>
      <c r="DL182" s="13"/>
      <c r="DM182" s="34"/>
      <c r="DN182" s="13"/>
      <c r="DO182" s="42"/>
      <c r="DP182" s="42"/>
      <c r="DQ182" s="42"/>
      <c r="DR182" s="42"/>
      <c r="DT182" s="6"/>
      <c r="DZ182" s="6"/>
      <c r="EB182" s="43"/>
    </row>
    <row r="183" spans="5:132" x14ac:dyDescent="0.25">
      <c r="E183" s="13"/>
      <c r="M183" s="8"/>
      <c r="O183" s="110" t="s">
        <v>137</v>
      </c>
      <c r="P183" s="107">
        <v>12.4</v>
      </c>
      <c r="Q183" s="109">
        <v>1514.9999999999998</v>
      </c>
      <c r="S183" s="6">
        <f>Table2[[#This Row],[Most Recent Handicap Time]]*60*60*24</f>
        <v>0</v>
      </c>
      <c r="X183" s="8"/>
      <c r="Y183" s="8"/>
      <c r="Z183" s="8"/>
      <c r="AA183" s="8"/>
      <c r="AB183" s="8"/>
      <c r="AC183" s="8"/>
      <c r="AD183" s="8"/>
      <c r="AE183" s="8"/>
      <c r="AF183" s="6"/>
      <c r="AG183" s="8"/>
      <c r="AH183" s="8"/>
      <c r="AI183" s="8"/>
      <c r="AJ183" s="8"/>
      <c r="AK183" s="8"/>
      <c r="AL183" s="8"/>
      <c r="AM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CN183" s="13"/>
      <c r="DG183" s="13"/>
      <c r="DH183" s="13"/>
      <c r="DI183" s="13"/>
      <c r="DJ183" s="13"/>
      <c r="DK183" s="13"/>
      <c r="DL183" s="13"/>
      <c r="DM183" s="34"/>
      <c r="DN183" s="13"/>
      <c r="DO183" s="42"/>
      <c r="DP183" s="42"/>
      <c r="DQ183" s="42"/>
      <c r="DR183" s="42"/>
      <c r="DT183" s="6"/>
      <c r="DZ183" s="6"/>
      <c r="EB183" s="43"/>
    </row>
    <row r="184" spans="5:132" x14ac:dyDescent="0.25">
      <c r="O184" s="110" t="s">
        <v>139</v>
      </c>
      <c r="P184" s="107">
        <v>11.2</v>
      </c>
      <c r="Q184" s="109">
        <v>1634.9999999999995</v>
      </c>
      <c r="S184" s="6">
        <f>Table2[[#This Row],[Most Recent Handicap Time]]*60*60*24</f>
        <v>0</v>
      </c>
    </row>
    <row r="185" spans="5:132" x14ac:dyDescent="0.25">
      <c r="O185" s="110" t="s">
        <v>120</v>
      </c>
      <c r="P185" s="107">
        <v>12.2</v>
      </c>
      <c r="Q185" s="109">
        <v>1365</v>
      </c>
      <c r="R185" s="35">
        <v>2.2615740740740742E-2</v>
      </c>
      <c r="S185" s="6">
        <f>Table2[[#This Row],[Most Recent Handicap Time]]*60*60*24</f>
        <v>1954</v>
      </c>
    </row>
    <row r="186" spans="5:132" x14ac:dyDescent="0.25">
      <c r="O186" s="110" t="s">
        <v>12</v>
      </c>
      <c r="P186" s="107">
        <v>10.3</v>
      </c>
      <c r="Q186" s="109">
        <v>1634.9999999999995</v>
      </c>
      <c r="S186" s="6">
        <f>Table2[[#This Row],[Most Recent Handicap Time]]*60*60*24</f>
        <v>0</v>
      </c>
    </row>
    <row r="187" spans="5:132" x14ac:dyDescent="0.25">
      <c r="O187" s="110" t="s">
        <v>200</v>
      </c>
      <c r="P187" s="107">
        <v>21.5</v>
      </c>
      <c r="Q187" s="109">
        <v>1005.0000000000002</v>
      </c>
      <c r="R187" s="35">
        <v>2.6828703703703698E-2</v>
      </c>
      <c r="S187" s="6">
        <f>Table2[[#This Row],[Most Recent Handicap Time]]*60*60*24</f>
        <v>2317.9999999999995</v>
      </c>
    </row>
    <row r="188" spans="5:132" x14ac:dyDescent="0.25">
      <c r="O188" s="110"/>
      <c r="P188" s="107">
        <v>21.5</v>
      </c>
      <c r="Q188" s="109"/>
      <c r="R188" s="35">
        <v>2.7939814814814817E-2</v>
      </c>
      <c r="S188" s="6">
        <f>Table2[[#This Row],[Most Recent Handicap Time]]*60*60*24</f>
        <v>2414</v>
      </c>
    </row>
    <row r="189" spans="5:132" x14ac:dyDescent="0.25">
      <c r="O189" s="110" t="s">
        <v>217</v>
      </c>
      <c r="P189" s="107">
        <v>15.7</v>
      </c>
      <c r="Q189" s="109">
        <v>1290</v>
      </c>
      <c r="R189" s="35">
        <v>2.3564814814814809E-2</v>
      </c>
      <c r="S189" s="6">
        <f>Table2[[#This Row],[Most Recent Handicap Time]]*60*60*24</f>
        <v>2035.9999999999995</v>
      </c>
    </row>
    <row r="190" spans="5:132" x14ac:dyDescent="0.25">
      <c r="O190" s="110" t="s">
        <v>201</v>
      </c>
      <c r="P190" s="107">
        <v>7</v>
      </c>
      <c r="Q190" s="109">
        <v>1590</v>
      </c>
      <c r="S190" s="6">
        <f>Table2[[#This Row],[Most Recent Handicap Time]]*60*60*24</f>
        <v>0</v>
      </c>
    </row>
    <row r="191" spans="5:132" x14ac:dyDescent="0.25">
      <c r="O191" s="110" t="s">
        <v>156</v>
      </c>
      <c r="P191" s="107">
        <v>17.8</v>
      </c>
      <c r="Q191" s="109">
        <v>1109.9999999999998</v>
      </c>
      <c r="S191" s="6">
        <f>Table2[[#This Row],[Most Recent Handicap Time]]*60*60*24</f>
        <v>0</v>
      </c>
    </row>
    <row r="192" spans="5:132" x14ac:dyDescent="0.25">
      <c r="O192" s="110" t="s">
        <v>33</v>
      </c>
      <c r="P192" s="107">
        <v>0.4</v>
      </c>
      <c r="Q192" s="109">
        <v>1920.0000000000005</v>
      </c>
      <c r="S192" s="6">
        <f>Table2[[#This Row],[Most Recent Handicap Time]]*60*60*24</f>
        <v>0</v>
      </c>
    </row>
    <row r="193" spans="15:23" x14ac:dyDescent="0.25">
      <c r="O193" s="110" t="s">
        <v>152</v>
      </c>
      <c r="P193" s="107">
        <v>13.2</v>
      </c>
      <c r="Q193" s="109">
        <v>1425</v>
      </c>
      <c r="S193" s="6">
        <f>Table2[[#This Row],[Most Recent Handicap Time]]*60*60*24</f>
        <v>0</v>
      </c>
    </row>
    <row r="194" spans="15:23" x14ac:dyDescent="0.25">
      <c r="O194" s="110" t="s">
        <v>202</v>
      </c>
      <c r="P194" s="107">
        <v>16.8</v>
      </c>
      <c r="Q194" s="109">
        <v>1425</v>
      </c>
      <c r="S194" s="6">
        <f>Table2[[#This Row],[Most Recent Handicap Time]]*60*60*24</f>
        <v>0</v>
      </c>
    </row>
    <row r="195" spans="15:23" x14ac:dyDescent="0.25">
      <c r="O195" s="110" t="s">
        <v>16</v>
      </c>
      <c r="P195" s="107"/>
      <c r="Q195" s="109"/>
      <c r="S195" s="6">
        <f>Table2[[#This Row],[Most Recent Handicap Time]]*60*60*24</f>
        <v>0</v>
      </c>
    </row>
    <row r="196" spans="15:23" x14ac:dyDescent="0.25">
      <c r="O196" s="110" t="s">
        <v>142</v>
      </c>
      <c r="P196" s="107">
        <v>8.6999999999999993</v>
      </c>
      <c r="Q196" s="109">
        <v>1560</v>
      </c>
      <c r="S196" s="6">
        <f>Table2[[#This Row],[Most Recent Handicap Time]]*60*60*24</f>
        <v>0</v>
      </c>
    </row>
    <row r="197" spans="15:23" x14ac:dyDescent="0.25">
      <c r="O197" s="110" t="s">
        <v>203</v>
      </c>
      <c r="P197" s="107">
        <v>23.4</v>
      </c>
      <c r="Q197" s="109">
        <v>720</v>
      </c>
      <c r="R197" s="35">
        <v>3.3148148148148149E-2</v>
      </c>
      <c r="S197" s="6">
        <f>Table2[[#This Row],[Most Recent Handicap Time]]*60*60*24</f>
        <v>2864</v>
      </c>
    </row>
    <row r="198" spans="15:23" x14ac:dyDescent="0.25">
      <c r="O198" s="110" t="s">
        <v>204</v>
      </c>
      <c r="P198" s="107">
        <v>19.8</v>
      </c>
      <c r="Q198" s="109">
        <v>1064.9999999999998</v>
      </c>
      <c r="S198" s="6">
        <f>Table2[[#This Row],[Most Recent Handicap Time]]*60*60*24</f>
        <v>0</v>
      </c>
    </row>
    <row r="199" spans="15:23" x14ac:dyDescent="0.25">
      <c r="O199" s="110" t="s">
        <v>172</v>
      </c>
      <c r="P199" s="107">
        <v>17.600000000000001</v>
      </c>
      <c r="Q199" s="109">
        <v>1154.9999999999998</v>
      </c>
      <c r="R199" s="35">
        <v>2.5879629629629627E-2</v>
      </c>
      <c r="S199" s="6">
        <f>Table2[[#This Row],[Most Recent Handicap Time]]*60*60*24</f>
        <v>2236</v>
      </c>
    </row>
    <row r="200" spans="15:23" x14ac:dyDescent="0.25">
      <c r="O200" s="110"/>
      <c r="P200" s="107">
        <v>17.600000000000001</v>
      </c>
      <c r="Q200" s="109"/>
      <c r="R200" s="35">
        <v>2.6481481481481481E-2</v>
      </c>
      <c r="S200" s="6">
        <f>Table2[[#This Row],[Most Recent Handicap Time]]*60*60*24</f>
        <v>2288</v>
      </c>
    </row>
    <row r="201" spans="15:23" x14ac:dyDescent="0.25">
      <c r="O201" s="110" t="s">
        <v>31</v>
      </c>
      <c r="P201" s="107">
        <v>11.7</v>
      </c>
      <c r="Q201" s="109">
        <v>1530</v>
      </c>
      <c r="S201" s="6">
        <f>Table2[[#This Row],[Most Recent Handicap Time]]*60*60*24</f>
        <v>0</v>
      </c>
    </row>
    <row r="202" spans="15:23" x14ac:dyDescent="0.25">
      <c r="O202" s="110" t="s">
        <v>0</v>
      </c>
      <c r="P202" s="107">
        <v>18.8</v>
      </c>
      <c r="Q202" s="109">
        <v>1140</v>
      </c>
      <c r="S202" s="6">
        <f>Table2[[#This Row],[Most Recent Handicap Time]]*60*60*24</f>
        <v>0</v>
      </c>
    </row>
    <row r="203" spans="15:23" x14ac:dyDescent="0.25">
      <c r="O203" s="110" t="s">
        <v>135</v>
      </c>
      <c r="P203" s="107">
        <v>19.3</v>
      </c>
      <c r="Q203" s="109">
        <v>1095</v>
      </c>
      <c r="S203" s="6">
        <f>Table2[[#This Row],[Most Recent Handicap Time]]*60*60*24</f>
        <v>0</v>
      </c>
    </row>
    <row r="204" spans="15:23" x14ac:dyDescent="0.25">
      <c r="O204" s="110" t="s">
        <v>206</v>
      </c>
      <c r="P204" s="107">
        <v>20.5</v>
      </c>
      <c r="Q204" s="109">
        <v>990</v>
      </c>
      <c r="S204" s="6">
        <f>Table2[[#This Row],[Most Recent Handicap Time]]*60*60*24</f>
        <v>0</v>
      </c>
    </row>
    <row r="205" spans="15:23" x14ac:dyDescent="0.25">
      <c r="O205" s="110" t="s">
        <v>11</v>
      </c>
      <c r="P205" s="107">
        <v>14.5</v>
      </c>
      <c r="Q205" s="109">
        <v>1290</v>
      </c>
      <c r="S205" s="6">
        <f>Table2[[#This Row],[Most Recent Handicap Time]]*60*60*24</f>
        <v>0</v>
      </c>
    </row>
    <row r="206" spans="15:23" x14ac:dyDescent="0.25">
      <c r="O206" s="110" t="s">
        <v>207</v>
      </c>
      <c r="P206" s="107">
        <v>15.7</v>
      </c>
      <c r="Q206" s="109">
        <v>1260</v>
      </c>
      <c r="R206" s="35">
        <v>2.4143518518518519E-2</v>
      </c>
      <c r="S206" s="6">
        <f>Table2[[#This Row],[Most Recent Handicap Time]]*60*60*24</f>
        <v>2086</v>
      </c>
    </row>
    <row r="207" spans="15:23" x14ac:dyDescent="0.25">
      <c r="O207" s="110"/>
      <c r="P207" s="107">
        <v>15.7</v>
      </c>
      <c r="Q207" s="109"/>
      <c r="R207" s="35">
        <v>2.390046296296296E-2</v>
      </c>
      <c r="S207" s="6">
        <f>Table2[[#This Row],[Most Recent Handicap Time]]*60*60*24</f>
        <v>2065</v>
      </c>
    </row>
    <row r="208" spans="15:23" x14ac:dyDescent="0.25">
      <c r="O208" s="110" t="s">
        <v>6</v>
      </c>
      <c r="P208" s="107">
        <v>-1.7</v>
      </c>
      <c r="Q208" s="109">
        <v>2010.0000000000005</v>
      </c>
      <c r="R208" s="35">
        <v>1.7175925925925928E-2</v>
      </c>
      <c r="S208" s="6">
        <f>Table2[[#This Row],[Most Recent Handicap Time]]*60*60*24</f>
        <v>1484.0000000000002</v>
      </c>
      <c r="W208" s="119" t="s">
        <v>232</v>
      </c>
    </row>
    <row r="209" spans="15:63" x14ac:dyDescent="0.25">
      <c r="O209" s="110" t="s">
        <v>13</v>
      </c>
      <c r="P209" s="107">
        <v>22</v>
      </c>
      <c r="Q209" s="109">
        <v>945</v>
      </c>
      <c r="S209" s="6">
        <f>Table2[[#This Row],[Most Recent Handicap Time]]*60*60*24</f>
        <v>0</v>
      </c>
      <c r="W209" s="119" t="s">
        <v>233</v>
      </c>
      <c r="X209" s="1">
        <v>1</v>
      </c>
      <c r="Y209" s="1">
        <v>2</v>
      </c>
      <c r="Z209" s="1">
        <v>3</v>
      </c>
      <c r="AA209" s="1">
        <v>4</v>
      </c>
      <c r="AB209" s="1">
        <v>5</v>
      </c>
      <c r="AC209" s="1">
        <v>6</v>
      </c>
      <c r="AD209" s="1">
        <v>7</v>
      </c>
      <c r="AE209" s="1">
        <v>8</v>
      </c>
      <c r="AF209" s="1">
        <v>9</v>
      </c>
      <c r="AG209" s="1">
        <v>10</v>
      </c>
      <c r="AH209" s="1">
        <v>11</v>
      </c>
      <c r="AI209" s="1">
        <v>12</v>
      </c>
      <c r="AJ209" s="1">
        <v>13</v>
      </c>
      <c r="AK209" s="1">
        <v>14</v>
      </c>
      <c r="AL209" s="1">
        <v>15</v>
      </c>
      <c r="AM209" s="1">
        <v>16</v>
      </c>
      <c r="AN209" s="1">
        <v>17</v>
      </c>
      <c r="AO209" s="1">
        <v>18</v>
      </c>
      <c r="AP209" s="1">
        <v>19</v>
      </c>
      <c r="AQ209" s="1">
        <v>20</v>
      </c>
      <c r="AR209" s="1">
        <v>21</v>
      </c>
      <c r="AS209" s="1">
        <v>22</v>
      </c>
      <c r="AT209" s="1">
        <v>23</v>
      </c>
      <c r="AU209" s="1">
        <v>24</v>
      </c>
      <c r="AV209" s="1">
        <v>25</v>
      </c>
      <c r="AW209" s="1">
        <v>26</v>
      </c>
      <c r="AX209" s="1">
        <v>27</v>
      </c>
      <c r="AY209" s="1">
        <v>28</v>
      </c>
      <c r="AZ209" s="1">
        <v>29</v>
      </c>
      <c r="BA209" s="1">
        <v>30</v>
      </c>
      <c r="BB209" s="1">
        <v>31</v>
      </c>
      <c r="BC209" s="1">
        <v>32</v>
      </c>
      <c r="BD209" s="1">
        <v>33</v>
      </c>
      <c r="BE209" s="1">
        <v>34</v>
      </c>
      <c r="BF209" s="1">
        <v>35</v>
      </c>
      <c r="BG209" s="1">
        <v>36</v>
      </c>
      <c r="BH209" s="1">
        <v>37</v>
      </c>
      <c r="BI209" s="1">
        <v>38</v>
      </c>
      <c r="BJ209" s="1">
        <v>39</v>
      </c>
      <c r="BK209" s="1">
        <v>40</v>
      </c>
    </row>
    <row r="210" spans="15:63" x14ac:dyDescent="0.25">
      <c r="O210" s="110" t="s">
        <v>32</v>
      </c>
      <c r="P210" s="107">
        <v>29.3</v>
      </c>
      <c r="Q210" s="109">
        <v>405</v>
      </c>
      <c r="S210" s="6">
        <f>Table2[[#This Row],[Most Recent Handicap Time]]*60*60*24</f>
        <v>0</v>
      </c>
      <c r="W210" s="119" t="s">
        <v>234</v>
      </c>
      <c r="X210" s="1">
        <f t="shared" ref="X210:AQ210" si="273">(X209-41.35)/-0.02</f>
        <v>2017.5</v>
      </c>
      <c r="Y210" s="1">
        <f t="shared" si="273"/>
        <v>1967.5</v>
      </c>
      <c r="Z210" s="1">
        <f t="shared" si="273"/>
        <v>1917.5</v>
      </c>
      <c r="AA210" s="1">
        <f t="shared" si="273"/>
        <v>1867.5</v>
      </c>
      <c r="AB210" s="1">
        <f t="shared" si="273"/>
        <v>1817.5</v>
      </c>
      <c r="AC210" s="1">
        <f t="shared" si="273"/>
        <v>1767.5</v>
      </c>
      <c r="AD210" s="1">
        <f t="shared" si="273"/>
        <v>1717.5</v>
      </c>
      <c r="AE210" s="1">
        <f t="shared" si="273"/>
        <v>1667.5</v>
      </c>
      <c r="AF210" s="1">
        <f t="shared" si="273"/>
        <v>1617.5</v>
      </c>
      <c r="AG210" s="1">
        <f t="shared" si="273"/>
        <v>1567.5</v>
      </c>
      <c r="AH210" s="1">
        <f t="shared" si="273"/>
        <v>1517.5</v>
      </c>
      <c r="AI210" s="1">
        <f t="shared" si="273"/>
        <v>1467.5</v>
      </c>
      <c r="AJ210" s="1">
        <f t="shared" si="273"/>
        <v>1417.5</v>
      </c>
      <c r="AK210" s="1">
        <f t="shared" si="273"/>
        <v>1367.5</v>
      </c>
      <c r="AL210" s="1">
        <f t="shared" si="273"/>
        <v>1317.5</v>
      </c>
      <c r="AM210" s="1">
        <f t="shared" si="273"/>
        <v>1267.5</v>
      </c>
      <c r="AN210" s="1">
        <f t="shared" si="273"/>
        <v>1217.5</v>
      </c>
      <c r="AO210" s="1">
        <f t="shared" si="273"/>
        <v>1167.5</v>
      </c>
      <c r="AP210" s="1">
        <f t="shared" si="273"/>
        <v>1117.5</v>
      </c>
      <c r="AQ210" s="1">
        <f t="shared" si="273"/>
        <v>1067.5</v>
      </c>
      <c r="AR210" s="1">
        <f t="shared" ref="AR210:BK210" si="274">(AR209-41.35)/-0.02</f>
        <v>1017.5</v>
      </c>
      <c r="AS210" s="1">
        <f t="shared" si="274"/>
        <v>967.5</v>
      </c>
      <c r="AT210" s="1">
        <f t="shared" si="274"/>
        <v>917.5</v>
      </c>
      <c r="AU210" s="1">
        <f t="shared" si="274"/>
        <v>867.5</v>
      </c>
      <c r="AV210" s="1">
        <f t="shared" si="274"/>
        <v>817.5</v>
      </c>
      <c r="AW210" s="1">
        <f t="shared" si="274"/>
        <v>767.5</v>
      </c>
      <c r="AX210" s="1">
        <f t="shared" si="274"/>
        <v>717.5</v>
      </c>
      <c r="AY210" s="1">
        <f t="shared" si="274"/>
        <v>667.50000000000011</v>
      </c>
      <c r="AZ210" s="1">
        <f t="shared" si="274"/>
        <v>617.50000000000011</v>
      </c>
      <c r="BA210" s="1">
        <f t="shared" si="274"/>
        <v>567.50000000000011</v>
      </c>
      <c r="BB210" s="1">
        <f t="shared" si="274"/>
        <v>517.50000000000011</v>
      </c>
      <c r="BC210" s="1">
        <f t="shared" si="274"/>
        <v>467.50000000000006</v>
      </c>
      <c r="BD210" s="1">
        <f t="shared" si="274"/>
        <v>417.50000000000006</v>
      </c>
      <c r="BE210" s="1">
        <f t="shared" si="274"/>
        <v>367.50000000000006</v>
      </c>
      <c r="BF210" s="1">
        <f t="shared" si="274"/>
        <v>317.50000000000006</v>
      </c>
      <c r="BG210" s="1">
        <f t="shared" si="274"/>
        <v>267.50000000000006</v>
      </c>
      <c r="BH210" s="1">
        <f t="shared" si="274"/>
        <v>217.50000000000006</v>
      </c>
      <c r="BI210" s="1">
        <f t="shared" si="274"/>
        <v>167.50000000000006</v>
      </c>
      <c r="BJ210" s="1">
        <f t="shared" si="274"/>
        <v>117.50000000000007</v>
      </c>
      <c r="BK210" s="1">
        <f t="shared" si="274"/>
        <v>67.500000000000071</v>
      </c>
    </row>
    <row r="211" spans="15:63" x14ac:dyDescent="0.25">
      <c r="O211" s="110" t="s">
        <v>165</v>
      </c>
      <c r="P211" s="107">
        <v>20.8</v>
      </c>
      <c r="Q211" s="109">
        <v>1095</v>
      </c>
      <c r="S211" s="6">
        <f>Table2[[#This Row],[Most Recent Handicap Time]]*60*60*24</f>
        <v>0</v>
      </c>
      <c r="W211" s="119" t="s">
        <v>239</v>
      </c>
      <c r="X211" s="35">
        <f>X210/60/60/24</f>
        <v>2.3350694444444445E-2</v>
      </c>
      <c r="Y211" s="35">
        <f t="shared" ref="Y211:BK211" si="275">Y210/60/60/24</f>
        <v>2.2771990740740738E-2</v>
      </c>
      <c r="Z211" s="35">
        <f t="shared" si="275"/>
        <v>2.2193287037037036E-2</v>
      </c>
      <c r="AA211" s="35">
        <f t="shared" si="275"/>
        <v>2.1614583333333336E-2</v>
      </c>
      <c r="AB211" s="35">
        <f t="shared" si="275"/>
        <v>2.103587962962963E-2</v>
      </c>
      <c r="AC211" s="35">
        <f t="shared" si="275"/>
        <v>2.0457175925925924E-2</v>
      </c>
      <c r="AD211" s="35">
        <f t="shared" si="275"/>
        <v>1.9878472222222224E-2</v>
      </c>
      <c r="AE211" s="35">
        <f t="shared" si="275"/>
        <v>1.9299768518518518E-2</v>
      </c>
      <c r="AF211" s="35">
        <f t="shared" si="275"/>
        <v>1.8721064814814812E-2</v>
      </c>
      <c r="AG211" s="35">
        <f t="shared" si="275"/>
        <v>1.8142361111111113E-2</v>
      </c>
      <c r="AH211" s="35">
        <f t="shared" si="275"/>
        <v>1.7563657407407406E-2</v>
      </c>
      <c r="AI211" s="35">
        <f t="shared" si="275"/>
        <v>1.6984953703703703E-2</v>
      </c>
      <c r="AJ211" s="35">
        <f t="shared" si="275"/>
        <v>1.6406250000000001E-2</v>
      </c>
      <c r="AK211" s="35">
        <f t="shared" si="275"/>
        <v>1.5827546296296298E-2</v>
      </c>
      <c r="AL211" s="35">
        <f t="shared" si="275"/>
        <v>1.5248842592592592E-2</v>
      </c>
      <c r="AM211" s="35">
        <f t="shared" si="275"/>
        <v>1.4670138888888891E-2</v>
      </c>
      <c r="AN211" s="35">
        <f t="shared" si="275"/>
        <v>1.4091435185185186E-2</v>
      </c>
      <c r="AO211" s="35">
        <f t="shared" si="275"/>
        <v>1.351273148148148E-2</v>
      </c>
      <c r="AP211" s="35">
        <f t="shared" si="275"/>
        <v>1.2934027777777779E-2</v>
      </c>
      <c r="AQ211" s="35">
        <f t="shared" si="275"/>
        <v>1.2355324074074074E-2</v>
      </c>
      <c r="AR211" s="35">
        <f t="shared" si="275"/>
        <v>1.177662037037037E-2</v>
      </c>
      <c r="AS211" s="35">
        <f t="shared" si="275"/>
        <v>1.1197916666666667E-2</v>
      </c>
      <c r="AT211" s="35">
        <f t="shared" si="275"/>
        <v>1.0619212962962962E-2</v>
      </c>
      <c r="AU211" s="35">
        <f t="shared" si="275"/>
        <v>1.0040509259259259E-2</v>
      </c>
      <c r="AV211" s="35">
        <f t="shared" si="275"/>
        <v>9.4618055555555549E-3</v>
      </c>
      <c r="AW211" s="35">
        <f t="shared" si="275"/>
        <v>8.8831018518518521E-3</v>
      </c>
      <c r="AX211" s="35">
        <f t="shared" si="275"/>
        <v>8.3043981481481493E-3</v>
      </c>
      <c r="AY211" s="35">
        <f t="shared" si="275"/>
        <v>7.7256944444444456E-3</v>
      </c>
      <c r="AZ211" s="35">
        <f t="shared" si="275"/>
        <v>7.1469907407407419E-3</v>
      </c>
      <c r="BA211" s="35">
        <f t="shared" si="275"/>
        <v>6.5682870370370391E-3</v>
      </c>
      <c r="BB211" s="35">
        <f t="shared" si="275"/>
        <v>5.9895833333333337E-3</v>
      </c>
      <c r="BC211" s="35">
        <f t="shared" si="275"/>
        <v>5.4108796296296301E-3</v>
      </c>
      <c r="BD211" s="35">
        <f t="shared" si="275"/>
        <v>4.8321759259259264E-3</v>
      </c>
      <c r="BE211" s="35">
        <f t="shared" si="275"/>
        <v>4.2534722222222227E-3</v>
      </c>
      <c r="BF211" s="35">
        <f t="shared" si="275"/>
        <v>3.6747685185185195E-3</v>
      </c>
      <c r="BG211" s="35">
        <f t="shared" si="275"/>
        <v>3.0960648148148154E-3</v>
      </c>
      <c r="BH211" s="35">
        <f t="shared" si="275"/>
        <v>2.5173611111111117E-3</v>
      </c>
      <c r="BI211" s="35">
        <f t="shared" si="275"/>
        <v>1.938657407407408E-3</v>
      </c>
      <c r="BJ211" s="35">
        <f t="shared" si="275"/>
        <v>1.3599537037037046E-3</v>
      </c>
      <c r="BK211" s="35">
        <f t="shared" si="275"/>
        <v>7.812500000000008E-4</v>
      </c>
    </row>
    <row r="212" spans="15:63" x14ac:dyDescent="0.25">
      <c r="O212" s="110" t="s">
        <v>208</v>
      </c>
      <c r="P212" s="107">
        <v>11.6</v>
      </c>
      <c r="Q212" s="109">
        <v>1485</v>
      </c>
      <c r="S212" s="6">
        <f>Table2[[#This Row],[Most Recent Handicap Time]]*60*60*24</f>
        <v>0</v>
      </c>
    </row>
    <row r="213" spans="15:63" x14ac:dyDescent="0.25">
      <c r="O213" s="110" t="s">
        <v>144</v>
      </c>
      <c r="P213" s="107">
        <v>28.4</v>
      </c>
      <c r="Q213" s="109">
        <v>540</v>
      </c>
      <c r="R213" s="35">
        <v>3.215277777777778E-2</v>
      </c>
      <c r="S213" s="6">
        <f>Table2[[#This Row],[Most Recent Handicap Time]]*60*60*24</f>
        <v>2778</v>
      </c>
    </row>
    <row r="214" spans="15:63" x14ac:dyDescent="0.25">
      <c r="O214" s="110"/>
      <c r="P214" s="107">
        <v>28.4</v>
      </c>
      <c r="Q214" s="109"/>
      <c r="R214" s="35">
        <v>3.2210648148148148E-2</v>
      </c>
      <c r="S214" s="6">
        <f>Table2[[#This Row],[Most Recent Handicap Time]]*60*60*24</f>
        <v>2783</v>
      </c>
    </row>
    <row r="215" spans="15:63" x14ac:dyDescent="0.25">
      <c r="O215" s="110" t="s">
        <v>209</v>
      </c>
      <c r="P215" s="107"/>
      <c r="Q215" s="109"/>
      <c r="S215" s="6">
        <f>Table2[[#This Row],[Most Recent Handicap Time]]*60*60*24</f>
        <v>0</v>
      </c>
    </row>
    <row r="216" spans="15:63" x14ac:dyDescent="0.25">
      <c r="O216" s="110" t="s">
        <v>157</v>
      </c>
      <c r="P216" s="107">
        <v>14.6</v>
      </c>
      <c r="Q216" s="109">
        <v>1335</v>
      </c>
      <c r="R216" s="35">
        <v>2.2951388888888882E-2</v>
      </c>
      <c r="S216" s="6">
        <f>Table2[[#This Row],[Most Recent Handicap Time]]*60*60*24</f>
        <v>1982.9999999999995</v>
      </c>
    </row>
    <row r="217" spans="15:63" x14ac:dyDescent="0.25">
      <c r="O217" s="110"/>
      <c r="P217" s="107">
        <v>14.6</v>
      </c>
      <c r="Q217" s="109"/>
      <c r="R217" s="35">
        <v>2.4027777777777776E-2</v>
      </c>
      <c r="S217" s="6">
        <f>Table2[[#This Row],[Most Recent Handicap Time]]*60*60*24</f>
        <v>2076</v>
      </c>
    </row>
    <row r="218" spans="15:63" x14ac:dyDescent="0.25">
      <c r="O218" s="110" t="s">
        <v>211</v>
      </c>
      <c r="P218" s="107">
        <v>8.6</v>
      </c>
      <c r="Q218" s="109">
        <v>1590</v>
      </c>
      <c r="R218" s="35">
        <v>2.0277777777777777E-2</v>
      </c>
      <c r="S218" s="6">
        <f>Table2[[#This Row],[Most Recent Handicap Time]]*60*60*24</f>
        <v>1752</v>
      </c>
      <c r="V218" s="103"/>
    </row>
    <row r="219" spans="15:63" x14ac:dyDescent="0.25">
      <c r="O219" s="110" t="s">
        <v>212</v>
      </c>
      <c r="P219" s="107">
        <v>15.7</v>
      </c>
      <c r="Q219" s="109">
        <v>1335</v>
      </c>
      <c r="R219" s="35">
        <v>2.4189814814814817E-2</v>
      </c>
      <c r="S219" s="6">
        <f>Table2[[#This Row],[Most Recent Handicap Time]]*60*60*24</f>
        <v>2090</v>
      </c>
    </row>
    <row r="220" spans="15:63" x14ac:dyDescent="0.25">
      <c r="O220" s="110"/>
      <c r="P220" s="107">
        <v>15.7</v>
      </c>
      <c r="Q220" s="109"/>
      <c r="R220" s="35">
        <v>2.4236111111111111E-2</v>
      </c>
      <c r="S220" s="6">
        <f>Table2[[#This Row],[Most Recent Handicap Time]]*60*60*24</f>
        <v>2094</v>
      </c>
    </row>
    <row r="221" spans="15:63" x14ac:dyDescent="0.25">
      <c r="O221" s="110" t="s">
        <v>213</v>
      </c>
      <c r="P221" s="107">
        <v>23.7</v>
      </c>
      <c r="Q221" s="109">
        <v>570</v>
      </c>
      <c r="R221" s="35">
        <v>3.1828703703703706E-2</v>
      </c>
      <c r="S221" s="6">
        <f>Table2[[#This Row],[Most Recent Handicap Time]]*60*60*24</f>
        <v>2750</v>
      </c>
    </row>
    <row r="222" spans="15:63" x14ac:dyDescent="0.25">
      <c r="O222" s="110"/>
      <c r="P222" s="107">
        <v>23.7</v>
      </c>
      <c r="Q222" s="109"/>
      <c r="R222" s="35">
        <v>3.2083333333333332E-2</v>
      </c>
      <c r="S222" s="6">
        <f>Table2[[#This Row],[Most Recent Handicap Time]]*60*60*24</f>
        <v>2771.9999999999995</v>
      </c>
    </row>
    <row r="223" spans="15:63" x14ac:dyDescent="0.25">
      <c r="O223" s="110"/>
      <c r="P223" s="107">
        <v>23.7</v>
      </c>
      <c r="Q223" s="109"/>
      <c r="R223" s="35">
        <v>3.260416666666667E-2</v>
      </c>
      <c r="S223" s="6">
        <f>Table2[[#This Row],[Most Recent Handicap Time]]*60*60*24</f>
        <v>2817.0000000000005</v>
      </c>
    </row>
    <row r="224" spans="15:63" x14ac:dyDescent="0.25">
      <c r="O224" s="110" t="s">
        <v>214</v>
      </c>
      <c r="P224" s="107">
        <v>26.1</v>
      </c>
      <c r="Q224" s="109">
        <v>660</v>
      </c>
      <c r="R224" s="35">
        <v>3.1053240740740742E-2</v>
      </c>
      <c r="S224" s="6">
        <f>Table2[[#This Row],[Most Recent Handicap Time]]*60*60*24</f>
        <v>2683</v>
      </c>
    </row>
    <row r="225" spans="15:63" x14ac:dyDescent="0.25">
      <c r="O225" s="110"/>
      <c r="P225" s="107">
        <v>26.1</v>
      </c>
      <c r="Q225" s="109"/>
      <c r="R225" s="35">
        <v>3.0879629629629632E-2</v>
      </c>
      <c r="S225" s="6">
        <f>Table2[[#This Row],[Most Recent Handicap Time]]*60*60*24</f>
        <v>2668</v>
      </c>
    </row>
    <row r="226" spans="15:63" x14ac:dyDescent="0.25">
      <c r="O226" s="110" t="s">
        <v>215</v>
      </c>
      <c r="P226" s="107">
        <v>16.399999999999999</v>
      </c>
      <c r="Q226" s="109">
        <v>1305</v>
      </c>
      <c r="S226" s="6">
        <f>Table2[[#This Row],[Most Recent Handicap Time]]*60*60*24</f>
        <v>0</v>
      </c>
    </row>
    <row r="227" spans="15:63" x14ac:dyDescent="0.25">
      <c r="O227" s="110" t="s">
        <v>216</v>
      </c>
      <c r="P227" s="107">
        <v>12</v>
      </c>
      <c r="Q227" s="109">
        <v>1650.0000000000005</v>
      </c>
      <c r="S227" s="6">
        <f>Table2[[#This Row],[Most Recent Handicap Time]]*60*60*24</f>
        <v>0</v>
      </c>
    </row>
    <row r="228" spans="15:63" x14ac:dyDescent="0.25">
      <c r="O228" s="110" t="s">
        <v>130</v>
      </c>
      <c r="P228" s="107">
        <v>32</v>
      </c>
      <c r="Q228" s="109">
        <v>570</v>
      </c>
      <c r="S228" s="6">
        <f>Table2[[#This Row],[Most Recent Handicap Time]]*60*60*24</f>
        <v>0</v>
      </c>
    </row>
    <row r="229" spans="15:63" x14ac:dyDescent="0.25">
      <c r="O229" s="110" t="s">
        <v>158</v>
      </c>
      <c r="P229" s="107">
        <v>24.6</v>
      </c>
      <c r="Q229" s="109">
        <v>960.00000000000023</v>
      </c>
      <c r="S229" s="6">
        <f>Table2[[#This Row],[Most Recent Handicap Time]]*60*60*24</f>
        <v>0</v>
      </c>
    </row>
    <row r="230" spans="15:63" x14ac:dyDescent="0.25">
      <c r="O230" s="110" t="s">
        <v>166</v>
      </c>
      <c r="P230" s="107">
        <v>15.9</v>
      </c>
      <c r="Q230" s="109">
        <v>1215</v>
      </c>
      <c r="R230" s="35">
        <v>2.4351851851851857E-2</v>
      </c>
      <c r="S230" s="6">
        <f>Table2[[#This Row],[Most Recent Handicap Time]]*60*60*24</f>
        <v>2104.0000000000005</v>
      </c>
    </row>
    <row r="231" spans="15:63" x14ac:dyDescent="0.25">
      <c r="O231" s="110"/>
      <c r="P231" s="107">
        <v>15.9</v>
      </c>
      <c r="Q231" s="109"/>
      <c r="R231" s="35">
        <v>2.5057870370370373E-2</v>
      </c>
      <c r="S231" s="6">
        <f>Table2[[#This Row],[Most Recent Handicap Time]]*60*60*24</f>
        <v>2165</v>
      </c>
    </row>
    <row r="232" spans="15:63" x14ac:dyDescent="0.25">
      <c r="O232" s="110"/>
      <c r="P232" s="107">
        <v>15.9</v>
      </c>
      <c r="Q232" s="109"/>
      <c r="R232" s="35">
        <v>2.5555555555555554E-2</v>
      </c>
      <c r="S232" s="6">
        <f>Table2[[#This Row],[Most Recent Handicap Time]]*60*60*24</f>
        <v>2208</v>
      </c>
    </row>
    <row r="234" spans="15:63" ht="48" x14ac:dyDescent="0.25">
      <c r="O234" s="115" t="s">
        <v>231</v>
      </c>
      <c r="P234" s="116" t="s">
        <v>229</v>
      </c>
      <c r="Q234" s="117" t="s">
        <v>230</v>
      </c>
      <c r="R234" s="118" t="s">
        <v>236</v>
      </c>
      <c r="S234" s="117" t="s">
        <v>237</v>
      </c>
      <c r="V234" s="8" t="s">
        <v>238</v>
      </c>
    </row>
    <row r="235" spans="15:63" x14ac:dyDescent="0.25">
      <c r="O235" s="110" t="s">
        <v>203</v>
      </c>
      <c r="P235" s="107">
        <v>23.4</v>
      </c>
      <c r="Q235" s="109">
        <v>720</v>
      </c>
      <c r="R235" s="35">
        <v>3.3148148148148149E-2</v>
      </c>
      <c r="S235" s="6">
        <f>Table22[[#This Row],[Most Recent Handicap Time]]*60*60*24</f>
        <v>2864</v>
      </c>
      <c r="W235" s="119" t="s">
        <v>232</v>
      </c>
    </row>
    <row r="236" spans="15:63" x14ac:dyDescent="0.25">
      <c r="O236" s="110" t="s">
        <v>213</v>
      </c>
      <c r="P236" s="107">
        <v>23.7</v>
      </c>
      <c r="Q236" s="109"/>
      <c r="R236" s="35">
        <v>3.260416666666667E-2</v>
      </c>
      <c r="S236" s="6">
        <f>Table22[[#This Row],[Most Recent Handicap Time]]*60*60*24</f>
        <v>2817.0000000000005</v>
      </c>
      <c r="W236" s="119" t="s">
        <v>233</v>
      </c>
      <c r="X236" s="1">
        <v>1</v>
      </c>
      <c r="Y236" s="1">
        <v>2</v>
      </c>
      <c r="Z236" s="1">
        <v>3</v>
      </c>
      <c r="AA236" s="1">
        <v>4</v>
      </c>
      <c r="AB236" s="1">
        <v>5</v>
      </c>
      <c r="AC236" s="1">
        <v>6</v>
      </c>
      <c r="AD236" s="1">
        <v>7</v>
      </c>
      <c r="AE236" s="1">
        <v>8</v>
      </c>
      <c r="AF236" s="1">
        <v>9</v>
      </c>
      <c r="AG236" s="1">
        <v>10</v>
      </c>
      <c r="AH236" s="1">
        <v>11</v>
      </c>
      <c r="AI236" s="1">
        <v>12</v>
      </c>
      <c r="AJ236" s="1">
        <v>13</v>
      </c>
      <c r="AK236" s="1">
        <v>14</v>
      </c>
      <c r="AL236" s="1">
        <v>15</v>
      </c>
      <c r="AM236" s="1">
        <v>16</v>
      </c>
      <c r="AN236" s="1">
        <v>17</v>
      </c>
      <c r="AO236" s="1">
        <v>18</v>
      </c>
      <c r="AP236" s="1">
        <v>19</v>
      </c>
      <c r="AQ236" s="1">
        <v>20</v>
      </c>
      <c r="AR236" s="1">
        <v>21</v>
      </c>
      <c r="AS236" s="1">
        <v>22</v>
      </c>
      <c r="AT236" s="1">
        <v>23</v>
      </c>
      <c r="AU236" s="1">
        <v>24</v>
      </c>
      <c r="AV236" s="1">
        <v>25</v>
      </c>
      <c r="AW236" s="1">
        <v>26</v>
      </c>
      <c r="AX236" s="1">
        <v>27</v>
      </c>
      <c r="AY236" s="1">
        <v>28</v>
      </c>
      <c r="AZ236" s="1">
        <v>29</v>
      </c>
      <c r="BA236" s="1">
        <v>30</v>
      </c>
      <c r="BB236" s="1">
        <v>31</v>
      </c>
      <c r="BC236" s="1">
        <v>32</v>
      </c>
      <c r="BD236" s="1">
        <v>33</v>
      </c>
      <c r="BE236" s="1">
        <v>34</v>
      </c>
      <c r="BF236" s="1">
        <v>35</v>
      </c>
      <c r="BG236" s="1">
        <v>36</v>
      </c>
      <c r="BH236" s="1">
        <v>37</v>
      </c>
      <c r="BI236" s="1">
        <v>38</v>
      </c>
      <c r="BJ236" s="1">
        <v>39</v>
      </c>
      <c r="BK236" s="1">
        <v>40</v>
      </c>
    </row>
    <row r="237" spans="15:63" x14ac:dyDescent="0.25">
      <c r="O237" s="110" t="s">
        <v>144</v>
      </c>
      <c r="P237" s="107">
        <v>28.4</v>
      </c>
      <c r="Q237" s="109"/>
      <c r="R237" s="35">
        <v>3.2210648148148148E-2</v>
      </c>
      <c r="S237" s="6">
        <f>Table22[[#This Row],[Most Recent Handicap Time]]*60*60*24</f>
        <v>2783</v>
      </c>
      <c r="W237" s="119" t="s">
        <v>234</v>
      </c>
      <c r="X237" s="1">
        <f>50.124*(X236)+1373.5</f>
        <v>1423.624</v>
      </c>
      <c r="Y237" s="1">
        <f t="shared" ref="Y237:BK237" si="276">50.124*(Y236)+1373.5</f>
        <v>1473.748</v>
      </c>
      <c r="Z237" s="1">
        <f t="shared" si="276"/>
        <v>1523.8720000000001</v>
      </c>
      <c r="AA237" s="1">
        <f t="shared" si="276"/>
        <v>1573.9960000000001</v>
      </c>
      <c r="AB237" s="1">
        <f t="shared" si="276"/>
        <v>1624.12</v>
      </c>
      <c r="AC237" s="1">
        <f t="shared" si="276"/>
        <v>1674.2440000000001</v>
      </c>
      <c r="AD237" s="1">
        <f t="shared" si="276"/>
        <v>1724.3679999999999</v>
      </c>
      <c r="AE237" s="1">
        <f t="shared" si="276"/>
        <v>1774.492</v>
      </c>
      <c r="AF237" s="1">
        <f t="shared" si="276"/>
        <v>1824.616</v>
      </c>
      <c r="AG237" s="1">
        <f t="shared" si="276"/>
        <v>1874.74</v>
      </c>
      <c r="AH237" s="1">
        <f t="shared" si="276"/>
        <v>1924.864</v>
      </c>
      <c r="AI237" s="1">
        <f t="shared" si="276"/>
        <v>1974.9880000000001</v>
      </c>
      <c r="AJ237" s="1">
        <f t="shared" si="276"/>
        <v>2025.1120000000001</v>
      </c>
      <c r="AK237" s="1">
        <f t="shared" si="276"/>
        <v>2075.2359999999999</v>
      </c>
      <c r="AL237" s="1">
        <f t="shared" si="276"/>
        <v>2125.36</v>
      </c>
      <c r="AM237" s="1">
        <f t="shared" si="276"/>
        <v>2175.4839999999999</v>
      </c>
      <c r="AN237" s="1">
        <f t="shared" si="276"/>
        <v>2225.6080000000002</v>
      </c>
      <c r="AO237" s="1">
        <f t="shared" si="276"/>
        <v>2275.732</v>
      </c>
      <c r="AP237" s="1">
        <f t="shared" si="276"/>
        <v>2325.8559999999998</v>
      </c>
      <c r="AQ237" s="1">
        <f t="shared" si="276"/>
        <v>2375.98</v>
      </c>
      <c r="AR237" s="1">
        <f t="shared" si="276"/>
        <v>2426.1040000000003</v>
      </c>
      <c r="AS237" s="1">
        <f t="shared" si="276"/>
        <v>2476.2280000000001</v>
      </c>
      <c r="AT237" s="1">
        <f t="shared" si="276"/>
        <v>2526.3519999999999</v>
      </c>
      <c r="AU237" s="1">
        <f t="shared" si="276"/>
        <v>2576.4760000000001</v>
      </c>
      <c r="AV237" s="1">
        <f t="shared" si="276"/>
        <v>2626.6000000000004</v>
      </c>
      <c r="AW237" s="1">
        <f t="shared" si="276"/>
        <v>2676.7240000000002</v>
      </c>
      <c r="AX237" s="1">
        <f t="shared" si="276"/>
        <v>2726.848</v>
      </c>
      <c r="AY237" s="1">
        <f t="shared" si="276"/>
        <v>2776.9719999999998</v>
      </c>
      <c r="AZ237" s="1">
        <f t="shared" si="276"/>
        <v>2827.096</v>
      </c>
      <c r="BA237" s="1">
        <f t="shared" si="276"/>
        <v>2877.2200000000003</v>
      </c>
      <c r="BB237" s="1">
        <f t="shared" si="276"/>
        <v>2927.3440000000001</v>
      </c>
      <c r="BC237" s="1">
        <f t="shared" si="276"/>
        <v>2977.4679999999998</v>
      </c>
      <c r="BD237" s="1">
        <f t="shared" si="276"/>
        <v>3027.5920000000001</v>
      </c>
      <c r="BE237" s="1">
        <f t="shared" si="276"/>
        <v>3077.7160000000003</v>
      </c>
      <c r="BF237" s="1">
        <f t="shared" si="276"/>
        <v>3127.84</v>
      </c>
      <c r="BG237" s="1">
        <f t="shared" si="276"/>
        <v>3177.9639999999999</v>
      </c>
      <c r="BH237" s="1">
        <f t="shared" si="276"/>
        <v>3228.0880000000002</v>
      </c>
      <c r="BI237" s="1">
        <f t="shared" si="276"/>
        <v>3278.212</v>
      </c>
      <c r="BJ237" s="1">
        <f t="shared" si="276"/>
        <v>3328.3360000000002</v>
      </c>
      <c r="BK237" s="1">
        <f t="shared" si="276"/>
        <v>3378.46</v>
      </c>
    </row>
    <row r="238" spans="15:63" x14ac:dyDescent="0.25">
      <c r="O238" s="110" t="s">
        <v>144</v>
      </c>
      <c r="P238" s="107">
        <v>28.4</v>
      </c>
      <c r="Q238" s="109">
        <v>540</v>
      </c>
      <c r="R238" s="35">
        <v>3.215277777777778E-2</v>
      </c>
      <c r="S238" s="6">
        <f>Table22[[#This Row],[Most Recent Handicap Time]]*60*60*24</f>
        <v>2778</v>
      </c>
      <c r="W238" s="119" t="s">
        <v>239</v>
      </c>
      <c r="X238" s="35">
        <f>X237/60/60/24</f>
        <v>1.647712962962963E-2</v>
      </c>
      <c r="Y238" s="35">
        <f t="shared" ref="Y238:BK238" si="277">Y237/60/60/24</f>
        <v>1.705726851851852E-2</v>
      </c>
      <c r="Z238" s="35">
        <f t="shared" si="277"/>
        <v>1.7637407407407411E-2</v>
      </c>
      <c r="AA238" s="35">
        <f t="shared" si="277"/>
        <v>1.8217546296296298E-2</v>
      </c>
      <c r="AB238" s="35">
        <f t="shared" si="277"/>
        <v>1.8797685185185185E-2</v>
      </c>
      <c r="AC238" s="35">
        <f t="shared" si="277"/>
        <v>1.9377824074074075E-2</v>
      </c>
      <c r="AD238" s="35">
        <f t="shared" si="277"/>
        <v>1.9957962962962962E-2</v>
      </c>
      <c r="AE238" s="35">
        <f t="shared" si="277"/>
        <v>2.0538101851851853E-2</v>
      </c>
      <c r="AF238" s="35">
        <f t="shared" si="277"/>
        <v>2.111824074074074E-2</v>
      </c>
      <c r="AG238" s="35">
        <f t="shared" si="277"/>
        <v>2.169837962962963E-2</v>
      </c>
      <c r="AH238" s="35">
        <f t="shared" si="277"/>
        <v>2.2278518518518517E-2</v>
      </c>
      <c r="AI238" s="35">
        <f t="shared" si="277"/>
        <v>2.2858657407407404E-2</v>
      </c>
      <c r="AJ238" s="35">
        <f t="shared" si="277"/>
        <v>2.3438796296296294E-2</v>
      </c>
      <c r="AK238" s="35">
        <f t="shared" si="277"/>
        <v>2.4018935185185181E-2</v>
      </c>
      <c r="AL238" s="35">
        <f t="shared" si="277"/>
        <v>2.4599074074074079E-2</v>
      </c>
      <c r="AM238" s="35">
        <f t="shared" si="277"/>
        <v>2.5179212962962962E-2</v>
      </c>
      <c r="AN238" s="35">
        <f t="shared" si="277"/>
        <v>2.5759351851851856E-2</v>
      </c>
      <c r="AO238" s="35">
        <f t="shared" si="277"/>
        <v>2.633949074074074E-2</v>
      </c>
      <c r="AP238" s="35">
        <f t="shared" si="277"/>
        <v>2.6919629629629627E-2</v>
      </c>
      <c r="AQ238" s="35">
        <f t="shared" si="277"/>
        <v>2.7499768518518517E-2</v>
      </c>
      <c r="AR238" s="35">
        <f t="shared" si="277"/>
        <v>2.8079907407407411E-2</v>
      </c>
      <c r="AS238" s="35">
        <f t="shared" si="277"/>
        <v>2.8660046296296302E-2</v>
      </c>
      <c r="AT238" s="35">
        <f t="shared" si="277"/>
        <v>2.9240185185185185E-2</v>
      </c>
      <c r="AU238" s="35">
        <f t="shared" si="277"/>
        <v>2.9820324074074075E-2</v>
      </c>
      <c r="AV238" s="35">
        <f t="shared" si="277"/>
        <v>3.0400462962962966E-2</v>
      </c>
      <c r="AW238" s="35">
        <f t="shared" si="277"/>
        <v>3.0980601851851853E-2</v>
      </c>
      <c r="AX238" s="35">
        <f t="shared" si="277"/>
        <v>3.1560740740740736E-2</v>
      </c>
      <c r="AY238" s="35">
        <f t="shared" si="277"/>
        <v>3.214087962962963E-2</v>
      </c>
      <c r="AZ238" s="35">
        <f t="shared" si="277"/>
        <v>3.2721018518518517E-2</v>
      </c>
      <c r="BA238" s="35">
        <f t="shared" si="277"/>
        <v>3.3301157407407411E-2</v>
      </c>
      <c r="BB238" s="35">
        <f t="shared" si="277"/>
        <v>3.3881296296296298E-2</v>
      </c>
      <c r="BC238" s="35">
        <f t="shared" si="277"/>
        <v>3.4461435185185178E-2</v>
      </c>
      <c r="BD238" s="35">
        <f t="shared" si="277"/>
        <v>3.5041574074074079E-2</v>
      </c>
      <c r="BE238" s="35">
        <f t="shared" si="277"/>
        <v>3.5621712962962966E-2</v>
      </c>
      <c r="BF238" s="35">
        <f t="shared" si="277"/>
        <v>3.6201851851851853E-2</v>
      </c>
      <c r="BG238" s="35">
        <f t="shared" si="277"/>
        <v>3.678199074074074E-2</v>
      </c>
      <c r="BH238" s="35">
        <f t="shared" si="277"/>
        <v>3.7362129629629634E-2</v>
      </c>
      <c r="BI238" s="35">
        <f t="shared" si="277"/>
        <v>3.7942268518518521E-2</v>
      </c>
      <c r="BJ238" s="35">
        <f t="shared" si="277"/>
        <v>3.8522407407407408E-2</v>
      </c>
      <c r="BK238" s="35">
        <f t="shared" si="277"/>
        <v>3.9102546296296302E-2</v>
      </c>
    </row>
    <row r="239" spans="15:63" x14ac:dyDescent="0.25">
      <c r="O239" s="110" t="s">
        <v>213</v>
      </c>
      <c r="P239" s="107">
        <v>23.7</v>
      </c>
      <c r="Q239" s="109"/>
      <c r="R239" s="35">
        <v>3.2083333333333332E-2</v>
      </c>
      <c r="S239" s="6">
        <f>Table22[[#This Row],[Most Recent Handicap Time]]*60*60*24</f>
        <v>2771.9999999999995</v>
      </c>
    </row>
    <row r="240" spans="15:63" x14ac:dyDescent="0.25">
      <c r="O240" s="110" t="s">
        <v>213</v>
      </c>
      <c r="P240" s="107">
        <v>23.7</v>
      </c>
      <c r="Q240" s="109">
        <v>570</v>
      </c>
      <c r="R240" s="35">
        <v>3.1828703703703706E-2</v>
      </c>
      <c r="S240" s="6">
        <f>Table22[[#This Row],[Most Recent Handicap Time]]*60*60*24</f>
        <v>2750</v>
      </c>
    </row>
    <row r="241" spans="15:19" x14ac:dyDescent="0.25">
      <c r="O241" s="110" t="s">
        <v>214</v>
      </c>
      <c r="P241" s="107">
        <v>26.1</v>
      </c>
      <c r="Q241" s="109">
        <v>660</v>
      </c>
      <c r="R241" s="35">
        <v>3.1053240740740742E-2</v>
      </c>
      <c r="S241" s="6">
        <f>Table22[[#This Row],[Most Recent Handicap Time]]*60*60*24</f>
        <v>2683</v>
      </c>
    </row>
    <row r="242" spans="15:19" x14ac:dyDescent="0.25">
      <c r="O242" s="110" t="s">
        <v>214</v>
      </c>
      <c r="P242" s="107">
        <v>26.1</v>
      </c>
      <c r="Q242" s="109"/>
      <c r="R242" s="35">
        <v>3.0879629629629632E-2</v>
      </c>
      <c r="S242" s="6">
        <f>Table22[[#This Row],[Most Recent Handicap Time]]*60*60*24</f>
        <v>2668</v>
      </c>
    </row>
    <row r="243" spans="15:19" x14ac:dyDescent="0.25">
      <c r="O243" s="110" t="s">
        <v>2</v>
      </c>
      <c r="P243" s="107">
        <v>25.3</v>
      </c>
      <c r="Q243" s="109">
        <v>915.00000000000023</v>
      </c>
      <c r="R243" s="35">
        <v>2.9328703703703701E-2</v>
      </c>
      <c r="S243" s="6">
        <f>Table22[[#This Row],[Most Recent Handicap Time]]*60*60*24</f>
        <v>2533.9999999999995</v>
      </c>
    </row>
    <row r="244" spans="15:19" x14ac:dyDescent="0.25">
      <c r="O244" s="110" t="s">
        <v>200</v>
      </c>
      <c r="P244" s="107">
        <v>21.5</v>
      </c>
      <c r="Q244" s="109"/>
      <c r="R244" s="35">
        <v>2.7939814814814817E-2</v>
      </c>
      <c r="S244" s="6">
        <f>Table22[[#This Row],[Most Recent Handicap Time]]*60*60*24</f>
        <v>2414</v>
      </c>
    </row>
    <row r="245" spans="15:19" x14ac:dyDescent="0.25">
      <c r="O245" s="110" t="s">
        <v>200</v>
      </c>
      <c r="P245" s="107">
        <v>21.5</v>
      </c>
      <c r="Q245" s="109">
        <v>1005.0000000000002</v>
      </c>
      <c r="R245" s="35">
        <v>2.6828703703703698E-2</v>
      </c>
      <c r="S245" s="6">
        <f>Table22[[#This Row],[Most Recent Handicap Time]]*60*60*24</f>
        <v>2317.9999999999995</v>
      </c>
    </row>
    <row r="246" spans="15:19" x14ac:dyDescent="0.25">
      <c r="O246" s="110" t="s">
        <v>1</v>
      </c>
      <c r="P246" s="107">
        <v>15.3</v>
      </c>
      <c r="Q246" s="109"/>
      <c r="R246" s="35">
        <v>2.6689814814814816E-2</v>
      </c>
      <c r="S246" s="6">
        <f>Table22[[#This Row],[Most Recent Handicap Time]]*60*60*24</f>
        <v>2306</v>
      </c>
    </row>
    <row r="247" spans="15:19" x14ac:dyDescent="0.25">
      <c r="O247" s="110" t="s">
        <v>172</v>
      </c>
      <c r="P247" s="107">
        <v>17.600000000000001</v>
      </c>
      <c r="Q247" s="109"/>
      <c r="R247" s="35">
        <v>2.6481481481481481E-2</v>
      </c>
      <c r="S247" s="6">
        <f>Table22[[#This Row],[Most Recent Handicap Time]]*60*60*24</f>
        <v>2288</v>
      </c>
    </row>
    <row r="248" spans="15:19" x14ac:dyDescent="0.25">
      <c r="O248" s="110" t="s">
        <v>131</v>
      </c>
      <c r="P248" s="107">
        <v>16.100000000000001</v>
      </c>
      <c r="Q248" s="109"/>
      <c r="R248" s="35">
        <v>2.6226851851851852E-2</v>
      </c>
      <c r="S248" s="6">
        <f>Table22[[#This Row],[Most Recent Handicap Time]]*60*60*24</f>
        <v>2266</v>
      </c>
    </row>
    <row r="249" spans="15:19" x14ac:dyDescent="0.25">
      <c r="O249" s="110" t="s">
        <v>172</v>
      </c>
      <c r="P249" s="107">
        <v>17.600000000000001</v>
      </c>
      <c r="Q249" s="109">
        <v>1154.9999999999998</v>
      </c>
      <c r="R249" s="35">
        <v>2.5879629629629627E-2</v>
      </c>
      <c r="S249" s="6">
        <f>Table22[[#This Row],[Most Recent Handicap Time]]*60*60*24</f>
        <v>2236</v>
      </c>
    </row>
    <row r="250" spans="15:19" x14ac:dyDescent="0.25">
      <c r="O250" s="110" t="s">
        <v>166</v>
      </c>
      <c r="P250" s="107">
        <v>15.9</v>
      </c>
      <c r="Q250" s="109"/>
      <c r="R250" s="35">
        <v>2.5555555555555554E-2</v>
      </c>
      <c r="S250" s="6">
        <f>Table22[[#This Row],[Most Recent Handicap Time]]*60*60*24</f>
        <v>2208</v>
      </c>
    </row>
    <row r="251" spans="15:19" x14ac:dyDescent="0.25">
      <c r="O251" s="110" t="s">
        <v>131</v>
      </c>
      <c r="P251" s="107">
        <v>16.100000000000001</v>
      </c>
      <c r="Q251" s="109">
        <v>1185</v>
      </c>
      <c r="R251" s="35">
        <v>2.5486111111111112E-2</v>
      </c>
      <c r="S251" s="6">
        <f>Table22[[#This Row],[Most Recent Handicap Time]]*60*60*24</f>
        <v>2202</v>
      </c>
    </row>
    <row r="252" spans="15:19" x14ac:dyDescent="0.25">
      <c r="O252" s="110" t="s">
        <v>171</v>
      </c>
      <c r="P252" s="107">
        <v>15.6</v>
      </c>
      <c r="Q252" s="109"/>
      <c r="R252" s="35">
        <v>2.5428240740740741E-2</v>
      </c>
      <c r="S252" s="6">
        <f>Table22[[#This Row],[Most Recent Handicap Time]]*60*60*24</f>
        <v>2197</v>
      </c>
    </row>
    <row r="253" spans="15:19" x14ac:dyDescent="0.25">
      <c r="O253" s="110" t="s">
        <v>166</v>
      </c>
      <c r="P253" s="107">
        <v>15.9</v>
      </c>
      <c r="Q253" s="109"/>
      <c r="R253" s="35">
        <v>2.5057870370370373E-2</v>
      </c>
      <c r="S253" s="6">
        <f>Table22[[#This Row],[Most Recent Handicap Time]]*60*60*24</f>
        <v>2165</v>
      </c>
    </row>
    <row r="254" spans="15:19" x14ac:dyDescent="0.25">
      <c r="O254" s="110" t="s">
        <v>131</v>
      </c>
      <c r="P254" s="107">
        <v>16.100000000000001</v>
      </c>
      <c r="Q254" s="109"/>
      <c r="R254" s="35">
        <v>2.4826388888888887E-2</v>
      </c>
      <c r="S254" s="6">
        <f>Table22[[#This Row],[Most Recent Handicap Time]]*60*60*24</f>
        <v>2145</v>
      </c>
    </row>
    <row r="255" spans="15:19" x14ac:dyDescent="0.25">
      <c r="O255" s="110" t="s">
        <v>1</v>
      </c>
      <c r="P255" s="107">
        <v>15.3</v>
      </c>
      <c r="Q255" s="109">
        <v>1275</v>
      </c>
      <c r="R255" s="35">
        <v>2.4548611111111115E-2</v>
      </c>
      <c r="S255" s="6">
        <f>Table22[[#This Row],[Most Recent Handicap Time]]*60*60*24</f>
        <v>2121.0000000000005</v>
      </c>
    </row>
    <row r="256" spans="15:19" x14ac:dyDescent="0.25">
      <c r="O256" s="110" t="s">
        <v>129</v>
      </c>
      <c r="P256" s="107">
        <v>12.2</v>
      </c>
      <c r="Q256" s="109"/>
      <c r="R256" s="35">
        <v>2.4363425925925927E-2</v>
      </c>
      <c r="S256" s="6">
        <f>Table22[[#This Row],[Most Recent Handicap Time]]*60*60*24</f>
        <v>2105</v>
      </c>
    </row>
    <row r="257" spans="15:19" x14ac:dyDescent="0.25">
      <c r="O257" s="110" t="s">
        <v>166</v>
      </c>
      <c r="P257" s="107">
        <v>15.9</v>
      </c>
      <c r="Q257" s="109">
        <v>1215</v>
      </c>
      <c r="R257" s="35">
        <v>2.4351851851851857E-2</v>
      </c>
      <c r="S257" s="6">
        <f>Table22[[#This Row],[Most Recent Handicap Time]]*60*60*24</f>
        <v>2104.0000000000005</v>
      </c>
    </row>
    <row r="258" spans="15:19" x14ac:dyDescent="0.25">
      <c r="O258" s="110" t="s">
        <v>1</v>
      </c>
      <c r="P258" s="107">
        <v>15.3</v>
      </c>
      <c r="Q258" s="109"/>
      <c r="R258" s="35">
        <v>2.4328703703703703E-2</v>
      </c>
      <c r="S258" s="6">
        <f>Table22[[#This Row],[Most Recent Handicap Time]]*60*60*24</f>
        <v>2102</v>
      </c>
    </row>
    <row r="259" spans="15:19" x14ac:dyDescent="0.25">
      <c r="O259" s="110" t="s">
        <v>212</v>
      </c>
      <c r="P259" s="107">
        <v>15.7</v>
      </c>
      <c r="Q259" s="109"/>
      <c r="R259" s="35">
        <v>2.4236111111111111E-2</v>
      </c>
      <c r="S259" s="6">
        <f>Table22[[#This Row],[Most Recent Handicap Time]]*60*60*24</f>
        <v>2094</v>
      </c>
    </row>
    <row r="260" spans="15:19" x14ac:dyDescent="0.25">
      <c r="O260" s="110" t="s">
        <v>212</v>
      </c>
      <c r="P260" s="107">
        <v>15.7</v>
      </c>
      <c r="Q260" s="109">
        <v>1335</v>
      </c>
      <c r="R260" s="35">
        <v>2.4189814814814817E-2</v>
      </c>
      <c r="S260" s="6">
        <f>Table22[[#This Row],[Most Recent Handicap Time]]*60*60*24</f>
        <v>2090</v>
      </c>
    </row>
    <row r="261" spans="15:19" x14ac:dyDescent="0.25">
      <c r="O261" s="110" t="s">
        <v>207</v>
      </c>
      <c r="P261" s="107">
        <v>15.7</v>
      </c>
      <c r="Q261" s="109">
        <v>1260</v>
      </c>
      <c r="R261" s="35">
        <v>2.4143518518518519E-2</v>
      </c>
      <c r="S261" s="6">
        <f>Table22[[#This Row],[Most Recent Handicap Time]]*60*60*24</f>
        <v>2086</v>
      </c>
    </row>
    <row r="262" spans="15:19" x14ac:dyDescent="0.25">
      <c r="O262" s="110" t="s">
        <v>223</v>
      </c>
      <c r="P262" s="107">
        <v>12.1</v>
      </c>
      <c r="Q262" s="109">
        <v>1410.0000000000002</v>
      </c>
      <c r="R262" s="35">
        <v>2.4120370370370372E-2</v>
      </c>
      <c r="S262" s="6">
        <f>Table22[[#This Row],[Most Recent Handicap Time]]*60*60*24</f>
        <v>2084</v>
      </c>
    </row>
    <row r="263" spans="15:19" x14ac:dyDescent="0.25">
      <c r="O263" s="110" t="s">
        <v>171</v>
      </c>
      <c r="P263" s="107">
        <v>15.6</v>
      </c>
      <c r="Q263" s="109">
        <v>1365</v>
      </c>
      <c r="R263" s="35">
        <v>2.4074074074074074E-2</v>
      </c>
      <c r="S263" s="6">
        <f>Table22[[#This Row],[Most Recent Handicap Time]]*60*60*24</f>
        <v>2080</v>
      </c>
    </row>
    <row r="264" spans="15:19" x14ac:dyDescent="0.25">
      <c r="O264" s="110" t="s">
        <v>157</v>
      </c>
      <c r="P264" s="107">
        <v>14.6</v>
      </c>
      <c r="Q264" s="109"/>
      <c r="R264" s="35">
        <v>2.4027777777777776E-2</v>
      </c>
      <c r="S264" s="6">
        <f>Table22[[#This Row],[Most Recent Handicap Time]]*60*60*24</f>
        <v>2076</v>
      </c>
    </row>
    <row r="265" spans="15:19" x14ac:dyDescent="0.25">
      <c r="O265" s="110" t="s">
        <v>171</v>
      </c>
      <c r="P265" s="107">
        <v>15.6</v>
      </c>
      <c r="Q265" s="109"/>
      <c r="R265" s="35">
        <v>2.3935185185185184E-2</v>
      </c>
      <c r="S265" s="6">
        <f>Table22[[#This Row],[Most Recent Handicap Time]]*60*60*24</f>
        <v>2068</v>
      </c>
    </row>
    <row r="266" spans="15:19" x14ac:dyDescent="0.25">
      <c r="O266" s="110" t="s">
        <v>129</v>
      </c>
      <c r="P266" s="107">
        <v>12.2</v>
      </c>
      <c r="Q266" s="109">
        <v>1260</v>
      </c>
      <c r="R266" s="35">
        <v>2.3912037037037037E-2</v>
      </c>
      <c r="S266" s="6">
        <f>Table22[[#This Row],[Most Recent Handicap Time]]*60*60*24</f>
        <v>2066</v>
      </c>
    </row>
    <row r="267" spans="15:19" x14ac:dyDescent="0.25">
      <c r="O267" s="110" t="s">
        <v>207</v>
      </c>
      <c r="P267" s="107">
        <v>15.7</v>
      </c>
      <c r="Q267" s="109"/>
      <c r="R267" s="35">
        <v>2.390046296296296E-2</v>
      </c>
      <c r="S267" s="6">
        <f>Table22[[#This Row],[Most Recent Handicap Time]]*60*60*24</f>
        <v>2065</v>
      </c>
    </row>
    <row r="268" spans="15:19" x14ac:dyDescent="0.25">
      <c r="O268" s="110" t="s">
        <v>217</v>
      </c>
      <c r="P268" s="107">
        <v>15.7</v>
      </c>
      <c r="Q268" s="109">
        <v>1290</v>
      </c>
      <c r="R268" s="35">
        <v>2.3564814814814809E-2</v>
      </c>
      <c r="S268" s="6">
        <f>Table22[[#This Row],[Most Recent Handicap Time]]*60*60*24</f>
        <v>2035.9999999999995</v>
      </c>
    </row>
    <row r="269" spans="15:19" x14ac:dyDescent="0.25">
      <c r="O269" s="110" t="s">
        <v>147</v>
      </c>
      <c r="P269" s="107">
        <v>14</v>
      </c>
      <c r="Q269" s="109">
        <v>1305</v>
      </c>
      <c r="R269" s="35">
        <v>2.3553240740740739E-2</v>
      </c>
      <c r="S269" s="6">
        <f>Table22[[#This Row],[Most Recent Handicap Time]]*60*60*24</f>
        <v>2035</v>
      </c>
    </row>
    <row r="270" spans="15:19" x14ac:dyDescent="0.25">
      <c r="O270" s="110" t="s">
        <v>147</v>
      </c>
      <c r="P270" s="107">
        <v>14</v>
      </c>
      <c r="Q270" s="109"/>
      <c r="R270" s="35">
        <v>2.3553240740740739E-2</v>
      </c>
      <c r="S270" s="6">
        <f>Table22[[#This Row],[Most Recent Handicap Time]]*60*60*24</f>
        <v>2035</v>
      </c>
    </row>
    <row r="271" spans="15:19" x14ac:dyDescent="0.25">
      <c r="O271" s="110" t="s">
        <v>190</v>
      </c>
      <c r="P271" s="107">
        <v>15.1</v>
      </c>
      <c r="Q271" s="109"/>
      <c r="R271" s="35">
        <v>2.3518518518518518E-2</v>
      </c>
      <c r="S271" s="6">
        <f>Table22[[#This Row],[Most Recent Handicap Time]]*60*60*24</f>
        <v>2032</v>
      </c>
    </row>
    <row r="272" spans="15:19" x14ac:dyDescent="0.25">
      <c r="O272" s="110" t="s">
        <v>190</v>
      </c>
      <c r="P272" s="107">
        <v>15.1</v>
      </c>
      <c r="Q272" s="109">
        <v>1305</v>
      </c>
      <c r="R272" s="35">
        <v>2.3379629629629625E-2</v>
      </c>
      <c r="S272" s="6">
        <f>Table22[[#This Row],[Most Recent Handicap Time]]*60*60*24</f>
        <v>2019.9999999999995</v>
      </c>
    </row>
    <row r="273" spans="15:19" x14ac:dyDescent="0.25">
      <c r="O273" s="110" t="s">
        <v>147</v>
      </c>
      <c r="P273" s="107">
        <v>14</v>
      </c>
      <c r="Q273" s="109"/>
      <c r="R273" s="35">
        <v>2.3310185185185187E-2</v>
      </c>
      <c r="S273" s="6">
        <f>Table22[[#This Row],[Most Recent Handicap Time]]*60*60*24</f>
        <v>2014</v>
      </c>
    </row>
    <row r="274" spans="15:19" x14ac:dyDescent="0.25">
      <c r="O274" s="110" t="s">
        <v>190</v>
      </c>
      <c r="P274" s="107">
        <v>15.1</v>
      </c>
      <c r="Q274" s="109"/>
      <c r="R274" s="35">
        <v>2.3287037037037037E-2</v>
      </c>
      <c r="S274" s="6">
        <f>Table22[[#This Row],[Most Recent Handicap Time]]*60*60*24</f>
        <v>2012</v>
      </c>
    </row>
    <row r="275" spans="15:19" x14ac:dyDescent="0.25">
      <c r="O275" s="110" t="s">
        <v>157</v>
      </c>
      <c r="P275" s="107">
        <v>14.6</v>
      </c>
      <c r="Q275" s="109">
        <v>1335</v>
      </c>
      <c r="R275" s="35">
        <v>2.2951388888888882E-2</v>
      </c>
      <c r="S275" s="6">
        <f>Table22[[#This Row],[Most Recent Handicap Time]]*60*60*24</f>
        <v>1982.9999999999995</v>
      </c>
    </row>
    <row r="276" spans="15:19" x14ac:dyDescent="0.25">
      <c r="O276" s="110" t="s">
        <v>120</v>
      </c>
      <c r="P276" s="107">
        <v>12.2</v>
      </c>
      <c r="Q276" s="109">
        <v>1365</v>
      </c>
      <c r="R276" s="35">
        <v>2.2615740740740742E-2</v>
      </c>
      <c r="S276" s="6">
        <f>Table22[[#This Row],[Most Recent Handicap Time]]*60*60*24</f>
        <v>1954</v>
      </c>
    </row>
    <row r="277" spans="15:19" x14ac:dyDescent="0.25">
      <c r="O277" s="110" t="s">
        <v>197</v>
      </c>
      <c r="P277" s="107">
        <v>12.4</v>
      </c>
      <c r="Q277" s="109">
        <v>1425</v>
      </c>
      <c r="R277" s="8">
        <v>2.1967592592592587E-2</v>
      </c>
      <c r="S277" s="6">
        <f>Table22[[#This Row],[Most Recent Handicap Time]]*60*60*24</f>
        <v>1897.9999999999995</v>
      </c>
    </row>
    <row r="278" spans="15:19" x14ac:dyDescent="0.25">
      <c r="O278" s="110" t="s">
        <v>149</v>
      </c>
      <c r="P278" s="107">
        <v>11.9</v>
      </c>
      <c r="Q278" s="109"/>
      <c r="R278" s="35">
        <v>2.1886574074074072E-2</v>
      </c>
      <c r="S278" s="6">
        <f>Table22[[#This Row],[Most Recent Handicap Time]]*60*60*24</f>
        <v>1890.9999999999998</v>
      </c>
    </row>
    <row r="279" spans="15:19" x14ac:dyDescent="0.25">
      <c r="O279" s="110" t="s">
        <v>132</v>
      </c>
      <c r="P279" s="107">
        <v>10.1</v>
      </c>
      <c r="Q279" s="109">
        <v>1514.9999999999998</v>
      </c>
      <c r="R279" s="35">
        <v>2.1689814814814815E-2</v>
      </c>
      <c r="S279" s="6">
        <f>Table22[[#This Row],[Most Recent Handicap Time]]*60*60*24</f>
        <v>1874.0000000000002</v>
      </c>
    </row>
    <row r="280" spans="15:19" x14ac:dyDescent="0.25">
      <c r="O280" s="110" t="s">
        <v>149</v>
      </c>
      <c r="P280" s="107">
        <v>11.9</v>
      </c>
      <c r="Q280" s="109">
        <v>1514.9999999999998</v>
      </c>
      <c r="R280" s="35">
        <v>2.1608796296296296E-2</v>
      </c>
      <c r="S280" s="6">
        <f>Table22[[#This Row],[Most Recent Handicap Time]]*60*60*24</f>
        <v>1866.9999999999998</v>
      </c>
    </row>
    <row r="281" spans="15:19" x14ac:dyDescent="0.25">
      <c r="O281" s="110" t="s">
        <v>146</v>
      </c>
      <c r="P281" s="107">
        <v>6.7</v>
      </c>
      <c r="Q281" s="109">
        <v>1680</v>
      </c>
      <c r="R281" s="35">
        <v>2.0520833333333328E-2</v>
      </c>
      <c r="S281" s="6">
        <f>Table22[[#This Row],[Most Recent Handicap Time]]*60*60*24</f>
        <v>1772.9999999999995</v>
      </c>
    </row>
    <row r="282" spans="15:19" x14ac:dyDescent="0.25">
      <c r="O282" s="110" t="s">
        <v>211</v>
      </c>
      <c r="P282" s="107">
        <v>8.6</v>
      </c>
      <c r="Q282" s="109">
        <v>1590</v>
      </c>
      <c r="R282" s="35">
        <v>2.0277777777777777E-2</v>
      </c>
      <c r="S282" s="6">
        <f>Table22[[#This Row],[Most Recent Handicap Time]]*60*60*24</f>
        <v>1752</v>
      </c>
    </row>
    <row r="283" spans="15:19" x14ac:dyDescent="0.25">
      <c r="O283" s="110" t="s">
        <v>189</v>
      </c>
      <c r="P283" s="107">
        <v>6.5</v>
      </c>
      <c r="Q283" s="109"/>
      <c r="R283" s="35">
        <v>1.9583333333333331E-2</v>
      </c>
      <c r="S283" s="6">
        <f>Table22[[#This Row],[Most Recent Handicap Time]]*60*60*24</f>
        <v>1691.9999999999995</v>
      </c>
    </row>
    <row r="284" spans="15:19" x14ac:dyDescent="0.25">
      <c r="O284" s="110" t="s">
        <v>189</v>
      </c>
      <c r="P284" s="107">
        <v>6.5</v>
      </c>
      <c r="Q284" s="109">
        <v>1724.9999999999995</v>
      </c>
      <c r="R284" s="35">
        <v>1.9409722222222224E-2</v>
      </c>
      <c r="S284" s="6">
        <f>Table22[[#This Row],[Most Recent Handicap Time]]*60*60*24</f>
        <v>1677.0000000000005</v>
      </c>
    </row>
    <row r="285" spans="15:19" x14ac:dyDescent="0.25">
      <c r="O285" s="110" t="s">
        <v>125</v>
      </c>
      <c r="P285" s="107">
        <v>4</v>
      </c>
      <c r="Q285" s="109"/>
      <c r="R285" s="35">
        <v>1.9259259259259261E-2</v>
      </c>
      <c r="S285" s="6">
        <f>Table22[[#This Row],[Most Recent Handicap Time]]*60*60*24</f>
        <v>1664.0000000000002</v>
      </c>
    </row>
    <row r="286" spans="15:19" x14ac:dyDescent="0.25">
      <c r="O286" s="110" t="s">
        <v>154</v>
      </c>
      <c r="P286" s="107">
        <v>4.3</v>
      </c>
      <c r="Q286" s="109">
        <v>1785</v>
      </c>
      <c r="R286" s="35">
        <v>1.9224537037037037E-2</v>
      </c>
      <c r="S286" s="6">
        <f>Table22[[#This Row],[Most Recent Handicap Time]]*60*60*24</f>
        <v>1661</v>
      </c>
    </row>
    <row r="287" spans="15:19" x14ac:dyDescent="0.25">
      <c r="O287" s="110" t="s">
        <v>154</v>
      </c>
      <c r="P287" s="107">
        <v>4.3</v>
      </c>
      <c r="Q287" s="109"/>
      <c r="R287" s="35">
        <v>1.9224537037037037E-2</v>
      </c>
      <c r="S287" s="6">
        <f>Table22[[#This Row],[Most Recent Handicap Time]]*60*60*24</f>
        <v>1661</v>
      </c>
    </row>
    <row r="288" spans="15:19" x14ac:dyDescent="0.25">
      <c r="O288" s="110" t="s">
        <v>222</v>
      </c>
      <c r="P288" s="107">
        <v>5.8</v>
      </c>
      <c r="Q288" s="109">
        <v>1724.9999999999995</v>
      </c>
      <c r="R288" s="35">
        <v>1.9155092592592592E-2</v>
      </c>
      <c r="S288" s="6">
        <f>Table22[[#This Row],[Most Recent Handicap Time]]*60*60*24</f>
        <v>1655</v>
      </c>
    </row>
    <row r="289" spans="15:19" x14ac:dyDescent="0.25">
      <c r="O289" s="110" t="s">
        <v>189</v>
      </c>
      <c r="P289" s="107">
        <v>6.5</v>
      </c>
      <c r="Q289" s="109"/>
      <c r="R289" s="35">
        <v>1.9016203703703705E-2</v>
      </c>
      <c r="S289" s="6">
        <f>Table22[[#This Row],[Most Recent Handicap Time]]*60*60*24</f>
        <v>1643.0000000000002</v>
      </c>
    </row>
    <row r="290" spans="15:19" x14ac:dyDescent="0.25">
      <c r="O290" s="110" t="s">
        <v>7</v>
      </c>
      <c r="P290" s="107">
        <v>4</v>
      </c>
      <c r="Q290" s="109">
        <v>1770</v>
      </c>
      <c r="R290" s="35">
        <v>1.8587962962962962E-2</v>
      </c>
      <c r="S290" s="6">
        <f>Table22[[#This Row],[Most Recent Handicap Time]]*60*60*24</f>
        <v>1606</v>
      </c>
    </row>
    <row r="291" spans="15:19" x14ac:dyDescent="0.25">
      <c r="O291" s="110" t="s">
        <v>125</v>
      </c>
      <c r="P291" s="107">
        <v>4</v>
      </c>
      <c r="Q291" s="109">
        <v>1740.0000000000005</v>
      </c>
      <c r="R291" s="35">
        <v>1.8541666666666668E-2</v>
      </c>
      <c r="S291" s="6">
        <f>Table22[[#This Row],[Most Recent Handicap Time]]*60*60*24</f>
        <v>1602</v>
      </c>
    </row>
    <row r="292" spans="15:19" x14ac:dyDescent="0.25">
      <c r="O292" s="110" t="s">
        <v>7</v>
      </c>
      <c r="P292" s="107">
        <v>4</v>
      </c>
      <c r="Q292" s="109"/>
      <c r="R292" s="35">
        <v>1.7962962962962962E-2</v>
      </c>
      <c r="S292" s="6">
        <f>Table22[[#This Row],[Most Recent Handicap Time]]*60*60*24</f>
        <v>1551.9999999999998</v>
      </c>
    </row>
    <row r="293" spans="15:19" x14ac:dyDescent="0.25">
      <c r="O293" s="110" t="s">
        <v>6</v>
      </c>
      <c r="P293" s="107">
        <v>-1.7</v>
      </c>
      <c r="Q293" s="109">
        <v>2010.0000000000005</v>
      </c>
      <c r="R293" s="35">
        <v>1.7175925925925928E-2</v>
      </c>
      <c r="S293" s="6">
        <f>Table22[[#This Row],[Most Recent Handicap Time]]*60*60*24</f>
        <v>1484.0000000000002</v>
      </c>
    </row>
    <row r="294" spans="15:19" x14ac:dyDescent="0.25">
      <c r="O294" s="110" t="s">
        <v>150</v>
      </c>
      <c r="P294" s="107">
        <v>1.5</v>
      </c>
      <c r="Q294" s="109">
        <v>1995</v>
      </c>
      <c r="R294" s="35">
        <v>1.6724537037037034E-2</v>
      </c>
      <c r="S294" s="6">
        <f>Table22[[#This Row],[Most Recent Handicap Time]]*60*60*24</f>
        <v>1445</v>
      </c>
    </row>
    <row r="295" spans="15:19" x14ac:dyDescent="0.25">
      <c r="O295" s="110" t="s">
        <v>153</v>
      </c>
      <c r="P295" s="107">
        <v>19.899999999999999</v>
      </c>
      <c r="Q295" s="109">
        <v>1185</v>
      </c>
      <c r="S295" s="6">
        <f>Table22[[#This Row],[Most Recent Handicap Time]]*60*60*24</f>
        <v>0</v>
      </c>
    </row>
    <row r="296" spans="15:19" x14ac:dyDescent="0.25">
      <c r="O296" s="110" t="s">
        <v>178</v>
      </c>
      <c r="P296" s="107">
        <v>3</v>
      </c>
      <c r="Q296" s="109">
        <v>1845</v>
      </c>
      <c r="S296" s="6">
        <f>Table22[[#This Row],[Most Recent Handicap Time]]*60*60*24</f>
        <v>0</v>
      </c>
    </row>
    <row r="297" spans="15:19" x14ac:dyDescent="0.25">
      <c r="O297" s="110" t="s">
        <v>9</v>
      </c>
      <c r="P297" s="107">
        <v>10.8</v>
      </c>
      <c r="Q297" s="109">
        <v>1469.9999999999998</v>
      </c>
      <c r="S297" s="6">
        <f>Table22[[#This Row],[Most Recent Handicap Time]]*60*60*24</f>
        <v>0</v>
      </c>
    </row>
    <row r="298" spans="15:19" x14ac:dyDescent="0.25">
      <c r="O298" s="110" t="s">
        <v>180</v>
      </c>
      <c r="P298" s="107"/>
      <c r="Q298" s="109"/>
      <c r="S298" s="6">
        <f>Table22[[#This Row],[Most Recent Handicap Time]]*60*60*24</f>
        <v>0</v>
      </c>
    </row>
    <row r="299" spans="15:19" x14ac:dyDescent="0.25">
      <c r="O299" s="110" t="s">
        <v>8</v>
      </c>
      <c r="P299" s="107">
        <v>26.2</v>
      </c>
      <c r="Q299" s="109">
        <v>705.00000000000011</v>
      </c>
      <c r="S299" s="6">
        <f>Table22[[#This Row],[Most Recent Handicap Time]]*60*60*24</f>
        <v>0</v>
      </c>
    </row>
    <row r="300" spans="15:19" x14ac:dyDescent="0.25">
      <c r="O300" s="110" t="s">
        <v>110</v>
      </c>
      <c r="P300" s="107">
        <v>8.1</v>
      </c>
      <c r="Q300" s="109">
        <v>1590</v>
      </c>
      <c r="S300" s="6">
        <f>Table22[[#This Row],[Most Recent Handicap Time]]*60*60*24</f>
        <v>0</v>
      </c>
    </row>
    <row r="301" spans="15:19" x14ac:dyDescent="0.25">
      <c r="O301" s="110" t="s">
        <v>138</v>
      </c>
      <c r="P301" s="107">
        <v>20.2</v>
      </c>
      <c r="Q301" s="109">
        <v>1035</v>
      </c>
      <c r="S301" s="6">
        <f>Table22[[#This Row],[Most Recent Handicap Time]]*60*60*24</f>
        <v>0</v>
      </c>
    </row>
    <row r="302" spans="15:19" x14ac:dyDescent="0.25">
      <c r="O302" s="110" t="s">
        <v>121</v>
      </c>
      <c r="P302" s="107">
        <v>14.3</v>
      </c>
      <c r="Q302" s="109">
        <v>1230</v>
      </c>
      <c r="S302" s="6">
        <f>Table22[[#This Row],[Most Recent Handicap Time]]*60*60*24</f>
        <v>0</v>
      </c>
    </row>
    <row r="303" spans="15:19" x14ac:dyDescent="0.25">
      <c r="O303" s="110" t="s">
        <v>182</v>
      </c>
      <c r="P303" s="107">
        <v>27</v>
      </c>
      <c r="Q303" s="109">
        <v>540</v>
      </c>
      <c r="S303" s="6">
        <f>Table22[[#This Row],[Most Recent Handicap Time]]*60*60*24</f>
        <v>0</v>
      </c>
    </row>
    <row r="304" spans="15:19" x14ac:dyDescent="0.25">
      <c r="O304" s="110" t="s">
        <v>119</v>
      </c>
      <c r="P304" s="107">
        <v>12.7</v>
      </c>
      <c r="Q304" s="109">
        <v>1379.9999999999998</v>
      </c>
      <c r="S304" s="6">
        <f>Table22[[#This Row],[Most Recent Handicap Time]]*60*60*24</f>
        <v>0</v>
      </c>
    </row>
    <row r="305" spans="15:19" x14ac:dyDescent="0.25">
      <c r="O305" s="110" t="s">
        <v>184</v>
      </c>
      <c r="P305" s="107">
        <v>23</v>
      </c>
      <c r="Q305" s="109">
        <v>900</v>
      </c>
      <c r="S305" s="6">
        <f>Table22[[#This Row],[Most Recent Handicap Time]]*60*60*24</f>
        <v>0</v>
      </c>
    </row>
    <row r="306" spans="15:19" x14ac:dyDescent="0.25">
      <c r="O306" s="110" t="s">
        <v>185</v>
      </c>
      <c r="P306" s="107">
        <v>21.6</v>
      </c>
      <c r="Q306" s="109">
        <v>1395.0000000000002</v>
      </c>
      <c r="S306" s="6">
        <f>Table22[[#This Row],[Most Recent Handicap Time]]*60*60*24</f>
        <v>0</v>
      </c>
    </row>
    <row r="307" spans="15:19" x14ac:dyDescent="0.25">
      <c r="O307" s="110" t="s">
        <v>186</v>
      </c>
      <c r="P307" s="107"/>
      <c r="Q307" s="109"/>
      <c r="S307" s="6">
        <f>Table22[[#This Row],[Most Recent Handicap Time]]*60*60*24</f>
        <v>0</v>
      </c>
    </row>
    <row r="308" spans="15:19" x14ac:dyDescent="0.25">
      <c r="O308" s="110" t="s">
        <v>187</v>
      </c>
      <c r="P308" s="107"/>
      <c r="Q308" s="109"/>
      <c r="S308" s="6">
        <f>Table22[[#This Row],[Most Recent Handicap Time]]*60*60*24</f>
        <v>0</v>
      </c>
    </row>
    <row r="309" spans="15:19" x14ac:dyDescent="0.25">
      <c r="O309" s="110" t="s">
        <v>191</v>
      </c>
      <c r="P309" s="107">
        <v>21.1</v>
      </c>
      <c r="Q309" s="109">
        <v>1290</v>
      </c>
      <c r="S309" s="6">
        <f>Table22[[#This Row],[Most Recent Handicap Time]]*60*60*24</f>
        <v>0</v>
      </c>
    </row>
    <row r="310" spans="15:19" x14ac:dyDescent="0.25">
      <c r="O310" s="110" t="s">
        <v>192</v>
      </c>
      <c r="P310" s="107">
        <v>5.3</v>
      </c>
      <c r="Q310" s="109">
        <v>1770</v>
      </c>
      <c r="S310" s="6">
        <f>Table22[[#This Row],[Most Recent Handicap Time]]*60*60*24</f>
        <v>0</v>
      </c>
    </row>
    <row r="311" spans="15:19" x14ac:dyDescent="0.25">
      <c r="O311" s="110" t="s">
        <v>193</v>
      </c>
      <c r="P311" s="107">
        <v>15.1</v>
      </c>
      <c r="Q311" s="109">
        <v>1275</v>
      </c>
      <c r="S311" s="6">
        <f>Table22[[#This Row],[Most Recent Handicap Time]]*60*60*24</f>
        <v>0</v>
      </c>
    </row>
    <row r="312" spans="15:19" x14ac:dyDescent="0.25">
      <c r="O312" s="110" t="s">
        <v>194</v>
      </c>
      <c r="P312" s="107">
        <v>14.1</v>
      </c>
      <c r="Q312" s="109">
        <v>1410.0000000000002</v>
      </c>
      <c r="S312" s="6">
        <f>Table22[[#This Row],[Most Recent Handicap Time]]*60*60*24</f>
        <v>0</v>
      </c>
    </row>
    <row r="313" spans="15:19" x14ac:dyDescent="0.25">
      <c r="O313" s="110" t="s">
        <v>124</v>
      </c>
      <c r="P313" s="107">
        <v>19.100000000000001</v>
      </c>
      <c r="Q313" s="109">
        <v>1199.9999999999998</v>
      </c>
      <c r="S313" s="6">
        <f>Table22[[#This Row],[Most Recent Handicap Time]]*60*60*24</f>
        <v>0</v>
      </c>
    </row>
    <row r="314" spans="15:19" x14ac:dyDescent="0.25">
      <c r="O314" s="110" t="s">
        <v>148</v>
      </c>
      <c r="P314" s="107">
        <v>11.6</v>
      </c>
      <c r="Q314" s="109">
        <v>1395.0000000000002</v>
      </c>
      <c r="S314" s="6">
        <f>Table22[[#This Row],[Most Recent Handicap Time]]*60*60*24</f>
        <v>0</v>
      </c>
    </row>
    <row r="315" spans="15:19" x14ac:dyDescent="0.25">
      <c r="O315" s="110" t="s">
        <v>195</v>
      </c>
      <c r="P315" s="107">
        <v>8.4</v>
      </c>
      <c r="Q315" s="109">
        <v>1575</v>
      </c>
      <c r="S315" s="6">
        <f>Table22[[#This Row],[Most Recent Handicap Time]]*60*60*24</f>
        <v>0</v>
      </c>
    </row>
    <row r="316" spans="15:19" x14ac:dyDescent="0.25">
      <c r="O316" s="110" t="s">
        <v>109</v>
      </c>
      <c r="P316" s="107">
        <v>13.1</v>
      </c>
      <c r="Q316" s="109">
        <v>1410.0000000000002</v>
      </c>
      <c r="S316" s="6">
        <f>Table22[[#This Row],[Most Recent Handicap Time]]*60*60*24</f>
        <v>0</v>
      </c>
    </row>
    <row r="317" spans="15:19" x14ac:dyDescent="0.25">
      <c r="O317" s="110" t="s">
        <v>196</v>
      </c>
      <c r="P317" s="107">
        <v>37.299999999999997</v>
      </c>
      <c r="Q317" s="109">
        <v>480.00000000000011</v>
      </c>
      <c r="S317" s="6">
        <f>Table22[[#This Row],[Most Recent Handicap Time]]*60*60*24</f>
        <v>0</v>
      </c>
    </row>
    <row r="318" spans="15:19" x14ac:dyDescent="0.25">
      <c r="O318" s="110" t="s">
        <v>155</v>
      </c>
      <c r="P318" s="107">
        <v>23.1</v>
      </c>
      <c r="Q318" s="109">
        <v>840</v>
      </c>
      <c r="S318" s="6">
        <f>Table22[[#This Row],[Most Recent Handicap Time]]*60*60*24</f>
        <v>0</v>
      </c>
    </row>
    <row r="319" spans="15:19" x14ac:dyDescent="0.25">
      <c r="O319" s="110" t="s">
        <v>5</v>
      </c>
      <c r="P319" s="107">
        <v>17.899999999999999</v>
      </c>
      <c r="Q319" s="109">
        <v>1170</v>
      </c>
      <c r="S319" s="6">
        <f>Table22[[#This Row],[Most Recent Handicap Time]]*60*60*24</f>
        <v>0</v>
      </c>
    </row>
    <row r="320" spans="15:19" x14ac:dyDescent="0.25">
      <c r="O320" s="110" t="s">
        <v>4</v>
      </c>
      <c r="P320" s="107">
        <v>24.5</v>
      </c>
      <c r="Q320" s="109">
        <v>1245</v>
      </c>
      <c r="S320" s="6">
        <f>Table22[[#This Row],[Most Recent Handicap Time]]*60*60*24</f>
        <v>0</v>
      </c>
    </row>
    <row r="321" spans="15:19" x14ac:dyDescent="0.25">
      <c r="O321" s="110" t="s">
        <v>136</v>
      </c>
      <c r="P321" s="107"/>
      <c r="Q321" s="109"/>
      <c r="S321" s="6">
        <f>Table22[[#This Row],[Most Recent Handicap Time]]*60*60*24</f>
        <v>0</v>
      </c>
    </row>
    <row r="322" spans="15:19" x14ac:dyDescent="0.25">
      <c r="O322" s="110" t="s">
        <v>3</v>
      </c>
      <c r="P322" s="107">
        <v>19.399999999999999</v>
      </c>
      <c r="Q322" s="109">
        <v>1080</v>
      </c>
      <c r="S322" s="6">
        <f>Table22[[#This Row],[Most Recent Handicap Time]]*60*60*24</f>
        <v>0</v>
      </c>
    </row>
    <row r="323" spans="15:19" x14ac:dyDescent="0.25">
      <c r="O323" s="110" t="s">
        <v>198</v>
      </c>
      <c r="P323" s="107">
        <v>26.4</v>
      </c>
      <c r="Q323" s="109">
        <v>1035</v>
      </c>
      <c r="S323" s="6">
        <f>Table22[[#This Row],[Most Recent Handicap Time]]*60*60*24</f>
        <v>0</v>
      </c>
    </row>
    <row r="324" spans="15:19" x14ac:dyDescent="0.25">
      <c r="O324" s="110" t="s">
        <v>143</v>
      </c>
      <c r="P324" s="107">
        <v>30.6</v>
      </c>
      <c r="Q324" s="109">
        <v>990</v>
      </c>
      <c r="S324" s="6">
        <f>Table22[[#This Row],[Most Recent Handicap Time]]*60*60*24</f>
        <v>0</v>
      </c>
    </row>
    <row r="325" spans="15:19" x14ac:dyDescent="0.25">
      <c r="O325" s="110" t="s">
        <v>199</v>
      </c>
      <c r="P325" s="107">
        <v>23</v>
      </c>
      <c r="Q325" s="109">
        <v>825.00000000000023</v>
      </c>
      <c r="S325" s="6">
        <f>Table22[[#This Row],[Most Recent Handicap Time]]*60*60*24</f>
        <v>0</v>
      </c>
    </row>
    <row r="326" spans="15:19" x14ac:dyDescent="0.25">
      <c r="O326" s="110" t="s">
        <v>137</v>
      </c>
      <c r="P326" s="107">
        <v>12.4</v>
      </c>
      <c r="Q326" s="109">
        <v>1514.9999999999998</v>
      </c>
      <c r="S326" s="6">
        <f>Table22[[#This Row],[Most Recent Handicap Time]]*60*60*24</f>
        <v>0</v>
      </c>
    </row>
    <row r="327" spans="15:19" x14ac:dyDescent="0.25">
      <c r="O327" s="110" t="s">
        <v>139</v>
      </c>
      <c r="P327" s="107">
        <v>11.2</v>
      </c>
      <c r="Q327" s="109">
        <v>1634.9999999999995</v>
      </c>
      <c r="S327" s="6">
        <f>Table22[[#This Row],[Most Recent Handicap Time]]*60*60*24</f>
        <v>0</v>
      </c>
    </row>
    <row r="328" spans="15:19" x14ac:dyDescent="0.25">
      <c r="O328" s="110" t="s">
        <v>12</v>
      </c>
      <c r="P328" s="107">
        <v>10.3</v>
      </c>
      <c r="Q328" s="109">
        <v>1634.9999999999995</v>
      </c>
      <c r="S328" s="6">
        <f>Table22[[#This Row],[Most Recent Handicap Time]]*60*60*24</f>
        <v>0</v>
      </c>
    </row>
    <row r="329" spans="15:19" x14ac:dyDescent="0.25">
      <c r="O329" s="110" t="s">
        <v>201</v>
      </c>
      <c r="P329" s="107">
        <v>7</v>
      </c>
      <c r="Q329" s="109">
        <v>1590</v>
      </c>
      <c r="S329" s="6">
        <f>Table22[[#This Row],[Most Recent Handicap Time]]*60*60*24</f>
        <v>0</v>
      </c>
    </row>
    <row r="330" spans="15:19" x14ac:dyDescent="0.25">
      <c r="O330" s="110" t="s">
        <v>156</v>
      </c>
      <c r="P330" s="107">
        <v>17.8</v>
      </c>
      <c r="Q330" s="109">
        <v>1109.9999999999998</v>
      </c>
      <c r="S330" s="6">
        <f>Table22[[#This Row],[Most Recent Handicap Time]]*60*60*24</f>
        <v>0</v>
      </c>
    </row>
    <row r="331" spans="15:19" x14ac:dyDescent="0.25">
      <c r="O331" s="110" t="s">
        <v>33</v>
      </c>
      <c r="P331" s="107">
        <v>0.4</v>
      </c>
      <c r="Q331" s="109">
        <v>1920.0000000000005</v>
      </c>
      <c r="S331" s="6">
        <f>Table22[[#This Row],[Most Recent Handicap Time]]*60*60*24</f>
        <v>0</v>
      </c>
    </row>
    <row r="332" spans="15:19" x14ac:dyDescent="0.25">
      <c r="O332" s="110" t="s">
        <v>152</v>
      </c>
      <c r="P332" s="107">
        <v>13.2</v>
      </c>
      <c r="Q332" s="109">
        <v>1425</v>
      </c>
      <c r="S332" s="6">
        <f>Table22[[#This Row],[Most Recent Handicap Time]]*60*60*24</f>
        <v>0</v>
      </c>
    </row>
    <row r="333" spans="15:19" x14ac:dyDescent="0.25">
      <c r="O333" s="110" t="s">
        <v>202</v>
      </c>
      <c r="P333" s="107">
        <v>16.8</v>
      </c>
      <c r="Q333" s="109">
        <v>1425</v>
      </c>
      <c r="S333" s="6">
        <f>Table22[[#This Row],[Most Recent Handicap Time]]*60*60*24</f>
        <v>0</v>
      </c>
    </row>
    <row r="334" spans="15:19" x14ac:dyDescent="0.25">
      <c r="O334" s="110" t="s">
        <v>16</v>
      </c>
      <c r="P334" s="107"/>
      <c r="Q334" s="109"/>
      <c r="S334" s="6">
        <f>Table22[[#This Row],[Most Recent Handicap Time]]*60*60*24</f>
        <v>0</v>
      </c>
    </row>
    <row r="335" spans="15:19" x14ac:dyDescent="0.25">
      <c r="O335" s="110" t="s">
        <v>142</v>
      </c>
      <c r="P335" s="107">
        <v>8.6999999999999993</v>
      </c>
      <c r="Q335" s="109">
        <v>1560</v>
      </c>
      <c r="S335" s="6">
        <f>Table22[[#This Row],[Most Recent Handicap Time]]*60*60*24</f>
        <v>0</v>
      </c>
    </row>
    <row r="336" spans="15:19" x14ac:dyDescent="0.25">
      <c r="O336" s="110" t="s">
        <v>204</v>
      </c>
      <c r="P336" s="107">
        <v>19.8</v>
      </c>
      <c r="Q336" s="109">
        <v>1064.9999999999998</v>
      </c>
      <c r="S336" s="6">
        <f>Table22[[#This Row],[Most Recent Handicap Time]]*60*60*24</f>
        <v>0</v>
      </c>
    </row>
    <row r="337" spans="15:19" x14ac:dyDescent="0.25">
      <c r="O337" s="110" t="s">
        <v>31</v>
      </c>
      <c r="P337" s="107">
        <v>11.7</v>
      </c>
      <c r="Q337" s="109">
        <v>1530</v>
      </c>
      <c r="S337" s="6">
        <f>Table22[[#This Row],[Most Recent Handicap Time]]*60*60*24</f>
        <v>0</v>
      </c>
    </row>
    <row r="338" spans="15:19" x14ac:dyDescent="0.25">
      <c r="O338" s="110" t="s">
        <v>0</v>
      </c>
      <c r="P338" s="107">
        <v>18.8</v>
      </c>
      <c r="Q338" s="109">
        <v>1140</v>
      </c>
      <c r="S338" s="6">
        <f>Table22[[#This Row],[Most Recent Handicap Time]]*60*60*24</f>
        <v>0</v>
      </c>
    </row>
    <row r="339" spans="15:19" x14ac:dyDescent="0.25">
      <c r="O339" s="110" t="s">
        <v>135</v>
      </c>
      <c r="P339" s="107">
        <v>19.3</v>
      </c>
      <c r="Q339" s="109">
        <v>1095</v>
      </c>
      <c r="S339" s="6">
        <f>Table22[[#This Row],[Most Recent Handicap Time]]*60*60*24</f>
        <v>0</v>
      </c>
    </row>
    <row r="340" spans="15:19" x14ac:dyDescent="0.25">
      <c r="O340" s="110" t="s">
        <v>206</v>
      </c>
      <c r="P340" s="107">
        <v>20.5</v>
      </c>
      <c r="Q340" s="109">
        <v>990</v>
      </c>
      <c r="S340" s="6">
        <f>Table22[[#This Row],[Most Recent Handicap Time]]*60*60*24</f>
        <v>0</v>
      </c>
    </row>
    <row r="341" spans="15:19" x14ac:dyDescent="0.25">
      <c r="O341" s="110" t="s">
        <v>11</v>
      </c>
      <c r="P341" s="107">
        <v>14.5</v>
      </c>
      <c r="Q341" s="109">
        <v>1290</v>
      </c>
      <c r="S341" s="6">
        <f>Table22[[#This Row],[Most Recent Handicap Time]]*60*60*24</f>
        <v>0</v>
      </c>
    </row>
    <row r="342" spans="15:19" x14ac:dyDescent="0.25">
      <c r="O342" s="110" t="s">
        <v>13</v>
      </c>
      <c r="P342" s="107">
        <v>22</v>
      </c>
      <c r="Q342" s="109">
        <v>945</v>
      </c>
      <c r="S342" s="6">
        <f>Table22[[#This Row],[Most Recent Handicap Time]]*60*60*24</f>
        <v>0</v>
      </c>
    </row>
    <row r="343" spans="15:19" x14ac:dyDescent="0.25">
      <c r="O343" s="110" t="s">
        <v>32</v>
      </c>
      <c r="P343" s="107">
        <v>29.3</v>
      </c>
      <c r="Q343" s="109">
        <v>405</v>
      </c>
      <c r="S343" s="6">
        <f>Table22[[#This Row],[Most Recent Handicap Time]]*60*60*24</f>
        <v>0</v>
      </c>
    </row>
    <row r="344" spans="15:19" x14ac:dyDescent="0.25">
      <c r="O344" s="110" t="s">
        <v>165</v>
      </c>
      <c r="P344" s="107">
        <v>20.8</v>
      </c>
      <c r="Q344" s="109">
        <v>1095</v>
      </c>
      <c r="S344" s="6">
        <f>Table22[[#This Row],[Most Recent Handicap Time]]*60*60*24</f>
        <v>0</v>
      </c>
    </row>
    <row r="345" spans="15:19" x14ac:dyDescent="0.25">
      <c r="O345" s="110" t="s">
        <v>208</v>
      </c>
      <c r="P345" s="107">
        <v>11.6</v>
      </c>
      <c r="Q345" s="109">
        <v>1485</v>
      </c>
      <c r="S345" s="6">
        <f>Table22[[#This Row],[Most Recent Handicap Time]]*60*60*24</f>
        <v>0</v>
      </c>
    </row>
    <row r="346" spans="15:19" x14ac:dyDescent="0.25">
      <c r="O346" s="110" t="s">
        <v>209</v>
      </c>
      <c r="P346" s="107"/>
      <c r="Q346" s="109"/>
      <c r="S346" s="6">
        <f>Table22[[#This Row],[Most Recent Handicap Time]]*60*60*24</f>
        <v>0</v>
      </c>
    </row>
    <row r="347" spans="15:19" x14ac:dyDescent="0.25">
      <c r="O347" s="110" t="s">
        <v>215</v>
      </c>
      <c r="P347" s="107">
        <v>16.399999999999999</v>
      </c>
      <c r="Q347" s="109">
        <v>1305</v>
      </c>
      <c r="S347" s="6">
        <f>Table22[[#This Row],[Most Recent Handicap Time]]*60*60*24</f>
        <v>0</v>
      </c>
    </row>
    <row r="348" spans="15:19" x14ac:dyDescent="0.25">
      <c r="O348" s="110" t="s">
        <v>216</v>
      </c>
      <c r="P348" s="107">
        <v>12</v>
      </c>
      <c r="Q348" s="109">
        <v>1650.0000000000005</v>
      </c>
      <c r="S348" s="6">
        <f>Table22[[#This Row],[Most Recent Handicap Time]]*60*60*24</f>
        <v>0</v>
      </c>
    </row>
    <row r="349" spans="15:19" x14ac:dyDescent="0.25">
      <c r="O349" s="110" t="s">
        <v>130</v>
      </c>
      <c r="P349" s="107">
        <v>32</v>
      </c>
      <c r="Q349" s="109">
        <v>570</v>
      </c>
      <c r="S349" s="6">
        <f>Table22[[#This Row],[Most Recent Handicap Time]]*60*60*24</f>
        <v>0</v>
      </c>
    </row>
    <row r="350" spans="15:19" x14ac:dyDescent="0.25">
      <c r="O350" s="110" t="s">
        <v>158</v>
      </c>
      <c r="P350" s="107">
        <v>24.6</v>
      </c>
      <c r="Q350" s="109">
        <v>960.00000000000023</v>
      </c>
      <c r="S350" s="6">
        <f>Table22[[#This Row],[Most Recent Handicap Time]]*60*60*24</f>
        <v>0</v>
      </c>
    </row>
  </sheetData>
  <conditionalFormatting sqref="B3:B6">
    <cfRule type="expression" dxfId="228" priority="44">
      <formula>(AND(B3="",W3&gt;0))</formula>
    </cfRule>
  </conditionalFormatting>
  <conditionalFormatting sqref="B8:B29">
    <cfRule type="expression" dxfId="227" priority="32">
      <formula>(AND(B8="",W8&gt;0))</formula>
    </cfRule>
  </conditionalFormatting>
  <conditionalFormatting sqref="B32">
    <cfRule type="expression" dxfId="226" priority="40">
      <formula>(AND(B32="",W32&gt;0))</formula>
    </cfRule>
  </conditionalFormatting>
  <conditionalFormatting sqref="B34:B35">
    <cfRule type="expression" dxfId="225" priority="39">
      <formula>(AND(B34="",W34&gt;0))</formula>
    </cfRule>
  </conditionalFormatting>
  <conditionalFormatting sqref="B43:B53">
    <cfRule type="expression" dxfId="224" priority="37">
      <formula>(AND(B43="",W43&gt;0))</formula>
    </cfRule>
  </conditionalFormatting>
  <conditionalFormatting sqref="B55:B57">
    <cfRule type="expression" dxfId="223" priority="35">
      <formula>(AND(B55="",W55&gt;0))</formula>
    </cfRule>
  </conditionalFormatting>
  <conditionalFormatting sqref="B59:B64">
    <cfRule type="expression" dxfId="222" priority="33">
      <formula>(AND(B59="",W59&gt;0))</formula>
    </cfRule>
  </conditionalFormatting>
  <conditionalFormatting sqref="B66:B72">
    <cfRule type="expression" dxfId="221" priority="30">
      <formula>(AND(B66="",W66&gt;0))</formula>
    </cfRule>
  </conditionalFormatting>
  <conditionalFormatting sqref="B76:B100">
    <cfRule type="expression" dxfId="220" priority="29">
      <formula>(AND(B76="",W76&gt;0))</formula>
    </cfRule>
  </conditionalFormatting>
  <conditionalFormatting sqref="B90">
    <cfRule type="expression" dxfId="219" priority="42">
      <formula>(AND(B90="",W81&gt;0))</formula>
    </cfRule>
  </conditionalFormatting>
  <conditionalFormatting sqref="B93:B98">
    <cfRule type="expression" dxfId="218" priority="28" stopIfTrue="1">
      <formula>(AND(B93&gt;0,B93&lt;XEY93))</formula>
    </cfRule>
  </conditionalFormatting>
  <conditionalFormatting sqref="B101">
    <cfRule type="expression" dxfId="217" priority="26" stopIfTrue="1">
      <formula>(AND(B101&gt;0,B101&lt;XEY101))</formula>
    </cfRule>
  </conditionalFormatting>
  <conditionalFormatting sqref="B101:B183">
    <cfRule type="expression" dxfId="216" priority="27">
      <formula>(AND(B101="",W101&gt;0))</formula>
    </cfRule>
  </conditionalFormatting>
  <conditionalFormatting sqref="E3:E6 E8:E32 E59:E183">
    <cfRule type="expression" dxfId="215" priority="43">
      <formula>(AND(E3="",V3&gt;0))</formula>
    </cfRule>
  </conditionalFormatting>
  <conditionalFormatting sqref="E34:E35">
    <cfRule type="expression" dxfId="214" priority="38">
      <formula>(AND(E34="",V34&gt;0))</formula>
    </cfRule>
  </conditionalFormatting>
  <conditionalFormatting sqref="E43:E53">
    <cfRule type="expression" dxfId="213" priority="36">
      <formula>(AND(E43="",V43&gt;0))</formula>
    </cfRule>
  </conditionalFormatting>
  <conditionalFormatting sqref="E55:E57">
    <cfRule type="expression" dxfId="212" priority="34">
      <formula>(AND(E55="",V55&gt;0))</formula>
    </cfRule>
  </conditionalFormatting>
  <conditionalFormatting sqref="E90">
    <cfRule type="expression" dxfId="211" priority="41">
      <formula>(AND(E90="",V81&gt;0))</formula>
    </cfRule>
  </conditionalFormatting>
  <conditionalFormatting sqref="V2:V183">
    <cfRule type="expression" dxfId="210" priority="46" stopIfTrue="1">
      <formula>(AND(V2&gt;0,V2&lt;E2))</formula>
    </cfRule>
  </conditionalFormatting>
  <conditionalFormatting sqref="W2">
    <cfRule type="expression" dxfId="209" priority="45" stopIfTrue="1">
      <formula>(AND(W2&gt;0,W2&lt;F2))</formula>
    </cfRule>
  </conditionalFormatting>
  <conditionalFormatting sqref="W3:W183">
    <cfRule type="expression" dxfId="208" priority="47" stopIfTrue="1">
      <formula>(AND(W3&gt;0,W3&lt;B3))</formula>
    </cfRule>
  </conditionalFormatting>
  <conditionalFormatting sqref="CN3:CN6 CN86:CN183">
    <cfRule type="expression" dxfId="207" priority="23">
      <formula>(AND(CN3="",CZ3&gt;0))</formula>
    </cfRule>
  </conditionalFormatting>
  <conditionalFormatting sqref="CN8:CN30">
    <cfRule type="expression" dxfId="206" priority="17">
      <formula>(AND(CN8="",CZ8&gt;0))</formula>
    </cfRule>
  </conditionalFormatting>
  <conditionalFormatting sqref="CN32">
    <cfRule type="expression" dxfId="205" priority="21">
      <formula>(AND(CN32="",CZ32&gt;0))</formula>
    </cfRule>
  </conditionalFormatting>
  <conditionalFormatting sqref="CN34:CN35">
    <cfRule type="expression" dxfId="204" priority="20">
      <formula>(AND(CN34="",CZ34&gt;0))</formula>
    </cfRule>
  </conditionalFormatting>
  <conditionalFormatting sqref="CN43:CN53">
    <cfRule type="expression" dxfId="203" priority="19">
      <formula>(AND(CN43="",CZ43&gt;0))</formula>
    </cfRule>
  </conditionalFormatting>
  <conditionalFormatting sqref="CN55:CN57">
    <cfRule type="expression" dxfId="202" priority="18">
      <formula>(AND(CN55="",CZ55&gt;0))</formula>
    </cfRule>
  </conditionalFormatting>
  <conditionalFormatting sqref="CN59:CN84">
    <cfRule type="expression" dxfId="201" priority="16">
      <formula>(AND(CN59="",CZ59&gt;0))</formula>
    </cfRule>
  </conditionalFormatting>
  <conditionalFormatting sqref="CN90">
    <cfRule type="expression" dxfId="200" priority="22">
      <formula>(AND(CN90="",CZ81&gt;0))</formula>
    </cfRule>
  </conditionalFormatting>
  <conditionalFormatting sqref="CT3:CT6">
    <cfRule type="expression" dxfId="199" priority="14">
      <formula>(AND(CT3="",DJ3&gt;0))</formula>
    </cfRule>
  </conditionalFormatting>
  <conditionalFormatting sqref="CT8:CT29">
    <cfRule type="expression" dxfId="198" priority="7">
      <formula>(AND(CT8="",DJ8&gt;0))</formula>
    </cfRule>
  </conditionalFormatting>
  <conditionalFormatting sqref="CT32">
    <cfRule type="expression" dxfId="197" priority="12">
      <formula>(AND(CT32="",DJ32&gt;0))</formula>
    </cfRule>
  </conditionalFormatting>
  <conditionalFormatting sqref="CT34:CT35">
    <cfRule type="expression" dxfId="196" priority="11">
      <formula>(AND(CT34="",DJ34&gt;0))</formula>
    </cfRule>
  </conditionalFormatting>
  <conditionalFormatting sqref="CT43:CT53">
    <cfRule type="expression" dxfId="195" priority="10">
      <formula>(AND(CT43="",DJ43&gt;0))</formula>
    </cfRule>
  </conditionalFormatting>
  <conditionalFormatting sqref="CT55:CT57">
    <cfRule type="expression" dxfId="194" priority="9">
      <formula>(AND(CT55="",DJ55&gt;0))</formula>
    </cfRule>
  </conditionalFormatting>
  <conditionalFormatting sqref="CT59:CT64">
    <cfRule type="expression" dxfId="193" priority="8">
      <formula>(AND(CT59="",DJ59&gt;0))</formula>
    </cfRule>
  </conditionalFormatting>
  <conditionalFormatting sqref="CT66:CT72">
    <cfRule type="expression" dxfId="192" priority="6">
      <formula>(AND(CT66="",DJ66&gt;0))</formula>
    </cfRule>
  </conditionalFormatting>
  <conditionalFormatting sqref="CT76:CT100">
    <cfRule type="expression" dxfId="191" priority="5">
      <formula>(AND(CT76="",DJ76&gt;0))</formula>
    </cfRule>
  </conditionalFormatting>
  <conditionalFormatting sqref="CT90">
    <cfRule type="expression" dxfId="190" priority="13">
      <formula>(AND(CT90="",DJ81&gt;0))</formula>
    </cfRule>
  </conditionalFormatting>
  <conditionalFormatting sqref="CT93:CT98">
    <cfRule type="expression" dxfId="189" priority="4" stopIfTrue="1">
      <formula>(AND(CT93&gt;0,CT93&lt;CH93))</formula>
    </cfRule>
  </conditionalFormatting>
  <conditionalFormatting sqref="CT101">
    <cfRule type="expression" dxfId="188" priority="2" stopIfTrue="1">
      <formula>(AND(CT101&gt;0,CT101&lt;CH101))</formula>
    </cfRule>
  </conditionalFormatting>
  <conditionalFormatting sqref="CT101:CT183">
    <cfRule type="expression" dxfId="187" priority="3">
      <formula>(AND(CT101="",DJ101&gt;0))</formula>
    </cfRule>
  </conditionalFormatting>
  <printOptions gridLines="1"/>
  <pageMargins left="0.25" right="0.25" top="0.75" bottom="0.75" header="0.3" footer="0.3"/>
  <pageSetup paperSize="9" fitToWidth="0" orientation="portrait" blackAndWhite="1" r:id="rId1"/>
  <drawing r:id="rId2"/>
  <tableParts count="2">
    <tablePart r:id="rId3"/>
    <tablePart r:id="rId4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L70"/>
  <sheetViews>
    <sheetView zoomScale="70" zoomScaleNormal="70" workbookViewId="0">
      <selection activeCell="Q32" sqref="Q32"/>
    </sheetView>
  </sheetViews>
  <sheetFormatPr defaultColWidth="8.88671875" defaultRowHeight="12" x14ac:dyDescent="0.25"/>
  <cols>
    <col min="1" max="1" width="16.44140625" style="78" bestFit="1" customWidth="1"/>
    <col min="2" max="2" width="14.88671875" style="78" customWidth="1"/>
    <col min="3" max="3" width="27.6640625" style="46" bestFit="1" customWidth="1"/>
    <col min="4" max="4" width="28.6640625" style="46" bestFit="1" customWidth="1"/>
    <col min="5" max="5" width="1.88671875" style="46" customWidth="1"/>
    <col min="6" max="6" width="16.44140625" style="80" customWidth="1"/>
    <col min="7" max="7" width="17.33203125" style="80" bestFit="1" customWidth="1"/>
    <col min="8" max="8" width="27.44140625" style="46" bestFit="1" customWidth="1"/>
    <col min="9" max="9" width="28.6640625" style="46" bestFit="1" customWidth="1"/>
    <col min="10" max="10" width="8.88671875" style="1"/>
    <col min="11" max="12" width="8.88671875" style="8"/>
    <col min="13" max="16384" width="8.88671875" style="1"/>
  </cols>
  <sheetData>
    <row r="2" spans="1:12" s="20" customFormat="1" ht="52.5" customHeight="1" x14ac:dyDescent="0.25">
      <c r="A2" s="76" t="s">
        <v>167</v>
      </c>
      <c r="B2" s="79" t="s">
        <v>168</v>
      </c>
      <c r="C2" s="70" t="s">
        <v>218</v>
      </c>
      <c r="D2" s="71" t="s">
        <v>169</v>
      </c>
      <c r="E2" s="72"/>
      <c r="F2" s="79" t="s">
        <v>167</v>
      </c>
      <c r="G2" s="79" t="s">
        <v>168</v>
      </c>
      <c r="H2" s="70" t="s">
        <v>218</v>
      </c>
      <c r="I2" s="75" t="s">
        <v>169</v>
      </c>
      <c r="K2" s="53"/>
      <c r="L2" s="53"/>
    </row>
    <row r="3" spans="1:12" s="46" customFormat="1" ht="18.75" customHeight="1" x14ac:dyDescent="0.3">
      <c r="A3" s="77">
        <f>'Winter Start Times'!B4</f>
        <v>1.9118518518518519E-3</v>
      </c>
      <c r="B3" s="77">
        <f>'Winter Start Times'!C4</f>
        <v>0.7727451851851852</v>
      </c>
      <c r="C3" s="74" t="str">
        <f>'Winter Start Times'!E4</f>
        <v>Ruth Bye</v>
      </c>
      <c r="D3" s="73"/>
      <c r="E3" s="73"/>
      <c r="F3" s="77">
        <f>'Winter Start Times'!B58</f>
        <v>9.7247453703703697E-3</v>
      </c>
      <c r="G3" s="81">
        <f>'Winter Start Times'!C58</f>
        <v>0.78055807870370375</v>
      </c>
      <c r="H3" s="74" t="str">
        <f>'Winter Start Times'!E58</f>
        <v>Xavia Cooper</v>
      </c>
      <c r="I3" s="73"/>
      <c r="K3" s="47"/>
      <c r="L3" s="47"/>
    </row>
    <row r="4" spans="1:12" s="46" customFormat="1" ht="18.75" customHeight="1" x14ac:dyDescent="0.3">
      <c r="A4" s="77">
        <f>'Winter Start Times'!B5</f>
        <v>2.4317592592592594E-3</v>
      </c>
      <c r="B4" s="81">
        <f>'Winter Start Times'!C5</f>
        <v>0.77326509259259268</v>
      </c>
      <c r="C4" s="74" t="str">
        <f>'Winter Start Times'!E5</f>
        <v>John Wild</v>
      </c>
      <c r="D4" s="73"/>
      <c r="E4" s="73"/>
      <c r="F4" s="77">
        <f>'Winter Start Times'!B59</f>
        <v>9.8964583333333335E-3</v>
      </c>
      <c r="G4" s="81">
        <f>'Winter Start Times'!C59</f>
        <v>0.78072979166666667</v>
      </c>
      <c r="H4" s="74" t="str">
        <f>'Winter Start Times'!E59</f>
        <v>Elizabeth Canavan</v>
      </c>
      <c r="I4" s="73"/>
      <c r="K4" s="47"/>
      <c r="L4" s="47"/>
    </row>
    <row r="5" spans="1:12" s="46" customFormat="1" ht="18.75" customHeight="1" x14ac:dyDescent="0.3">
      <c r="A5" s="77">
        <f>'Winter Start Times'!B6</f>
        <v>2.4324074074074074E-3</v>
      </c>
      <c r="B5" s="81">
        <f>'Winter Start Times'!C6</f>
        <v>0.77326574074074073</v>
      </c>
      <c r="C5" s="74" t="str">
        <f>'Winter Start Times'!E6</f>
        <v>Pamela Binns</v>
      </c>
      <c r="D5" s="73"/>
      <c r="E5" s="73"/>
      <c r="F5" s="77">
        <f>'Winter Start Times'!B60</f>
        <v>9.8971759259259256E-3</v>
      </c>
      <c r="G5" s="81">
        <f>'Winter Start Times'!C60</f>
        <v>0.78073050925925924</v>
      </c>
      <c r="H5" s="74" t="str">
        <f>'Winter Start Times'!E60</f>
        <v>Katy McIntyre</v>
      </c>
      <c r="I5" s="73"/>
      <c r="K5" s="47"/>
      <c r="L5" s="47"/>
    </row>
    <row r="6" spans="1:12" s="46" customFormat="1" ht="18.75" customHeight="1" x14ac:dyDescent="0.3">
      <c r="A6" s="77">
        <f>'Winter Start Times'!B7</f>
        <v>3.1253472222222221E-3</v>
      </c>
      <c r="B6" s="81">
        <f>'Winter Start Times'!C7</f>
        <v>0.77395868055555561</v>
      </c>
      <c r="C6" s="74" t="str">
        <f>'Winter Start Times'!E7</f>
        <v>Claire England</v>
      </c>
      <c r="D6" s="73"/>
      <c r="E6" s="73"/>
      <c r="F6" s="77">
        <f>'Winter Start Times'!B61</f>
        <v>9.8971990740740739E-3</v>
      </c>
      <c r="G6" s="81">
        <f>'Winter Start Times'!C61</f>
        <v>0.78073053240740742</v>
      </c>
      <c r="H6" s="74" t="str">
        <f>'Winter Start Times'!E61</f>
        <v>Kim Dykes</v>
      </c>
      <c r="I6" s="73"/>
      <c r="K6" s="47"/>
      <c r="L6" s="47"/>
    </row>
    <row r="7" spans="1:12" s="46" customFormat="1" ht="18.75" customHeight="1" x14ac:dyDescent="0.3">
      <c r="A7" s="77">
        <f>'Winter Start Times'!B8</f>
        <v>3.3008101851851853E-3</v>
      </c>
      <c r="B7" s="81">
        <f>'Winter Start Times'!C8</f>
        <v>0.7741341435185185</v>
      </c>
      <c r="C7" s="74" t="str">
        <f>'Winter Start Times'!E8</f>
        <v>Sarah Cook</v>
      </c>
      <c r="D7" s="73"/>
      <c r="E7" s="73"/>
      <c r="F7" s="77">
        <f>'Winter Start Times'!B62</f>
        <v>9.8982638888888887E-3</v>
      </c>
      <c r="G7" s="81">
        <f>'Winter Start Times'!C62</f>
        <v>0.7807315972222223</v>
      </c>
      <c r="H7" s="74" t="str">
        <f>'Winter Start Times'!E62</f>
        <v>Terry Hellings</v>
      </c>
      <c r="I7" s="73"/>
      <c r="K7" s="47"/>
      <c r="L7" s="47"/>
    </row>
    <row r="8" spans="1:12" s="46" customFormat="1" ht="18.75" customHeight="1" x14ac:dyDescent="0.3">
      <c r="A8" s="77">
        <f>'Winter Start Times'!B9</f>
        <v>3.3009953703703704E-3</v>
      </c>
      <c r="B8" s="81">
        <f>'Winter Start Times'!C9</f>
        <v>0.77413432870370369</v>
      </c>
      <c r="C8" s="74" t="str">
        <f>'Winter Start Times'!E9</f>
        <v>Susan Henry</v>
      </c>
      <c r="D8" s="73"/>
      <c r="E8" s="73"/>
      <c r="F8" s="77">
        <f>'Winter Start Times'!B63</f>
        <v>1.0244699074074074E-2</v>
      </c>
      <c r="G8" s="81">
        <f>'Winter Start Times'!C63</f>
        <v>0.78107803240740747</v>
      </c>
      <c r="H8" s="74" t="str">
        <f>'Winter Start Times'!E63</f>
        <v>Matthew Staniforth</v>
      </c>
      <c r="I8" s="73"/>
      <c r="K8" s="47"/>
      <c r="L8" s="47"/>
    </row>
    <row r="9" spans="1:12" s="46" customFormat="1" ht="18.75" customHeight="1" x14ac:dyDescent="0.3">
      <c r="A9" s="77">
        <f>'Winter Start Times'!B10</f>
        <v>3.3010879629629631E-3</v>
      </c>
      <c r="B9" s="81">
        <f>'Winter Start Times'!C10</f>
        <v>0.77413442129629628</v>
      </c>
      <c r="C9" s="74" t="str">
        <f>'Winter Start Times'!E10</f>
        <v>Trevor Roberts</v>
      </c>
      <c r="D9" s="73"/>
      <c r="E9" s="73"/>
      <c r="F9" s="77">
        <f>'Winter Start Times'!B64</f>
        <v>1.0417199074074074E-2</v>
      </c>
      <c r="G9" s="81">
        <f>'Winter Start Times'!C64</f>
        <v>0.78125053240740749</v>
      </c>
      <c r="H9" s="74" t="str">
        <f>'Winter Start Times'!E64</f>
        <v>David McDonald</v>
      </c>
      <c r="I9" s="73"/>
      <c r="K9" s="47"/>
      <c r="L9" s="47"/>
    </row>
    <row r="10" spans="1:12" s="46" customFormat="1" ht="18.75" customHeight="1" x14ac:dyDescent="0.3">
      <c r="A10" s="77">
        <f>'Winter Start Times'!B11</f>
        <v>4.1690740740740742E-3</v>
      </c>
      <c r="B10" s="81">
        <f>'Winter Start Times'!C11</f>
        <v>0.77500240740740745</v>
      </c>
      <c r="C10" s="74" t="str">
        <f>'Winter Start Times'!E11</f>
        <v>Sylvia Elisabeth Gittins</v>
      </c>
      <c r="D10" s="73"/>
      <c r="E10" s="73"/>
      <c r="F10" s="77">
        <f>'Winter Start Times'!B65</f>
        <v>1.041824074074074E-2</v>
      </c>
      <c r="G10" s="81">
        <f>'Winter Start Times'!C65</f>
        <v>0.78125157407407408</v>
      </c>
      <c r="H10" s="74" t="str">
        <f>'Winter Start Times'!E65</f>
        <v>Mark Hughes</v>
      </c>
      <c r="I10" s="73"/>
      <c r="K10" s="47"/>
      <c r="L10" s="47"/>
    </row>
    <row r="11" spans="1:12" s="46" customFormat="1" ht="18.75" customHeight="1" x14ac:dyDescent="0.3">
      <c r="A11" s="77">
        <f>'Winter Start Times'!B12</f>
        <v>4.5140972222222223E-3</v>
      </c>
      <c r="B11" s="81">
        <f>'Winter Start Times'!C12</f>
        <v>0.77534743055555555</v>
      </c>
      <c r="C11" s="74" t="str">
        <f>'Winter Start Times'!E12</f>
        <v>Bob Clough</v>
      </c>
      <c r="D11" s="73"/>
      <c r="E11" s="73"/>
      <c r="F11" s="77">
        <f>'Winter Start Times'!B66</f>
        <v>1.0590393518518518E-2</v>
      </c>
      <c r="G11" s="81">
        <f>'Winter Start Times'!C66</f>
        <v>0.78142372685185191</v>
      </c>
      <c r="H11" s="74" t="str">
        <f>'Winter Start Times'!E66</f>
        <v>Anthony Joy</v>
      </c>
      <c r="I11" s="73"/>
      <c r="K11" s="47"/>
      <c r="L11" s="47"/>
    </row>
    <row r="12" spans="1:12" s="46" customFormat="1" ht="18.75" customHeight="1" x14ac:dyDescent="0.3">
      <c r="A12" s="77">
        <f>'Winter Start Times'!B13</f>
        <v>5.036828703703704E-3</v>
      </c>
      <c r="B12" s="81">
        <f>'Winter Start Times'!C13</f>
        <v>0.77587016203703707</v>
      </c>
      <c r="C12" s="74" t="str">
        <f>'Winter Start Times'!E13</f>
        <v>Roy Stevens</v>
      </c>
      <c r="D12" s="73"/>
      <c r="E12" s="73"/>
      <c r="F12" s="77">
        <f>'Winter Start Times'!B67</f>
        <v>1.0590439814814813E-2</v>
      </c>
      <c r="G12" s="81">
        <f>'Winter Start Times'!C67</f>
        <v>0.78142377314814815</v>
      </c>
      <c r="H12" s="74" t="str">
        <f>'Winter Start Times'!E67</f>
        <v>Barry Broughton</v>
      </c>
      <c r="I12" s="73"/>
      <c r="K12" s="47"/>
      <c r="L12" s="47"/>
    </row>
    <row r="13" spans="1:12" s="46" customFormat="1" ht="18.75" customHeight="1" x14ac:dyDescent="0.3">
      <c r="A13" s="77">
        <f>'Winter Start Times'!B14</f>
        <v>5.3819907407407419E-3</v>
      </c>
      <c r="B13" s="81">
        <f>'Winter Start Times'!C14</f>
        <v>0.77621532407407412</v>
      </c>
      <c r="C13" s="74" t="str">
        <f>'Winter Start Times'!E14</f>
        <v>Alexandra Young</v>
      </c>
      <c r="D13" s="73"/>
      <c r="E13" s="73"/>
      <c r="F13" s="77">
        <f>'Winter Start Times'!B68</f>
        <v>1.0590740740740739E-2</v>
      </c>
      <c r="G13" s="81">
        <f>'Winter Start Times'!C68</f>
        <v>0.7814240740740741</v>
      </c>
      <c r="H13" s="74" t="str">
        <f>'Winter Start Times'!E68</f>
        <v>Darran Ames</v>
      </c>
      <c r="I13" s="73"/>
      <c r="K13" s="47"/>
      <c r="L13" s="47"/>
    </row>
    <row r="14" spans="1:12" s="46" customFormat="1" ht="18.75" customHeight="1" x14ac:dyDescent="0.3">
      <c r="A14" s="77">
        <f>'Winter Start Times'!B15</f>
        <v>5.3821296296296308E-3</v>
      </c>
      <c r="B14" s="81">
        <f>'Winter Start Times'!C15</f>
        <v>0.77621546296296295</v>
      </c>
      <c r="C14" s="74" t="str">
        <f>'Winter Start Times'!E15</f>
        <v>Bill Lock</v>
      </c>
      <c r="D14" s="73"/>
      <c r="E14" s="73"/>
      <c r="F14" s="77">
        <f>'Winter Start Times'!B69</f>
        <v>1.0590787037037036E-2</v>
      </c>
      <c r="G14" s="81">
        <f>'Winter Start Times'!C69</f>
        <v>0.78142412037037046</v>
      </c>
      <c r="H14" s="74" t="str">
        <f>'Winter Start Times'!E69</f>
        <v>Dave Dunn</v>
      </c>
      <c r="I14" s="73"/>
      <c r="K14" s="47"/>
      <c r="L14" s="47"/>
    </row>
    <row r="15" spans="1:12" s="46" customFormat="1" ht="18.75" customHeight="1" x14ac:dyDescent="0.3">
      <c r="A15" s="77">
        <f>'Winter Start Times'!B16</f>
        <v>5.3821759259259265E-3</v>
      </c>
      <c r="B15" s="81">
        <f>'Winter Start Times'!C16</f>
        <v>0.77621550925925931</v>
      </c>
      <c r="C15" s="74" t="str">
        <f>'Winter Start Times'!E16</f>
        <v>Bryan Grundy</v>
      </c>
      <c r="D15" s="73"/>
      <c r="E15" s="73"/>
      <c r="F15" s="77">
        <f>'Winter Start Times'!B70</f>
        <v>1.0591180555555555E-2</v>
      </c>
      <c r="G15" s="81">
        <f>'Winter Start Times'!C70</f>
        <v>0.78142451388888889</v>
      </c>
      <c r="H15" s="74" t="str">
        <f>'Winter Start Times'!E70</f>
        <v>Guest 47:30</v>
      </c>
      <c r="I15" s="73"/>
      <c r="K15" s="47"/>
      <c r="L15" s="47"/>
    </row>
    <row r="16" spans="1:12" s="46" customFormat="1" ht="18.75" customHeight="1" x14ac:dyDescent="0.3">
      <c r="A16" s="77">
        <f>'Winter Start Times'!B17</f>
        <v>5.3823611111111121E-3</v>
      </c>
      <c r="B16" s="81">
        <f>'Winter Start Times'!C17</f>
        <v>0.77621569444444449</v>
      </c>
      <c r="C16" s="74" t="str">
        <f>'Winter Start Times'!E17</f>
        <v>Cliff Whiston</v>
      </c>
      <c r="D16" s="73"/>
      <c r="E16" s="73"/>
      <c r="F16" s="77">
        <f>'Winter Start Times'!B71</f>
        <v>1.0764027777777779E-2</v>
      </c>
      <c r="G16" s="81">
        <f>'Winter Start Times'!C71</f>
        <v>0.78159736111111111</v>
      </c>
      <c r="H16" s="74" t="str">
        <f>'Winter Start Times'!E71</f>
        <v>Barbara Holmes</v>
      </c>
      <c r="I16" s="73"/>
      <c r="K16" s="47"/>
      <c r="L16" s="47"/>
    </row>
    <row r="17" spans="1:12" s="46" customFormat="1" ht="18.75" customHeight="1" x14ac:dyDescent="0.3">
      <c r="A17" s="77">
        <f>'Winter Start Times'!B18</f>
        <v>5.382500000000001E-3</v>
      </c>
      <c r="B17" s="81">
        <f>'Winter Start Times'!C18</f>
        <v>0.77621583333333333</v>
      </c>
      <c r="C17" s="74" t="str">
        <f>'Winter Start Times'!E18</f>
        <v>Dawn Lock</v>
      </c>
      <c r="D17" s="73"/>
      <c r="E17" s="73"/>
      <c r="F17" s="77">
        <f>'Winter Start Times'!B72</f>
        <v>1.076488425925926E-2</v>
      </c>
      <c r="G17" s="81">
        <f>'Winter Start Times'!C72</f>
        <v>0.78159821759259263</v>
      </c>
      <c r="H17" s="74" t="str">
        <f>'Winter Start Times'!E72</f>
        <v>Helen Rennie</v>
      </c>
      <c r="I17" s="73"/>
      <c r="K17" s="47"/>
      <c r="L17" s="47"/>
    </row>
    <row r="18" spans="1:12" s="46" customFormat="1" ht="18.75" customHeight="1" x14ac:dyDescent="0.3">
      <c r="A18" s="77">
        <f>'Winter Start Times'!B19</f>
        <v>5.383356481481482E-3</v>
      </c>
      <c r="B18" s="81">
        <f>'Winter Start Times'!C19</f>
        <v>0.77621668981481484</v>
      </c>
      <c r="C18" s="74" t="str">
        <f>'Winter Start Times'!E19</f>
        <v>Laura Byrne</v>
      </c>
      <c r="D18" s="73"/>
      <c r="E18" s="73"/>
      <c r="F18" s="77">
        <f>'Winter Start Times'!B73</f>
        <v>1.0765000000000002E-2</v>
      </c>
      <c r="G18" s="81">
        <f>'Winter Start Times'!C73</f>
        <v>0.78159833333333339</v>
      </c>
      <c r="H18" s="74" t="str">
        <f>'Winter Start Times'!E73</f>
        <v>Jennifer Hill</v>
      </c>
      <c r="I18" s="73"/>
      <c r="K18" s="47"/>
      <c r="L18" s="47"/>
    </row>
    <row r="19" spans="1:12" s="46" customFormat="1" ht="18.75" customHeight="1" x14ac:dyDescent="0.3">
      <c r="A19" s="77">
        <f>'Winter Start Times'!B20</f>
        <v>5.383935185185186E-3</v>
      </c>
      <c r="B19" s="81">
        <f>'Winter Start Times'!C20</f>
        <v>0.77621726851851858</v>
      </c>
      <c r="C19" s="74" t="str">
        <f>'Winter Start Times'!E20</f>
        <v>Phil Buller</v>
      </c>
      <c r="D19" s="73"/>
      <c r="E19" s="73"/>
      <c r="F19" s="77">
        <f>'Winter Start Times'!B74</f>
        <v>1.0766203703703705E-2</v>
      </c>
      <c r="G19" s="81">
        <f>'Winter Start Times'!C74</f>
        <v>0.78159953703703711</v>
      </c>
      <c r="H19" s="74" t="str">
        <f>'Winter Start Times'!E74</f>
        <v>Stephen Wise</v>
      </c>
      <c r="I19" s="73"/>
      <c r="K19" s="47"/>
      <c r="L19" s="47"/>
    </row>
    <row r="20" spans="1:12" s="46" customFormat="1" ht="18.75" customHeight="1" x14ac:dyDescent="0.3">
      <c r="A20" s="77">
        <f>'Winter Start Times'!B21</f>
        <v>5.5570601851851857E-3</v>
      </c>
      <c r="B20" s="81">
        <f>'Winter Start Times'!C21</f>
        <v>0.77639039351851857</v>
      </c>
      <c r="C20" s="74" t="str">
        <f>'Winter Start Times'!E21</f>
        <v>Louise Charnock</v>
      </c>
      <c r="D20" s="73"/>
      <c r="E20" s="73"/>
      <c r="F20" s="77">
        <f>'Winter Start Times'!B75</f>
        <v>1.0938680555555557E-2</v>
      </c>
      <c r="G20" s="81">
        <f>'Winter Start Times'!C75</f>
        <v>0.78177201388888895</v>
      </c>
      <c r="H20" s="74" t="str">
        <f>'Winter Start Times'!E75</f>
        <v>John Bertenshaw</v>
      </c>
      <c r="I20" s="73"/>
      <c r="K20" s="47"/>
      <c r="L20" s="47"/>
    </row>
    <row r="21" spans="1:12" s="46" customFormat="1" ht="18.75" customHeight="1" x14ac:dyDescent="0.3">
      <c r="A21" s="77">
        <f>'Winter Start Times'!B22</f>
        <v>5.7304166666666675E-3</v>
      </c>
      <c r="B21" s="81">
        <f>'Winter Start Times'!C22</f>
        <v>0.77656375</v>
      </c>
      <c r="C21" s="74" t="str">
        <f>'Winter Start Times'!E22</f>
        <v>Juli Wiseman</v>
      </c>
      <c r="D21" s="73"/>
      <c r="E21" s="73"/>
      <c r="F21" s="77">
        <f>'Winter Start Times'!B76</f>
        <v>1.0938796296296297E-2</v>
      </c>
      <c r="G21" s="81">
        <f>'Winter Start Times'!C76</f>
        <v>0.78177212962962972</v>
      </c>
      <c r="H21" s="74" t="str">
        <f>'Winter Start Times'!E76</f>
        <v>Kate Price Edwards</v>
      </c>
      <c r="I21" s="73"/>
      <c r="K21" s="47"/>
      <c r="L21" s="47"/>
    </row>
    <row r="22" spans="1:12" s="46" customFormat="1" ht="18.75" customHeight="1" x14ac:dyDescent="0.3">
      <c r="A22" s="77">
        <f>'Winter Start Times'!B23</f>
        <v>6.0773611111111115E-3</v>
      </c>
      <c r="B22" s="81">
        <f>'Winter Start Times'!C23</f>
        <v>0.77691069444444449</v>
      </c>
      <c r="C22" s="74" t="str">
        <f>'Winter Start Times'!E23</f>
        <v>Guest 60:00</v>
      </c>
      <c r="D22" s="73"/>
      <c r="E22" s="73"/>
      <c r="F22" s="77">
        <f>'Winter Start Times'!B77</f>
        <v>1.0939282407407408E-2</v>
      </c>
      <c r="G22" s="81">
        <f>'Winter Start Times'!C77</f>
        <v>0.78177261574074075</v>
      </c>
      <c r="H22" s="74" t="str">
        <f>'Winter Start Times'!E77</f>
        <v>Neil Baynton-Roberts</v>
      </c>
      <c r="I22" s="73"/>
      <c r="K22" s="47"/>
      <c r="L22" s="47"/>
    </row>
    <row r="23" spans="1:12" s="46" customFormat="1" ht="18.75" customHeight="1" x14ac:dyDescent="0.3">
      <c r="A23" s="77">
        <f>'Winter Start Times'!B24</f>
        <v>6.2504861111111103E-3</v>
      </c>
      <c r="B23" s="81">
        <f>'Winter Start Times'!C24</f>
        <v>0.77708381944444449</v>
      </c>
      <c r="C23" s="74" t="str">
        <f>'Winter Start Times'!E24</f>
        <v>Dave Booth</v>
      </c>
      <c r="D23" s="73"/>
      <c r="E23" s="73"/>
      <c r="F23" s="77">
        <f>'Winter Start Times'!B78</f>
        <v>1.1111550925925926E-2</v>
      </c>
      <c r="G23" s="81">
        <f>'Winter Start Times'!C78</f>
        <v>0.78194488425925934</v>
      </c>
      <c r="H23" s="74" t="str">
        <f>'Winter Start Times'!E78</f>
        <v>Dan Gregson</v>
      </c>
      <c r="I23" s="73"/>
      <c r="K23" s="47"/>
      <c r="L23" s="47"/>
    </row>
    <row r="24" spans="1:12" s="46" customFormat="1" ht="18.75" customHeight="1" x14ac:dyDescent="0.3">
      <c r="A24" s="77">
        <f>'Winter Start Times'!B25</f>
        <v>6.2522453703703707E-3</v>
      </c>
      <c r="B24" s="81">
        <f>'Winter Start Times'!C25</f>
        <v>0.77708557870370376</v>
      </c>
      <c r="C24" s="74" t="str">
        <f>'Winter Start Times'!E25</f>
        <v>Sharon Cooper</v>
      </c>
      <c r="D24" s="73"/>
      <c r="E24" s="73"/>
      <c r="F24" s="77">
        <f>'Winter Start Times'!B79</f>
        <v>1.111287037037037E-2</v>
      </c>
      <c r="G24" s="81">
        <f>'Winter Start Times'!C79</f>
        <v>0.78194620370370371</v>
      </c>
      <c r="H24" s="74" t="str">
        <f>'Winter Start Times'!E79</f>
        <v>Morgan Pritchard</v>
      </c>
      <c r="I24" s="73"/>
      <c r="K24" s="47"/>
      <c r="L24" s="47"/>
    </row>
    <row r="25" spans="1:12" s="46" customFormat="1" ht="18.75" customHeight="1" x14ac:dyDescent="0.3">
      <c r="A25" s="77">
        <f>'Winter Start Times'!B26</f>
        <v>6.7733333333333335E-3</v>
      </c>
      <c r="B25" s="81">
        <f>'Winter Start Times'!C26</f>
        <v>0.77760666666666667</v>
      </c>
      <c r="C25" s="74" t="str">
        <f>'Winter Start Times'!E26</f>
        <v>Vicki Richardson</v>
      </c>
      <c r="D25" s="73"/>
      <c r="E25" s="73"/>
      <c r="F25" s="77">
        <f>'Winter Start Times'!B80</f>
        <v>1.1285115740740741E-2</v>
      </c>
      <c r="G25" s="81">
        <f>'Winter Start Times'!C80</f>
        <v>0.78211844907407413</v>
      </c>
      <c r="H25" s="74" t="str">
        <f>'Winter Start Times'!E80</f>
        <v>Clare Taylor</v>
      </c>
      <c r="I25" s="73"/>
      <c r="K25" s="47"/>
      <c r="L25" s="47"/>
    </row>
    <row r="26" spans="1:12" s="46" customFormat="1" ht="18.75" customHeight="1" x14ac:dyDescent="0.3">
      <c r="A26" s="77">
        <f>'Winter Start Times'!B27</f>
        <v>7.1195370370370371E-3</v>
      </c>
      <c r="B26" s="81">
        <f>'Winter Start Times'!C27</f>
        <v>0.77795287037037042</v>
      </c>
      <c r="C26" s="74" t="str">
        <f>'Winter Start Times'!E27</f>
        <v>Linda Chadderton</v>
      </c>
      <c r="D26" s="73"/>
      <c r="E26" s="73"/>
      <c r="F26" s="77">
        <f>'Winter Start Times'!B81</f>
        <v>1.1287013888888888E-2</v>
      </c>
      <c r="G26" s="81">
        <f>'Winter Start Times'!C81</f>
        <v>0.78212034722222223</v>
      </c>
      <c r="H26" s="74" t="str">
        <f>'Winter Start Times'!E81</f>
        <v>Stephen Rodwell</v>
      </c>
      <c r="I26" s="73"/>
      <c r="K26" s="47"/>
      <c r="L26" s="47"/>
    </row>
    <row r="27" spans="1:12" s="46" customFormat="1" ht="18.75" customHeight="1" x14ac:dyDescent="0.3">
      <c r="A27" s="77">
        <f>'Winter Start Times'!B28</f>
        <v>7.1198611111111107E-3</v>
      </c>
      <c r="B27" s="81">
        <f>'Winter Start Times'!C28</f>
        <v>0.77795319444444444</v>
      </c>
      <c r="C27" s="74" t="str">
        <f>'Winter Start Times'!E28</f>
        <v>Nigel Simpkin</v>
      </c>
      <c r="D27" s="73"/>
      <c r="E27" s="73"/>
      <c r="F27" s="77">
        <f>'Winter Start Times'!B82</f>
        <v>1.1459212962962964E-2</v>
      </c>
      <c r="G27" s="81">
        <f>'Winter Start Times'!C82</f>
        <v>0.7822925462962963</v>
      </c>
      <c r="H27" s="74" t="str">
        <f>'Winter Start Times'!E82</f>
        <v>Guest 45:00</v>
      </c>
      <c r="I27" s="73"/>
      <c r="K27" s="47"/>
      <c r="L27" s="47"/>
    </row>
    <row r="28" spans="1:12" s="46" customFormat="1" ht="18.75" customHeight="1" x14ac:dyDescent="0.3">
      <c r="A28" s="77">
        <f>'Winter Start Times'!B29</f>
        <v>7.1200694444444445E-3</v>
      </c>
      <c r="B28" s="81">
        <f>'Winter Start Times'!C29</f>
        <v>0.7779534027777778</v>
      </c>
      <c r="C28" s="74" t="str">
        <f>'Winter Start Times'!E29</f>
        <v>Rebecca Willetts</v>
      </c>
      <c r="D28" s="73"/>
      <c r="E28" s="73"/>
      <c r="F28" s="77">
        <f>'Winter Start Times'!B83</f>
        <v>1.1460509259259261E-2</v>
      </c>
      <c r="G28" s="81">
        <f>'Winter Start Times'!C83</f>
        <v>0.7822938425925926</v>
      </c>
      <c r="H28" s="74" t="str">
        <f>'Winter Start Times'!E83</f>
        <v>Sarah Beck</v>
      </c>
      <c r="I28" s="73"/>
      <c r="K28" s="47"/>
      <c r="L28" s="47"/>
    </row>
    <row r="29" spans="1:12" s="46" customFormat="1" ht="18.75" customHeight="1" x14ac:dyDescent="0.3">
      <c r="A29" s="77">
        <f>'Winter Start Times'!B30</f>
        <v>7.465555555555556E-3</v>
      </c>
      <c r="B29" s="81">
        <f>'Winter Start Times'!C30</f>
        <v>0.77829888888888887</v>
      </c>
      <c r="C29" s="74" t="str">
        <f>'Winter Start Times'!E30</f>
        <v>Catherine MacLachlan</v>
      </c>
      <c r="D29" s="73"/>
      <c r="E29" s="73"/>
      <c r="F29" s="77">
        <f>'Winter Start Times'!B84</f>
        <v>1.1460555555555557E-2</v>
      </c>
      <c r="G29" s="81">
        <f>'Winter Start Times'!C84</f>
        <v>0.78229388888888896</v>
      </c>
      <c r="H29" s="74" t="str">
        <f>'Winter Start Times'!E84</f>
        <v>Scott Gall</v>
      </c>
      <c r="I29" s="73"/>
      <c r="K29" s="47"/>
      <c r="L29" s="47"/>
    </row>
    <row r="30" spans="1:12" s="46" customFormat="1" ht="18.75" customHeight="1" x14ac:dyDescent="0.3">
      <c r="A30" s="77">
        <f>'Winter Start Times'!B31</f>
        <v>7.4667361111111115E-3</v>
      </c>
      <c r="B30" s="81">
        <f>'Winter Start Times'!C31</f>
        <v>0.77830006944444452</v>
      </c>
      <c r="C30" s="74" t="str">
        <f>'Winter Start Times'!E31</f>
        <v>Lia Murphy</v>
      </c>
      <c r="D30" s="73"/>
      <c r="E30" s="73"/>
      <c r="F30" s="77">
        <f>'Winter Start Times'!B85</f>
        <v>1.1633472222222222E-2</v>
      </c>
      <c r="G30" s="81">
        <f>'Winter Start Times'!C85</f>
        <v>0.78246680555555559</v>
      </c>
      <c r="H30" s="74" t="str">
        <f>'Winter Start Times'!E85</f>
        <v>Louise Cox</v>
      </c>
      <c r="I30" s="73"/>
      <c r="K30" s="47"/>
      <c r="L30" s="47"/>
    </row>
    <row r="31" spans="1:12" s="46" customFormat="1" ht="18.75" customHeight="1" x14ac:dyDescent="0.3">
      <c r="A31" s="77">
        <f>'Winter Start Times'!B32</f>
        <v>7.4668981481481487E-3</v>
      </c>
      <c r="B31" s="81">
        <f>'Winter Start Times'!C32</f>
        <v>0.77830023148148153</v>
      </c>
      <c r="C31" s="74" t="str">
        <f>'Winter Start Times'!E32</f>
        <v>Matthew Kay</v>
      </c>
      <c r="D31" s="73"/>
      <c r="E31" s="73"/>
      <c r="F31" s="77">
        <f>'Winter Start Times'!B86</f>
        <v>1.1634212962962963E-2</v>
      </c>
      <c r="G31" s="81">
        <f>'Winter Start Times'!C86</f>
        <v>0.78246754629629633</v>
      </c>
      <c r="H31" s="74" t="str">
        <f>'Winter Start Times'!E86</f>
        <v>Simon Smith</v>
      </c>
      <c r="I31" s="73"/>
      <c r="K31" s="47"/>
      <c r="L31" s="47"/>
    </row>
    <row r="32" spans="1:12" s="46" customFormat="1" ht="18.75" customHeight="1" x14ac:dyDescent="0.3">
      <c r="A32" s="77">
        <f>'Winter Start Times'!B33</f>
        <v>7.6407638888888888E-3</v>
      </c>
      <c r="B32" s="81">
        <f>'Winter Start Times'!C33</f>
        <v>0.77847409722222227</v>
      </c>
      <c r="C32" s="74" t="str">
        <f>'Winter Start Times'!E33</f>
        <v>Pamela Hardman</v>
      </c>
      <c r="D32" s="73"/>
      <c r="E32" s="73"/>
      <c r="F32" s="77">
        <f>'Winter Start Times'!B87</f>
        <v>1.1981087962962962E-2</v>
      </c>
      <c r="G32" s="81">
        <f>'Winter Start Times'!C87</f>
        <v>0.7828144212962963</v>
      </c>
      <c r="H32" s="74" t="str">
        <f>'Winter Start Times'!E87</f>
        <v>Paul Veevers</v>
      </c>
      <c r="I32" s="73"/>
      <c r="K32" s="47"/>
      <c r="L32" s="47"/>
    </row>
    <row r="33" spans="1:12" s="46" customFormat="1" ht="18.75" customHeight="1" x14ac:dyDescent="0.3">
      <c r="A33" s="77">
        <f>'Winter Start Times'!B34</f>
        <v>7.9870601851851856E-3</v>
      </c>
      <c r="B33" s="81">
        <f>'Winter Start Times'!C34</f>
        <v>0.77882039351851851</v>
      </c>
      <c r="C33" s="74" t="str">
        <f>'Winter Start Times'!E34</f>
        <v>Guest 55:00</v>
      </c>
      <c r="D33" s="73"/>
      <c r="E33" s="73"/>
      <c r="F33" s="77">
        <f>'Winter Start Times'!B88</f>
        <v>1.2153101851851852E-2</v>
      </c>
      <c r="G33" s="81">
        <f>'Winter Start Times'!C88</f>
        <v>0.78298643518518518</v>
      </c>
      <c r="H33" s="74" t="str">
        <f>'Winter Start Times'!E88</f>
        <v>Chris Cottam</v>
      </c>
      <c r="I33" s="73"/>
      <c r="K33" s="47"/>
      <c r="L33" s="47"/>
    </row>
    <row r="34" spans="1:12" s="46" customFormat="1" ht="18.75" customHeight="1" x14ac:dyDescent="0.3">
      <c r="A34" s="77">
        <f>'Winter Start Times'!B35</f>
        <v>7.9875000000000015E-3</v>
      </c>
      <c r="B34" s="81">
        <f>'Winter Start Times'!C35</f>
        <v>0.77882083333333341</v>
      </c>
      <c r="C34" s="74" t="str">
        <f>'Winter Start Times'!E35</f>
        <v>Kirsten Burnett</v>
      </c>
      <c r="D34" s="73"/>
      <c r="E34" s="73"/>
      <c r="F34" s="77">
        <f>'Winter Start Times'!B89</f>
        <v>1.2154606481481482E-2</v>
      </c>
      <c r="G34" s="81">
        <f>'Winter Start Times'!C89</f>
        <v>0.78298793981481485</v>
      </c>
      <c r="H34" s="74" t="str">
        <f>'Winter Start Times'!E89</f>
        <v>Oliver Thomson</v>
      </c>
      <c r="I34" s="73"/>
      <c r="K34" s="47"/>
      <c r="L34" s="47"/>
    </row>
    <row r="35" spans="1:12" s="46" customFormat="1" ht="18.75" customHeight="1" x14ac:dyDescent="0.3">
      <c r="A35" s="77">
        <f>'Winter Start Times'!B36</f>
        <v>7.9880092592592607E-3</v>
      </c>
      <c r="B35" s="81">
        <f>'Winter Start Times'!C36</f>
        <v>0.77882134259259261</v>
      </c>
      <c r="C35" s="74" t="str">
        <f>'Winter Start Times'!E36</f>
        <v>Paul McAllister</v>
      </c>
      <c r="D35" s="73"/>
      <c r="E35" s="73"/>
      <c r="F35" s="77">
        <f>'Winter Start Times'!B90</f>
        <v>1.2327523148148148E-2</v>
      </c>
      <c r="G35" s="81">
        <f>'Winter Start Times'!C90</f>
        <v>0.78316085648148148</v>
      </c>
      <c r="H35" s="74" t="str">
        <f>'Winter Start Times'!E90</f>
        <v>Joanna Goorney</v>
      </c>
      <c r="I35" s="73"/>
      <c r="K35" s="47"/>
      <c r="L35" s="47"/>
    </row>
    <row r="36" spans="1:12" s="46" customFormat="1" ht="18.75" customHeight="1" x14ac:dyDescent="0.3">
      <c r="A36" s="77">
        <f>'Winter Start Times'!B37</f>
        <v>7.9880787037037056E-3</v>
      </c>
      <c r="B36" s="81">
        <f>'Winter Start Times'!C37</f>
        <v>0.77882141203703703</v>
      </c>
      <c r="C36" s="74" t="str">
        <f>'Winter Start Times'!E37</f>
        <v>Peter Thomson</v>
      </c>
      <c r="D36" s="73"/>
      <c r="E36" s="73"/>
      <c r="F36" s="77">
        <f>'Winter Start Times'!B91</f>
        <v>1.2500578703703703E-2</v>
      </c>
      <c r="G36" s="81">
        <f>'Winter Start Times'!C91</f>
        <v>0.78333391203703706</v>
      </c>
      <c r="H36" s="74" t="str">
        <f>'Winter Start Times'!E91</f>
        <v>Domenic Read-Garrett</v>
      </c>
      <c r="I36" s="73"/>
      <c r="K36" s="47"/>
      <c r="L36" s="47"/>
    </row>
    <row r="37" spans="1:12" s="46" customFormat="1" ht="18.75" customHeight="1" x14ac:dyDescent="0.3">
      <c r="A37" s="77">
        <f>'Winter Start Times'!B38</f>
        <v>7.9882638888888902E-3</v>
      </c>
      <c r="B37" s="81">
        <f>'Winter Start Times'!C38</f>
        <v>0.77882159722222222</v>
      </c>
      <c r="C37" s="74" t="str">
        <f>'Winter Start Times'!E38</f>
        <v>Ruth Williams</v>
      </c>
      <c r="D37" s="73"/>
      <c r="E37" s="73"/>
      <c r="F37" s="77">
        <f>'Winter Start Times'!B92</f>
        <v>1.2500856481481481E-2</v>
      </c>
      <c r="G37" s="81">
        <f>'Winter Start Times'!C92</f>
        <v>0.78333418981481484</v>
      </c>
      <c r="H37" s="74" t="str">
        <f>'Winter Start Times'!E92</f>
        <v>Guest 42:30</v>
      </c>
      <c r="I37" s="73"/>
      <c r="K37" s="47"/>
      <c r="L37" s="47"/>
    </row>
    <row r="38" spans="1:12" s="46" customFormat="1" ht="18.75" customHeight="1" x14ac:dyDescent="0.3">
      <c r="A38" s="77">
        <f>'Winter Start Times'!B39</f>
        <v>8.1614351851851865E-3</v>
      </c>
      <c r="B38" s="81">
        <f>'Winter Start Times'!C39</f>
        <v>0.77899476851851857</v>
      </c>
      <c r="C38" s="74" t="str">
        <f>'Winter Start Times'!E39</f>
        <v>Mick Widdop</v>
      </c>
      <c r="D38" s="73"/>
      <c r="E38" s="73"/>
      <c r="F38" s="77">
        <f>'Winter Start Times'!B93</f>
        <v>1.2501666666666666E-2</v>
      </c>
      <c r="G38" s="81">
        <f>'Winter Start Times'!C93</f>
        <v>0.783335</v>
      </c>
      <c r="H38" s="74" t="str">
        <f>'Winter Start Times'!E93</f>
        <v>Melanie Koth</v>
      </c>
      <c r="I38" s="73"/>
      <c r="K38" s="47"/>
      <c r="L38" s="47"/>
    </row>
    <row r="39" spans="1:12" s="46" customFormat="1" ht="18.75" customHeight="1" x14ac:dyDescent="0.3">
      <c r="A39" s="77">
        <f>'Winter Start Times'!B40</f>
        <v>8.3340509259259253E-3</v>
      </c>
      <c r="B39" s="81">
        <f>'Winter Start Times'!C40</f>
        <v>0.77916738425925924</v>
      </c>
      <c r="C39" s="74" t="str">
        <f>'Winter Start Times'!E40</f>
        <v>Graham Cunliffe</v>
      </c>
      <c r="D39" s="73"/>
      <c r="E39" s="73"/>
      <c r="F39" s="77">
        <f>'Winter Start Times'!B94</f>
        <v>1.2675300925925925E-2</v>
      </c>
      <c r="G39" s="81">
        <f>'Winter Start Times'!C94</f>
        <v>0.78350863425925932</v>
      </c>
      <c r="H39" s="74" t="str">
        <f>'Winter Start Times'!E94</f>
        <v>Michael Hall</v>
      </c>
      <c r="I39" s="73"/>
      <c r="K39" s="47"/>
      <c r="L39" s="47"/>
    </row>
    <row r="40" spans="1:12" s="46" customFormat="1" ht="18.75" customHeight="1" x14ac:dyDescent="0.3">
      <c r="A40" s="77">
        <f>'Winter Start Times'!B41</f>
        <v>8.3353703703703697E-3</v>
      </c>
      <c r="B40" s="81">
        <f>'Winter Start Times'!C41</f>
        <v>0.77916870370370372</v>
      </c>
      <c r="C40" s="74" t="str">
        <f>'Winter Start Times'!E41</f>
        <v>Richard Storey</v>
      </c>
      <c r="D40" s="73"/>
      <c r="E40" s="73"/>
      <c r="F40" s="77">
        <f>'Winter Start Times'!B95</f>
        <v>1.2847916666666667E-2</v>
      </c>
      <c r="G40" s="81">
        <f>'Winter Start Times'!C95</f>
        <v>0.78368125</v>
      </c>
      <c r="H40" s="74" t="str">
        <f>'Winter Start Times'!E95</f>
        <v>Gillian Draper</v>
      </c>
      <c r="I40" s="73"/>
      <c r="K40" s="47"/>
      <c r="L40" s="47"/>
    </row>
    <row r="41" spans="1:12" s="46" customFormat="1" ht="18.75" customHeight="1" x14ac:dyDescent="0.3">
      <c r="A41" s="77">
        <f>'Winter Start Times'!B42</f>
        <v>8.5088888888888888E-3</v>
      </c>
      <c r="B41" s="81">
        <f>'Winter Start Times'!C42</f>
        <v>0.77934222222222227</v>
      </c>
      <c r="C41" s="74" t="str">
        <f>'Winter Start Times'!E42</f>
        <v>Peter Reid</v>
      </c>
      <c r="D41" s="73"/>
      <c r="E41" s="73"/>
      <c r="F41" s="77">
        <f>'Winter Start Times'!B96</f>
        <v>1.2848773148148149E-2</v>
      </c>
      <c r="G41" s="81">
        <f>'Winter Start Times'!C96</f>
        <v>0.78368210648148151</v>
      </c>
      <c r="H41" s="74" t="str">
        <f>'Winter Start Times'!E96</f>
        <v>Maddy Markham</v>
      </c>
      <c r="I41" s="73"/>
      <c r="K41" s="47"/>
      <c r="L41" s="47"/>
    </row>
    <row r="42" spans="1:12" s="46" customFormat="1" ht="18.75" customHeight="1" x14ac:dyDescent="0.3">
      <c r="A42" s="77">
        <f>'Winter Start Times'!B43</f>
        <v>8.680925925925927E-3</v>
      </c>
      <c r="B42" s="81">
        <f>'Winter Start Times'!C43</f>
        <v>0.77951425925925932</v>
      </c>
      <c r="C42" s="74" t="str">
        <f>'Winter Start Times'!E43</f>
        <v>Claire Markham</v>
      </c>
      <c r="D42" s="73"/>
      <c r="E42" s="73"/>
      <c r="F42" s="77">
        <f>'Winter Start Times'!B97</f>
        <v>1.2848819444444446E-2</v>
      </c>
      <c r="G42" s="81">
        <f>'Winter Start Times'!C97</f>
        <v>0.78368215277777786</v>
      </c>
      <c r="H42" s="74" t="str">
        <f>'Winter Start Times'!E97</f>
        <v>Mark Selby</v>
      </c>
      <c r="I42" s="73"/>
      <c r="K42" s="47"/>
      <c r="L42" s="47"/>
    </row>
    <row r="43" spans="1:12" s="46" customFormat="1" ht="18.75" customHeight="1" x14ac:dyDescent="0.3">
      <c r="A43" s="77">
        <f>'Winter Start Times'!B44</f>
        <v>8.6818287037037038E-3</v>
      </c>
      <c r="B43" s="81">
        <f>'Winter Start Times'!C44</f>
        <v>0.77951516203703708</v>
      </c>
      <c r="C43" s="74" t="str">
        <f>'Winter Start Times'!E44</f>
        <v>Julia Rolfe</v>
      </c>
      <c r="D43" s="73"/>
      <c r="E43" s="73"/>
      <c r="F43" s="77">
        <f>'Winter Start Times'!B98</f>
        <v>1.2849560185185186E-2</v>
      </c>
      <c r="G43" s="81">
        <f>'Winter Start Times'!C98</f>
        <v>0.78368289351851861</v>
      </c>
      <c r="H43" s="74" t="str">
        <f>'Winter Start Times'!E98</f>
        <v>Steve Pepper</v>
      </c>
      <c r="I43" s="73"/>
      <c r="K43" s="47"/>
      <c r="L43" s="47"/>
    </row>
    <row r="44" spans="1:12" s="46" customFormat="1" ht="18.75" customHeight="1" x14ac:dyDescent="0.3">
      <c r="A44" s="77">
        <f>'Winter Start Times'!B45</f>
        <v>8.8541898148148147E-3</v>
      </c>
      <c r="B44" s="81">
        <f>'Winter Start Times'!C45</f>
        <v>0.77968752314814815</v>
      </c>
      <c r="C44" s="74" t="str">
        <f>'Winter Start Times'!E45</f>
        <v>Alex Wiggins</v>
      </c>
      <c r="D44" s="73"/>
      <c r="E44" s="73"/>
      <c r="F44" s="77">
        <f>'Winter Start Times'!B99</f>
        <v>1.2849675925925928E-2</v>
      </c>
      <c r="G44" s="81">
        <f>'Winter Start Times'!C99</f>
        <v>0.78368300925925927</v>
      </c>
      <c r="H44" s="74" t="str">
        <f>'Winter Start Times'!E99</f>
        <v>Thomas Howarth</v>
      </c>
      <c r="I44" s="73"/>
      <c r="K44" s="47"/>
      <c r="L44" s="47"/>
    </row>
    <row r="45" spans="1:12" s="46" customFormat="1" ht="18.75" customHeight="1" x14ac:dyDescent="0.3">
      <c r="A45" s="77">
        <f>'Winter Start Times'!B46</f>
        <v>9.0287962962962969E-3</v>
      </c>
      <c r="B45" s="81">
        <f>'Winter Start Times'!C46</f>
        <v>0.77986212962962964</v>
      </c>
      <c r="C45" s="74" t="str">
        <f>'Winter Start Times'!E46</f>
        <v>Ian Tate</v>
      </c>
      <c r="D45" s="73"/>
      <c r="E45" s="73"/>
      <c r="F45" s="77">
        <f>'Winter Start Times'!B100</f>
        <v>1.3195046296296297E-2</v>
      </c>
      <c r="G45" s="81">
        <f>'Winter Start Times'!C100</f>
        <v>0.78402837962962968</v>
      </c>
      <c r="H45" s="74" t="str">
        <f>'Winter Start Times'!E100</f>
        <v>Dominic Kirby</v>
      </c>
      <c r="I45" s="73"/>
      <c r="K45" s="47"/>
      <c r="L45" s="47"/>
    </row>
    <row r="46" spans="1:12" s="46" customFormat="1" ht="18.75" customHeight="1" x14ac:dyDescent="0.3">
      <c r="A46" s="77">
        <f>'Winter Start Times'!B47</f>
        <v>9.2016435185185187E-3</v>
      </c>
      <c r="B46" s="81">
        <f>'Winter Start Times'!C47</f>
        <v>0.78003497685185186</v>
      </c>
      <c r="C46" s="74" t="str">
        <f>'Winter Start Times'!E47</f>
        <v>Catherine Carrdus</v>
      </c>
      <c r="D46" s="73"/>
      <c r="E46" s="73"/>
      <c r="F46" s="77">
        <f>'Winter Start Times'!B101</f>
        <v>1.336888888888889E-2</v>
      </c>
      <c r="G46" s="81">
        <f>'Winter Start Times'!C101</f>
        <v>0.78420222222222224</v>
      </c>
      <c r="H46" s="74" t="str">
        <f>'Winter Start Times'!E101</f>
        <v>Guest 40:00</v>
      </c>
      <c r="I46" s="73"/>
      <c r="K46" s="47"/>
      <c r="L46" s="47"/>
    </row>
    <row r="47" spans="1:12" s="46" customFormat="1" ht="18.75" customHeight="1" x14ac:dyDescent="0.3">
      <c r="A47" s="77">
        <f>'Winter Start Times'!B48</f>
        <v>9.2016898148148153E-3</v>
      </c>
      <c r="B47" s="81">
        <f>'Winter Start Times'!C48</f>
        <v>0.78003502314814821</v>
      </c>
      <c r="C47" s="74" t="str">
        <f>'Winter Start Times'!E48</f>
        <v>Chris Bowker</v>
      </c>
      <c r="D47" s="73"/>
      <c r="E47" s="73"/>
      <c r="F47" s="77">
        <f>'Winter Start Times'!B102</f>
        <v>1.3542708333333334E-2</v>
      </c>
      <c r="G47" s="81">
        <f>'Winter Start Times'!C102</f>
        <v>0.78437604166666675</v>
      </c>
      <c r="H47" s="74" t="str">
        <f>'Winter Start Times'!E102</f>
        <v>Jake Rodwell</v>
      </c>
      <c r="I47" s="73"/>
      <c r="K47" s="47"/>
      <c r="L47" s="47"/>
    </row>
    <row r="48" spans="1:12" s="46" customFormat="1" ht="18.75" customHeight="1" x14ac:dyDescent="0.3">
      <c r="A48" s="77">
        <f>'Winter Start Times'!B49</f>
        <v>9.2021527777777778E-3</v>
      </c>
      <c r="B48" s="81">
        <f>'Winter Start Times'!C49</f>
        <v>0.78003548611111118</v>
      </c>
      <c r="C48" s="74" t="str">
        <f>'Winter Start Times'!E49</f>
        <v>Greg Oulton</v>
      </c>
      <c r="D48" s="73"/>
      <c r="E48" s="73"/>
      <c r="F48" s="77">
        <f>'Winter Start Times'!B103</f>
        <v>1.354275462962963E-2</v>
      </c>
      <c r="G48" s="81">
        <f>'Winter Start Times'!C103</f>
        <v>0.78437608796296299</v>
      </c>
      <c r="H48" s="74" t="str">
        <f>'Winter Start Times'!E103</f>
        <v>Jayden Richardson</v>
      </c>
      <c r="I48" s="73"/>
      <c r="K48" s="47"/>
      <c r="L48" s="47"/>
    </row>
    <row r="49" spans="1:12" s="46" customFormat="1" ht="18.75" customHeight="1" x14ac:dyDescent="0.3">
      <c r="A49" s="77">
        <f>'Winter Start Times'!B50</f>
        <v>9.2037500000000001E-3</v>
      </c>
      <c r="B49" s="81">
        <f>'Winter Start Times'!C50</f>
        <v>0.78003708333333333</v>
      </c>
      <c r="C49" s="74" t="str">
        <f>'Winter Start Times'!E50</f>
        <v>Susan Hawitt</v>
      </c>
      <c r="D49" s="73"/>
      <c r="E49" s="73"/>
      <c r="F49" s="77">
        <f>'Winter Start Times'!B104</f>
        <v>1.3542893518518518E-2</v>
      </c>
      <c r="G49" s="81">
        <f>'Winter Start Times'!C104</f>
        <v>0.78437622685185193</v>
      </c>
      <c r="H49" s="74" t="str">
        <f>'Winter Start Times'!E104</f>
        <v>Jonathan Tuck</v>
      </c>
      <c r="I49" s="73"/>
      <c r="K49" s="47"/>
      <c r="L49" s="47"/>
    </row>
    <row r="50" spans="1:12" s="46" customFormat="1" ht="18.75" customHeight="1" x14ac:dyDescent="0.3">
      <c r="A50" s="77">
        <f>'Winter Start Times'!B51</f>
        <v>9.3756712962962951E-3</v>
      </c>
      <c r="B50" s="81">
        <f>'Winter Start Times'!C51</f>
        <v>0.78020900462962972</v>
      </c>
      <c r="C50" s="74" t="str">
        <f>'Winter Start Times'!E51</f>
        <v>Gillian Anderson</v>
      </c>
      <c r="D50" s="73"/>
      <c r="E50" s="73"/>
      <c r="F50" s="77">
        <f>'Winter Start Times'!B105</f>
        <v>1.3716342592592592E-2</v>
      </c>
      <c r="G50" s="81">
        <f>'Winter Start Times'!C105</f>
        <v>0.78454967592592595</v>
      </c>
      <c r="H50" s="74" t="str">
        <f>'Winter Start Times'!E105</f>
        <v>James Whittle</v>
      </c>
      <c r="I50" s="73"/>
      <c r="K50" s="47"/>
      <c r="L50" s="47"/>
    </row>
    <row r="51" spans="1:12" s="46" customFormat="1" ht="18.75" customHeight="1" x14ac:dyDescent="0.3">
      <c r="A51" s="77">
        <f>'Winter Start Times'!B52</f>
        <v>9.3763194444444441E-3</v>
      </c>
      <c r="B51" s="81">
        <f>'Winter Start Times'!C52</f>
        <v>0.78020965277777776</v>
      </c>
      <c r="C51" s="74" t="str">
        <f>'Winter Start Times'!E52</f>
        <v>Kathy Gaunt</v>
      </c>
      <c r="D51" s="73"/>
      <c r="E51" s="73"/>
      <c r="F51" s="77">
        <f>'Winter Start Times'!B106</f>
        <v>1.4236921296296296E-2</v>
      </c>
      <c r="G51" s="81">
        <f>'Winter Start Times'!C106</f>
        <v>0.78507025462962965</v>
      </c>
      <c r="H51" s="74" t="str">
        <f>'Winter Start Times'!E106</f>
        <v>Guest 37:30</v>
      </c>
      <c r="I51" s="73"/>
      <c r="K51" s="47"/>
      <c r="L51" s="47"/>
    </row>
    <row r="52" spans="1:12" s="46" customFormat="1" ht="18.75" customHeight="1" x14ac:dyDescent="0.3">
      <c r="A52" s="77">
        <f>'Winter Start Times'!B53</f>
        <v>9.3764351851851856E-3</v>
      </c>
      <c r="B52" s="81">
        <f>'Winter Start Times'!C53</f>
        <v>0.78020976851851853</v>
      </c>
      <c r="C52" s="74" t="str">
        <f>'Winter Start Times'!E53</f>
        <v>Lewis McAfee</v>
      </c>
      <c r="D52" s="73"/>
      <c r="E52" s="73"/>
      <c r="F52" s="77">
        <f>'Winter Start Times'!B107</f>
        <v>1.4237268518518519E-2</v>
      </c>
      <c r="G52" s="81">
        <f>'Winter Start Times'!C107</f>
        <v>0.78507060185185185</v>
      </c>
      <c r="H52" s="74" t="str">
        <f>'Winter Start Times'!E107</f>
        <v>Joe Greenwood</v>
      </c>
      <c r="I52" s="73"/>
      <c r="K52" s="47"/>
      <c r="L52" s="47"/>
    </row>
    <row r="53" spans="1:12" s="46" customFormat="1" ht="18.75" customHeight="1" x14ac:dyDescent="0.3">
      <c r="A53" s="77">
        <f>'Winter Start Times'!B54</f>
        <v>9.5493518518518505E-3</v>
      </c>
      <c r="B53" s="81">
        <f>'Winter Start Times'!C54</f>
        <v>0.78038268518518517</v>
      </c>
      <c r="C53" s="74" t="str">
        <f>'Winter Start Times'!E54</f>
        <v>Graham Webster</v>
      </c>
      <c r="D53" s="73"/>
      <c r="E53" s="73"/>
      <c r="F53" s="77">
        <f>'Winter Start Times'!B108</f>
        <v>1.4583425925925925E-2</v>
      </c>
      <c r="G53" s="81">
        <f>'Winter Start Times'!C108</f>
        <v>0.78541675925925925</v>
      </c>
      <c r="H53" s="74" t="str">
        <f>'Winter Start Times'!E108</f>
        <v>Andrew Draper</v>
      </c>
      <c r="I53" s="73"/>
      <c r="K53" s="47"/>
      <c r="L53" s="47"/>
    </row>
    <row r="54" spans="1:12" ht="18.75" customHeight="1" x14ac:dyDescent="0.25">
      <c r="A54" s="77">
        <f>'Winter Start Times'!B55</f>
        <v>9.550671296296295E-3</v>
      </c>
      <c r="B54" s="81">
        <f>'Winter Start Times'!C55</f>
        <v>0.78038400462962965</v>
      </c>
      <c r="C54" s="74" t="str">
        <f>'Winter Start Times'!E55</f>
        <v>Rosie Eagles</v>
      </c>
      <c r="D54" s="73"/>
      <c r="E54" s="73"/>
      <c r="F54" s="77">
        <f>'Winter Start Times'!B109</f>
        <v>1.4585416666666665E-2</v>
      </c>
      <c r="G54" s="81">
        <f>'Winter Start Times'!C109</f>
        <v>0.78541875000000005</v>
      </c>
      <c r="H54" s="74" t="str">
        <f>'Winter Start Times'!E109</f>
        <v>Ross McKelvie</v>
      </c>
      <c r="I54" s="73"/>
    </row>
    <row r="55" spans="1:12" ht="18.75" customHeight="1" x14ac:dyDescent="0.25">
      <c r="A55" s="77">
        <f>'Winter Start Times'!B56</f>
        <v>9.7228703703703713E-3</v>
      </c>
      <c r="B55" s="81">
        <f>'Winter Start Times'!C56</f>
        <v>0.78055620370370371</v>
      </c>
      <c r="C55" s="74" t="str">
        <f>'Winter Start Times'!E56</f>
        <v>Gavin Stanfield</v>
      </c>
      <c r="D55" s="73"/>
      <c r="F55" s="77">
        <f>'Winter Start Times'!B110</f>
        <v>1.4930625000000001E-2</v>
      </c>
      <c r="G55" s="81">
        <f>'Winter Start Times'!C110</f>
        <v>0.78576395833333335</v>
      </c>
      <c r="H55" s="74" t="str">
        <f>'Winter Start Times'!E110</f>
        <v>Alistair Leivers</v>
      </c>
      <c r="I55" s="73"/>
    </row>
    <row r="56" spans="1:12" ht="18.75" customHeight="1" x14ac:dyDescent="0.25">
      <c r="A56" s="77">
        <f>'Winter Start Times'!B57</f>
        <v>9.7231481481481492E-3</v>
      </c>
      <c r="B56" s="81">
        <f>'Winter Start Times'!C57</f>
        <v>0.78055648148148149</v>
      </c>
      <c r="C56" s="74" t="str">
        <f>'Winter Start Times'!E57</f>
        <v>Guest 50:00</v>
      </c>
      <c r="D56" s="73"/>
      <c r="F56" s="77"/>
      <c r="G56" s="81"/>
      <c r="H56" s="74"/>
      <c r="I56" s="73"/>
    </row>
    <row r="57" spans="1:12" ht="18.75" customHeight="1" x14ac:dyDescent="0.25">
      <c r="A57" s="77"/>
      <c r="B57" s="81"/>
      <c r="C57" s="74"/>
      <c r="D57" s="73"/>
      <c r="F57" s="77"/>
      <c r="G57" s="81"/>
      <c r="H57" s="74"/>
      <c r="I57" s="73"/>
    </row>
    <row r="58" spans="1:12" ht="18.75" customHeight="1" x14ac:dyDescent="0.25">
      <c r="A58" s="77"/>
      <c r="B58" s="81"/>
      <c r="C58" s="74"/>
      <c r="D58" s="73"/>
      <c r="F58" s="77"/>
      <c r="G58" s="81"/>
      <c r="H58" s="74"/>
      <c r="I58" s="73"/>
    </row>
    <row r="59" spans="1:12" ht="18.75" customHeight="1" x14ac:dyDescent="0.25">
      <c r="A59" s="77"/>
      <c r="B59" s="81"/>
      <c r="C59" s="74"/>
      <c r="D59" s="73"/>
      <c r="F59" s="77"/>
      <c r="G59" s="81"/>
      <c r="H59" s="74"/>
      <c r="I59" s="73"/>
    </row>
    <row r="60" spans="1:12" ht="18.75" customHeight="1" x14ac:dyDescent="0.25">
      <c r="A60" s="77"/>
      <c r="B60" s="81"/>
      <c r="C60" s="74"/>
      <c r="D60" s="73"/>
      <c r="F60" s="77"/>
      <c r="G60" s="81"/>
      <c r="H60" s="74"/>
      <c r="I60" s="73"/>
    </row>
    <row r="61" spans="1:12" ht="18.75" customHeight="1" x14ac:dyDescent="0.25">
      <c r="A61" s="77"/>
      <c r="B61" s="81"/>
      <c r="C61" s="74"/>
      <c r="D61" s="73"/>
      <c r="F61" s="77"/>
      <c r="G61" s="81"/>
      <c r="H61" s="74"/>
      <c r="I61" s="73"/>
    </row>
    <row r="62" spans="1:12" ht="18.75" customHeight="1" x14ac:dyDescent="0.25">
      <c r="A62" s="77"/>
      <c r="B62" s="81"/>
      <c r="C62" s="74"/>
      <c r="D62" s="73"/>
      <c r="F62" s="77"/>
      <c r="G62" s="81"/>
      <c r="H62" s="74"/>
      <c r="I62" s="73"/>
    </row>
    <row r="63" spans="1:12" ht="15.6" customHeight="1" x14ac:dyDescent="0.25"/>
    <row r="64" spans="1:12" ht="15.6" customHeight="1" x14ac:dyDescent="0.25"/>
    <row r="65" ht="15.6" customHeight="1" x14ac:dyDescent="0.25"/>
    <row r="66" ht="15.6" customHeight="1" x14ac:dyDescent="0.25"/>
    <row r="67" ht="15.6" customHeight="1" x14ac:dyDescent="0.25"/>
    <row r="68" ht="15.6" customHeight="1" x14ac:dyDescent="0.25"/>
    <row r="69" ht="15.6" customHeight="1" x14ac:dyDescent="0.25"/>
    <row r="70" ht="15.6" customHeight="1" x14ac:dyDescent="0.25"/>
  </sheetData>
  <pageMargins left="0.25" right="0.25" top="0.95" bottom="0.75" header="0.3" footer="0.3"/>
  <pageSetup paperSize="9" scale="89" orientation="portrait" r:id="rId1"/>
  <tableParts count="2">
    <tablePart r:id="rId2"/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2:X62"/>
  <sheetViews>
    <sheetView zoomScale="55" zoomScaleNormal="55" workbookViewId="0">
      <selection activeCell="I7" sqref="I7"/>
    </sheetView>
  </sheetViews>
  <sheetFormatPr defaultColWidth="8.88671875" defaultRowHeight="12" x14ac:dyDescent="0.25"/>
  <cols>
    <col min="1" max="1" width="4.33203125" style="1" customWidth="1"/>
    <col min="2" max="2" width="2.5546875" style="1" customWidth="1"/>
    <col min="3" max="3" width="7.44140625" style="104" customWidth="1"/>
    <col min="4" max="4" width="8.109375" style="104" customWidth="1"/>
    <col min="5" max="5" width="14.33203125" style="78" customWidth="1"/>
    <col min="6" max="6" width="20.5546875" style="78" customWidth="1"/>
    <col min="7" max="7" width="33.33203125" style="46" customWidth="1"/>
    <col min="8" max="8" width="10.33203125" style="46" customWidth="1"/>
    <col min="9" max="9" width="31.44140625" style="46" customWidth="1"/>
    <col min="10" max="10" width="5.6640625" style="46" customWidth="1"/>
    <col min="11" max="12" width="7.5546875" style="147" customWidth="1"/>
    <col min="13" max="13" width="15.6640625" style="80" customWidth="1"/>
    <col min="14" max="14" width="18.33203125" style="210" customWidth="1"/>
    <col min="15" max="15" width="31.88671875" style="46" customWidth="1"/>
    <col min="16" max="16" width="10.33203125" style="46" customWidth="1"/>
    <col min="17" max="17" width="31.44140625" style="46" customWidth="1"/>
    <col min="18" max="18" width="8.88671875" style="1"/>
    <col min="19" max="19" width="8.88671875" style="8"/>
    <col min="20" max="20" width="8.88671875" style="1"/>
    <col min="21" max="21" width="38.109375" style="1" customWidth="1"/>
    <col min="22" max="22" width="27.33203125" style="35" customWidth="1"/>
    <col min="23" max="23" width="24.6640625" style="35" customWidth="1"/>
    <col min="24" max="16384" width="8.88671875" style="1"/>
  </cols>
  <sheetData>
    <row r="2" spans="1:24" ht="84" customHeight="1" x14ac:dyDescent="0.25">
      <c r="C2" s="224" t="s">
        <v>266</v>
      </c>
      <c r="D2" s="225" t="s">
        <v>267</v>
      </c>
      <c r="E2" s="226" t="s">
        <v>167</v>
      </c>
      <c r="F2" s="227" t="s">
        <v>265</v>
      </c>
      <c r="G2" s="228" t="s">
        <v>218</v>
      </c>
      <c r="H2" s="229" t="s">
        <v>268</v>
      </c>
      <c r="I2" s="230" t="s">
        <v>169</v>
      </c>
      <c r="J2" s="148"/>
      <c r="K2" s="224" t="s">
        <v>266</v>
      </c>
      <c r="L2" s="225" t="s">
        <v>267</v>
      </c>
      <c r="M2" s="231" t="s">
        <v>167</v>
      </c>
      <c r="N2" s="232" t="s">
        <v>265</v>
      </c>
      <c r="O2" s="233" t="s">
        <v>218</v>
      </c>
      <c r="P2" s="229" t="s">
        <v>268</v>
      </c>
      <c r="Q2" s="234" t="s">
        <v>169</v>
      </c>
      <c r="U2" s="49"/>
      <c r="V2" s="245"/>
      <c r="W2" s="245"/>
      <c r="X2" s="48"/>
    </row>
    <row r="3" spans="1:24" ht="37.5" customHeight="1" x14ac:dyDescent="0.25">
      <c r="C3" s="212">
        <f>'Winter Start TimesRBH'!$F5</f>
        <v>36.9</v>
      </c>
      <c r="D3" s="241">
        <f>'Winter Start TimesRBH'!$F5-'Winter Start TimesRBH'!$G5</f>
        <v>0.5</v>
      </c>
      <c r="E3" s="213">
        <f>'Winter Start TimesRBH'!B5</f>
        <v>2.0853342733333333E-3</v>
      </c>
      <c r="F3" s="235">
        <f>'Winter Start TimesRBH'!C5</f>
        <v>0.77291866760666672</v>
      </c>
      <c r="G3" s="236" t="str">
        <f>'Winter Start TimesRBH'!E5</f>
        <v>Scott Gall</v>
      </c>
      <c r="H3" s="182"/>
      <c r="I3" s="182"/>
      <c r="J3" s="150"/>
      <c r="K3" s="212">
        <f>'Winter Start TimesRBH'!$F60</f>
        <v>16.5</v>
      </c>
      <c r="L3" s="241">
        <f>'Winter Start TimesRBH'!$F60-'Winter Start TimesRBH'!$G60</f>
        <v>0.10000000000000142</v>
      </c>
      <c r="M3" s="213">
        <f>'Winter Start TimesRBH'!B60</f>
        <v>9.5506121111111116E-3</v>
      </c>
      <c r="N3" s="237">
        <f>'Winter Start TimesRBH'!C60</f>
        <v>0.78038394544444445</v>
      </c>
      <c r="O3" s="238" t="str">
        <f>'Winter Start TimesRBH'!E60</f>
        <v>Susan Hawitt</v>
      </c>
      <c r="P3" s="181"/>
      <c r="Q3" s="153"/>
    </row>
    <row r="4" spans="1:24" ht="37.5" customHeight="1" x14ac:dyDescent="0.25">
      <c r="C4" s="212">
        <f>'Winter Start TimesRBH'!$F6</f>
        <v>35.700000000000003</v>
      </c>
      <c r="D4" s="241">
        <f>'Winter Start TimesRBH'!$F6-'Winter Start TimesRBH'!$G6</f>
        <v>0.70000000000000284</v>
      </c>
      <c r="E4" s="213">
        <f>'Winter Start TimesRBH'!B6</f>
        <v>2.6061677166666665E-3</v>
      </c>
      <c r="F4" s="235">
        <f>'Winter Start TimesRBH'!C6</f>
        <v>0.77343950105000003</v>
      </c>
      <c r="G4" s="236" t="str">
        <f>'Winter Start TimesRBH'!E6</f>
        <v>Trevor Roberts</v>
      </c>
      <c r="H4" s="182"/>
      <c r="I4" s="182"/>
      <c r="J4" s="150"/>
      <c r="K4" s="212">
        <f>'Winter Start TimesRBH'!$F61</f>
        <v>16</v>
      </c>
      <c r="L4" s="241">
        <f>'Winter Start TimesRBH'!$F61-'Winter Start TimesRBH'!$G61</f>
        <v>0.30000000000000071</v>
      </c>
      <c r="M4" s="213">
        <f>'Winter Start TimesRBH'!B61</f>
        <v>9.7242225322222223E-3</v>
      </c>
      <c r="N4" s="239">
        <f>'Winter Start TimesRBH'!C61</f>
        <v>0.78055755586555564</v>
      </c>
      <c r="O4" s="240" t="str">
        <f>'Winter Start TimesRBH'!E61</f>
        <v>Greg Oulton</v>
      </c>
      <c r="P4" s="182"/>
      <c r="Q4" s="165"/>
    </row>
    <row r="5" spans="1:24" ht="37.5" customHeight="1" x14ac:dyDescent="0.25">
      <c r="C5" s="212">
        <f>'Winter Start TimesRBH'!$F7</f>
        <v>33.9</v>
      </c>
      <c r="D5" s="241">
        <f>'Winter Start TimesRBH'!$F7-'Winter Start TimesRBH'!$G7</f>
        <v>0.39999999999999858</v>
      </c>
      <c r="E5" s="213">
        <f>'Winter Start TimesRBH'!B7</f>
        <v>3.3006116111111111E-3</v>
      </c>
      <c r="F5" s="235">
        <f>'Winter Start TimesRBH'!C7</f>
        <v>0.77413394494444443</v>
      </c>
      <c r="G5" s="236" t="str">
        <f>'Winter Start TimesRBH'!E7</f>
        <v>John Wild</v>
      </c>
      <c r="H5" s="182"/>
      <c r="I5" s="182"/>
      <c r="J5" s="150"/>
      <c r="K5" s="212">
        <f>'Winter Start TimesRBH'!$F62</f>
        <v>15.6</v>
      </c>
      <c r="L5" s="241">
        <f>'Winter Start TimesRBH'!$F62-'Winter Start TimesRBH'!$G62</f>
        <v>-1.0999999999999996</v>
      </c>
      <c r="M5" s="213">
        <f>'Winter Start TimesRBH'!B62</f>
        <v>9.7242226322222219E-3</v>
      </c>
      <c r="N5" s="237">
        <f>'Winter Start TimesRBH'!C62</f>
        <v>0.78055755596555554</v>
      </c>
      <c r="O5" s="238" t="str">
        <f>'Winter Start TimesRBH'!E62</f>
        <v>Helen Rennie</v>
      </c>
      <c r="P5" s="181"/>
      <c r="Q5" s="153"/>
    </row>
    <row r="6" spans="1:24" ht="37.5" customHeight="1" x14ac:dyDescent="0.25">
      <c r="C6" s="212">
        <f>'Winter Start TimesRBH'!$F8</f>
        <v>32.9</v>
      </c>
      <c r="D6" s="241">
        <f>'Winter Start TimesRBH'!$F8-'Winter Start TimesRBH'!$G8</f>
        <v>0.5</v>
      </c>
      <c r="E6" s="213">
        <f>'Winter Start TimesRBH'!B8</f>
        <v>3.6478338933333336E-3</v>
      </c>
      <c r="F6" s="235">
        <f>'Winter Start TimesRBH'!C8</f>
        <v>0.77448116722666671</v>
      </c>
      <c r="G6" s="236" t="str">
        <f>'Winter Start TimesRBH'!E8</f>
        <v>Katy McIntyre</v>
      </c>
      <c r="H6" s="182"/>
      <c r="I6" s="182"/>
      <c r="J6" s="150"/>
      <c r="K6" s="212">
        <f>'Winter Start TimesRBH'!$F63</f>
        <v>15.9</v>
      </c>
      <c r="L6" s="241">
        <f>'Winter Start TimesRBH'!$F63-'Winter Start TimesRBH'!$G63</f>
        <v>0.5</v>
      </c>
      <c r="M6" s="213">
        <f>'Winter Start TimesRBH'!B63</f>
        <v>9.7242232522222229E-3</v>
      </c>
      <c r="N6" s="239">
        <f>'Winter Start TimesRBH'!C63</f>
        <v>0.78055755658555559</v>
      </c>
      <c r="O6" s="240" t="str">
        <f>'Winter Start TimesRBH'!E63</f>
        <v>Terry Hellings</v>
      </c>
      <c r="P6" s="182"/>
      <c r="Q6" s="165"/>
    </row>
    <row r="7" spans="1:24" ht="37.5" customHeight="1" x14ac:dyDescent="0.25">
      <c r="C7" s="212">
        <f>'Winter Start TimesRBH'!$F9</f>
        <v>31.1</v>
      </c>
      <c r="D7" s="241">
        <f>'Winter Start TimesRBH'!$F9-'Winter Start TimesRBH'!$G9</f>
        <v>0.5</v>
      </c>
      <c r="E7" s="213">
        <f>'Winter Start TimesRBH'!B9</f>
        <v>4.168667286666667E-3</v>
      </c>
      <c r="F7" s="235">
        <f>'Winter Start TimesRBH'!C9</f>
        <v>0.77500200062000002</v>
      </c>
      <c r="G7" s="236" t="str">
        <f>'Winter Start TimesRBH'!E9</f>
        <v>Linda Chadderton</v>
      </c>
      <c r="H7" s="182"/>
      <c r="I7" s="182"/>
      <c r="J7" s="150"/>
      <c r="K7" s="212">
        <f>'Winter Start TimesRBH'!$F64</f>
        <v>15.6</v>
      </c>
      <c r="L7" s="241">
        <f>'Winter Start TimesRBH'!$F64-'Winter Start TimesRBH'!$G64</f>
        <v>0.59999999999999964</v>
      </c>
      <c r="M7" s="213">
        <f>'Winter Start TimesRBH'!B64</f>
        <v>9.724223262222222E-3</v>
      </c>
      <c r="N7" s="237">
        <f>'Winter Start TimesRBH'!C64</f>
        <v>0.78055755659555559</v>
      </c>
      <c r="O7" s="238" t="str">
        <f>'Winter Start TimesRBH'!E64</f>
        <v>Thomas Howarth</v>
      </c>
      <c r="P7" s="181"/>
      <c r="Q7" s="153"/>
      <c r="V7" s="1"/>
      <c r="W7" s="1"/>
    </row>
    <row r="8" spans="1:24" ht="37.5" customHeight="1" x14ac:dyDescent="0.25">
      <c r="C8" s="212">
        <f>'Winter Start TimesRBH'!$F10</f>
        <v>30.2</v>
      </c>
      <c r="D8" s="241">
        <f>'Winter Start TimesRBH'!$F10-'Winter Start TimesRBH'!$G10</f>
        <v>0.89999999999999858</v>
      </c>
      <c r="E8" s="213">
        <f>'Winter Start TimesRBH'!B10</f>
        <v>4.515889498888888E-3</v>
      </c>
      <c r="F8" s="235">
        <f>'Winter Start TimesRBH'!C10</f>
        <v>0.7753492228322223</v>
      </c>
      <c r="G8" s="236" t="str">
        <f>'Winter Start TimesRBH'!E10</f>
        <v>Lia Murphy</v>
      </c>
      <c r="H8" s="182"/>
      <c r="I8" s="182"/>
      <c r="J8" s="150"/>
      <c r="K8" s="212">
        <f>'Winter Start TimesRBH'!$F65</f>
        <v>15.9</v>
      </c>
      <c r="L8" s="241">
        <f>'Winter Start TimesRBH'!$F65-'Winter Start TimesRBH'!$G65</f>
        <v>0.5</v>
      </c>
      <c r="M8" s="213">
        <f>'Winter Start TimesRBH'!B65</f>
        <v>9.7242232922222227E-3</v>
      </c>
      <c r="N8" s="239">
        <f>'Winter Start TimesRBH'!C65</f>
        <v>0.78055755662555559</v>
      </c>
      <c r="O8" s="240" t="str">
        <f>'Winter Start TimesRBH'!E65</f>
        <v>Xavia Cooper</v>
      </c>
      <c r="P8" s="182"/>
      <c r="Q8" s="165"/>
      <c r="V8" s="1"/>
      <c r="W8" s="1"/>
    </row>
    <row r="9" spans="1:24" ht="37.5" customHeight="1" x14ac:dyDescent="0.25">
      <c r="C9" s="212">
        <f>'Winter Start TimesRBH'!$F11</f>
        <v>29.3</v>
      </c>
      <c r="D9" s="241">
        <f>'Winter Start TimesRBH'!$F11-'Winter Start TimesRBH'!$G11</f>
        <v>0.19999999999999929</v>
      </c>
      <c r="E9" s="213">
        <f>'Winter Start TimesRBH'!B11</f>
        <v>4.8631120111111113E-3</v>
      </c>
      <c r="F9" s="235">
        <f>'Winter Start TimesRBH'!C11</f>
        <v>0.77569644534444449</v>
      </c>
      <c r="G9" s="236" t="str">
        <f>'Winter Start TimesRBH'!E11</f>
        <v>Ruth Bye</v>
      </c>
      <c r="H9" s="182"/>
      <c r="I9" s="182"/>
      <c r="J9" s="150"/>
      <c r="K9" s="212">
        <f>'Winter Start TimesRBH'!$F66</f>
        <v>0</v>
      </c>
      <c r="L9" s="241">
        <f>'Winter Start TimesRBH'!$F66-'Winter Start TimesRBH'!$G66</f>
        <v>0</v>
      </c>
      <c r="M9" s="213">
        <f>'Winter Start TimesRBH'!B66</f>
        <v>9.8978337133333334E-3</v>
      </c>
      <c r="N9" s="237">
        <f>'Winter Start TimesRBH'!C66</f>
        <v>0.78073116704666667</v>
      </c>
      <c r="O9" s="238" t="str">
        <f>'Winter Start TimesRBH'!E66</f>
        <v>Guest 50:00</v>
      </c>
      <c r="P9" s="181"/>
      <c r="Q9" s="153"/>
      <c r="V9" s="1"/>
      <c r="W9" s="1"/>
    </row>
    <row r="10" spans="1:24" ht="37.5" customHeight="1" x14ac:dyDescent="0.25">
      <c r="C10" s="212">
        <f>'Winter Start TimesRBH'!$F12</f>
        <v>0</v>
      </c>
      <c r="D10" s="241">
        <f>'Winter Start TimesRBH'!$F12-'Winter Start TimesRBH'!$G12</f>
        <v>0</v>
      </c>
      <c r="E10" s="213">
        <f>'Winter Start TimesRBH'!B12</f>
        <v>5.0347222222222225E-3</v>
      </c>
      <c r="F10" s="235">
        <f>'Winter Start TimesRBH'!C12</f>
        <v>0.7758680555555556</v>
      </c>
      <c r="G10" s="236" t="str">
        <f>'Winter Start TimesRBH'!E12</f>
        <v>Linda Herriott</v>
      </c>
      <c r="H10" s="182"/>
      <c r="I10" s="182"/>
      <c r="J10" s="150"/>
      <c r="K10" s="212">
        <f>'Winter Start TimesRBH'!$F67</f>
        <v>0</v>
      </c>
      <c r="L10" s="241">
        <f>'Winter Start TimesRBH'!$F67-'Winter Start TimesRBH'!$G67</f>
        <v>0</v>
      </c>
      <c r="M10" s="213">
        <f>'Winter Start TimesRBH'!B67</f>
        <v>9.8978339033333335E-3</v>
      </c>
      <c r="N10" s="239">
        <f>'Winter Start TimesRBH'!C67</f>
        <v>0.78073116723666669</v>
      </c>
      <c r="O10" s="240" t="str">
        <f>'Winter Start TimesRBH'!E67</f>
        <v>Kim Dykes</v>
      </c>
      <c r="P10" s="182"/>
      <c r="Q10" s="165"/>
      <c r="V10" s="1"/>
      <c r="W10" s="1"/>
    </row>
    <row r="11" spans="1:24" ht="37.5" customHeight="1" x14ac:dyDescent="0.25">
      <c r="C11" s="212">
        <f>'Winter Start TimesRBH'!$F13</f>
        <v>28.8</v>
      </c>
      <c r="D11" s="241">
        <f>'Winter Start TimesRBH'!$F13-'Winter Start TimesRBH'!$G13</f>
        <v>0.69999999999999929</v>
      </c>
      <c r="E11" s="213">
        <f>'Winter Start TimesRBH'!B13</f>
        <v>5.0367224322222228E-3</v>
      </c>
      <c r="F11" s="235">
        <f>'Winter Start TimesRBH'!C13</f>
        <v>0.77587005576555557</v>
      </c>
      <c r="G11" s="236" t="str">
        <f>'Winter Start TimesRBH'!E13</f>
        <v>David McDonald</v>
      </c>
      <c r="H11" s="182"/>
      <c r="I11" s="182"/>
      <c r="J11" s="150"/>
      <c r="K11" s="212">
        <f>'Winter Start TimesRBH'!$F68</f>
        <v>15.4</v>
      </c>
      <c r="L11" s="241">
        <f>'Winter Start TimesRBH'!$F68-'Winter Start TimesRBH'!$G68</f>
        <v>0.80000000000000071</v>
      </c>
      <c r="M11" s="213">
        <f>'Winter Start TimesRBH'!B68</f>
        <v>9.8978339933333322E-3</v>
      </c>
      <c r="N11" s="237">
        <f>'Winter Start TimesRBH'!C68</f>
        <v>0.7807311673266667</v>
      </c>
      <c r="O11" s="238" t="str">
        <f>'Winter Start TimesRBH'!E68</f>
        <v>Mark Hughes</v>
      </c>
      <c r="P11" s="181"/>
      <c r="Q11" s="153"/>
      <c r="V11" s="1"/>
      <c r="W11" s="1"/>
    </row>
    <row r="12" spans="1:24" ht="37.5" customHeight="1" x14ac:dyDescent="0.25">
      <c r="A12" s="101"/>
      <c r="B12" s="82"/>
      <c r="C12" s="212">
        <f>'Winter Start TimesRBH'!$F14</f>
        <v>28.6</v>
      </c>
      <c r="D12" s="241">
        <f>'Winter Start TimesRBH'!$F14-'Winter Start TimesRBH'!$G14</f>
        <v>0.20000000000000284</v>
      </c>
      <c r="E12" s="213">
        <f>'Winter Start TimesRBH'!B14</f>
        <v>5.0367231522222226E-3</v>
      </c>
      <c r="F12" s="235">
        <f>'Winter Start TimesRBH'!C14</f>
        <v>0.77587005648555563</v>
      </c>
      <c r="G12" s="236" t="str">
        <f>'Winter Start TimesRBH'!E14</f>
        <v>Sarah Cook</v>
      </c>
      <c r="H12" s="182"/>
      <c r="I12" s="182"/>
      <c r="J12" s="150"/>
      <c r="K12" s="212">
        <f>'Winter Start TimesRBH'!$F69</f>
        <v>15.1</v>
      </c>
      <c r="L12" s="241">
        <f>'Winter Start TimesRBH'!$F69-'Winter Start TimesRBH'!$G69</f>
        <v>9.9999999999999645E-2</v>
      </c>
      <c r="M12" s="213">
        <f>'Winter Start TimesRBH'!B69</f>
        <v>9.8978341933333332E-3</v>
      </c>
      <c r="N12" s="239">
        <f>'Winter Start TimesRBH'!C69</f>
        <v>0.78073116752666671</v>
      </c>
      <c r="O12" s="240" t="str">
        <f>'Winter Start TimesRBH'!E69</f>
        <v>Richard Storey</v>
      </c>
      <c r="P12" s="182"/>
      <c r="Q12" s="165"/>
      <c r="V12" s="1"/>
      <c r="W12" s="1"/>
    </row>
    <row r="13" spans="1:24" ht="37.5" customHeight="1" x14ac:dyDescent="0.25">
      <c r="A13" s="101"/>
      <c r="B13" s="82"/>
      <c r="C13" s="212">
        <f>'Winter Start TimesRBH'!$F15</f>
        <v>28.2</v>
      </c>
      <c r="D13" s="241">
        <f>'Winter Start TimesRBH'!$F15-'Winter Start TimesRBH'!$G15</f>
        <v>-0.60000000000000142</v>
      </c>
      <c r="E13" s="213">
        <f>'Winter Start TimesRBH'!B15</f>
        <v>5.2103334633333328E-3</v>
      </c>
      <c r="F13" s="235">
        <f>'Winter Start TimesRBH'!C15</f>
        <v>0.7760436667966667</v>
      </c>
      <c r="G13" s="236" t="str">
        <f>'Winter Start TimesRBH'!E15</f>
        <v>Claire England</v>
      </c>
      <c r="H13" s="182"/>
      <c r="I13" s="182"/>
      <c r="J13" s="150"/>
      <c r="K13" s="212">
        <f>'Winter Start TimesRBH'!$F70</f>
        <v>14.7</v>
      </c>
      <c r="L13" s="241">
        <f>'Winter Start TimesRBH'!$F70-'Winter Start TimesRBH'!$G70</f>
        <v>0.39999999999999858</v>
      </c>
      <c r="M13" s="213">
        <f>'Winter Start TimesRBH'!B70</f>
        <v>1.0071444494444444E-2</v>
      </c>
      <c r="N13" s="237">
        <f>'Winter Start TimesRBH'!C70</f>
        <v>0.78090477782777779</v>
      </c>
      <c r="O13" s="238" t="str">
        <f>'Winter Start TimesRBH'!E70</f>
        <v>Barry Broughton</v>
      </c>
      <c r="P13" s="181"/>
      <c r="Q13" s="153"/>
      <c r="V13" s="1"/>
      <c r="W13" s="1"/>
    </row>
    <row r="14" spans="1:24" ht="37.5" customHeight="1" x14ac:dyDescent="0.25">
      <c r="A14" s="101"/>
      <c r="B14" s="82"/>
      <c r="C14" s="212">
        <f>'Winter Start TimesRBH'!$F16</f>
        <v>27.8</v>
      </c>
      <c r="D14" s="241">
        <f>'Winter Start TimesRBH'!$F16-'Winter Start TimesRBH'!$G16</f>
        <v>0.5</v>
      </c>
      <c r="E14" s="213">
        <f>'Winter Start TimesRBH'!B16</f>
        <v>5.383945034444444E-3</v>
      </c>
      <c r="F14" s="235">
        <f>'Winter Start TimesRBH'!C16</f>
        <v>0.77621727836777776</v>
      </c>
      <c r="G14" s="236" t="str">
        <f>'Winter Start TimesRBH'!E16</f>
        <v>Laura Byrne</v>
      </c>
      <c r="H14" s="182"/>
      <c r="I14" s="182"/>
      <c r="J14" s="150"/>
      <c r="K14" s="212">
        <f>'Winter Start TimesRBH'!$F71</f>
        <v>14.6</v>
      </c>
      <c r="L14" s="241">
        <f>'Winter Start TimesRBH'!$F71-'Winter Start TimesRBH'!$G71</f>
        <v>-0.5</v>
      </c>
      <c r="M14" s="213">
        <f>'Winter Start TimesRBH'!B71</f>
        <v>1.0071445184444446E-2</v>
      </c>
      <c r="N14" s="239">
        <f>'Winter Start TimesRBH'!C71</f>
        <v>0.78090477851777784</v>
      </c>
      <c r="O14" s="240" t="str">
        <f>'Winter Start TimesRBH'!E71</f>
        <v>Morgan Pritchard</v>
      </c>
      <c r="P14" s="182"/>
      <c r="Q14" s="165"/>
      <c r="V14" s="1"/>
      <c r="W14" s="1"/>
    </row>
    <row r="15" spans="1:24" ht="37.5" customHeight="1" x14ac:dyDescent="0.25">
      <c r="A15" s="101"/>
      <c r="B15" s="82"/>
      <c r="C15" s="212">
        <f>'Winter Start TimesRBH'!$F17</f>
        <v>28.1</v>
      </c>
      <c r="D15" s="241">
        <f>'Winter Start TimesRBH'!$F17-'Winter Start TimesRBH'!$G17</f>
        <v>0.60000000000000142</v>
      </c>
      <c r="E15" s="213">
        <f>'Winter Start TimesRBH'!B17</f>
        <v>5.3839454644444441E-3</v>
      </c>
      <c r="F15" s="235">
        <f>'Winter Start TimesRBH'!C17</f>
        <v>0.7762172787977778</v>
      </c>
      <c r="G15" s="236" t="str">
        <f>'Winter Start TimesRBH'!E17</f>
        <v>Sylvia Elisabeth Gittins</v>
      </c>
      <c r="H15" s="182"/>
      <c r="I15" s="182"/>
      <c r="J15" s="150"/>
      <c r="K15" s="212">
        <f>'Winter Start TimesRBH'!$F72</f>
        <v>15</v>
      </c>
      <c r="L15" s="241">
        <f>'Winter Start TimesRBH'!$F72-'Winter Start TimesRBH'!$G72</f>
        <v>0.59999999999999964</v>
      </c>
      <c r="M15" s="213">
        <f>'Winter Start TimesRBH'!B72</f>
        <v>1.0071445254444445E-2</v>
      </c>
      <c r="N15" s="237">
        <f>'Winter Start TimesRBH'!C72</f>
        <v>0.78090477858777785</v>
      </c>
      <c r="O15" s="238" t="str">
        <f>'Winter Start TimesRBH'!E72</f>
        <v>Paul Veevers</v>
      </c>
      <c r="P15" s="181"/>
      <c r="Q15" s="153"/>
      <c r="V15" s="1"/>
      <c r="W15" s="1"/>
    </row>
    <row r="16" spans="1:24" ht="37.5" customHeight="1" x14ac:dyDescent="0.25">
      <c r="A16" s="101"/>
      <c r="B16" s="82"/>
      <c r="C16" s="212">
        <f>'Winter Start TimesRBH'!$F18</f>
        <v>27.8</v>
      </c>
      <c r="D16" s="241">
        <f>'Winter Start TimesRBH'!$F18-'Winter Start TimesRBH'!$G18</f>
        <v>0.69999999999999929</v>
      </c>
      <c r="E16" s="213">
        <f>'Winter Start TimesRBH'!B18</f>
        <v>5.3839455044444448E-3</v>
      </c>
      <c r="F16" s="235">
        <f>'Winter Start TimesRBH'!C18</f>
        <v>0.7762172788377778</v>
      </c>
      <c r="G16" s="236" t="str">
        <f>'Winter Start TimesRBH'!E18</f>
        <v>Vicki Richardson</v>
      </c>
      <c r="H16" s="182"/>
      <c r="I16" s="182"/>
      <c r="J16" s="150"/>
      <c r="K16" s="212">
        <f>'Winter Start TimesRBH'!$F73</f>
        <v>14.1</v>
      </c>
      <c r="L16" s="241">
        <f>'Winter Start TimesRBH'!$F73-'Winter Start TimesRBH'!$G73</f>
        <v>0.40000000000000036</v>
      </c>
      <c r="M16" s="213">
        <f>'Winter Start TimesRBH'!B73</f>
        <v>1.0245055785555556E-2</v>
      </c>
      <c r="N16" s="239">
        <f>'Winter Start TimesRBH'!C73</f>
        <v>0.78107838911888894</v>
      </c>
      <c r="O16" s="240" t="str">
        <f>'Winter Start TimesRBH'!E73</f>
        <v>Domenic Read-Garrett</v>
      </c>
      <c r="P16" s="182"/>
      <c r="Q16" s="165"/>
      <c r="V16" s="1"/>
      <c r="W16" s="1"/>
    </row>
    <row r="17" spans="1:23" ht="37.5" customHeight="1" x14ac:dyDescent="0.25">
      <c r="A17" s="101"/>
      <c r="B17" s="82"/>
      <c r="C17" s="212">
        <f>'Winter Start TimesRBH'!$F19</f>
        <v>27.5</v>
      </c>
      <c r="D17" s="241">
        <f>'Winter Start TimesRBH'!$F19-'Winter Start TimesRBH'!$G19</f>
        <v>0.5</v>
      </c>
      <c r="E17" s="213">
        <f>'Winter Start TimesRBH'!B19</f>
        <v>5.5575556255555558E-3</v>
      </c>
      <c r="F17" s="235">
        <f>'Winter Start TimesRBH'!C19</f>
        <v>0.77639088895888897</v>
      </c>
      <c r="G17" s="236" t="str">
        <f>'Winter Start TimesRBH'!E19</f>
        <v>Bob Clough</v>
      </c>
      <c r="H17" s="182"/>
      <c r="I17" s="182"/>
      <c r="J17" s="150"/>
      <c r="K17" s="212">
        <f>'Winter Start TimesRBH'!$F74</f>
        <v>14.2</v>
      </c>
      <c r="L17" s="241">
        <f>'Winter Start TimesRBH'!$F74-'Winter Start TimesRBH'!$G74</f>
        <v>0.59999999999999964</v>
      </c>
      <c r="M17" s="213">
        <f>'Winter Start TimesRBH'!B74</f>
        <v>1.0245056195555555E-2</v>
      </c>
      <c r="N17" s="237">
        <f>'Winter Start TimesRBH'!C74</f>
        <v>0.78107838952888897</v>
      </c>
      <c r="O17" s="238" t="str">
        <f>'Winter Start TimesRBH'!E74</f>
        <v>Louise Cox</v>
      </c>
      <c r="P17" s="181"/>
      <c r="Q17" s="153"/>
      <c r="V17" s="1"/>
      <c r="W17" s="1"/>
    </row>
    <row r="18" spans="1:23" ht="37.5" customHeight="1" x14ac:dyDescent="0.25">
      <c r="A18" s="82"/>
      <c r="B18" s="82"/>
      <c r="C18" s="212">
        <f>'Winter Start TimesRBH'!$F20</f>
        <v>0</v>
      </c>
      <c r="D18" s="241">
        <f>'Winter Start TimesRBH'!$F20-'Winter Start TimesRBH'!$G20</f>
        <v>0</v>
      </c>
      <c r="E18" s="213">
        <f>'Winter Start TimesRBH'!B20</f>
        <v>5.7311666666666674E-3</v>
      </c>
      <c r="F18" s="235">
        <f>'Winter Start TimesRBH'!C20</f>
        <v>0.77656449999999999</v>
      </c>
      <c r="G18" s="236" t="str">
        <f>'Winter Start TimesRBH'!E20</f>
        <v>Alexandra Young</v>
      </c>
      <c r="H18" s="182"/>
      <c r="I18" s="182"/>
      <c r="J18" s="150"/>
      <c r="K18" s="212">
        <f>'Winter Start TimesRBH'!$F75</f>
        <v>14.1</v>
      </c>
      <c r="L18" s="241">
        <f>'Winter Start TimesRBH'!$F75-'Winter Start TimesRBH'!$G75</f>
        <v>9.9999999999999645E-2</v>
      </c>
      <c r="M18" s="213">
        <f>'Winter Start TimesRBH'!B75</f>
        <v>1.0245056205555556E-2</v>
      </c>
      <c r="N18" s="239">
        <f>'Winter Start TimesRBH'!C75</f>
        <v>0.78107838953888897</v>
      </c>
      <c r="O18" s="240" t="str">
        <f>'Winter Start TimesRBH'!E75</f>
        <v>Maddy Markham</v>
      </c>
      <c r="P18" s="182"/>
      <c r="Q18" s="165"/>
      <c r="V18" s="1"/>
      <c r="W18" s="1"/>
    </row>
    <row r="19" spans="1:23" ht="37.5" customHeight="1" x14ac:dyDescent="0.25">
      <c r="A19" s="82"/>
      <c r="B19" s="82"/>
      <c r="C19" s="212">
        <f>'Winter Start TimesRBH'!$F21</f>
        <v>0</v>
      </c>
      <c r="D19" s="241">
        <f>'Winter Start TimesRBH'!$F21-'Winter Start TimesRBH'!$G21</f>
        <v>0</v>
      </c>
      <c r="E19" s="213">
        <f>'Winter Start TimesRBH'!B21</f>
        <v>5.7311667266666672E-3</v>
      </c>
      <c r="F19" s="235">
        <f>'Winter Start TimesRBH'!C21</f>
        <v>0.77656450006</v>
      </c>
      <c r="G19" s="236" t="str">
        <f>'Winter Start TimesRBH'!E21</f>
        <v>Bill Lock</v>
      </c>
      <c r="H19" s="182"/>
      <c r="I19" s="182"/>
      <c r="J19" s="150"/>
      <c r="K19" s="212">
        <f>'Winter Start TimesRBH'!$F76</f>
        <v>13.7</v>
      </c>
      <c r="L19" s="241">
        <f>'Winter Start TimesRBH'!$F76-'Winter Start TimesRBH'!$G76</f>
        <v>0.59999999999999964</v>
      </c>
      <c r="M19" s="213">
        <f>'Winter Start TimesRBH'!B76</f>
        <v>1.0418667206666666E-2</v>
      </c>
      <c r="N19" s="237">
        <f>'Winter Start TimesRBH'!C76</f>
        <v>0.78125200053999999</v>
      </c>
      <c r="O19" s="238" t="str">
        <f>'Winter Start TimesRBH'!E76</f>
        <v>Kate Price Edwards</v>
      </c>
      <c r="P19" s="181"/>
      <c r="Q19" s="153"/>
      <c r="V19" s="1"/>
      <c r="W19" s="1"/>
    </row>
    <row r="20" spans="1:23" ht="37.5" customHeight="1" x14ac:dyDescent="0.25">
      <c r="A20" s="82"/>
      <c r="B20" s="82"/>
      <c r="C20" s="212">
        <f>'Winter Start TimesRBH'!$F22</f>
        <v>0</v>
      </c>
      <c r="D20" s="241">
        <f>'Winter Start TimesRBH'!$F22-'Winter Start TimesRBH'!$G22</f>
        <v>0</v>
      </c>
      <c r="E20" s="213">
        <f>'Winter Start TimesRBH'!B22</f>
        <v>5.7311667466666671E-3</v>
      </c>
      <c r="F20" s="235">
        <f>'Winter Start TimesRBH'!C22</f>
        <v>0.77656450008</v>
      </c>
      <c r="G20" s="236" t="str">
        <f>'Winter Start TimesRBH'!E22</f>
        <v>Bryan Grundy</v>
      </c>
      <c r="H20" s="182"/>
      <c r="I20" s="182"/>
      <c r="J20" s="150"/>
      <c r="K20" s="212">
        <f>'Winter Start TimesRBH'!$F77</f>
        <v>13.9</v>
      </c>
      <c r="L20" s="241">
        <f>'Winter Start TimesRBH'!$F77-'Winter Start TimesRBH'!$G77</f>
        <v>0.59999999999999964</v>
      </c>
      <c r="M20" s="213">
        <f>'Winter Start TimesRBH'!B77</f>
        <v>1.0418667266666666E-2</v>
      </c>
      <c r="N20" s="239">
        <f>'Winter Start TimesRBH'!C77</f>
        <v>0.7812520006</v>
      </c>
      <c r="O20" s="240" t="str">
        <f>'Winter Start TimesRBH'!E77</f>
        <v>Lewis McAfee</v>
      </c>
      <c r="P20" s="182"/>
      <c r="Q20" s="165"/>
      <c r="V20" s="1"/>
      <c r="W20" s="1"/>
    </row>
    <row r="21" spans="1:23" ht="37.5" customHeight="1" x14ac:dyDescent="0.25">
      <c r="A21" s="249"/>
      <c r="B21" s="82"/>
      <c r="C21" s="212">
        <f>'Winter Start TimesRBH'!$F23</f>
        <v>0</v>
      </c>
      <c r="D21" s="241">
        <f>'Winter Start TimesRBH'!$F23-'Winter Start TimesRBH'!$G23</f>
        <v>0</v>
      </c>
      <c r="E21" s="213">
        <f>'Winter Start TimesRBH'!B23</f>
        <v>5.7311668266666668E-3</v>
      </c>
      <c r="F21" s="235">
        <f>'Winter Start TimesRBH'!C23</f>
        <v>0.77656450016</v>
      </c>
      <c r="G21" s="236" t="str">
        <f>'Winter Start TimesRBH'!E23</f>
        <v>Cliff Whiston</v>
      </c>
      <c r="H21" s="182"/>
      <c r="I21" s="182"/>
      <c r="J21" s="150"/>
      <c r="K21" s="212">
        <f>'Winter Start TimesRBH'!$F78</f>
        <v>0</v>
      </c>
      <c r="L21" s="241">
        <f>'Winter Start TimesRBH'!$F78-'Winter Start TimesRBH'!$G78</f>
        <v>0</v>
      </c>
      <c r="M21" s="213">
        <f>'Winter Start TimesRBH'!B78</f>
        <v>1.0592277807777776E-2</v>
      </c>
      <c r="N21" s="237">
        <f>'Winter Start TimesRBH'!C78</f>
        <v>0.7814256111411112</v>
      </c>
      <c r="O21" s="238" t="str">
        <f>'Winter Start TimesRBH'!E78</f>
        <v>Anthony Joy</v>
      </c>
      <c r="P21" s="181"/>
      <c r="Q21" s="153"/>
      <c r="V21" s="1"/>
      <c r="W21" s="1"/>
    </row>
    <row r="22" spans="1:23" ht="37.5" customHeight="1" x14ac:dyDescent="0.5">
      <c r="A22" s="249"/>
      <c r="B22" s="82"/>
      <c r="C22" s="212">
        <f>'Winter Start TimesRBH'!$F24</f>
        <v>0</v>
      </c>
      <c r="D22" s="241">
        <f>'Winter Start TimesRBH'!$F24-'Winter Start TimesRBH'!$G24</f>
        <v>0</v>
      </c>
      <c r="E22" s="213">
        <f>'Winter Start TimesRBH'!B24</f>
        <v>5.7311668866666674E-3</v>
      </c>
      <c r="F22" s="235">
        <f>'Winter Start TimesRBH'!C24</f>
        <v>0.77656450022000001</v>
      </c>
      <c r="G22" s="236" t="str">
        <f>'Winter Start TimesRBH'!E24</f>
        <v>Dawn Lock</v>
      </c>
      <c r="H22" s="182"/>
      <c r="I22" s="182"/>
      <c r="J22" s="150"/>
      <c r="K22" s="212">
        <f>'Winter Start TimesRBH'!$F79</f>
        <v>13.4</v>
      </c>
      <c r="L22" s="241">
        <f>'Winter Start TimesRBH'!$F79-'Winter Start TimesRBH'!$G79</f>
        <v>0.59999999999999964</v>
      </c>
      <c r="M22" s="213">
        <f>'Winter Start TimesRBH'!B79</f>
        <v>1.0592277927777779E-2</v>
      </c>
      <c r="N22" s="239">
        <f>'Winter Start TimesRBH'!C79</f>
        <v>0.7814256112611111</v>
      </c>
      <c r="O22" s="240" t="str">
        <f>'Winter Start TimesRBH'!E79</f>
        <v>Clare Taylor</v>
      </c>
      <c r="P22" s="182"/>
      <c r="Q22" s="165"/>
      <c r="T22" s="244"/>
      <c r="U22" s="243"/>
      <c r="V22" s="246"/>
    </row>
    <row r="23" spans="1:23" ht="37.5" customHeight="1" x14ac:dyDescent="0.5">
      <c r="A23" s="249"/>
      <c r="B23" s="82"/>
      <c r="C23" s="212">
        <f>'Winter Start TimesRBH'!$F25</f>
        <v>26.9</v>
      </c>
      <c r="D23" s="241">
        <f>'Winter Start TimesRBH'!$F25-'Winter Start TimesRBH'!$G25</f>
        <v>0.79999999999999716</v>
      </c>
      <c r="E23" s="213">
        <f>'Winter Start TimesRBH'!B25</f>
        <v>5.7311671866666662E-3</v>
      </c>
      <c r="F23" s="235">
        <f>'Winter Start TimesRBH'!C25</f>
        <v>0.77656450052000003</v>
      </c>
      <c r="G23" s="236" t="str">
        <f>'Winter Start TimesRBH'!E25</f>
        <v>Juli Wiseman</v>
      </c>
      <c r="H23" s="182"/>
      <c r="I23" s="182"/>
      <c r="J23" s="150"/>
      <c r="K23" s="212">
        <f>'Winter Start TimesRBH'!$F80</f>
        <v>13.2</v>
      </c>
      <c r="L23" s="241">
        <f>'Winter Start TimesRBH'!$F80-'Winter Start TimesRBH'!$G80</f>
        <v>0.69999999999999929</v>
      </c>
      <c r="M23" s="213">
        <f>'Winter Start TimesRBH'!B80</f>
        <v>1.0592277947777779E-2</v>
      </c>
      <c r="N23" s="237">
        <f>'Winter Start TimesRBH'!C80</f>
        <v>0.7814256112811111</v>
      </c>
      <c r="O23" s="238" t="str">
        <f>'Winter Start TimesRBH'!E80</f>
        <v>Dan Gregson</v>
      </c>
      <c r="P23" s="181"/>
      <c r="Q23" s="153"/>
      <c r="T23" s="244"/>
      <c r="U23" s="243"/>
      <c r="V23" s="246"/>
    </row>
    <row r="24" spans="1:23" ht="37.5" customHeight="1" x14ac:dyDescent="0.5">
      <c r="A24" s="249"/>
      <c r="B24" s="82"/>
      <c r="C24" s="212">
        <f>'Winter Start TimesRBH'!$F26</f>
        <v>0</v>
      </c>
      <c r="D24" s="241">
        <f>'Winter Start TimesRBH'!$F26-'Winter Start TimesRBH'!$G26</f>
        <v>0</v>
      </c>
      <c r="E24" s="213">
        <f>'Winter Start TimesRBH'!B26</f>
        <v>5.7311675066666675E-3</v>
      </c>
      <c r="F24" s="235">
        <f>'Winter Start TimesRBH'!C26</f>
        <v>0.77656450084000006</v>
      </c>
      <c r="G24" s="236" t="str">
        <f>'Winter Start TimesRBH'!E26</f>
        <v>Phil Buller</v>
      </c>
      <c r="H24" s="182"/>
      <c r="I24" s="182"/>
      <c r="J24" s="150"/>
      <c r="K24" s="212">
        <f>'Winter Start TimesRBH'!$F81</f>
        <v>13.2</v>
      </c>
      <c r="L24" s="241">
        <f>'Winter Start TimesRBH'!$F81-'Winter Start TimesRBH'!$G81</f>
        <v>0.69999999999999929</v>
      </c>
      <c r="M24" s="213">
        <f>'Winter Start TimesRBH'!B81</f>
        <v>1.0592277957777778E-2</v>
      </c>
      <c r="N24" s="239">
        <f>'Winter Start TimesRBH'!C81</f>
        <v>0.7814256112911111</v>
      </c>
      <c r="O24" s="240" t="str">
        <f>'Winter Start TimesRBH'!E81</f>
        <v>Darran Ames</v>
      </c>
      <c r="P24" s="182"/>
      <c r="Q24" s="165"/>
      <c r="T24" s="244"/>
      <c r="U24" s="243"/>
      <c r="V24" s="246"/>
    </row>
    <row r="25" spans="1:23" ht="37.5" customHeight="1" x14ac:dyDescent="0.25">
      <c r="A25" s="249"/>
      <c r="B25" s="82"/>
      <c r="C25" s="212">
        <f>'Winter Start TimesRBH'!$F27</f>
        <v>26.4</v>
      </c>
      <c r="D25" s="241">
        <f>'Winter Start TimesRBH'!$F27-'Winter Start TimesRBH'!$G27</f>
        <v>0.29999999999999716</v>
      </c>
      <c r="E25" s="213">
        <f>'Winter Start TimesRBH'!B27</f>
        <v>5.9047785577777774E-3</v>
      </c>
      <c r="F25" s="235">
        <f>'Winter Start TimesRBH'!C27</f>
        <v>0.77673811189111119</v>
      </c>
      <c r="G25" s="236" t="str">
        <f>'Winter Start TimesRBH'!E27</f>
        <v>Pamela Binns</v>
      </c>
      <c r="H25" s="182"/>
      <c r="I25" s="182"/>
      <c r="J25" s="150"/>
      <c r="K25" s="212">
        <f>'Winter Start TimesRBH'!$F82</f>
        <v>0</v>
      </c>
      <c r="L25" s="241">
        <f>'Winter Start TimesRBH'!$F82-'Winter Start TimesRBH'!$G82</f>
        <v>0</v>
      </c>
      <c r="M25" s="213">
        <f>'Winter Start TimesRBH'!B82</f>
        <v>1.0592278147777776E-2</v>
      </c>
      <c r="N25" s="237">
        <f>'Winter Start TimesRBH'!C82</f>
        <v>0.78142561148111112</v>
      </c>
      <c r="O25" s="238" t="str">
        <f>'Winter Start TimesRBH'!E82</f>
        <v>Guest 47:30</v>
      </c>
      <c r="P25" s="181"/>
      <c r="Q25" s="153"/>
    </row>
    <row r="26" spans="1:23" ht="37.5" customHeight="1" x14ac:dyDescent="0.25">
      <c r="A26" s="249"/>
      <c r="B26" s="82"/>
      <c r="C26" s="212">
        <f>'Winter Start TimesRBH'!$F28</f>
        <v>25.7</v>
      </c>
      <c r="D26" s="241">
        <f>'Winter Start TimesRBH'!$F28-'Winter Start TimesRBH'!$G28</f>
        <v>-1.8000000000000007</v>
      </c>
      <c r="E26" s="213">
        <f>'Winter Start TimesRBH'!B28</f>
        <v>6.0783894388888888E-3</v>
      </c>
      <c r="F26" s="235">
        <f>'Winter Start TimesRBH'!C28</f>
        <v>0.77691172277222231</v>
      </c>
      <c r="G26" s="236" t="str">
        <f>'Winter Start TimesRBH'!E28</f>
        <v>Kathy Gaunt</v>
      </c>
      <c r="H26" s="182"/>
      <c r="I26" s="182"/>
      <c r="J26" s="150"/>
      <c r="K26" s="212">
        <f>'Winter Start TimesRBH'!$F83</f>
        <v>12.8</v>
      </c>
      <c r="L26" s="241">
        <f>'Winter Start TimesRBH'!$F83-'Winter Start TimesRBH'!$G83</f>
        <v>0.20000000000000107</v>
      </c>
      <c r="M26" s="213">
        <f>'Winter Start TimesRBH'!B83</f>
        <v>1.0765889348888889E-2</v>
      </c>
      <c r="N26" s="239">
        <f>'Winter Start TimesRBH'!C83</f>
        <v>0.78159922268222226</v>
      </c>
      <c r="O26" s="240" t="str">
        <f>'Winter Start TimesRBH'!E83</f>
        <v>Jennifer Hill</v>
      </c>
      <c r="P26" s="182"/>
      <c r="Q26" s="165"/>
    </row>
    <row r="27" spans="1:23" ht="37.5" customHeight="1" x14ac:dyDescent="0.25">
      <c r="A27" s="249"/>
      <c r="C27" s="212">
        <f>'Winter Start TimesRBH'!$F29</f>
        <v>25.8</v>
      </c>
      <c r="D27" s="241">
        <f>'Winter Start TimesRBH'!$F29-'Winter Start TimesRBH'!$G29</f>
        <v>0.19999999999999929</v>
      </c>
      <c r="E27" s="213">
        <f>'Winter Start TimesRBH'!B29</f>
        <v>6.0783895188888893E-3</v>
      </c>
      <c r="F27" s="235">
        <f>'Winter Start TimesRBH'!C29</f>
        <v>0.77691172285222221</v>
      </c>
      <c r="G27" s="236" t="str">
        <f>'Winter Start TimesRBH'!E29</f>
        <v>Louise Charnock</v>
      </c>
      <c r="H27" s="182"/>
      <c r="I27" s="182"/>
      <c r="J27" s="150"/>
      <c r="K27" s="212">
        <f>'Winter Start TimesRBH'!$F84</f>
        <v>13.1</v>
      </c>
      <c r="L27" s="241">
        <f>'Winter Start TimesRBH'!$F84-'Winter Start TimesRBH'!$G84</f>
        <v>9.9999999999999645E-2</v>
      </c>
      <c r="M27" s="213">
        <f>'Winter Start TimesRBH'!B84</f>
        <v>1.0765889868888889E-2</v>
      </c>
      <c r="N27" s="237">
        <f>'Winter Start TimesRBH'!C84</f>
        <v>0.7815992232022223</v>
      </c>
      <c r="O27" s="238" t="str">
        <f>'Winter Start TimesRBH'!E84</f>
        <v>Stephen Wise</v>
      </c>
      <c r="P27" s="181"/>
      <c r="Q27" s="153"/>
    </row>
    <row r="28" spans="1:23" ht="37.5" customHeight="1" x14ac:dyDescent="0.25">
      <c r="A28" s="249"/>
      <c r="C28" s="212">
        <f>'Winter Start TimesRBH'!$F30</f>
        <v>0</v>
      </c>
      <c r="D28" s="241">
        <f>'Winter Start TimesRBH'!$F30-'Winter Start TimesRBH'!$G30</f>
        <v>0</v>
      </c>
      <c r="E28" s="213">
        <f>'Winter Start TimesRBH'!B30</f>
        <v>6.2520003999999999E-3</v>
      </c>
      <c r="F28" s="235">
        <f>'Winter Start TimesRBH'!C30</f>
        <v>0.77708533373333333</v>
      </c>
      <c r="G28" s="236" t="str">
        <f>'Winter Start TimesRBH'!E30</f>
        <v>Guest 60:00</v>
      </c>
      <c r="H28" s="182"/>
      <c r="I28" s="182"/>
      <c r="J28" s="150"/>
      <c r="K28" s="212">
        <f>'Winter Start TimesRBH'!$F85</f>
        <v>12.6</v>
      </c>
      <c r="L28" s="241">
        <f>'Winter Start TimesRBH'!$F85-'Winter Start TimesRBH'!$G85</f>
        <v>0.29999999999999893</v>
      </c>
      <c r="M28" s="213">
        <f>'Winter Start TimesRBH'!B85</f>
        <v>1.0939500039999999E-2</v>
      </c>
      <c r="N28" s="239">
        <f>'Winter Start TimesRBH'!C85</f>
        <v>0.78177283337333336</v>
      </c>
      <c r="O28" s="240" t="str">
        <f>'Winter Start TimesRBH'!E85</f>
        <v>Barbara Holmes</v>
      </c>
      <c r="P28" s="182"/>
      <c r="Q28" s="165"/>
    </row>
    <row r="29" spans="1:23" ht="37.5" customHeight="1" x14ac:dyDescent="0.25">
      <c r="A29" s="249"/>
      <c r="B29" s="82"/>
      <c r="C29" s="212">
        <f>'Winter Start TimesRBH'!$F31</f>
        <v>23.3</v>
      </c>
      <c r="D29" s="241">
        <f>'Winter Start TimesRBH'!$F31-'Winter Start TimesRBH'!$G31</f>
        <v>1</v>
      </c>
      <c r="E29" s="213">
        <f>'Winter Start TimesRBH'!B31</f>
        <v>6.9444444444444441E-3</v>
      </c>
      <c r="F29" s="235">
        <f>'Winter Start TimesRBH'!C31</f>
        <v>0.77777777777777779</v>
      </c>
      <c r="G29" s="236" t="str">
        <f>'Winter Start TimesRBH'!E31</f>
        <v>Alex Wiggins</v>
      </c>
      <c r="H29" s="182"/>
      <c r="I29" s="182"/>
      <c r="J29" s="150"/>
      <c r="K29" s="212">
        <f>'Winter Start TimesRBH'!$F86</f>
        <v>12.3</v>
      </c>
      <c r="L29" s="241">
        <f>'Winter Start TimesRBH'!$F86-'Winter Start TimesRBH'!$G86</f>
        <v>-9.9999999999999645E-2</v>
      </c>
      <c r="M29" s="213">
        <f>'Winter Start TimesRBH'!B86</f>
        <v>1.0939500489999998E-2</v>
      </c>
      <c r="N29" s="237">
        <f>'Winter Start TimesRBH'!C86</f>
        <v>0.7817728338233334</v>
      </c>
      <c r="O29" s="238" t="str">
        <f>'Winter Start TimesRBH'!E86</f>
        <v>John Bertenshaw</v>
      </c>
      <c r="P29" s="181"/>
      <c r="Q29" s="153"/>
    </row>
    <row r="30" spans="1:23" ht="37.5" customHeight="1" x14ac:dyDescent="0.25">
      <c r="A30" s="249"/>
      <c r="B30" s="82"/>
      <c r="C30" s="212">
        <f>'Winter Start TimesRBH'!$F32</f>
        <v>23.3</v>
      </c>
      <c r="D30" s="241">
        <f>'Winter Start TimesRBH'!$F32-'Winter Start TimesRBH'!$G32</f>
        <v>6.1000000000000014</v>
      </c>
      <c r="E30" s="213">
        <f>'Winter Start TimesRBH'!B32</f>
        <v>6.9464453144444443E-3</v>
      </c>
      <c r="F30" s="235">
        <f>'Winter Start TimesRBH'!C32</f>
        <v>0.77777977864777781</v>
      </c>
      <c r="G30" s="236" t="str">
        <f>'Winter Start TimesRBH'!E32</f>
        <v>Rosie Eagles</v>
      </c>
      <c r="H30" s="182"/>
      <c r="I30" s="182"/>
      <c r="J30" s="150"/>
      <c r="K30" s="212">
        <f>'Winter Start TimesRBH'!$F87</f>
        <v>12.3</v>
      </c>
      <c r="L30" s="241">
        <f>'Winter Start TimesRBH'!$F87-'Winter Start TimesRBH'!$G87</f>
        <v>0.90000000000000036</v>
      </c>
      <c r="M30" s="213">
        <f>'Winter Start TimesRBH'!B87</f>
        <v>1.0939500769999999E-2</v>
      </c>
      <c r="N30" s="239">
        <f>'Winter Start TimesRBH'!C87</f>
        <v>0.78177283410333342</v>
      </c>
      <c r="O30" s="240" t="str">
        <f>'Winter Start TimesRBH'!E87</f>
        <v>Oliver Thomson</v>
      </c>
      <c r="P30" s="182"/>
      <c r="Q30" s="165"/>
    </row>
    <row r="31" spans="1:23" ht="37.5" customHeight="1" x14ac:dyDescent="0.25">
      <c r="A31" s="101"/>
      <c r="C31" s="212">
        <f>'Winter Start TimesRBH'!$F33</f>
        <v>23.7</v>
      </c>
      <c r="D31" s="241">
        <f>'Winter Start TimesRBH'!$F33-'Winter Start TimesRBH'!$G33</f>
        <v>23.7</v>
      </c>
      <c r="E31" s="213">
        <f>'Winter Start TimesRBH'!B33</f>
        <v>6.9464454544444438E-3</v>
      </c>
      <c r="F31" s="235">
        <f>'Winter Start TimesRBH'!C33</f>
        <v>0.77777977878777782</v>
      </c>
      <c r="G31" s="236" t="str">
        <f>'Winter Start TimesRBH'!E33</f>
        <v>Susan Henry</v>
      </c>
      <c r="H31" s="182"/>
      <c r="I31" s="182"/>
      <c r="J31" s="150"/>
      <c r="K31" s="212">
        <f>'Winter Start TimesRBH'!$F88</f>
        <v>12.6</v>
      </c>
      <c r="L31" s="241">
        <f>'Winter Start TimesRBH'!$F88-'Winter Start TimesRBH'!$G88</f>
        <v>-0.30000000000000071</v>
      </c>
      <c r="M31" s="213">
        <f>'Winter Start TimesRBH'!B88</f>
        <v>1.0939500919999999E-2</v>
      </c>
      <c r="N31" s="237">
        <f>'Winter Start TimesRBH'!C88</f>
        <v>0.78177283425333333</v>
      </c>
      <c r="O31" s="238" t="str">
        <f>'Winter Start TimesRBH'!E88</f>
        <v>Sarah Beck</v>
      </c>
      <c r="P31" s="181"/>
      <c r="Q31" s="153"/>
    </row>
    <row r="32" spans="1:23" ht="37.5" customHeight="1" x14ac:dyDescent="0.25">
      <c r="C32" s="212">
        <f>'Winter Start TimesRBH'!$F34</f>
        <v>22.6</v>
      </c>
      <c r="D32" s="241">
        <f>'Winter Start TimesRBH'!$F34-'Winter Start TimesRBH'!$G34</f>
        <v>0.80000000000000071</v>
      </c>
      <c r="E32" s="213">
        <f>'Winter Start TimesRBH'!B34</f>
        <v>7.2936670866666671E-3</v>
      </c>
      <c r="F32" s="235">
        <f>'Winter Start TimesRBH'!C34</f>
        <v>0.77812700042000005</v>
      </c>
      <c r="G32" s="236" t="str">
        <f>'Winter Start TimesRBH'!E34</f>
        <v>Ian Tate</v>
      </c>
      <c r="H32" s="182"/>
      <c r="I32" s="182"/>
      <c r="J32" s="150"/>
      <c r="K32" s="212">
        <f>'Winter Start TimesRBH'!$F89</f>
        <v>11.8</v>
      </c>
      <c r="L32" s="241">
        <f>'Winter Start TimesRBH'!$F89-'Winter Start TimesRBH'!$G89</f>
        <v>-0.59999999999999964</v>
      </c>
      <c r="M32" s="213">
        <f>'Winter Start TimesRBH'!B89</f>
        <v>1.1113111411111112E-2</v>
      </c>
      <c r="N32" s="239">
        <f>'Winter Start TimesRBH'!C89</f>
        <v>0.78194644474444452</v>
      </c>
      <c r="O32" s="240" t="str">
        <f>'Winter Start TimesRBH'!E89</f>
        <v>Graham Webster</v>
      </c>
      <c r="P32" s="182"/>
      <c r="Q32" s="165"/>
    </row>
    <row r="33" spans="3:17" ht="37.5" customHeight="1" x14ac:dyDescent="0.25">
      <c r="C33" s="212">
        <f>'Winter Start TimesRBH'!$F35</f>
        <v>0</v>
      </c>
      <c r="D33" s="241">
        <f>'Winter Start TimesRBH'!$F35-'Winter Start TimesRBH'!$G35</f>
        <v>0</v>
      </c>
      <c r="E33" s="213">
        <f>'Winter Start TimesRBH'!B35</f>
        <v>7.2936674266666657E-3</v>
      </c>
      <c r="F33" s="235">
        <f>'Winter Start TimesRBH'!C35</f>
        <v>0.77812700076000008</v>
      </c>
      <c r="G33" s="236" t="str">
        <f>'Winter Start TimesRBH'!E35</f>
        <v>Nigel Simpkin</v>
      </c>
      <c r="H33" s="182"/>
      <c r="I33" s="182"/>
      <c r="J33" s="150"/>
      <c r="K33" s="212">
        <f>'Winter Start TimesRBH'!$F90</f>
        <v>11.3</v>
      </c>
      <c r="L33" s="241">
        <f>'Winter Start TimesRBH'!$F90-'Winter Start TimesRBH'!$G90</f>
        <v>0.60000000000000142</v>
      </c>
      <c r="M33" s="213">
        <f>'Winter Start TimesRBH'!B90</f>
        <v>1.1286722892222222E-2</v>
      </c>
      <c r="N33" s="237">
        <f>'Winter Start TimesRBH'!C90</f>
        <v>0.78212005622555558</v>
      </c>
      <c r="O33" s="238" t="str">
        <f>'Winter Start TimesRBH'!E90</f>
        <v>Mark Selby</v>
      </c>
      <c r="P33" s="181"/>
      <c r="Q33" s="153"/>
    </row>
    <row r="34" spans="3:17" ht="37.5" customHeight="1" x14ac:dyDescent="0.25">
      <c r="C34" s="212">
        <f>'Winter Start TimesRBH'!$F36</f>
        <v>22.2</v>
      </c>
      <c r="D34" s="241">
        <f>'Winter Start TimesRBH'!$F36-'Winter Start TimesRBH'!$G36</f>
        <v>9.9999999999997868E-2</v>
      </c>
      <c r="E34" s="213">
        <f>'Winter Start TimesRBH'!B36</f>
        <v>7.4672779677777785E-3</v>
      </c>
      <c r="F34" s="235">
        <f>'Winter Start TimesRBH'!C36</f>
        <v>0.77830061130111117</v>
      </c>
      <c r="G34" s="236" t="str">
        <f>'Winter Start TimesRBH'!E36</f>
        <v>Dave Booth</v>
      </c>
      <c r="H34" s="182"/>
      <c r="I34" s="182"/>
      <c r="J34" s="150"/>
      <c r="K34" s="212">
        <f>'Winter Start TimesRBH'!$F91</f>
        <v>11.2</v>
      </c>
      <c r="L34" s="241">
        <f>'Winter Start TimesRBH'!$F91-'Winter Start TimesRBH'!$G91</f>
        <v>-0.5</v>
      </c>
      <c r="M34" s="213">
        <f>'Winter Start TimesRBH'!B91</f>
        <v>1.1286722912222222E-2</v>
      </c>
      <c r="N34" s="239">
        <f>'Winter Start TimesRBH'!C91</f>
        <v>0.78212005624555558</v>
      </c>
      <c r="O34" s="240" t="str">
        <f>'Winter Start TimesRBH'!E91</f>
        <v>Matthew Staniforth</v>
      </c>
      <c r="P34" s="182"/>
      <c r="Q34" s="165"/>
    </row>
    <row r="35" spans="3:17" ht="37.5" customHeight="1" x14ac:dyDescent="0.25">
      <c r="C35" s="212">
        <f>'Winter Start TimesRBH'!$F37</f>
        <v>22.3</v>
      </c>
      <c r="D35" s="241">
        <f>'Winter Start TimesRBH'!$F37-'Winter Start TimesRBH'!$G37</f>
        <v>0.80000000000000071</v>
      </c>
      <c r="E35" s="213">
        <f>'Winter Start TimesRBH'!B37</f>
        <v>7.4672779777777785E-3</v>
      </c>
      <c r="F35" s="235">
        <f>'Winter Start TimesRBH'!C37</f>
        <v>0.77830061131111117</v>
      </c>
      <c r="G35" s="236" t="str">
        <f>'Winter Start TimesRBH'!E37</f>
        <v>Dave Dunn</v>
      </c>
      <c r="H35" s="182"/>
      <c r="I35" s="182"/>
      <c r="J35" s="150"/>
      <c r="K35" s="212">
        <f>'Winter Start TimesRBH'!$F92</f>
        <v>0</v>
      </c>
      <c r="L35" s="241">
        <f>'Winter Start TimesRBH'!$F92-'Winter Start TimesRBH'!$G92</f>
        <v>0</v>
      </c>
      <c r="M35" s="213">
        <f>'Winter Start TimesRBH'!B92</f>
        <v>1.1460333693333335E-2</v>
      </c>
      <c r="N35" s="237">
        <f>'Winter Start TimesRBH'!C92</f>
        <v>0.78229366702666669</v>
      </c>
      <c r="O35" s="238" t="str">
        <f>'Winter Start TimesRBH'!E92</f>
        <v>Guest 45:00</v>
      </c>
      <c r="P35" s="181"/>
      <c r="Q35" s="153"/>
    </row>
    <row r="36" spans="3:17" ht="37.5" customHeight="1" x14ac:dyDescent="0.25">
      <c r="C36" s="212">
        <f>'Winter Start TimesRBH'!$F38</f>
        <v>22</v>
      </c>
      <c r="D36" s="241">
        <f>'Winter Start TimesRBH'!$F38-'Winter Start TimesRBH'!$G38</f>
        <v>0.10000000000000142</v>
      </c>
      <c r="E36" s="213">
        <f>'Winter Start TimesRBH'!B38</f>
        <v>7.4672786877777782E-3</v>
      </c>
      <c r="F36" s="235">
        <f>'Winter Start TimesRBH'!C38</f>
        <v>0.77830061202111112</v>
      </c>
      <c r="G36" s="236" t="str">
        <f>'Winter Start TimesRBH'!E38</f>
        <v>Ruth Williams</v>
      </c>
      <c r="H36" s="182"/>
      <c r="I36" s="182"/>
      <c r="J36" s="150"/>
      <c r="K36" s="212">
        <f>'Winter Start TimesRBH'!$F93</f>
        <v>10.8</v>
      </c>
      <c r="L36" s="241">
        <f>'Winter Start TimesRBH'!$F93-'Winter Start TimesRBH'!$G93</f>
        <v>0.5</v>
      </c>
      <c r="M36" s="213">
        <f>'Winter Start TimesRBH'!B93</f>
        <v>1.1460333803333332E-2</v>
      </c>
      <c r="N36" s="239">
        <f>'Winter Start TimesRBH'!C93</f>
        <v>0.7822936671366667</v>
      </c>
      <c r="O36" s="240" t="str">
        <f>'Winter Start TimesRBH'!E93</f>
        <v>Joanna Goorney</v>
      </c>
      <c r="P36" s="182"/>
      <c r="Q36" s="165"/>
    </row>
    <row r="37" spans="3:17" ht="37.5" customHeight="1" x14ac:dyDescent="0.25">
      <c r="C37" s="212">
        <f>'Winter Start TimesRBH'!$F39</f>
        <v>21.6</v>
      </c>
      <c r="D37" s="241">
        <f>'Winter Start TimesRBH'!$F39-'Winter Start TimesRBH'!$G39</f>
        <v>-0.5</v>
      </c>
      <c r="E37" s="213">
        <f>'Winter Start TimesRBH'!B39</f>
        <v>7.6408889888888885E-3</v>
      </c>
      <c r="F37" s="235">
        <f>'Winter Start TimesRBH'!C39</f>
        <v>0.7784742223222223</v>
      </c>
      <c r="G37" s="236" t="str">
        <f>'Winter Start TimesRBH'!E39</f>
        <v>Catherine MacLachlan</v>
      </c>
      <c r="H37" s="182"/>
      <c r="I37" s="182"/>
      <c r="J37" s="150"/>
      <c r="K37" s="212">
        <f>'Winter Start TimesRBH'!$F94</f>
        <v>0</v>
      </c>
      <c r="L37" s="241">
        <f>'Winter Start TimesRBH'!$F94-'Winter Start TimesRBH'!$G94</f>
        <v>0</v>
      </c>
      <c r="M37" s="213">
        <f>'Winter Start TimesRBH'!B94</f>
        <v>1.1633945404444445E-2</v>
      </c>
      <c r="N37" s="237">
        <f>'Winter Start TimesRBH'!C94</f>
        <v>0.78246727873777777</v>
      </c>
      <c r="O37" s="238" t="str">
        <f>'Winter Start TimesRBH'!E94</f>
        <v>Simon Smith</v>
      </c>
      <c r="P37" s="181"/>
      <c r="Q37" s="153"/>
    </row>
    <row r="38" spans="3:17" ht="37.5" customHeight="1" x14ac:dyDescent="0.25">
      <c r="C38" s="212">
        <f>'Winter Start TimesRBH'!$F40</f>
        <v>21.8</v>
      </c>
      <c r="D38" s="241">
        <f>'Winter Start TimesRBH'!$F40-'Winter Start TimesRBH'!$G40</f>
        <v>-0.19999999999999929</v>
      </c>
      <c r="E38" s="213">
        <f>'Winter Start TimesRBH'!B40</f>
        <v>7.6408897788888888E-3</v>
      </c>
      <c r="F38" s="235">
        <f>'Winter Start TimesRBH'!C40</f>
        <v>0.77847422311222225</v>
      </c>
      <c r="G38" s="236" t="str">
        <f>'Winter Start TimesRBH'!E40</f>
        <v>Roy Stevens</v>
      </c>
      <c r="H38" s="182"/>
      <c r="I38" s="182"/>
      <c r="J38" s="150"/>
      <c r="K38" s="212">
        <f>'Winter Start TimesRBH'!$F95</f>
        <v>10.1</v>
      </c>
      <c r="L38" s="241">
        <f>'Winter Start TimesRBH'!$F95-'Winter Start TimesRBH'!$G95</f>
        <v>0.79999999999999893</v>
      </c>
      <c r="M38" s="213">
        <f>'Winter Start TimesRBH'!B95</f>
        <v>1.1807555645555556E-2</v>
      </c>
      <c r="N38" s="239">
        <f>'Winter Start TimesRBH'!C95</f>
        <v>0.78264088897888895</v>
      </c>
      <c r="O38" s="240" t="str">
        <f>'Winter Start TimesRBH'!E95</f>
        <v>Catherine Carrdus</v>
      </c>
      <c r="P38" s="182"/>
      <c r="Q38" s="165"/>
    </row>
    <row r="39" spans="3:17" ht="37.5" customHeight="1" x14ac:dyDescent="0.25">
      <c r="C39" s="212">
        <f>'Winter Start TimesRBH'!$F41</f>
        <v>21.3</v>
      </c>
      <c r="D39" s="241">
        <f>'Winter Start TimesRBH'!$F41-'Winter Start TimesRBH'!$G41</f>
        <v>0.69999999999999929</v>
      </c>
      <c r="E39" s="213">
        <f>'Winter Start TimesRBH'!B41</f>
        <v>7.8145008299999996E-3</v>
      </c>
      <c r="F39" s="235">
        <f>'Winter Start TimesRBH'!C41</f>
        <v>0.77864783416333339</v>
      </c>
      <c r="G39" s="236" t="str">
        <f>'Winter Start TimesRBH'!E41</f>
        <v>Peter Thomson</v>
      </c>
      <c r="H39" s="182"/>
      <c r="I39" s="182"/>
      <c r="J39" s="150"/>
      <c r="K39" s="212">
        <f>'Winter Start TimesRBH'!$F96</f>
        <v>9</v>
      </c>
      <c r="L39" s="241">
        <f>'Winter Start TimesRBH'!$F96-'Winter Start TimesRBH'!$G96</f>
        <v>0.5</v>
      </c>
      <c r="M39" s="213">
        <f>'Winter Start TimesRBH'!B96</f>
        <v>1.2154778477777777E-2</v>
      </c>
      <c r="N39" s="237">
        <f>'Winter Start TimesRBH'!C96</f>
        <v>0.78298811181111116</v>
      </c>
      <c r="O39" s="238" t="str">
        <f>'Winter Start TimesRBH'!E96</f>
        <v>Melanie Koth</v>
      </c>
      <c r="P39" s="181"/>
      <c r="Q39" s="153"/>
    </row>
    <row r="40" spans="3:17" ht="37.5" customHeight="1" x14ac:dyDescent="0.25">
      <c r="C40" s="212">
        <f>'Winter Start TimesRBH'!$F42</f>
        <v>21.3</v>
      </c>
      <c r="D40" s="241">
        <f>'Winter Start TimesRBH'!$F42-'Winter Start TimesRBH'!$G42</f>
        <v>0.30000000000000071</v>
      </c>
      <c r="E40" s="213">
        <f>'Winter Start TimesRBH'!B42</f>
        <v>7.8145008499999995E-3</v>
      </c>
      <c r="F40" s="235">
        <f>'Winter Start TimesRBH'!C42</f>
        <v>0.77864783418333339</v>
      </c>
      <c r="G40" s="236" t="str">
        <f>'Winter Start TimesRBH'!E42</f>
        <v>Rebecca Willetts</v>
      </c>
      <c r="H40" s="182"/>
      <c r="I40" s="182"/>
      <c r="J40" s="150"/>
      <c r="K40" s="212">
        <f>'Winter Start TimesRBH'!$F97</f>
        <v>9.1</v>
      </c>
      <c r="L40" s="241">
        <f>'Winter Start TimesRBH'!$F97-'Winter Start TimesRBH'!$G97</f>
        <v>-9.9999999999999645E-2</v>
      </c>
      <c r="M40" s="213">
        <f>'Winter Start TimesRBH'!B97</f>
        <v>1.2154778747777779E-2</v>
      </c>
      <c r="N40" s="239">
        <f>'Winter Start TimesRBH'!C97</f>
        <v>0.78298811208111119</v>
      </c>
      <c r="O40" s="240" t="str">
        <f>'Winter Start TimesRBH'!E97</f>
        <v>Stephen Rodwell</v>
      </c>
      <c r="P40" s="182"/>
      <c r="Q40" s="165"/>
    </row>
    <row r="41" spans="3:17" ht="37.5" customHeight="1" x14ac:dyDescent="0.25">
      <c r="C41" s="212">
        <f>'Winter Start TimesRBH'!$F43</f>
        <v>0</v>
      </c>
      <c r="D41" s="241">
        <f>'Winter Start TimesRBH'!$F43-'Winter Start TimesRBH'!$G43</f>
        <v>0</v>
      </c>
      <c r="E41" s="213">
        <f>'Winter Start TimesRBH'!B43</f>
        <v>8.1617226122222223E-3</v>
      </c>
      <c r="F41" s="235">
        <f>'Winter Start TimesRBH'!C43</f>
        <v>0.77899505594555563</v>
      </c>
      <c r="G41" s="236" t="str">
        <f>'Winter Start TimesRBH'!E43</f>
        <v>Guest 55:00</v>
      </c>
      <c r="H41" s="182"/>
      <c r="I41" s="182"/>
      <c r="J41" s="150"/>
      <c r="K41" s="212">
        <f>'Winter Start TimesRBH'!$F98</f>
        <v>7.6</v>
      </c>
      <c r="L41" s="241">
        <f>'Winter Start TimesRBH'!$F98-'Winter Start TimesRBH'!$G98</f>
        <v>9.9999999999999645E-2</v>
      </c>
      <c r="M41" s="213">
        <f>'Winter Start TimesRBH'!B98</f>
        <v>1.2675611231111111E-2</v>
      </c>
      <c r="N41" s="237">
        <f>'Winter Start TimesRBH'!C98</f>
        <v>0.78350894456444453</v>
      </c>
      <c r="O41" s="238" t="str">
        <f>'Winter Start TimesRBH'!E98</f>
        <v>Chris Cottam</v>
      </c>
      <c r="P41" s="181"/>
      <c r="Q41" s="153"/>
    </row>
    <row r="42" spans="3:17" ht="37.5" customHeight="1" x14ac:dyDescent="0.25">
      <c r="C42" s="212">
        <f>'Winter Start TimesRBH'!$F44</f>
        <v>20.2</v>
      </c>
      <c r="D42" s="241">
        <f>'Winter Start TimesRBH'!$F44-'Winter Start TimesRBH'!$G44</f>
        <v>0.69999999999999929</v>
      </c>
      <c r="E42" s="213">
        <f>'Winter Start TimesRBH'!B44</f>
        <v>8.1617228022222224E-3</v>
      </c>
      <c r="F42" s="235">
        <f>'Winter Start TimesRBH'!C44</f>
        <v>0.77899505613555564</v>
      </c>
      <c r="G42" s="236" t="str">
        <f>'Winter Start TimesRBH'!E44</f>
        <v>Kirsten Burnett</v>
      </c>
      <c r="H42" s="182"/>
      <c r="I42" s="182"/>
      <c r="J42" s="150"/>
      <c r="K42" s="212">
        <f>'Winter Start TimesRBH'!$F99</f>
        <v>0</v>
      </c>
      <c r="L42" s="241">
        <f>'Winter Start TimesRBH'!$F99-'Winter Start TimesRBH'!$G99</f>
        <v>0</v>
      </c>
      <c r="M42" s="213">
        <f>'Winter Start TimesRBH'!B99</f>
        <v>1.2675611461111109E-2</v>
      </c>
      <c r="N42" s="239">
        <f>'Winter Start TimesRBH'!C99</f>
        <v>0.78350894479444444</v>
      </c>
      <c r="O42" s="240" t="str">
        <f>'Winter Start TimesRBH'!E99</f>
        <v>Guest 42:30</v>
      </c>
      <c r="P42" s="182"/>
      <c r="Q42" s="165"/>
    </row>
    <row r="43" spans="3:17" ht="37.5" customHeight="1" x14ac:dyDescent="0.25">
      <c r="C43" s="212">
        <f>'Winter Start TimesRBH'!$F45</f>
        <v>19.600000000000001</v>
      </c>
      <c r="D43" s="241">
        <f>'Winter Start TimesRBH'!$F45-'Winter Start TimesRBH'!$G45</f>
        <v>0.70000000000000284</v>
      </c>
      <c r="E43" s="213">
        <f>'Winter Start TimesRBH'!B45</f>
        <v>8.3353340533333323E-3</v>
      </c>
      <c r="F43" s="235">
        <f>'Winter Start TimesRBH'!C45</f>
        <v>0.77916866738666668</v>
      </c>
      <c r="G43" s="236" t="str">
        <f>'Winter Start TimesRBH'!E45</f>
        <v>Mick Widdop</v>
      </c>
      <c r="H43" s="182"/>
      <c r="I43" s="182"/>
      <c r="J43" s="150"/>
      <c r="K43" s="212">
        <f>'Winter Start TimesRBH'!$F100</f>
        <v>0</v>
      </c>
      <c r="L43" s="241">
        <f>'Winter Start TimesRBH'!$F100-'Winter Start TimesRBH'!$G100</f>
        <v>0</v>
      </c>
      <c r="M43" s="213">
        <f>'Winter Start TimesRBH'!B100</f>
        <v>1.2675611821111109E-2</v>
      </c>
      <c r="N43" s="237">
        <f>'Winter Start TimesRBH'!C100</f>
        <v>0.78350894515444447</v>
      </c>
      <c r="O43" s="238" t="str">
        <f>'Winter Start TimesRBH'!E100</f>
        <v>Michael Hall</v>
      </c>
      <c r="P43" s="181"/>
      <c r="Q43" s="153"/>
    </row>
    <row r="44" spans="3:17" ht="37.5" customHeight="1" x14ac:dyDescent="0.25">
      <c r="C44" s="212">
        <f>'Winter Start TimesRBH'!$F46</f>
        <v>19.8</v>
      </c>
      <c r="D44" s="241">
        <f>'Winter Start TimesRBH'!$F46-'Winter Start TimesRBH'!$G46</f>
        <v>0.60000000000000142</v>
      </c>
      <c r="E44" s="213">
        <f>'Winter Start TimesRBH'!B46</f>
        <v>8.3353341533333337E-3</v>
      </c>
      <c r="F44" s="235">
        <f>'Winter Start TimesRBH'!C46</f>
        <v>0.77916866748666669</v>
      </c>
      <c r="G44" s="236" t="str">
        <f>'Winter Start TimesRBH'!E46</f>
        <v>Peter Reid</v>
      </c>
      <c r="H44" s="182"/>
      <c r="I44" s="182"/>
      <c r="J44" s="150"/>
      <c r="K44" s="212">
        <f>'Winter Start TimesRBH'!$F101</f>
        <v>7.1</v>
      </c>
      <c r="L44" s="241">
        <f>'Winter Start TimesRBH'!$F101-'Winter Start TimesRBH'!$G101</f>
        <v>0.79999999999999982</v>
      </c>
      <c r="M44" s="213">
        <f>'Winter Start TimesRBH'!B101</f>
        <v>1.2849222672222221E-2</v>
      </c>
      <c r="N44" s="239">
        <f>'Winter Start TimesRBH'!C101</f>
        <v>0.78368255600555559</v>
      </c>
      <c r="O44" s="240" t="str">
        <f>'Winter Start TimesRBH'!E101</f>
        <v>Jayden Richardson</v>
      </c>
      <c r="P44" s="182"/>
      <c r="Q44" s="165"/>
    </row>
    <row r="45" spans="3:17" ht="37.5" customHeight="1" x14ac:dyDescent="0.25">
      <c r="C45" s="212">
        <f>'Winter Start TimesRBH'!$F47</f>
        <v>19.2</v>
      </c>
      <c r="D45" s="241">
        <f>'Winter Start TimesRBH'!$F47-'Winter Start TimesRBH'!$G47</f>
        <v>0.39999999999999858</v>
      </c>
      <c r="E45" s="213">
        <f>'Winter Start TimesRBH'!B47</f>
        <v>8.508945124444443E-3</v>
      </c>
      <c r="F45" s="235">
        <f>'Winter Start TimesRBH'!C47</f>
        <v>0.77934227845777782</v>
      </c>
      <c r="G45" s="236" t="str">
        <f>'Winter Start TimesRBH'!E47</f>
        <v>Matthew Kay</v>
      </c>
      <c r="H45" s="182"/>
      <c r="I45" s="182"/>
      <c r="J45" s="150"/>
      <c r="K45" s="212">
        <f>'Winter Start TimesRBH'!$F102</f>
        <v>6.6</v>
      </c>
      <c r="L45" s="241">
        <f>'Winter Start TimesRBH'!$F102-'Winter Start TimesRBH'!$G102</f>
        <v>0</v>
      </c>
      <c r="M45" s="213">
        <f>'Winter Start TimesRBH'!B102</f>
        <v>1.3022833573333333E-2</v>
      </c>
      <c r="N45" s="237">
        <f>'Winter Start TimesRBH'!C102</f>
        <v>0.78385616690666671</v>
      </c>
      <c r="O45" s="238" t="str">
        <f>'Winter Start TimesRBH'!E102</f>
        <v>Dominic Kirby</v>
      </c>
      <c r="P45" s="181"/>
      <c r="Q45" s="153"/>
    </row>
    <row r="46" spans="3:17" ht="37.5" customHeight="1" x14ac:dyDescent="0.25">
      <c r="C46" s="212">
        <f>'Winter Start TimesRBH'!$F48</f>
        <v>19</v>
      </c>
      <c r="D46" s="241">
        <f>'Winter Start TimesRBH'!$F48-'Winter Start TimesRBH'!$G48</f>
        <v>0</v>
      </c>
      <c r="E46" s="213">
        <f>'Winter Start TimesRBH'!B48</f>
        <v>8.5089452444444443E-3</v>
      </c>
      <c r="F46" s="235">
        <f>'Winter Start TimesRBH'!C48</f>
        <v>0.77934227857777782</v>
      </c>
      <c r="G46" s="236" t="str">
        <f>'Winter Start TimesRBH'!E48</f>
        <v>Paul McAllister</v>
      </c>
      <c r="H46" s="182"/>
      <c r="I46" s="182"/>
      <c r="J46" s="150"/>
      <c r="K46" s="212">
        <f>'Winter Start TimesRBH'!$F103</f>
        <v>6.6</v>
      </c>
      <c r="L46" s="241">
        <f>'Winter Start TimesRBH'!$F103-'Winter Start TimesRBH'!$G103</f>
        <v>-0.70000000000000018</v>
      </c>
      <c r="M46" s="213">
        <f>'Winter Start TimesRBH'!B103</f>
        <v>1.3022834323333335E-2</v>
      </c>
      <c r="N46" s="239">
        <f>'Winter Start TimesRBH'!C103</f>
        <v>0.78385616765666666</v>
      </c>
      <c r="O46" s="240" t="str">
        <f>'Winter Start TimesRBH'!E103</f>
        <v>Steve Pepper</v>
      </c>
      <c r="P46" s="182"/>
      <c r="Q46" s="165"/>
    </row>
    <row r="47" spans="3:17" ht="37.5" customHeight="1" x14ac:dyDescent="0.25">
      <c r="C47" s="212">
        <f>'Winter Start TimesRBH'!$F49</f>
        <v>18.5</v>
      </c>
      <c r="D47" s="241">
        <f>'Winter Start TimesRBH'!$F49-'Winter Start TimesRBH'!$G49</f>
        <v>-0.19999999999999929</v>
      </c>
      <c r="E47" s="213">
        <f>'Winter Start TimesRBH'!B49</f>
        <v>8.6825560855555567E-3</v>
      </c>
      <c r="F47" s="235">
        <f>'Winter Start TimesRBH'!C49</f>
        <v>0.77951588941888894</v>
      </c>
      <c r="G47" s="236" t="str">
        <f>'Winter Start TimesRBH'!E49</f>
        <v>Julia Rolfe</v>
      </c>
      <c r="H47" s="182"/>
      <c r="I47" s="182"/>
      <c r="J47" s="150"/>
      <c r="K47" s="212">
        <f>'Winter Start TimesRBH'!$F104</f>
        <v>5.6</v>
      </c>
      <c r="L47" s="241">
        <f>'Winter Start TimesRBH'!$F104-'Winter Start TimesRBH'!$G104</f>
        <v>-0.10000000000000053</v>
      </c>
      <c r="M47" s="213">
        <f>'Winter Start TimesRBH'!B104</f>
        <v>1.3370055835555554E-2</v>
      </c>
      <c r="N47" s="237">
        <f>'Winter Start TimesRBH'!C104</f>
        <v>0.78420338916888888</v>
      </c>
      <c r="O47" s="238" t="str">
        <f>'Winter Start TimesRBH'!E104</f>
        <v>Gillian Draper</v>
      </c>
      <c r="P47" s="181"/>
      <c r="Q47" s="153"/>
    </row>
    <row r="48" spans="3:17" ht="37.5" customHeight="1" x14ac:dyDescent="0.25">
      <c r="C48" s="212">
        <f>'Winter Start TimesRBH'!$F50</f>
        <v>18.7</v>
      </c>
      <c r="D48" s="241">
        <f>'Winter Start TimesRBH'!$F50-'Winter Start TimesRBH'!$G50</f>
        <v>0</v>
      </c>
      <c r="E48" s="213">
        <f>'Winter Start TimesRBH'!B50</f>
        <v>8.6825563455555557E-3</v>
      </c>
      <c r="F48" s="235">
        <f>'Winter Start TimesRBH'!C50</f>
        <v>0.77951588967888896</v>
      </c>
      <c r="G48" s="236" t="str">
        <f>'Winter Start TimesRBH'!E50</f>
        <v>Pamela Hardman</v>
      </c>
      <c r="H48" s="182"/>
      <c r="I48" s="182"/>
      <c r="J48" s="150"/>
      <c r="K48" s="212">
        <f>'Winter Start TimesRBH'!$F105</f>
        <v>0</v>
      </c>
      <c r="L48" s="241">
        <f>'Winter Start TimesRBH'!$F105-'Winter Start TimesRBH'!$G105</f>
        <v>0</v>
      </c>
      <c r="M48" s="213">
        <f>'Winter Start TimesRBH'!B105</f>
        <v>1.3370055895555557E-2</v>
      </c>
      <c r="N48" s="239">
        <f>'Winter Start TimesRBH'!C105</f>
        <v>0.78420338922888888</v>
      </c>
      <c r="O48" s="240" t="str">
        <f>'Winter Start TimesRBH'!E105</f>
        <v>Guest 40:00</v>
      </c>
      <c r="P48" s="182"/>
      <c r="Q48" s="165"/>
    </row>
    <row r="49" spans="3:17" ht="37.5" customHeight="1" x14ac:dyDescent="0.25">
      <c r="C49" s="212">
        <f>'Winter Start TimesRBH'!$F51</f>
        <v>18.100000000000001</v>
      </c>
      <c r="D49" s="241">
        <f>'Winter Start TimesRBH'!$F51-'Winter Start TimesRBH'!$G51</f>
        <v>0.80000000000000071</v>
      </c>
      <c r="E49" s="213">
        <f>'Winter Start TimesRBH'!B51</f>
        <v>8.8561667766666671E-3</v>
      </c>
      <c r="F49" s="235">
        <f>'Winter Start TimesRBH'!C51</f>
        <v>0.77968950011000004</v>
      </c>
      <c r="G49" s="236" t="str">
        <f>'Winter Start TimesRBH'!E51</f>
        <v>Chris Bowker</v>
      </c>
      <c r="H49" s="182"/>
      <c r="I49" s="182"/>
      <c r="J49" s="150"/>
      <c r="K49" s="212">
        <f>'Winter Start TimesRBH'!$F106</f>
        <v>5.5</v>
      </c>
      <c r="L49" s="241">
        <f>'Winter Start TimesRBH'!$F106-'Winter Start TimesRBH'!$G106</f>
        <v>-9.9999999999999645E-2</v>
      </c>
      <c r="M49" s="213">
        <f>'Winter Start TimesRBH'!B106</f>
        <v>1.3370056065555556E-2</v>
      </c>
      <c r="N49" s="237">
        <f>'Winter Start TimesRBH'!C106</f>
        <v>0.78420338939888889</v>
      </c>
      <c r="O49" s="238" t="str">
        <f>'Winter Start TimesRBH'!E106</f>
        <v>Jonathan Tuck</v>
      </c>
      <c r="P49" s="181"/>
      <c r="Q49" s="153"/>
    </row>
    <row r="50" spans="3:17" ht="37.5" customHeight="1" x14ac:dyDescent="0.25">
      <c r="C50" s="212">
        <f>'Winter Start TimesRBH'!$F52</f>
        <v>17.2</v>
      </c>
      <c r="D50" s="241">
        <f>'Winter Start TimesRBH'!$F52-'Winter Start TimesRBH'!$G52</f>
        <v>-4.3000000000000007</v>
      </c>
      <c r="E50" s="213">
        <f>'Winter Start TimesRBH'!B52</f>
        <v>9.2033891488888884E-3</v>
      </c>
      <c r="F50" s="235">
        <f>'Winter Start TimesRBH'!C52</f>
        <v>0.78003672248222222</v>
      </c>
      <c r="G50" s="236" t="str">
        <f>'Winter Start TimesRBH'!E52</f>
        <v>Gavin Stanfield</v>
      </c>
      <c r="H50" s="182"/>
      <c r="I50" s="182"/>
      <c r="J50" s="150"/>
      <c r="K50" s="212">
        <f>'Winter Start TimesRBH'!$F107</f>
        <v>0</v>
      </c>
      <c r="L50" s="241">
        <f>'Winter Start TimesRBH'!$F107-'Winter Start TimesRBH'!$G107</f>
        <v>0</v>
      </c>
      <c r="M50" s="213">
        <f>'Winter Start TimesRBH'!B107</f>
        <v>1.406450033E-2</v>
      </c>
      <c r="N50" s="239">
        <f>'Winter Start TimesRBH'!C107</f>
        <v>0.78489783366333332</v>
      </c>
      <c r="O50" s="240" t="str">
        <f>'Winter Start TimesRBH'!E107</f>
        <v>Guest 37:30</v>
      </c>
      <c r="P50" s="182"/>
      <c r="Q50" s="165"/>
    </row>
    <row r="51" spans="3:17" ht="37.5" customHeight="1" x14ac:dyDescent="0.25">
      <c r="C51" s="212">
        <f>'Winter Start TimesRBH'!$F53</f>
        <v>17.3</v>
      </c>
      <c r="D51" s="241">
        <f>'Winter Start TimesRBH'!$F53-'Winter Start TimesRBH'!$G53</f>
        <v>0.69999999999999929</v>
      </c>
      <c r="E51" s="213">
        <f>'Winter Start TimesRBH'!B53</f>
        <v>9.2033891588888892E-3</v>
      </c>
      <c r="F51" s="235">
        <f>'Winter Start TimesRBH'!C53</f>
        <v>0.78003672249222222</v>
      </c>
      <c r="G51" s="236" t="str">
        <f>'Winter Start TimesRBH'!E53</f>
        <v>Gillian Anderson</v>
      </c>
      <c r="H51" s="182"/>
      <c r="I51" s="182"/>
      <c r="J51" s="150"/>
      <c r="K51" s="212">
        <f>'Winter Start TimesRBH'!$F108</f>
        <v>3.9</v>
      </c>
      <c r="L51" s="241">
        <f>'Winter Start TimesRBH'!$F108-'Winter Start TimesRBH'!$G108</f>
        <v>-0.10000000000000009</v>
      </c>
      <c r="M51" s="213">
        <f>'Winter Start TimesRBH'!B108</f>
        <v>1.4064500440000001E-2</v>
      </c>
      <c r="N51" s="237">
        <f>'Winter Start TimesRBH'!C108</f>
        <v>0.78489783377333333</v>
      </c>
      <c r="O51" s="238" t="str">
        <f>'Winter Start TimesRBH'!E108</f>
        <v>James Whittle</v>
      </c>
      <c r="P51" s="181"/>
      <c r="Q51" s="153"/>
    </row>
    <row r="52" spans="3:17" ht="37.5" customHeight="1" x14ac:dyDescent="0.25">
      <c r="C52" s="212">
        <f>'Winter Start TimesRBH'!$F54</f>
        <v>17.100000000000001</v>
      </c>
      <c r="D52" s="241">
        <f>'Winter Start TimesRBH'!$F54-'Winter Start TimesRBH'!$G54</f>
        <v>-2.5999999999999979</v>
      </c>
      <c r="E52" s="213">
        <f>'Winter Start TimesRBH'!B54</f>
        <v>9.203389638888889E-3</v>
      </c>
      <c r="F52" s="235">
        <f>'Winter Start TimesRBH'!C54</f>
        <v>0.78003672297222226</v>
      </c>
      <c r="G52" s="236" t="str">
        <f>'Winter Start TimesRBH'!E54</f>
        <v>Neil Baynton-Roberts</v>
      </c>
      <c r="H52" s="182"/>
      <c r="I52" s="182"/>
      <c r="J52" s="150"/>
      <c r="K52" s="212">
        <f>'Winter Start TimesRBH'!$F109</f>
        <v>3.3</v>
      </c>
      <c r="L52" s="241">
        <f>'Winter Start TimesRBH'!$F109-'Winter Start TimesRBH'!$G109</f>
        <v>-0.10000000000000009</v>
      </c>
      <c r="M52" s="213">
        <f>'Winter Start TimesRBH'!B109</f>
        <v>1.423811154111111E-2</v>
      </c>
      <c r="N52" s="239">
        <f>'Winter Start TimesRBH'!C109</f>
        <v>0.78507144487444447</v>
      </c>
      <c r="O52" s="240" t="str">
        <f>'Winter Start TimesRBH'!E109</f>
        <v>Jake Rodwell</v>
      </c>
      <c r="P52" s="182"/>
      <c r="Q52" s="165"/>
    </row>
    <row r="53" spans="3:17" ht="37.5" customHeight="1" x14ac:dyDescent="0.25">
      <c r="C53" s="212">
        <f>'Winter Start TimesRBH'!$F55</f>
        <v>17.100000000000001</v>
      </c>
      <c r="D53" s="241">
        <f>'Winter Start TimesRBH'!$F55-'Winter Start TimesRBH'!$G55</f>
        <v>-0.89999999999999858</v>
      </c>
      <c r="E53" s="213">
        <f>'Winter Start TimesRBH'!B55</f>
        <v>9.20338983888889E-3</v>
      </c>
      <c r="F53" s="235">
        <f>'Winter Start TimesRBH'!C55</f>
        <v>0.78003672317222228</v>
      </c>
      <c r="G53" s="236" t="str">
        <f>'Winter Start TimesRBH'!E55</f>
        <v>Sharon Cooper</v>
      </c>
      <c r="H53" s="182"/>
      <c r="I53" s="182"/>
      <c r="J53" s="150"/>
      <c r="K53" s="212">
        <f>'Winter Start TimesRBH'!$F110</f>
        <v>3.3</v>
      </c>
      <c r="L53" s="241">
        <f>'Winter Start TimesRBH'!$F110-'Winter Start TimesRBH'!$G110</f>
        <v>0.19999999999999973</v>
      </c>
      <c r="M53" s="213">
        <f>'Winter Start TimesRBH'!B110</f>
        <v>1.4238111591111111E-2</v>
      </c>
      <c r="N53" s="237">
        <f>'Winter Start TimesRBH'!C110</f>
        <v>0.78507144492444447</v>
      </c>
      <c r="O53" s="238" t="str">
        <f>'Winter Start TimesRBH'!E110</f>
        <v>Joe Greenwood</v>
      </c>
      <c r="P53" s="181"/>
      <c r="Q53" s="153"/>
    </row>
    <row r="54" spans="3:17" ht="37.5" customHeight="1" x14ac:dyDescent="0.25">
      <c r="C54" s="212">
        <f>'Winter Start TimesRBH'!$F56</f>
        <v>16.2</v>
      </c>
      <c r="D54" s="241">
        <f>'Winter Start TimesRBH'!$F56-'Winter Start TimesRBH'!$G56</f>
        <v>-0.40000000000000213</v>
      </c>
      <c r="E54" s="213">
        <f>'Winter Start TimesRBH'!B56</f>
        <v>9.5506112511111116E-3</v>
      </c>
      <c r="F54" s="235">
        <f>'Winter Start TimesRBH'!C56</f>
        <v>0.78038394458444449</v>
      </c>
      <c r="G54" s="236" t="str">
        <f>'Winter Start TimesRBH'!E56</f>
        <v>Claire Markham</v>
      </c>
      <c r="H54" s="182"/>
      <c r="I54" s="182"/>
      <c r="J54" s="150"/>
      <c r="K54" s="212">
        <f>'Winter Start TimesRBH'!$F111</f>
        <v>2.2000000000000002</v>
      </c>
      <c r="L54" s="241">
        <f>'Winter Start TimesRBH'!$F111-'Winter Start TimesRBH'!$G111</f>
        <v>0.20000000000000018</v>
      </c>
      <c r="M54" s="213">
        <f>'Winter Start TimesRBH'!B111</f>
        <v>1.4585333353333334E-2</v>
      </c>
      <c r="N54" s="239">
        <f>'Winter Start TimesRBH'!C111</f>
        <v>0.78541866668666671</v>
      </c>
      <c r="O54" s="240" t="str">
        <f>'Winter Start TimesRBH'!E111</f>
        <v>Andrew Draper</v>
      </c>
      <c r="P54" s="182"/>
      <c r="Q54" s="165"/>
    </row>
    <row r="55" spans="3:17" ht="37.5" customHeight="1" x14ac:dyDescent="0.25">
      <c r="C55" s="212">
        <f>'Winter Start TimesRBH'!$F57</f>
        <v>16.5</v>
      </c>
      <c r="D55" s="241">
        <f>'Winter Start TimesRBH'!$F57-'Winter Start TimesRBH'!$G57</f>
        <v>0.19999999999999929</v>
      </c>
      <c r="E55" s="213">
        <f>'Winter Start TimesRBH'!B57</f>
        <v>9.550611361111112E-3</v>
      </c>
      <c r="F55" s="235">
        <f>'Winter Start TimesRBH'!C57</f>
        <v>0.7803839446944445</v>
      </c>
      <c r="G55" s="236" t="str">
        <f>'Winter Start TimesRBH'!E57</f>
        <v>Elizabeth Canavan</v>
      </c>
      <c r="H55" s="182"/>
      <c r="I55" s="182"/>
      <c r="J55" s="150"/>
      <c r="K55" s="212">
        <f>'Winter Start TimesRBH'!$F112</f>
        <v>0</v>
      </c>
      <c r="L55" s="241">
        <f>'Winter Start TimesRBH'!$F112-'Winter Start TimesRBH'!$G112</f>
        <v>0</v>
      </c>
      <c r="M55" s="213">
        <f>'Winter Start TimesRBH'!B112</f>
        <v>1.4932555875555557E-2</v>
      </c>
      <c r="N55" s="237">
        <f>'Winter Start TimesRBH'!C112</f>
        <v>0.7857658892088889</v>
      </c>
      <c r="O55" s="238" t="str">
        <f>'Winter Start TimesRBH'!E112</f>
        <v>Guest 35:00</v>
      </c>
      <c r="P55" s="181"/>
      <c r="Q55" s="153"/>
    </row>
    <row r="56" spans="3:17" ht="37.5" customHeight="1" x14ac:dyDescent="0.25">
      <c r="C56" s="212">
        <f>'Winter Start TimesRBH'!$F58</f>
        <v>16.100000000000001</v>
      </c>
      <c r="D56" s="241">
        <f>'Winter Start TimesRBH'!$F58-'Winter Start TimesRBH'!$G58</f>
        <v>0.30000000000000071</v>
      </c>
      <c r="E56" s="213">
        <f>'Winter Start TimesRBH'!B58</f>
        <v>9.5506114011111119E-3</v>
      </c>
      <c r="F56" s="235">
        <f>'Winter Start TimesRBH'!C58</f>
        <v>0.7803839447344445</v>
      </c>
      <c r="G56" s="236" t="str">
        <f>'Winter Start TimesRBH'!E58</f>
        <v>Graham Cunliffe</v>
      </c>
      <c r="H56" s="182"/>
      <c r="I56" s="182"/>
      <c r="J56" s="150"/>
      <c r="K56" s="212">
        <f>'Winter Start TimesRBH'!$F113</f>
        <v>1</v>
      </c>
      <c r="L56" s="241">
        <f>'Winter Start TimesRBH'!$F113-'Winter Start TimesRBH'!$G113</f>
        <v>0.5</v>
      </c>
      <c r="M56" s="213">
        <f>'Winter Start TimesRBH'!B113</f>
        <v>1.5106167546666667E-2</v>
      </c>
      <c r="N56" s="239">
        <f>'Winter Start TimesRBH'!C113</f>
        <v>0.78593950088000009</v>
      </c>
      <c r="O56" s="240" t="str">
        <f>'Winter Start TimesRBH'!E113</f>
        <v>Ross McKelvie</v>
      </c>
      <c r="P56" s="182"/>
      <c r="Q56" s="165"/>
    </row>
    <row r="57" spans="3:17" ht="37.5" customHeight="1" x14ac:dyDescent="0.25">
      <c r="C57" s="212">
        <f>'Winter Start TimesRBH'!$F59</f>
        <v>0</v>
      </c>
      <c r="D57" s="241">
        <f>'Winter Start TimesRBH'!$F59-'Winter Start TimesRBH'!$G59</f>
        <v>0</v>
      </c>
      <c r="E57" s="213">
        <f>'Winter Start TimesRBH'!B59</f>
        <v>9.5506119211111098E-3</v>
      </c>
      <c r="F57" s="235">
        <f>'Winter Start TimesRBH'!C59</f>
        <v>0.78038394525444443</v>
      </c>
      <c r="G57" s="236" t="str">
        <f>'Winter Start TimesRBH'!E59</f>
        <v>Pete Dilks</v>
      </c>
      <c r="H57" s="184"/>
      <c r="I57" s="182"/>
      <c r="J57" s="150"/>
      <c r="K57" s="212">
        <f>'Winter Start TimesRBH'!$F114</f>
        <v>-0.4</v>
      </c>
      <c r="L57" s="241">
        <f>'Winter Start TimesRBH'!$F114-'Winter Start TimesRBH'!$G114</f>
        <v>0</v>
      </c>
      <c r="M57" s="213">
        <f>'Winter Start TimesRBH'!B114</f>
        <v>1.5453389618888889E-2</v>
      </c>
      <c r="N57" s="239">
        <f>'Winter Start TimesRBH'!C114</f>
        <v>0.78628672295222224</v>
      </c>
      <c r="O57" s="240" t="str">
        <f>'Winter Start TimesRBH'!E114</f>
        <v>Mike Toft</v>
      </c>
      <c r="P57" s="182"/>
      <c r="Q57" s="153"/>
    </row>
    <row r="58" spans="3:17" ht="39" customHeight="1" x14ac:dyDescent="0.25">
      <c r="C58" s="212"/>
      <c r="D58" s="241"/>
      <c r="E58" s="213"/>
      <c r="F58" s="214"/>
      <c r="G58" s="184"/>
      <c r="H58" s="184"/>
      <c r="I58" s="182"/>
      <c r="J58" s="150"/>
      <c r="K58" s="212">
        <f>'Winter Start TimesRBH'!$F115</f>
        <v>-1.7</v>
      </c>
      <c r="L58" s="241">
        <f>'Winter Start TimesRBH'!$F115-'Winter Start TimesRBH'!$G115</f>
        <v>-0.39999999999999991</v>
      </c>
      <c r="M58" s="213">
        <f>'Winter Start TimesRBH'!B115</f>
        <v>1.597422223222222E-2</v>
      </c>
      <c r="N58" s="239">
        <f>'Winter Start TimesRBH'!C115</f>
        <v>0.78680755556555559</v>
      </c>
      <c r="O58" s="240" t="str">
        <f>'Winter Start TimesRBH'!E115</f>
        <v>Alistair Leivers</v>
      </c>
      <c r="P58" s="183"/>
      <c r="Q58" s="182"/>
    </row>
    <row r="59" spans="3:17" ht="39" customHeight="1" x14ac:dyDescent="0.25">
      <c r="C59" s="212"/>
      <c r="D59" s="241"/>
      <c r="E59" s="213"/>
      <c r="F59" s="214"/>
      <c r="G59" s="184"/>
      <c r="H59" s="184"/>
      <c r="I59" s="182"/>
      <c r="J59" s="150"/>
      <c r="K59" s="212"/>
      <c r="L59" s="241"/>
      <c r="M59" s="213"/>
      <c r="N59" s="211"/>
      <c r="O59" s="184"/>
      <c r="P59" s="184"/>
      <c r="Q59" s="182"/>
    </row>
    <row r="60" spans="3:17" ht="39" customHeight="1" x14ac:dyDescent="0.25">
      <c r="C60" s="215"/>
      <c r="D60" s="242"/>
      <c r="E60" s="216"/>
      <c r="F60" s="217"/>
      <c r="G60" s="185"/>
      <c r="H60" s="185"/>
      <c r="I60" s="218"/>
      <c r="K60" s="215"/>
      <c r="L60" s="242"/>
      <c r="M60" s="216"/>
      <c r="N60" s="223"/>
      <c r="O60" s="185"/>
      <c r="P60" s="185"/>
      <c r="Q60" s="218"/>
    </row>
    <row r="61" spans="3:17" ht="39" customHeight="1" x14ac:dyDescent="0.25">
      <c r="C61" s="215"/>
      <c r="D61" s="242"/>
      <c r="E61" s="216"/>
      <c r="F61" s="217"/>
      <c r="G61" s="185"/>
      <c r="H61" s="185"/>
      <c r="I61" s="218"/>
      <c r="K61" s="215"/>
      <c r="L61" s="242"/>
      <c r="M61" s="216"/>
      <c r="N61" s="223"/>
      <c r="O61" s="185"/>
      <c r="P61" s="185"/>
      <c r="Q61" s="218"/>
    </row>
    <row r="62" spans="3:17" ht="39" customHeight="1" x14ac:dyDescent="0.25">
      <c r="C62" s="215"/>
      <c r="D62" s="242"/>
      <c r="E62" s="216"/>
      <c r="F62" s="217"/>
      <c r="G62" s="185"/>
      <c r="H62" s="185"/>
      <c r="I62" s="218"/>
      <c r="K62" s="215"/>
      <c r="L62" s="242"/>
      <c r="M62" s="216"/>
      <c r="N62" s="223"/>
      <c r="O62" s="185"/>
      <c r="P62" s="185"/>
      <c r="Q62" s="218"/>
    </row>
  </sheetData>
  <mergeCells count="1">
    <mergeCell ref="A21:A30"/>
  </mergeCells>
  <conditionalFormatting sqref="C1:D1048576 K1:L1048576">
    <cfRule type="cellIs" dxfId="49" priority="1" operator="equal">
      <formula>0</formula>
    </cfRule>
  </conditionalFormatting>
  <pageMargins left="0.36" right="0.15" top="0.23" bottom="0.16" header="0.12" footer="0.12"/>
  <pageSetup paperSize="9" scale="38" orientation="portrait" horizontalDpi="4294967295" verticalDpi="4294967295" r:id="rId1"/>
  <tableParts count="2">
    <tablePart r:id="rId2"/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R1"/>
  <sheetViews>
    <sheetView topLeftCell="DP1" zoomScale="70" zoomScaleNormal="70" workbookViewId="0">
      <selection activeCell="FK1" sqref="FK1"/>
    </sheetView>
  </sheetViews>
  <sheetFormatPr defaultColWidth="4.6640625" defaultRowHeight="14.4" x14ac:dyDescent="0.3"/>
  <sheetData>
    <row r="1" spans="1:200" x14ac:dyDescent="0.3">
      <c r="A1">
        <v>1</v>
      </c>
      <c r="B1">
        <f>A1+1</f>
        <v>2</v>
      </c>
      <c r="C1">
        <f t="shared" ref="C1:BN1" si="0">B1+1</f>
        <v>3</v>
      </c>
      <c r="D1">
        <f t="shared" si="0"/>
        <v>4</v>
      </c>
      <c r="E1">
        <f t="shared" si="0"/>
        <v>5</v>
      </c>
      <c r="F1">
        <f t="shared" si="0"/>
        <v>6</v>
      </c>
      <c r="G1">
        <f t="shared" si="0"/>
        <v>7</v>
      </c>
      <c r="H1">
        <f t="shared" si="0"/>
        <v>8</v>
      </c>
      <c r="I1">
        <f t="shared" si="0"/>
        <v>9</v>
      </c>
      <c r="J1">
        <f t="shared" si="0"/>
        <v>10</v>
      </c>
      <c r="K1">
        <f t="shared" si="0"/>
        <v>11</v>
      </c>
      <c r="L1">
        <f t="shared" si="0"/>
        <v>12</v>
      </c>
      <c r="M1">
        <f t="shared" si="0"/>
        <v>13</v>
      </c>
      <c r="N1">
        <f t="shared" si="0"/>
        <v>14</v>
      </c>
      <c r="O1">
        <f t="shared" si="0"/>
        <v>15</v>
      </c>
      <c r="P1">
        <f t="shared" si="0"/>
        <v>16</v>
      </c>
      <c r="Q1">
        <f t="shared" si="0"/>
        <v>17</v>
      </c>
      <c r="R1">
        <f t="shared" si="0"/>
        <v>18</v>
      </c>
      <c r="S1">
        <f t="shared" si="0"/>
        <v>19</v>
      </c>
      <c r="T1">
        <f t="shared" si="0"/>
        <v>20</v>
      </c>
      <c r="U1">
        <f t="shared" si="0"/>
        <v>21</v>
      </c>
      <c r="V1">
        <f t="shared" si="0"/>
        <v>22</v>
      </c>
      <c r="W1">
        <f t="shared" si="0"/>
        <v>23</v>
      </c>
      <c r="X1">
        <f t="shared" si="0"/>
        <v>24</v>
      </c>
      <c r="Y1">
        <f t="shared" si="0"/>
        <v>25</v>
      </c>
      <c r="Z1">
        <f t="shared" si="0"/>
        <v>26</v>
      </c>
      <c r="AA1">
        <f t="shared" si="0"/>
        <v>27</v>
      </c>
      <c r="AB1">
        <f t="shared" si="0"/>
        <v>28</v>
      </c>
      <c r="AC1">
        <f t="shared" si="0"/>
        <v>29</v>
      </c>
      <c r="AD1">
        <f t="shared" si="0"/>
        <v>30</v>
      </c>
      <c r="AE1">
        <f t="shared" si="0"/>
        <v>31</v>
      </c>
      <c r="AF1">
        <f t="shared" si="0"/>
        <v>32</v>
      </c>
      <c r="AG1">
        <f t="shared" si="0"/>
        <v>33</v>
      </c>
      <c r="AH1">
        <f t="shared" si="0"/>
        <v>34</v>
      </c>
      <c r="AI1">
        <f t="shared" si="0"/>
        <v>35</v>
      </c>
      <c r="AJ1">
        <f t="shared" si="0"/>
        <v>36</v>
      </c>
      <c r="AK1">
        <f t="shared" si="0"/>
        <v>37</v>
      </c>
      <c r="AL1">
        <f t="shared" si="0"/>
        <v>38</v>
      </c>
      <c r="AM1">
        <f t="shared" si="0"/>
        <v>39</v>
      </c>
      <c r="AN1">
        <f t="shared" si="0"/>
        <v>40</v>
      </c>
      <c r="AO1">
        <f t="shared" si="0"/>
        <v>41</v>
      </c>
      <c r="AP1">
        <f t="shared" si="0"/>
        <v>42</v>
      </c>
      <c r="AQ1">
        <f t="shared" si="0"/>
        <v>43</v>
      </c>
      <c r="AR1">
        <f t="shared" si="0"/>
        <v>44</v>
      </c>
      <c r="AS1">
        <f t="shared" si="0"/>
        <v>45</v>
      </c>
      <c r="AT1">
        <f t="shared" si="0"/>
        <v>46</v>
      </c>
      <c r="AU1">
        <f t="shared" si="0"/>
        <v>47</v>
      </c>
      <c r="AV1">
        <f t="shared" si="0"/>
        <v>48</v>
      </c>
      <c r="AW1">
        <f t="shared" si="0"/>
        <v>49</v>
      </c>
      <c r="AX1">
        <f t="shared" si="0"/>
        <v>50</v>
      </c>
      <c r="AY1">
        <f t="shared" si="0"/>
        <v>51</v>
      </c>
      <c r="AZ1">
        <f t="shared" si="0"/>
        <v>52</v>
      </c>
      <c r="BA1">
        <f t="shared" si="0"/>
        <v>53</v>
      </c>
      <c r="BB1">
        <f t="shared" si="0"/>
        <v>54</v>
      </c>
      <c r="BC1">
        <f t="shared" si="0"/>
        <v>55</v>
      </c>
      <c r="BD1">
        <f t="shared" si="0"/>
        <v>56</v>
      </c>
      <c r="BE1">
        <f t="shared" si="0"/>
        <v>57</v>
      </c>
      <c r="BF1">
        <f t="shared" si="0"/>
        <v>58</v>
      </c>
      <c r="BG1">
        <f t="shared" si="0"/>
        <v>59</v>
      </c>
      <c r="BH1">
        <f t="shared" si="0"/>
        <v>60</v>
      </c>
      <c r="BI1">
        <f t="shared" si="0"/>
        <v>61</v>
      </c>
      <c r="BJ1">
        <f t="shared" si="0"/>
        <v>62</v>
      </c>
      <c r="BK1">
        <f t="shared" si="0"/>
        <v>63</v>
      </c>
      <c r="BL1">
        <f t="shared" si="0"/>
        <v>64</v>
      </c>
      <c r="BM1">
        <f t="shared" si="0"/>
        <v>65</v>
      </c>
      <c r="BN1">
        <f t="shared" si="0"/>
        <v>66</v>
      </c>
      <c r="BO1">
        <f t="shared" ref="BO1:DZ1" si="1">BN1+1</f>
        <v>67</v>
      </c>
      <c r="BP1">
        <f t="shared" si="1"/>
        <v>68</v>
      </c>
      <c r="BQ1">
        <f t="shared" si="1"/>
        <v>69</v>
      </c>
      <c r="BR1">
        <f t="shared" si="1"/>
        <v>70</v>
      </c>
      <c r="BS1">
        <f t="shared" si="1"/>
        <v>71</v>
      </c>
      <c r="BT1">
        <f t="shared" si="1"/>
        <v>72</v>
      </c>
      <c r="BU1">
        <f t="shared" si="1"/>
        <v>73</v>
      </c>
      <c r="BV1">
        <f t="shared" si="1"/>
        <v>74</v>
      </c>
      <c r="BW1">
        <f t="shared" si="1"/>
        <v>75</v>
      </c>
      <c r="BX1">
        <f t="shared" si="1"/>
        <v>76</v>
      </c>
      <c r="BY1">
        <f t="shared" si="1"/>
        <v>77</v>
      </c>
      <c r="BZ1">
        <f t="shared" si="1"/>
        <v>78</v>
      </c>
      <c r="CA1">
        <f t="shared" si="1"/>
        <v>79</v>
      </c>
      <c r="CB1">
        <f t="shared" si="1"/>
        <v>80</v>
      </c>
      <c r="CC1">
        <f t="shared" si="1"/>
        <v>81</v>
      </c>
      <c r="CD1">
        <f t="shared" si="1"/>
        <v>82</v>
      </c>
      <c r="CE1">
        <f t="shared" si="1"/>
        <v>83</v>
      </c>
      <c r="CF1">
        <f t="shared" si="1"/>
        <v>84</v>
      </c>
      <c r="CG1">
        <f t="shared" si="1"/>
        <v>85</v>
      </c>
      <c r="CH1">
        <f t="shared" si="1"/>
        <v>86</v>
      </c>
      <c r="CI1">
        <f t="shared" si="1"/>
        <v>87</v>
      </c>
      <c r="CJ1">
        <f t="shared" si="1"/>
        <v>88</v>
      </c>
      <c r="CK1">
        <f t="shared" si="1"/>
        <v>89</v>
      </c>
      <c r="CL1">
        <f t="shared" si="1"/>
        <v>90</v>
      </c>
      <c r="CM1">
        <f t="shared" si="1"/>
        <v>91</v>
      </c>
      <c r="CN1">
        <f t="shared" si="1"/>
        <v>92</v>
      </c>
      <c r="CO1">
        <f t="shared" si="1"/>
        <v>93</v>
      </c>
      <c r="CP1">
        <f t="shared" si="1"/>
        <v>94</v>
      </c>
      <c r="CQ1">
        <f t="shared" si="1"/>
        <v>95</v>
      </c>
      <c r="CR1">
        <f t="shared" si="1"/>
        <v>96</v>
      </c>
      <c r="CS1">
        <f t="shared" si="1"/>
        <v>97</v>
      </c>
      <c r="CT1">
        <f t="shared" si="1"/>
        <v>98</v>
      </c>
      <c r="CU1">
        <f t="shared" si="1"/>
        <v>99</v>
      </c>
      <c r="CV1">
        <f t="shared" si="1"/>
        <v>100</v>
      </c>
      <c r="CW1">
        <f t="shared" si="1"/>
        <v>101</v>
      </c>
      <c r="CX1">
        <f t="shared" si="1"/>
        <v>102</v>
      </c>
      <c r="CY1">
        <f t="shared" si="1"/>
        <v>103</v>
      </c>
      <c r="CZ1">
        <f t="shared" si="1"/>
        <v>104</v>
      </c>
      <c r="DA1">
        <f t="shared" si="1"/>
        <v>105</v>
      </c>
      <c r="DB1">
        <f t="shared" si="1"/>
        <v>106</v>
      </c>
      <c r="DC1">
        <f t="shared" si="1"/>
        <v>107</v>
      </c>
      <c r="DD1">
        <f t="shared" si="1"/>
        <v>108</v>
      </c>
      <c r="DE1">
        <f t="shared" si="1"/>
        <v>109</v>
      </c>
      <c r="DF1">
        <f t="shared" si="1"/>
        <v>110</v>
      </c>
      <c r="DG1">
        <f t="shared" si="1"/>
        <v>111</v>
      </c>
      <c r="DH1">
        <f t="shared" si="1"/>
        <v>112</v>
      </c>
      <c r="DI1">
        <f t="shared" si="1"/>
        <v>113</v>
      </c>
      <c r="DJ1">
        <f t="shared" si="1"/>
        <v>114</v>
      </c>
      <c r="DK1">
        <f t="shared" si="1"/>
        <v>115</v>
      </c>
      <c r="DL1">
        <f t="shared" si="1"/>
        <v>116</v>
      </c>
      <c r="DM1">
        <f t="shared" si="1"/>
        <v>117</v>
      </c>
      <c r="DN1">
        <f t="shared" si="1"/>
        <v>118</v>
      </c>
      <c r="DO1">
        <f t="shared" si="1"/>
        <v>119</v>
      </c>
      <c r="DP1">
        <f t="shared" si="1"/>
        <v>120</v>
      </c>
      <c r="DQ1">
        <f t="shared" si="1"/>
        <v>121</v>
      </c>
      <c r="DR1">
        <f t="shared" si="1"/>
        <v>122</v>
      </c>
      <c r="DS1">
        <f t="shared" si="1"/>
        <v>123</v>
      </c>
      <c r="DT1">
        <f t="shared" si="1"/>
        <v>124</v>
      </c>
      <c r="DU1">
        <f t="shared" si="1"/>
        <v>125</v>
      </c>
      <c r="DV1">
        <f t="shared" si="1"/>
        <v>126</v>
      </c>
      <c r="DW1">
        <f t="shared" si="1"/>
        <v>127</v>
      </c>
      <c r="DX1">
        <f t="shared" si="1"/>
        <v>128</v>
      </c>
      <c r="DY1">
        <f t="shared" si="1"/>
        <v>129</v>
      </c>
      <c r="DZ1">
        <f t="shared" si="1"/>
        <v>130</v>
      </c>
      <c r="EA1">
        <f t="shared" ref="EA1:GL1" si="2">DZ1+1</f>
        <v>131</v>
      </c>
      <c r="EB1">
        <f t="shared" si="2"/>
        <v>132</v>
      </c>
      <c r="EC1">
        <f t="shared" si="2"/>
        <v>133</v>
      </c>
      <c r="ED1">
        <f t="shared" si="2"/>
        <v>134</v>
      </c>
      <c r="EE1">
        <f t="shared" si="2"/>
        <v>135</v>
      </c>
      <c r="EF1">
        <f t="shared" si="2"/>
        <v>136</v>
      </c>
      <c r="EG1">
        <f t="shared" si="2"/>
        <v>137</v>
      </c>
      <c r="EH1">
        <f t="shared" si="2"/>
        <v>138</v>
      </c>
      <c r="EI1">
        <f t="shared" si="2"/>
        <v>139</v>
      </c>
      <c r="EJ1">
        <f t="shared" si="2"/>
        <v>140</v>
      </c>
      <c r="EK1">
        <f t="shared" si="2"/>
        <v>141</v>
      </c>
      <c r="EL1">
        <f t="shared" si="2"/>
        <v>142</v>
      </c>
      <c r="EM1">
        <f t="shared" si="2"/>
        <v>143</v>
      </c>
      <c r="EN1">
        <f t="shared" si="2"/>
        <v>144</v>
      </c>
      <c r="EO1">
        <f t="shared" si="2"/>
        <v>145</v>
      </c>
      <c r="EP1">
        <f t="shared" si="2"/>
        <v>146</v>
      </c>
      <c r="EQ1">
        <f t="shared" si="2"/>
        <v>147</v>
      </c>
      <c r="ER1">
        <f t="shared" si="2"/>
        <v>148</v>
      </c>
      <c r="ES1">
        <f t="shared" si="2"/>
        <v>149</v>
      </c>
      <c r="ET1">
        <f t="shared" si="2"/>
        <v>150</v>
      </c>
      <c r="EU1">
        <f t="shared" si="2"/>
        <v>151</v>
      </c>
      <c r="EV1">
        <f t="shared" si="2"/>
        <v>152</v>
      </c>
      <c r="EW1">
        <f t="shared" si="2"/>
        <v>153</v>
      </c>
      <c r="EX1">
        <f t="shared" si="2"/>
        <v>154</v>
      </c>
      <c r="EY1">
        <f t="shared" si="2"/>
        <v>155</v>
      </c>
      <c r="EZ1">
        <f t="shared" si="2"/>
        <v>156</v>
      </c>
      <c r="FA1">
        <f t="shared" si="2"/>
        <v>157</v>
      </c>
      <c r="FB1">
        <f t="shared" si="2"/>
        <v>158</v>
      </c>
      <c r="FC1">
        <f t="shared" si="2"/>
        <v>159</v>
      </c>
      <c r="FD1">
        <f t="shared" si="2"/>
        <v>160</v>
      </c>
      <c r="FE1">
        <f t="shared" si="2"/>
        <v>161</v>
      </c>
      <c r="FF1">
        <f t="shared" si="2"/>
        <v>162</v>
      </c>
      <c r="FG1">
        <f t="shared" si="2"/>
        <v>163</v>
      </c>
      <c r="FH1">
        <f t="shared" si="2"/>
        <v>164</v>
      </c>
      <c r="FI1">
        <f t="shared" si="2"/>
        <v>165</v>
      </c>
      <c r="FJ1">
        <f t="shared" si="2"/>
        <v>166</v>
      </c>
      <c r="FK1">
        <f t="shared" si="2"/>
        <v>167</v>
      </c>
      <c r="FL1">
        <f t="shared" si="2"/>
        <v>168</v>
      </c>
      <c r="FM1">
        <f t="shared" si="2"/>
        <v>169</v>
      </c>
      <c r="FN1">
        <f t="shared" si="2"/>
        <v>170</v>
      </c>
      <c r="FO1">
        <f t="shared" si="2"/>
        <v>171</v>
      </c>
      <c r="FP1">
        <f t="shared" si="2"/>
        <v>172</v>
      </c>
      <c r="FQ1">
        <f t="shared" si="2"/>
        <v>173</v>
      </c>
      <c r="FR1">
        <f t="shared" si="2"/>
        <v>174</v>
      </c>
      <c r="FS1">
        <f t="shared" si="2"/>
        <v>175</v>
      </c>
      <c r="FT1">
        <f t="shared" si="2"/>
        <v>176</v>
      </c>
      <c r="FU1">
        <f t="shared" si="2"/>
        <v>177</v>
      </c>
      <c r="FV1">
        <f t="shared" si="2"/>
        <v>178</v>
      </c>
      <c r="FW1">
        <f t="shared" si="2"/>
        <v>179</v>
      </c>
      <c r="FX1">
        <f t="shared" si="2"/>
        <v>180</v>
      </c>
      <c r="FY1">
        <f t="shared" si="2"/>
        <v>181</v>
      </c>
      <c r="FZ1">
        <f t="shared" si="2"/>
        <v>182</v>
      </c>
      <c r="GA1">
        <f t="shared" si="2"/>
        <v>183</v>
      </c>
      <c r="GB1">
        <f t="shared" si="2"/>
        <v>184</v>
      </c>
      <c r="GC1">
        <f t="shared" si="2"/>
        <v>185</v>
      </c>
      <c r="GD1">
        <f t="shared" si="2"/>
        <v>186</v>
      </c>
      <c r="GE1">
        <f t="shared" si="2"/>
        <v>187</v>
      </c>
      <c r="GF1">
        <f t="shared" si="2"/>
        <v>188</v>
      </c>
      <c r="GG1">
        <f t="shared" si="2"/>
        <v>189</v>
      </c>
      <c r="GH1">
        <f t="shared" si="2"/>
        <v>190</v>
      </c>
      <c r="GI1">
        <f t="shared" si="2"/>
        <v>191</v>
      </c>
      <c r="GJ1">
        <f t="shared" si="2"/>
        <v>192</v>
      </c>
      <c r="GK1">
        <f t="shared" si="2"/>
        <v>193</v>
      </c>
      <c r="GL1">
        <f t="shared" si="2"/>
        <v>194</v>
      </c>
      <c r="GM1">
        <f t="shared" ref="GM1:GR1" si="3">GL1+1</f>
        <v>195</v>
      </c>
      <c r="GN1">
        <f t="shared" si="3"/>
        <v>196</v>
      </c>
      <c r="GO1">
        <f t="shared" si="3"/>
        <v>197</v>
      </c>
      <c r="GP1">
        <f t="shared" si="3"/>
        <v>198</v>
      </c>
      <c r="GQ1">
        <f t="shared" si="3"/>
        <v>199</v>
      </c>
      <c r="GR1">
        <f t="shared" si="3"/>
        <v>200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AN112"/>
  <sheetViews>
    <sheetView topLeftCell="E65" zoomScale="80" zoomScaleNormal="80" workbookViewId="0">
      <selection activeCell="N66" sqref="N66"/>
    </sheetView>
  </sheetViews>
  <sheetFormatPr defaultRowHeight="14.4" x14ac:dyDescent="0.3"/>
  <cols>
    <col min="1" max="1" width="23.109375" bestFit="1" customWidth="1"/>
    <col min="2" max="2" width="9.6640625" bestFit="1" customWidth="1"/>
    <col min="3" max="3" width="16" style="137" customWidth="1"/>
    <col min="4" max="4" width="12.109375" style="139" bestFit="1" customWidth="1"/>
    <col min="8" max="8" width="23.109375" bestFit="1" customWidth="1"/>
    <col min="9" max="9" width="23.109375" customWidth="1"/>
    <col min="10" max="10" width="18.44140625" style="142" customWidth="1"/>
    <col min="11" max="11" width="20.88671875" style="143" customWidth="1"/>
    <col min="12" max="12" width="18.44140625" style="143" customWidth="1"/>
    <col min="13" max="14" width="18.44140625" style="140" customWidth="1"/>
    <col min="15" max="16" width="18.44140625" style="142" customWidth="1"/>
    <col min="17" max="18" width="21.44140625" style="139" customWidth="1"/>
    <col min="36" max="36" width="23.109375" style="198" bestFit="1" customWidth="1"/>
    <col min="37" max="37" width="17.44140625" style="198" customWidth="1"/>
    <col min="38" max="38" width="17.44140625" style="204" customWidth="1"/>
    <col min="39" max="40" width="17.44140625" style="201" customWidth="1"/>
  </cols>
  <sheetData>
    <row r="1" spans="1:40" s="135" customFormat="1" ht="62.25" customHeight="1" x14ac:dyDescent="0.3">
      <c r="A1" s="135" t="s">
        <v>231</v>
      </c>
      <c r="B1" s="135" t="s">
        <v>252</v>
      </c>
      <c r="C1" s="136" t="s">
        <v>253</v>
      </c>
      <c r="D1" s="138" t="s">
        <v>254</v>
      </c>
      <c r="H1" s="135" t="s">
        <v>231</v>
      </c>
      <c r="I1" s="135" t="s">
        <v>291</v>
      </c>
      <c r="J1" s="141" t="s">
        <v>262</v>
      </c>
      <c r="K1" s="144" t="s">
        <v>263</v>
      </c>
      <c r="L1" s="144" t="s">
        <v>259</v>
      </c>
      <c r="M1" s="145" t="s">
        <v>260</v>
      </c>
      <c r="N1" s="145" t="s">
        <v>261</v>
      </c>
      <c r="O1" s="141" t="s">
        <v>255</v>
      </c>
      <c r="P1" s="141" t="s">
        <v>256</v>
      </c>
      <c r="Q1" s="144" t="s">
        <v>257</v>
      </c>
      <c r="R1" s="144" t="s">
        <v>258</v>
      </c>
      <c r="AJ1" s="199" t="s">
        <v>231</v>
      </c>
      <c r="AK1" s="199" t="s">
        <v>291</v>
      </c>
      <c r="AL1" s="203" t="s">
        <v>259</v>
      </c>
      <c r="AM1" s="200" t="s">
        <v>260</v>
      </c>
      <c r="AN1" s="200" t="s">
        <v>261</v>
      </c>
    </row>
    <row r="2" spans="1:40" x14ac:dyDescent="0.3">
      <c r="A2" t="str">
        <f>'Runners RBH2'!A5</f>
        <v>Alistair Leivers</v>
      </c>
      <c r="B2">
        <f>'Runners RBH2'!AI5</f>
        <v>1.5</v>
      </c>
      <c r="C2" s="137">
        <f>'Runners RBH2'!CU5</f>
        <v>1.7500000000000005E-2</v>
      </c>
      <c r="D2" s="139">
        <f>C2*60*60*24</f>
        <v>1512.0000000000005</v>
      </c>
      <c r="H2" t="str">
        <f>'Runners RBH2'!A3</f>
        <v>Alex Wiggins</v>
      </c>
      <c r="I2" s="198">
        <v>20.8</v>
      </c>
      <c r="J2" s="140">
        <f>'Runners RBH2'!BA3</f>
        <v>1.4410722222222222E-2</v>
      </c>
      <c r="K2" s="143">
        <f>Table12[[#This Row],[September Handicap]]*60*60*24</f>
        <v>1245.0863999999999</v>
      </c>
      <c r="L2" s="143">
        <f>(0.7265*(Table12[[#This Row],[September Handicap in secs]])-151.12)</f>
        <v>753.43526959999997</v>
      </c>
      <c r="M2" s="140">
        <f>Table12[[#This Row],[Initial Winter Handicap Calc based on
&lt;&lt;]]/60/60/24</f>
        <v>8.7203156203703707E-3</v>
      </c>
      <c r="N2" s="197">
        <f t="shared" ref="N2:N33" si="0">IF(L2&lt;&gt;"",(MROUND(L2,15)/60/60/24),0.1/60/60/24)</f>
        <v>8.6805555555555559E-3</v>
      </c>
      <c r="O2" s="140">
        <f>'Runners RBH2'!O3</f>
        <v>1.4756944444444444E-2</v>
      </c>
      <c r="P2" s="140">
        <f>'Runners RBH2'!CY3</f>
        <v>8.8541666666666664E-3</v>
      </c>
      <c r="Q2" s="143">
        <f>Table12[[#This Row],[Original Handicap]]*60*60*24</f>
        <v>1275</v>
      </c>
      <c r="R2" s="143">
        <f>Table12[[#This Row],[Original Winter Handicap]]*60*60*24</f>
        <v>765</v>
      </c>
      <c r="AJ2" s="202" t="s">
        <v>153</v>
      </c>
      <c r="AK2" s="198">
        <v>20.8</v>
      </c>
      <c r="AL2" s="204">
        <v>753.43526959999997</v>
      </c>
      <c r="AM2" s="201">
        <v>8.7203156203703707E-3</v>
      </c>
      <c r="AN2" s="201">
        <v>8.6805555555555559E-3</v>
      </c>
    </row>
    <row r="3" spans="1:40" x14ac:dyDescent="0.3">
      <c r="A3" t="str">
        <f>'Runners RBH2'!A9</f>
        <v>Barry Broughton</v>
      </c>
      <c r="B3">
        <f>'Runners RBH2'!AI9</f>
        <v>14</v>
      </c>
      <c r="C3" s="137">
        <f>'Runners RBH2'!CU9</f>
        <v>2.4293981481481482E-2</v>
      </c>
      <c r="D3" s="139">
        <f t="shared" ref="D3:D13" si="1">C3*60*60*24</f>
        <v>2099</v>
      </c>
      <c r="H3" t="str">
        <f>'Runners RBH2'!A4</f>
        <v>Alexandra Young</v>
      </c>
      <c r="I3" s="198"/>
      <c r="J3" s="140">
        <f>'Runners RBH2'!BA4</f>
        <v>1.0245055555555556E-2</v>
      </c>
      <c r="K3" s="143">
        <f>Table12[[#This Row],[September Handicap]]*60*60*24</f>
        <v>885.17280000000005</v>
      </c>
      <c r="L3" s="143">
        <f>(0.7265*(Table12[[#This Row],[September Handicap in secs]])-151.12)</f>
        <v>491.95803920000003</v>
      </c>
      <c r="M3" s="140">
        <f>Table12[[#This Row],[Initial Winter Handicap Calc based on
&lt;&lt;]]/60/60/24</f>
        <v>5.6939587870370378E-3</v>
      </c>
      <c r="N3" s="197">
        <f t="shared" si="0"/>
        <v>5.7291666666666671E-3</v>
      </c>
      <c r="O3" s="140">
        <f>'Runners RBH2'!O4</f>
        <v>1.0243055555555556E-2</v>
      </c>
      <c r="P3" s="140">
        <f>'Runners RBH2'!CY4</f>
        <v>5.3819444444444453E-3</v>
      </c>
      <c r="Q3" s="143">
        <f>Table12[[#This Row],[Original Handicap]]*60*60*24</f>
        <v>885</v>
      </c>
      <c r="R3" s="143">
        <f>Table12[[#This Row],[Original Winter Handicap]]*60*60*24</f>
        <v>465.00000000000011</v>
      </c>
      <c r="AJ3" s="202" t="s">
        <v>177</v>
      </c>
      <c r="AL3" s="204">
        <v>491.95803920000003</v>
      </c>
      <c r="AM3" s="201">
        <v>5.6939587870370378E-3</v>
      </c>
      <c r="AN3" s="201">
        <v>5.7291666666666671E-3</v>
      </c>
    </row>
    <row r="4" spans="1:40" x14ac:dyDescent="0.3">
      <c r="A4" t="str">
        <f>'Runners RBH2'!A13</f>
        <v>Catherine Carrdus</v>
      </c>
      <c r="B4">
        <f>'Runners RBH2'!AI13</f>
        <v>8.1</v>
      </c>
      <c r="C4" s="137">
        <f>'Runners RBH2'!CU13</f>
        <v>2.4143518518518519E-2</v>
      </c>
      <c r="D4" s="139">
        <f t="shared" si="1"/>
        <v>2086</v>
      </c>
      <c r="H4" t="str">
        <f>'Runners RBH2'!A5</f>
        <v>Alistair Leivers</v>
      </c>
      <c r="I4" s="198">
        <v>1.8</v>
      </c>
      <c r="J4" s="140">
        <f>'Runners RBH2'!BA5</f>
        <v>2.2745055565555554E-2</v>
      </c>
      <c r="K4" s="143">
        <f>Table12[[#This Row],[September Handicap]]*60*60*24</f>
        <v>1965.1728008639998</v>
      </c>
      <c r="L4" s="143">
        <f>(0.7265*(Table12[[#This Row],[September Handicap in secs]])-151.12)</f>
        <v>1276.5780398276961</v>
      </c>
      <c r="M4" s="140">
        <f>Table12[[#This Row],[Initial Winter Handicap Calc based on
&lt;&lt;]]/60/60/24</f>
        <v>1.4775208794302039E-2</v>
      </c>
      <c r="N4" s="197">
        <f t="shared" si="0"/>
        <v>1.4756944444444446E-2</v>
      </c>
      <c r="O4" s="140">
        <f>'Runners RBH2'!O5</f>
        <v>2.4131944444444445E-2</v>
      </c>
      <c r="P4" s="140">
        <f>'Runners RBH2'!CY5</f>
        <v>1.4930555555555556E-2</v>
      </c>
      <c r="Q4" s="143">
        <f>Table12[[#This Row],[Original Handicap]]*60*60*24</f>
        <v>2085</v>
      </c>
      <c r="R4" s="143">
        <f>Table12[[#This Row],[Original Winter Handicap]]*60*60*24</f>
        <v>1290</v>
      </c>
      <c r="AJ4" s="202" t="s">
        <v>150</v>
      </c>
      <c r="AK4" s="198">
        <v>1.8</v>
      </c>
      <c r="AL4" s="204">
        <v>1276.5780398276961</v>
      </c>
      <c r="AM4" s="201">
        <v>1.4775208794302039E-2</v>
      </c>
      <c r="AN4" s="201">
        <v>1.4756944444444446E-2</v>
      </c>
    </row>
    <row r="5" spans="1:40" x14ac:dyDescent="0.3">
      <c r="A5" t="str">
        <f>'Runners RBH2'!A31</f>
        <v>Gillian Anderson</v>
      </c>
      <c r="B5">
        <f>'Runners RBH2'!AI31</f>
        <v>15.6</v>
      </c>
      <c r="C5" s="137">
        <f>'Runners RBH2'!CU31</f>
        <v>2.5509259259259259E-2</v>
      </c>
      <c r="D5" s="139">
        <f t="shared" si="1"/>
        <v>2204</v>
      </c>
      <c r="H5" t="str">
        <f>'Runners RBH2'!A6</f>
        <v>Andrew Draper</v>
      </c>
      <c r="I5" s="198">
        <v>2.7</v>
      </c>
      <c r="J5" s="140">
        <f>'Runners RBH2'!BA6</f>
        <v>2.2397833353333334E-2</v>
      </c>
      <c r="K5" s="143">
        <f>Table12[[#This Row],[September Handicap]]*60*60*24</f>
        <v>1935.1728017280002</v>
      </c>
      <c r="L5" s="143">
        <f>(0.7265*(Table12[[#This Row],[September Handicap in secs]])-151.12)</f>
        <v>1254.783040455392</v>
      </c>
      <c r="M5" s="140">
        <f>Table12[[#This Row],[Initial Winter Handicap Calc based on
&lt;&lt;]]/60/60/24</f>
        <v>1.4522951857122593E-2</v>
      </c>
      <c r="N5" s="197">
        <f t="shared" si="0"/>
        <v>1.4583333333333332E-2</v>
      </c>
      <c r="O5" s="140">
        <f>'Runners RBH2'!O6</f>
        <v>2.2395833333333334E-2</v>
      </c>
      <c r="P5" s="140">
        <f>'Runners RBH2'!CY6</f>
        <v>1.4583333333333332E-2</v>
      </c>
      <c r="Q5" s="143">
        <f>Table12[[#This Row],[Original Handicap]]*60*60*24</f>
        <v>1935</v>
      </c>
      <c r="R5" s="143">
        <f>Table12[[#This Row],[Original Winter Handicap]]*60*60*24</f>
        <v>1259.9999999999998</v>
      </c>
      <c r="AJ5" s="202" t="s">
        <v>178</v>
      </c>
      <c r="AK5" s="198">
        <v>2.7</v>
      </c>
      <c r="AL5" s="204">
        <v>1254.783040455392</v>
      </c>
      <c r="AM5" s="201">
        <v>1.4522951857122593E-2</v>
      </c>
      <c r="AN5" s="201">
        <v>1.4583333333333332E-2</v>
      </c>
    </row>
    <row r="6" spans="1:40" x14ac:dyDescent="0.3">
      <c r="A6" t="str">
        <f>'Runners RBH2'!A32</f>
        <v>Gillian Draper</v>
      </c>
      <c r="B6">
        <f>'Runners RBH2'!AI32</f>
        <v>5.3</v>
      </c>
      <c r="C6" s="137">
        <f>'Runners RBH2'!CU32</f>
        <v>2.0532407407407405E-2</v>
      </c>
      <c r="D6" s="139">
        <f t="shared" si="1"/>
        <v>1773.9999999999998</v>
      </c>
      <c r="H6" t="str">
        <f>'Runners RBH2'!A7</f>
        <v>Anthony Joy</v>
      </c>
      <c r="I6" s="198"/>
      <c r="J6" s="140">
        <f>'Runners RBH2'!BA7</f>
        <v>1.7015888918888888E-2</v>
      </c>
      <c r="K6" s="143">
        <f>Table12[[#This Row],[September Handicap]]*60*60*24</f>
        <v>1470.1728025919999</v>
      </c>
      <c r="L6" s="143">
        <f>(0.7265*(Table12[[#This Row],[September Handicap in secs]])-151.12)</f>
        <v>916.96054108308806</v>
      </c>
      <c r="M6" s="140">
        <f>Table12[[#This Row],[Initial Winter Handicap Calc based on
&lt;&lt;]]/60/60/24</f>
        <v>1.0612969225498705E-2</v>
      </c>
      <c r="N6" s="197">
        <f t="shared" si="0"/>
        <v>1.0590277777777777E-2</v>
      </c>
      <c r="O6" s="140">
        <f>'Runners RBH2'!O7</f>
        <v>1.7013888888888887E-2</v>
      </c>
      <c r="P6" s="140">
        <f>'Runners RBH2'!CY7</f>
        <v>1.0590277777777777E-2</v>
      </c>
      <c r="Q6" s="143">
        <f>Table12[[#This Row],[Original Handicap]]*60*60*24</f>
        <v>1469.9999999999998</v>
      </c>
      <c r="R6" s="143">
        <f>Table12[[#This Row],[Original Winter Handicap]]*60*60*24</f>
        <v>915</v>
      </c>
      <c r="AJ6" s="202" t="s">
        <v>179</v>
      </c>
      <c r="AL6" s="204">
        <v>916.96054108308806</v>
      </c>
      <c r="AM6" s="201">
        <v>1.0612969225498705E-2</v>
      </c>
      <c r="AN6" s="201">
        <v>1.0590277777777777E-2</v>
      </c>
    </row>
    <row r="7" spans="1:40" x14ac:dyDescent="0.3">
      <c r="A7" t="str">
        <f>'Runners RBH2'!A33</f>
        <v>Graham Cunliffe</v>
      </c>
      <c r="B7">
        <f>'Runners RBH2'!AI33</f>
        <v>15.1</v>
      </c>
      <c r="C7" s="137">
        <f>'Runners RBH2'!CU33</f>
        <v>2.555555555555555E-2</v>
      </c>
      <c r="D7" s="139">
        <f t="shared" si="1"/>
        <v>2207.9999999999995</v>
      </c>
      <c r="H7" t="str">
        <f>'Runners RBH2'!A8</f>
        <v>Barbara Holmes</v>
      </c>
      <c r="I7" s="198"/>
      <c r="J7" s="140">
        <f>'Runners RBH2'!BA8</f>
        <v>1.6842277817777775E-2</v>
      </c>
      <c r="K7" s="143">
        <f>Table12[[#This Row],[September Handicap]]*60*60*24</f>
        <v>1455.1728034559999</v>
      </c>
      <c r="L7" s="143">
        <f>(0.7265*(Table12[[#This Row],[September Handicap in secs]])-151.12)</f>
        <v>906.06304171078398</v>
      </c>
      <c r="M7" s="140">
        <f>Table12[[#This Row],[Initial Winter Handicap Calc based on
&lt;&lt;]]/60/60/24</f>
        <v>1.0486840760541481E-2</v>
      </c>
      <c r="N7" s="197">
        <f t="shared" si="0"/>
        <v>1.0416666666666666E-2</v>
      </c>
      <c r="O7" s="140">
        <f>'Runners RBH2'!O8</f>
        <v>1.6840277777777777E-2</v>
      </c>
      <c r="P7" s="140">
        <f>'Runners RBH2'!CY8</f>
        <v>1.0763888888888891E-2</v>
      </c>
      <c r="Q7" s="143">
        <f>Table12[[#This Row],[Original Handicap]]*60*60*24</f>
        <v>1454.9999999999998</v>
      </c>
      <c r="R7" s="143">
        <f>Table12[[#This Row],[Original Winter Handicap]]*60*60*24</f>
        <v>930.00000000000023</v>
      </c>
      <c r="AJ7" s="202" t="s">
        <v>9</v>
      </c>
      <c r="AL7" s="204">
        <v>906.06304171078398</v>
      </c>
      <c r="AM7" s="201">
        <v>1.0486840760541481E-2</v>
      </c>
      <c r="AN7" s="201">
        <v>1.0416666666666666E-2</v>
      </c>
    </row>
    <row r="8" spans="1:40" x14ac:dyDescent="0.3">
      <c r="A8" t="str">
        <f>'Runners RBH2'!A34</f>
        <v>Graham Webster</v>
      </c>
      <c r="B8">
        <f>'Runners RBH2'!AI34</f>
        <v>12.1</v>
      </c>
      <c r="C8" s="137">
        <f>'Runners RBH2'!CU34</f>
        <v>2.5520833333333329E-2</v>
      </c>
      <c r="D8" s="139">
        <f t="shared" si="1"/>
        <v>2204.9999999999995</v>
      </c>
      <c r="H8" t="str">
        <f>'Runners RBH2'!A9</f>
        <v>Barry Broughton</v>
      </c>
      <c r="I8" s="198">
        <v>13.7</v>
      </c>
      <c r="J8" s="140">
        <f>'Runners RBH2'!BA9</f>
        <v>1.7536722272222222E-2</v>
      </c>
      <c r="K8" s="143">
        <f>Table12[[#This Row],[September Handicap]]*60*60*24</f>
        <v>1515.1728043199998</v>
      </c>
      <c r="L8" s="143">
        <f>(0.7265*(Table12[[#This Row],[September Handicap in secs]])-151.12)</f>
        <v>949.65304233847985</v>
      </c>
      <c r="M8" s="140">
        <f>Table12[[#This Row],[Initial Winter Handicap Calc based on
&lt;&lt;]]/60/60/24</f>
        <v>1.0991354656695368E-2</v>
      </c>
      <c r="N8" s="197">
        <f t="shared" si="0"/>
        <v>1.0937500000000001E-2</v>
      </c>
      <c r="O8" s="140">
        <f>'Runners RBH2'!O9</f>
        <v>1.545138888888889E-2</v>
      </c>
      <c r="P8" s="140">
        <f>'Runners RBH2'!CY9</f>
        <v>1.0590277777777777E-2</v>
      </c>
      <c r="Q8" s="143">
        <f>Table12[[#This Row],[Original Handicap]]*60*60*24</f>
        <v>1335</v>
      </c>
      <c r="R8" s="143">
        <f>Table12[[#This Row],[Original Winter Handicap]]*60*60*24</f>
        <v>915</v>
      </c>
      <c r="AJ8" s="202" t="s">
        <v>147</v>
      </c>
      <c r="AK8" s="198">
        <v>13.7</v>
      </c>
      <c r="AL8" s="204">
        <v>949.65304233847985</v>
      </c>
      <c r="AM8" s="201">
        <v>1.0991354656695368E-2</v>
      </c>
      <c r="AN8" s="201">
        <v>1.0937500000000001E-2</v>
      </c>
    </row>
    <row r="9" spans="1:40" x14ac:dyDescent="0.3">
      <c r="A9" t="str">
        <f>'Runners RBH2'!A35</f>
        <v>Greg Oulton</v>
      </c>
      <c r="B9">
        <f>'Runners RBH2'!AI35</f>
        <v>15.3</v>
      </c>
      <c r="C9" s="137">
        <f>'Runners RBH2'!CU35</f>
        <v>2.4803240740740744E-2</v>
      </c>
      <c r="D9" s="139">
        <f t="shared" si="1"/>
        <v>2143</v>
      </c>
      <c r="H9" t="str">
        <f>'Runners RBH2'!A10</f>
        <v>Bill Lock</v>
      </c>
      <c r="I9" s="198"/>
      <c r="J9" s="140">
        <f>'Runners RBH2'!BA10</f>
        <v>1.0245055615555556E-2</v>
      </c>
      <c r="K9" s="143">
        <f>Table12[[#This Row],[September Handicap]]*60*60*24</f>
        <v>885.17280518400003</v>
      </c>
      <c r="L9" s="143">
        <f>(0.7265*(Table12[[#This Row],[September Handicap in secs]])-151.12)</f>
        <v>491.95804296617609</v>
      </c>
      <c r="M9" s="140">
        <f>Table12[[#This Row],[Initial Winter Handicap Calc based on
&lt;&lt;]]/60/60/24</f>
        <v>5.6939588306270375E-3</v>
      </c>
      <c r="N9" s="197">
        <f t="shared" si="0"/>
        <v>5.7291666666666671E-3</v>
      </c>
      <c r="O9" s="140">
        <f>'Runners RBH2'!O10</f>
        <v>1.0243055555555556E-2</v>
      </c>
      <c r="P9" s="140">
        <f>'Runners RBH2'!CY10</f>
        <v>5.3819444444444453E-3</v>
      </c>
      <c r="Q9" s="143">
        <f>Table12[[#This Row],[Original Handicap]]*60*60*24</f>
        <v>885</v>
      </c>
      <c r="R9" s="143">
        <f>Table12[[#This Row],[Original Winter Handicap]]*60*60*24</f>
        <v>465.00000000000011</v>
      </c>
      <c r="AJ9" s="202" t="s">
        <v>180</v>
      </c>
      <c r="AL9" s="204">
        <v>491.95804296617609</v>
      </c>
      <c r="AM9" s="201">
        <v>5.6939588306270375E-3</v>
      </c>
      <c r="AN9" s="201">
        <v>5.7291666666666671E-3</v>
      </c>
    </row>
    <row r="10" spans="1:40" x14ac:dyDescent="0.3">
      <c r="A10" t="str">
        <f>'Runners RBH2'!A47</f>
        <v>Jake Rodwell</v>
      </c>
      <c r="B10">
        <f>'Runners RBH2'!AI47</f>
        <v>0</v>
      </c>
      <c r="C10" s="137">
        <f>'Runners RBH2'!CU47</f>
        <v>1.9884259259259258E-2</v>
      </c>
      <c r="D10" s="139">
        <f t="shared" si="1"/>
        <v>1718</v>
      </c>
      <c r="H10" t="str">
        <f>'Runners RBH2'!A11</f>
        <v>Bob Clough</v>
      </c>
      <c r="I10" s="198">
        <v>26</v>
      </c>
      <c r="J10" s="140">
        <f>'Runners RBH2'!BA11</f>
        <v>1.2154777847777779E-2</v>
      </c>
      <c r="K10" s="143">
        <f>Table12[[#This Row],[September Handicap]]*60*60*24</f>
        <v>1050.172806048</v>
      </c>
      <c r="L10" s="143">
        <f>(0.7265*(Table12[[#This Row],[September Handicap in secs]])-151.12)</f>
        <v>611.83054359387199</v>
      </c>
      <c r="M10" s="140">
        <f>Table12[[#This Row],[Initial Winter Handicap Calc based on
&lt;&lt;]]/60/60/24</f>
        <v>7.0813720323364806E-3</v>
      </c>
      <c r="N10" s="197">
        <f t="shared" si="0"/>
        <v>7.1180555555555554E-3</v>
      </c>
      <c r="O10" s="140">
        <f>'Runners RBH2'!O11</f>
        <v>9.2013888888888892E-3</v>
      </c>
      <c r="P10" s="140">
        <f>'Runners RBH2'!CY11</f>
        <v>4.5138888888888893E-3</v>
      </c>
      <c r="Q10" s="143">
        <f>Table12[[#This Row],[Original Handicap]]*60*60*24</f>
        <v>795</v>
      </c>
      <c r="R10" s="143">
        <f>Table12[[#This Row],[Original Winter Handicap]]*60*60*24</f>
        <v>390.00000000000011</v>
      </c>
      <c r="AJ10" s="202" t="s">
        <v>8</v>
      </c>
      <c r="AK10" s="198">
        <v>26</v>
      </c>
      <c r="AL10" s="204">
        <v>611.83054359387199</v>
      </c>
      <c r="AM10" s="201">
        <v>7.0813720323364806E-3</v>
      </c>
      <c r="AN10" s="201">
        <v>7.1180555555555554E-3</v>
      </c>
    </row>
    <row r="11" spans="1:40" x14ac:dyDescent="0.3">
      <c r="A11" t="str">
        <f>'Runners RBH2'!A48</f>
        <v>James Whittle</v>
      </c>
      <c r="B11">
        <f>'Runners RBH2'!AI48</f>
        <v>4.5</v>
      </c>
      <c r="C11" s="137">
        <f>'Runners RBH2'!CU48</f>
        <v>1.9513888888888886E-2</v>
      </c>
      <c r="D11" s="139">
        <f t="shared" si="1"/>
        <v>1685.9999999999995</v>
      </c>
      <c r="H11" t="str">
        <f>'Runners RBH2'!A12</f>
        <v>Bryan Grundy</v>
      </c>
      <c r="I11" s="198"/>
      <c r="J11" s="140">
        <f>'Runners RBH2'!BA12</f>
        <v>1.0245055635555556E-2</v>
      </c>
      <c r="K11" s="143">
        <f>Table12[[#This Row],[September Handicap]]*60*60*24</f>
        <v>885.17280691199994</v>
      </c>
      <c r="L11" s="143">
        <f>(0.7265*(Table12[[#This Row],[September Handicap in secs]])-151.12)</f>
        <v>491.958044221568</v>
      </c>
      <c r="M11" s="140">
        <f>Table12[[#This Row],[Initial Winter Handicap Calc based on
&lt;&lt;]]/60/60/24</f>
        <v>5.6939588451570371E-3</v>
      </c>
      <c r="N11" s="197">
        <f t="shared" si="0"/>
        <v>5.7291666666666671E-3</v>
      </c>
      <c r="O11" s="140">
        <f>'Runners RBH2'!O12</f>
        <v>1.0243055555555556E-2</v>
      </c>
      <c r="P11" s="140">
        <f>'Runners RBH2'!CY12</f>
        <v>5.3819444444444453E-3</v>
      </c>
      <c r="Q11" s="143">
        <f>Table12[[#This Row],[Original Handicap]]*60*60*24</f>
        <v>885</v>
      </c>
      <c r="R11" s="143">
        <f>Table12[[#This Row],[Original Winter Handicap]]*60*60*24</f>
        <v>465.00000000000011</v>
      </c>
      <c r="AJ11" s="202" t="s">
        <v>181</v>
      </c>
      <c r="AL11" s="204">
        <v>491.958044221568</v>
      </c>
      <c r="AM11" s="201">
        <v>5.6939588451570371E-3</v>
      </c>
      <c r="AN11" s="201">
        <v>5.7291666666666671E-3</v>
      </c>
    </row>
    <row r="12" spans="1:40" x14ac:dyDescent="0.3">
      <c r="A12" t="str">
        <f>'Runners RBH2'!A52</f>
        <v>Joe Greenwood</v>
      </c>
      <c r="B12">
        <f>'Runners RBH2'!AI52</f>
        <v>4</v>
      </c>
      <c r="C12" s="137">
        <f>'Runners RBH2'!CU52</f>
        <v>1.9548611111111114E-2</v>
      </c>
      <c r="D12" s="139">
        <f t="shared" si="1"/>
        <v>1689.0000000000005</v>
      </c>
      <c r="H12" t="str">
        <f>'Runners RBH2'!A13</f>
        <v>Catherine Carrdus</v>
      </c>
      <c r="I12" s="198">
        <v>8.3000000000000007</v>
      </c>
      <c r="J12" s="140">
        <f>'Runners RBH2'!BA13</f>
        <v>1.9967277867777775E-2</v>
      </c>
      <c r="K12" s="143">
        <f>Table12[[#This Row],[September Handicap]]*60*60*24</f>
        <v>1725.1728077759994</v>
      </c>
      <c r="L12" s="143">
        <f>(0.7265*(Table12[[#This Row],[September Handicap in secs]])-151.12)</f>
        <v>1102.2180448492636</v>
      </c>
      <c r="M12" s="140">
        <f>Table12[[#This Row],[Initial Winter Handicap Calc based on
&lt;&lt;]]/60/60/24</f>
        <v>1.2757153296866476E-2</v>
      </c>
      <c r="N12" s="197">
        <f t="shared" si="0"/>
        <v>1.2673611111111109E-2</v>
      </c>
      <c r="O12" s="140">
        <f>'Runners RBH2'!O13</f>
        <v>1.9444444444444445E-2</v>
      </c>
      <c r="P12" s="140">
        <f>'Runners RBH2'!CY13</f>
        <v>9.2013888888888892E-3</v>
      </c>
      <c r="Q12" s="143">
        <f>Table12[[#This Row],[Original Handicap]]*60*60*24</f>
        <v>1680</v>
      </c>
      <c r="R12" s="143">
        <f>Table12[[#This Row],[Original Winter Handicap]]*60*60*24</f>
        <v>795</v>
      </c>
      <c r="AJ12" s="202" t="s">
        <v>110</v>
      </c>
      <c r="AK12" s="198">
        <v>8.3000000000000007</v>
      </c>
      <c r="AL12" s="204">
        <v>1102.2180448492636</v>
      </c>
      <c r="AM12" s="201">
        <v>1.2757153296866476E-2</v>
      </c>
      <c r="AN12" s="201">
        <v>1.2673611111111109E-2</v>
      </c>
    </row>
    <row r="13" spans="1:40" x14ac:dyDescent="0.3">
      <c r="A13" t="str">
        <f>'Runners RBH2'!A64</f>
        <v>Lewis McAfee</v>
      </c>
      <c r="B13">
        <f>'Runners RBH2'!AI64</f>
        <v>12.2</v>
      </c>
      <c r="C13" s="137">
        <f>'Runners RBH2'!CU64</f>
        <v>2.7812499999999993E-2</v>
      </c>
      <c r="D13" s="139">
        <f t="shared" si="1"/>
        <v>2402.9999999999991</v>
      </c>
      <c r="H13" t="str">
        <f>'Runners RBH2'!A14</f>
        <v>Catherine MacLachlan</v>
      </c>
      <c r="I13" s="198">
        <v>20.8</v>
      </c>
      <c r="J13" s="140">
        <f>'Runners RBH2'!BA14</f>
        <v>1.4411722322222223E-2</v>
      </c>
      <c r="K13" s="143">
        <f>Table12[[#This Row],[September Handicap]]*60*60*24</f>
        <v>1245.1728086400001</v>
      </c>
      <c r="L13" s="143">
        <f>(0.7265*(Table12[[#This Row],[September Handicap in secs]])-151.12)</f>
        <v>753.4980454769601</v>
      </c>
      <c r="M13" s="140">
        <f>Table12[[#This Row],[Initial Winter Handicap Calc based on
&lt;&lt;]]/60/60/24</f>
        <v>8.7210421930203706E-3</v>
      </c>
      <c r="N13" s="197">
        <f t="shared" si="0"/>
        <v>8.6805555555555559E-3</v>
      </c>
      <c r="O13" s="140">
        <f>'Runners RBH2'!O14</f>
        <v>1.3020833333333334E-2</v>
      </c>
      <c r="P13" s="140">
        <f>'Runners RBH2'!CY14</f>
        <v>7.4652777777777781E-3</v>
      </c>
      <c r="Q13" s="143">
        <f>Table12[[#This Row],[Original Handicap]]*60*60*24</f>
        <v>1125</v>
      </c>
      <c r="R13" s="143">
        <f>Table12[[#This Row],[Original Winter Handicap]]*60*60*24</f>
        <v>645</v>
      </c>
      <c r="AJ13" s="202" t="s">
        <v>138</v>
      </c>
      <c r="AK13" s="198">
        <v>20.8</v>
      </c>
      <c r="AL13" s="204">
        <v>753.4980454769601</v>
      </c>
      <c r="AM13" s="201">
        <v>8.7210421930203706E-3</v>
      </c>
      <c r="AN13" s="201">
        <v>8.6805555555555559E-3</v>
      </c>
    </row>
    <row r="14" spans="1:40" x14ac:dyDescent="0.3">
      <c r="A14" t="str">
        <f>'Runners RBH2'!A95</f>
        <v>Roy Stevens</v>
      </c>
      <c r="B14">
        <f>'Runners RBH2'!AI95</f>
        <v>22</v>
      </c>
      <c r="C14" s="137">
        <f>'Runners RBH2'!CU95</f>
        <v>2.9571759259259259E-2</v>
      </c>
      <c r="D14" s="139">
        <f t="shared" ref="D14:D19" si="2">C14*60*60*24</f>
        <v>2555</v>
      </c>
      <c r="H14" t="str">
        <f>'Runners RBH2'!A15</f>
        <v>Chris Bowker</v>
      </c>
      <c r="I14" s="198">
        <v>15.6</v>
      </c>
      <c r="J14" s="140">
        <f>'Runners RBH2'!BA15</f>
        <v>1.6668666776666667E-2</v>
      </c>
      <c r="K14" s="143">
        <f>Table12[[#This Row],[September Handicap]]*60*60*24</f>
        <v>1440.172809504</v>
      </c>
      <c r="L14" s="143">
        <f>(0.7265*(Table12[[#This Row],[September Handicap in secs]])-151.12)</f>
        <v>895.16554610465607</v>
      </c>
      <c r="M14" s="140">
        <f>Table12[[#This Row],[Initial Winter Handicap Calc based on
&lt;&lt;]]/60/60/24</f>
        <v>1.0360712339174261E-2</v>
      </c>
      <c r="N14" s="197">
        <f t="shared" si="0"/>
        <v>1.0416666666666666E-2</v>
      </c>
      <c r="O14" s="140">
        <f>'Runners RBH2'!O15</f>
        <v>1.5277777777777777E-2</v>
      </c>
      <c r="P14" s="140">
        <f>'Runners RBH2'!CY15</f>
        <v>9.2013888888888892E-3</v>
      </c>
      <c r="Q14" s="143">
        <f>Table12[[#This Row],[Original Handicap]]*60*60*24</f>
        <v>1320</v>
      </c>
      <c r="R14" s="143">
        <f>Table12[[#This Row],[Original Winter Handicap]]*60*60*24</f>
        <v>795</v>
      </c>
      <c r="AJ14" s="202" t="s">
        <v>121</v>
      </c>
      <c r="AK14" s="198">
        <v>15.6</v>
      </c>
      <c r="AL14" s="204">
        <v>895.16554610465607</v>
      </c>
      <c r="AM14" s="201">
        <v>1.0360712339174261E-2</v>
      </c>
      <c r="AN14" s="201">
        <v>1.0416666666666666E-2</v>
      </c>
    </row>
    <row r="15" spans="1:40" x14ac:dyDescent="0.3">
      <c r="A15" t="str">
        <f>'Runners RBH2'!A103</f>
        <v>Stephen Rodwell</v>
      </c>
      <c r="B15">
        <f>'Runners RBH2'!AI103</f>
        <v>10</v>
      </c>
      <c r="C15" s="137">
        <f>'Runners RBH2'!CU103</f>
        <v>2.2233796296296293E-2</v>
      </c>
      <c r="D15" s="139">
        <f t="shared" si="2"/>
        <v>1920.9999999999998</v>
      </c>
      <c r="H15" t="str">
        <f>'Runners RBH2'!A16</f>
        <v>Chris Cottam</v>
      </c>
      <c r="I15" s="198">
        <v>7.1</v>
      </c>
      <c r="J15" s="140">
        <f>'Runners RBH2'!BA16</f>
        <v>2.0488111231111113E-2</v>
      </c>
      <c r="K15" s="143">
        <f>Table12[[#This Row],[September Handicap]]*60*60*24</f>
        <v>1770.1728103680002</v>
      </c>
      <c r="L15" s="143">
        <f>(0.7265*(Table12[[#This Row],[September Handicap in secs]])-151.12)</f>
        <v>1134.910546732352</v>
      </c>
      <c r="M15" s="140">
        <f>Table12[[#This Row],[Initial Winter Handicap Calc based on
&lt;&lt;]]/60/60/24</f>
        <v>1.3135538735328148E-2</v>
      </c>
      <c r="N15" s="197">
        <f t="shared" si="0"/>
        <v>1.3194444444444444E-2</v>
      </c>
      <c r="O15" s="140">
        <f>'Runners RBH2'!O16</f>
        <v>2.0312500000000001E-2</v>
      </c>
      <c r="P15" s="140">
        <f>'Runners RBH2'!CY16</f>
        <v>1.1979166666666666E-2</v>
      </c>
      <c r="Q15" s="143">
        <f>Table12[[#This Row],[Original Handicap]]*60*60*24</f>
        <v>1755</v>
      </c>
      <c r="R15" s="143">
        <f>Table12[[#This Row],[Original Winter Handicap]]*60*60*24</f>
        <v>1035</v>
      </c>
      <c r="AJ15" s="202" t="s">
        <v>146</v>
      </c>
      <c r="AK15" s="198">
        <v>7.1</v>
      </c>
      <c r="AL15" s="204">
        <v>1134.910546732352</v>
      </c>
      <c r="AM15" s="201">
        <v>1.3135538735328148E-2</v>
      </c>
      <c r="AN15" s="201">
        <v>1.3194444444444444E-2</v>
      </c>
    </row>
    <row r="16" spans="1:40" x14ac:dyDescent="0.3">
      <c r="A16" t="str">
        <f>'Runners RBH2'!A104</f>
        <v>Stephen Wise</v>
      </c>
      <c r="B16">
        <f>'Runners RBH2'!AI104</f>
        <v>14.6</v>
      </c>
      <c r="C16" s="137">
        <f>'Runners RBH2'!CU104</f>
        <v>2.3564814814814813E-2</v>
      </c>
      <c r="D16" s="139">
        <f t="shared" si="2"/>
        <v>2036</v>
      </c>
      <c r="H16" t="str">
        <f>'Runners RBH2'!A17</f>
        <v>Claire England</v>
      </c>
      <c r="I16" s="198">
        <v>28.1</v>
      </c>
      <c r="J16" s="140">
        <f>'Runners RBH2'!BA17</f>
        <v>1.1286722352222223E-2</v>
      </c>
      <c r="K16" s="143">
        <f>Table12[[#This Row],[September Handicap]]*60*60*24</f>
        <v>975.17281123199996</v>
      </c>
      <c r="L16" s="143">
        <f>(0.7265*(Table12[[#This Row],[September Handicap in secs]])-151.12)</f>
        <v>557.34304736004799</v>
      </c>
      <c r="M16" s="140">
        <f>Table12[[#This Row],[Initial Winter Handicap Calc based on
&lt;&lt;]]/60/60/24</f>
        <v>6.4507297148153698E-3</v>
      </c>
      <c r="N16" s="197">
        <f t="shared" si="0"/>
        <v>6.4236111111111117E-3</v>
      </c>
      <c r="O16" s="140">
        <f>'Runners RBH2'!O17</f>
        <v>7.2916666666666668E-3</v>
      </c>
      <c r="P16" s="140">
        <f>'Runners RBH2'!CY17</f>
        <v>3.1249999999999997E-3</v>
      </c>
      <c r="Q16" s="143">
        <f>Table12[[#This Row],[Original Handicap]]*60*60*24</f>
        <v>630</v>
      </c>
      <c r="R16" s="143">
        <f>Table12[[#This Row],[Original Winter Handicap]]*60*60*24</f>
        <v>269.99999999999994</v>
      </c>
      <c r="AJ16" s="202" t="s">
        <v>182</v>
      </c>
      <c r="AK16" s="198">
        <v>28.1</v>
      </c>
      <c r="AL16" s="204">
        <v>557.34304736004799</v>
      </c>
      <c r="AM16" s="201">
        <v>6.4507297148153698E-3</v>
      </c>
      <c r="AN16" s="201">
        <v>6.4236111111111117E-3</v>
      </c>
    </row>
    <row r="17" spans="1:40" x14ac:dyDescent="0.3">
      <c r="A17" t="str">
        <f>'Runners RBH2'!A105</f>
        <v>Steve Pepper</v>
      </c>
      <c r="B17">
        <f>'Runners RBH2'!AI105</f>
        <v>8.6</v>
      </c>
      <c r="C17" s="137">
        <f>'Runners RBH2'!CU105</f>
        <v>2.0555555555555556E-2</v>
      </c>
      <c r="D17" s="139">
        <f t="shared" si="2"/>
        <v>1776</v>
      </c>
      <c r="H17" t="str">
        <f>'Runners RBH2'!A18</f>
        <v>Claire Markham</v>
      </c>
      <c r="I17" s="198">
        <v>16.399999999999999</v>
      </c>
      <c r="J17" s="140">
        <f>'Runners RBH2'!BA18</f>
        <v>1.6321444584444445E-2</v>
      </c>
      <c r="K17" s="143">
        <f>Table12[[#This Row],[September Handicap]]*60*60*24</f>
        <v>1410.1728120959999</v>
      </c>
      <c r="L17" s="143">
        <f>(0.7265*(Table12[[#This Row],[September Handicap in secs]])-151.12)</f>
        <v>873.37054798774409</v>
      </c>
      <c r="M17" s="140">
        <f>Table12[[#This Row],[Initial Winter Handicap Calc based on
&lt;&lt;]]/60/60/24</f>
        <v>1.0108455416524815E-2</v>
      </c>
      <c r="N17" s="197">
        <f t="shared" si="0"/>
        <v>1.0069444444444445E-2</v>
      </c>
      <c r="O17" s="140">
        <f>'Runners RBH2'!O18</f>
        <v>1.3888888888888888E-2</v>
      </c>
      <c r="P17" s="140">
        <f>'Runners RBH2'!CY18</f>
        <v>8.6805555555555559E-3</v>
      </c>
      <c r="Q17" s="143">
        <f>Table12[[#This Row],[Original Handicap]]*60*60*24</f>
        <v>1199.9999999999998</v>
      </c>
      <c r="R17" s="143">
        <f>Table12[[#This Row],[Original Winter Handicap]]*60*60*24</f>
        <v>750.00000000000011</v>
      </c>
      <c r="AJ17" s="202" t="s">
        <v>131</v>
      </c>
      <c r="AK17" s="198">
        <v>16.399999999999999</v>
      </c>
      <c r="AL17" s="204">
        <v>873.37054798774409</v>
      </c>
      <c r="AM17" s="201">
        <v>1.0108455416524815E-2</v>
      </c>
      <c r="AN17" s="201">
        <v>1.0069444444444445E-2</v>
      </c>
    </row>
    <row r="18" spans="1:40" x14ac:dyDescent="0.3">
      <c r="A18" t="str">
        <f>'Runners RBH2'!A106</f>
        <v>Susan Hawitt</v>
      </c>
      <c r="B18">
        <f>'Runners RBH2'!AI106</f>
        <v>15.7</v>
      </c>
      <c r="C18" s="137">
        <f>'Runners RBH2'!CU106</f>
        <v>2.5497685185185186E-2</v>
      </c>
      <c r="D18" s="139">
        <f t="shared" si="2"/>
        <v>2203</v>
      </c>
      <c r="H18" t="str">
        <f>'Runners RBH2'!A19</f>
        <v>Clare Taylor</v>
      </c>
      <c r="I18" s="198">
        <v>11.8</v>
      </c>
      <c r="J18" s="140">
        <f>'Runners RBH2'!BA19</f>
        <v>1.8404777927777779E-2</v>
      </c>
      <c r="K18" s="143">
        <f>Table12[[#This Row],[September Handicap]]*60*60*24</f>
        <v>1590.1728129600001</v>
      </c>
      <c r="L18" s="143">
        <f>(0.7265*(Table12[[#This Row],[September Handicap in secs]])-151.12)</f>
        <v>1004.14054861544</v>
      </c>
      <c r="M18" s="140">
        <f>Table12[[#This Row],[Initial Winter Handicap Calc based on
&lt;&lt;]]/60/60/24</f>
        <v>1.1621997090456483E-2</v>
      </c>
      <c r="N18" s="197">
        <f t="shared" si="0"/>
        <v>1.1631944444444445E-2</v>
      </c>
      <c r="O18" s="140">
        <f>'Runners RBH2'!O19</f>
        <v>1.8576388888888889E-2</v>
      </c>
      <c r="P18" s="140">
        <f>'Runners RBH2'!CY19</f>
        <v>1.1284722222222222E-2</v>
      </c>
      <c r="Q18" s="143">
        <f>Table12[[#This Row],[Original Handicap]]*60*60*24</f>
        <v>1605</v>
      </c>
      <c r="R18" s="143">
        <f>Table12[[#This Row],[Original Winter Handicap]]*60*60*24</f>
        <v>975</v>
      </c>
      <c r="AJ18" s="202" t="s">
        <v>149</v>
      </c>
      <c r="AK18" s="198">
        <v>11.8</v>
      </c>
      <c r="AL18" s="204">
        <v>1004.14054861544</v>
      </c>
      <c r="AM18" s="201">
        <v>1.1621997090456483E-2</v>
      </c>
      <c r="AN18" s="201">
        <v>1.1631944444444445E-2</v>
      </c>
    </row>
    <row r="19" spans="1:40" x14ac:dyDescent="0.3">
      <c r="A19" t="str">
        <f>'Runners RBH2'!A113</f>
        <v>Xavia Cooper</v>
      </c>
      <c r="B19">
        <f>'Runners RBH2'!AI113</f>
        <v>15.9</v>
      </c>
      <c r="C19" s="137">
        <f>'Runners RBH2'!CU113</f>
        <v>2.5555555555555554E-2</v>
      </c>
      <c r="D19" s="139">
        <f t="shared" si="2"/>
        <v>2208</v>
      </c>
      <c r="H19" t="str">
        <f>'Runners RBH2'!A20</f>
        <v>Cliff Whiston</v>
      </c>
      <c r="I19" s="198"/>
      <c r="J19" s="140">
        <f>'Runners RBH2'!BA20</f>
        <v>1.0245055715555555E-2</v>
      </c>
      <c r="K19" s="143">
        <f>Table12[[#This Row],[September Handicap]]*60*60*24</f>
        <v>885.17281382399983</v>
      </c>
      <c r="L19" s="143">
        <f>(0.7265*(Table12[[#This Row],[September Handicap in secs]])-151.12)</f>
        <v>491.95804924313586</v>
      </c>
      <c r="M19" s="140">
        <f>Table12[[#This Row],[Initial Winter Handicap Calc based on
&lt;&lt;]]/60/60/24</f>
        <v>5.6939589032770346E-3</v>
      </c>
      <c r="N19" s="197">
        <f t="shared" si="0"/>
        <v>5.7291666666666671E-3</v>
      </c>
      <c r="O19" s="140">
        <f>'Runners RBH2'!O20</f>
        <v>1.0243055555555556E-2</v>
      </c>
      <c r="P19" s="140">
        <f>'Runners RBH2'!CY20</f>
        <v>5.3819444444444453E-3</v>
      </c>
      <c r="Q19" s="143">
        <f>Table12[[#This Row],[Original Handicap]]*60*60*24</f>
        <v>885</v>
      </c>
      <c r="R19" s="143">
        <f>Table12[[#This Row],[Original Winter Handicap]]*60*60*24</f>
        <v>465.00000000000011</v>
      </c>
      <c r="AJ19" s="202" t="s">
        <v>183</v>
      </c>
      <c r="AL19" s="204">
        <v>491.95804924313586</v>
      </c>
      <c r="AM19" s="201">
        <v>5.6939589032770346E-3</v>
      </c>
      <c r="AN19" s="201">
        <v>5.7291666666666671E-3</v>
      </c>
    </row>
    <row r="20" spans="1:40" x14ac:dyDescent="0.3">
      <c r="H20" t="str">
        <f>'Runners RBH2'!A21</f>
        <v>Dan Gregson</v>
      </c>
      <c r="I20" s="198">
        <v>11</v>
      </c>
      <c r="J20" s="140">
        <f>'Runners RBH2'!BA21</f>
        <v>1.8752000169999998E-2</v>
      </c>
      <c r="K20" s="143">
        <f>Table12[[#This Row],[September Handicap]]*60*60*24</f>
        <v>1620.1728146879998</v>
      </c>
      <c r="L20" s="143">
        <f>(0.7265*(Table12[[#This Row],[September Handicap in secs]])-151.12)</f>
        <v>1025.9355498708319</v>
      </c>
      <c r="M20" s="140">
        <f>Table12[[#This Row],[Initial Winter Handicap Calc based on
&lt;&lt;]]/60/60/24</f>
        <v>1.1874254049430924E-2</v>
      </c>
      <c r="N20" s="197">
        <f t="shared" si="0"/>
        <v>1.1805555555555555E-2</v>
      </c>
      <c r="O20" s="140">
        <f>'Runners RBH2'!O21</f>
        <v>1.8576388888888889E-2</v>
      </c>
      <c r="P20" s="140">
        <f>'Runners RBH2'!CY21</f>
        <v>1.1111111111111112E-2</v>
      </c>
      <c r="Q20" s="143">
        <f>Table12[[#This Row],[Original Handicap]]*60*60*24</f>
        <v>1605</v>
      </c>
      <c r="R20" s="143">
        <f>Table12[[#This Row],[Original Winter Handicap]]*60*60*24</f>
        <v>960.00000000000023</v>
      </c>
      <c r="AJ20" s="202" t="s">
        <v>132</v>
      </c>
      <c r="AK20" s="198">
        <v>11</v>
      </c>
      <c r="AL20" s="204">
        <v>1025.9355498708319</v>
      </c>
      <c r="AM20" s="201">
        <v>1.1874254049430924E-2</v>
      </c>
      <c r="AN20" s="201">
        <v>1.1805555555555555E-2</v>
      </c>
    </row>
    <row r="21" spans="1:40" x14ac:dyDescent="0.3">
      <c r="H21" t="str">
        <f>'Runners RBH2'!A22</f>
        <v>Darran Ames</v>
      </c>
      <c r="I21" s="198">
        <v>12.8</v>
      </c>
      <c r="J21" s="140">
        <f>'Runners RBH2'!BA22</f>
        <v>1.7883944624444443E-2</v>
      </c>
      <c r="K21" s="143">
        <f>Table12[[#This Row],[September Handicap]]*60*60*24</f>
        <v>1545.172815552</v>
      </c>
      <c r="L21" s="143">
        <f>(0.7265*(Table12[[#This Row],[September Handicap in secs]])-151.12)</f>
        <v>971.448050498528</v>
      </c>
      <c r="M21" s="140">
        <f>Table12[[#This Row],[Initial Winter Handicap Calc based on
&lt;&lt;]]/60/60/24</f>
        <v>1.1243611695584814E-2</v>
      </c>
      <c r="N21" s="197">
        <f t="shared" si="0"/>
        <v>1.1284722222222222E-2</v>
      </c>
      <c r="O21" s="140">
        <f>'Runners RBH2'!O22</f>
        <v>1.6840277777777777E-2</v>
      </c>
      <c r="P21" s="140">
        <f>'Runners RBH2'!CY22</f>
        <v>1.0590277777777777E-2</v>
      </c>
      <c r="Q21" s="143">
        <f>Table12[[#This Row],[Original Handicap]]*60*60*24</f>
        <v>1454.9999999999998</v>
      </c>
      <c r="R21" s="143">
        <f>Table12[[#This Row],[Original Winter Handicap]]*60*60*24</f>
        <v>915</v>
      </c>
      <c r="AJ21" s="202" t="s">
        <v>119</v>
      </c>
      <c r="AK21" s="198">
        <v>12.8</v>
      </c>
      <c r="AL21" s="204">
        <v>971.448050498528</v>
      </c>
      <c r="AM21" s="201">
        <v>1.1243611695584814E-2</v>
      </c>
      <c r="AN21" s="201">
        <v>1.1284722222222222E-2</v>
      </c>
    </row>
    <row r="22" spans="1:40" x14ac:dyDescent="0.3">
      <c r="H22" t="str">
        <f>'Runners RBH2'!A23</f>
        <v>Dave Booth</v>
      </c>
      <c r="I22" s="198">
        <v>22</v>
      </c>
      <c r="J22" s="140">
        <f>'Runners RBH2'!BA23</f>
        <v>1.3890889078888888E-2</v>
      </c>
      <c r="K22" s="143">
        <f>Table12[[#This Row],[September Handicap]]*60*60*24</f>
        <v>1200.1728164159999</v>
      </c>
      <c r="L22" s="143">
        <f>(0.7265*(Table12[[#This Row],[September Handicap in secs]])-151.12)</f>
        <v>720.80555112622403</v>
      </c>
      <c r="M22" s="140">
        <f>Table12[[#This Row],[Initial Winter Handicap Calc based on
&lt;&lt;]]/60/60/24</f>
        <v>8.3426568417387034E-3</v>
      </c>
      <c r="N22" s="197">
        <f t="shared" si="0"/>
        <v>8.3333333333333332E-3</v>
      </c>
      <c r="O22" s="140">
        <f>'Runners RBH2'!O23</f>
        <v>1.1458333333333333E-2</v>
      </c>
      <c r="P22" s="140">
        <f>'Runners RBH2'!CY23</f>
        <v>6.2499999999999995E-3</v>
      </c>
      <c r="Q22" s="143">
        <f>Table12[[#This Row],[Original Handicap]]*60*60*24</f>
        <v>990</v>
      </c>
      <c r="R22" s="143">
        <f>Table12[[#This Row],[Original Winter Handicap]]*60*60*24</f>
        <v>539.99999999999989</v>
      </c>
      <c r="AJ22" s="202" t="s">
        <v>184</v>
      </c>
      <c r="AK22" s="198">
        <v>22</v>
      </c>
      <c r="AL22" s="204">
        <v>720.80555112622403</v>
      </c>
      <c r="AM22" s="201">
        <v>8.3426568417387034E-3</v>
      </c>
      <c r="AN22" s="201">
        <v>8.3333333333333332E-3</v>
      </c>
    </row>
    <row r="23" spans="1:40" x14ac:dyDescent="0.3">
      <c r="H23" t="str">
        <f>'Runners RBH2'!A24</f>
        <v>Dave Dunn</v>
      </c>
      <c r="I23" s="198">
        <v>20.100000000000001</v>
      </c>
      <c r="J23" s="140">
        <f>'Runners RBH2'!BA24</f>
        <v>1.4758944644444444E-2</v>
      </c>
      <c r="K23" s="143">
        <f>Table12[[#This Row],[September Handicap]]*60*60*24</f>
        <v>1275.1728172799999</v>
      </c>
      <c r="L23" s="143">
        <f>(0.7265*(Table12[[#This Row],[September Handicap in secs]])-151.12)</f>
        <v>775.29305175391994</v>
      </c>
      <c r="M23" s="140">
        <f>Table12[[#This Row],[Initial Winter Handicap Calc based on
&lt;&lt;]]/60/60/24</f>
        <v>8.973299210114815E-3</v>
      </c>
      <c r="N23" s="197">
        <f t="shared" si="0"/>
        <v>9.0277777777777787E-3</v>
      </c>
      <c r="O23" s="140">
        <f>'Runners RBH2'!O24</f>
        <v>1.7187500000000001E-2</v>
      </c>
      <c r="P23" s="140">
        <f>'Runners RBH2'!CY24</f>
        <v>1.0590277777777777E-2</v>
      </c>
      <c r="Q23" s="143">
        <f>Table12[[#This Row],[Original Handicap]]*60*60*24</f>
        <v>1485</v>
      </c>
      <c r="R23" s="143">
        <f>Table12[[#This Row],[Original Winter Handicap]]*60*60*24</f>
        <v>915</v>
      </c>
      <c r="AJ23" s="202" t="s">
        <v>185</v>
      </c>
      <c r="AK23" s="198">
        <v>20.100000000000001</v>
      </c>
      <c r="AL23" s="204">
        <v>775.29305175391994</v>
      </c>
      <c r="AM23" s="201">
        <v>8.973299210114815E-3</v>
      </c>
      <c r="AN23" s="201">
        <v>9.0277777777777787E-3</v>
      </c>
    </row>
    <row r="24" spans="1:40" x14ac:dyDescent="0.3">
      <c r="H24" t="str">
        <f>'Runners RBH2'!A25</f>
        <v>David McDonald</v>
      </c>
      <c r="I24" s="198">
        <v>26.3</v>
      </c>
      <c r="J24" s="140">
        <f>'Runners RBH2'!BA25</f>
        <v>1.1981166876666668E-2</v>
      </c>
      <c r="K24" s="143">
        <f>Table12[[#This Row],[September Handicap]]*60*60*24</f>
        <v>1035.1728181440001</v>
      </c>
      <c r="L24" s="143">
        <f>(0.7265*(Table12[[#This Row],[September Handicap in secs]])-151.12)</f>
        <v>600.93305238161611</v>
      </c>
      <c r="M24" s="140">
        <f>Table12[[#This Row],[Initial Winter Handicap Calc based on
&lt;&lt;]]/60/60/24</f>
        <v>6.955243661824261E-3</v>
      </c>
      <c r="N24" s="197">
        <f t="shared" si="0"/>
        <v>6.9444444444444441E-3</v>
      </c>
      <c r="O24" s="140">
        <f>'Runners RBH2'!O25</f>
        <v>1.6840277777777777E-2</v>
      </c>
      <c r="P24" s="140">
        <f>'Runners RBH2'!CY25</f>
        <v>1.0416666666666666E-2</v>
      </c>
      <c r="Q24" s="143">
        <f>Table12[[#This Row],[Original Handicap]]*60*60*24</f>
        <v>1454.9999999999998</v>
      </c>
      <c r="R24" s="143">
        <f>Table12[[#This Row],[Original Winter Handicap]]*60*60*24</f>
        <v>900</v>
      </c>
      <c r="AJ24" s="202" t="s">
        <v>186</v>
      </c>
      <c r="AK24" s="198">
        <v>26.3</v>
      </c>
      <c r="AL24" s="204">
        <v>600.93305238161611</v>
      </c>
      <c r="AM24" s="201">
        <v>6.955243661824261E-3</v>
      </c>
      <c r="AN24" s="201">
        <v>6.9444444444444441E-3</v>
      </c>
    </row>
    <row r="25" spans="1:40" x14ac:dyDescent="0.3">
      <c r="H25" t="str">
        <f>'Runners RBH2'!A26</f>
        <v>Dawn Lock</v>
      </c>
      <c r="I25" s="198"/>
      <c r="J25" s="140">
        <f>'Runners RBH2'!BA26</f>
        <v>1.0245055775555555E-2</v>
      </c>
      <c r="K25" s="143">
        <f>Table12[[#This Row],[September Handicap]]*60*60*24</f>
        <v>885.17281900799981</v>
      </c>
      <c r="L25" s="143">
        <f>(0.7265*(Table12[[#This Row],[September Handicap in secs]])-151.12)</f>
        <v>491.95805300931193</v>
      </c>
      <c r="M25" s="140">
        <f>Table12[[#This Row],[Initial Winter Handicap Calc based on
&lt;&lt;]]/60/60/24</f>
        <v>5.6939589468670351E-3</v>
      </c>
      <c r="N25" s="197">
        <f t="shared" si="0"/>
        <v>5.7291666666666671E-3</v>
      </c>
      <c r="O25" s="140">
        <f>'Runners RBH2'!O26</f>
        <v>1.0243055555555556E-2</v>
      </c>
      <c r="P25" s="140">
        <f>'Runners RBH2'!CY26</f>
        <v>5.3819444444444453E-3</v>
      </c>
      <c r="Q25" s="143">
        <f>Table12[[#This Row],[Original Handicap]]*60*60*24</f>
        <v>885</v>
      </c>
      <c r="R25" s="143">
        <f>Table12[[#This Row],[Original Winter Handicap]]*60*60*24</f>
        <v>465.00000000000011</v>
      </c>
      <c r="AJ25" s="202" t="s">
        <v>187</v>
      </c>
      <c r="AL25" s="204">
        <v>491.95805300931193</v>
      </c>
      <c r="AM25" s="201">
        <v>5.6939589468670351E-3</v>
      </c>
      <c r="AN25" s="201">
        <v>5.7291666666666671E-3</v>
      </c>
    </row>
    <row r="26" spans="1:40" x14ac:dyDescent="0.3">
      <c r="H26" t="str">
        <f>'Runners RBH2'!A27</f>
        <v>Domenic Read-Garrett</v>
      </c>
      <c r="I26" s="198"/>
      <c r="J26" s="140">
        <f>'Runners RBH2'!BA27</f>
        <v>1.9446444674444445E-2</v>
      </c>
      <c r="K26" s="143">
        <f>Table12[[#This Row],[September Handicap]]*60*60*24</f>
        <v>1680.1728198719998</v>
      </c>
      <c r="L26" s="143">
        <f>(0.7265*(Table12[[#This Row],[September Handicap in secs]])-151.12)</f>
        <v>1069.5255536370078</v>
      </c>
      <c r="M26" s="140">
        <f>Table12[[#This Row],[Initial Winter Handicap Calc based on
&lt;&lt;]]/60/60/24</f>
        <v>1.2378767981909811E-2</v>
      </c>
      <c r="N26" s="197">
        <f t="shared" si="0"/>
        <v>1.2326388888888888E-2</v>
      </c>
      <c r="O26" s="140">
        <f>'Runners RBH2'!O27</f>
        <v>1.9444444444444445E-2</v>
      </c>
      <c r="P26" s="140">
        <f>'Runners RBH2'!CY27</f>
        <v>1.2499999999999999E-2</v>
      </c>
      <c r="Q26" s="143">
        <f>Table12[[#This Row],[Original Handicap]]*60*60*24</f>
        <v>1680</v>
      </c>
      <c r="R26" s="143">
        <f>Table12[[#This Row],[Original Winter Handicap]]*60*60*24</f>
        <v>1079.9999999999998</v>
      </c>
      <c r="AJ26" s="202" t="s">
        <v>188</v>
      </c>
      <c r="AL26" s="204">
        <v>1069.5255536370078</v>
      </c>
      <c r="AM26" s="201">
        <v>1.2378767981909811E-2</v>
      </c>
      <c r="AN26" s="201">
        <v>1.2326388888888888E-2</v>
      </c>
    </row>
    <row r="27" spans="1:40" x14ac:dyDescent="0.3">
      <c r="H27" t="str">
        <f>'Runners RBH2'!A28</f>
        <v>Dominic Kirby</v>
      </c>
      <c r="I27" s="198">
        <v>6</v>
      </c>
      <c r="J27" s="140">
        <f>'Runners RBH2'!BA28</f>
        <v>2.1008944684444447E-2</v>
      </c>
      <c r="K27" s="143">
        <f>Table12[[#This Row],[September Handicap]]*60*60*24</f>
        <v>1815.1728207359999</v>
      </c>
      <c r="L27" s="143">
        <f>(0.7265*(Table12[[#This Row],[September Handicap in secs]])-151.12)</f>
        <v>1167.603054264704</v>
      </c>
      <c r="M27" s="140">
        <f>Table12[[#This Row],[Initial Winter Handicap Calc based on
&lt;&lt;]]/60/60/24</f>
        <v>1.3513924239174815E-2</v>
      </c>
      <c r="N27" s="197">
        <f t="shared" si="0"/>
        <v>1.3541666666666667E-2</v>
      </c>
      <c r="O27" s="140">
        <f>'Runners RBH2'!O28</f>
        <v>2.1006944444444446E-2</v>
      </c>
      <c r="P27" s="140">
        <f>'Runners RBH2'!CY28</f>
        <v>1.3194444444444444E-2</v>
      </c>
      <c r="Q27" s="143">
        <f>Table12[[#This Row],[Original Handicap]]*60*60*24</f>
        <v>1815</v>
      </c>
      <c r="R27" s="143">
        <f>Table12[[#This Row],[Original Winter Handicap]]*60*60*24</f>
        <v>1140</v>
      </c>
      <c r="AJ27" s="202" t="s">
        <v>189</v>
      </c>
      <c r="AK27" s="198">
        <v>6</v>
      </c>
      <c r="AL27" s="204">
        <v>1167.603054264704</v>
      </c>
      <c r="AM27" s="201">
        <v>1.3513924239174815E-2</v>
      </c>
      <c r="AN27" s="201">
        <v>1.3541666666666667E-2</v>
      </c>
    </row>
    <row r="28" spans="1:40" x14ac:dyDescent="0.3">
      <c r="H28" t="str">
        <f>'Runners RBH2'!A29</f>
        <v>Elizabeth Canavan</v>
      </c>
      <c r="I28" s="198">
        <v>15.4</v>
      </c>
      <c r="J28" s="140">
        <f>'Runners RBH2'!BA29</f>
        <v>1.6842278027777775E-2</v>
      </c>
      <c r="K28" s="143">
        <f>Table12[[#This Row],[September Handicap]]*60*60*24</f>
        <v>1455.1728215999999</v>
      </c>
      <c r="L28" s="143">
        <f>(0.7265*(Table12[[#This Row],[September Handicap in secs]])-151.12)</f>
        <v>906.06305489239992</v>
      </c>
      <c r="M28" s="140">
        <f>Table12[[#This Row],[Initial Winter Handicap Calc based on
&lt;&lt;]]/60/60/24</f>
        <v>1.0486840913106482E-2</v>
      </c>
      <c r="N28" s="197">
        <f t="shared" si="0"/>
        <v>1.0416666666666666E-2</v>
      </c>
      <c r="O28" s="140">
        <f>'Runners RBH2'!O29</f>
        <v>1.4236111111111111E-2</v>
      </c>
      <c r="P28" s="140">
        <f>'Runners RBH2'!CY29</f>
        <v>9.8958333333333329E-3</v>
      </c>
      <c r="Q28" s="143">
        <f>Table12[[#This Row],[Original Handicap]]*60*60*24</f>
        <v>1230</v>
      </c>
      <c r="R28" s="143">
        <f>Table12[[#This Row],[Original Winter Handicap]]*60*60*24</f>
        <v>855</v>
      </c>
      <c r="AJ28" s="202" t="s">
        <v>190</v>
      </c>
      <c r="AK28" s="198">
        <v>15.4</v>
      </c>
      <c r="AL28" s="204">
        <v>906.06305489239992</v>
      </c>
      <c r="AM28" s="201">
        <v>1.0486840913106482E-2</v>
      </c>
      <c r="AN28" s="201">
        <v>1.0416666666666666E-2</v>
      </c>
    </row>
    <row r="29" spans="1:40" x14ac:dyDescent="0.3">
      <c r="H29" t="str">
        <f>'Runners RBH2'!A30</f>
        <v>Gavin Stanfield</v>
      </c>
      <c r="I29" s="198">
        <v>20</v>
      </c>
      <c r="J29" s="140">
        <f>'Runners RBH2'!BA30</f>
        <v>1.4758944704444443E-2</v>
      </c>
      <c r="K29" s="143">
        <f>Table12[[#This Row],[September Handicap]]*60*60*24</f>
        <v>1275.1728224639999</v>
      </c>
      <c r="L29" s="143">
        <f>(0.7265*(Table12[[#This Row],[September Handicap in secs]])-151.12)</f>
        <v>775.29305552009589</v>
      </c>
      <c r="M29" s="140">
        <f>Table12[[#This Row],[Initial Winter Handicap Calc based on
&lt;&lt;]]/60/60/24</f>
        <v>8.9732992537048129E-3</v>
      </c>
      <c r="N29" s="197">
        <f t="shared" si="0"/>
        <v>9.0277777777777787E-3</v>
      </c>
      <c r="O29" s="140">
        <f>'Runners RBH2'!O30</f>
        <v>1.5972222222222221E-2</v>
      </c>
      <c r="P29" s="140">
        <f>'Runners RBH2'!CY30</f>
        <v>9.7222222222222224E-3</v>
      </c>
      <c r="Q29" s="143">
        <f>Table12[[#This Row],[Original Handicap]]*60*60*24</f>
        <v>1379.9999999999998</v>
      </c>
      <c r="R29" s="143">
        <f>Table12[[#This Row],[Original Winter Handicap]]*60*60*24</f>
        <v>840</v>
      </c>
      <c r="AJ29" s="202" t="s">
        <v>191</v>
      </c>
      <c r="AK29" s="198">
        <v>20</v>
      </c>
      <c r="AL29" s="204">
        <v>775.29305552009589</v>
      </c>
      <c r="AM29" s="201">
        <v>8.9732992537048129E-3</v>
      </c>
      <c r="AN29" s="201">
        <v>9.0277777777777787E-3</v>
      </c>
    </row>
    <row r="30" spans="1:40" x14ac:dyDescent="0.3">
      <c r="H30" t="str">
        <f>'Runners RBH2'!A31</f>
        <v>Gillian Anderson</v>
      </c>
      <c r="I30" s="198">
        <v>15.5</v>
      </c>
      <c r="J30" s="140">
        <f>'Runners RBH2'!BA31</f>
        <v>1.6842278047777777E-2</v>
      </c>
      <c r="K30" s="143">
        <f>Table12[[#This Row],[September Handicap]]*60*60*24</f>
        <v>1455.172823328</v>
      </c>
      <c r="L30" s="143">
        <f>(0.7265*(Table12[[#This Row],[September Handicap in secs]])-151.12)</f>
        <v>906.06305614779205</v>
      </c>
      <c r="M30" s="140">
        <f>Table12[[#This Row],[Initial Winter Handicap Calc based on
&lt;&lt;]]/60/60/24</f>
        <v>1.0486840927636481E-2</v>
      </c>
      <c r="N30" s="197">
        <f t="shared" si="0"/>
        <v>1.0416666666666666E-2</v>
      </c>
      <c r="O30" s="140">
        <f>'Runners RBH2'!O31</f>
        <v>1.6840277777777777E-2</v>
      </c>
      <c r="P30" s="140">
        <f>'Runners RBH2'!CY31</f>
        <v>9.3749999999999997E-3</v>
      </c>
      <c r="Q30" s="143">
        <f>Table12[[#This Row],[Original Handicap]]*60*60*24</f>
        <v>1454.9999999999998</v>
      </c>
      <c r="R30" s="143">
        <f>Table12[[#This Row],[Original Winter Handicap]]*60*60*24</f>
        <v>810</v>
      </c>
      <c r="AJ30" s="202" t="s">
        <v>171</v>
      </c>
      <c r="AK30" s="198">
        <v>15.5</v>
      </c>
      <c r="AL30" s="204">
        <v>906.06305614779205</v>
      </c>
      <c r="AM30" s="201">
        <v>1.0486840927636481E-2</v>
      </c>
      <c r="AN30" s="201">
        <v>1.0416666666666666E-2</v>
      </c>
    </row>
    <row r="31" spans="1:40" x14ac:dyDescent="0.3">
      <c r="H31" t="str">
        <f>'Runners RBH2'!A32</f>
        <v>Gillian Draper</v>
      </c>
      <c r="I31" s="198">
        <v>5.6</v>
      </c>
      <c r="J31" s="140">
        <f>'Runners RBH2'!BA32</f>
        <v>2.1182555835555558E-2</v>
      </c>
      <c r="K31" s="143">
        <f>Table12[[#This Row],[September Handicap]]*60*60*24</f>
        <v>1830.1728241920002</v>
      </c>
      <c r="L31" s="143">
        <f>(0.7265*(Table12[[#This Row],[September Handicap in secs]])-151.12)</f>
        <v>1178.5005567754883</v>
      </c>
      <c r="M31" s="140">
        <f>Table12[[#This Row],[Initial Winter Handicap Calc based on
&lt;&lt;]]/60/60/24</f>
        <v>1.3640052740457041E-2</v>
      </c>
      <c r="N31" s="197">
        <f t="shared" si="0"/>
        <v>1.3715277777777778E-2</v>
      </c>
      <c r="O31" s="140">
        <f>'Runners RBH2'!O32</f>
        <v>2.1527777777777778E-2</v>
      </c>
      <c r="P31" s="140">
        <f>'Runners RBH2'!CY32</f>
        <v>1.2847222222222223E-2</v>
      </c>
      <c r="Q31" s="143">
        <f>Table12[[#This Row],[Original Handicap]]*60*60*24</f>
        <v>1860</v>
      </c>
      <c r="R31" s="143">
        <f>Table12[[#This Row],[Original Winter Handicap]]*60*60*24</f>
        <v>1110</v>
      </c>
      <c r="AJ31" s="202" t="s">
        <v>192</v>
      </c>
      <c r="AK31" s="198">
        <v>5.6</v>
      </c>
      <c r="AL31" s="204">
        <v>1178.5005567754883</v>
      </c>
      <c r="AM31" s="201">
        <v>1.3640052740457041E-2</v>
      </c>
      <c r="AN31" s="201">
        <v>1.3715277777777778E-2</v>
      </c>
    </row>
    <row r="32" spans="1:40" x14ac:dyDescent="0.3">
      <c r="H32" t="str">
        <f>'Runners RBH2'!A33</f>
        <v>Graham Cunliffe</v>
      </c>
      <c r="I32" s="198">
        <v>15.4</v>
      </c>
      <c r="J32" s="140">
        <f>'Runners RBH2'!BA33</f>
        <v>1.6842278067777779E-2</v>
      </c>
      <c r="K32" s="143">
        <f>Table12[[#This Row],[September Handicap]]*60*60*24</f>
        <v>1455.1728250560002</v>
      </c>
      <c r="L32" s="143">
        <f>(0.7265*(Table12[[#This Row],[September Handicap in secs]])-151.12)</f>
        <v>906.06305740318419</v>
      </c>
      <c r="M32" s="140">
        <f>Table12[[#This Row],[Initial Winter Handicap Calc based on
&lt;&lt;]]/60/60/24</f>
        <v>1.0486840942166483E-2</v>
      </c>
      <c r="N32" s="197">
        <f t="shared" si="0"/>
        <v>1.0416666666666666E-2</v>
      </c>
      <c r="O32" s="140">
        <f>'Runners RBH2'!O33</f>
        <v>1.5625E-2</v>
      </c>
      <c r="P32" s="140">
        <f>'Runners RBH2'!CY33</f>
        <v>8.3333333333333332E-3</v>
      </c>
      <c r="Q32" s="143">
        <f>Table12[[#This Row],[Original Handicap]]*60*60*24</f>
        <v>1350</v>
      </c>
      <c r="R32" s="143">
        <f>Table12[[#This Row],[Original Winter Handicap]]*60*60*24</f>
        <v>720</v>
      </c>
      <c r="AJ32" s="202" t="s">
        <v>193</v>
      </c>
      <c r="AK32" s="198">
        <v>15.4</v>
      </c>
      <c r="AL32" s="204">
        <v>906.06305740318419</v>
      </c>
      <c r="AM32" s="201">
        <v>1.0486840942166483E-2</v>
      </c>
      <c r="AN32" s="201">
        <v>1.0416666666666666E-2</v>
      </c>
    </row>
    <row r="33" spans="8:40" x14ac:dyDescent="0.3">
      <c r="H33" t="str">
        <f>'Runners RBH2'!A34</f>
        <v>Graham Webster</v>
      </c>
      <c r="I33" s="198">
        <v>12.4</v>
      </c>
      <c r="J33" s="140">
        <f>'Runners RBH2'!BA34</f>
        <v>1.8057555855555553E-2</v>
      </c>
      <c r="K33" s="143">
        <f>Table12[[#This Row],[September Handicap]]*60*60*24</f>
        <v>1560.1728259199997</v>
      </c>
      <c r="L33" s="143">
        <f>(0.7265*(Table12[[#This Row],[September Handicap in secs]])-151.12)</f>
        <v>982.34555803087972</v>
      </c>
      <c r="M33" s="140">
        <f>Table12[[#This Row],[Initial Winter Handicap Calc based on
&lt;&lt;]]/60/60/24</f>
        <v>1.1369740254987035E-2</v>
      </c>
      <c r="N33" s="197">
        <f t="shared" si="0"/>
        <v>1.1284722222222222E-2</v>
      </c>
      <c r="O33" s="140">
        <f>'Runners RBH2'!O34</f>
        <v>1.7187500000000001E-2</v>
      </c>
      <c r="P33" s="140">
        <f>'Runners RBH2'!CY34</f>
        <v>9.5486111111111101E-3</v>
      </c>
      <c r="Q33" s="143">
        <f>Table12[[#This Row],[Original Handicap]]*60*60*24</f>
        <v>1485</v>
      </c>
      <c r="R33" s="143">
        <f>Table12[[#This Row],[Original Winter Handicap]]*60*60*24</f>
        <v>825</v>
      </c>
      <c r="AJ33" s="202" t="s">
        <v>223</v>
      </c>
      <c r="AK33" s="198">
        <v>12.4</v>
      </c>
      <c r="AL33" s="204">
        <v>982.34555803087972</v>
      </c>
      <c r="AM33" s="201">
        <v>1.1369740254987035E-2</v>
      </c>
      <c r="AN33" s="201">
        <v>1.1284722222222222E-2</v>
      </c>
    </row>
    <row r="34" spans="8:40" x14ac:dyDescent="0.3">
      <c r="H34" t="str">
        <f>'Runners RBH2'!A35</f>
        <v>Greg Oulton</v>
      </c>
      <c r="I34" s="198">
        <v>15.1</v>
      </c>
      <c r="J34" s="140">
        <f>'Runners RBH2'!BA35</f>
        <v>1.7015889198888887E-2</v>
      </c>
      <c r="K34" s="143">
        <f>Table12[[#This Row],[September Handicap]]*60*60*24</f>
        <v>1470.1728267839999</v>
      </c>
      <c r="L34" s="143">
        <f>(0.7265*(Table12[[#This Row],[September Handicap in secs]])-151.12)</f>
        <v>916.96055865857591</v>
      </c>
      <c r="M34" s="140">
        <f>Table12[[#This Row],[Initial Winter Handicap Calc based on
&lt;&lt;]]/60/60/24</f>
        <v>1.0612969428918701E-2</v>
      </c>
      <c r="N34" s="197">
        <f t="shared" ref="N34:N65" si="3">IF(L34&lt;&gt;"",(MROUND(L34,15)/60/60/24),0.1/60/60/24)</f>
        <v>1.0590277777777777E-2</v>
      </c>
      <c r="O34" s="140">
        <f>'Runners RBH2'!O35</f>
        <v>1.5625E-2</v>
      </c>
      <c r="P34" s="140">
        <f>'Runners RBH2'!CY35</f>
        <v>9.2013888888888892E-3</v>
      </c>
      <c r="Q34" s="143">
        <f>Table12[[#This Row],[Original Handicap]]*60*60*24</f>
        <v>1350</v>
      </c>
      <c r="R34" s="143">
        <f>Table12[[#This Row],[Original Winter Handicap]]*60*60*24</f>
        <v>795</v>
      </c>
      <c r="AJ34" s="202" t="s">
        <v>1</v>
      </c>
      <c r="AK34" s="198">
        <v>15.1</v>
      </c>
      <c r="AL34" s="204">
        <v>916.96055865857591</v>
      </c>
      <c r="AM34" s="201">
        <v>1.0612969428918701E-2</v>
      </c>
      <c r="AN34" s="201">
        <v>1.0590277777777777E-2</v>
      </c>
    </row>
    <row r="35" spans="8:40" x14ac:dyDescent="0.3">
      <c r="H35" t="str">
        <f>'Runners RBH2'!A36</f>
        <v>Guest 35:00</v>
      </c>
      <c r="I35" s="198"/>
      <c r="J35" s="140">
        <f>'Runners RBH2'!BA36</f>
        <v>2.2918666986666666E-2</v>
      </c>
      <c r="K35" s="143">
        <f>Table12[[#This Row],[September Handicap]]*60*60*24</f>
        <v>1980.1728276479998</v>
      </c>
      <c r="L35" s="143">
        <f>(0.7265*(Table12[[#This Row],[September Handicap in secs]])-151.12)</f>
        <v>1287.4755592862721</v>
      </c>
      <c r="M35" s="140">
        <f>Table12[[#This Row],[Initial Winter Handicap Calc based on
&lt;&lt;]]/60/60/24</f>
        <v>1.4901337491739261E-2</v>
      </c>
      <c r="N35" s="197">
        <f t="shared" si="3"/>
        <v>1.4930555555555556E-2</v>
      </c>
      <c r="O35" s="140">
        <f>'Runners RBH2'!O36</f>
        <v>2.2916666666666665E-2</v>
      </c>
      <c r="P35" s="140">
        <f>'Runners RBH2'!CY36</f>
        <v>1.5104166666666667E-2</v>
      </c>
      <c r="Q35" s="143">
        <f>Table12[[#This Row],[Original Handicap]]*60*60*24</f>
        <v>1980</v>
      </c>
      <c r="R35" s="143">
        <f>Table12[[#This Row],[Original Winter Handicap]]*60*60*24</f>
        <v>1305</v>
      </c>
      <c r="AJ35" s="202" t="s">
        <v>134</v>
      </c>
      <c r="AL35" s="204">
        <v>1287.4755592862721</v>
      </c>
      <c r="AM35" s="201">
        <v>1.4901337491739261E-2</v>
      </c>
      <c r="AN35" s="201">
        <v>1.4930555555555556E-2</v>
      </c>
    </row>
    <row r="36" spans="8:40" x14ac:dyDescent="0.3">
      <c r="H36" t="str">
        <f>'Runners RBH2'!A37</f>
        <v>Guest 37:30</v>
      </c>
      <c r="I36" s="198"/>
      <c r="J36" s="140">
        <f>'Runners RBH2'!BA37</f>
        <v>2.187700033E-2</v>
      </c>
      <c r="K36" s="143">
        <f>Table12[[#This Row],[September Handicap]]*60*60*24</f>
        <v>1890.1728285119998</v>
      </c>
      <c r="L36" s="143">
        <f>(0.7265*(Table12[[#This Row],[September Handicap in secs]])-151.12)</f>
        <v>1222.0905599139678</v>
      </c>
      <c r="M36" s="140">
        <f>Table12[[#This Row],[Initial Winter Handicap Calc based on
&lt;&lt;]]/60/60/24</f>
        <v>1.4144566665670924E-2</v>
      </c>
      <c r="N36" s="197">
        <f t="shared" si="3"/>
        <v>1.40625E-2</v>
      </c>
      <c r="O36" s="140">
        <f>'Runners RBH2'!O37</f>
        <v>2.1874999999999999E-2</v>
      </c>
      <c r="P36" s="140">
        <f>'Runners RBH2'!CY37</f>
        <v>1.4409722222222221E-2</v>
      </c>
      <c r="Q36" s="143">
        <f>Table12[[#This Row],[Original Handicap]]*60*60*24</f>
        <v>1890</v>
      </c>
      <c r="R36" s="143">
        <f>Table12[[#This Row],[Original Winter Handicap]]*60*60*24</f>
        <v>1244.9999999999998</v>
      </c>
      <c r="AJ36" s="202" t="s">
        <v>133</v>
      </c>
      <c r="AL36" s="204">
        <v>1222.0905599139678</v>
      </c>
      <c r="AM36" s="201">
        <v>1.4144566665670924E-2</v>
      </c>
      <c r="AN36" s="201">
        <v>1.40625E-2</v>
      </c>
    </row>
    <row r="37" spans="8:40" x14ac:dyDescent="0.3">
      <c r="H37" t="str">
        <f>'Runners RBH2'!A38</f>
        <v>Guest 40:00</v>
      </c>
      <c r="I37" s="198"/>
      <c r="J37" s="140">
        <f>'Runners RBH2'!BA38</f>
        <v>2.0835333673333331E-2</v>
      </c>
      <c r="K37" s="143">
        <f>Table12[[#This Row],[September Handicap]]*60*60*24</f>
        <v>1800.1728293759998</v>
      </c>
      <c r="L37" s="143">
        <f>(0.7265*(Table12[[#This Row],[September Handicap in secs]])-151.12)</f>
        <v>1156.705560541664</v>
      </c>
      <c r="M37" s="140">
        <f>Table12[[#This Row],[Initial Winter Handicap Calc based on
&lt;&lt;]]/60/60/24</f>
        <v>1.3387795839602592E-2</v>
      </c>
      <c r="N37" s="197">
        <f t="shared" si="3"/>
        <v>1.3368055555555557E-2</v>
      </c>
      <c r="O37" s="140">
        <f>'Runners RBH2'!O38</f>
        <v>2.0833333333333332E-2</v>
      </c>
      <c r="P37" s="140">
        <f>'Runners RBH2'!CY38</f>
        <v>1.3541666666666667E-2</v>
      </c>
      <c r="Q37" s="143">
        <f>Table12[[#This Row],[Original Handicap]]*60*60*24</f>
        <v>1800</v>
      </c>
      <c r="R37" s="143">
        <f>Table12[[#This Row],[Original Winter Handicap]]*60*60*24</f>
        <v>1170</v>
      </c>
      <c r="AJ37" s="202" t="s">
        <v>159</v>
      </c>
      <c r="AL37" s="204">
        <v>1156.705560541664</v>
      </c>
      <c r="AM37" s="201">
        <v>1.3387795839602592E-2</v>
      </c>
      <c r="AN37" s="201">
        <v>1.3368055555555557E-2</v>
      </c>
    </row>
    <row r="38" spans="8:40" x14ac:dyDescent="0.3">
      <c r="H38" t="str">
        <f>'Runners RBH2'!A39</f>
        <v>Guest 42:30</v>
      </c>
      <c r="I38" s="198"/>
      <c r="J38" s="140">
        <f>'Runners RBH2'!BA39</f>
        <v>1.9967278127777776E-2</v>
      </c>
      <c r="K38" s="143">
        <f>Table12[[#This Row],[September Handicap]]*60*60*24</f>
        <v>1725.1728302400002</v>
      </c>
      <c r="L38" s="143">
        <f>(0.7265*(Table12[[#This Row],[September Handicap in secs]])-151.12)</f>
        <v>1102.2180611693602</v>
      </c>
      <c r="M38" s="140">
        <f>Table12[[#This Row],[Initial Winter Handicap Calc based on
&lt;&lt;]]/60/60/24</f>
        <v>1.2757153485756484E-2</v>
      </c>
      <c r="N38" s="197">
        <f t="shared" si="3"/>
        <v>1.2673611111111109E-2</v>
      </c>
      <c r="O38" s="140">
        <f>'Runners RBH2'!O39</f>
        <v>1.9965277777777776E-2</v>
      </c>
      <c r="P38" s="140">
        <f>'Runners RBH2'!CY39</f>
        <v>1.2847222222222223E-2</v>
      </c>
      <c r="Q38" s="143">
        <f>Table12[[#This Row],[Original Handicap]]*60*60*24</f>
        <v>1724.9999999999995</v>
      </c>
      <c r="R38" s="143">
        <f>Table12[[#This Row],[Original Winter Handicap]]*60*60*24</f>
        <v>1110</v>
      </c>
      <c r="AJ38" s="202" t="s">
        <v>127</v>
      </c>
      <c r="AL38" s="204">
        <v>1102.2180611693602</v>
      </c>
      <c r="AM38" s="201">
        <v>1.2757153485756484E-2</v>
      </c>
      <c r="AN38" s="201">
        <v>1.2673611111111109E-2</v>
      </c>
    </row>
    <row r="39" spans="8:40" x14ac:dyDescent="0.3">
      <c r="H39" t="str">
        <f>'Runners RBH2'!A40</f>
        <v>Guest 45:00</v>
      </c>
      <c r="I39" s="198"/>
      <c r="J39" s="140">
        <f>'Runners RBH2'!BA40</f>
        <v>1.8231167026666668E-2</v>
      </c>
      <c r="K39" s="143">
        <f>Table12[[#This Row],[September Handicap]]*60*60*24</f>
        <v>1575.1728311040001</v>
      </c>
      <c r="L39" s="143">
        <f>(0.7265*(Table12[[#This Row],[September Handicap in secs]])-151.12)</f>
        <v>993.24306179705616</v>
      </c>
      <c r="M39" s="140">
        <f>Table12[[#This Row],[Initial Winter Handicap Calc based on
&lt;&lt;]]/60/60/24</f>
        <v>1.1495868770799262E-2</v>
      </c>
      <c r="N39" s="197">
        <f t="shared" si="3"/>
        <v>1.1458333333333334E-2</v>
      </c>
      <c r="O39" s="140">
        <f>'Runners RBH2'!O40</f>
        <v>1.8229166666666668E-2</v>
      </c>
      <c r="P39" s="140">
        <f>'Runners RBH2'!CY40</f>
        <v>1.1458333333333334E-2</v>
      </c>
      <c r="Q39" s="143">
        <f>Table12[[#This Row],[Original Handicap]]*60*60*24</f>
        <v>1575</v>
      </c>
      <c r="R39" s="143">
        <f>Table12[[#This Row],[Original Winter Handicap]]*60*60*24</f>
        <v>990</v>
      </c>
      <c r="AJ39" s="202" t="s">
        <v>160</v>
      </c>
      <c r="AL39" s="204">
        <v>993.24306179705616</v>
      </c>
      <c r="AM39" s="201">
        <v>1.1495868770799262E-2</v>
      </c>
      <c r="AN39" s="201">
        <v>1.1458333333333334E-2</v>
      </c>
    </row>
    <row r="40" spans="8:40" x14ac:dyDescent="0.3">
      <c r="H40" t="str">
        <f>'Runners RBH2'!A41</f>
        <v>Guest 47:30</v>
      </c>
      <c r="I40" s="198"/>
      <c r="J40" s="140">
        <f>'Runners RBH2'!BA41</f>
        <v>1.7015889258888889E-2</v>
      </c>
      <c r="K40" s="143">
        <f>Table12[[#This Row],[September Handicap]]*60*60*24</f>
        <v>1470.1728319680001</v>
      </c>
      <c r="L40" s="143">
        <f>(0.7265*(Table12[[#This Row],[September Handicap in secs]])-151.12)</f>
        <v>916.96056242475208</v>
      </c>
      <c r="M40" s="140">
        <f>Table12[[#This Row],[Initial Winter Handicap Calc based on
&lt;&lt;]]/60/60/24</f>
        <v>1.0612969472508704E-2</v>
      </c>
      <c r="N40" s="197">
        <f t="shared" si="3"/>
        <v>1.0590277777777777E-2</v>
      </c>
      <c r="O40" s="140">
        <f>'Runners RBH2'!O41</f>
        <v>1.7013888888888887E-2</v>
      </c>
      <c r="P40" s="140">
        <f>'Runners RBH2'!CY41</f>
        <v>1.0590277777777777E-2</v>
      </c>
      <c r="Q40" s="143">
        <f>Table12[[#This Row],[Original Handicap]]*60*60*24</f>
        <v>1469.9999999999998</v>
      </c>
      <c r="R40" s="143">
        <f>Table12[[#This Row],[Original Winter Handicap]]*60*60*24</f>
        <v>915</v>
      </c>
      <c r="AJ40" s="202" t="s">
        <v>128</v>
      </c>
      <c r="AL40" s="204">
        <v>916.96056242475208</v>
      </c>
      <c r="AM40" s="201">
        <v>1.0612969472508704E-2</v>
      </c>
      <c r="AN40" s="201">
        <v>1.0590277777777777E-2</v>
      </c>
    </row>
    <row r="41" spans="8:40" x14ac:dyDescent="0.3">
      <c r="H41" t="str">
        <f>'Runners RBH2'!A42</f>
        <v>Guest 50:00</v>
      </c>
      <c r="I41" s="198"/>
      <c r="J41" s="140">
        <f>'Runners RBH2'!BA42</f>
        <v>1.597422260222222E-2</v>
      </c>
      <c r="K41" s="143">
        <f>Table12[[#This Row],[September Handicap]]*60*60*24</f>
        <v>1380.1728328319998</v>
      </c>
      <c r="L41" s="143">
        <f>(0.7265*(Table12[[#This Row],[September Handicap in secs]])-151.12)</f>
        <v>851.57556305244793</v>
      </c>
      <c r="M41" s="140">
        <f>Table12[[#This Row],[Initial Winter Handicap Calc based on
&lt;&lt;]]/60/60/24</f>
        <v>9.8561986464403683E-3</v>
      </c>
      <c r="N41" s="197">
        <f t="shared" si="3"/>
        <v>9.8958333333333329E-3</v>
      </c>
      <c r="O41" s="140">
        <f>'Runners RBH2'!O42</f>
        <v>1.5972222222222221E-2</v>
      </c>
      <c r="P41" s="140">
        <f>'Runners RBH2'!CY42</f>
        <v>9.7222222222222224E-3</v>
      </c>
      <c r="Q41" s="143">
        <f>Table12[[#This Row],[Original Handicap]]*60*60*24</f>
        <v>1379.9999999999998</v>
      </c>
      <c r="R41" s="143">
        <f>Table12[[#This Row],[Original Winter Handicap]]*60*60*24</f>
        <v>840</v>
      </c>
      <c r="AJ41" s="202" t="s">
        <v>161</v>
      </c>
      <c r="AL41" s="204">
        <v>851.57556305244793</v>
      </c>
      <c r="AM41" s="201">
        <v>9.8561986464403683E-3</v>
      </c>
      <c r="AN41" s="201">
        <v>9.8958333333333329E-3</v>
      </c>
    </row>
    <row r="42" spans="8:40" x14ac:dyDescent="0.3">
      <c r="H42" t="str">
        <f>'Runners RBH2'!A43</f>
        <v>Guest 55:00</v>
      </c>
      <c r="I42" s="198"/>
      <c r="J42" s="140">
        <f>'Runners RBH2'!BA43</f>
        <v>1.3543667056666667E-2</v>
      </c>
      <c r="K42" s="143">
        <f>Table12[[#This Row],[September Handicap]]*60*60*24</f>
        <v>1170.172833696</v>
      </c>
      <c r="L42" s="143">
        <f>(0.7265*(Table12[[#This Row],[September Handicap in secs]])-151.12)</f>
        <v>699.01056368014406</v>
      </c>
      <c r="M42" s="140">
        <f>Table12[[#This Row],[Initial Winter Handicap Calc based on
&lt;&lt;]]/60/60/24</f>
        <v>8.0904000425942608E-3</v>
      </c>
      <c r="N42" s="197">
        <f t="shared" si="3"/>
        <v>8.1597222222222227E-3</v>
      </c>
      <c r="O42" s="140">
        <f>'Runners RBH2'!O43</f>
        <v>1.3541666666666667E-2</v>
      </c>
      <c r="P42" s="140">
        <f>'Runners RBH2'!CY43</f>
        <v>7.8125E-3</v>
      </c>
      <c r="Q42" s="143">
        <f>Table12[[#This Row],[Original Handicap]]*60*60*24</f>
        <v>1170</v>
      </c>
      <c r="R42" s="143">
        <f>Table12[[#This Row],[Original Winter Handicap]]*60*60*24</f>
        <v>675</v>
      </c>
      <c r="AJ42" s="202" t="s">
        <v>162</v>
      </c>
      <c r="AL42" s="204">
        <v>699.01056368014406</v>
      </c>
      <c r="AM42" s="201">
        <v>8.0904000425942608E-3</v>
      </c>
      <c r="AN42" s="201">
        <v>8.1597222222222227E-3</v>
      </c>
    </row>
    <row r="43" spans="8:40" x14ac:dyDescent="0.3">
      <c r="H43" t="str">
        <f>'Runners RBH2'!A44</f>
        <v>Guest 60:00</v>
      </c>
      <c r="I43" s="198"/>
      <c r="J43" s="140">
        <f>'Runners RBH2'!BA44</f>
        <v>1.1113111511111112E-2</v>
      </c>
      <c r="K43" s="143">
        <f>Table12[[#This Row],[September Handicap]]*60*60*24</f>
        <v>960.17283456000007</v>
      </c>
      <c r="L43" s="143">
        <f>(0.7265*(Table12[[#This Row],[September Handicap in secs]])-151.12)</f>
        <v>546.44556430784007</v>
      </c>
      <c r="M43" s="140">
        <f>Table12[[#This Row],[Initial Winter Handicap Calc based on
&lt;&lt;]]/60/60/24</f>
        <v>6.3246014387481489E-3</v>
      </c>
      <c r="N43" s="197">
        <f t="shared" si="3"/>
        <v>6.2499999999999995E-3</v>
      </c>
      <c r="O43" s="140">
        <f>'Runners RBH2'!O44</f>
        <v>1.1111111111111112E-2</v>
      </c>
      <c r="P43" s="140">
        <f>'Runners RBH2'!CY44</f>
        <v>6.076388888888889E-3</v>
      </c>
      <c r="Q43" s="143">
        <f>Table12[[#This Row],[Original Handicap]]*60*60*24</f>
        <v>960.00000000000023</v>
      </c>
      <c r="R43" s="143">
        <f>Table12[[#This Row],[Original Winter Handicap]]*60*60*24</f>
        <v>525</v>
      </c>
      <c r="AJ43" s="202" t="s">
        <v>163</v>
      </c>
      <c r="AL43" s="204">
        <v>546.44556430784007</v>
      </c>
      <c r="AM43" s="201">
        <v>6.3246014387481489E-3</v>
      </c>
      <c r="AN43" s="201">
        <v>6.2499999999999995E-3</v>
      </c>
    </row>
    <row r="44" spans="8:40" x14ac:dyDescent="0.3">
      <c r="H44" t="str">
        <f>'Runners RBH2'!A45</f>
        <v>Helen Rennie</v>
      </c>
      <c r="I44" s="198">
        <v>15.2</v>
      </c>
      <c r="J44" s="140">
        <f>'Runners RBH2'!BA45</f>
        <v>1.6842278187777778E-2</v>
      </c>
      <c r="K44" s="143">
        <f>Table12[[#This Row],[September Handicap]]*60*60*24</f>
        <v>1455.1728354239999</v>
      </c>
      <c r="L44" s="143">
        <f>(0.7265*(Table12[[#This Row],[September Handicap in secs]])-151.12)</f>
        <v>906.06306493553609</v>
      </c>
      <c r="M44" s="140">
        <f>Table12[[#This Row],[Initial Winter Handicap Calc based on
&lt;&lt;]]/60/60/24</f>
        <v>1.0486841029346482E-2</v>
      </c>
      <c r="N44" s="197">
        <f t="shared" si="3"/>
        <v>1.0416666666666666E-2</v>
      </c>
      <c r="O44" s="140">
        <f>'Runners RBH2'!O45</f>
        <v>1.7187500000000001E-2</v>
      </c>
      <c r="P44" s="140">
        <f>'Runners RBH2'!CY45</f>
        <v>1.0763888888888891E-2</v>
      </c>
      <c r="Q44" s="143">
        <f>Table12[[#This Row],[Original Handicap]]*60*60*24</f>
        <v>1485</v>
      </c>
      <c r="R44" s="143">
        <f>Table12[[#This Row],[Original Winter Handicap]]*60*60*24</f>
        <v>930.00000000000023</v>
      </c>
      <c r="AJ44" s="202" t="s">
        <v>194</v>
      </c>
      <c r="AK44" s="198">
        <v>15.2</v>
      </c>
      <c r="AL44" s="204">
        <v>906.06306493553609</v>
      </c>
      <c r="AM44" s="201">
        <v>1.0486841029346482E-2</v>
      </c>
      <c r="AN44" s="201">
        <v>1.0416666666666666E-2</v>
      </c>
    </row>
    <row r="45" spans="8:40" x14ac:dyDescent="0.3">
      <c r="H45" t="str">
        <f>'Runners RBH2'!A46</f>
        <v>Ian Tate</v>
      </c>
      <c r="I45" s="198">
        <v>20.399999999999999</v>
      </c>
      <c r="J45" s="140">
        <f>'Runners RBH2'!BA46</f>
        <v>1.4585333753333334E-2</v>
      </c>
      <c r="K45" s="143">
        <f>Table12[[#This Row],[September Handicap]]*60*60*24</f>
        <v>1260.1728362880001</v>
      </c>
      <c r="L45" s="143">
        <f>(0.7265*(Table12[[#This Row],[September Handicap in secs]])-151.12)</f>
        <v>764.39556556323214</v>
      </c>
      <c r="M45" s="140">
        <f>Table12[[#This Row],[Initial Winter Handicap Calc based on
&lt;&lt;]]/60/60/24</f>
        <v>8.8471708977225939E-3</v>
      </c>
      <c r="N45" s="197">
        <f t="shared" si="3"/>
        <v>8.8541666666666664E-3</v>
      </c>
      <c r="O45" s="140">
        <f>'Runners RBH2'!O46</f>
        <v>1.4930555555555556E-2</v>
      </c>
      <c r="P45" s="140">
        <f>'Runners RBH2'!CY46</f>
        <v>9.0277777777777787E-3</v>
      </c>
      <c r="Q45" s="143">
        <f>Table12[[#This Row],[Original Handicap]]*60*60*24</f>
        <v>1290</v>
      </c>
      <c r="R45" s="143">
        <f>Table12[[#This Row],[Original Winter Handicap]]*60*60*24</f>
        <v>780.00000000000023</v>
      </c>
      <c r="AJ45" s="202" t="s">
        <v>124</v>
      </c>
      <c r="AK45" s="198">
        <v>20.399999999999999</v>
      </c>
      <c r="AL45" s="204">
        <v>764.39556556323214</v>
      </c>
      <c r="AM45" s="201">
        <v>8.8471708977225939E-3</v>
      </c>
      <c r="AN45" s="201">
        <v>8.8541666666666664E-3</v>
      </c>
    </row>
    <row r="46" spans="8:40" x14ac:dyDescent="0.3">
      <c r="H46" t="str">
        <f>'Runners RBH2'!A47</f>
        <v>Jake Rodwell</v>
      </c>
      <c r="I46" s="198">
        <v>4.8</v>
      </c>
      <c r="J46" s="140">
        <f>'Runners RBH2'!BA47</f>
        <v>2.1529778207777777E-2</v>
      </c>
      <c r="K46" s="143">
        <f>Table12[[#This Row],[September Handicap]]*60*60*24</f>
        <v>1860.1728371519998</v>
      </c>
      <c r="L46" s="143">
        <f>(0.7265*(Table12[[#This Row],[September Handicap in secs]])-151.12)</f>
        <v>1200.2955661909277</v>
      </c>
      <c r="M46" s="140">
        <f>Table12[[#This Row],[Initial Winter Handicap Calc based on
&lt;&lt;]]/60/60/24</f>
        <v>1.3892309793876479E-2</v>
      </c>
      <c r="N46" s="197">
        <f t="shared" si="3"/>
        <v>1.3888888888888888E-2</v>
      </c>
      <c r="O46" s="140">
        <f>'Runners RBH2'!O47</f>
        <v>2.0659722222222222E-2</v>
      </c>
      <c r="P46" s="140">
        <f>'Runners RBH2'!CY47</f>
        <v>1.3541666666666667E-2</v>
      </c>
      <c r="Q46" s="143">
        <f>Table12[[#This Row],[Original Handicap]]*60*60*24</f>
        <v>1785</v>
      </c>
      <c r="R46" s="143">
        <f>Table12[[#This Row],[Original Winter Handicap]]*60*60*24</f>
        <v>1170</v>
      </c>
      <c r="AJ46" s="202" t="s">
        <v>241</v>
      </c>
      <c r="AK46" s="198">
        <v>4.8</v>
      </c>
      <c r="AL46" s="204">
        <v>1200.2955661909277</v>
      </c>
      <c r="AM46" s="201">
        <v>1.3892309793876479E-2</v>
      </c>
      <c r="AN46" s="201">
        <v>1.3888888888888888E-2</v>
      </c>
    </row>
    <row r="47" spans="8:40" x14ac:dyDescent="0.3">
      <c r="H47" t="str">
        <f>'Runners RBH2'!A48</f>
        <v>James Whittle</v>
      </c>
      <c r="I47" s="198">
        <v>3.7</v>
      </c>
      <c r="J47" s="140">
        <f>'Runners RBH2'!BA48</f>
        <v>2.1877000439999999E-2</v>
      </c>
      <c r="K47" s="143">
        <f>Table12[[#This Row],[September Handicap]]*60*60*24</f>
        <v>1890.1728380159998</v>
      </c>
      <c r="L47" s="143">
        <f>(0.7265*(Table12[[#This Row],[September Handicap in secs]])-151.12)</f>
        <v>1222.0905668186238</v>
      </c>
      <c r="M47" s="140">
        <f>Table12[[#This Row],[Initial Winter Handicap Calc based on
&lt;&lt;]]/60/60/24</f>
        <v>1.4144566745585924E-2</v>
      </c>
      <c r="N47" s="197">
        <f t="shared" si="3"/>
        <v>1.40625E-2</v>
      </c>
      <c r="O47" s="140">
        <f>'Runners RBH2'!O48</f>
        <v>2.1527777777777778E-2</v>
      </c>
      <c r="P47" s="140">
        <f>'Runners RBH2'!CY48</f>
        <v>1.3715277777777778E-2</v>
      </c>
      <c r="Q47" s="143">
        <f>Table12[[#This Row],[Original Handicap]]*60*60*24</f>
        <v>1860</v>
      </c>
      <c r="R47" s="143">
        <f>Table12[[#This Row],[Original Winter Handicap]]*60*60*24</f>
        <v>1185</v>
      </c>
      <c r="AJ47" s="202" t="s">
        <v>154</v>
      </c>
      <c r="AK47" s="198">
        <v>3.7</v>
      </c>
      <c r="AL47" s="204">
        <v>1222.0905668186238</v>
      </c>
      <c r="AM47" s="201">
        <v>1.4144566745585924E-2</v>
      </c>
      <c r="AN47" s="201">
        <v>1.40625E-2</v>
      </c>
    </row>
    <row r="48" spans="8:40" x14ac:dyDescent="0.3">
      <c r="H48" t="str">
        <f>'Runners RBH2'!A49</f>
        <v>Jayden Richardson</v>
      </c>
      <c r="I48" s="198">
        <v>5.6</v>
      </c>
      <c r="J48" s="140">
        <f>'Runners RBH2'!BA49</f>
        <v>2.1182556005555558E-2</v>
      </c>
      <c r="K48" s="143">
        <f>Table12[[#This Row],[September Handicap]]*60*60*24</f>
        <v>1830.1728388800002</v>
      </c>
      <c r="L48" s="143">
        <f>(0.7265*(Table12[[#This Row],[September Handicap in secs]])-151.12)</f>
        <v>1178.50056744632</v>
      </c>
      <c r="M48" s="140">
        <f>Table12[[#This Row],[Initial Winter Handicap Calc based on
&lt;&lt;]]/60/60/24</f>
        <v>1.3640052863962039E-2</v>
      </c>
      <c r="N48" s="197">
        <f t="shared" si="3"/>
        <v>1.3715277777777778E-2</v>
      </c>
      <c r="O48" s="140">
        <f>'Runners RBH2'!O49</f>
        <v>2.0833333333333332E-2</v>
      </c>
      <c r="P48" s="140">
        <f>'Runners RBH2'!CY49</f>
        <v>1.3194444444444444E-2</v>
      </c>
      <c r="Q48" s="143">
        <f>Table12[[#This Row],[Original Handicap]]*60*60*24</f>
        <v>1800</v>
      </c>
      <c r="R48" s="143">
        <f>Table12[[#This Row],[Original Winter Handicap]]*60*60*24</f>
        <v>1140</v>
      </c>
      <c r="AJ48" s="202" t="s">
        <v>222</v>
      </c>
      <c r="AK48" s="198">
        <v>5.6</v>
      </c>
      <c r="AL48" s="204">
        <v>1178.50056744632</v>
      </c>
      <c r="AM48" s="201">
        <v>1.3640052863962039E-2</v>
      </c>
      <c r="AN48" s="201">
        <v>1.3715277777777778E-2</v>
      </c>
    </row>
    <row r="49" spans="8:40" x14ac:dyDescent="0.3">
      <c r="H49" t="str">
        <f>'Runners RBH2'!A50</f>
        <v>Jennifer Hill</v>
      </c>
      <c r="I49" s="198">
        <v>11.9</v>
      </c>
      <c r="J49" s="140">
        <f>'Runners RBH2'!BA50</f>
        <v>1.8404778237777777E-2</v>
      </c>
      <c r="K49" s="143">
        <f>Table12[[#This Row],[September Handicap]]*60*60*24</f>
        <v>1590.1728397440002</v>
      </c>
      <c r="L49" s="143">
        <f>(0.7265*(Table12[[#This Row],[September Handicap in secs]])-151.12)</f>
        <v>1004.1405680740162</v>
      </c>
      <c r="M49" s="140">
        <f>Table12[[#This Row],[Initial Winter Handicap Calc based on
&lt;&lt;]]/60/60/24</f>
        <v>1.1621997315671484E-2</v>
      </c>
      <c r="N49" s="197">
        <f t="shared" si="3"/>
        <v>1.1631944444444445E-2</v>
      </c>
      <c r="O49" s="140">
        <f>'Runners RBH2'!O50</f>
        <v>1.7187500000000001E-2</v>
      </c>
      <c r="P49" s="140">
        <f>'Runners RBH2'!CY50</f>
        <v>1.0763888888888891E-2</v>
      </c>
      <c r="Q49" s="143">
        <f>Table12[[#This Row],[Original Handicap]]*60*60*24</f>
        <v>1485</v>
      </c>
      <c r="R49" s="143">
        <f>Table12[[#This Row],[Original Winter Handicap]]*60*60*24</f>
        <v>930.00000000000023</v>
      </c>
      <c r="AJ49" s="202" t="s">
        <v>148</v>
      </c>
      <c r="AK49" s="198">
        <v>11.9</v>
      </c>
      <c r="AL49" s="204">
        <v>1004.1405680740162</v>
      </c>
      <c r="AM49" s="201">
        <v>1.1621997315671484E-2</v>
      </c>
      <c r="AN49" s="201">
        <v>1.1631944444444445E-2</v>
      </c>
    </row>
    <row r="50" spans="8:40" x14ac:dyDescent="0.3">
      <c r="H50" t="str">
        <f>'Runners RBH2'!A51</f>
        <v>Joanna Goorney</v>
      </c>
      <c r="I50" s="198">
        <v>8.9</v>
      </c>
      <c r="J50" s="140">
        <f>'Runners RBH2'!BA51</f>
        <v>1.9620056025555555E-2</v>
      </c>
      <c r="K50" s="143">
        <f>Table12[[#This Row],[September Handicap]]*60*60*24</f>
        <v>1695.1728406079999</v>
      </c>
      <c r="L50" s="143">
        <f>(0.7265*(Table12[[#This Row],[September Handicap in secs]])-151.12)</f>
        <v>1080.4230687017121</v>
      </c>
      <c r="M50" s="140">
        <f>Table12[[#This Row],[Initial Winter Handicap Calc based on
&lt;&lt;]]/60/60/24</f>
        <v>1.2504896628492038E-2</v>
      </c>
      <c r="N50" s="197">
        <f t="shared" si="3"/>
        <v>1.2499999999999999E-2</v>
      </c>
      <c r="O50" s="140">
        <f>'Runners RBH2'!O51</f>
        <v>1.9270833333333334E-2</v>
      </c>
      <c r="P50" s="140">
        <f>'Runners RBH2'!CY51</f>
        <v>1.2326388888888888E-2</v>
      </c>
      <c r="Q50" s="143">
        <f>Table12[[#This Row],[Original Handicap]]*60*60*24</f>
        <v>1665</v>
      </c>
      <c r="R50" s="143">
        <f>Table12[[#This Row],[Original Winter Handicap]]*60*60*24</f>
        <v>1064.9999999999998</v>
      </c>
      <c r="AJ50" s="202" t="s">
        <v>195</v>
      </c>
      <c r="AK50" s="198">
        <v>8.9</v>
      </c>
      <c r="AL50" s="204">
        <v>1080.4230687017121</v>
      </c>
      <c r="AM50" s="201">
        <v>1.2504896628492038E-2</v>
      </c>
      <c r="AN50" s="201">
        <v>1.2499999999999999E-2</v>
      </c>
    </row>
    <row r="51" spans="8:40" x14ac:dyDescent="0.3">
      <c r="H51" t="str">
        <f>'Runners RBH2'!A52</f>
        <v>Joe Greenwood</v>
      </c>
      <c r="I51" s="198">
        <v>3.4</v>
      </c>
      <c r="J51" s="140">
        <f>'Runners RBH2'!BA52</f>
        <v>2.2050611591111113E-2</v>
      </c>
      <c r="K51" s="143">
        <f>Table12[[#This Row],[September Handicap]]*60*60*24</f>
        <v>1905.1728414720003</v>
      </c>
      <c r="L51" s="143">
        <f>(0.7265*(Table12[[#This Row],[September Handicap in secs]])-151.12)</f>
        <v>1232.9880693294081</v>
      </c>
      <c r="M51" s="140">
        <f>Table12[[#This Row],[Initial Winter Handicap Calc based on
&lt;&lt;]]/60/60/24</f>
        <v>1.4270695246868149E-2</v>
      </c>
      <c r="N51" s="197">
        <f t="shared" si="3"/>
        <v>1.4236111111111111E-2</v>
      </c>
      <c r="O51" s="140">
        <f>'Runners RBH2'!O52</f>
        <v>2.1354166666666667E-2</v>
      </c>
      <c r="P51" s="140">
        <f>'Runners RBH2'!CY52</f>
        <v>1.4236111111111111E-2</v>
      </c>
      <c r="Q51" s="143">
        <f>Table12[[#This Row],[Original Handicap]]*60*60*24</f>
        <v>1845</v>
      </c>
      <c r="R51" s="143">
        <f>Table12[[#This Row],[Original Winter Handicap]]*60*60*24</f>
        <v>1230</v>
      </c>
      <c r="AJ51" s="202" t="s">
        <v>7</v>
      </c>
      <c r="AK51" s="198">
        <v>3.4</v>
      </c>
      <c r="AL51" s="204">
        <v>1232.9880693294081</v>
      </c>
      <c r="AM51" s="201">
        <v>1.4270695246868149E-2</v>
      </c>
      <c r="AN51" s="201">
        <v>1.4236111111111111E-2</v>
      </c>
    </row>
    <row r="52" spans="8:40" x14ac:dyDescent="0.3">
      <c r="H52" t="str">
        <f>'Runners RBH2'!A53</f>
        <v>John Bertenshaw</v>
      </c>
      <c r="I52" s="198">
        <v>13.1</v>
      </c>
      <c r="J52" s="140">
        <f>'Runners RBH2'!BA53</f>
        <v>1.7883944934444444E-2</v>
      </c>
      <c r="K52" s="143">
        <f>Table12[[#This Row],[September Handicap]]*60*60*24</f>
        <v>1545.172842336</v>
      </c>
      <c r="L52" s="143">
        <f>(0.7265*(Table12[[#This Row],[September Handicap in secs]])-151.12)</f>
        <v>971.44806995710417</v>
      </c>
      <c r="M52" s="140">
        <f>Table12[[#This Row],[Initial Winter Handicap Calc based on
&lt;&lt;]]/60/60/24</f>
        <v>1.1243611920799817E-2</v>
      </c>
      <c r="N52" s="197">
        <f t="shared" si="3"/>
        <v>1.1284722222222222E-2</v>
      </c>
      <c r="O52" s="140">
        <f>'Runners RBH2'!O53</f>
        <v>1.7361111111111112E-2</v>
      </c>
      <c r="P52" s="140">
        <f>'Runners RBH2'!CY53</f>
        <v>1.0937500000000001E-2</v>
      </c>
      <c r="Q52" s="143">
        <f>Table12[[#This Row],[Original Handicap]]*60*60*24</f>
        <v>1500.0000000000002</v>
      </c>
      <c r="R52" s="143">
        <f>Table12[[#This Row],[Original Winter Handicap]]*60*60*24</f>
        <v>945.00000000000023</v>
      </c>
      <c r="AJ52" s="202" t="s">
        <v>109</v>
      </c>
      <c r="AK52" s="198">
        <v>13.1</v>
      </c>
      <c r="AL52" s="204">
        <v>971.44806995710417</v>
      </c>
      <c r="AM52" s="201">
        <v>1.1243611920799817E-2</v>
      </c>
      <c r="AN52" s="201">
        <v>1.1284722222222222E-2</v>
      </c>
    </row>
    <row r="53" spans="8:40" x14ac:dyDescent="0.3">
      <c r="H53" t="str">
        <f>'Runners RBH2'!A54</f>
        <v>John Wild</v>
      </c>
      <c r="I53" s="198">
        <v>38.200000000000003</v>
      </c>
      <c r="J53" s="140">
        <f>'Runners RBH2'!BA54</f>
        <v>6.7728338333333336E-3</v>
      </c>
      <c r="K53" s="143">
        <f>Table12[[#This Row],[September Handicap]]*60*60*24</f>
        <v>585.17284319999999</v>
      </c>
      <c r="L53" s="143">
        <f>(0.7265*(Table12[[#This Row],[September Handicap in secs]])-151.12)</f>
        <v>274.00807058480001</v>
      </c>
      <c r="M53" s="140">
        <f>Table12[[#This Row],[Initial Winter Handicap Calc based on
&lt;&lt;]]/60/60/24</f>
        <v>3.1713897058425929E-3</v>
      </c>
      <c r="N53" s="197">
        <f t="shared" si="3"/>
        <v>3.1249999999999997E-3</v>
      </c>
      <c r="O53" s="140">
        <f>'Runners RBH2'!O54</f>
        <v>6.4236111111111108E-3</v>
      </c>
      <c r="P53" s="140">
        <f>'Runners RBH2'!CY54</f>
        <v>2.4305555555555556E-3</v>
      </c>
      <c r="Q53" s="143">
        <f>Table12[[#This Row],[Original Handicap]]*60*60*24</f>
        <v>554.99999999999989</v>
      </c>
      <c r="R53" s="143">
        <f>Table12[[#This Row],[Original Winter Handicap]]*60*60*24</f>
        <v>210</v>
      </c>
      <c r="AJ53" s="202" t="s">
        <v>196</v>
      </c>
      <c r="AK53" s="198">
        <v>38.200000000000003</v>
      </c>
      <c r="AL53" s="204">
        <v>274.00807058480001</v>
      </c>
      <c r="AM53" s="201">
        <v>3.1713897058425929E-3</v>
      </c>
      <c r="AN53" s="201">
        <v>3.1249999999999997E-3</v>
      </c>
    </row>
    <row r="54" spans="8:40" x14ac:dyDescent="0.3">
      <c r="H54" t="str">
        <f>'Runners RBH2'!A55</f>
        <v>Jonathan Tuck</v>
      </c>
      <c r="I54" s="198">
        <v>4.7</v>
      </c>
      <c r="J54" s="140">
        <f>'Runners RBH2'!BA55</f>
        <v>2.1529778287777777E-2</v>
      </c>
      <c r="K54" s="143">
        <f>Table12[[#This Row],[September Handicap]]*60*60*24</f>
        <v>1860.1728440639999</v>
      </c>
      <c r="L54" s="143">
        <f>(0.7265*(Table12[[#This Row],[September Handicap in secs]])-151.12)</f>
        <v>1200.2955712124958</v>
      </c>
      <c r="M54" s="140">
        <f>Table12[[#This Row],[Initial Winter Handicap Calc based on
&lt;&lt;]]/60/60/24</f>
        <v>1.3892309851996479E-2</v>
      </c>
      <c r="N54" s="197">
        <f t="shared" si="3"/>
        <v>1.3888888888888888E-2</v>
      </c>
      <c r="O54" s="140">
        <f>'Runners RBH2'!O55</f>
        <v>2.1180555555555557E-2</v>
      </c>
      <c r="P54" s="140">
        <f>'Runners RBH2'!CY55</f>
        <v>1.3541666666666667E-2</v>
      </c>
      <c r="Q54" s="143">
        <f>Table12[[#This Row],[Original Handicap]]*60*60*24</f>
        <v>1830.0000000000005</v>
      </c>
      <c r="R54" s="143">
        <f>Table12[[#This Row],[Original Winter Handicap]]*60*60*24</f>
        <v>1170</v>
      </c>
      <c r="AJ54" s="202" t="s">
        <v>125</v>
      </c>
      <c r="AK54" s="198">
        <v>4.7</v>
      </c>
      <c r="AL54" s="204">
        <v>1200.2955712124958</v>
      </c>
      <c r="AM54" s="201">
        <v>1.3892309851996479E-2</v>
      </c>
      <c r="AN54" s="201">
        <v>1.3888888888888888E-2</v>
      </c>
    </row>
    <row r="55" spans="8:40" x14ac:dyDescent="0.3">
      <c r="H55" t="str">
        <f>'Runners RBH2'!A56</f>
        <v>Juli Wiseman</v>
      </c>
      <c r="I55" s="198">
        <v>24.4</v>
      </c>
      <c r="J55" s="140">
        <f>'Runners RBH2'!BA56</f>
        <v>1.2849222742222222E-2</v>
      </c>
      <c r="K55" s="143">
        <f>Table12[[#This Row],[September Handicap]]*60*60*24</f>
        <v>1110.1728449279999</v>
      </c>
      <c r="L55" s="143">
        <f>(0.7265*(Table12[[#This Row],[September Handicap in secs]])-151.12)</f>
        <v>655.420571840192</v>
      </c>
      <c r="M55" s="140">
        <f>Table12[[#This Row],[Initial Winter Handicap Calc based on
&lt;&lt;]]/60/60/24</f>
        <v>7.5858862481503709E-3</v>
      </c>
      <c r="N55" s="197">
        <f t="shared" si="3"/>
        <v>7.6388888888888886E-3</v>
      </c>
      <c r="O55" s="140">
        <f>'Runners RBH2'!O56</f>
        <v>1.0763888888888889E-2</v>
      </c>
      <c r="P55" s="140">
        <f>'Runners RBH2'!CY56</f>
        <v>5.7291666666666671E-3</v>
      </c>
      <c r="Q55" s="143">
        <f>Table12[[#This Row],[Original Handicap]]*60*60*24</f>
        <v>930</v>
      </c>
      <c r="R55" s="143">
        <f>Table12[[#This Row],[Original Winter Handicap]]*60*60*24</f>
        <v>495</v>
      </c>
      <c r="AJ55" s="202" t="s">
        <v>155</v>
      </c>
      <c r="AK55" s="198">
        <v>24.4</v>
      </c>
      <c r="AL55" s="204">
        <v>655.420571840192</v>
      </c>
      <c r="AM55" s="201">
        <v>7.5858862481503709E-3</v>
      </c>
      <c r="AN55" s="201">
        <v>7.6388888888888886E-3</v>
      </c>
    </row>
    <row r="56" spans="8:40" x14ac:dyDescent="0.3">
      <c r="H56" t="str">
        <f>'Runners RBH2'!A57</f>
        <v>Julia Rolfe</v>
      </c>
      <c r="I56" s="198">
        <v>18.3</v>
      </c>
      <c r="J56" s="140">
        <f>'Runners RBH2'!BA57</f>
        <v>1.545338941888889E-2</v>
      </c>
      <c r="K56" s="143">
        <f>Table12[[#This Row],[September Handicap]]*60*60*24</f>
        <v>1335.1728457920001</v>
      </c>
      <c r="L56" s="143">
        <f>(0.7265*(Table12[[#This Row],[September Handicap in secs]])-151.12)</f>
        <v>818.88307246788816</v>
      </c>
      <c r="M56" s="140">
        <f>Table12[[#This Row],[Initial Winter Handicap Calc based on
&lt;&lt;]]/60/60/24</f>
        <v>9.477813338748706E-3</v>
      </c>
      <c r="N56" s="197">
        <f t="shared" si="3"/>
        <v>9.5486111111111101E-3</v>
      </c>
      <c r="O56" s="140">
        <f>'Runners RBH2'!O57</f>
        <v>1.4409722222222223E-2</v>
      </c>
      <c r="P56" s="140">
        <f>'Runners RBH2'!CY57</f>
        <v>8.6805555555555559E-3</v>
      </c>
      <c r="Q56" s="143">
        <f>Table12[[#This Row],[Original Handicap]]*60*60*24</f>
        <v>1245</v>
      </c>
      <c r="R56" s="143">
        <f>Table12[[#This Row],[Original Winter Handicap]]*60*60*24</f>
        <v>750.00000000000011</v>
      </c>
      <c r="AJ56" s="202" t="s">
        <v>5</v>
      </c>
      <c r="AK56" s="198">
        <v>18.3</v>
      </c>
      <c r="AL56" s="204">
        <v>818.88307246788816</v>
      </c>
      <c r="AM56" s="201">
        <v>9.477813338748706E-3</v>
      </c>
      <c r="AN56" s="201">
        <v>9.5486111111111101E-3</v>
      </c>
    </row>
    <row r="57" spans="8:40" x14ac:dyDescent="0.3">
      <c r="H57" t="str">
        <f>'Runners RBH2'!A58</f>
        <v>Kate Price Edwards</v>
      </c>
      <c r="I57" s="198">
        <v>12.2</v>
      </c>
      <c r="J57" s="140">
        <f>'Runners RBH2'!BA58</f>
        <v>1.8231167206666669E-2</v>
      </c>
      <c r="K57" s="143">
        <f>Table12[[#This Row],[September Handicap]]*60*60*24</f>
        <v>1575.172846656</v>
      </c>
      <c r="L57" s="143">
        <f>(0.7265*(Table12[[#This Row],[September Handicap in secs]])-151.12)</f>
        <v>993.24307309558401</v>
      </c>
      <c r="M57" s="140">
        <f>Table12[[#This Row],[Initial Winter Handicap Calc based on
&lt;&lt;]]/60/60/24</f>
        <v>1.1495868901569258E-2</v>
      </c>
      <c r="N57" s="197">
        <f t="shared" si="3"/>
        <v>1.1458333333333334E-2</v>
      </c>
      <c r="O57" s="140">
        <f>'Runners RBH2'!O58</f>
        <v>1.6145833333333335E-2</v>
      </c>
      <c r="P57" s="140">
        <f>'Runners RBH2'!CY58</f>
        <v>1.0937500000000001E-2</v>
      </c>
      <c r="Q57" s="143">
        <f>Table12[[#This Row],[Original Handicap]]*60*60*24</f>
        <v>1395.0000000000002</v>
      </c>
      <c r="R57" s="143">
        <f>Table12[[#This Row],[Original Winter Handicap]]*60*60*24</f>
        <v>945.00000000000023</v>
      </c>
      <c r="AJ57" s="202" t="s">
        <v>197</v>
      </c>
      <c r="AK57" s="198">
        <v>12.2</v>
      </c>
      <c r="AL57" s="204">
        <v>993.24307309558401</v>
      </c>
      <c r="AM57" s="201">
        <v>1.1495868901569258E-2</v>
      </c>
      <c r="AN57" s="201">
        <v>1.1458333333333334E-2</v>
      </c>
    </row>
    <row r="58" spans="8:40" x14ac:dyDescent="0.3">
      <c r="H58" t="str">
        <f>'Runners RBH2'!A59</f>
        <v>Kathy Gaunt</v>
      </c>
      <c r="I58" s="198">
        <v>25.6</v>
      </c>
      <c r="J58" s="140">
        <f>'Runners RBH2'!BA59</f>
        <v>1.2328389438888889E-2</v>
      </c>
      <c r="K58" s="143">
        <f>Table12[[#This Row],[September Handicap]]*60*60*24</f>
        <v>1065.17284752</v>
      </c>
      <c r="L58" s="143">
        <f>(0.7265*(Table12[[#This Row],[September Handicap in secs]])-151.12)</f>
        <v>622.72807372328009</v>
      </c>
      <c r="M58" s="140">
        <f>Table12[[#This Row],[Initial Winter Handicap Calc based on
&lt;&lt;]]/60/60/24</f>
        <v>7.2075008532787041E-3</v>
      </c>
      <c r="N58" s="197">
        <f t="shared" si="3"/>
        <v>7.2916666666666659E-3</v>
      </c>
      <c r="O58" s="140">
        <f>'Runners RBH2'!O59</f>
        <v>1.545138888888889E-2</v>
      </c>
      <c r="P58" s="140">
        <f>'Runners RBH2'!CY59</f>
        <v>9.3749999999999997E-3</v>
      </c>
      <c r="Q58" s="143">
        <f>Table12[[#This Row],[Original Handicap]]*60*60*24</f>
        <v>1335</v>
      </c>
      <c r="R58" s="143">
        <f>Table12[[#This Row],[Original Winter Handicap]]*60*60*24</f>
        <v>810</v>
      </c>
      <c r="AJ58" s="202" t="s">
        <v>4</v>
      </c>
      <c r="AK58" s="198">
        <v>25.6</v>
      </c>
      <c r="AL58" s="204">
        <v>622.72807372328009</v>
      </c>
      <c r="AM58" s="201">
        <v>7.2075008532787041E-3</v>
      </c>
      <c r="AN58" s="201">
        <v>7.2916666666666659E-3</v>
      </c>
    </row>
    <row r="59" spans="8:40" x14ac:dyDescent="0.3">
      <c r="H59" t="str">
        <f>'Runners RBH2'!A60</f>
        <v>Katy McIntyre</v>
      </c>
      <c r="I59" s="198">
        <v>30.4</v>
      </c>
      <c r="J59" s="140">
        <f>'Runners RBH2'!BA60</f>
        <v>1.0245056115555555E-2</v>
      </c>
      <c r="K59" s="143">
        <f>Table12[[#This Row],[September Handicap]]*60*60*24</f>
        <v>885.17284838399985</v>
      </c>
      <c r="L59" s="143">
        <f>(0.7265*(Table12[[#This Row],[September Handicap in secs]])-151.12)</f>
        <v>491.95807435097595</v>
      </c>
      <c r="M59" s="140">
        <f>Table12[[#This Row],[Initial Winter Handicap Calc based on
&lt;&lt;]]/60/60/24</f>
        <v>5.693959193877037E-3</v>
      </c>
      <c r="N59" s="197">
        <f t="shared" si="3"/>
        <v>5.7291666666666671E-3</v>
      </c>
      <c r="O59" s="140">
        <f>'Runners RBH2'!O60</f>
        <v>1.6145833333333335E-2</v>
      </c>
      <c r="P59" s="140">
        <f>'Runners RBH2'!CY60</f>
        <v>9.8958333333333329E-3</v>
      </c>
      <c r="Q59" s="143">
        <f>Table12[[#This Row],[Original Handicap]]*60*60*24</f>
        <v>1395.0000000000002</v>
      </c>
      <c r="R59" s="143">
        <f>Table12[[#This Row],[Original Winter Handicap]]*60*60*24</f>
        <v>855</v>
      </c>
      <c r="AJ59" s="202" t="s">
        <v>136</v>
      </c>
      <c r="AK59" s="198">
        <v>30.4</v>
      </c>
      <c r="AL59" s="204">
        <v>491.95807435097595</v>
      </c>
      <c r="AM59" s="201">
        <v>5.693959193877037E-3</v>
      </c>
      <c r="AN59" s="201">
        <v>5.7291666666666671E-3</v>
      </c>
    </row>
    <row r="60" spans="8:40" x14ac:dyDescent="0.3">
      <c r="H60" t="str">
        <f>'Runners RBH2'!A61</f>
        <v>Kim Dykes</v>
      </c>
      <c r="I60" s="198"/>
      <c r="J60" s="140">
        <f>'Runners RBH2'!BA61</f>
        <v>1.6147833903333336E-2</v>
      </c>
      <c r="K60" s="143">
        <f>Table12[[#This Row],[September Handicap]]*60*60*24</f>
        <v>1395.1728492480001</v>
      </c>
      <c r="L60" s="143">
        <f>(0.7265*(Table12[[#This Row],[September Handicap in secs]])-151.12)</f>
        <v>862.47307497867212</v>
      </c>
      <c r="M60" s="140">
        <f>Table12[[#This Row],[Initial Winter Handicap Calc based on
&lt;&lt;]]/60/60/24</f>
        <v>9.9823272566975946E-3</v>
      </c>
      <c r="N60" s="197">
        <f t="shared" si="3"/>
        <v>9.8958333333333329E-3</v>
      </c>
      <c r="O60" s="140">
        <f>'Runners RBH2'!O61</f>
        <v>1.6145833333333335E-2</v>
      </c>
      <c r="P60" s="140">
        <f>'Runners RBH2'!CY61</f>
        <v>9.8958333333333329E-3</v>
      </c>
      <c r="Q60" s="143">
        <f>Table12[[#This Row],[Original Handicap]]*60*60*24</f>
        <v>1395.0000000000002</v>
      </c>
      <c r="R60" s="143">
        <f>Table12[[#This Row],[Original Winter Handicap]]*60*60*24</f>
        <v>855</v>
      </c>
      <c r="AJ60" s="202" t="s">
        <v>164</v>
      </c>
      <c r="AL60" s="204">
        <v>862.47307497867212</v>
      </c>
      <c r="AM60" s="201">
        <v>9.9823272566975946E-3</v>
      </c>
      <c r="AN60" s="201">
        <v>9.8958333333333329E-3</v>
      </c>
    </row>
    <row r="61" spans="8:40" x14ac:dyDescent="0.3">
      <c r="H61" t="str">
        <f>'Runners RBH2'!A62</f>
        <v>Kirsten Burnett</v>
      </c>
      <c r="I61" s="198">
        <v>18.3</v>
      </c>
      <c r="J61" s="140">
        <f>'Runners RBH2'!BA62</f>
        <v>1.5453389468888889E-2</v>
      </c>
      <c r="K61" s="143">
        <f>Table12[[#This Row],[September Handicap]]*60*60*24</f>
        <v>1335.1728501120001</v>
      </c>
      <c r="L61" s="143">
        <f>(0.7265*(Table12[[#This Row],[September Handicap in secs]])-151.12)</f>
        <v>818.88307560636815</v>
      </c>
      <c r="M61" s="140">
        <f>Table12[[#This Row],[Initial Winter Handicap Calc based on
&lt;&lt;]]/60/60/24</f>
        <v>9.4778133750737063E-3</v>
      </c>
      <c r="N61" s="197">
        <f t="shared" si="3"/>
        <v>9.5486111111111101E-3</v>
      </c>
      <c r="O61" s="140">
        <f>'Runners RBH2'!O62</f>
        <v>1.3541666666666667E-2</v>
      </c>
      <c r="P61" s="140">
        <f>'Runners RBH2'!CY62</f>
        <v>7.9861111111111122E-3</v>
      </c>
      <c r="Q61" s="143">
        <f>Table12[[#This Row],[Original Handicap]]*60*60*24</f>
        <v>1170</v>
      </c>
      <c r="R61" s="143">
        <f>Table12[[#This Row],[Original Winter Handicap]]*60*60*24</f>
        <v>690.00000000000011</v>
      </c>
      <c r="AJ61" s="202" t="s">
        <v>3</v>
      </c>
      <c r="AK61" s="198">
        <v>18.3</v>
      </c>
      <c r="AL61" s="204">
        <v>818.88307560636815</v>
      </c>
      <c r="AM61" s="201">
        <v>9.4778133750737063E-3</v>
      </c>
      <c r="AN61" s="201">
        <v>9.5486111111111101E-3</v>
      </c>
    </row>
    <row r="62" spans="8:40" x14ac:dyDescent="0.3">
      <c r="H62" t="str">
        <f>'Runners RBH2'!A63</f>
        <v>Laura Byrne</v>
      </c>
      <c r="I62" s="198">
        <v>25.9</v>
      </c>
      <c r="J62" s="140">
        <f>'Runners RBH2'!BA63</f>
        <v>1.2154778367777778E-2</v>
      </c>
      <c r="K62" s="143">
        <f>Table12[[#This Row],[September Handicap]]*60*60*24</f>
        <v>1050.1728509760001</v>
      </c>
      <c r="L62" s="143">
        <f>(0.7265*(Table12[[#This Row],[September Handicap in secs]])-151.12)</f>
        <v>611.8305762340641</v>
      </c>
      <c r="M62" s="140">
        <f>Table12[[#This Row],[Initial Winter Handicap Calc based on
&lt;&lt;]]/60/60/24</f>
        <v>7.0813724101164823E-3</v>
      </c>
      <c r="N62" s="197">
        <f t="shared" si="3"/>
        <v>7.1180555555555554E-3</v>
      </c>
      <c r="O62" s="140">
        <f>'Runners RBH2'!O63</f>
        <v>1.1631944444444445E-2</v>
      </c>
      <c r="P62" s="140">
        <f>'Runners RBH2'!CY63</f>
        <v>5.3819444444444453E-3</v>
      </c>
      <c r="Q62" s="143">
        <f>Table12[[#This Row],[Original Handicap]]*60*60*24</f>
        <v>1005.0000000000002</v>
      </c>
      <c r="R62" s="143">
        <f>Table12[[#This Row],[Original Winter Handicap]]*60*60*24</f>
        <v>465.00000000000011</v>
      </c>
      <c r="AJ62" s="202" t="s">
        <v>2</v>
      </c>
      <c r="AK62" s="198">
        <v>25.9</v>
      </c>
      <c r="AL62" s="204">
        <v>611.8305762340641</v>
      </c>
      <c r="AM62" s="201">
        <v>7.0813724101164823E-3</v>
      </c>
      <c r="AN62" s="201">
        <v>7.1180555555555554E-3</v>
      </c>
    </row>
    <row r="63" spans="8:40" x14ac:dyDescent="0.3">
      <c r="H63" t="str">
        <f>'Runners RBH2'!A64</f>
        <v>Lewis McAfee</v>
      </c>
      <c r="I63" s="198">
        <v>12.5</v>
      </c>
      <c r="J63" s="140">
        <f>'Runners RBH2'!BA64</f>
        <v>1.8057556155555553E-2</v>
      </c>
      <c r="K63" s="143">
        <f>Table12[[#This Row],[September Handicap]]*60*60*24</f>
        <v>1560.1728518399998</v>
      </c>
      <c r="L63" s="143">
        <f>(0.7265*(Table12[[#This Row],[September Handicap in secs]])-151.12)</f>
        <v>982.34557686175992</v>
      </c>
      <c r="M63" s="140">
        <f>Table12[[#This Row],[Initial Winter Handicap Calc based on
&lt;&lt;]]/60/60/24</f>
        <v>1.1369740472937035E-2</v>
      </c>
      <c r="N63" s="197">
        <f t="shared" si="3"/>
        <v>1.1284722222222222E-2</v>
      </c>
      <c r="O63" s="140">
        <f>'Runners RBH2'!O64</f>
        <v>1.4756944444444444E-2</v>
      </c>
      <c r="P63" s="140">
        <f>'Runners RBH2'!CY64</f>
        <v>9.3749999999999997E-3</v>
      </c>
      <c r="Q63" s="143">
        <f>Table12[[#This Row],[Original Handicap]]*60*60*24</f>
        <v>1275</v>
      </c>
      <c r="R63" s="143">
        <f>Table12[[#This Row],[Original Winter Handicap]]*60*60*24</f>
        <v>810</v>
      </c>
      <c r="AJ63" s="202" t="s">
        <v>129</v>
      </c>
      <c r="AK63" s="198">
        <v>12.5</v>
      </c>
      <c r="AL63" s="204">
        <v>982.34557686175992</v>
      </c>
      <c r="AM63" s="201">
        <v>1.1369740472937035E-2</v>
      </c>
      <c r="AN63" s="201">
        <v>1.1284722222222222E-2</v>
      </c>
    </row>
    <row r="64" spans="8:40" x14ac:dyDescent="0.3">
      <c r="H64" t="str">
        <f>'Runners RBH2'!A65</f>
        <v>Lia Murphy</v>
      </c>
      <c r="I64" s="198">
        <v>27.7</v>
      </c>
      <c r="J64" s="140">
        <f>'Runners RBH2'!BA65</f>
        <v>1.1460333943333333E-2</v>
      </c>
      <c r="K64" s="143">
        <f>Table12[[#This Row],[September Handicap]]*60*60*24</f>
        <v>990.17285270399987</v>
      </c>
      <c r="L64" s="143">
        <f>(0.7265*(Table12[[#This Row],[September Handicap in secs]])-151.12)</f>
        <v>568.24057748945597</v>
      </c>
      <c r="M64" s="140">
        <f>Table12[[#This Row],[Initial Winter Handicap Calc based on
&lt;&lt;]]/60/60/24</f>
        <v>6.5768585357575925E-3</v>
      </c>
      <c r="N64" s="197">
        <f t="shared" si="3"/>
        <v>6.5972222222222222E-3</v>
      </c>
      <c r="O64" s="140">
        <f>'Runners RBH2'!O65</f>
        <v>1.2847222222222222E-2</v>
      </c>
      <c r="P64" s="140">
        <f>'Runners RBH2'!CY65</f>
        <v>7.4652777777777781E-3</v>
      </c>
      <c r="Q64" s="143">
        <f>Table12[[#This Row],[Original Handicap]]*60*60*24</f>
        <v>1109.9999999999998</v>
      </c>
      <c r="R64" s="143">
        <f>Table12[[#This Row],[Original Winter Handicap]]*60*60*24</f>
        <v>645</v>
      </c>
      <c r="AJ64" s="202" t="s">
        <v>198</v>
      </c>
      <c r="AK64" s="198">
        <v>27.7</v>
      </c>
      <c r="AL64" s="204">
        <v>568.24057748945597</v>
      </c>
      <c r="AM64" s="201">
        <v>6.5768585357575925E-3</v>
      </c>
      <c r="AN64" s="201">
        <v>6.5972222222222222E-3</v>
      </c>
    </row>
    <row r="65" spans="8:40" x14ac:dyDescent="0.3">
      <c r="H65" t="str">
        <f>'Runners RBH2'!A66</f>
        <v>Linda Chadderton</v>
      </c>
      <c r="I65" s="198">
        <v>31.8</v>
      </c>
      <c r="J65" s="140">
        <f>'Runners RBH2'!BA66</f>
        <v>9.5506117311111114E-3</v>
      </c>
      <c r="K65" s="143">
        <f>Table12[[#This Row],[September Handicap]]*60*60*24</f>
        <v>825.17285356800016</v>
      </c>
      <c r="L65" s="143">
        <f>(0.7265*(Table12[[#This Row],[September Handicap in secs]])-151.12)</f>
        <v>448.36807811715209</v>
      </c>
      <c r="M65" s="140">
        <f>Table12[[#This Row],[Initial Winter Handicap Calc based on
&lt;&lt;]]/60/60/24</f>
        <v>5.189445348578149E-3</v>
      </c>
      <c r="N65" s="197">
        <f t="shared" si="3"/>
        <v>5.208333333333333E-3</v>
      </c>
      <c r="O65" s="140">
        <f>'Runners RBH2'!O66</f>
        <v>1.2500000000000001E-2</v>
      </c>
      <c r="P65" s="140">
        <f>'Runners RBH2'!CY66</f>
        <v>7.1180555555555554E-3</v>
      </c>
      <c r="Q65" s="143">
        <f>Table12[[#This Row],[Original Handicap]]*60*60*24</f>
        <v>1080</v>
      </c>
      <c r="R65" s="143">
        <f>Table12[[#This Row],[Original Winter Handicap]]*60*60*24</f>
        <v>615</v>
      </c>
      <c r="AJ65" s="202" t="s">
        <v>143</v>
      </c>
      <c r="AK65" s="198">
        <v>31.8</v>
      </c>
      <c r="AL65" s="204">
        <v>448.36807811715209</v>
      </c>
      <c r="AM65" s="201">
        <v>5.189445348578149E-3</v>
      </c>
      <c r="AN65" s="201">
        <v>5.208333333333333E-3</v>
      </c>
    </row>
    <row r="66" spans="8:40" x14ac:dyDescent="0.3">
      <c r="H66" t="s">
        <v>315</v>
      </c>
      <c r="I66" s="198"/>
      <c r="J66" s="140">
        <f>'Runners RBH2'!BA67</f>
        <v>9.3749999999999997E-3</v>
      </c>
      <c r="K66" s="143">
        <f>Table12[[#This Row],[September Handicap]]*60*60*24</f>
        <v>810</v>
      </c>
      <c r="L66" s="143">
        <f>(0.7265*(Table12[[#This Row],[September Handicap in secs]])-151.12)</f>
        <v>437.34500000000003</v>
      </c>
      <c r="M66" s="140">
        <f>Table12[[#This Row],[Initial Winter Handicap Calc based on
&lt;&lt;]]/60/60/24</f>
        <v>5.0618634259259263E-3</v>
      </c>
      <c r="N66" s="197">
        <f t="shared" ref="N66:N97" si="4">IF(L66&lt;&gt;"",(MROUND(L66,15)/60/60/24),0.1/60/60/24)</f>
        <v>5.0347222222222225E-3</v>
      </c>
      <c r="O66" s="140">
        <f>'Runners RBH2'!O113</f>
        <v>1.3888888888888888E-2</v>
      </c>
      <c r="P66" s="140">
        <f>'Runners RBH2'!CY113</f>
        <v>9.7222222222222224E-3</v>
      </c>
      <c r="Q66" s="143">
        <f>Table12[[#This Row],[Original Handicap]]*60*60*24</f>
        <v>1199.9999999999998</v>
      </c>
      <c r="R66" s="143">
        <f>Table12[[#This Row],[Original Winter Handicap]]*60*60*24</f>
        <v>840</v>
      </c>
      <c r="AJ66" s="202" t="s">
        <v>199</v>
      </c>
      <c r="AK66" s="198">
        <v>24.3</v>
      </c>
      <c r="AL66" s="204">
        <v>655.42057874484794</v>
      </c>
      <c r="AM66" s="201">
        <v>7.58588632806537E-3</v>
      </c>
      <c r="AN66" s="201">
        <v>7.6388888888888886E-3</v>
      </c>
    </row>
    <row r="67" spans="8:40" x14ac:dyDescent="0.3">
      <c r="H67" t="str">
        <f>'Runners RBH2'!A68</f>
        <v>Louise Charnock</v>
      </c>
      <c r="I67" s="198">
        <v>24.3</v>
      </c>
      <c r="J67" s="140">
        <f>'Runners RBH2'!BA68</f>
        <v>1.2849222852222222E-2</v>
      </c>
      <c r="K67" s="143">
        <f>Table12[[#This Row],[September Handicap]]*60*60*24</f>
        <v>1110.1728544319999</v>
      </c>
      <c r="L67" s="143">
        <f>(0.7265*(Table12[[#This Row],[September Handicap in secs]])-151.12)</f>
        <v>655.42057874484794</v>
      </c>
      <c r="M67" s="140">
        <f>Table12[[#This Row],[Initial Winter Handicap Calc based on
&lt;&lt;]]/60/60/24</f>
        <v>7.58588632806537E-3</v>
      </c>
      <c r="N67" s="197">
        <f t="shared" si="4"/>
        <v>7.6388888888888886E-3</v>
      </c>
      <c r="O67" s="140">
        <f>'Runners RBH2'!O68</f>
        <v>1.0590277777777778E-2</v>
      </c>
      <c r="P67" s="140">
        <f>'Runners RBH2'!CY68</f>
        <v>5.5555555555555558E-3</v>
      </c>
      <c r="Q67" s="143">
        <f>Table12[[#This Row],[Original Handicap]]*60*60*24</f>
        <v>915.00000000000023</v>
      </c>
      <c r="R67" s="143">
        <f>Table12[[#This Row],[Original Winter Handicap]]*60*60*24</f>
        <v>480.00000000000011</v>
      </c>
      <c r="AJ67" s="202" t="s">
        <v>137</v>
      </c>
      <c r="AK67" s="198">
        <v>13.1</v>
      </c>
      <c r="AL67" s="204">
        <v>971.44807937254393</v>
      </c>
      <c r="AM67" s="201">
        <v>1.1243612029774815E-2</v>
      </c>
      <c r="AN67" s="201">
        <v>1.1284722222222222E-2</v>
      </c>
    </row>
    <row r="68" spans="8:40" x14ac:dyDescent="0.3">
      <c r="H68" t="str">
        <f>'Runners RBH2'!A69</f>
        <v>Louise Cox</v>
      </c>
      <c r="I68" s="198">
        <v>13.1</v>
      </c>
      <c r="J68" s="140">
        <f>'Runners RBH2'!BA69</f>
        <v>1.7883945084444443E-2</v>
      </c>
      <c r="K68" s="143">
        <f>Table12[[#This Row],[September Handicap]]*60*60*24</f>
        <v>1545.1728552959999</v>
      </c>
      <c r="L68" s="143">
        <f>(0.7265*(Table12[[#This Row],[September Handicap in secs]])-151.12)</f>
        <v>971.44807937254393</v>
      </c>
      <c r="M68" s="140">
        <f>Table12[[#This Row],[Initial Winter Handicap Calc based on
&lt;&lt;]]/60/60/24</f>
        <v>1.1243612029774815E-2</v>
      </c>
      <c r="N68" s="197">
        <f t="shared" si="4"/>
        <v>1.1284722222222222E-2</v>
      </c>
      <c r="O68" s="140">
        <f>'Runners RBH2'!O69</f>
        <v>1.8402777777777778E-2</v>
      </c>
      <c r="P68" s="140">
        <f>'Runners RBH2'!CY69</f>
        <v>1.1631944444444445E-2</v>
      </c>
      <c r="Q68" s="143">
        <f>Table12[[#This Row],[Original Handicap]]*60*60*24</f>
        <v>1590</v>
      </c>
      <c r="R68" s="143">
        <f>Table12[[#This Row],[Original Winter Handicap]]*60*60*24</f>
        <v>1005.0000000000002</v>
      </c>
      <c r="AJ68" s="202" t="s">
        <v>139</v>
      </c>
      <c r="AK68" s="198">
        <v>12.5</v>
      </c>
      <c r="AL68" s="204">
        <v>982.34558000023992</v>
      </c>
      <c r="AM68" s="201">
        <v>1.1369740509262037E-2</v>
      </c>
      <c r="AN68" s="201">
        <v>1.1284722222222222E-2</v>
      </c>
    </row>
    <row r="69" spans="8:40" x14ac:dyDescent="0.3">
      <c r="H69" t="str">
        <f>'Runners RBH2'!A70</f>
        <v>Maddy Markham</v>
      </c>
      <c r="I69" s="198">
        <v>12.5</v>
      </c>
      <c r="J69" s="140">
        <f>'Runners RBH2'!BA70</f>
        <v>1.8057556205555554E-2</v>
      </c>
      <c r="K69" s="143">
        <f>Table12[[#This Row],[September Handicap]]*60*60*24</f>
        <v>1560.1728561599998</v>
      </c>
      <c r="L69" s="143">
        <f>(0.7265*(Table12[[#This Row],[September Handicap in secs]])-151.12)</f>
        <v>982.34558000023992</v>
      </c>
      <c r="M69" s="140">
        <f>Table12[[#This Row],[Initial Winter Handicap Calc based on
&lt;&lt;]]/60/60/24</f>
        <v>1.1369740509262037E-2</v>
      </c>
      <c r="N69" s="197">
        <f t="shared" si="4"/>
        <v>1.1284722222222222E-2</v>
      </c>
      <c r="O69" s="140">
        <f>'Runners RBH2'!O70</f>
        <v>1.9791666666666666E-2</v>
      </c>
      <c r="P69" s="140">
        <f>'Runners RBH2'!CY70</f>
        <v>1.2847222222222223E-2</v>
      </c>
      <c r="Q69" s="143">
        <f>Table12[[#This Row],[Original Handicap]]*60*60*24</f>
        <v>1710</v>
      </c>
      <c r="R69" s="143">
        <f>Table12[[#This Row],[Original Winter Handicap]]*60*60*24</f>
        <v>1110</v>
      </c>
      <c r="AJ69" s="202" t="s">
        <v>120</v>
      </c>
      <c r="AK69" s="198">
        <v>13.3</v>
      </c>
      <c r="AL69" s="204">
        <v>960.55058062793603</v>
      </c>
      <c r="AM69" s="201">
        <v>1.1117483572082594E-2</v>
      </c>
      <c r="AN69" s="201">
        <v>1.1111111111111112E-2</v>
      </c>
    </row>
    <row r="70" spans="8:40" x14ac:dyDescent="0.3">
      <c r="H70" t="str">
        <f>'Runners RBH2'!A71</f>
        <v>Mark Hughes</v>
      </c>
      <c r="I70" s="198">
        <v>13.3</v>
      </c>
      <c r="J70" s="140">
        <f>'Runners RBH2'!BA71</f>
        <v>1.7710333993333334E-2</v>
      </c>
      <c r="K70" s="143">
        <f>Table12[[#This Row],[September Handicap]]*60*60*24</f>
        <v>1530.172857024</v>
      </c>
      <c r="L70" s="143">
        <f>(0.7265*(Table12[[#This Row],[September Handicap in secs]])-151.12)</f>
        <v>960.55058062793603</v>
      </c>
      <c r="M70" s="140">
        <f>Table12[[#This Row],[Initial Winter Handicap Calc based on
&lt;&lt;]]/60/60/24</f>
        <v>1.1117483572082594E-2</v>
      </c>
      <c r="N70" s="197">
        <f t="shared" si="4"/>
        <v>1.1111111111111112E-2</v>
      </c>
      <c r="O70" s="140">
        <f>'Runners RBH2'!O71</f>
        <v>1.4756944444444444E-2</v>
      </c>
      <c r="P70" s="140">
        <f>'Runners RBH2'!CY71</f>
        <v>1.0416666666666666E-2</v>
      </c>
      <c r="Q70" s="143">
        <f>Table12[[#This Row],[Original Handicap]]*60*60*24</f>
        <v>1275</v>
      </c>
      <c r="R70" s="143">
        <f>Table12[[#This Row],[Original Winter Handicap]]*60*60*24</f>
        <v>900</v>
      </c>
      <c r="AJ70" s="202" t="s">
        <v>12</v>
      </c>
      <c r="AK70" s="198">
        <v>10.7</v>
      </c>
      <c r="AL70" s="204">
        <v>1036.8330812556319</v>
      </c>
      <c r="AM70" s="201">
        <v>1.2000382884903148E-2</v>
      </c>
      <c r="AN70" s="201">
        <v>1.1979166666666666E-2</v>
      </c>
    </row>
    <row r="71" spans="8:40" x14ac:dyDescent="0.3">
      <c r="H71" t="str">
        <f>'Runners RBH2'!A72</f>
        <v>Mark Selby</v>
      </c>
      <c r="I71" s="198">
        <v>10.7</v>
      </c>
      <c r="J71" s="140">
        <f>'Runners RBH2'!BA72</f>
        <v>1.8925611781111108E-2</v>
      </c>
      <c r="K71" s="143">
        <f>Table12[[#This Row],[September Handicap]]*60*60*24</f>
        <v>1635.1728578879997</v>
      </c>
      <c r="L71" s="143">
        <f>(0.7265*(Table12[[#This Row],[September Handicap in secs]])-151.12)</f>
        <v>1036.8330812556319</v>
      </c>
      <c r="M71" s="140">
        <f>Table12[[#This Row],[Initial Winter Handicap Calc based on
&lt;&lt;]]/60/60/24</f>
        <v>1.2000382884903148E-2</v>
      </c>
      <c r="N71" s="197">
        <f t="shared" si="4"/>
        <v>1.1979166666666666E-2</v>
      </c>
      <c r="O71" s="140">
        <f>'Runners RBH2'!O72</f>
        <v>1.9965277777777776E-2</v>
      </c>
      <c r="P71" s="140">
        <f>'Runners RBH2'!CY72</f>
        <v>1.2847222222222223E-2</v>
      </c>
      <c r="Q71" s="143">
        <f>Table12[[#This Row],[Original Handicap]]*60*60*24</f>
        <v>1724.9999999999995</v>
      </c>
      <c r="R71" s="143">
        <f>Table12[[#This Row],[Original Winter Handicap]]*60*60*24</f>
        <v>1110</v>
      </c>
      <c r="AJ71" s="202" t="s">
        <v>200</v>
      </c>
      <c r="AK71" s="198">
        <v>20.7</v>
      </c>
      <c r="AL71" s="204">
        <v>753.49808188332815</v>
      </c>
      <c r="AM71" s="201">
        <v>8.7210426143903719E-3</v>
      </c>
      <c r="AN71" s="201">
        <v>8.6805555555555559E-3</v>
      </c>
    </row>
    <row r="72" spans="8:40" x14ac:dyDescent="0.3">
      <c r="H72" t="str">
        <f>'Runners RBH2'!A73</f>
        <v>Matthew Kay</v>
      </c>
      <c r="I72" s="198">
        <v>20.7</v>
      </c>
      <c r="J72" s="140">
        <f>'Runners RBH2'!BA73</f>
        <v>1.4411722902222222E-2</v>
      </c>
      <c r="K72" s="143">
        <f>Table12[[#This Row],[September Handicap]]*60*60*24</f>
        <v>1245.1728587520001</v>
      </c>
      <c r="L72" s="143">
        <f>(0.7265*(Table12[[#This Row],[September Handicap in secs]])-151.12)</f>
        <v>753.49808188332815</v>
      </c>
      <c r="M72" s="140">
        <f>Table12[[#This Row],[Initial Winter Handicap Calc based on
&lt;&lt;]]/60/60/24</f>
        <v>8.7210426143903719E-3</v>
      </c>
      <c r="N72" s="197">
        <f t="shared" si="4"/>
        <v>8.6805555555555559E-3</v>
      </c>
      <c r="O72" s="140">
        <f>'Runners RBH2'!O73</f>
        <v>8.8541666666666664E-3</v>
      </c>
      <c r="P72" s="140">
        <f>'Runners RBH2'!CY73</f>
        <v>7.2916666666666659E-3</v>
      </c>
      <c r="Q72" s="143">
        <f>Table12[[#This Row],[Original Handicap]]*60*60*24</f>
        <v>765</v>
      </c>
      <c r="R72" s="143">
        <f>Table12[[#This Row],[Original Winter Handicap]]*60*60*24</f>
        <v>629.99999999999989</v>
      </c>
      <c r="AJ72" s="202" t="s">
        <v>217</v>
      </c>
      <c r="AK72" s="198">
        <v>12.3</v>
      </c>
      <c r="AL72" s="204">
        <v>993.24308251102423</v>
      </c>
      <c r="AM72" s="201">
        <v>1.149586901054426E-2</v>
      </c>
      <c r="AN72" s="201">
        <v>1.1458333333333334E-2</v>
      </c>
    </row>
    <row r="73" spans="8:40" x14ac:dyDescent="0.3">
      <c r="H73" t="str">
        <f>'Runners RBH2'!A74</f>
        <v>Matthew Staniforth</v>
      </c>
      <c r="I73" s="198">
        <v>12.3</v>
      </c>
      <c r="J73" s="140">
        <f>'Runners RBH2'!BA74</f>
        <v>1.8231167356666668E-2</v>
      </c>
      <c r="K73" s="143">
        <f>Table12[[#This Row],[September Handicap]]*60*60*24</f>
        <v>1575.1728596160001</v>
      </c>
      <c r="L73" s="143">
        <f>(0.7265*(Table12[[#This Row],[September Handicap in secs]])-151.12)</f>
        <v>993.24308251102423</v>
      </c>
      <c r="M73" s="140">
        <f>Table12[[#This Row],[Initial Winter Handicap Calc based on
&lt;&lt;]]/60/60/24</f>
        <v>1.149586901054426E-2</v>
      </c>
      <c r="N73" s="197">
        <f t="shared" si="4"/>
        <v>1.1458333333333334E-2</v>
      </c>
      <c r="O73" s="140">
        <f>'Runners RBH2'!O74</f>
        <v>1.5972222222222221E-2</v>
      </c>
      <c r="P73" s="140">
        <f>'Runners RBH2'!CY74</f>
        <v>9.7222222222222224E-3</v>
      </c>
      <c r="Q73" s="143">
        <f>Table12[[#This Row],[Original Handicap]]*60*60*24</f>
        <v>1379.9999999999998</v>
      </c>
      <c r="R73" s="143">
        <f>Table12[[#This Row],[Original Winter Handicap]]*60*60*24</f>
        <v>840</v>
      </c>
      <c r="AJ73" s="202" t="s">
        <v>201</v>
      </c>
      <c r="AK73" s="198">
        <v>7.5</v>
      </c>
      <c r="AL73" s="204">
        <v>1124.01308313872</v>
      </c>
      <c r="AM73" s="201">
        <v>1.3009410684475926E-2</v>
      </c>
      <c r="AN73" s="201">
        <v>1.3020833333333334E-2</v>
      </c>
    </row>
    <row r="74" spans="8:40" x14ac:dyDescent="0.3">
      <c r="H74" t="str">
        <f>'Runners RBH2'!A75</f>
        <v>Melanie Koth</v>
      </c>
      <c r="I74" s="198">
        <v>7.5</v>
      </c>
      <c r="J74" s="140">
        <f>'Runners RBH2'!BA75</f>
        <v>2.0314500700000002E-2</v>
      </c>
      <c r="K74" s="143">
        <f>Table12[[#This Row],[September Handicap]]*60*60*24</f>
        <v>1755.1728604800001</v>
      </c>
      <c r="L74" s="143">
        <f>(0.7265*(Table12[[#This Row],[September Handicap in secs]])-151.12)</f>
        <v>1124.01308313872</v>
      </c>
      <c r="M74" s="140">
        <f>Table12[[#This Row],[Initial Winter Handicap Calc based on
&lt;&lt;]]/60/60/24</f>
        <v>1.3009410684475926E-2</v>
      </c>
      <c r="N74" s="197">
        <f t="shared" si="4"/>
        <v>1.3020833333333334E-2</v>
      </c>
      <c r="O74" s="140">
        <f>'Runners RBH2'!O75</f>
        <v>1.9444444444444445E-2</v>
      </c>
      <c r="P74" s="140">
        <f>'Runners RBH2'!CY75</f>
        <v>1.2499999999999999E-2</v>
      </c>
      <c r="Q74" s="143">
        <f>Table12[[#This Row],[Original Handicap]]*60*60*24</f>
        <v>1680</v>
      </c>
      <c r="R74" s="143">
        <f>Table12[[#This Row],[Original Winter Handicap]]*60*60*24</f>
        <v>1079.9999999999998</v>
      </c>
      <c r="AJ74" s="202" t="s">
        <v>140</v>
      </c>
      <c r="AL74" s="204">
        <v>1091.3205837664159</v>
      </c>
      <c r="AM74" s="201">
        <v>1.2631025275074257E-2</v>
      </c>
      <c r="AN74" s="201">
        <v>1.2673611111111109E-2</v>
      </c>
    </row>
    <row r="75" spans="8:40" x14ac:dyDescent="0.3">
      <c r="H75" t="str">
        <f>'Runners RBH2'!A76</f>
        <v>Michael Hall</v>
      </c>
      <c r="I75" s="198"/>
      <c r="J75" s="140">
        <f>'Runners RBH2'!BA76</f>
        <v>1.9793667376666664E-2</v>
      </c>
      <c r="K75" s="143">
        <f>Table12[[#This Row],[September Handicap]]*60*60*24</f>
        <v>1710.172861344</v>
      </c>
      <c r="L75" s="143">
        <f>(0.7265*(Table12[[#This Row],[September Handicap in secs]])-151.12)</f>
        <v>1091.3205837664159</v>
      </c>
      <c r="M75" s="140">
        <f>Table12[[#This Row],[Initial Winter Handicap Calc based on
&lt;&lt;]]/60/60/24</f>
        <v>1.2631025275074257E-2</v>
      </c>
      <c r="N75" s="197">
        <f t="shared" si="4"/>
        <v>1.2673611111111109E-2</v>
      </c>
      <c r="O75" s="140">
        <f>'Runners RBH2'!O76</f>
        <v>1.9791666666666666E-2</v>
      </c>
      <c r="P75" s="140">
        <f>'Runners RBH2'!CY76</f>
        <v>1.2673611111111109E-2</v>
      </c>
      <c r="Q75" s="143">
        <f>Table12[[#This Row],[Original Handicap]]*60*60*24</f>
        <v>1710</v>
      </c>
      <c r="R75" s="143">
        <f>Table12[[#This Row],[Original Winter Handicap]]*60*60*24</f>
        <v>1094.9999999999998</v>
      </c>
      <c r="AJ75" s="202" t="s">
        <v>156</v>
      </c>
      <c r="AK75" s="198">
        <v>17.899999999999999</v>
      </c>
      <c r="AL75" s="204">
        <v>829.780584394112</v>
      </c>
      <c r="AM75" s="201">
        <v>9.6039419490059254E-3</v>
      </c>
      <c r="AN75" s="201">
        <v>9.5486111111111101E-3</v>
      </c>
    </row>
    <row r="76" spans="8:40" x14ac:dyDescent="0.3">
      <c r="H76" t="str">
        <f>'Runners RBH2'!A77</f>
        <v>Mick Widdop</v>
      </c>
      <c r="I76" s="198">
        <v>17.899999999999999</v>
      </c>
      <c r="J76" s="140">
        <f>'Runners RBH2'!BA77</f>
        <v>1.5627000719999999E-2</v>
      </c>
      <c r="K76" s="143">
        <f>Table12[[#This Row],[September Handicap]]*60*60*24</f>
        <v>1350.172862208</v>
      </c>
      <c r="L76" s="143">
        <f>(0.7265*(Table12[[#This Row],[September Handicap in secs]])-151.12)</f>
        <v>829.780584394112</v>
      </c>
      <c r="M76" s="140">
        <f>Table12[[#This Row],[Initial Winter Handicap Calc based on
&lt;&lt;]]/60/60/24</f>
        <v>9.6039419490059254E-3</v>
      </c>
      <c r="N76" s="197">
        <f t="shared" si="4"/>
        <v>9.5486111111111101E-3</v>
      </c>
      <c r="O76" s="140">
        <f>'Runners RBH2'!O77</f>
        <v>1.3888888888888888E-2</v>
      </c>
      <c r="P76" s="140">
        <f>'Runners RBH2'!CY77</f>
        <v>8.1597222222222227E-3</v>
      </c>
      <c r="Q76" s="143">
        <f>Table12[[#This Row],[Original Handicap]]*60*60*24</f>
        <v>1199.9999999999998</v>
      </c>
      <c r="R76" s="143">
        <f>Table12[[#This Row],[Original Winter Handicap]]*60*60*24</f>
        <v>705.00000000000011</v>
      </c>
      <c r="AJ76" s="202" t="s">
        <v>33</v>
      </c>
      <c r="AK76" s="198">
        <v>0.3</v>
      </c>
      <c r="AL76" s="204">
        <v>1320.1680850218081</v>
      </c>
      <c r="AM76" s="201">
        <v>1.5279723206270926E-2</v>
      </c>
      <c r="AN76" s="201">
        <v>1.5277777777777777E-2</v>
      </c>
    </row>
    <row r="77" spans="8:40" x14ac:dyDescent="0.3">
      <c r="H77" t="str">
        <f>'Runners RBH2'!A78</f>
        <v>Mike Toft</v>
      </c>
      <c r="I77" s="198">
        <v>0.3</v>
      </c>
      <c r="J77" s="140">
        <f>'Runners RBH2'!BA78</f>
        <v>2.343950073E-2</v>
      </c>
      <c r="K77" s="143">
        <f>Table12[[#This Row],[September Handicap]]*60*60*24</f>
        <v>2025.1728630719999</v>
      </c>
      <c r="L77" s="143">
        <f>(0.7265*(Table12[[#This Row],[September Handicap in secs]])-151.12)</f>
        <v>1320.1680850218081</v>
      </c>
      <c r="M77" s="140">
        <f>Table12[[#This Row],[Initial Winter Handicap Calc based on
&lt;&lt;]]/60/60/24</f>
        <v>1.5279723206270926E-2</v>
      </c>
      <c r="N77" s="197">
        <f t="shared" si="4"/>
        <v>1.5277777777777777E-2</v>
      </c>
      <c r="O77" s="140">
        <f>'Runners RBH2'!O78</f>
        <v>2.326388888888889E-2</v>
      </c>
      <c r="P77" s="140">
        <f>'Runners RBH2'!CY78</f>
        <v>1.545138888888889E-2</v>
      </c>
      <c r="Q77" s="143">
        <f>Table12[[#This Row],[Original Handicap]]*60*60*24</f>
        <v>2010.0000000000005</v>
      </c>
      <c r="R77" s="143">
        <f>Table12[[#This Row],[Original Winter Handicap]]*60*60*24</f>
        <v>1335</v>
      </c>
      <c r="AJ77" s="202" t="s">
        <v>152</v>
      </c>
      <c r="AK77" s="198">
        <v>14.4</v>
      </c>
      <c r="AL77" s="204">
        <v>927.85808564950423</v>
      </c>
      <c r="AM77" s="201">
        <v>1.0739098213535928E-2</v>
      </c>
      <c r="AN77" s="201">
        <v>1.0763888888888891E-2</v>
      </c>
    </row>
    <row r="78" spans="8:40" x14ac:dyDescent="0.3">
      <c r="H78" t="str">
        <f>'Runners RBH2'!A79</f>
        <v>Morgan Pritchard</v>
      </c>
      <c r="I78" s="198">
        <v>14.4</v>
      </c>
      <c r="J78" s="140">
        <f>'Runners RBH2'!BA79</f>
        <v>1.7189500740000002E-2</v>
      </c>
      <c r="K78" s="143">
        <f>Table12[[#This Row],[September Handicap]]*60*60*24</f>
        <v>1485.1728639360001</v>
      </c>
      <c r="L78" s="143">
        <f>(0.7265*(Table12[[#This Row],[September Handicap in secs]])-151.12)</f>
        <v>927.85808564950423</v>
      </c>
      <c r="M78" s="140">
        <f>Table12[[#This Row],[Initial Winter Handicap Calc based on
&lt;&lt;]]/60/60/24</f>
        <v>1.0739098213535928E-2</v>
      </c>
      <c r="N78" s="197">
        <f t="shared" si="4"/>
        <v>1.0763888888888891E-2</v>
      </c>
      <c r="O78" s="140">
        <f>'Runners RBH2'!O79</f>
        <v>1.7534722222222222E-2</v>
      </c>
      <c r="P78" s="140">
        <f>'Runners RBH2'!CY79</f>
        <v>1.0937500000000001E-2</v>
      </c>
      <c r="Q78" s="143">
        <f>Table12[[#This Row],[Original Handicap]]*60*60*24</f>
        <v>1514.9999999999998</v>
      </c>
      <c r="R78" s="143">
        <f>Table12[[#This Row],[Original Winter Handicap]]*60*60*24</f>
        <v>945.00000000000023</v>
      </c>
      <c r="AJ78" s="202" t="s">
        <v>202</v>
      </c>
      <c r="AK78" s="198">
        <v>17.899999999999999</v>
      </c>
      <c r="AL78" s="204">
        <v>829.78058627720031</v>
      </c>
      <c r="AM78" s="201">
        <v>9.6039419708009287E-3</v>
      </c>
      <c r="AN78" s="201">
        <v>9.5486111111111101E-3</v>
      </c>
    </row>
    <row r="79" spans="8:40" x14ac:dyDescent="0.3">
      <c r="H79" t="str">
        <f>'Runners RBH2'!A80</f>
        <v>Neil Baynton-Roberts</v>
      </c>
      <c r="I79" s="198">
        <v>17.899999999999999</v>
      </c>
      <c r="J79" s="140">
        <f>'Runners RBH2'!BA80</f>
        <v>1.5627000750000002E-2</v>
      </c>
      <c r="K79" s="143">
        <f>Table12[[#This Row],[September Handicap]]*60*60*24</f>
        <v>1350.1728648000003</v>
      </c>
      <c r="L79" s="143">
        <f>(0.7265*(Table12[[#This Row],[September Handicap in secs]])-151.12)</f>
        <v>829.78058627720031</v>
      </c>
      <c r="M79" s="140">
        <f>Table12[[#This Row],[Initial Winter Handicap Calc based on
&lt;&lt;]]/60/60/24</f>
        <v>9.6039419708009287E-3</v>
      </c>
      <c r="N79" s="197">
        <f t="shared" si="4"/>
        <v>9.5486111111111101E-3</v>
      </c>
      <c r="O79" s="140">
        <f>'Runners RBH2'!O80</f>
        <v>1.7361111111111112E-2</v>
      </c>
      <c r="P79" s="140">
        <f>'Runners RBH2'!CY80</f>
        <v>1.0937500000000001E-2</v>
      </c>
      <c r="Q79" s="143">
        <f>Table12[[#This Row],[Original Handicap]]*60*60*24</f>
        <v>1500.0000000000002</v>
      </c>
      <c r="R79" s="143">
        <f>Table12[[#This Row],[Original Winter Handicap]]*60*60*24</f>
        <v>945.00000000000023</v>
      </c>
      <c r="AJ79" s="202" t="s">
        <v>16</v>
      </c>
      <c r="AL79" s="204">
        <v>633.62558690489618</v>
      </c>
      <c r="AM79" s="201">
        <v>7.3336294780659284E-3</v>
      </c>
      <c r="AN79" s="201">
        <v>7.2916666666666659E-3</v>
      </c>
    </row>
    <row r="80" spans="8:40" x14ac:dyDescent="0.3">
      <c r="H80" t="str">
        <f>'Runners RBH2'!A81</f>
        <v>Nigel Simpkin</v>
      </c>
      <c r="I80" s="198"/>
      <c r="J80" s="140">
        <f>'Runners RBH2'!BA81</f>
        <v>1.2502000760000001E-2</v>
      </c>
      <c r="K80" s="143">
        <f>Table12[[#This Row],[September Handicap]]*60*60*24</f>
        <v>1080.1728656640003</v>
      </c>
      <c r="L80" s="143">
        <f>(0.7265*(Table12[[#This Row],[September Handicap in secs]])-151.12)</f>
        <v>633.62558690489618</v>
      </c>
      <c r="M80" s="140">
        <f>Table12[[#This Row],[Initial Winter Handicap Calc based on
&lt;&lt;]]/60/60/24</f>
        <v>7.3336294780659284E-3</v>
      </c>
      <c r="N80" s="197">
        <f t="shared" si="4"/>
        <v>7.2916666666666659E-3</v>
      </c>
      <c r="O80" s="140">
        <f>'Runners RBH2'!O81</f>
        <v>1.2500000000000001E-2</v>
      </c>
      <c r="P80" s="140">
        <f>'Runners RBH2'!CY81</f>
        <v>7.1180555555555554E-3</v>
      </c>
      <c r="Q80" s="143">
        <f>Table12[[#This Row],[Original Handicap]]*60*60*24</f>
        <v>1080</v>
      </c>
      <c r="R80" s="143">
        <f>Table12[[#This Row],[Original Winter Handicap]]*60*60*24</f>
        <v>615</v>
      </c>
      <c r="AJ80" s="202" t="s">
        <v>142</v>
      </c>
      <c r="AK80" s="198">
        <v>10</v>
      </c>
      <c r="AL80" s="204">
        <v>1047.7305875325919</v>
      </c>
      <c r="AM80" s="201">
        <v>1.2126511429775368E-2</v>
      </c>
      <c r="AN80" s="201">
        <v>1.2152777777777778E-2</v>
      </c>
    </row>
    <row r="81" spans="8:40" x14ac:dyDescent="0.3">
      <c r="H81" t="str">
        <f>'Runners RBH2'!A82</f>
        <v>Oliver Thomson</v>
      </c>
      <c r="I81" s="198">
        <v>10</v>
      </c>
      <c r="J81" s="140">
        <f>'Runners RBH2'!BA82</f>
        <v>1.9099222992222224E-2</v>
      </c>
      <c r="K81" s="143">
        <f>Table12[[#This Row],[September Handicap]]*60*60*24</f>
        <v>1650.172866528</v>
      </c>
      <c r="L81" s="143">
        <f>(0.7265*(Table12[[#This Row],[September Handicap in secs]])-151.12)</f>
        <v>1047.7305875325919</v>
      </c>
      <c r="M81" s="140">
        <f>Table12[[#This Row],[Initial Winter Handicap Calc based on
&lt;&lt;]]/60/60/24</f>
        <v>1.2126511429775368E-2</v>
      </c>
      <c r="N81" s="197">
        <f t="shared" si="4"/>
        <v>1.2152777777777778E-2</v>
      </c>
      <c r="O81" s="140">
        <f>'Runners RBH2'!O82</f>
        <v>1.9097222222222224E-2</v>
      </c>
      <c r="P81" s="140">
        <f>'Runners RBH2'!CY82</f>
        <v>1.2152777777777778E-2</v>
      </c>
      <c r="Q81" s="143">
        <f>Table12[[#This Row],[Original Handicap]]*60*60*24</f>
        <v>1650.0000000000005</v>
      </c>
      <c r="R81" s="143">
        <f>Table12[[#This Row],[Original Winter Handicap]]*60*60*24</f>
        <v>1050</v>
      </c>
      <c r="AJ81" s="202" t="s">
        <v>203</v>
      </c>
      <c r="AK81" s="198">
        <v>24.6</v>
      </c>
      <c r="AL81" s="204">
        <v>644.52308816028813</v>
      </c>
      <c r="AM81" s="201">
        <v>7.459757964818149E-3</v>
      </c>
      <c r="AN81" s="201">
        <v>7.4652777777777781E-3</v>
      </c>
    </row>
    <row r="82" spans="8:40" x14ac:dyDescent="0.3">
      <c r="H82" t="str">
        <f>'Runners RBH2'!A83</f>
        <v>Pamela Binns</v>
      </c>
      <c r="I82" s="198">
        <v>24.6</v>
      </c>
      <c r="J82" s="140">
        <f>'Runners RBH2'!BA83</f>
        <v>1.2675611891111112E-2</v>
      </c>
      <c r="K82" s="143">
        <f>Table12[[#This Row],[September Handicap]]*60*60*24</f>
        <v>1095.1728673920002</v>
      </c>
      <c r="L82" s="143">
        <f>(0.7265*(Table12[[#This Row],[September Handicap in secs]])-151.12)</f>
        <v>644.52308816028813</v>
      </c>
      <c r="M82" s="140">
        <f>Table12[[#This Row],[Initial Winter Handicap Calc based on
&lt;&lt;]]/60/60/24</f>
        <v>7.459757964818149E-3</v>
      </c>
      <c r="N82" s="197">
        <f t="shared" si="4"/>
        <v>7.4652777777777781E-3</v>
      </c>
      <c r="O82" s="140">
        <f>'Runners RBH2'!O83</f>
        <v>9.3749999999999997E-3</v>
      </c>
      <c r="P82" s="140">
        <f>'Runners RBH2'!CY83</f>
        <v>2.4305555555555556E-3</v>
      </c>
      <c r="Q82" s="143">
        <f>Table12[[#This Row],[Original Handicap]]*60*60*24</f>
        <v>810</v>
      </c>
      <c r="R82" s="143">
        <f>Table12[[#This Row],[Original Winter Handicap]]*60*60*24</f>
        <v>210</v>
      </c>
      <c r="AJ82" s="202" t="s">
        <v>204</v>
      </c>
      <c r="AK82" s="198">
        <v>20</v>
      </c>
      <c r="AL82" s="204">
        <v>775.29308878798395</v>
      </c>
      <c r="AM82" s="201">
        <v>8.9732996387498157E-3</v>
      </c>
      <c r="AN82" s="201">
        <v>9.0277777777777787E-3</v>
      </c>
    </row>
    <row r="83" spans="8:40" x14ac:dyDescent="0.3">
      <c r="H83" t="str">
        <f>'Runners RBH2'!A84</f>
        <v>Pamela Hardman</v>
      </c>
      <c r="I83" s="198">
        <v>20</v>
      </c>
      <c r="J83" s="140">
        <f>'Runners RBH2'!BA84</f>
        <v>1.4758945234444444E-2</v>
      </c>
      <c r="K83" s="143">
        <f>Table12[[#This Row],[September Handicap]]*60*60*24</f>
        <v>1275.1728682559999</v>
      </c>
      <c r="L83" s="143">
        <f>(0.7265*(Table12[[#This Row],[September Handicap in secs]])-151.12)</f>
        <v>775.29308878798395</v>
      </c>
      <c r="M83" s="140">
        <f>Table12[[#This Row],[Initial Winter Handicap Calc based on
&lt;&lt;]]/60/60/24</f>
        <v>8.9732996387498157E-3</v>
      </c>
      <c r="N83" s="197">
        <f t="shared" si="4"/>
        <v>9.0277777777777787E-3</v>
      </c>
      <c r="O83" s="140">
        <f>'Runners RBH2'!O84</f>
        <v>1.3194444444444444E-2</v>
      </c>
      <c r="P83" s="140">
        <f>'Runners RBH2'!CY84</f>
        <v>7.6388888888888886E-3</v>
      </c>
      <c r="Q83" s="143">
        <f>Table12[[#This Row],[Original Handicap]]*60*60*24</f>
        <v>1140</v>
      </c>
      <c r="R83" s="143">
        <f>Table12[[#This Row],[Original Winter Handicap]]*60*60*24</f>
        <v>660</v>
      </c>
      <c r="AJ83" s="202" t="s">
        <v>172</v>
      </c>
      <c r="AK83" s="198">
        <v>17.8</v>
      </c>
      <c r="AL83" s="204">
        <v>840.67808941567989</v>
      </c>
      <c r="AM83" s="201">
        <v>9.7300704793481466E-3</v>
      </c>
      <c r="AN83" s="201">
        <v>9.7222222222222224E-3</v>
      </c>
    </row>
    <row r="84" spans="8:40" x14ac:dyDescent="0.3">
      <c r="H84" t="str">
        <f>'Runners RBH2'!A85</f>
        <v>Paul McAllister</v>
      </c>
      <c r="I84" s="198">
        <v>17.8</v>
      </c>
      <c r="J84" s="140">
        <f>'Runners RBH2'!BA85</f>
        <v>1.5800611911111109E-2</v>
      </c>
      <c r="K84" s="143">
        <f>Table12[[#This Row],[September Handicap]]*60*60*24</f>
        <v>1365.1728691199999</v>
      </c>
      <c r="L84" s="143">
        <f>(0.7265*(Table12[[#This Row],[September Handicap in secs]])-151.12)</f>
        <v>840.67808941567989</v>
      </c>
      <c r="M84" s="140">
        <f>Table12[[#This Row],[Initial Winter Handicap Calc based on
&lt;&lt;]]/60/60/24</f>
        <v>9.7300704793481466E-3</v>
      </c>
      <c r="N84" s="197">
        <f t="shared" si="4"/>
        <v>9.7222222222222224E-3</v>
      </c>
      <c r="O84" s="140">
        <f>'Runners RBH2'!O85</f>
        <v>1.4236111111111111E-2</v>
      </c>
      <c r="P84" s="140">
        <f>'Runners RBH2'!CY85</f>
        <v>7.9861111111111122E-3</v>
      </c>
      <c r="Q84" s="143">
        <f>Table12[[#This Row],[Original Handicap]]*60*60*24</f>
        <v>1230</v>
      </c>
      <c r="R84" s="143">
        <f>Table12[[#This Row],[Original Winter Handicap]]*60*60*24</f>
        <v>690.00000000000011</v>
      </c>
      <c r="AJ84" s="202" t="s">
        <v>31</v>
      </c>
      <c r="AK84" s="198">
        <v>12.8</v>
      </c>
      <c r="AL84" s="204">
        <v>971.44809004337606</v>
      </c>
      <c r="AM84" s="201">
        <v>1.1243612153279814E-2</v>
      </c>
      <c r="AN84" s="201">
        <v>1.1284722222222222E-2</v>
      </c>
    </row>
    <row r="85" spans="8:40" x14ac:dyDescent="0.3">
      <c r="H85" t="str">
        <f>'Runners RBH2'!A86</f>
        <v>Paul Veevers</v>
      </c>
      <c r="I85" s="198">
        <v>12.8</v>
      </c>
      <c r="J85" s="140">
        <f>'Runners RBH2'!BA86</f>
        <v>1.7883945254444443E-2</v>
      </c>
      <c r="K85" s="143">
        <f>Table12[[#This Row],[September Handicap]]*60*60*24</f>
        <v>1545.172869984</v>
      </c>
      <c r="L85" s="143">
        <f>(0.7265*(Table12[[#This Row],[September Handicap in secs]])-151.12)</f>
        <v>971.44809004337606</v>
      </c>
      <c r="M85" s="140">
        <f>Table12[[#This Row],[Initial Winter Handicap Calc based on
&lt;&lt;]]/60/60/24</f>
        <v>1.1243612153279814E-2</v>
      </c>
      <c r="N85" s="197">
        <f t="shared" si="4"/>
        <v>1.1284722222222222E-2</v>
      </c>
      <c r="O85" s="140">
        <f>'Runners RBH2'!O86</f>
        <v>1.8749999999999999E-2</v>
      </c>
      <c r="P85" s="140">
        <f>'Runners RBH2'!CY86</f>
        <v>1.1979166666666666E-2</v>
      </c>
      <c r="Q85" s="143">
        <f>Table12[[#This Row],[Original Handicap]]*60*60*24</f>
        <v>1620</v>
      </c>
      <c r="R85" s="143">
        <f>Table12[[#This Row],[Original Winter Handicap]]*60*60*24</f>
        <v>1035</v>
      </c>
      <c r="AJ85" s="202" t="s">
        <v>0</v>
      </c>
      <c r="AK85" s="198">
        <v>18.8</v>
      </c>
      <c r="AL85" s="204">
        <v>807.98559067107203</v>
      </c>
      <c r="AM85" s="201">
        <v>9.3516850772114805E-3</v>
      </c>
      <c r="AN85" s="201">
        <v>9.3749999999999997E-3</v>
      </c>
    </row>
    <row r="86" spans="8:40" x14ac:dyDescent="0.3">
      <c r="H86" t="s">
        <v>313</v>
      </c>
      <c r="I86" s="198"/>
      <c r="J86" s="140">
        <f>'Runners RBH2'!BA87</f>
        <v>1.2328389698888888E-2</v>
      </c>
      <c r="K86" s="143">
        <f>Table12[[#This Row],[September Handicap]]*60*60*24</f>
        <v>1065.172869984</v>
      </c>
      <c r="L86" s="143">
        <f>(0.7265*(Table12[[#This Row],[September Handicap in secs]])-151.12)</f>
        <v>622.72809004337603</v>
      </c>
      <c r="M86" s="140">
        <f>Table12[[#This Row],[Initial Winter Handicap Calc based on
&lt;&lt;]]/60/60/24</f>
        <v>7.2075010421687041E-3</v>
      </c>
      <c r="N86" s="197">
        <f t="shared" si="4"/>
        <v>7.2916666666666659E-3</v>
      </c>
      <c r="O86" s="140">
        <f>'Runners RBH2'!O113</f>
        <v>1.3888888888888888E-2</v>
      </c>
      <c r="P86" s="140">
        <f>'Runners RBH2'!CY113</f>
        <v>9.7222222222222224E-3</v>
      </c>
      <c r="Q86" s="143">
        <f>Table12[[#This Row],[Original Handicap]]*60*60*24</f>
        <v>1199.9999999999998</v>
      </c>
      <c r="R86" s="143">
        <f>Table12[[#This Row],[Original Winter Handicap]]*60*60*24</f>
        <v>840</v>
      </c>
      <c r="AJ86" s="202" t="s">
        <v>135</v>
      </c>
      <c r="AK86" s="198">
        <v>19.7</v>
      </c>
      <c r="AL86" s="204">
        <v>786.19059129876803</v>
      </c>
      <c r="AM86" s="201">
        <v>9.0994281400320377E-3</v>
      </c>
      <c r="AN86" s="201">
        <v>9.0277777777777787E-3</v>
      </c>
    </row>
    <row r="87" spans="8:40" x14ac:dyDescent="0.3">
      <c r="H87" t="str">
        <f>'Runners RBH2'!A88</f>
        <v>Peter Reid</v>
      </c>
      <c r="I87" s="198">
        <v>18.8</v>
      </c>
      <c r="J87" s="140">
        <f>'Runners RBH2'!BA88</f>
        <v>1.5279778597777778E-2</v>
      </c>
      <c r="K87" s="143">
        <f>Table12[[#This Row],[September Handicap]]*60*60*24</f>
        <v>1320.172870848</v>
      </c>
      <c r="L87" s="143">
        <f>(0.7265*(Table12[[#This Row],[September Handicap in secs]])-151.12)</f>
        <v>807.98559067107203</v>
      </c>
      <c r="M87" s="140">
        <f>Table12[[#This Row],[Initial Winter Handicap Calc based on
&lt;&lt;]]/60/60/24</f>
        <v>9.3516850772114805E-3</v>
      </c>
      <c r="N87" s="197">
        <f t="shared" si="4"/>
        <v>9.3749999999999997E-3</v>
      </c>
      <c r="O87" s="140">
        <f>'Runners RBH2'!O88</f>
        <v>1.4236111111111111E-2</v>
      </c>
      <c r="P87" s="140">
        <f>'Runners RBH2'!CY88</f>
        <v>8.5069444444444437E-3</v>
      </c>
      <c r="Q87" s="143">
        <f>Table12[[#This Row],[Original Handicap]]*60*60*24</f>
        <v>1230</v>
      </c>
      <c r="R87" s="143">
        <f>Table12[[#This Row],[Original Winter Handicap]]*60*60*24</f>
        <v>734.99999999999989</v>
      </c>
      <c r="AJ87" s="202" t="s">
        <v>205</v>
      </c>
      <c r="AL87" s="204">
        <v>491.95809192646402</v>
      </c>
      <c r="AM87" s="201">
        <v>5.6939593972970375E-3</v>
      </c>
      <c r="AN87" s="201">
        <v>5.7291666666666671E-3</v>
      </c>
    </row>
    <row r="88" spans="8:40" x14ac:dyDescent="0.3">
      <c r="H88" t="str">
        <f>'Runners RBH2'!A89</f>
        <v>Peter Thomson</v>
      </c>
      <c r="I88" s="198">
        <v>19.7</v>
      </c>
      <c r="J88" s="140">
        <f>'Runners RBH2'!BA89</f>
        <v>1.4932556385555556E-2</v>
      </c>
      <c r="K88" s="143">
        <f>Table12[[#This Row],[September Handicap]]*60*60*24</f>
        <v>1290.172871712</v>
      </c>
      <c r="L88" s="143">
        <f>(0.7265*(Table12[[#This Row],[September Handicap in secs]])-151.12)</f>
        <v>786.19059129876803</v>
      </c>
      <c r="M88" s="140">
        <f>Table12[[#This Row],[Initial Winter Handicap Calc based on
&lt;&lt;]]/60/60/24</f>
        <v>9.0994281400320377E-3</v>
      </c>
      <c r="N88" s="197">
        <f t="shared" si="4"/>
        <v>9.0277777777777787E-3</v>
      </c>
      <c r="O88" s="140">
        <f>'Runners RBH2'!O89</f>
        <v>1.3715277777777778E-2</v>
      </c>
      <c r="P88" s="140">
        <f>'Runners RBH2'!CY89</f>
        <v>7.9861111111111122E-3</v>
      </c>
      <c r="Q88" s="143">
        <f>Table12[[#This Row],[Original Handicap]]*60*60*24</f>
        <v>1185</v>
      </c>
      <c r="R88" s="143">
        <f>Table12[[#This Row],[Original Winter Handicap]]*60*60*24</f>
        <v>690.00000000000011</v>
      </c>
      <c r="AJ88" s="202" t="s">
        <v>206</v>
      </c>
      <c r="AK88" s="198">
        <v>20.9</v>
      </c>
      <c r="AL88" s="204">
        <v>753.49809255416017</v>
      </c>
      <c r="AM88" s="201">
        <v>8.7210427378953716E-3</v>
      </c>
      <c r="AN88" s="201">
        <v>8.6805555555555559E-3</v>
      </c>
    </row>
    <row r="89" spans="8:40" x14ac:dyDescent="0.3">
      <c r="H89" t="str">
        <f>'Runners RBH2'!A90</f>
        <v>Phil Buller</v>
      </c>
      <c r="I89" s="198"/>
      <c r="J89" s="140">
        <f>'Runners RBH2'!BA90</f>
        <v>1.0245056395555556E-2</v>
      </c>
      <c r="K89" s="143">
        <f>Table12[[#This Row],[September Handicap]]*60*60*24</f>
        <v>885.17287257599992</v>
      </c>
      <c r="L89" s="143">
        <f>(0.7265*(Table12[[#This Row],[September Handicap in secs]])-151.12)</f>
        <v>491.95809192646402</v>
      </c>
      <c r="M89" s="140">
        <f>Table12[[#This Row],[Initial Winter Handicap Calc based on
&lt;&lt;]]/60/60/24</f>
        <v>5.6939593972970375E-3</v>
      </c>
      <c r="N89" s="197">
        <f t="shared" si="4"/>
        <v>5.7291666666666671E-3</v>
      </c>
      <c r="O89" s="140">
        <f>'Runners RBH2'!O90</f>
        <v>1.0243055555555556E-2</v>
      </c>
      <c r="P89" s="140">
        <f>'Runners RBH2'!CY90</f>
        <v>5.3819444444444453E-3</v>
      </c>
      <c r="Q89" s="143">
        <f>Table12[[#This Row],[Original Handicap]]*60*60*24</f>
        <v>885</v>
      </c>
      <c r="R89" s="143">
        <f>Table12[[#This Row],[Original Winter Handicap]]*60*60*24</f>
        <v>465.00000000000011</v>
      </c>
      <c r="AJ89" s="202" t="s">
        <v>11</v>
      </c>
      <c r="AK89" s="198">
        <v>14.7</v>
      </c>
      <c r="AL89" s="204">
        <v>927.85809318185636</v>
      </c>
      <c r="AM89" s="201">
        <v>1.0739098300715929E-2</v>
      </c>
      <c r="AN89" s="201">
        <v>1.0763888888888891E-2</v>
      </c>
    </row>
    <row r="90" spans="8:40" x14ac:dyDescent="0.3">
      <c r="H90" t="str">
        <f>'Runners RBH2'!A91</f>
        <v>Rebecca Willetts</v>
      </c>
      <c r="I90" s="198">
        <v>20.9</v>
      </c>
      <c r="J90" s="140">
        <f>'Runners RBH2'!BA91</f>
        <v>1.4411723072222223E-2</v>
      </c>
      <c r="K90" s="143">
        <f>Table12[[#This Row],[September Handicap]]*60*60*24</f>
        <v>1245.1728734400001</v>
      </c>
      <c r="L90" s="143">
        <f>(0.7265*(Table12[[#This Row],[September Handicap in secs]])-151.12)</f>
        <v>753.49809255416017</v>
      </c>
      <c r="M90" s="140">
        <f>Table12[[#This Row],[Initial Winter Handicap Calc based on
&lt;&lt;]]/60/60/24</f>
        <v>8.7210427378953716E-3</v>
      </c>
      <c r="N90" s="197">
        <f t="shared" si="4"/>
        <v>8.6805555555555559E-3</v>
      </c>
      <c r="O90" s="140">
        <f>'Runners RBH2'!O91</f>
        <v>1.2500000000000001E-2</v>
      </c>
      <c r="P90" s="140">
        <f>'Runners RBH2'!CY91</f>
        <v>7.1180555555555554E-3</v>
      </c>
      <c r="Q90" s="143">
        <f>Table12[[#This Row],[Original Handicap]]*60*60*24</f>
        <v>1080</v>
      </c>
      <c r="R90" s="143">
        <f>Table12[[#This Row],[Original Winter Handicap]]*60*60*24</f>
        <v>615</v>
      </c>
      <c r="AJ90" s="202" t="s">
        <v>207</v>
      </c>
      <c r="AK90" s="198">
        <v>15.8</v>
      </c>
      <c r="AL90" s="204">
        <v>895.16559380955198</v>
      </c>
      <c r="AM90" s="201">
        <v>1.0360712891314258E-2</v>
      </c>
      <c r="AN90" s="201">
        <v>1.0416666666666666E-2</v>
      </c>
    </row>
    <row r="91" spans="8:40" x14ac:dyDescent="0.3">
      <c r="H91" t="str">
        <f>'Runners RBH2'!A92</f>
        <v>Richard Storey</v>
      </c>
      <c r="I91" s="198">
        <v>14.7</v>
      </c>
      <c r="J91" s="140">
        <f>'Runners RBH2'!BA92</f>
        <v>1.7189500860000002E-2</v>
      </c>
      <c r="K91" s="143">
        <f>Table12[[#This Row],[September Handicap]]*60*60*24</f>
        <v>1485.1728743040003</v>
      </c>
      <c r="L91" s="143">
        <f>(0.7265*(Table12[[#This Row],[September Handicap in secs]])-151.12)</f>
        <v>927.85809318185636</v>
      </c>
      <c r="M91" s="140">
        <f>Table12[[#This Row],[Initial Winter Handicap Calc based on
&lt;&lt;]]/60/60/24</f>
        <v>1.0739098300715929E-2</v>
      </c>
      <c r="N91" s="197">
        <f t="shared" si="4"/>
        <v>1.0763888888888891E-2</v>
      </c>
      <c r="O91" s="140">
        <f>'Runners RBH2'!O92</f>
        <v>1.5972222222222221E-2</v>
      </c>
      <c r="P91" s="140">
        <f>'Runners RBH2'!CY92</f>
        <v>8.3333333333333332E-3</v>
      </c>
      <c r="Q91" s="143">
        <f>Table12[[#This Row],[Original Handicap]]*60*60*24</f>
        <v>1379.9999999999998</v>
      </c>
      <c r="R91" s="143">
        <f>Table12[[#This Row],[Original Winter Handicap]]*60*60*24</f>
        <v>720</v>
      </c>
      <c r="AJ91" s="202" t="s">
        <v>6</v>
      </c>
      <c r="AK91" s="198">
        <v>-0.8</v>
      </c>
      <c r="AL91" s="204">
        <v>1352.8605944372484</v>
      </c>
      <c r="AM91" s="201">
        <v>1.56581087319126E-2</v>
      </c>
      <c r="AN91" s="201">
        <v>1.5625E-2</v>
      </c>
    </row>
    <row r="92" spans="8:40" x14ac:dyDescent="0.3">
      <c r="H92" t="str">
        <f>'Runners RBH2'!A93</f>
        <v>Rosie Eagles</v>
      </c>
      <c r="I92" s="198">
        <v>15.8</v>
      </c>
      <c r="J92" s="140">
        <f>'Runners RBH2'!BA93</f>
        <v>1.6668667536666668E-2</v>
      </c>
      <c r="K92" s="143">
        <f>Table12[[#This Row],[September Handicap]]*60*60*24</f>
        <v>1440.172875168</v>
      </c>
      <c r="L92" s="143">
        <f>(0.7265*(Table12[[#This Row],[September Handicap in secs]])-151.12)</f>
        <v>895.16559380955198</v>
      </c>
      <c r="M92" s="140">
        <f>Table12[[#This Row],[Initial Winter Handicap Calc based on
&lt;&lt;]]/60/60/24</f>
        <v>1.0360712891314258E-2</v>
      </c>
      <c r="N92" s="197">
        <f t="shared" si="4"/>
        <v>1.0416666666666666E-2</v>
      </c>
      <c r="O92" s="140">
        <f>'Runners RBH2'!O93</f>
        <v>1.40625E-2</v>
      </c>
      <c r="P92" s="140">
        <f>'Runners RBH2'!CY93</f>
        <v>9.5486111111111101E-3</v>
      </c>
      <c r="Q92" s="143">
        <f>Table12[[#This Row],[Original Handicap]]*60*60*24</f>
        <v>1215</v>
      </c>
      <c r="R92" s="143">
        <f>Table12[[#This Row],[Original Winter Handicap]]*60*60*24</f>
        <v>825</v>
      </c>
      <c r="AJ92" s="202" t="s">
        <v>13</v>
      </c>
      <c r="AK92" s="198">
        <v>22.7</v>
      </c>
      <c r="AL92" s="204">
        <v>699.01059506494403</v>
      </c>
      <c r="AM92" s="201">
        <v>8.0904004058442603E-3</v>
      </c>
      <c r="AN92" s="201">
        <v>8.1597222222222227E-3</v>
      </c>
    </row>
    <row r="93" spans="8:40" x14ac:dyDescent="0.3">
      <c r="H93" t="str">
        <f>'Runners RBH2'!A94</f>
        <v>Ross McKelvie</v>
      </c>
      <c r="I93" s="198">
        <v>-0.8</v>
      </c>
      <c r="J93" s="140">
        <f>'Runners RBH2'!BA94</f>
        <v>2.3960334213333333E-2</v>
      </c>
      <c r="K93" s="143">
        <f>Table12[[#This Row],[September Handicap]]*60*60*24</f>
        <v>2070.1728760320002</v>
      </c>
      <c r="L93" s="143">
        <f>(0.7265*(Table12[[#This Row],[September Handicap in secs]])-151.12)</f>
        <v>1352.8605944372484</v>
      </c>
      <c r="M93" s="140">
        <f>Table12[[#This Row],[Initial Winter Handicap Calc based on
&lt;&lt;]]/60/60/24</f>
        <v>1.56581087319126E-2</v>
      </c>
      <c r="N93" s="197">
        <f t="shared" si="4"/>
        <v>1.5625E-2</v>
      </c>
      <c r="O93" s="140">
        <f>'Runners RBH2'!O94</f>
        <v>2.4305555555555556E-2</v>
      </c>
      <c r="P93" s="140">
        <f>'Runners RBH2'!CY94</f>
        <v>1.4583333333333332E-2</v>
      </c>
      <c r="Q93" s="143">
        <f>Table12[[#This Row],[Original Handicap]]*60*60*24</f>
        <v>2100</v>
      </c>
      <c r="R93" s="143">
        <f>Table12[[#This Row],[Original Winter Handicap]]*60*60*24</f>
        <v>1259.9999999999998</v>
      </c>
      <c r="AJ93" s="202" t="s">
        <v>32</v>
      </c>
      <c r="AK93" s="198">
        <v>29.7</v>
      </c>
      <c r="AL93" s="204">
        <v>513.75309569264016</v>
      </c>
      <c r="AM93" s="201">
        <v>5.9462163853314827E-3</v>
      </c>
      <c r="AN93" s="201">
        <v>5.9027777777777776E-3</v>
      </c>
    </row>
    <row r="94" spans="8:40" x14ac:dyDescent="0.3">
      <c r="H94" t="str">
        <f>'Runners RBH2'!A95</f>
        <v>Roy Stevens</v>
      </c>
      <c r="I94" s="198">
        <v>22.7</v>
      </c>
      <c r="J94" s="140">
        <f>'Runners RBH2'!BA95</f>
        <v>1.3543667556666666E-2</v>
      </c>
      <c r="K94" s="143">
        <f>Table12[[#This Row],[September Handicap]]*60*60*24</f>
        <v>1170.1728768959999</v>
      </c>
      <c r="L94" s="143">
        <f>(0.7265*(Table12[[#This Row],[September Handicap in secs]])-151.12)</f>
        <v>699.01059506494403</v>
      </c>
      <c r="M94" s="140">
        <f>Table12[[#This Row],[Initial Winter Handicap Calc based on
&lt;&lt;]]/60/60/24</f>
        <v>8.0904004058442603E-3</v>
      </c>
      <c r="N94" s="197">
        <f t="shared" si="4"/>
        <v>8.1597222222222227E-3</v>
      </c>
      <c r="O94" s="140">
        <f>'Runners RBH2'!O95</f>
        <v>1.1979166666666667E-2</v>
      </c>
      <c r="P94" s="140">
        <f>'Runners RBH2'!CY95</f>
        <v>5.0347222222222225E-3</v>
      </c>
      <c r="Q94" s="143">
        <f>Table12[[#This Row],[Original Handicap]]*60*60*24</f>
        <v>1035</v>
      </c>
      <c r="R94" s="143">
        <f>Table12[[#This Row],[Original Winter Handicap]]*60*60*24</f>
        <v>435.00000000000011</v>
      </c>
      <c r="AJ94" s="202" t="s">
        <v>165</v>
      </c>
      <c r="AK94" s="198">
        <v>21.4</v>
      </c>
      <c r="AL94" s="204">
        <v>742.60059632033608</v>
      </c>
      <c r="AM94" s="201">
        <v>8.5949143092631484E-3</v>
      </c>
      <c r="AN94" s="201">
        <v>8.6805555555555559E-3</v>
      </c>
    </row>
    <row r="95" spans="8:40" x14ac:dyDescent="0.3">
      <c r="H95" t="str">
        <f>'Runners RBH2'!A96</f>
        <v>Ruth Bye</v>
      </c>
      <c r="I95" s="198">
        <v>29.7</v>
      </c>
      <c r="J95" s="140">
        <f>'Runners RBH2'!BA96</f>
        <v>1.0592278677777778E-2</v>
      </c>
      <c r="K95" s="143">
        <f>Table12[[#This Row],[September Handicap]]*60*60*24</f>
        <v>915.17287776000012</v>
      </c>
      <c r="L95" s="143">
        <f>(0.7265*(Table12[[#This Row],[September Handicap in secs]])-151.12)</f>
        <v>513.75309569264016</v>
      </c>
      <c r="M95" s="140">
        <f>Table12[[#This Row],[Initial Winter Handicap Calc based on
&lt;&lt;]]/60/60/24</f>
        <v>5.9462163853314827E-3</v>
      </c>
      <c r="N95" s="197">
        <f t="shared" si="4"/>
        <v>5.9027777777777776E-3</v>
      </c>
      <c r="O95" s="140">
        <f>'Runners RBH2'!O96</f>
        <v>5.7291666666666663E-3</v>
      </c>
      <c r="P95" s="140">
        <f>'Runners RBH2'!CY96</f>
        <v>1.9097222222222222E-3</v>
      </c>
      <c r="Q95" s="143">
        <f>Table12[[#This Row],[Original Handicap]]*60*60*24</f>
        <v>495</v>
      </c>
      <c r="R95" s="143">
        <f>Table12[[#This Row],[Original Winter Handicap]]*60*60*24</f>
        <v>165</v>
      </c>
      <c r="AJ95" s="202" t="s">
        <v>208</v>
      </c>
      <c r="AK95" s="198">
        <v>11.6</v>
      </c>
      <c r="AL95" s="204">
        <v>1004.1405969480317</v>
      </c>
      <c r="AM95" s="201">
        <v>1.1621997649861479E-2</v>
      </c>
      <c r="AN95" s="201">
        <v>1.1631944444444445E-2</v>
      </c>
    </row>
    <row r="96" spans="8:40" x14ac:dyDescent="0.3">
      <c r="H96" t="str">
        <f>'Runners RBH2'!A97</f>
        <v>Ruth Williams</v>
      </c>
      <c r="I96" s="198">
        <v>21.4</v>
      </c>
      <c r="J96" s="140">
        <f>'Runners RBH2'!BA97</f>
        <v>1.423811202111111E-2</v>
      </c>
      <c r="K96" s="143">
        <f>Table12[[#This Row],[September Handicap]]*60*60*24</f>
        <v>1230.1728786240001</v>
      </c>
      <c r="L96" s="143">
        <f>(0.7265*(Table12[[#This Row],[September Handicap in secs]])-151.12)</f>
        <v>742.60059632033608</v>
      </c>
      <c r="M96" s="140">
        <f>Table12[[#This Row],[Initial Winter Handicap Calc based on
&lt;&lt;]]/60/60/24</f>
        <v>8.5949143092631484E-3</v>
      </c>
      <c r="N96" s="197">
        <f t="shared" si="4"/>
        <v>8.6805555555555559E-3</v>
      </c>
      <c r="O96" s="140">
        <f>'Runners RBH2'!O97</f>
        <v>1.3715277777777778E-2</v>
      </c>
      <c r="P96" s="140">
        <f>'Runners RBH2'!CY97</f>
        <v>7.9861111111111122E-3</v>
      </c>
      <c r="Q96" s="143">
        <f>Table12[[#This Row],[Original Handicap]]*60*60*24</f>
        <v>1185</v>
      </c>
      <c r="R96" s="143">
        <f>Table12[[#This Row],[Original Winter Handicap]]*60*60*24</f>
        <v>690.00000000000011</v>
      </c>
      <c r="AJ96" s="202" t="s">
        <v>144</v>
      </c>
      <c r="AK96" s="198">
        <v>28</v>
      </c>
      <c r="AL96" s="204">
        <v>557.34309757572782</v>
      </c>
      <c r="AM96" s="201">
        <v>6.4507302960153693E-3</v>
      </c>
      <c r="AN96" s="201">
        <v>6.4236111111111117E-3</v>
      </c>
    </row>
    <row r="97" spans="8:40" x14ac:dyDescent="0.3">
      <c r="H97" t="str">
        <f>'Runners RBH2'!A98</f>
        <v>Sarah Beck</v>
      </c>
      <c r="I97" s="198">
        <v>11.6</v>
      </c>
      <c r="J97" s="140">
        <f>'Runners RBH2'!BA98</f>
        <v>1.8404778697777777E-2</v>
      </c>
      <c r="K97" s="143">
        <f>Table12[[#This Row],[September Handicap]]*60*60*24</f>
        <v>1590.1728794879996</v>
      </c>
      <c r="L97" s="143">
        <f>(0.7265*(Table12[[#This Row],[September Handicap in secs]])-151.12)</f>
        <v>1004.1405969480317</v>
      </c>
      <c r="M97" s="140">
        <f>Table12[[#This Row],[Initial Winter Handicap Calc based on
&lt;&lt;]]/60/60/24</f>
        <v>1.1621997649861479E-2</v>
      </c>
      <c r="N97" s="197">
        <f t="shared" si="4"/>
        <v>1.1631944444444445E-2</v>
      </c>
      <c r="O97" s="140">
        <f>'Runners RBH2'!O98</f>
        <v>1.8229166666666668E-2</v>
      </c>
      <c r="P97" s="140">
        <f>'Runners RBH2'!CY98</f>
        <v>1.1458333333333334E-2</v>
      </c>
      <c r="Q97" s="143">
        <f>Table12[[#This Row],[Original Handicap]]*60*60*24</f>
        <v>1575</v>
      </c>
      <c r="R97" s="143">
        <f>Table12[[#This Row],[Original Winter Handicap]]*60*60*24</f>
        <v>990</v>
      </c>
      <c r="AJ97" s="202" t="s">
        <v>209</v>
      </c>
      <c r="AK97" s="198">
        <v>34.799999999999997</v>
      </c>
      <c r="AL97" s="204">
        <v>372.08559820342396</v>
      </c>
      <c r="AM97" s="201">
        <v>4.3065462755025926E-3</v>
      </c>
      <c r="AN97" s="201">
        <v>4.340277777777778E-3</v>
      </c>
    </row>
    <row r="98" spans="8:40" x14ac:dyDescent="0.3">
      <c r="H98" t="str">
        <f>'Runners RBH2'!A99</f>
        <v>Sarah Cook</v>
      </c>
      <c r="I98" s="198">
        <v>28</v>
      </c>
      <c r="J98" s="140">
        <f>'Runners RBH2'!BA99</f>
        <v>1.1286723152222221E-2</v>
      </c>
      <c r="K98" s="143">
        <f>Table12[[#This Row],[September Handicap]]*60*60*24</f>
        <v>975.17288035199977</v>
      </c>
      <c r="L98" s="143">
        <f>(0.7265*(Table12[[#This Row],[September Handicap in secs]])-151.12)</f>
        <v>557.34309757572782</v>
      </c>
      <c r="M98" s="140">
        <f>Table12[[#This Row],[Initial Winter Handicap Calc based on
&lt;&lt;]]/60/60/24</f>
        <v>6.4507302960153693E-3</v>
      </c>
      <c r="N98" s="197">
        <f t="shared" ref="N98:N112" si="5">IF(L98&lt;&gt;"",(MROUND(L98,15)/60/60/24),0.1/60/60/24)</f>
        <v>6.4236111111111117E-3</v>
      </c>
      <c r="O98" s="140">
        <f>'Runners RBH2'!O99</f>
        <v>6.9444444444444441E-3</v>
      </c>
      <c r="P98" s="140">
        <f>'Runners RBH2'!CY99</f>
        <v>3.2986111111111111E-3</v>
      </c>
      <c r="Q98" s="143">
        <f>Table12[[#This Row],[Original Handicap]]*60*60*24</f>
        <v>599.99999999999989</v>
      </c>
      <c r="R98" s="143">
        <f>Table12[[#This Row],[Original Winter Handicap]]*60*60*24</f>
        <v>285</v>
      </c>
      <c r="AJ98" s="202" t="s">
        <v>210</v>
      </c>
      <c r="AL98" s="204">
        <v>491.95809883112008</v>
      </c>
      <c r="AM98" s="201">
        <v>5.6939594772120383E-3</v>
      </c>
      <c r="AN98" s="201">
        <v>5.7291666666666671E-3</v>
      </c>
    </row>
    <row r="99" spans="8:40" x14ac:dyDescent="0.3">
      <c r="H99" t="str">
        <f>'Runners RBH2'!A100</f>
        <v>Scott Gall</v>
      </c>
      <c r="I99" s="198">
        <v>34.799999999999997</v>
      </c>
      <c r="J99" s="140">
        <f>'Runners RBH2'!BA100</f>
        <v>8.3353342733333332E-3</v>
      </c>
      <c r="K99" s="143">
        <f>Table12[[#This Row],[September Handicap]]*60*60*24</f>
        <v>720.17288121599995</v>
      </c>
      <c r="L99" s="143">
        <f>(0.7265*(Table12[[#This Row],[September Handicap in secs]])-151.12)</f>
        <v>372.08559820342396</v>
      </c>
      <c r="M99" s="140">
        <f>Table12[[#This Row],[Initial Winter Handicap Calc based on
&lt;&lt;]]/60/60/24</f>
        <v>4.3065462755025926E-3</v>
      </c>
      <c r="N99" s="197">
        <f t="shared" si="5"/>
        <v>4.340277777777778E-3</v>
      </c>
      <c r="O99" s="140">
        <f>'Runners RBH2'!O100</f>
        <v>1.8229166666666668E-2</v>
      </c>
      <c r="P99" s="140">
        <f>'Runners RBH2'!CY100</f>
        <v>1.1458333333333334E-2</v>
      </c>
      <c r="Q99" s="143">
        <f>Table12[[#This Row],[Original Handicap]]*60*60*24</f>
        <v>1575</v>
      </c>
      <c r="R99" s="143">
        <f>Table12[[#This Row],[Original Winter Handicap]]*60*60*24</f>
        <v>990</v>
      </c>
      <c r="AJ99" s="202" t="s">
        <v>141</v>
      </c>
      <c r="AL99" s="204">
        <v>1004.1405994588159</v>
      </c>
      <c r="AM99" s="201">
        <v>1.1621997678921478E-2</v>
      </c>
      <c r="AN99" s="201">
        <v>1.1631944444444445E-2</v>
      </c>
    </row>
    <row r="100" spans="8:40" x14ac:dyDescent="0.3">
      <c r="H100" t="str">
        <f>'Runners RBH2'!A101</f>
        <v>Sharon Cooper</v>
      </c>
      <c r="I100" s="198"/>
      <c r="J100" s="140">
        <f>'Runners RBH2'!BA101</f>
        <v>1.5974223172222222E-2</v>
      </c>
      <c r="K100" s="143">
        <f>Table12[[#This Row],[September Handicap]]*60*60*24</f>
        <v>1380.1728820799999</v>
      </c>
      <c r="L100" s="143">
        <f>(0.7265*(Table12[[#This Row],[September Handicap in secs]])-151.12)</f>
        <v>851.57559883112003</v>
      </c>
      <c r="M100" s="140">
        <f>Table12[[#This Row],[Initial Winter Handicap Calc based on
&lt;&lt;]]/60/60/24</f>
        <v>9.8561990605453721E-3</v>
      </c>
      <c r="N100" s="197">
        <f t="shared" si="5"/>
        <v>9.8958333333333329E-3</v>
      </c>
      <c r="O100" s="140">
        <f>'Runners RBH2'!O101</f>
        <v>1.5972222222222221E-2</v>
      </c>
      <c r="P100" s="140">
        <f>'Runners RBH2'!CY101</f>
        <v>9.8958333333333329E-3</v>
      </c>
      <c r="Q100" s="143">
        <f>Table12[[#This Row],[Original Handicap]]*60*60*24</f>
        <v>1379.9999999999998</v>
      </c>
      <c r="R100" s="143">
        <f>Table12[[#This Row],[Original Winter Handicap]]*60*60*24</f>
        <v>855</v>
      </c>
      <c r="AJ100" s="202" t="s">
        <v>242</v>
      </c>
      <c r="AK100" s="198">
        <v>9.6</v>
      </c>
      <c r="AL100" s="204">
        <v>1058.6281000865119</v>
      </c>
      <c r="AM100" s="201">
        <v>1.2252640047297593E-2</v>
      </c>
      <c r="AN100" s="201">
        <v>1.2326388888888888E-2</v>
      </c>
    </row>
    <row r="101" spans="8:40" x14ac:dyDescent="0.3">
      <c r="H101" t="str">
        <f>'Runners RBH2'!A102</f>
        <v>Simon Smith</v>
      </c>
      <c r="I101" s="198"/>
      <c r="J101" s="140">
        <f>'Runners RBH2'!BA102</f>
        <v>1.840477873777778E-2</v>
      </c>
      <c r="K101" s="143">
        <f>Table12[[#This Row],[September Handicap]]*60*60*24</f>
        <v>1590.1728829439999</v>
      </c>
      <c r="L101" s="143">
        <f>(0.7265*(Table12[[#This Row],[September Handicap in secs]])-151.12)</f>
        <v>1004.1405994588159</v>
      </c>
      <c r="M101" s="140">
        <f>Table12[[#This Row],[Initial Winter Handicap Calc based on
&lt;&lt;]]/60/60/24</f>
        <v>1.1621997678921478E-2</v>
      </c>
      <c r="N101" s="197">
        <f t="shared" si="5"/>
        <v>1.1631944444444445E-2</v>
      </c>
      <c r="O101" s="140">
        <f>'Runners RBH2'!O102</f>
        <v>1.8402777777777778E-2</v>
      </c>
      <c r="P101" s="140">
        <f>'Runners RBH2'!CY102</f>
        <v>1.1631944444444445E-2</v>
      </c>
      <c r="Q101" s="143">
        <f>Table12[[#This Row],[Original Handicap]]*60*60*24</f>
        <v>1590</v>
      </c>
      <c r="R101" s="143">
        <f>Table12[[#This Row],[Original Winter Handicap]]*60*60*24</f>
        <v>1005.0000000000002</v>
      </c>
      <c r="AJ101" s="202" t="s">
        <v>157</v>
      </c>
      <c r="AK101" s="198">
        <v>12.9</v>
      </c>
      <c r="AL101" s="204">
        <v>971.44810071420795</v>
      </c>
      <c r="AM101" s="201">
        <v>1.1243612276784816E-2</v>
      </c>
      <c r="AN101" s="201">
        <v>1.1284722222222222E-2</v>
      </c>
    </row>
    <row r="102" spans="8:40" x14ac:dyDescent="0.3">
      <c r="H102" t="str">
        <f>'Runners RBH2'!A103</f>
        <v>Stephen Rodwell</v>
      </c>
      <c r="I102" s="198">
        <v>9.6</v>
      </c>
      <c r="J102" s="140">
        <f>'Runners RBH2'!BA103</f>
        <v>1.9272834303333333E-2</v>
      </c>
      <c r="K102" s="143">
        <f>Table12[[#This Row],[September Handicap]]*60*60*24</f>
        <v>1665.1728838080001</v>
      </c>
      <c r="L102" s="143">
        <f>(0.7265*(Table12[[#This Row],[September Handicap in secs]])-151.12)</f>
        <v>1058.6281000865119</v>
      </c>
      <c r="M102" s="140">
        <f>Table12[[#This Row],[Initial Winter Handicap Calc based on
&lt;&lt;]]/60/60/24</f>
        <v>1.2252640047297593E-2</v>
      </c>
      <c r="N102" s="197">
        <f t="shared" si="5"/>
        <v>1.2326388888888888E-2</v>
      </c>
      <c r="O102" s="140">
        <f>'Runners RBH2'!O103</f>
        <v>1.8229166666666668E-2</v>
      </c>
      <c r="P102" s="140">
        <f>'Runners RBH2'!CY103</f>
        <v>1.1284722222222222E-2</v>
      </c>
      <c r="Q102" s="143">
        <f>Table12[[#This Row],[Original Handicap]]*60*60*24</f>
        <v>1575</v>
      </c>
      <c r="R102" s="143">
        <f>Table12[[#This Row],[Original Winter Handicap]]*60*60*24</f>
        <v>975</v>
      </c>
      <c r="AJ102" s="202" t="s">
        <v>211</v>
      </c>
      <c r="AK102" s="198">
        <v>7.2</v>
      </c>
      <c r="AL102" s="204">
        <v>1134.9106013419037</v>
      </c>
      <c r="AM102" s="201">
        <v>1.3135539367383145E-2</v>
      </c>
      <c r="AN102" s="201">
        <v>1.3194444444444444E-2</v>
      </c>
    </row>
    <row r="103" spans="8:40" x14ac:dyDescent="0.3">
      <c r="H103" t="str">
        <f>'Runners RBH2'!A104</f>
        <v>Stephen Wise</v>
      </c>
      <c r="I103" s="198">
        <v>12.9</v>
      </c>
      <c r="J103" s="140">
        <f>'Runners RBH2'!BA104</f>
        <v>1.7883945424444443E-2</v>
      </c>
      <c r="K103" s="143">
        <f>Table12[[#This Row],[September Handicap]]*60*60*24</f>
        <v>1545.1728846719998</v>
      </c>
      <c r="L103" s="143">
        <f>(0.7265*(Table12[[#This Row],[September Handicap in secs]])-151.12)</f>
        <v>971.44810071420795</v>
      </c>
      <c r="M103" s="140">
        <f>Table12[[#This Row],[Initial Winter Handicap Calc based on
&lt;&lt;]]/60/60/24</f>
        <v>1.1243612276784816E-2</v>
      </c>
      <c r="N103" s="197">
        <f t="shared" si="5"/>
        <v>1.1284722222222222E-2</v>
      </c>
      <c r="O103" s="140">
        <f>'Runners RBH2'!O104</f>
        <v>1.5972222222222221E-2</v>
      </c>
      <c r="P103" s="140">
        <f>'Runners RBH2'!CY104</f>
        <v>1.0763888888888891E-2</v>
      </c>
      <c r="Q103" s="143">
        <f>Table12[[#This Row],[Original Handicap]]*60*60*24</f>
        <v>1379.9999999999998</v>
      </c>
      <c r="R103" s="143">
        <f>Table12[[#This Row],[Original Winter Handicap]]*60*60*24</f>
        <v>930.00000000000023</v>
      </c>
      <c r="AJ103" s="202" t="s">
        <v>212</v>
      </c>
      <c r="AK103" s="198">
        <v>16</v>
      </c>
      <c r="AL103" s="204">
        <v>884.26810196960025</v>
      </c>
      <c r="AM103" s="201">
        <v>1.0234584513537039E-2</v>
      </c>
      <c r="AN103" s="201">
        <v>1.0243055555555556E-2</v>
      </c>
    </row>
    <row r="104" spans="8:40" x14ac:dyDescent="0.3">
      <c r="H104" t="str">
        <f>'Runners RBH2'!A105</f>
        <v>Steve Pepper</v>
      </c>
      <c r="I104" s="198">
        <v>7.2</v>
      </c>
      <c r="J104" s="140">
        <f>'Runners RBH2'!BA105</f>
        <v>2.0488112101111112E-2</v>
      </c>
      <c r="K104" s="143">
        <f>Table12[[#This Row],[September Handicap]]*60*60*24</f>
        <v>1770.1728855359997</v>
      </c>
      <c r="L104" s="143">
        <f>(0.7265*(Table12[[#This Row],[September Handicap in secs]])-151.12)</f>
        <v>1134.9106013419037</v>
      </c>
      <c r="M104" s="140">
        <f>Table12[[#This Row],[Initial Winter Handicap Calc based on
&lt;&lt;]]/60/60/24</f>
        <v>1.3135539367383145E-2</v>
      </c>
      <c r="N104" s="197">
        <f t="shared" si="5"/>
        <v>1.3194444444444444E-2</v>
      </c>
      <c r="O104" s="140">
        <f>'Runners RBH2'!O105</f>
        <v>1.9444444444444445E-2</v>
      </c>
      <c r="P104" s="140">
        <f>'Runners RBH2'!CY105</f>
        <v>1.2847222222222223E-2</v>
      </c>
      <c r="Q104" s="143">
        <f>Table12[[#This Row],[Original Handicap]]*60*60*24</f>
        <v>1680</v>
      </c>
      <c r="R104" s="143">
        <f>Table12[[#This Row],[Original Winter Handicap]]*60*60*24</f>
        <v>1110</v>
      </c>
      <c r="AJ104" s="202" t="s">
        <v>213</v>
      </c>
      <c r="AL104" s="204">
        <v>339.39310259729604</v>
      </c>
      <c r="AM104" s="201">
        <v>3.9281609096909267E-3</v>
      </c>
      <c r="AN104" s="201">
        <v>3.9930555555555561E-3</v>
      </c>
    </row>
    <row r="105" spans="8:40" x14ac:dyDescent="0.3">
      <c r="H105" t="str">
        <f>'Runners RBH2'!A106</f>
        <v>Susan Hawitt</v>
      </c>
      <c r="I105" s="198">
        <v>16</v>
      </c>
      <c r="J105" s="140">
        <f>'Runners RBH2'!BA106</f>
        <v>1.6495056555555557E-2</v>
      </c>
      <c r="K105" s="143">
        <f>Table12[[#This Row],[September Handicap]]*60*60*24</f>
        <v>1425.1728864000002</v>
      </c>
      <c r="L105" s="143">
        <f>(0.7265*(Table12[[#This Row],[September Handicap in secs]])-151.12)</f>
        <v>884.26810196960025</v>
      </c>
      <c r="M105" s="140">
        <f>Table12[[#This Row],[Initial Winter Handicap Calc based on
&lt;&lt;]]/60/60/24</f>
        <v>1.0234584513537039E-2</v>
      </c>
      <c r="N105" s="197">
        <f t="shared" si="5"/>
        <v>1.0243055555555556E-2</v>
      </c>
      <c r="O105" s="140">
        <f>'Runners RBH2'!O106</f>
        <v>1.6493055555555556E-2</v>
      </c>
      <c r="P105" s="140">
        <f>'Runners RBH2'!CY106</f>
        <v>9.2013888888888892E-3</v>
      </c>
      <c r="Q105" s="143">
        <f>Table12[[#This Row],[Original Handicap]]*60*60*24</f>
        <v>1425</v>
      </c>
      <c r="R105" s="143">
        <f>Table12[[#This Row],[Original Winter Handicap]]*60*60*24</f>
        <v>795</v>
      </c>
      <c r="AJ105" s="202" t="s">
        <v>214</v>
      </c>
      <c r="AK105" s="198">
        <v>26.3</v>
      </c>
      <c r="AL105" s="204">
        <v>600.93310322499212</v>
      </c>
      <c r="AM105" s="201">
        <v>6.9552442502892609E-3</v>
      </c>
      <c r="AN105" s="201">
        <v>6.9444444444444441E-3</v>
      </c>
    </row>
    <row r="106" spans="8:40" x14ac:dyDescent="0.3">
      <c r="H106" t="str">
        <f>'Runners RBH2'!A107</f>
        <v>Susan Henry</v>
      </c>
      <c r="I106" s="198"/>
      <c r="J106" s="140">
        <f>'Runners RBH2'!BA107</f>
        <v>7.8145010100000006E-3</v>
      </c>
      <c r="K106" s="143">
        <f>Table12[[#This Row],[September Handicap]]*60*60*24</f>
        <v>675.172887264</v>
      </c>
      <c r="L106" s="143">
        <f>(0.7265*(Table12[[#This Row],[September Handicap in secs]])-151.12)</f>
        <v>339.39310259729604</v>
      </c>
      <c r="M106" s="140">
        <f>Table12[[#This Row],[Initial Winter Handicap Calc based on
&lt;&lt;]]/60/60/24</f>
        <v>3.9281609096909267E-3</v>
      </c>
      <c r="N106" s="197">
        <f t="shared" si="5"/>
        <v>3.9930555555555561E-3</v>
      </c>
      <c r="O106" s="140">
        <f>'Runners RBH2'!O107</f>
        <v>7.8125E-3</v>
      </c>
      <c r="P106" s="140">
        <f>'Runners RBH2'!CY107</f>
        <v>3.2986111111111111E-3</v>
      </c>
      <c r="Q106" s="143">
        <f>Table12[[#This Row],[Original Handicap]]*60*60*24</f>
        <v>675</v>
      </c>
      <c r="R106" s="143">
        <f>Table12[[#This Row],[Original Winter Handicap]]*60*60*24</f>
        <v>285</v>
      </c>
      <c r="AJ106" s="202" t="s">
        <v>215</v>
      </c>
      <c r="AK106" s="198">
        <v>15</v>
      </c>
      <c r="AL106" s="204">
        <v>916.960603852688</v>
      </c>
      <c r="AM106" s="201">
        <v>1.0612969951998704E-2</v>
      </c>
      <c r="AN106" s="201">
        <v>1.0590277777777777E-2</v>
      </c>
    </row>
    <row r="107" spans="8:40" x14ac:dyDescent="0.3">
      <c r="H107" t="str">
        <f>'Runners RBH2'!A108</f>
        <v>Sylvia Elisabeth Gittins</v>
      </c>
      <c r="I107" s="198">
        <v>26.3</v>
      </c>
      <c r="J107" s="140">
        <f>'Runners RBH2'!BA108</f>
        <v>1.1981167686666667E-2</v>
      </c>
      <c r="K107" s="143">
        <f>Table12[[#This Row],[September Handicap]]*60*60*24</f>
        <v>1035.1728881280001</v>
      </c>
      <c r="L107" s="143">
        <f>(0.7265*(Table12[[#This Row],[September Handicap in secs]])-151.12)</f>
        <v>600.93310322499212</v>
      </c>
      <c r="M107" s="140">
        <f>Table12[[#This Row],[Initial Winter Handicap Calc based on
&lt;&lt;]]/60/60/24</f>
        <v>6.9552442502892609E-3</v>
      </c>
      <c r="N107" s="197">
        <f t="shared" si="5"/>
        <v>6.9444444444444441E-3</v>
      </c>
      <c r="O107" s="140">
        <f>'Runners RBH2'!O108</f>
        <v>7.4652777777777781E-3</v>
      </c>
      <c r="P107" s="140">
        <f>'Runners RBH2'!CY108</f>
        <v>4.1666666666666666E-3</v>
      </c>
      <c r="Q107" s="143">
        <f>Table12[[#This Row],[Original Handicap]]*60*60*24</f>
        <v>645</v>
      </c>
      <c r="R107" s="143">
        <f>Table12[[#This Row],[Original Winter Handicap]]*60*60*24</f>
        <v>360</v>
      </c>
      <c r="AJ107" s="202" t="s">
        <v>216</v>
      </c>
      <c r="AK107" s="198">
        <v>13.1</v>
      </c>
      <c r="AL107" s="204">
        <v>971.44810448038413</v>
      </c>
      <c r="AM107" s="201">
        <v>1.1243612320374817E-2</v>
      </c>
      <c r="AN107" s="201">
        <v>1.1284722222222222E-2</v>
      </c>
    </row>
    <row r="108" spans="8:40" x14ac:dyDescent="0.3">
      <c r="H108" t="str">
        <f>'Runners RBH2'!A109</f>
        <v>Terry Hellings</v>
      </c>
      <c r="I108" s="198">
        <v>15</v>
      </c>
      <c r="J108" s="140">
        <f>'Runners RBH2'!BA109</f>
        <v>1.7015889918888888E-2</v>
      </c>
      <c r="K108" s="143">
        <f>Table12[[#This Row],[September Handicap]]*60*60*24</f>
        <v>1470.1728889919998</v>
      </c>
      <c r="L108" s="143">
        <f>(0.7265*(Table12[[#This Row],[September Handicap in secs]])-151.12)</f>
        <v>916.960603852688</v>
      </c>
      <c r="M108" s="140">
        <f>Table12[[#This Row],[Initial Winter Handicap Calc based on
&lt;&lt;]]/60/60/24</f>
        <v>1.0612969951998704E-2</v>
      </c>
      <c r="N108" s="197">
        <f t="shared" si="5"/>
        <v>1.0590277777777777E-2</v>
      </c>
      <c r="O108" s="140">
        <f>'Runners RBH2'!O109</f>
        <v>1.6145833333333335E-2</v>
      </c>
      <c r="P108" s="140">
        <f>'Runners RBH2'!CY109</f>
        <v>9.8958333333333329E-3</v>
      </c>
      <c r="Q108" s="143">
        <f>Table12[[#This Row],[Original Handicap]]*60*60*24</f>
        <v>1395.0000000000002</v>
      </c>
      <c r="R108" s="143">
        <f>Table12[[#This Row],[Original Winter Handicap]]*60*60*24</f>
        <v>855</v>
      </c>
      <c r="AJ108" s="202" t="s">
        <v>130</v>
      </c>
      <c r="AK108" s="198">
        <v>33.200000000000003</v>
      </c>
      <c r="AL108" s="204">
        <v>415.67560510807994</v>
      </c>
      <c r="AM108" s="201">
        <v>4.8110602443064811E-3</v>
      </c>
      <c r="AN108" s="201">
        <v>4.8611111111111112E-3</v>
      </c>
    </row>
    <row r="109" spans="8:40" x14ac:dyDescent="0.3">
      <c r="H109" t="str">
        <f>'Runners RBH2'!A110</f>
        <v>Thomas Howarth</v>
      </c>
      <c r="I109" s="198">
        <v>13.1</v>
      </c>
      <c r="J109" s="140">
        <f>'Runners RBH2'!BA110</f>
        <v>1.7883945484444445E-2</v>
      </c>
      <c r="K109" s="143">
        <f>Table12[[#This Row],[September Handicap]]*60*60*24</f>
        <v>1545.1728898560002</v>
      </c>
      <c r="L109" s="143">
        <f>(0.7265*(Table12[[#This Row],[September Handicap in secs]])-151.12)</f>
        <v>971.44810448038413</v>
      </c>
      <c r="M109" s="140">
        <f>Table12[[#This Row],[Initial Winter Handicap Calc based on
&lt;&lt;]]/60/60/24</f>
        <v>1.1243612320374817E-2</v>
      </c>
      <c r="N109" s="197">
        <f t="shared" si="5"/>
        <v>1.1284722222222222E-2</v>
      </c>
      <c r="O109" s="140">
        <f>'Runners RBH2'!O110</f>
        <v>1.9965277777777776E-2</v>
      </c>
      <c r="P109" s="140">
        <f>'Runners RBH2'!CY110</f>
        <v>1.2847222222222223E-2</v>
      </c>
      <c r="Q109" s="143">
        <f>Table12[[#This Row],[Original Handicap]]*60*60*24</f>
        <v>1724.9999999999995</v>
      </c>
      <c r="R109" s="143">
        <f>Table12[[#This Row],[Original Winter Handicap]]*60*60*24</f>
        <v>1110</v>
      </c>
      <c r="AJ109" s="202" t="s">
        <v>158</v>
      </c>
      <c r="AK109" s="198">
        <v>25.5</v>
      </c>
      <c r="AL109" s="204">
        <v>622.72810573577601</v>
      </c>
      <c r="AM109" s="201">
        <v>7.2075012237937039E-3</v>
      </c>
      <c r="AN109" s="201">
        <v>7.2916666666666659E-3</v>
      </c>
    </row>
    <row r="110" spans="8:40" x14ac:dyDescent="0.3">
      <c r="H110" t="str">
        <f>'Runners RBH2'!A111</f>
        <v>Trevor Roberts</v>
      </c>
      <c r="I110" s="198">
        <v>33.200000000000003</v>
      </c>
      <c r="J110" s="140">
        <f>'Runners RBH2'!BA111</f>
        <v>9.0297788277777773E-3</v>
      </c>
      <c r="K110" s="143">
        <f>Table12[[#This Row],[September Handicap]]*60*60*24</f>
        <v>780.17289071999994</v>
      </c>
      <c r="L110" s="143">
        <f>(0.7265*(Table12[[#This Row],[September Handicap in secs]])-151.12)</f>
        <v>415.67560510807994</v>
      </c>
      <c r="M110" s="140">
        <f>Table12[[#This Row],[Initial Winter Handicap Calc based on
&lt;&lt;]]/60/60/24</f>
        <v>4.8110602443064811E-3</v>
      </c>
      <c r="N110" s="197">
        <f t="shared" si="5"/>
        <v>4.8611111111111112E-3</v>
      </c>
      <c r="O110" s="140">
        <f>'Runners RBH2'!O111</f>
        <v>7.6388888888888886E-3</v>
      </c>
      <c r="P110" s="140">
        <f>'Runners RBH2'!CY111</f>
        <v>3.2986111111111111E-3</v>
      </c>
      <c r="Q110" s="143">
        <f>Table12[[#This Row],[Original Handicap]]*60*60*24</f>
        <v>660</v>
      </c>
      <c r="R110" s="143">
        <f>Table12[[#This Row],[Original Winter Handicap]]*60*60*24</f>
        <v>285</v>
      </c>
      <c r="AJ110" s="202" t="s">
        <v>166</v>
      </c>
      <c r="AK110" s="198">
        <v>15.1</v>
      </c>
      <c r="AL110" s="204">
        <v>916.96060636347204</v>
      </c>
      <c r="AM110" s="201">
        <v>1.0612969981058705E-2</v>
      </c>
      <c r="AN110" s="201">
        <v>1.0590277777777777E-2</v>
      </c>
    </row>
    <row r="111" spans="8:40" x14ac:dyDescent="0.3">
      <c r="H111" t="str">
        <f>'Runners RBH2'!A112</f>
        <v>Vicki Richardson</v>
      </c>
      <c r="I111" s="198">
        <v>25.5</v>
      </c>
      <c r="J111" s="140">
        <f>'Runners RBH2'!BA112</f>
        <v>1.2328389948888888E-2</v>
      </c>
      <c r="K111" s="143">
        <f>Table12[[#This Row],[September Handicap]]*60*60*24</f>
        <v>1065.1728915839999</v>
      </c>
      <c r="L111" s="143">
        <f>(0.7265*(Table12[[#This Row],[September Handicap in secs]])-151.12)</f>
        <v>622.72810573577601</v>
      </c>
      <c r="M111" s="140">
        <f>Table12[[#This Row],[Initial Winter Handicap Calc based on
&lt;&lt;]]/60/60/24</f>
        <v>7.2075012237937039E-3</v>
      </c>
      <c r="N111" s="197">
        <f t="shared" si="5"/>
        <v>7.2916666666666659E-3</v>
      </c>
      <c r="O111" s="140">
        <f>'Runners RBH2'!O112</f>
        <v>1.1979166666666667E-2</v>
      </c>
      <c r="P111" s="140">
        <f>'Runners RBH2'!CY112</f>
        <v>6.7708333333333336E-3</v>
      </c>
      <c r="Q111" s="143">
        <f>Table12[[#This Row],[Original Handicap]]*60*60*24</f>
        <v>1035</v>
      </c>
      <c r="R111" s="143">
        <f>Table12[[#This Row],[Original Winter Handicap]]*60*60*24</f>
        <v>585</v>
      </c>
    </row>
    <row r="112" spans="8:40" x14ac:dyDescent="0.3">
      <c r="H112" t="str">
        <f>'Runners RBH2'!A113</f>
        <v>Xavia Cooper</v>
      </c>
      <c r="I112" s="198">
        <v>15.1</v>
      </c>
      <c r="J112" s="140">
        <f>'Runners RBH2'!BA113</f>
        <v>1.7015889958888888E-2</v>
      </c>
      <c r="K112" s="143">
        <f>Table12[[#This Row],[September Handicap]]*60*60*24</f>
        <v>1470.1728924480001</v>
      </c>
      <c r="L112" s="143">
        <f>(0.7265*(Table12[[#This Row],[September Handicap in secs]])-151.12)</f>
        <v>916.96060636347204</v>
      </c>
      <c r="M112" s="140">
        <f>Table12[[#This Row],[Initial Winter Handicap Calc based on
&lt;&lt;]]/60/60/24</f>
        <v>1.0612969981058705E-2</v>
      </c>
      <c r="N112" s="197">
        <f t="shared" si="5"/>
        <v>1.0590277777777777E-2</v>
      </c>
      <c r="O112" s="140">
        <f>'Runners RBH2'!O113</f>
        <v>1.3888888888888888E-2</v>
      </c>
      <c r="P112" s="140">
        <f>'Runners RBH2'!CY113</f>
        <v>9.7222222222222224E-3</v>
      </c>
      <c r="Q112" s="143">
        <f>Table12[[#This Row],[Original Handicap]]*60*60*24</f>
        <v>1199.9999999999998</v>
      </c>
      <c r="R112" s="143">
        <f>Table12[[#This Row],[Original Winter Handicap]]*60*60*24</f>
        <v>840</v>
      </c>
    </row>
  </sheetData>
  <pageMargins left="0.7" right="0.7" top="0.75" bottom="0.75" header="0.3" footer="0.3"/>
  <drawing r:id="rId1"/>
  <tableParts count="2">
    <tablePart r:id="rId2"/>
    <tablePart r:id="rId3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CE211"/>
  <sheetViews>
    <sheetView showZeros="0" workbookViewId="0">
      <pane xSplit="4" ySplit="3" topLeftCell="E79" activePane="bottomRight" state="frozen"/>
      <selection activeCell="A2" sqref="A2"/>
      <selection pane="topRight" activeCell="E2" sqref="E2"/>
      <selection pane="bottomLeft" activeCell="A4" sqref="A4"/>
      <selection pane="bottomRight" activeCell="C6" sqref="C6"/>
    </sheetView>
  </sheetViews>
  <sheetFormatPr defaultColWidth="8.88671875" defaultRowHeight="12" x14ac:dyDescent="0.25"/>
  <cols>
    <col min="1" max="1" width="19.33203125" style="1" bestFit="1" customWidth="1"/>
    <col min="2" max="2" width="6" style="1" bestFit="1" customWidth="1"/>
    <col min="3" max="3" width="7.5546875" style="1" bestFit="1" customWidth="1"/>
    <col min="4" max="4" width="3.5546875" style="6" bestFit="1" customWidth="1"/>
    <col min="5" max="5" width="9.109375" style="1" bestFit="1" customWidth="1"/>
    <col min="6" max="6" width="8.6640625" style="1" customWidth="1"/>
    <col min="7" max="7" width="7.44140625" style="6" customWidth="1"/>
    <col min="8" max="8" width="0.44140625" style="6" hidden="1" customWidth="1"/>
    <col min="9" max="9" width="5.6640625" style="1" hidden="1" customWidth="1"/>
    <col min="10" max="10" width="0.109375" style="1" hidden="1" customWidth="1"/>
    <col min="11" max="11" width="7.44140625" style="8" hidden="1" customWidth="1"/>
    <col min="12" max="12" width="11.109375" style="1" customWidth="1"/>
    <col min="13" max="13" width="8.88671875" style="1" customWidth="1"/>
    <col min="14" max="14" width="8.88671875" style="8" customWidth="1"/>
    <col min="15" max="15" width="16.6640625" style="1" customWidth="1"/>
    <col min="16" max="16" width="5.109375" style="32" customWidth="1"/>
    <col min="17" max="17" width="4.5546875" style="32" hidden="1" customWidth="1"/>
    <col min="18" max="20" width="5.5546875" style="6" customWidth="1"/>
    <col min="21" max="21" width="5.44140625" style="1" customWidth="1"/>
    <col min="22" max="22" width="6.33203125" style="1" hidden="1" customWidth="1"/>
    <col min="23" max="23" width="19.109375" style="1" customWidth="1"/>
    <col min="24" max="24" width="10.33203125" style="1" customWidth="1"/>
    <col min="25" max="16384" width="8.88671875" style="1"/>
  </cols>
  <sheetData>
    <row r="1" spans="1:83" s="7" customFormat="1" ht="12" customHeight="1" x14ac:dyDescent="0.3">
      <c r="C1" s="7">
        <v>15</v>
      </c>
      <c r="D1" s="5"/>
      <c r="E1" s="4"/>
      <c r="F1" s="4"/>
      <c r="G1" s="5"/>
      <c r="H1" s="5"/>
      <c r="K1" s="10"/>
      <c r="N1" s="10"/>
      <c r="P1" s="31"/>
      <c r="Q1" s="31"/>
      <c r="R1" s="5"/>
      <c r="S1" s="5">
        <v>87</v>
      </c>
      <c r="T1" s="5"/>
      <c r="V1" s="7">
        <v>3</v>
      </c>
    </row>
    <row r="2" spans="1:83" s="7" customFormat="1" ht="23.25" customHeight="1" x14ac:dyDescent="0.25">
      <c r="A2" s="56" t="s">
        <v>10</v>
      </c>
      <c r="B2" s="56" t="s">
        <v>44</v>
      </c>
      <c r="C2" s="56" t="s">
        <v>38</v>
      </c>
      <c r="D2" s="57">
        <v>0</v>
      </c>
      <c r="E2" s="60" t="s">
        <v>114</v>
      </c>
      <c r="F2" s="58"/>
      <c r="G2" s="57"/>
      <c r="H2" s="57"/>
      <c r="I2" s="56"/>
      <c r="J2" s="56"/>
      <c r="K2" s="59"/>
      <c r="L2" s="60" t="s">
        <v>113</v>
      </c>
      <c r="M2" s="60" t="s">
        <v>114</v>
      </c>
      <c r="N2" s="61" t="s">
        <v>115</v>
      </c>
      <c r="O2" s="56"/>
      <c r="P2" s="62" t="s">
        <v>44</v>
      </c>
      <c r="Q2" s="62"/>
      <c r="R2" s="57" t="s">
        <v>17</v>
      </c>
      <c r="S2" s="57" t="s">
        <v>96</v>
      </c>
      <c r="T2" s="57" t="s">
        <v>100</v>
      </c>
      <c r="U2" s="56"/>
      <c r="V2" s="56"/>
      <c r="W2" s="91" t="s">
        <v>111</v>
      </c>
      <c r="X2" s="63" t="s">
        <v>145</v>
      </c>
      <c r="Y2" s="40">
        <v>2</v>
      </c>
    </row>
    <row r="3" spans="1:83" s="7" customFormat="1" ht="12" hidden="1" customHeight="1" x14ac:dyDescent="0.3">
      <c r="D3" s="5">
        <v>0</v>
      </c>
      <c r="E3" s="4"/>
      <c r="F3" s="4"/>
      <c r="G3" s="5"/>
      <c r="H3" s="5"/>
      <c r="K3" s="10"/>
      <c r="L3" s="14"/>
      <c r="M3" s="14"/>
      <c r="N3" s="21"/>
      <c r="P3" s="31"/>
      <c r="Q3" s="31">
        <v>41</v>
      </c>
      <c r="R3" s="5">
        <v>41</v>
      </c>
      <c r="S3" s="5"/>
      <c r="T3" s="5"/>
    </row>
    <row r="4" spans="1:83" ht="12" customHeight="1" x14ac:dyDescent="0.25">
      <c r="A4" s="1" t="s">
        <v>153</v>
      </c>
      <c r="C4" s="3">
        <f>IF(A4&lt;&gt;"",VLOOKUP(A4,Runners!A$3:AS$180,C$1,FALSE),0)</f>
        <v>1.3715277777777778E-2</v>
      </c>
      <c r="D4" s="6">
        <f t="shared" ref="D4:D67" si="0">D3+1</f>
        <v>1</v>
      </c>
      <c r="E4" s="2"/>
      <c r="F4" s="2">
        <f>IF(E4&gt;0,E4-C4,0)</f>
        <v>0</v>
      </c>
      <c r="J4" s="1" t="str">
        <f>A4</f>
        <v>Alex Wiggins</v>
      </c>
      <c r="L4" s="7">
        <f>COUNT(E4:E211)</f>
        <v>18</v>
      </c>
      <c r="M4" s="8">
        <f t="shared" ref="M4" si="1">IF(D4&lt;=L$4,SMALL(E$4:E$211,D4),"")</f>
        <v>3.6655092592592593E-2</v>
      </c>
      <c r="N4" s="8">
        <f t="shared" ref="N4:N28" si="2">IF(D4&lt;=L$4,VLOOKUP(M4,E$4:F$211,2,FALSE),"")</f>
        <v>2.3287037037037037E-2</v>
      </c>
      <c r="O4" s="1" t="str">
        <f t="shared" ref="O4:O28" si="3">IF(D4&lt;=L$4,VLOOKUP(M4,E$4:J$211,6,FALSE),"")</f>
        <v>Elizabeth Canavan</v>
      </c>
      <c r="P4" s="32">
        <f t="shared" ref="P4" si="4">IF(D4&lt;=L$4,VLOOKUP(O4,A$4:B$211,2,FALSE),"")</f>
        <v>0</v>
      </c>
      <c r="Q4" s="32">
        <f t="shared" ref="Q4" si="5">IF(D4&lt;=L$4,IF(P4="Y",Q3,Q3-1),"")</f>
        <v>40</v>
      </c>
      <c r="R4" s="6">
        <f t="shared" ref="R4:R67" si="6">IF(Q4=Q3,0,IF(Q4&gt;0,Q4,1))</f>
        <v>40</v>
      </c>
      <c r="S4" s="6">
        <f>IF(AND(D4&lt;=L$4,P4&lt;&gt;"Y"),IF(N4&lt;VLOOKUP(O4,Runners!A$3:CT$180,S$1,FALSE),IF(Y$2="zero",0,Y$2),0),0)</f>
        <v>2</v>
      </c>
      <c r="T4" s="6">
        <f t="shared" ref="T4" si="7">IF(AND(D4&lt;=L$4,P4&lt;&gt;"Y"),S4+R4,0)</f>
        <v>42</v>
      </c>
      <c r="U4" s="2"/>
      <c r="V4" s="2">
        <f>IF(O4&lt;&gt;"",VLOOKUP(O4,Runners!CZ$3:DM$180,V$1,FALSE),"")</f>
        <v>2.5173611111111112E-2</v>
      </c>
      <c r="W4" s="18">
        <f t="shared" ref="W4:W37" si="8">IF(O4&lt;&gt;"",(V4-N4)/V4,"")</f>
        <v>7.494252873563223E-2</v>
      </c>
      <c r="X4" s="2" t="s">
        <v>111</v>
      </c>
    </row>
    <row r="5" spans="1:83" ht="12" customHeight="1" x14ac:dyDescent="0.25">
      <c r="A5" s="1" t="s">
        <v>177</v>
      </c>
      <c r="C5" s="3">
        <f>IF(A5&lt;&gt;"",VLOOKUP(A5,Runners!A$3:AS$180,C$1,FALSE),0)</f>
        <v>9.2013888888888892E-3</v>
      </c>
      <c r="D5" s="6">
        <f t="shared" si="0"/>
        <v>2</v>
      </c>
      <c r="E5" s="2"/>
      <c r="F5" s="2">
        <f t="shared" ref="F5:F39" si="9">IF(E5&gt;0,E5-C5,0)</f>
        <v>0</v>
      </c>
      <c r="J5" s="1" t="str">
        <f t="shared" ref="J5:J74" si="10">A5</f>
        <v>Alexandra Young</v>
      </c>
      <c r="L5" s="7"/>
      <c r="M5" s="8">
        <f t="shared" ref="M5:M28" si="11">IF(D5&lt;=L$4,SMALL(E$4:E$211,D5),"")</f>
        <v>3.6921296296296292E-2</v>
      </c>
      <c r="N5" s="8">
        <f t="shared" si="2"/>
        <v>2.3900462962962957E-2</v>
      </c>
      <c r="O5" s="1" t="str">
        <f t="shared" si="3"/>
        <v>Rosie Eagles</v>
      </c>
      <c r="P5" s="32">
        <f t="shared" ref="P5:P28" si="12">IF(D5&lt;=L$4,VLOOKUP(O5,A$4:B$211,2,FALSE),"")</f>
        <v>0</v>
      </c>
      <c r="Q5" s="32">
        <f t="shared" ref="Q5:Q38" si="13">IF(D5&lt;=L$4,IF(P5="Y",Q4,Q4-1),"")</f>
        <v>39</v>
      </c>
      <c r="R5" s="6">
        <f t="shared" si="6"/>
        <v>39</v>
      </c>
      <c r="S5" s="6">
        <f>IF(AND(D5&lt;=L$4,P5&lt;&gt;"Y"),IF(N5&lt;VLOOKUP(O5,Runners!A$3:CT$180,S$1,FALSE),IF(Y$2="zero",0,Y$2),0),0)</f>
        <v>0</v>
      </c>
      <c r="T5" s="6">
        <f t="shared" ref="T5:T38" si="14">IF(AND(D5&lt;=L$4,P5&lt;&gt;"Y"),S5+R5,0)</f>
        <v>39</v>
      </c>
      <c r="U5" s="2"/>
      <c r="V5" s="2">
        <f>IF(O5&lt;&gt;"",VLOOKUP(O5,Runners!CZ$3:DM$180,V$1,FALSE),"")</f>
        <v>2.5453600719020333E-2</v>
      </c>
      <c r="W5" s="18">
        <f t="shared" si="8"/>
        <v>6.1018390804597873E-2</v>
      </c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</row>
    <row r="6" spans="1:83" x14ac:dyDescent="0.25">
      <c r="A6" s="1" t="s">
        <v>150</v>
      </c>
      <c r="B6" s="3"/>
      <c r="C6" s="3">
        <f>IF(A6&lt;&gt;"",VLOOKUP(A6,Runners!A$3:AS$180,C$1,FALSE),0)</f>
        <v>2.3090277777777779E-2</v>
      </c>
      <c r="D6" s="6">
        <f t="shared" si="0"/>
        <v>3</v>
      </c>
      <c r="E6" s="2">
        <v>3.9814814814814817E-2</v>
      </c>
      <c r="F6" s="2">
        <f t="shared" si="9"/>
        <v>1.6724537037037038E-2</v>
      </c>
      <c r="J6" s="1" t="str">
        <f t="shared" si="10"/>
        <v>Alistair Leivers</v>
      </c>
      <c r="M6" s="8">
        <f t="shared" si="11"/>
        <v>3.7673611111111109E-2</v>
      </c>
      <c r="N6" s="8">
        <f t="shared" si="2"/>
        <v>2.4826388888888887E-2</v>
      </c>
      <c r="O6" s="1" t="str">
        <f t="shared" si="3"/>
        <v>Claire Markham</v>
      </c>
      <c r="P6" s="32">
        <f t="shared" si="12"/>
        <v>0</v>
      </c>
      <c r="Q6" s="32">
        <f t="shared" si="13"/>
        <v>38</v>
      </c>
      <c r="R6" s="6">
        <f t="shared" si="6"/>
        <v>38</v>
      </c>
      <c r="S6" s="6">
        <f>IF(AND(D6&lt;=L$4,P6&lt;&gt;"Y"),IF(N6&lt;VLOOKUP(O6,Runners!A$3:CT$180,S$1,FALSE),IF(Y$2="zero",0,Y$2),0),0)</f>
        <v>0</v>
      </c>
      <c r="T6" s="6">
        <f t="shared" si="14"/>
        <v>38</v>
      </c>
      <c r="U6" s="2"/>
      <c r="V6" s="2">
        <f>IF(O6&lt;&gt;"",VLOOKUP(O6,Runners!CZ$3:DM$180,V$1,FALSE),"")</f>
        <v>2.5562142729546263E-2</v>
      </c>
      <c r="W6" s="18">
        <f t="shared" si="8"/>
        <v>2.8782948614356464E-2</v>
      </c>
    </row>
    <row r="7" spans="1:83" x14ac:dyDescent="0.25">
      <c r="A7" s="1" t="s">
        <v>178</v>
      </c>
      <c r="C7" s="3">
        <f>IF(A7&lt;&gt;"",VLOOKUP(A7,Runners!A$3:AS$180,C$1,FALSE),0)</f>
        <v>2.1354166666666667E-2</v>
      </c>
      <c r="D7" s="6">
        <f t="shared" si="0"/>
        <v>4</v>
      </c>
      <c r="E7" s="2"/>
      <c r="F7" s="2">
        <f t="shared" si="9"/>
        <v>0</v>
      </c>
      <c r="J7" s="1" t="str">
        <f t="shared" si="10"/>
        <v>Andrew Draper</v>
      </c>
      <c r="M7" s="8">
        <f t="shared" si="11"/>
        <v>3.8113425925925926E-2</v>
      </c>
      <c r="N7" s="8">
        <f t="shared" si="2"/>
        <v>3.2210648148148148E-2</v>
      </c>
      <c r="O7" s="1" t="str">
        <f t="shared" si="3"/>
        <v>Sarah Cook</v>
      </c>
      <c r="P7" s="32">
        <f t="shared" si="12"/>
        <v>0</v>
      </c>
      <c r="Q7" s="32">
        <f t="shared" si="13"/>
        <v>37</v>
      </c>
      <c r="R7" s="6">
        <f t="shared" si="6"/>
        <v>37</v>
      </c>
      <c r="S7" s="6">
        <f>IF(AND(D7&lt;=L$4,P7&lt;&gt;"Y"),IF(N7&lt;VLOOKUP(O7,Runners!A$3:CT$180,S$1,FALSE),IF(Y$2="zero",0,Y$2),0),0)</f>
        <v>0</v>
      </c>
      <c r="T7" s="6">
        <f t="shared" si="14"/>
        <v>37</v>
      </c>
      <c r="U7" s="2"/>
      <c r="V7" s="2">
        <f>IF(O7&lt;&gt;"",VLOOKUP(O7,Runners!CZ$3:DM$180,V$1,FALSE),"")</f>
        <v>3.2532934571732425E-2</v>
      </c>
      <c r="W7" s="18">
        <f t="shared" si="8"/>
        <v>9.9064664109430999E-3</v>
      </c>
    </row>
    <row r="8" spans="1:83" x14ac:dyDescent="0.25">
      <c r="A8" s="1" t="s">
        <v>179</v>
      </c>
      <c r="C8" s="3">
        <f>IF(A8&lt;&gt;"",VLOOKUP(A8,Runners!A$3:AS$180,C$1,FALSE),0)</f>
        <v>1.5972222222222221E-2</v>
      </c>
      <c r="D8" s="6">
        <f t="shared" si="0"/>
        <v>5</v>
      </c>
      <c r="E8" s="2"/>
      <c r="F8" s="2">
        <f t="shared" si="9"/>
        <v>0</v>
      </c>
      <c r="J8" s="1" t="str">
        <f t="shared" si="10"/>
        <v>Anthony Joy</v>
      </c>
      <c r="M8" s="8">
        <f t="shared" si="11"/>
        <v>3.8252314814814815E-2</v>
      </c>
      <c r="N8" s="8">
        <f t="shared" si="2"/>
        <v>2.4363425925925927E-2</v>
      </c>
      <c r="O8" s="1" t="str">
        <f t="shared" si="3"/>
        <v>Lewis McAfee</v>
      </c>
      <c r="P8" s="32">
        <f t="shared" si="12"/>
        <v>0</v>
      </c>
      <c r="Q8" s="32">
        <f t="shared" si="13"/>
        <v>36</v>
      </c>
      <c r="R8" s="6">
        <f t="shared" si="6"/>
        <v>36</v>
      </c>
      <c r="S8" s="6">
        <f>IF(AND(D8&lt;=L$4,P8&lt;&gt;"Y"),IF(N8&lt;VLOOKUP(O8,Runners!A$3:CT$180,S$1,FALSE),IF(Y$2="zero",0,Y$2),0),0)</f>
        <v>0</v>
      </c>
      <c r="T8" s="6">
        <f t="shared" si="14"/>
        <v>36</v>
      </c>
      <c r="U8" s="2"/>
      <c r="V8" s="2">
        <f>IF(O8&lt;&gt;"",VLOOKUP(O8,Runners!CZ$3:DM$180,V$1,FALSE),"")</f>
        <v>2.4623191318327974E-2</v>
      </c>
      <c r="W8" s="18">
        <f t="shared" si="8"/>
        <v>1.0549623281718715E-2</v>
      </c>
    </row>
    <row r="9" spans="1:83" x14ac:dyDescent="0.25">
      <c r="A9" s="1" t="s">
        <v>9</v>
      </c>
      <c r="C9" s="3">
        <f>IF(A9&lt;&gt;"",VLOOKUP(A9,Runners!A$3:AS$180,C$1,FALSE),0)</f>
        <v>1.7013888888888887E-2</v>
      </c>
      <c r="D9" s="6">
        <f t="shared" si="0"/>
        <v>6</v>
      </c>
      <c r="E9" s="2"/>
      <c r="F9" s="2">
        <f t="shared" si="9"/>
        <v>0</v>
      </c>
      <c r="J9" s="1" t="str">
        <f t="shared" si="10"/>
        <v>Barbara Holmes</v>
      </c>
      <c r="M9" s="8">
        <f t="shared" si="11"/>
        <v>3.8275462962962963E-2</v>
      </c>
      <c r="N9" s="8">
        <f t="shared" si="2"/>
        <v>1.7962962962962962E-2</v>
      </c>
      <c r="O9" s="1" t="str">
        <f t="shared" si="3"/>
        <v>Joe Greenwood</v>
      </c>
      <c r="P9" s="32">
        <f t="shared" si="12"/>
        <v>0</v>
      </c>
      <c r="Q9" s="32">
        <f t="shared" si="13"/>
        <v>35</v>
      </c>
      <c r="R9" s="6">
        <f t="shared" si="6"/>
        <v>35</v>
      </c>
      <c r="S9" s="6">
        <f>IF(AND(D9&lt;=L$4,P9&lt;&gt;"Y"),IF(N9&lt;VLOOKUP(O9,Runners!A$3:CT$180,S$1,FALSE),IF(Y$2="zero",0,Y$2),0),0)</f>
        <v>0</v>
      </c>
      <c r="T9" s="6">
        <f t="shared" si="14"/>
        <v>35</v>
      </c>
      <c r="U9" s="2"/>
      <c r="V9" s="2">
        <f>IF(O9&lt;&gt;"",VLOOKUP(O9,Runners!CZ$3:DM$180,V$1,FALSE),"")</f>
        <v>1.8131475526973917E-2</v>
      </c>
      <c r="W9" s="18">
        <f t="shared" si="8"/>
        <v>9.2939244663381958E-3</v>
      </c>
    </row>
    <row r="10" spans="1:83" x14ac:dyDescent="0.25">
      <c r="A10" s="1" t="s">
        <v>147</v>
      </c>
      <c r="B10" s="3"/>
      <c r="C10" s="3">
        <f>IF(A10&lt;&gt;"",VLOOKUP(A10,Runners!A$3:AS$180,C$1,FALSE),0)</f>
        <v>1.4409722222222223E-2</v>
      </c>
      <c r="D10" s="6">
        <f t="shared" si="0"/>
        <v>7</v>
      </c>
      <c r="E10" s="2">
        <v>3.9039351851851853E-2</v>
      </c>
      <c r="F10" s="2">
        <f t="shared" si="9"/>
        <v>2.462962962962963E-2</v>
      </c>
      <c r="J10" s="1" t="str">
        <f t="shared" si="10"/>
        <v>Barry Broughton</v>
      </c>
      <c r="M10" s="8">
        <f t="shared" si="11"/>
        <v>3.8576388888888889E-2</v>
      </c>
      <c r="N10" s="8">
        <f t="shared" si="2"/>
        <v>2.5555555555555554E-2</v>
      </c>
      <c r="O10" s="1" t="str">
        <f t="shared" si="3"/>
        <v>Xavia Cooper</v>
      </c>
      <c r="P10" s="32">
        <f t="shared" si="12"/>
        <v>0</v>
      </c>
      <c r="Q10" s="32">
        <f t="shared" si="13"/>
        <v>34</v>
      </c>
      <c r="R10" s="6">
        <f t="shared" si="6"/>
        <v>34</v>
      </c>
      <c r="S10" s="6">
        <f>IF(AND(D10&lt;=L$4,P10&lt;&gt;"Y"),IF(N10&lt;VLOOKUP(O10,Runners!A$3:CT$180,S$1,FALSE),IF(Y$2="zero",0,Y$2),0),0)</f>
        <v>0</v>
      </c>
      <c r="T10" s="6">
        <f t="shared" si="14"/>
        <v>34</v>
      </c>
      <c r="U10" s="2"/>
      <c r="V10" s="2">
        <f>IF(O10&lt;&gt;"",VLOOKUP(O10,Runners!CZ$3:DM$180,V$1,FALSE),"")</f>
        <v>2.5497387459807078E-2</v>
      </c>
      <c r="W10" s="18">
        <f t="shared" si="8"/>
        <v>-2.2813355227146101E-3</v>
      </c>
    </row>
    <row r="11" spans="1:83" x14ac:dyDescent="0.25">
      <c r="A11" s="1" t="s">
        <v>180</v>
      </c>
      <c r="C11" s="3">
        <f>IF(A11&lt;&gt;"",VLOOKUP(A11,Runners!A$3:AS$180,C$1,FALSE),0)</f>
        <v>9.2013888888888892E-3</v>
      </c>
      <c r="D11" s="6">
        <f t="shared" si="0"/>
        <v>8</v>
      </c>
      <c r="E11" s="2"/>
      <c r="F11" s="2">
        <f t="shared" si="9"/>
        <v>0</v>
      </c>
      <c r="J11" s="1" t="str">
        <f t="shared" si="10"/>
        <v>Bill Lock</v>
      </c>
      <c r="M11" s="8">
        <f t="shared" si="11"/>
        <v>3.9039351851851853E-2</v>
      </c>
      <c r="N11" s="8">
        <f t="shared" si="2"/>
        <v>2.462962962962963E-2</v>
      </c>
      <c r="O11" s="1" t="str">
        <f t="shared" si="3"/>
        <v>Barry Broughton</v>
      </c>
      <c r="P11" s="32">
        <f t="shared" si="12"/>
        <v>0</v>
      </c>
      <c r="Q11" s="32">
        <f t="shared" si="13"/>
        <v>33</v>
      </c>
      <c r="R11" s="6">
        <f t="shared" si="6"/>
        <v>33</v>
      </c>
      <c r="S11" s="6">
        <f>IF(AND(D11&lt;=L$4,P11&lt;&gt;"Y"),IF(N11&lt;VLOOKUP(O11,Runners!A$3:CT$180,S$1,FALSE),IF(Y$2="zero",0,Y$2),0),0)</f>
        <v>2</v>
      </c>
      <c r="T11" s="6">
        <f t="shared" si="14"/>
        <v>35</v>
      </c>
      <c r="U11" s="2"/>
      <c r="V11" s="2">
        <f>IF(O11&lt;&gt;"",VLOOKUP(O11,Runners!CZ$3:DM$180,V$1,FALSE),"")</f>
        <v>2.4008016255805641E-2</v>
      </c>
      <c r="W11" s="18">
        <f t="shared" si="8"/>
        <v>-2.5891909069066462E-2</v>
      </c>
    </row>
    <row r="12" spans="1:83" x14ac:dyDescent="0.25">
      <c r="A12" s="1" t="s">
        <v>8</v>
      </c>
      <c r="C12" s="3">
        <f>IF(A12&lt;&gt;"",VLOOKUP(A12,Runners!A$3:AS$180,C$1,FALSE),0)</f>
        <v>8.1597222222222227E-3</v>
      </c>
      <c r="D12" s="6">
        <f t="shared" si="0"/>
        <v>9</v>
      </c>
      <c r="E12" s="2"/>
      <c r="F12" s="2">
        <f t="shared" si="9"/>
        <v>0</v>
      </c>
      <c r="J12" s="1" t="str">
        <f t="shared" si="10"/>
        <v>Bob Clough</v>
      </c>
      <c r="M12" s="8">
        <f t="shared" si="11"/>
        <v>3.9085648148148147E-2</v>
      </c>
      <c r="N12" s="8">
        <f t="shared" si="2"/>
        <v>2.4328703703703703E-2</v>
      </c>
      <c r="O12" s="1" t="str">
        <f t="shared" si="3"/>
        <v>Greg Oulton</v>
      </c>
      <c r="P12" s="32">
        <f t="shared" si="12"/>
        <v>0</v>
      </c>
      <c r="Q12" s="32">
        <f t="shared" si="13"/>
        <v>32</v>
      </c>
      <c r="R12" s="6">
        <f t="shared" si="6"/>
        <v>32</v>
      </c>
      <c r="S12" s="6">
        <f>IF(AND(D12&lt;=L$4,P12&lt;&gt;"Y"),IF(N12&lt;VLOOKUP(O12,Runners!A$3:CT$180,S$1,FALSE),IF(Y$2="zero",0,Y$2),0),0)</f>
        <v>0</v>
      </c>
      <c r="T12" s="6">
        <f t="shared" si="14"/>
        <v>32</v>
      </c>
      <c r="U12" s="2"/>
      <c r="V12" s="2">
        <f>IF(O12&lt;&gt;"",VLOOKUP(O12,Runners!CZ$3:DM$180,V$1,FALSE),"")</f>
        <v>2.375536403332032E-2</v>
      </c>
      <c r="W12" s="18">
        <f t="shared" si="8"/>
        <v>-2.4135166675585011E-2</v>
      </c>
    </row>
    <row r="13" spans="1:83" x14ac:dyDescent="0.25">
      <c r="A13" s="1" t="s">
        <v>181</v>
      </c>
      <c r="C13" s="3">
        <f>IF(A13&lt;&gt;"",VLOOKUP(A13,Runners!A$3:AS$180,C$1,FALSE),0)</f>
        <v>9.2013888888888892E-3</v>
      </c>
      <c r="D13" s="6">
        <f t="shared" si="0"/>
        <v>10</v>
      </c>
      <c r="E13" s="2"/>
      <c r="F13" s="2">
        <f t="shared" si="9"/>
        <v>0</v>
      </c>
      <c r="J13" s="1" t="str">
        <f t="shared" si="10"/>
        <v>Bryan Grundy</v>
      </c>
      <c r="M13" s="8">
        <f t="shared" si="11"/>
        <v>3.9224537037037037E-2</v>
      </c>
      <c r="N13" s="8">
        <f t="shared" si="2"/>
        <v>2.1689814814814815E-2</v>
      </c>
      <c r="O13" s="1" t="str">
        <f t="shared" si="3"/>
        <v>Dan Gregson</v>
      </c>
      <c r="P13" s="32">
        <f t="shared" si="12"/>
        <v>0</v>
      </c>
      <c r="Q13" s="32">
        <f t="shared" si="13"/>
        <v>31</v>
      </c>
      <c r="R13" s="6">
        <f t="shared" si="6"/>
        <v>31</v>
      </c>
      <c r="S13" s="6">
        <f>IF(AND(D13&lt;=L$4,P13&lt;&gt;"Y"),IF(N13&lt;VLOOKUP(O13,Runners!A$3:CT$180,S$1,FALSE),IF(Y$2="zero",0,Y$2),0),0)</f>
        <v>0</v>
      </c>
      <c r="T13" s="6">
        <f t="shared" si="14"/>
        <v>31</v>
      </c>
      <c r="U13" s="2"/>
      <c r="V13" s="2">
        <f>IF(O13&lt;&gt;"",VLOOKUP(O13,Runners!CZ$3:DM$180,V$1,FALSE),"")</f>
        <v>2.0932140943194E-2</v>
      </c>
      <c r="W13" s="18">
        <f t="shared" si="8"/>
        <v>-3.6196673511658568E-2</v>
      </c>
    </row>
    <row r="14" spans="1:83" x14ac:dyDescent="0.25">
      <c r="A14" s="1" t="s">
        <v>110</v>
      </c>
      <c r="C14" s="3">
        <f>IF(A14&lt;&gt;"",VLOOKUP(A14,Runners!A$3:AS$180,C$1,FALSE),0)</f>
        <v>1.8402777777777778E-2</v>
      </c>
      <c r="D14" s="6">
        <f t="shared" si="0"/>
        <v>11</v>
      </c>
      <c r="E14" s="2"/>
      <c r="F14" s="2">
        <f t="shared" si="9"/>
        <v>0</v>
      </c>
      <c r="J14" s="1" t="str">
        <f t="shared" si="10"/>
        <v>Catherine Carrdus</v>
      </c>
      <c r="M14" s="8">
        <f t="shared" si="11"/>
        <v>3.9398148148148147E-2</v>
      </c>
      <c r="N14" s="8">
        <f t="shared" si="2"/>
        <v>1.9259259259259257E-2</v>
      </c>
      <c r="O14" s="1" t="str">
        <f t="shared" si="3"/>
        <v>Jonathan Tuck</v>
      </c>
      <c r="P14" s="32">
        <f t="shared" si="12"/>
        <v>0</v>
      </c>
      <c r="Q14" s="32">
        <f t="shared" si="13"/>
        <v>30</v>
      </c>
      <c r="R14" s="6">
        <f t="shared" si="6"/>
        <v>30</v>
      </c>
      <c r="S14" s="6">
        <f>IF(AND(D14&lt;=L$4,P14&lt;&gt;"Y"),IF(N14&lt;VLOOKUP(O14,Runners!A$3:CT$180,S$1,FALSE),IF(Y$2="zero",0,Y$2),0),0)</f>
        <v>0</v>
      </c>
      <c r="T14" s="6">
        <f t="shared" si="14"/>
        <v>30</v>
      </c>
      <c r="U14" s="2"/>
      <c r="V14" s="2">
        <f>IF(O14&lt;&gt;"",VLOOKUP(O14,Runners!CZ$3:DM$180,V$1,FALSE),"")</f>
        <v>1.8284579071706115E-2</v>
      </c>
      <c r="W14" s="18">
        <f t="shared" si="8"/>
        <v>-5.3306132108962755E-2</v>
      </c>
    </row>
    <row r="15" spans="1:83" x14ac:dyDescent="0.25">
      <c r="A15" s="1" t="s">
        <v>138</v>
      </c>
      <c r="C15" s="3">
        <f>IF(A15&lt;&gt;"",VLOOKUP(A15,Runners!A$3:AS$180,C$1,FALSE),0)</f>
        <v>1.1979166666666667E-2</v>
      </c>
      <c r="D15" s="6">
        <f t="shared" si="0"/>
        <v>12</v>
      </c>
      <c r="E15" s="2"/>
      <c r="F15" s="2">
        <f t="shared" si="9"/>
        <v>0</v>
      </c>
      <c r="J15" s="1" t="str">
        <f t="shared" si="10"/>
        <v>Catherine MacLachlan</v>
      </c>
      <c r="M15" s="8">
        <f t="shared" si="11"/>
        <v>3.9421296296296295E-2</v>
      </c>
      <c r="N15" s="8">
        <f t="shared" si="2"/>
        <v>2.1886574074074072E-2</v>
      </c>
      <c r="O15" s="1" t="str">
        <f t="shared" si="3"/>
        <v>Clare Taylor</v>
      </c>
      <c r="P15" s="32">
        <f t="shared" si="12"/>
        <v>0</v>
      </c>
      <c r="Q15" s="32">
        <f t="shared" si="13"/>
        <v>29</v>
      </c>
      <c r="R15" s="6">
        <f t="shared" si="6"/>
        <v>29</v>
      </c>
      <c r="S15" s="6">
        <f>IF(AND(D15&lt;=L$4,P15&lt;&gt;"Y"),IF(N15&lt;VLOOKUP(O15,Runners!A$3:CT$180,S$1,FALSE),IF(Y$2="zero",0,Y$2),0),0)</f>
        <v>2</v>
      </c>
      <c r="T15" s="6">
        <f t="shared" si="14"/>
        <v>31</v>
      </c>
      <c r="U15" s="2"/>
      <c r="V15" s="2">
        <f>IF(O15&lt;&gt;"",VLOOKUP(O15,Runners!CZ$3:DM$180,V$1,FALSE),"")</f>
        <v>2.0898398553366233E-2</v>
      </c>
      <c r="W15" s="18">
        <f t="shared" si="8"/>
        <v>-4.7284748550681044E-2</v>
      </c>
    </row>
    <row r="16" spans="1:83" x14ac:dyDescent="0.25">
      <c r="A16" s="1" t="s">
        <v>121</v>
      </c>
      <c r="C16" s="3">
        <f>IF(A16&lt;&gt;"",VLOOKUP(A16,Runners!A$3:AS$180,C$1,FALSE),0)</f>
        <v>1.4236111111111111E-2</v>
      </c>
      <c r="D16" s="6">
        <f t="shared" si="0"/>
        <v>13</v>
      </c>
      <c r="E16" s="2"/>
      <c r="F16" s="2">
        <f t="shared" si="9"/>
        <v>0</v>
      </c>
      <c r="J16" s="1" t="str">
        <f t="shared" si="10"/>
        <v>Chris Bowker</v>
      </c>
      <c r="M16" s="8">
        <f t="shared" si="11"/>
        <v>3.9548611111111111E-2</v>
      </c>
      <c r="N16" s="8">
        <f t="shared" si="2"/>
        <v>1.9583333333333335E-2</v>
      </c>
      <c r="O16" s="1" t="str">
        <f t="shared" si="3"/>
        <v>Dominic Kirby</v>
      </c>
      <c r="P16" s="32">
        <f t="shared" si="12"/>
        <v>0</v>
      </c>
      <c r="Q16" s="32">
        <f t="shared" si="13"/>
        <v>28</v>
      </c>
      <c r="R16" s="6">
        <f t="shared" si="6"/>
        <v>28</v>
      </c>
      <c r="S16" s="6">
        <f>IF(AND(D16&lt;=L$4,P16&lt;&gt;"Y"),IF(N16&lt;VLOOKUP(O16,Runners!A$3:CT$180,S$1,FALSE),IF(Y$2="zero",0,Y$2),0),0)</f>
        <v>0</v>
      </c>
      <c r="T16" s="6">
        <f t="shared" si="14"/>
        <v>28</v>
      </c>
      <c r="U16" s="2"/>
      <c r="V16" s="2">
        <f>IF(O16&lt;&gt;"",VLOOKUP(O16,Runners!CZ$3:DM$180,V$1,FALSE),"")</f>
        <v>1.8491253170255989E-2</v>
      </c>
      <c r="W16" s="18">
        <f t="shared" si="8"/>
        <v>-5.9059283490531918E-2</v>
      </c>
    </row>
    <row r="17" spans="1:23" x14ac:dyDescent="0.25">
      <c r="A17" s="1" t="s">
        <v>146</v>
      </c>
      <c r="C17" s="3">
        <f>IF(A17&lt;&gt;"",VLOOKUP(A17,Runners!A$3:AS$180,C$1,FALSE),0)</f>
        <v>1.9444444444444445E-2</v>
      </c>
      <c r="D17" s="6">
        <f t="shared" si="0"/>
        <v>14</v>
      </c>
      <c r="E17" s="2"/>
      <c r="F17" s="2">
        <f t="shared" si="9"/>
        <v>0</v>
      </c>
      <c r="J17" s="1" t="str">
        <f t="shared" si="10"/>
        <v>Chris Cottam</v>
      </c>
      <c r="M17" s="8">
        <f t="shared" si="11"/>
        <v>3.9733796296296302E-2</v>
      </c>
      <c r="N17" s="8">
        <f t="shared" si="2"/>
        <v>2.3935185185185191E-2</v>
      </c>
      <c r="O17" s="1" t="str">
        <f t="shared" si="3"/>
        <v>Gillian Anderson</v>
      </c>
      <c r="P17" s="32">
        <f t="shared" si="12"/>
        <v>0</v>
      </c>
      <c r="Q17" s="32">
        <f t="shared" si="13"/>
        <v>27</v>
      </c>
      <c r="R17" s="6">
        <f t="shared" si="6"/>
        <v>27</v>
      </c>
      <c r="S17" s="6">
        <f>IF(AND(D17&lt;=L$4,P17&lt;&gt;"Y"),IF(N17&lt;VLOOKUP(O17,Runners!A$3:CT$180,S$1,FALSE),IF(Y$2="zero",0,Y$2),0),0)</f>
        <v>0</v>
      </c>
      <c r="T17" s="6">
        <f t="shared" si="14"/>
        <v>27</v>
      </c>
      <c r="U17" s="2"/>
      <c r="V17" s="2">
        <f>IF(O17&lt;&gt;"",VLOOKUP(O17,Runners!CZ$3:DM$180,V$1,FALSE),"")</f>
        <v>2.2685521640826871E-2</v>
      </c>
      <c r="W17" s="18">
        <f t="shared" si="8"/>
        <v>-5.5086392287727486E-2</v>
      </c>
    </row>
    <row r="18" spans="1:23" x14ac:dyDescent="0.25">
      <c r="A18" s="1" t="s">
        <v>182</v>
      </c>
      <c r="C18" s="3">
        <f>IF(A18&lt;&gt;"",VLOOKUP(A18,Runners!A$3:AS$180,C$1,FALSE),0)</f>
        <v>6.2500000000000003E-3</v>
      </c>
      <c r="D18" s="6">
        <f t="shared" si="0"/>
        <v>15</v>
      </c>
      <c r="E18" s="2"/>
      <c r="F18" s="2">
        <f t="shared" si="9"/>
        <v>0</v>
      </c>
      <c r="J18" s="1" t="str">
        <f t="shared" si="10"/>
        <v>Claire England</v>
      </c>
      <c r="M18" s="8">
        <f t="shared" si="11"/>
        <v>3.9814814814814817E-2</v>
      </c>
      <c r="N18" s="8">
        <f t="shared" si="2"/>
        <v>1.6724537037037038E-2</v>
      </c>
      <c r="O18" s="1" t="str">
        <f t="shared" si="3"/>
        <v>Alistair Leivers</v>
      </c>
      <c r="P18" s="32">
        <f t="shared" si="12"/>
        <v>0</v>
      </c>
      <c r="Q18" s="32">
        <f t="shared" si="13"/>
        <v>26</v>
      </c>
      <c r="R18" s="6">
        <f t="shared" si="6"/>
        <v>26</v>
      </c>
      <c r="S18" s="6">
        <f>IF(AND(D18&lt;=L$4,P18&lt;&gt;"Y"),IF(N18&lt;VLOOKUP(O18,Runners!A$3:CT$180,S$1,FALSE),IF(Y$2="zero",0,Y$2),0),0)</f>
        <v>0</v>
      </c>
      <c r="T18" s="6">
        <f t="shared" si="14"/>
        <v>26</v>
      </c>
      <c r="U18" s="2"/>
      <c r="V18" s="2">
        <f>IF(O18&lt;&gt;"",VLOOKUP(O18,Runners!CZ$3:DM$180,V$1,FALSE),"")</f>
        <v>1.541175419792783E-2</v>
      </c>
      <c r="W18" s="18">
        <f t="shared" si="8"/>
        <v>-8.5180623973727554E-2</v>
      </c>
    </row>
    <row r="19" spans="1:23" x14ac:dyDescent="0.25">
      <c r="A19" s="1" t="s">
        <v>131</v>
      </c>
      <c r="C19" s="3">
        <f>IF(A19&lt;&gt;"",VLOOKUP(A19,Runners!A$3:AS$180,C$1,FALSE),0)</f>
        <v>1.2847222222222222E-2</v>
      </c>
      <c r="D19" s="6">
        <f t="shared" si="0"/>
        <v>16</v>
      </c>
      <c r="E19" s="2">
        <v>3.7673611111111109E-2</v>
      </c>
      <c r="F19" s="2">
        <f t="shared" si="9"/>
        <v>2.4826388888888887E-2</v>
      </c>
      <c r="J19" s="1" t="str">
        <f t="shared" si="10"/>
        <v>Claire Markham</v>
      </c>
      <c r="M19" s="8">
        <f t="shared" si="11"/>
        <v>3.9849537037037037E-2</v>
      </c>
      <c r="N19" s="8">
        <f t="shared" si="2"/>
        <v>2.6481481481481481E-2</v>
      </c>
      <c r="O19" s="1" t="str">
        <f t="shared" si="3"/>
        <v>Paul McAllister</v>
      </c>
      <c r="P19" s="32">
        <f t="shared" si="12"/>
        <v>0</v>
      </c>
      <c r="Q19" s="32">
        <f t="shared" si="13"/>
        <v>25</v>
      </c>
      <c r="R19" s="6">
        <f t="shared" si="6"/>
        <v>25</v>
      </c>
      <c r="S19" s="6">
        <f>IF(AND(D19&lt;=L$4,P19&lt;&gt;"Y"),IF(N19&lt;VLOOKUP(O19,Runners!A$3:CT$180,S$1,FALSE),IF(Y$2="zero",0,Y$2),0),0)</f>
        <v>0</v>
      </c>
      <c r="T19" s="6">
        <f t="shared" si="14"/>
        <v>25</v>
      </c>
      <c r="U19" s="2"/>
      <c r="V19" s="2">
        <f>IF(O19&lt;&gt;"",VLOOKUP(O19,Runners!CZ$3:DM$180,V$1,FALSE),"")</f>
        <v>2.5165610823425305E-2</v>
      </c>
      <c r="W19" s="18">
        <f t="shared" si="8"/>
        <v>-5.2288445024799596E-2</v>
      </c>
    </row>
    <row r="20" spans="1:23" x14ac:dyDescent="0.25">
      <c r="A20" s="1" t="s">
        <v>149</v>
      </c>
      <c r="C20" s="3">
        <f>IF(A20&lt;&gt;"",VLOOKUP(A20,Runners!A$3:AS$180,C$1,FALSE),0)</f>
        <v>1.7534722222222222E-2</v>
      </c>
      <c r="D20" s="6">
        <f t="shared" si="0"/>
        <v>17</v>
      </c>
      <c r="E20" s="2">
        <v>3.9421296296296295E-2</v>
      </c>
      <c r="F20" s="2">
        <f t="shared" si="9"/>
        <v>2.1886574074074072E-2</v>
      </c>
      <c r="J20" s="1" t="str">
        <f t="shared" si="10"/>
        <v>Clare Taylor</v>
      </c>
      <c r="M20" s="8">
        <f t="shared" si="11"/>
        <v>3.9884259259259258E-2</v>
      </c>
      <c r="N20" s="8">
        <f t="shared" si="2"/>
        <v>1.9224537037037037E-2</v>
      </c>
      <c r="O20" s="1" t="str">
        <f t="shared" si="3"/>
        <v>James Whittle</v>
      </c>
      <c r="P20" s="32">
        <f t="shared" si="12"/>
        <v>0</v>
      </c>
      <c r="Q20" s="32">
        <f t="shared" si="13"/>
        <v>24</v>
      </c>
      <c r="R20" s="6">
        <f t="shared" si="6"/>
        <v>24</v>
      </c>
      <c r="S20" s="6">
        <f>IF(AND(D20&lt;=L$4,P20&lt;&gt;"Y"),IF(N20&lt;VLOOKUP(O20,Runners!A$3:CT$180,S$1,FALSE),IF(Y$2="zero",0,Y$2),0),0)</f>
        <v>0</v>
      </c>
      <c r="T20" s="6">
        <f t="shared" si="14"/>
        <v>24</v>
      </c>
      <c r="U20" s="2"/>
      <c r="V20" s="2">
        <f>IF(O20&lt;&gt;"",VLOOKUP(O20,Runners!CZ$3:DM$180,V$1,FALSE),"")</f>
        <v>1.7856265630582346E-2</v>
      </c>
      <c r="W20" s="18">
        <f t="shared" si="8"/>
        <v>-7.6626963037067383E-2</v>
      </c>
    </row>
    <row r="21" spans="1:23" x14ac:dyDescent="0.25">
      <c r="A21" s="1" t="s">
        <v>183</v>
      </c>
      <c r="C21" s="3">
        <f>IF(A21&lt;&gt;"",VLOOKUP(A21,Runners!A$3:AS$180,C$1,FALSE),0)</f>
        <v>9.2013888888888892E-3</v>
      </c>
      <c r="D21" s="6">
        <f t="shared" si="0"/>
        <v>18</v>
      </c>
      <c r="E21" s="2"/>
      <c r="F21" s="2">
        <f t="shared" si="9"/>
        <v>0</v>
      </c>
      <c r="J21" s="1" t="str">
        <f t="shared" si="10"/>
        <v>Cliff Whiston</v>
      </c>
      <c r="M21" s="8">
        <f t="shared" si="11"/>
        <v>4.1805555555555561E-2</v>
      </c>
      <c r="N21" s="8">
        <f t="shared" si="2"/>
        <v>3.260416666666667E-2</v>
      </c>
      <c r="O21" s="1" t="str">
        <f t="shared" si="3"/>
        <v>Susan Henry</v>
      </c>
      <c r="P21" s="32">
        <f t="shared" si="12"/>
        <v>0</v>
      </c>
      <c r="Q21" s="32">
        <f t="shared" si="13"/>
        <v>23</v>
      </c>
      <c r="R21" s="6">
        <f t="shared" si="6"/>
        <v>23</v>
      </c>
      <c r="S21" s="6">
        <f>IF(AND(D21&lt;=L$4,P21&lt;&gt;"Y"),IF(N21&lt;VLOOKUP(O21,Runners!A$3:CT$180,S$1,FALSE),IF(Y$2="zero",0,Y$2),0),0)</f>
        <v>0</v>
      </c>
      <c r="T21" s="6">
        <f t="shared" si="14"/>
        <v>23</v>
      </c>
      <c r="U21" s="2"/>
      <c r="V21" s="2">
        <f>IF(O21&lt;&gt;"",VLOOKUP(O21,Runners!CZ$3:DM$180,V$1,FALSE),"")</f>
        <v>2.9188437834941051E-2</v>
      </c>
      <c r="W21" s="18">
        <f t="shared" si="8"/>
        <v>-0.11702335188478979</v>
      </c>
    </row>
    <row r="22" spans="1:23" x14ac:dyDescent="0.25">
      <c r="A22" s="1" t="s">
        <v>132</v>
      </c>
      <c r="C22" s="3">
        <f>IF(A22&lt;&gt;"",VLOOKUP(A22,Runners!A$3:AS$180,C$1,FALSE),0)</f>
        <v>1.7534722222222222E-2</v>
      </c>
      <c r="D22" s="6">
        <f t="shared" si="0"/>
        <v>19</v>
      </c>
      <c r="E22" s="2">
        <v>3.9224537037037037E-2</v>
      </c>
      <c r="F22" s="2">
        <f t="shared" si="9"/>
        <v>2.1689814814814815E-2</v>
      </c>
      <c r="J22" s="1" t="str">
        <f t="shared" si="10"/>
        <v>Dan Gregson</v>
      </c>
      <c r="M22" s="8" t="str">
        <f t="shared" si="11"/>
        <v/>
      </c>
      <c r="N22" s="8" t="str">
        <f t="shared" si="2"/>
        <v/>
      </c>
      <c r="O22" s="1" t="str">
        <f t="shared" si="3"/>
        <v/>
      </c>
      <c r="P22" s="32" t="str">
        <f t="shared" si="12"/>
        <v/>
      </c>
      <c r="Q22" s="32" t="str">
        <f t="shared" si="13"/>
        <v/>
      </c>
      <c r="R22" s="6" t="str">
        <f t="shared" si="6"/>
        <v/>
      </c>
      <c r="S22" s="6">
        <f>IF(AND(D22&lt;=L$4,P22&lt;&gt;"Y"),IF(N22&lt;VLOOKUP(O22,Runners!A$3:CT$180,S$1,FALSE),IF(Y$2="zero",0,Y$2),0),0)</f>
        <v>0</v>
      </c>
      <c r="T22" s="6">
        <f t="shared" si="14"/>
        <v>0</v>
      </c>
      <c r="U22" s="2"/>
      <c r="V22" s="2" t="str">
        <f>IF(O22&lt;&gt;"",VLOOKUP(O22,Runners!CZ$3:DM$180,V$1,FALSE),"")</f>
        <v/>
      </c>
      <c r="W22" s="18" t="str">
        <f t="shared" si="8"/>
        <v/>
      </c>
    </row>
    <row r="23" spans="1:23" x14ac:dyDescent="0.25">
      <c r="A23" s="1" t="s">
        <v>119</v>
      </c>
      <c r="B23" s="3"/>
      <c r="C23" s="3">
        <f>IF(A23&lt;&gt;"",VLOOKUP(A23,Runners!A$3:AS$180,C$1,FALSE),0)</f>
        <v>1.5972222222222221E-2</v>
      </c>
      <c r="D23" s="6">
        <f t="shared" si="0"/>
        <v>20</v>
      </c>
      <c r="E23" s="2"/>
      <c r="F23" s="2">
        <f t="shared" si="9"/>
        <v>0</v>
      </c>
      <c r="J23" s="1" t="str">
        <f t="shared" si="10"/>
        <v>Darran Ames</v>
      </c>
      <c r="M23" s="8" t="str">
        <f t="shared" si="11"/>
        <v/>
      </c>
      <c r="N23" s="8" t="str">
        <f t="shared" si="2"/>
        <v/>
      </c>
      <c r="O23" s="1" t="str">
        <f t="shared" si="3"/>
        <v/>
      </c>
      <c r="P23" s="32" t="str">
        <f t="shared" si="12"/>
        <v/>
      </c>
      <c r="Q23" s="32" t="str">
        <f t="shared" si="13"/>
        <v/>
      </c>
      <c r="R23" s="6">
        <f t="shared" si="6"/>
        <v>0</v>
      </c>
      <c r="S23" s="6">
        <f>IF(AND(D23&lt;=L$4,P23&lt;&gt;"Y"),IF(N23&lt;VLOOKUP(O23,Runners!A$3:CT$180,S$1,FALSE),IF(Y$2="zero",0,Y$2),0),0)</f>
        <v>0</v>
      </c>
      <c r="T23" s="6">
        <f t="shared" si="14"/>
        <v>0</v>
      </c>
      <c r="U23" s="2"/>
      <c r="V23" s="2" t="str">
        <f>IF(O23&lt;&gt;"",VLOOKUP(O23,Runners!CZ$3:DM$180,V$1,FALSE),"")</f>
        <v/>
      </c>
      <c r="W23" s="18" t="str">
        <f t="shared" si="8"/>
        <v/>
      </c>
    </row>
    <row r="24" spans="1:23" x14ac:dyDescent="0.25">
      <c r="A24" s="1" t="s">
        <v>184</v>
      </c>
      <c r="C24" s="3">
        <f>IF(A24&lt;&gt;"",VLOOKUP(A24,Runners!A$3:AS$180,C$1,FALSE),0)</f>
        <v>1.0416666666666666E-2</v>
      </c>
      <c r="D24" s="6">
        <f t="shared" si="0"/>
        <v>21</v>
      </c>
      <c r="E24" s="2"/>
      <c r="F24" s="2">
        <f t="shared" si="9"/>
        <v>0</v>
      </c>
      <c r="J24" s="1" t="str">
        <f t="shared" si="10"/>
        <v>Dave Booth</v>
      </c>
      <c r="M24" s="8" t="str">
        <f t="shared" si="11"/>
        <v/>
      </c>
      <c r="N24" s="8" t="str">
        <f t="shared" si="2"/>
        <v/>
      </c>
      <c r="O24" s="1" t="str">
        <f t="shared" si="3"/>
        <v/>
      </c>
      <c r="P24" s="32" t="str">
        <f t="shared" si="12"/>
        <v/>
      </c>
      <c r="Q24" s="32" t="str">
        <f t="shared" si="13"/>
        <v/>
      </c>
      <c r="R24" s="6">
        <f t="shared" si="6"/>
        <v>0</v>
      </c>
      <c r="S24" s="6">
        <f>IF(AND(D24&lt;=L$4,P24&lt;&gt;"Y"),IF(N24&lt;VLOOKUP(O24,Runners!A$3:CT$180,S$1,FALSE),IF(Y$2="zero",0,Y$2),0),0)</f>
        <v>0</v>
      </c>
      <c r="T24" s="6">
        <f t="shared" si="14"/>
        <v>0</v>
      </c>
      <c r="U24" s="2"/>
      <c r="V24" s="2" t="str">
        <f>IF(O24&lt;&gt;"",VLOOKUP(O24,Runners!CZ$3:DM$180,V$1,FALSE),"")</f>
        <v/>
      </c>
      <c r="W24" s="18" t="str">
        <f t="shared" si="8"/>
        <v/>
      </c>
    </row>
    <row r="25" spans="1:23" x14ac:dyDescent="0.25">
      <c r="A25" s="1" t="s">
        <v>185</v>
      </c>
      <c r="C25" s="3">
        <f>IF(A25&lt;&gt;"",VLOOKUP(A25,Runners!A$3:AS$180,C$1,FALSE),0)</f>
        <v>1.6145833333333335E-2</v>
      </c>
      <c r="D25" s="6">
        <f t="shared" si="0"/>
        <v>22</v>
      </c>
      <c r="E25" s="2"/>
      <c r="F25" s="2">
        <f t="shared" si="9"/>
        <v>0</v>
      </c>
      <c r="J25" s="1" t="str">
        <f t="shared" si="10"/>
        <v>Dave Dunn</v>
      </c>
      <c r="M25" s="8" t="str">
        <f t="shared" si="11"/>
        <v/>
      </c>
      <c r="N25" s="8" t="str">
        <f t="shared" si="2"/>
        <v/>
      </c>
      <c r="O25" s="1" t="str">
        <f t="shared" si="3"/>
        <v/>
      </c>
      <c r="P25" s="32" t="str">
        <f t="shared" si="12"/>
        <v/>
      </c>
      <c r="Q25" s="32" t="str">
        <f t="shared" si="13"/>
        <v/>
      </c>
      <c r="R25" s="6">
        <f t="shared" si="6"/>
        <v>0</v>
      </c>
      <c r="S25" s="6">
        <f>IF(AND(D25&lt;=L$4,P25&lt;&gt;"Y"),IF(N25&lt;VLOOKUP(O25,Runners!A$3:CT$180,S$1,FALSE),IF(Y$2="zero",0,Y$2),0),0)</f>
        <v>0</v>
      </c>
      <c r="T25" s="6">
        <f t="shared" si="14"/>
        <v>0</v>
      </c>
      <c r="U25" s="2"/>
      <c r="V25" s="2" t="str">
        <f>IF(O25&lt;&gt;"",VLOOKUP(O25,Runners!CZ$3:DM$180,V$1,FALSE),"")</f>
        <v/>
      </c>
      <c r="W25" s="18" t="str">
        <f t="shared" si="8"/>
        <v/>
      </c>
    </row>
    <row r="26" spans="1:23" x14ac:dyDescent="0.25">
      <c r="A26" s="1" t="s">
        <v>186</v>
      </c>
      <c r="B26" s="3"/>
      <c r="C26" s="3">
        <f>IF(A26&lt;&gt;"",VLOOKUP(A26,Runners!A$3:AS$180,C$1,FALSE),0)</f>
        <v>1.579861111111111E-2</v>
      </c>
      <c r="D26" s="6">
        <f t="shared" si="0"/>
        <v>23</v>
      </c>
      <c r="E26" s="2"/>
      <c r="F26" s="2">
        <f t="shared" si="9"/>
        <v>0</v>
      </c>
      <c r="J26" s="1" t="str">
        <f t="shared" si="10"/>
        <v>David McDonald</v>
      </c>
      <c r="M26" s="8" t="str">
        <f t="shared" si="11"/>
        <v/>
      </c>
      <c r="N26" s="8" t="str">
        <f t="shared" si="2"/>
        <v/>
      </c>
      <c r="O26" s="1" t="str">
        <f t="shared" si="3"/>
        <v/>
      </c>
      <c r="P26" s="32" t="str">
        <f t="shared" si="12"/>
        <v/>
      </c>
      <c r="Q26" s="32" t="str">
        <f t="shared" si="13"/>
        <v/>
      </c>
      <c r="R26" s="6">
        <f t="shared" si="6"/>
        <v>0</v>
      </c>
      <c r="S26" s="6">
        <f>IF(AND(D26&lt;=L$4,P26&lt;&gt;"Y"),IF(N26&lt;VLOOKUP(O26,Runners!A$3:CT$180,S$1,FALSE),IF(Y$2="zero",0,Y$2),0),0)</f>
        <v>0</v>
      </c>
      <c r="T26" s="6">
        <f t="shared" si="14"/>
        <v>0</v>
      </c>
      <c r="U26" s="2"/>
      <c r="V26" s="2" t="str">
        <f>IF(O26&lt;&gt;"",VLOOKUP(O26,Runners!CZ$3:DM$180,V$1,FALSE),"")</f>
        <v/>
      </c>
      <c r="W26" s="18" t="str">
        <f t="shared" si="8"/>
        <v/>
      </c>
    </row>
    <row r="27" spans="1:23" x14ac:dyDescent="0.25">
      <c r="A27" s="1" t="s">
        <v>187</v>
      </c>
      <c r="C27" s="3">
        <f>IF(A27&lt;&gt;"",VLOOKUP(A27,Runners!A$3:AS$180,C$1,FALSE),0)</f>
        <v>9.2013888888888892E-3</v>
      </c>
      <c r="D27" s="6">
        <f t="shared" si="0"/>
        <v>24</v>
      </c>
      <c r="E27" s="2"/>
      <c r="F27" s="2">
        <f t="shared" si="9"/>
        <v>0</v>
      </c>
      <c r="J27" s="1" t="str">
        <f t="shared" si="10"/>
        <v>Dawn Lock</v>
      </c>
      <c r="M27" s="8" t="str">
        <f t="shared" si="11"/>
        <v/>
      </c>
      <c r="N27" s="8" t="str">
        <f t="shared" si="2"/>
        <v/>
      </c>
      <c r="O27" s="1" t="str">
        <f t="shared" si="3"/>
        <v/>
      </c>
      <c r="P27" s="32" t="str">
        <f t="shared" si="12"/>
        <v/>
      </c>
      <c r="Q27" s="32" t="str">
        <f t="shared" si="13"/>
        <v/>
      </c>
      <c r="R27" s="6">
        <f t="shared" si="6"/>
        <v>0</v>
      </c>
      <c r="S27" s="6">
        <f>IF(AND(D27&lt;=L$4,P27&lt;&gt;"Y"),IF(N27&lt;VLOOKUP(O27,Runners!A$3:CT$180,S$1,FALSE),IF(Y$2="zero",0,Y$2),0),0)</f>
        <v>0</v>
      </c>
      <c r="T27" s="6">
        <f t="shared" si="14"/>
        <v>0</v>
      </c>
      <c r="U27" s="2"/>
      <c r="V27" s="2" t="str">
        <f>IF(O27&lt;&gt;"",VLOOKUP(O27,Runners!CZ$3:DM$180,V$1,FALSE),"")</f>
        <v/>
      </c>
      <c r="W27" s="18" t="str">
        <f t="shared" si="8"/>
        <v/>
      </c>
    </row>
    <row r="28" spans="1:23" x14ac:dyDescent="0.25">
      <c r="A28" s="1" t="s">
        <v>188</v>
      </c>
      <c r="C28" s="3">
        <f>IF(A28&lt;&gt;"",VLOOKUP(A28,Runners!A$3:AS$180,C$1,FALSE),0)</f>
        <v>1.8402777777777778E-2</v>
      </c>
      <c r="D28" s="6">
        <f t="shared" si="0"/>
        <v>25</v>
      </c>
      <c r="E28" s="2"/>
      <c r="F28" s="2">
        <f t="shared" si="9"/>
        <v>0</v>
      </c>
      <c r="J28" s="1" t="str">
        <f t="shared" si="10"/>
        <v>Domenic Read-Garrett</v>
      </c>
      <c r="M28" s="8" t="str">
        <f t="shared" si="11"/>
        <v/>
      </c>
      <c r="N28" s="8" t="str">
        <f t="shared" si="2"/>
        <v/>
      </c>
      <c r="O28" s="1" t="str">
        <f t="shared" si="3"/>
        <v/>
      </c>
      <c r="P28" s="32" t="str">
        <f t="shared" si="12"/>
        <v/>
      </c>
      <c r="Q28" s="32" t="str">
        <f t="shared" si="13"/>
        <v/>
      </c>
      <c r="R28" s="6">
        <f t="shared" si="6"/>
        <v>0</v>
      </c>
      <c r="S28" s="6">
        <f>IF(AND(D28&lt;=L$4,P28&lt;&gt;"Y"),IF(N28&lt;VLOOKUP(O28,Runners!A$3:CT$180,S$1,FALSE),IF(Y$2="zero",0,Y$2),0),0)</f>
        <v>0</v>
      </c>
      <c r="T28" s="6">
        <f t="shared" si="14"/>
        <v>0</v>
      </c>
      <c r="U28" s="2"/>
      <c r="V28" s="2" t="str">
        <f>IF(O28&lt;&gt;"",VLOOKUP(O28,Runners!CZ$3:DM$180,V$1,FALSE),"")</f>
        <v/>
      </c>
      <c r="W28" s="18" t="str">
        <f t="shared" si="8"/>
        <v/>
      </c>
    </row>
    <row r="29" spans="1:23" x14ac:dyDescent="0.25">
      <c r="A29" s="1" t="s">
        <v>189</v>
      </c>
      <c r="C29" s="3">
        <f>IF(A29&lt;&gt;"",VLOOKUP(A29,Runners!A$3:AS$180,C$1,FALSE),0)</f>
        <v>1.9965277777777776E-2</v>
      </c>
      <c r="D29" s="6">
        <f t="shared" si="0"/>
        <v>26</v>
      </c>
      <c r="E29" s="2">
        <v>3.9548611111111111E-2</v>
      </c>
      <c r="F29" s="2">
        <f t="shared" si="9"/>
        <v>1.9583333333333335E-2</v>
      </c>
      <c r="J29" s="1" t="str">
        <f t="shared" si="10"/>
        <v>Dominic Kirby</v>
      </c>
      <c r="M29" s="8" t="str">
        <f t="shared" ref="M29" si="15">IF(D29&lt;=L$4,SMALL(E$4:E$211,D29),"")</f>
        <v/>
      </c>
      <c r="N29" s="8" t="str">
        <f t="shared" ref="N29" si="16">IF(D29&lt;=L$4,VLOOKUP(M29,E$4:F$211,2,FALSE),"")</f>
        <v/>
      </c>
      <c r="O29" s="1" t="str">
        <f t="shared" ref="O29" si="17">IF(D29&lt;=L$4,VLOOKUP(M29,E$4:J$211,6,FALSE),"")</f>
        <v/>
      </c>
      <c r="P29" s="32" t="str">
        <f t="shared" ref="P29" si="18">IF(D29&lt;=L$4,VLOOKUP(O29,A$4:B$211,2,FALSE),"")</f>
        <v/>
      </c>
      <c r="Q29" s="32" t="str">
        <f t="shared" ref="Q29" si="19">IF(D29&lt;=L$4,IF(P29="Y",Q28,Q28-1),"")</f>
        <v/>
      </c>
      <c r="R29" s="6">
        <f t="shared" si="6"/>
        <v>0</v>
      </c>
      <c r="S29" s="6">
        <f>IF(AND(D29&lt;=L$4,P29&lt;&gt;"Y"),IF(N29&lt;VLOOKUP(O29,Runners!A$3:CT$180,S$1,FALSE),IF(Y$2="zero",0,Y$2),0),0)</f>
        <v>0</v>
      </c>
      <c r="T29" s="6">
        <f t="shared" ref="T29" si="20">IF(AND(D29&lt;=L$4,P29&lt;&gt;"Y"),S29+R29,0)</f>
        <v>0</v>
      </c>
      <c r="U29" s="2"/>
      <c r="V29" s="2"/>
      <c r="W29" s="18" t="str">
        <f t="shared" si="8"/>
        <v/>
      </c>
    </row>
    <row r="30" spans="1:23" x14ac:dyDescent="0.25">
      <c r="A30" s="1" t="s">
        <v>190</v>
      </c>
      <c r="C30" s="3">
        <f>IF(A30&lt;&gt;"",VLOOKUP(A30,Runners!A$3:AS$180,C$1,FALSE),0)</f>
        <v>1.3368055555555555E-2</v>
      </c>
      <c r="D30" s="6">
        <f t="shared" si="0"/>
        <v>27</v>
      </c>
      <c r="E30" s="2">
        <v>3.6655092592592593E-2</v>
      </c>
      <c r="F30" s="2">
        <f t="shared" si="9"/>
        <v>2.3287037037037037E-2</v>
      </c>
      <c r="J30" s="1" t="str">
        <f t="shared" si="10"/>
        <v>Elizabeth Canavan</v>
      </c>
      <c r="M30" s="8" t="str">
        <f t="shared" ref="M30:M56" si="21">IF(D30&lt;=L$4,SMALL(E$4:E$211,D30),"")</f>
        <v/>
      </c>
      <c r="N30" s="8" t="str">
        <f t="shared" ref="N30:N56" si="22">IF(D30&lt;=L$4,VLOOKUP(M30,E$4:F$211,2,FALSE),"")</f>
        <v/>
      </c>
      <c r="O30" s="1" t="str">
        <f t="shared" ref="O30:O56" si="23">IF(D30&lt;=L$4,VLOOKUP(M30,E$4:J$211,6,FALSE),"")</f>
        <v/>
      </c>
      <c r="P30" s="32" t="str">
        <f t="shared" ref="P30:P56" si="24">IF(D30&lt;=L$4,VLOOKUP(O30,A$4:B$211,2,FALSE),"")</f>
        <v/>
      </c>
      <c r="Q30" s="32" t="str">
        <f>IF(D30&lt;=L$4,IF(P30="Y",Q28,Q28-1),"")</f>
        <v/>
      </c>
      <c r="R30" s="6">
        <f t="shared" si="6"/>
        <v>0</v>
      </c>
      <c r="S30" s="6">
        <f>IF(AND(D30&lt;=L$4,P30&lt;&gt;"Y"),IF(N30&lt;VLOOKUP(O30,Runners!A$3:CT$180,S$1,FALSE),IF(Y$2="zero",0,Y$2),0),0)</f>
        <v>0</v>
      </c>
      <c r="T30" s="6">
        <f t="shared" si="14"/>
        <v>0</v>
      </c>
      <c r="U30" s="2"/>
      <c r="V30" s="2" t="str">
        <f>IF(O30&lt;&gt;"",VLOOKUP(O30,Runners!CZ$3:DM$180,V$1,FALSE),"")</f>
        <v/>
      </c>
      <c r="W30" s="18" t="str">
        <f t="shared" si="8"/>
        <v/>
      </c>
    </row>
    <row r="31" spans="1:23" x14ac:dyDescent="0.25">
      <c r="A31" s="1" t="s">
        <v>191</v>
      </c>
      <c r="C31" s="3">
        <f>IF(A31&lt;&gt;"",VLOOKUP(A31,Runners!A$3:AS$180,C$1,FALSE),0)</f>
        <v>1.4930555555555556E-2</v>
      </c>
      <c r="D31" s="6">
        <f t="shared" si="0"/>
        <v>28</v>
      </c>
      <c r="E31" s="2"/>
      <c r="F31" s="2">
        <f t="shared" si="9"/>
        <v>0</v>
      </c>
      <c r="J31" s="1" t="str">
        <f t="shared" si="10"/>
        <v>Gavin Stanfield</v>
      </c>
      <c r="M31" s="8" t="str">
        <f t="shared" si="21"/>
        <v/>
      </c>
      <c r="N31" s="8" t="str">
        <f t="shared" si="22"/>
        <v/>
      </c>
      <c r="O31" s="1" t="str">
        <f t="shared" si="23"/>
        <v/>
      </c>
      <c r="P31" s="32" t="str">
        <f t="shared" si="24"/>
        <v/>
      </c>
      <c r="Q31" s="32" t="str">
        <f t="shared" si="13"/>
        <v/>
      </c>
      <c r="R31" s="6">
        <f t="shared" si="6"/>
        <v>0</v>
      </c>
      <c r="S31" s="6">
        <f>IF(AND(D31&lt;=L$4,P31&lt;&gt;"Y"),IF(N31&lt;VLOOKUP(O31,Runners!A$3:CT$180,S$1,FALSE),IF(Y$2="zero",0,Y$2),0),0)</f>
        <v>0</v>
      </c>
      <c r="T31" s="6">
        <f t="shared" si="14"/>
        <v>0</v>
      </c>
      <c r="U31" s="2"/>
      <c r="V31" s="2" t="str">
        <f>IF(O31&lt;&gt;"",VLOOKUP(O31,Runners!CZ$3:DM$180,V$1,FALSE),"")</f>
        <v/>
      </c>
      <c r="W31" s="18" t="str">
        <f t="shared" si="8"/>
        <v/>
      </c>
    </row>
    <row r="32" spans="1:23" x14ac:dyDescent="0.25">
      <c r="A32" s="1" t="s">
        <v>171</v>
      </c>
      <c r="C32" s="3">
        <f>IF(A32&lt;&gt;"",VLOOKUP(A32,Runners!A$3:AS$180,C$1,FALSE),0)</f>
        <v>1.579861111111111E-2</v>
      </c>
      <c r="D32" s="6">
        <f t="shared" si="0"/>
        <v>29</v>
      </c>
      <c r="E32" s="2">
        <v>3.9733796296296302E-2</v>
      </c>
      <c r="F32" s="2">
        <f t="shared" si="9"/>
        <v>2.3935185185185191E-2</v>
      </c>
      <c r="J32" s="1" t="str">
        <f t="shared" si="10"/>
        <v>Gillian Anderson</v>
      </c>
      <c r="M32" s="8" t="str">
        <f t="shared" si="21"/>
        <v/>
      </c>
      <c r="N32" s="8" t="str">
        <f t="shared" si="22"/>
        <v/>
      </c>
      <c r="O32" s="1" t="str">
        <f t="shared" si="23"/>
        <v/>
      </c>
      <c r="P32" s="32" t="str">
        <f t="shared" si="24"/>
        <v/>
      </c>
      <c r="Q32" s="32" t="str">
        <f t="shared" si="13"/>
        <v/>
      </c>
      <c r="R32" s="6">
        <f t="shared" si="6"/>
        <v>0</v>
      </c>
      <c r="S32" s="6">
        <f>IF(AND(D32&lt;=L$4,P32&lt;&gt;"Y"),IF(N32&lt;VLOOKUP(O32,Runners!A$3:CT$180,S$1,FALSE),IF(Y$2="zero",0,Y$2),0),0)</f>
        <v>0</v>
      </c>
      <c r="T32" s="6">
        <f t="shared" si="14"/>
        <v>0</v>
      </c>
      <c r="U32" s="2"/>
      <c r="V32" s="2" t="str">
        <f>IF(O32&lt;&gt;"",VLOOKUP(O32,Runners!CZ$3:DM$180,V$1,FALSE),"")</f>
        <v/>
      </c>
      <c r="W32" s="18" t="str">
        <f t="shared" si="8"/>
        <v/>
      </c>
    </row>
    <row r="33" spans="1:23" x14ac:dyDescent="0.25">
      <c r="A33" s="1" t="s">
        <v>192</v>
      </c>
      <c r="B33" s="3"/>
      <c r="C33" s="3">
        <f>IF(A33&lt;&gt;"",VLOOKUP(A33,Runners!A$3:AS$180,C$1,FALSE),0)</f>
        <v>2.0486111111111111E-2</v>
      </c>
      <c r="D33" s="6">
        <f t="shared" si="0"/>
        <v>30</v>
      </c>
      <c r="E33" s="2"/>
      <c r="F33" s="2">
        <f t="shared" si="9"/>
        <v>0</v>
      </c>
      <c r="J33" s="1" t="str">
        <f t="shared" si="10"/>
        <v>Gillian Draper</v>
      </c>
      <c r="M33" s="8" t="str">
        <f t="shared" si="21"/>
        <v/>
      </c>
      <c r="N33" s="8" t="str">
        <f t="shared" si="22"/>
        <v/>
      </c>
      <c r="O33" s="1" t="str">
        <f t="shared" si="23"/>
        <v/>
      </c>
      <c r="P33" s="32" t="str">
        <f t="shared" si="24"/>
        <v/>
      </c>
      <c r="Q33" s="32" t="str">
        <f t="shared" si="13"/>
        <v/>
      </c>
      <c r="R33" s="6">
        <f t="shared" si="6"/>
        <v>0</v>
      </c>
      <c r="S33" s="6">
        <f>IF(AND(D33&lt;=L$4,P33&lt;&gt;"Y"),IF(N33&lt;VLOOKUP(O33,Runners!A$3:CT$180,S$1,FALSE),IF(Y$2="zero",0,Y$2),0),0)</f>
        <v>0</v>
      </c>
      <c r="T33" s="6">
        <f t="shared" si="14"/>
        <v>0</v>
      </c>
      <c r="U33" s="2"/>
      <c r="V33" s="2" t="str">
        <f>IF(O33&lt;&gt;"",VLOOKUP(O33,Runners!CZ$3:DM$180,V$1,FALSE),"")</f>
        <v/>
      </c>
      <c r="W33" s="18" t="str">
        <f t="shared" si="8"/>
        <v/>
      </c>
    </row>
    <row r="34" spans="1:23" x14ac:dyDescent="0.25">
      <c r="A34" s="1" t="s">
        <v>193</v>
      </c>
      <c r="C34" s="3">
        <f>IF(A34&lt;&gt;"",VLOOKUP(A34,Runners!A$3:AS$180,C$1,FALSE),0)</f>
        <v>1.4756944444444444E-2</v>
      </c>
      <c r="D34" s="6">
        <f t="shared" si="0"/>
        <v>31</v>
      </c>
      <c r="E34" s="2"/>
      <c r="F34" s="2">
        <f t="shared" si="9"/>
        <v>0</v>
      </c>
      <c r="J34" s="1" t="str">
        <f t="shared" si="10"/>
        <v>Graham Cunliffe</v>
      </c>
      <c r="M34" s="8" t="str">
        <f t="shared" si="21"/>
        <v/>
      </c>
      <c r="N34" s="8" t="str">
        <f t="shared" si="22"/>
        <v/>
      </c>
      <c r="O34" s="1" t="str">
        <f t="shared" si="23"/>
        <v/>
      </c>
      <c r="P34" s="32" t="str">
        <f t="shared" si="24"/>
        <v/>
      </c>
      <c r="Q34" s="32" t="str">
        <f t="shared" si="13"/>
        <v/>
      </c>
      <c r="R34" s="6">
        <f t="shared" si="6"/>
        <v>0</v>
      </c>
      <c r="S34" s="6">
        <f>IF(AND(D34&lt;=L$4,P34&lt;&gt;"Y"),IF(N34&lt;VLOOKUP(O34,Runners!A$3:CT$180,S$1,FALSE),IF(Y$2="zero",0,Y$2),0),0)</f>
        <v>0</v>
      </c>
      <c r="T34" s="6">
        <f t="shared" si="14"/>
        <v>0</v>
      </c>
      <c r="U34" s="2"/>
      <c r="V34" s="2" t="str">
        <f>IF(O34&lt;&gt;"",VLOOKUP(O34,Runners!CZ$3:DM$180,V$1,FALSE),"")</f>
        <v/>
      </c>
      <c r="W34" s="18" t="str">
        <f t="shared" si="8"/>
        <v/>
      </c>
    </row>
    <row r="35" spans="1:23" x14ac:dyDescent="0.25">
      <c r="A35" s="1" t="s">
        <v>223</v>
      </c>
      <c r="C35" s="3">
        <f>IF(A35&lt;&gt;"",VLOOKUP(A35,Runners!A$3:AS$180,C$1,FALSE),0)</f>
        <v>1.6319444444444445E-2</v>
      </c>
      <c r="D35" s="6">
        <f t="shared" si="0"/>
        <v>32</v>
      </c>
      <c r="E35" s="2"/>
      <c r="F35" s="2">
        <f t="shared" ref="F35" si="25">IF(E35&gt;0,E35-C35,0)</f>
        <v>0</v>
      </c>
      <c r="J35" s="1" t="str">
        <f t="shared" ref="J35" si="26">A35</f>
        <v>Graham Webster</v>
      </c>
      <c r="M35" s="8" t="str">
        <f t="shared" si="21"/>
        <v/>
      </c>
      <c r="N35" s="8" t="str">
        <f t="shared" si="22"/>
        <v/>
      </c>
      <c r="O35" s="1" t="str">
        <f t="shared" si="23"/>
        <v/>
      </c>
      <c r="P35" s="32" t="str">
        <f t="shared" si="24"/>
        <v/>
      </c>
      <c r="Q35" s="32" t="str">
        <f>IF(D35&lt;=L$4,IF(P35="Y",Q33,Q33-1),"")</f>
        <v/>
      </c>
      <c r="R35" s="6">
        <f t="shared" si="6"/>
        <v>0</v>
      </c>
      <c r="S35" s="6">
        <f>IF(AND(D35&lt;=L$4,P35&lt;&gt;"Y"),IF(N35&lt;VLOOKUP(O35,Runners!A$3:CT$180,S$1,FALSE),IF(Y$2="zero",0,Y$2),0),0)</f>
        <v>0</v>
      </c>
      <c r="T35" s="6">
        <f t="shared" ref="T35" si="27">IF(AND(D35&lt;=L$4,P35&lt;&gt;"Y"),S35+R35,0)</f>
        <v>0</v>
      </c>
      <c r="U35" s="2"/>
      <c r="V35" s="2" t="str">
        <f>IF(O35&lt;&gt;"",VLOOKUP(O35,Runners!CZ$3:DM$180,V$1,FALSE),"")</f>
        <v/>
      </c>
      <c r="W35" s="18" t="str">
        <f t="shared" ref="W35" si="28">IF(O35&lt;&gt;"",(V35-N35)/V35,"")</f>
        <v/>
      </c>
    </row>
    <row r="36" spans="1:23" x14ac:dyDescent="0.25">
      <c r="A36" s="1" t="s">
        <v>1</v>
      </c>
      <c r="C36" s="3">
        <f>IF(A36&lt;&gt;"",VLOOKUP(A36,Runners!A$3:AS$180,C$1,FALSE),0)</f>
        <v>1.4756944444444444E-2</v>
      </c>
      <c r="D36" s="6">
        <f t="shared" si="0"/>
        <v>33</v>
      </c>
      <c r="E36" s="2">
        <v>3.9085648148148147E-2</v>
      </c>
      <c r="F36" s="2">
        <f t="shared" si="9"/>
        <v>2.4328703703703703E-2</v>
      </c>
      <c r="J36" s="1" t="str">
        <f t="shared" si="10"/>
        <v>Greg Oulton</v>
      </c>
      <c r="M36" s="8" t="str">
        <f t="shared" si="21"/>
        <v/>
      </c>
      <c r="N36" s="8" t="str">
        <f t="shared" si="22"/>
        <v/>
      </c>
      <c r="O36" s="1" t="str">
        <f t="shared" si="23"/>
        <v/>
      </c>
      <c r="P36" s="32" t="str">
        <f t="shared" si="24"/>
        <v/>
      </c>
      <c r="Q36" s="32" t="str">
        <f>IF(D36&lt;=L$4,IF(P36="Y",Q34,Q34-1),"")</f>
        <v/>
      </c>
      <c r="R36" s="6">
        <f t="shared" si="6"/>
        <v>0</v>
      </c>
      <c r="S36" s="6">
        <f>IF(AND(D36&lt;=L$4,P36&lt;&gt;"Y"),IF(N36&lt;VLOOKUP(O36,Runners!A$3:CT$180,S$1,FALSE),IF(Y$2="zero",0,Y$2),0),0)</f>
        <v>0</v>
      </c>
      <c r="T36" s="6">
        <f t="shared" si="14"/>
        <v>0</v>
      </c>
      <c r="U36" s="2"/>
      <c r="V36" s="2" t="str">
        <f>IF(O36&lt;&gt;"",VLOOKUP(O36,Runners!CZ$3:DM$180,V$1,FALSE),"")</f>
        <v/>
      </c>
      <c r="W36" s="18" t="str">
        <f t="shared" si="8"/>
        <v/>
      </c>
    </row>
    <row r="37" spans="1:23" x14ac:dyDescent="0.25">
      <c r="A37" s="1" t="s">
        <v>134</v>
      </c>
      <c r="B37" s="3"/>
      <c r="C37" s="3">
        <f>IF(A37&lt;&gt;"",VLOOKUP(A37,Runners!A$3:AS$180,C$1,FALSE),0)</f>
        <v>2.2048611111111113E-2</v>
      </c>
      <c r="D37" s="6">
        <f t="shared" si="0"/>
        <v>34</v>
      </c>
      <c r="E37" s="2"/>
      <c r="F37" s="2">
        <f t="shared" si="9"/>
        <v>0</v>
      </c>
      <c r="J37" s="1" t="str">
        <f t="shared" si="10"/>
        <v>Guest 35:00</v>
      </c>
      <c r="M37" s="8" t="str">
        <f t="shared" si="21"/>
        <v/>
      </c>
      <c r="N37" s="8" t="str">
        <f t="shared" si="22"/>
        <v/>
      </c>
      <c r="O37" s="1" t="str">
        <f t="shared" si="23"/>
        <v/>
      </c>
      <c r="P37" s="32" t="str">
        <f t="shared" si="24"/>
        <v/>
      </c>
      <c r="Q37" s="32" t="str">
        <f t="shared" si="13"/>
        <v/>
      </c>
      <c r="R37" s="6">
        <f t="shared" si="6"/>
        <v>0</v>
      </c>
      <c r="S37" s="6">
        <f>IF(AND(D37&lt;=L$4,P37&lt;&gt;"Y"),IF(N37&lt;VLOOKUP(O37,Runners!A$3:CT$180,S$1,FALSE),IF(Y$2="zero",0,Y$2),0),0)</f>
        <v>0</v>
      </c>
      <c r="T37" s="6">
        <f t="shared" si="14"/>
        <v>0</v>
      </c>
      <c r="U37" s="2"/>
      <c r="V37" s="2" t="str">
        <f>IF(O37&lt;&gt;"",VLOOKUP(O37,Runners!CZ$3:DM$180,V$1,FALSE),"")</f>
        <v/>
      </c>
      <c r="W37" s="18" t="str">
        <f t="shared" si="8"/>
        <v/>
      </c>
    </row>
    <row r="38" spans="1:23" x14ac:dyDescent="0.25">
      <c r="A38" s="1" t="s">
        <v>133</v>
      </c>
      <c r="C38" s="3">
        <f>IF(A38&lt;&gt;"",VLOOKUP(A38,Runners!A$3:AS$180,C$1,FALSE),0)</f>
        <v>2.0833333333333332E-2</v>
      </c>
      <c r="D38" s="6">
        <f t="shared" si="0"/>
        <v>35</v>
      </c>
      <c r="E38" s="2"/>
      <c r="F38" s="2">
        <f t="shared" si="9"/>
        <v>0</v>
      </c>
      <c r="J38" s="1" t="str">
        <f t="shared" si="10"/>
        <v>Guest 37:30</v>
      </c>
      <c r="M38" s="8" t="str">
        <f t="shared" si="21"/>
        <v/>
      </c>
      <c r="N38" s="8" t="str">
        <f t="shared" si="22"/>
        <v/>
      </c>
      <c r="O38" s="1" t="str">
        <f t="shared" si="23"/>
        <v/>
      </c>
      <c r="P38" s="32" t="str">
        <f t="shared" si="24"/>
        <v/>
      </c>
      <c r="Q38" s="32" t="str">
        <f t="shared" si="13"/>
        <v/>
      </c>
      <c r="R38" s="6">
        <f t="shared" si="6"/>
        <v>0</v>
      </c>
      <c r="S38" s="6">
        <f>IF(AND(D38&lt;=L$4,P38&lt;&gt;"Y"),IF(N38&lt;VLOOKUP(O38,Runners!A$3:CT$180,S$1,FALSE),IF(Y$2="zero",0,Y$2),0),0)</f>
        <v>0</v>
      </c>
      <c r="T38" s="6">
        <f t="shared" si="14"/>
        <v>0</v>
      </c>
      <c r="U38" s="2"/>
      <c r="V38" s="2" t="str">
        <f>IF(O38&lt;&gt;"",VLOOKUP(O38,Runners!CZ$3:DM$180,V$1,FALSE),"")</f>
        <v/>
      </c>
      <c r="W38" s="18" t="str">
        <f t="shared" ref="W38:W75" si="29">IF(O38&lt;&gt;"",(V38-N38)/V38,"")</f>
        <v/>
      </c>
    </row>
    <row r="39" spans="1:23" x14ac:dyDescent="0.25">
      <c r="A39" s="1" t="s">
        <v>159</v>
      </c>
      <c r="C39" s="3">
        <f>IF(A39&lt;&gt;"",VLOOKUP(A39,Runners!A$3:AS$180,C$1,FALSE),0)</f>
        <v>1.9618055555555555E-2</v>
      </c>
      <c r="D39" s="6">
        <f t="shared" si="0"/>
        <v>36</v>
      </c>
      <c r="E39" s="2"/>
      <c r="F39" s="2">
        <f t="shared" si="9"/>
        <v>0</v>
      </c>
      <c r="J39" s="1" t="str">
        <f t="shared" si="10"/>
        <v>Guest 40:00</v>
      </c>
      <c r="M39" s="8" t="str">
        <f t="shared" si="21"/>
        <v/>
      </c>
      <c r="N39" s="8" t="str">
        <f t="shared" si="22"/>
        <v/>
      </c>
      <c r="O39" s="1" t="str">
        <f t="shared" si="23"/>
        <v/>
      </c>
      <c r="P39" s="32" t="str">
        <f t="shared" si="24"/>
        <v/>
      </c>
      <c r="Q39" s="32" t="str">
        <f t="shared" ref="Q39:Q59" si="30">IF(D39&lt;=L$4,IF(P39="Y",Q38,Q38-1),"")</f>
        <v/>
      </c>
      <c r="R39" s="6">
        <f t="shared" si="6"/>
        <v>0</v>
      </c>
      <c r="S39" s="6">
        <f>IF(AND(D39&lt;=L$4,P39&lt;&gt;"Y"),IF(N39&lt;VLOOKUP(O39,Runners!A$3:CT$180,S$1,FALSE),IF(Y$2="zero",0,Y$2),0),0)</f>
        <v>0</v>
      </c>
      <c r="T39" s="6">
        <f t="shared" ref="T39:T59" si="31">IF(AND(D39&lt;=L$4,P39&lt;&gt;"Y"),S39+R39,0)</f>
        <v>0</v>
      </c>
      <c r="U39" s="2"/>
      <c r="V39" s="2" t="str">
        <f>IF(O39&lt;&gt;"",VLOOKUP(O39,Runners!CZ$3:DM$180,V$1,FALSE),"")</f>
        <v/>
      </c>
      <c r="W39" s="18" t="str">
        <f t="shared" si="29"/>
        <v/>
      </c>
    </row>
    <row r="40" spans="1:23" x14ac:dyDescent="0.25">
      <c r="A40" s="1" t="s">
        <v>127</v>
      </c>
      <c r="C40" s="3">
        <f>IF(A40&lt;&gt;"",VLOOKUP(A40,Runners!A$3:AS$180,C$1,FALSE),0)</f>
        <v>1.8402777777777778E-2</v>
      </c>
      <c r="D40" s="6">
        <f t="shared" si="0"/>
        <v>37</v>
      </c>
      <c r="E40" s="2"/>
      <c r="F40" s="2">
        <f t="shared" ref="F40:F68" si="32">IF(E40&gt;0,E40-C40,0)</f>
        <v>0</v>
      </c>
      <c r="J40" s="1" t="str">
        <f t="shared" si="10"/>
        <v>Guest 42:30</v>
      </c>
      <c r="M40" s="8" t="str">
        <f t="shared" si="21"/>
        <v/>
      </c>
      <c r="N40" s="8" t="str">
        <f t="shared" si="22"/>
        <v/>
      </c>
      <c r="O40" s="1" t="str">
        <f t="shared" si="23"/>
        <v/>
      </c>
      <c r="P40" s="32" t="str">
        <f t="shared" si="24"/>
        <v/>
      </c>
      <c r="Q40" s="32" t="str">
        <f t="shared" si="30"/>
        <v/>
      </c>
      <c r="R40" s="6">
        <f t="shared" si="6"/>
        <v>0</v>
      </c>
      <c r="S40" s="6">
        <f>IF(AND(D40&lt;=L$4,P40&lt;&gt;"Y"),IF(N40&lt;VLOOKUP(O40,Runners!A$3:CT$180,S$1,FALSE),IF(Y$2="zero",0,Y$2),0),0)</f>
        <v>0</v>
      </c>
      <c r="T40" s="6">
        <f t="shared" si="31"/>
        <v>0</v>
      </c>
      <c r="U40" s="2"/>
      <c r="V40" s="2" t="str">
        <f>IF(O40&lt;&gt;"",VLOOKUP(O40,Runners!CZ$3:DM$180,V$1,FALSE),"")</f>
        <v/>
      </c>
      <c r="W40" s="18" t="str">
        <f t="shared" si="29"/>
        <v/>
      </c>
    </row>
    <row r="41" spans="1:23" x14ac:dyDescent="0.25">
      <c r="A41" s="1" t="s">
        <v>160</v>
      </c>
      <c r="C41" s="3">
        <f>IF(A41&lt;&gt;"",VLOOKUP(A41,Runners!A$3:AS$180,C$1,FALSE),0)</f>
        <v>1.7187500000000001E-2</v>
      </c>
      <c r="D41" s="6">
        <f t="shared" si="0"/>
        <v>38</v>
      </c>
      <c r="E41" s="2"/>
      <c r="F41" s="2">
        <f t="shared" si="32"/>
        <v>0</v>
      </c>
      <c r="J41" s="1" t="str">
        <f t="shared" si="10"/>
        <v>Guest 45:00</v>
      </c>
      <c r="M41" s="8" t="str">
        <f t="shared" si="21"/>
        <v/>
      </c>
      <c r="N41" s="8" t="str">
        <f t="shared" si="22"/>
        <v/>
      </c>
      <c r="O41" s="1" t="str">
        <f t="shared" si="23"/>
        <v/>
      </c>
      <c r="P41" s="32" t="str">
        <f t="shared" si="24"/>
        <v/>
      </c>
      <c r="Q41" s="32" t="str">
        <f t="shared" si="30"/>
        <v/>
      </c>
      <c r="R41" s="6">
        <f t="shared" si="6"/>
        <v>0</v>
      </c>
      <c r="S41" s="6">
        <f>IF(AND(D41&lt;=L$4,P41&lt;&gt;"Y"),IF(N41&lt;VLOOKUP(O41,Runners!A$3:CT$180,S$1,FALSE),IF(Y$2="zero",0,Y$2),0),0)</f>
        <v>0</v>
      </c>
      <c r="T41" s="6">
        <f t="shared" si="31"/>
        <v>0</v>
      </c>
      <c r="U41" s="2"/>
      <c r="V41" s="2" t="str">
        <f>IF(O41&lt;&gt;"",VLOOKUP(O41,Runners!CZ$3:DM$180,V$1,FALSE),"")</f>
        <v/>
      </c>
      <c r="W41" s="18" t="str">
        <f t="shared" si="29"/>
        <v/>
      </c>
    </row>
    <row r="42" spans="1:23" x14ac:dyDescent="0.25">
      <c r="A42" s="1" t="s">
        <v>128</v>
      </c>
      <c r="C42" s="3">
        <f>IF(A42&lt;&gt;"",VLOOKUP(A42,Runners!A$3:AS$180,C$1,FALSE),0)</f>
        <v>1.6145833333333335E-2</v>
      </c>
      <c r="D42" s="6">
        <f t="shared" si="0"/>
        <v>39</v>
      </c>
      <c r="E42" s="2"/>
      <c r="F42" s="2">
        <f t="shared" si="32"/>
        <v>0</v>
      </c>
      <c r="J42" s="1" t="str">
        <f t="shared" si="10"/>
        <v>Guest 47:30</v>
      </c>
      <c r="M42" s="8" t="str">
        <f t="shared" si="21"/>
        <v/>
      </c>
      <c r="N42" s="8" t="str">
        <f t="shared" si="22"/>
        <v/>
      </c>
      <c r="O42" s="1" t="str">
        <f t="shared" si="23"/>
        <v/>
      </c>
      <c r="P42" s="32" t="str">
        <f t="shared" si="24"/>
        <v/>
      </c>
      <c r="Q42" s="32" t="str">
        <f t="shared" si="30"/>
        <v/>
      </c>
      <c r="R42" s="6">
        <f t="shared" si="6"/>
        <v>0</v>
      </c>
      <c r="S42" s="6">
        <f>IF(AND(D42&lt;=L$4,P42&lt;&gt;"Y"),IF(N42&lt;VLOOKUP(O42,Runners!A$3:CT$180,S$1,FALSE),IF(Y$2="zero",0,Y$2),0),0)</f>
        <v>0</v>
      </c>
      <c r="T42" s="6">
        <f t="shared" si="31"/>
        <v>0</v>
      </c>
      <c r="U42" s="2"/>
      <c r="V42" s="2" t="str">
        <f>IF(O42&lt;&gt;"",VLOOKUP(O42,Runners!CZ$3:DM$180,V$1,FALSE),"")</f>
        <v/>
      </c>
      <c r="W42" s="18" t="str">
        <f t="shared" si="29"/>
        <v/>
      </c>
    </row>
    <row r="43" spans="1:23" x14ac:dyDescent="0.25">
      <c r="A43" s="1" t="s">
        <v>161</v>
      </c>
      <c r="C43" s="3">
        <f>IF(A43&lt;&gt;"",VLOOKUP(A43,Runners!A$3:AS$180,C$1,FALSE),0)</f>
        <v>1.4930555555555556E-2</v>
      </c>
      <c r="D43" s="6">
        <f t="shared" si="0"/>
        <v>40</v>
      </c>
      <c r="E43" s="2"/>
      <c r="F43" s="2">
        <f t="shared" si="32"/>
        <v>0</v>
      </c>
      <c r="J43" s="1" t="str">
        <f t="shared" si="10"/>
        <v>Guest 50:00</v>
      </c>
      <c r="M43" s="8" t="str">
        <f t="shared" si="21"/>
        <v/>
      </c>
      <c r="N43" s="8" t="str">
        <f t="shared" si="22"/>
        <v/>
      </c>
      <c r="O43" s="1" t="str">
        <f t="shared" si="23"/>
        <v/>
      </c>
      <c r="P43" s="32" t="str">
        <f t="shared" si="24"/>
        <v/>
      </c>
      <c r="Q43" s="32" t="str">
        <f t="shared" si="30"/>
        <v/>
      </c>
      <c r="R43" s="6">
        <f t="shared" si="6"/>
        <v>0</v>
      </c>
      <c r="S43" s="6">
        <f>IF(AND(D43&lt;=L$4,P43&lt;&gt;"Y"),IF(N43&lt;VLOOKUP(O43,Runners!A$3:CT$180,S$1,FALSE),IF(Y$2="zero",0,Y$2),0),0)</f>
        <v>0</v>
      </c>
      <c r="T43" s="6">
        <f t="shared" si="31"/>
        <v>0</v>
      </c>
      <c r="U43" s="2"/>
      <c r="V43" s="2" t="str">
        <f>IF(O43&lt;&gt;"",VLOOKUP(O43,Runners!CZ$3:DM$180,V$1,FALSE),"")</f>
        <v/>
      </c>
      <c r="W43" s="18" t="str">
        <f t="shared" si="29"/>
        <v/>
      </c>
    </row>
    <row r="44" spans="1:23" x14ac:dyDescent="0.25">
      <c r="A44" s="1" t="s">
        <v>162</v>
      </c>
      <c r="B44" s="3"/>
      <c r="C44" s="3">
        <f>IF(A44&lt;&gt;"",VLOOKUP(A44,Runners!A$3:AS$180,C$1,FALSE),0)</f>
        <v>1.2500000000000001E-2</v>
      </c>
      <c r="D44" s="6">
        <f t="shared" si="0"/>
        <v>41</v>
      </c>
      <c r="E44" s="2"/>
      <c r="F44" s="2">
        <f t="shared" si="32"/>
        <v>0</v>
      </c>
      <c r="J44" s="1" t="str">
        <f t="shared" si="10"/>
        <v>Guest 55:00</v>
      </c>
      <c r="M44" s="8" t="str">
        <f t="shared" si="21"/>
        <v/>
      </c>
      <c r="N44" s="8" t="str">
        <f t="shared" si="22"/>
        <v/>
      </c>
      <c r="O44" s="1" t="str">
        <f t="shared" si="23"/>
        <v/>
      </c>
      <c r="P44" s="32" t="str">
        <f t="shared" si="24"/>
        <v/>
      </c>
      <c r="Q44" s="32" t="str">
        <f t="shared" si="30"/>
        <v/>
      </c>
      <c r="R44" s="6">
        <f t="shared" si="6"/>
        <v>0</v>
      </c>
      <c r="S44" s="6">
        <f>IF(AND(D44&lt;=L$4,P44&lt;&gt;"Y"),IF(N44&lt;VLOOKUP(O44,Runners!A$3:CT$180,S$1,FALSE),IF(Y$2="zero",0,Y$2),0),0)</f>
        <v>0</v>
      </c>
      <c r="T44" s="6">
        <f t="shared" si="31"/>
        <v>0</v>
      </c>
      <c r="U44" s="2"/>
      <c r="V44" s="2" t="str">
        <f>IF(O44&lt;&gt;"",VLOOKUP(O44,Runners!CZ$3:DM$180,V$1,FALSE),"")</f>
        <v/>
      </c>
      <c r="W44" s="18" t="str">
        <f t="shared" si="29"/>
        <v/>
      </c>
    </row>
    <row r="45" spans="1:23" x14ac:dyDescent="0.25">
      <c r="A45" s="1" t="s">
        <v>163</v>
      </c>
      <c r="B45" s="3"/>
      <c r="C45" s="3">
        <f>IF(A45&lt;&gt;"",VLOOKUP(A45,Runners!A$3:AS$180,C$1,FALSE),0)</f>
        <v>1.0243055555555556E-2</v>
      </c>
      <c r="D45" s="6">
        <f t="shared" si="0"/>
        <v>42</v>
      </c>
      <c r="E45" s="2"/>
      <c r="F45" s="2">
        <f t="shared" si="32"/>
        <v>0</v>
      </c>
      <c r="J45" s="1" t="str">
        <f t="shared" si="10"/>
        <v>Guest 60:00</v>
      </c>
      <c r="M45" s="8" t="str">
        <f t="shared" si="21"/>
        <v/>
      </c>
      <c r="N45" s="8" t="str">
        <f t="shared" si="22"/>
        <v/>
      </c>
      <c r="O45" s="1" t="str">
        <f t="shared" si="23"/>
        <v/>
      </c>
      <c r="P45" s="32" t="str">
        <f t="shared" si="24"/>
        <v/>
      </c>
      <c r="Q45" s="32" t="str">
        <f t="shared" si="30"/>
        <v/>
      </c>
      <c r="R45" s="6">
        <f t="shared" si="6"/>
        <v>0</v>
      </c>
      <c r="S45" s="6">
        <f>IF(AND(D45&lt;=L$4,P45&lt;&gt;"Y"),IF(N45&lt;VLOOKUP(O45,Runners!A$3:CT$180,S$1,FALSE),IF(Y$2="zero",0,Y$2),0),0)</f>
        <v>0</v>
      </c>
      <c r="T45" s="6">
        <f t="shared" si="31"/>
        <v>0</v>
      </c>
      <c r="U45" s="2"/>
      <c r="V45" s="2" t="str">
        <f>IF(O45&lt;&gt;"",VLOOKUP(O45,Runners!CZ$3:DM$180,V$1,FALSE),"")</f>
        <v/>
      </c>
      <c r="W45" s="18" t="str">
        <f t="shared" si="29"/>
        <v/>
      </c>
    </row>
    <row r="46" spans="1:23" x14ac:dyDescent="0.25">
      <c r="A46" s="1" t="s">
        <v>194</v>
      </c>
      <c r="C46" s="3">
        <f>IF(A46&lt;&gt;"",VLOOKUP(A46,Runners!A$3:AS$180,C$1,FALSE),0)</f>
        <v>1.6319444444444445E-2</v>
      </c>
      <c r="D46" s="6">
        <f t="shared" si="0"/>
        <v>43</v>
      </c>
      <c r="E46" s="2"/>
      <c r="F46" s="2">
        <f t="shared" si="32"/>
        <v>0</v>
      </c>
      <c r="J46" s="1" t="str">
        <f t="shared" si="10"/>
        <v>Helen Rennie</v>
      </c>
      <c r="M46" s="8" t="str">
        <f t="shared" si="21"/>
        <v/>
      </c>
      <c r="N46" s="8" t="str">
        <f t="shared" si="22"/>
        <v/>
      </c>
      <c r="O46" s="1" t="str">
        <f t="shared" si="23"/>
        <v/>
      </c>
      <c r="P46" s="32" t="str">
        <f t="shared" si="24"/>
        <v/>
      </c>
      <c r="Q46" s="32" t="str">
        <f t="shared" si="30"/>
        <v/>
      </c>
      <c r="R46" s="6">
        <f t="shared" si="6"/>
        <v>0</v>
      </c>
      <c r="S46" s="6">
        <f>IF(AND(D46&lt;=L$4,P46&lt;&gt;"Y"),IF(N46&lt;VLOOKUP(O46,Runners!A$3:CT$180,S$1,FALSE),IF(Y$2="zero",0,Y$2),0),0)</f>
        <v>0</v>
      </c>
      <c r="T46" s="6">
        <f t="shared" si="31"/>
        <v>0</v>
      </c>
      <c r="U46" s="2"/>
      <c r="V46" s="2" t="str">
        <f>IF(O46&lt;&gt;"",VLOOKUP(O46,Runners!CZ$3:DM$180,V$1,FALSE),"")</f>
        <v/>
      </c>
      <c r="W46" s="18" t="str">
        <f t="shared" si="29"/>
        <v/>
      </c>
    </row>
    <row r="47" spans="1:23" x14ac:dyDescent="0.25">
      <c r="A47" s="1" t="s">
        <v>124</v>
      </c>
      <c r="C47" s="3">
        <f>IF(A47&lt;&gt;"",VLOOKUP(A47,Runners!A$3:AS$180,C$1,FALSE),0)</f>
        <v>1.3888888888888888E-2</v>
      </c>
      <c r="D47" s="6">
        <f t="shared" si="0"/>
        <v>44</v>
      </c>
      <c r="E47" s="2"/>
      <c r="F47" s="2">
        <f t="shared" si="32"/>
        <v>0</v>
      </c>
      <c r="J47" s="1" t="str">
        <f t="shared" si="10"/>
        <v>Ian Tate</v>
      </c>
      <c r="M47" s="8" t="str">
        <f t="shared" si="21"/>
        <v/>
      </c>
      <c r="N47" s="8" t="str">
        <f t="shared" si="22"/>
        <v/>
      </c>
      <c r="O47" s="1" t="str">
        <f t="shared" si="23"/>
        <v/>
      </c>
      <c r="P47" s="32" t="str">
        <f t="shared" si="24"/>
        <v/>
      </c>
      <c r="Q47" s="32" t="str">
        <f t="shared" si="30"/>
        <v/>
      </c>
      <c r="R47" s="6">
        <f t="shared" si="6"/>
        <v>0</v>
      </c>
      <c r="S47" s="6">
        <f>IF(AND(D47&lt;=L$4,P47&lt;&gt;"Y"),IF(N47&lt;VLOOKUP(O47,Runners!A$3:CT$180,S$1,FALSE),IF(Y$2="zero",0,Y$2),0),0)</f>
        <v>0</v>
      </c>
      <c r="T47" s="6">
        <f t="shared" si="31"/>
        <v>0</v>
      </c>
      <c r="U47" s="2"/>
      <c r="V47" s="2" t="str">
        <f>IF(O47&lt;&gt;"",VLOOKUP(O47,Runners!CZ$3:DM$180,V$1,FALSE),"")</f>
        <v/>
      </c>
      <c r="W47" s="18" t="str">
        <f t="shared" si="29"/>
        <v/>
      </c>
    </row>
    <row r="48" spans="1:23" x14ac:dyDescent="0.25">
      <c r="A48" s="1" t="s">
        <v>241</v>
      </c>
      <c r="C48" s="3">
        <f>IF(A48&lt;&gt;"",VLOOKUP(A48,Runners!A$3:AS$180,C$1,FALSE),0)</f>
        <v>1.9791666666666666E-2</v>
      </c>
      <c r="D48" s="6">
        <f t="shared" si="0"/>
        <v>45</v>
      </c>
      <c r="E48" s="2"/>
      <c r="F48" s="2">
        <f t="shared" ref="F48" si="33">IF(E48&gt;0,E48-C48,0)</f>
        <v>0</v>
      </c>
      <c r="J48" s="1" t="str">
        <f t="shared" ref="J48" si="34">A48</f>
        <v>Jake Rodwell</v>
      </c>
      <c r="M48" s="8" t="str">
        <f t="shared" si="21"/>
        <v/>
      </c>
      <c r="N48" s="8" t="str">
        <f t="shared" si="22"/>
        <v/>
      </c>
      <c r="O48" s="1" t="str">
        <f t="shared" si="23"/>
        <v/>
      </c>
      <c r="P48" s="32" t="str">
        <f t="shared" si="24"/>
        <v/>
      </c>
      <c r="Q48" s="32" t="str">
        <f>IF(D48&lt;=L$4,IF(P48="Y",Q46,Q46-1),"")</f>
        <v/>
      </c>
      <c r="R48" s="6">
        <f t="shared" si="6"/>
        <v>0</v>
      </c>
      <c r="S48" s="6">
        <f>IF(AND(D48&lt;=L$4,P48&lt;&gt;"Y"),IF(N48&lt;VLOOKUP(O48,Runners!A$3:CT$180,S$1,FALSE),IF(Y$2="zero",0,Y$2),0),0)</f>
        <v>0</v>
      </c>
      <c r="T48" s="6">
        <f t="shared" ref="T48" si="35">IF(AND(D48&lt;=L$4,P48&lt;&gt;"Y"),S48+R48,0)</f>
        <v>0</v>
      </c>
      <c r="U48" s="2"/>
      <c r="V48" s="2" t="str">
        <f>IF(O48&lt;&gt;"",VLOOKUP(O48,Runners!CZ$3:DM$180,V$1,FALSE),"")</f>
        <v/>
      </c>
      <c r="W48" s="18" t="str">
        <f t="shared" ref="W48" si="36">IF(O48&lt;&gt;"",(V48-N48)/V48,"")</f>
        <v/>
      </c>
    </row>
    <row r="49" spans="1:23" x14ac:dyDescent="0.25">
      <c r="A49" s="1" t="s">
        <v>154</v>
      </c>
      <c r="C49" s="3">
        <f>IF(A49&lt;&gt;"",VLOOKUP(A49,Runners!A$3:AS$180,C$1,FALSE),0)</f>
        <v>2.0659722222222222E-2</v>
      </c>
      <c r="D49" s="6">
        <f t="shared" si="0"/>
        <v>46</v>
      </c>
      <c r="E49" s="2">
        <v>3.9884259259259258E-2</v>
      </c>
      <c r="F49" s="2">
        <f t="shared" si="32"/>
        <v>1.9224537037037037E-2</v>
      </c>
      <c r="J49" s="1" t="str">
        <f t="shared" si="10"/>
        <v>James Whittle</v>
      </c>
      <c r="M49" s="8" t="str">
        <f t="shared" si="21"/>
        <v/>
      </c>
      <c r="N49" s="8" t="str">
        <f t="shared" si="22"/>
        <v/>
      </c>
      <c r="O49" s="1" t="str">
        <f t="shared" si="23"/>
        <v/>
      </c>
      <c r="P49" s="32" t="str">
        <f t="shared" si="24"/>
        <v/>
      </c>
      <c r="Q49" s="32" t="str">
        <f>IF(D49&lt;=L$4,IF(P49="Y",Q47,Q47-1),"")</f>
        <v/>
      </c>
      <c r="R49" s="6">
        <f t="shared" si="6"/>
        <v>0</v>
      </c>
      <c r="S49" s="6">
        <f>IF(AND(D49&lt;=L$4,P49&lt;&gt;"Y"),IF(N49&lt;VLOOKUP(O49,Runners!A$3:CT$180,S$1,FALSE),IF(Y$2="zero",0,Y$2),0),0)</f>
        <v>0</v>
      </c>
      <c r="T49" s="6">
        <f t="shared" si="31"/>
        <v>0</v>
      </c>
      <c r="U49" s="2"/>
      <c r="V49" s="2" t="str">
        <f>IF(O49&lt;&gt;"",VLOOKUP(O49,Runners!CZ$3:DM$180,V$1,FALSE),"")</f>
        <v/>
      </c>
      <c r="W49" s="18" t="str">
        <f t="shared" si="29"/>
        <v/>
      </c>
    </row>
    <row r="50" spans="1:23" x14ac:dyDescent="0.25">
      <c r="A50" s="1" t="s">
        <v>222</v>
      </c>
      <c r="C50" s="3">
        <f>IF(A50&lt;&gt;"",VLOOKUP(A50,Runners!A$3:AS$180,C$1,FALSE),0)</f>
        <v>1.9965277777777776E-2</v>
      </c>
      <c r="D50" s="6">
        <f t="shared" si="0"/>
        <v>47</v>
      </c>
      <c r="E50" s="2"/>
      <c r="F50" s="2">
        <f t="shared" ref="F50" si="37">IF(E50&gt;0,E50-C50,0)</f>
        <v>0</v>
      </c>
      <c r="J50" s="1" t="str">
        <f t="shared" ref="J50" si="38">A50</f>
        <v>Jayden Richardson</v>
      </c>
      <c r="M50" s="8" t="str">
        <f t="shared" si="21"/>
        <v/>
      </c>
      <c r="N50" s="8" t="str">
        <f t="shared" si="22"/>
        <v/>
      </c>
      <c r="O50" s="1" t="str">
        <f t="shared" si="23"/>
        <v/>
      </c>
      <c r="P50" s="32" t="str">
        <f t="shared" si="24"/>
        <v/>
      </c>
      <c r="Q50" s="32" t="str">
        <f>IF(D50&lt;=L$4,IF(P50="Y",Q47,Q47-1),"")</f>
        <v/>
      </c>
      <c r="R50" s="6">
        <f t="shared" si="6"/>
        <v>0</v>
      </c>
      <c r="S50" s="6">
        <f>IF(AND(D50&lt;=L$4,P50&lt;&gt;"Y"),IF(N50&lt;VLOOKUP(O50,Runners!A$3:CT$180,S$1,FALSE),IF(Y$2="zero",0,Y$2),0),0)</f>
        <v>0</v>
      </c>
      <c r="T50" s="6">
        <f t="shared" ref="T50" si="39">IF(AND(D50&lt;=L$4,P50&lt;&gt;"Y"),S50+R50,0)</f>
        <v>0</v>
      </c>
      <c r="U50" s="2"/>
      <c r="V50" s="2" t="str">
        <f>IF(O50&lt;&gt;"",VLOOKUP(O50,Runners!CZ$3:DM$180,V$1,FALSE),"")</f>
        <v/>
      </c>
      <c r="W50" s="18" t="str">
        <f t="shared" ref="W50" si="40">IF(O50&lt;&gt;"",(V50-N50)/V50,"")</f>
        <v/>
      </c>
    </row>
    <row r="51" spans="1:23" x14ac:dyDescent="0.25">
      <c r="A51" s="1" t="s">
        <v>148</v>
      </c>
      <c r="C51" s="3">
        <f>IF(A51&lt;&gt;"",VLOOKUP(A51,Runners!A$3:AS$180,C$1,FALSE),0)</f>
        <v>1.6145833333333335E-2</v>
      </c>
      <c r="D51" s="6">
        <f t="shared" si="0"/>
        <v>48</v>
      </c>
      <c r="E51" s="2"/>
      <c r="F51" s="2">
        <f t="shared" si="32"/>
        <v>0</v>
      </c>
      <c r="J51" s="1" t="str">
        <f t="shared" si="10"/>
        <v>Jennifer Hill</v>
      </c>
      <c r="M51" s="8" t="str">
        <f t="shared" si="21"/>
        <v/>
      </c>
      <c r="N51" s="8" t="str">
        <f t="shared" si="22"/>
        <v/>
      </c>
      <c r="O51" s="1" t="str">
        <f t="shared" si="23"/>
        <v/>
      </c>
      <c r="P51" s="32" t="str">
        <f t="shared" si="24"/>
        <v/>
      </c>
      <c r="Q51" s="32" t="str">
        <f>IF(D51&lt;=L$4,IF(P51="Y",Q49,Q49-1),"")</f>
        <v/>
      </c>
      <c r="R51" s="6">
        <f t="shared" si="6"/>
        <v>0</v>
      </c>
      <c r="S51" s="6">
        <f>IF(AND(D51&lt;=L$4,P51&lt;&gt;"Y"),IF(N51&lt;VLOOKUP(O51,Runners!A$3:CT$180,S$1,FALSE),IF(Y$2="zero",0,Y$2),0),0)</f>
        <v>0</v>
      </c>
      <c r="T51" s="6">
        <f t="shared" si="31"/>
        <v>0</v>
      </c>
      <c r="U51" s="2"/>
      <c r="V51" s="2" t="str">
        <f>IF(O51&lt;&gt;"",VLOOKUP(O51,Runners!CZ$3:DM$180,V$1,FALSE),"")</f>
        <v/>
      </c>
      <c r="W51" s="18" t="str">
        <f t="shared" si="29"/>
        <v/>
      </c>
    </row>
    <row r="52" spans="1:23" x14ac:dyDescent="0.25">
      <c r="A52" s="1" t="s">
        <v>195</v>
      </c>
      <c r="C52" s="3">
        <f>IF(A52&lt;&gt;"",VLOOKUP(A52,Runners!A$3:AS$180,C$1,FALSE),0)</f>
        <v>1.8229166666666668E-2</v>
      </c>
      <c r="D52" s="6">
        <f t="shared" si="0"/>
        <v>49</v>
      </c>
      <c r="E52" s="2"/>
      <c r="F52" s="2">
        <f t="shared" si="32"/>
        <v>0</v>
      </c>
      <c r="J52" s="1" t="str">
        <f t="shared" si="10"/>
        <v>Joanna Goorney</v>
      </c>
      <c r="M52" s="8" t="str">
        <f t="shared" si="21"/>
        <v/>
      </c>
      <c r="N52" s="8" t="str">
        <f t="shared" si="22"/>
        <v/>
      </c>
      <c r="O52" s="1" t="str">
        <f t="shared" si="23"/>
        <v/>
      </c>
      <c r="P52" s="32" t="str">
        <f t="shared" si="24"/>
        <v/>
      </c>
      <c r="Q52" s="32" t="str">
        <f t="shared" si="30"/>
        <v/>
      </c>
      <c r="R52" s="6">
        <f t="shared" si="6"/>
        <v>0</v>
      </c>
      <c r="S52" s="6">
        <f>IF(AND(D52&lt;=L$4,P52&lt;&gt;"Y"),IF(N52&lt;VLOOKUP(O52,Runners!A$3:CT$180,S$1,FALSE),IF(Y$2="zero",0,Y$2),0),0)</f>
        <v>0</v>
      </c>
      <c r="T52" s="6">
        <f t="shared" si="31"/>
        <v>0</v>
      </c>
      <c r="U52" s="2"/>
      <c r="V52" s="2" t="str">
        <f>IF(O52&lt;&gt;"",VLOOKUP(O52,Runners!CZ$3:DM$180,V$1,FALSE),"")</f>
        <v/>
      </c>
      <c r="W52" s="18" t="str">
        <f t="shared" si="29"/>
        <v/>
      </c>
    </row>
    <row r="53" spans="1:23" x14ac:dyDescent="0.25">
      <c r="A53" s="1" t="s">
        <v>7</v>
      </c>
      <c r="C53" s="3">
        <f>IF(A53&lt;&gt;"",VLOOKUP(A53,Runners!A$3:AS$180,C$1,FALSE),0)</f>
        <v>2.0312500000000001E-2</v>
      </c>
      <c r="D53" s="6">
        <f t="shared" si="0"/>
        <v>50</v>
      </c>
      <c r="E53" s="2">
        <v>3.8275462962962963E-2</v>
      </c>
      <c r="F53" s="2">
        <f t="shared" si="32"/>
        <v>1.7962962962962962E-2</v>
      </c>
      <c r="J53" s="1" t="str">
        <f t="shared" si="10"/>
        <v>Joe Greenwood</v>
      </c>
      <c r="M53" s="8" t="str">
        <f t="shared" si="21"/>
        <v/>
      </c>
      <c r="N53" s="8" t="str">
        <f t="shared" si="22"/>
        <v/>
      </c>
      <c r="O53" s="1" t="str">
        <f t="shared" si="23"/>
        <v/>
      </c>
      <c r="P53" s="32" t="str">
        <f t="shared" si="24"/>
        <v/>
      </c>
      <c r="Q53" s="32" t="str">
        <f t="shared" si="30"/>
        <v/>
      </c>
      <c r="R53" s="6">
        <f t="shared" si="6"/>
        <v>0</v>
      </c>
      <c r="S53" s="6">
        <f>IF(AND(D53&lt;=L$4,P53&lt;&gt;"Y"),IF(N53&lt;VLOOKUP(O53,Runners!A$3:CT$180,S$1,FALSE),IF(Y$2="zero",0,Y$2),0),0)</f>
        <v>0</v>
      </c>
      <c r="T53" s="6">
        <f t="shared" si="31"/>
        <v>0</v>
      </c>
      <c r="U53" s="2"/>
      <c r="V53" s="2" t="str">
        <f>IF(O53&lt;&gt;"",VLOOKUP(O53,Runners!CZ$3:DM$180,V$1,FALSE),"")</f>
        <v/>
      </c>
      <c r="W53" s="18" t="str">
        <f t="shared" si="29"/>
        <v/>
      </c>
    </row>
    <row r="54" spans="1:23" x14ac:dyDescent="0.25">
      <c r="A54" s="1" t="s">
        <v>109</v>
      </c>
      <c r="C54" s="3">
        <f>IF(A54&lt;&gt;"",VLOOKUP(A54,Runners!A$3:AS$180,C$1,FALSE),0)</f>
        <v>1.6319444444444445E-2</v>
      </c>
      <c r="D54" s="6">
        <f t="shared" si="0"/>
        <v>51</v>
      </c>
      <c r="E54" s="2"/>
      <c r="F54" s="2">
        <f t="shared" si="32"/>
        <v>0</v>
      </c>
      <c r="J54" s="1" t="str">
        <f t="shared" si="10"/>
        <v>John Bertenshaw</v>
      </c>
      <c r="M54" s="8" t="str">
        <f t="shared" si="21"/>
        <v/>
      </c>
      <c r="N54" s="8" t="str">
        <f t="shared" si="22"/>
        <v/>
      </c>
      <c r="O54" s="1" t="str">
        <f t="shared" si="23"/>
        <v/>
      </c>
      <c r="P54" s="32" t="str">
        <f t="shared" si="24"/>
        <v/>
      </c>
      <c r="Q54" s="32" t="str">
        <f t="shared" si="30"/>
        <v/>
      </c>
      <c r="R54" s="6">
        <f t="shared" si="6"/>
        <v>0</v>
      </c>
      <c r="S54" s="6">
        <f>IF(AND(D54&lt;=L$4,P54&lt;&gt;"Y"),IF(N54&lt;VLOOKUP(O54,Runners!A$3:CT$180,S$1,FALSE),IF(Y$2="zero",0,Y$2),0),0)</f>
        <v>0</v>
      </c>
      <c r="T54" s="6">
        <f t="shared" si="31"/>
        <v>0</v>
      </c>
      <c r="U54" s="2"/>
      <c r="V54" s="2" t="str">
        <f>IF(O54&lt;&gt;"",VLOOKUP(O54,Runners!CZ$3:DM$180,V$1,FALSE),"")</f>
        <v/>
      </c>
      <c r="W54" s="18" t="str">
        <f t="shared" si="29"/>
        <v/>
      </c>
    </row>
    <row r="55" spans="1:23" x14ac:dyDescent="0.25">
      <c r="A55" s="1" t="s">
        <v>196</v>
      </c>
      <c r="C55" s="3">
        <f>IF(A55&lt;&gt;"",VLOOKUP(A55,Runners!A$3:AS$180,C$1,FALSE),0)</f>
        <v>5.5555555555555558E-3</v>
      </c>
      <c r="D55" s="6">
        <f t="shared" si="0"/>
        <v>52</v>
      </c>
      <c r="E55" s="2"/>
      <c r="F55" s="2">
        <f t="shared" si="32"/>
        <v>0</v>
      </c>
      <c r="J55" s="1" t="str">
        <f t="shared" si="10"/>
        <v>John Wild</v>
      </c>
      <c r="M55" s="8" t="str">
        <f t="shared" si="21"/>
        <v/>
      </c>
      <c r="N55" s="8" t="str">
        <f t="shared" si="22"/>
        <v/>
      </c>
      <c r="O55" s="1" t="str">
        <f t="shared" si="23"/>
        <v/>
      </c>
      <c r="P55" s="32" t="str">
        <f t="shared" si="24"/>
        <v/>
      </c>
      <c r="Q55" s="32" t="str">
        <f t="shared" si="30"/>
        <v/>
      </c>
      <c r="R55" s="6">
        <f t="shared" si="6"/>
        <v>0</v>
      </c>
      <c r="S55" s="6">
        <f>IF(AND(D55&lt;=L$4,P55&lt;&gt;"Y"),IF(N55&lt;VLOOKUP(O55,Runners!A$3:CT$180,S$1,FALSE),IF(Y$2="zero",0,Y$2),0),0)</f>
        <v>0</v>
      </c>
      <c r="T55" s="6">
        <f t="shared" si="31"/>
        <v>0</v>
      </c>
      <c r="U55" s="2"/>
      <c r="V55" s="2" t="str">
        <f>IF(O55&lt;&gt;"",VLOOKUP(O55,Runners!CZ$3:DM$180,V$1,FALSE),"")</f>
        <v/>
      </c>
      <c r="W55" s="18" t="str">
        <f t="shared" si="29"/>
        <v/>
      </c>
    </row>
    <row r="56" spans="1:23" x14ac:dyDescent="0.25">
      <c r="A56" s="1" t="s">
        <v>125</v>
      </c>
      <c r="C56" s="3">
        <f>IF(A56&lt;&gt;"",VLOOKUP(A56,Runners!A$3:AS$180,C$1,FALSE),0)</f>
        <v>2.013888888888889E-2</v>
      </c>
      <c r="D56" s="6">
        <f t="shared" si="0"/>
        <v>53</v>
      </c>
      <c r="E56" s="2">
        <v>3.9398148148148147E-2</v>
      </c>
      <c r="F56" s="2">
        <f t="shared" si="32"/>
        <v>1.9259259259259257E-2</v>
      </c>
      <c r="J56" s="1" t="str">
        <f t="shared" si="10"/>
        <v>Jonathan Tuck</v>
      </c>
      <c r="M56" s="8" t="str">
        <f t="shared" si="21"/>
        <v/>
      </c>
      <c r="N56" s="8" t="str">
        <f t="shared" si="22"/>
        <v/>
      </c>
      <c r="O56" s="1" t="str">
        <f t="shared" si="23"/>
        <v/>
      </c>
      <c r="P56" s="32" t="str">
        <f t="shared" si="24"/>
        <v/>
      </c>
      <c r="Q56" s="32" t="str">
        <f t="shared" si="30"/>
        <v/>
      </c>
      <c r="R56" s="6">
        <f t="shared" si="6"/>
        <v>0</v>
      </c>
      <c r="S56" s="6">
        <f>IF(AND(D56&lt;=L$4,P56&lt;&gt;"Y"),IF(N56&lt;VLOOKUP(O56,Runners!A$3:CT$180,S$1,FALSE),IF(Y$2="zero",0,Y$2),0),0)</f>
        <v>0</v>
      </c>
      <c r="T56" s="6">
        <f t="shared" si="31"/>
        <v>0</v>
      </c>
      <c r="U56" s="2"/>
      <c r="V56" s="2" t="str">
        <f>IF(O56&lt;&gt;"",VLOOKUP(O56,Runners!CZ$3:DM$180,V$1,FALSE),"")</f>
        <v/>
      </c>
      <c r="W56" s="18" t="str">
        <f t="shared" si="29"/>
        <v/>
      </c>
    </row>
    <row r="57" spans="1:23" x14ac:dyDescent="0.25">
      <c r="A57" s="1" t="s">
        <v>155</v>
      </c>
      <c r="C57" s="3">
        <f>IF(A57&lt;&gt;"",VLOOKUP(A57,Runners!A$3:AS$180,C$1,FALSE),0)</f>
        <v>9.7222222222222224E-3</v>
      </c>
      <c r="D57" s="6">
        <f t="shared" si="0"/>
        <v>54</v>
      </c>
      <c r="E57" s="2"/>
      <c r="F57" s="2">
        <f t="shared" si="32"/>
        <v>0</v>
      </c>
      <c r="J57" s="1" t="str">
        <f t="shared" si="10"/>
        <v>Juli Wiseman</v>
      </c>
      <c r="M57" s="8" t="str">
        <f t="shared" ref="M57" si="41">IF(D57&lt;=L$4,SMALL(E$4:E$211,D57),"")</f>
        <v/>
      </c>
      <c r="N57" s="8" t="str">
        <f t="shared" ref="N57" si="42">IF(D57&lt;=L$4,VLOOKUP(M57,E$4:F$211,2,FALSE),"")</f>
        <v/>
      </c>
      <c r="O57" s="1" t="str">
        <f t="shared" ref="O57" si="43">IF(D57&lt;=L$4,VLOOKUP(M57,E$4:J$211,6,FALSE),"")</f>
        <v/>
      </c>
      <c r="P57" s="32" t="str">
        <f t="shared" ref="P57" si="44">IF(D57&lt;=L$4,VLOOKUP(O57,A$4:B$211,2,FALSE),"")</f>
        <v/>
      </c>
      <c r="Q57" s="32" t="str">
        <f t="shared" ref="Q57" si="45">IF(D57&lt;=L$4,IF(P57="Y",Q56,Q56-1),"")</f>
        <v/>
      </c>
      <c r="R57" s="6">
        <f t="shared" si="6"/>
        <v>0</v>
      </c>
      <c r="S57" s="6">
        <f>IF(AND(D57&lt;=L$4,P57&lt;&gt;"Y"),IF(N57&lt;VLOOKUP(O57,Runners!A$3:CT$180,S$1,FALSE),IF(Y$2="zero",0,Y$2),0),0)</f>
        <v>0</v>
      </c>
      <c r="T57" s="6">
        <f t="shared" ref="T57" si="46">IF(AND(D57&lt;=L$4,P57&lt;&gt;"Y"),S57+R57,0)</f>
        <v>0</v>
      </c>
      <c r="U57" s="2"/>
      <c r="V57" s="2" t="str">
        <f>IF(O57&lt;&gt;"",VLOOKUP(O57,Runners!CZ$3:DM$180,V$1,FALSE),"")</f>
        <v/>
      </c>
      <c r="W57" s="18" t="str">
        <f t="shared" ref="W57" si="47">IF(O57&lt;&gt;"",(V57-N57)/V57,"")</f>
        <v/>
      </c>
    </row>
    <row r="58" spans="1:23" x14ac:dyDescent="0.25">
      <c r="A58" s="1" t="s">
        <v>5</v>
      </c>
      <c r="C58" s="3">
        <f>IF(A58&lt;&gt;"",VLOOKUP(A58,Runners!A$3:AS$180,C$1,FALSE),0)</f>
        <v>1.3541666666666667E-2</v>
      </c>
      <c r="D58" s="6">
        <f t="shared" si="0"/>
        <v>55</v>
      </c>
      <c r="E58" s="2"/>
      <c r="F58" s="2">
        <f t="shared" si="32"/>
        <v>0</v>
      </c>
      <c r="J58" s="1" t="str">
        <f t="shared" si="10"/>
        <v>Julia Rolfe</v>
      </c>
      <c r="M58" s="8" t="str">
        <f>IF(D58&lt;=L$4,SMALL(E$4:E$211,D58),"")</f>
        <v/>
      </c>
      <c r="N58" s="8" t="str">
        <f>IF(D58&lt;=L$4,VLOOKUP(M58,E$4:F$211,2,FALSE),"")</f>
        <v/>
      </c>
      <c r="O58" s="1" t="str">
        <f>IF(D58&lt;=L$4,VLOOKUP(M58,E$4:J$211,6,FALSE),"")</f>
        <v/>
      </c>
      <c r="P58" s="32" t="str">
        <f>IF(D58&lt;=L$4,VLOOKUP(O58,A$4:B$211,2,FALSE),"")</f>
        <v/>
      </c>
      <c r="Q58" s="32" t="str">
        <f>IF(D58&lt;=L$4,IF(P58="Y",Q56,Q56-1),"")</f>
        <v/>
      </c>
      <c r="R58" s="6">
        <f t="shared" si="6"/>
        <v>0</v>
      </c>
      <c r="S58" s="6">
        <f>IF(AND(D58&lt;=L$4,P58&lt;&gt;"Y"),IF(N58&lt;VLOOKUP(O58,Runners!A$3:CT$180,S$1,FALSE),IF(Y$2="zero",0,Y$2),0),0)</f>
        <v>0</v>
      </c>
      <c r="T58" s="6">
        <f t="shared" si="31"/>
        <v>0</v>
      </c>
      <c r="U58" s="2"/>
      <c r="V58" s="2" t="str">
        <f>IF(O58&lt;&gt;"",VLOOKUP(O58,Runners!CZ$3:DM$180,V$1,FALSE),"")</f>
        <v/>
      </c>
      <c r="W58" s="18" t="str">
        <f t="shared" si="29"/>
        <v/>
      </c>
    </row>
    <row r="59" spans="1:23" x14ac:dyDescent="0.25">
      <c r="A59" s="1" t="s">
        <v>197</v>
      </c>
      <c r="C59" s="3">
        <f>IF(A59&lt;&gt;"",VLOOKUP(A59,Runners!A$3:AS$180,C$1,FALSE),0)</f>
        <v>1.5104166666666667E-2</v>
      </c>
      <c r="D59" s="6">
        <f t="shared" si="0"/>
        <v>56</v>
      </c>
      <c r="E59" s="2"/>
      <c r="F59" s="2">
        <f t="shared" si="32"/>
        <v>0</v>
      </c>
      <c r="J59" s="1" t="str">
        <f t="shared" si="10"/>
        <v>Kate Price Edwards</v>
      </c>
      <c r="M59" s="8" t="str">
        <f>IF(D59&lt;=L$4,SMALL(E$4:E$211,D59),"")</f>
        <v/>
      </c>
      <c r="N59" s="8" t="str">
        <f>IF(D59&lt;=L$4,VLOOKUP(M59,E$4:F$211,2,FALSE),"")</f>
        <v/>
      </c>
      <c r="O59" s="1" t="str">
        <f>IF(D59&lt;=L$4,VLOOKUP(M59,E$4:J$211,6,FALSE),"")</f>
        <v/>
      </c>
      <c r="P59" s="32" t="str">
        <f>IF(D59&lt;=L$4,VLOOKUP(O59,A$4:B$211,2,FALSE),"")</f>
        <v/>
      </c>
      <c r="Q59" s="32" t="str">
        <f t="shared" si="30"/>
        <v/>
      </c>
      <c r="R59" s="6">
        <f t="shared" si="6"/>
        <v>0</v>
      </c>
      <c r="S59" s="6">
        <f>IF(AND(D59&lt;=L$4,P59&lt;&gt;"Y"),IF(N59&lt;VLOOKUP(O59,Runners!A$3:CT$180,S$1,FALSE),IF(Y$2="zero",0,Y$2),0),0)</f>
        <v>0</v>
      </c>
      <c r="T59" s="6">
        <f t="shared" si="31"/>
        <v>0</v>
      </c>
      <c r="U59" s="2"/>
      <c r="V59" s="2" t="str">
        <f>IF(O59&lt;&gt;"",VLOOKUP(O59,Runners!CZ$3:DM$180,V$1,FALSE),"")</f>
        <v/>
      </c>
      <c r="W59" s="18" t="str">
        <f t="shared" si="29"/>
        <v/>
      </c>
    </row>
    <row r="60" spans="1:23" x14ac:dyDescent="0.25">
      <c r="A60" s="1" t="s">
        <v>4</v>
      </c>
      <c r="C60" s="3">
        <f>IF(A60&lt;&gt;"",VLOOKUP(A60,Runners!A$3:AS$180,C$1,FALSE),0)</f>
        <v>1.4409722222222223E-2</v>
      </c>
      <c r="D60" s="6">
        <f t="shared" si="0"/>
        <v>57</v>
      </c>
      <c r="E60" s="2"/>
      <c r="F60" s="2">
        <f t="shared" si="32"/>
        <v>0</v>
      </c>
      <c r="J60" s="1" t="str">
        <f t="shared" si="10"/>
        <v>Kathy Gaunt</v>
      </c>
      <c r="M60" s="8" t="str">
        <f t="shared" ref="M60" si="48">IF(D60&lt;=L$4,SMALL(E$4:E$211,D60),"")</f>
        <v/>
      </c>
      <c r="N60" s="8" t="str">
        <f t="shared" ref="N60" si="49">IF(D60&lt;=L$4,VLOOKUP(M60,E$4:F$211,2,FALSE),"")</f>
        <v/>
      </c>
      <c r="O60" s="1" t="str">
        <f t="shared" ref="O60" si="50">IF(D60&lt;=L$4,VLOOKUP(M60,E$4:J$211,6,FALSE),"")</f>
        <v/>
      </c>
      <c r="P60" s="32" t="str">
        <f t="shared" ref="P60" si="51">IF(D60&lt;=L$4,VLOOKUP(O60,A$4:B$211,2,FALSE),"")</f>
        <v/>
      </c>
      <c r="Q60" s="32" t="str">
        <f t="shared" ref="Q60" si="52">IF(D60&lt;=L$4,IF(P60="Y",Q59,Q59-1),"")</f>
        <v/>
      </c>
      <c r="R60" s="6">
        <f t="shared" si="6"/>
        <v>0</v>
      </c>
      <c r="S60" s="6">
        <f>IF(AND(D60&lt;=L$4,P60&lt;&gt;"Y"),IF(N60&lt;VLOOKUP(O60,Runners!A$3:CT$180,S$1,FALSE),IF(Y$2="zero",0,Y$2),0),0)</f>
        <v>0</v>
      </c>
      <c r="T60" s="6">
        <f t="shared" ref="T60" si="53">IF(AND(D60&lt;=L$4,P60&lt;&gt;"Y"),S60+R60,0)</f>
        <v>0</v>
      </c>
      <c r="U60" s="2"/>
      <c r="V60" s="2" t="str">
        <f>IF(O60&lt;&gt;"",VLOOKUP(O60,Runners!CZ$3:DM$180,V$1,FALSE),"")</f>
        <v/>
      </c>
      <c r="W60" s="18" t="str">
        <f t="shared" ref="W60" si="54">IF(O60&lt;&gt;"",(V60-N60)/V60,"")</f>
        <v/>
      </c>
    </row>
    <row r="61" spans="1:23" x14ac:dyDescent="0.25">
      <c r="A61" s="1" t="s">
        <v>136</v>
      </c>
      <c r="B61" s="3"/>
      <c r="C61" s="3">
        <f>IF(A61&lt;&gt;"",VLOOKUP(A61,Runners!A$3:AS$180,C$1,FALSE),0)</f>
        <v>1.5104166666666667E-2</v>
      </c>
      <c r="D61" s="6">
        <f t="shared" si="0"/>
        <v>58</v>
      </c>
      <c r="E61" s="2"/>
      <c r="F61" s="2">
        <f t="shared" si="32"/>
        <v>0</v>
      </c>
      <c r="J61" s="1" t="str">
        <f t="shared" si="10"/>
        <v>Katy McIntyre</v>
      </c>
      <c r="M61" s="8" t="str">
        <f>IF(D61&lt;=L$4,SMALL(E$4:E$211,D61),"")</f>
        <v/>
      </c>
      <c r="N61" s="8" t="str">
        <f>IF(D61&lt;=L$4,VLOOKUP(M61,E$4:F$211,2,FALSE),"")</f>
        <v/>
      </c>
      <c r="O61" s="1" t="str">
        <f>IF(D61&lt;=L$4,VLOOKUP(M61,E$4:J$211,6,FALSE),"")</f>
        <v/>
      </c>
      <c r="P61" s="32" t="str">
        <f>IF(D61&lt;=L$4,VLOOKUP(O61,A$4:B$211,2,FALSE),"")</f>
        <v/>
      </c>
      <c r="Q61" s="32" t="str">
        <f>IF(D61&lt;=L$4,IF(P61="Y",Q59,Q59-1),"")</f>
        <v/>
      </c>
      <c r="R61" s="6">
        <f t="shared" si="6"/>
        <v>0</v>
      </c>
      <c r="S61" s="6">
        <f>IF(AND(D61&lt;=L$4,P61&lt;&gt;"Y"),IF(N61&lt;VLOOKUP(O61,Runners!A$3:CT$180,S$1,FALSE),IF(Y$2="zero",0,Y$2),0),0)</f>
        <v>0</v>
      </c>
      <c r="T61" s="6">
        <f t="shared" ref="T61:T95" si="55">IF(AND(D61&lt;=L$4,P61&lt;&gt;"Y"),S61+R61,0)</f>
        <v>0</v>
      </c>
      <c r="U61" s="2"/>
      <c r="V61" s="2" t="str">
        <f>IF(O61&lt;&gt;"",VLOOKUP(O61,Runners!CZ$3:DM$180,V$1,FALSE),"")</f>
        <v/>
      </c>
      <c r="W61" s="18" t="str">
        <f t="shared" si="29"/>
        <v/>
      </c>
    </row>
    <row r="62" spans="1:23" x14ac:dyDescent="0.25">
      <c r="A62" s="1" t="s">
        <v>164</v>
      </c>
      <c r="B62" s="3"/>
      <c r="C62" s="3">
        <f>IF(A62&lt;&gt;"",VLOOKUP(A62,Runners!A$3:AS$180,C$1,FALSE),0)</f>
        <v>1.5104166666666667E-2</v>
      </c>
      <c r="D62" s="6">
        <f t="shared" si="0"/>
        <v>59</v>
      </c>
      <c r="E62" s="2"/>
      <c r="F62" s="2">
        <f t="shared" si="32"/>
        <v>0</v>
      </c>
      <c r="J62" s="1" t="str">
        <f t="shared" si="10"/>
        <v>Kim Dykes</v>
      </c>
      <c r="M62" s="8" t="str">
        <f t="shared" ref="M62" si="56">IF(D62&lt;=L$4,SMALL(E$4:E$211,D62),"")</f>
        <v/>
      </c>
      <c r="N62" s="8" t="str">
        <f t="shared" ref="N62" si="57">IF(D62&lt;=L$4,VLOOKUP(M62,E$4:F$211,2,FALSE),"")</f>
        <v/>
      </c>
      <c r="O62" s="1" t="str">
        <f t="shared" ref="O62" si="58">IF(D62&lt;=L$4,VLOOKUP(M62,E$4:J$211,6,FALSE),"")</f>
        <v/>
      </c>
      <c r="P62" s="32" t="str">
        <f t="shared" ref="P62" si="59">IF(D62&lt;=L$4,VLOOKUP(O62,A$4:B$211,2,FALSE),"")</f>
        <v/>
      </c>
      <c r="Q62" s="32" t="str">
        <f t="shared" ref="Q62" si="60">IF(D62&lt;=L$4,IF(P62="Y",Q61,Q61-1),"")</f>
        <v/>
      </c>
      <c r="R62" s="6">
        <f t="shared" si="6"/>
        <v>0</v>
      </c>
      <c r="S62" s="6">
        <f>IF(AND(D62&lt;=L$4,P62&lt;&gt;"Y"),IF(N62&lt;VLOOKUP(O62,Runners!A$3:CT$180,S$1,FALSE),IF(Y$2="zero",0,Y$2),0),0)</f>
        <v>0</v>
      </c>
      <c r="T62" s="6">
        <f t="shared" si="55"/>
        <v>0</v>
      </c>
      <c r="U62" s="2"/>
      <c r="V62" s="2" t="str">
        <f>IF(O62&lt;&gt;"",VLOOKUP(O62,Runners!CZ$3:DM$180,V$1,FALSE),"")</f>
        <v/>
      </c>
      <c r="W62" s="18" t="str">
        <f t="shared" ref="W62" si="61">IF(O62&lt;&gt;"",(V62-N62)/V62,"")</f>
        <v/>
      </c>
    </row>
    <row r="63" spans="1:23" x14ac:dyDescent="0.25">
      <c r="A63" s="1" t="s">
        <v>3</v>
      </c>
      <c r="C63" s="3">
        <f>IF(A63&lt;&gt;"",VLOOKUP(A63,Runners!A$3:AS$180,C$1,FALSE),0)</f>
        <v>1.2500000000000001E-2</v>
      </c>
      <c r="D63" s="6">
        <f t="shared" si="0"/>
        <v>60</v>
      </c>
      <c r="E63" s="2"/>
      <c r="F63" s="2">
        <f t="shared" si="32"/>
        <v>0</v>
      </c>
      <c r="J63" s="1" t="str">
        <f t="shared" si="10"/>
        <v>Kirsten Burnett</v>
      </c>
      <c r="M63" s="8" t="str">
        <f>IF(D63&lt;=L$4,SMALL(E$4:E$211,D63),"")</f>
        <v/>
      </c>
      <c r="N63" s="8" t="str">
        <f>IF(D63&lt;=L$4,VLOOKUP(M63,E$4:F$211,2,FALSE),"")</f>
        <v/>
      </c>
      <c r="O63" s="1" t="str">
        <f>IF(D63&lt;=L$4,VLOOKUP(M63,E$4:J$211,6,FALSE),"")</f>
        <v/>
      </c>
      <c r="P63" s="32" t="str">
        <f>IF(D63&lt;=L$4,VLOOKUP(O63,A$4:B$211,2,FALSE),"")</f>
        <v/>
      </c>
      <c r="Q63" s="32" t="str">
        <f>IF(D63&lt;=L$4,IF(P63="Y",Q61,Q61-1),"")</f>
        <v/>
      </c>
      <c r="R63" s="6">
        <f t="shared" si="6"/>
        <v>0</v>
      </c>
      <c r="S63" s="6">
        <f>IF(AND(D63&lt;=L$4,P63&lt;&gt;"Y"),IF(N63&lt;VLOOKUP(O63,Runners!A$3:CT$180,S$1,FALSE),IF(Y$2="zero",0,Y$2),0),0)</f>
        <v>0</v>
      </c>
      <c r="T63" s="6">
        <f t="shared" si="55"/>
        <v>0</v>
      </c>
      <c r="U63" s="2"/>
      <c r="V63" s="2" t="str">
        <f>IF(O63&lt;&gt;"",VLOOKUP(O63,Runners!CZ$3:DM$180,V$1,FALSE),"")</f>
        <v/>
      </c>
      <c r="W63" s="18" t="str">
        <f t="shared" si="29"/>
        <v/>
      </c>
    </row>
    <row r="64" spans="1:23" x14ac:dyDescent="0.25">
      <c r="A64" s="1" t="s">
        <v>2</v>
      </c>
      <c r="C64" s="3">
        <f>IF(A64&lt;&gt;"",VLOOKUP(A64,Runners!A$3:AS$180,C$1,FALSE),0)</f>
        <v>1.0590277777777778E-2</v>
      </c>
      <c r="D64" s="6">
        <f t="shared" si="0"/>
        <v>61</v>
      </c>
      <c r="E64" s="2"/>
      <c r="F64" s="2">
        <f t="shared" si="32"/>
        <v>0</v>
      </c>
      <c r="J64" s="1" t="str">
        <f t="shared" si="10"/>
        <v>Laura Byrne</v>
      </c>
      <c r="M64" s="8" t="str">
        <f>IF(D64&lt;=L$4,SMALL(E$4:E$211,D64),"")</f>
        <v/>
      </c>
      <c r="N64" s="8" t="str">
        <f>IF(D64&lt;=L$4,VLOOKUP(M64,E$4:F$211,2,FALSE),"")</f>
        <v/>
      </c>
      <c r="O64" s="1" t="str">
        <f>IF(D64&lt;=L$4,VLOOKUP(M64,E$4:J$211,6,FALSE),"")</f>
        <v/>
      </c>
      <c r="P64" s="32" t="str">
        <f>IF(D64&lt;=L$4,VLOOKUP(O64,A$4:B$211,2,FALSE),"")</f>
        <v/>
      </c>
      <c r="Q64" s="32" t="str">
        <f t="shared" ref="Q64:Q96" si="62">IF(D64&lt;=L$4,IF(P64="Y",Q63,Q63-1),"")</f>
        <v/>
      </c>
      <c r="R64" s="6">
        <f t="shared" si="6"/>
        <v>0</v>
      </c>
      <c r="S64" s="6">
        <f>IF(AND(D64&lt;=L$4,P64&lt;&gt;"Y"),IF(N64&lt;VLOOKUP(O64,Runners!A$3:CT$180,S$1,FALSE),IF(Y$2="zero",0,Y$2),0),0)</f>
        <v>0</v>
      </c>
      <c r="T64" s="6">
        <f t="shared" si="55"/>
        <v>0</v>
      </c>
      <c r="U64" s="2"/>
      <c r="V64" s="2" t="str">
        <f>IF(O64&lt;&gt;"",VLOOKUP(O64,Runners!CZ$3:DM$180,V$1,FALSE),"")</f>
        <v/>
      </c>
      <c r="W64" s="18" t="str">
        <f t="shared" si="29"/>
        <v/>
      </c>
    </row>
    <row r="65" spans="1:23" x14ac:dyDescent="0.25">
      <c r="A65" s="1" t="s">
        <v>129</v>
      </c>
      <c r="C65" s="3">
        <f>IF(A65&lt;&gt;"",VLOOKUP(A65,Runners!A$3:AS$180,C$1,FALSE),0)</f>
        <v>1.3888888888888888E-2</v>
      </c>
      <c r="D65" s="6">
        <f t="shared" si="0"/>
        <v>62</v>
      </c>
      <c r="E65" s="2">
        <v>3.8252314814814815E-2</v>
      </c>
      <c r="F65" s="2">
        <f t="shared" si="32"/>
        <v>2.4363425925925927E-2</v>
      </c>
      <c r="J65" s="1" t="str">
        <f t="shared" si="10"/>
        <v>Lewis McAfee</v>
      </c>
      <c r="M65" s="8" t="str">
        <f>IF(D65&lt;=L$4,SMALL(E$4:E$211,D65),"")</f>
        <v/>
      </c>
      <c r="N65" s="8" t="str">
        <f>IF(D65&lt;=L$4,VLOOKUP(M65,E$4:F$211,2,FALSE),"")</f>
        <v/>
      </c>
      <c r="O65" s="1" t="str">
        <f>IF(D65&lt;=L$4,VLOOKUP(M65,E$4:J$211,6,FALSE),"")</f>
        <v/>
      </c>
      <c r="P65" s="32" t="str">
        <f>IF(D65&lt;=L$4,VLOOKUP(O65,A$4:B$211,2,FALSE),"")</f>
        <v/>
      </c>
      <c r="Q65" s="32" t="str">
        <f t="shared" si="62"/>
        <v/>
      </c>
      <c r="R65" s="6">
        <f t="shared" si="6"/>
        <v>0</v>
      </c>
      <c r="S65" s="6">
        <f>IF(AND(D65&lt;=L$4,P65&lt;&gt;"Y"),IF(N65&lt;VLOOKUP(O65,Runners!A$3:CT$180,S$1,FALSE),IF(Y$2="zero",0,Y$2),0),0)</f>
        <v>0</v>
      </c>
      <c r="T65" s="6">
        <f t="shared" si="55"/>
        <v>0</v>
      </c>
      <c r="U65" s="2"/>
      <c r="V65" s="2" t="str">
        <f>IF(O65&lt;&gt;"",VLOOKUP(O65,Runners!CZ$3:DM$180,V$1,FALSE),"")</f>
        <v/>
      </c>
      <c r="W65" s="18" t="str">
        <f t="shared" si="29"/>
        <v/>
      </c>
    </row>
    <row r="66" spans="1:23" x14ac:dyDescent="0.25">
      <c r="A66" s="1" t="s">
        <v>198</v>
      </c>
      <c r="B66" s="3"/>
      <c r="C66" s="3">
        <f>IF(A66&lt;&gt;"",VLOOKUP(A66,Runners!A$3:AS$180,C$1,FALSE),0)</f>
        <v>1.1979166666666667E-2</v>
      </c>
      <c r="D66" s="6">
        <f t="shared" si="0"/>
        <v>63</v>
      </c>
      <c r="E66" s="2"/>
      <c r="F66" s="2">
        <f t="shared" si="32"/>
        <v>0</v>
      </c>
      <c r="J66" s="1" t="str">
        <f t="shared" si="10"/>
        <v>Lia Murphy</v>
      </c>
      <c r="M66" s="8" t="str">
        <f>IF(D66&lt;=L$4,SMALL(E$4:E$211,D66),"")</f>
        <v/>
      </c>
      <c r="N66" s="8" t="str">
        <f>IF(D66&lt;=L$4,VLOOKUP(M66,E$4:F$211,2,FALSE),"")</f>
        <v/>
      </c>
      <c r="O66" s="1" t="str">
        <f>IF(D66&lt;=L$4,VLOOKUP(M66,E$4:J$211,6,FALSE),"")</f>
        <v/>
      </c>
      <c r="P66" s="32" t="str">
        <f>IF(D66&lt;=L$4,VLOOKUP(O66,A$4:B$211,2,FALSE),"")</f>
        <v/>
      </c>
      <c r="Q66" s="32" t="str">
        <f t="shared" si="62"/>
        <v/>
      </c>
      <c r="R66" s="6">
        <f t="shared" si="6"/>
        <v>0</v>
      </c>
      <c r="S66" s="6">
        <f>IF(AND(D66&lt;=L$4,P66&lt;&gt;"Y"),IF(N66&lt;VLOOKUP(O66,Runners!A$3:CT$180,S$1,FALSE),IF(Y$2="zero",0,Y$2),0),0)</f>
        <v>0</v>
      </c>
      <c r="T66" s="6">
        <f t="shared" si="55"/>
        <v>0</v>
      </c>
      <c r="U66" s="2"/>
      <c r="V66" s="2" t="str">
        <f>IF(O66&lt;&gt;"",VLOOKUP(O66,Runners!CZ$3:DM$180,V$1,FALSE),"")</f>
        <v/>
      </c>
      <c r="W66" s="18" t="str">
        <f t="shared" si="29"/>
        <v/>
      </c>
    </row>
    <row r="67" spans="1:23" x14ac:dyDescent="0.25">
      <c r="A67" s="1" t="s">
        <v>143</v>
      </c>
      <c r="B67" s="3"/>
      <c r="C67" s="3">
        <f>IF(A67&lt;&gt;"",VLOOKUP(A67,Runners!A$3:AS$180,C$1,FALSE),0)</f>
        <v>1.1458333333333333E-2</v>
      </c>
      <c r="D67" s="6">
        <f t="shared" si="0"/>
        <v>64</v>
      </c>
      <c r="E67" s="2"/>
      <c r="F67" s="2">
        <f t="shared" si="32"/>
        <v>0</v>
      </c>
      <c r="J67" s="1" t="str">
        <f t="shared" si="10"/>
        <v>Linda Chadderton</v>
      </c>
      <c r="M67" s="8" t="str">
        <f>IF(D67&lt;=L$4,SMALL(E$4:E$211,D67),"")</f>
        <v/>
      </c>
      <c r="N67" s="8" t="str">
        <f>IF(D67&lt;=L$4,VLOOKUP(M67,E$4:F$211,2,FALSE),"")</f>
        <v/>
      </c>
      <c r="O67" s="1" t="str">
        <f>IF(D67&lt;=L$4,VLOOKUP(M67,E$4:J$211,6,FALSE),"")</f>
        <v/>
      </c>
      <c r="P67" s="32" t="str">
        <f>IF(D67&lt;=L$4,VLOOKUP(O67,A$4:B$211,2,FALSE),"")</f>
        <v/>
      </c>
      <c r="Q67" s="32" t="str">
        <f t="shared" si="62"/>
        <v/>
      </c>
      <c r="R67" s="6">
        <f t="shared" si="6"/>
        <v>0</v>
      </c>
      <c r="S67" s="6">
        <f>IF(AND(D67&lt;=L$4,P67&lt;&gt;"Y"),IF(N67&lt;VLOOKUP(O67,Runners!A$3:CT$180,S$1,FALSE),IF(Y$2="zero",0,Y$2),0),0)</f>
        <v>0</v>
      </c>
      <c r="T67" s="6">
        <f t="shared" si="55"/>
        <v>0</v>
      </c>
      <c r="U67" s="2"/>
      <c r="V67" s="2" t="str">
        <f>IF(O67&lt;&gt;"",VLOOKUP(O67,Runners!CZ$3:DM$180,V$1,FALSE),"")</f>
        <v/>
      </c>
      <c r="W67" s="18" t="str">
        <f t="shared" si="29"/>
        <v/>
      </c>
    </row>
    <row r="68" spans="1:23" x14ac:dyDescent="0.25">
      <c r="A68" s="1" t="s">
        <v>199</v>
      </c>
      <c r="B68" s="3"/>
      <c r="C68" s="3">
        <f>IF(A68&lt;&gt;"",VLOOKUP(A68,Runners!A$3:AS$180,C$1,FALSE),0)</f>
        <v>9.5486111111111119E-3</v>
      </c>
      <c r="D68" s="6">
        <f t="shared" ref="D68:D131" si="63">D67+1</f>
        <v>65</v>
      </c>
      <c r="E68" s="2"/>
      <c r="F68" s="2">
        <f t="shared" si="32"/>
        <v>0</v>
      </c>
      <c r="J68" s="1" t="str">
        <f t="shared" si="10"/>
        <v>Louise Charnock</v>
      </c>
      <c r="M68" s="8" t="str">
        <f t="shared" ref="M68" si="64">IF(D68&lt;=L$4,SMALL(E$4:E$211,D68),"")</f>
        <v/>
      </c>
      <c r="N68" s="8" t="str">
        <f t="shared" ref="N68" si="65">IF(D68&lt;=L$4,VLOOKUP(M68,E$4:F$211,2,FALSE),"")</f>
        <v/>
      </c>
      <c r="O68" s="1" t="str">
        <f t="shared" ref="O68" si="66">IF(D68&lt;=L$4,VLOOKUP(M68,E$4:J$211,6,FALSE),"")</f>
        <v/>
      </c>
      <c r="P68" s="32" t="str">
        <f t="shared" ref="P68" si="67">IF(D68&lt;=L$4,VLOOKUP(O68,A$4:B$211,2,FALSE),"")</f>
        <v/>
      </c>
      <c r="Q68" s="32" t="str">
        <f t="shared" si="62"/>
        <v/>
      </c>
      <c r="R68" s="6">
        <f t="shared" ref="R68:R131" si="68">IF(Q68=Q67,0,IF(Q68&gt;0,Q68,1))</f>
        <v>0</v>
      </c>
      <c r="S68" s="6">
        <f>IF(AND(D68&lt;=L$4,P68&lt;&gt;"Y"),IF(N68&lt;VLOOKUP(O68,Runners!A$3:CT$180,S$1,FALSE),IF(Y$2="zero",0,Y$2),0),0)</f>
        <v>0</v>
      </c>
      <c r="T68" s="6">
        <f t="shared" si="55"/>
        <v>0</v>
      </c>
      <c r="U68" s="2"/>
      <c r="V68" s="2" t="str">
        <f>IF(O68&lt;&gt;"",VLOOKUP(O68,Runners!CZ$3:DM$180,V$1,FALSE),"")</f>
        <v/>
      </c>
      <c r="W68" s="18" t="str">
        <f t="shared" ref="W68" si="69">IF(O68&lt;&gt;"",(V68-N68)/V68,"")</f>
        <v/>
      </c>
    </row>
    <row r="69" spans="1:23" x14ac:dyDescent="0.25">
      <c r="A69" s="1" t="s">
        <v>137</v>
      </c>
      <c r="C69" s="3">
        <f>IF(A69&lt;&gt;"",VLOOKUP(A69,Runners!A$3:AS$180,C$1,FALSE),0)</f>
        <v>1.7534722222222222E-2</v>
      </c>
      <c r="D69" s="6">
        <f t="shared" si="63"/>
        <v>66</v>
      </c>
      <c r="E69" s="2"/>
      <c r="F69" s="2">
        <f t="shared" ref="F69:F83" si="70">IF(E69&gt;0,E69-C69,0)</f>
        <v>0</v>
      </c>
      <c r="J69" s="1" t="str">
        <f t="shared" si="10"/>
        <v>Louise Cox</v>
      </c>
      <c r="M69" s="8" t="str">
        <f t="shared" ref="M69:M100" si="71">IF(D69&lt;=L$4,SMALL(E$4:E$211,D69),"")</f>
        <v/>
      </c>
      <c r="N69" s="8" t="str">
        <f t="shared" ref="N69:N100" si="72">IF(D69&lt;=L$4,VLOOKUP(M69,E$4:F$211,2,FALSE),"")</f>
        <v/>
      </c>
      <c r="O69" s="1" t="str">
        <f t="shared" ref="O69:O100" si="73">IF(D69&lt;=L$4,VLOOKUP(M69,E$4:J$211,6,FALSE),"")</f>
        <v/>
      </c>
      <c r="P69" s="32" t="str">
        <f t="shared" ref="P69:P100" si="74">IF(D69&lt;=L$4,VLOOKUP(O69,A$4:B$211,2,FALSE),"")</f>
        <v/>
      </c>
      <c r="Q69" s="32" t="str">
        <f>IF(D69&lt;=L$4,IF(P69="Y",Q67,Q67-1),"")</f>
        <v/>
      </c>
      <c r="R69" s="6">
        <f t="shared" si="68"/>
        <v>0</v>
      </c>
      <c r="S69" s="6">
        <f>IF(AND(D69&lt;=L$4,P69&lt;&gt;"Y"),IF(N69&lt;VLOOKUP(O69,Runners!A$3:CT$180,S$1,FALSE),IF(Y$2="zero",0,Y$2),0),0)</f>
        <v>0</v>
      </c>
      <c r="T69" s="6">
        <f t="shared" si="55"/>
        <v>0</v>
      </c>
      <c r="U69" s="2"/>
      <c r="V69" s="2" t="str">
        <f>IF(O69&lt;&gt;"",VLOOKUP(O69,Runners!CZ$3:DM$180,V$1,FALSE),"")</f>
        <v/>
      </c>
      <c r="W69" s="18" t="str">
        <f t="shared" si="29"/>
        <v/>
      </c>
    </row>
    <row r="70" spans="1:23" x14ac:dyDescent="0.25">
      <c r="A70" s="1" t="s">
        <v>139</v>
      </c>
      <c r="C70" s="3">
        <f>IF(A70&lt;&gt;"",VLOOKUP(A70,Runners!A$3:AS$180,C$1,FALSE),0)</f>
        <v>1.892361111111111E-2</v>
      </c>
      <c r="D70" s="6">
        <f t="shared" si="63"/>
        <v>67</v>
      </c>
      <c r="E70" s="2"/>
      <c r="F70" s="2">
        <f t="shared" si="70"/>
        <v>0</v>
      </c>
      <c r="J70" s="1" t="str">
        <f t="shared" si="10"/>
        <v>Maddy Markham</v>
      </c>
      <c r="M70" s="8" t="str">
        <f t="shared" si="71"/>
        <v/>
      </c>
      <c r="N70" s="8" t="str">
        <f t="shared" si="72"/>
        <v/>
      </c>
      <c r="O70" s="1" t="str">
        <f t="shared" si="73"/>
        <v/>
      </c>
      <c r="P70" s="32" t="str">
        <f t="shared" si="74"/>
        <v/>
      </c>
      <c r="Q70" s="32" t="str">
        <f t="shared" si="62"/>
        <v/>
      </c>
      <c r="R70" s="6">
        <f t="shared" si="68"/>
        <v>0</v>
      </c>
      <c r="S70" s="6">
        <f>IF(AND(D70&lt;=L$4,P70&lt;&gt;"Y"),IF(N70&lt;VLOOKUP(O70,Runners!A$3:CT$180,S$1,FALSE),IF(Y$2="zero",0,Y$2),0),0)</f>
        <v>0</v>
      </c>
      <c r="T70" s="6">
        <f t="shared" si="55"/>
        <v>0</v>
      </c>
      <c r="U70" s="2"/>
      <c r="V70" s="2" t="str">
        <f>IF(O70&lt;&gt;"",VLOOKUP(O70,Runners!CZ$3:DM$180,V$1,FALSE),"")</f>
        <v/>
      </c>
      <c r="W70" s="18" t="str">
        <f t="shared" si="29"/>
        <v/>
      </c>
    </row>
    <row r="71" spans="1:23" x14ac:dyDescent="0.25">
      <c r="A71" s="1" t="s">
        <v>120</v>
      </c>
      <c r="B71" s="3"/>
      <c r="C71" s="3">
        <f>IF(A71&lt;&gt;"",VLOOKUP(A71,Runners!A$3:AS$180,C$1,FALSE),0)</f>
        <v>1.3888888888888888E-2</v>
      </c>
      <c r="D71" s="6">
        <f t="shared" si="63"/>
        <v>68</v>
      </c>
      <c r="E71" s="2"/>
      <c r="F71" s="2">
        <f t="shared" si="70"/>
        <v>0</v>
      </c>
      <c r="J71" s="1" t="str">
        <f t="shared" si="10"/>
        <v>Mark Hughes</v>
      </c>
      <c r="M71" s="8" t="str">
        <f t="shared" si="71"/>
        <v/>
      </c>
      <c r="N71" s="8" t="str">
        <f t="shared" si="72"/>
        <v/>
      </c>
      <c r="O71" s="1" t="str">
        <f t="shared" si="73"/>
        <v/>
      </c>
      <c r="P71" s="32" t="str">
        <f t="shared" si="74"/>
        <v/>
      </c>
      <c r="Q71" s="32" t="str">
        <f t="shared" si="62"/>
        <v/>
      </c>
      <c r="R71" s="6">
        <f t="shared" si="68"/>
        <v>0</v>
      </c>
      <c r="S71" s="6">
        <f>IF(AND(D71&lt;=L$4,P71&lt;&gt;"Y"),IF(N71&lt;VLOOKUP(O71,Runners!A$3:CT$180,S$1,FALSE),IF(Y$2="zero",0,Y$2),0),0)</f>
        <v>0</v>
      </c>
      <c r="T71" s="6">
        <f t="shared" si="55"/>
        <v>0</v>
      </c>
      <c r="U71" s="2"/>
      <c r="V71" s="2" t="str">
        <f>IF(O71&lt;&gt;"",VLOOKUP(O71,Runners!CZ$3:DM$180,V$1,FALSE),"")</f>
        <v/>
      </c>
      <c r="W71" s="18" t="str">
        <f t="shared" si="29"/>
        <v/>
      </c>
    </row>
    <row r="72" spans="1:23" x14ac:dyDescent="0.25">
      <c r="A72" s="1" t="s">
        <v>12</v>
      </c>
      <c r="C72" s="3">
        <f>IF(A72&lt;&gt;"",VLOOKUP(A72,Runners!A$3:AS$180,C$1,FALSE),0)</f>
        <v>1.892361111111111E-2</v>
      </c>
      <c r="D72" s="6">
        <f t="shared" si="63"/>
        <v>69</v>
      </c>
      <c r="E72" s="2"/>
      <c r="F72" s="2">
        <f t="shared" si="70"/>
        <v>0</v>
      </c>
      <c r="J72" s="1" t="str">
        <f t="shared" si="10"/>
        <v>Mark Selby</v>
      </c>
      <c r="M72" s="8" t="str">
        <f t="shared" si="71"/>
        <v/>
      </c>
      <c r="N72" s="8" t="str">
        <f t="shared" si="72"/>
        <v/>
      </c>
      <c r="O72" s="1" t="str">
        <f t="shared" si="73"/>
        <v/>
      </c>
      <c r="P72" s="32" t="str">
        <f t="shared" si="74"/>
        <v/>
      </c>
      <c r="Q72" s="32" t="str">
        <f t="shared" si="62"/>
        <v/>
      </c>
      <c r="R72" s="6">
        <f t="shared" si="68"/>
        <v>0</v>
      </c>
      <c r="S72" s="6">
        <f>IF(AND(D72&lt;=L$4,P72&lt;&gt;"Y"),IF(N72&lt;VLOOKUP(O72,Runners!A$3:CT$180,S$1,FALSE),IF(Y$2="zero",0,Y$2),0),0)</f>
        <v>0</v>
      </c>
      <c r="T72" s="6">
        <f t="shared" si="55"/>
        <v>0</v>
      </c>
      <c r="U72" s="2"/>
      <c r="V72" s="2" t="str">
        <f>IF(O72&lt;&gt;"",VLOOKUP(O72,Runners!CZ$3:DM$180,V$1,FALSE),"")</f>
        <v/>
      </c>
      <c r="W72" s="18" t="str">
        <f t="shared" si="29"/>
        <v/>
      </c>
    </row>
    <row r="73" spans="1:23" x14ac:dyDescent="0.25">
      <c r="A73" s="1" t="s">
        <v>200</v>
      </c>
      <c r="C73" s="3">
        <f>IF(A73&lt;&gt;"",VLOOKUP(A73,Runners!A$3:AS$180,C$1,FALSE),0)</f>
        <v>7.8125E-3</v>
      </c>
      <c r="D73" s="6">
        <f t="shared" si="63"/>
        <v>70</v>
      </c>
      <c r="E73" s="2"/>
      <c r="F73" s="2">
        <f t="shared" si="70"/>
        <v>0</v>
      </c>
      <c r="J73" s="1" t="str">
        <f t="shared" si="10"/>
        <v>Matthew Kay</v>
      </c>
      <c r="M73" s="8" t="str">
        <f t="shared" si="71"/>
        <v/>
      </c>
      <c r="N73" s="8" t="str">
        <f t="shared" si="72"/>
        <v/>
      </c>
      <c r="O73" s="1" t="str">
        <f t="shared" si="73"/>
        <v/>
      </c>
      <c r="P73" s="32" t="str">
        <f t="shared" si="74"/>
        <v/>
      </c>
      <c r="Q73" s="32" t="str">
        <f t="shared" si="62"/>
        <v/>
      </c>
      <c r="R73" s="6">
        <f t="shared" si="68"/>
        <v>0</v>
      </c>
      <c r="S73" s="6">
        <f>IF(AND(D73&lt;=L$4,P73&lt;&gt;"Y"),IF(N73&lt;VLOOKUP(O73,Runners!A$3:CT$180,S$1,FALSE),IF(Y$2="zero",0,Y$2),0),0)</f>
        <v>0</v>
      </c>
      <c r="T73" s="6">
        <f t="shared" si="55"/>
        <v>0</v>
      </c>
      <c r="U73" s="2"/>
      <c r="V73" s="2" t="str">
        <f>IF(O73&lt;&gt;"",VLOOKUP(O73,Runners!CZ$3:DM$180,V$1,FALSE),"")</f>
        <v/>
      </c>
      <c r="W73" s="18" t="str">
        <f t="shared" si="29"/>
        <v/>
      </c>
    </row>
    <row r="74" spans="1:23" x14ac:dyDescent="0.25">
      <c r="A74" s="1" t="s">
        <v>217</v>
      </c>
      <c r="C74" s="3">
        <f>IF(A74&lt;&gt;"",VLOOKUP(A74,Runners!A$3:AS$180,C$1,FALSE),0)</f>
        <v>1.4930555555555556E-2</v>
      </c>
      <c r="D74" s="6">
        <f t="shared" si="63"/>
        <v>71</v>
      </c>
      <c r="E74" s="2"/>
      <c r="F74" s="2">
        <f t="shared" si="70"/>
        <v>0</v>
      </c>
      <c r="J74" s="1" t="str">
        <f t="shared" si="10"/>
        <v>Matthew Staniforth</v>
      </c>
      <c r="M74" s="8" t="str">
        <f t="shared" si="71"/>
        <v/>
      </c>
      <c r="N74" s="8" t="str">
        <f t="shared" si="72"/>
        <v/>
      </c>
      <c r="O74" s="1" t="str">
        <f t="shared" si="73"/>
        <v/>
      </c>
      <c r="P74" s="32" t="str">
        <f t="shared" si="74"/>
        <v/>
      </c>
      <c r="Q74" s="32" t="str">
        <f t="shared" si="62"/>
        <v/>
      </c>
      <c r="R74" s="6">
        <f t="shared" si="68"/>
        <v>0</v>
      </c>
      <c r="S74" s="6">
        <f>IF(AND(D74&lt;=L$4,P74&lt;&gt;"Y"),IF(N74&lt;VLOOKUP(O74,Runners!A$3:CT$180,S$1,FALSE),IF(Y$2="zero",0,Y$2),0),0)</f>
        <v>0</v>
      </c>
      <c r="T74" s="6">
        <f t="shared" si="55"/>
        <v>0</v>
      </c>
      <c r="U74" s="2"/>
      <c r="V74" s="2" t="str">
        <f>IF(O74&lt;&gt;"",VLOOKUP(O74,Runners!CZ$3:DM$180,V$1,FALSE),"")</f>
        <v/>
      </c>
      <c r="W74" s="18" t="str">
        <f t="shared" si="29"/>
        <v/>
      </c>
    </row>
    <row r="75" spans="1:23" x14ac:dyDescent="0.25">
      <c r="A75" s="1" t="s">
        <v>201</v>
      </c>
      <c r="C75" s="3">
        <f>IF(A75&lt;&gt;"",VLOOKUP(A75,Runners!A$3:AS$180,C$1,FALSE),0)</f>
        <v>1.8402777777777778E-2</v>
      </c>
      <c r="D75" s="6">
        <f t="shared" si="63"/>
        <v>72</v>
      </c>
      <c r="E75" s="2"/>
      <c r="F75" s="2">
        <f t="shared" si="70"/>
        <v>0</v>
      </c>
      <c r="J75" s="1" t="str">
        <f t="shared" ref="J75:J122" si="75">A75</f>
        <v>Melanie Koth</v>
      </c>
      <c r="M75" s="8" t="str">
        <f t="shared" si="71"/>
        <v/>
      </c>
      <c r="N75" s="8" t="str">
        <f t="shared" si="72"/>
        <v/>
      </c>
      <c r="O75" s="1" t="str">
        <f t="shared" si="73"/>
        <v/>
      </c>
      <c r="P75" s="32" t="str">
        <f t="shared" si="74"/>
        <v/>
      </c>
      <c r="Q75" s="32" t="str">
        <f t="shared" si="62"/>
        <v/>
      </c>
      <c r="R75" s="6">
        <f t="shared" si="68"/>
        <v>0</v>
      </c>
      <c r="S75" s="6">
        <f>IF(AND(D75&lt;=L$4,P75&lt;&gt;"Y"),IF(N75&lt;VLOOKUP(O75,Runners!A$3:CT$180,S$1,FALSE),IF(Y$2="zero",0,Y$2),0),0)</f>
        <v>0</v>
      </c>
      <c r="T75" s="6">
        <f t="shared" si="55"/>
        <v>0</v>
      </c>
      <c r="U75" s="2"/>
      <c r="V75" s="2" t="str">
        <f>IF(O75&lt;&gt;"",VLOOKUP(O75,Runners!CZ$3:DM$180,V$1,FALSE),"")</f>
        <v/>
      </c>
      <c r="W75" s="18" t="str">
        <f t="shared" si="29"/>
        <v/>
      </c>
    </row>
    <row r="76" spans="1:23" x14ac:dyDescent="0.25">
      <c r="A76" s="1" t="s">
        <v>140</v>
      </c>
      <c r="B76" s="3"/>
      <c r="C76" s="3">
        <f>IF(A76&lt;&gt;"",VLOOKUP(A76,Runners!A$3:AS$180,C$1,FALSE),0)</f>
        <v>1.8749999999999999E-2</v>
      </c>
      <c r="D76" s="6">
        <f t="shared" si="63"/>
        <v>73</v>
      </c>
      <c r="E76" s="2"/>
      <c r="F76" s="2">
        <f t="shared" si="70"/>
        <v>0</v>
      </c>
      <c r="J76" s="1" t="str">
        <f t="shared" si="75"/>
        <v>Michael Hall</v>
      </c>
      <c r="M76" s="8" t="str">
        <f t="shared" si="71"/>
        <v/>
      </c>
      <c r="N76" s="8" t="str">
        <f t="shared" si="72"/>
        <v/>
      </c>
      <c r="O76" s="1" t="str">
        <f t="shared" si="73"/>
        <v/>
      </c>
      <c r="P76" s="32" t="str">
        <f t="shared" si="74"/>
        <v/>
      </c>
      <c r="Q76" s="32" t="str">
        <f t="shared" si="62"/>
        <v/>
      </c>
      <c r="R76" s="6">
        <f t="shared" si="68"/>
        <v>0</v>
      </c>
      <c r="S76" s="6">
        <f>IF(AND(D76&lt;=L$4,P76&lt;&gt;"Y"),IF(N76&lt;VLOOKUP(O76,Runners!A$3:CT$180,S$1,FALSE),IF(Y$2="zero",0,Y$2),0),0)</f>
        <v>0</v>
      </c>
      <c r="T76" s="6">
        <f t="shared" si="55"/>
        <v>0</v>
      </c>
      <c r="U76" s="2"/>
      <c r="V76" s="2" t="str">
        <f>IF(O76&lt;&gt;"",VLOOKUP(O76,Runners!CZ$3:DM$180,V$1,FALSE),"")</f>
        <v/>
      </c>
      <c r="W76" s="18" t="str">
        <f t="shared" ref="W76:W109" si="76">IF(O76&lt;&gt;"",(V76-N76)/V76,"")</f>
        <v/>
      </c>
    </row>
    <row r="77" spans="1:23" x14ac:dyDescent="0.25">
      <c r="A77" s="1" t="s">
        <v>156</v>
      </c>
      <c r="C77" s="3">
        <f>IF(A77&lt;&gt;"",VLOOKUP(A77,Runners!A$3:AS$180,C$1,FALSE),0)</f>
        <v>1.2847222222222222E-2</v>
      </c>
      <c r="D77" s="6">
        <f t="shared" si="63"/>
        <v>74</v>
      </c>
      <c r="E77" s="2"/>
      <c r="F77" s="2">
        <f t="shared" si="70"/>
        <v>0</v>
      </c>
      <c r="J77" s="1" t="str">
        <f t="shared" si="75"/>
        <v>Mick Widdop</v>
      </c>
      <c r="M77" s="8" t="str">
        <f t="shared" si="71"/>
        <v/>
      </c>
      <c r="N77" s="8" t="str">
        <f t="shared" si="72"/>
        <v/>
      </c>
      <c r="O77" s="1" t="str">
        <f t="shared" si="73"/>
        <v/>
      </c>
      <c r="P77" s="32" t="str">
        <f t="shared" si="74"/>
        <v/>
      </c>
      <c r="Q77" s="32" t="str">
        <f t="shared" si="62"/>
        <v/>
      </c>
      <c r="R77" s="6">
        <f t="shared" si="68"/>
        <v>0</v>
      </c>
      <c r="S77" s="6">
        <f>IF(AND(D77&lt;=L$4,P77&lt;&gt;"Y"),IF(N77&lt;VLOOKUP(O77,Runners!A$3:CT$180,S$1,FALSE),IF(Y$2="zero",0,Y$2),0),0)</f>
        <v>0</v>
      </c>
      <c r="T77" s="6">
        <f t="shared" si="55"/>
        <v>0</v>
      </c>
      <c r="U77" s="2"/>
      <c r="V77" s="2" t="str">
        <f>IF(O77&lt;&gt;"",VLOOKUP(O77,Runners!CZ$3:DM$180,V$1,FALSE),"")</f>
        <v/>
      </c>
      <c r="W77" s="18" t="str">
        <f t="shared" si="76"/>
        <v/>
      </c>
    </row>
    <row r="78" spans="1:23" x14ac:dyDescent="0.25">
      <c r="A78" s="1" t="s">
        <v>33</v>
      </c>
      <c r="B78" s="3"/>
      <c r="C78" s="3">
        <f>IF(A78&lt;&gt;"",VLOOKUP(A78,Runners!A$3:AS$180,C$1,FALSE),0)</f>
        <v>2.2222222222222223E-2</v>
      </c>
      <c r="D78" s="6">
        <f t="shared" si="63"/>
        <v>75</v>
      </c>
      <c r="E78" s="2"/>
      <c r="F78" s="2">
        <f t="shared" si="70"/>
        <v>0</v>
      </c>
      <c r="J78" s="1" t="str">
        <f t="shared" si="75"/>
        <v>Mike Toft</v>
      </c>
      <c r="M78" s="8" t="str">
        <f t="shared" si="71"/>
        <v/>
      </c>
      <c r="N78" s="8" t="str">
        <f t="shared" si="72"/>
        <v/>
      </c>
      <c r="O78" s="1" t="str">
        <f t="shared" si="73"/>
        <v/>
      </c>
      <c r="P78" s="32" t="str">
        <f t="shared" si="74"/>
        <v/>
      </c>
      <c r="Q78" s="32" t="str">
        <f t="shared" si="62"/>
        <v/>
      </c>
      <c r="R78" s="6">
        <f t="shared" si="68"/>
        <v>0</v>
      </c>
      <c r="S78" s="6">
        <f>IF(AND(D78&lt;=L$4,P78&lt;&gt;"Y"),IF(N78&lt;VLOOKUP(O78,Runners!A$3:CT$180,S$1,FALSE),IF(Y$2="zero",0,Y$2),0),0)</f>
        <v>0</v>
      </c>
      <c r="T78" s="6">
        <f t="shared" si="55"/>
        <v>0</v>
      </c>
      <c r="U78" s="2"/>
      <c r="V78" s="2" t="str">
        <f>IF(O78&lt;&gt;"",VLOOKUP(O78,Runners!CZ$3:DM$180,V$1,FALSE),"")</f>
        <v/>
      </c>
      <c r="W78" s="18" t="str">
        <f t="shared" si="76"/>
        <v/>
      </c>
    </row>
    <row r="79" spans="1:23" x14ac:dyDescent="0.25">
      <c r="A79" s="1" t="s">
        <v>152</v>
      </c>
      <c r="C79" s="3">
        <f>IF(A79&lt;&gt;"",VLOOKUP(A79,Runners!A$3:AS$180,C$1,FALSE),0)</f>
        <v>1.6493055555555556E-2</v>
      </c>
      <c r="D79" s="6">
        <f t="shared" si="63"/>
        <v>76</v>
      </c>
      <c r="E79" s="2"/>
      <c r="F79" s="2">
        <f t="shared" si="70"/>
        <v>0</v>
      </c>
      <c r="J79" s="1" t="str">
        <f t="shared" si="75"/>
        <v>Morgan Pritchard</v>
      </c>
      <c r="M79" s="8" t="str">
        <f t="shared" si="71"/>
        <v/>
      </c>
      <c r="N79" s="8" t="str">
        <f t="shared" si="72"/>
        <v/>
      </c>
      <c r="O79" s="1" t="str">
        <f t="shared" si="73"/>
        <v/>
      </c>
      <c r="P79" s="32" t="str">
        <f t="shared" si="74"/>
        <v/>
      </c>
      <c r="Q79" s="32" t="str">
        <f t="shared" si="62"/>
        <v/>
      </c>
      <c r="R79" s="6">
        <f t="shared" si="68"/>
        <v>0</v>
      </c>
      <c r="S79" s="6">
        <f>IF(AND(D79&lt;=L$4,P79&lt;&gt;"Y"),IF(N79&lt;VLOOKUP(O79,Runners!A$3:CT$180,S$1,FALSE),IF(Y$2="zero",0,Y$2),0),0)</f>
        <v>0</v>
      </c>
      <c r="T79" s="6">
        <f t="shared" si="55"/>
        <v>0</v>
      </c>
      <c r="U79" s="2"/>
      <c r="V79" s="2" t="str">
        <f>IF(O79&lt;&gt;"",VLOOKUP(O79,Runners!CZ$3:DM$180,V$1,FALSE),"")</f>
        <v/>
      </c>
      <c r="W79" s="18" t="str">
        <f t="shared" si="76"/>
        <v/>
      </c>
    </row>
    <row r="80" spans="1:23" x14ac:dyDescent="0.25">
      <c r="A80" s="1" t="s">
        <v>202</v>
      </c>
      <c r="C80" s="3">
        <f>IF(A80&lt;&gt;"",VLOOKUP(A80,Runners!A$3:AS$180,C$1,FALSE),0)</f>
        <v>1.6493055555555556E-2</v>
      </c>
      <c r="D80" s="6">
        <f t="shared" si="63"/>
        <v>77</v>
      </c>
      <c r="E80" s="2"/>
      <c r="F80" s="2">
        <f t="shared" si="70"/>
        <v>0</v>
      </c>
      <c r="J80" s="1" t="str">
        <f t="shared" si="75"/>
        <v>Neil Baynton-Roberts</v>
      </c>
      <c r="M80" s="8" t="str">
        <f t="shared" si="71"/>
        <v/>
      </c>
      <c r="N80" s="8" t="str">
        <f t="shared" si="72"/>
        <v/>
      </c>
      <c r="O80" s="1" t="str">
        <f t="shared" si="73"/>
        <v/>
      </c>
      <c r="P80" s="32" t="str">
        <f t="shared" si="74"/>
        <v/>
      </c>
      <c r="Q80" s="32" t="str">
        <f t="shared" si="62"/>
        <v/>
      </c>
      <c r="R80" s="6">
        <f t="shared" si="68"/>
        <v>0</v>
      </c>
      <c r="S80" s="6">
        <f>IF(AND(D80&lt;=L$4,P80&lt;&gt;"Y"),IF(N80&lt;VLOOKUP(O80,Runners!A$3:CT$180,S$1,FALSE),IF(Y$2="zero",0,Y$2),0),0)</f>
        <v>0</v>
      </c>
      <c r="T80" s="6">
        <f t="shared" si="55"/>
        <v>0</v>
      </c>
      <c r="U80" s="2"/>
      <c r="V80" s="2" t="str">
        <f>IF(O80&lt;&gt;"",VLOOKUP(O80,Runners!CZ$3:DM$180,V$1,FALSE),"")</f>
        <v/>
      </c>
      <c r="W80" s="18" t="str">
        <f t="shared" si="76"/>
        <v/>
      </c>
    </row>
    <row r="81" spans="1:23" x14ac:dyDescent="0.25">
      <c r="A81" s="1" t="s">
        <v>16</v>
      </c>
      <c r="C81" s="3">
        <f>IF(A81&lt;&gt;"",VLOOKUP(A81,Runners!A$3:AS$180,C$1,FALSE),0)</f>
        <v>1.1458333333333333E-2</v>
      </c>
      <c r="D81" s="6">
        <f t="shared" si="63"/>
        <v>78</v>
      </c>
      <c r="E81" s="2"/>
      <c r="F81" s="2">
        <f t="shared" si="70"/>
        <v>0</v>
      </c>
      <c r="J81" s="1" t="str">
        <f t="shared" si="75"/>
        <v>Nigel Simpkin</v>
      </c>
      <c r="M81" s="8" t="str">
        <f t="shared" si="71"/>
        <v/>
      </c>
      <c r="N81" s="8" t="str">
        <f t="shared" si="72"/>
        <v/>
      </c>
      <c r="O81" s="1" t="str">
        <f t="shared" si="73"/>
        <v/>
      </c>
      <c r="P81" s="32" t="str">
        <f t="shared" si="74"/>
        <v/>
      </c>
      <c r="Q81" s="32" t="str">
        <f t="shared" si="62"/>
        <v/>
      </c>
      <c r="R81" s="6">
        <f t="shared" si="68"/>
        <v>0</v>
      </c>
      <c r="S81" s="6">
        <f>IF(AND(D81&lt;=L$4,P81&lt;&gt;"Y"),IF(N81&lt;VLOOKUP(O81,Runners!A$3:CT$180,S$1,FALSE),IF(Y$2="zero",0,Y$2),0),0)</f>
        <v>0</v>
      </c>
      <c r="T81" s="6">
        <f t="shared" si="55"/>
        <v>0</v>
      </c>
      <c r="U81" s="2"/>
      <c r="V81" s="2" t="str">
        <f>IF(O81&lt;&gt;"",VLOOKUP(O81,Runners!CZ$3:DM$180,V$1,FALSE),"")</f>
        <v/>
      </c>
      <c r="W81" s="18" t="str">
        <f t="shared" si="76"/>
        <v/>
      </c>
    </row>
    <row r="82" spans="1:23" x14ac:dyDescent="0.25">
      <c r="A82" s="1" t="s">
        <v>142</v>
      </c>
      <c r="C82" s="3">
        <f>IF(A82&lt;&gt;"",VLOOKUP(A82,Runners!A$3:AS$180,C$1,FALSE),0)</f>
        <v>1.8055555555555554E-2</v>
      </c>
      <c r="D82" s="6">
        <f t="shared" si="63"/>
        <v>79</v>
      </c>
      <c r="E82" s="2"/>
      <c r="F82" s="2">
        <f t="shared" si="70"/>
        <v>0</v>
      </c>
      <c r="J82" s="1" t="str">
        <f t="shared" si="75"/>
        <v>Oliver Thomson</v>
      </c>
      <c r="M82" s="8" t="str">
        <f t="shared" si="71"/>
        <v/>
      </c>
      <c r="N82" s="8" t="str">
        <f t="shared" si="72"/>
        <v/>
      </c>
      <c r="O82" s="1" t="str">
        <f t="shared" si="73"/>
        <v/>
      </c>
      <c r="P82" s="32" t="str">
        <f t="shared" si="74"/>
        <v/>
      </c>
      <c r="Q82" s="32" t="str">
        <f t="shared" si="62"/>
        <v/>
      </c>
      <c r="R82" s="6">
        <f t="shared" si="68"/>
        <v>0</v>
      </c>
      <c r="S82" s="6">
        <f>IF(AND(D82&lt;=L$4,P82&lt;&gt;"Y"),IF(N82&lt;VLOOKUP(O82,Runners!A$3:CT$180,S$1,FALSE),IF(Y$2="zero",0,Y$2),0),0)</f>
        <v>0</v>
      </c>
      <c r="T82" s="6">
        <f t="shared" si="55"/>
        <v>0</v>
      </c>
      <c r="U82" s="2"/>
      <c r="V82" s="2" t="str">
        <f>IF(O82&lt;&gt;"",VLOOKUP(O82,Runners!CZ$3:DM$180,V$1,FALSE),"")</f>
        <v/>
      </c>
      <c r="W82" s="18" t="str">
        <f t="shared" si="76"/>
        <v/>
      </c>
    </row>
    <row r="83" spans="1:23" x14ac:dyDescent="0.25">
      <c r="A83" s="1" t="s">
        <v>203</v>
      </c>
      <c r="C83" s="3">
        <f>IF(A83&lt;&gt;"",VLOOKUP(A83,Runners!A$3:AS$180,C$1,FALSE),0)</f>
        <v>8.3333333333333332E-3</v>
      </c>
      <c r="D83" s="6">
        <f t="shared" si="63"/>
        <v>80</v>
      </c>
      <c r="E83" s="2"/>
      <c r="F83" s="2">
        <f t="shared" si="70"/>
        <v>0</v>
      </c>
      <c r="J83" s="1" t="str">
        <f t="shared" si="75"/>
        <v>Pamela Binns</v>
      </c>
      <c r="M83" s="8" t="str">
        <f t="shared" si="71"/>
        <v/>
      </c>
      <c r="N83" s="8" t="str">
        <f t="shared" si="72"/>
        <v/>
      </c>
      <c r="O83" s="1" t="str">
        <f t="shared" si="73"/>
        <v/>
      </c>
      <c r="P83" s="32" t="str">
        <f t="shared" si="74"/>
        <v/>
      </c>
      <c r="Q83" s="32" t="str">
        <f t="shared" si="62"/>
        <v/>
      </c>
      <c r="R83" s="6">
        <f t="shared" si="68"/>
        <v>0</v>
      </c>
      <c r="S83" s="6">
        <f>IF(AND(D83&lt;=L$4,P83&lt;&gt;"Y"),IF(N83&lt;VLOOKUP(O83,Runners!A$3:CT$180,S$1,FALSE),IF(Y$2="zero",0,Y$2),0),0)</f>
        <v>0</v>
      </c>
      <c r="T83" s="6">
        <f t="shared" si="55"/>
        <v>0</v>
      </c>
      <c r="U83" s="2"/>
      <c r="V83" s="2" t="str">
        <f>IF(O83&lt;&gt;"",VLOOKUP(O83,Runners!CZ$3:DM$180,V$1,FALSE),"")</f>
        <v/>
      </c>
      <c r="W83" s="18" t="str">
        <f t="shared" si="76"/>
        <v/>
      </c>
    </row>
    <row r="84" spans="1:23" x14ac:dyDescent="0.25">
      <c r="A84" s="1" t="s">
        <v>204</v>
      </c>
      <c r="C84" s="3">
        <f>IF(A84&lt;&gt;"",VLOOKUP(A84,Runners!A$3:AS$180,C$1,FALSE),0)</f>
        <v>1.2326388888888888E-2</v>
      </c>
      <c r="D84" s="6">
        <f t="shared" si="63"/>
        <v>81</v>
      </c>
      <c r="E84" s="2"/>
      <c r="F84" s="2">
        <f t="shared" ref="F84:F111" si="77">IF(E84&gt;0,E84-C84,0)</f>
        <v>0</v>
      </c>
      <c r="J84" s="1" t="str">
        <f t="shared" si="75"/>
        <v>Pamela Hardman</v>
      </c>
      <c r="M84" s="8" t="str">
        <f t="shared" si="71"/>
        <v/>
      </c>
      <c r="N84" s="8" t="str">
        <f t="shared" si="72"/>
        <v/>
      </c>
      <c r="O84" s="1" t="str">
        <f t="shared" si="73"/>
        <v/>
      </c>
      <c r="P84" s="32" t="str">
        <f t="shared" si="74"/>
        <v/>
      </c>
      <c r="Q84" s="32" t="str">
        <f t="shared" si="62"/>
        <v/>
      </c>
      <c r="R84" s="6">
        <f t="shared" si="68"/>
        <v>0</v>
      </c>
      <c r="S84" s="6">
        <f>IF(AND(D84&lt;=L$4,P84&lt;&gt;"Y"),IF(N84&lt;VLOOKUP(O84,Runners!A$3:CT$180,S$1,FALSE),IF(Y$2="zero",0,Y$2),0),0)</f>
        <v>0</v>
      </c>
      <c r="T84" s="6">
        <f t="shared" si="55"/>
        <v>0</v>
      </c>
      <c r="U84" s="2"/>
      <c r="V84" s="2" t="str">
        <f>IF(O84&lt;&gt;"",VLOOKUP(O84,Runners!CZ$3:DM$180,V$1,FALSE),"")</f>
        <v/>
      </c>
      <c r="W84" s="18" t="str">
        <f t="shared" si="76"/>
        <v/>
      </c>
    </row>
    <row r="85" spans="1:23" x14ac:dyDescent="0.25">
      <c r="A85" s="1" t="s">
        <v>172</v>
      </c>
      <c r="B85" s="3"/>
      <c r="C85" s="3">
        <f>IF(A85&lt;&gt;"",VLOOKUP(A85,Runners!A$3:AS$180,C$1,FALSE),0)</f>
        <v>1.3368055555555555E-2</v>
      </c>
      <c r="D85" s="6">
        <f t="shared" si="63"/>
        <v>82</v>
      </c>
      <c r="E85" s="2">
        <v>3.9849537037037037E-2</v>
      </c>
      <c r="F85" s="2">
        <f t="shared" si="77"/>
        <v>2.6481481481481481E-2</v>
      </c>
      <c r="J85" s="1" t="str">
        <f t="shared" si="75"/>
        <v>Paul McAllister</v>
      </c>
      <c r="M85" s="8" t="str">
        <f t="shared" si="71"/>
        <v/>
      </c>
      <c r="N85" s="8" t="str">
        <f t="shared" si="72"/>
        <v/>
      </c>
      <c r="O85" s="1" t="str">
        <f t="shared" si="73"/>
        <v/>
      </c>
      <c r="P85" s="32" t="str">
        <f t="shared" si="74"/>
        <v/>
      </c>
      <c r="Q85" s="32" t="str">
        <f t="shared" si="62"/>
        <v/>
      </c>
      <c r="R85" s="6">
        <f t="shared" si="68"/>
        <v>0</v>
      </c>
      <c r="S85" s="6">
        <f>IF(AND(D85&lt;=L$4,P85&lt;&gt;"Y"),IF(N85&lt;VLOOKUP(O85,Runners!A$3:CT$180,S$1,FALSE),IF(Y$2="zero",0,Y$2),0),0)</f>
        <v>0</v>
      </c>
      <c r="T85" s="6">
        <f t="shared" si="55"/>
        <v>0</v>
      </c>
      <c r="U85" s="2"/>
      <c r="V85" s="2" t="str">
        <f>IF(O85&lt;&gt;"",VLOOKUP(O85,Runners!CZ$3:DM$180,V$1,FALSE),"")</f>
        <v/>
      </c>
      <c r="W85" s="18" t="str">
        <f t="shared" si="76"/>
        <v/>
      </c>
    </row>
    <row r="86" spans="1:23" x14ac:dyDescent="0.25">
      <c r="A86" s="1" t="s">
        <v>31</v>
      </c>
      <c r="C86" s="3">
        <f>IF(A86&lt;&gt;"",VLOOKUP(A86,Runners!A$3:AS$180,C$1,FALSE),0)</f>
        <v>1.7708333333333333E-2</v>
      </c>
      <c r="D86" s="6">
        <f t="shared" si="63"/>
        <v>83</v>
      </c>
      <c r="E86" s="2"/>
      <c r="F86" s="2">
        <f t="shared" si="77"/>
        <v>0</v>
      </c>
      <c r="J86" s="1" t="str">
        <f t="shared" si="75"/>
        <v>Paul Veevers</v>
      </c>
      <c r="M86" s="8" t="str">
        <f t="shared" si="71"/>
        <v/>
      </c>
      <c r="N86" s="8" t="str">
        <f t="shared" si="72"/>
        <v/>
      </c>
      <c r="O86" s="1" t="str">
        <f t="shared" si="73"/>
        <v/>
      </c>
      <c r="P86" s="32" t="str">
        <f t="shared" si="74"/>
        <v/>
      </c>
      <c r="Q86" s="32" t="str">
        <f t="shared" si="62"/>
        <v/>
      </c>
      <c r="R86" s="6">
        <f t="shared" si="68"/>
        <v>0</v>
      </c>
      <c r="S86" s="6">
        <f>IF(AND(D86&lt;=L$4,P86&lt;&gt;"Y"),IF(N86&lt;VLOOKUP(O86,Runners!A$3:CT$180,S$1,FALSE),IF(Y$2="zero",0,Y$2),0),0)</f>
        <v>0</v>
      </c>
      <c r="T86" s="6">
        <f t="shared" si="55"/>
        <v>0</v>
      </c>
      <c r="U86" s="2"/>
      <c r="V86" s="2" t="str">
        <f>IF(O86&lt;&gt;"",VLOOKUP(O86,Runners!CZ$3:DM$180,V$1,FALSE),"")</f>
        <v/>
      </c>
      <c r="W86" s="18" t="str">
        <f t="shared" si="76"/>
        <v/>
      </c>
    </row>
    <row r="87" spans="1:23" x14ac:dyDescent="0.25">
      <c r="A87" s="1" t="s">
        <v>0</v>
      </c>
      <c r="C87" s="3">
        <f>IF(A87&lt;&gt;"",VLOOKUP(A87,Runners!A$3:AS$180,C$1,FALSE),0)</f>
        <v>1.3194444444444444E-2</v>
      </c>
      <c r="D87" s="6">
        <f t="shared" si="63"/>
        <v>84</v>
      </c>
      <c r="E87" s="2"/>
      <c r="F87" s="2">
        <f t="shared" si="77"/>
        <v>0</v>
      </c>
      <c r="J87" s="1" t="str">
        <f t="shared" si="75"/>
        <v>Peter Reid</v>
      </c>
      <c r="M87" s="8" t="str">
        <f t="shared" si="71"/>
        <v/>
      </c>
      <c r="N87" s="8" t="str">
        <f t="shared" si="72"/>
        <v/>
      </c>
      <c r="O87" s="1" t="str">
        <f t="shared" si="73"/>
        <v/>
      </c>
      <c r="P87" s="32" t="str">
        <f t="shared" si="74"/>
        <v/>
      </c>
      <c r="Q87" s="32" t="str">
        <f t="shared" si="62"/>
        <v/>
      </c>
      <c r="R87" s="6">
        <f t="shared" si="68"/>
        <v>0</v>
      </c>
      <c r="S87" s="6">
        <f>IF(AND(D87&lt;=L$4,P87&lt;&gt;"Y"),IF(N87&lt;VLOOKUP(O87,Runners!A$3:CT$180,S$1,FALSE),IF(Y$2="zero",0,Y$2),0),0)</f>
        <v>0</v>
      </c>
      <c r="T87" s="6">
        <f t="shared" si="55"/>
        <v>0</v>
      </c>
      <c r="U87" s="2"/>
      <c r="V87" s="2" t="str">
        <f>IF(O87&lt;&gt;"",VLOOKUP(O87,Runners!CZ$3:DM$180,V$1,FALSE),"")</f>
        <v/>
      </c>
      <c r="W87" s="18" t="str">
        <f t="shared" si="76"/>
        <v/>
      </c>
    </row>
    <row r="88" spans="1:23" x14ac:dyDescent="0.25">
      <c r="A88" s="1" t="s">
        <v>135</v>
      </c>
      <c r="C88" s="3">
        <f>IF(A88&lt;&gt;"",VLOOKUP(A88,Runners!A$3:AS$180,C$1,FALSE),0)</f>
        <v>1.2673611111111111E-2</v>
      </c>
      <c r="D88" s="6">
        <f t="shared" si="63"/>
        <v>85</v>
      </c>
      <c r="E88" s="2"/>
      <c r="F88" s="2">
        <f t="shared" si="77"/>
        <v>0</v>
      </c>
      <c r="J88" s="1" t="str">
        <f t="shared" si="75"/>
        <v>Peter Thomson</v>
      </c>
      <c r="M88" s="8" t="str">
        <f t="shared" si="71"/>
        <v/>
      </c>
      <c r="N88" s="8" t="str">
        <f t="shared" si="72"/>
        <v/>
      </c>
      <c r="O88" s="1" t="str">
        <f t="shared" si="73"/>
        <v/>
      </c>
      <c r="P88" s="32" t="str">
        <f t="shared" si="74"/>
        <v/>
      </c>
      <c r="Q88" s="32" t="str">
        <f t="shared" si="62"/>
        <v/>
      </c>
      <c r="R88" s="6">
        <f t="shared" si="68"/>
        <v>0</v>
      </c>
      <c r="S88" s="6">
        <f>IF(AND(D88&lt;=L$4,P88&lt;&gt;"Y"),IF(N88&lt;VLOOKUP(O88,Runners!A$3:CT$180,S$1,FALSE),IF(Y$2="zero",0,Y$2),0),0)</f>
        <v>0</v>
      </c>
      <c r="T88" s="6">
        <f t="shared" si="55"/>
        <v>0</v>
      </c>
      <c r="U88" s="2"/>
      <c r="V88" s="2" t="str">
        <f>IF(O88&lt;&gt;"",VLOOKUP(O88,Runners!CZ$3:DM$180,V$1,FALSE),"")</f>
        <v/>
      </c>
      <c r="W88" s="18" t="str">
        <f t="shared" si="76"/>
        <v/>
      </c>
    </row>
    <row r="89" spans="1:23" x14ac:dyDescent="0.25">
      <c r="A89" s="1" t="s">
        <v>205</v>
      </c>
      <c r="C89" s="3">
        <f>IF(A89&lt;&gt;"",VLOOKUP(A89,Runners!A$3:AS$180,C$1,FALSE),0)</f>
        <v>9.2013888888888892E-3</v>
      </c>
      <c r="D89" s="6">
        <f t="shared" si="63"/>
        <v>86</v>
      </c>
      <c r="E89" s="2"/>
      <c r="F89" s="2">
        <f t="shared" si="77"/>
        <v>0</v>
      </c>
      <c r="J89" s="1" t="str">
        <f t="shared" si="75"/>
        <v>Phil Buller</v>
      </c>
      <c r="M89" s="8" t="str">
        <f t="shared" si="71"/>
        <v/>
      </c>
      <c r="N89" s="8" t="str">
        <f t="shared" si="72"/>
        <v/>
      </c>
      <c r="O89" s="1" t="str">
        <f t="shared" si="73"/>
        <v/>
      </c>
      <c r="P89" s="32" t="str">
        <f t="shared" si="74"/>
        <v/>
      </c>
      <c r="Q89" s="32" t="str">
        <f t="shared" si="62"/>
        <v/>
      </c>
      <c r="R89" s="6">
        <f t="shared" si="68"/>
        <v>0</v>
      </c>
      <c r="S89" s="6">
        <f>IF(AND(D89&lt;=L$4,P89&lt;&gt;"Y"),IF(N89&lt;VLOOKUP(O89,Runners!A$3:CT$180,S$1,FALSE),IF(Y$2="zero",0,Y$2),0),0)</f>
        <v>0</v>
      </c>
      <c r="T89" s="6">
        <f t="shared" si="55"/>
        <v>0</v>
      </c>
      <c r="U89" s="2"/>
      <c r="V89" s="2" t="str">
        <f>IF(O89&lt;&gt;"",VLOOKUP(O89,Runners!CZ$3:DM$180,V$1,FALSE),"")</f>
        <v/>
      </c>
      <c r="W89" s="18" t="str">
        <f t="shared" si="76"/>
        <v/>
      </c>
    </row>
    <row r="90" spans="1:23" x14ac:dyDescent="0.25">
      <c r="A90" s="1" t="s">
        <v>206</v>
      </c>
      <c r="C90" s="3">
        <f>IF(A90&lt;&gt;"",VLOOKUP(A90,Runners!A$3:AS$180,C$1,FALSE),0)</f>
        <v>1.1458333333333333E-2</v>
      </c>
      <c r="D90" s="6">
        <f t="shared" si="63"/>
        <v>87</v>
      </c>
      <c r="E90" s="2"/>
      <c r="F90" s="2">
        <f t="shared" si="77"/>
        <v>0</v>
      </c>
      <c r="J90" s="1" t="str">
        <f t="shared" si="75"/>
        <v>Rebecca Willetts</v>
      </c>
      <c r="M90" s="8" t="str">
        <f t="shared" si="71"/>
        <v/>
      </c>
      <c r="N90" s="8" t="str">
        <f t="shared" si="72"/>
        <v/>
      </c>
      <c r="O90" s="1" t="str">
        <f t="shared" si="73"/>
        <v/>
      </c>
      <c r="P90" s="32" t="str">
        <f t="shared" si="74"/>
        <v/>
      </c>
      <c r="Q90" s="32" t="str">
        <f t="shared" si="62"/>
        <v/>
      </c>
      <c r="R90" s="6">
        <f t="shared" si="68"/>
        <v>0</v>
      </c>
      <c r="S90" s="6">
        <f>IF(AND(D90&lt;=L$4,P90&lt;&gt;"Y"),IF(N90&lt;VLOOKUP(O90,Runners!A$3:CT$180,S$1,FALSE),IF(Y$2="zero",0,Y$2),0),0)</f>
        <v>0</v>
      </c>
      <c r="T90" s="6">
        <f t="shared" si="55"/>
        <v>0</v>
      </c>
      <c r="U90" s="2"/>
      <c r="V90" s="2" t="str">
        <f>IF(O90&lt;&gt;"",VLOOKUP(O90,Runners!CZ$3:DM$180,V$1,FALSE),"")</f>
        <v/>
      </c>
      <c r="W90" s="18" t="str">
        <f t="shared" si="76"/>
        <v/>
      </c>
    </row>
    <row r="91" spans="1:23" x14ac:dyDescent="0.25">
      <c r="A91" s="1" t="s">
        <v>11</v>
      </c>
      <c r="B91" s="3"/>
      <c r="C91" s="3">
        <f>IF(A91&lt;&gt;"",VLOOKUP(A91,Runners!A$3:AS$180,C$1,FALSE),0)</f>
        <v>1.4930555555555556E-2</v>
      </c>
      <c r="D91" s="6">
        <f t="shared" si="63"/>
        <v>88</v>
      </c>
      <c r="E91" s="2"/>
      <c r="F91" s="2">
        <f t="shared" si="77"/>
        <v>0</v>
      </c>
      <c r="J91" s="1" t="str">
        <f t="shared" si="75"/>
        <v>Richard Storey</v>
      </c>
      <c r="M91" s="8" t="str">
        <f t="shared" si="71"/>
        <v/>
      </c>
      <c r="N91" s="8" t="str">
        <f t="shared" si="72"/>
        <v/>
      </c>
      <c r="O91" s="1" t="str">
        <f t="shared" si="73"/>
        <v/>
      </c>
      <c r="P91" s="32" t="str">
        <f t="shared" si="74"/>
        <v/>
      </c>
      <c r="Q91" s="32" t="str">
        <f t="shared" si="62"/>
        <v/>
      </c>
      <c r="R91" s="6">
        <f t="shared" si="68"/>
        <v>0</v>
      </c>
      <c r="S91" s="6">
        <f>IF(AND(D91&lt;=L$4,P91&lt;&gt;"Y"),IF(N91&lt;VLOOKUP(O91,Runners!A$3:CT$180,S$1,FALSE),IF(Y$2="zero",0,Y$2),0),0)</f>
        <v>0</v>
      </c>
      <c r="T91" s="6">
        <f t="shared" si="55"/>
        <v>0</v>
      </c>
      <c r="U91" s="2"/>
      <c r="V91" s="2" t="str">
        <f>IF(O91&lt;&gt;"",VLOOKUP(O91,Runners!CZ$3:DM$180,V$1,FALSE),"")</f>
        <v/>
      </c>
      <c r="W91" s="18" t="str">
        <f t="shared" si="76"/>
        <v/>
      </c>
    </row>
    <row r="92" spans="1:23" x14ac:dyDescent="0.25">
      <c r="A92" s="1" t="s">
        <v>207</v>
      </c>
      <c r="C92" s="3">
        <f>IF(A92&lt;&gt;"",VLOOKUP(A92,Runners!A$3:AS$180,C$1,FALSE),0)</f>
        <v>1.3020833333333334E-2</v>
      </c>
      <c r="D92" s="6">
        <f t="shared" si="63"/>
        <v>89</v>
      </c>
      <c r="E92" s="2">
        <v>3.6921296296296292E-2</v>
      </c>
      <c r="F92" s="2">
        <f t="shared" si="77"/>
        <v>2.3900462962962957E-2</v>
      </c>
      <c r="J92" s="1" t="str">
        <f t="shared" si="75"/>
        <v>Rosie Eagles</v>
      </c>
      <c r="M92" s="8" t="str">
        <f t="shared" si="71"/>
        <v/>
      </c>
      <c r="N92" s="8" t="str">
        <f t="shared" si="72"/>
        <v/>
      </c>
      <c r="O92" s="1" t="str">
        <f t="shared" si="73"/>
        <v/>
      </c>
      <c r="P92" s="32" t="str">
        <f t="shared" si="74"/>
        <v/>
      </c>
      <c r="Q92" s="32" t="str">
        <f t="shared" si="62"/>
        <v/>
      </c>
      <c r="R92" s="6">
        <f t="shared" si="68"/>
        <v>0</v>
      </c>
      <c r="S92" s="6">
        <f>IF(AND(D92&lt;=L$4,P92&lt;&gt;"Y"),IF(N92&lt;VLOOKUP(O92,Runners!A$3:CT$180,S$1,FALSE),IF(Y$2="zero",0,Y$2),0),0)</f>
        <v>0</v>
      </c>
      <c r="T92" s="6">
        <f t="shared" si="55"/>
        <v>0</v>
      </c>
      <c r="U92" s="2"/>
      <c r="V92" s="2" t="str">
        <f>IF(O92&lt;&gt;"",VLOOKUP(O92,Runners!CZ$3:DM$180,V$1,FALSE),"")</f>
        <v/>
      </c>
      <c r="W92" s="18" t="str">
        <f t="shared" si="76"/>
        <v/>
      </c>
    </row>
    <row r="93" spans="1:23" x14ac:dyDescent="0.25">
      <c r="A93" s="1" t="s">
        <v>6</v>
      </c>
      <c r="B93" s="3"/>
      <c r="C93" s="3">
        <f>IF(A93&lt;&gt;"",VLOOKUP(A93,Runners!A$3:AS$180,C$1,FALSE),0)</f>
        <v>2.326388888888889E-2</v>
      </c>
      <c r="D93" s="6">
        <f t="shared" si="63"/>
        <v>90</v>
      </c>
      <c r="E93" s="2"/>
      <c r="F93" s="2">
        <f t="shared" si="77"/>
        <v>0</v>
      </c>
      <c r="J93" s="1" t="str">
        <f t="shared" si="75"/>
        <v>Ross McKelvie</v>
      </c>
      <c r="M93" s="8" t="str">
        <f t="shared" si="71"/>
        <v/>
      </c>
      <c r="N93" s="8" t="str">
        <f t="shared" si="72"/>
        <v/>
      </c>
      <c r="O93" s="1" t="str">
        <f t="shared" si="73"/>
        <v/>
      </c>
      <c r="P93" s="32" t="str">
        <f t="shared" si="74"/>
        <v/>
      </c>
      <c r="Q93" s="32" t="str">
        <f t="shared" si="62"/>
        <v/>
      </c>
      <c r="R93" s="6">
        <f t="shared" si="68"/>
        <v>0</v>
      </c>
      <c r="S93" s="6">
        <f>IF(AND(D93&lt;=L$4,P93&lt;&gt;"Y"),IF(N93&lt;VLOOKUP(O93,Runners!A$3:CT$180,S$1,FALSE),IF(Y$2="zero",0,Y$2),0),0)</f>
        <v>0</v>
      </c>
      <c r="T93" s="6">
        <f t="shared" si="55"/>
        <v>0</v>
      </c>
      <c r="U93" s="2"/>
      <c r="V93" s="2" t="str">
        <f>IF(O93&lt;&gt;"",VLOOKUP(O93,Runners!CZ$3:DM$180,V$1,FALSE),"")</f>
        <v/>
      </c>
      <c r="W93" s="18" t="str">
        <f t="shared" si="76"/>
        <v/>
      </c>
    </row>
    <row r="94" spans="1:23" x14ac:dyDescent="0.25">
      <c r="A94" s="1" t="s">
        <v>13</v>
      </c>
      <c r="B94" s="3"/>
      <c r="C94" s="3">
        <f>IF(A94&lt;&gt;"",VLOOKUP(A94,Runners!A$3:AS$180,C$1,FALSE),0)</f>
        <v>1.0937499999999999E-2</v>
      </c>
      <c r="D94" s="6">
        <f t="shared" si="63"/>
        <v>91</v>
      </c>
      <c r="E94" s="2"/>
      <c r="F94" s="2">
        <f t="shared" si="77"/>
        <v>0</v>
      </c>
      <c r="J94" s="1" t="str">
        <f t="shared" si="75"/>
        <v>Roy Stevens</v>
      </c>
      <c r="M94" s="8" t="str">
        <f t="shared" si="71"/>
        <v/>
      </c>
      <c r="N94" s="8" t="str">
        <f t="shared" si="72"/>
        <v/>
      </c>
      <c r="O94" s="1" t="str">
        <f t="shared" si="73"/>
        <v/>
      </c>
      <c r="P94" s="32" t="str">
        <f t="shared" si="74"/>
        <v/>
      </c>
      <c r="Q94" s="32" t="str">
        <f t="shared" si="62"/>
        <v/>
      </c>
      <c r="R94" s="6">
        <f t="shared" si="68"/>
        <v>0</v>
      </c>
      <c r="S94" s="6">
        <f>IF(AND(D94&lt;=L$4,P94&lt;&gt;"Y"),IF(N94&lt;VLOOKUP(O94,Runners!A$3:CT$180,S$1,FALSE),IF(Y$2="zero",0,Y$2),0),0)</f>
        <v>0</v>
      </c>
      <c r="T94" s="6">
        <f t="shared" si="55"/>
        <v>0</v>
      </c>
      <c r="U94" s="2"/>
      <c r="V94" s="2" t="str">
        <f>IF(O94&lt;&gt;"",VLOOKUP(O94,Runners!CZ$3:DM$180,V$1,FALSE),"")</f>
        <v/>
      </c>
      <c r="W94" s="18" t="str">
        <f t="shared" si="76"/>
        <v/>
      </c>
    </row>
    <row r="95" spans="1:23" x14ac:dyDescent="0.25">
      <c r="A95" s="1" t="s">
        <v>32</v>
      </c>
      <c r="B95" s="3"/>
      <c r="C95" s="3">
        <f>IF(A95&lt;&gt;"",VLOOKUP(A95,Runners!A$3:AS$180,C$1,FALSE),0)</f>
        <v>4.6874999999999998E-3</v>
      </c>
      <c r="D95" s="6">
        <f t="shared" si="63"/>
        <v>92</v>
      </c>
      <c r="E95" s="2"/>
      <c r="F95" s="2">
        <f t="shared" si="77"/>
        <v>0</v>
      </c>
      <c r="J95" s="1" t="str">
        <f t="shared" si="75"/>
        <v>Ruth Bye</v>
      </c>
      <c r="M95" s="8" t="str">
        <f t="shared" si="71"/>
        <v/>
      </c>
      <c r="N95" s="8" t="str">
        <f t="shared" si="72"/>
        <v/>
      </c>
      <c r="O95" s="1" t="str">
        <f t="shared" si="73"/>
        <v/>
      </c>
      <c r="P95" s="32" t="str">
        <f t="shared" si="74"/>
        <v/>
      </c>
      <c r="Q95" s="32" t="str">
        <f>IF(D95&lt;=L$4,IF(P95="Y",Q93,Q93-1),"")</f>
        <v/>
      </c>
      <c r="R95" s="6">
        <f t="shared" si="68"/>
        <v>0</v>
      </c>
      <c r="S95" s="6">
        <f>IF(AND(D95&lt;=L$4,P95&lt;&gt;"Y"),IF(N95&lt;VLOOKUP(O95,Runners!A$3:CT$180,S$1,FALSE),IF(Y$2="zero",0,Y$2),0),0)</f>
        <v>0</v>
      </c>
      <c r="T95" s="6">
        <f t="shared" si="55"/>
        <v>0</v>
      </c>
      <c r="U95" s="2"/>
      <c r="V95" s="2" t="str">
        <f>IF(O95&lt;&gt;"",VLOOKUP(O95,Runners!CZ$3:DM$180,V$1,FALSE),"")</f>
        <v/>
      </c>
      <c r="W95" s="18" t="str">
        <f t="shared" si="76"/>
        <v/>
      </c>
    </row>
    <row r="96" spans="1:23" x14ac:dyDescent="0.25">
      <c r="A96" s="1" t="s">
        <v>165</v>
      </c>
      <c r="B96" s="3"/>
      <c r="C96" s="3">
        <f>IF(A96&lt;&gt;"",VLOOKUP(A96,Runners!A$3:AS$180,C$1,FALSE),0)</f>
        <v>1.2673611111111111E-2</v>
      </c>
      <c r="D96" s="6">
        <f t="shared" si="63"/>
        <v>93</v>
      </c>
      <c r="E96" s="2"/>
      <c r="F96" s="2">
        <f t="shared" si="77"/>
        <v>0</v>
      </c>
      <c r="J96" s="1" t="str">
        <f t="shared" si="75"/>
        <v>Ruth Williams</v>
      </c>
      <c r="M96" s="8" t="str">
        <f t="shared" si="71"/>
        <v/>
      </c>
      <c r="N96" s="8" t="str">
        <f t="shared" si="72"/>
        <v/>
      </c>
      <c r="O96" s="1" t="str">
        <f t="shared" si="73"/>
        <v/>
      </c>
      <c r="P96" s="32" t="str">
        <f t="shared" si="74"/>
        <v/>
      </c>
      <c r="Q96" s="32" t="str">
        <f t="shared" si="62"/>
        <v/>
      </c>
      <c r="R96" s="6">
        <f t="shared" si="68"/>
        <v>0</v>
      </c>
      <c r="S96" s="6">
        <f>IF(AND(D96&lt;=L$4,P96&lt;&gt;"Y"),IF(N96&lt;VLOOKUP(O96,Runners!A$3:CT$180,S$1,FALSE),IF(Y$2="zero",0,Y$2),0),0)</f>
        <v>0</v>
      </c>
      <c r="T96" s="6">
        <f t="shared" ref="T96:T128" si="78">IF(AND(D96&lt;=L$4,P96&lt;&gt;"Y"),S96+R96,0)</f>
        <v>0</v>
      </c>
      <c r="U96" s="2"/>
      <c r="V96" s="2" t="str">
        <f>IF(O96&lt;&gt;"",VLOOKUP(O96,Runners!CZ$3:DM$180,V$1,FALSE),"")</f>
        <v/>
      </c>
      <c r="W96" s="18" t="str">
        <f t="shared" si="76"/>
        <v/>
      </c>
    </row>
    <row r="97" spans="1:23" x14ac:dyDescent="0.25">
      <c r="A97" s="1" t="s">
        <v>208</v>
      </c>
      <c r="B97" s="3"/>
      <c r="C97" s="3">
        <f>IF(A97&lt;&gt;"",VLOOKUP(A97,Runners!A$3:AS$180,C$1,FALSE),0)</f>
        <v>1.7187500000000001E-2</v>
      </c>
      <c r="D97" s="6">
        <f t="shared" si="63"/>
        <v>94</v>
      </c>
      <c r="E97" s="2"/>
      <c r="F97" s="2">
        <f t="shared" si="77"/>
        <v>0</v>
      </c>
      <c r="J97" s="1" t="str">
        <f t="shared" si="75"/>
        <v>Sarah Beck</v>
      </c>
      <c r="M97" s="8" t="str">
        <f t="shared" si="71"/>
        <v/>
      </c>
      <c r="N97" s="8" t="str">
        <f t="shared" si="72"/>
        <v/>
      </c>
      <c r="O97" s="1" t="str">
        <f t="shared" si="73"/>
        <v/>
      </c>
      <c r="P97" s="32" t="str">
        <f t="shared" si="74"/>
        <v/>
      </c>
      <c r="Q97" s="32" t="str">
        <f t="shared" ref="Q97:Q129" si="79">IF(D97&lt;=L$4,IF(P97="Y",Q96,Q96-1),"")</f>
        <v/>
      </c>
      <c r="R97" s="6">
        <f t="shared" si="68"/>
        <v>0</v>
      </c>
      <c r="S97" s="6">
        <f>IF(AND(D97&lt;=L$4,P97&lt;&gt;"Y"),IF(N97&lt;VLOOKUP(O97,Runners!A$3:CT$180,S$1,FALSE),IF(Y$2="zero",0,Y$2),0),0)</f>
        <v>0</v>
      </c>
      <c r="T97" s="6">
        <f t="shared" si="78"/>
        <v>0</v>
      </c>
      <c r="U97" s="2"/>
      <c r="V97" s="2" t="str">
        <f>IF(O97&lt;&gt;"",VLOOKUP(O97,Runners!CZ$3:DM$180,V$1,FALSE),"")</f>
        <v/>
      </c>
      <c r="W97" s="18" t="str">
        <f t="shared" si="76"/>
        <v/>
      </c>
    </row>
    <row r="98" spans="1:23" x14ac:dyDescent="0.25">
      <c r="A98" s="1" t="s">
        <v>144</v>
      </c>
      <c r="C98" s="3">
        <f>IF(A98&lt;&gt;"",VLOOKUP(A98,Runners!A$3:AS$180,C$1,FALSE),0)</f>
        <v>5.9027777777777776E-3</v>
      </c>
      <c r="D98" s="6">
        <f t="shared" si="63"/>
        <v>95</v>
      </c>
      <c r="E98" s="2">
        <v>3.8113425925925926E-2</v>
      </c>
      <c r="F98" s="2">
        <f t="shared" si="77"/>
        <v>3.2210648148148148E-2</v>
      </c>
      <c r="J98" s="1" t="str">
        <f t="shared" si="75"/>
        <v>Sarah Cook</v>
      </c>
      <c r="M98" s="8" t="str">
        <f t="shared" si="71"/>
        <v/>
      </c>
      <c r="N98" s="8" t="str">
        <f t="shared" si="72"/>
        <v/>
      </c>
      <c r="O98" s="1" t="str">
        <f t="shared" si="73"/>
        <v/>
      </c>
      <c r="P98" s="32" t="str">
        <f t="shared" si="74"/>
        <v/>
      </c>
      <c r="Q98" s="32" t="str">
        <f t="shared" si="79"/>
        <v/>
      </c>
      <c r="R98" s="6">
        <f t="shared" si="68"/>
        <v>0</v>
      </c>
      <c r="S98" s="6">
        <f>IF(AND(D98&lt;=L$4,P98&lt;&gt;"Y"),IF(N98&lt;VLOOKUP(O98,Runners!A$3:CT$180,S$1,FALSE),IF(Y$2="zero",0,Y$2),0),0)</f>
        <v>0</v>
      </c>
      <c r="T98" s="6">
        <f t="shared" si="78"/>
        <v>0</v>
      </c>
      <c r="U98" s="2"/>
      <c r="V98" s="2" t="str">
        <f>IF(O98&lt;&gt;"",VLOOKUP(O98,Runners!CZ$3:DM$180,V$1,FALSE),"")</f>
        <v/>
      </c>
      <c r="W98" s="18" t="str">
        <f t="shared" si="76"/>
        <v/>
      </c>
    </row>
    <row r="99" spans="1:23" x14ac:dyDescent="0.25">
      <c r="A99" s="1" t="s">
        <v>209</v>
      </c>
      <c r="C99" s="3">
        <f>IF(A99&lt;&gt;"",VLOOKUP(A99,Runners!A$3:AS$180,C$1,FALSE),0)</f>
        <v>1.7187500000000001E-2</v>
      </c>
      <c r="D99" s="6">
        <f t="shared" si="63"/>
        <v>96</v>
      </c>
      <c r="E99" s="2"/>
      <c r="F99" s="2">
        <f t="shared" si="77"/>
        <v>0</v>
      </c>
      <c r="J99" s="1" t="str">
        <f t="shared" si="75"/>
        <v>Scott Gall</v>
      </c>
      <c r="M99" s="8" t="str">
        <f t="shared" si="71"/>
        <v/>
      </c>
      <c r="N99" s="8" t="str">
        <f t="shared" si="72"/>
        <v/>
      </c>
      <c r="O99" s="1" t="str">
        <f t="shared" si="73"/>
        <v/>
      </c>
      <c r="P99" s="32" t="str">
        <f t="shared" si="74"/>
        <v/>
      </c>
      <c r="Q99" s="32" t="str">
        <f t="shared" si="79"/>
        <v/>
      </c>
      <c r="R99" s="6">
        <f t="shared" si="68"/>
        <v>0</v>
      </c>
      <c r="S99" s="6">
        <f>IF(AND(D99&lt;=L$4,P99&lt;&gt;"Y"),IF(N99&lt;VLOOKUP(O99,Runners!A$3:CT$180,S$1,FALSE),IF(Y$2="zero",0,Y$2),0),0)</f>
        <v>0</v>
      </c>
      <c r="T99" s="6">
        <f t="shared" si="78"/>
        <v>0</v>
      </c>
      <c r="U99" s="2"/>
      <c r="V99" s="2" t="str">
        <f>IF(O99&lt;&gt;"",VLOOKUP(O99,Runners!CZ$3:DM$180,V$1,FALSE),"")</f>
        <v/>
      </c>
      <c r="W99" s="18" t="str">
        <f t="shared" si="76"/>
        <v/>
      </c>
    </row>
    <row r="100" spans="1:23" x14ac:dyDescent="0.25">
      <c r="A100" s="1" t="s">
        <v>210</v>
      </c>
      <c r="C100" s="3">
        <f>IF(A100&lt;&gt;"",VLOOKUP(A100,Runners!A$3:AS$180,C$1,FALSE),0)</f>
        <v>9.2013888888888892E-3</v>
      </c>
      <c r="D100" s="6">
        <f t="shared" si="63"/>
        <v>97</v>
      </c>
      <c r="E100" s="2"/>
      <c r="F100" s="2">
        <f t="shared" si="77"/>
        <v>0</v>
      </c>
      <c r="J100" s="1" t="str">
        <f t="shared" si="75"/>
        <v>Sharon Cooper</v>
      </c>
      <c r="M100" s="8" t="str">
        <f t="shared" si="71"/>
        <v/>
      </c>
      <c r="N100" s="8" t="str">
        <f t="shared" si="72"/>
        <v/>
      </c>
      <c r="O100" s="1" t="str">
        <f t="shared" si="73"/>
        <v/>
      </c>
      <c r="P100" s="32" t="str">
        <f t="shared" si="74"/>
        <v/>
      </c>
      <c r="Q100" s="32" t="str">
        <f t="shared" si="79"/>
        <v/>
      </c>
      <c r="R100" s="6">
        <f t="shared" si="68"/>
        <v>0</v>
      </c>
      <c r="S100" s="6">
        <f>IF(AND(D100&lt;=L$4,P100&lt;&gt;"Y"),IF(N100&lt;VLOOKUP(O100,Runners!A$3:CT$180,S$1,FALSE),IF(Y$2="zero",0,Y$2),0),0)</f>
        <v>0</v>
      </c>
      <c r="T100" s="6">
        <f t="shared" si="78"/>
        <v>0</v>
      </c>
      <c r="U100" s="2"/>
      <c r="V100" s="2" t="str">
        <f>IF(O100&lt;&gt;"",VLOOKUP(O100,Runners!CZ$3:DM$180,V$1,FALSE),"")</f>
        <v/>
      </c>
      <c r="W100" s="18" t="str">
        <f t="shared" si="76"/>
        <v/>
      </c>
    </row>
    <row r="101" spans="1:23" x14ac:dyDescent="0.25">
      <c r="A101" s="1" t="s">
        <v>141</v>
      </c>
      <c r="C101" s="3">
        <f>IF(A101&lt;&gt;"",VLOOKUP(A101,Runners!A$3:AS$180,C$1,FALSE),0)</f>
        <v>1.7534722222222222E-2</v>
      </c>
      <c r="D101" s="6">
        <f t="shared" si="63"/>
        <v>98</v>
      </c>
      <c r="E101" s="2"/>
      <c r="F101" s="2">
        <f t="shared" si="77"/>
        <v>0</v>
      </c>
      <c r="J101" s="1" t="str">
        <f t="shared" si="75"/>
        <v>Simon Smith</v>
      </c>
      <c r="M101" s="8" t="str">
        <f t="shared" ref="M101:M132" si="80">IF(D101&lt;=L$4,SMALL(E$4:E$211,D101),"")</f>
        <v/>
      </c>
      <c r="N101" s="8" t="str">
        <f t="shared" ref="N101:N132" si="81">IF(D101&lt;=L$4,VLOOKUP(M101,E$4:F$211,2,FALSE),"")</f>
        <v/>
      </c>
      <c r="O101" s="1" t="str">
        <f t="shared" ref="O101:O132" si="82">IF(D101&lt;=L$4,VLOOKUP(M101,E$4:J$211,6,FALSE),"")</f>
        <v/>
      </c>
      <c r="P101" s="32" t="str">
        <f t="shared" ref="P101:P132" si="83">IF(D101&lt;=L$4,VLOOKUP(O101,A$4:B$211,2,FALSE),"")</f>
        <v/>
      </c>
      <c r="Q101" s="32" t="str">
        <f t="shared" si="79"/>
        <v/>
      </c>
      <c r="R101" s="6">
        <f t="shared" si="68"/>
        <v>0</v>
      </c>
      <c r="S101" s="6">
        <f>IF(AND(D101&lt;=L$4,P101&lt;&gt;"Y"),IF(N101&lt;VLOOKUP(O101,Runners!A$3:CT$180,S$1,FALSE),IF(Y$2="zero",0,Y$2),0),0)</f>
        <v>0</v>
      </c>
      <c r="T101" s="6">
        <f t="shared" si="78"/>
        <v>0</v>
      </c>
      <c r="U101" s="2"/>
      <c r="V101" s="2" t="str">
        <f>IF(O101&lt;&gt;"",VLOOKUP(O101,Runners!CZ$3:DM$180,V$1,FALSE),"")</f>
        <v/>
      </c>
      <c r="W101" s="18" t="str">
        <f t="shared" si="76"/>
        <v/>
      </c>
    </row>
    <row r="102" spans="1:23" x14ac:dyDescent="0.25">
      <c r="A102" s="1" t="s">
        <v>242</v>
      </c>
      <c r="C102" s="3">
        <f>IF(A102&lt;&gt;"",VLOOKUP(A102,Runners!A$3:AS$180,C$1,FALSE),0)</f>
        <v>1.7187500000000001E-2</v>
      </c>
      <c r="D102" s="6">
        <f t="shared" si="63"/>
        <v>99</v>
      </c>
      <c r="E102" s="2"/>
      <c r="F102" s="2">
        <f t="shared" ref="F102" si="84">IF(E102&gt;0,E102-C102,0)</f>
        <v>0</v>
      </c>
      <c r="J102" s="1" t="str">
        <f t="shared" ref="J102" si="85">A102</f>
        <v>Stephen Rodwell</v>
      </c>
      <c r="M102" s="8" t="str">
        <f t="shared" si="80"/>
        <v/>
      </c>
      <c r="N102" s="8" t="str">
        <f t="shared" si="81"/>
        <v/>
      </c>
      <c r="O102" s="1" t="str">
        <f t="shared" si="82"/>
        <v/>
      </c>
      <c r="P102" s="32" t="str">
        <f t="shared" si="83"/>
        <v/>
      </c>
      <c r="Q102" s="32" t="str">
        <f>IF(D102&lt;=L$4,IF(P102="Y",Q100,Q100-1),"")</f>
        <v/>
      </c>
      <c r="R102" s="6">
        <f t="shared" si="68"/>
        <v>0</v>
      </c>
      <c r="S102" s="6">
        <f>IF(AND(D102&lt;=L$4,P102&lt;&gt;"Y"),IF(N102&lt;VLOOKUP(O102,Runners!A$3:CT$180,S$1,FALSE),IF(Y$2="zero",0,Y$2),0),0)</f>
        <v>0</v>
      </c>
      <c r="T102" s="6">
        <f t="shared" ref="T102" si="86">IF(AND(D102&lt;=L$4,P102&lt;&gt;"Y"),S102+R102,0)</f>
        <v>0</v>
      </c>
      <c r="U102" s="2"/>
      <c r="V102" s="2" t="str">
        <f>IF(O102&lt;&gt;"",VLOOKUP(O102,Runners!CZ$3:DM$180,V$1,FALSE),"")</f>
        <v/>
      </c>
      <c r="W102" s="18" t="str">
        <f t="shared" ref="W102" si="87">IF(O102&lt;&gt;"",(V102-N102)/V102,"")</f>
        <v/>
      </c>
    </row>
    <row r="103" spans="1:23" x14ac:dyDescent="0.25">
      <c r="A103" s="1" t="s">
        <v>157</v>
      </c>
      <c r="C103" s="3">
        <f>IF(A103&lt;&gt;"",VLOOKUP(A103,Runners!A$3:AS$180,C$1,FALSE),0)</f>
        <v>1.4930555555555556E-2</v>
      </c>
      <c r="D103" s="6">
        <f t="shared" si="63"/>
        <v>100</v>
      </c>
      <c r="E103" s="2"/>
      <c r="F103" s="2">
        <f t="shared" si="77"/>
        <v>0</v>
      </c>
      <c r="J103" s="1" t="str">
        <f t="shared" si="75"/>
        <v>Stephen Wise</v>
      </c>
      <c r="M103" s="8" t="str">
        <f t="shared" si="80"/>
        <v/>
      </c>
      <c r="N103" s="8" t="str">
        <f t="shared" si="81"/>
        <v/>
      </c>
      <c r="O103" s="1" t="str">
        <f t="shared" si="82"/>
        <v/>
      </c>
      <c r="P103" s="32" t="str">
        <f t="shared" si="83"/>
        <v/>
      </c>
      <c r="Q103" s="32" t="str">
        <f>IF(D103&lt;=L$4,IF(P103="Y",Q101,Q101-1),"")</f>
        <v/>
      </c>
      <c r="R103" s="6">
        <f t="shared" si="68"/>
        <v>0</v>
      </c>
      <c r="S103" s="6">
        <f>IF(AND(D103&lt;=L$4,P103&lt;&gt;"Y"),IF(N103&lt;VLOOKUP(O103,Runners!A$3:CT$180,S$1,FALSE),IF(Y$2="zero",0,Y$2),0),0)</f>
        <v>0</v>
      </c>
      <c r="T103" s="6">
        <f t="shared" si="78"/>
        <v>0</v>
      </c>
      <c r="U103" s="2"/>
      <c r="V103" s="2" t="str">
        <f>IF(O103&lt;&gt;"",VLOOKUP(O103,Runners!CZ$3:DM$180,V$1,FALSE),"")</f>
        <v/>
      </c>
      <c r="W103" s="18" t="str">
        <f t="shared" si="76"/>
        <v/>
      </c>
    </row>
    <row r="104" spans="1:23" x14ac:dyDescent="0.25">
      <c r="A104" s="1" t="s">
        <v>211</v>
      </c>
      <c r="C104" s="3">
        <f>IF(A104&lt;&gt;"",VLOOKUP(A104,Runners!A$3:AS$180,C$1,FALSE),0)</f>
        <v>1.8402777777777778E-2</v>
      </c>
      <c r="D104" s="6">
        <f t="shared" si="63"/>
        <v>101</v>
      </c>
      <c r="E104" s="2"/>
      <c r="F104" s="2">
        <f t="shared" si="77"/>
        <v>0</v>
      </c>
      <c r="J104" s="1" t="str">
        <f t="shared" si="75"/>
        <v>Steve Pepper</v>
      </c>
      <c r="M104" s="8" t="str">
        <f t="shared" si="80"/>
        <v/>
      </c>
      <c r="N104" s="8" t="str">
        <f t="shared" si="81"/>
        <v/>
      </c>
      <c r="O104" s="1" t="str">
        <f t="shared" si="82"/>
        <v/>
      </c>
      <c r="P104" s="32" t="str">
        <f t="shared" si="83"/>
        <v/>
      </c>
      <c r="Q104" s="32" t="str">
        <f t="shared" si="79"/>
        <v/>
      </c>
      <c r="R104" s="6">
        <f t="shared" si="68"/>
        <v>0</v>
      </c>
      <c r="S104" s="6">
        <f>IF(AND(D104&lt;=L$4,P104&lt;&gt;"Y"),IF(N104&lt;VLOOKUP(O104,Runners!A$3:CT$180,S$1,FALSE),IF(Y$2="zero",0,Y$2),0),0)</f>
        <v>0</v>
      </c>
      <c r="T104" s="6">
        <f t="shared" si="78"/>
        <v>0</v>
      </c>
      <c r="U104" s="2"/>
      <c r="V104" s="2" t="str">
        <f>IF(O104&lt;&gt;"",VLOOKUP(O104,Runners!CZ$3:DM$180,V$1,FALSE),"")</f>
        <v/>
      </c>
      <c r="W104" s="18" t="str">
        <f t="shared" si="76"/>
        <v/>
      </c>
    </row>
    <row r="105" spans="1:23" x14ac:dyDescent="0.25">
      <c r="A105" s="1" t="s">
        <v>212</v>
      </c>
      <c r="C105" s="3">
        <f>IF(A105&lt;&gt;"",VLOOKUP(A105,Runners!A$3:AS$180,C$1,FALSE),0)</f>
        <v>1.545138888888889E-2</v>
      </c>
      <c r="D105" s="6">
        <f t="shared" si="63"/>
        <v>102</v>
      </c>
      <c r="E105" s="2"/>
      <c r="F105" s="2">
        <f t="shared" si="77"/>
        <v>0</v>
      </c>
      <c r="J105" s="1" t="str">
        <f t="shared" si="75"/>
        <v>Susan Hawitt</v>
      </c>
      <c r="M105" s="8" t="str">
        <f t="shared" si="80"/>
        <v/>
      </c>
      <c r="N105" s="8" t="str">
        <f t="shared" si="81"/>
        <v/>
      </c>
      <c r="O105" s="1" t="str">
        <f t="shared" si="82"/>
        <v/>
      </c>
      <c r="P105" s="32" t="str">
        <f t="shared" si="83"/>
        <v/>
      </c>
      <c r="Q105" s="32" t="str">
        <f t="shared" si="79"/>
        <v/>
      </c>
      <c r="R105" s="6">
        <f t="shared" si="68"/>
        <v>0</v>
      </c>
      <c r="S105" s="6">
        <f>IF(AND(D105&lt;=L$4,P105&lt;&gt;"Y"),IF(N105&lt;VLOOKUP(O105,Runners!A$3:CT$180,S$1,FALSE),IF(Y$2="zero",0,Y$2),0),0)</f>
        <v>0</v>
      </c>
      <c r="T105" s="6">
        <f t="shared" si="78"/>
        <v>0</v>
      </c>
      <c r="U105" s="2"/>
      <c r="V105" s="2" t="str">
        <f>IF(O105&lt;&gt;"",VLOOKUP(O105,Runners!CZ$3:DM$180,V$1,FALSE),"")</f>
        <v/>
      </c>
      <c r="W105" s="18" t="str">
        <f t="shared" si="76"/>
        <v/>
      </c>
    </row>
    <row r="106" spans="1:23" x14ac:dyDescent="0.25">
      <c r="A106" s="1" t="s">
        <v>213</v>
      </c>
      <c r="C106" s="3">
        <f>IF(A106&lt;&gt;"",VLOOKUP(A106,Runners!A$3:AS$180,C$1,FALSE),0)</f>
        <v>9.2013888888888892E-3</v>
      </c>
      <c r="D106" s="6">
        <f t="shared" si="63"/>
        <v>103</v>
      </c>
      <c r="E106" s="2">
        <v>4.1805555555555561E-2</v>
      </c>
      <c r="F106" s="2">
        <f t="shared" si="77"/>
        <v>3.260416666666667E-2</v>
      </c>
      <c r="J106" s="1" t="str">
        <f t="shared" si="75"/>
        <v>Susan Henry</v>
      </c>
      <c r="M106" s="8" t="str">
        <f t="shared" si="80"/>
        <v/>
      </c>
      <c r="N106" s="8" t="str">
        <f t="shared" si="81"/>
        <v/>
      </c>
      <c r="O106" s="1" t="str">
        <f t="shared" si="82"/>
        <v/>
      </c>
      <c r="P106" s="32" t="str">
        <f t="shared" si="83"/>
        <v/>
      </c>
      <c r="Q106" s="32" t="str">
        <f t="shared" si="79"/>
        <v/>
      </c>
      <c r="R106" s="6">
        <f t="shared" si="68"/>
        <v>0</v>
      </c>
      <c r="S106" s="6">
        <f>IF(AND(D106&lt;=L$4,P106&lt;&gt;"Y"),IF(N106&lt;VLOOKUP(O106,Runners!A$3:CT$180,S$1,FALSE),IF(Y$2="zero",0,Y$2),0),0)</f>
        <v>0</v>
      </c>
      <c r="T106" s="6">
        <f t="shared" si="78"/>
        <v>0</v>
      </c>
      <c r="U106" s="2"/>
      <c r="V106" s="2" t="str">
        <f>IF(O106&lt;&gt;"",VLOOKUP(O106,Runners!CZ$3:DM$180,V$1,FALSE),"")</f>
        <v/>
      </c>
      <c r="W106" s="18" t="str">
        <f t="shared" si="76"/>
        <v/>
      </c>
    </row>
    <row r="107" spans="1:23" x14ac:dyDescent="0.25">
      <c r="A107" s="1" t="s">
        <v>214</v>
      </c>
      <c r="C107" s="3">
        <f>IF(A107&lt;&gt;"",VLOOKUP(A107,Runners!A$3:AS$180,C$1,FALSE),0)</f>
        <v>6.5972222222222222E-3</v>
      </c>
      <c r="D107" s="6">
        <f t="shared" si="63"/>
        <v>104</v>
      </c>
      <c r="E107" s="2"/>
      <c r="F107" s="2">
        <f t="shared" si="77"/>
        <v>0</v>
      </c>
      <c r="J107" s="1" t="str">
        <f t="shared" si="75"/>
        <v>Sylvia Elisabeth Gittins</v>
      </c>
      <c r="M107" s="8" t="str">
        <f t="shared" si="80"/>
        <v/>
      </c>
      <c r="N107" s="8" t="str">
        <f t="shared" si="81"/>
        <v/>
      </c>
      <c r="O107" s="1" t="str">
        <f t="shared" si="82"/>
        <v/>
      </c>
      <c r="P107" s="32" t="str">
        <f t="shared" si="83"/>
        <v/>
      </c>
      <c r="Q107" s="32" t="str">
        <f t="shared" si="79"/>
        <v/>
      </c>
      <c r="R107" s="6">
        <f t="shared" si="68"/>
        <v>0</v>
      </c>
      <c r="S107" s="6">
        <f>IF(AND(D107&lt;=L$4,P107&lt;&gt;"Y"),IF(N107&lt;VLOOKUP(O107,Runners!A$3:CT$180,S$1,FALSE),IF(Y$2="zero",0,Y$2),0),0)</f>
        <v>0</v>
      </c>
      <c r="T107" s="6">
        <f t="shared" si="78"/>
        <v>0</v>
      </c>
      <c r="U107" s="2"/>
      <c r="V107" s="2" t="str">
        <f>IF(O107&lt;&gt;"",VLOOKUP(O107,Runners!CZ$3:DM$180,V$1,FALSE),"")</f>
        <v/>
      </c>
      <c r="W107" s="18" t="str">
        <f t="shared" si="76"/>
        <v/>
      </c>
    </row>
    <row r="108" spans="1:23" x14ac:dyDescent="0.25">
      <c r="A108" s="1" t="s">
        <v>215</v>
      </c>
      <c r="C108" s="3">
        <f>IF(A108&lt;&gt;"",VLOOKUP(A108,Runners!A$3:AS$180,C$1,FALSE),0)</f>
        <v>1.5104166666666667E-2</v>
      </c>
      <c r="D108" s="6">
        <f t="shared" si="63"/>
        <v>105</v>
      </c>
      <c r="E108" s="2"/>
      <c r="F108" s="2">
        <f t="shared" si="77"/>
        <v>0</v>
      </c>
      <c r="J108" s="1" t="str">
        <f t="shared" si="75"/>
        <v>Terry Hellings</v>
      </c>
      <c r="M108" s="8" t="str">
        <f t="shared" si="80"/>
        <v/>
      </c>
      <c r="N108" s="8" t="str">
        <f t="shared" si="81"/>
        <v/>
      </c>
      <c r="O108" s="1" t="str">
        <f t="shared" si="82"/>
        <v/>
      </c>
      <c r="P108" s="32" t="str">
        <f t="shared" si="83"/>
        <v/>
      </c>
      <c r="Q108" s="32" t="str">
        <f t="shared" si="79"/>
        <v/>
      </c>
      <c r="R108" s="6">
        <f t="shared" si="68"/>
        <v>0</v>
      </c>
      <c r="S108" s="6">
        <f>IF(AND(D108&lt;=L$4,P108&lt;&gt;"Y"),IF(N108&lt;VLOOKUP(O108,Runners!A$3:CT$180,S$1,FALSE),IF(Y$2="zero",0,Y$2),0),0)</f>
        <v>0</v>
      </c>
      <c r="T108" s="6">
        <f t="shared" si="78"/>
        <v>0</v>
      </c>
      <c r="U108" s="2"/>
      <c r="V108" s="2" t="str">
        <f>IF(O108&lt;&gt;"",VLOOKUP(O108,Runners!CZ$3:DM$180,V$1,FALSE),"")</f>
        <v/>
      </c>
      <c r="W108" s="18" t="str">
        <f t="shared" si="76"/>
        <v/>
      </c>
    </row>
    <row r="109" spans="1:23" x14ac:dyDescent="0.25">
      <c r="A109" s="1" t="s">
        <v>216</v>
      </c>
      <c r="C109" s="3">
        <f>IF(A109&lt;&gt;"",VLOOKUP(A109,Runners!A$3:AS$180,C$1,FALSE),0)</f>
        <v>1.9097222222222224E-2</v>
      </c>
      <c r="D109" s="6">
        <f t="shared" si="63"/>
        <v>106</v>
      </c>
      <c r="E109" s="2"/>
      <c r="F109" s="2">
        <f t="shared" si="77"/>
        <v>0</v>
      </c>
      <c r="J109" s="1" t="str">
        <f t="shared" si="75"/>
        <v>Thomas Howarth</v>
      </c>
      <c r="M109" s="8" t="str">
        <f t="shared" si="80"/>
        <v/>
      </c>
      <c r="N109" s="8" t="str">
        <f t="shared" si="81"/>
        <v/>
      </c>
      <c r="O109" s="1" t="str">
        <f t="shared" si="82"/>
        <v/>
      </c>
      <c r="P109" s="32" t="str">
        <f t="shared" si="83"/>
        <v/>
      </c>
      <c r="Q109" s="32" t="str">
        <f t="shared" si="79"/>
        <v/>
      </c>
      <c r="R109" s="6">
        <f t="shared" si="68"/>
        <v>0</v>
      </c>
      <c r="S109" s="6">
        <f>IF(AND(D109&lt;=L$4,P109&lt;&gt;"Y"),IF(N109&lt;VLOOKUP(O109,Runners!A$3:CT$180,S$1,FALSE),IF(Y$2="zero",0,Y$2),0),0)</f>
        <v>0</v>
      </c>
      <c r="T109" s="6">
        <f t="shared" si="78"/>
        <v>0</v>
      </c>
      <c r="U109" s="2"/>
      <c r="V109" s="2" t="str">
        <f>IF(O109&lt;&gt;"",VLOOKUP(O109,Runners!CZ$3:DM$180,V$1,FALSE),"")</f>
        <v/>
      </c>
      <c r="W109" s="18" t="str">
        <f t="shared" si="76"/>
        <v/>
      </c>
    </row>
    <row r="110" spans="1:23" x14ac:dyDescent="0.25">
      <c r="A110" s="1" t="s">
        <v>130</v>
      </c>
      <c r="C110" s="3">
        <f>IF(A110&lt;&gt;"",VLOOKUP(A110,Runners!A$3:AS$180,C$1,FALSE),0)</f>
        <v>6.5972222222222222E-3</v>
      </c>
      <c r="D110" s="6">
        <f t="shared" si="63"/>
        <v>107</v>
      </c>
      <c r="E110" s="2"/>
      <c r="F110" s="2">
        <f t="shared" si="77"/>
        <v>0</v>
      </c>
      <c r="J110" s="1" t="str">
        <f t="shared" si="75"/>
        <v>Trevor Roberts</v>
      </c>
      <c r="M110" s="8" t="str">
        <f t="shared" si="80"/>
        <v/>
      </c>
      <c r="N110" s="8" t="str">
        <f t="shared" si="81"/>
        <v/>
      </c>
      <c r="O110" s="1" t="str">
        <f t="shared" si="82"/>
        <v/>
      </c>
      <c r="P110" s="32" t="str">
        <f t="shared" si="83"/>
        <v/>
      </c>
      <c r="Q110" s="32" t="str">
        <f t="shared" si="79"/>
        <v/>
      </c>
      <c r="R110" s="6">
        <f t="shared" si="68"/>
        <v>0</v>
      </c>
      <c r="S110" s="6">
        <f>IF(AND(D110&lt;=L$4,P110&lt;&gt;"Y"),IF(N110&lt;VLOOKUP(O110,Runners!A$3:CT$180,S$1,FALSE),IF(Y$2="zero",0,Y$2),0),0)</f>
        <v>0</v>
      </c>
      <c r="T110" s="6">
        <f t="shared" si="78"/>
        <v>0</v>
      </c>
      <c r="U110" s="2"/>
      <c r="V110" s="2" t="str">
        <f>IF(O110&lt;&gt;"",VLOOKUP(O110,Runners!CZ$3:DM$180,V$1,FALSE),"")</f>
        <v/>
      </c>
      <c r="W110" s="18" t="str">
        <f t="shared" ref="W110:W135" si="88">IF(O110&lt;&gt;"",(V110-N110)/V110,"")</f>
        <v/>
      </c>
    </row>
    <row r="111" spans="1:23" x14ac:dyDescent="0.25">
      <c r="A111" s="1" t="s">
        <v>158</v>
      </c>
      <c r="C111" s="3">
        <f>IF(A111&lt;&gt;"",VLOOKUP(A111,Runners!A$3:AS$180,C$1,FALSE),0)</f>
        <v>1.1111111111111112E-2</v>
      </c>
      <c r="D111" s="6">
        <f t="shared" si="63"/>
        <v>108</v>
      </c>
      <c r="E111" s="2"/>
      <c r="F111" s="2">
        <f t="shared" si="77"/>
        <v>0</v>
      </c>
      <c r="J111" s="1" t="str">
        <f t="shared" si="75"/>
        <v>Vicki Richardson</v>
      </c>
      <c r="M111" s="8" t="str">
        <f t="shared" si="80"/>
        <v/>
      </c>
      <c r="N111" s="8" t="str">
        <f t="shared" si="81"/>
        <v/>
      </c>
      <c r="O111" s="1" t="str">
        <f t="shared" si="82"/>
        <v/>
      </c>
      <c r="P111" s="32" t="str">
        <f t="shared" si="83"/>
        <v/>
      </c>
      <c r="Q111" s="32" t="str">
        <f t="shared" si="79"/>
        <v/>
      </c>
      <c r="R111" s="6">
        <f t="shared" si="68"/>
        <v>0</v>
      </c>
      <c r="S111" s="6">
        <f>IF(AND(D111&lt;=L$4,P111&lt;&gt;"Y"),IF(N111&lt;VLOOKUP(O111,Runners!A$3:CT$180,S$1,FALSE),IF(Y$2="zero",0,Y$2),0),0)</f>
        <v>0</v>
      </c>
      <c r="T111" s="6">
        <f t="shared" si="78"/>
        <v>0</v>
      </c>
      <c r="U111" s="2"/>
      <c r="V111" s="2" t="str">
        <f>IF(O111&lt;&gt;"",VLOOKUP(O111,Runners!CZ$3:DM$180,V$1,FALSE),"")</f>
        <v/>
      </c>
      <c r="W111" s="18" t="str">
        <f t="shared" si="88"/>
        <v/>
      </c>
    </row>
    <row r="112" spans="1:23" x14ac:dyDescent="0.25">
      <c r="A112" s="1" t="s">
        <v>166</v>
      </c>
      <c r="B112" s="3"/>
      <c r="C112" s="3">
        <f>IF(A112&lt;&gt;"",VLOOKUP(A112,Runners!A$3:AS$180,C$1,FALSE),0)</f>
        <v>1.3020833333333334E-2</v>
      </c>
      <c r="D112" s="6">
        <f t="shared" si="63"/>
        <v>109</v>
      </c>
      <c r="E112" s="2">
        <v>3.8576388888888889E-2</v>
      </c>
      <c r="F112" s="2">
        <f t="shared" ref="F112:F135" si="89">IF(E112&gt;0,E112-C112,0)</f>
        <v>2.5555555555555554E-2</v>
      </c>
      <c r="J112" s="1" t="str">
        <f t="shared" si="75"/>
        <v>Xavia Cooper</v>
      </c>
      <c r="M112" s="8" t="str">
        <f t="shared" si="80"/>
        <v/>
      </c>
      <c r="N112" s="8" t="str">
        <f t="shared" si="81"/>
        <v/>
      </c>
      <c r="O112" s="1" t="str">
        <f t="shared" si="82"/>
        <v/>
      </c>
      <c r="P112" s="32" t="str">
        <f t="shared" si="83"/>
        <v/>
      </c>
      <c r="Q112" s="32" t="str">
        <f t="shared" si="79"/>
        <v/>
      </c>
      <c r="R112" s="6">
        <f t="shared" si="68"/>
        <v>0</v>
      </c>
      <c r="S112" s="6">
        <f>IF(AND(D112&lt;=L$4,P112&lt;&gt;"Y"),IF(N112&lt;VLOOKUP(O112,Runners!A$3:CT$180,S$1,FALSE),IF(Y$2="zero",0,Y$2),0),0)</f>
        <v>0</v>
      </c>
      <c r="T112" s="6">
        <f t="shared" si="78"/>
        <v>0</v>
      </c>
      <c r="U112" s="2"/>
      <c r="V112" s="2" t="str">
        <f>IF(O112&lt;&gt;"",VLOOKUP(O112,Runners!CZ$3:DM$180,V$1,FALSE),"")</f>
        <v/>
      </c>
      <c r="W112" s="18" t="str">
        <f t="shared" si="88"/>
        <v/>
      </c>
    </row>
    <row r="113" spans="2:23" x14ac:dyDescent="0.25">
      <c r="C113" s="3">
        <f>IF(A113&lt;&gt;"",VLOOKUP(A113,Runners!A$3:AS$180,C$1,FALSE),0)</f>
        <v>0</v>
      </c>
      <c r="D113" s="6">
        <f t="shared" si="63"/>
        <v>110</v>
      </c>
      <c r="E113" s="2"/>
      <c r="F113" s="2">
        <f t="shared" si="89"/>
        <v>0</v>
      </c>
      <c r="J113" s="1">
        <f t="shared" si="75"/>
        <v>0</v>
      </c>
      <c r="M113" s="8" t="str">
        <f t="shared" si="80"/>
        <v/>
      </c>
      <c r="N113" s="8" t="str">
        <f t="shared" si="81"/>
        <v/>
      </c>
      <c r="O113" s="1" t="str">
        <f t="shared" si="82"/>
        <v/>
      </c>
      <c r="P113" s="32" t="str">
        <f t="shared" si="83"/>
        <v/>
      </c>
      <c r="Q113" s="32" t="str">
        <f t="shared" si="79"/>
        <v/>
      </c>
      <c r="R113" s="6">
        <f t="shared" si="68"/>
        <v>0</v>
      </c>
      <c r="S113" s="6">
        <f>IF(AND(D113&lt;=L$4,P113&lt;&gt;"Y"),IF(N113&lt;VLOOKUP(O113,Runners!A$3:CT$180,S$1,FALSE),IF(Y$2="zero",0,Y$2),0),0)</f>
        <v>0</v>
      </c>
      <c r="T113" s="6">
        <f t="shared" si="78"/>
        <v>0</v>
      </c>
      <c r="U113" s="2"/>
      <c r="V113" s="2" t="str">
        <f>IF(O113&lt;&gt;"",VLOOKUP(O113,Runners!CZ$3:DM$180,V$1,FALSE),"")</f>
        <v/>
      </c>
      <c r="W113" s="18" t="str">
        <f t="shared" si="88"/>
        <v/>
      </c>
    </row>
    <row r="114" spans="2:23" x14ac:dyDescent="0.25">
      <c r="C114" s="3">
        <f>IF(A114&lt;&gt;"",VLOOKUP(A114,Runners!A$3:AS$180,C$1,FALSE),0)</f>
        <v>0</v>
      </c>
      <c r="D114" s="6">
        <f t="shared" si="63"/>
        <v>111</v>
      </c>
      <c r="E114" s="2"/>
      <c r="F114" s="2">
        <f t="shared" si="89"/>
        <v>0</v>
      </c>
      <c r="J114" s="1">
        <f t="shared" si="75"/>
        <v>0</v>
      </c>
      <c r="M114" s="8" t="str">
        <f t="shared" si="80"/>
        <v/>
      </c>
      <c r="N114" s="8" t="str">
        <f t="shared" si="81"/>
        <v/>
      </c>
      <c r="O114" s="1" t="str">
        <f t="shared" si="82"/>
        <v/>
      </c>
      <c r="P114" s="32" t="str">
        <f t="shared" si="83"/>
        <v/>
      </c>
      <c r="Q114" s="32" t="str">
        <f t="shared" si="79"/>
        <v/>
      </c>
      <c r="R114" s="6">
        <f t="shared" si="68"/>
        <v>0</v>
      </c>
      <c r="S114" s="6">
        <f>IF(AND(D114&lt;=L$4,P114&lt;&gt;"Y"),IF(N114&lt;VLOOKUP(O114,Runners!A$3:CT$180,S$1,FALSE),IF(Y$2="zero",0,Y$2),0),0)</f>
        <v>0</v>
      </c>
      <c r="T114" s="6">
        <f t="shared" si="78"/>
        <v>0</v>
      </c>
      <c r="U114" s="2"/>
      <c r="V114" s="2" t="str">
        <f>IF(O114&lt;&gt;"",VLOOKUP(O114,Runners!CZ$3:DM$180,V$1,FALSE),"")</f>
        <v/>
      </c>
      <c r="W114" s="18" t="str">
        <f t="shared" si="88"/>
        <v/>
      </c>
    </row>
    <row r="115" spans="2:23" x14ac:dyDescent="0.25">
      <c r="C115" s="3">
        <f>IF(A115&lt;&gt;"",VLOOKUP(A115,Runners!A$3:AS$180,C$1,FALSE),0)</f>
        <v>0</v>
      </c>
      <c r="D115" s="6">
        <f t="shared" si="63"/>
        <v>112</v>
      </c>
      <c r="E115" s="2"/>
      <c r="F115" s="2">
        <f t="shared" si="89"/>
        <v>0</v>
      </c>
      <c r="J115" s="1">
        <f t="shared" si="75"/>
        <v>0</v>
      </c>
      <c r="M115" s="8" t="str">
        <f t="shared" si="80"/>
        <v/>
      </c>
      <c r="N115" s="8" t="str">
        <f t="shared" si="81"/>
        <v/>
      </c>
      <c r="O115" s="1" t="str">
        <f t="shared" si="82"/>
        <v/>
      </c>
      <c r="P115" s="32" t="str">
        <f t="shared" si="83"/>
        <v/>
      </c>
      <c r="Q115" s="32" t="str">
        <f t="shared" si="79"/>
        <v/>
      </c>
      <c r="R115" s="6">
        <f t="shared" si="68"/>
        <v>0</v>
      </c>
      <c r="S115" s="6">
        <f>IF(AND(D115&lt;=L$4,P115&lt;&gt;"Y"),IF(N115&lt;VLOOKUP(O115,Runners!A$3:CT$180,S$1,FALSE),IF(Y$2="zero",0,Y$2),0),0)</f>
        <v>0</v>
      </c>
      <c r="T115" s="6">
        <f t="shared" si="78"/>
        <v>0</v>
      </c>
      <c r="U115" s="2"/>
      <c r="V115" s="2" t="str">
        <f>IF(O115&lt;&gt;"",VLOOKUP(O115,Runners!CZ$3:DM$180,V$1,FALSE),"")</f>
        <v/>
      </c>
      <c r="W115" s="18" t="str">
        <f t="shared" si="88"/>
        <v/>
      </c>
    </row>
    <row r="116" spans="2:23" x14ac:dyDescent="0.25">
      <c r="C116" s="3">
        <f>IF(A116&lt;&gt;"",VLOOKUP(A116,Runners!A$3:AS$180,C$1,FALSE),0)</f>
        <v>0</v>
      </c>
      <c r="D116" s="6">
        <f t="shared" si="63"/>
        <v>113</v>
      </c>
      <c r="E116" s="2"/>
      <c r="F116" s="2">
        <f t="shared" si="89"/>
        <v>0</v>
      </c>
      <c r="J116" s="1">
        <f t="shared" si="75"/>
        <v>0</v>
      </c>
      <c r="M116" s="8" t="str">
        <f t="shared" si="80"/>
        <v/>
      </c>
      <c r="N116" s="8" t="str">
        <f t="shared" si="81"/>
        <v/>
      </c>
      <c r="O116" s="1" t="str">
        <f t="shared" si="82"/>
        <v/>
      </c>
      <c r="P116" s="32" t="str">
        <f t="shared" si="83"/>
        <v/>
      </c>
      <c r="Q116" s="32" t="str">
        <f t="shared" si="79"/>
        <v/>
      </c>
      <c r="R116" s="6">
        <f t="shared" si="68"/>
        <v>0</v>
      </c>
      <c r="S116" s="6">
        <f>IF(AND(D116&lt;=L$4,P116&lt;&gt;"Y"),IF(N116&lt;VLOOKUP(O116,Runners!A$3:CT$180,S$1,FALSE),IF(Y$2="zero",0,Y$2),0),0)</f>
        <v>0</v>
      </c>
      <c r="T116" s="6">
        <f t="shared" si="78"/>
        <v>0</v>
      </c>
      <c r="U116" s="2"/>
      <c r="V116" s="2" t="str">
        <f>IF(O116&lt;&gt;"",VLOOKUP(O116,Runners!CZ$3:DM$180,V$1,FALSE),"")</f>
        <v/>
      </c>
      <c r="W116" s="18" t="str">
        <f t="shared" si="88"/>
        <v/>
      </c>
    </row>
    <row r="117" spans="2:23" x14ac:dyDescent="0.25">
      <c r="C117" s="3">
        <f>IF(A117&lt;&gt;"",VLOOKUP(A117,Runners!A$3:AS$180,C$1,FALSE),0)</f>
        <v>0</v>
      </c>
      <c r="D117" s="6">
        <f t="shared" si="63"/>
        <v>114</v>
      </c>
      <c r="E117" s="2"/>
      <c r="F117" s="2">
        <f t="shared" si="89"/>
        <v>0</v>
      </c>
      <c r="J117" s="1">
        <f t="shared" si="75"/>
        <v>0</v>
      </c>
      <c r="M117" s="8" t="str">
        <f t="shared" si="80"/>
        <v/>
      </c>
      <c r="N117" s="8" t="str">
        <f t="shared" si="81"/>
        <v/>
      </c>
      <c r="O117" s="1" t="str">
        <f t="shared" si="82"/>
        <v/>
      </c>
      <c r="P117" s="32" t="str">
        <f t="shared" si="83"/>
        <v/>
      </c>
      <c r="Q117" s="32" t="str">
        <f t="shared" si="79"/>
        <v/>
      </c>
      <c r="R117" s="6">
        <f t="shared" si="68"/>
        <v>0</v>
      </c>
      <c r="S117" s="6">
        <f>IF(AND(D117&lt;=L$4,P117&lt;&gt;"Y"),IF(N117&lt;VLOOKUP(O117,Runners!A$3:CT$180,S$1,FALSE),IF(Y$2="zero",0,Y$2),0),0)</f>
        <v>0</v>
      </c>
      <c r="T117" s="6">
        <f t="shared" si="78"/>
        <v>0</v>
      </c>
      <c r="U117" s="2"/>
      <c r="V117" s="2" t="str">
        <f>IF(O117&lt;&gt;"",VLOOKUP(O117,Runners!CZ$3:DM$180,V$1,FALSE),"")</f>
        <v/>
      </c>
      <c r="W117" s="18" t="str">
        <f t="shared" si="88"/>
        <v/>
      </c>
    </row>
    <row r="118" spans="2:23" x14ac:dyDescent="0.25">
      <c r="C118" s="3">
        <f>IF(A118&lt;&gt;"",VLOOKUP(A118,Runners!A$3:AS$180,C$1,FALSE),0)</f>
        <v>0</v>
      </c>
      <c r="D118" s="6">
        <f t="shared" si="63"/>
        <v>115</v>
      </c>
      <c r="E118" s="2"/>
      <c r="F118" s="2">
        <f t="shared" si="89"/>
        <v>0</v>
      </c>
      <c r="J118" s="1">
        <f t="shared" si="75"/>
        <v>0</v>
      </c>
      <c r="M118" s="8" t="str">
        <f t="shared" si="80"/>
        <v/>
      </c>
      <c r="N118" s="8" t="str">
        <f t="shared" si="81"/>
        <v/>
      </c>
      <c r="O118" s="1" t="str">
        <f t="shared" si="82"/>
        <v/>
      </c>
      <c r="P118" s="32" t="str">
        <f t="shared" si="83"/>
        <v/>
      </c>
      <c r="Q118" s="32" t="str">
        <f t="shared" si="79"/>
        <v/>
      </c>
      <c r="R118" s="6">
        <f t="shared" si="68"/>
        <v>0</v>
      </c>
      <c r="S118" s="6">
        <f>IF(AND(D118&lt;=L$4,P118&lt;&gt;"Y"),IF(N118&lt;VLOOKUP(O118,Runners!A$3:CT$180,S$1,FALSE),IF(Y$2="zero",0,Y$2),0),0)</f>
        <v>0</v>
      </c>
      <c r="T118" s="6">
        <f t="shared" si="78"/>
        <v>0</v>
      </c>
      <c r="U118" s="2"/>
      <c r="V118" s="2" t="str">
        <f>IF(O118&lt;&gt;"",VLOOKUP(O118,Runners!CZ$3:DM$180,V$1,FALSE),"")</f>
        <v/>
      </c>
      <c r="W118" s="18" t="str">
        <f t="shared" si="88"/>
        <v/>
      </c>
    </row>
    <row r="119" spans="2:23" x14ac:dyDescent="0.25">
      <c r="C119" s="3">
        <f>IF(A119&lt;&gt;"",VLOOKUP(A119,Runners!A$3:AS$180,C$1,FALSE),0)</f>
        <v>0</v>
      </c>
      <c r="D119" s="6">
        <f t="shared" si="63"/>
        <v>116</v>
      </c>
      <c r="E119" s="2"/>
      <c r="F119" s="2">
        <f t="shared" si="89"/>
        <v>0</v>
      </c>
      <c r="J119" s="1">
        <f t="shared" si="75"/>
        <v>0</v>
      </c>
      <c r="M119" s="8" t="str">
        <f t="shared" si="80"/>
        <v/>
      </c>
      <c r="N119" s="8" t="str">
        <f t="shared" si="81"/>
        <v/>
      </c>
      <c r="O119" s="1" t="str">
        <f t="shared" si="82"/>
        <v/>
      </c>
      <c r="P119" s="32" t="str">
        <f t="shared" si="83"/>
        <v/>
      </c>
      <c r="Q119" s="32" t="str">
        <f t="shared" si="79"/>
        <v/>
      </c>
      <c r="R119" s="6">
        <f t="shared" si="68"/>
        <v>0</v>
      </c>
      <c r="S119" s="6">
        <f>IF(AND(D119&lt;=L$4,P119&lt;&gt;"Y"),IF(N119&lt;VLOOKUP(O119,Runners!A$3:CT$180,S$1,FALSE),IF(Y$2="zero",0,Y$2),0),0)</f>
        <v>0</v>
      </c>
      <c r="T119" s="6">
        <f t="shared" si="78"/>
        <v>0</v>
      </c>
      <c r="U119" s="2"/>
      <c r="V119" s="2" t="str">
        <f>IF(O119&lt;&gt;"",VLOOKUP(O119,Runners!CZ$3:DM$180,V$1,FALSE),"")</f>
        <v/>
      </c>
      <c r="W119" s="18" t="str">
        <f t="shared" si="88"/>
        <v/>
      </c>
    </row>
    <row r="120" spans="2:23" x14ac:dyDescent="0.25">
      <c r="C120" s="3">
        <f>IF(A120&lt;&gt;"",VLOOKUP(A120,Runners!A$3:AS$180,C$1,FALSE),0)</f>
        <v>0</v>
      </c>
      <c r="D120" s="6">
        <f t="shared" si="63"/>
        <v>117</v>
      </c>
      <c r="E120" s="2"/>
      <c r="F120" s="2">
        <f t="shared" si="89"/>
        <v>0</v>
      </c>
      <c r="J120" s="1">
        <f t="shared" si="75"/>
        <v>0</v>
      </c>
      <c r="M120" s="8" t="str">
        <f t="shared" si="80"/>
        <v/>
      </c>
      <c r="N120" s="8" t="str">
        <f t="shared" si="81"/>
        <v/>
      </c>
      <c r="O120" s="1" t="str">
        <f t="shared" si="82"/>
        <v/>
      </c>
      <c r="P120" s="32" t="str">
        <f t="shared" si="83"/>
        <v/>
      </c>
      <c r="Q120" s="32" t="str">
        <f t="shared" si="79"/>
        <v/>
      </c>
      <c r="R120" s="6">
        <f t="shared" si="68"/>
        <v>0</v>
      </c>
      <c r="S120" s="6">
        <f>IF(AND(D120&lt;=L$4,P120&lt;&gt;"Y"),IF(N120&lt;VLOOKUP(O120,Runners!A$3:CT$180,S$1,FALSE),IF(Y$2="zero",0,Y$2),0),0)</f>
        <v>0</v>
      </c>
      <c r="T120" s="6">
        <f t="shared" si="78"/>
        <v>0</v>
      </c>
      <c r="U120" s="2"/>
      <c r="V120" s="2" t="str">
        <f>IF(O120&lt;&gt;"",VLOOKUP(O120,Runners!CZ$3:DM$180,V$1,FALSE),"")</f>
        <v/>
      </c>
      <c r="W120" s="18" t="str">
        <f t="shared" si="88"/>
        <v/>
      </c>
    </row>
    <row r="121" spans="2:23" x14ac:dyDescent="0.25">
      <c r="B121" s="3"/>
      <c r="C121" s="3">
        <f>IF(A121&lt;&gt;"",VLOOKUP(A121,Runners!A$3:AS$180,C$1,FALSE),0)</f>
        <v>0</v>
      </c>
      <c r="D121" s="6">
        <f t="shared" si="63"/>
        <v>118</v>
      </c>
      <c r="E121" s="2"/>
      <c r="F121" s="2">
        <f t="shared" si="89"/>
        <v>0</v>
      </c>
      <c r="J121" s="1">
        <f t="shared" si="75"/>
        <v>0</v>
      </c>
      <c r="M121" s="8" t="str">
        <f t="shared" si="80"/>
        <v/>
      </c>
      <c r="N121" s="8" t="str">
        <f t="shared" si="81"/>
        <v/>
      </c>
      <c r="O121" s="1" t="str">
        <f t="shared" si="82"/>
        <v/>
      </c>
      <c r="P121" s="32" t="str">
        <f t="shared" si="83"/>
        <v/>
      </c>
      <c r="Q121" s="32" t="str">
        <f t="shared" si="79"/>
        <v/>
      </c>
      <c r="R121" s="6">
        <f t="shared" si="68"/>
        <v>0</v>
      </c>
      <c r="S121" s="6">
        <f>IF(AND(D121&lt;=L$4,P121&lt;&gt;"Y"),IF(N121&lt;VLOOKUP(O121,Runners!A$3:CT$180,S$1,FALSE),IF(Y$2="zero",0,Y$2),0),0)</f>
        <v>0</v>
      </c>
      <c r="T121" s="6">
        <f t="shared" si="78"/>
        <v>0</v>
      </c>
      <c r="U121" s="2"/>
      <c r="V121" s="2" t="str">
        <f>IF(O121&lt;&gt;"",VLOOKUP(O121,Runners!CZ$3:DM$180,V$1,FALSE),"")</f>
        <v/>
      </c>
      <c r="W121" s="18" t="str">
        <f t="shared" si="88"/>
        <v/>
      </c>
    </row>
    <row r="122" spans="2:23" x14ac:dyDescent="0.25">
      <c r="C122" s="3">
        <f>IF(A122&lt;&gt;"",VLOOKUP(A122,Runners!A$3:AS$180,C$1,FALSE),0)</f>
        <v>0</v>
      </c>
      <c r="D122" s="6">
        <f t="shared" si="63"/>
        <v>119</v>
      </c>
      <c r="E122" s="2"/>
      <c r="F122" s="2">
        <f t="shared" si="89"/>
        <v>0</v>
      </c>
      <c r="J122" s="1">
        <f t="shared" si="75"/>
        <v>0</v>
      </c>
      <c r="M122" s="8" t="str">
        <f t="shared" si="80"/>
        <v/>
      </c>
      <c r="N122" s="8" t="str">
        <f t="shared" si="81"/>
        <v/>
      </c>
      <c r="O122" s="1" t="str">
        <f t="shared" si="82"/>
        <v/>
      </c>
      <c r="P122" s="32" t="str">
        <f t="shared" si="83"/>
        <v/>
      </c>
      <c r="Q122" s="32" t="str">
        <f t="shared" si="79"/>
        <v/>
      </c>
      <c r="R122" s="6">
        <f t="shared" si="68"/>
        <v>0</v>
      </c>
      <c r="S122" s="6">
        <f>IF(AND(D122&lt;=L$4,P122&lt;&gt;"Y"),IF(N122&lt;VLOOKUP(O122,Runners!A$3:CT$180,S$1,FALSE),IF(Y$2="zero",0,Y$2),0),0)</f>
        <v>0</v>
      </c>
      <c r="T122" s="6">
        <f t="shared" si="78"/>
        <v>0</v>
      </c>
      <c r="U122" s="2"/>
      <c r="V122" s="2" t="str">
        <f>IF(O122&lt;&gt;"",VLOOKUP(O122,Runners!CZ$3:DM$180,V$1,FALSE),"")</f>
        <v/>
      </c>
      <c r="W122" s="18" t="str">
        <f t="shared" si="88"/>
        <v/>
      </c>
    </row>
    <row r="123" spans="2:23" x14ac:dyDescent="0.25">
      <c r="C123" s="3">
        <f>IF(A123&lt;&gt;"",VLOOKUP(A123,Runners!A$3:AS$180,C$1,FALSE),0)</f>
        <v>0</v>
      </c>
      <c r="D123" s="6">
        <f t="shared" si="63"/>
        <v>120</v>
      </c>
      <c r="E123" s="2"/>
      <c r="F123" s="2">
        <f t="shared" si="89"/>
        <v>0</v>
      </c>
      <c r="J123" s="1">
        <f t="shared" ref="J123:J135" si="90">A123</f>
        <v>0</v>
      </c>
      <c r="M123" s="8" t="str">
        <f t="shared" si="80"/>
        <v/>
      </c>
      <c r="N123" s="8" t="str">
        <f t="shared" si="81"/>
        <v/>
      </c>
      <c r="O123" s="1" t="str">
        <f t="shared" si="82"/>
        <v/>
      </c>
      <c r="P123" s="32" t="str">
        <f t="shared" si="83"/>
        <v/>
      </c>
      <c r="Q123" s="32" t="str">
        <f t="shared" si="79"/>
        <v/>
      </c>
      <c r="R123" s="6">
        <f t="shared" si="68"/>
        <v>0</v>
      </c>
      <c r="S123" s="6">
        <f>IF(AND(D123&lt;=L$4,P123&lt;&gt;"Y"),IF(N123&lt;VLOOKUP(O123,Runners!A$3:CT$180,S$1,FALSE),IF(Y$2="zero",0,Y$2),0),0)</f>
        <v>0</v>
      </c>
      <c r="T123" s="6">
        <f t="shared" si="78"/>
        <v>0</v>
      </c>
      <c r="U123" s="2"/>
      <c r="V123" s="2" t="str">
        <f>IF(O123&lt;&gt;"",VLOOKUP(O123,Runners!CZ$3:DM$180,V$1,FALSE),"")</f>
        <v/>
      </c>
      <c r="W123" s="18" t="str">
        <f t="shared" si="88"/>
        <v/>
      </c>
    </row>
    <row r="124" spans="2:23" x14ac:dyDescent="0.25">
      <c r="C124" s="3">
        <f>IF(A124&lt;&gt;"",VLOOKUP(A124,Runners!A$3:AS$180,C$1,FALSE),0)</f>
        <v>0</v>
      </c>
      <c r="D124" s="6">
        <f t="shared" si="63"/>
        <v>121</v>
      </c>
      <c r="E124" s="2"/>
      <c r="F124" s="2">
        <f t="shared" si="89"/>
        <v>0</v>
      </c>
      <c r="J124" s="1">
        <f t="shared" si="90"/>
        <v>0</v>
      </c>
      <c r="M124" s="8" t="str">
        <f t="shared" si="80"/>
        <v/>
      </c>
      <c r="N124" s="8" t="str">
        <f t="shared" si="81"/>
        <v/>
      </c>
      <c r="O124" s="1" t="str">
        <f t="shared" si="82"/>
        <v/>
      </c>
      <c r="P124" s="32" t="str">
        <f t="shared" si="83"/>
        <v/>
      </c>
      <c r="Q124" s="32" t="str">
        <f t="shared" si="79"/>
        <v/>
      </c>
      <c r="R124" s="6">
        <f t="shared" si="68"/>
        <v>0</v>
      </c>
      <c r="S124" s="6">
        <f>IF(AND(D124&lt;=L$4,P124&lt;&gt;"Y"),IF(N124&lt;VLOOKUP(O124,Runners!A$3:CT$180,S$1,FALSE),IF(Y$2="zero",0,Y$2),0),0)</f>
        <v>0</v>
      </c>
      <c r="T124" s="6">
        <f t="shared" si="78"/>
        <v>0</v>
      </c>
      <c r="U124" s="2"/>
      <c r="V124" s="2" t="str">
        <f>IF(O124&lt;&gt;"",VLOOKUP(O124,Runners!CZ$3:DM$180,V$1,FALSE),"")</f>
        <v/>
      </c>
      <c r="W124" s="18" t="str">
        <f t="shared" si="88"/>
        <v/>
      </c>
    </row>
    <row r="125" spans="2:23" x14ac:dyDescent="0.25">
      <c r="C125" s="3">
        <f>IF(A125&lt;&gt;"",VLOOKUP(A125,Runners!A$3:AS$180,C$1,FALSE),0)</f>
        <v>0</v>
      </c>
      <c r="D125" s="6">
        <f t="shared" si="63"/>
        <v>122</v>
      </c>
      <c r="E125" s="2"/>
      <c r="F125" s="2">
        <f t="shared" si="89"/>
        <v>0</v>
      </c>
      <c r="J125" s="1">
        <f t="shared" si="90"/>
        <v>0</v>
      </c>
      <c r="M125" s="8" t="str">
        <f t="shared" si="80"/>
        <v/>
      </c>
      <c r="N125" s="8" t="str">
        <f t="shared" si="81"/>
        <v/>
      </c>
      <c r="O125" s="1" t="str">
        <f t="shared" si="82"/>
        <v/>
      </c>
      <c r="P125" s="32" t="str">
        <f t="shared" si="83"/>
        <v/>
      </c>
      <c r="Q125" s="32" t="str">
        <f t="shared" si="79"/>
        <v/>
      </c>
      <c r="R125" s="6">
        <f t="shared" si="68"/>
        <v>0</v>
      </c>
      <c r="S125" s="6">
        <f>IF(AND(D125&lt;=L$4,P125&lt;&gt;"Y"),IF(N125&lt;VLOOKUP(O125,Runners!A$3:CT$180,S$1,FALSE),IF(Y$2="zero",0,Y$2),0),0)</f>
        <v>0</v>
      </c>
      <c r="T125" s="6">
        <f t="shared" si="78"/>
        <v>0</v>
      </c>
      <c r="U125" s="2"/>
      <c r="V125" s="2" t="str">
        <f>IF(O125&lt;&gt;"",VLOOKUP(O125,Runners!CZ$3:DM$180,V$1,FALSE),"")</f>
        <v/>
      </c>
      <c r="W125" s="18" t="str">
        <f t="shared" si="88"/>
        <v/>
      </c>
    </row>
    <row r="126" spans="2:23" x14ac:dyDescent="0.25">
      <c r="C126" s="3">
        <f>IF(A126&lt;&gt;"",VLOOKUP(A126,Runners!A$3:AS$180,C$1,FALSE),0)</f>
        <v>0</v>
      </c>
      <c r="D126" s="6">
        <f t="shared" si="63"/>
        <v>123</v>
      </c>
      <c r="E126" s="2"/>
      <c r="F126" s="2">
        <f t="shared" si="89"/>
        <v>0</v>
      </c>
      <c r="J126" s="1">
        <f t="shared" si="90"/>
        <v>0</v>
      </c>
      <c r="M126" s="8" t="str">
        <f t="shared" si="80"/>
        <v/>
      </c>
      <c r="N126" s="8" t="str">
        <f t="shared" si="81"/>
        <v/>
      </c>
      <c r="O126" s="1" t="str">
        <f t="shared" si="82"/>
        <v/>
      </c>
      <c r="P126" s="32" t="str">
        <f t="shared" si="83"/>
        <v/>
      </c>
      <c r="Q126" s="32" t="str">
        <f t="shared" si="79"/>
        <v/>
      </c>
      <c r="R126" s="6">
        <f t="shared" si="68"/>
        <v>0</v>
      </c>
      <c r="S126" s="6">
        <f>IF(AND(D126&lt;=L$4,P126&lt;&gt;"Y"),IF(N126&lt;VLOOKUP(O126,Runners!A$3:CT$180,S$1,FALSE),IF(Y$2="zero",0,Y$2),0),0)</f>
        <v>0</v>
      </c>
      <c r="T126" s="6">
        <f t="shared" si="78"/>
        <v>0</v>
      </c>
      <c r="U126" s="2"/>
      <c r="V126" s="2" t="str">
        <f>IF(O126&lt;&gt;"",VLOOKUP(O126,Runners!CZ$3:DM$180,V$1,FALSE),"")</f>
        <v/>
      </c>
      <c r="W126" s="18" t="str">
        <f t="shared" si="88"/>
        <v/>
      </c>
    </row>
    <row r="127" spans="2:23" x14ac:dyDescent="0.25">
      <c r="C127" s="3">
        <f>IF(A127&lt;&gt;"",VLOOKUP(A127,Runners!A$3:AS$180,C$1,FALSE),0)</f>
        <v>0</v>
      </c>
      <c r="D127" s="6">
        <f t="shared" si="63"/>
        <v>124</v>
      </c>
      <c r="E127" s="2"/>
      <c r="F127" s="2">
        <f t="shared" si="89"/>
        <v>0</v>
      </c>
      <c r="J127" s="1">
        <f t="shared" si="90"/>
        <v>0</v>
      </c>
      <c r="M127" s="8" t="str">
        <f t="shared" si="80"/>
        <v/>
      </c>
      <c r="N127" s="8" t="str">
        <f t="shared" si="81"/>
        <v/>
      </c>
      <c r="O127" s="1" t="str">
        <f t="shared" si="82"/>
        <v/>
      </c>
      <c r="P127" s="32" t="str">
        <f t="shared" si="83"/>
        <v/>
      </c>
      <c r="Q127" s="32" t="str">
        <f t="shared" si="79"/>
        <v/>
      </c>
      <c r="R127" s="6">
        <f t="shared" si="68"/>
        <v>0</v>
      </c>
      <c r="S127" s="6">
        <f>IF(AND(D127&lt;=L$4,P127&lt;&gt;"Y"),IF(N127&lt;VLOOKUP(O127,Runners!A$3:CT$180,S$1,FALSE),IF(Y$2="zero",0,Y$2),0),0)</f>
        <v>0</v>
      </c>
      <c r="T127" s="6">
        <f t="shared" si="78"/>
        <v>0</v>
      </c>
      <c r="U127" s="2"/>
      <c r="V127" s="2" t="str">
        <f>IF(O127&lt;&gt;"",VLOOKUP(O127,Runners!CZ$3:DM$180,V$1,FALSE),"")</f>
        <v/>
      </c>
      <c r="W127" s="18" t="str">
        <f t="shared" si="88"/>
        <v/>
      </c>
    </row>
    <row r="128" spans="2:23" x14ac:dyDescent="0.25">
      <c r="C128" s="3">
        <f>IF(A128&lt;&gt;"",VLOOKUP(A128,Runners!A$3:AS$180,C$1,FALSE),0)</f>
        <v>0</v>
      </c>
      <c r="D128" s="6">
        <f t="shared" si="63"/>
        <v>125</v>
      </c>
      <c r="E128" s="2"/>
      <c r="F128" s="2">
        <f t="shared" si="89"/>
        <v>0</v>
      </c>
      <c r="J128" s="1">
        <f t="shared" si="90"/>
        <v>0</v>
      </c>
      <c r="M128" s="8" t="str">
        <f t="shared" si="80"/>
        <v/>
      </c>
      <c r="N128" s="8" t="str">
        <f t="shared" si="81"/>
        <v/>
      </c>
      <c r="O128" s="1" t="str">
        <f t="shared" si="82"/>
        <v/>
      </c>
      <c r="P128" s="32" t="str">
        <f t="shared" si="83"/>
        <v/>
      </c>
      <c r="Q128" s="32" t="str">
        <f t="shared" si="79"/>
        <v/>
      </c>
      <c r="R128" s="6">
        <f t="shared" si="68"/>
        <v>0</v>
      </c>
      <c r="S128" s="6">
        <f>IF(AND(D128&lt;=L$4,P128&lt;&gt;"Y"),IF(N128&lt;VLOOKUP(O128,Runners!A$3:CT$180,S$1,FALSE),IF(Y$2="zero",0,Y$2),0),0)</f>
        <v>0</v>
      </c>
      <c r="T128" s="6">
        <f t="shared" si="78"/>
        <v>0</v>
      </c>
      <c r="U128" s="2"/>
      <c r="V128" s="2" t="str">
        <f>IF(O128&lt;&gt;"",VLOOKUP(O128,Runners!CZ$3:DM$180,V$1,FALSE),"")</f>
        <v/>
      </c>
      <c r="W128" s="18" t="str">
        <f t="shared" si="88"/>
        <v/>
      </c>
    </row>
    <row r="129" spans="1:23" x14ac:dyDescent="0.25">
      <c r="C129" s="3">
        <f>IF(A129&lt;&gt;"",VLOOKUP(A129,Runners!A$3:AS$180,C$1,FALSE),0)</f>
        <v>0</v>
      </c>
      <c r="D129" s="6">
        <f t="shared" si="63"/>
        <v>126</v>
      </c>
      <c r="E129" s="2"/>
      <c r="F129" s="2">
        <f t="shared" si="89"/>
        <v>0</v>
      </c>
      <c r="J129" s="1">
        <f t="shared" si="90"/>
        <v>0</v>
      </c>
      <c r="M129" s="8" t="str">
        <f t="shared" si="80"/>
        <v/>
      </c>
      <c r="N129" s="8" t="str">
        <f t="shared" si="81"/>
        <v/>
      </c>
      <c r="O129" s="1" t="str">
        <f t="shared" si="82"/>
        <v/>
      </c>
      <c r="P129" s="32" t="str">
        <f t="shared" si="83"/>
        <v/>
      </c>
      <c r="Q129" s="32" t="str">
        <f t="shared" si="79"/>
        <v/>
      </c>
      <c r="R129" s="6">
        <f t="shared" si="68"/>
        <v>0</v>
      </c>
      <c r="S129" s="6">
        <f>IF(AND(D129&lt;=L$4,P129&lt;&gt;"Y"),IF(N129&lt;VLOOKUP(O129,Runners!A$3:CT$180,S$1,FALSE),IF(Y$2="zero",0,Y$2),0),0)</f>
        <v>0</v>
      </c>
      <c r="T129" s="6">
        <f t="shared" ref="T129:T160" si="91">IF(AND(D129&lt;=L$4,P129&lt;&gt;"Y"),S129+R129,0)</f>
        <v>0</v>
      </c>
      <c r="U129" s="2"/>
      <c r="V129" s="2" t="str">
        <f>IF(O129&lt;&gt;"",VLOOKUP(O129,Runners!CZ$3:DM$180,V$1,FALSE),"")</f>
        <v/>
      </c>
      <c r="W129" s="18" t="str">
        <f t="shared" si="88"/>
        <v/>
      </c>
    </row>
    <row r="130" spans="1:23" x14ac:dyDescent="0.25">
      <c r="B130" s="3"/>
      <c r="C130" s="3">
        <f>IF(A130&lt;&gt;"",VLOOKUP(A130,Runners!A$3:AS$180,C$1,FALSE),0)</f>
        <v>0</v>
      </c>
      <c r="D130" s="6">
        <f t="shared" si="63"/>
        <v>127</v>
      </c>
      <c r="E130" s="2"/>
      <c r="F130" s="2">
        <f t="shared" si="89"/>
        <v>0</v>
      </c>
      <c r="J130" s="1">
        <f t="shared" si="90"/>
        <v>0</v>
      </c>
      <c r="M130" s="8" t="str">
        <f t="shared" si="80"/>
        <v/>
      </c>
      <c r="N130" s="8" t="str">
        <f t="shared" si="81"/>
        <v/>
      </c>
      <c r="O130" s="1" t="str">
        <f t="shared" si="82"/>
        <v/>
      </c>
      <c r="P130" s="32" t="str">
        <f t="shared" si="83"/>
        <v/>
      </c>
      <c r="Q130" s="32" t="str">
        <f t="shared" ref="Q130:Q161" si="92">IF(D130&lt;=L$4,IF(P130="Y",Q129,Q129-1),"")</f>
        <v/>
      </c>
      <c r="R130" s="6">
        <f t="shared" si="68"/>
        <v>0</v>
      </c>
      <c r="S130" s="6">
        <f>IF(AND(D130&lt;=L$4,P130&lt;&gt;"Y"),IF(N130&lt;VLOOKUP(O130,Runners!A$3:CT$180,S$1,FALSE),IF(Y$2="zero",0,Y$2),0),0)</f>
        <v>0</v>
      </c>
      <c r="T130" s="6">
        <f t="shared" si="91"/>
        <v>0</v>
      </c>
      <c r="U130" s="2"/>
      <c r="V130" s="2" t="str">
        <f>IF(O130&lt;&gt;"",VLOOKUP(O130,Runners!CZ$3:DM$180,V$1,FALSE),"")</f>
        <v/>
      </c>
      <c r="W130" s="18" t="str">
        <f t="shared" si="88"/>
        <v/>
      </c>
    </row>
    <row r="131" spans="1:23" x14ac:dyDescent="0.25">
      <c r="B131" s="3"/>
      <c r="C131" s="3">
        <f>IF(A131&lt;&gt;"",VLOOKUP(A131,Runners!A$3:AS$180,C$1,FALSE),0)</f>
        <v>0</v>
      </c>
      <c r="D131" s="6">
        <f t="shared" si="63"/>
        <v>128</v>
      </c>
      <c r="E131" s="2"/>
      <c r="F131" s="2">
        <f t="shared" si="89"/>
        <v>0</v>
      </c>
      <c r="J131" s="1">
        <f t="shared" si="90"/>
        <v>0</v>
      </c>
      <c r="M131" s="8" t="str">
        <f t="shared" si="80"/>
        <v/>
      </c>
      <c r="N131" s="8" t="str">
        <f t="shared" si="81"/>
        <v/>
      </c>
      <c r="O131" s="1" t="str">
        <f t="shared" si="82"/>
        <v/>
      </c>
      <c r="P131" s="32" t="str">
        <f t="shared" si="83"/>
        <v/>
      </c>
      <c r="Q131" s="32" t="str">
        <f t="shared" si="92"/>
        <v/>
      </c>
      <c r="R131" s="6">
        <f t="shared" si="68"/>
        <v>0</v>
      </c>
      <c r="S131" s="6">
        <f>IF(AND(D131&lt;=L$4,P131&lt;&gt;"Y"),IF(N131&lt;VLOOKUP(O131,Runners!A$3:CT$180,S$1,FALSE),IF(Y$2="zero",0,Y$2),0),0)</f>
        <v>0</v>
      </c>
      <c r="T131" s="6">
        <f t="shared" si="91"/>
        <v>0</v>
      </c>
      <c r="U131" s="2"/>
      <c r="V131" s="2" t="str">
        <f>IF(O131&lt;&gt;"",VLOOKUP(O131,Runners!CZ$3:DM$180,V$1,FALSE),"")</f>
        <v/>
      </c>
      <c r="W131" s="18" t="str">
        <f t="shared" si="88"/>
        <v/>
      </c>
    </row>
    <row r="132" spans="1:23" x14ac:dyDescent="0.25">
      <c r="C132" s="3">
        <f>IF(A132&lt;&gt;"",VLOOKUP(A132,Runners!A$3:AS$180,C$1,FALSE),0)</f>
        <v>0</v>
      </c>
      <c r="D132" s="6">
        <f t="shared" ref="D132:D195" si="93">D131+1</f>
        <v>129</v>
      </c>
      <c r="E132" s="2"/>
      <c r="F132" s="2">
        <f t="shared" si="89"/>
        <v>0</v>
      </c>
      <c r="J132" s="1">
        <f t="shared" si="90"/>
        <v>0</v>
      </c>
      <c r="M132" s="8" t="str">
        <f t="shared" si="80"/>
        <v/>
      </c>
      <c r="N132" s="8" t="str">
        <f t="shared" si="81"/>
        <v/>
      </c>
      <c r="O132" s="1" t="str">
        <f t="shared" si="82"/>
        <v/>
      </c>
      <c r="P132" s="32" t="str">
        <f t="shared" si="83"/>
        <v/>
      </c>
      <c r="Q132" s="32" t="str">
        <f t="shared" si="92"/>
        <v/>
      </c>
      <c r="R132" s="6">
        <f t="shared" ref="R132:R195" si="94">IF(Q132=Q131,0,IF(Q132&gt;0,Q132,1))</f>
        <v>0</v>
      </c>
      <c r="S132" s="6">
        <f>IF(AND(D132&lt;=L$4,P132&lt;&gt;"Y"),IF(N132&lt;VLOOKUP(O132,Runners!A$3:CT$180,S$1,FALSE),IF(Y$2="zero",0,Y$2),0),0)</f>
        <v>0</v>
      </c>
      <c r="T132" s="6">
        <f t="shared" si="91"/>
        <v>0</v>
      </c>
      <c r="U132" s="2"/>
      <c r="V132" s="2" t="str">
        <f>IF(O132&lt;&gt;"",VLOOKUP(O132,Runners!CZ$3:DM$180,V$1,FALSE),"")</f>
        <v/>
      </c>
      <c r="W132" s="18" t="str">
        <f t="shared" si="88"/>
        <v/>
      </c>
    </row>
    <row r="133" spans="1:23" x14ac:dyDescent="0.25">
      <c r="C133" s="3">
        <f>IF(A133&lt;&gt;"",VLOOKUP(A133,Runners!A$3:AS$180,C$1,FALSE),0)</f>
        <v>0</v>
      </c>
      <c r="D133" s="6">
        <f t="shared" si="93"/>
        <v>130</v>
      </c>
      <c r="E133" s="2"/>
      <c r="F133" s="2">
        <f t="shared" si="89"/>
        <v>0</v>
      </c>
      <c r="J133" s="1">
        <f t="shared" si="90"/>
        <v>0</v>
      </c>
      <c r="M133" s="8" t="str">
        <f t="shared" ref="M133:M164" si="95">IF(D133&lt;=L$4,SMALL(E$4:E$211,D133),"")</f>
        <v/>
      </c>
      <c r="N133" s="8" t="str">
        <f t="shared" ref="N133:N164" si="96">IF(D133&lt;=L$4,VLOOKUP(M133,E$4:F$211,2,FALSE),"")</f>
        <v/>
      </c>
      <c r="O133" s="1" t="str">
        <f t="shared" ref="O133:O164" si="97">IF(D133&lt;=L$4,VLOOKUP(M133,E$4:J$211,6,FALSE),"")</f>
        <v/>
      </c>
      <c r="P133" s="32" t="str">
        <f t="shared" ref="P133:P164" si="98">IF(D133&lt;=L$4,VLOOKUP(O133,A$4:B$211,2,FALSE),"")</f>
        <v/>
      </c>
      <c r="Q133" s="32" t="str">
        <f t="shared" si="92"/>
        <v/>
      </c>
      <c r="R133" s="6">
        <f t="shared" si="94"/>
        <v>0</v>
      </c>
      <c r="S133" s="6">
        <f>IF(AND(D133&lt;=L$4,P133&lt;&gt;"Y"),IF(N133&lt;VLOOKUP(O133,Runners!A$3:CT$180,S$1,FALSE),IF(Y$2="zero",0,Y$2),0),0)</f>
        <v>0</v>
      </c>
      <c r="T133" s="6">
        <f t="shared" si="91"/>
        <v>0</v>
      </c>
      <c r="U133" s="2"/>
      <c r="V133" s="2" t="str">
        <f>IF(O133&lt;&gt;"",VLOOKUP(O133,Runners!CZ$3:DM$180,V$1,FALSE),"")</f>
        <v/>
      </c>
      <c r="W133" s="18" t="str">
        <f t="shared" si="88"/>
        <v/>
      </c>
    </row>
    <row r="134" spans="1:23" x14ac:dyDescent="0.25">
      <c r="B134" s="3"/>
      <c r="C134" s="3">
        <f>IF(A134&lt;&gt;"",VLOOKUP(A134,Runners!A$3:AS$180,C$1,FALSE),0)</f>
        <v>0</v>
      </c>
      <c r="D134" s="6">
        <f t="shared" si="93"/>
        <v>131</v>
      </c>
      <c r="E134" s="2"/>
      <c r="F134" s="2">
        <f t="shared" si="89"/>
        <v>0</v>
      </c>
      <c r="J134" s="1">
        <f t="shared" si="90"/>
        <v>0</v>
      </c>
      <c r="M134" s="8" t="str">
        <f t="shared" si="95"/>
        <v/>
      </c>
      <c r="N134" s="8" t="str">
        <f t="shared" si="96"/>
        <v/>
      </c>
      <c r="O134" s="1" t="str">
        <f t="shared" si="97"/>
        <v/>
      </c>
      <c r="P134" s="32" t="str">
        <f t="shared" si="98"/>
        <v/>
      </c>
      <c r="Q134" s="32" t="str">
        <f t="shared" si="92"/>
        <v/>
      </c>
      <c r="R134" s="6">
        <f t="shared" si="94"/>
        <v>0</v>
      </c>
      <c r="S134" s="6">
        <f>IF(AND(D134&lt;=L$4,P134&lt;&gt;"Y"),IF(N134&lt;VLOOKUP(O134,Runners!A$3:CT$180,S$1,FALSE),IF(Y$2="zero",0,Y$2),0),0)</f>
        <v>0</v>
      </c>
      <c r="T134" s="6">
        <f t="shared" si="91"/>
        <v>0</v>
      </c>
      <c r="U134" s="2"/>
      <c r="V134" s="2" t="str">
        <f>IF(O134&lt;&gt;"",VLOOKUP(O134,Runners!CZ$3:DM$180,V$1,FALSE),"")</f>
        <v/>
      </c>
      <c r="W134" s="18" t="str">
        <f t="shared" si="88"/>
        <v/>
      </c>
    </row>
    <row r="135" spans="1:23" x14ac:dyDescent="0.25">
      <c r="C135" s="3">
        <f>IF(A135&lt;&gt;"",VLOOKUP(A135,Runners!A$3:AS$180,C$1,FALSE),0)</f>
        <v>0</v>
      </c>
      <c r="D135" s="6">
        <f t="shared" si="93"/>
        <v>132</v>
      </c>
      <c r="E135" s="2"/>
      <c r="F135" s="2">
        <f t="shared" si="89"/>
        <v>0</v>
      </c>
      <c r="J135" s="1">
        <f t="shared" si="90"/>
        <v>0</v>
      </c>
      <c r="M135" s="8" t="str">
        <f t="shared" si="95"/>
        <v/>
      </c>
      <c r="N135" s="8" t="str">
        <f t="shared" si="96"/>
        <v/>
      </c>
      <c r="O135" s="1" t="str">
        <f t="shared" si="97"/>
        <v/>
      </c>
      <c r="P135" s="32" t="str">
        <f t="shared" si="98"/>
        <v/>
      </c>
      <c r="Q135" s="32" t="str">
        <f t="shared" si="92"/>
        <v/>
      </c>
      <c r="R135" s="6">
        <f t="shared" si="94"/>
        <v>0</v>
      </c>
      <c r="S135" s="6">
        <f>IF(AND(D135&lt;=L$4,P135&lt;&gt;"Y"),IF(N135&lt;VLOOKUP(O135,Runners!A$3:CT$180,S$1,FALSE),IF(Y$2="zero",0,Y$2),0),0)</f>
        <v>0</v>
      </c>
      <c r="T135" s="6">
        <f t="shared" si="91"/>
        <v>0</v>
      </c>
      <c r="U135" s="2"/>
      <c r="V135" s="2" t="str">
        <f>IF(O135&lt;&gt;"",VLOOKUP(O135,Runners!CZ$3:DM$180,V$1,FALSE),"")</f>
        <v/>
      </c>
      <c r="W135" s="18" t="str">
        <f t="shared" si="88"/>
        <v/>
      </c>
    </row>
    <row r="136" spans="1:23" x14ac:dyDescent="0.25">
      <c r="B136" s="3"/>
      <c r="C136" s="3">
        <f>IF(A136&lt;&gt;"",VLOOKUP(A136,Runners!A$3:AS$180,C$1,FALSE),0)</f>
        <v>0</v>
      </c>
      <c r="D136" s="6">
        <f t="shared" si="93"/>
        <v>133</v>
      </c>
      <c r="E136" s="2"/>
      <c r="F136" s="2">
        <f t="shared" ref="F136:F143" si="99">IF(E136&gt;0,E136-C136,0)</f>
        <v>0</v>
      </c>
      <c r="J136" s="1">
        <f t="shared" ref="J136:J143" si="100">A136</f>
        <v>0</v>
      </c>
      <c r="M136" s="8" t="str">
        <f t="shared" si="95"/>
        <v/>
      </c>
      <c r="N136" s="8" t="str">
        <f t="shared" si="96"/>
        <v/>
      </c>
      <c r="O136" s="1" t="str">
        <f t="shared" si="97"/>
        <v/>
      </c>
      <c r="P136" s="32" t="str">
        <f t="shared" si="98"/>
        <v/>
      </c>
      <c r="Q136" s="32" t="str">
        <f t="shared" si="92"/>
        <v/>
      </c>
      <c r="R136" s="6">
        <f t="shared" si="94"/>
        <v>0</v>
      </c>
      <c r="S136" s="6">
        <f>IF(AND(D136&lt;=L$4,P136&lt;&gt;"Y"),IF(N136&lt;VLOOKUP(O136,Runners!A$3:CT$180,S$1,FALSE),IF(Y$2="zero",0,Y$2),0),0)</f>
        <v>0</v>
      </c>
      <c r="T136" s="6">
        <f t="shared" si="91"/>
        <v>0</v>
      </c>
      <c r="U136" s="2"/>
      <c r="V136" s="2" t="str">
        <f>IF(O136&lt;&gt;"",VLOOKUP(O136,Runners!CZ$3:DM$180,V$1,FALSE),"")</f>
        <v/>
      </c>
      <c r="W136" s="18" t="str">
        <f t="shared" ref="W136:W143" si="101">IF(O136&lt;&gt;"",(V136-N136)/V136,"")</f>
        <v/>
      </c>
    </row>
    <row r="137" spans="1:23" x14ac:dyDescent="0.25">
      <c r="C137" s="3">
        <f>IF(A137&lt;&gt;"",VLOOKUP(A137,Runners!A$3:AS$180,C$1,FALSE),0)</f>
        <v>0</v>
      </c>
      <c r="D137" s="6">
        <f t="shared" si="93"/>
        <v>134</v>
      </c>
      <c r="E137" s="2"/>
      <c r="F137" s="2">
        <f t="shared" si="99"/>
        <v>0</v>
      </c>
      <c r="J137" s="1">
        <f t="shared" si="100"/>
        <v>0</v>
      </c>
      <c r="M137" s="8" t="str">
        <f t="shared" si="95"/>
        <v/>
      </c>
      <c r="N137" s="8" t="str">
        <f t="shared" si="96"/>
        <v/>
      </c>
      <c r="O137" s="1" t="str">
        <f t="shared" si="97"/>
        <v/>
      </c>
      <c r="P137" s="32" t="str">
        <f t="shared" si="98"/>
        <v/>
      </c>
      <c r="Q137" s="32" t="str">
        <f t="shared" si="92"/>
        <v/>
      </c>
      <c r="R137" s="6">
        <f t="shared" si="94"/>
        <v>0</v>
      </c>
      <c r="S137" s="6">
        <f>IF(AND(D137&lt;=L$4,P137&lt;&gt;"Y"),IF(N137&lt;VLOOKUP(O137,Runners!A$3:CT$180,S$1,FALSE),IF(Y$2="zero",0,Y$2),0),0)</f>
        <v>0</v>
      </c>
      <c r="T137" s="6">
        <f t="shared" si="91"/>
        <v>0</v>
      </c>
      <c r="U137" s="2"/>
      <c r="V137" s="2" t="str">
        <f>IF(O137&lt;&gt;"",VLOOKUP(O137,Runners!CZ$3:DM$180,V$1,FALSE),"")</f>
        <v/>
      </c>
      <c r="W137" s="18" t="str">
        <f t="shared" si="101"/>
        <v/>
      </c>
    </row>
    <row r="138" spans="1:23" x14ac:dyDescent="0.25">
      <c r="C138" s="3">
        <f>IF(A138&lt;&gt;"",VLOOKUP(A138,Runners!A$3:AS$180,C$1,FALSE),0)</f>
        <v>0</v>
      </c>
      <c r="D138" s="6">
        <f t="shared" si="93"/>
        <v>135</v>
      </c>
      <c r="E138" s="2"/>
      <c r="F138" s="2">
        <f t="shared" si="99"/>
        <v>0</v>
      </c>
      <c r="J138" s="1">
        <f t="shared" si="100"/>
        <v>0</v>
      </c>
      <c r="M138" s="8" t="str">
        <f t="shared" si="95"/>
        <v/>
      </c>
      <c r="N138" s="8" t="str">
        <f t="shared" si="96"/>
        <v/>
      </c>
      <c r="O138" s="1" t="str">
        <f t="shared" si="97"/>
        <v/>
      </c>
      <c r="P138" s="32" t="str">
        <f t="shared" si="98"/>
        <v/>
      </c>
      <c r="Q138" s="32" t="str">
        <f t="shared" si="92"/>
        <v/>
      </c>
      <c r="R138" s="6">
        <f t="shared" si="94"/>
        <v>0</v>
      </c>
      <c r="S138" s="6">
        <f>IF(AND(D138&lt;=L$4,P138&lt;&gt;"Y"),IF(N138&lt;VLOOKUP(O138,Runners!A$3:CT$180,S$1,FALSE),IF(Y$2="zero",0,Y$2),0),0)</f>
        <v>0</v>
      </c>
      <c r="T138" s="6">
        <f t="shared" si="91"/>
        <v>0</v>
      </c>
      <c r="U138" s="2"/>
      <c r="V138" s="2" t="str">
        <f>IF(O138&lt;&gt;"",VLOOKUP(O138,Runners!CZ$3:DM$180,V$1,FALSE),"")</f>
        <v/>
      </c>
      <c r="W138" s="18" t="str">
        <f t="shared" si="101"/>
        <v/>
      </c>
    </row>
    <row r="139" spans="1:23" x14ac:dyDescent="0.25">
      <c r="C139" s="3">
        <f>IF(A139&lt;&gt;"",VLOOKUP(A139,Runners!A$3:AS$180,C$1,FALSE),0)</f>
        <v>0</v>
      </c>
      <c r="D139" s="6">
        <f t="shared" si="93"/>
        <v>136</v>
      </c>
      <c r="E139" s="2"/>
      <c r="F139" s="2">
        <f t="shared" si="99"/>
        <v>0</v>
      </c>
      <c r="J139" s="1">
        <f t="shared" si="100"/>
        <v>0</v>
      </c>
      <c r="M139" s="8" t="str">
        <f t="shared" si="95"/>
        <v/>
      </c>
      <c r="N139" s="8" t="str">
        <f t="shared" si="96"/>
        <v/>
      </c>
      <c r="O139" s="1" t="str">
        <f t="shared" si="97"/>
        <v/>
      </c>
      <c r="P139" s="32" t="str">
        <f t="shared" si="98"/>
        <v/>
      </c>
      <c r="Q139" s="32" t="str">
        <f t="shared" si="92"/>
        <v/>
      </c>
      <c r="R139" s="6">
        <f t="shared" si="94"/>
        <v>0</v>
      </c>
      <c r="S139" s="6">
        <f>IF(AND(D139&lt;=L$4,P139&lt;&gt;"Y"),IF(N139&lt;VLOOKUP(O139,Runners!A$3:CT$180,S$1,FALSE),IF(Y$2="zero",0,Y$2),0),0)</f>
        <v>0</v>
      </c>
      <c r="T139" s="6">
        <f t="shared" si="91"/>
        <v>0</v>
      </c>
      <c r="U139" s="2"/>
      <c r="V139" s="2" t="str">
        <f>IF(O139&lt;&gt;"",VLOOKUP(O139,Runners!CZ$3:DM$180,V$1,FALSE),"")</f>
        <v/>
      </c>
      <c r="W139" s="18" t="str">
        <f t="shared" si="101"/>
        <v/>
      </c>
    </row>
    <row r="140" spans="1:23" x14ac:dyDescent="0.25">
      <c r="C140" s="3">
        <f>IF(A140&lt;&gt;"",VLOOKUP(A140,Runners!A$3:AS$180,C$1,FALSE),0)</f>
        <v>0</v>
      </c>
      <c r="D140" s="6">
        <f t="shared" si="93"/>
        <v>137</v>
      </c>
      <c r="E140" s="2"/>
      <c r="F140" s="2">
        <f t="shared" si="99"/>
        <v>0</v>
      </c>
      <c r="G140" s="35"/>
      <c r="J140" s="1">
        <f t="shared" si="100"/>
        <v>0</v>
      </c>
      <c r="M140" s="8" t="str">
        <f t="shared" si="95"/>
        <v/>
      </c>
      <c r="N140" s="8" t="str">
        <f t="shared" si="96"/>
        <v/>
      </c>
      <c r="O140" s="1" t="str">
        <f t="shared" si="97"/>
        <v/>
      </c>
      <c r="P140" s="32" t="str">
        <f t="shared" si="98"/>
        <v/>
      </c>
      <c r="Q140" s="32" t="str">
        <f t="shared" si="92"/>
        <v/>
      </c>
      <c r="R140" s="6">
        <f t="shared" si="94"/>
        <v>0</v>
      </c>
      <c r="S140" s="6">
        <f>IF(AND(D140&lt;=L$4,P140&lt;&gt;"Y"),IF(N140&lt;VLOOKUP(O140,Runners!A$3:CT$180,S$1,FALSE),IF(Y$2="zero",0,Y$2),0),0)</f>
        <v>0</v>
      </c>
      <c r="T140" s="6">
        <f t="shared" si="91"/>
        <v>0</v>
      </c>
      <c r="U140" s="2"/>
      <c r="V140" s="2" t="str">
        <f>IF(O140&lt;&gt;"",VLOOKUP(O140,Runners!CZ$3:DM$180,V$1,FALSE),"")</f>
        <v/>
      </c>
      <c r="W140" s="18" t="str">
        <f t="shared" si="101"/>
        <v/>
      </c>
    </row>
    <row r="141" spans="1:23" x14ac:dyDescent="0.25">
      <c r="C141" s="3">
        <f>IF(A141&lt;&gt;"",VLOOKUP(A141,Runners!A$3:AS$180,C$1,FALSE),0)</f>
        <v>0</v>
      </c>
      <c r="D141" s="6">
        <f t="shared" si="93"/>
        <v>138</v>
      </c>
      <c r="E141" s="2"/>
      <c r="F141" s="2">
        <f t="shared" si="99"/>
        <v>0</v>
      </c>
      <c r="J141" s="1">
        <f t="shared" si="100"/>
        <v>0</v>
      </c>
      <c r="M141" s="8" t="str">
        <f t="shared" si="95"/>
        <v/>
      </c>
      <c r="N141" s="8" t="str">
        <f t="shared" si="96"/>
        <v/>
      </c>
      <c r="O141" s="1" t="str">
        <f t="shared" si="97"/>
        <v/>
      </c>
      <c r="P141" s="32" t="str">
        <f t="shared" si="98"/>
        <v/>
      </c>
      <c r="Q141" s="32" t="str">
        <f t="shared" si="92"/>
        <v/>
      </c>
      <c r="R141" s="6">
        <f t="shared" si="94"/>
        <v>0</v>
      </c>
      <c r="S141" s="6">
        <f>IF(AND(D141&lt;=L$4,P141&lt;&gt;"Y"),IF(N141&lt;VLOOKUP(O141,Runners!A$3:CT$180,S$1,FALSE),IF(Y$2="zero",0,Y$2),0),0)</f>
        <v>0</v>
      </c>
      <c r="T141" s="6">
        <f t="shared" si="91"/>
        <v>0</v>
      </c>
      <c r="U141" s="2"/>
      <c r="V141" s="2" t="str">
        <f>IF(O141&lt;&gt;"",VLOOKUP(O141,Runners!CZ$3:DM$180,V$1,FALSE),"")</f>
        <v/>
      </c>
      <c r="W141" s="18" t="str">
        <f t="shared" si="101"/>
        <v/>
      </c>
    </row>
    <row r="142" spans="1:23" x14ac:dyDescent="0.25">
      <c r="C142" s="3">
        <f>IF(A142&lt;&gt;"",VLOOKUP(A142,Runners!A$3:AS$180,C$1,FALSE),0)</f>
        <v>0</v>
      </c>
      <c r="D142" s="6">
        <f t="shared" si="93"/>
        <v>139</v>
      </c>
      <c r="E142" s="2"/>
      <c r="F142" s="2">
        <f t="shared" si="99"/>
        <v>0</v>
      </c>
      <c r="J142" s="1">
        <f t="shared" si="100"/>
        <v>0</v>
      </c>
      <c r="M142" s="8" t="str">
        <f t="shared" si="95"/>
        <v/>
      </c>
      <c r="N142" s="8" t="str">
        <f t="shared" si="96"/>
        <v/>
      </c>
      <c r="O142" s="1" t="str">
        <f t="shared" si="97"/>
        <v/>
      </c>
      <c r="P142" s="32" t="str">
        <f t="shared" si="98"/>
        <v/>
      </c>
      <c r="Q142" s="32" t="str">
        <f t="shared" si="92"/>
        <v/>
      </c>
      <c r="R142" s="6">
        <f t="shared" si="94"/>
        <v>0</v>
      </c>
      <c r="S142" s="6">
        <f>IF(AND(D142&lt;=L$4,P142&lt;&gt;"Y"),IF(N142&lt;VLOOKUP(O142,Runners!A$3:CT$180,S$1,FALSE),IF(Y$2="zero",0,Y$2),0),0)</f>
        <v>0</v>
      </c>
      <c r="T142" s="6">
        <f t="shared" si="91"/>
        <v>0</v>
      </c>
      <c r="U142" s="2"/>
      <c r="V142" s="2" t="str">
        <f>IF(O142&lt;&gt;"",VLOOKUP(O142,Runners!CZ$3:DM$180,V$1,FALSE),"")</f>
        <v/>
      </c>
      <c r="W142" s="18" t="str">
        <f t="shared" si="101"/>
        <v/>
      </c>
    </row>
    <row r="143" spans="1:23" x14ac:dyDescent="0.25">
      <c r="A143" s="33"/>
      <c r="C143" s="3">
        <f>IF(A143&lt;&gt;"",VLOOKUP(A143,Runners!A$3:AS$180,C$1,FALSE),0)</f>
        <v>0</v>
      </c>
      <c r="D143" s="6">
        <f t="shared" si="93"/>
        <v>140</v>
      </c>
      <c r="E143" s="2"/>
      <c r="F143" s="2">
        <f t="shared" si="99"/>
        <v>0</v>
      </c>
      <c r="J143" s="1">
        <f t="shared" si="100"/>
        <v>0</v>
      </c>
      <c r="M143" s="8" t="str">
        <f t="shared" si="95"/>
        <v/>
      </c>
      <c r="N143" s="8" t="str">
        <f t="shared" si="96"/>
        <v/>
      </c>
      <c r="O143" s="1" t="str">
        <f t="shared" si="97"/>
        <v/>
      </c>
      <c r="P143" s="32" t="str">
        <f t="shared" si="98"/>
        <v/>
      </c>
      <c r="Q143" s="32" t="str">
        <f t="shared" si="92"/>
        <v/>
      </c>
      <c r="R143" s="6">
        <f t="shared" si="94"/>
        <v>0</v>
      </c>
      <c r="S143" s="6">
        <f>IF(AND(D143&lt;=L$4,P143&lt;&gt;"Y"),IF(N143&lt;VLOOKUP(O143,Runners!A$3:CT$180,S$1,FALSE),IF(Y$2="zero",0,Y$2),0),0)</f>
        <v>0</v>
      </c>
      <c r="T143" s="6">
        <f t="shared" si="91"/>
        <v>0</v>
      </c>
      <c r="U143" s="2"/>
      <c r="V143" s="2" t="str">
        <f>IF(O143&lt;&gt;"",VLOOKUP(O143,Runners!CZ$3:DM$180,V$1,FALSE),"")</f>
        <v/>
      </c>
      <c r="W143" s="18" t="str">
        <f t="shared" si="101"/>
        <v/>
      </c>
    </row>
    <row r="144" spans="1:23" x14ac:dyDescent="0.25">
      <c r="C144" s="3">
        <f>IF(A144&lt;&gt;"",VLOOKUP(A144,Runners!A$3:AS$180,C$1,FALSE),0)</f>
        <v>0</v>
      </c>
      <c r="D144" s="6">
        <f t="shared" si="93"/>
        <v>141</v>
      </c>
      <c r="E144" s="2"/>
      <c r="F144" s="2">
        <f t="shared" ref="F144:F154" si="102">IF(E144&gt;0,E144-C144,0)</f>
        <v>0</v>
      </c>
      <c r="J144" s="1">
        <f t="shared" ref="J144:J154" si="103">A144</f>
        <v>0</v>
      </c>
      <c r="M144" s="8" t="str">
        <f t="shared" si="95"/>
        <v/>
      </c>
      <c r="N144" s="8" t="str">
        <f t="shared" si="96"/>
        <v/>
      </c>
      <c r="O144" s="1" t="str">
        <f t="shared" si="97"/>
        <v/>
      </c>
      <c r="P144" s="32" t="str">
        <f t="shared" si="98"/>
        <v/>
      </c>
      <c r="Q144" s="32" t="str">
        <f t="shared" si="92"/>
        <v/>
      </c>
      <c r="R144" s="6">
        <f t="shared" si="94"/>
        <v>0</v>
      </c>
      <c r="S144" s="6">
        <f>IF(AND(D144&lt;=L$4,P144&lt;&gt;"Y"),IF(N144&lt;VLOOKUP(O144,Runners!A$3:CT$180,S$1,FALSE),IF(Y$2="zero",0,Y$2),0),0)</f>
        <v>0</v>
      </c>
      <c r="T144" s="6">
        <f t="shared" si="91"/>
        <v>0</v>
      </c>
      <c r="U144" s="2"/>
      <c r="V144" s="2" t="str">
        <f>IF(O144&lt;&gt;"",VLOOKUP(O144,Runners!CZ$3:DM$180,V$1,FALSE),"")</f>
        <v/>
      </c>
      <c r="W144" s="18" t="str">
        <f t="shared" ref="W144:W154" si="104">IF(O144&lt;&gt;"",(V144-N144)/V144,"")</f>
        <v/>
      </c>
    </row>
    <row r="145" spans="2:23" x14ac:dyDescent="0.25">
      <c r="C145" s="3">
        <f>IF(A145&lt;&gt;"",VLOOKUP(A145,Runners!A$3:AS$180,C$1,FALSE),0)</f>
        <v>0</v>
      </c>
      <c r="D145" s="6">
        <f t="shared" si="93"/>
        <v>142</v>
      </c>
      <c r="E145" s="2"/>
      <c r="F145" s="2">
        <f t="shared" si="102"/>
        <v>0</v>
      </c>
      <c r="J145" s="1">
        <f t="shared" si="103"/>
        <v>0</v>
      </c>
      <c r="M145" s="8" t="str">
        <f t="shared" si="95"/>
        <v/>
      </c>
      <c r="N145" s="8" t="str">
        <f t="shared" si="96"/>
        <v/>
      </c>
      <c r="O145" s="1" t="str">
        <f t="shared" si="97"/>
        <v/>
      </c>
      <c r="P145" s="32" t="str">
        <f t="shared" si="98"/>
        <v/>
      </c>
      <c r="Q145" s="32" t="str">
        <f t="shared" si="92"/>
        <v/>
      </c>
      <c r="R145" s="6">
        <f t="shared" si="94"/>
        <v>0</v>
      </c>
      <c r="S145" s="6">
        <f>IF(AND(D145&lt;=L$4,P145&lt;&gt;"Y"),IF(N145&lt;VLOOKUP(O145,Runners!A$3:CT$180,S$1,FALSE),IF(Y$2="zero",0,Y$2),0),0)</f>
        <v>0</v>
      </c>
      <c r="T145" s="6">
        <f t="shared" si="91"/>
        <v>0</v>
      </c>
      <c r="U145" s="2"/>
      <c r="V145" s="2" t="str">
        <f>IF(O145&lt;&gt;"",VLOOKUP(O145,Runners!CZ$3:DM$180,V$1,FALSE),"")</f>
        <v/>
      </c>
      <c r="W145" s="18" t="str">
        <f t="shared" si="104"/>
        <v/>
      </c>
    </row>
    <row r="146" spans="2:23" x14ac:dyDescent="0.25">
      <c r="C146" s="3">
        <f>IF(A146&lt;&gt;"",VLOOKUP(A146,Runners!A$3:AS$180,C$1,FALSE),0)</f>
        <v>0</v>
      </c>
      <c r="D146" s="6">
        <f t="shared" si="93"/>
        <v>143</v>
      </c>
      <c r="E146" s="2"/>
      <c r="F146" s="2">
        <f t="shared" si="102"/>
        <v>0</v>
      </c>
      <c r="J146" s="1">
        <f t="shared" si="103"/>
        <v>0</v>
      </c>
      <c r="M146" s="8" t="str">
        <f t="shared" si="95"/>
        <v/>
      </c>
      <c r="N146" s="8" t="str">
        <f t="shared" si="96"/>
        <v/>
      </c>
      <c r="O146" s="1" t="str">
        <f t="shared" si="97"/>
        <v/>
      </c>
      <c r="P146" s="32" t="str">
        <f t="shared" si="98"/>
        <v/>
      </c>
      <c r="Q146" s="32" t="str">
        <f t="shared" si="92"/>
        <v/>
      </c>
      <c r="R146" s="6">
        <f t="shared" si="94"/>
        <v>0</v>
      </c>
      <c r="S146" s="6">
        <f>IF(AND(D146&lt;=L$4,P146&lt;&gt;"Y"),IF(N146&lt;VLOOKUP(O146,Runners!A$3:CT$180,S$1,FALSE),IF(Y$2="zero",0,Y$2),0),0)</f>
        <v>0</v>
      </c>
      <c r="T146" s="6">
        <f t="shared" si="91"/>
        <v>0</v>
      </c>
      <c r="U146" s="2"/>
      <c r="V146" s="2" t="str">
        <f>IF(O146&lt;&gt;"",VLOOKUP(O146,Runners!CZ$3:DM$180,V$1,FALSE),"")</f>
        <v/>
      </c>
      <c r="W146" s="18" t="str">
        <f t="shared" si="104"/>
        <v/>
      </c>
    </row>
    <row r="147" spans="2:23" x14ac:dyDescent="0.25">
      <c r="B147" s="3"/>
      <c r="C147" s="3">
        <f>IF(A147&lt;&gt;"",VLOOKUP(A147,Runners!A$3:AS$180,C$1,FALSE),0)</f>
        <v>0</v>
      </c>
      <c r="D147" s="6">
        <f t="shared" si="93"/>
        <v>144</v>
      </c>
      <c r="E147" s="2"/>
      <c r="F147" s="2">
        <f t="shared" si="102"/>
        <v>0</v>
      </c>
      <c r="J147" s="1">
        <f t="shared" si="103"/>
        <v>0</v>
      </c>
      <c r="M147" s="8" t="str">
        <f t="shared" si="95"/>
        <v/>
      </c>
      <c r="N147" s="8" t="str">
        <f t="shared" si="96"/>
        <v/>
      </c>
      <c r="O147" s="1" t="str">
        <f t="shared" si="97"/>
        <v/>
      </c>
      <c r="P147" s="32" t="str">
        <f t="shared" si="98"/>
        <v/>
      </c>
      <c r="Q147" s="32" t="str">
        <f t="shared" si="92"/>
        <v/>
      </c>
      <c r="R147" s="6">
        <f t="shared" si="94"/>
        <v>0</v>
      </c>
      <c r="S147" s="6">
        <f>IF(AND(D147&lt;=L$4,P147&lt;&gt;"Y"),IF(N147&lt;VLOOKUP(O147,Runners!A$3:CT$180,S$1,FALSE),IF(Y$2="zero",0,Y$2),0),0)</f>
        <v>0</v>
      </c>
      <c r="T147" s="6">
        <f t="shared" si="91"/>
        <v>0</v>
      </c>
      <c r="U147" s="2"/>
      <c r="V147" s="2" t="str">
        <f>IF(O147&lt;&gt;"",VLOOKUP(O147,Runners!CZ$3:DM$180,V$1,FALSE),"")</f>
        <v/>
      </c>
      <c r="W147" s="18" t="str">
        <f t="shared" si="104"/>
        <v/>
      </c>
    </row>
    <row r="148" spans="2:23" x14ac:dyDescent="0.25">
      <c r="C148" s="3">
        <f>IF(A148&lt;&gt;"",VLOOKUP(A148,Runners!A$3:AS$180,C$1,FALSE),0)</f>
        <v>0</v>
      </c>
      <c r="D148" s="6">
        <f t="shared" si="93"/>
        <v>145</v>
      </c>
      <c r="E148" s="2"/>
      <c r="F148" s="2">
        <f t="shared" si="102"/>
        <v>0</v>
      </c>
      <c r="J148" s="1">
        <f t="shared" si="103"/>
        <v>0</v>
      </c>
      <c r="M148" s="8" t="str">
        <f t="shared" si="95"/>
        <v/>
      </c>
      <c r="N148" s="8" t="str">
        <f t="shared" si="96"/>
        <v/>
      </c>
      <c r="O148" s="1" t="str">
        <f t="shared" si="97"/>
        <v/>
      </c>
      <c r="P148" s="32" t="str">
        <f t="shared" si="98"/>
        <v/>
      </c>
      <c r="Q148" s="32" t="str">
        <f t="shared" si="92"/>
        <v/>
      </c>
      <c r="R148" s="6">
        <f t="shared" si="94"/>
        <v>0</v>
      </c>
      <c r="S148" s="6">
        <f>IF(AND(D148&lt;=L$4,P148&lt;&gt;"Y"),IF(N148&lt;VLOOKUP(O148,Runners!A$3:CT$180,S$1,FALSE),IF(Y$2="zero",0,Y$2),0),0)</f>
        <v>0</v>
      </c>
      <c r="T148" s="6">
        <f t="shared" si="91"/>
        <v>0</v>
      </c>
      <c r="U148" s="2"/>
      <c r="V148" s="2" t="str">
        <f>IF(O148&lt;&gt;"",VLOOKUP(O148,Runners!CZ$3:DM$180,V$1,FALSE),"")</f>
        <v/>
      </c>
      <c r="W148" s="18" t="str">
        <f t="shared" si="104"/>
        <v/>
      </c>
    </row>
    <row r="149" spans="2:23" x14ac:dyDescent="0.25">
      <c r="C149" s="3">
        <f>IF(A149&lt;&gt;"",VLOOKUP(A149,Runners!A$3:AS$180,C$1,FALSE),0)</f>
        <v>0</v>
      </c>
      <c r="D149" s="6">
        <f t="shared" si="93"/>
        <v>146</v>
      </c>
      <c r="E149" s="2"/>
      <c r="F149" s="2">
        <f t="shared" si="102"/>
        <v>0</v>
      </c>
      <c r="J149" s="1">
        <f t="shared" si="103"/>
        <v>0</v>
      </c>
      <c r="M149" s="8" t="str">
        <f t="shared" si="95"/>
        <v/>
      </c>
      <c r="N149" s="8" t="str">
        <f t="shared" si="96"/>
        <v/>
      </c>
      <c r="O149" s="1" t="str">
        <f t="shared" si="97"/>
        <v/>
      </c>
      <c r="P149" s="32" t="str">
        <f t="shared" si="98"/>
        <v/>
      </c>
      <c r="Q149" s="32" t="str">
        <f t="shared" si="92"/>
        <v/>
      </c>
      <c r="R149" s="6">
        <f t="shared" si="94"/>
        <v>0</v>
      </c>
      <c r="S149" s="6">
        <f>IF(AND(D149&lt;=L$4,P149&lt;&gt;"Y"),IF(N149&lt;VLOOKUP(O149,Runners!A$3:CT$180,S$1,FALSE),IF(Y$2="zero",0,Y$2),0),0)</f>
        <v>0</v>
      </c>
      <c r="T149" s="6">
        <f t="shared" si="91"/>
        <v>0</v>
      </c>
      <c r="U149" s="2"/>
      <c r="V149" s="2" t="str">
        <f>IF(O149&lt;&gt;"",VLOOKUP(O149,Runners!CZ$3:DM$180,V$1,FALSE),"")</f>
        <v/>
      </c>
      <c r="W149" s="18" t="str">
        <f t="shared" si="104"/>
        <v/>
      </c>
    </row>
    <row r="150" spans="2:23" x14ac:dyDescent="0.25">
      <c r="C150" s="3">
        <f>IF(A150&lt;&gt;"",VLOOKUP(A150,Runners!A$3:AS$180,C$1,FALSE),0)</f>
        <v>0</v>
      </c>
      <c r="D150" s="6">
        <f t="shared" si="93"/>
        <v>147</v>
      </c>
      <c r="E150" s="2"/>
      <c r="F150" s="2">
        <f t="shared" si="102"/>
        <v>0</v>
      </c>
      <c r="J150" s="1">
        <f t="shared" si="103"/>
        <v>0</v>
      </c>
      <c r="M150" s="8" t="str">
        <f t="shared" si="95"/>
        <v/>
      </c>
      <c r="N150" s="8" t="str">
        <f t="shared" si="96"/>
        <v/>
      </c>
      <c r="O150" s="1" t="str">
        <f t="shared" si="97"/>
        <v/>
      </c>
      <c r="P150" s="32" t="str">
        <f t="shared" si="98"/>
        <v/>
      </c>
      <c r="Q150" s="32" t="str">
        <f t="shared" si="92"/>
        <v/>
      </c>
      <c r="R150" s="6">
        <f t="shared" si="94"/>
        <v>0</v>
      </c>
      <c r="S150" s="6">
        <f>IF(AND(D150&lt;=L$4,P150&lt;&gt;"Y"),IF(N150&lt;VLOOKUP(O150,Runners!A$3:CT$180,S$1,FALSE),IF(Y$2="zero",0,Y$2),0),0)</f>
        <v>0</v>
      </c>
      <c r="T150" s="6">
        <f t="shared" si="91"/>
        <v>0</v>
      </c>
      <c r="U150" s="2"/>
      <c r="V150" s="2" t="str">
        <f>IF(O150&lt;&gt;"",VLOOKUP(O150,Runners!CZ$3:DM$180,V$1,FALSE),"")</f>
        <v/>
      </c>
      <c r="W150" s="18" t="str">
        <f t="shared" si="104"/>
        <v/>
      </c>
    </row>
    <row r="151" spans="2:23" x14ac:dyDescent="0.25">
      <c r="C151" s="3">
        <f>IF(A151&lt;&gt;"",VLOOKUP(A151,Runners!A$3:AS$180,C$1,FALSE),0)</f>
        <v>0</v>
      </c>
      <c r="D151" s="6">
        <f t="shared" si="93"/>
        <v>148</v>
      </c>
      <c r="E151" s="2"/>
      <c r="F151" s="2">
        <f t="shared" si="102"/>
        <v>0</v>
      </c>
      <c r="J151" s="1">
        <f t="shared" si="103"/>
        <v>0</v>
      </c>
      <c r="M151" s="8" t="str">
        <f t="shared" si="95"/>
        <v/>
      </c>
      <c r="N151" s="8" t="str">
        <f t="shared" si="96"/>
        <v/>
      </c>
      <c r="O151" s="1" t="str">
        <f t="shared" si="97"/>
        <v/>
      </c>
      <c r="P151" s="32" t="str">
        <f t="shared" si="98"/>
        <v/>
      </c>
      <c r="Q151" s="32" t="str">
        <f t="shared" si="92"/>
        <v/>
      </c>
      <c r="R151" s="6">
        <f t="shared" si="94"/>
        <v>0</v>
      </c>
      <c r="S151" s="6">
        <f>IF(AND(D151&lt;=L$4,P151&lt;&gt;"Y"),IF(N151&lt;VLOOKUP(O151,Runners!A$3:CT$180,S$1,FALSE),IF(Y$2="zero",0,Y$2),0),0)</f>
        <v>0</v>
      </c>
      <c r="T151" s="6">
        <f t="shared" si="91"/>
        <v>0</v>
      </c>
      <c r="U151" s="2"/>
      <c r="V151" s="2" t="str">
        <f>IF(O151&lt;&gt;"",VLOOKUP(O151,Runners!CZ$3:DM$180,V$1,FALSE),"")</f>
        <v/>
      </c>
      <c r="W151" s="18" t="str">
        <f t="shared" si="104"/>
        <v/>
      </c>
    </row>
    <row r="152" spans="2:23" x14ac:dyDescent="0.25">
      <c r="B152" s="3"/>
      <c r="C152" s="3">
        <f>IF(A152&lt;&gt;"",VLOOKUP(A152,Runners!A$3:AS$180,C$1,FALSE),0)</f>
        <v>0</v>
      </c>
      <c r="D152" s="6">
        <f t="shared" si="93"/>
        <v>149</v>
      </c>
      <c r="E152" s="2"/>
      <c r="F152" s="2">
        <f t="shared" si="102"/>
        <v>0</v>
      </c>
      <c r="J152" s="1">
        <f t="shared" si="103"/>
        <v>0</v>
      </c>
      <c r="M152" s="8" t="str">
        <f t="shared" si="95"/>
        <v/>
      </c>
      <c r="N152" s="8" t="str">
        <f t="shared" si="96"/>
        <v/>
      </c>
      <c r="O152" s="1" t="str">
        <f t="shared" si="97"/>
        <v/>
      </c>
      <c r="P152" s="32" t="str">
        <f t="shared" si="98"/>
        <v/>
      </c>
      <c r="Q152" s="32" t="str">
        <f t="shared" si="92"/>
        <v/>
      </c>
      <c r="R152" s="6">
        <f t="shared" si="94"/>
        <v>0</v>
      </c>
      <c r="S152" s="6">
        <f>IF(AND(D152&lt;=L$4,P152&lt;&gt;"Y"),IF(N152&lt;VLOOKUP(O152,Runners!A$3:CT$180,S$1,FALSE),IF(Y$2="zero",0,Y$2),0),0)</f>
        <v>0</v>
      </c>
      <c r="T152" s="6">
        <f t="shared" si="91"/>
        <v>0</v>
      </c>
      <c r="U152" s="2"/>
      <c r="V152" s="2" t="str">
        <f>IF(O152&lt;&gt;"",VLOOKUP(O152,Runners!CZ$3:DM$180,V$1,FALSE),"")</f>
        <v/>
      </c>
      <c r="W152" s="18" t="str">
        <f t="shared" si="104"/>
        <v/>
      </c>
    </row>
    <row r="153" spans="2:23" x14ac:dyDescent="0.25">
      <c r="C153" s="3">
        <f>IF(A153&lt;&gt;"",VLOOKUP(A153,Runners!A$3:AS$180,C$1,FALSE),0)</f>
        <v>0</v>
      </c>
      <c r="D153" s="6">
        <f t="shared" si="93"/>
        <v>150</v>
      </c>
      <c r="E153" s="2"/>
      <c r="F153" s="2">
        <f t="shared" si="102"/>
        <v>0</v>
      </c>
      <c r="J153" s="1">
        <f t="shared" si="103"/>
        <v>0</v>
      </c>
      <c r="M153" s="8" t="str">
        <f t="shared" si="95"/>
        <v/>
      </c>
      <c r="N153" s="8" t="str">
        <f t="shared" si="96"/>
        <v/>
      </c>
      <c r="O153" s="1" t="str">
        <f t="shared" si="97"/>
        <v/>
      </c>
      <c r="P153" s="32" t="str">
        <f t="shared" si="98"/>
        <v/>
      </c>
      <c r="Q153" s="32" t="str">
        <f t="shared" si="92"/>
        <v/>
      </c>
      <c r="R153" s="6">
        <f t="shared" si="94"/>
        <v>0</v>
      </c>
      <c r="S153" s="6">
        <f>IF(AND(D153&lt;=L$4,P153&lt;&gt;"Y"),IF(N153&lt;VLOOKUP(O153,Runners!A$3:CT$180,S$1,FALSE),IF(Y$2="zero",0,Y$2),0),0)</f>
        <v>0</v>
      </c>
      <c r="T153" s="6">
        <f t="shared" si="91"/>
        <v>0</v>
      </c>
      <c r="U153" s="2"/>
      <c r="V153" s="2" t="str">
        <f>IF(O153&lt;&gt;"",VLOOKUP(O153,Runners!CZ$3:DM$180,V$1,FALSE),"")</f>
        <v/>
      </c>
      <c r="W153" s="18" t="str">
        <f t="shared" si="104"/>
        <v/>
      </c>
    </row>
    <row r="154" spans="2:23" x14ac:dyDescent="0.25">
      <c r="C154" s="3">
        <f>IF(A154&lt;&gt;"",VLOOKUP(A154,Runners!A$3:AS$180,C$1,FALSE),0)</f>
        <v>0</v>
      </c>
      <c r="D154" s="6">
        <f t="shared" si="93"/>
        <v>151</v>
      </c>
      <c r="E154" s="2"/>
      <c r="F154" s="2">
        <f t="shared" si="102"/>
        <v>0</v>
      </c>
      <c r="J154" s="1">
        <f t="shared" si="103"/>
        <v>0</v>
      </c>
      <c r="M154" s="8" t="str">
        <f t="shared" si="95"/>
        <v/>
      </c>
      <c r="N154" s="8" t="str">
        <f t="shared" si="96"/>
        <v/>
      </c>
      <c r="O154" s="1" t="str">
        <f t="shared" si="97"/>
        <v/>
      </c>
      <c r="P154" s="32" t="str">
        <f t="shared" si="98"/>
        <v/>
      </c>
      <c r="Q154" s="32" t="str">
        <f t="shared" si="92"/>
        <v/>
      </c>
      <c r="R154" s="6">
        <f t="shared" si="94"/>
        <v>0</v>
      </c>
      <c r="S154" s="6">
        <f>IF(AND(D154&lt;=L$4,P154&lt;&gt;"Y"),IF(N154&lt;VLOOKUP(O154,Runners!A$3:CT$180,S$1,FALSE),IF(Y$2="zero",0,Y$2),0),0)</f>
        <v>0</v>
      </c>
      <c r="T154" s="6">
        <f t="shared" si="91"/>
        <v>0</v>
      </c>
      <c r="U154" s="2"/>
      <c r="V154" s="2" t="str">
        <f>IF(O154&lt;&gt;"",VLOOKUP(O154,Runners!CZ$3:DM$180,V$1,FALSE),"")</f>
        <v/>
      </c>
      <c r="W154" s="18" t="str">
        <f t="shared" si="104"/>
        <v/>
      </c>
    </row>
    <row r="155" spans="2:23" x14ac:dyDescent="0.25">
      <c r="C155" s="3">
        <f>IF(A155&lt;&gt;"",VLOOKUP(A155,Runners!A$3:AS$180,C$1,FALSE),0)</f>
        <v>0</v>
      </c>
      <c r="D155" s="6">
        <f t="shared" si="93"/>
        <v>152</v>
      </c>
      <c r="E155" s="2"/>
      <c r="F155" s="2">
        <f t="shared" ref="F155:F211" si="105">IF(E155&gt;0,E155-C155,0)</f>
        <v>0</v>
      </c>
      <c r="J155" s="1">
        <f t="shared" ref="J155:J206" si="106">A155</f>
        <v>0</v>
      </c>
      <c r="M155" s="8" t="str">
        <f t="shared" si="95"/>
        <v/>
      </c>
      <c r="N155" s="8" t="str">
        <f t="shared" si="96"/>
        <v/>
      </c>
      <c r="O155" s="1" t="str">
        <f t="shared" si="97"/>
        <v/>
      </c>
      <c r="P155" s="32" t="str">
        <f t="shared" si="98"/>
        <v/>
      </c>
      <c r="Q155" s="32" t="str">
        <f t="shared" si="92"/>
        <v/>
      </c>
      <c r="R155" s="6">
        <f t="shared" si="94"/>
        <v>0</v>
      </c>
      <c r="S155" s="6">
        <f>IF(AND(D155&lt;=L$4,P155&lt;&gt;"Y"),IF(N155&lt;VLOOKUP(O155,Runners!A$3:CT$180,S$1,FALSE),IF(Y$2="zero",0,Y$2),0),0)</f>
        <v>0</v>
      </c>
      <c r="T155" s="6">
        <f t="shared" si="91"/>
        <v>0</v>
      </c>
      <c r="U155" s="2"/>
      <c r="V155" s="2" t="str">
        <f>IF(O155&lt;&gt;"",VLOOKUP(O155,Runners!CZ$3:DM$180,V$1,FALSE),"")</f>
        <v/>
      </c>
      <c r="W155" s="18" t="str">
        <f t="shared" ref="W155:W206" si="107">IF(O155&lt;&gt;"",(V155-N155)/V155,"")</f>
        <v/>
      </c>
    </row>
    <row r="156" spans="2:23" x14ac:dyDescent="0.25">
      <c r="C156" s="3">
        <f>IF(A156&lt;&gt;"",VLOOKUP(A156,Runners!A$3:AS$180,C$1,FALSE),0)</f>
        <v>0</v>
      </c>
      <c r="D156" s="6">
        <f t="shared" si="93"/>
        <v>153</v>
      </c>
      <c r="E156" s="2"/>
      <c r="F156" s="2">
        <f t="shared" si="105"/>
        <v>0</v>
      </c>
      <c r="J156" s="1">
        <f t="shared" si="106"/>
        <v>0</v>
      </c>
      <c r="M156" s="8" t="str">
        <f t="shared" si="95"/>
        <v/>
      </c>
      <c r="N156" s="8" t="str">
        <f t="shared" si="96"/>
        <v/>
      </c>
      <c r="O156" s="1" t="str">
        <f t="shared" si="97"/>
        <v/>
      </c>
      <c r="P156" s="32" t="str">
        <f t="shared" si="98"/>
        <v/>
      </c>
      <c r="Q156" s="32" t="str">
        <f t="shared" si="92"/>
        <v/>
      </c>
      <c r="R156" s="6">
        <f t="shared" si="94"/>
        <v>0</v>
      </c>
      <c r="S156" s="6">
        <f>IF(AND(D156&lt;=L$4,P156&lt;&gt;"Y"),IF(N156&lt;VLOOKUP(O156,Runners!A$3:CT$180,S$1,FALSE),IF(Y$2="zero",0,Y$2),0),0)</f>
        <v>0</v>
      </c>
      <c r="T156" s="6">
        <f t="shared" si="91"/>
        <v>0</v>
      </c>
      <c r="U156" s="2"/>
      <c r="V156" s="2" t="str">
        <f>IF(O156&lt;&gt;"",VLOOKUP(O156,Runners!CZ$3:DM$180,V$1,FALSE),"")</f>
        <v/>
      </c>
      <c r="W156" s="18" t="str">
        <f t="shared" si="107"/>
        <v/>
      </c>
    </row>
    <row r="157" spans="2:23" x14ac:dyDescent="0.25">
      <c r="C157" s="3">
        <f>IF(A157&lt;&gt;"",VLOOKUP(A157,Runners!A$3:AS$180,C$1,FALSE),0)</f>
        <v>0</v>
      </c>
      <c r="D157" s="6">
        <f t="shared" si="93"/>
        <v>154</v>
      </c>
      <c r="E157" s="2"/>
      <c r="F157" s="2">
        <f t="shared" si="105"/>
        <v>0</v>
      </c>
      <c r="J157" s="1">
        <f t="shared" si="106"/>
        <v>0</v>
      </c>
      <c r="M157" s="8" t="str">
        <f t="shared" si="95"/>
        <v/>
      </c>
      <c r="N157" s="8" t="str">
        <f t="shared" si="96"/>
        <v/>
      </c>
      <c r="O157" s="1" t="str">
        <f t="shared" si="97"/>
        <v/>
      </c>
      <c r="P157" s="32" t="str">
        <f t="shared" si="98"/>
        <v/>
      </c>
      <c r="Q157" s="32" t="str">
        <f t="shared" si="92"/>
        <v/>
      </c>
      <c r="R157" s="6">
        <f t="shared" si="94"/>
        <v>0</v>
      </c>
      <c r="S157" s="6">
        <f>IF(AND(D157&lt;=L$4,P157&lt;&gt;"Y"),IF(N157&lt;VLOOKUP(O157,Runners!A$3:CT$180,S$1,FALSE),IF(Y$2="zero",0,Y$2),0),0)</f>
        <v>0</v>
      </c>
      <c r="T157" s="6">
        <f t="shared" si="91"/>
        <v>0</v>
      </c>
      <c r="U157" s="2"/>
      <c r="V157" s="2" t="str">
        <f>IF(O157&lt;&gt;"",VLOOKUP(O157,Runners!CZ$3:DM$180,V$1,FALSE),"")</f>
        <v/>
      </c>
      <c r="W157" s="18" t="str">
        <f t="shared" si="107"/>
        <v/>
      </c>
    </row>
    <row r="158" spans="2:23" x14ac:dyDescent="0.25">
      <c r="C158" s="3">
        <f>IF(A158&lt;&gt;"",VLOOKUP(A158,Runners!A$3:AS$180,C$1,FALSE),0)</f>
        <v>0</v>
      </c>
      <c r="D158" s="6">
        <f t="shared" si="93"/>
        <v>155</v>
      </c>
      <c r="E158" s="2"/>
      <c r="F158" s="2">
        <f t="shared" si="105"/>
        <v>0</v>
      </c>
      <c r="J158" s="1">
        <f t="shared" si="106"/>
        <v>0</v>
      </c>
      <c r="M158" s="8" t="str">
        <f t="shared" si="95"/>
        <v/>
      </c>
      <c r="N158" s="8" t="str">
        <f t="shared" si="96"/>
        <v/>
      </c>
      <c r="O158" s="1" t="str">
        <f t="shared" si="97"/>
        <v/>
      </c>
      <c r="P158" s="32" t="str">
        <f t="shared" si="98"/>
        <v/>
      </c>
      <c r="Q158" s="32" t="str">
        <f t="shared" si="92"/>
        <v/>
      </c>
      <c r="R158" s="6">
        <f t="shared" si="94"/>
        <v>0</v>
      </c>
      <c r="S158" s="6">
        <f>IF(AND(D158&lt;=L$4,P158&lt;&gt;"Y"),IF(N158&lt;VLOOKUP(O158,Runners!A$3:CT$180,S$1,FALSE),IF(Y$2="zero",0,Y$2),0),0)</f>
        <v>0</v>
      </c>
      <c r="T158" s="6">
        <f t="shared" si="91"/>
        <v>0</v>
      </c>
      <c r="U158" s="2"/>
      <c r="V158" s="2" t="str">
        <f>IF(O158&lt;&gt;"",VLOOKUP(O158,Runners!CZ$3:DM$180,V$1,FALSE),"")</f>
        <v/>
      </c>
      <c r="W158" s="18" t="str">
        <f t="shared" si="107"/>
        <v/>
      </c>
    </row>
    <row r="159" spans="2:23" x14ac:dyDescent="0.25">
      <c r="C159" s="3">
        <f>IF(A159&lt;&gt;"",VLOOKUP(A159,Runners!A$3:AS$180,C$1,FALSE),0)</f>
        <v>0</v>
      </c>
      <c r="D159" s="6">
        <f t="shared" si="93"/>
        <v>156</v>
      </c>
      <c r="E159" s="2"/>
      <c r="F159" s="2">
        <f t="shared" si="105"/>
        <v>0</v>
      </c>
      <c r="J159" s="1">
        <f t="shared" si="106"/>
        <v>0</v>
      </c>
      <c r="M159" s="8" t="str">
        <f t="shared" si="95"/>
        <v/>
      </c>
      <c r="N159" s="8" t="str">
        <f t="shared" si="96"/>
        <v/>
      </c>
      <c r="O159" s="1" t="str">
        <f t="shared" si="97"/>
        <v/>
      </c>
      <c r="P159" s="32" t="str">
        <f t="shared" si="98"/>
        <v/>
      </c>
      <c r="Q159" s="32" t="str">
        <f t="shared" si="92"/>
        <v/>
      </c>
      <c r="R159" s="6">
        <f t="shared" si="94"/>
        <v>0</v>
      </c>
      <c r="S159" s="6">
        <f>IF(AND(D159&lt;=L$4,P159&lt;&gt;"Y"),IF(N159&lt;VLOOKUP(O159,Runners!A$3:CT$180,S$1,FALSE),IF(Y$2="zero",0,Y$2),0),0)</f>
        <v>0</v>
      </c>
      <c r="T159" s="6">
        <f t="shared" si="91"/>
        <v>0</v>
      </c>
      <c r="U159" s="2"/>
      <c r="V159" s="2" t="str">
        <f>IF(O159&lt;&gt;"",VLOOKUP(O159,Runners!CZ$3:DM$180,V$1,FALSE),"")</f>
        <v/>
      </c>
      <c r="W159" s="18" t="str">
        <f t="shared" si="107"/>
        <v/>
      </c>
    </row>
    <row r="160" spans="2:23" x14ac:dyDescent="0.25">
      <c r="C160" s="3">
        <f>IF(A160&lt;&gt;"",VLOOKUP(A160,Runners!A$3:AS$180,C$1,FALSE),0)</f>
        <v>0</v>
      </c>
      <c r="D160" s="6">
        <f t="shared" si="93"/>
        <v>157</v>
      </c>
      <c r="E160" s="2"/>
      <c r="F160" s="2">
        <f t="shared" si="105"/>
        <v>0</v>
      </c>
      <c r="J160" s="1">
        <f t="shared" si="106"/>
        <v>0</v>
      </c>
      <c r="M160" s="8" t="str">
        <f t="shared" si="95"/>
        <v/>
      </c>
      <c r="N160" s="8" t="str">
        <f t="shared" si="96"/>
        <v/>
      </c>
      <c r="O160" s="1" t="str">
        <f t="shared" si="97"/>
        <v/>
      </c>
      <c r="P160" s="32" t="str">
        <f t="shared" si="98"/>
        <v/>
      </c>
      <c r="Q160" s="32" t="str">
        <f t="shared" si="92"/>
        <v/>
      </c>
      <c r="R160" s="6">
        <f t="shared" si="94"/>
        <v>0</v>
      </c>
      <c r="S160" s="6">
        <f>IF(AND(D160&lt;=L$4,P160&lt;&gt;"Y"),IF(N160&lt;VLOOKUP(O160,Runners!A$3:CT$180,S$1,FALSE),IF(Y$2="zero",0,Y$2),0),0)</f>
        <v>0</v>
      </c>
      <c r="T160" s="6">
        <f t="shared" si="91"/>
        <v>0</v>
      </c>
      <c r="U160" s="2"/>
      <c r="V160" s="2" t="str">
        <f>IF(O160&lt;&gt;"",VLOOKUP(O160,Runners!CZ$3:DM$180,V$1,FALSE),"")</f>
        <v/>
      </c>
      <c r="W160" s="18" t="str">
        <f t="shared" si="107"/>
        <v/>
      </c>
    </row>
    <row r="161" spans="3:23" x14ac:dyDescent="0.25">
      <c r="C161" s="3">
        <f>IF(A161&lt;&gt;"",VLOOKUP(A161,Runners!A$3:AS$180,C$1,FALSE),0)</f>
        <v>0</v>
      </c>
      <c r="D161" s="6">
        <f t="shared" si="93"/>
        <v>158</v>
      </c>
      <c r="E161" s="2"/>
      <c r="F161" s="2">
        <f t="shared" si="105"/>
        <v>0</v>
      </c>
      <c r="J161" s="1">
        <f t="shared" si="106"/>
        <v>0</v>
      </c>
      <c r="M161" s="8" t="str">
        <f t="shared" si="95"/>
        <v/>
      </c>
      <c r="N161" s="8" t="str">
        <f t="shared" si="96"/>
        <v/>
      </c>
      <c r="O161" s="1" t="str">
        <f t="shared" si="97"/>
        <v/>
      </c>
      <c r="P161" s="32" t="str">
        <f t="shared" si="98"/>
        <v/>
      </c>
      <c r="Q161" s="32" t="str">
        <f t="shared" si="92"/>
        <v/>
      </c>
      <c r="R161" s="6">
        <f t="shared" si="94"/>
        <v>0</v>
      </c>
      <c r="S161" s="6">
        <f>IF(AND(D161&lt;=L$4,P161&lt;&gt;"Y"),IF(N161&lt;VLOOKUP(O161,Runners!A$3:CT$180,S$1,FALSE),IF(Y$2="zero",0,Y$2),0),0)</f>
        <v>0</v>
      </c>
      <c r="T161" s="6">
        <f t="shared" ref="T161:T192" si="108">IF(AND(D161&lt;=L$4,P161&lt;&gt;"Y"),S161+R161,0)</f>
        <v>0</v>
      </c>
      <c r="U161" s="2"/>
      <c r="V161" s="2" t="str">
        <f>IF(O161&lt;&gt;"",VLOOKUP(O161,Runners!CZ$3:DM$180,V$1,FALSE),"")</f>
        <v/>
      </c>
      <c r="W161" s="18" t="str">
        <f t="shared" si="107"/>
        <v/>
      </c>
    </row>
    <row r="162" spans="3:23" x14ac:dyDescent="0.25">
      <c r="C162" s="3">
        <f>IF(A162&lt;&gt;"",VLOOKUP(A162,Runners!A$3:AS$180,C$1,FALSE),0)</f>
        <v>0</v>
      </c>
      <c r="D162" s="6">
        <f t="shared" si="93"/>
        <v>159</v>
      </c>
      <c r="E162" s="2"/>
      <c r="F162" s="2">
        <f t="shared" si="105"/>
        <v>0</v>
      </c>
      <c r="J162" s="1">
        <f t="shared" si="106"/>
        <v>0</v>
      </c>
      <c r="M162" s="8" t="str">
        <f t="shared" si="95"/>
        <v/>
      </c>
      <c r="N162" s="8" t="str">
        <f t="shared" si="96"/>
        <v/>
      </c>
      <c r="O162" s="1" t="str">
        <f t="shared" si="97"/>
        <v/>
      </c>
      <c r="P162" s="32" t="str">
        <f t="shared" si="98"/>
        <v/>
      </c>
      <c r="Q162" s="32" t="str">
        <f t="shared" ref="Q162:Q193" si="109">IF(D162&lt;=L$4,IF(P162="Y",Q161,Q161-1),"")</f>
        <v/>
      </c>
      <c r="R162" s="6">
        <f t="shared" si="94"/>
        <v>0</v>
      </c>
      <c r="S162" s="6">
        <f>IF(AND(D162&lt;=L$4,P162&lt;&gt;"Y"),IF(N162&lt;VLOOKUP(O162,Runners!A$3:CT$180,S$1,FALSE),IF(Y$2="zero",0,Y$2),0),0)</f>
        <v>0</v>
      </c>
      <c r="T162" s="6">
        <f t="shared" si="108"/>
        <v>0</v>
      </c>
      <c r="U162" s="2"/>
      <c r="V162" s="2" t="str">
        <f>IF(O162&lt;&gt;"",VLOOKUP(O162,Runners!CZ$3:DM$180,V$1,FALSE),"")</f>
        <v/>
      </c>
      <c r="W162" s="18" t="str">
        <f t="shared" si="107"/>
        <v/>
      </c>
    </row>
    <row r="163" spans="3:23" x14ac:dyDescent="0.25">
      <c r="C163" s="3">
        <f>IF(A163&lt;&gt;"",VLOOKUP(A163,Runners!A$3:AS$180,C$1,FALSE),0)</f>
        <v>0</v>
      </c>
      <c r="D163" s="6">
        <f t="shared" si="93"/>
        <v>160</v>
      </c>
      <c r="E163" s="2"/>
      <c r="F163" s="2">
        <f t="shared" si="105"/>
        <v>0</v>
      </c>
      <c r="J163" s="1">
        <f t="shared" si="106"/>
        <v>0</v>
      </c>
      <c r="M163" s="8" t="str">
        <f t="shared" si="95"/>
        <v/>
      </c>
      <c r="N163" s="8" t="str">
        <f t="shared" si="96"/>
        <v/>
      </c>
      <c r="O163" s="1" t="str">
        <f t="shared" si="97"/>
        <v/>
      </c>
      <c r="P163" s="32" t="str">
        <f t="shared" si="98"/>
        <v/>
      </c>
      <c r="Q163" s="32" t="str">
        <f t="shared" si="109"/>
        <v/>
      </c>
      <c r="R163" s="6">
        <f t="shared" si="94"/>
        <v>0</v>
      </c>
      <c r="S163" s="6">
        <f>IF(AND(D163&lt;=L$4,P163&lt;&gt;"Y"),IF(N163&lt;VLOOKUP(O163,Runners!A$3:CT$180,S$1,FALSE),IF(Y$2="zero",0,Y$2),0),0)</f>
        <v>0</v>
      </c>
      <c r="T163" s="6">
        <f t="shared" si="108"/>
        <v>0</v>
      </c>
      <c r="U163" s="2"/>
      <c r="V163" s="2" t="str">
        <f>IF(O163&lt;&gt;"",VLOOKUP(O163,Runners!CZ$3:DM$180,V$1,FALSE),"")</f>
        <v/>
      </c>
      <c r="W163" s="18" t="str">
        <f t="shared" si="107"/>
        <v/>
      </c>
    </row>
    <row r="164" spans="3:23" x14ac:dyDescent="0.25">
      <c r="C164" s="3">
        <f>IF(A164&lt;&gt;"",VLOOKUP(A164,Runners!A$3:AS$180,C$1,FALSE),0)</f>
        <v>0</v>
      </c>
      <c r="D164" s="6">
        <f t="shared" si="93"/>
        <v>161</v>
      </c>
      <c r="E164" s="2"/>
      <c r="F164" s="2">
        <f t="shared" si="105"/>
        <v>0</v>
      </c>
      <c r="J164" s="1">
        <f t="shared" si="106"/>
        <v>0</v>
      </c>
      <c r="M164" s="8" t="str">
        <f t="shared" si="95"/>
        <v/>
      </c>
      <c r="N164" s="8" t="str">
        <f t="shared" si="96"/>
        <v/>
      </c>
      <c r="O164" s="1" t="str">
        <f t="shared" si="97"/>
        <v/>
      </c>
      <c r="P164" s="32" t="str">
        <f t="shared" si="98"/>
        <v/>
      </c>
      <c r="Q164" s="32" t="str">
        <f t="shared" si="109"/>
        <v/>
      </c>
      <c r="R164" s="6">
        <f t="shared" si="94"/>
        <v>0</v>
      </c>
      <c r="S164" s="6">
        <f>IF(AND(D164&lt;=L$4,P164&lt;&gt;"Y"),IF(N164&lt;VLOOKUP(O164,Runners!A$3:CT$180,S$1,FALSE),IF(Y$2="zero",0,Y$2),0),0)</f>
        <v>0</v>
      </c>
      <c r="T164" s="6">
        <f t="shared" si="108"/>
        <v>0</v>
      </c>
      <c r="U164" s="2"/>
      <c r="V164" s="2" t="str">
        <f>IF(O164&lt;&gt;"",VLOOKUP(O164,Runners!CZ$3:DM$180,V$1,FALSE),"")</f>
        <v/>
      </c>
      <c r="W164" s="18" t="str">
        <f t="shared" si="107"/>
        <v/>
      </c>
    </row>
    <row r="165" spans="3:23" x14ac:dyDescent="0.25">
      <c r="C165" s="3">
        <f>IF(A165&lt;&gt;"",VLOOKUP(A165,Runners!A$3:AS$180,C$1,FALSE),0)</f>
        <v>0</v>
      </c>
      <c r="D165" s="6">
        <f t="shared" si="93"/>
        <v>162</v>
      </c>
      <c r="E165" s="2"/>
      <c r="F165" s="2">
        <f t="shared" si="105"/>
        <v>0</v>
      </c>
      <c r="J165" s="1">
        <f t="shared" si="106"/>
        <v>0</v>
      </c>
      <c r="M165" s="8" t="str">
        <f t="shared" ref="M165:M196" si="110">IF(D165&lt;=L$4,SMALL(E$4:E$211,D165),"")</f>
        <v/>
      </c>
      <c r="N165" s="8" t="str">
        <f t="shared" ref="N165:N196" si="111">IF(D165&lt;=L$4,VLOOKUP(M165,E$4:F$211,2,FALSE),"")</f>
        <v/>
      </c>
      <c r="O165" s="1" t="str">
        <f t="shared" ref="O165:O196" si="112">IF(D165&lt;=L$4,VLOOKUP(M165,E$4:J$211,6,FALSE),"")</f>
        <v/>
      </c>
      <c r="P165" s="32" t="str">
        <f t="shared" ref="P165:P196" si="113">IF(D165&lt;=L$4,VLOOKUP(O165,A$4:B$211,2,FALSE),"")</f>
        <v/>
      </c>
      <c r="Q165" s="32" t="str">
        <f t="shared" si="109"/>
        <v/>
      </c>
      <c r="R165" s="6">
        <f t="shared" si="94"/>
        <v>0</v>
      </c>
      <c r="S165" s="6">
        <f>IF(AND(D165&lt;=L$4,P165&lt;&gt;"Y"),IF(N165&lt;VLOOKUP(O165,Runners!A$3:CT$180,S$1,FALSE),IF(Y$2="zero",0,Y$2),0),0)</f>
        <v>0</v>
      </c>
      <c r="T165" s="6">
        <f t="shared" si="108"/>
        <v>0</v>
      </c>
      <c r="U165" s="2"/>
      <c r="V165" s="2" t="str">
        <f>IF(O165&lt;&gt;"",VLOOKUP(O165,Runners!CZ$3:DM$180,V$1,FALSE),"")</f>
        <v/>
      </c>
      <c r="W165" s="18" t="str">
        <f t="shared" si="107"/>
        <v/>
      </c>
    </row>
    <row r="166" spans="3:23" x14ac:dyDescent="0.25">
      <c r="C166" s="3">
        <f>IF(A166&lt;&gt;"",VLOOKUP(A166,Runners!A$3:AS$180,C$1,FALSE),0)</f>
        <v>0</v>
      </c>
      <c r="D166" s="6">
        <f t="shared" si="93"/>
        <v>163</v>
      </c>
      <c r="E166" s="2"/>
      <c r="F166" s="2">
        <f t="shared" si="105"/>
        <v>0</v>
      </c>
      <c r="J166" s="1">
        <f t="shared" si="106"/>
        <v>0</v>
      </c>
      <c r="M166" s="8" t="str">
        <f t="shared" si="110"/>
        <v/>
      </c>
      <c r="N166" s="8" t="str">
        <f t="shared" si="111"/>
        <v/>
      </c>
      <c r="O166" s="1" t="str">
        <f t="shared" si="112"/>
        <v/>
      </c>
      <c r="P166" s="32" t="str">
        <f t="shared" si="113"/>
        <v/>
      </c>
      <c r="Q166" s="32" t="str">
        <f t="shared" si="109"/>
        <v/>
      </c>
      <c r="R166" s="6">
        <f t="shared" si="94"/>
        <v>0</v>
      </c>
      <c r="S166" s="6">
        <f>IF(AND(D166&lt;=L$4,P166&lt;&gt;"Y"),IF(N166&lt;VLOOKUP(O166,Runners!A$3:CT$180,S$1,FALSE),IF(Y$2="zero",0,Y$2),0),0)</f>
        <v>0</v>
      </c>
      <c r="T166" s="6">
        <f t="shared" si="108"/>
        <v>0</v>
      </c>
      <c r="U166" s="2"/>
      <c r="V166" s="2" t="str">
        <f>IF(O166&lt;&gt;"",VLOOKUP(O166,Runners!CZ$3:DM$180,V$1,FALSE),"")</f>
        <v/>
      </c>
      <c r="W166" s="18" t="str">
        <f t="shared" si="107"/>
        <v/>
      </c>
    </row>
    <row r="167" spans="3:23" x14ac:dyDescent="0.25">
      <c r="C167" s="3">
        <f>IF(A167&lt;&gt;"",VLOOKUP(A167,Runners!A$3:AS$180,C$1,FALSE),0)</f>
        <v>0</v>
      </c>
      <c r="D167" s="6">
        <f t="shared" si="93"/>
        <v>164</v>
      </c>
      <c r="E167" s="2"/>
      <c r="F167" s="2">
        <f t="shared" si="105"/>
        <v>0</v>
      </c>
      <c r="J167" s="1">
        <f t="shared" si="106"/>
        <v>0</v>
      </c>
      <c r="M167" s="8" t="str">
        <f t="shared" si="110"/>
        <v/>
      </c>
      <c r="N167" s="8" t="str">
        <f t="shared" si="111"/>
        <v/>
      </c>
      <c r="O167" s="1" t="str">
        <f t="shared" si="112"/>
        <v/>
      </c>
      <c r="P167" s="32" t="str">
        <f t="shared" si="113"/>
        <v/>
      </c>
      <c r="Q167" s="32" t="str">
        <f t="shared" si="109"/>
        <v/>
      </c>
      <c r="R167" s="6">
        <f t="shared" si="94"/>
        <v>0</v>
      </c>
      <c r="S167" s="6">
        <f>IF(AND(D167&lt;=L$4,P167&lt;&gt;"Y"),IF(N167&lt;VLOOKUP(O167,Runners!A$3:CT$180,S$1,FALSE),IF(Y$2="zero",0,Y$2),0),0)</f>
        <v>0</v>
      </c>
      <c r="T167" s="6">
        <f t="shared" si="108"/>
        <v>0</v>
      </c>
      <c r="U167" s="2"/>
      <c r="V167" s="2" t="str">
        <f>IF(O167&lt;&gt;"",VLOOKUP(O167,Runners!CZ$3:DM$180,V$1,FALSE),"")</f>
        <v/>
      </c>
      <c r="W167" s="18" t="str">
        <f t="shared" si="107"/>
        <v/>
      </c>
    </row>
    <row r="168" spans="3:23" x14ac:dyDescent="0.25">
      <c r="C168" s="3">
        <f>IF(A168&lt;&gt;"",VLOOKUP(A168,Runners!A$3:AS$180,C$1,FALSE),0)</f>
        <v>0</v>
      </c>
      <c r="D168" s="6">
        <f t="shared" si="93"/>
        <v>165</v>
      </c>
      <c r="E168" s="2"/>
      <c r="F168" s="2">
        <f t="shared" si="105"/>
        <v>0</v>
      </c>
      <c r="J168" s="1">
        <f t="shared" si="106"/>
        <v>0</v>
      </c>
      <c r="M168" s="8" t="str">
        <f t="shared" si="110"/>
        <v/>
      </c>
      <c r="N168" s="8" t="str">
        <f t="shared" si="111"/>
        <v/>
      </c>
      <c r="O168" s="1" t="str">
        <f t="shared" si="112"/>
        <v/>
      </c>
      <c r="P168" s="32" t="str">
        <f t="shared" si="113"/>
        <v/>
      </c>
      <c r="Q168" s="32" t="str">
        <f t="shared" si="109"/>
        <v/>
      </c>
      <c r="R168" s="6">
        <f t="shared" si="94"/>
        <v>0</v>
      </c>
      <c r="S168" s="6">
        <f>IF(AND(D168&lt;=L$4,P168&lt;&gt;"Y"),IF(N168&lt;VLOOKUP(O168,Runners!A$3:CT$180,S$1,FALSE),IF(Y$2="zero",0,Y$2),0),0)</f>
        <v>0</v>
      </c>
      <c r="T168" s="6">
        <f t="shared" si="108"/>
        <v>0</v>
      </c>
      <c r="U168" s="2"/>
      <c r="V168" s="2" t="str">
        <f>IF(O168&lt;&gt;"",VLOOKUP(O168,Runners!CZ$3:DM$180,V$1,FALSE),"")</f>
        <v/>
      </c>
      <c r="W168" s="18" t="str">
        <f t="shared" si="107"/>
        <v/>
      </c>
    </row>
    <row r="169" spans="3:23" x14ac:dyDescent="0.25">
      <c r="C169" s="3">
        <f>IF(A169&lt;&gt;"",VLOOKUP(A169,Runners!A$3:AS$180,C$1,FALSE),0)</f>
        <v>0</v>
      </c>
      <c r="D169" s="6">
        <f t="shared" si="93"/>
        <v>166</v>
      </c>
      <c r="E169" s="2"/>
      <c r="F169" s="2">
        <f t="shared" si="105"/>
        <v>0</v>
      </c>
      <c r="J169" s="1">
        <f t="shared" si="106"/>
        <v>0</v>
      </c>
      <c r="M169" s="8" t="str">
        <f t="shared" si="110"/>
        <v/>
      </c>
      <c r="N169" s="8" t="str">
        <f t="shared" si="111"/>
        <v/>
      </c>
      <c r="O169" s="1" t="str">
        <f t="shared" si="112"/>
        <v/>
      </c>
      <c r="P169" s="32" t="str">
        <f t="shared" si="113"/>
        <v/>
      </c>
      <c r="Q169" s="32" t="str">
        <f t="shared" si="109"/>
        <v/>
      </c>
      <c r="R169" s="6">
        <f t="shared" si="94"/>
        <v>0</v>
      </c>
      <c r="S169" s="6">
        <f>IF(AND(D169&lt;=L$4,P169&lt;&gt;"Y"),IF(N169&lt;VLOOKUP(O169,Runners!A$3:CT$180,S$1,FALSE),IF(Y$2="zero",0,Y$2),0),0)</f>
        <v>0</v>
      </c>
      <c r="T169" s="6">
        <f t="shared" si="108"/>
        <v>0</v>
      </c>
      <c r="U169" s="2"/>
      <c r="V169" s="2" t="str">
        <f>IF(O169&lt;&gt;"",VLOOKUP(O169,Runners!CZ$3:DM$180,V$1,FALSE),"")</f>
        <v/>
      </c>
      <c r="W169" s="18" t="str">
        <f t="shared" si="107"/>
        <v/>
      </c>
    </row>
    <row r="170" spans="3:23" x14ac:dyDescent="0.25">
      <c r="C170" s="3">
        <f>IF(A170&lt;&gt;"",VLOOKUP(A170,Runners!A$3:AS$180,C$1,FALSE),0)</f>
        <v>0</v>
      </c>
      <c r="D170" s="6">
        <f t="shared" si="93"/>
        <v>167</v>
      </c>
      <c r="E170" s="2"/>
      <c r="F170" s="2">
        <f t="shared" si="105"/>
        <v>0</v>
      </c>
      <c r="J170" s="1">
        <f t="shared" si="106"/>
        <v>0</v>
      </c>
      <c r="M170" s="8" t="str">
        <f t="shared" si="110"/>
        <v/>
      </c>
      <c r="N170" s="8" t="str">
        <f t="shared" si="111"/>
        <v/>
      </c>
      <c r="O170" s="1" t="str">
        <f t="shared" si="112"/>
        <v/>
      </c>
      <c r="P170" s="32" t="str">
        <f t="shared" si="113"/>
        <v/>
      </c>
      <c r="Q170" s="32" t="str">
        <f t="shared" si="109"/>
        <v/>
      </c>
      <c r="R170" s="6">
        <f t="shared" si="94"/>
        <v>0</v>
      </c>
      <c r="S170" s="6">
        <f>IF(AND(D170&lt;=L$4,P170&lt;&gt;"Y"),IF(N170&lt;VLOOKUP(O170,Runners!A$3:CT$180,S$1,FALSE),IF(Y$2="zero",0,Y$2),0),0)</f>
        <v>0</v>
      </c>
      <c r="T170" s="6">
        <f t="shared" si="108"/>
        <v>0</v>
      </c>
      <c r="U170" s="2"/>
      <c r="V170" s="2" t="str">
        <f>IF(O170&lt;&gt;"",VLOOKUP(O170,Runners!CZ$3:DM$180,V$1,FALSE),"")</f>
        <v/>
      </c>
      <c r="W170" s="18" t="str">
        <f t="shared" si="107"/>
        <v/>
      </c>
    </row>
    <row r="171" spans="3:23" x14ac:dyDescent="0.25">
      <c r="C171" s="3">
        <f>IF(A171&lt;&gt;"",VLOOKUP(A171,Runners!A$3:AS$180,C$1,FALSE),0)</f>
        <v>0</v>
      </c>
      <c r="D171" s="6">
        <f t="shared" si="93"/>
        <v>168</v>
      </c>
      <c r="E171" s="2"/>
      <c r="F171" s="2">
        <f t="shared" si="105"/>
        <v>0</v>
      </c>
      <c r="J171" s="1">
        <f t="shared" si="106"/>
        <v>0</v>
      </c>
      <c r="M171" s="8" t="str">
        <f t="shared" si="110"/>
        <v/>
      </c>
      <c r="N171" s="8" t="str">
        <f t="shared" si="111"/>
        <v/>
      </c>
      <c r="O171" s="1" t="str">
        <f t="shared" si="112"/>
        <v/>
      </c>
      <c r="P171" s="32" t="str">
        <f t="shared" si="113"/>
        <v/>
      </c>
      <c r="Q171" s="32" t="str">
        <f t="shared" si="109"/>
        <v/>
      </c>
      <c r="R171" s="6">
        <f t="shared" si="94"/>
        <v>0</v>
      </c>
      <c r="S171" s="6">
        <f>IF(AND(D171&lt;=L$4,P171&lt;&gt;"Y"),IF(N171&lt;VLOOKUP(O171,Runners!A$3:CT$180,S$1,FALSE),IF(Y$2="zero",0,Y$2),0),0)</f>
        <v>0</v>
      </c>
      <c r="T171" s="6">
        <f t="shared" si="108"/>
        <v>0</v>
      </c>
      <c r="U171" s="2"/>
      <c r="V171" s="2" t="str">
        <f>IF(O171&lt;&gt;"",VLOOKUP(O171,Runners!CZ$3:DM$180,V$1,FALSE),"")</f>
        <v/>
      </c>
      <c r="W171" s="18" t="str">
        <f t="shared" si="107"/>
        <v/>
      </c>
    </row>
    <row r="172" spans="3:23" x14ac:dyDescent="0.25">
      <c r="C172" s="3">
        <f>IF(A172&lt;&gt;"",VLOOKUP(A172,Runners!A$3:AS$180,C$1,FALSE),0)</f>
        <v>0</v>
      </c>
      <c r="D172" s="6">
        <f t="shared" si="93"/>
        <v>169</v>
      </c>
      <c r="E172" s="2"/>
      <c r="F172" s="2">
        <f t="shared" si="105"/>
        <v>0</v>
      </c>
      <c r="J172" s="1">
        <f t="shared" si="106"/>
        <v>0</v>
      </c>
      <c r="M172" s="8" t="str">
        <f t="shared" si="110"/>
        <v/>
      </c>
      <c r="N172" s="8" t="str">
        <f t="shared" si="111"/>
        <v/>
      </c>
      <c r="O172" s="1" t="str">
        <f t="shared" si="112"/>
        <v/>
      </c>
      <c r="P172" s="32" t="str">
        <f t="shared" si="113"/>
        <v/>
      </c>
      <c r="Q172" s="32" t="str">
        <f t="shared" si="109"/>
        <v/>
      </c>
      <c r="R172" s="6">
        <f t="shared" si="94"/>
        <v>0</v>
      </c>
      <c r="S172" s="6">
        <f>IF(AND(D172&lt;=L$4,P172&lt;&gt;"Y"),IF(N172&lt;VLOOKUP(O172,Runners!A$3:CT$180,S$1,FALSE),IF(Y$2="zero",0,Y$2),0),0)</f>
        <v>0</v>
      </c>
      <c r="T172" s="6">
        <f t="shared" si="108"/>
        <v>0</v>
      </c>
      <c r="U172" s="2"/>
      <c r="V172" s="2" t="str">
        <f>IF(O172&lt;&gt;"",VLOOKUP(O172,Runners!CZ$3:DM$180,V$1,FALSE),"")</f>
        <v/>
      </c>
      <c r="W172" s="18" t="str">
        <f t="shared" si="107"/>
        <v/>
      </c>
    </row>
    <row r="173" spans="3:23" x14ac:dyDescent="0.25">
      <c r="C173" s="3">
        <f>IF(A173&lt;&gt;"",VLOOKUP(A173,Runners!A$3:AS$180,C$1,FALSE),0)</f>
        <v>0</v>
      </c>
      <c r="D173" s="6">
        <f t="shared" si="93"/>
        <v>170</v>
      </c>
      <c r="E173" s="2"/>
      <c r="F173" s="2">
        <f t="shared" si="105"/>
        <v>0</v>
      </c>
      <c r="J173" s="1">
        <f t="shared" si="106"/>
        <v>0</v>
      </c>
      <c r="M173" s="8" t="str">
        <f t="shared" si="110"/>
        <v/>
      </c>
      <c r="N173" s="8" t="str">
        <f t="shared" si="111"/>
        <v/>
      </c>
      <c r="O173" s="1" t="str">
        <f t="shared" si="112"/>
        <v/>
      </c>
      <c r="P173" s="32" t="str">
        <f t="shared" si="113"/>
        <v/>
      </c>
      <c r="Q173" s="32" t="str">
        <f t="shared" si="109"/>
        <v/>
      </c>
      <c r="R173" s="6">
        <f t="shared" si="94"/>
        <v>0</v>
      </c>
      <c r="S173" s="6">
        <f>IF(AND(D173&lt;=L$4,P173&lt;&gt;"Y"),IF(N173&lt;VLOOKUP(O173,Runners!A$3:CT$180,S$1,FALSE),IF(Y$2="zero",0,Y$2),0),0)</f>
        <v>0</v>
      </c>
      <c r="T173" s="6">
        <f t="shared" si="108"/>
        <v>0</v>
      </c>
      <c r="U173" s="2"/>
      <c r="V173" s="2" t="str">
        <f>IF(O173&lt;&gt;"",VLOOKUP(O173,Runners!CZ$3:DM$180,V$1,FALSE),"")</f>
        <v/>
      </c>
      <c r="W173" s="18" t="str">
        <f t="shared" si="107"/>
        <v/>
      </c>
    </row>
    <row r="174" spans="3:23" x14ac:dyDescent="0.25">
      <c r="C174" s="3">
        <f>IF(A174&lt;&gt;"",VLOOKUP(A174,Runners!A$3:AS$180,C$1,FALSE),0)</f>
        <v>0</v>
      </c>
      <c r="D174" s="6">
        <f t="shared" si="93"/>
        <v>171</v>
      </c>
      <c r="E174" s="2"/>
      <c r="F174" s="2">
        <f t="shared" si="105"/>
        <v>0</v>
      </c>
      <c r="J174" s="1">
        <f t="shared" si="106"/>
        <v>0</v>
      </c>
      <c r="M174" s="8" t="str">
        <f t="shared" si="110"/>
        <v/>
      </c>
      <c r="N174" s="8" t="str">
        <f t="shared" si="111"/>
        <v/>
      </c>
      <c r="O174" s="1" t="str">
        <f t="shared" si="112"/>
        <v/>
      </c>
      <c r="P174" s="32" t="str">
        <f t="shared" si="113"/>
        <v/>
      </c>
      <c r="Q174" s="32" t="str">
        <f t="shared" si="109"/>
        <v/>
      </c>
      <c r="R174" s="6">
        <f t="shared" si="94"/>
        <v>0</v>
      </c>
      <c r="S174" s="6">
        <f>IF(AND(D174&lt;=L$4,P174&lt;&gt;"Y"),IF(N174&lt;VLOOKUP(O174,Runners!A$3:CT$180,S$1,FALSE),IF(Y$2="zero",0,Y$2),0),0)</f>
        <v>0</v>
      </c>
      <c r="T174" s="6">
        <f t="shared" si="108"/>
        <v>0</v>
      </c>
      <c r="U174" s="2"/>
      <c r="V174" s="2" t="str">
        <f>IF(O174&lt;&gt;"",VLOOKUP(O174,Runners!CZ$3:DM$180,V$1,FALSE),"")</f>
        <v/>
      </c>
      <c r="W174" s="18" t="str">
        <f t="shared" si="107"/>
        <v/>
      </c>
    </row>
    <row r="175" spans="3:23" x14ac:dyDescent="0.25">
      <c r="C175" s="3">
        <f>IF(A175&lt;&gt;"",VLOOKUP(A175,Runners!A$3:AS$180,C$1,FALSE),0)</f>
        <v>0</v>
      </c>
      <c r="D175" s="6">
        <f t="shared" si="93"/>
        <v>172</v>
      </c>
      <c r="E175" s="2"/>
      <c r="F175" s="2">
        <f t="shared" si="105"/>
        <v>0</v>
      </c>
      <c r="J175" s="1">
        <f t="shared" si="106"/>
        <v>0</v>
      </c>
      <c r="M175" s="8" t="str">
        <f t="shared" si="110"/>
        <v/>
      </c>
      <c r="N175" s="8" t="str">
        <f t="shared" si="111"/>
        <v/>
      </c>
      <c r="O175" s="1" t="str">
        <f t="shared" si="112"/>
        <v/>
      </c>
      <c r="P175" s="32" t="str">
        <f t="shared" si="113"/>
        <v/>
      </c>
      <c r="Q175" s="32" t="str">
        <f t="shared" si="109"/>
        <v/>
      </c>
      <c r="R175" s="6">
        <f t="shared" si="94"/>
        <v>0</v>
      </c>
      <c r="S175" s="6">
        <f>IF(AND(D175&lt;=L$4,P175&lt;&gt;"Y"),IF(N175&lt;VLOOKUP(O175,Runners!A$3:CT$180,S$1,FALSE),IF(Y$2="zero",0,Y$2),0),0)</f>
        <v>0</v>
      </c>
      <c r="T175" s="6">
        <f t="shared" si="108"/>
        <v>0</v>
      </c>
      <c r="U175" s="2"/>
      <c r="V175" s="2" t="str">
        <f>IF(O175&lt;&gt;"",VLOOKUP(O175,Runners!CZ$3:DM$180,V$1,FALSE),"")</f>
        <v/>
      </c>
      <c r="W175" s="18" t="str">
        <f t="shared" si="107"/>
        <v/>
      </c>
    </row>
    <row r="176" spans="3:23" x14ac:dyDescent="0.25">
      <c r="C176" s="3">
        <f>IF(A176&lt;&gt;"",VLOOKUP(A176,Runners!A$3:AS$180,C$1,FALSE),0)</f>
        <v>0</v>
      </c>
      <c r="D176" s="6">
        <f t="shared" si="93"/>
        <v>173</v>
      </c>
      <c r="E176" s="2"/>
      <c r="F176" s="2">
        <f t="shared" si="105"/>
        <v>0</v>
      </c>
      <c r="J176" s="1">
        <f t="shared" si="106"/>
        <v>0</v>
      </c>
      <c r="M176" s="8" t="str">
        <f t="shared" si="110"/>
        <v/>
      </c>
      <c r="N176" s="8" t="str">
        <f t="shared" si="111"/>
        <v/>
      </c>
      <c r="O176" s="1" t="str">
        <f t="shared" si="112"/>
        <v/>
      </c>
      <c r="P176" s="32" t="str">
        <f t="shared" si="113"/>
        <v/>
      </c>
      <c r="Q176" s="32" t="str">
        <f t="shared" si="109"/>
        <v/>
      </c>
      <c r="R176" s="6">
        <f t="shared" si="94"/>
        <v>0</v>
      </c>
      <c r="S176" s="6">
        <f>IF(AND(D176&lt;=L$4,P176&lt;&gt;"Y"),IF(N176&lt;VLOOKUP(O176,Runners!A$3:CT$180,S$1,FALSE),IF(Y$2="zero",0,Y$2),0),0)</f>
        <v>0</v>
      </c>
      <c r="T176" s="6">
        <f t="shared" si="108"/>
        <v>0</v>
      </c>
      <c r="U176" s="2"/>
      <c r="V176" s="2" t="str">
        <f>IF(O176&lt;&gt;"",VLOOKUP(O176,Runners!CZ$3:DM$180,V$1,FALSE),"")</f>
        <v/>
      </c>
      <c r="W176" s="18" t="str">
        <f t="shared" si="107"/>
        <v/>
      </c>
    </row>
    <row r="177" spans="3:23" x14ac:dyDescent="0.25">
      <c r="C177" s="3">
        <f>IF(A177&lt;&gt;"",VLOOKUP(A177,Runners!A$3:AS$180,C$1,FALSE),0)</f>
        <v>0</v>
      </c>
      <c r="D177" s="6">
        <f t="shared" si="93"/>
        <v>174</v>
      </c>
      <c r="E177" s="2"/>
      <c r="F177" s="2">
        <f t="shared" si="105"/>
        <v>0</v>
      </c>
      <c r="J177" s="1">
        <f t="shared" si="106"/>
        <v>0</v>
      </c>
      <c r="M177" s="8" t="str">
        <f t="shared" si="110"/>
        <v/>
      </c>
      <c r="N177" s="8" t="str">
        <f t="shared" si="111"/>
        <v/>
      </c>
      <c r="O177" s="1" t="str">
        <f t="shared" si="112"/>
        <v/>
      </c>
      <c r="P177" s="32" t="str">
        <f t="shared" si="113"/>
        <v/>
      </c>
      <c r="Q177" s="32" t="str">
        <f t="shared" si="109"/>
        <v/>
      </c>
      <c r="R177" s="6">
        <f t="shared" si="94"/>
        <v>0</v>
      </c>
      <c r="S177" s="6">
        <f>IF(AND(D177&lt;=L$4,P177&lt;&gt;"Y"),IF(N177&lt;VLOOKUP(O177,Runners!A$3:CT$180,S$1,FALSE),IF(Y$2="zero",0,Y$2),0),0)</f>
        <v>0</v>
      </c>
      <c r="T177" s="6">
        <f t="shared" si="108"/>
        <v>0</v>
      </c>
      <c r="U177" s="2"/>
      <c r="V177" s="2" t="str">
        <f>IF(O177&lt;&gt;"",VLOOKUP(O177,Runners!CZ$3:DM$180,V$1,FALSE),"")</f>
        <v/>
      </c>
      <c r="W177" s="18" t="str">
        <f t="shared" si="107"/>
        <v/>
      </c>
    </row>
    <row r="178" spans="3:23" x14ac:dyDescent="0.25">
      <c r="C178" s="3">
        <f>IF(A178&lt;&gt;"",VLOOKUP(A178,Runners!A$3:AS$180,C$1,FALSE),0)</f>
        <v>0</v>
      </c>
      <c r="D178" s="6">
        <f t="shared" si="93"/>
        <v>175</v>
      </c>
      <c r="E178" s="2"/>
      <c r="F178" s="2">
        <f t="shared" si="105"/>
        <v>0</v>
      </c>
      <c r="J178" s="1">
        <f t="shared" si="106"/>
        <v>0</v>
      </c>
      <c r="M178" s="8" t="str">
        <f t="shared" si="110"/>
        <v/>
      </c>
      <c r="N178" s="8" t="str">
        <f t="shared" si="111"/>
        <v/>
      </c>
      <c r="O178" s="1" t="str">
        <f t="shared" si="112"/>
        <v/>
      </c>
      <c r="P178" s="32" t="str">
        <f t="shared" si="113"/>
        <v/>
      </c>
      <c r="Q178" s="32" t="str">
        <f t="shared" si="109"/>
        <v/>
      </c>
      <c r="R178" s="6">
        <f t="shared" si="94"/>
        <v>0</v>
      </c>
      <c r="S178" s="6">
        <f>IF(AND(D178&lt;=L$4,P178&lt;&gt;"Y"),IF(N178&lt;VLOOKUP(O178,Runners!A$3:CT$180,S$1,FALSE),IF(Y$2="zero",0,Y$2),0),0)</f>
        <v>0</v>
      </c>
      <c r="T178" s="6">
        <f t="shared" si="108"/>
        <v>0</v>
      </c>
      <c r="U178" s="2"/>
      <c r="V178" s="2" t="str">
        <f>IF(O178&lt;&gt;"",VLOOKUP(O178,Runners!CZ$3:DM$180,V$1,FALSE),"")</f>
        <v/>
      </c>
      <c r="W178" s="18" t="str">
        <f t="shared" si="107"/>
        <v/>
      </c>
    </row>
    <row r="179" spans="3:23" x14ac:dyDescent="0.25">
      <c r="C179" s="3">
        <f>IF(A179&lt;&gt;"",VLOOKUP(A179,Runners!A$3:AS$180,C$1,FALSE),0)</f>
        <v>0</v>
      </c>
      <c r="D179" s="6">
        <f t="shared" si="93"/>
        <v>176</v>
      </c>
      <c r="E179" s="2"/>
      <c r="F179" s="2">
        <f t="shared" si="105"/>
        <v>0</v>
      </c>
      <c r="J179" s="1">
        <f t="shared" si="106"/>
        <v>0</v>
      </c>
      <c r="M179" s="8" t="str">
        <f t="shared" si="110"/>
        <v/>
      </c>
      <c r="N179" s="8" t="str">
        <f t="shared" si="111"/>
        <v/>
      </c>
      <c r="O179" s="1" t="str">
        <f t="shared" si="112"/>
        <v/>
      </c>
      <c r="P179" s="32" t="str">
        <f t="shared" si="113"/>
        <v/>
      </c>
      <c r="Q179" s="32" t="str">
        <f t="shared" si="109"/>
        <v/>
      </c>
      <c r="R179" s="6">
        <f t="shared" si="94"/>
        <v>0</v>
      </c>
      <c r="S179" s="6">
        <f>IF(AND(D179&lt;=L$4,P179&lt;&gt;"Y"),IF(N179&lt;VLOOKUP(O179,Runners!A$3:CT$180,S$1,FALSE),IF(Y$2="zero",0,Y$2),0),0)</f>
        <v>0</v>
      </c>
      <c r="T179" s="6">
        <f t="shared" si="108"/>
        <v>0</v>
      </c>
      <c r="U179" s="2"/>
      <c r="V179" s="2" t="str">
        <f>IF(O179&lt;&gt;"",VLOOKUP(O179,Runners!CZ$3:DM$180,V$1,FALSE),"")</f>
        <v/>
      </c>
      <c r="W179" s="18" t="str">
        <f t="shared" si="107"/>
        <v/>
      </c>
    </row>
    <row r="180" spans="3:23" x14ac:dyDescent="0.25">
      <c r="C180" s="3">
        <f>IF(A180&lt;&gt;"",VLOOKUP(A180,Runners!A$3:AS$180,C$1,FALSE),0)</f>
        <v>0</v>
      </c>
      <c r="D180" s="6">
        <f t="shared" si="93"/>
        <v>177</v>
      </c>
      <c r="E180" s="2"/>
      <c r="F180" s="2">
        <f t="shared" si="105"/>
        <v>0</v>
      </c>
      <c r="J180" s="1">
        <f t="shared" si="106"/>
        <v>0</v>
      </c>
      <c r="M180" s="8" t="str">
        <f t="shared" si="110"/>
        <v/>
      </c>
      <c r="N180" s="8" t="str">
        <f t="shared" si="111"/>
        <v/>
      </c>
      <c r="O180" s="1" t="str">
        <f t="shared" si="112"/>
        <v/>
      </c>
      <c r="P180" s="32" t="str">
        <f t="shared" si="113"/>
        <v/>
      </c>
      <c r="Q180" s="32" t="str">
        <f t="shared" si="109"/>
        <v/>
      </c>
      <c r="R180" s="6">
        <f t="shared" si="94"/>
        <v>0</v>
      </c>
      <c r="S180" s="6">
        <f>IF(AND(D180&lt;=L$4,P180&lt;&gt;"Y"),IF(N180&lt;VLOOKUP(O180,Runners!A$3:CT$180,S$1,FALSE),IF(Y$2="zero",0,Y$2),0),0)</f>
        <v>0</v>
      </c>
      <c r="T180" s="6">
        <f t="shared" si="108"/>
        <v>0</v>
      </c>
      <c r="U180" s="2"/>
      <c r="V180" s="2" t="str">
        <f>IF(O180&lt;&gt;"",VLOOKUP(O180,Runners!CZ$3:DM$180,V$1,FALSE),"")</f>
        <v/>
      </c>
      <c r="W180" s="18" t="str">
        <f t="shared" si="107"/>
        <v/>
      </c>
    </row>
    <row r="181" spans="3:23" x14ac:dyDescent="0.25">
      <c r="C181" s="3">
        <f>IF(A181&lt;&gt;"",VLOOKUP(A181,Runners!A$3:AS$180,C$1,FALSE),0)</f>
        <v>0</v>
      </c>
      <c r="D181" s="6">
        <f t="shared" si="93"/>
        <v>178</v>
      </c>
      <c r="E181" s="2"/>
      <c r="F181" s="2">
        <f t="shared" si="105"/>
        <v>0</v>
      </c>
      <c r="J181" s="1">
        <f t="shared" si="106"/>
        <v>0</v>
      </c>
      <c r="M181" s="8" t="str">
        <f t="shared" si="110"/>
        <v/>
      </c>
      <c r="N181" s="8" t="str">
        <f t="shared" si="111"/>
        <v/>
      </c>
      <c r="O181" s="1" t="str">
        <f t="shared" si="112"/>
        <v/>
      </c>
      <c r="P181" s="32" t="str">
        <f t="shared" si="113"/>
        <v/>
      </c>
      <c r="Q181" s="32" t="str">
        <f t="shared" si="109"/>
        <v/>
      </c>
      <c r="R181" s="6">
        <f t="shared" si="94"/>
        <v>0</v>
      </c>
      <c r="S181" s="6">
        <f>IF(AND(D181&lt;=L$4,P181&lt;&gt;"Y"),IF(N181&lt;VLOOKUP(O181,Runners!A$3:CT$180,S$1,FALSE),IF(Y$2="zero",0,Y$2),0),0)</f>
        <v>0</v>
      </c>
      <c r="T181" s="6">
        <f t="shared" si="108"/>
        <v>0</v>
      </c>
      <c r="U181" s="2"/>
      <c r="V181" s="2" t="str">
        <f>IF(O181&lt;&gt;"",VLOOKUP(O181,Runners!CZ$3:DM$180,V$1,FALSE),"")</f>
        <v/>
      </c>
      <c r="W181" s="18" t="str">
        <f t="shared" si="107"/>
        <v/>
      </c>
    </row>
    <row r="182" spans="3:23" x14ac:dyDescent="0.25">
      <c r="C182" s="3">
        <f>IF(A182&lt;&gt;"",VLOOKUP(A182,Runners!A$3:AS$180,C$1,FALSE),0)</f>
        <v>0</v>
      </c>
      <c r="D182" s="6">
        <f t="shared" si="93"/>
        <v>179</v>
      </c>
      <c r="E182" s="2"/>
      <c r="F182" s="2">
        <f t="shared" si="105"/>
        <v>0</v>
      </c>
      <c r="J182" s="1">
        <f t="shared" si="106"/>
        <v>0</v>
      </c>
      <c r="M182" s="8" t="str">
        <f t="shared" si="110"/>
        <v/>
      </c>
      <c r="N182" s="8" t="str">
        <f t="shared" si="111"/>
        <v/>
      </c>
      <c r="O182" s="1" t="str">
        <f t="shared" si="112"/>
        <v/>
      </c>
      <c r="P182" s="32" t="str">
        <f t="shared" si="113"/>
        <v/>
      </c>
      <c r="Q182" s="32" t="str">
        <f t="shared" si="109"/>
        <v/>
      </c>
      <c r="R182" s="6">
        <f t="shared" si="94"/>
        <v>0</v>
      </c>
      <c r="S182" s="6">
        <f>IF(AND(D182&lt;=L$4,P182&lt;&gt;"Y"),IF(N182&lt;VLOOKUP(O182,Runners!A$3:CT$180,S$1,FALSE),IF(Y$2="zero",0,Y$2),0),0)</f>
        <v>0</v>
      </c>
      <c r="T182" s="6">
        <f t="shared" si="108"/>
        <v>0</v>
      </c>
      <c r="U182" s="2"/>
      <c r="V182" s="2" t="str">
        <f>IF(O182&lt;&gt;"",VLOOKUP(O182,Runners!CZ$3:DM$180,V$1,FALSE),"")</f>
        <v/>
      </c>
      <c r="W182" s="18" t="str">
        <f t="shared" si="107"/>
        <v/>
      </c>
    </row>
    <row r="183" spans="3:23" x14ac:dyDescent="0.25">
      <c r="C183" s="3">
        <f>IF(A183&lt;&gt;"",VLOOKUP(A183,Runners!A$3:AS$180,C$1,FALSE),0)</f>
        <v>0</v>
      </c>
      <c r="D183" s="6">
        <f t="shared" si="93"/>
        <v>180</v>
      </c>
      <c r="E183" s="2"/>
      <c r="F183" s="2">
        <f t="shared" si="105"/>
        <v>0</v>
      </c>
      <c r="J183" s="1">
        <f t="shared" si="106"/>
        <v>0</v>
      </c>
      <c r="M183" s="8" t="str">
        <f t="shared" si="110"/>
        <v/>
      </c>
      <c r="N183" s="8" t="str">
        <f t="shared" si="111"/>
        <v/>
      </c>
      <c r="O183" s="1" t="str">
        <f t="shared" si="112"/>
        <v/>
      </c>
      <c r="P183" s="32" t="str">
        <f t="shared" si="113"/>
        <v/>
      </c>
      <c r="Q183" s="32" t="str">
        <f t="shared" si="109"/>
        <v/>
      </c>
      <c r="R183" s="6">
        <f t="shared" si="94"/>
        <v>0</v>
      </c>
      <c r="S183" s="6">
        <f>IF(AND(D183&lt;=L$4,P183&lt;&gt;"Y"),IF(N183&lt;VLOOKUP(O183,Runners!A$3:CT$180,S$1,FALSE),IF(Y$2="zero",0,Y$2),0),0)</f>
        <v>0</v>
      </c>
      <c r="T183" s="6">
        <f t="shared" si="108"/>
        <v>0</v>
      </c>
      <c r="U183" s="2"/>
      <c r="V183" s="2" t="str">
        <f>IF(O183&lt;&gt;"",VLOOKUP(O183,Runners!CZ$3:DM$180,V$1,FALSE),"")</f>
        <v/>
      </c>
      <c r="W183" s="18" t="str">
        <f t="shared" si="107"/>
        <v/>
      </c>
    </row>
    <row r="184" spans="3:23" x14ac:dyDescent="0.25">
      <c r="C184" s="3">
        <f>IF(A184&lt;&gt;"",VLOOKUP(A184,Runners!A$3:AS$180,C$1,FALSE),0)</f>
        <v>0</v>
      </c>
      <c r="D184" s="6">
        <f t="shared" si="93"/>
        <v>181</v>
      </c>
      <c r="E184" s="2"/>
      <c r="F184" s="2">
        <f t="shared" si="105"/>
        <v>0</v>
      </c>
      <c r="J184" s="1">
        <f t="shared" si="106"/>
        <v>0</v>
      </c>
      <c r="M184" s="8" t="str">
        <f t="shared" si="110"/>
        <v/>
      </c>
      <c r="N184" s="8" t="str">
        <f t="shared" si="111"/>
        <v/>
      </c>
      <c r="O184" s="1" t="str">
        <f t="shared" si="112"/>
        <v/>
      </c>
      <c r="P184" s="32" t="str">
        <f t="shared" si="113"/>
        <v/>
      </c>
      <c r="Q184" s="32" t="str">
        <f t="shared" si="109"/>
        <v/>
      </c>
      <c r="R184" s="6">
        <f t="shared" si="94"/>
        <v>0</v>
      </c>
      <c r="S184" s="6">
        <f>IF(AND(D184&lt;=L$4,P184&lt;&gt;"Y"),IF(N184&lt;VLOOKUP(O184,Runners!A$3:CT$180,S$1,FALSE),IF(Y$2="zero",0,Y$2),0),0)</f>
        <v>0</v>
      </c>
      <c r="T184" s="6">
        <f t="shared" si="108"/>
        <v>0</v>
      </c>
      <c r="U184" s="2"/>
      <c r="V184" s="2" t="str">
        <f>IF(O184&lt;&gt;"",VLOOKUP(O184,Runners!CZ$3:DM$180,V$1,FALSE),"")</f>
        <v/>
      </c>
      <c r="W184" s="18" t="str">
        <f t="shared" si="107"/>
        <v/>
      </c>
    </row>
    <row r="185" spans="3:23" x14ac:dyDescent="0.25">
      <c r="C185" s="3">
        <f>IF(A185&lt;&gt;"",VLOOKUP(A185,Runners!A$3:AS$180,C$1,FALSE),0)</f>
        <v>0</v>
      </c>
      <c r="D185" s="6">
        <f t="shared" si="93"/>
        <v>182</v>
      </c>
      <c r="E185" s="2"/>
      <c r="F185" s="2">
        <f t="shared" si="105"/>
        <v>0</v>
      </c>
      <c r="J185" s="1">
        <f t="shared" si="106"/>
        <v>0</v>
      </c>
      <c r="M185" s="8" t="str">
        <f t="shared" si="110"/>
        <v/>
      </c>
      <c r="N185" s="8" t="str">
        <f t="shared" si="111"/>
        <v/>
      </c>
      <c r="O185" s="1" t="str">
        <f t="shared" si="112"/>
        <v/>
      </c>
      <c r="P185" s="32" t="str">
        <f t="shared" si="113"/>
        <v/>
      </c>
      <c r="Q185" s="32" t="str">
        <f t="shared" si="109"/>
        <v/>
      </c>
      <c r="R185" s="6">
        <f t="shared" si="94"/>
        <v>0</v>
      </c>
      <c r="S185" s="6">
        <f>IF(AND(D185&lt;=L$4,P185&lt;&gt;"Y"),IF(N185&lt;VLOOKUP(O185,Runners!A$3:CT$180,S$1,FALSE),IF(Y$2="zero",0,Y$2),0),0)</f>
        <v>0</v>
      </c>
      <c r="T185" s="6">
        <f t="shared" si="108"/>
        <v>0</v>
      </c>
      <c r="U185" s="2"/>
      <c r="V185" s="2" t="str">
        <f>IF(O185&lt;&gt;"",VLOOKUP(O185,Runners!CZ$3:DM$180,V$1,FALSE),"")</f>
        <v/>
      </c>
      <c r="W185" s="18" t="str">
        <f t="shared" si="107"/>
        <v/>
      </c>
    </row>
    <row r="186" spans="3:23" x14ac:dyDescent="0.25">
      <c r="C186" s="3">
        <f>IF(A186&lt;&gt;"",VLOOKUP(A186,Runners!A$3:AS$180,C$1,FALSE),0)</f>
        <v>0</v>
      </c>
      <c r="D186" s="6">
        <f t="shared" si="93"/>
        <v>183</v>
      </c>
      <c r="E186" s="2"/>
      <c r="F186" s="2">
        <f t="shared" si="105"/>
        <v>0</v>
      </c>
      <c r="J186" s="1">
        <f t="shared" si="106"/>
        <v>0</v>
      </c>
      <c r="M186" s="8" t="str">
        <f t="shared" si="110"/>
        <v/>
      </c>
      <c r="N186" s="8" t="str">
        <f t="shared" si="111"/>
        <v/>
      </c>
      <c r="O186" s="1" t="str">
        <f t="shared" si="112"/>
        <v/>
      </c>
      <c r="P186" s="32" t="str">
        <f t="shared" si="113"/>
        <v/>
      </c>
      <c r="Q186" s="32" t="str">
        <f t="shared" si="109"/>
        <v/>
      </c>
      <c r="R186" s="6">
        <f t="shared" si="94"/>
        <v>0</v>
      </c>
      <c r="S186" s="6">
        <f>IF(AND(D186&lt;=L$4,P186&lt;&gt;"Y"),IF(N186&lt;VLOOKUP(O186,Runners!A$3:CT$180,S$1,FALSE),IF(Y$2="zero",0,Y$2),0),0)</f>
        <v>0</v>
      </c>
      <c r="T186" s="6">
        <f t="shared" si="108"/>
        <v>0</v>
      </c>
      <c r="U186" s="2"/>
      <c r="V186" s="2" t="str">
        <f>IF(O186&lt;&gt;"",VLOOKUP(O186,Runners!CZ$3:DM$180,V$1,FALSE),"")</f>
        <v/>
      </c>
      <c r="W186" s="18" t="str">
        <f t="shared" si="107"/>
        <v/>
      </c>
    </row>
    <row r="187" spans="3:23" x14ac:dyDescent="0.25">
      <c r="C187" s="3">
        <f>IF(A187&lt;&gt;"",VLOOKUP(A187,Runners!A$3:AS$180,C$1,FALSE),0)</f>
        <v>0</v>
      </c>
      <c r="D187" s="6">
        <f t="shared" si="93"/>
        <v>184</v>
      </c>
      <c r="E187" s="2"/>
      <c r="F187" s="2">
        <f t="shared" si="105"/>
        <v>0</v>
      </c>
      <c r="J187" s="1">
        <f t="shared" si="106"/>
        <v>0</v>
      </c>
      <c r="M187" s="8" t="str">
        <f t="shared" si="110"/>
        <v/>
      </c>
      <c r="N187" s="8" t="str">
        <f t="shared" si="111"/>
        <v/>
      </c>
      <c r="O187" s="1" t="str">
        <f t="shared" si="112"/>
        <v/>
      </c>
      <c r="P187" s="32" t="str">
        <f t="shared" si="113"/>
        <v/>
      </c>
      <c r="Q187" s="32" t="str">
        <f t="shared" si="109"/>
        <v/>
      </c>
      <c r="R187" s="6">
        <f t="shared" si="94"/>
        <v>0</v>
      </c>
      <c r="S187" s="6">
        <f>IF(AND(D187&lt;=L$4,P187&lt;&gt;"Y"),IF(N187&lt;VLOOKUP(O187,Runners!A$3:CT$180,S$1,FALSE),IF(Y$2="zero",0,Y$2),0),0)</f>
        <v>0</v>
      </c>
      <c r="T187" s="6">
        <f t="shared" si="108"/>
        <v>0</v>
      </c>
      <c r="U187" s="2"/>
      <c r="V187" s="2" t="str">
        <f>IF(O187&lt;&gt;"",VLOOKUP(O187,Runners!CZ$3:DM$180,V$1,FALSE),"")</f>
        <v/>
      </c>
      <c r="W187" s="18" t="str">
        <f t="shared" si="107"/>
        <v/>
      </c>
    </row>
    <row r="188" spans="3:23" x14ac:dyDescent="0.25">
      <c r="C188" s="3">
        <f>IF(A188&lt;&gt;"",VLOOKUP(A188,Runners!A$3:AS$180,C$1,FALSE),0)</f>
        <v>0</v>
      </c>
      <c r="D188" s="6">
        <f t="shared" si="93"/>
        <v>185</v>
      </c>
      <c r="E188" s="2"/>
      <c r="F188" s="2">
        <f t="shared" si="105"/>
        <v>0</v>
      </c>
      <c r="J188" s="1">
        <f t="shared" si="106"/>
        <v>0</v>
      </c>
      <c r="M188" s="8" t="str">
        <f t="shared" si="110"/>
        <v/>
      </c>
      <c r="N188" s="8" t="str">
        <f t="shared" si="111"/>
        <v/>
      </c>
      <c r="O188" s="1" t="str">
        <f t="shared" si="112"/>
        <v/>
      </c>
      <c r="P188" s="32" t="str">
        <f t="shared" si="113"/>
        <v/>
      </c>
      <c r="Q188" s="32" t="str">
        <f t="shared" si="109"/>
        <v/>
      </c>
      <c r="R188" s="6">
        <f t="shared" si="94"/>
        <v>0</v>
      </c>
      <c r="S188" s="6">
        <f>IF(AND(D188&lt;=L$4,P188&lt;&gt;"Y"),IF(N188&lt;VLOOKUP(O188,Runners!A$3:CT$180,S$1,FALSE),IF(Y$2="zero",0,Y$2),0),0)</f>
        <v>0</v>
      </c>
      <c r="T188" s="6">
        <f t="shared" si="108"/>
        <v>0</v>
      </c>
      <c r="U188" s="2"/>
      <c r="V188" s="2" t="str">
        <f>IF(O188&lt;&gt;"",VLOOKUP(O188,Runners!CZ$3:DM$180,V$1,FALSE),"")</f>
        <v/>
      </c>
      <c r="W188" s="18" t="str">
        <f t="shared" si="107"/>
        <v/>
      </c>
    </row>
    <row r="189" spans="3:23" x14ac:dyDescent="0.25">
      <c r="C189" s="3">
        <f>IF(A189&lt;&gt;"",VLOOKUP(A189,Runners!A$3:AS$180,C$1,FALSE),0)</f>
        <v>0</v>
      </c>
      <c r="D189" s="6">
        <f t="shared" si="93"/>
        <v>186</v>
      </c>
      <c r="E189" s="2"/>
      <c r="F189" s="2">
        <f t="shared" si="105"/>
        <v>0</v>
      </c>
      <c r="J189" s="1">
        <f t="shared" si="106"/>
        <v>0</v>
      </c>
      <c r="M189" s="8" t="str">
        <f t="shared" si="110"/>
        <v/>
      </c>
      <c r="N189" s="8" t="str">
        <f t="shared" si="111"/>
        <v/>
      </c>
      <c r="O189" s="1" t="str">
        <f t="shared" si="112"/>
        <v/>
      </c>
      <c r="P189" s="32" t="str">
        <f t="shared" si="113"/>
        <v/>
      </c>
      <c r="Q189" s="32" t="str">
        <f t="shared" si="109"/>
        <v/>
      </c>
      <c r="R189" s="6">
        <f t="shared" si="94"/>
        <v>0</v>
      </c>
      <c r="S189" s="6">
        <f>IF(AND(D189&lt;=L$4,P189&lt;&gt;"Y"),IF(N189&lt;VLOOKUP(O189,Runners!A$3:CT$180,S$1,FALSE),IF(Y$2="zero",0,Y$2),0),0)</f>
        <v>0</v>
      </c>
      <c r="T189" s="6">
        <f t="shared" si="108"/>
        <v>0</v>
      </c>
      <c r="U189" s="2"/>
      <c r="V189" s="2" t="str">
        <f>IF(O189&lt;&gt;"",VLOOKUP(O189,Runners!CZ$3:DM$180,V$1,FALSE),"")</f>
        <v/>
      </c>
      <c r="W189" s="18" t="str">
        <f t="shared" si="107"/>
        <v/>
      </c>
    </row>
    <row r="190" spans="3:23" x14ac:dyDescent="0.25">
      <c r="C190" s="3">
        <f>IF(A190&lt;&gt;"",VLOOKUP(A190,Runners!A$3:AS$180,C$1,FALSE),0)</f>
        <v>0</v>
      </c>
      <c r="D190" s="6">
        <f t="shared" si="93"/>
        <v>187</v>
      </c>
      <c r="E190" s="2"/>
      <c r="F190" s="2">
        <f t="shared" si="105"/>
        <v>0</v>
      </c>
      <c r="J190" s="1">
        <f t="shared" si="106"/>
        <v>0</v>
      </c>
      <c r="M190" s="8" t="str">
        <f t="shared" si="110"/>
        <v/>
      </c>
      <c r="N190" s="8" t="str">
        <f t="shared" si="111"/>
        <v/>
      </c>
      <c r="O190" s="1" t="str">
        <f t="shared" si="112"/>
        <v/>
      </c>
      <c r="P190" s="32" t="str">
        <f t="shared" si="113"/>
        <v/>
      </c>
      <c r="Q190" s="32" t="str">
        <f t="shared" si="109"/>
        <v/>
      </c>
      <c r="R190" s="6">
        <f t="shared" si="94"/>
        <v>0</v>
      </c>
      <c r="S190" s="6">
        <f>IF(AND(D190&lt;=L$4,P190&lt;&gt;"Y"),IF(N190&lt;VLOOKUP(O190,Runners!A$3:CT$180,S$1,FALSE),IF(Y$2="zero",0,Y$2),0),0)</f>
        <v>0</v>
      </c>
      <c r="T190" s="6">
        <f t="shared" si="108"/>
        <v>0</v>
      </c>
      <c r="U190" s="2"/>
      <c r="V190" s="2" t="str">
        <f>IF(O190&lt;&gt;"",VLOOKUP(O190,Runners!CZ$3:DM$180,V$1,FALSE),"")</f>
        <v/>
      </c>
      <c r="W190" s="18" t="str">
        <f t="shared" si="107"/>
        <v/>
      </c>
    </row>
    <row r="191" spans="3:23" x14ac:dyDescent="0.25">
      <c r="C191" s="3">
        <f>IF(A191&lt;&gt;"",VLOOKUP(A191,Runners!A$3:AS$180,C$1,FALSE),0)</f>
        <v>0</v>
      </c>
      <c r="D191" s="6">
        <f t="shared" si="93"/>
        <v>188</v>
      </c>
      <c r="E191" s="2"/>
      <c r="F191" s="2">
        <f t="shared" si="105"/>
        <v>0</v>
      </c>
      <c r="J191" s="1">
        <f t="shared" si="106"/>
        <v>0</v>
      </c>
      <c r="M191" s="8" t="str">
        <f t="shared" si="110"/>
        <v/>
      </c>
      <c r="N191" s="8" t="str">
        <f t="shared" si="111"/>
        <v/>
      </c>
      <c r="O191" s="1" t="str">
        <f t="shared" si="112"/>
        <v/>
      </c>
      <c r="P191" s="32" t="str">
        <f t="shared" si="113"/>
        <v/>
      </c>
      <c r="Q191" s="32" t="str">
        <f t="shared" si="109"/>
        <v/>
      </c>
      <c r="R191" s="6">
        <f t="shared" si="94"/>
        <v>0</v>
      </c>
      <c r="S191" s="6">
        <f>IF(AND(D191&lt;=L$4,P191&lt;&gt;"Y"),IF(N191&lt;VLOOKUP(O191,Runners!A$3:CT$180,S$1,FALSE),IF(Y$2="zero",0,Y$2),0),0)</f>
        <v>0</v>
      </c>
      <c r="T191" s="6">
        <f t="shared" si="108"/>
        <v>0</v>
      </c>
      <c r="U191" s="2"/>
      <c r="V191" s="2" t="str">
        <f>IF(O191&lt;&gt;"",VLOOKUP(O191,Runners!CZ$3:DM$180,V$1,FALSE),"")</f>
        <v/>
      </c>
      <c r="W191" s="18" t="str">
        <f t="shared" si="107"/>
        <v/>
      </c>
    </row>
    <row r="192" spans="3:23" x14ac:dyDescent="0.25">
      <c r="C192" s="3">
        <f>IF(A192&lt;&gt;"",VLOOKUP(A192,Runners!A$3:AS$180,C$1,FALSE),0)</f>
        <v>0</v>
      </c>
      <c r="D192" s="6">
        <f t="shared" si="93"/>
        <v>189</v>
      </c>
      <c r="E192" s="2"/>
      <c r="F192" s="2">
        <f t="shared" si="105"/>
        <v>0</v>
      </c>
      <c r="J192" s="1">
        <f t="shared" si="106"/>
        <v>0</v>
      </c>
      <c r="M192" s="8" t="str">
        <f t="shared" si="110"/>
        <v/>
      </c>
      <c r="N192" s="8" t="str">
        <f t="shared" si="111"/>
        <v/>
      </c>
      <c r="O192" s="1" t="str">
        <f t="shared" si="112"/>
        <v/>
      </c>
      <c r="P192" s="32" t="str">
        <f t="shared" si="113"/>
        <v/>
      </c>
      <c r="Q192" s="32" t="str">
        <f t="shared" si="109"/>
        <v/>
      </c>
      <c r="R192" s="6">
        <f t="shared" si="94"/>
        <v>0</v>
      </c>
      <c r="S192" s="6">
        <f>IF(AND(D192&lt;=L$4,P192&lt;&gt;"Y"),IF(N192&lt;VLOOKUP(O192,Runners!A$3:CT$180,S$1,FALSE),IF(Y$2="zero",0,Y$2),0),0)</f>
        <v>0</v>
      </c>
      <c r="T192" s="6">
        <f t="shared" si="108"/>
        <v>0</v>
      </c>
      <c r="U192" s="2"/>
      <c r="V192" s="2" t="str">
        <f>IF(O192&lt;&gt;"",VLOOKUP(O192,Runners!CZ$3:DM$180,V$1,FALSE),"")</f>
        <v/>
      </c>
      <c r="W192" s="18" t="str">
        <f t="shared" si="107"/>
        <v/>
      </c>
    </row>
    <row r="193" spans="3:23" x14ac:dyDescent="0.25">
      <c r="C193" s="3">
        <f>IF(A193&lt;&gt;"",VLOOKUP(A193,Runners!A$3:AS$180,C$1,FALSE),0)</f>
        <v>0</v>
      </c>
      <c r="D193" s="6">
        <f t="shared" si="93"/>
        <v>190</v>
      </c>
      <c r="E193" s="2"/>
      <c r="F193" s="2">
        <f t="shared" si="105"/>
        <v>0</v>
      </c>
      <c r="J193" s="1">
        <f t="shared" si="106"/>
        <v>0</v>
      </c>
      <c r="M193" s="8" t="str">
        <f t="shared" si="110"/>
        <v/>
      </c>
      <c r="N193" s="8" t="str">
        <f t="shared" si="111"/>
        <v/>
      </c>
      <c r="O193" s="1" t="str">
        <f t="shared" si="112"/>
        <v/>
      </c>
      <c r="P193" s="32" t="str">
        <f t="shared" si="113"/>
        <v/>
      </c>
      <c r="Q193" s="32" t="str">
        <f t="shared" si="109"/>
        <v/>
      </c>
      <c r="R193" s="6">
        <f t="shared" si="94"/>
        <v>0</v>
      </c>
      <c r="S193" s="6">
        <f>IF(AND(D193&lt;=L$4,P193&lt;&gt;"Y"),IF(N193&lt;VLOOKUP(O193,Runners!A$3:CT$180,S$1,FALSE),IF(Y$2="zero",0,Y$2),0),0)</f>
        <v>0</v>
      </c>
      <c r="T193" s="6">
        <f t="shared" ref="T193:T210" si="114">IF(AND(D193&lt;=L$4,P193&lt;&gt;"Y"),S193+R193,0)</f>
        <v>0</v>
      </c>
      <c r="U193" s="2"/>
      <c r="V193" s="2" t="str">
        <f>IF(O193&lt;&gt;"",VLOOKUP(O193,Runners!CZ$3:DM$180,V$1,FALSE),"")</f>
        <v/>
      </c>
      <c r="W193" s="18" t="str">
        <f t="shared" si="107"/>
        <v/>
      </c>
    </row>
    <row r="194" spans="3:23" x14ac:dyDescent="0.25">
      <c r="C194" s="3">
        <f>IF(A194&lt;&gt;"",VLOOKUP(A194,Runners!A$3:AS$180,C$1,FALSE),0)</f>
        <v>0</v>
      </c>
      <c r="D194" s="6">
        <f t="shared" si="93"/>
        <v>191</v>
      </c>
      <c r="E194" s="2"/>
      <c r="F194" s="2">
        <f t="shared" si="105"/>
        <v>0</v>
      </c>
      <c r="J194" s="1">
        <f t="shared" si="106"/>
        <v>0</v>
      </c>
      <c r="M194" s="8" t="str">
        <f t="shared" si="110"/>
        <v/>
      </c>
      <c r="N194" s="8" t="str">
        <f t="shared" si="111"/>
        <v/>
      </c>
      <c r="O194" s="1" t="str">
        <f t="shared" si="112"/>
        <v/>
      </c>
      <c r="P194" s="32" t="str">
        <f t="shared" si="113"/>
        <v/>
      </c>
      <c r="Q194" s="32" t="str">
        <f t="shared" ref="Q194:Q210" si="115">IF(D194&lt;=L$4,IF(P194="Y",Q193,Q193-1),"")</f>
        <v/>
      </c>
      <c r="R194" s="6">
        <f t="shared" si="94"/>
        <v>0</v>
      </c>
      <c r="S194" s="6">
        <f>IF(AND(D194&lt;=L$4,P194&lt;&gt;"Y"),IF(N194&lt;VLOOKUP(O194,Runners!A$3:CT$180,S$1,FALSE),IF(Y$2="zero",0,Y$2),0),0)</f>
        <v>0</v>
      </c>
      <c r="T194" s="6">
        <f t="shared" si="114"/>
        <v>0</v>
      </c>
      <c r="U194" s="2"/>
      <c r="V194" s="2" t="str">
        <f>IF(O194&lt;&gt;"",VLOOKUP(O194,Runners!CZ$3:DM$180,V$1,FALSE),"")</f>
        <v/>
      </c>
      <c r="W194" s="18" t="str">
        <f t="shared" si="107"/>
        <v/>
      </c>
    </row>
    <row r="195" spans="3:23" x14ac:dyDescent="0.25">
      <c r="C195" s="3">
        <f>IF(A195&lt;&gt;"",VLOOKUP(A195,Runners!A$3:AS$180,C$1,FALSE),0)</f>
        <v>0</v>
      </c>
      <c r="D195" s="6">
        <f t="shared" si="93"/>
        <v>192</v>
      </c>
      <c r="E195" s="2"/>
      <c r="F195" s="2">
        <f t="shared" si="105"/>
        <v>0</v>
      </c>
      <c r="J195" s="1">
        <f t="shared" si="106"/>
        <v>0</v>
      </c>
      <c r="M195" s="8" t="str">
        <f t="shared" si="110"/>
        <v/>
      </c>
      <c r="N195" s="8" t="str">
        <f t="shared" si="111"/>
        <v/>
      </c>
      <c r="O195" s="1" t="str">
        <f t="shared" si="112"/>
        <v/>
      </c>
      <c r="P195" s="32" t="str">
        <f t="shared" si="113"/>
        <v/>
      </c>
      <c r="Q195" s="32" t="str">
        <f t="shared" si="115"/>
        <v/>
      </c>
      <c r="R195" s="6">
        <f t="shared" si="94"/>
        <v>0</v>
      </c>
      <c r="S195" s="6">
        <f>IF(AND(D195&lt;=L$4,P195&lt;&gt;"Y"),IF(N195&lt;VLOOKUP(O195,Runners!A$3:CT$180,S$1,FALSE),IF(Y$2="zero",0,Y$2),0),0)</f>
        <v>0</v>
      </c>
      <c r="T195" s="6">
        <f t="shared" si="114"/>
        <v>0</v>
      </c>
      <c r="U195" s="2"/>
      <c r="V195" s="2" t="str">
        <f>IF(O195&lt;&gt;"",VLOOKUP(O195,Runners!CZ$3:DM$180,V$1,FALSE),"")</f>
        <v/>
      </c>
      <c r="W195" s="18" t="str">
        <f t="shared" si="107"/>
        <v/>
      </c>
    </row>
    <row r="196" spans="3:23" x14ac:dyDescent="0.25">
      <c r="C196" s="3">
        <f>IF(A196&lt;&gt;"",VLOOKUP(A196,Runners!A$3:AS$180,C$1,FALSE),0)</f>
        <v>0</v>
      </c>
      <c r="D196" s="6">
        <f t="shared" ref="D196:D211" si="116">D195+1</f>
        <v>193</v>
      </c>
      <c r="E196" s="2"/>
      <c r="F196" s="2">
        <f t="shared" si="105"/>
        <v>0</v>
      </c>
      <c r="J196" s="1">
        <f t="shared" si="106"/>
        <v>0</v>
      </c>
      <c r="M196" s="8" t="str">
        <f t="shared" si="110"/>
        <v/>
      </c>
      <c r="N196" s="8" t="str">
        <f t="shared" si="111"/>
        <v/>
      </c>
      <c r="O196" s="1" t="str">
        <f t="shared" si="112"/>
        <v/>
      </c>
      <c r="P196" s="32" t="str">
        <f t="shared" si="113"/>
        <v/>
      </c>
      <c r="Q196" s="32" t="str">
        <f t="shared" si="115"/>
        <v/>
      </c>
      <c r="R196" s="6">
        <f t="shared" ref="R196:R206" si="117">IF(Q196=Q195,0,IF(Q196&gt;0,Q196,1))</f>
        <v>0</v>
      </c>
      <c r="S196" s="6">
        <f>IF(AND(D196&lt;=L$4,P196&lt;&gt;"Y"),IF(N196&lt;VLOOKUP(O196,Runners!A$3:CT$180,S$1,FALSE),IF(Y$2="zero",0,Y$2),0),0)</f>
        <v>0</v>
      </c>
      <c r="T196" s="6">
        <f t="shared" si="114"/>
        <v>0</v>
      </c>
      <c r="U196" s="2"/>
      <c r="V196" s="2" t="str">
        <f>IF(O196&lt;&gt;"",VLOOKUP(O196,Runners!CZ$3:DM$180,V$1,FALSE),"")</f>
        <v/>
      </c>
      <c r="W196" s="18" t="str">
        <f t="shared" si="107"/>
        <v/>
      </c>
    </row>
    <row r="197" spans="3:23" x14ac:dyDescent="0.25">
      <c r="C197" s="3">
        <f>IF(A197&lt;&gt;"",VLOOKUP(A197,Runners!A$3:AS$180,C$1,FALSE),0)</f>
        <v>0</v>
      </c>
      <c r="D197" s="6">
        <f t="shared" si="116"/>
        <v>194</v>
      </c>
      <c r="E197" s="2"/>
      <c r="F197" s="2">
        <f t="shared" si="105"/>
        <v>0</v>
      </c>
      <c r="J197" s="1">
        <f t="shared" si="106"/>
        <v>0</v>
      </c>
      <c r="M197" s="8" t="str">
        <f t="shared" ref="M197:M211" si="118">IF(D197&lt;=L$4,SMALL(E$4:E$211,D197),"")</f>
        <v/>
      </c>
      <c r="N197" s="8" t="str">
        <f t="shared" ref="N197:N211" si="119">IF(D197&lt;=L$4,VLOOKUP(M197,E$4:F$211,2,FALSE),"")</f>
        <v/>
      </c>
      <c r="O197" s="1" t="str">
        <f t="shared" ref="O197:O211" si="120">IF(D197&lt;=L$4,VLOOKUP(M197,E$4:J$211,6,FALSE),"")</f>
        <v/>
      </c>
      <c r="P197" s="32" t="str">
        <f t="shared" ref="P197:P211" si="121">IF(D197&lt;=L$4,VLOOKUP(O197,A$4:B$211,2,FALSE),"")</f>
        <v/>
      </c>
      <c r="Q197" s="32" t="str">
        <f t="shared" si="115"/>
        <v/>
      </c>
      <c r="R197" s="6">
        <f t="shared" si="117"/>
        <v>0</v>
      </c>
      <c r="S197" s="6">
        <f>IF(AND(D197&lt;=L$4,P197&lt;&gt;"Y"),IF(N197&lt;VLOOKUP(O197,Runners!A$3:CT$180,S$1,FALSE),IF(Y$2="zero",0,Y$2),0),0)</f>
        <v>0</v>
      </c>
      <c r="T197" s="6">
        <f t="shared" si="114"/>
        <v>0</v>
      </c>
      <c r="U197" s="2"/>
      <c r="V197" s="2" t="str">
        <f>IF(O197&lt;&gt;"",VLOOKUP(O197,Runners!CZ$3:DM$180,V$1,FALSE),"")</f>
        <v/>
      </c>
      <c r="W197" s="18" t="str">
        <f t="shared" si="107"/>
        <v/>
      </c>
    </row>
    <row r="198" spans="3:23" x14ac:dyDescent="0.25">
      <c r="C198" s="3">
        <f>IF(A198&lt;&gt;"",VLOOKUP(A198,Runners!A$3:AS$180,C$1,FALSE),0)</f>
        <v>0</v>
      </c>
      <c r="D198" s="6">
        <f t="shared" si="116"/>
        <v>195</v>
      </c>
      <c r="E198" s="2"/>
      <c r="F198" s="2">
        <f t="shared" si="105"/>
        <v>0</v>
      </c>
      <c r="J198" s="1">
        <f t="shared" si="106"/>
        <v>0</v>
      </c>
      <c r="M198" s="8" t="str">
        <f t="shared" si="118"/>
        <v/>
      </c>
      <c r="N198" s="8" t="str">
        <f t="shared" si="119"/>
        <v/>
      </c>
      <c r="O198" s="1" t="str">
        <f t="shared" si="120"/>
        <v/>
      </c>
      <c r="P198" s="32" t="str">
        <f t="shared" si="121"/>
        <v/>
      </c>
      <c r="Q198" s="32" t="str">
        <f t="shared" si="115"/>
        <v/>
      </c>
      <c r="R198" s="6">
        <f t="shared" si="117"/>
        <v>0</v>
      </c>
      <c r="S198" s="6">
        <f>IF(AND(D198&lt;=L$4,P198&lt;&gt;"Y"),IF(N198&lt;VLOOKUP(O198,Runners!A$3:CT$180,S$1,FALSE),IF(Y$2="zero",0,Y$2),0),0)</f>
        <v>0</v>
      </c>
      <c r="T198" s="6">
        <f t="shared" si="114"/>
        <v>0</v>
      </c>
      <c r="U198" s="2"/>
      <c r="V198" s="2" t="str">
        <f>IF(O198&lt;&gt;"",VLOOKUP(O198,Runners!CZ$3:DM$180,V$1,FALSE),"")</f>
        <v/>
      </c>
      <c r="W198" s="18" t="str">
        <f t="shared" si="107"/>
        <v/>
      </c>
    </row>
    <row r="199" spans="3:23" x14ac:dyDescent="0.25">
      <c r="C199" s="3">
        <f>IF(A199&lt;&gt;"",VLOOKUP(A199,Runners!A$3:AS$180,C$1,FALSE),0)</f>
        <v>0</v>
      </c>
      <c r="D199" s="6">
        <f t="shared" si="116"/>
        <v>196</v>
      </c>
      <c r="E199" s="2"/>
      <c r="F199" s="2">
        <f t="shared" si="105"/>
        <v>0</v>
      </c>
      <c r="J199" s="1">
        <f t="shared" si="106"/>
        <v>0</v>
      </c>
      <c r="M199" s="8" t="str">
        <f t="shared" si="118"/>
        <v/>
      </c>
      <c r="N199" s="8" t="str">
        <f t="shared" si="119"/>
        <v/>
      </c>
      <c r="O199" s="1" t="str">
        <f t="shared" si="120"/>
        <v/>
      </c>
      <c r="P199" s="32" t="str">
        <f t="shared" si="121"/>
        <v/>
      </c>
      <c r="Q199" s="32" t="str">
        <f t="shared" si="115"/>
        <v/>
      </c>
      <c r="R199" s="6">
        <f t="shared" si="117"/>
        <v>0</v>
      </c>
      <c r="S199" s="6">
        <f>IF(AND(D199&lt;=L$4,P199&lt;&gt;"Y"),IF(N199&lt;VLOOKUP(O199,Runners!A$3:CT$180,S$1,FALSE),IF(Y$2="zero",0,Y$2),0),0)</f>
        <v>0</v>
      </c>
      <c r="T199" s="6">
        <f t="shared" si="114"/>
        <v>0</v>
      </c>
      <c r="U199" s="2"/>
      <c r="V199" s="2" t="str">
        <f>IF(O199&lt;&gt;"",VLOOKUP(O199,Runners!CZ$3:DM$180,V$1,FALSE),"")</f>
        <v/>
      </c>
      <c r="W199" s="18" t="str">
        <f t="shared" si="107"/>
        <v/>
      </c>
    </row>
    <row r="200" spans="3:23" x14ac:dyDescent="0.25">
      <c r="C200" s="3">
        <f>IF(A200&lt;&gt;"",VLOOKUP(A200,Runners!A$3:AS$180,C$1,FALSE),0)</f>
        <v>0</v>
      </c>
      <c r="D200" s="6">
        <f t="shared" si="116"/>
        <v>197</v>
      </c>
      <c r="E200" s="2"/>
      <c r="F200" s="2">
        <f t="shared" si="105"/>
        <v>0</v>
      </c>
      <c r="J200" s="1">
        <f t="shared" si="106"/>
        <v>0</v>
      </c>
      <c r="M200" s="8" t="str">
        <f t="shared" si="118"/>
        <v/>
      </c>
      <c r="N200" s="8" t="str">
        <f t="shared" si="119"/>
        <v/>
      </c>
      <c r="O200" s="1" t="str">
        <f t="shared" si="120"/>
        <v/>
      </c>
      <c r="P200" s="32" t="str">
        <f t="shared" si="121"/>
        <v/>
      </c>
      <c r="Q200" s="32" t="str">
        <f t="shared" si="115"/>
        <v/>
      </c>
      <c r="R200" s="6">
        <f t="shared" si="117"/>
        <v>0</v>
      </c>
      <c r="S200" s="6">
        <f>IF(AND(D200&lt;=L$4,P200&lt;&gt;"Y"),IF(N200&lt;VLOOKUP(O200,Runners!A$3:CT$180,S$1,FALSE),IF(Y$2="zero",0,Y$2),0),0)</f>
        <v>0</v>
      </c>
      <c r="T200" s="6">
        <f t="shared" si="114"/>
        <v>0</v>
      </c>
      <c r="U200" s="2"/>
      <c r="V200" s="2" t="str">
        <f>IF(O200&lt;&gt;"",VLOOKUP(O200,Runners!CZ$3:DM$180,V$1,FALSE),"")</f>
        <v/>
      </c>
      <c r="W200" s="18" t="str">
        <f t="shared" si="107"/>
        <v/>
      </c>
    </row>
    <row r="201" spans="3:23" x14ac:dyDescent="0.25">
      <c r="C201" s="3">
        <f>IF(A201&lt;&gt;"",VLOOKUP(A201,Runners!A$3:AS$180,C$1,FALSE),0)</f>
        <v>0</v>
      </c>
      <c r="D201" s="6">
        <f t="shared" si="116"/>
        <v>198</v>
      </c>
      <c r="E201" s="2"/>
      <c r="F201" s="2">
        <f t="shared" si="105"/>
        <v>0</v>
      </c>
      <c r="J201" s="1">
        <f t="shared" si="106"/>
        <v>0</v>
      </c>
      <c r="M201" s="8" t="str">
        <f t="shared" si="118"/>
        <v/>
      </c>
      <c r="N201" s="8" t="str">
        <f t="shared" si="119"/>
        <v/>
      </c>
      <c r="O201" s="1" t="str">
        <f t="shared" si="120"/>
        <v/>
      </c>
      <c r="P201" s="32" t="str">
        <f t="shared" si="121"/>
        <v/>
      </c>
      <c r="Q201" s="32" t="str">
        <f t="shared" si="115"/>
        <v/>
      </c>
      <c r="R201" s="6">
        <f t="shared" si="117"/>
        <v>0</v>
      </c>
      <c r="S201" s="6">
        <f>IF(AND(D201&lt;=L$4,P201&lt;&gt;"Y"),IF(N201&lt;VLOOKUP(O201,Runners!A$3:CT$180,S$1,FALSE),IF(Y$2="zero",0,Y$2),0),0)</f>
        <v>0</v>
      </c>
      <c r="T201" s="6">
        <f t="shared" si="114"/>
        <v>0</v>
      </c>
      <c r="U201" s="2"/>
      <c r="V201" s="2" t="str">
        <f>IF(O201&lt;&gt;"",VLOOKUP(O201,Runners!CZ$3:DM$180,V$1,FALSE),"")</f>
        <v/>
      </c>
      <c r="W201" s="18" t="str">
        <f t="shared" si="107"/>
        <v/>
      </c>
    </row>
    <row r="202" spans="3:23" x14ac:dyDescent="0.25">
      <c r="C202" s="3">
        <f>IF(A202&lt;&gt;"",VLOOKUP(A202,Runners!A$3:AS$180,C$1,FALSE),0)</f>
        <v>0</v>
      </c>
      <c r="D202" s="6">
        <f t="shared" si="116"/>
        <v>199</v>
      </c>
      <c r="E202" s="2"/>
      <c r="F202" s="2">
        <f t="shared" si="105"/>
        <v>0</v>
      </c>
      <c r="J202" s="1">
        <f t="shared" si="106"/>
        <v>0</v>
      </c>
      <c r="M202" s="8" t="str">
        <f t="shared" si="118"/>
        <v/>
      </c>
      <c r="N202" s="8" t="str">
        <f t="shared" si="119"/>
        <v/>
      </c>
      <c r="O202" s="1" t="str">
        <f t="shared" si="120"/>
        <v/>
      </c>
      <c r="P202" s="32" t="str">
        <f t="shared" si="121"/>
        <v/>
      </c>
      <c r="Q202" s="32" t="str">
        <f t="shared" si="115"/>
        <v/>
      </c>
      <c r="R202" s="6">
        <f t="shared" si="117"/>
        <v>0</v>
      </c>
      <c r="S202" s="6">
        <f>IF(AND(D202&lt;=L$4,P202&lt;&gt;"Y"),IF(N202&lt;VLOOKUP(O202,Runners!A$3:CT$180,S$1,FALSE),IF(Y$2="zero",0,Y$2),0),0)</f>
        <v>0</v>
      </c>
      <c r="T202" s="6">
        <f t="shared" si="114"/>
        <v>0</v>
      </c>
      <c r="U202" s="2"/>
      <c r="V202" s="2" t="str">
        <f>IF(O202&lt;&gt;"",VLOOKUP(O202,Runners!CZ$3:DM$180,V$1,FALSE),"")</f>
        <v/>
      </c>
      <c r="W202" s="18" t="str">
        <f t="shared" si="107"/>
        <v/>
      </c>
    </row>
    <row r="203" spans="3:23" x14ac:dyDescent="0.25">
      <c r="C203" s="3">
        <f>IF(A203&lt;&gt;"",VLOOKUP(A203,Runners!A$3:AS$180,C$1,FALSE),0)</f>
        <v>0</v>
      </c>
      <c r="D203" s="6">
        <f t="shared" si="116"/>
        <v>200</v>
      </c>
      <c r="E203" s="2"/>
      <c r="F203" s="2">
        <f t="shared" si="105"/>
        <v>0</v>
      </c>
      <c r="J203" s="1">
        <f t="shared" si="106"/>
        <v>0</v>
      </c>
      <c r="M203" s="8" t="str">
        <f t="shared" si="118"/>
        <v/>
      </c>
      <c r="N203" s="8" t="str">
        <f t="shared" si="119"/>
        <v/>
      </c>
      <c r="O203" s="1" t="str">
        <f t="shared" si="120"/>
        <v/>
      </c>
      <c r="P203" s="32" t="str">
        <f t="shared" si="121"/>
        <v/>
      </c>
      <c r="Q203" s="32" t="str">
        <f t="shared" si="115"/>
        <v/>
      </c>
      <c r="R203" s="6">
        <f t="shared" si="117"/>
        <v>0</v>
      </c>
      <c r="S203" s="6">
        <f>IF(AND(D203&lt;=L$4,P203&lt;&gt;"Y"),IF(N203&lt;VLOOKUP(O203,Runners!A$3:CT$180,S$1,FALSE),IF(Y$2="zero",0,Y$2),0),0)</f>
        <v>0</v>
      </c>
      <c r="T203" s="6">
        <f t="shared" si="114"/>
        <v>0</v>
      </c>
      <c r="U203" s="2"/>
      <c r="V203" s="2" t="str">
        <f>IF(O203&lt;&gt;"",VLOOKUP(O203,Runners!CZ$3:DM$180,V$1,FALSE),"")</f>
        <v/>
      </c>
      <c r="W203" s="18" t="str">
        <f t="shared" si="107"/>
        <v/>
      </c>
    </row>
    <row r="204" spans="3:23" x14ac:dyDescent="0.25">
      <c r="C204" s="3">
        <f>IF(A204&lt;&gt;"",VLOOKUP(A204,Runners!A$3:AS$180,C$1,FALSE),0)</f>
        <v>0</v>
      </c>
      <c r="D204" s="6">
        <f t="shared" si="116"/>
        <v>201</v>
      </c>
      <c r="E204" s="2"/>
      <c r="F204" s="2">
        <f t="shared" si="105"/>
        <v>0</v>
      </c>
      <c r="J204" s="1">
        <f t="shared" si="106"/>
        <v>0</v>
      </c>
      <c r="M204" s="8" t="str">
        <f t="shared" si="118"/>
        <v/>
      </c>
      <c r="N204" s="8" t="str">
        <f t="shared" si="119"/>
        <v/>
      </c>
      <c r="O204" s="1" t="str">
        <f t="shared" si="120"/>
        <v/>
      </c>
      <c r="P204" s="32" t="str">
        <f t="shared" si="121"/>
        <v/>
      </c>
      <c r="Q204" s="32" t="str">
        <f t="shared" si="115"/>
        <v/>
      </c>
      <c r="R204" s="6">
        <f t="shared" si="117"/>
        <v>0</v>
      </c>
      <c r="S204" s="6">
        <f>IF(AND(D204&lt;=L$4,P204&lt;&gt;"Y"),IF(N204&lt;VLOOKUP(O204,Runners!A$3:CT$180,S$1,FALSE),IF(Y$2="zero",0,Y$2),0),0)</f>
        <v>0</v>
      </c>
      <c r="T204" s="6">
        <f t="shared" si="114"/>
        <v>0</v>
      </c>
      <c r="U204" s="2"/>
      <c r="V204" s="2" t="str">
        <f>IF(O204&lt;&gt;"",VLOOKUP(O204,Runners!CZ$3:DM$180,V$1,FALSE),"")</f>
        <v/>
      </c>
      <c r="W204" s="18" t="str">
        <f t="shared" si="107"/>
        <v/>
      </c>
    </row>
    <row r="205" spans="3:23" x14ac:dyDescent="0.25">
      <c r="C205" s="3">
        <f>IF(A205&lt;&gt;"",VLOOKUP(A205,Runners!A$3:AS$180,C$1,FALSE),0)</f>
        <v>0</v>
      </c>
      <c r="D205" s="6">
        <f t="shared" si="116"/>
        <v>202</v>
      </c>
      <c r="E205" s="2"/>
      <c r="F205" s="2">
        <f t="shared" si="105"/>
        <v>0</v>
      </c>
      <c r="J205" s="1">
        <f t="shared" si="106"/>
        <v>0</v>
      </c>
      <c r="M205" s="8" t="str">
        <f t="shared" si="118"/>
        <v/>
      </c>
      <c r="N205" s="8" t="str">
        <f t="shared" si="119"/>
        <v/>
      </c>
      <c r="O205" s="1" t="str">
        <f t="shared" si="120"/>
        <v/>
      </c>
      <c r="P205" s="32" t="str">
        <f t="shared" si="121"/>
        <v/>
      </c>
      <c r="Q205" s="32" t="str">
        <f t="shared" si="115"/>
        <v/>
      </c>
      <c r="R205" s="6">
        <f t="shared" si="117"/>
        <v>0</v>
      </c>
      <c r="S205" s="6">
        <f>IF(AND(D205&lt;=L$4,P205&lt;&gt;"Y"),IF(N205&lt;VLOOKUP(O205,Runners!A$3:CT$180,S$1,FALSE),IF(Y$2="zero",0,Y$2),0),0)</f>
        <v>0</v>
      </c>
      <c r="T205" s="6">
        <f t="shared" si="114"/>
        <v>0</v>
      </c>
      <c r="U205" s="2"/>
      <c r="V205" s="2" t="str">
        <f>IF(O205&lt;&gt;"",VLOOKUP(O205,Runners!CZ$3:DM$180,V$1,FALSE),"")</f>
        <v/>
      </c>
      <c r="W205" s="18" t="str">
        <f t="shared" si="107"/>
        <v/>
      </c>
    </row>
    <row r="206" spans="3:23" x14ac:dyDescent="0.25">
      <c r="C206" s="3">
        <f>IF(A206&lt;&gt;"",VLOOKUP(A206,Runners!A$3:AS$180,C$1,FALSE),0)</f>
        <v>0</v>
      </c>
      <c r="D206" s="6">
        <f t="shared" si="116"/>
        <v>203</v>
      </c>
      <c r="E206" s="2"/>
      <c r="F206" s="2">
        <f t="shared" si="105"/>
        <v>0</v>
      </c>
      <c r="J206" s="1">
        <f t="shared" si="106"/>
        <v>0</v>
      </c>
      <c r="M206" s="8" t="str">
        <f t="shared" si="118"/>
        <v/>
      </c>
      <c r="N206" s="8" t="str">
        <f t="shared" si="119"/>
        <v/>
      </c>
      <c r="O206" s="1" t="str">
        <f t="shared" si="120"/>
        <v/>
      </c>
      <c r="P206" s="32" t="str">
        <f t="shared" si="121"/>
        <v/>
      </c>
      <c r="Q206" s="32" t="str">
        <f t="shared" si="115"/>
        <v/>
      </c>
      <c r="R206" s="6">
        <f t="shared" si="117"/>
        <v>0</v>
      </c>
      <c r="S206" s="6">
        <f>IF(AND(D206&lt;=L$4,P206&lt;&gt;"Y"),IF(N206&lt;VLOOKUP(O206,Runners!A$3:CT$180,S$1,FALSE),IF(Y$2="zero",0,Y$2),0),0)</f>
        <v>0</v>
      </c>
      <c r="T206" s="6">
        <f t="shared" si="114"/>
        <v>0</v>
      </c>
      <c r="U206" s="2"/>
      <c r="V206" s="2" t="str">
        <f>IF(O206&lt;&gt;"",VLOOKUP(O206,Runners!CZ$3:DM$180,V$1,FALSE),"")</f>
        <v/>
      </c>
      <c r="W206" s="18" t="str">
        <f t="shared" si="107"/>
        <v/>
      </c>
    </row>
    <row r="207" spans="3:23" x14ac:dyDescent="0.25">
      <c r="C207" s="3">
        <f>IF(A207&lt;&gt;"",VLOOKUP(A207,Runners!A$3:AS$180,C$1,FALSE),0)</f>
        <v>0</v>
      </c>
      <c r="D207" s="6">
        <f t="shared" si="116"/>
        <v>204</v>
      </c>
      <c r="E207" s="2"/>
      <c r="F207" s="2">
        <f t="shared" si="105"/>
        <v>0</v>
      </c>
      <c r="J207" s="1">
        <f t="shared" ref="J207:J211" si="122">A207</f>
        <v>0</v>
      </c>
      <c r="M207" s="8" t="str">
        <f t="shared" si="118"/>
        <v/>
      </c>
      <c r="N207" s="8" t="str">
        <f t="shared" si="119"/>
        <v/>
      </c>
      <c r="O207" s="1" t="str">
        <f t="shared" si="120"/>
        <v/>
      </c>
      <c r="P207" s="32" t="str">
        <f t="shared" si="121"/>
        <v/>
      </c>
      <c r="Q207" s="32" t="str">
        <f t="shared" si="115"/>
        <v/>
      </c>
      <c r="R207" s="6">
        <f t="shared" ref="R207:R210" si="123">IF(Q207=Q206,0,IF(Q207&gt;0,Q207,1))</f>
        <v>0</v>
      </c>
      <c r="S207" s="6">
        <f>IF(AND(D207&lt;=L$4,P207&lt;&gt;"Y"),IF(N207&lt;VLOOKUP(O207,Runners!A$3:CT$180,S$1,FALSE),IF(Y$2="zero",0,Y$2),0),0)</f>
        <v>0</v>
      </c>
      <c r="T207" s="6">
        <f t="shared" si="114"/>
        <v>0</v>
      </c>
      <c r="U207" s="2"/>
      <c r="V207" s="2" t="str">
        <f>IF(O207&lt;&gt;"",VLOOKUP(O207,Runners!CZ$3:DM$180,V$1,FALSE),"")</f>
        <v/>
      </c>
      <c r="W207" s="18" t="str">
        <f t="shared" ref="W207:W210" si="124">IF(O207&lt;&gt;"",(V207-N207)/V207,"")</f>
        <v/>
      </c>
    </row>
    <row r="208" spans="3:23" x14ac:dyDescent="0.25">
      <c r="C208" s="3">
        <f>IF(A208&lt;&gt;"",VLOOKUP(A208,Runners!A$3:AS$180,C$1,FALSE),0)</f>
        <v>0</v>
      </c>
      <c r="D208" s="6">
        <f t="shared" si="116"/>
        <v>205</v>
      </c>
      <c r="E208" s="2"/>
      <c r="F208" s="2">
        <f t="shared" si="105"/>
        <v>0</v>
      </c>
      <c r="J208" s="1">
        <f t="shared" si="122"/>
        <v>0</v>
      </c>
      <c r="M208" s="8" t="str">
        <f t="shared" si="118"/>
        <v/>
      </c>
      <c r="N208" s="8" t="str">
        <f t="shared" si="119"/>
        <v/>
      </c>
      <c r="O208" s="1" t="str">
        <f t="shared" si="120"/>
        <v/>
      </c>
      <c r="P208" s="32" t="str">
        <f t="shared" si="121"/>
        <v/>
      </c>
      <c r="Q208" s="32" t="str">
        <f t="shared" si="115"/>
        <v/>
      </c>
      <c r="R208" s="6">
        <f t="shared" si="123"/>
        <v>0</v>
      </c>
      <c r="S208" s="6">
        <f>IF(AND(D208&lt;=L$4,P208&lt;&gt;"Y"),IF(N208&lt;VLOOKUP(O208,Runners!A$3:CT$180,S$1,FALSE),IF(Y$2="zero",0,Y$2),0),0)</f>
        <v>0</v>
      </c>
      <c r="T208" s="6">
        <f t="shared" si="114"/>
        <v>0</v>
      </c>
      <c r="U208" s="2"/>
      <c r="V208" s="2" t="str">
        <f>IF(O208&lt;&gt;"",VLOOKUP(O208,Runners!CZ$3:DM$180,V$1,FALSE),"")</f>
        <v/>
      </c>
      <c r="W208" s="18" t="str">
        <f t="shared" si="124"/>
        <v/>
      </c>
    </row>
    <row r="209" spans="3:23" x14ac:dyDescent="0.25">
      <c r="C209" s="3">
        <f>IF(A209&lt;&gt;"",VLOOKUP(A209,Runners!A$3:AS$180,C$1,FALSE),0)</f>
        <v>0</v>
      </c>
      <c r="D209" s="6">
        <f t="shared" si="116"/>
        <v>206</v>
      </c>
      <c r="E209" s="2"/>
      <c r="F209" s="2">
        <f t="shared" si="105"/>
        <v>0</v>
      </c>
      <c r="J209" s="1">
        <f t="shared" si="122"/>
        <v>0</v>
      </c>
      <c r="M209" s="8" t="str">
        <f t="shared" si="118"/>
        <v/>
      </c>
      <c r="N209" s="8" t="str">
        <f t="shared" si="119"/>
        <v/>
      </c>
      <c r="O209" s="1" t="str">
        <f t="shared" si="120"/>
        <v/>
      </c>
      <c r="P209" s="32" t="str">
        <f t="shared" si="121"/>
        <v/>
      </c>
      <c r="Q209" s="32" t="str">
        <f t="shared" si="115"/>
        <v/>
      </c>
      <c r="R209" s="6">
        <f t="shared" si="123"/>
        <v>0</v>
      </c>
      <c r="S209" s="6">
        <f>IF(AND(D209&lt;=L$4,P209&lt;&gt;"Y"),IF(N209&lt;VLOOKUP(O209,Runners!A$3:CT$180,S$1,FALSE),IF(Y$2="zero",0,Y$2),0),0)</f>
        <v>0</v>
      </c>
      <c r="T209" s="6">
        <f t="shared" si="114"/>
        <v>0</v>
      </c>
      <c r="U209" s="2"/>
      <c r="V209" s="2" t="str">
        <f>IF(O209&lt;&gt;"",VLOOKUP(O209,Runners!CZ$3:DM$180,V$1,FALSE),"")</f>
        <v/>
      </c>
      <c r="W209" s="18" t="str">
        <f t="shared" si="124"/>
        <v/>
      </c>
    </row>
    <row r="210" spans="3:23" x14ac:dyDescent="0.25">
      <c r="C210" s="3">
        <f>IF(A210&lt;&gt;"",VLOOKUP(A210,Runners!A$3:AS$180,C$1,FALSE),0)</f>
        <v>0</v>
      </c>
      <c r="D210" s="6">
        <f t="shared" si="116"/>
        <v>207</v>
      </c>
      <c r="E210" s="2"/>
      <c r="F210" s="2">
        <f t="shared" si="105"/>
        <v>0</v>
      </c>
      <c r="J210" s="1">
        <f t="shared" si="122"/>
        <v>0</v>
      </c>
      <c r="M210" s="8" t="str">
        <f t="shared" si="118"/>
        <v/>
      </c>
      <c r="N210" s="8" t="str">
        <f t="shared" si="119"/>
        <v/>
      </c>
      <c r="O210" s="1" t="str">
        <f t="shared" si="120"/>
        <v/>
      </c>
      <c r="P210" s="32" t="str">
        <f t="shared" si="121"/>
        <v/>
      </c>
      <c r="Q210" s="32" t="str">
        <f t="shared" si="115"/>
        <v/>
      </c>
      <c r="R210" s="6">
        <f t="shared" si="123"/>
        <v>0</v>
      </c>
      <c r="S210" s="6">
        <f>IF(AND(D210&lt;=L$4,P210&lt;&gt;"Y"),IF(N210&lt;VLOOKUP(O210,Runners!A$3:CT$180,S$1,FALSE),IF(Y$2="zero",0,Y$2),0),0)</f>
        <v>0</v>
      </c>
      <c r="T210" s="6">
        <f t="shared" si="114"/>
        <v>0</v>
      </c>
      <c r="U210" s="2"/>
      <c r="V210" s="2" t="str">
        <f>IF(O210&lt;&gt;"",VLOOKUP(O210,Runners!CZ$3:DM$180,V$1,FALSE),"")</f>
        <v/>
      </c>
      <c r="W210" s="18" t="str">
        <f t="shared" si="124"/>
        <v/>
      </c>
    </row>
    <row r="211" spans="3:23" x14ac:dyDescent="0.25">
      <c r="C211" s="3">
        <f>IF(A211&lt;&gt;"",VLOOKUP(A211,Runners!A$3:AS$180,C$1,FALSE),0)</f>
        <v>0</v>
      </c>
      <c r="D211" s="6">
        <f t="shared" si="116"/>
        <v>208</v>
      </c>
      <c r="F211" s="2">
        <f t="shared" si="105"/>
        <v>0</v>
      </c>
      <c r="J211" s="1">
        <f t="shared" si="122"/>
        <v>0</v>
      </c>
      <c r="M211" s="8" t="str">
        <f t="shared" si="118"/>
        <v/>
      </c>
      <c r="N211" s="8" t="str">
        <f t="shared" si="119"/>
        <v/>
      </c>
      <c r="O211" s="1" t="str">
        <f t="shared" si="120"/>
        <v/>
      </c>
      <c r="P211" s="32" t="str">
        <f t="shared" si="121"/>
        <v/>
      </c>
      <c r="R211" s="6" t="str">
        <f>IF(D211&lt;=L$4,41-D211,"")</f>
        <v/>
      </c>
      <c r="S211" s="6">
        <f>IF(D211&lt;=L$4,IF(N211&lt;VLOOKUP(O211,Runners!A$3:CT$180,S$1,FALSE),2,0),0)</f>
        <v>0</v>
      </c>
      <c r="T211" s="6" t="str">
        <f>IF(D211&lt;=L$4,S211+R211,"")</f>
        <v/>
      </c>
      <c r="V211" s="2" t="str">
        <f>IF(O211&lt;&gt;"",VLOOKUP(O211,Runners!CZ$3:DM$180,V$1,FALSE),"")</f>
        <v/>
      </c>
      <c r="W211" s="18" t="str">
        <f t="shared" ref="W211" si="125">IF(O211&lt;&gt;"",(V211-N211)/V211,"")</f>
        <v/>
      </c>
    </row>
  </sheetData>
  <sortState ref="A4:CE135">
    <sortCondition ref="A135"/>
  </sortState>
  <pageMargins left="0.25" right="0.25" top="0.75" bottom="0.75" header="0.3" footer="0.3"/>
  <pageSetup paperSize="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CE210"/>
  <sheetViews>
    <sheetView showZeros="0" zoomScaleNormal="100" workbookViewId="0">
      <pane xSplit="4" ySplit="3" topLeftCell="E73" activePane="bottomRight" state="frozen"/>
      <selection activeCell="A2" sqref="A2"/>
      <selection pane="topRight" activeCell="E2" sqref="E2"/>
      <selection pane="bottomLeft" activeCell="A4" sqref="A4"/>
      <selection pane="bottomRight" activeCell="R4" sqref="R4:R206"/>
    </sheetView>
  </sheetViews>
  <sheetFormatPr defaultColWidth="8.88671875" defaultRowHeight="15.75" customHeight="1" x14ac:dyDescent="0.25"/>
  <cols>
    <col min="1" max="1" width="19.33203125" style="1" bestFit="1" customWidth="1"/>
    <col min="2" max="2" width="6" style="1" bestFit="1" customWidth="1"/>
    <col min="3" max="3" width="7.5546875" style="1" bestFit="1" customWidth="1"/>
    <col min="4" max="4" width="3.5546875" style="6" bestFit="1" customWidth="1"/>
    <col min="5" max="5" width="9.109375" style="1" bestFit="1" customWidth="1"/>
    <col min="6" max="6" width="8.6640625" style="1" customWidth="1"/>
    <col min="7" max="7" width="8.88671875" style="6" customWidth="1"/>
    <col min="8" max="8" width="3.44140625" style="6" hidden="1" customWidth="1"/>
    <col min="9" max="9" width="0.44140625" style="1" hidden="1" customWidth="1"/>
    <col min="10" max="10" width="4.88671875" style="1" hidden="1" customWidth="1"/>
    <col min="11" max="11" width="6.6640625" style="8" hidden="1" customWidth="1"/>
    <col min="12" max="12" width="11.109375" style="1" customWidth="1"/>
    <col min="13" max="13" width="8.88671875" style="1" customWidth="1"/>
    <col min="14" max="14" width="8.88671875" style="8" customWidth="1"/>
    <col min="15" max="15" width="16.6640625" style="1" customWidth="1"/>
    <col min="16" max="16" width="5.5546875" style="6" customWidth="1"/>
    <col min="17" max="17" width="0.109375" style="6" hidden="1" customWidth="1"/>
    <col min="18" max="19" width="5.5546875" style="6" customWidth="1"/>
    <col min="20" max="20" width="5.5546875" style="1" customWidth="1"/>
    <col min="21" max="21" width="5.109375" style="1" customWidth="1"/>
    <col min="22" max="22" width="6.33203125" style="1" hidden="1" customWidth="1"/>
    <col min="23" max="23" width="6.6640625" style="1" bestFit="1" customWidth="1"/>
    <col min="24" max="24" width="10.33203125" style="1" customWidth="1"/>
    <col min="25" max="16384" width="8.88671875" style="1"/>
  </cols>
  <sheetData>
    <row r="1" spans="1:83" s="7" customFormat="1" ht="15.75" customHeight="1" x14ac:dyDescent="0.3">
      <c r="C1" s="7">
        <v>36</v>
      </c>
      <c r="D1" s="5"/>
      <c r="E1" s="4"/>
      <c r="F1" s="4"/>
      <c r="G1" s="5"/>
      <c r="H1" s="5"/>
      <c r="K1" s="10"/>
      <c r="N1" s="10"/>
      <c r="P1" s="5"/>
      <c r="Q1" s="5">
        <v>88</v>
      </c>
      <c r="R1" s="5"/>
      <c r="S1" s="5">
        <v>88</v>
      </c>
      <c r="T1" s="7">
        <v>3</v>
      </c>
      <c r="V1" s="7">
        <v>4</v>
      </c>
    </row>
    <row r="2" spans="1:83" s="7" customFormat="1" ht="15.75" customHeight="1" x14ac:dyDescent="0.3">
      <c r="A2" s="56" t="s">
        <v>10</v>
      </c>
      <c r="B2" s="56" t="s">
        <v>44</v>
      </c>
      <c r="C2" s="56" t="s">
        <v>38</v>
      </c>
      <c r="D2" s="57">
        <v>0</v>
      </c>
      <c r="E2" s="60" t="s">
        <v>114</v>
      </c>
      <c r="F2" s="58"/>
      <c r="G2" s="57"/>
      <c r="H2" s="57"/>
      <c r="I2" s="56"/>
      <c r="J2" s="56"/>
      <c r="K2" s="59"/>
      <c r="L2" s="60" t="s">
        <v>113</v>
      </c>
      <c r="M2" s="60" t="s">
        <v>114</v>
      </c>
      <c r="N2" s="61" t="s">
        <v>115</v>
      </c>
      <c r="O2" s="56"/>
      <c r="P2" s="62" t="s">
        <v>44</v>
      </c>
      <c r="Q2" s="62"/>
      <c r="R2" s="57" t="s">
        <v>17</v>
      </c>
      <c r="S2" s="57" t="s">
        <v>96</v>
      </c>
      <c r="T2" s="57" t="s">
        <v>100</v>
      </c>
      <c r="U2" s="56"/>
      <c r="V2" s="56"/>
      <c r="W2" s="56"/>
      <c r="X2" s="63" t="s">
        <v>145</v>
      </c>
      <c r="Y2" s="64">
        <v>2</v>
      </c>
    </row>
    <row r="3" spans="1:83" s="7" customFormat="1" ht="15.75" customHeight="1" x14ac:dyDescent="0.3">
      <c r="D3" s="5">
        <v>0</v>
      </c>
      <c r="E3" s="4"/>
      <c r="F3" s="4"/>
      <c r="G3" s="5"/>
      <c r="H3" s="5"/>
      <c r="K3" s="10"/>
      <c r="L3" s="14"/>
      <c r="M3" s="14"/>
      <c r="N3" s="21"/>
      <c r="P3" s="31"/>
      <c r="Q3" s="31">
        <v>41</v>
      </c>
      <c r="R3" s="5">
        <v>41</v>
      </c>
      <c r="S3" s="5"/>
      <c r="T3" s="5"/>
    </row>
    <row r="4" spans="1:83" ht="15.75" customHeight="1" x14ac:dyDescent="0.25">
      <c r="A4" s="1" t="str">
        <f>Runners!A3</f>
        <v>Alex Wiggins</v>
      </c>
      <c r="C4" s="3">
        <f>IF(A4&lt;&gt;"",VLOOKUP(A4,Runners!A$3:AS$180,C$1,FALSE),0)</f>
        <v>1.3715277777777778E-2</v>
      </c>
      <c r="D4" s="6">
        <f t="shared" ref="D4:D73" si="0">D3+1</f>
        <v>1</v>
      </c>
      <c r="E4" s="2"/>
      <c r="F4" s="2">
        <f t="shared" ref="F4:F37" si="1">IF(E4&gt;0,E4-C4,0)</f>
        <v>0</v>
      </c>
      <c r="J4" s="1" t="str">
        <f t="shared" ref="J4:J73" si="2">A4</f>
        <v>Alex Wiggins</v>
      </c>
      <c r="L4" s="7">
        <f>COUNT(E4:E210)</f>
        <v>23</v>
      </c>
      <c r="M4" s="8">
        <f t="shared" ref="M4:M28" si="3">IF(D4&lt;=L$4,SMALL(E$4:E$210,D4),"")</f>
        <v>3.5752314814814813E-2</v>
      </c>
      <c r="N4" s="8">
        <f t="shared" ref="N4:N28" si="4">IF(D4&lt;=L$4,VLOOKUP(M4,E$4:F$210,2,FALSE),"")</f>
        <v>2.7939814814814813E-2</v>
      </c>
      <c r="O4" s="1" t="str">
        <f t="shared" ref="O4:O28" si="5">IF(D4&lt;=L$4,VLOOKUP(M4,E$4:J$210,6,FALSE),"")</f>
        <v>Matthew Kay</v>
      </c>
      <c r="P4" s="32">
        <f t="shared" ref="P4:P28" si="6">IF(D4&lt;=L$4,VLOOKUP(O4,A$4:B$210,2,FALSE),"")</f>
        <v>0</v>
      </c>
      <c r="Q4" s="32">
        <f t="shared" ref="Q4:Q37" si="7">IF(D4&lt;=L$4,IF(P4="Y",Q3,Q3-1),"")</f>
        <v>40</v>
      </c>
      <c r="R4" s="6">
        <f t="shared" ref="R4:R67" si="8">IF(Q4=Q3,0,IF(Q4&gt;0,Q4,1))</f>
        <v>40</v>
      </c>
      <c r="S4" s="6">
        <f>IF(AND(D4&lt;=L$4,P4&lt;&gt;"Y"),IF(N4&lt;VLOOKUP(O4,Runners!A$3:CT$180,S$1,FALSE),IF(Y$2="zero",0,Y$2),0),0)</f>
        <v>0</v>
      </c>
      <c r="T4" s="6">
        <f t="shared" ref="T4:T37" si="9">IF(AND(D4&lt;=L$4,P4&lt;&gt;"Y"),S4+R4,0)</f>
        <v>40</v>
      </c>
      <c r="U4" s="2"/>
      <c r="V4" s="2">
        <f>IF(O4&lt;&gt;"",VLOOKUP(O4,Runners!CZ$3:DM$180,V$1,FALSE),"")</f>
        <v>3.0616948470209335E-2</v>
      </c>
      <c r="W4" s="18">
        <f t="shared" ref="W4:W37" si="10">IF(O4&lt;&gt;"",(V4-N4)/V4,"")</f>
        <v>8.743959764636261E-2</v>
      </c>
    </row>
    <row r="5" spans="1:83" ht="15.75" customHeight="1" x14ac:dyDescent="0.25">
      <c r="A5" s="1" t="str">
        <f>Runners!A4</f>
        <v>Alexandra Young</v>
      </c>
      <c r="C5" s="3">
        <f>IF(A5&lt;&gt;"",VLOOKUP(A5,Runners!A$3:AS$180,C$1,FALSE),0)</f>
        <v>9.2013888888888892E-3</v>
      </c>
      <c r="D5" s="6">
        <f t="shared" si="0"/>
        <v>2</v>
      </c>
      <c r="E5" s="2"/>
      <c r="F5" s="2">
        <f t="shared" si="1"/>
        <v>0</v>
      </c>
      <c r="J5" s="1" t="str">
        <f t="shared" si="2"/>
        <v>Alexandra Young</v>
      </c>
      <c r="L5" s="7"/>
      <c r="M5" s="8">
        <f t="shared" si="3"/>
        <v>3.650462962962963E-2</v>
      </c>
      <c r="N5" s="8">
        <f t="shared" si="4"/>
        <v>2.2615740740740742E-2</v>
      </c>
      <c r="O5" s="1" t="str">
        <f t="shared" si="5"/>
        <v>Mark Hughes</v>
      </c>
      <c r="P5" s="32">
        <f t="shared" si="6"/>
        <v>0</v>
      </c>
      <c r="Q5" s="32">
        <f t="shared" si="7"/>
        <v>39</v>
      </c>
      <c r="R5" s="6">
        <f t="shared" si="8"/>
        <v>39</v>
      </c>
      <c r="S5" s="6">
        <f>IF(AND(D5&lt;=L$4,P5&lt;&gt;"Y"),IF(N5&lt;VLOOKUP(O5,Runners!A$3:CT$180,S$1,FALSE),IF(Y$2="zero",0,Y$2),0),0)</f>
        <v>0</v>
      </c>
      <c r="T5" s="6">
        <f t="shared" si="9"/>
        <v>39</v>
      </c>
      <c r="U5" s="2"/>
      <c r="V5" s="2">
        <f>IF(O5&lt;&gt;"",VLOOKUP(O5,Runners!CZ$3:DM$180,V$1,FALSE),"")</f>
        <v>2.4655568953197565E-2</v>
      </c>
      <c r="W5" s="18">
        <f t="shared" si="10"/>
        <v>8.27329605059582E-2</v>
      </c>
      <c r="X5" s="2" t="s">
        <v>111</v>
      </c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</row>
    <row r="6" spans="1:83" ht="15.75" customHeight="1" x14ac:dyDescent="0.25">
      <c r="A6" s="1" t="str">
        <f>Runners!A5</f>
        <v>Alistair Leivers</v>
      </c>
      <c r="B6" s="3"/>
      <c r="C6" s="3">
        <f>IF(A6&lt;&gt;"",VLOOKUP(A6,Runners!A$3:AS$180,C$1,FALSE),0)</f>
        <v>2.3090277777777779E-2</v>
      </c>
      <c r="D6" s="6">
        <f t="shared" si="0"/>
        <v>3</v>
      </c>
      <c r="E6" s="2"/>
      <c r="F6" s="2">
        <f t="shared" si="1"/>
        <v>0</v>
      </c>
      <c r="J6" s="1" t="str">
        <f t="shared" si="2"/>
        <v>Alistair Leivers</v>
      </c>
      <c r="M6" s="8">
        <f t="shared" si="3"/>
        <v>3.7071759259259256E-2</v>
      </c>
      <c r="N6" s="8">
        <f t="shared" si="4"/>
        <v>2.1967592592592587E-2</v>
      </c>
      <c r="O6" s="1" t="str">
        <f t="shared" si="5"/>
        <v>Kate Price Edwards</v>
      </c>
      <c r="P6" s="32">
        <f t="shared" si="6"/>
        <v>0</v>
      </c>
      <c r="Q6" s="32">
        <f t="shared" si="7"/>
        <v>38</v>
      </c>
      <c r="R6" s="6">
        <f t="shared" si="8"/>
        <v>38</v>
      </c>
      <c r="S6" s="6">
        <f>IF(AND(D6&lt;=L$4,P6&lt;&gt;"Y"),IF(N6&lt;VLOOKUP(O6,Runners!A$3:CT$180,S$1,FALSE),IF(Y$2="zero",0,Y$2),0),0)</f>
        <v>0</v>
      </c>
      <c r="T6" s="6">
        <f t="shared" si="9"/>
        <v>38</v>
      </c>
      <c r="U6" s="2"/>
      <c r="V6" s="2">
        <f>IF(O6&lt;&gt;"",VLOOKUP(O6,Runners!CZ$3:DM$180,V$1,FALSE),"")</f>
        <v>2.3332133127902825E-2</v>
      </c>
      <c r="W6" s="18">
        <f t="shared" si="10"/>
        <v>5.8483316884489579E-2</v>
      </c>
    </row>
    <row r="7" spans="1:83" ht="15.75" customHeight="1" x14ac:dyDescent="0.25">
      <c r="A7" s="1" t="str">
        <f>Runners!A6</f>
        <v>Andrew Draper</v>
      </c>
      <c r="C7" s="3">
        <f>IF(A7&lt;&gt;"",VLOOKUP(A7,Runners!A$3:AS$180,C$1,FALSE),0)</f>
        <v>2.1354166666666667E-2</v>
      </c>
      <c r="D7" s="6">
        <f t="shared" si="0"/>
        <v>4</v>
      </c>
      <c r="E7" s="2"/>
      <c r="F7" s="2">
        <f t="shared" si="1"/>
        <v>0</v>
      </c>
      <c r="J7" s="1" t="str">
        <f t="shared" si="2"/>
        <v>Andrew Draper</v>
      </c>
      <c r="M7" s="8">
        <f t="shared" si="3"/>
        <v>3.7476851851851851E-2</v>
      </c>
      <c r="N7" s="8">
        <f t="shared" si="4"/>
        <v>3.0879629629629628E-2</v>
      </c>
      <c r="O7" s="1" t="str">
        <f t="shared" si="5"/>
        <v>Sylvia Elisabeth Gittins</v>
      </c>
      <c r="P7" s="32">
        <f t="shared" si="6"/>
        <v>0</v>
      </c>
      <c r="Q7" s="32">
        <f t="shared" si="7"/>
        <v>37</v>
      </c>
      <c r="R7" s="6">
        <f t="shared" si="8"/>
        <v>37</v>
      </c>
      <c r="S7" s="6">
        <f>IF(AND(D7&lt;=L$4,P7&lt;&gt;"Y"),IF(N7&lt;VLOOKUP(O7,Runners!A$3:CT$180,S$1,FALSE),IF(Y$2="zero",0,Y$2),0),0)</f>
        <v>0</v>
      </c>
      <c r="T7" s="6">
        <f t="shared" si="9"/>
        <v>37</v>
      </c>
      <c r="U7" s="2"/>
      <c r="V7" s="2">
        <f>IF(O7&lt;&gt;"",VLOOKUP(O7,Runners!CZ$3:DM$180,V$1,FALSE),"")</f>
        <v>3.1924347981421936E-2</v>
      </c>
      <c r="W7" s="18">
        <f t="shared" si="10"/>
        <v>3.272481406355647E-2</v>
      </c>
    </row>
    <row r="8" spans="1:83" ht="15.75" customHeight="1" x14ac:dyDescent="0.25">
      <c r="A8" s="1" t="str">
        <f>Runners!A7</f>
        <v>Anthony Joy</v>
      </c>
      <c r="C8" s="3">
        <f>IF(A8&lt;&gt;"",VLOOKUP(A8,Runners!A$3:AS$180,C$1,FALSE),0)</f>
        <v>1.5972222222222221E-2</v>
      </c>
      <c r="D8" s="6">
        <f t="shared" si="0"/>
        <v>5</v>
      </c>
      <c r="E8" s="2"/>
      <c r="F8" s="2">
        <f t="shared" si="1"/>
        <v>0</v>
      </c>
      <c r="J8" s="1" t="str">
        <f t="shared" si="2"/>
        <v>Anthony Joy</v>
      </c>
      <c r="M8" s="8">
        <f t="shared" si="3"/>
        <v>3.771990740740741E-2</v>
      </c>
      <c r="N8" s="8">
        <f t="shared" si="4"/>
        <v>2.3310185185185187E-2</v>
      </c>
      <c r="O8" s="1" t="str">
        <f t="shared" si="5"/>
        <v>Barry Broughton</v>
      </c>
      <c r="P8" s="32">
        <f t="shared" si="6"/>
        <v>0</v>
      </c>
      <c r="Q8" s="32">
        <f t="shared" si="7"/>
        <v>36</v>
      </c>
      <c r="R8" s="6">
        <f t="shared" si="8"/>
        <v>36</v>
      </c>
      <c r="S8" s="6">
        <f>IF(AND(D8&lt;=L$4,P8&lt;&gt;"Y"),IF(N8&lt;VLOOKUP(O8,Runners!A$3:CT$180,S$1,FALSE),IF(Y$2="zero",0,Y$2),0),0)</f>
        <v>2</v>
      </c>
      <c r="T8" s="6">
        <f t="shared" si="9"/>
        <v>38</v>
      </c>
      <c r="U8" s="2"/>
      <c r="V8" s="2">
        <f>IF(O8&lt;&gt;"",VLOOKUP(O8,Runners!CZ$3:DM$180,V$1,FALSE),"")</f>
        <v>2.4008016255805641E-2</v>
      </c>
      <c r="W8" s="18">
        <f t="shared" si="10"/>
        <v>2.9066586059633446E-2</v>
      </c>
    </row>
    <row r="9" spans="1:83" ht="15.75" customHeight="1" x14ac:dyDescent="0.25">
      <c r="A9" s="1" t="str">
        <f>Runners!A8</f>
        <v>Barbara Holmes</v>
      </c>
      <c r="C9" s="3">
        <f>IF(A9&lt;&gt;"",VLOOKUP(A9,Runners!A$3:AS$180,C$1,FALSE),0)</f>
        <v>1.7013888888888887E-2</v>
      </c>
      <c r="D9" s="6">
        <f t="shared" si="0"/>
        <v>6</v>
      </c>
      <c r="E9" s="2"/>
      <c r="F9" s="2">
        <f t="shared" si="1"/>
        <v>0</v>
      </c>
      <c r="J9" s="1" t="str">
        <f t="shared" si="2"/>
        <v>Barbara Holmes</v>
      </c>
      <c r="M9" s="8">
        <f t="shared" si="3"/>
        <v>3.7974537037037036E-2</v>
      </c>
      <c r="N9" s="8">
        <f t="shared" si="4"/>
        <v>2.3912037037037037E-2</v>
      </c>
      <c r="O9" s="1" t="str">
        <f t="shared" si="5"/>
        <v>Lewis McAfee</v>
      </c>
      <c r="P9" s="32">
        <f t="shared" si="6"/>
        <v>0</v>
      </c>
      <c r="Q9" s="32">
        <f t="shared" si="7"/>
        <v>35</v>
      </c>
      <c r="R9" s="6">
        <f t="shared" si="8"/>
        <v>35</v>
      </c>
      <c r="S9" s="6">
        <f>IF(AND(D9&lt;=L$4,P9&lt;&gt;"Y"),IF(N9&lt;VLOOKUP(O9,Runners!A$3:CT$180,S$1,FALSE),IF(Y$2="zero",0,Y$2),0),0)</f>
        <v>2</v>
      </c>
      <c r="T9" s="6">
        <f t="shared" si="9"/>
        <v>37</v>
      </c>
      <c r="U9" s="2"/>
      <c r="V9" s="2">
        <f>IF(O9&lt;&gt;"",VLOOKUP(O9,Runners!CZ$3:DM$180,V$1,FALSE),"")</f>
        <v>2.4363425925925927E-2</v>
      </c>
      <c r="W9" s="18">
        <f t="shared" si="10"/>
        <v>1.8527315914489358E-2</v>
      </c>
    </row>
    <row r="10" spans="1:83" ht="15.75" customHeight="1" x14ac:dyDescent="0.25">
      <c r="A10" s="1" t="str">
        <f>Runners!A9</f>
        <v>Barry Broughton</v>
      </c>
      <c r="B10" s="3"/>
      <c r="C10" s="3">
        <f>IF(A10&lt;&gt;"",VLOOKUP(A10,Runners!A$3:AS$180,C$1,FALSE),0)</f>
        <v>1.4409722222222223E-2</v>
      </c>
      <c r="D10" s="6">
        <f t="shared" si="0"/>
        <v>7</v>
      </c>
      <c r="E10" s="2">
        <v>3.771990740740741E-2</v>
      </c>
      <c r="F10" s="2">
        <f t="shared" si="1"/>
        <v>2.3310185185185187E-2</v>
      </c>
      <c r="J10" s="1" t="str">
        <f t="shared" si="2"/>
        <v>Barry Broughton</v>
      </c>
      <c r="M10" s="8">
        <f t="shared" si="3"/>
        <v>3.7986111111111116E-2</v>
      </c>
      <c r="N10" s="8">
        <f t="shared" si="4"/>
        <v>3.2083333333333339E-2</v>
      </c>
      <c r="O10" s="1" t="str">
        <f t="shared" si="5"/>
        <v>Susan Henry</v>
      </c>
      <c r="P10" s="32">
        <f t="shared" si="6"/>
        <v>0</v>
      </c>
      <c r="Q10" s="32">
        <f t="shared" si="7"/>
        <v>34</v>
      </c>
      <c r="R10" s="6">
        <f t="shared" si="8"/>
        <v>34</v>
      </c>
      <c r="S10" s="6">
        <f>IF(AND(D10&lt;=L$4,P10&lt;&gt;"Y"),IF(N10&lt;VLOOKUP(O10,Runners!A$3:CT$180,S$1,FALSE),IF(Y$2="zero",0,Y$2),0),0)</f>
        <v>2</v>
      </c>
      <c r="T10" s="6">
        <f t="shared" si="9"/>
        <v>36</v>
      </c>
      <c r="U10" s="2"/>
      <c r="V10" s="2">
        <f>IF(O10&lt;&gt;"",VLOOKUP(O10,Runners!CZ$3:DM$180,V$1,FALSE),"")</f>
        <v>2.9188437834941048E-2</v>
      </c>
      <c r="W10" s="18">
        <f t="shared" si="10"/>
        <v>-9.9179528372253412E-2</v>
      </c>
    </row>
    <row r="11" spans="1:83" ht="15.75" customHeight="1" x14ac:dyDescent="0.25">
      <c r="A11" s="1" t="str">
        <f>Runners!A10</f>
        <v>Bill Lock</v>
      </c>
      <c r="C11" s="3">
        <f>IF(A11&lt;&gt;"",VLOOKUP(A11,Runners!A$3:AS$180,C$1,FALSE),0)</f>
        <v>9.2013888888888892E-3</v>
      </c>
      <c r="D11" s="6">
        <f t="shared" si="0"/>
        <v>8</v>
      </c>
      <c r="E11" s="2"/>
      <c r="F11" s="2">
        <f t="shared" si="1"/>
        <v>0</v>
      </c>
      <c r="J11" s="1" t="str">
        <f t="shared" si="2"/>
        <v>Bill Lock</v>
      </c>
      <c r="M11" s="8">
        <f t="shared" si="3"/>
        <v>3.8078703703703705E-2</v>
      </c>
      <c r="N11" s="8">
        <f t="shared" si="4"/>
        <v>2.5057870370370369E-2</v>
      </c>
      <c r="O11" s="1" t="str">
        <f t="shared" si="5"/>
        <v>Xavia Cooper</v>
      </c>
      <c r="P11" s="32">
        <f t="shared" si="6"/>
        <v>0</v>
      </c>
      <c r="Q11" s="32">
        <f t="shared" si="7"/>
        <v>33</v>
      </c>
      <c r="R11" s="6">
        <f t="shared" si="8"/>
        <v>33</v>
      </c>
      <c r="S11" s="6">
        <f>IF(AND(D11&lt;=L$4,P11&lt;&gt;"Y"),IF(N11&lt;VLOOKUP(O11,Runners!A$3:CT$180,S$1,FALSE),IF(Y$2="zero",0,Y$2),0),0)</f>
        <v>2</v>
      </c>
      <c r="T11" s="6">
        <f t="shared" si="9"/>
        <v>35</v>
      </c>
      <c r="U11" s="2"/>
      <c r="V11" s="2">
        <f>IF(O11&lt;&gt;"",VLOOKUP(O11,Runners!CZ$3:DM$180,V$1,FALSE),"")</f>
        <v>2.5497387459807081E-2</v>
      </c>
      <c r="W11" s="18">
        <f t="shared" si="10"/>
        <v>1.7237730341178939E-2</v>
      </c>
    </row>
    <row r="12" spans="1:83" ht="15.75" customHeight="1" x14ac:dyDescent="0.25">
      <c r="A12" s="1" t="str">
        <f>Runners!A11</f>
        <v>Bob Clough</v>
      </c>
      <c r="C12" s="3">
        <f>IF(A12&lt;&gt;"",VLOOKUP(A12,Runners!A$3:AS$180,C$1,FALSE),0)</f>
        <v>8.1597222222222227E-3</v>
      </c>
      <c r="D12" s="6">
        <f t="shared" si="0"/>
        <v>9</v>
      </c>
      <c r="E12" s="2"/>
      <c r="F12" s="2">
        <f t="shared" si="1"/>
        <v>0</v>
      </c>
      <c r="J12" s="1" t="str">
        <f t="shared" si="2"/>
        <v>Bob Clough</v>
      </c>
      <c r="M12" s="8">
        <f t="shared" si="3"/>
        <v>3.8402777777777779E-2</v>
      </c>
      <c r="N12" s="8">
        <f t="shared" si="4"/>
        <v>3.215277777777778E-2</v>
      </c>
      <c r="O12" s="1" t="str">
        <f t="shared" si="5"/>
        <v>Sarah Cook</v>
      </c>
      <c r="P12" s="32">
        <f t="shared" si="6"/>
        <v>0</v>
      </c>
      <c r="Q12" s="32">
        <f t="shared" si="7"/>
        <v>32</v>
      </c>
      <c r="R12" s="6">
        <f t="shared" si="8"/>
        <v>32</v>
      </c>
      <c r="S12" s="6">
        <f>IF(AND(D12&lt;=L$4,P12&lt;&gt;"Y"),IF(N12&lt;VLOOKUP(O12,Runners!A$3:CT$180,S$1,FALSE),IF(Y$2="zero",0,Y$2),0),0)</f>
        <v>2</v>
      </c>
      <c r="T12" s="6">
        <f t="shared" si="9"/>
        <v>34</v>
      </c>
      <c r="U12" s="2"/>
      <c r="V12" s="2">
        <f>IF(O12&lt;&gt;"",VLOOKUP(O12,Runners!CZ$3:DM$180,V$1,FALSE),"")</f>
        <v>3.2210648148148148E-2</v>
      </c>
      <c r="W12" s="18">
        <f t="shared" si="10"/>
        <v>1.7966223499819556E-3</v>
      </c>
    </row>
    <row r="13" spans="1:83" ht="15.75" customHeight="1" x14ac:dyDescent="0.25">
      <c r="A13" s="1" t="str">
        <f>Runners!A12</f>
        <v>Bryan Grundy</v>
      </c>
      <c r="C13" s="3">
        <f>IF(A13&lt;&gt;"",VLOOKUP(A13,Runners!A$3:AS$180,C$1,FALSE),0)</f>
        <v>9.2013888888888892E-3</v>
      </c>
      <c r="D13" s="6">
        <f t="shared" si="0"/>
        <v>10</v>
      </c>
      <c r="E13" s="2"/>
      <c r="F13" s="2">
        <f t="shared" si="1"/>
        <v>0</v>
      </c>
      <c r="J13" s="1" t="str">
        <f t="shared" si="2"/>
        <v>Bryan Grundy</v>
      </c>
      <c r="M13" s="8">
        <f t="shared" si="3"/>
        <v>3.8622685185185184E-2</v>
      </c>
      <c r="N13" s="8">
        <f t="shared" si="4"/>
        <v>2.3518518518518515E-2</v>
      </c>
      <c r="O13" s="1" t="str">
        <f t="shared" si="5"/>
        <v>Elizabeth Canavan</v>
      </c>
      <c r="P13" s="32">
        <f t="shared" si="6"/>
        <v>0</v>
      </c>
      <c r="Q13" s="32">
        <f t="shared" si="7"/>
        <v>31</v>
      </c>
      <c r="R13" s="6">
        <f t="shared" si="8"/>
        <v>31</v>
      </c>
      <c r="S13" s="6">
        <f>IF(AND(D13&lt;=L$4,P13&lt;&gt;"Y"),IF(N13&lt;VLOOKUP(O13,Runners!A$3:CT$180,S$1,FALSE),IF(Y$2="zero",0,Y$2),0),0)</f>
        <v>0</v>
      </c>
      <c r="T13" s="6">
        <f t="shared" si="9"/>
        <v>31</v>
      </c>
      <c r="U13" s="2"/>
      <c r="V13" s="2">
        <f>IF(O13&lt;&gt;"",VLOOKUP(O13,Runners!CZ$3:DM$180,V$1,FALSE),"")</f>
        <v>2.3287037037037037E-2</v>
      </c>
      <c r="W13" s="18">
        <f t="shared" si="10"/>
        <v>-9.9403578528825687E-3</v>
      </c>
    </row>
    <row r="14" spans="1:83" ht="15.75" customHeight="1" x14ac:dyDescent="0.25">
      <c r="A14" s="1" t="str">
        <f>Runners!A13</f>
        <v>Catherine Carrdus</v>
      </c>
      <c r="C14" s="3">
        <f>IF(A14&lt;&gt;"",VLOOKUP(A14,Runners!A$3:AS$180,C$1,FALSE),0)</f>
        <v>1.8402777777777778E-2</v>
      </c>
      <c r="D14" s="6">
        <f t="shared" si="0"/>
        <v>11</v>
      </c>
      <c r="E14" s="2"/>
      <c r="F14" s="2">
        <f t="shared" si="1"/>
        <v>0</v>
      </c>
      <c r="J14" s="1" t="str">
        <f t="shared" si="2"/>
        <v>Catherine Carrdus</v>
      </c>
      <c r="M14" s="8">
        <f t="shared" si="3"/>
        <v>3.8680555555555558E-2</v>
      </c>
      <c r="N14" s="8">
        <f t="shared" si="4"/>
        <v>1.8541666666666668E-2</v>
      </c>
      <c r="O14" s="1" t="str">
        <f t="shared" si="5"/>
        <v>Jonathan Tuck</v>
      </c>
      <c r="P14" s="32">
        <f t="shared" si="6"/>
        <v>0</v>
      </c>
      <c r="Q14" s="32">
        <f t="shared" si="7"/>
        <v>30</v>
      </c>
      <c r="R14" s="6">
        <f t="shared" si="8"/>
        <v>30</v>
      </c>
      <c r="S14" s="6">
        <f>IF(AND(D14&lt;=L$4,P14&lt;&gt;"Y"),IF(N14&lt;VLOOKUP(O14,Runners!A$3:CT$180,S$1,FALSE),IF(Y$2="zero",0,Y$2),0),0)</f>
        <v>2</v>
      </c>
      <c r="T14" s="6">
        <f t="shared" si="9"/>
        <v>32</v>
      </c>
      <c r="U14" s="2"/>
      <c r="V14" s="2">
        <f>IF(O14&lt;&gt;"",VLOOKUP(O14,Runners!CZ$3:DM$180,V$1,FALSE),"")</f>
        <v>1.8284579071706115E-2</v>
      </c>
      <c r="W14" s="18">
        <f t="shared" si="10"/>
        <v>-1.4060350744326107E-2</v>
      </c>
    </row>
    <row r="15" spans="1:83" ht="15.75" customHeight="1" x14ac:dyDescent="0.25">
      <c r="A15" s="1" t="str">
        <f>Runners!A14</f>
        <v>Catherine MacLachlan</v>
      </c>
      <c r="C15" s="3">
        <f>IF(A15&lt;&gt;"",VLOOKUP(A15,Runners!A$3:AS$180,C$1,FALSE),0)</f>
        <v>1.1979166666666667E-2</v>
      </c>
      <c r="D15" s="6">
        <f t="shared" si="0"/>
        <v>12</v>
      </c>
      <c r="E15" s="2"/>
      <c r="F15" s="2">
        <f t="shared" si="1"/>
        <v>0</v>
      </c>
      <c r="J15" s="1" t="str">
        <f t="shared" si="2"/>
        <v>Catherine MacLachlan</v>
      </c>
      <c r="M15" s="8">
        <f t="shared" si="3"/>
        <v>3.8958333333333338E-2</v>
      </c>
      <c r="N15" s="8">
        <f t="shared" si="4"/>
        <v>2.402777777777778E-2</v>
      </c>
      <c r="O15" s="1" t="str">
        <f t="shared" si="5"/>
        <v>Stephen Wise</v>
      </c>
      <c r="P15" s="32">
        <f t="shared" si="6"/>
        <v>0</v>
      </c>
      <c r="Q15" s="32">
        <f t="shared" si="7"/>
        <v>29</v>
      </c>
      <c r="R15" s="6">
        <f t="shared" si="8"/>
        <v>29</v>
      </c>
      <c r="S15" s="6">
        <f>IF(AND(D15&lt;=L$4,P15&lt;&gt;"Y"),IF(N15&lt;VLOOKUP(O15,Runners!A$3:CT$180,S$1,FALSE),IF(Y$2="zero",0,Y$2),0),0)</f>
        <v>0</v>
      </c>
      <c r="T15" s="6">
        <f t="shared" si="9"/>
        <v>29</v>
      </c>
      <c r="U15" s="2"/>
      <c r="V15" s="2">
        <f>IF(O15&lt;&gt;"",VLOOKUP(O15,Runners!CZ$3:DM$180,V$1,FALSE),"")</f>
        <v>2.3457596463022506E-2</v>
      </c>
      <c r="W15" s="18">
        <f t="shared" si="10"/>
        <v>-2.4306894171961795E-2</v>
      </c>
    </row>
    <row r="16" spans="1:83" ht="15.75" customHeight="1" x14ac:dyDescent="0.25">
      <c r="A16" s="1" t="str">
        <f>Runners!A15</f>
        <v>Chris Bowker</v>
      </c>
      <c r="C16" s="3">
        <f>IF(A16&lt;&gt;"",VLOOKUP(A16,Runners!A$3:AS$180,C$1,FALSE),0)</f>
        <v>1.4236111111111111E-2</v>
      </c>
      <c r="D16" s="6">
        <f t="shared" si="0"/>
        <v>13</v>
      </c>
      <c r="E16" s="2"/>
      <c r="F16" s="2">
        <f t="shared" si="1"/>
        <v>0</v>
      </c>
      <c r="J16" s="1" t="str">
        <f t="shared" si="2"/>
        <v>Chris Bowker</v>
      </c>
      <c r="M16" s="8">
        <f t="shared" si="3"/>
        <v>3.8981481481481485E-2</v>
      </c>
      <c r="N16" s="8">
        <f t="shared" si="4"/>
        <v>1.9016203703703709E-2</v>
      </c>
      <c r="O16" s="1" t="str">
        <f t="shared" si="5"/>
        <v>Dominic Kirby</v>
      </c>
      <c r="P16" s="32">
        <f t="shared" si="6"/>
        <v>0</v>
      </c>
      <c r="Q16" s="32">
        <f t="shared" si="7"/>
        <v>28</v>
      </c>
      <c r="R16" s="6">
        <f t="shared" si="8"/>
        <v>28</v>
      </c>
      <c r="S16" s="6">
        <f>IF(AND(D16&lt;=L$4,P16&lt;&gt;"Y"),IF(N16&lt;VLOOKUP(O16,Runners!A$3:CT$180,S$1,FALSE),IF(Y$2="zero",0,Y$2),0),0)</f>
        <v>2</v>
      </c>
      <c r="T16" s="6">
        <f t="shared" si="9"/>
        <v>30</v>
      </c>
      <c r="U16" s="2"/>
      <c r="V16" s="2">
        <f>IF(O16&lt;&gt;"",VLOOKUP(O16,Runners!CZ$3:DM$180,V$1,FALSE),"")</f>
        <v>1.8491253170255986E-2</v>
      </c>
      <c r="W16" s="18">
        <f t="shared" si="10"/>
        <v>-2.8389126935546467E-2</v>
      </c>
    </row>
    <row r="17" spans="1:23" ht="15.75" customHeight="1" x14ac:dyDescent="0.25">
      <c r="A17" s="1" t="str">
        <f>Runners!A16</f>
        <v>Chris Cottam</v>
      </c>
      <c r="C17" s="3">
        <f>IF(A17&lt;&gt;"",VLOOKUP(A17,Runners!A$3:AS$180,C$1,FALSE),0)</f>
        <v>1.9444444444444445E-2</v>
      </c>
      <c r="D17" s="6">
        <f t="shared" si="0"/>
        <v>14</v>
      </c>
      <c r="E17" s="2"/>
      <c r="F17" s="2">
        <f t="shared" si="1"/>
        <v>0</v>
      </c>
      <c r="J17" s="1" t="str">
        <f t="shared" si="2"/>
        <v>Chris Cottam</v>
      </c>
      <c r="M17" s="8">
        <f t="shared" si="3"/>
        <v>3.9120370370370368E-2</v>
      </c>
      <c r="N17" s="8">
        <f t="shared" si="4"/>
        <v>1.9155092592592592E-2</v>
      </c>
      <c r="O17" s="1" t="str">
        <f t="shared" si="5"/>
        <v>Jayden Richardson</v>
      </c>
      <c r="P17" s="32">
        <f t="shared" si="6"/>
        <v>0</v>
      </c>
      <c r="Q17" s="32">
        <f t="shared" si="7"/>
        <v>27</v>
      </c>
      <c r="R17" s="6">
        <f t="shared" si="8"/>
        <v>27</v>
      </c>
      <c r="S17" s="6">
        <f>IF(AND(D17&lt;=L$4,P17&lt;&gt;"Y"),IF(N17&lt;VLOOKUP(O17,Runners!A$3:CT$180,S$1,FALSE),IF(Y$2="zero",0,Y$2),0),0)</f>
        <v>0</v>
      </c>
      <c r="T17" s="6">
        <f t="shared" si="9"/>
        <v>27</v>
      </c>
      <c r="U17" s="2"/>
      <c r="V17" s="2">
        <f>IF(O17&lt;&gt;"",VLOOKUP(O17,Runners!CZ$3:DM$180,V$1,FALSE),"")</f>
        <v>1.8571701265359283E-2</v>
      </c>
      <c r="W17" s="18">
        <f t="shared" si="10"/>
        <v>-3.1412917906528844E-2</v>
      </c>
    </row>
    <row r="18" spans="1:23" ht="15.75" customHeight="1" x14ac:dyDescent="0.25">
      <c r="A18" s="1" t="str">
        <f>Runners!A17</f>
        <v>Claire England</v>
      </c>
      <c r="C18" s="3">
        <f>IF(A18&lt;&gt;"",VLOOKUP(A18,Runners!A$3:AS$180,C$1,FALSE),0)</f>
        <v>6.2500000000000003E-3</v>
      </c>
      <c r="D18" s="6">
        <f t="shared" si="0"/>
        <v>15</v>
      </c>
      <c r="E18" s="2"/>
      <c r="F18" s="2">
        <f t="shared" si="1"/>
        <v>0</v>
      </c>
      <c r="J18" s="1" t="str">
        <f t="shared" si="2"/>
        <v>Claire England</v>
      </c>
      <c r="M18" s="8">
        <f t="shared" si="3"/>
        <v>3.9143518518518515E-2</v>
      </c>
      <c r="N18" s="8">
        <f t="shared" si="4"/>
        <v>2.1608796296296293E-2</v>
      </c>
      <c r="O18" s="1" t="str">
        <f t="shared" si="5"/>
        <v>Clare Taylor</v>
      </c>
      <c r="P18" s="32">
        <f t="shared" si="6"/>
        <v>0</v>
      </c>
      <c r="Q18" s="32">
        <f t="shared" si="7"/>
        <v>26</v>
      </c>
      <c r="R18" s="6">
        <f t="shared" si="8"/>
        <v>26</v>
      </c>
      <c r="S18" s="6">
        <f>IF(AND(D18&lt;=L$4,P18&lt;&gt;"Y"),IF(N18&lt;VLOOKUP(O18,Runners!A$3:CT$180,S$1,FALSE),IF(Y$2="zero",0,Y$2),0),0)</f>
        <v>2</v>
      </c>
      <c r="T18" s="6">
        <f t="shared" si="9"/>
        <v>28</v>
      </c>
      <c r="U18" s="2"/>
      <c r="V18" s="2">
        <f>IF(O18&lt;&gt;"",VLOOKUP(O18,Runners!CZ$3:DM$180,V$1,FALSE),"")</f>
        <v>2.0898398553366233E-2</v>
      </c>
      <c r="W18" s="18">
        <f t="shared" si="10"/>
        <v>-3.3992927310481938E-2</v>
      </c>
    </row>
    <row r="19" spans="1:23" ht="15.75" customHeight="1" x14ac:dyDescent="0.25">
      <c r="A19" s="1" t="str">
        <f>Runners!A18</f>
        <v>Claire Markham</v>
      </c>
      <c r="C19" s="3">
        <f>IF(A19&lt;&gt;"",VLOOKUP(A19,Runners!A$3:AS$180,C$1,FALSE),0)</f>
        <v>1.3715277777777778E-2</v>
      </c>
      <c r="D19" s="6">
        <f t="shared" si="0"/>
        <v>16</v>
      </c>
      <c r="E19" s="2">
        <v>3.982638888888889E-2</v>
      </c>
      <c r="F19" s="2">
        <f t="shared" si="1"/>
        <v>2.6111111111111113E-2</v>
      </c>
      <c r="J19" s="1" t="str">
        <f t="shared" si="2"/>
        <v>Claire Markham</v>
      </c>
      <c r="M19" s="8">
        <f t="shared" si="3"/>
        <v>3.9247685185185184E-2</v>
      </c>
      <c r="N19" s="8">
        <f t="shared" si="4"/>
        <v>2.5879629629629627E-2</v>
      </c>
      <c r="O19" s="1" t="str">
        <f t="shared" si="5"/>
        <v>Paul McAllister</v>
      </c>
      <c r="P19" s="32">
        <f t="shared" si="6"/>
        <v>0</v>
      </c>
      <c r="Q19" s="32">
        <f t="shared" si="7"/>
        <v>25</v>
      </c>
      <c r="R19" s="6">
        <f t="shared" si="8"/>
        <v>25</v>
      </c>
      <c r="S19" s="6">
        <f>IF(AND(D19&lt;=L$4,P19&lt;&gt;"Y"),IF(N19&lt;VLOOKUP(O19,Runners!A$3:CT$180,S$1,FALSE),IF(Y$2="zero",0,Y$2),0),0)</f>
        <v>2</v>
      </c>
      <c r="T19" s="6">
        <f t="shared" si="9"/>
        <v>27</v>
      </c>
      <c r="U19" s="2"/>
      <c r="V19" s="2">
        <f>IF(O19&lt;&gt;"",VLOOKUP(O19,Runners!CZ$3:DM$180,V$1,FALSE),"")</f>
        <v>2.5165610823425309E-2</v>
      </c>
      <c r="W19" s="18">
        <f t="shared" si="10"/>
        <v>-2.8372798546963039E-2</v>
      </c>
    </row>
    <row r="20" spans="1:23" ht="15.75" customHeight="1" x14ac:dyDescent="0.25">
      <c r="A20" s="1" t="str">
        <f>Runners!A19</f>
        <v>Clare Taylor</v>
      </c>
      <c r="C20" s="3">
        <f>IF(A20&lt;&gt;"",VLOOKUP(A20,Runners!A$3:AS$180,C$1,FALSE),0)</f>
        <v>1.7534722222222222E-2</v>
      </c>
      <c r="D20" s="6">
        <f t="shared" si="0"/>
        <v>17</v>
      </c>
      <c r="E20" s="2">
        <v>3.9143518518518515E-2</v>
      </c>
      <c r="F20" s="2">
        <f t="shared" si="1"/>
        <v>2.1608796296296293E-2</v>
      </c>
      <c r="J20" s="1" t="str">
        <f t="shared" si="2"/>
        <v>Clare Taylor</v>
      </c>
      <c r="M20" s="8">
        <f t="shared" si="3"/>
        <v>3.9687500000000001E-2</v>
      </c>
      <c r="N20" s="8">
        <f t="shared" si="4"/>
        <v>2.4236111111111111E-2</v>
      </c>
      <c r="O20" s="1" t="str">
        <f t="shared" si="5"/>
        <v>Susan Hawitt</v>
      </c>
      <c r="P20" s="32">
        <f t="shared" si="6"/>
        <v>0</v>
      </c>
      <c r="Q20" s="32">
        <f t="shared" si="7"/>
        <v>24</v>
      </c>
      <c r="R20" s="6">
        <f t="shared" si="8"/>
        <v>24</v>
      </c>
      <c r="S20" s="6">
        <f>IF(AND(D20&lt;=L$4,P20&lt;&gt;"Y"),IF(N20&lt;VLOOKUP(O20,Runners!A$3:CT$180,S$1,FALSE),IF(Y$2="zero",0,Y$2),0),0)</f>
        <v>0</v>
      </c>
      <c r="T20" s="6">
        <f t="shared" si="9"/>
        <v>24</v>
      </c>
      <c r="U20" s="2"/>
      <c r="V20" s="2">
        <f>IF(O20&lt;&gt;"",VLOOKUP(O20,Runners!CZ$3:DM$180,V$1,FALSE),"")</f>
        <v>2.2989454138694323E-2</v>
      </c>
      <c r="W20" s="18">
        <f t="shared" si="10"/>
        <v>-5.422734114937066E-2</v>
      </c>
    </row>
    <row r="21" spans="1:23" ht="15.75" customHeight="1" x14ac:dyDescent="0.25">
      <c r="A21" s="1" t="str">
        <f>Runners!A20</f>
        <v>Cliff Whiston</v>
      </c>
      <c r="C21" s="3">
        <f>IF(A21&lt;&gt;"",VLOOKUP(A21,Runners!A$3:AS$180,C$1,FALSE),0)</f>
        <v>9.2013888888888892E-3</v>
      </c>
      <c r="D21" s="6">
        <f t="shared" si="0"/>
        <v>18</v>
      </c>
      <c r="E21" s="2"/>
      <c r="F21" s="2">
        <f t="shared" si="1"/>
        <v>0</v>
      </c>
      <c r="J21" s="1" t="str">
        <f t="shared" si="2"/>
        <v>Cliff Whiston</v>
      </c>
      <c r="M21" s="8">
        <f t="shared" si="3"/>
        <v>3.982638888888889E-2</v>
      </c>
      <c r="N21" s="8">
        <f t="shared" si="4"/>
        <v>2.6111111111111113E-2</v>
      </c>
      <c r="O21" s="1" t="str">
        <f t="shared" si="5"/>
        <v>Claire Markham</v>
      </c>
      <c r="P21" s="32">
        <f t="shared" si="6"/>
        <v>0</v>
      </c>
      <c r="Q21" s="32">
        <f t="shared" si="7"/>
        <v>23</v>
      </c>
      <c r="R21" s="6">
        <f t="shared" si="8"/>
        <v>23</v>
      </c>
      <c r="S21" s="6">
        <f>IF(AND(D21&lt;=L$4,P21&lt;&gt;"Y"),IF(N21&lt;VLOOKUP(O21,Runners!A$3:CT$180,S$1,FALSE),IF(Y$2="zero",0,Y$2),0),0)</f>
        <v>0</v>
      </c>
      <c r="T21" s="6">
        <f t="shared" si="9"/>
        <v>23</v>
      </c>
      <c r="U21" s="2"/>
      <c r="V21" s="2">
        <f>IF(O21&lt;&gt;"",VLOOKUP(O21,Runners!CZ$3:DM$180,V$1,FALSE),"")</f>
        <v>2.4826388888888887E-2</v>
      </c>
      <c r="W21" s="18">
        <f t="shared" si="10"/>
        <v>-5.1748251748251872E-2</v>
      </c>
    </row>
    <row r="22" spans="1:23" ht="15.75" customHeight="1" x14ac:dyDescent="0.25">
      <c r="A22" s="1" t="str">
        <f>Runners!A21</f>
        <v>Dan Gregson</v>
      </c>
      <c r="C22" s="3">
        <f>IF(A22&lt;&gt;"",VLOOKUP(A22,Runners!A$3:AS$180,C$1,FALSE),0)</f>
        <v>1.7534722222222222E-2</v>
      </c>
      <c r="D22" s="6">
        <f t="shared" si="0"/>
        <v>19</v>
      </c>
      <c r="E22" s="2"/>
      <c r="F22" s="2">
        <f t="shared" si="1"/>
        <v>0</v>
      </c>
      <c r="J22" s="1" t="str">
        <f t="shared" si="2"/>
        <v>Dan Gregson</v>
      </c>
      <c r="M22" s="8">
        <f t="shared" si="3"/>
        <v>3.9918981481481479E-2</v>
      </c>
      <c r="N22" s="8">
        <f t="shared" si="4"/>
        <v>2.9328703703703701E-2</v>
      </c>
      <c r="O22" s="1" t="str">
        <f t="shared" si="5"/>
        <v>Laura Byrne</v>
      </c>
      <c r="P22" s="32">
        <f t="shared" si="6"/>
        <v>0</v>
      </c>
      <c r="Q22" s="32">
        <f t="shared" si="7"/>
        <v>22</v>
      </c>
      <c r="R22" s="6">
        <f t="shared" si="8"/>
        <v>22</v>
      </c>
      <c r="S22" s="6">
        <f>IF(AND(D22&lt;=L$4,P22&lt;&gt;"Y"),IF(N22&lt;VLOOKUP(O22,Runners!A$3:CT$180,S$1,FALSE),IF(Y$2="zero",0,Y$2),0),0)</f>
        <v>2</v>
      </c>
      <c r="T22" s="6">
        <f t="shared" si="9"/>
        <v>24</v>
      </c>
      <c r="U22" s="2"/>
      <c r="V22" s="2">
        <f>IF(O22&lt;&gt;"",VLOOKUP(O22,Runners!CZ$3:DM$180,V$1,FALSE),"")</f>
        <v>2.7812388352983206E-2</v>
      </c>
      <c r="W22" s="18">
        <f t="shared" si="10"/>
        <v>-5.4519422477352704E-2</v>
      </c>
    </row>
    <row r="23" spans="1:23" ht="15.75" customHeight="1" x14ac:dyDescent="0.25">
      <c r="A23" s="1" t="str">
        <f>Runners!A22</f>
        <v>Darran Ames</v>
      </c>
      <c r="B23" s="3"/>
      <c r="C23" s="3">
        <f>IF(A23&lt;&gt;"",VLOOKUP(A23,Runners!A$3:AS$180,C$1,FALSE),0)</f>
        <v>1.5972222222222221E-2</v>
      </c>
      <c r="D23" s="6">
        <f t="shared" si="0"/>
        <v>20</v>
      </c>
      <c r="E23" s="2"/>
      <c r="F23" s="2">
        <f t="shared" si="1"/>
        <v>0</v>
      </c>
      <c r="J23" s="1" t="str">
        <f t="shared" si="2"/>
        <v>Darran Ames</v>
      </c>
      <c r="M23" s="8">
        <f t="shared" si="3"/>
        <v>4.0439814814814817E-2</v>
      </c>
      <c r="N23" s="8">
        <f t="shared" si="4"/>
        <v>2.4120370370370372E-2</v>
      </c>
      <c r="O23" s="1" t="str">
        <f t="shared" si="5"/>
        <v>Graham Webster</v>
      </c>
      <c r="P23" s="32">
        <f t="shared" si="6"/>
        <v>0</v>
      </c>
      <c r="Q23" s="32">
        <f t="shared" si="7"/>
        <v>21</v>
      </c>
      <c r="R23" s="6">
        <f t="shared" si="8"/>
        <v>21</v>
      </c>
      <c r="S23" s="6">
        <f>IF(AND(D23&lt;=L$4,P23&lt;&gt;"Y"),IF(N23&lt;VLOOKUP(O23,Runners!A$3:CT$180,S$1,FALSE),IF(Y$2="zero",0,Y$2),0),0)</f>
        <v>0</v>
      </c>
      <c r="T23" s="6">
        <f t="shared" si="9"/>
        <v>21</v>
      </c>
      <c r="U23" s="2"/>
      <c r="V23" s="2">
        <f>IF(O23&lt;&gt;"",VLOOKUP(O23,Runners!CZ$3:DM$180,V$1,FALSE),"")</f>
        <v>2.2216908281910336E-2</v>
      </c>
      <c r="W23" s="18">
        <f t="shared" si="10"/>
        <v>-8.5676281519777936E-2</v>
      </c>
    </row>
    <row r="24" spans="1:23" ht="15.75" customHeight="1" x14ac:dyDescent="0.25">
      <c r="A24" s="1" t="str">
        <f>Runners!A23</f>
        <v>Dave Booth</v>
      </c>
      <c r="C24" s="3">
        <f>IF(A24&lt;&gt;"",VLOOKUP(A24,Runners!A$3:AS$180,C$1,FALSE),0)</f>
        <v>1.0416666666666666E-2</v>
      </c>
      <c r="D24" s="6">
        <f t="shared" si="0"/>
        <v>21</v>
      </c>
      <c r="E24" s="2"/>
      <c r="F24" s="2">
        <f t="shared" si="1"/>
        <v>0</v>
      </c>
      <c r="J24" s="1" t="str">
        <f t="shared" si="2"/>
        <v>Dave Booth</v>
      </c>
      <c r="M24" s="8">
        <f t="shared" si="3"/>
        <v>4.1226851851851855E-2</v>
      </c>
      <c r="N24" s="8">
        <f t="shared" si="4"/>
        <v>2.5428240740740744E-2</v>
      </c>
      <c r="O24" s="1" t="str">
        <f t="shared" si="5"/>
        <v>Gillian Anderson</v>
      </c>
      <c r="P24" s="32">
        <f t="shared" si="6"/>
        <v>0</v>
      </c>
      <c r="Q24" s="32">
        <f t="shared" si="7"/>
        <v>20</v>
      </c>
      <c r="R24" s="6">
        <f t="shared" si="8"/>
        <v>20</v>
      </c>
      <c r="S24" s="6">
        <f>IF(AND(D24&lt;=L$4,P24&lt;&gt;"Y"),IF(N24&lt;VLOOKUP(O24,Runners!A$3:CT$180,S$1,FALSE),IF(Y$2="zero",0,Y$2),0),0)</f>
        <v>0</v>
      </c>
      <c r="T24" s="6">
        <f t="shared" si="9"/>
        <v>20</v>
      </c>
      <c r="U24" s="2"/>
      <c r="V24" s="2">
        <f>IF(O24&lt;&gt;"",VLOOKUP(O24,Runners!CZ$3:DM$180,V$1,FALSE),"")</f>
        <v>2.2685521640826867E-2</v>
      </c>
      <c r="W24" s="18">
        <f t="shared" si="10"/>
        <v>-0.12090174267704902</v>
      </c>
    </row>
    <row r="25" spans="1:23" ht="15.75" customHeight="1" x14ac:dyDescent="0.25">
      <c r="A25" s="1" t="str">
        <f>Runners!A24</f>
        <v>Dave Dunn</v>
      </c>
      <c r="C25" s="3">
        <f>IF(A25&lt;&gt;"",VLOOKUP(A25,Runners!A$3:AS$180,C$1,FALSE),0)</f>
        <v>1.6145833333333335E-2</v>
      </c>
      <c r="D25" s="6">
        <f t="shared" si="0"/>
        <v>22</v>
      </c>
      <c r="E25" s="2"/>
      <c r="F25" s="2">
        <f t="shared" si="1"/>
        <v>0</v>
      </c>
      <c r="J25" s="1" t="str">
        <f t="shared" si="2"/>
        <v>Dave Dunn</v>
      </c>
      <c r="M25" s="8">
        <f t="shared" si="3"/>
        <v>4.144675925925926E-2</v>
      </c>
      <c r="N25" s="8">
        <f t="shared" si="4"/>
        <v>2.6689814814814816E-2</v>
      </c>
      <c r="O25" s="1" t="str">
        <f t="shared" si="5"/>
        <v>Greg Oulton</v>
      </c>
      <c r="P25" s="32">
        <f t="shared" si="6"/>
        <v>0</v>
      </c>
      <c r="Q25" s="32">
        <f t="shared" si="7"/>
        <v>19</v>
      </c>
      <c r="R25" s="6">
        <f t="shared" si="8"/>
        <v>19</v>
      </c>
      <c r="S25" s="6">
        <f>IF(AND(D25&lt;=L$4,P25&lt;&gt;"Y"),IF(N25&lt;VLOOKUP(O25,Runners!A$3:CT$180,S$1,FALSE),IF(Y$2="zero",0,Y$2),0),0)</f>
        <v>0</v>
      </c>
      <c r="T25" s="6">
        <f t="shared" si="9"/>
        <v>19</v>
      </c>
      <c r="U25" s="2"/>
      <c r="V25" s="2">
        <f>IF(O25&lt;&gt;"",VLOOKUP(O25,Runners!CZ$3:DM$180,V$1,FALSE),"")</f>
        <v>2.3755364033320316E-2</v>
      </c>
      <c r="W25" s="18">
        <f t="shared" si="10"/>
        <v>-0.12352792309890556</v>
      </c>
    </row>
    <row r="26" spans="1:23" ht="15.75" customHeight="1" x14ac:dyDescent="0.25">
      <c r="A26" s="1" t="str">
        <f>Runners!A25</f>
        <v>David McDonald</v>
      </c>
      <c r="B26" s="3"/>
      <c r="C26" s="3">
        <f>IF(A26&lt;&gt;"",VLOOKUP(A26,Runners!A$3:AS$180,C$1,FALSE),0)</f>
        <v>1.579861111111111E-2</v>
      </c>
      <c r="D26" s="6">
        <f t="shared" si="0"/>
        <v>23</v>
      </c>
      <c r="E26" s="2"/>
      <c r="F26" s="2">
        <f t="shared" si="1"/>
        <v>0</v>
      </c>
      <c r="J26" s="1" t="str">
        <f t="shared" si="2"/>
        <v>David McDonald</v>
      </c>
      <c r="M26" s="8">
        <f t="shared" si="3"/>
        <v>4.148148148148148E-2</v>
      </c>
      <c r="N26" s="8">
        <f t="shared" si="4"/>
        <v>3.3148148148148149E-2</v>
      </c>
      <c r="O26" s="1" t="str">
        <f t="shared" si="5"/>
        <v>Pamela Binns</v>
      </c>
      <c r="P26" s="32">
        <f t="shared" si="6"/>
        <v>0</v>
      </c>
      <c r="Q26" s="32">
        <f t="shared" si="7"/>
        <v>18</v>
      </c>
      <c r="R26" s="6">
        <f t="shared" si="8"/>
        <v>18</v>
      </c>
      <c r="S26" s="6">
        <f>IF(AND(D26&lt;=L$4,P26&lt;&gt;"Y"),IF(N26&lt;VLOOKUP(O26,Runners!A$3:CT$180,S$1,FALSE),IF(Y$2="zero",0,Y$2),0),0)</f>
        <v>0</v>
      </c>
      <c r="T26" s="6">
        <f t="shared" si="9"/>
        <v>18</v>
      </c>
      <c r="U26" s="2"/>
      <c r="V26" s="2">
        <f>IF(O26&lt;&gt;"",VLOOKUP(O26,Runners!CZ$3:DM$180,V$1,FALSE),"")</f>
        <v>3.0137946488536876E-2</v>
      </c>
      <c r="W26" s="18">
        <f t="shared" si="10"/>
        <v>-9.9880781882608294E-2</v>
      </c>
    </row>
    <row r="27" spans="1:23" ht="15.75" customHeight="1" x14ac:dyDescent="0.25">
      <c r="A27" s="1" t="str">
        <f>Runners!A26</f>
        <v>Dawn Lock</v>
      </c>
      <c r="C27" s="3">
        <f>IF(A27&lt;&gt;"",VLOOKUP(A27,Runners!A$3:AS$180,C$1,FALSE),0)</f>
        <v>9.2013888888888892E-3</v>
      </c>
      <c r="D27" s="6">
        <f t="shared" si="0"/>
        <v>24</v>
      </c>
      <c r="E27" s="2"/>
      <c r="F27" s="2">
        <f t="shared" si="1"/>
        <v>0</v>
      </c>
      <c r="J27" s="1" t="str">
        <f t="shared" si="2"/>
        <v>Dawn Lock</v>
      </c>
      <c r="M27" s="8" t="str">
        <f t="shared" si="3"/>
        <v/>
      </c>
      <c r="N27" s="8" t="str">
        <f t="shared" si="4"/>
        <v/>
      </c>
      <c r="O27" s="1" t="str">
        <f t="shared" si="5"/>
        <v/>
      </c>
      <c r="P27" s="32" t="str">
        <f t="shared" si="6"/>
        <v/>
      </c>
      <c r="Q27" s="32" t="str">
        <f t="shared" si="7"/>
        <v/>
      </c>
      <c r="R27" s="6" t="str">
        <f t="shared" si="8"/>
        <v/>
      </c>
      <c r="S27" s="6">
        <f>IF(AND(D27&lt;=L$4,P27&lt;&gt;"Y"),IF(N27&lt;VLOOKUP(O27,Runners!A$3:CT$180,S$1,FALSE),IF(Y$2="zero",0,Y$2),0),0)</f>
        <v>0</v>
      </c>
      <c r="T27" s="6">
        <f t="shared" si="9"/>
        <v>0</v>
      </c>
      <c r="U27" s="2"/>
      <c r="V27" s="2" t="str">
        <f>IF(O27&lt;&gt;"",VLOOKUP(O27,Runners!CZ$3:DM$180,V$1,FALSE),"")</f>
        <v/>
      </c>
      <c r="W27" s="18" t="str">
        <f t="shared" si="10"/>
        <v/>
      </c>
    </row>
    <row r="28" spans="1:23" ht="15.75" customHeight="1" x14ac:dyDescent="0.25">
      <c r="A28" s="1" t="str">
        <f>Runners!A27</f>
        <v>Domenic Read-Garrett</v>
      </c>
      <c r="C28" s="3">
        <f>IF(A28&lt;&gt;"",VLOOKUP(A28,Runners!A$3:AS$180,C$1,FALSE),0)</f>
        <v>1.8402777777777778E-2</v>
      </c>
      <c r="D28" s="6">
        <f t="shared" si="0"/>
        <v>25</v>
      </c>
      <c r="E28" s="2"/>
      <c r="F28" s="2">
        <f t="shared" si="1"/>
        <v>0</v>
      </c>
      <c r="J28" s="1" t="str">
        <f t="shared" si="2"/>
        <v>Domenic Read-Garrett</v>
      </c>
      <c r="M28" s="8" t="str">
        <f t="shared" si="3"/>
        <v/>
      </c>
      <c r="N28" s="8" t="str">
        <f t="shared" si="4"/>
        <v/>
      </c>
      <c r="O28" s="1" t="str">
        <f t="shared" si="5"/>
        <v/>
      </c>
      <c r="P28" s="32" t="str">
        <f t="shared" si="6"/>
        <v/>
      </c>
      <c r="Q28" s="32" t="str">
        <f t="shared" si="7"/>
        <v/>
      </c>
      <c r="R28" s="6">
        <f t="shared" si="8"/>
        <v>0</v>
      </c>
      <c r="S28" s="6">
        <f>IF(AND(D28&lt;=L$4,P28&lt;&gt;"Y"),IF(N28&lt;VLOOKUP(O28,Runners!A$3:CT$180,S$1,FALSE),IF(Y$2="zero",0,Y$2),0),0)</f>
        <v>0</v>
      </c>
      <c r="T28" s="6">
        <f t="shared" si="9"/>
        <v>0</v>
      </c>
      <c r="U28" s="2"/>
      <c r="V28" s="2" t="str">
        <f>IF(O28&lt;&gt;"",VLOOKUP(O28,Runners!CZ$3:DM$180,V$1,FALSE),"")</f>
        <v/>
      </c>
      <c r="W28" s="18" t="str">
        <f t="shared" si="10"/>
        <v/>
      </c>
    </row>
    <row r="29" spans="1:23" ht="15.75" customHeight="1" x14ac:dyDescent="0.25">
      <c r="A29" s="1" t="str">
        <f>Runners!A28</f>
        <v>Dominic Kirby</v>
      </c>
      <c r="C29" s="3">
        <f>IF(A29&lt;&gt;"",VLOOKUP(A29,Runners!A$3:AS$180,C$1,FALSE),0)</f>
        <v>1.9965277777777776E-2</v>
      </c>
      <c r="D29" s="6">
        <f t="shared" si="0"/>
        <v>26</v>
      </c>
      <c r="E29" s="2">
        <v>3.8981481481481485E-2</v>
      </c>
      <c r="F29" s="2">
        <f t="shared" si="1"/>
        <v>1.9016203703703709E-2</v>
      </c>
      <c r="J29" s="1" t="str">
        <f t="shared" si="2"/>
        <v>Dominic Kirby</v>
      </c>
      <c r="M29" s="8" t="str">
        <f t="shared" ref="M29" si="11">IF(D29&lt;=L$4,SMALL(E$4:E$210,D29),"")</f>
        <v/>
      </c>
      <c r="N29" s="8" t="str">
        <f t="shared" ref="N29" si="12">IF(D29&lt;=L$4,VLOOKUP(M29,E$4:F$210,2,FALSE),"")</f>
        <v/>
      </c>
      <c r="O29" s="1" t="str">
        <f t="shared" ref="O29" si="13">IF(D29&lt;=L$4,VLOOKUP(M29,E$4:J$210,6,FALSE),"")</f>
        <v/>
      </c>
      <c r="P29" s="32" t="str">
        <f t="shared" ref="P29" si="14">IF(D29&lt;=L$4,VLOOKUP(O29,A$4:B$210,2,FALSE),"")</f>
        <v/>
      </c>
      <c r="Q29" s="32" t="str">
        <f t="shared" ref="Q29" si="15">IF(D29&lt;=L$4,IF(P29="Y",Q28,Q28-1),"")</f>
        <v/>
      </c>
      <c r="R29" s="6">
        <f t="shared" si="8"/>
        <v>0</v>
      </c>
      <c r="S29" s="6">
        <f>IF(AND(D29&lt;=L$4,P29&lt;&gt;"Y"),IF(N29&lt;VLOOKUP(O29,Runners!A$3:CT$180,S$1,FALSE),IF(Y$2="zero",0,Y$2),0),0)</f>
        <v>0</v>
      </c>
      <c r="T29" s="6">
        <f t="shared" ref="T29" si="16">IF(AND(D29&lt;=L$4,P29&lt;&gt;"Y"),S29+R29,0)</f>
        <v>0</v>
      </c>
      <c r="U29" s="2"/>
      <c r="V29" s="2" t="str">
        <f>IF(O29&lt;&gt;"",VLOOKUP(O29,Runners!CZ$3:DM$180,V$1,FALSE),"")</f>
        <v/>
      </c>
      <c r="W29" s="18" t="str">
        <f t="shared" ref="W29" si="17">IF(O29&lt;&gt;"",(V29-N29)/V29,"")</f>
        <v/>
      </c>
    </row>
    <row r="30" spans="1:23" ht="15.75" customHeight="1" x14ac:dyDescent="0.25">
      <c r="A30" s="1" t="str">
        <f>Runners!A29</f>
        <v>Elizabeth Canavan</v>
      </c>
      <c r="C30" s="3">
        <f>IF(A30&lt;&gt;"",VLOOKUP(A30,Runners!A$3:AS$180,C$1,FALSE),0)</f>
        <v>1.5104166666666667E-2</v>
      </c>
      <c r="D30" s="6">
        <f t="shared" si="0"/>
        <v>27</v>
      </c>
      <c r="E30" s="44">
        <v>3.8622685185185184E-2</v>
      </c>
      <c r="F30" s="2">
        <f t="shared" si="1"/>
        <v>2.3518518518518515E-2</v>
      </c>
      <c r="J30" s="1" t="str">
        <f t="shared" si="2"/>
        <v>Elizabeth Canavan</v>
      </c>
      <c r="M30" s="8" t="str">
        <f t="shared" ref="M30:M59" si="18">IF(D30&lt;=L$4,SMALL(E$4:E$210,D30),"")</f>
        <v/>
      </c>
      <c r="N30" s="8" t="str">
        <f t="shared" ref="N30:N59" si="19">IF(D30&lt;=L$4,VLOOKUP(M30,E$4:F$210,2,FALSE),"")</f>
        <v/>
      </c>
      <c r="O30" s="1" t="str">
        <f t="shared" ref="O30:O59" si="20">IF(D30&lt;=L$4,VLOOKUP(M30,E$4:J$210,6,FALSE),"")</f>
        <v/>
      </c>
      <c r="P30" s="32" t="str">
        <f t="shared" ref="P30:P59" si="21">IF(D30&lt;=L$4,VLOOKUP(O30,A$4:B$210,2,FALSE),"")</f>
        <v/>
      </c>
      <c r="Q30" s="32" t="str">
        <f>IF(D30&lt;=L$4,IF(P30="Y",Q28,Q28-1),"")</f>
        <v/>
      </c>
      <c r="R30" s="6">
        <f t="shared" si="8"/>
        <v>0</v>
      </c>
      <c r="S30" s="6">
        <f>IF(AND(D30&lt;=L$4,P30&lt;&gt;"Y"),IF(N30&lt;VLOOKUP(O30,Runners!A$3:CT$180,S$1,FALSE),IF(Y$2="zero",0,Y$2),0),0)</f>
        <v>0</v>
      </c>
      <c r="T30" s="6">
        <f t="shared" si="9"/>
        <v>0</v>
      </c>
      <c r="U30" s="2"/>
      <c r="V30" s="2" t="str">
        <f>IF(O30&lt;&gt;"",VLOOKUP(O30,Runners!CZ$3:DM$180,V$1,FALSE),"")</f>
        <v/>
      </c>
      <c r="W30" s="18" t="str">
        <f t="shared" si="10"/>
        <v/>
      </c>
    </row>
    <row r="31" spans="1:23" ht="15.75" customHeight="1" x14ac:dyDescent="0.25">
      <c r="A31" s="1" t="str">
        <f>Runners!A30</f>
        <v>Gavin Stanfield</v>
      </c>
      <c r="C31" s="3">
        <f>IF(A31&lt;&gt;"",VLOOKUP(A31,Runners!A$3:AS$180,C$1,FALSE),0)</f>
        <v>1.4930555555555556E-2</v>
      </c>
      <c r="D31" s="6">
        <f t="shared" si="0"/>
        <v>28</v>
      </c>
      <c r="E31" s="2"/>
      <c r="F31" s="2">
        <f t="shared" si="1"/>
        <v>0</v>
      </c>
      <c r="J31" s="1" t="str">
        <f t="shared" si="2"/>
        <v>Gavin Stanfield</v>
      </c>
      <c r="M31" s="8" t="str">
        <f t="shared" si="18"/>
        <v/>
      </c>
      <c r="N31" s="8" t="str">
        <f t="shared" si="19"/>
        <v/>
      </c>
      <c r="O31" s="1" t="str">
        <f t="shared" si="20"/>
        <v/>
      </c>
      <c r="P31" s="32" t="str">
        <f t="shared" si="21"/>
        <v/>
      </c>
      <c r="Q31" s="32" t="str">
        <f t="shared" si="7"/>
        <v/>
      </c>
      <c r="R31" s="6">
        <f t="shared" si="8"/>
        <v>0</v>
      </c>
      <c r="S31" s="6">
        <f>IF(AND(D31&lt;=L$4,P31&lt;&gt;"Y"),IF(N31&lt;VLOOKUP(O31,Runners!A$3:CT$180,S$1,FALSE),IF(Y$2="zero",0,Y$2),0),0)</f>
        <v>0</v>
      </c>
      <c r="T31" s="6">
        <f t="shared" si="9"/>
        <v>0</v>
      </c>
      <c r="U31" s="2"/>
      <c r="V31" s="2" t="str">
        <f>IF(O31&lt;&gt;"",VLOOKUP(O31,Runners!CZ$3:DM$180,V$1,FALSE),"")</f>
        <v/>
      </c>
      <c r="W31" s="18" t="str">
        <f t="shared" si="10"/>
        <v/>
      </c>
    </row>
    <row r="32" spans="1:23" ht="15.75" customHeight="1" x14ac:dyDescent="0.25">
      <c r="A32" s="1" t="str">
        <f>Runners!A31</f>
        <v>Gillian Anderson</v>
      </c>
      <c r="C32" s="3">
        <f>IF(A32&lt;&gt;"",VLOOKUP(A32,Runners!A$3:AS$180,C$1,FALSE),0)</f>
        <v>1.579861111111111E-2</v>
      </c>
      <c r="D32" s="6">
        <f t="shared" si="0"/>
        <v>29</v>
      </c>
      <c r="E32" s="2">
        <v>4.1226851851851855E-2</v>
      </c>
      <c r="F32" s="2">
        <f t="shared" si="1"/>
        <v>2.5428240740740744E-2</v>
      </c>
      <c r="J32" s="1" t="str">
        <f t="shared" si="2"/>
        <v>Gillian Anderson</v>
      </c>
      <c r="M32" s="8" t="str">
        <f t="shared" si="18"/>
        <v/>
      </c>
      <c r="N32" s="8" t="str">
        <f t="shared" si="19"/>
        <v/>
      </c>
      <c r="O32" s="1" t="str">
        <f t="shared" si="20"/>
        <v/>
      </c>
      <c r="P32" s="32" t="str">
        <f t="shared" si="21"/>
        <v/>
      </c>
      <c r="Q32" s="32" t="str">
        <f t="shared" si="7"/>
        <v/>
      </c>
      <c r="R32" s="6">
        <f t="shared" si="8"/>
        <v>0</v>
      </c>
      <c r="S32" s="6">
        <f>IF(AND(D32&lt;=L$4,P32&lt;&gt;"Y"),IF(N32&lt;VLOOKUP(O32,Runners!A$3:CT$180,S$1,FALSE),IF(Y$2="zero",0,Y$2),0),0)</f>
        <v>0</v>
      </c>
      <c r="T32" s="6">
        <f t="shared" si="9"/>
        <v>0</v>
      </c>
      <c r="U32" s="2"/>
      <c r="V32" s="2" t="str">
        <f>IF(O32&lt;&gt;"",VLOOKUP(O32,Runners!CZ$3:DM$180,V$1,FALSE),"")</f>
        <v/>
      </c>
      <c r="W32" s="18" t="str">
        <f t="shared" si="10"/>
        <v/>
      </c>
    </row>
    <row r="33" spans="1:23" ht="15.75" customHeight="1" x14ac:dyDescent="0.25">
      <c r="A33" s="1" t="str">
        <f>Runners!A32</f>
        <v>Gillian Draper</v>
      </c>
      <c r="B33" s="3"/>
      <c r="C33" s="3">
        <f>IF(A33&lt;&gt;"",VLOOKUP(A33,Runners!A$3:AS$180,C$1,FALSE),0)</f>
        <v>2.0486111111111111E-2</v>
      </c>
      <c r="D33" s="6">
        <f t="shared" si="0"/>
        <v>30</v>
      </c>
      <c r="E33" s="2"/>
      <c r="F33" s="2">
        <f t="shared" si="1"/>
        <v>0</v>
      </c>
      <c r="J33" s="1" t="str">
        <f t="shared" si="2"/>
        <v>Gillian Draper</v>
      </c>
      <c r="M33" s="8" t="str">
        <f t="shared" si="18"/>
        <v/>
      </c>
      <c r="N33" s="8" t="str">
        <f t="shared" si="19"/>
        <v/>
      </c>
      <c r="O33" s="1" t="str">
        <f t="shared" si="20"/>
        <v/>
      </c>
      <c r="P33" s="32" t="str">
        <f t="shared" si="21"/>
        <v/>
      </c>
      <c r="Q33" s="32" t="str">
        <f t="shared" si="7"/>
        <v/>
      </c>
      <c r="R33" s="6">
        <f t="shared" si="8"/>
        <v>0</v>
      </c>
      <c r="S33" s="6">
        <f>IF(AND(D33&lt;=L$4,P33&lt;&gt;"Y"),IF(N33&lt;VLOOKUP(O33,Runners!A$3:CT$180,S$1,FALSE),IF(Y$2="zero",0,Y$2),0),0)</f>
        <v>0</v>
      </c>
      <c r="T33" s="6">
        <f t="shared" si="9"/>
        <v>0</v>
      </c>
      <c r="U33" s="2"/>
      <c r="V33" s="2" t="str">
        <f>IF(O33&lt;&gt;"",VLOOKUP(O33,Runners!CZ$3:DM$180,V$1,FALSE),"")</f>
        <v/>
      </c>
      <c r="W33" s="18" t="str">
        <f t="shared" si="10"/>
        <v/>
      </c>
    </row>
    <row r="34" spans="1:23" ht="15.75" customHeight="1" x14ac:dyDescent="0.25">
      <c r="A34" s="1" t="str">
        <f>Runners!A33</f>
        <v>Graham Cunliffe</v>
      </c>
      <c r="C34" s="3">
        <f>IF(A34&lt;&gt;"",VLOOKUP(A34,Runners!A$3:AS$180,C$1,FALSE),0)</f>
        <v>1.4756944444444444E-2</v>
      </c>
      <c r="D34" s="6">
        <f t="shared" si="0"/>
        <v>31</v>
      </c>
      <c r="E34" s="2"/>
      <c r="F34" s="2">
        <f t="shared" si="1"/>
        <v>0</v>
      </c>
      <c r="J34" s="1" t="str">
        <f t="shared" si="2"/>
        <v>Graham Cunliffe</v>
      </c>
      <c r="M34" s="8" t="str">
        <f t="shared" si="18"/>
        <v/>
      </c>
      <c r="N34" s="8" t="str">
        <f t="shared" si="19"/>
        <v/>
      </c>
      <c r="O34" s="1" t="str">
        <f t="shared" si="20"/>
        <v/>
      </c>
      <c r="P34" s="32" t="str">
        <f t="shared" si="21"/>
        <v/>
      </c>
      <c r="Q34" s="32" t="str">
        <f t="shared" si="7"/>
        <v/>
      </c>
      <c r="R34" s="6">
        <f t="shared" si="8"/>
        <v>0</v>
      </c>
      <c r="S34" s="6">
        <f>IF(AND(D34&lt;=L$4,P34&lt;&gt;"Y"),IF(N34&lt;VLOOKUP(O34,Runners!A$3:CT$180,S$1,FALSE),IF(Y$2="zero",0,Y$2),0),0)</f>
        <v>0</v>
      </c>
      <c r="T34" s="6">
        <f t="shared" si="9"/>
        <v>0</v>
      </c>
      <c r="U34" s="2"/>
      <c r="V34" s="2" t="str">
        <f>IF(O34&lt;&gt;"",VLOOKUP(O34,Runners!CZ$3:DM$180,V$1,FALSE),"")</f>
        <v/>
      </c>
      <c r="W34" s="18" t="str">
        <f t="shared" si="10"/>
        <v/>
      </c>
    </row>
    <row r="35" spans="1:23" ht="15.75" customHeight="1" x14ac:dyDescent="0.25">
      <c r="A35" s="1" t="str">
        <f>Runners!A34</f>
        <v>Graham Webster</v>
      </c>
      <c r="C35" s="3">
        <f>IF(A35&lt;&gt;"",VLOOKUP(A35,Runners!A$3:AS$180,C$1,FALSE),0)</f>
        <v>1.6319444444444445E-2</v>
      </c>
      <c r="D35" s="6">
        <f t="shared" si="0"/>
        <v>32</v>
      </c>
      <c r="E35" s="2">
        <v>4.0439814814814817E-2</v>
      </c>
      <c r="F35" s="2">
        <f t="shared" ref="F35" si="22">IF(E35&gt;0,E35-C35,0)</f>
        <v>2.4120370370370372E-2</v>
      </c>
      <c r="J35" s="1" t="str">
        <f t="shared" ref="J35" si="23">A35</f>
        <v>Graham Webster</v>
      </c>
      <c r="M35" s="8" t="str">
        <f t="shared" si="18"/>
        <v/>
      </c>
      <c r="N35" s="8" t="str">
        <f t="shared" si="19"/>
        <v/>
      </c>
      <c r="O35" s="1" t="str">
        <f t="shared" si="20"/>
        <v/>
      </c>
      <c r="P35" s="32" t="str">
        <f t="shared" si="21"/>
        <v/>
      </c>
      <c r="Q35" s="32" t="str">
        <f>IF(D35&lt;=L$4,IF(P35="Y",Q33,Q33-1),"")</f>
        <v/>
      </c>
      <c r="R35" s="6">
        <f t="shared" si="8"/>
        <v>0</v>
      </c>
      <c r="S35" s="6">
        <f>IF(AND(D35&lt;=L$4,P35&lt;&gt;"Y"),IF(N35&lt;VLOOKUP(O35,Runners!A$3:CT$180,S$1,FALSE),IF(Y$2="zero",0,Y$2),0),0)</f>
        <v>0</v>
      </c>
      <c r="T35" s="6">
        <f t="shared" ref="T35" si="24">IF(AND(D35&lt;=L$4,P35&lt;&gt;"Y"),S35+R35,0)</f>
        <v>0</v>
      </c>
      <c r="U35" s="2"/>
      <c r="V35" s="2" t="str">
        <f>IF(O35&lt;&gt;"",VLOOKUP(O35,Runners!CZ$3:DM$180,V$1,FALSE),"")</f>
        <v/>
      </c>
      <c r="W35" s="18" t="str">
        <f t="shared" ref="W35" si="25">IF(O35&lt;&gt;"",(V35-N35)/V35,"")</f>
        <v/>
      </c>
    </row>
    <row r="36" spans="1:23" ht="15.75" customHeight="1" x14ac:dyDescent="0.25">
      <c r="A36" s="1" t="str">
        <f>Runners!A35</f>
        <v>Greg Oulton</v>
      </c>
      <c r="C36" s="3">
        <f>IF(A36&lt;&gt;"",VLOOKUP(A36,Runners!A$3:AS$180,C$1,FALSE),0)</f>
        <v>1.4756944444444444E-2</v>
      </c>
      <c r="D36" s="6">
        <f t="shared" si="0"/>
        <v>33</v>
      </c>
      <c r="E36" s="2">
        <v>4.144675925925926E-2</v>
      </c>
      <c r="F36" s="2">
        <f t="shared" si="1"/>
        <v>2.6689814814814816E-2</v>
      </c>
      <c r="J36" s="1" t="str">
        <f t="shared" si="2"/>
        <v>Greg Oulton</v>
      </c>
      <c r="M36" s="8" t="str">
        <f t="shared" si="18"/>
        <v/>
      </c>
      <c r="N36" s="8" t="str">
        <f t="shared" si="19"/>
        <v/>
      </c>
      <c r="O36" s="1" t="str">
        <f t="shared" si="20"/>
        <v/>
      </c>
      <c r="P36" s="32" t="str">
        <f t="shared" si="21"/>
        <v/>
      </c>
      <c r="Q36" s="32" t="str">
        <f>IF(D36&lt;=L$4,IF(P36="Y",Q34,Q34-1),"")</f>
        <v/>
      </c>
      <c r="R36" s="6">
        <f t="shared" si="8"/>
        <v>0</v>
      </c>
      <c r="S36" s="6">
        <f>IF(AND(D36&lt;=L$4,P36&lt;&gt;"Y"),IF(N36&lt;VLOOKUP(O36,Runners!A$3:CT$180,S$1,FALSE),IF(Y$2="zero",0,Y$2),0),0)</f>
        <v>0</v>
      </c>
      <c r="T36" s="6">
        <f t="shared" si="9"/>
        <v>0</v>
      </c>
      <c r="U36" s="2"/>
      <c r="V36" s="2" t="str">
        <f>IF(O36&lt;&gt;"",VLOOKUP(O36,Runners!CZ$3:DM$180,V$1,FALSE),"")</f>
        <v/>
      </c>
      <c r="W36" s="18" t="str">
        <f t="shared" si="10"/>
        <v/>
      </c>
    </row>
    <row r="37" spans="1:23" ht="15.75" customHeight="1" x14ac:dyDescent="0.25">
      <c r="A37" s="1" t="str">
        <f>Runners!A36</f>
        <v>Guest 35:00</v>
      </c>
      <c r="B37" s="3"/>
      <c r="C37" s="3">
        <f>IF(A37&lt;&gt;"",VLOOKUP(A37,Runners!A$3:AS$180,C$1,FALSE),0)</f>
        <v>2.2048611111111113E-2</v>
      </c>
      <c r="D37" s="6">
        <f t="shared" si="0"/>
        <v>34</v>
      </c>
      <c r="E37" s="2"/>
      <c r="F37" s="2">
        <f t="shared" si="1"/>
        <v>0</v>
      </c>
      <c r="J37" s="1" t="str">
        <f t="shared" si="2"/>
        <v>Guest 35:00</v>
      </c>
      <c r="M37" s="8" t="str">
        <f t="shared" si="18"/>
        <v/>
      </c>
      <c r="N37" s="8" t="str">
        <f t="shared" si="19"/>
        <v/>
      </c>
      <c r="O37" s="1" t="str">
        <f t="shared" si="20"/>
        <v/>
      </c>
      <c r="P37" s="32" t="str">
        <f t="shared" si="21"/>
        <v/>
      </c>
      <c r="Q37" s="32" t="str">
        <f t="shared" si="7"/>
        <v/>
      </c>
      <c r="R37" s="6">
        <f t="shared" si="8"/>
        <v>0</v>
      </c>
      <c r="S37" s="6">
        <f>IF(AND(D37&lt;=L$4,P37&lt;&gt;"Y"),IF(N37&lt;VLOOKUP(O37,Runners!A$3:CT$180,S$1,FALSE),IF(Y$2="zero",0,Y$2),0),0)</f>
        <v>0</v>
      </c>
      <c r="T37" s="6">
        <f t="shared" si="9"/>
        <v>0</v>
      </c>
      <c r="U37" s="2"/>
      <c r="V37" s="2" t="str">
        <f>IF(O37&lt;&gt;"",VLOOKUP(O37,Runners!CZ$3:DM$180,V$1,FALSE),"")</f>
        <v/>
      </c>
      <c r="W37" s="18" t="str">
        <f t="shared" si="10"/>
        <v/>
      </c>
    </row>
    <row r="38" spans="1:23" ht="15.75" customHeight="1" x14ac:dyDescent="0.25">
      <c r="A38" s="1" t="str">
        <f>Runners!A37</f>
        <v>Guest 37:30</v>
      </c>
      <c r="C38" s="3">
        <f>IF(A38&lt;&gt;"",VLOOKUP(A38,Runners!A$3:AS$180,C$1,FALSE),0)</f>
        <v>2.0833333333333332E-2</v>
      </c>
      <c r="D38" s="6">
        <f t="shared" si="0"/>
        <v>35</v>
      </c>
      <c r="E38" s="2"/>
      <c r="F38" s="2">
        <f t="shared" ref="F38:F74" si="26">IF(E38&gt;0,E38-C38,0)</f>
        <v>0</v>
      </c>
      <c r="J38" s="1" t="str">
        <f t="shared" si="2"/>
        <v>Guest 37:30</v>
      </c>
      <c r="M38" s="8" t="str">
        <f t="shared" si="18"/>
        <v/>
      </c>
      <c r="N38" s="8" t="str">
        <f t="shared" si="19"/>
        <v/>
      </c>
      <c r="O38" s="1" t="str">
        <f t="shared" si="20"/>
        <v/>
      </c>
      <c r="P38" s="32" t="str">
        <f t="shared" si="21"/>
        <v/>
      </c>
      <c r="Q38" s="32" t="str">
        <f t="shared" ref="Q38:Q74" si="27">IF(D38&lt;=L$4,IF(P38="Y",Q37,Q37-1),"")</f>
        <v/>
      </c>
      <c r="R38" s="6">
        <f t="shared" si="8"/>
        <v>0</v>
      </c>
      <c r="S38" s="6">
        <f>IF(AND(D38&lt;=L$4,P38&lt;&gt;"Y"),IF(N38&lt;VLOOKUP(O38,Runners!A$3:CT$180,S$1,FALSE),IF(Y$2="zero",0,Y$2),0),0)</f>
        <v>0</v>
      </c>
      <c r="T38" s="6">
        <f t="shared" ref="T38:T74" si="28">IF(AND(D38&lt;=L$4,P38&lt;&gt;"Y"),S38+R38,0)</f>
        <v>0</v>
      </c>
      <c r="U38" s="2"/>
      <c r="V38" s="2" t="str">
        <f>IF(O38&lt;&gt;"",VLOOKUP(O38,Runners!CZ$3:DM$180,V$1,FALSE),"")</f>
        <v/>
      </c>
      <c r="W38" s="18" t="str">
        <f t="shared" ref="W38:W74" si="29">IF(O38&lt;&gt;"",(V38-N38)/V38,"")</f>
        <v/>
      </c>
    </row>
    <row r="39" spans="1:23" ht="15.75" customHeight="1" x14ac:dyDescent="0.25">
      <c r="A39" s="1" t="str">
        <f>Runners!A38</f>
        <v>Guest 40:00</v>
      </c>
      <c r="C39" s="3">
        <f>IF(A39&lt;&gt;"",VLOOKUP(A39,Runners!A$3:AS$180,C$1,FALSE),0)</f>
        <v>1.9618055555555555E-2</v>
      </c>
      <c r="D39" s="6">
        <f t="shared" si="0"/>
        <v>36</v>
      </c>
      <c r="E39" s="2"/>
      <c r="F39" s="2">
        <f t="shared" si="26"/>
        <v>0</v>
      </c>
      <c r="J39" s="1" t="str">
        <f t="shared" si="2"/>
        <v>Guest 40:00</v>
      </c>
      <c r="M39" s="8" t="str">
        <f t="shared" si="18"/>
        <v/>
      </c>
      <c r="N39" s="8" t="str">
        <f t="shared" si="19"/>
        <v/>
      </c>
      <c r="O39" s="1" t="str">
        <f t="shared" si="20"/>
        <v/>
      </c>
      <c r="P39" s="32" t="str">
        <f t="shared" si="21"/>
        <v/>
      </c>
      <c r="Q39" s="32" t="str">
        <f t="shared" si="27"/>
        <v/>
      </c>
      <c r="R39" s="6">
        <f t="shared" si="8"/>
        <v>0</v>
      </c>
      <c r="S39" s="6">
        <f>IF(AND(D39&lt;=L$4,P39&lt;&gt;"Y"),IF(N39&lt;VLOOKUP(O39,Runners!A$3:CT$180,S$1,FALSE),IF(Y$2="zero",0,Y$2),0),0)</f>
        <v>0</v>
      </c>
      <c r="T39" s="6">
        <f t="shared" si="28"/>
        <v>0</v>
      </c>
      <c r="U39" s="2"/>
      <c r="V39" s="2" t="str">
        <f>IF(O39&lt;&gt;"",VLOOKUP(O39,Runners!CZ$3:DM$180,V$1,FALSE),"")</f>
        <v/>
      </c>
      <c r="W39" s="18" t="str">
        <f t="shared" si="29"/>
        <v/>
      </c>
    </row>
    <row r="40" spans="1:23" ht="15.75" customHeight="1" x14ac:dyDescent="0.25">
      <c r="A40" s="1" t="str">
        <f>Runners!A39</f>
        <v>Guest 42:30</v>
      </c>
      <c r="C40" s="3">
        <f>IF(A40&lt;&gt;"",VLOOKUP(A40,Runners!A$3:AS$180,C$1,FALSE),0)</f>
        <v>1.8402777777777778E-2</v>
      </c>
      <c r="D40" s="6">
        <f t="shared" si="0"/>
        <v>37</v>
      </c>
      <c r="E40" s="2"/>
      <c r="F40" s="2">
        <f t="shared" si="26"/>
        <v>0</v>
      </c>
      <c r="J40" s="1" t="str">
        <f t="shared" si="2"/>
        <v>Guest 42:30</v>
      </c>
      <c r="M40" s="8" t="str">
        <f t="shared" si="18"/>
        <v/>
      </c>
      <c r="N40" s="8" t="str">
        <f t="shared" si="19"/>
        <v/>
      </c>
      <c r="O40" s="1" t="str">
        <f t="shared" si="20"/>
        <v/>
      </c>
      <c r="P40" s="32" t="str">
        <f t="shared" si="21"/>
        <v/>
      </c>
      <c r="Q40" s="32" t="str">
        <f t="shared" si="27"/>
        <v/>
      </c>
      <c r="R40" s="6">
        <f t="shared" si="8"/>
        <v>0</v>
      </c>
      <c r="S40" s="6">
        <f>IF(AND(D40&lt;=L$4,P40&lt;&gt;"Y"),IF(N40&lt;VLOOKUP(O40,Runners!A$3:CT$180,S$1,FALSE),IF(Y$2="zero",0,Y$2),0),0)</f>
        <v>0</v>
      </c>
      <c r="T40" s="6">
        <f t="shared" si="28"/>
        <v>0</v>
      </c>
      <c r="U40" s="2"/>
      <c r="V40" s="2" t="str">
        <f>IF(O40&lt;&gt;"",VLOOKUP(O40,Runners!CZ$3:DM$180,V$1,FALSE),"")</f>
        <v/>
      </c>
      <c r="W40" s="18" t="str">
        <f t="shared" si="29"/>
        <v/>
      </c>
    </row>
    <row r="41" spans="1:23" ht="15.75" customHeight="1" x14ac:dyDescent="0.25">
      <c r="A41" s="1" t="str">
        <f>Runners!A40</f>
        <v>Guest 45:00</v>
      </c>
      <c r="C41" s="3">
        <f>IF(A41&lt;&gt;"",VLOOKUP(A41,Runners!A$3:AS$180,C$1,FALSE),0)</f>
        <v>1.7187500000000001E-2</v>
      </c>
      <c r="D41" s="6">
        <f t="shared" si="0"/>
        <v>38</v>
      </c>
      <c r="E41" s="2"/>
      <c r="F41" s="2">
        <f t="shared" si="26"/>
        <v>0</v>
      </c>
      <c r="J41" s="1" t="str">
        <f t="shared" si="2"/>
        <v>Guest 45:00</v>
      </c>
      <c r="M41" s="8" t="str">
        <f t="shared" si="18"/>
        <v/>
      </c>
      <c r="N41" s="8" t="str">
        <f t="shared" si="19"/>
        <v/>
      </c>
      <c r="O41" s="1" t="str">
        <f t="shared" si="20"/>
        <v/>
      </c>
      <c r="P41" s="32" t="str">
        <f t="shared" si="21"/>
        <v/>
      </c>
      <c r="Q41" s="32" t="str">
        <f t="shared" si="27"/>
        <v/>
      </c>
      <c r="R41" s="6">
        <f t="shared" si="8"/>
        <v>0</v>
      </c>
      <c r="S41" s="6">
        <f>IF(AND(D41&lt;=L$4,P41&lt;&gt;"Y"),IF(N41&lt;VLOOKUP(O41,Runners!A$3:CT$180,S$1,FALSE),IF(Y$2="zero",0,Y$2),0),0)</f>
        <v>0</v>
      </c>
      <c r="T41" s="6">
        <f t="shared" si="28"/>
        <v>0</v>
      </c>
      <c r="U41" s="2"/>
      <c r="V41" s="2" t="str">
        <f>IF(O41&lt;&gt;"",VLOOKUP(O41,Runners!CZ$3:DM$180,V$1,FALSE),"")</f>
        <v/>
      </c>
      <c r="W41" s="18" t="str">
        <f t="shared" si="29"/>
        <v/>
      </c>
    </row>
    <row r="42" spans="1:23" ht="15.75" customHeight="1" x14ac:dyDescent="0.25">
      <c r="A42" s="1" t="str">
        <f>Runners!A41</f>
        <v>Guest 47:30</v>
      </c>
      <c r="C42" s="3">
        <f>IF(A42&lt;&gt;"",VLOOKUP(A42,Runners!A$3:AS$180,C$1,FALSE),0)</f>
        <v>1.6145833333333335E-2</v>
      </c>
      <c r="D42" s="6">
        <f t="shared" si="0"/>
        <v>39</v>
      </c>
      <c r="E42" s="2"/>
      <c r="F42" s="2">
        <f t="shared" si="26"/>
        <v>0</v>
      </c>
      <c r="J42" s="1" t="str">
        <f t="shared" si="2"/>
        <v>Guest 47:30</v>
      </c>
      <c r="M42" s="8" t="str">
        <f t="shared" si="18"/>
        <v/>
      </c>
      <c r="N42" s="8" t="str">
        <f t="shared" si="19"/>
        <v/>
      </c>
      <c r="O42" s="1" t="str">
        <f t="shared" si="20"/>
        <v/>
      </c>
      <c r="P42" s="32" t="str">
        <f t="shared" si="21"/>
        <v/>
      </c>
      <c r="Q42" s="32" t="str">
        <f t="shared" si="27"/>
        <v/>
      </c>
      <c r="R42" s="6">
        <f t="shared" si="8"/>
        <v>0</v>
      </c>
      <c r="S42" s="6">
        <f>IF(AND(D42&lt;=L$4,P42&lt;&gt;"Y"),IF(N42&lt;VLOOKUP(O42,Runners!A$3:CT$180,S$1,FALSE),IF(Y$2="zero",0,Y$2),0),0)</f>
        <v>0</v>
      </c>
      <c r="T42" s="6">
        <f t="shared" si="28"/>
        <v>0</v>
      </c>
      <c r="U42" s="2"/>
      <c r="V42" s="2" t="str">
        <f>IF(O42&lt;&gt;"",VLOOKUP(O42,Runners!CZ$3:DM$180,V$1,FALSE),"")</f>
        <v/>
      </c>
      <c r="W42" s="18" t="str">
        <f t="shared" si="29"/>
        <v/>
      </c>
    </row>
    <row r="43" spans="1:23" ht="15.75" customHeight="1" x14ac:dyDescent="0.25">
      <c r="A43" s="1" t="str">
        <f>Runners!A42</f>
        <v>Guest 50:00</v>
      </c>
      <c r="C43" s="3">
        <f>IF(A43&lt;&gt;"",VLOOKUP(A43,Runners!A$3:AS$180,C$1,FALSE),0)</f>
        <v>1.4930555555555556E-2</v>
      </c>
      <c r="D43" s="6">
        <f t="shared" si="0"/>
        <v>40</v>
      </c>
      <c r="E43" s="2"/>
      <c r="F43" s="2">
        <f t="shared" si="26"/>
        <v>0</v>
      </c>
      <c r="J43" s="1" t="str">
        <f t="shared" si="2"/>
        <v>Guest 50:00</v>
      </c>
      <c r="M43" s="8" t="str">
        <f t="shared" si="18"/>
        <v/>
      </c>
      <c r="N43" s="8" t="str">
        <f t="shared" si="19"/>
        <v/>
      </c>
      <c r="O43" s="1" t="str">
        <f t="shared" si="20"/>
        <v/>
      </c>
      <c r="P43" s="32" t="str">
        <f t="shared" si="21"/>
        <v/>
      </c>
      <c r="Q43" s="32" t="str">
        <f t="shared" si="27"/>
        <v/>
      </c>
      <c r="R43" s="6">
        <f t="shared" si="8"/>
        <v>0</v>
      </c>
      <c r="S43" s="6">
        <f>IF(AND(D43&lt;=L$4,P43&lt;&gt;"Y"),IF(N43&lt;VLOOKUP(O43,Runners!A$3:CT$180,S$1,FALSE),IF(Y$2="zero",0,Y$2),0),0)</f>
        <v>0</v>
      </c>
      <c r="T43" s="6">
        <f t="shared" si="28"/>
        <v>0</v>
      </c>
      <c r="U43" s="2"/>
      <c r="V43" s="2" t="str">
        <f>IF(O43&lt;&gt;"",VLOOKUP(O43,Runners!CZ$3:DM$180,V$1,FALSE),"")</f>
        <v/>
      </c>
      <c r="W43" s="18" t="str">
        <f t="shared" si="29"/>
        <v/>
      </c>
    </row>
    <row r="44" spans="1:23" ht="15.75" customHeight="1" x14ac:dyDescent="0.25">
      <c r="A44" s="1" t="str">
        <f>Runners!A43</f>
        <v>Guest 55:00</v>
      </c>
      <c r="B44" s="3"/>
      <c r="C44" s="3">
        <f>IF(A44&lt;&gt;"",VLOOKUP(A44,Runners!A$3:AS$180,C$1,FALSE),0)</f>
        <v>1.2500000000000001E-2</v>
      </c>
      <c r="D44" s="6">
        <f t="shared" si="0"/>
        <v>41</v>
      </c>
      <c r="E44" s="2"/>
      <c r="F44" s="2">
        <f t="shared" si="26"/>
        <v>0</v>
      </c>
      <c r="J44" s="1" t="str">
        <f t="shared" si="2"/>
        <v>Guest 55:00</v>
      </c>
      <c r="M44" s="8" t="str">
        <f t="shared" si="18"/>
        <v/>
      </c>
      <c r="N44" s="8" t="str">
        <f t="shared" si="19"/>
        <v/>
      </c>
      <c r="O44" s="1" t="str">
        <f t="shared" si="20"/>
        <v/>
      </c>
      <c r="P44" s="32" t="str">
        <f t="shared" si="21"/>
        <v/>
      </c>
      <c r="Q44" s="32" t="str">
        <f t="shared" si="27"/>
        <v/>
      </c>
      <c r="R44" s="6">
        <f t="shared" si="8"/>
        <v>0</v>
      </c>
      <c r="S44" s="6">
        <f>IF(AND(D44&lt;=L$4,P44&lt;&gt;"Y"),IF(N44&lt;VLOOKUP(O44,Runners!A$3:CT$180,S$1,FALSE),IF(Y$2="zero",0,Y$2),0),0)</f>
        <v>0</v>
      </c>
      <c r="T44" s="6">
        <f t="shared" si="28"/>
        <v>0</v>
      </c>
      <c r="U44" s="2"/>
      <c r="V44" s="2" t="str">
        <f>IF(O44&lt;&gt;"",VLOOKUP(O44,Runners!CZ$3:DM$180,V$1,FALSE),"")</f>
        <v/>
      </c>
      <c r="W44" s="18" t="str">
        <f t="shared" si="29"/>
        <v/>
      </c>
    </row>
    <row r="45" spans="1:23" ht="15.75" customHeight="1" x14ac:dyDescent="0.25">
      <c r="A45" s="1" t="str">
        <f>Runners!A44</f>
        <v>Guest 60:00</v>
      </c>
      <c r="B45" s="3"/>
      <c r="C45" s="3">
        <f>IF(A45&lt;&gt;"",VLOOKUP(A45,Runners!A$3:AS$180,C$1,FALSE),0)</f>
        <v>1.0243055555555556E-2</v>
      </c>
      <c r="D45" s="6">
        <f t="shared" si="0"/>
        <v>42</v>
      </c>
      <c r="E45" s="2"/>
      <c r="F45" s="2">
        <f t="shared" si="26"/>
        <v>0</v>
      </c>
      <c r="J45" s="1" t="str">
        <f t="shared" si="2"/>
        <v>Guest 60:00</v>
      </c>
      <c r="M45" s="8" t="str">
        <f t="shared" si="18"/>
        <v/>
      </c>
      <c r="N45" s="8" t="str">
        <f t="shared" si="19"/>
        <v/>
      </c>
      <c r="O45" s="1" t="str">
        <f t="shared" si="20"/>
        <v/>
      </c>
      <c r="P45" s="32" t="str">
        <f t="shared" si="21"/>
        <v/>
      </c>
      <c r="Q45" s="32" t="str">
        <f t="shared" si="27"/>
        <v/>
      </c>
      <c r="R45" s="6">
        <f t="shared" si="8"/>
        <v>0</v>
      </c>
      <c r="S45" s="6">
        <f>IF(AND(D45&lt;=L$4,P45&lt;&gt;"Y"),IF(N45&lt;VLOOKUP(O45,Runners!A$3:CT$180,S$1,FALSE),IF(Y$2="zero",0,Y$2),0),0)</f>
        <v>0</v>
      </c>
      <c r="T45" s="6">
        <f t="shared" si="28"/>
        <v>0</v>
      </c>
      <c r="U45" s="2"/>
      <c r="V45" s="2" t="str">
        <f>IF(O45&lt;&gt;"",VLOOKUP(O45,Runners!CZ$3:DM$180,V$1,FALSE),"")</f>
        <v/>
      </c>
      <c r="W45" s="18" t="str">
        <f t="shared" si="29"/>
        <v/>
      </c>
    </row>
    <row r="46" spans="1:23" ht="15.75" customHeight="1" x14ac:dyDescent="0.25">
      <c r="A46" s="1" t="str">
        <f>Runners!A45</f>
        <v>Helen Rennie</v>
      </c>
      <c r="C46" s="3">
        <f>IF(A46&lt;&gt;"",VLOOKUP(A46,Runners!A$3:AS$180,C$1,FALSE),0)</f>
        <v>1.6319444444444445E-2</v>
      </c>
      <c r="D46" s="6">
        <f t="shared" si="0"/>
        <v>43</v>
      </c>
      <c r="E46" s="2"/>
      <c r="F46" s="2">
        <f t="shared" si="26"/>
        <v>0</v>
      </c>
      <c r="J46" s="1" t="str">
        <f t="shared" si="2"/>
        <v>Helen Rennie</v>
      </c>
      <c r="M46" s="8" t="str">
        <f t="shared" si="18"/>
        <v/>
      </c>
      <c r="N46" s="8" t="str">
        <f t="shared" si="19"/>
        <v/>
      </c>
      <c r="O46" s="1" t="str">
        <f t="shared" si="20"/>
        <v/>
      </c>
      <c r="P46" s="32" t="str">
        <f t="shared" si="21"/>
        <v/>
      </c>
      <c r="Q46" s="32" t="str">
        <f t="shared" si="27"/>
        <v/>
      </c>
      <c r="R46" s="6">
        <f t="shared" si="8"/>
        <v>0</v>
      </c>
      <c r="S46" s="6">
        <f>IF(AND(D46&lt;=L$4,P46&lt;&gt;"Y"),IF(N46&lt;VLOOKUP(O46,Runners!A$3:CT$180,S$1,FALSE),IF(Y$2="zero",0,Y$2),0),0)</f>
        <v>0</v>
      </c>
      <c r="T46" s="6">
        <f t="shared" si="28"/>
        <v>0</v>
      </c>
      <c r="U46" s="2"/>
      <c r="V46" s="2" t="str">
        <f>IF(O46&lt;&gt;"",VLOOKUP(O46,Runners!CZ$3:DM$180,V$1,FALSE),"")</f>
        <v/>
      </c>
      <c r="W46" s="18" t="str">
        <f t="shared" si="29"/>
        <v/>
      </c>
    </row>
    <row r="47" spans="1:23" ht="15.75" customHeight="1" x14ac:dyDescent="0.25">
      <c r="A47" s="1" t="str">
        <f>Runners!A46</f>
        <v>Ian Tate</v>
      </c>
      <c r="C47" s="3">
        <f>IF(A47&lt;&gt;"",VLOOKUP(A47,Runners!A$3:AS$180,C$1,FALSE),0)</f>
        <v>1.3888888888888888E-2</v>
      </c>
      <c r="D47" s="6">
        <f t="shared" si="0"/>
        <v>44</v>
      </c>
      <c r="E47" s="2"/>
      <c r="F47" s="2">
        <f t="shared" si="26"/>
        <v>0</v>
      </c>
      <c r="J47" s="1" t="str">
        <f t="shared" si="2"/>
        <v>Ian Tate</v>
      </c>
      <c r="M47" s="8" t="str">
        <f t="shared" si="18"/>
        <v/>
      </c>
      <c r="N47" s="8" t="str">
        <f t="shared" si="19"/>
        <v/>
      </c>
      <c r="O47" s="1" t="str">
        <f t="shared" si="20"/>
        <v/>
      </c>
      <c r="P47" s="32" t="str">
        <f t="shared" si="21"/>
        <v/>
      </c>
      <c r="Q47" s="32" t="str">
        <f t="shared" si="27"/>
        <v/>
      </c>
      <c r="R47" s="6">
        <f t="shared" si="8"/>
        <v>0</v>
      </c>
      <c r="S47" s="6">
        <f>IF(AND(D47&lt;=L$4,P47&lt;&gt;"Y"),IF(N47&lt;VLOOKUP(O47,Runners!A$3:CT$180,S$1,FALSE),IF(Y$2="zero",0,Y$2),0),0)</f>
        <v>0</v>
      </c>
      <c r="T47" s="6">
        <f t="shared" si="28"/>
        <v>0</v>
      </c>
      <c r="U47" s="2"/>
      <c r="V47" s="2" t="str">
        <f>IF(O47&lt;&gt;"",VLOOKUP(O47,Runners!CZ$3:DM$180,V$1,FALSE),"")</f>
        <v/>
      </c>
      <c r="W47" s="18" t="str">
        <f t="shared" si="29"/>
        <v/>
      </c>
    </row>
    <row r="48" spans="1:23" ht="15.75" customHeight="1" x14ac:dyDescent="0.25">
      <c r="A48" s="1" t="str">
        <f>Runners!A47</f>
        <v>Jake Rodwell</v>
      </c>
      <c r="C48" s="3">
        <f>IF(A48&lt;&gt;"",VLOOKUP(A48,Runners!A$3:AS$180,C$1,FALSE),0)</f>
        <v>1.9791666666666666E-2</v>
      </c>
      <c r="D48" s="6">
        <f t="shared" si="0"/>
        <v>45</v>
      </c>
      <c r="E48" s="2"/>
      <c r="F48" s="2">
        <f t="shared" ref="F48" si="30">IF(E48&gt;0,E48-C48,0)</f>
        <v>0</v>
      </c>
      <c r="J48" s="1" t="str">
        <f t="shared" ref="J48" si="31">A48</f>
        <v>Jake Rodwell</v>
      </c>
      <c r="M48" s="8" t="str">
        <f t="shared" si="18"/>
        <v/>
      </c>
      <c r="N48" s="8" t="str">
        <f t="shared" si="19"/>
        <v/>
      </c>
      <c r="O48" s="1" t="str">
        <f t="shared" si="20"/>
        <v/>
      </c>
      <c r="P48" s="32" t="str">
        <f t="shared" si="21"/>
        <v/>
      </c>
      <c r="Q48" s="32" t="str">
        <f>IF(D48&lt;=L$4,IF(P48="Y",Q46,Q46-1),"")</f>
        <v/>
      </c>
      <c r="R48" s="6">
        <f t="shared" si="8"/>
        <v>0</v>
      </c>
      <c r="S48" s="6">
        <f>IF(AND(D48&lt;=L$4,P48&lt;&gt;"Y"),IF(N48&lt;VLOOKUP(O48,Runners!A$3:CT$180,S$1,FALSE),IF(Y$2="zero",0,Y$2),0),0)</f>
        <v>0</v>
      </c>
      <c r="T48" s="6">
        <f t="shared" ref="T48" si="32">IF(AND(D48&lt;=L$4,P48&lt;&gt;"Y"),S48+R48,0)</f>
        <v>0</v>
      </c>
      <c r="U48" s="2"/>
      <c r="V48" s="2" t="str">
        <f>IF(O48&lt;&gt;"",VLOOKUP(O48,Runners!CZ$3:DM$180,V$1,FALSE),"")</f>
        <v/>
      </c>
      <c r="W48" s="18" t="str">
        <f t="shared" ref="W48" si="33">IF(O48&lt;&gt;"",(V48-N48)/V48,"")</f>
        <v/>
      </c>
    </row>
    <row r="49" spans="1:23" ht="15.75" customHeight="1" x14ac:dyDescent="0.25">
      <c r="A49" s="1" t="str">
        <f>Runners!A48</f>
        <v>James Whittle</v>
      </c>
      <c r="C49" s="3">
        <f>IF(A49&lt;&gt;"",VLOOKUP(A49,Runners!A$3:AS$180,C$1,FALSE),0)</f>
        <v>2.0659722222222222E-2</v>
      </c>
      <c r="D49" s="6">
        <f t="shared" si="0"/>
        <v>46</v>
      </c>
      <c r="E49" s="2"/>
      <c r="F49" s="2">
        <f t="shared" si="26"/>
        <v>0</v>
      </c>
      <c r="J49" s="1" t="str">
        <f t="shared" si="2"/>
        <v>James Whittle</v>
      </c>
      <c r="M49" s="8" t="str">
        <f t="shared" si="18"/>
        <v/>
      </c>
      <c r="N49" s="8" t="str">
        <f t="shared" si="19"/>
        <v/>
      </c>
      <c r="O49" s="1" t="str">
        <f t="shared" si="20"/>
        <v/>
      </c>
      <c r="P49" s="32" t="str">
        <f t="shared" si="21"/>
        <v/>
      </c>
      <c r="Q49" s="32" t="str">
        <f>IF(D49&lt;=L$4,IF(P49="Y",Q47,Q47-1),"")</f>
        <v/>
      </c>
      <c r="R49" s="6">
        <f t="shared" si="8"/>
        <v>0</v>
      </c>
      <c r="S49" s="6">
        <f>IF(AND(D49&lt;=L$4,P49&lt;&gt;"Y"),IF(N49&lt;VLOOKUP(O49,Runners!A$3:CT$180,S$1,FALSE),IF(Y$2="zero",0,Y$2),0),0)</f>
        <v>0</v>
      </c>
      <c r="T49" s="6">
        <f t="shared" si="28"/>
        <v>0</v>
      </c>
      <c r="U49" s="2"/>
      <c r="V49" s="2" t="str">
        <f>IF(O49&lt;&gt;"",VLOOKUP(O49,Runners!CZ$3:DM$180,V$1,FALSE),"")</f>
        <v/>
      </c>
      <c r="W49" s="18" t="str">
        <f t="shared" si="29"/>
        <v/>
      </c>
    </row>
    <row r="50" spans="1:23" ht="15.75" customHeight="1" x14ac:dyDescent="0.25">
      <c r="A50" s="1" t="str">
        <f>Runners!A49</f>
        <v>Jayden Richardson</v>
      </c>
      <c r="C50" s="3">
        <f>IF(A50&lt;&gt;"",VLOOKUP(A50,Runners!A$3:AS$180,C$1,FALSE),0)</f>
        <v>1.9965277777777776E-2</v>
      </c>
      <c r="D50" s="6">
        <f t="shared" si="0"/>
        <v>47</v>
      </c>
      <c r="E50" s="2">
        <v>3.9120370370370368E-2</v>
      </c>
      <c r="F50" s="2">
        <f t="shared" ref="F50" si="34">IF(E50&gt;0,E50-C50,0)</f>
        <v>1.9155092592592592E-2</v>
      </c>
      <c r="J50" s="1" t="str">
        <f t="shared" ref="J50" si="35">A50</f>
        <v>Jayden Richardson</v>
      </c>
      <c r="M50" s="8" t="str">
        <f t="shared" si="18"/>
        <v/>
      </c>
      <c r="N50" s="8" t="str">
        <f t="shared" si="19"/>
        <v/>
      </c>
      <c r="O50" s="1" t="str">
        <f t="shared" si="20"/>
        <v/>
      </c>
      <c r="P50" s="32" t="str">
        <f t="shared" si="21"/>
        <v/>
      </c>
      <c r="Q50" s="32" t="str">
        <f>IF(D50&lt;=L$4,IF(P50="Y",Q47,Q47-1),"")</f>
        <v/>
      </c>
      <c r="R50" s="6">
        <f t="shared" si="8"/>
        <v>0</v>
      </c>
      <c r="S50" s="6">
        <f>IF(AND(D50&lt;=L$4,P50&lt;&gt;"Y"),IF(N50&lt;VLOOKUP(O50,Runners!A$3:CT$180,S$1,FALSE),IF(Y$2="zero",0,Y$2),0),0)</f>
        <v>0</v>
      </c>
      <c r="T50" s="6">
        <f t="shared" ref="T50" si="36">IF(AND(D50&lt;=L$4,P50&lt;&gt;"Y"),S50+R50,0)</f>
        <v>0</v>
      </c>
      <c r="U50" s="2"/>
      <c r="V50" s="2" t="str">
        <f>IF(O50&lt;&gt;"",VLOOKUP(O50,Runners!CZ$3:DM$180,V$1,FALSE),"")</f>
        <v/>
      </c>
      <c r="W50" s="18" t="str">
        <f t="shared" ref="W50" si="37">IF(O50&lt;&gt;"",(V50-N50)/V50,"")</f>
        <v/>
      </c>
    </row>
    <row r="51" spans="1:23" ht="15.75" customHeight="1" x14ac:dyDescent="0.25">
      <c r="A51" s="1" t="str">
        <f>Runners!A50</f>
        <v>Jennifer Hill</v>
      </c>
      <c r="C51" s="3">
        <f>IF(A51&lt;&gt;"",VLOOKUP(A51,Runners!A$3:AS$180,C$1,FALSE),0)</f>
        <v>1.6145833333333335E-2</v>
      </c>
      <c r="D51" s="6">
        <f t="shared" si="0"/>
        <v>48</v>
      </c>
      <c r="E51" s="2"/>
      <c r="F51" s="2">
        <f t="shared" si="26"/>
        <v>0</v>
      </c>
      <c r="J51" s="1" t="str">
        <f t="shared" si="2"/>
        <v>Jennifer Hill</v>
      </c>
      <c r="M51" s="8" t="str">
        <f t="shared" si="18"/>
        <v/>
      </c>
      <c r="N51" s="8" t="str">
        <f t="shared" si="19"/>
        <v/>
      </c>
      <c r="O51" s="1" t="str">
        <f t="shared" si="20"/>
        <v/>
      </c>
      <c r="P51" s="32" t="str">
        <f t="shared" si="21"/>
        <v/>
      </c>
      <c r="Q51" s="32" t="str">
        <f>IF(D51&lt;=L$4,IF(P51="Y",Q49,Q49-1),"")</f>
        <v/>
      </c>
      <c r="R51" s="6">
        <f t="shared" si="8"/>
        <v>0</v>
      </c>
      <c r="S51" s="6">
        <f>IF(AND(D51&lt;=L$4,P51&lt;&gt;"Y"),IF(N51&lt;VLOOKUP(O51,Runners!A$3:CT$180,S$1,FALSE),IF(Y$2="zero",0,Y$2),0),0)</f>
        <v>0</v>
      </c>
      <c r="T51" s="6">
        <f t="shared" si="28"/>
        <v>0</v>
      </c>
      <c r="U51" s="2"/>
      <c r="V51" s="2" t="str">
        <f>IF(O51&lt;&gt;"",VLOOKUP(O51,Runners!CZ$3:DM$180,V$1,FALSE),"")</f>
        <v/>
      </c>
      <c r="W51" s="18" t="str">
        <f t="shared" si="29"/>
        <v/>
      </c>
    </row>
    <row r="52" spans="1:23" ht="15.75" customHeight="1" x14ac:dyDescent="0.25">
      <c r="A52" s="1" t="str">
        <f>Runners!A51</f>
        <v>Joanna Goorney</v>
      </c>
      <c r="C52" s="3">
        <f>IF(A52&lt;&gt;"",VLOOKUP(A52,Runners!A$3:AS$180,C$1,FALSE),0)</f>
        <v>1.8229166666666668E-2</v>
      </c>
      <c r="D52" s="6">
        <f t="shared" si="0"/>
        <v>49</v>
      </c>
      <c r="E52" s="2"/>
      <c r="F52" s="2">
        <f t="shared" si="26"/>
        <v>0</v>
      </c>
      <c r="J52" s="1" t="str">
        <f t="shared" si="2"/>
        <v>Joanna Goorney</v>
      </c>
      <c r="M52" s="8" t="str">
        <f t="shared" si="18"/>
        <v/>
      </c>
      <c r="N52" s="8" t="str">
        <f t="shared" si="19"/>
        <v/>
      </c>
      <c r="O52" s="1" t="str">
        <f t="shared" si="20"/>
        <v/>
      </c>
      <c r="P52" s="32" t="str">
        <f t="shared" si="21"/>
        <v/>
      </c>
      <c r="Q52" s="32" t="str">
        <f t="shared" si="27"/>
        <v/>
      </c>
      <c r="R52" s="6">
        <f t="shared" si="8"/>
        <v>0</v>
      </c>
      <c r="S52" s="6">
        <f>IF(AND(D52&lt;=L$4,P52&lt;&gt;"Y"),IF(N52&lt;VLOOKUP(O52,Runners!A$3:CT$180,S$1,FALSE),IF(Y$2="zero",0,Y$2),0),0)</f>
        <v>0</v>
      </c>
      <c r="T52" s="6">
        <f t="shared" si="28"/>
        <v>0</v>
      </c>
      <c r="U52" s="2"/>
      <c r="V52" s="2" t="str">
        <f>IF(O52&lt;&gt;"",VLOOKUP(O52,Runners!CZ$3:DM$180,V$1,FALSE),"")</f>
        <v/>
      </c>
      <c r="W52" s="18" t="str">
        <f t="shared" si="29"/>
        <v/>
      </c>
    </row>
    <row r="53" spans="1:23" ht="15.75" customHeight="1" x14ac:dyDescent="0.25">
      <c r="A53" s="1" t="str">
        <f>Runners!A52</f>
        <v>Joe Greenwood</v>
      </c>
      <c r="C53" s="3">
        <f>IF(A53&lt;&gt;"",VLOOKUP(A53,Runners!A$3:AS$180,C$1,FALSE),0)</f>
        <v>2.0486111111111111E-2</v>
      </c>
      <c r="D53" s="6">
        <f t="shared" si="0"/>
        <v>50</v>
      </c>
      <c r="E53" s="2"/>
      <c r="F53" s="2">
        <f t="shared" si="26"/>
        <v>0</v>
      </c>
      <c r="J53" s="1" t="str">
        <f t="shared" si="2"/>
        <v>Joe Greenwood</v>
      </c>
      <c r="M53" s="8" t="str">
        <f t="shared" si="18"/>
        <v/>
      </c>
      <c r="N53" s="8" t="str">
        <f t="shared" si="19"/>
        <v/>
      </c>
      <c r="O53" s="1" t="str">
        <f t="shared" si="20"/>
        <v/>
      </c>
      <c r="P53" s="32" t="str">
        <f t="shared" si="21"/>
        <v/>
      </c>
      <c r="Q53" s="32" t="str">
        <f t="shared" si="27"/>
        <v/>
      </c>
      <c r="R53" s="6">
        <f t="shared" si="8"/>
        <v>0</v>
      </c>
      <c r="S53" s="6">
        <f>IF(AND(D53&lt;=L$4,P53&lt;&gt;"Y"),IF(N53&lt;VLOOKUP(O53,Runners!A$3:CT$180,S$1,FALSE),IF(Y$2="zero",0,Y$2),0),0)</f>
        <v>0</v>
      </c>
      <c r="T53" s="6">
        <f t="shared" si="28"/>
        <v>0</v>
      </c>
      <c r="U53" s="2"/>
      <c r="V53" s="2" t="str">
        <f>IF(O53&lt;&gt;"",VLOOKUP(O53,Runners!CZ$3:DM$180,V$1,FALSE),"")</f>
        <v/>
      </c>
      <c r="W53" s="18" t="str">
        <f t="shared" si="29"/>
        <v/>
      </c>
    </row>
    <row r="54" spans="1:23" ht="15.75" customHeight="1" x14ac:dyDescent="0.25">
      <c r="A54" s="1" t="str">
        <f>Runners!A53</f>
        <v>John Bertenshaw</v>
      </c>
      <c r="C54" s="3">
        <f>IF(A54&lt;&gt;"",VLOOKUP(A54,Runners!A$3:AS$180,C$1,FALSE),0)</f>
        <v>1.6319444444444445E-2</v>
      </c>
      <c r="D54" s="6">
        <f t="shared" si="0"/>
        <v>51</v>
      </c>
      <c r="E54" s="2"/>
      <c r="F54" s="2">
        <f t="shared" si="26"/>
        <v>0</v>
      </c>
      <c r="J54" s="1" t="str">
        <f t="shared" si="2"/>
        <v>John Bertenshaw</v>
      </c>
      <c r="M54" s="8" t="str">
        <f t="shared" si="18"/>
        <v/>
      </c>
      <c r="N54" s="8" t="str">
        <f t="shared" si="19"/>
        <v/>
      </c>
      <c r="O54" s="1" t="str">
        <f t="shared" si="20"/>
        <v/>
      </c>
      <c r="P54" s="32" t="str">
        <f t="shared" si="21"/>
        <v/>
      </c>
      <c r="Q54" s="32" t="str">
        <f t="shared" si="27"/>
        <v/>
      </c>
      <c r="R54" s="6">
        <f t="shared" si="8"/>
        <v>0</v>
      </c>
      <c r="S54" s="6">
        <f>IF(AND(D54&lt;=L$4,P54&lt;&gt;"Y"),IF(N54&lt;VLOOKUP(O54,Runners!A$3:CT$180,S$1,FALSE),IF(Y$2="zero",0,Y$2),0),0)</f>
        <v>0</v>
      </c>
      <c r="T54" s="6">
        <f t="shared" si="28"/>
        <v>0</v>
      </c>
      <c r="U54" s="2"/>
      <c r="V54" s="2" t="str">
        <f>IF(O54&lt;&gt;"",VLOOKUP(O54,Runners!CZ$3:DM$180,V$1,FALSE),"")</f>
        <v/>
      </c>
      <c r="W54" s="18" t="str">
        <f t="shared" si="29"/>
        <v/>
      </c>
    </row>
    <row r="55" spans="1:23" ht="15.75" customHeight="1" x14ac:dyDescent="0.25">
      <c r="A55" s="1" t="str">
        <f>Runners!A54</f>
        <v>John Wild</v>
      </c>
      <c r="C55" s="3">
        <f>IF(A55&lt;&gt;"",VLOOKUP(A55,Runners!A$3:AS$180,C$1,FALSE),0)</f>
        <v>5.5555555555555558E-3</v>
      </c>
      <c r="D55" s="6">
        <f t="shared" si="0"/>
        <v>52</v>
      </c>
      <c r="E55" s="2"/>
      <c r="F55" s="2">
        <f t="shared" si="26"/>
        <v>0</v>
      </c>
      <c r="J55" s="1" t="str">
        <f t="shared" si="2"/>
        <v>John Wild</v>
      </c>
      <c r="M55" s="8" t="str">
        <f t="shared" si="18"/>
        <v/>
      </c>
      <c r="N55" s="8" t="str">
        <f t="shared" si="19"/>
        <v/>
      </c>
      <c r="O55" s="1" t="str">
        <f t="shared" si="20"/>
        <v/>
      </c>
      <c r="P55" s="32" t="str">
        <f t="shared" si="21"/>
        <v/>
      </c>
      <c r="Q55" s="32" t="str">
        <f t="shared" si="27"/>
        <v/>
      </c>
      <c r="R55" s="6">
        <f t="shared" si="8"/>
        <v>0</v>
      </c>
      <c r="S55" s="6">
        <f>IF(AND(D55&lt;=L$4,P55&lt;&gt;"Y"),IF(N55&lt;VLOOKUP(O55,Runners!A$3:CT$180,S$1,FALSE),IF(Y$2="zero",0,Y$2),0),0)</f>
        <v>0</v>
      </c>
      <c r="T55" s="6">
        <f t="shared" si="28"/>
        <v>0</v>
      </c>
      <c r="U55" s="2"/>
      <c r="V55" s="2" t="str">
        <f>IF(O55&lt;&gt;"",VLOOKUP(O55,Runners!CZ$3:DM$180,V$1,FALSE),"")</f>
        <v/>
      </c>
      <c r="W55" s="18" t="str">
        <f t="shared" si="29"/>
        <v/>
      </c>
    </row>
    <row r="56" spans="1:23" ht="15.75" customHeight="1" x14ac:dyDescent="0.25">
      <c r="A56" s="1" t="str">
        <f>Runners!A55</f>
        <v>Jonathan Tuck</v>
      </c>
      <c r="C56" s="3">
        <f>IF(A56&lt;&gt;"",VLOOKUP(A56,Runners!A$3:AS$180,C$1,FALSE),0)</f>
        <v>2.013888888888889E-2</v>
      </c>
      <c r="D56" s="6">
        <f t="shared" si="0"/>
        <v>53</v>
      </c>
      <c r="E56" s="2">
        <v>3.8680555555555558E-2</v>
      </c>
      <c r="F56" s="2">
        <f t="shared" si="26"/>
        <v>1.8541666666666668E-2</v>
      </c>
      <c r="J56" s="1" t="str">
        <f t="shared" si="2"/>
        <v>Jonathan Tuck</v>
      </c>
      <c r="M56" s="8" t="str">
        <f t="shared" si="18"/>
        <v/>
      </c>
      <c r="N56" s="8" t="str">
        <f t="shared" si="19"/>
        <v/>
      </c>
      <c r="O56" s="1" t="str">
        <f t="shared" si="20"/>
        <v/>
      </c>
      <c r="P56" s="32" t="str">
        <f t="shared" si="21"/>
        <v/>
      </c>
      <c r="Q56" s="32" t="str">
        <f t="shared" si="27"/>
        <v/>
      </c>
      <c r="R56" s="6">
        <f t="shared" si="8"/>
        <v>0</v>
      </c>
      <c r="S56" s="6">
        <f>IF(AND(D56&lt;=L$4,P56&lt;&gt;"Y"),IF(N56&lt;VLOOKUP(O56,Runners!A$3:CT$180,S$1,FALSE),IF(Y$2="zero",0,Y$2),0),0)</f>
        <v>0</v>
      </c>
      <c r="T56" s="6">
        <f t="shared" si="28"/>
        <v>0</v>
      </c>
      <c r="U56" s="2"/>
      <c r="V56" s="2" t="str">
        <f>IF(O56&lt;&gt;"",VLOOKUP(O56,Runners!CZ$3:DM$180,V$1,FALSE),"")</f>
        <v/>
      </c>
      <c r="W56" s="18" t="str">
        <f t="shared" si="29"/>
        <v/>
      </c>
    </row>
    <row r="57" spans="1:23" ht="15.75" customHeight="1" x14ac:dyDescent="0.25">
      <c r="A57" s="1" t="str">
        <f>Runners!A56</f>
        <v>Juli Wiseman</v>
      </c>
      <c r="C57" s="3">
        <f>IF(A57&lt;&gt;"",VLOOKUP(A57,Runners!A$3:AS$180,C$1,FALSE),0)</f>
        <v>9.7222222222222224E-3</v>
      </c>
      <c r="D57" s="6">
        <f t="shared" si="0"/>
        <v>54</v>
      </c>
      <c r="E57" s="2"/>
      <c r="F57" s="2">
        <f t="shared" si="26"/>
        <v>0</v>
      </c>
      <c r="J57" s="1" t="str">
        <f t="shared" si="2"/>
        <v>Juli Wiseman</v>
      </c>
      <c r="M57" s="8" t="str">
        <f t="shared" si="18"/>
        <v/>
      </c>
      <c r="N57" s="8" t="str">
        <f t="shared" si="19"/>
        <v/>
      </c>
      <c r="O57" s="1" t="str">
        <f t="shared" si="20"/>
        <v/>
      </c>
      <c r="P57" s="32" t="str">
        <f t="shared" si="21"/>
        <v/>
      </c>
      <c r="Q57" s="32" t="str">
        <f t="shared" si="27"/>
        <v/>
      </c>
      <c r="R57" s="6">
        <f t="shared" si="8"/>
        <v>0</v>
      </c>
      <c r="S57" s="6">
        <f>IF(AND(D57&lt;=L$4,P57&lt;&gt;"Y"),IF(N57&lt;VLOOKUP(O57,Runners!A$3:CT$180,S$1,FALSE),IF(Y$2="zero",0,Y$2),0),0)</f>
        <v>0</v>
      </c>
      <c r="T57" s="6">
        <f t="shared" si="28"/>
        <v>0</v>
      </c>
      <c r="U57" s="2"/>
      <c r="V57" s="2" t="str">
        <f>IF(O57&lt;&gt;"",VLOOKUP(O57,Runners!CZ$3:DM$180,V$1,FALSE),"")</f>
        <v/>
      </c>
      <c r="W57" s="18" t="str">
        <f t="shared" si="29"/>
        <v/>
      </c>
    </row>
    <row r="58" spans="1:23" ht="15.75" customHeight="1" x14ac:dyDescent="0.25">
      <c r="A58" s="1" t="str">
        <f>Runners!A57</f>
        <v>Julia Rolfe</v>
      </c>
      <c r="C58" s="3">
        <f>IF(A58&lt;&gt;"",VLOOKUP(A58,Runners!A$3:AS$180,C$1,FALSE),0)</f>
        <v>1.3541666666666667E-2</v>
      </c>
      <c r="D58" s="6">
        <f t="shared" si="0"/>
        <v>55</v>
      </c>
      <c r="E58" s="2"/>
      <c r="F58" s="2">
        <f t="shared" si="26"/>
        <v>0</v>
      </c>
      <c r="J58" s="1" t="str">
        <f t="shared" si="2"/>
        <v>Julia Rolfe</v>
      </c>
      <c r="M58" s="8" t="str">
        <f t="shared" si="18"/>
        <v/>
      </c>
      <c r="N58" s="8" t="str">
        <f t="shared" si="19"/>
        <v/>
      </c>
      <c r="O58" s="1" t="str">
        <f t="shared" si="20"/>
        <v/>
      </c>
      <c r="P58" s="32" t="str">
        <f t="shared" si="21"/>
        <v/>
      </c>
      <c r="Q58" s="32" t="str">
        <f>IF(D58&lt;=L$4,IF(P58="Y",Q56,Q56-1),"")</f>
        <v/>
      </c>
      <c r="R58" s="6">
        <f t="shared" si="8"/>
        <v>0</v>
      </c>
      <c r="S58" s="6">
        <f>IF(AND(D58&lt;=L$4,P58&lt;&gt;"Y"),IF(N58&lt;VLOOKUP(O58,Runners!A$3:CT$180,S$1,FALSE),IF(Y$2="zero",0,Y$2),0),0)</f>
        <v>0</v>
      </c>
      <c r="T58" s="6">
        <f t="shared" si="28"/>
        <v>0</v>
      </c>
      <c r="U58" s="2"/>
      <c r="V58" s="2" t="str">
        <f>IF(O58&lt;&gt;"",VLOOKUP(O58,Runners!CZ$3:DM$180,V$1,FALSE),"")</f>
        <v/>
      </c>
      <c r="W58" s="18" t="str">
        <f t="shared" si="29"/>
        <v/>
      </c>
    </row>
    <row r="59" spans="1:23" ht="15.75" customHeight="1" x14ac:dyDescent="0.25">
      <c r="A59" s="1" t="str">
        <f>Runners!A58</f>
        <v>Kate Price Edwards</v>
      </c>
      <c r="C59" s="3">
        <f>IF(A59&lt;&gt;"",VLOOKUP(A59,Runners!A$3:AS$180,C$1,FALSE),0)</f>
        <v>1.5104166666666667E-2</v>
      </c>
      <c r="D59" s="6">
        <f t="shared" si="0"/>
        <v>56</v>
      </c>
      <c r="E59" s="2">
        <v>3.7071759259259256E-2</v>
      </c>
      <c r="F59" s="2">
        <f t="shared" si="26"/>
        <v>2.1967592592592587E-2</v>
      </c>
      <c r="J59" s="1" t="str">
        <f t="shared" si="2"/>
        <v>Kate Price Edwards</v>
      </c>
      <c r="M59" s="8" t="str">
        <f t="shared" si="18"/>
        <v/>
      </c>
      <c r="N59" s="8" t="str">
        <f t="shared" si="19"/>
        <v/>
      </c>
      <c r="O59" s="1" t="str">
        <f t="shared" si="20"/>
        <v/>
      </c>
      <c r="P59" s="32" t="str">
        <f t="shared" si="21"/>
        <v/>
      </c>
      <c r="Q59" s="32" t="str">
        <f t="shared" si="27"/>
        <v/>
      </c>
      <c r="R59" s="6">
        <f t="shared" si="8"/>
        <v>0</v>
      </c>
      <c r="S59" s="6">
        <f>IF(AND(D59&lt;=L$4,P59&lt;&gt;"Y"),IF(N59&lt;VLOOKUP(O59,Runners!A$3:CT$180,S$1,FALSE),IF(Y$2="zero",0,Y$2),0),0)</f>
        <v>0</v>
      </c>
      <c r="T59" s="6">
        <f t="shared" si="28"/>
        <v>0</v>
      </c>
      <c r="U59" s="2"/>
      <c r="V59" s="2" t="str">
        <f>IF(O59&lt;&gt;"",VLOOKUP(O59,Runners!CZ$3:DM$180,V$1,FALSE),"")</f>
        <v/>
      </c>
      <c r="W59" s="18" t="str">
        <f t="shared" si="29"/>
        <v/>
      </c>
    </row>
    <row r="60" spans="1:23" ht="15.75" customHeight="1" x14ac:dyDescent="0.25">
      <c r="A60" s="1" t="str">
        <f>Runners!A59</f>
        <v>Kathy Gaunt</v>
      </c>
      <c r="C60" s="3">
        <f>IF(A60&lt;&gt;"",VLOOKUP(A60,Runners!A$3:AS$180,C$1,FALSE),0)</f>
        <v>1.4409722222222223E-2</v>
      </c>
      <c r="D60" s="6">
        <f t="shared" si="0"/>
        <v>57</v>
      </c>
      <c r="E60" s="2"/>
      <c r="F60" s="2">
        <f t="shared" si="26"/>
        <v>0</v>
      </c>
      <c r="J60" s="1" t="str">
        <f t="shared" si="2"/>
        <v>Kathy Gaunt</v>
      </c>
      <c r="M60" s="8" t="str">
        <f t="shared" ref="M60" si="38">IF(D60&lt;=L$4,SMALL(E$4:E$210,D60),"")</f>
        <v/>
      </c>
      <c r="N60" s="8" t="str">
        <f t="shared" ref="N60" si="39">IF(D60&lt;=L$4,VLOOKUP(M60,E$4:F$210,2,FALSE),"")</f>
        <v/>
      </c>
      <c r="O60" s="1" t="str">
        <f t="shared" ref="O60" si="40">IF(D60&lt;=L$4,VLOOKUP(M60,E$4:J$210,6,FALSE),"")</f>
        <v/>
      </c>
      <c r="P60" s="32" t="str">
        <f t="shared" ref="P60" si="41">IF(D60&lt;=L$4,VLOOKUP(O60,A$4:B$210,2,FALSE),"")</f>
        <v/>
      </c>
      <c r="Q60" s="32" t="str">
        <f t="shared" si="27"/>
        <v/>
      </c>
      <c r="R60" s="6">
        <f t="shared" si="8"/>
        <v>0</v>
      </c>
      <c r="S60" s="6">
        <f>IF(AND(D60&lt;=L$4,P60&lt;&gt;"Y"),IF(N60&lt;VLOOKUP(O60,Runners!A$3:CT$180,S$1,FALSE),IF(Y$2="zero",0,Y$2),0),0)</f>
        <v>0</v>
      </c>
      <c r="T60" s="6">
        <f t="shared" si="28"/>
        <v>0</v>
      </c>
      <c r="U60" s="2"/>
      <c r="V60" s="2" t="str">
        <f>IF(O60&lt;&gt;"",VLOOKUP(O60,Runners!CZ$3:DM$180,V$1,FALSE),"")</f>
        <v/>
      </c>
      <c r="W60" s="18" t="str">
        <f t="shared" si="29"/>
        <v/>
      </c>
    </row>
    <row r="61" spans="1:23" ht="15.75" customHeight="1" x14ac:dyDescent="0.25">
      <c r="A61" s="1" t="str">
        <f>Runners!A60</f>
        <v>Katy McIntyre</v>
      </c>
      <c r="B61" s="3"/>
      <c r="C61" s="3">
        <f>IF(A61&lt;&gt;"",VLOOKUP(A61,Runners!A$3:AS$180,C$1,FALSE),0)</f>
        <v>1.5104166666666667E-2</v>
      </c>
      <c r="D61" s="6">
        <f t="shared" si="0"/>
        <v>58</v>
      </c>
      <c r="E61" s="2"/>
      <c r="F61" s="2">
        <f t="shared" si="26"/>
        <v>0</v>
      </c>
      <c r="J61" s="1" t="str">
        <f t="shared" si="2"/>
        <v>Katy McIntyre</v>
      </c>
      <c r="M61" s="8" t="str">
        <f t="shared" ref="M61:M92" si="42">IF(D61&lt;=L$4,SMALL(E$4:E$210,D61),"")</f>
        <v/>
      </c>
      <c r="N61" s="8" t="str">
        <f t="shared" ref="N61:N92" si="43">IF(D61&lt;=L$4,VLOOKUP(M61,E$4:F$210,2,FALSE),"")</f>
        <v/>
      </c>
      <c r="O61" s="1" t="str">
        <f t="shared" ref="O61:O92" si="44">IF(D61&lt;=L$4,VLOOKUP(M61,E$4:J$210,6,FALSE),"")</f>
        <v/>
      </c>
      <c r="P61" s="32" t="str">
        <f t="shared" ref="P61:P92" si="45">IF(D61&lt;=L$4,VLOOKUP(O61,A$4:B$210,2,FALSE),"")</f>
        <v/>
      </c>
      <c r="Q61" s="32" t="str">
        <f>IF(D61&lt;=L$4,IF(P61="Y",Q59,Q59-1),"")</f>
        <v/>
      </c>
      <c r="R61" s="6">
        <f t="shared" si="8"/>
        <v>0</v>
      </c>
      <c r="S61" s="6">
        <f>IF(AND(D61&lt;=L$4,P61&lt;&gt;"Y"),IF(N61&lt;VLOOKUP(O61,Runners!A$3:CT$180,S$1,FALSE),IF(Y$2="zero",0,Y$2),0),0)</f>
        <v>0</v>
      </c>
      <c r="T61" s="6">
        <f t="shared" si="28"/>
        <v>0</v>
      </c>
      <c r="U61" s="2"/>
      <c r="V61" s="2" t="str">
        <f>IF(O61&lt;&gt;"",VLOOKUP(O61,Runners!CZ$3:DM$180,V$1,FALSE),"")</f>
        <v/>
      </c>
      <c r="W61" s="18" t="str">
        <f t="shared" si="29"/>
        <v/>
      </c>
    </row>
    <row r="62" spans="1:23" ht="15.75" customHeight="1" x14ac:dyDescent="0.25">
      <c r="A62" s="1" t="str">
        <f>Runners!A61</f>
        <v>Kim Dykes</v>
      </c>
      <c r="B62" s="3"/>
      <c r="C62" s="3">
        <f>IF(A62&lt;&gt;"",VLOOKUP(A62,Runners!A$3:AS$180,C$1,FALSE),0)</f>
        <v>1.5104166666666667E-2</v>
      </c>
      <c r="D62" s="6">
        <f t="shared" si="0"/>
        <v>59</v>
      </c>
      <c r="E62" s="2"/>
      <c r="F62" s="2">
        <f t="shared" si="26"/>
        <v>0</v>
      </c>
      <c r="J62" s="1" t="str">
        <f t="shared" si="2"/>
        <v>Kim Dykes</v>
      </c>
      <c r="M62" s="8" t="str">
        <f t="shared" si="42"/>
        <v/>
      </c>
      <c r="N62" s="8" t="str">
        <f t="shared" si="43"/>
        <v/>
      </c>
      <c r="O62" s="1" t="str">
        <f t="shared" si="44"/>
        <v/>
      </c>
      <c r="P62" s="32" t="str">
        <f t="shared" si="45"/>
        <v/>
      </c>
      <c r="Q62" s="32" t="str">
        <f t="shared" si="27"/>
        <v/>
      </c>
      <c r="R62" s="6">
        <f t="shared" si="8"/>
        <v>0</v>
      </c>
      <c r="S62" s="6">
        <f>IF(AND(D62&lt;=L$4,P62&lt;&gt;"Y"),IF(N62&lt;VLOOKUP(O62,Runners!A$3:CT$180,S$1,FALSE),IF(Y$2="zero",0,Y$2),0),0)</f>
        <v>0</v>
      </c>
      <c r="T62" s="6">
        <f t="shared" si="28"/>
        <v>0</v>
      </c>
      <c r="U62" s="2"/>
      <c r="V62" s="2" t="str">
        <f>IF(O62&lt;&gt;"",VLOOKUP(O62,Runners!CZ$3:DM$180,V$1,FALSE),"")</f>
        <v/>
      </c>
      <c r="W62" s="18" t="str">
        <f t="shared" si="29"/>
        <v/>
      </c>
    </row>
    <row r="63" spans="1:23" ht="15.75" customHeight="1" x14ac:dyDescent="0.25">
      <c r="A63" s="1" t="str">
        <f>Runners!A62</f>
        <v>Kirsten Burnett</v>
      </c>
      <c r="C63" s="3">
        <f>IF(A63&lt;&gt;"",VLOOKUP(A63,Runners!A$3:AS$180,C$1,FALSE),0)</f>
        <v>1.2500000000000001E-2</v>
      </c>
      <c r="D63" s="6">
        <f t="shared" si="0"/>
        <v>60</v>
      </c>
      <c r="E63" s="2"/>
      <c r="F63" s="2">
        <f t="shared" si="26"/>
        <v>0</v>
      </c>
      <c r="J63" s="1" t="str">
        <f t="shared" si="2"/>
        <v>Kirsten Burnett</v>
      </c>
      <c r="M63" s="8" t="str">
        <f t="shared" si="42"/>
        <v/>
      </c>
      <c r="N63" s="8" t="str">
        <f t="shared" si="43"/>
        <v/>
      </c>
      <c r="O63" s="1" t="str">
        <f t="shared" si="44"/>
        <v/>
      </c>
      <c r="P63" s="32" t="str">
        <f t="shared" si="45"/>
        <v/>
      </c>
      <c r="Q63" s="32" t="str">
        <f t="shared" si="27"/>
        <v/>
      </c>
      <c r="R63" s="6">
        <f t="shared" si="8"/>
        <v>0</v>
      </c>
      <c r="S63" s="6">
        <f>IF(AND(D63&lt;=L$4,P63&lt;&gt;"Y"),IF(N63&lt;VLOOKUP(O63,Runners!A$3:CT$180,S$1,FALSE),IF(Y$2="zero",0,Y$2),0),0)</f>
        <v>0</v>
      </c>
      <c r="T63" s="6">
        <f t="shared" si="28"/>
        <v>0</v>
      </c>
      <c r="U63" s="2"/>
      <c r="V63" s="2" t="str">
        <f>IF(O63&lt;&gt;"",VLOOKUP(O63,Runners!CZ$3:DM$180,V$1,FALSE),"")</f>
        <v/>
      </c>
      <c r="W63" s="18" t="str">
        <f t="shared" si="29"/>
        <v/>
      </c>
    </row>
    <row r="64" spans="1:23" ht="15.75" customHeight="1" x14ac:dyDescent="0.25">
      <c r="A64" s="1" t="str">
        <f>Runners!A63</f>
        <v>Laura Byrne</v>
      </c>
      <c r="C64" s="3">
        <f>IF(A64&lt;&gt;"",VLOOKUP(A64,Runners!A$3:AS$180,C$1,FALSE),0)</f>
        <v>1.0590277777777778E-2</v>
      </c>
      <c r="D64" s="6">
        <f t="shared" si="0"/>
        <v>61</v>
      </c>
      <c r="E64" s="2">
        <v>3.9918981481481479E-2</v>
      </c>
      <c r="F64" s="2">
        <f t="shared" si="26"/>
        <v>2.9328703703703701E-2</v>
      </c>
      <c r="J64" s="1" t="str">
        <f t="shared" si="2"/>
        <v>Laura Byrne</v>
      </c>
      <c r="M64" s="8" t="str">
        <f t="shared" si="42"/>
        <v/>
      </c>
      <c r="N64" s="8" t="str">
        <f t="shared" si="43"/>
        <v/>
      </c>
      <c r="O64" s="1" t="str">
        <f t="shared" si="44"/>
        <v/>
      </c>
      <c r="P64" s="32" t="str">
        <f t="shared" si="45"/>
        <v/>
      </c>
      <c r="Q64" s="32" t="str">
        <f t="shared" si="27"/>
        <v/>
      </c>
      <c r="R64" s="6">
        <f t="shared" si="8"/>
        <v>0</v>
      </c>
      <c r="S64" s="6">
        <f>IF(AND(D64&lt;=L$4,P64&lt;&gt;"Y"),IF(N64&lt;VLOOKUP(O64,Runners!A$3:CT$180,S$1,FALSE),IF(Y$2="zero",0,Y$2),0),0)</f>
        <v>0</v>
      </c>
      <c r="T64" s="6">
        <f t="shared" si="28"/>
        <v>0</v>
      </c>
      <c r="U64" s="2"/>
      <c r="V64" s="2" t="str">
        <f>IF(O64&lt;&gt;"",VLOOKUP(O64,Runners!CZ$3:DM$180,V$1,FALSE),"")</f>
        <v/>
      </c>
      <c r="W64" s="18" t="str">
        <f t="shared" si="29"/>
        <v/>
      </c>
    </row>
    <row r="65" spans="1:23" ht="15.75" customHeight="1" x14ac:dyDescent="0.25">
      <c r="A65" s="1" t="str">
        <f>Runners!A64</f>
        <v>Lewis McAfee</v>
      </c>
      <c r="C65" s="3">
        <f>IF(A65&lt;&gt;"",VLOOKUP(A65,Runners!A$3:AS$180,C$1,FALSE),0)</f>
        <v>1.40625E-2</v>
      </c>
      <c r="D65" s="6">
        <f t="shared" si="0"/>
        <v>62</v>
      </c>
      <c r="E65" s="2">
        <v>3.7974537037037036E-2</v>
      </c>
      <c r="F65" s="2">
        <f t="shared" si="26"/>
        <v>2.3912037037037037E-2</v>
      </c>
      <c r="J65" s="1" t="str">
        <f t="shared" si="2"/>
        <v>Lewis McAfee</v>
      </c>
      <c r="M65" s="8" t="str">
        <f t="shared" si="42"/>
        <v/>
      </c>
      <c r="N65" s="8" t="str">
        <f t="shared" si="43"/>
        <v/>
      </c>
      <c r="O65" s="1" t="str">
        <f t="shared" si="44"/>
        <v/>
      </c>
      <c r="P65" s="32" t="str">
        <f t="shared" si="45"/>
        <v/>
      </c>
      <c r="Q65" s="32" t="str">
        <f t="shared" si="27"/>
        <v/>
      </c>
      <c r="R65" s="6">
        <f t="shared" si="8"/>
        <v>0</v>
      </c>
      <c r="S65" s="6">
        <f>IF(AND(D65&lt;=L$4,P65&lt;&gt;"Y"),IF(N65&lt;VLOOKUP(O65,Runners!A$3:CT$180,S$1,FALSE),IF(Y$2="zero",0,Y$2),0),0)</f>
        <v>0</v>
      </c>
      <c r="T65" s="6">
        <f t="shared" si="28"/>
        <v>0</v>
      </c>
      <c r="U65" s="2"/>
      <c r="V65" s="2" t="str">
        <f>IF(O65&lt;&gt;"",VLOOKUP(O65,Runners!CZ$3:DM$180,V$1,FALSE),"")</f>
        <v/>
      </c>
      <c r="W65" s="18" t="str">
        <f t="shared" si="29"/>
        <v/>
      </c>
    </row>
    <row r="66" spans="1:23" ht="15.75" customHeight="1" x14ac:dyDescent="0.25">
      <c r="A66" s="1" t="str">
        <f>Runners!A65</f>
        <v>Lia Murphy</v>
      </c>
      <c r="B66" s="3"/>
      <c r="C66" s="3">
        <f>IF(A66&lt;&gt;"",VLOOKUP(A66,Runners!A$3:AS$180,C$1,FALSE),0)</f>
        <v>1.1979166666666667E-2</v>
      </c>
      <c r="D66" s="6">
        <f t="shared" si="0"/>
        <v>63</v>
      </c>
      <c r="E66" s="2"/>
      <c r="F66" s="2">
        <f t="shared" si="26"/>
        <v>0</v>
      </c>
      <c r="J66" s="1" t="str">
        <f t="shared" si="2"/>
        <v>Lia Murphy</v>
      </c>
      <c r="M66" s="8" t="str">
        <f t="shared" si="42"/>
        <v/>
      </c>
      <c r="N66" s="8" t="str">
        <f t="shared" si="43"/>
        <v/>
      </c>
      <c r="O66" s="1" t="str">
        <f t="shared" si="44"/>
        <v/>
      </c>
      <c r="P66" s="32" t="str">
        <f t="shared" si="45"/>
        <v/>
      </c>
      <c r="Q66" s="32" t="str">
        <f t="shared" si="27"/>
        <v/>
      </c>
      <c r="R66" s="6">
        <f t="shared" si="8"/>
        <v>0</v>
      </c>
      <c r="S66" s="6">
        <f>IF(AND(D66&lt;=L$4,P66&lt;&gt;"Y"),IF(N66&lt;VLOOKUP(O66,Runners!A$3:CT$180,S$1,FALSE),IF(Y$2="zero",0,Y$2),0),0)</f>
        <v>0</v>
      </c>
      <c r="T66" s="6">
        <f t="shared" si="28"/>
        <v>0</v>
      </c>
      <c r="U66" s="2"/>
      <c r="V66" s="2" t="str">
        <f>IF(O66&lt;&gt;"",VLOOKUP(O66,Runners!CZ$3:DM$180,V$1,FALSE),"")</f>
        <v/>
      </c>
      <c r="W66" s="18" t="str">
        <f t="shared" si="29"/>
        <v/>
      </c>
    </row>
    <row r="67" spans="1:23" ht="15.75" customHeight="1" x14ac:dyDescent="0.25">
      <c r="A67" s="1" t="str">
        <f>Runners!A66</f>
        <v>Linda Chadderton</v>
      </c>
      <c r="B67" s="3"/>
      <c r="C67" s="3">
        <f>IF(A67&lt;&gt;"",VLOOKUP(A67,Runners!A$3:AS$180,C$1,FALSE),0)</f>
        <v>1.1458333333333333E-2</v>
      </c>
      <c r="D67" s="6">
        <f t="shared" si="0"/>
        <v>64</v>
      </c>
      <c r="E67" s="2"/>
      <c r="F67" s="2">
        <f t="shared" si="26"/>
        <v>0</v>
      </c>
      <c r="J67" s="1" t="str">
        <f t="shared" si="2"/>
        <v>Linda Chadderton</v>
      </c>
      <c r="M67" s="8" t="str">
        <f t="shared" si="42"/>
        <v/>
      </c>
      <c r="N67" s="8" t="str">
        <f t="shared" si="43"/>
        <v/>
      </c>
      <c r="O67" s="1" t="str">
        <f t="shared" si="44"/>
        <v/>
      </c>
      <c r="P67" s="32" t="str">
        <f t="shared" si="45"/>
        <v/>
      </c>
      <c r="Q67" s="32" t="str">
        <f t="shared" si="27"/>
        <v/>
      </c>
      <c r="R67" s="6">
        <f t="shared" si="8"/>
        <v>0</v>
      </c>
      <c r="S67" s="6">
        <f>IF(AND(D67&lt;=L$4,P67&lt;&gt;"Y"),IF(N67&lt;VLOOKUP(O67,Runners!A$3:CT$180,S$1,FALSE),IF(Y$2="zero",0,Y$2),0),0)</f>
        <v>0</v>
      </c>
      <c r="T67" s="6">
        <f t="shared" si="28"/>
        <v>0</v>
      </c>
      <c r="U67" s="2"/>
      <c r="V67" s="2" t="str">
        <f>IF(O67&lt;&gt;"",VLOOKUP(O67,Runners!CZ$3:DM$180,V$1,FALSE),"")</f>
        <v/>
      </c>
      <c r="W67" s="18" t="str">
        <f t="shared" si="29"/>
        <v/>
      </c>
    </row>
    <row r="68" spans="1:23" ht="15.75" customHeight="1" x14ac:dyDescent="0.25">
      <c r="A68" s="1" t="str">
        <f>Runners!A67</f>
        <v>Louise Charnock</v>
      </c>
      <c r="B68" s="3"/>
      <c r="C68" s="3">
        <f>IF(A68&lt;&gt;"",VLOOKUP(A68,Runners!A$3:AS$180,C$1,FALSE),0)</f>
        <v>9.5486111111111119E-3</v>
      </c>
      <c r="D68" s="6">
        <f t="shared" si="0"/>
        <v>65</v>
      </c>
      <c r="E68" s="2"/>
      <c r="F68" s="2">
        <f t="shared" si="26"/>
        <v>0</v>
      </c>
      <c r="J68" s="1" t="str">
        <f t="shared" si="2"/>
        <v>Louise Charnock</v>
      </c>
      <c r="M68" s="8" t="str">
        <f t="shared" si="42"/>
        <v/>
      </c>
      <c r="N68" s="8" t="str">
        <f t="shared" si="43"/>
        <v/>
      </c>
      <c r="O68" s="1" t="str">
        <f t="shared" si="44"/>
        <v/>
      </c>
      <c r="P68" s="32" t="str">
        <f t="shared" si="45"/>
        <v/>
      </c>
      <c r="Q68" s="32" t="str">
        <f t="shared" si="27"/>
        <v/>
      </c>
      <c r="R68" s="6">
        <f t="shared" ref="R68:R131" si="46">IF(Q68=Q67,0,IF(Q68&gt;0,Q68,1))</f>
        <v>0</v>
      </c>
      <c r="S68" s="6">
        <f>IF(AND(D68&lt;=L$4,P68&lt;&gt;"Y"),IF(N68&lt;VLOOKUP(O68,Runners!A$3:CT$180,S$1,FALSE),IF(Y$2="zero",0,Y$2),0),0)</f>
        <v>0</v>
      </c>
      <c r="T68" s="6">
        <f t="shared" si="28"/>
        <v>0</v>
      </c>
      <c r="U68" s="2"/>
      <c r="V68" s="2" t="str">
        <f>IF(O68&lt;&gt;"",VLOOKUP(O68,Runners!CZ$3:DM$180,V$1,FALSE),"")</f>
        <v/>
      </c>
      <c r="W68" s="18" t="str">
        <f t="shared" si="29"/>
        <v/>
      </c>
    </row>
    <row r="69" spans="1:23" ht="15.75" customHeight="1" x14ac:dyDescent="0.25">
      <c r="A69" s="1" t="str">
        <f>Runners!A68</f>
        <v>Louise Cox</v>
      </c>
      <c r="C69" s="3">
        <f>IF(A69&lt;&gt;"",VLOOKUP(A69,Runners!A$3:AS$180,C$1,FALSE),0)</f>
        <v>1.7534722222222222E-2</v>
      </c>
      <c r="D69" s="6">
        <f t="shared" si="0"/>
        <v>66</v>
      </c>
      <c r="E69" s="2"/>
      <c r="F69" s="2">
        <f t="shared" si="26"/>
        <v>0</v>
      </c>
      <c r="J69" s="1" t="str">
        <f t="shared" si="2"/>
        <v>Louise Cox</v>
      </c>
      <c r="M69" s="8" t="str">
        <f t="shared" si="42"/>
        <v/>
      </c>
      <c r="N69" s="8" t="str">
        <f t="shared" si="43"/>
        <v/>
      </c>
      <c r="O69" s="1" t="str">
        <f t="shared" si="44"/>
        <v/>
      </c>
      <c r="P69" s="32" t="str">
        <f t="shared" si="45"/>
        <v/>
      </c>
      <c r="Q69" s="32" t="str">
        <f>IF(D69&lt;=L$4,IF(P69="Y",Q67,Q67-1),"")</f>
        <v/>
      </c>
      <c r="R69" s="6">
        <f t="shared" si="46"/>
        <v>0</v>
      </c>
      <c r="S69" s="6">
        <f>IF(AND(D69&lt;=L$4,P69&lt;&gt;"Y"),IF(N69&lt;VLOOKUP(O69,Runners!A$3:CT$180,S$1,FALSE),IF(Y$2="zero",0,Y$2),0),0)</f>
        <v>0</v>
      </c>
      <c r="T69" s="6">
        <f t="shared" si="28"/>
        <v>0</v>
      </c>
      <c r="U69" s="2"/>
      <c r="V69" s="2" t="str">
        <f>IF(O69&lt;&gt;"",VLOOKUP(O69,Runners!CZ$3:DM$180,V$1,FALSE),"")</f>
        <v/>
      </c>
      <c r="W69" s="18" t="str">
        <f t="shared" si="29"/>
        <v/>
      </c>
    </row>
    <row r="70" spans="1:23" ht="15.75" customHeight="1" x14ac:dyDescent="0.25">
      <c r="A70" s="1" t="str">
        <f>Runners!A69</f>
        <v>Maddy Markham</v>
      </c>
      <c r="C70" s="3">
        <f>IF(A70&lt;&gt;"",VLOOKUP(A70,Runners!A$3:AS$180,C$1,FALSE),0)</f>
        <v>1.892361111111111E-2</v>
      </c>
      <c r="D70" s="6">
        <f t="shared" si="0"/>
        <v>67</v>
      </c>
      <c r="E70" s="2"/>
      <c r="F70" s="2">
        <f t="shared" si="26"/>
        <v>0</v>
      </c>
      <c r="J70" s="1" t="str">
        <f t="shared" si="2"/>
        <v>Maddy Markham</v>
      </c>
      <c r="M70" s="8" t="str">
        <f t="shared" si="42"/>
        <v/>
      </c>
      <c r="N70" s="8" t="str">
        <f t="shared" si="43"/>
        <v/>
      </c>
      <c r="O70" s="1" t="str">
        <f t="shared" si="44"/>
        <v/>
      </c>
      <c r="P70" s="32" t="str">
        <f t="shared" si="45"/>
        <v/>
      </c>
      <c r="Q70" s="32" t="str">
        <f t="shared" si="27"/>
        <v/>
      </c>
      <c r="R70" s="6">
        <f t="shared" si="46"/>
        <v>0</v>
      </c>
      <c r="S70" s="6">
        <f>IF(AND(D70&lt;=L$4,P70&lt;&gt;"Y"),IF(N70&lt;VLOOKUP(O70,Runners!A$3:CT$180,S$1,FALSE),IF(Y$2="zero",0,Y$2),0),0)</f>
        <v>0</v>
      </c>
      <c r="T70" s="6">
        <f t="shared" si="28"/>
        <v>0</v>
      </c>
      <c r="U70" s="2"/>
      <c r="V70" s="2" t="str">
        <f>IF(O70&lt;&gt;"",VLOOKUP(O70,Runners!CZ$3:DM$180,V$1,FALSE),"")</f>
        <v/>
      </c>
      <c r="W70" s="18" t="str">
        <f t="shared" si="29"/>
        <v/>
      </c>
    </row>
    <row r="71" spans="1:23" ht="15.75" customHeight="1" x14ac:dyDescent="0.25">
      <c r="A71" s="1" t="str">
        <f>Runners!A70</f>
        <v>Mark Hughes</v>
      </c>
      <c r="B71" s="3"/>
      <c r="C71" s="3">
        <f>IF(A71&lt;&gt;"",VLOOKUP(A71,Runners!A$3:AS$180,C$1,FALSE),0)</f>
        <v>1.3888888888888888E-2</v>
      </c>
      <c r="D71" s="6">
        <f t="shared" si="0"/>
        <v>68</v>
      </c>
      <c r="E71" s="2">
        <v>3.650462962962963E-2</v>
      </c>
      <c r="F71" s="2">
        <f t="shared" si="26"/>
        <v>2.2615740740740742E-2</v>
      </c>
      <c r="J71" s="1" t="str">
        <f t="shared" si="2"/>
        <v>Mark Hughes</v>
      </c>
      <c r="M71" s="8" t="str">
        <f t="shared" si="42"/>
        <v/>
      </c>
      <c r="N71" s="8" t="str">
        <f t="shared" si="43"/>
        <v/>
      </c>
      <c r="O71" s="1" t="str">
        <f t="shared" si="44"/>
        <v/>
      </c>
      <c r="P71" s="32" t="str">
        <f t="shared" si="45"/>
        <v/>
      </c>
      <c r="Q71" s="32" t="str">
        <f t="shared" si="27"/>
        <v/>
      </c>
      <c r="R71" s="6">
        <f t="shared" si="46"/>
        <v>0</v>
      </c>
      <c r="S71" s="6">
        <f>IF(AND(D71&lt;=L$4,P71&lt;&gt;"Y"),IF(N71&lt;VLOOKUP(O71,Runners!A$3:CT$180,S$1,FALSE),IF(Y$2="zero",0,Y$2),0),0)</f>
        <v>0</v>
      </c>
      <c r="T71" s="6">
        <f t="shared" si="28"/>
        <v>0</v>
      </c>
      <c r="U71" s="2"/>
      <c r="V71" s="2" t="str">
        <f>IF(O71&lt;&gt;"",VLOOKUP(O71,Runners!CZ$3:DM$180,V$1,FALSE),"")</f>
        <v/>
      </c>
      <c r="W71" s="18" t="str">
        <f t="shared" si="29"/>
        <v/>
      </c>
    </row>
    <row r="72" spans="1:23" ht="15.75" customHeight="1" x14ac:dyDescent="0.25">
      <c r="A72" s="1" t="str">
        <f>Runners!A71</f>
        <v>Mark Selby</v>
      </c>
      <c r="C72" s="3">
        <f>IF(A72&lt;&gt;"",VLOOKUP(A72,Runners!A$3:AS$180,C$1,FALSE),0)</f>
        <v>1.892361111111111E-2</v>
      </c>
      <c r="D72" s="6">
        <f t="shared" si="0"/>
        <v>69</v>
      </c>
      <c r="E72" s="2"/>
      <c r="F72" s="2">
        <f t="shared" si="26"/>
        <v>0</v>
      </c>
      <c r="J72" s="1" t="str">
        <f t="shared" si="2"/>
        <v>Mark Selby</v>
      </c>
      <c r="M72" s="8" t="str">
        <f t="shared" si="42"/>
        <v/>
      </c>
      <c r="N72" s="8" t="str">
        <f t="shared" si="43"/>
        <v/>
      </c>
      <c r="O72" s="1" t="str">
        <f t="shared" si="44"/>
        <v/>
      </c>
      <c r="P72" s="32" t="str">
        <f t="shared" si="45"/>
        <v/>
      </c>
      <c r="Q72" s="32" t="str">
        <f t="shared" si="27"/>
        <v/>
      </c>
      <c r="R72" s="6">
        <f t="shared" si="46"/>
        <v>0</v>
      </c>
      <c r="S72" s="6">
        <f>IF(AND(D72&lt;=L$4,P72&lt;&gt;"Y"),IF(N72&lt;VLOOKUP(O72,Runners!A$3:CT$180,S$1,FALSE),IF(Y$2="zero",0,Y$2),0),0)</f>
        <v>0</v>
      </c>
      <c r="T72" s="6">
        <f t="shared" si="28"/>
        <v>0</v>
      </c>
      <c r="U72" s="2"/>
      <c r="V72" s="2" t="str">
        <f>IF(O72&lt;&gt;"",VLOOKUP(O72,Runners!CZ$3:DM$180,V$1,FALSE),"")</f>
        <v/>
      </c>
      <c r="W72" s="18" t="str">
        <f t="shared" si="29"/>
        <v/>
      </c>
    </row>
    <row r="73" spans="1:23" ht="15.75" customHeight="1" x14ac:dyDescent="0.25">
      <c r="A73" s="1" t="str">
        <f>Runners!A72</f>
        <v>Matthew Kay</v>
      </c>
      <c r="C73" s="3">
        <f>IF(A73&lt;&gt;"",VLOOKUP(A73,Runners!A$3:AS$180,C$1,FALSE),0)</f>
        <v>7.8125E-3</v>
      </c>
      <c r="D73" s="6">
        <f t="shared" si="0"/>
        <v>70</v>
      </c>
      <c r="E73" s="2">
        <v>3.5752314814814813E-2</v>
      </c>
      <c r="F73" s="2">
        <f t="shared" si="26"/>
        <v>2.7939814814814813E-2</v>
      </c>
      <c r="J73" s="1" t="str">
        <f t="shared" si="2"/>
        <v>Matthew Kay</v>
      </c>
      <c r="M73" s="8" t="str">
        <f t="shared" si="42"/>
        <v/>
      </c>
      <c r="N73" s="8" t="str">
        <f t="shared" si="43"/>
        <v/>
      </c>
      <c r="O73" s="1" t="str">
        <f t="shared" si="44"/>
        <v/>
      </c>
      <c r="P73" s="32" t="str">
        <f t="shared" si="45"/>
        <v/>
      </c>
      <c r="Q73" s="32" t="str">
        <f t="shared" si="27"/>
        <v/>
      </c>
      <c r="R73" s="6">
        <f t="shared" si="46"/>
        <v>0</v>
      </c>
      <c r="S73" s="6">
        <f>IF(AND(D73&lt;=L$4,P73&lt;&gt;"Y"),IF(N73&lt;VLOOKUP(O73,Runners!A$3:CT$180,S$1,FALSE),IF(Y$2="zero",0,Y$2),0),0)</f>
        <v>0</v>
      </c>
      <c r="T73" s="6">
        <f t="shared" si="28"/>
        <v>0</v>
      </c>
      <c r="U73" s="2"/>
      <c r="V73" s="2" t="str">
        <f>IF(O73&lt;&gt;"",VLOOKUP(O73,Runners!CZ$3:DM$180,V$1,FALSE),"")</f>
        <v/>
      </c>
      <c r="W73" s="18" t="str">
        <f t="shared" si="29"/>
        <v/>
      </c>
    </row>
    <row r="74" spans="1:23" ht="15.75" customHeight="1" x14ac:dyDescent="0.25">
      <c r="A74" s="1" t="str">
        <f>Runners!A73</f>
        <v>Matthew Staniforth</v>
      </c>
      <c r="C74" s="3">
        <f>IF(A74&lt;&gt;"",VLOOKUP(A74,Runners!A$3:AS$180,C$1,FALSE),0)</f>
        <v>1.4930555555555556E-2</v>
      </c>
      <c r="D74" s="6">
        <f t="shared" ref="D74:D137" si="47">D73+1</f>
        <v>71</v>
      </c>
      <c r="E74" s="2"/>
      <c r="F74" s="2">
        <f t="shared" si="26"/>
        <v>0</v>
      </c>
      <c r="J74" s="1" t="str">
        <f t="shared" ref="J74:J115" si="48">A74</f>
        <v>Matthew Staniforth</v>
      </c>
      <c r="M74" s="8" t="str">
        <f t="shared" si="42"/>
        <v/>
      </c>
      <c r="N74" s="8" t="str">
        <f t="shared" si="43"/>
        <v/>
      </c>
      <c r="O74" s="1" t="str">
        <f t="shared" si="44"/>
        <v/>
      </c>
      <c r="P74" s="32" t="str">
        <f t="shared" si="45"/>
        <v/>
      </c>
      <c r="Q74" s="32" t="str">
        <f t="shared" si="27"/>
        <v/>
      </c>
      <c r="R74" s="6">
        <f t="shared" si="46"/>
        <v>0</v>
      </c>
      <c r="S74" s="6">
        <f>IF(AND(D74&lt;=L$4,P74&lt;&gt;"Y"),IF(N74&lt;VLOOKUP(O74,Runners!A$3:CT$180,S$1,FALSE),IF(Y$2="zero",0,Y$2),0),0)</f>
        <v>0</v>
      </c>
      <c r="T74" s="6">
        <f t="shared" si="28"/>
        <v>0</v>
      </c>
      <c r="U74" s="2"/>
      <c r="V74" s="2" t="str">
        <f>IF(O74&lt;&gt;"",VLOOKUP(O74,Runners!CZ$3:DM$180,V$1,FALSE),"")</f>
        <v/>
      </c>
      <c r="W74" s="18" t="str">
        <f t="shared" si="29"/>
        <v/>
      </c>
    </row>
    <row r="75" spans="1:23" ht="15.75" customHeight="1" x14ac:dyDescent="0.25">
      <c r="A75" s="1" t="str">
        <f>Runners!A74</f>
        <v>Melanie Koth</v>
      </c>
      <c r="C75" s="3">
        <f>IF(A75&lt;&gt;"",VLOOKUP(A75,Runners!A$3:AS$180,C$1,FALSE),0)</f>
        <v>1.8402777777777778E-2</v>
      </c>
      <c r="D75" s="6">
        <f t="shared" si="47"/>
        <v>72</v>
      </c>
      <c r="E75" s="2"/>
      <c r="F75" s="2">
        <f t="shared" ref="F75:F108" si="49">IF(E75&gt;0,E75-C75,0)</f>
        <v>0</v>
      </c>
      <c r="J75" s="1" t="str">
        <f t="shared" si="48"/>
        <v>Melanie Koth</v>
      </c>
      <c r="M75" s="8" t="str">
        <f t="shared" si="42"/>
        <v/>
      </c>
      <c r="N75" s="8" t="str">
        <f t="shared" si="43"/>
        <v/>
      </c>
      <c r="O75" s="1" t="str">
        <f t="shared" si="44"/>
        <v/>
      </c>
      <c r="P75" s="32" t="str">
        <f t="shared" si="45"/>
        <v/>
      </c>
      <c r="Q75" s="32" t="str">
        <f t="shared" ref="Q75:Q108" si="50">IF(D75&lt;=L$4,IF(P75="Y",Q74,Q74-1),"")</f>
        <v/>
      </c>
      <c r="R75" s="6">
        <f t="shared" si="46"/>
        <v>0</v>
      </c>
      <c r="S75" s="6">
        <f>IF(AND(D75&lt;=L$4,P75&lt;&gt;"Y"),IF(N75&lt;VLOOKUP(O75,Runners!A$3:CT$180,S$1,FALSE),IF(Y$2="zero",0,Y$2),0),0)</f>
        <v>0</v>
      </c>
      <c r="T75" s="6">
        <f t="shared" ref="T75:T108" si="51">IF(AND(D75&lt;=L$4,P75&lt;&gt;"Y"),S75+R75,0)</f>
        <v>0</v>
      </c>
      <c r="U75" s="2"/>
      <c r="V75" s="2" t="str">
        <f>IF(O75&lt;&gt;"",VLOOKUP(O75,Runners!CZ$3:DM$180,V$1,FALSE),"")</f>
        <v/>
      </c>
      <c r="W75" s="18" t="str">
        <f t="shared" ref="W75:W108" si="52">IF(O75&lt;&gt;"",(V75-N75)/V75,"")</f>
        <v/>
      </c>
    </row>
    <row r="76" spans="1:23" ht="15.75" customHeight="1" x14ac:dyDescent="0.25">
      <c r="A76" s="1" t="str">
        <f>Runners!A75</f>
        <v>Michael Hall</v>
      </c>
      <c r="B76" s="3"/>
      <c r="C76" s="3">
        <f>IF(A76&lt;&gt;"",VLOOKUP(A76,Runners!A$3:AS$180,C$1,FALSE),0)</f>
        <v>1.8749999999999999E-2</v>
      </c>
      <c r="D76" s="6">
        <f t="shared" si="47"/>
        <v>73</v>
      </c>
      <c r="E76" s="2"/>
      <c r="F76" s="2">
        <f t="shared" si="49"/>
        <v>0</v>
      </c>
      <c r="J76" s="1" t="str">
        <f t="shared" si="48"/>
        <v>Michael Hall</v>
      </c>
      <c r="M76" s="8" t="str">
        <f t="shared" si="42"/>
        <v/>
      </c>
      <c r="N76" s="8" t="str">
        <f t="shared" si="43"/>
        <v/>
      </c>
      <c r="O76" s="1" t="str">
        <f t="shared" si="44"/>
        <v/>
      </c>
      <c r="P76" s="32" t="str">
        <f t="shared" si="45"/>
        <v/>
      </c>
      <c r="Q76" s="32" t="str">
        <f t="shared" si="50"/>
        <v/>
      </c>
      <c r="R76" s="6">
        <f t="shared" si="46"/>
        <v>0</v>
      </c>
      <c r="S76" s="6">
        <f>IF(AND(D76&lt;=L$4,P76&lt;&gt;"Y"),IF(N76&lt;VLOOKUP(O76,Runners!A$3:CT$180,S$1,FALSE),IF(Y$2="zero",0,Y$2),0),0)</f>
        <v>0</v>
      </c>
      <c r="T76" s="6">
        <f t="shared" si="51"/>
        <v>0</v>
      </c>
      <c r="U76" s="2"/>
      <c r="V76" s="2" t="str">
        <f>IF(O76&lt;&gt;"",VLOOKUP(O76,Runners!CZ$3:DM$180,V$1,FALSE),"")</f>
        <v/>
      </c>
      <c r="W76" s="18" t="str">
        <f t="shared" si="52"/>
        <v/>
      </c>
    </row>
    <row r="77" spans="1:23" ht="15.75" customHeight="1" x14ac:dyDescent="0.25">
      <c r="A77" s="1" t="str">
        <f>Runners!A76</f>
        <v>Mick Widdop</v>
      </c>
      <c r="C77" s="3">
        <f>IF(A77&lt;&gt;"",VLOOKUP(A77,Runners!A$3:AS$180,C$1,FALSE),0)</f>
        <v>1.2847222222222222E-2</v>
      </c>
      <c r="D77" s="6">
        <f t="shared" si="47"/>
        <v>74</v>
      </c>
      <c r="E77" s="2"/>
      <c r="F77" s="2">
        <f t="shared" si="49"/>
        <v>0</v>
      </c>
      <c r="J77" s="1" t="str">
        <f t="shared" si="48"/>
        <v>Mick Widdop</v>
      </c>
      <c r="M77" s="8" t="str">
        <f t="shared" si="42"/>
        <v/>
      </c>
      <c r="N77" s="8" t="str">
        <f t="shared" si="43"/>
        <v/>
      </c>
      <c r="O77" s="1" t="str">
        <f t="shared" si="44"/>
        <v/>
      </c>
      <c r="P77" s="32" t="str">
        <f t="shared" si="45"/>
        <v/>
      </c>
      <c r="Q77" s="32" t="str">
        <f t="shared" si="50"/>
        <v/>
      </c>
      <c r="R77" s="6">
        <f t="shared" si="46"/>
        <v>0</v>
      </c>
      <c r="S77" s="6">
        <f>IF(AND(D77&lt;=L$4,P77&lt;&gt;"Y"),IF(N77&lt;VLOOKUP(O77,Runners!A$3:CT$180,S$1,FALSE),IF(Y$2="zero",0,Y$2),0),0)</f>
        <v>0</v>
      </c>
      <c r="T77" s="6">
        <f t="shared" si="51"/>
        <v>0</v>
      </c>
      <c r="U77" s="2"/>
      <c r="V77" s="2" t="str">
        <f>IF(O77&lt;&gt;"",VLOOKUP(O77,Runners!CZ$3:DM$180,V$1,FALSE),"")</f>
        <v/>
      </c>
      <c r="W77" s="18" t="str">
        <f t="shared" si="52"/>
        <v/>
      </c>
    </row>
    <row r="78" spans="1:23" ht="15.75" customHeight="1" x14ac:dyDescent="0.25">
      <c r="A78" s="1" t="str">
        <f>Runners!A77</f>
        <v>Mike Toft</v>
      </c>
      <c r="B78" s="3"/>
      <c r="C78" s="3">
        <f>IF(A78&lt;&gt;"",VLOOKUP(A78,Runners!A$3:AS$180,C$1,FALSE),0)</f>
        <v>2.2222222222222223E-2</v>
      </c>
      <c r="D78" s="6">
        <f t="shared" si="47"/>
        <v>75</v>
      </c>
      <c r="E78" s="2"/>
      <c r="F78" s="2">
        <f t="shared" si="49"/>
        <v>0</v>
      </c>
      <c r="J78" s="1" t="str">
        <f t="shared" si="48"/>
        <v>Mike Toft</v>
      </c>
      <c r="M78" s="8" t="str">
        <f t="shared" si="42"/>
        <v/>
      </c>
      <c r="N78" s="8" t="str">
        <f t="shared" si="43"/>
        <v/>
      </c>
      <c r="O78" s="1" t="str">
        <f t="shared" si="44"/>
        <v/>
      </c>
      <c r="P78" s="32" t="str">
        <f t="shared" si="45"/>
        <v/>
      </c>
      <c r="Q78" s="32" t="str">
        <f t="shared" si="50"/>
        <v/>
      </c>
      <c r="R78" s="6">
        <f t="shared" si="46"/>
        <v>0</v>
      </c>
      <c r="S78" s="6">
        <f>IF(AND(D78&lt;=L$4,P78&lt;&gt;"Y"),IF(N78&lt;VLOOKUP(O78,Runners!A$3:CT$180,S$1,FALSE),IF(Y$2="zero",0,Y$2),0),0)</f>
        <v>0</v>
      </c>
      <c r="T78" s="6">
        <f t="shared" si="51"/>
        <v>0</v>
      </c>
      <c r="U78" s="2"/>
      <c r="V78" s="2" t="str">
        <f>IF(O78&lt;&gt;"",VLOOKUP(O78,Runners!CZ$3:DM$180,V$1,FALSE),"")</f>
        <v/>
      </c>
      <c r="W78" s="18" t="str">
        <f t="shared" si="52"/>
        <v/>
      </c>
    </row>
    <row r="79" spans="1:23" ht="15.75" customHeight="1" x14ac:dyDescent="0.25">
      <c r="A79" s="1" t="str">
        <f>Runners!A78</f>
        <v>Morgan Pritchard</v>
      </c>
      <c r="C79" s="3">
        <f>IF(A79&lt;&gt;"",VLOOKUP(A79,Runners!A$3:AS$180,C$1,FALSE),0)</f>
        <v>1.6493055555555556E-2</v>
      </c>
      <c r="D79" s="6">
        <f t="shared" si="47"/>
        <v>76</v>
      </c>
      <c r="E79" s="2"/>
      <c r="F79" s="2">
        <f t="shared" si="49"/>
        <v>0</v>
      </c>
      <c r="J79" s="1" t="str">
        <f t="shared" si="48"/>
        <v>Morgan Pritchard</v>
      </c>
      <c r="M79" s="8" t="str">
        <f t="shared" si="42"/>
        <v/>
      </c>
      <c r="N79" s="8" t="str">
        <f t="shared" si="43"/>
        <v/>
      </c>
      <c r="O79" s="1" t="str">
        <f t="shared" si="44"/>
        <v/>
      </c>
      <c r="P79" s="32" t="str">
        <f t="shared" si="45"/>
        <v/>
      </c>
      <c r="Q79" s="32" t="str">
        <f t="shared" si="50"/>
        <v/>
      </c>
      <c r="R79" s="6">
        <f t="shared" si="46"/>
        <v>0</v>
      </c>
      <c r="S79" s="6">
        <f>IF(AND(D79&lt;=L$4,P79&lt;&gt;"Y"),IF(N79&lt;VLOOKUP(O79,Runners!A$3:CT$180,S$1,FALSE),IF(Y$2="zero",0,Y$2),0),0)</f>
        <v>0</v>
      </c>
      <c r="T79" s="6">
        <f t="shared" si="51"/>
        <v>0</v>
      </c>
      <c r="U79" s="2"/>
      <c r="V79" s="2" t="str">
        <f>IF(O79&lt;&gt;"",VLOOKUP(O79,Runners!CZ$3:DM$180,V$1,FALSE),"")</f>
        <v/>
      </c>
      <c r="W79" s="18" t="str">
        <f t="shared" si="52"/>
        <v/>
      </c>
    </row>
    <row r="80" spans="1:23" ht="15.75" customHeight="1" x14ac:dyDescent="0.25">
      <c r="A80" s="1" t="str">
        <f>Runners!A79</f>
        <v>Neil Baynton-Roberts</v>
      </c>
      <c r="C80" s="3">
        <f>IF(A80&lt;&gt;"",VLOOKUP(A80,Runners!A$3:AS$180,C$1,FALSE),0)</f>
        <v>1.6493055555555556E-2</v>
      </c>
      <c r="D80" s="6">
        <f t="shared" si="47"/>
        <v>77</v>
      </c>
      <c r="E80" s="2"/>
      <c r="F80" s="2">
        <f t="shared" si="49"/>
        <v>0</v>
      </c>
      <c r="J80" s="1" t="str">
        <f t="shared" si="48"/>
        <v>Neil Baynton-Roberts</v>
      </c>
      <c r="M80" s="8" t="str">
        <f t="shared" si="42"/>
        <v/>
      </c>
      <c r="N80" s="8" t="str">
        <f t="shared" si="43"/>
        <v/>
      </c>
      <c r="O80" s="1" t="str">
        <f t="shared" si="44"/>
        <v/>
      </c>
      <c r="P80" s="32" t="str">
        <f t="shared" si="45"/>
        <v/>
      </c>
      <c r="Q80" s="32" t="str">
        <f t="shared" si="50"/>
        <v/>
      </c>
      <c r="R80" s="6">
        <f t="shared" si="46"/>
        <v>0</v>
      </c>
      <c r="S80" s="6">
        <f>IF(AND(D80&lt;=L$4,P80&lt;&gt;"Y"),IF(N80&lt;VLOOKUP(O80,Runners!A$3:CT$180,S$1,FALSE),IF(Y$2="zero",0,Y$2),0),0)</f>
        <v>0</v>
      </c>
      <c r="T80" s="6">
        <f t="shared" si="51"/>
        <v>0</v>
      </c>
      <c r="U80" s="2"/>
      <c r="V80" s="2" t="str">
        <f>IF(O80&lt;&gt;"",VLOOKUP(O80,Runners!CZ$3:DM$180,V$1,FALSE),"")</f>
        <v/>
      </c>
      <c r="W80" s="18" t="str">
        <f t="shared" si="52"/>
        <v/>
      </c>
    </row>
    <row r="81" spans="1:23" ht="15.75" customHeight="1" x14ac:dyDescent="0.25">
      <c r="A81" s="1" t="str">
        <f>Runners!A80</f>
        <v>Nigel Simpkin</v>
      </c>
      <c r="C81" s="3">
        <f>IF(A81&lt;&gt;"",VLOOKUP(A81,Runners!A$3:AS$180,C$1,FALSE),0)</f>
        <v>1.1458333333333333E-2</v>
      </c>
      <c r="D81" s="6">
        <f t="shared" si="47"/>
        <v>78</v>
      </c>
      <c r="E81" s="2"/>
      <c r="F81" s="2">
        <f t="shared" si="49"/>
        <v>0</v>
      </c>
      <c r="J81" s="1" t="str">
        <f t="shared" si="48"/>
        <v>Nigel Simpkin</v>
      </c>
      <c r="M81" s="8" t="str">
        <f t="shared" si="42"/>
        <v/>
      </c>
      <c r="N81" s="8" t="str">
        <f t="shared" si="43"/>
        <v/>
      </c>
      <c r="O81" s="1" t="str">
        <f t="shared" si="44"/>
        <v/>
      </c>
      <c r="P81" s="32" t="str">
        <f t="shared" si="45"/>
        <v/>
      </c>
      <c r="Q81" s="32" t="str">
        <f t="shared" si="50"/>
        <v/>
      </c>
      <c r="R81" s="6">
        <f t="shared" si="46"/>
        <v>0</v>
      </c>
      <c r="S81" s="6">
        <f>IF(AND(D81&lt;=L$4,P81&lt;&gt;"Y"),IF(N81&lt;VLOOKUP(O81,Runners!A$3:CT$180,S$1,FALSE),IF(Y$2="zero",0,Y$2),0),0)</f>
        <v>0</v>
      </c>
      <c r="T81" s="6">
        <f t="shared" si="51"/>
        <v>0</v>
      </c>
      <c r="U81" s="2"/>
      <c r="V81" s="2" t="str">
        <f>IF(O81&lt;&gt;"",VLOOKUP(O81,Runners!CZ$3:DM$180,V$1,FALSE),"")</f>
        <v/>
      </c>
      <c r="W81" s="18" t="str">
        <f t="shared" si="52"/>
        <v/>
      </c>
    </row>
    <row r="82" spans="1:23" ht="15.75" customHeight="1" x14ac:dyDescent="0.25">
      <c r="A82" s="1" t="str">
        <f>Runners!A81</f>
        <v>Oliver Thomson</v>
      </c>
      <c r="C82" s="3">
        <f>IF(A82&lt;&gt;"",VLOOKUP(A82,Runners!A$3:AS$180,C$1,FALSE),0)</f>
        <v>1.8055555555555554E-2</v>
      </c>
      <c r="D82" s="6">
        <f t="shared" si="47"/>
        <v>79</v>
      </c>
      <c r="E82" s="2"/>
      <c r="F82" s="2">
        <f t="shared" si="49"/>
        <v>0</v>
      </c>
      <c r="J82" s="1" t="str">
        <f t="shared" si="48"/>
        <v>Oliver Thomson</v>
      </c>
      <c r="M82" s="8" t="str">
        <f t="shared" si="42"/>
        <v/>
      </c>
      <c r="N82" s="8" t="str">
        <f t="shared" si="43"/>
        <v/>
      </c>
      <c r="O82" s="1" t="str">
        <f t="shared" si="44"/>
        <v/>
      </c>
      <c r="P82" s="32" t="str">
        <f t="shared" si="45"/>
        <v/>
      </c>
      <c r="Q82" s="32" t="str">
        <f t="shared" si="50"/>
        <v/>
      </c>
      <c r="R82" s="6">
        <f t="shared" si="46"/>
        <v>0</v>
      </c>
      <c r="S82" s="6">
        <f>IF(AND(D82&lt;=L$4,P82&lt;&gt;"Y"),IF(N82&lt;VLOOKUP(O82,Runners!A$3:CT$180,S$1,FALSE),IF(Y$2="zero",0,Y$2),0),0)</f>
        <v>0</v>
      </c>
      <c r="T82" s="6">
        <f t="shared" si="51"/>
        <v>0</v>
      </c>
      <c r="U82" s="2"/>
      <c r="V82" s="2" t="str">
        <f>IF(O82&lt;&gt;"",VLOOKUP(O82,Runners!CZ$3:DM$180,V$1,FALSE),"")</f>
        <v/>
      </c>
      <c r="W82" s="18" t="str">
        <f t="shared" si="52"/>
        <v/>
      </c>
    </row>
    <row r="83" spans="1:23" ht="15.75" customHeight="1" x14ac:dyDescent="0.25">
      <c r="A83" s="1" t="str">
        <f>Runners!A82</f>
        <v>Pamela Binns</v>
      </c>
      <c r="C83" s="3">
        <f>IF(A83&lt;&gt;"",VLOOKUP(A83,Runners!A$3:AS$180,C$1,FALSE),0)</f>
        <v>8.3333333333333332E-3</v>
      </c>
      <c r="D83" s="6">
        <f t="shared" si="47"/>
        <v>80</v>
      </c>
      <c r="E83" s="2">
        <v>4.148148148148148E-2</v>
      </c>
      <c r="F83" s="2">
        <f t="shared" si="49"/>
        <v>3.3148148148148149E-2</v>
      </c>
      <c r="J83" s="1" t="str">
        <f t="shared" si="48"/>
        <v>Pamela Binns</v>
      </c>
      <c r="M83" s="8" t="str">
        <f t="shared" si="42"/>
        <v/>
      </c>
      <c r="N83" s="8" t="str">
        <f t="shared" si="43"/>
        <v/>
      </c>
      <c r="O83" s="1" t="str">
        <f t="shared" si="44"/>
        <v/>
      </c>
      <c r="P83" s="32" t="str">
        <f t="shared" si="45"/>
        <v/>
      </c>
      <c r="Q83" s="32" t="str">
        <f t="shared" si="50"/>
        <v/>
      </c>
      <c r="R83" s="6">
        <f t="shared" si="46"/>
        <v>0</v>
      </c>
      <c r="S83" s="6">
        <f>IF(AND(D83&lt;=L$4,P83&lt;&gt;"Y"),IF(N83&lt;VLOOKUP(O83,Runners!A$3:CT$180,S$1,FALSE),IF(Y$2="zero",0,Y$2),0),0)</f>
        <v>0</v>
      </c>
      <c r="T83" s="6">
        <f t="shared" si="51"/>
        <v>0</v>
      </c>
      <c r="U83" s="2"/>
      <c r="V83" s="2" t="str">
        <f>IF(O83&lt;&gt;"",VLOOKUP(O83,Runners!CZ$3:DM$180,V$1,FALSE),"")</f>
        <v/>
      </c>
      <c r="W83" s="18" t="str">
        <f t="shared" si="52"/>
        <v/>
      </c>
    </row>
    <row r="84" spans="1:23" ht="15.75" customHeight="1" x14ac:dyDescent="0.25">
      <c r="A84" s="1" t="str">
        <f>Runners!A83</f>
        <v>Pamela Hardman</v>
      </c>
      <c r="C84" s="3">
        <f>IF(A84&lt;&gt;"",VLOOKUP(A84,Runners!A$3:AS$180,C$1,FALSE),0)</f>
        <v>1.2326388888888888E-2</v>
      </c>
      <c r="D84" s="6">
        <f t="shared" si="47"/>
        <v>81</v>
      </c>
      <c r="E84" s="2"/>
      <c r="F84" s="2">
        <f t="shared" si="49"/>
        <v>0</v>
      </c>
      <c r="J84" s="1" t="str">
        <f t="shared" si="48"/>
        <v>Pamela Hardman</v>
      </c>
      <c r="M84" s="8" t="str">
        <f t="shared" si="42"/>
        <v/>
      </c>
      <c r="N84" s="8" t="str">
        <f t="shared" si="43"/>
        <v/>
      </c>
      <c r="O84" s="1" t="str">
        <f t="shared" si="44"/>
        <v/>
      </c>
      <c r="P84" s="32" t="str">
        <f t="shared" si="45"/>
        <v/>
      </c>
      <c r="Q84" s="32" t="str">
        <f t="shared" si="50"/>
        <v/>
      </c>
      <c r="R84" s="6">
        <f t="shared" si="46"/>
        <v>0</v>
      </c>
      <c r="S84" s="6">
        <f>IF(AND(D84&lt;=L$4,P84&lt;&gt;"Y"),IF(N84&lt;VLOOKUP(O84,Runners!A$3:CT$180,S$1,FALSE),IF(Y$2="zero",0,Y$2),0),0)</f>
        <v>0</v>
      </c>
      <c r="T84" s="6">
        <f t="shared" si="51"/>
        <v>0</v>
      </c>
      <c r="U84" s="2"/>
      <c r="V84" s="2" t="str">
        <f>IF(O84&lt;&gt;"",VLOOKUP(O84,Runners!CZ$3:DM$180,V$1,FALSE),"")</f>
        <v/>
      </c>
      <c r="W84" s="18" t="str">
        <f t="shared" si="52"/>
        <v/>
      </c>
    </row>
    <row r="85" spans="1:23" ht="15.75" customHeight="1" x14ac:dyDescent="0.25">
      <c r="A85" s="1" t="str">
        <f>Runners!A84</f>
        <v>Paul McAllister</v>
      </c>
      <c r="B85" s="3"/>
      <c r="C85" s="3">
        <f>IF(A85&lt;&gt;"",VLOOKUP(A85,Runners!A$3:AS$180,C$1,FALSE),0)</f>
        <v>1.3368055555555555E-2</v>
      </c>
      <c r="D85" s="6">
        <f t="shared" si="47"/>
        <v>82</v>
      </c>
      <c r="E85" s="2">
        <v>3.9247685185185184E-2</v>
      </c>
      <c r="F85" s="2">
        <f t="shared" si="49"/>
        <v>2.5879629629629627E-2</v>
      </c>
      <c r="J85" s="1" t="str">
        <f t="shared" si="48"/>
        <v>Paul McAllister</v>
      </c>
      <c r="M85" s="8" t="str">
        <f t="shared" si="42"/>
        <v/>
      </c>
      <c r="N85" s="8" t="str">
        <f t="shared" si="43"/>
        <v/>
      </c>
      <c r="O85" s="1" t="str">
        <f t="shared" si="44"/>
        <v/>
      </c>
      <c r="P85" s="32" t="str">
        <f t="shared" si="45"/>
        <v/>
      </c>
      <c r="Q85" s="32" t="str">
        <f t="shared" si="50"/>
        <v/>
      </c>
      <c r="R85" s="6">
        <f t="shared" si="46"/>
        <v>0</v>
      </c>
      <c r="S85" s="6">
        <f>IF(AND(D85&lt;=L$4,P85&lt;&gt;"Y"),IF(N85&lt;VLOOKUP(O85,Runners!A$3:CT$180,S$1,FALSE),IF(Y$2="zero",0,Y$2),0),0)</f>
        <v>0</v>
      </c>
      <c r="T85" s="6">
        <f t="shared" si="51"/>
        <v>0</v>
      </c>
      <c r="U85" s="2"/>
      <c r="V85" s="2" t="str">
        <f>IF(O85&lt;&gt;"",VLOOKUP(O85,Runners!CZ$3:DM$180,V$1,FALSE),"")</f>
        <v/>
      </c>
      <c r="W85" s="18" t="str">
        <f t="shared" si="52"/>
        <v/>
      </c>
    </row>
    <row r="86" spans="1:23" ht="15.75" customHeight="1" x14ac:dyDescent="0.25">
      <c r="A86" s="1" t="str">
        <f>Runners!A85</f>
        <v>Paul Veevers</v>
      </c>
      <c r="C86" s="3">
        <f>IF(A86&lt;&gt;"",VLOOKUP(A86,Runners!A$3:AS$180,C$1,FALSE),0)</f>
        <v>1.7708333333333333E-2</v>
      </c>
      <c r="D86" s="6">
        <f t="shared" si="47"/>
        <v>83</v>
      </c>
      <c r="E86" s="2"/>
      <c r="F86" s="2">
        <f t="shared" si="49"/>
        <v>0</v>
      </c>
      <c r="J86" s="1" t="str">
        <f t="shared" si="48"/>
        <v>Paul Veevers</v>
      </c>
      <c r="M86" s="8" t="str">
        <f t="shared" si="42"/>
        <v/>
      </c>
      <c r="N86" s="8" t="str">
        <f t="shared" si="43"/>
        <v/>
      </c>
      <c r="O86" s="1" t="str">
        <f t="shared" si="44"/>
        <v/>
      </c>
      <c r="P86" s="32" t="str">
        <f t="shared" si="45"/>
        <v/>
      </c>
      <c r="Q86" s="32" t="str">
        <f t="shared" si="50"/>
        <v/>
      </c>
      <c r="R86" s="6">
        <f t="shared" si="46"/>
        <v>0</v>
      </c>
      <c r="S86" s="6">
        <f>IF(AND(D86&lt;=L$4,P86&lt;&gt;"Y"),IF(N86&lt;VLOOKUP(O86,Runners!A$3:CT$180,S$1,FALSE),IF(Y$2="zero",0,Y$2),0),0)</f>
        <v>0</v>
      </c>
      <c r="T86" s="6">
        <f t="shared" si="51"/>
        <v>0</v>
      </c>
      <c r="U86" s="2"/>
      <c r="V86" s="2" t="str">
        <f>IF(O86&lt;&gt;"",VLOOKUP(O86,Runners!CZ$3:DM$180,V$1,FALSE),"")</f>
        <v/>
      </c>
      <c r="W86" s="18" t="str">
        <f t="shared" si="52"/>
        <v/>
      </c>
    </row>
    <row r="87" spans="1:23" ht="15.75" customHeight="1" x14ac:dyDescent="0.25">
      <c r="A87" s="1" t="str">
        <f>Runners!A86</f>
        <v>Peter Reid</v>
      </c>
      <c r="C87" s="3">
        <f>IF(A87&lt;&gt;"",VLOOKUP(A87,Runners!A$3:AS$180,C$1,FALSE),0)</f>
        <v>1.3194444444444444E-2</v>
      </c>
      <c r="D87" s="6">
        <f t="shared" si="47"/>
        <v>84</v>
      </c>
      <c r="E87" s="2"/>
      <c r="F87" s="2">
        <f t="shared" si="49"/>
        <v>0</v>
      </c>
      <c r="J87" s="1" t="str">
        <f t="shared" si="48"/>
        <v>Peter Reid</v>
      </c>
      <c r="M87" s="8" t="str">
        <f t="shared" si="42"/>
        <v/>
      </c>
      <c r="N87" s="8" t="str">
        <f t="shared" si="43"/>
        <v/>
      </c>
      <c r="O87" s="1" t="str">
        <f t="shared" si="44"/>
        <v/>
      </c>
      <c r="P87" s="32" t="str">
        <f t="shared" si="45"/>
        <v/>
      </c>
      <c r="Q87" s="32" t="str">
        <f t="shared" si="50"/>
        <v/>
      </c>
      <c r="R87" s="6">
        <f t="shared" si="46"/>
        <v>0</v>
      </c>
      <c r="S87" s="6">
        <f>IF(AND(D87&lt;=L$4,P87&lt;&gt;"Y"),IF(N87&lt;VLOOKUP(O87,Runners!A$3:CT$180,S$1,FALSE),IF(Y$2="zero",0,Y$2),0),0)</f>
        <v>0</v>
      </c>
      <c r="T87" s="6">
        <f t="shared" si="51"/>
        <v>0</v>
      </c>
      <c r="U87" s="2"/>
      <c r="V87" s="2" t="str">
        <f>IF(O87&lt;&gt;"",VLOOKUP(O87,Runners!CZ$3:DM$180,V$1,FALSE),"")</f>
        <v/>
      </c>
      <c r="W87" s="18" t="str">
        <f t="shared" si="52"/>
        <v/>
      </c>
    </row>
    <row r="88" spans="1:23" ht="15.75" customHeight="1" x14ac:dyDescent="0.25">
      <c r="A88" s="1" t="str">
        <f>Runners!A87</f>
        <v>Peter Thomson</v>
      </c>
      <c r="C88" s="3">
        <f>IF(A88&lt;&gt;"",VLOOKUP(A88,Runners!A$3:AS$180,C$1,FALSE),0)</f>
        <v>1.2673611111111111E-2</v>
      </c>
      <c r="D88" s="6">
        <f t="shared" si="47"/>
        <v>85</v>
      </c>
      <c r="E88" s="44"/>
      <c r="F88" s="2">
        <f t="shared" si="49"/>
        <v>0</v>
      </c>
      <c r="J88" s="1" t="str">
        <f t="shared" si="48"/>
        <v>Peter Thomson</v>
      </c>
      <c r="M88" s="8" t="str">
        <f t="shared" si="42"/>
        <v/>
      </c>
      <c r="N88" s="8" t="str">
        <f t="shared" si="43"/>
        <v/>
      </c>
      <c r="O88" s="1" t="str">
        <f t="shared" si="44"/>
        <v/>
      </c>
      <c r="P88" s="32" t="str">
        <f t="shared" si="45"/>
        <v/>
      </c>
      <c r="Q88" s="32" t="str">
        <f t="shared" si="50"/>
        <v/>
      </c>
      <c r="R88" s="6">
        <f t="shared" si="46"/>
        <v>0</v>
      </c>
      <c r="S88" s="6">
        <f>IF(AND(D88&lt;=L$4,P88&lt;&gt;"Y"),IF(N88&lt;VLOOKUP(O88,Runners!A$3:CT$180,S$1,FALSE),IF(Y$2="zero",0,Y$2),0),0)</f>
        <v>0</v>
      </c>
      <c r="T88" s="6">
        <f t="shared" si="51"/>
        <v>0</v>
      </c>
      <c r="U88" s="2"/>
      <c r="V88" s="2" t="str">
        <f>IF(O88&lt;&gt;"",VLOOKUP(O88,Runners!CZ$3:DM$180,V$1,FALSE),"")</f>
        <v/>
      </c>
      <c r="W88" s="18" t="str">
        <f t="shared" si="52"/>
        <v/>
      </c>
    </row>
    <row r="89" spans="1:23" ht="15.75" customHeight="1" x14ac:dyDescent="0.25">
      <c r="A89" s="1" t="str">
        <f>Runners!A88</f>
        <v>Phil Buller</v>
      </c>
      <c r="C89" s="3">
        <f>IF(A89&lt;&gt;"",VLOOKUP(A89,Runners!A$3:AS$180,C$1,FALSE),0)</f>
        <v>9.2013888888888892E-3</v>
      </c>
      <c r="D89" s="6">
        <f t="shared" si="47"/>
        <v>86</v>
      </c>
      <c r="E89" s="2"/>
      <c r="F89" s="2">
        <f t="shared" si="49"/>
        <v>0</v>
      </c>
      <c r="J89" s="1" t="str">
        <f t="shared" si="48"/>
        <v>Phil Buller</v>
      </c>
      <c r="M89" s="8" t="str">
        <f t="shared" si="42"/>
        <v/>
      </c>
      <c r="N89" s="8" t="str">
        <f t="shared" si="43"/>
        <v/>
      </c>
      <c r="O89" s="1" t="str">
        <f t="shared" si="44"/>
        <v/>
      </c>
      <c r="P89" s="32" t="str">
        <f t="shared" si="45"/>
        <v/>
      </c>
      <c r="Q89" s="32" t="str">
        <f t="shared" si="50"/>
        <v/>
      </c>
      <c r="R89" s="6">
        <f t="shared" si="46"/>
        <v>0</v>
      </c>
      <c r="S89" s="6">
        <f>IF(AND(D89&lt;=L$4,P89&lt;&gt;"Y"),IF(N89&lt;VLOOKUP(O89,Runners!A$3:CT$180,S$1,FALSE),IF(Y$2="zero",0,Y$2),0),0)</f>
        <v>0</v>
      </c>
      <c r="T89" s="6">
        <f t="shared" si="51"/>
        <v>0</v>
      </c>
      <c r="U89" s="2"/>
      <c r="V89" s="2" t="str">
        <f>IF(O89&lt;&gt;"",VLOOKUP(O89,Runners!CZ$3:DM$180,V$1,FALSE),"")</f>
        <v/>
      </c>
      <c r="W89" s="18" t="str">
        <f t="shared" si="52"/>
        <v/>
      </c>
    </row>
    <row r="90" spans="1:23" ht="15.75" customHeight="1" x14ac:dyDescent="0.25">
      <c r="A90" s="1" t="str">
        <f>Runners!A89</f>
        <v>Rebecca Willetts</v>
      </c>
      <c r="C90" s="3">
        <f>IF(A90&lt;&gt;"",VLOOKUP(A90,Runners!A$3:AS$180,C$1,FALSE),0)</f>
        <v>1.1458333333333333E-2</v>
      </c>
      <c r="D90" s="6">
        <f t="shared" si="47"/>
        <v>87</v>
      </c>
      <c r="E90" s="2"/>
      <c r="F90" s="2">
        <f t="shared" si="49"/>
        <v>0</v>
      </c>
      <c r="J90" s="1" t="str">
        <f t="shared" si="48"/>
        <v>Rebecca Willetts</v>
      </c>
      <c r="M90" s="8" t="str">
        <f t="shared" si="42"/>
        <v/>
      </c>
      <c r="N90" s="8" t="str">
        <f t="shared" si="43"/>
        <v/>
      </c>
      <c r="O90" s="1" t="str">
        <f t="shared" si="44"/>
        <v/>
      </c>
      <c r="P90" s="32" t="str">
        <f t="shared" si="45"/>
        <v/>
      </c>
      <c r="Q90" s="32" t="str">
        <f t="shared" si="50"/>
        <v/>
      </c>
      <c r="R90" s="6">
        <f t="shared" si="46"/>
        <v>0</v>
      </c>
      <c r="S90" s="6">
        <f>IF(AND(D90&lt;=L$4,P90&lt;&gt;"Y"),IF(N90&lt;VLOOKUP(O90,Runners!A$3:CT$180,S$1,FALSE),IF(Y$2="zero",0,Y$2),0),0)</f>
        <v>0</v>
      </c>
      <c r="T90" s="6">
        <f t="shared" si="51"/>
        <v>0</v>
      </c>
      <c r="U90" s="2"/>
      <c r="V90" s="2" t="str">
        <f>IF(O90&lt;&gt;"",VLOOKUP(O90,Runners!CZ$3:DM$180,V$1,FALSE),"")</f>
        <v/>
      </c>
      <c r="W90" s="18" t="str">
        <f t="shared" si="52"/>
        <v/>
      </c>
    </row>
    <row r="91" spans="1:23" ht="15.75" customHeight="1" x14ac:dyDescent="0.25">
      <c r="A91" s="1" t="str">
        <f>Runners!A90</f>
        <v>Richard Storey</v>
      </c>
      <c r="B91" s="3"/>
      <c r="C91" s="3">
        <f>IF(A91&lt;&gt;"",VLOOKUP(A91,Runners!A$3:AS$180,C$1,FALSE),0)</f>
        <v>1.4930555555555556E-2</v>
      </c>
      <c r="D91" s="6">
        <f t="shared" si="47"/>
        <v>88</v>
      </c>
      <c r="E91" s="2"/>
      <c r="F91" s="2">
        <f t="shared" si="49"/>
        <v>0</v>
      </c>
      <c r="J91" s="1" t="str">
        <f t="shared" si="48"/>
        <v>Richard Storey</v>
      </c>
      <c r="M91" s="8" t="str">
        <f t="shared" si="42"/>
        <v/>
      </c>
      <c r="N91" s="8" t="str">
        <f t="shared" si="43"/>
        <v/>
      </c>
      <c r="O91" s="1" t="str">
        <f t="shared" si="44"/>
        <v/>
      </c>
      <c r="P91" s="32" t="str">
        <f t="shared" si="45"/>
        <v/>
      </c>
      <c r="Q91" s="32" t="str">
        <f t="shared" si="50"/>
        <v/>
      </c>
      <c r="R91" s="6">
        <f t="shared" si="46"/>
        <v>0</v>
      </c>
      <c r="S91" s="6">
        <f>IF(AND(D91&lt;=L$4,P91&lt;&gt;"Y"),IF(N91&lt;VLOOKUP(O91,Runners!A$3:CT$180,S$1,FALSE),IF(Y$2="zero",0,Y$2),0),0)</f>
        <v>0</v>
      </c>
      <c r="T91" s="6">
        <f t="shared" si="51"/>
        <v>0</v>
      </c>
      <c r="U91" s="2"/>
      <c r="V91" s="2" t="str">
        <f>IF(O91&lt;&gt;"",VLOOKUP(O91,Runners!CZ$3:DM$180,V$1,FALSE),"")</f>
        <v/>
      </c>
      <c r="W91" s="18" t="str">
        <f t="shared" si="52"/>
        <v/>
      </c>
    </row>
    <row r="92" spans="1:23" ht="15.75" customHeight="1" x14ac:dyDescent="0.25">
      <c r="A92" s="1" t="str">
        <f>Runners!A91</f>
        <v>Rosie Eagles</v>
      </c>
      <c r="C92" s="3">
        <f>IF(A92&lt;&gt;"",VLOOKUP(A92,Runners!A$3:AS$180,C$1,FALSE),0)</f>
        <v>1.4583333333333334E-2</v>
      </c>
      <c r="D92" s="6">
        <f t="shared" si="47"/>
        <v>89</v>
      </c>
      <c r="E92" s="2"/>
      <c r="F92" s="2">
        <f t="shared" si="49"/>
        <v>0</v>
      </c>
      <c r="J92" s="1" t="str">
        <f t="shared" si="48"/>
        <v>Rosie Eagles</v>
      </c>
      <c r="M92" s="8" t="str">
        <f t="shared" si="42"/>
        <v/>
      </c>
      <c r="N92" s="8" t="str">
        <f t="shared" si="43"/>
        <v/>
      </c>
      <c r="O92" s="1" t="str">
        <f t="shared" si="44"/>
        <v/>
      </c>
      <c r="P92" s="32" t="str">
        <f t="shared" si="45"/>
        <v/>
      </c>
      <c r="Q92" s="32" t="str">
        <f t="shared" si="50"/>
        <v/>
      </c>
      <c r="R92" s="6">
        <f t="shared" si="46"/>
        <v>0</v>
      </c>
      <c r="S92" s="6">
        <f>IF(AND(D92&lt;=L$4,P92&lt;&gt;"Y"),IF(N92&lt;VLOOKUP(O92,Runners!A$3:CT$180,S$1,FALSE),IF(Y$2="zero",0,Y$2),0),0)</f>
        <v>0</v>
      </c>
      <c r="T92" s="6">
        <f t="shared" si="51"/>
        <v>0</v>
      </c>
      <c r="U92" s="2"/>
      <c r="V92" s="2" t="str">
        <f>IF(O92&lt;&gt;"",VLOOKUP(O92,Runners!CZ$3:DM$180,V$1,FALSE),"")</f>
        <v/>
      </c>
      <c r="W92" s="18" t="str">
        <f t="shared" si="52"/>
        <v/>
      </c>
    </row>
    <row r="93" spans="1:23" ht="15.75" customHeight="1" x14ac:dyDescent="0.25">
      <c r="A93" s="1" t="str">
        <f>Runners!A92</f>
        <v>Ross McKelvie</v>
      </c>
      <c r="B93" s="3"/>
      <c r="C93" s="3">
        <f>IF(A93&lt;&gt;"",VLOOKUP(A93,Runners!A$3:AS$180,C$1,FALSE),0)</f>
        <v>2.326388888888889E-2</v>
      </c>
      <c r="D93" s="6">
        <f t="shared" si="47"/>
        <v>90</v>
      </c>
      <c r="E93" s="2"/>
      <c r="F93" s="2">
        <f t="shared" si="49"/>
        <v>0</v>
      </c>
      <c r="J93" s="1" t="str">
        <f t="shared" si="48"/>
        <v>Ross McKelvie</v>
      </c>
      <c r="M93" s="8" t="str">
        <f t="shared" ref="M93:M124" si="53">IF(D93&lt;=L$4,SMALL(E$4:E$210,D93),"")</f>
        <v/>
      </c>
      <c r="N93" s="8" t="str">
        <f t="shared" ref="N93:N124" si="54">IF(D93&lt;=L$4,VLOOKUP(M93,E$4:F$210,2,FALSE),"")</f>
        <v/>
      </c>
      <c r="O93" s="1" t="str">
        <f t="shared" ref="O93:O124" si="55">IF(D93&lt;=L$4,VLOOKUP(M93,E$4:J$210,6,FALSE),"")</f>
        <v/>
      </c>
      <c r="P93" s="32" t="str">
        <f t="shared" ref="P93:P124" si="56">IF(D93&lt;=L$4,VLOOKUP(O93,A$4:B$210,2,FALSE),"")</f>
        <v/>
      </c>
      <c r="Q93" s="32" t="str">
        <f t="shared" si="50"/>
        <v/>
      </c>
      <c r="R93" s="6">
        <f t="shared" si="46"/>
        <v>0</v>
      </c>
      <c r="S93" s="6">
        <f>IF(AND(D93&lt;=L$4,P93&lt;&gt;"Y"),IF(N93&lt;VLOOKUP(O93,Runners!A$3:CT$180,S$1,FALSE),IF(Y$2="zero",0,Y$2),0),0)</f>
        <v>0</v>
      </c>
      <c r="T93" s="6">
        <f t="shared" si="51"/>
        <v>0</v>
      </c>
      <c r="U93" s="2"/>
      <c r="V93" s="2" t="str">
        <f>IF(O93&lt;&gt;"",VLOOKUP(O93,Runners!CZ$3:DM$180,V$1,FALSE),"")</f>
        <v/>
      </c>
      <c r="W93" s="18" t="str">
        <f t="shared" si="52"/>
        <v/>
      </c>
    </row>
    <row r="94" spans="1:23" ht="15.75" customHeight="1" x14ac:dyDescent="0.25">
      <c r="A94" s="1" t="str">
        <f>Runners!A93</f>
        <v>Roy Stevens</v>
      </c>
      <c r="B94" s="3"/>
      <c r="C94" s="3">
        <f>IF(A94&lt;&gt;"",VLOOKUP(A94,Runners!A$3:AS$180,C$1,FALSE),0)</f>
        <v>1.0937499999999999E-2</v>
      </c>
      <c r="D94" s="6">
        <f t="shared" si="47"/>
        <v>91</v>
      </c>
      <c r="E94" s="2"/>
      <c r="F94" s="2">
        <f t="shared" si="49"/>
        <v>0</v>
      </c>
      <c r="J94" s="1" t="str">
        <f t="shared" si="48"/>
        <v>Roy Stevens</v>
      </c>
      <c r="M94" s="8" t="str">
        <f t="shared" si="53"/>
        <v/>
      </c>
      <c r="N94" s="8" t="str">
        <f t="shared" si="54"/>
        <v/>
      </c>
      <c r="O94" s="1" t="str">
        <f t="shared" si="55"/>
        <v/>
      </c>
      <c r="P94" s="32" t="str">
        <f t="shared" si="56"/>
        <v/>
      </c>
      <c r="Q94" s="32" t="str">
        <f t="shared" si="50"/>
        <v/>
      </c>
      <c r="R94" s="6">
        <f t="shared" si="46"/>
        <v>0</v>
      </c>
      <c r="S94" s="6">
        <f>IF(AND(D94&lt;=L$4,P94&lt;&gt;"Y"),IF(N94&lt;VLOOKUP(O94,Runners!A$3:CT$180,S$1,FALSE),IF(Y$2="zero",0,Y$2),0),0)</f>
        <v>0</v>
      </c>
      <c r="T94" s="6">
        <f t="shared" si="51"/>
        <v>0</v>
      </c>
      <c r="U94" s="2"/>
      <c r="V94" s="2" t="str">
        <f>IF(O94&lt;&gt;"",VLOOKUP(O94,Runners!CZ$3:DM$180,V$1,FALSE),"")</f>
        <v/>
      </c>
      <c r="W94" s="18" t="str">
        <f t="shared" si="52"/>
        <v/>
      </c>
    </row>
    <row r="95" spans="1:23" ht="15.75" customHeight="1" x14ac:dyDescent="0.25">
      <c r="A95" s="1" t="str">
        <f>Runners!A94</f>
        <v>Ruth Bye</v>
      </c>
      <c r="B95" s="3"/>
      <c r="C95" s="3">
        <f>IF(A95&lt;&gt;"",VLOOKUP(A95,Runners!A$3:AS$180,C$1,FALSE),0)</f>
        <v>4.6874999999999998E-3</v>
      </c>
      <c r="D95" s="6">
        <f t="shared" si="47"/>
        <v>92</v>
      </c>
      <c r="E95" s="2"/>
      <c r="F95" s="2">
        <f t="shared" si="49"/>
        <v>0</v>
      </c>
      <c r="J95" s="1" t="str">
        <f t="shared" si="48"/>
        <v>Ruth Bye</v>
      </c>
      <c r="M95" s="8" t="str">
        <f t="shared" si="53"/>
        <v/>
      </c>
      <c r="N95" s="8" t="str">
        <f t="shared" si="54"/>
        <v/>
      </c>
      <c r="O95" s="1" t="str">
        <f t="shared" si="55"/>
        <v/>
      </c>
      <c r="P95" s="32" t="str">
        <f t="shared" si="56"/>
        <v/>
      </c>
      <c r="Q95" s="32" t="str">
        <f>IF(D95&lt;=L$4,IF(P95="Y",Q93,Q93-1),"")</f>
        <v/>
      </c>
      <c r="R95" s="6">
        <f t="shared" si="46"/>
        <v>0</v>
      </c>
      <c r="S95" s="6">
        <f>IF(AND(D95&lt;=L$4,P95&lt;&gt;"Y"),IF(N95&lt;VLOOKUP(O95,Runners!A$3:CT$180,S$1,FALSE),IF(Y$2="zero",0,Y$2),0),0)</f>
        <v>0</v>
      </c>
      <c r="T95" s="6">
        <f t="shared" si="51"/>
        <v>0</v>
      </c>
      <c r="U95" s="2"/>
      <c r="V95" s="2" t="str">
        <f>IF(O95&lt;&gt;"",VLOOKUP(O95,Runners!CZ$3:DM$180,V$1,FALSE),"")</f>
        <v/>
      </c>
      <c r="W95" s="18" t="str">
        <f t="shared" si="52"/>
        <v/>
      </c>
    </row>
    <row r="96" spans="1:23" ht="15.75" customHeight="1" x14ac:dyDescent="0.25">
      <c r="A96" s="1" t="str">
        <f>Runners!A95</f>
        <v>Ruth Williams</v>
      </c>
      <c r="B96" s="3"/>
      <c r="C96" s="3">
        <f>IF(A96&lt;&gt;"",VLOOKUP(A96,Runners!A$3:AS$180,C$1,FALSE),0)</f>
        <v>1.2673611111111111E-2</v>
      </c>
      <c r="D96" s="6">
        <f t="shared" si="47"/>
        <v>93</v>
      </c>
      <c r="E96" s="2"/>
      <c r="F96" s="2">
        <f t="shared" si="49"/>
        <v>0</v>
      </c>
      <c r="J96" s="1" t="str">
        <f t="shared" si="48"/>
        <v>Ruth Williams</v>
      </c>
      <c r="M96" s="8" t="str">
        <f t="shared" si="53"/>
        <v/>
      </c>
      <c r="N96" s="8" t="str">
        <f t="shared" si="54"/>
        <v/>
      </c>
      <c r="O96" s="1" t="str">
        <f t="shared" si="55"/>
        <v/>
      </c>
      <c r="P96" s="32" t="str">
        <f t="shared" si="56"/>
        <v/>
      </c>
      <c r="Q96" s="32" t="str">
        <f t="shared" si="50"/>
        <v/>
      </c>
      <c r="R96" s="6">
        <f t="shared" si="46"/>
        <v>0</v>
      </c>
      <c r="S96" s="6">
        <f>IF(AND(D96&lt;=L$4,P96&lt;&gt;"Y"),IF(N96&lt;VLOOKUP(O96,Runners!A$3:CT$180,S$1,FALSE),IF(Y$2="zero",0,Y$2),0),0)</f>
        <v>0</v>
      </c>
      <c r="T96" s="6">
        <f t="shared" si="51"/>
        <v>0</v>
      </c>
      <c r="U96" s="2"/>
      <c r="V96" s="2" t="str">
        <f>IF(O96&lt;&gt;"",VLOOKUP(O96,Runners!CZ$3:DM$180,V$1,FALSE),"")</f>
        <v/>
      </c>
      <c r="W96" s="18" t="str">
        <f t="shared" si="52"/>
        <v/>
      </c>
    </row>
    <row r="97" spans="1:23" ht="15.75" customHeight="1" x14ac:dyDescent="0.25">
      <c r="A97" s="1" t="str">
        <f>Runners!A96</f>
        <v>Sarah Beck</v>
      </c>
      <c r="B97" s="3"/>
      <c r="C97" s="3">
        <f>IF(A97&lt;&gt;"",VLOOKUP(A97,Runners!A$3:AS$180,C$1,FALSE),0)</f>
        <v>1.7187500000000001E-2</v>
      </c>
      <c r="D97" s="6">
        <f t="shared" si="47"/>
        <v>94</v>
      </c>
      <c r="E97" s="2"/>
      <c r="F97" s="2">
        <f t="shared" si="49"/>
        <v>0</v>
      </c>
      <c r="J97" s="1" t="str">
        <f t="shared" si="48"/>
        <v>Sarah Beck</v>
      </c>
      <c r="M97" s="8" t="str">
        <f t="shared" si="53"/>
        <v/>
      </c>
      <c r="N97" s="8" t="str">
        <f t="shared" si="54"/>
        <v/>
      </c>
      <c r="O97" s="1" t="str">
        <f t="shared" si="55"/>
        <v/>
      </c>
      <c r="P97" s="32" t="str">
        <f t="shared" si="56"/>
        <v/>
      </c>
      <c r="Q97" s="32" t="str">
        <f t="shared" si="50"/>
        <v/>
      </c>
      <c r="R97" s="6">
        <f t="shared" si="46"/>
        <v>0</v>
      </c>
      <c r="S97" s="6">
        <f>IF(AND(D97&lt;=L$4,P97&lt;&gt;"Y"),IF(N97&lt;VLOOKUP(O97,Runners!A$3:CT$180,S$1,FALSE),IF(Y$2="zero",0,Y$2),0),0)</f>
        <v>0</v>
      </c>
      <c r="T97" s="6">
        <f t="shared" si="51"/>
        <v>0</v>
      </c>
      <c r="U97" s="2"/>
      <c r="V97" s="2" t="str">
        <f>IF(O97&lt;&gt;"",VLOOKUP(O97,Runners!CZ$3:DM$180,V$1,FALSE),"")</f>
        <v/>
      </c>
      <c r="W97" s="18" t="str">
        <f t="shared" si="52"/>
        <v/>
      </c>
    </row>
    <row r="98" spans="1:23" ht="15.75" customHeight="1" x14ac:dyDescent="0.25">
      <c r="A98" s="1" t="str">
        <f>Runners!A97</f>
        <v>Sarah Cook</v>
      </c>
      <c r="C98" s="3">
        <f>IF(A98&lt;&gt;"",VLOOKUP(A98,Runners!A$3:AS$180,C$1,FALSE),0)</f>
        <v>6.2500000000000003E-3</v>
      </c>
      <c r="D98" s="6">
        <f t="shared" si="47"/>
        <v>95</v>
      </c>
      <c r="E98" s="2">
        <v>3.8402777777777779E-2</v>
      </c>
      <c r="F98" s="2">
        <f t="shared" si="49"/>
        <v>3.215277777777778E-2</v>
      </c>
      <c r="J98" s="1" t="str">
        <f t="shared" si="48"/>
        <v>Sarah Cook</v>
      </c>
      <c r="M98" s="8" t="str">
        <f t="shared" si="53"/>
        <v/>
      </c>
      <c r="N98" s="8" t="str">
        <f t="shared" si="54"/>
        <v/>
      </c>
      <c r="O98" s="1" t="str">
        <f t="shared" si="55"/>
        <v/>
      </c>
      <c r="P98" s="32" t="str">
        <f t="shared" si="56"/>
        <v/>
      </c>
      <c r="Q98" s="32" t="str">
        <f t="shared" si="50"/>
        <v/>
      </c>
      <c r="R98" s="6">
        <f t="shared" si="46"/>
        <v>0</v>
      </c>
      <c r="S98" s="6">
        <f>IF(AND(D98&lt;=L$4,P98&lt;&gt;"Y"),IF(N98&lt;VLOOKUP(O98,Runners!A$3:CT$180,S$1,FALSE),IF(Y$2="zero",0,Y$2),0),0)</f>
        <v>0</v>
      </c>
      <c r="T98" s="6">
        <f t="shared" si="51"/>
        <v>0</v>
      </c>
      <c r="U98" s="2"/>
      <c r="V98" s="2" t="str">
        <f>IF(O98&lt;&gt;"",VLOOKUP(O98,Runners!CZ$3:DM$180,V$1,FALSE),"")</f>
        <v/>
      </c>
      <c r="W98" s="18" t="str">
        <f t="shared" si="52"/>
        <v/>
      </c>
    </row>
    <row r="99" spans="1:23" ht="15.75" customHeight="1" x14ac:dyDescent="0.25">
      <c r="A99" s="1" t="str">
        <f>Runners!A98</f>
        <v>Scott Gall</v>
      </c>
      <c r="C99" s="3">
        <f>IF(A99&lt;&gt;"",VLOOKUP(A99,Runners!A$3:AS$180,C$1,FALSE),0)</f>
        <v>1.7187500000000001E-2</v>
      </c>
      <c r="D99" s="6">
        <f t="shared" si="47"/>
        <v>96</v>
      </c>
      <c r="E99" s="2"/>
      <c r="F99" s="2">
        <f t="shared" si="49"/>
        <v>0</v>
      </c>
      <c r="J99" s="1" t="str">
        <f t="shared" si="48"/>
        <v>Scott Gall</v>
      </c>
      <c r="M99" s="8" t="str">
        <f t="shared" si="53"/>
        <v/>
      </c>
      <c r="N99" s="8" t="str">
        <f t="shared" si="54"/>
        <v/>
      </c>
      <c r="O99" s="1" t="str">
        <f t="shared" si="55"/>
        <v/>
      </c>
      <c r="P99" s="32" t="str">
        <f t="shared" si="56"/>
        <v/>
      </c>
      <c r="Q99" s="32" t="str">
        <f t="shared" si="50"/>
        <v/>
      </c>
      <c r="R99" s="6">
        <f t="shared" si="46"/>
        <v>0</v>
      </c>
      <c r="S99" s="6">
        <f>IF(AND(D99&lt;=L$4,P99&lt;&gt;"Y"),IF(N99&lt;VLOOKUP(O99,Runners!A$3:CT$180,S$1,FALSE),IF(Y$2="zero",0,Y$2),0),0)</f>
        <v>0</v>
      </c>
      <c r="T99" s="6">
        <f t="shared" si="51"/>
        <v>0</v>
      </c>
      <c r="U99" s="2"/>
      <c r="V99" s="2" t="str">
        <f>IF(O99&lt;&gt;"",VLOOKUP(O99,Runners!CZ$3:DM$180,V$1,FALSE),"")</f>
        <v/>
      </c>
      <c r="W99" s="18" t="str">
        <f t="shared" si="52"/>
        <v/>
      </c>
    </row>
    <row r="100" spans="1:23" ht="15.75" customHeight="1" x14ac:dyDescent="0.25">
      <c r="A100" s="1" t="str">
        <f>Runners!A99</f>
        <v>Sharon Cooper</v>
      </c>
      <c r="C100" s="3">
        <f>IF(A100&lt;&gt;"",VLOOKUP(A100,Runners!A$3:AS$180,C$1,FALSE),0)</f>
        <v>9.2013888888888892E-3</v>
      </c>
      <c r="D100" s="6">
        <f t="shared" si="47"/>
        <v>97</v>
      </c>
      <c r="E100" s="2"/>
      <c r="F100" s="2">
        <f t="shared" si="49"/>
        <v>0</v>
      </c>
      <c r="J100" s="1" t="str">
        <f t="shared" si="48"/>
        <v>Sharon Cooper</v>
      </c>
      <c r="M100" s="8" t="str">
        <f t="shared" si="53"/>
        <v/>
      </c>
      <c r="N100" s="8" t="str">
        <f t="shared" si="54"/>
        <v/>
      </c>
      <c r="O100" s="1" t="str">
        <f t="shared" si="55"/>
        <v/>
      </c>
      <c r="P100" s="32" t="str">
        <f t="shared" si="56"/>
        <v/>
      </c>
      <c r="Q100" s="32" t="str">
        <f t="shared" si="50"/>
        <v/>
      </c>
      <c r="R100" s="6">
        <f t="shared" si="46"/>
        <v>0</v>
      </c>
      <c r="S100" s="6">
        <f>IF(AND(D100&lt;=L$4,P100&lt;&gt;"Y"),IF(N100&lt;VLOOKUP(O100,Runners!A$3:CT$180,S$1,FALSE),IF(Y$2="zero",0,Y$2),0),0)</f>
        <v>0</v>
      </c>
      <c r="T100" s="6">
        <f t="shared" si="51"/>
        <v>0</v>
      </c>
      <c r="U100" s="2"/>
      <c r="V100" s="2" t="str">
        <f>IF(O100&lt;&gt;"",VLOOKUP(O100,Runners!CZ$3:DM$180,V$1,FALSE),"")</f>
        <v/>
      </c>
      <c r="W100" s="18" t="str">
        <f t="shared" si="52"/>
        <v/>
      </c>
    </row>
    <row r="101" spans="1:23" ht="15.75" customHeight="1" x14ac:dyDescent="0.25">
      <c r="A101" s="1" t="str">
        <f>Runners!A100</f>
        <v>Simon Smith</v>
      </c>
      <c r="C101" s="3">
        <f>IF(A101&lt;&gt;"",VLOOKUP(A101,Runners!A$3:AS$180,C$1,FALSE),0)</f>
        <v>1.7534722222222222E-2</v>
      </c>
      <c r="D101" s="6">
        <f t="shared" si="47"/>
        <v>98</v>
      </c>
      <c r="E101" s="2"/>
      <c r="F101" s="2">
        <f t="shared" si="49"/>
        <v>0</v>
      </c>
      <c r="J101" s="1" t="str">
        <f t="shared" si="48"/>
        <v>Simon Smith</v>
      </c>
      <c r="M101" s="8" t="str">
        <f t="shared" si="53"/>
        <v/>
      </c>
      <c r="N101" s="8" t="str">
        <f t="shared" si="54"/>
        <v/>
      </c>
      <c r="O101" s="1" t="str">
        <f t="shared" si="55"/>
        <v/>
      </c>
      <c r="P101" s="32" t="str">
        <f t="shared" si="56"/>
        <v/>
      </c>
      <c r="Q101" s="32" t="str">
        <f t="shared" si="50"/>
        <v/>
      </c>
      <c r="R101" s="6">
        <f t="shared" si="46"/>
        <v>0</v>
      </c>
      <c r="S101" s="6">
        <f>IF(AND(D101&lt;=L$4,P101&lt;&gt;"Y"),IF(N101&lt;VLOOKUP(O101,Runners!A$3:CT$180,S$1,FALSE),IF(Y$2="zero",0,Y$2),0),0)</f>
        <v>0</v>
      </c>
      <c r="T101" s="6">
        <f t="shared" si="51"/>
        <v>0</v>
      </c>
      <c r="U101" s="2"/>
      <c r="V101" s="2" t="str">
        <f>IF(O101&lt;&gt;"",VLOOKUP(O101,Runners!CZ$3:DM$180,V$1,FALSE),"")</f>
        <v/>
      </c>
      <c r="W101" s="18" t="str">
        <f t="shared" si="52"/>
        <v/>
      </c>
    </row>
    <row r="102" spans="1:23" ht="15.75" customHeight="1" x14ac:dyDescent="0.25">
      <c r="A102" s="1" t="str">
        <f>Runners!A101</f>
        <v>Stephen Rodwell</v>
      </c>
      <c r="C102" s="3">
        <f>IF(A102&lt;&gt;"",VLOOKUP(A102,Runners!A$3:AS$180,C$1,FALSE),0)</f>
        <v>1.7187500000000001E-2</v>
      </c>
      <c r="D102" s="6">
        <f t="shared" si="47"/>
        <v>99</v>
      </c>
      <c r="E102" s="2"/>
      <c r="F102" s="2">
        <f t="shared" ref="F102" si="57">IF(E102&gt;0,E102-C102,0)</f>
        <v>0</v>
      </c>
      <c r="J102" s="1" t="str">
        <f t="shared" ref="J102" si="58">A102</f>
        <v>Stephen Rodwell</v>
      </c>
      <c r="M102" s="8" t="str">
        <f t="shared" si="53"/>
        <v/>
      </c>
      <c r="N102" s="8" t="str">
        <f t="shared" si="54"/>
        <v/>
      </c>
      <c r="O102" s="1" t="str">
        <f t="shared" si="55"/>
        <v/>
      </c>
      <c r="P102" s="32" t="str">
        <f t="shared" si="56"/>
        <v/>
      </c>
      <c r="Q102" s="32" t="str">
        <f>IF(D102&lt;=L$4,IF(P102="Y",Q100,Q100-1),"")</f>
        <v/>
      </c>
      <c r="R102" s="6">
        <f t="shared" si="46"/>
        <v>0</v>
      </c>
      <c r="S102" s="6">
        <f>IF(AND(D102&lt;=L$4,P102&lt;&gt;"Y"),IF(N102&lt;VLOOKUP(O102,Runners!A$3:CT$180,S$1,FALSE),IF(Y$2="zero",0,Y$2),0),0)</f>
        <v>0</v>
      </c>
      <c r="T102" s="6">
        <f t="shared" ref="T102" si="59">IF(AND(D102&lt;=L$4,P102&lt;&gt;"Y"),S102+R102,0)</f>
        <v>0</v>
      </c>
      <c r="U102" s="2"/>
      <c r="V102" s="2" t="str">
        <f>IF(O102&lt;&gt;"",VLOOKUP(O102,Runners!CZ$3:DM$180,V$1,FALSE),"")</f>
        <v/>
      </c>
      <c r="W102" s="18" t="str">
        <f t="shared" ref="W102" si="60">IF(O102&lt;&gt;"",(V102-N102)/V102,"")</f>
        <v/>
      </c>
    </row>
    <row r="103" spans="1:23" ht="15.75" customHeight="1" x14ac:dyDescent="0.25">
      <c r="A103" s="1" t="str">
        <f>Runners!A102</f>
        <v>Stephen Wise</v>
      </c>
      <c r="C103" s="3">
        <f>IF(A103&lt;&gt;"",VLOOKUP(A103,Runners!A$3:AS$180,C$1,FALSE),0)</f>
        <v>1.4930555555555556E-2</v>
      </c>
      <c r="D103" s="6">
        <f t="shared" si="47"/>
        <v>100</v>
      </c>
      <c r="E103" s="2">
        <v>3.8958333333333338E-2</v>
      </c>
      <c r="F103" s="2">
        <f t="shared" si="49"/>
        <v>2.402777777777778E-2</v>
      </c>
      <c r="J103" s="1" t="str">
        <f t="shared" si="48"/>
        <v>Stephen Wise</v>
      </c>
      <c r="M103" s="8" t="str">
        <f t="shared" si="53"/>
        <v/>
      </c>
      <c r="N103" s="8" t="str">
        <f t="shared" si="54"/>
        <v/>
      </c>
      <c r="O103" s="1" t="str">
        <f t="shared" si="55"/>
        <v/>
      </c>
      <c r="P103" s="32" t="str">
        <f t="shared" si="56"/>
        <v/>
      </c>
      <c r="Q103" s="32" t="str">
        <f>IF(D103&lt;=L$4,IF(P103="Y",Q101,Q101-1),"")</f>
        <v/>
      </c>
      <c r="R103" s="6">
        <f t="shared" si="46"/>
        <v>0</v>
      </c>
      <c r="S103" s="6">
        <f>IF(AND(D103&lt;=L$4,P103&lt;&gt;"Y"),IF(N103&lt;VLOOKUP(O103,Runners!A$3:CT$180,S$1,FALSE),IF(Y$2="zero",0,Y$2),0),0)</f>
        <v>0</v>
      </c>
      <c r="T103" s="6">
        <f t="shared" si="51"/>
        <v>0</v>
      </c>
      <c r="U103" s="2"/>
      <c r="V103" s="2" t="str">
        <f>IF(O103&lt;&gt;"",VLOOKUP(O103,Runners!CZ$3:DM$180,V$1,FALSE),"")</f>
        <v/>
      </c>
      <c r="W103" s="18" t="str">
        <f t="shared" si="52"/>
        <v/>
      </c>
    </row>
    <row r="104" spans="1:23" ht="15.75" customHeight="1" x14ac:dyDescent="0.25">
      <c r="A104" s="1" t="str">
        <f>Runners!A103</f>
        <v>Steve Pepper</v>
      </c>
      <c r="C104" s="3">
        <f>IF(A104&lt;&gt;"",VLOOKUP(A104,Runners!A$3:AS$180,C$1,FALSE),0)</f>
        <v>1.8402777777777778E-2</v>
      </c>
      <c r="D104" s="6">
        <f t="shared" si="47"/>
        <v>101</v>
      </c>
      <c r="E104" s="2"/>
      <c r="F104" s="2">
        <f t="shared" si="49"/>
        <v>0</v>
      </c>
      <c r="J104" s="1" t="str">
        <f t="shared" si="48"/>
        <v>Steve Pepper</v>
      </c>
      <c r="M104" s="8" t="str">
        <f t="shared" si="53"/>
        <v/>
      </c>
      <c r="N104" s="8" t="str">
        <f t="shared" si="54"/>
        <v/>
      </c>
      <c r="O104" s="1" t="str">
        <f t="shared" si="55"/>
        <v/>
      </c>
      <c r="P104" s="32" t="str">
        <f t="shared" si="56"/>
        <v/>
      </c>
      <c r="Q104" s="32" t="str">
        <f t="shared" si="50"/>
        <v/>
      </c>
      <c r="R104" s="6">
        <f t="shared" si="46"/>
        <v>0</v>
      </c>
      <c r="S104" s="6">
        <f>IF(AND(D104&lt;=L$4,P104&lt;&gt;"Y"),IF(N104&lt;VLOOKUP(O104,Runners!A$3:CT$180,S$1,FALSE),IF(Y$2="zero",0,Y$2),0),0)</f>
        <v>0</v>
      </c>
      <c r="T104" s="6">
        <f t="shared" si="51"/>
        <v>0</v>
      </c>
      <c r="U104" s="2"/>
      <c r="V104" s="2" t="str">
        <f>IF(O104&lt;&gt;"",VLOOKUP(O104,Runners!CZ$3:DM$180,V$1,FALSE),"")</f>
        <v/>
      </c>
      <c r="W104" s="18" t="str">
        <f t="shared" si="52"/>
        <v/>
      </c>
    </row>
    <row r="105" spans="1:23" ht="15.75" customHeight="1" x14ac:dyDescent="0.25">
      <c r="A105" s="1" t="str">
        <f>Runners!A104</f>
        <v>Susan Hawitt</v>
      </c>
      <c r="C105" s="3">
        <f>IF(A105&lt;&gt;"",VLOOKUP(A105,Runners!A$3:AS$180,C$1,FALSE),0)</f>
        <v>1.545138888888889E-2</v>
      </c>
      <c r="D105" s="6">
        <f t="shared" si="47"/>
        <v>102</v>
      </c>
      <c r="E105" s="2">
        <v>3.9687500000000001E-2</v>
      </c>
      <c r="F105" s="2">
        <f t="shared" si="49"/>
        <v>2.4236111111111111E-2</v>
      </c>
      <c r="J105" s="1" t="str">
        <f t="shared" si="48"/>
        <v>Susan Hawitt</v>
      </c>
      <c r="M105" s="8" t="str">
        <f t="shared" si="53"/>
        <v/>
      </c>
      <c r="N105" s="8" t="str">
        <f t="shared" si="54"/>
        <v/>
      </c>
      <c r="O105" s="1" t="str">
        <f t="shared" si="55"/>
        <v/>
      </c>
      <c r="P105" s="32" t="str">
        <f t="shared" si="56"/>
        <v/>
      </c>
      <c r="Q105" s="32" t="str">
        <f t="shared" si="50"/>
        <v/>
      </c>
      <c r="R105" s="6">
        <f t="shared" si="46"/>
        <v>0</v>
      </c>
      <c r="S105" s="6">
        <f>IF(AND(D105&lt;=L$4,P105&lt;&gt;"Y"),IF(N105&lt;VLOOKUP(O105,Runners!A$3:CT$180,S$1,FALSE),IF(Y$2="zero",0,Y$2),0),0)</f>
        <v>0</v>
      </c>
      <c r="T105" s="6">
        <f t="shared" si="51"/>
        <v>0</v>
      </c>
      <c r="U105" s="2"/>
      <c r="V105" s="2" t="str">
        <f>IF(O105&lt;&gt;"",VLOOKUP(O105,Runners!CZ$3:DM$180,V$1,FALSE),"")</f>
        <v/>
      </c>
      <c r="W105" s="18" t="str">
        <f t="shared" si="52"/>
        <v/>
      </c>
    </row>
    <row r="106" spans="1:23" ht="15.75" customHeight="1" x14ac:dyDescent="0.25">
      <c r="A106" s="1" t="str">
        <f>Runners!A105</f>
        <v>Susan Henry</v>
      </c>
      <c r="C106" s="3">
        <f>IF(A106&lt;&gt;"",VLOOKUP(A106,Runners!A$3:AS$180,C$1,FALSE),0)</f>
        <v>5.9027777777777776E-3</v>
      </c>
      <c r="D106" s="6">
        <f t="shared" si="47"/>
        <v>103</v>
      </c>
      <c r="E106" s="2">
        <v>3.7986111111111116E-2</v>
      </c>
      <c r="F106" s="2">
        <f t="shared" si="49"/>
        <v>3.2083333333333339E-2</v>
      </c>
      <c r="J106" s="1" t="str">
        <f t="shared" si="48"/>
        <v>Susan Henry</v>
      </c>
      <c r="M106" s="8" t="str">
        <f t="shared" si="53"/>
        <v/>
      </c>
      <c r="N106" s="8" t="str">
        <f t="shared" si="54"/>
        <v/>
      </c>
      <c r="O106" s="1" t="str">
        <f t="shared" si="55"/>
        <v/>
      </c>
      <c r="P106" s="32" t="str">
        <f t="shared" si="56"/>
        <v/>
      </c>
      <c r="Q106" s="32" t="str">
        <f t="shared" si="50"/>
        <v/>
      </c>
      <c r="R106" s="6">
        <f t="shared" si="46"/>
        <v>0</v>
      </c>
      <c r="S106" s="6">
        <f>IF(AND(D106&lt;=L$4,P106&lt;&gt;"Y"),IF(N106&lt;VLOOKUP(O106,Runners!A$3:CT$180,S$1,FALSE),IF(Y$2="zero",0,Y$2),0),0)</f>
        <v>0</v>
      </c>
      <c r="T106" s="6">
        <f t="shared" si="51"/>
        <v>0</v>
      </c>
      <c r="U106" s="2"/>
      <c r="V106" s="2" t="str">
        <f>IF(O106&lt;&gt;"",VLOOKUP(O106,Runners!CZ$3:DM$180,V$1,FALSE),"")</f>
        <v/>
      </c>
      <c r="W106" s="18" t="str">
        <f t="shared" si="52"/>
        <v/>
      </c>
    </row>
    <row r="107" spans="1:23" ht="15.75" customHeight="1" x14ac:dyDescent="0.25">
      <c r="A107" s="1" t="str">
        <f>Runners!A106</f>
        <v>Sylvia Elisabeth Gittins</v>
      </c>
      <c r="C107" s="3">
        <f>IF(A107&lt;&gt;"",VLOOKUP(A107,Runners!A$3:AS$180,C$1,FALSE),0)</f>
        <v>6.5972222222222222E-3</v>
      </c>
      <c r="D107" s="6">
        <f t="shared" si="47"/>
        <v>104</v>
      </c>
      <c r="E107" s="2">
        <v>3.7476851851851851E-2</v>
      </c>
      <c r="F107" s="2">
        <f t="shared" si="49"/>
        <v>3.0879629629629628E-2</v>
      </c>
      <c r="J107" s="1" t="str">
        <f t="shared" si="48"/>
        <v>Sylvia Elisabeth Gittins</v>
      </c>
      <c r="M107" s="8" t="str">
        <f t="shared" si="53"/>
        <v/>
      </c>
      <c r="N107" s="8" t="str">
        <f t="shared" si="54"/>
        <v/>
      </c>
      <c r="O107" s="1" t="str">
        <f t="shared" si="55"/>
        <v/>
      </c>
      <c r="P107" s="32" t="str">
        <f t="shared" si="56"/>
        <v/>
      </c>
      <c r="Q107" s="32" t="str">
        <f t="shared" si="50"/>
        <v/>
      </c>
      <c r="R107" s="6">
        <f t="shared" si="46"/>
        <v>0</v>
      </c>
      <c r="S107" s="6">
        <f>IF(AND(D107&lt;=L$4,P107&lt;&gt;"Y"),IF(N107&lt;VLOOKUP(O107,Runners!A$3:CT$180,S$1,FALSE),IF(Y$2="zero",0,Y$2),0),0)</f>
        <v>0</v>
      </c>
      <c r="T107" s="6">
        <f t="shared" si="51"/>
        <v>0</v>
      </c>
      <c r="U107" s="2"/>
      <c r="V107" s="2" t="str">
        <f>IF(O107&lt;&gt;"",VLOOKUP(O107,Runners!CZ$3:DM$180,V$1,FALSE),"")</f>
        <v/>
      </c>
      <c r="W107" s="18" t="str">
        <f t="shared" si="52"/>
        <v/>
      </c>
    </row>
    <row r="108" spans="1:23" ht="15.75" customHeight="1" x14ac:dyDescent="0.25">
      <c r="A108" s="1" t="str">
        <f>Runners!A107</f>
        <v>Terry Hellings</v>
      </c>
      <c r="C108" s="3">
        <f>IF(A108&lt;&gt;"",VLOOKUP(A108,Runners!A$3:AS$180,C$1,FALSE),0)</f>
        <v>1.5104166666666667E-2</v>
      </c>
      <c r="D108" s="6">
        <f t="shared" si="47"/>
        <v>105</v>
      </c>
      <c r="E108" s="2"/>
      <c r="F108" s="2">
        <f t="shared" si="49"/>
        <v>0</v>
      </c>
      <c r="J108" s="1" t="str">
        <f t="shared" si="48"/>
        <v>Terry Hellings</v>
      </c>
      <c r="M108" s="8" t="str">
        <f t="shared" si="53"/>
        <v/>
      </c>
      <c r="N108" s="8" t="str">
        <f t="shared" si="54"/>
        <v/>
      </c>
      <c r="O108" s="1" t="str">
        <f t="shared" si="55"/>
        <v/>
      </c>
      <c r="P108" s="32" t="str">
        <f t="shared" si="56"/>
        <v/>
      </c>
      <c r="Q108" s="32" t="str">
        <f t="shared" si="50"/>
        <v/>
      </c>
      <c r="R108" s="6">
        <f t="shared" si="46"/>
        <v>0</v>
      </c>
      <c r="S108" s="6">
        <f>IF(AND(D108&lt;=L$4,P108&lt;&gt;"Y"),IF(N108&lt;VLOOKUP(O108,Runners!A$3:CT$180,S$1,FALSE),IF(Y$2="zero",0,Y$2),0),0)</f>
        <v>0</v>
      </c>
      <c r="T108" s="6">
        <f t="shared" si="51"/>
        <v>0</v>
      </c>
      <c r="U108" s="2"/>
      <c r="V108" s="2" t="str">
        <f>IF(O108&lt;&gt;"",VLOOKUP(O108,Runners!CZ$3:DM$180,V$1,FALSE),"")</f>
        <v/>
      </c>
      <c r="W108" s="18" t="str">
        <f t="shared" si="52"/>
        <v/>
      </c>
    </row>
    <row r="109" spans="1:23" ht="15.75" customHeight="1" x14ac:dyDescent="0.25">
      <c r="A109" s="1" t="str">
        <f>Runners!A108</f>
        <v>Thomas Howarth</v>
      </c>
      <c r="C109" s="3">
        <f>IF(A109&lt;&gt;"",VLOOKUP(A109,Runners!A$3:AS$180,C$1,FALSE),0)</f>
        <v>1.9097222222222224E-2</v>
      </c>
      <c r="D109" s="6">
        <f t="shared" si="47"/>
        <v>106</v>
      </c>
      <c r="E109" s="2"/>
      <c r="F109" s="2">
        <f t="shared" ref="F109:F134" si="61">IF(E109&gt;0,E109-C109,0)</f>
        <v>0</v>
      </c>
      <c r="J109" s="1" t="str">
        <f t="shared" si="48"/>
        <v>Thomas Howarth</v>
      </c>
      <c r="M109" s="8" t="str">
        <f t="shared" si="53"/>
        <v/>
      </c>
      <c r="N109" s="8" t="str">
        <f t="shared" si="54"/>
        <v/>
      </c>
      <c r="O109" s="1" t="str">
        <f t="shared" si="55"/>
        <v/>
      </c>
      <c r="P109" s="32" t="str">
        <f t="shared" si="56"/>
        <v/>
      </c>
      <c r="Q109" s="32" t="str">
        <f t="shared" ref="Q109:Q134" si="62">IF(D109&lt;=L$4,IF(P109="Y",Q108,Q108-1),"")</f>
        <v/>
      </c>
      <c r="R109" s="6">
        <f t="shared" si="46"/>
        <v>0</v>
      </c>
      <c r="S109" s="6">
        <f>IF(AND(D109&lt;=L$4,P109&lt;&gt;"Y"),IF(N109&lt;VLOOKUP(O109,Runners!A$3:CT$180,S$1,FALSE),IF(Y$2="zero",0,Y$2),0),0)</f>
        <v>0</v>
      </c>
      <c r="T109" s="6">
        <f t="shared" ref="T109:T134" si="63">IF(AND(D109&lt;=L$4,P109&lt;&gt;"Y"),S109+R109,0)</f>
        <v>0</v>
      </c>
      <c r="U109" s="2"/>
      <c r="V109" s="2" t="str">
        <f>IF(O109&lt;&gt;"",VLOOKUP(O109,Runners!CZ$3:DM$180,V$1,FALSE),"")</f>
        <v/>
      </c>
      <c r="W109" s="18" t="str">
        <f t="shared" ref="W109:W134" si="64">IF(O109&lt;&gt;"",(V109-N109)/V109,"")</f>
        <v/>
      </c>
    </row>
    <row r="110" spans="1:23" ht="15.75" customHeight="1" x14ac:dyDescent="0.25">
      <c r="A110" s="1" t="str">
        <f>Runners!A109</f>
        <v>Trevor Roberts</v>
      </c>
      <c r="C110" s="3">
        <f>IF(A110&lt;&gt;"",VLOOKUP(A110,Runners!A$3:AS$180,C$1,FALSE),0)</f>
        <v>6.5972222222222222E-3</v>
      </c>
      <c r="D110" s="6">
        <f t="shared" si="47"/>
        <v>107</v>
      </c>
      <c r="E110" s="2"/>
      <c r="F110" s="2">
        <f t="shared" si="61"/>
        <v>0</v>
      </c>
      <c r="J110" s="1" t="str">
        <f t="shared" si="48"/>
        <v>Trevor Roberts</v>
      </c>
      <c r="M110" s="8" t="str">
        <f t="shared" si="53"/>
        <v/>
      </c>
      <c r="N110" s="8" t="str">
        <f t="shared" si="54"/>
        <v/>
      </c>
      <c r="O110" s="1" t="str">
        <f t="shared" si="55"/>
        <v/>
      </c>
      <c r="P110" s="32" t="str">
        <f t="shared" si="56"/>
        <v/>
      </c>
      <c r="Q110" s="32" t="str">
        <f t="shared" si="62"/>
        <v/>
      </c>
      <c r="R110" s="6">
        <f t="shared" si="46"/>
        <v>0</v>
      </c>
      <c r="S110" s="6">
        <f>IF(AND(D110&lt;=L$4,P110&lt;&gt;"Y"),IF(N110&lt;VLOOKUP(O110,Runners!A$3:CT$180,S$1,FALSE),IF(Y$2="zero",0,Y$2),0),0)</f>
        <v>0</v>
      </c>
      <c r="T110" s="6">
        <f t="shared" si="63"/>
        <v>0</v>
      </c>
      <c r="U110" s="2"/>
      <c r="V110" s="2" t="str">
        <f>IF(O110&lt;&gt;"",VLOOKUP(O110,Runners!CZ$3:DM$180,V$1,FALSE),"")</f>
        <v/>
      </c>
      <c r="W110" s="18" t="str">
        <f t="shared" si="64"/>
        <v/>
      </c>
    </row>
    <row r="111" spans="1:23" ht="15.75" customHeight="1" x14ac:dyDescent="0.25">
      <c r="A111" s="1" t="str">
        <f>Runners!A110</f>
        <v>Vicki Richardson</v>
      </c>
      <c r="B111" s="3"/>
      <c r="C111" s="3">
        <f>IF(A111&lt;&gt;"",VLOOKUP(A111,Runners!A$3:AS$180,C$1,FALSE),0)</f>
        <v>1.1111111111111112E-2</v>
      </c>
      <c r="D111" s="6">
        <f t="shared" si="47"/>
        <v>108</v>
      </c>
      <c r="E111" s="2"/>
      <c r="F111" s="2">
        <f t="shared" si="61"/>
        <v>0</v>
      </c>
      <c r="J111" s="1" t="str">
        <f t="shared" si="48"/>
        <v>Vicki Richardson</v>
      </c>
      <c r="M111" s="8" t="str">
        <f t="shared" si="53"/>
        <v/>
      </c>
      <c r="N111" s="8" t="str">
        <f t="shared" si="54"/>
        <v/>
      </c>
      <c r="O111" s="1" t="str">
        <f t="shared" si="55"/>
        <v/>
      </c>
      <c r="P111" s="32" t="str">
        <f t="shared" si="56"/>
        <v/>
      </c>
      <c r="Q111" s="32" t="str">
        <f t="shared" si="62"/>
        <v/>
      </c>
      <c r="R111" s="6">
        <f t="shared" si="46"/>
        <v>0</v>
      </c>
      <c r="S111" s="6">
        <f>IF(AND(D111&lt;=L$4,P111&lt;&gt;"Y"),IF(N111&lt;VLOOKUP(O111,Runners!A$3:CT$180,S$1,FALSE),IF(Y$2="zero",0,Y$2),0),0)</f>
        <v>0</v>
      </c>
      <c r="T111" s="6">
        <f t="shared" si="63"/>
        <v>0</v>
      </c>
      <c r="U111" s="2"/>
      <c r="V111" s="2" t="str">
        <f>IF(O111&lt;&gt;"",VLOOKUP(O111,Runners!CZ$3:DM$180,V$1,FALSE),"")</f>
        <v/>
      </c>
      <c r="W111" s="18" t="str">
        <f t="shared" si="64"/>
        <v/>
      </c>
    </row>
    <row r="112" spans="1:23" ht="15.75" customHeight="1" x14ac:dyDescent="0.25">
      <c r="A112" s="1" t="str">
        <f>Runners!A111</f>
        <v>Xavia Cooper</v>
      </c>
      <c r="C112" s="3">
        <f>IF(A112&lt;&gt;"",VLOOKUP(A112,Runners!A$3:AS$180,C$1,FALSE),0)</f>
        <v>1.3020833333333334E-2</v>
      </c>
      <c r="D112" s="6">
        <f t="shared" si="47"/>
        <v>109</v>
      </c>
      <c r="E112" s="2">
        <v>3.8078703703703705E-2</v>
      </c>
      <c r="F112" s="2">
        <f t="shared" si="61"/>
        <v>2.5057870370370369E-2</v>
      </c>
      <c r="J112" s="1" t="str">
        <f t="shared" si="48"/>
        <v>Xavia Cooper</v>
      </c>
      <c r="M112" s="8" t="str">
        <f t="shared" si="53"/>
        <v/>
      </c>
      <c r="N112" s="8" t="str">
        <f t="shared" si="54"/>
        <v/>
      </c>
      <c r="O112" s="1" t="str">
        <f t="shared" si="55"/>
        <v/>
      </c>
      <c r="P112" s="32" t="str">
        <f t="shared" si="56"/>
        <v/>
      </c>
      <c r="Q112" s="32" t="str">
        <f t="shared" si="62"/>
        <v/>
      </c>
      <c r="R112" s="6">
        <f t="shared" si="46"/>
        <v>0</v>
      </c>
      <c r="S112" s="6">
        <f>IF(AND(D112&lt;=L$4,P112&lt;&gt;"Y"),IF(N112&lt;VLOOKUP(O112,Runners!A$3:CT$180,S$1,FALSE),IF(Y$2="zero",0,Y$2),0),0)</f>
        <v>0</v>
      </c>
      <c r="T112" s="6">
        <f t="shared" si="63"/>
        <v>0</v>
      </c>
      <c r="U112" s="2"/>
      <c r="V112" s="2" t="str">
        <f>IF(O112&lt;&gt;"",VLOOKUP(O112,Runners!CZ$3:DM$180,V$1,FALSE),"")</f>
        <v/>
      </c>
      <c r="W112" s="18" t="str">
        <f t="shared" si="64"/>
        <v/>
      </c>
    </row>
    <row r="113" spans="2:23" ht="15.75" customHeight="1" x14ac:dyDescent="0.25">
      <c r="C113" s="3">
        <f>IF(A113&lt;&gt;"",VLOOKUP(A113,Runners!A$3:AS$180,C$1,FALSE),0)</f>
        <v>0</v>
      </c>
      <c r="D113" s="6">
        <f t="shared" si="47"/>
        <v>110</v>
      </c>
      <c r="E113" s="2"/>
      <c r="F113" s="2">
        <f t="shared" si="61"/>
        <v>0</v>
      </c>
      <c r="J113" s="1">
        <f t="shared" si="48"/>
        <v>0</v>
      </c>
      <c r="M113" s="8" t="str">
        <f t="shared" si="53"/>
        <v/>
      </c>
      <c r="N113" s="8" t="str">
        <f t="shared" si="54"/>
        <v/>
      </c>
      <c r="O113" s="1" t="str">
        <f t="shared" si="55"/>
        <v/>
      </c>
      <c r="P113" s="32" t="str">
        <f t="shared" si="56"/>
        <v/>
      </c>
      <c r="Q113" s="32" t="str">
        <f t="shared" si="62"/>
        <v/>
      </c>
      <c r="R113" s="6">
        <f t="shared" si="46"/>
        <v>0</v>
      </c>
      <c r="S113" s="6">
        <f>IF(AND(D113&lt;=L$4,P113&lt;&gt;"Y"),IF(N113&lt;VLOOKUP(O113,Runners!A$3:CT$180,S$1,FALSE),IF(Y$2="zero",0,Y$2),0),0)</f>
        <v>0</v>
      </c>
      <c r="T113" s="6">
        <f t="shared" si="63"/>
        <v>0</v>
      </c>
      <c r="U113" s="2"/>
      <c r="V113" s="2" t="str">
        <f>IF(O113&lt;&gt;"",VLOOKUP(O113,Runners!CZ$3:DM$180,V$1,FALSE),"")</f>
        <v/>
      </c>
      <c r="W113" s="18" t="str">
        <f t="shared" si="64"/>
        <v/>
      </c>
    </row>
    <row r="114" spans="2:23" ht="15.75" customHeight="1" x14ac:dyDescent="0.25">
      <c r="C114" s="3">
        <f>IF(A114&lt;&gt;"",VLOOKUP(A114,Runners!A$3:AS$180,C$1,FALSE),0)</f>
        <v>0</v>
      </c>
      <c r="D114" s="6">
        <f t="shared" si="47"/>
        <v>111</v>
      </c>
      <c r="E114" s="2"/>
      <c r="F114" s="2">
        <f t="shared" si="61"/>
        <v>0</v>
      </c>
      <c r="J114" s="1">
        <f t="shared" si="48"/>
        <v>0</v>
      </c>
      <c r="M114" s="8" t="str">
        <f t="shared" si="53"/>
        <v/>
      </c>
      <c r="N114" s="8" t="str">
        <f t="shared" si="54"/>
        <v/>
      </c>
      <c r="O114" s="1" t="str">
        <f t="shared" si="55"/>
        <v/>
      </c>
      <c r="P114" s="32" t="str">
        <f t="shared" si="56"/>
        <v/>
      </c>
      <c r="Q114" s="32" t="str">
        <f t="shared" si="62"/>
        <v/>
      </c>
      <c r="R114" s="6">
        <f t="shared" si="46"/>
        <v>0</v>
      </c>
      <c r="S114" s="6">
        <f>IF(AND(D114&lt;=L$4,P114&lt;&gt;"Y"),IF(N114&lt;VLOOKUP(O114,Runners!A$3:CT$180,S$1,FALSE),IF(Y$2="zero",0,Y$2),0),0)</f>
        <v>0</v>
      </c>
      <c r="T114" s="6">
        <f t="shared" si="63"/>
        <v>0</v>
      </c>
      <c r="U114" s="2"/>
      <c r="V114" s="2" t="str">
        <f>IF(O114&lt;&gt;"",VLOOKUP(O114,Runners!CZ$3:DM$180,V$1,FALSE),"")</f>
        <v/>
      </c>
      <c r="W114" s="18" t="str">
        <f t="shared" si="64"/>
        <v/>
      </c>
    </row>
    <row r="115" spans="2:23" ht="15.75" customHeight="1" x14ac:dyDescent="0.25">
      <c r="C115" s="3">
        <f>IF(A115&lt;&gt;"",VLOOKUP(A115,Runners!A$3:AS$180,C$1,FALSE),0)</f>
        <v>0</v>
      </c>
      <c r="D115" s="6">
        <f t="shared" si="47"/>
        <v>112</v>
      </c>
      <c r="E115" s="2"/>
      <c r="F115" s="2">
        <f t="shared" si="61"/>
        <v>0</v>
      </c>
      <c r="J115" s="1">
        <f t="shared" si="48"/>
        <v>0</v>
      </c>
      <c r="M115" s="8" t="str">
        <f t="shared" si="53"/>
        <v/>
      </c>
      <c r="N115" s="8" t="str">
        <f t="shared" si="54"/>
        <v/>
      </c>
      <c r="O115" s="1" t="str">
        <f t="shared" si="55"/>
        <v/>
      </c>
      <c r="P115" s="32" t="str">
        <f t="shared" si="56"/>
        <v/>
      </c>
      <c r="Q115" s="32" t="str">
        <f t="shared" si="62"/>
        <v/>
      </c>
      <c r="R115" s="6">
        <f t="shared" si="46"/>
        <v>0</v>
      </c>
      <c r="S115" s="6">
        <f>IF(AND(D115&lt;=L$4,P115&lt;&gt;"Y"),IF(N115&lt;VLOOKUP(O115,Runners!A$3:CT$180,S$1,FALSE),IF(Y$2="zero",0,Y$2),0),0)</f>
        <v>0</v>
      </c>
      <c r="T115" s="6">
        <f t="shared" si="63"/>
        <v>0</v>
      </c>
      <c r="U115" s="2"/>
      <c r="V115" s="2" t="str">
        <f>IF(O115&lt;&gt;"",VLOOKUP(O115,Runners!CZ$3:DM$180,V$1,FALSE),"")</f>
        <v/>
      </c>
      <c r="W115" s="18" t="str">
        <f t="shared" si="64"/>
        <v/>
      </c>
    </row>
    <row r="116" spans="2:23" ht="15.75" customHeight="1" x14ac:dyDescent="0.25">
      <c r="C116" s="3">
        <f>IF(A116&lt;&gt;"",VLOOKUP(A116,Runners!A$3:AS$180,C$1,FALSE),0)</f>
        <v>0</v>
      </c>
      <c r="D116" s="6">
        <f t="shared" si="47"/>
        <v>113</v>
      </c>
      <c r="E116" s="2"/>
      <c r="F116" s="2">
        <f t="shared" si="61"/>
        <v>0</v>
      </c>
      <c r="J116" s="1">
        <f t="shared" ref="J116:J128" si="65">A115</f>
        <v>0</v>
      </c>
      <c r="M116" s="8" t="str">
        <f t="shared" si="53"/>
        <v/>
      </c>
      <c r="N116" s="8" t="str">
        <f t="shared" si="54"/>
        <v/>
      </c>
      <c r="O116" s="1" t="str">
        <f t="shared" si="55"/>
        <v/>
      </c>
      <c r="P116" s="32" t="str">
        <f t="shared" si="56"/>
        <v/>
      </c>
      <c r="Q116" s="32" t="str">
        <f t="shared" si="62"/>
        <v/>
      </c>
      <c r="R116" s="6">
        <f t="shared" si="46"/>
        <v>0</v>
      </c>
      <c r="S116" s="6">
        <f>IF(AND(D116&lt;=L$4,P116&lt;&gt;"Y"),IF(N116&lt;VLOOKUP(O116,Runners!A$3:CT$180,S$1,FALSE),IF(Y$2="zero",0,Y$2),0),0)</f>
        <v>0</v>
      </c>
      <c r="T116" s="6">
        <f t="shared" si="63"/>
        <v>0</v>
      </c>
      <c r="U116" s="2"/>
      <c r="V116" s="2" t="str">
        <f>IF(O116&lt;&gt;"",VLOOKUP(O116,Runners!CZ$3:DM$180,V$1,FALSE),"")</f>
        <v/>
      </c>
      <c r="W116" s="18" t="str">
        <f t="shared" si="64"/>
        <v/>
      </c>
    </row>
    <row r="117" spans="2:23" ht="15.75" customHeight="1" x14ac:dyDescent="0.25">
      <c r="C117" s="3">
        <f>IF(A117&lt;&gt;"",VLOOKUP(A117,Runners!A$3:AS$180,C$1,FALSE),0)</f>
        <v>0</v>
      </c>
      <c r="D117" s="6">
        <f t="shared" si="47"/>
        <v>114</v>
      </c>
      <c r="E117" s="2"/>
      <c r="F117" s="2">
        <f t="shared" si="61"/>
        <v>0</v>
      </c>
      <c r="J117" s="1">
        <f t="shared" si="65"/>
        <v>0</v>
      </c>
      <c r="M117" s="8" t="str">
        <f t="shared" si="53"/>
        <v/>
      </c>
      <c r="N117" s="8" t="str">
        <f t="shared" si="54"/>
        <v/>
      </c>
      <c r="O117" s="1" t="str">
        <f t="shared" si="55"/>
        <v/>
      </c>
      <c r="P117" s="32" t="str">
        <f t="shared" si="56"/>
        <v/>
      </c>
      <c r="Q117" s="32" t="str">
        <f t="shared" si="62"/>
        <v/>
      </c>
      <c r="R117" s="6">
        <f t="shared" si="46"/>
        <v>0</v>
      </c>
      <c r="S117" s="6">
        <f>IF(AND(D117&lt;=L$4,P117&lt;&gt;"Y"),IF(N117&lt;VLOOKUP(O117,Runners!A$3:CT$180,S$1,FALSE),IF(Y$2="zero",0,Y$2),0),0)</f>
        <v>0</v>
      </c>
      <c r="T117" s="6">
        <f t="shared" si="63"/>
        <v>0</v>
      </c>
      <c r="U117" s="2"/>
      <c r="V117" s="2" t="str">
        <f>IF(O117&lt;&gt;"",VLOOKUP(O117,Runners!CZ$3:DM$180,V$1,FALSE),"")</f>
        <v/>
      </c>
      <c r="W117" s="18" t="str">
        <f t="shared" si="64"/>
        <v/>
      </c>
    </row>
    <row r="118" spans="2:23" ht="15.75" customHeight="1" x14ac:dyDescent="0.25">
      <c r="C118" s="3">
        <f>IF(A118&lt;&gt;"",VLOOKUP(A118,Runners!A$3:AS$180,C$1,FALSE),0)</f>
        <v>0</v>
      </c>
      <c r="D118" s="6">
        <f t="shared" si="47"/>
        <v>115</v>
      </c>
      <c r="E118" s="2"/>
      <c r="F118" s="2">
        <f t="shared" si="61"/>
        <v>0</v>
      </c>
      <c r="J118" s="1">
        <f t="shared" si="65"/>
        <v>0</v>
      </c>
      <c r="M118" s="8" t="str">
        <f t="shared" si="53"/>
        <v/>
      </c>
      <c r="N118" s="8" t="str">
        <f t="shared" si="54"/>
        <v/>
      </c>
      <c r="O118" s="1" t="str">
        <f t="shared" si="55"/>
        <v/>
      </c>
      <c r="P118" s="32" t="str">
        <f t="shared" si="56"/>
        <v/>
      </c>
      <c r="Q118" s="32" t="str">
        <f t="shared" si="62"/>
        <v/>
      </c>
      <c r="R118" s="6">
        <f t="shared" si="46"/>
        <v>0</v>
      </c>
      <c r="S118" s="6">
        <f>IF(AND(D118&lt;=L$4,P118&lt;&gt;"Y"),IF(N118&lt;VLOOKUP(O118,Runners!A$3:CT$180,S$1,FALSE),IF(Y$2="zero",0,Y$2),0),0)</f>
        <v>0</v>
      </c>
      <c r="T118" s="6">
        <f t="shared" si="63"/>
        <v>0</v>
      </c>
      <c r="U118" s="2"/>
      <c r="V118" s="2" t="str">
        <f>IF(O118&lt;&gt;"",VLOOKUP(O118,Runners!CZ$3:DM$180,V$1,FALSE),"")</f>
        <v/>
      </c>
      <c r="W118" s="18" t="str">
        <f t="shared" si="64"/>
        <v/>
      </c>
    </row>
    <row r="119" spans="2:23" ht="15.75" customHeight="1" x14ac:dyDescent="0.25">
      <c r="C119" s="3">
        <f>IF(A119&lt;&gt;"",VLOOKUP(A119,Runners!A$3:AS$180,C$1,FALSE),0)</f>
        <v>0</v>
      </c>
      <c r="D119" s="6">
        <f t="shared" si="47"/>
        <v>116</v>
      </c>
      <c r="E119" s="2"/>
      <c r="F119" s="2">
        <f t="shared" si="61"/>
        <v>0</v>
      </c>
      <c r="J119" s="1">
        <f t="shared" si="65"/>
        <v>0</v>
      </c>
      <c r="M119" s="8" t="str">
        <f t="shared" si="53"/>
        <v/>
      </c>
      <c r="N119" s="8" t="str">
        <f t="shared" si="54"/>
        <v/>
      </c>
      <c r="O119" s="1" t="str">
        <f t="shared" si="55"/>
        <v/>
      </c>
      <c r="P119" s="32" t="str">
        <f t="shared" si="56"/>
        <v/>
      </c>
      <c r="Q119" s="32" t="str">
        <f t="shared" si="62"/>
        <v/>
      </c>
      <c r="R119" s="6">
        <f t="shared" si="46"/>
        <v>0</v>
      </c>
      <c r="S119" s="6">
        <f>IF(AND(D119&lt;=L$4,P119&lt;&gt;"Y"),IF(N119&lt;VLOOKUP(O119,Runners!A$3:CT$180,S$1,FALSE),IF(Y$2="zero",0,Y$2),0),0)</f>
        <v>0</v>
      </c>
      <c r="T119" s="6">
        <f t="shared" si="63"/>
        <v>0</v>
      </c>
      <c r="U119" s="2"/>
      <c r="V119" s="2" t="str">
        <f>IF(O119&lt;&gt;"",VLOOKUP(O119,Runners!CZ$3:DM$180,V$1,FALSE),"")</f>
        <v/>
      </c>
      <c r="W119" s="18" t="str">
        <f t="shared" si="64"/>
        <v/>
      </c>
    </row>
    <row r="120" spans="2:23" ht="15.75" customHeight="1" x14ac:dyDescent="0.25">
      <c r="B120" s="3"/>
      <c r="C120" s="3">
        <f>IF(A120&lt;&gt;"",VLOOKUP(A120,Runners!A$3:AS$180,C$1,FALSE),0)</f>
        <v>0</v>
      </c>
      <c r="D120" s="6">
        <f t="shared" si="47"/>
        <v>117</v>
      </c>
      <c r="E120" s="2"/>
      <c r="F120" s="2">
        <f t="shared" si="61"/>
        <v>0</v>
      </c>
      <c r="J120" s="1">
        <f t="shared" si="65"/>
        <v>0</v>
      </c>
      <c r="M120" s="8" t="str">
        <f t="shared" si="53"/>
        <v/>
      </c>
      <c r="N120" s="8" t="str">
        <f t="shared" si="54"/>
        <v/>
      </c>
      <c r="O120" s="1" t="str">
        <f t="shared" si="55"/>
        <v/>
      </c>
      <c r="P120" s="32" t="str">
        <f t="shared" si="56"/>
        <v/>
      </c>
      <c r="Q120" s="32" t="str">
        <f t="shared" si="62"/>
        <v/>
      </c>
      <c r="R120" s="6">
        <f t="shared" si="46"/>
        <v>0</v>
      </c>
      <c r="S120" s="6">
        <f>IF(AND(D120&lt;=L$4,P120&lt;&gt;"Y"),IF(N120&lt;VLOOKUP(O120,Runners!A$3:CT$180,S$1,FALSE),IF(Y$2="zero",0,Y$2),0),0)</f>
        <v>0</v>
      </c>
      <c r="T120" s="6">
        <f t="shared" si="63"/>
        <v>0</v>
      </c>
      <c r="U120" s="2"/>
      <c r="V120" s="2" t="str">
        <f>IF(O120&lt;&gt;"",VLOOKUP(O120,Runners!CZ$3:DM$180,V$1,FALSE),"")</f>
        <v/>
      </c>
      <c r="W120" s="18" t="str">
        <f t="shared" si="64"/>
        <v/>
      </c>
    </row>
    <row r="121" spans="2:23" ht="15.75" customHeight="1" x14ac:dyDescent="0.25">
      <c r="C121" s="3">
        <f>IF(A121&lt;&gt;"",VLOOKUP(A121,Runners!A$3:AS$180,C$1,FALSE),0)</f>
        <v>0</v>
      </c>
      <c r="D121" s="6">
        <f t="shared" si="47"/>
        <v>118</v>
      </c>
      <c r="E121" s="2"/>
      <c r="F121" s="2">
        <f t="shared" si="61"/>
        <v>0</v>
      </c>
      <c r="J121" s="1">
        <f t="shared" si="65"/>
        <v>0</v>
      </c>
      <c r="M121" s="8" t="str">
        <f t="shared" si="53"/>
        <v/>
      </c>
      <c r="N121" s="8" t="str">
        <f t="shared" si="54"/>
        <v/>
      </c>
      <c r="O121" s="1" t="str">
        <f t="shared" si="55"/>
        <v/>
      </c>
      <c r="P121" s="32" t="str">
        <f t="shared" si="56"/>
        <v/>
      </c>
      <c r="Q121" s="32" t="str">
        <f t="shared" si="62"/>
        <v/>
      </c>
      <c r="R121" s="6">
        <f t="shared" si="46"/>
        <v>0</v>
      </c>
      <c r="S121" s="6">
        <f>IF(AND(D121&lt;=L$4,P121&lt;&gt;"Y"),IF(N121&lt;VLOOKUP(O121,Runners!A$3:CT$180,S$1,FALSE),IF(Y$2="zero",0,Y$2),0),0)</f>
        <v>0</v>
      </c>
      <c r="T121" s="6">
        <f t="shared" si="63"/>
        <v>0</v>
      </c>
      <c r="U121" s="2"/>
      <c r="V121" s="2" t="str">
        <f>IF(O121&lt;&gt;"",VLOOKUP(O121,Runners!CZ$3:DM$180,V$1,FALSE),"")</f>
        <v/>
      </c>
      <c r="W121" s="18" t="str">
        <f t="shared" si="64"/>
        <v/>
      </c>
    </row>
    <row r="122" spans="2:23" ht="15.75" customHeight="1" x14ac:dyDescent="0.25">
      <c r="C122" s="3">
        <f>IF(A122&lt;&gt;"",VLOOKUP(A122,Runners!A$3:AS$180,C$1,FALSE),0)</f>
        <v>0</v>
      </c>
      <c r="D122" s="6">
        <f t="shared" si="47"/>
        <v>119</v>
      </c>
      <c r="E122" s="2"/>
      <c r="F122" s="2">
        <f t="shared" si="61"/>
        <v>0</v>
      </c>
      <c r="J122" s="1">
        <f t="shared" si="65"/>
        <v>0</v>
      </c>
      <c r="M122" s="8" t="str">
        <f t="shared" si="53"/>
        <v/>
      </c>
      <c r="N122" s="8" t="str">
        <f t="shared" si="54"/>
        <v/>
      </c>
      <c r="O122" s="1" t="str">
        <f t="shared" si="55"/>
        <v/>
      </c>
      <c r="P122" s="32" t="str">
        <f t="shared" si="56"/>
        <v/>
      </c>
      <c r="Q122" s="32" t="str">
        <f t="shared" si="62"/>
        <v/>
      </c>
      <c r="R122" s="6">
        <f t="shared" si="46"/>
        <v>0</v>
      </c>
      <c r="S122" s="6">
        <f>IF(AND(D122&lt;=L$4,P122&lt;&gt;"Y"),IF(N122&lt;VLOOKUP(O122,Runners!A$3:CT$180,S$1,FALSE),IF(Y$2="zero",0,Y$2),0),0)</f>
        <v>0</v>
      </c>
      <c r="T122" s="6">
        <f t="shared" si="63"/>
        <v>0</v>
      </c>
      <c r="U122" s="2"/>
      <c r="V122" s="2" t="str">
        <f>IF(O122&lt;&gt;"",VLOOKUP(O122,Runners!CZ$3:DM$180,V$1,FALSE),"")</f>
        <v/>
      </c>
      <c r="W122" s="18" t="str">
        <f t="shared" si="64"/>
        <v/>
      </c>
    </row>
    <row r="123" spans="2:23" ht="15.75" customHeight="1" x14ac:dyDescent="0.25">
      <c r="C123" s="3">
        <f>IF(A123&lt;&gt;"",VLOOKUP(A123,Runners!A$3:AS$180,C$1,FALSE),0)</f>
        <v>0</v>
      </c>
      <c r="D123" s="6">
        <f t="shared" si="47"/>
        <v>120</v>
      </c>
      <c r="E123" s="2"/>
      <c r="F123" s="2">
        <f t="shared" si="61"/>
        <v>0</v>
      </c>
      <c r="J123" s="1">
        <f t="shared" si="65"/>
        <v>0</v>
      </c>
      <c r="M123" s="8" t="str">
        <f t="shared" si="53"/>
        <v/>
      </c>
      <c r="N123" s="8" t="str">
        <f t="shared" si="54"/>
        <v/>
      </c>
      <c r="O123" s="1" t="str">
        <f t="shared" si="55"/>
        <v/>
      </c>
      <c r="P123" s="32" t="str">
        <f t="shared" si="56"/>
        <v/>
      </c>
      <c r="Q123" s="32" t="str">
        <f t="shared" si="62"/>
        <v/>
      </c>
      <c r="R123" s="6">
        <f t="shared" si="46"/>
        <v>0</v>
      </c>
      <c r="S123" s="6">
        <f>IF(AND(D123&lt;=L$4,P123&lt;&gt;"Y"),IF(N123&lt;VLOOKUP(O123,Runners!A$3:CT$180,S$1,FALSE),IF(Y$2="zero",0,Y$2),0),0)</f>
        <v>0</v>
      </c>
      <c r="T123" s="6">
        <f t="shared" si="63"/>
        <v>0</v>
      </c>
      <c r="U123" s="2"/>
      <c r="V123" s="2" t="str">
        <f>IF(O123&lt;&gt;"",VLOOKUP(O123,Runners!CZ$3:DM$180,V$1,FALSE),"")</f>
        <v/>
      </c>
      <c r="W123" s="18" t="str">
        <f t="shared" si="64"/>
        <v/>
      </c>
    </row>
    <row r="124" spans="2:23" ht="15.75" customHeight="1" x14ac:dyDescent="0.25">
      <c r="C124" s="3">
        <f>IF(A124&lt;&gt;"",VLOOKUP(A124,Runners!A$3:AS$180,C$1,FALSE),0)</f>
        <v>0</v>
      </c>
      <c r="D124" s="6">
        <f t="shared" si="47"/>
        <v>121</v>
      </c>
      <c r="E124" s="2"/>
      <c r="F124" s="2">
        <f t="shared" si="61"/>
        <v>0</v>
      </c>
      <c r="J124" s="1">
        <f t="shared" si="65"/>
        <v>0</v>
      </c>
      <c r="M124" s="8" t="str">
        <f t="shared" si="53"/>
        <v/>
      </c>
      <c r="N124" s="8" t="str">
        <f t="shared" si="54"/>
        <v/>
      </c>
      <c r="O124" s="1" t="str">
        <f t="shared" si="55"/>
        <v/>
      </c>
      <c r="P124" s="32" t="str">
        <f t="shared" si="56"/>
        <v/>
      </c>
      <c r="Q124" s="32" t="str">
        <f t="shared" si="62"/>
        <v/>
      </c>
      <c r="R124" s="6">
        <f t="shared" si="46"/>
        <v>0</v>
      </c>
      <c r="S124" s="6">
        <f>IF(AND(D124&lt;=L$4,P124&lt;&gt;"Y"),IF(N124&lt;VLOOKUP(O124,Runners!A$3:CT$180,S$1,FALSE),IF(Y$2="zero",0,Y$2),0),0)</f>
        <v>0</v>
      </c>
      <c r="T124" s="6">
        <f t="shared" si="63"/>
        <v>0</v>
      </c>
      <c r="U124" s="2"/>
      <c r="V124" s="2" t="str">
        <f>IF(O124&lt;&gt;"",VLOOKUP(O124,Runners!CZ$3:DM$180,V$1,FALSE),"")</f>
        <v/>
      </c>
      <c r="W124" s="18" t="str">
        <f t="shared" si="64"/>
        <v/>
      </c>
    </row>
    <row r="125" spans="2:23" ht="15.75" customHeight="1" x14ac:dyDescent="0.25">
      <c r="C125" s="3">
        <f>IF(A125&lt;&gt;"",VLOOKUP(A125,Runners!A$3:AS$180,C$1,FALSE),0)</f>
        <v>0</v>
      </c>
      <c r="D125" s="6">
        <f t="shared" si="47"/>
        <v>122</v>
      </c>
      <c r="E125" s="2"/>
      <c r="F125" s="2">
        <f t="shared" si="61"/>
        <v>0</v>
      </c>
      <c r="J125" s="1">
        <f t="shared" si="65"/>
        <v>0</v>
      </c>
      <c r="M125" s="8" t="str">
        <f t="shared" ref="M125:M156" si="66">IF(D125&lt;=L$4,SMALL(E$4:E$210,D125),"")</f>
        <v/>
      </c>
      <c r="N125" s="8" t="str">
        <f t="shared" ref="N125:N156" si="67">IF(D125&lt;=L$4,VLOOKUP(M125,E$4:F$210,2,FALSE),"")</f>
        <v/>
      </c>
      <c r="O125" s="1" t="str">
        <f t="shared" ref="O125:O156" si="68">IF(D125&lt;=L$4,VLOOKUP(M125,E$4:J$210,6,FALSE),"")</f>
        <v/>
      </c>
      <c r="P125" s="32" t="str">
        <f t="shared" ref="P125:P156" si="69">IF(D125&lt;=L$4,VLOOKUP(O125,A$4:B$210,2,FALSE),"")</f>
        <v/>
      </c>
      <c r="Q125" s="32" t="str">
        <f t="shared" si="62"/>
        <v/>
      </c>
      <c r="R125" s="6">
        <f t="shared" si="46"/>
        <v>0</v>
      </c>
      <c r="S125" s="6">
        <f>IF(AND(D125&lt;=L$4,P125&lt;&gt;"Y"),IF(N125&lt;VLOOKUP(O125,Runners!A$3:CT$180,S$1,FALSE),IF(Y$2="zero",0,Y$2),0),0)</f>
        <v>0</v>
      </c>
      <c r="T125" s="6">
        <f t="shared" si="63"/>
        <v>0</v>
      </c>
      <c r="U125" s="2"/>
      <c r="V125" s="2" t="str">
        <f>IF(O125&lt;&gt;"",VLOOKUP(O125,Runners!CZ$3:DM$180,V$1,FALSE),"")</f>
        <v/>
      </c>
      <c r="W125" s="18" t="str">
        <f t="shared" si="64"/>
        <v/>
      </c>
    </row>
    <row r="126" spans="2:23" ht="15.75" customHeight="1" x14ac:dyDescent="0.25">
      <c r="C126" s="3">
        <f>IF(A126&lt;&gt;"",VLOOKUP(A126,Runners!A$3:AS$180,C$1,FALSE),0)</f>
        <v>0</v>
      </c>
      <c r="D126" s="6">
        <f t="shared" si="47"/>
        <v>123</v>
      </c>
      <c r="E126" s="2"/>
      <c r="F126" s="2">
        <f t="shared" si="61"/>
        <v>0</v>
      </c>
      <c r="J126" s="1">
        <f t="shared" si="65"/>
        <v>0</v>
      </c>
      <c r="M126" s="8" t="str">
        <f t="shared" si="66"/>
        <v/>
      </c>
      <c r="N126" s="8" t="str">
        <f t="shared" si="67"/>
        <v/>
      </c>
      <c r="O126" s="1" t="str">
        <f t="shared" si="68"/>
        <v/>
      </c>
      <c r="P126" s="32" t="str">
        <f t="shared" si="69"/>
        <v/>
      </c>
      <c r="Q126" s="32" t="str">
        <f t="shared" si="62"/>
        <v/>
      </c>
      <c r="R126" s="6">
        <f t="shared" si="46"/>
        <v>0</v>
      </c>
      <c r="S126" s="6">
        <f>IF(AND(D126&lt;=L$4,P126&lt;&gt;"Y"),IF(N126&lt;VLOOKUP(O126,Runners!A$3:CT$180,S$1,FALSE),IF(Y$2="zero",0,Y$2),0),0)</f>
        <v>0</v>
      </c>
      <c r="T126" s="6">
        <f t="shared" si="63"/>
        <v>0</v>
      </c>
      <c r="U126" s="2"/>
      <c r="V126" s="2" t="str">
        <f>IF(O126&lt;&gt;"",VLOOKUP(O126,Runners!CZ$3:DM$180,V$1,FALSE),"")</f>
        <v/>
      </c>
      <c r="W126" s="18" t="str">
        <f t="shared" si="64"/>
        <v/>
      </c>
    </row>
    <row r="127" spans="2:23" ht="15.75" customHeight="1" x14ac:dyDescent="0.25">
      <c r="C127" s="3">
        <f>IF(A127&lt;&gt;"",VLOOKUP(A127,Runners!A$3:AS$180,C$1,FALSE),0)</f>
        <v>0</v>
      </c>
      <c r="D127" s="6">
        <f t="shared" si="47"/>
        <v>124</v>
      </c>
      <c r="E127" s="2"/>
      <c r="F127" s="2">
        <f t="shared" si="61"/>
        <v>0</v>
      </c>
      <c r="J127" s="1">
        <f t="shared" si="65"/>
        <v>0</v>
      </c>
      <c r="M127" s="8" t="str">
        <f t="shared" si="66"/>
        <v/>
      </c>
      <c r="N127" s="8" t="str">
        <f t="shared" si="67"/>
        <v/>
      </c>
      <c r="O127" s="1" t="str">
        <f t="shared" si="68"/>
        <v/>
      </c>
      <c r="P127" s="32" t="str">
        <f t="shared" si="69"/>
        <v/>
      </c>
      <c r="Q127" s="32" t="str">
        <f t="shared" si="62"/>
        <v/>
      </c>
      <c r="R127" s="6">
        <f t="shared" si="46"/>
        <v>0</v>
      </c>
      <c r="S127" s="6">
        <f>IF(AND(D127&lt;=L$4,P127&lt;&gt;"Y"),IF(N127&lt;VLOOKUP(O127,Runners!A$3:CT$180,S$1,FALSE),IF(Y$2="zero",0,Y$2),0),0)</f>
        <v>0</v>
      </c>
      <c r="T127" s="6">
        <f t="shared" si="63"/>
        <v>0</v>
      </c>
      <c r="U127" s="2"/>
      <c r="V127" s="2" t="str">
        <f>IF(O127&lt;&gt;"",VLOOKUP(O127,Runners!CZ$3:DM$180,V$1,FALSE),"")</f>
        <v/>
      </c>
      <c r="W127" s="18" t="str">
        <f t="shared" si="64"/>
        <v/>
      </c>
    </row>
    <row r="128" spans="2:23" ht="15.75" customHeight="1" x14ac:dyDescent="0.25">
      <c r="C128" s="3">
        <f>IF(A128&lt;&gt;"",VLOOKUP(A128,Runners!A$3:AS$180,C$1,FALSE),0)</f>
        <v>0</v>
      </c>
      <c r="D128" s="6">
        <f t="shared" si="47"/>
        <v>125</v>
      </c>
      <c r="E128" s="2"/>
      <c r="F128" s="2">
        <f t="shared" si="61"/>
        <v>0</v>
      </c>
      <c r="J128" s="1">
        <f t="shared" si="65"/>
        <v>0</v>
      </c>
      <c r="M128" s="8" t="str">
        <f t="shared" si="66"/>
        <v/>
      </c>
      <c r="N128" s="8" t="str">
        <f t="shared" si="67"/>
        <v/>
      </c>
      <c r="O128" s="1" t="str">
        <f t="shared" si="68"/>
        <v/>
      </c>
      <c r="P128" s="32" t="str">
        <f t="shared" si="69"/>
        <v/>
      </c>
      <c r="Q128" s="32" t="str">
        <f t="shared" si="62"/>
        <v/>
      </c>
      <c r="R128" s="6">
        <f t="shared" si="46"/>
        <v>0</v>
      </c>
      <c r="S128" s="6">
        <f>IF(AND(D128&lt;=L$4,P128&lt;&gt;"Y"),IF(N128&lt;VLOOKUP(O128,Runners!A$3:CT$180,S$1,FALSE),IF(Y$2="zero",0,Y$2),0),0)</f>
        <v>0</v>
      </c>
      <c r="T128" s="6">
        <f t="shared" si="63"/>
        <v>0</v>
      </c>
      <c r="U128" s="2"/>
      <c r="V128" s="2" t="str">
        <f>IF(O128&lt;&gt;"",VLOOKUP(O128,Runners!CZ$3:DM$180,V$1,FALSE),"")</f>
        <v/>
      </c>
      <c r="W128" s="18" t="str">
        <f t="shared" si="64"/>
        <v/>
      </c>
    </row>
    <row r="129" spans="1:23" ht="15.75" customHeight="1" x14ac:dyDescent="0.25">
      <c r="B129" s="3"/>
      <c r="C129" s="3">
        <f>IF(A129&lt;&gt;"",VLOOKUP(A129,Runners!A$3:AS$180,C$1,FALSE),0)</f>
        <v>0</v>
      </c>
      <c r="D129" s="6">
        <f t="shared" si="47"/>
        <v>126</v>
      </c>
      <c r="E129" s="2"/>
      <c r="F129" s="2">
        <f t="shared" si="61"/>
        <v>0</v>
      </c>
      <c r="J129" s="1">
        <f t="shared" ref="J129:J158" si="70">A128</f>
        <v>0</v>
      </c>
      <c r="M129" s="8" t="str">
        <f t="shared" si="66"/>
        <v/>
      </c>
      <c r="N129" s="8" t="str">
        <f t="shared" si="67"/>
        <v/>
      </c>
      <c r="O129" s="1" t="str">
        <f t="shared" si="68"/>
        <v/>
      </c>
      <c r="P129" s="32" t="str">
        <f t="shared" si="69"/>
        <v/>
      </c>
      <c r="Q129" s="32" t="str">
        <f t="shared" si="62"/>
        <v/>
      </c>
      <c r="R129" s="6">
        <f t="shared" si="46"/>
        <v>0</v>
      </c>
      <c r="S129" s="6">
        <f>IF(AND(D129&lt;=L$4,P129&lt;&gt;"Y"),IF(N129&lt;VLOOKUP(O129,Runners!A$3:CT$180,S$1,FALSE),IF(Y$2="zero",0,Y$2),0),0)</f>
        <v>0</v>
      </c>
      <c r="T129" s="6">
        <f t="shared" si="63"/>
        <v>0</v>
      </c>
      <c r="U129" s="2"/>
      <c r="V129" s="2" t="str">
        <f>IF(O129&lt;&gt;"",VLOOKUP(O129,Runners!CZ$3:DM$180,V$1,FALSE),"")</f>
        <v/>
      </c>
      <c r="W129" s="18" t="str">
        <f t="shared" si="64"/>
        <v/>
      </c>
    </row>
    <row r="130" spans="1:23" ht="15.75" customHeight="1" x14ac:dyDescent="0.25">
      <c r="B130" s="3"/>
      <c r="C130" s="3">
        <f>IF(A130&lt;&gt;"",VLOOKUP(A130,Runners!A$3:AS$180,C$1,FALSE),0)</f>
        <v>0</v>
      </c>
      <c r="D130" s="6">
        <f t="shared" si="47"/>
        <v>127</v>
      </c>
      <c r="E130" s="2"/>
      <c r="F130" s="2">
        <f t="shared" si="61"/>
        <v>0</v>
      </c>
      <c r="J130" s="1">
        <f t="shared" si="70"/>
        <v>0</v>
      </c>
      <c r="M130" s="8" t="str">
        <f t="shared" si="66"/>
        <v/>
      </c>
      <c r="N130" s="8" t="str">
        <f t="shared" si="67"/>
        <v/>
      </c>
      <c r="O130" s="1" t="str">
        <f t="shared" si="68"/>
        <v/>
      </c>
      <c r="P130" s="32" t="str">
        <f t="shared" si="69"/>
        <v/>
      </c>
      <c r="Q130" s="32" t="str">
        <f t="shared" si="62"/>
        <v/>
      </c>
      <c r="R130" s="6">
        <f t="shared" si="46"/>
        <v>0</v>
      </c>
      <c r="S130" s="6">
        <f>IF(AND(D130&lt;=L$4,P130&lt;&gt;"Y"),IF(N130&lt;VLOOKUP(O130,Runners!A$3:CT$180,S$1,FALSE),IF(Y$2="zero",0,Y$2),0),0)</f>
        <v>0</v>
      </c>
      <c r="T130" s="6">
        <f t="shared" si="63"/>
        <v>0</v>
      </c>
      <c r="U130" s="2"/>
      <c r="V130" s="2" t="str">
        <f>IF(O130&lt;&gt;"",VLOOKUP(O130,Runners!CZ$3:DM$180,V$1,FALSE),"")</f>
        <v/>
      </c>
      <c r="W130" s="18" t="str">
        <f t="shared" si="64"/>
        <v/>
      </c>
    </row>
    <row r="131" spans="1:23" ht="15.75" customHeight="1" x14ac:dyDescent="0.25">
      <c r="C131" s="3">
        <f>IF(A131&lt;&gt;"",VLOOKUP(A131,Runners!A$3:AS$180,C$1,FALSE),0)</f>
        <v>0</v>
      </c>
      <c r="D131" s="6">
        <f t="shared" si="47"/>
        <v>128</v>
      </c>
      <c r="E131" s="2"/>
      <c r="F131" s="2">
        <f t="shared" si="61"/>
        <v>0</v>
      </c>
      <c r="J131" s="1">
        <f t="shared" si="70"/>
        <v>0</v>
      </c>
      <c r="M131" s="8" t="str">
        <f t="shared" si="66"/>
        <v/>
      </c>
      <c r="N131" s="8" t="str">
        <f t="shared" si="67"/>
        <v/>
      </c>
      <c r="O131" s="1" t="str">
        <f t="shared" si="68"/>
        <v/>
      </c>
      <c r="P131" s="32" t="str">
        <f t="shared" si="69"/>
        <v/>
      </c>
      <c r="Q131" s="32" t="str">
        <f t="shared" si="62"/>
        <v/>
      </c>
      <c r="R131" s="6">
        <f t="shared" si="46"/>
        <v>0</v>
      </c>
      <c r="S131" s="6">
        <f>IF(AND(D131&lt;=L$4,P131&lt;&gt;"Y"),IF(N131&lt;VLOOKUP(O131,Runners!A$3:CT$180,S$1,FALSE),IF(Y$2="zero",0,Y$2),0),0)</f>
        <v>0</v>
      </c>
      <c r="T131" s="6">
        <f t="shared" si="63"/>
        <v>0</v>
      </c>
      <c r="U131" s="2"/>
      <c r="V131" s="2" t="str">
        <f>IF(O131&lt;&gt;"",VLOOKUP(O131,Runners!CZ$3:DM$180,V$1,FALSE),"")</f>
        <v/>
      </c>
      <c r="W131" s="18" t="str">
        <f t="shared" si="64"/>
        <v/>
      </c>
    </row>
    <row r="132" spans="1:23" ht="15.75" customHeight="1" x14ac:dyDescent="0.25">
      <c r="C132" s="3">
        <f>IF(A132&lt;&gt;"",VLOOKUP(A132,Runners!A$3:AS$180,C$1,FALSE),0)</f>
        <v>0</v>
      </c>
      <c r="D132" s="6">
        <f t="shared" si="47"/>
        <v>129</v>
      </c>
      <c r="E132" s="2"/>
      <c r="F132" s="2">
        <f t="shared" si="61"/>
        <v>0</v>
      </c>
      <c r="J132" s="1">
        <f t="shared" si="70"/>
        <v>0</v>
      </c>
      <c r="M132" s="8" t="str">
        <f t="shared" si="66"/>
        <v/>
      </c>
      <c r="N132" s="8" t="str">
        <f t="shared" si="67"/>
        <v/>
      </c>
      <c r="O132" s="1" t="str">
        <f t="shared" si="68"/>
        <v/>
      </c>
      <c r="P132" s="32" t="str">
        <f t="shared" si="69"/>
        <v/>
      </c>
      <c r="Q132" s="32" t="str">
        <f t="shared" si="62"/>
        <v/>
      </c>
      <c r="R132" s="6">
        <f t="shared" ref="R132:R195" si="71">IF(Q132=Q131,0,IF(Q132&gt;0,Q132,1))</f>
        <v>0</v>
      </c>
      <c r="S132" s="6">
        <f>IF(AND(D132&lt;=L$4,P132&lt;&gt;"Y"),IF(N132&lt;VLOOKUP(O132,Runners!A$3:CT$180,S$1,FALSE),IF(Y$2="zero",0,Y$2),0),0)</f>
        <v>0</v>
      </c>
      <c r="T132" s="6">
        <f t="shared" si="63"/>
        <v>0</v>
      </c>
      <c r="U132" s="2"/>
      <c r="V132" s="2" t="str">
        <f>IF(O132&lt;&gt;"",VLOOKUP(O132,Runners!CZ$3:DM$180,V$1,FALSE),"")</f>
        <v/>
      </c>
      <c r="W132" s="18" t="str">
        <f t="shared" si="64"/>
        <v/>
      </c>
    </row>
    <row r="133" spans="1:23" ht="15.75" customHeight="1" x14ac:dyDescent="0.25">
      <c r="B133" s="3"/>
      <c r="C133" s="3">
        <f>IF(A133&lt;&gt;"",VLOOKUP(A133,Runners!A$3:AS$180,C$1,FALSE),0)</f>
        <v>0</v>
      </c>
      <c r="D133" s="6">
        <f t="shared" si="47"/>
        <v>130</v>
      </c>
      <c r="E133" s="2"/>
      <c r="F133" s="2">
        <f t="shared" si="61"/>
        <v>0</v>
      </c>
      <c r="J133" s="1">
        <f t="shared" si="70"/>
        <v>0</v>
      </c>
      <c r="M133" s="8" t="str">
        <f t="shared" si="66"/>
        <v/>
      </c>
      <c r="N133" s="8" t="str">
        <f t="shared" si="67"/>
        <v/>
      </c>
      <c r="O133" s="1" t="str">
        <f t="shared" si="68"/>
        <v/>
      </c>
      <c r="P133" s="32" t="str">
        <f t="shared" si="69"/>
        <v/>
      </c>
      <c r="Q133" s="32" t="str">
        <f t="shared" si="62"/>
        <v/>
      </c>
      <c r="R133" s="6">
        <f t="shared" si="71"/>
        <v>0</v>
      </c>
      <c r="S133" s="6">
        <f>IF(AND(D133&lt;=L$4,P133&lt;&gt;"Y"),IF(N133&lt;VLOOKUP(O133,Runners!A$3:CT$180,S$1,FALSE),IF(Y$2="zero",0,Y$2),0),0)</f>
        <v>0</v>
      </c>
      <c r="T133" s="6">
        <f t="shared" si="63"/>
        <v>0</v>
      </c>
      <c r="U133" s="2"/>
      <c r="V133" s="2" t="str">
        <f>IF(O133&lt;&gt;"",VLOOKUP(O133,Runners!CZ$3:DM$180,V$1,FALSE),"")</f>
        <v/>
      </c>
      <c r="W133" s="18" t="str">
        <f t="shared" si="64"/>
        <v/>
      </c>
    </row>
    <row r="134" spans="1:23" ht="15.75" customHeight="1" x14ac:dyDescent="0.25">
      <c r="C134" s="3">
        <f>IF(A134&lt;&gt;"",VLOOKUP(A134,Runners!A$3:AS$180,C$1,FALSE),0)</f>
        <v>0</v>
      </c>
      <c r="D134" s="6">
        <f t="shared" si="47"/>
        <v>131</v>
      </c>
      <c r="E134" s="2"/>
      <c r="F134" s="2">
        <f t="shared" si="61"/>
        <v>0</v>
      </c>
      <c r="J134" s="1">
        <f t="shared" si="70"/>
        <v>0</v>
      </c>
      <c r="M134" s="8" t="str">
        <f t="shared" si="66"/>
        <v/>
      </c>
      <c r="N134" s="8" t="str">
        <f t="shared" si="67"/>
        <v/>
      </c>
      <c r="O134" s="1" t="str">
        <f t="shared" si="68"/>
        <v/>
      </c>
      <c r="P134" s="32" t="str">
        <f t="shared" si="69"/>
        <v/>
      </c>
      <c r="Q134" s="32" t="str">
        <f t="shared" si="62"/>
        <v/>
      </c>
      <c r="R134" s="6">
        <f t="shared" si="71"/>
        <v>0</v>
      </c>
      <c r="S134" s="6">
        <f>IF(AND(D134&lt;=L$4,P134&lt;&gt;"Y"),IF(N134&lt;VLOOKUP(O134,Runners!A$3:CT$180,S$1,FALSE),IF(Y$2="zero",0,Y$2),0),0)</f>
        <v>0</v>
      </c>
      <c r="T134" s="6">
        <f t="shared" si="63"/>
        <v>0</v>
      </c>
      <c r="U134" s="2"/>
      <c r="V134" s="2" t="str">
        <f>IF(O134&lt;&gt;"",VLOOKUP(O134,Runners!CZ$3:DM$180,V$1,FALSE),"")</f>
        <v/>
      </c>
      <c r="W134" s="18" t="str">
        <f t="shared" si="64"/>
        <v/>
      </c>
    </row>
    <row r="135" spans="1:23" ht="15.75" customHeight="1" x14ac:dyDescent="0.25">
      <c r="B135" s="3"/>
      <c r="C135" s="3">
        <f>IF(A135&lt;&gt;"",VLOOKUP(A135,Runners!A$3:AS$180,C$1,FALSE),0)</f>
        <v>0</v>
      </c>
      <c r="D135" s="6">
        <f t="shared" si="47"/>
        <v>132</v>
      </c>
      <c r="E135" s="2"/>
      <c r="F135" s="2">
        <f t="shared" ref="F135:F140" si="72">IF(E135&gt;0,E135-C135,0)</f>
        <v>0</v>
      </c>
      <c r="J135" s="1">
        <f t="shared" si="70"/>
        <v>0</v>
      </c>
      <c r="M135" s="8" t="str">
        <f t="shared" si="66"/>
        <v/>
      </c>
      <c r="N135" s="8" t="str">
        <f t="shared" si="67"/>
        <v/>
      </c>
      <c r="O135" s="1" t="str">
        <f t="shared" si="68"/>
        <v/>
      </c>
      <c r="P135" s="32" t="str">
        <f t="shared" si="69"/>
        <v/>
      </c>
      <c r="Q135" s="32" t="str">
        <f t="shared" ref="Q135:Q140" si="73">IF(D135&lt;=L$4,IF(P135="Y",Q134,Q134-1),"")</f>
        <v/>
      </c>
      <c r="R135" s="6">
        <f t="shared" si="71"/>
        <v>0</v>
      </c>
      <c r="S135" s="6">
        <f>IF(AND(D135&lt;=L$4,P135&lt;&gt;"Y"),IF(N135&lt;VLOOKUP(O135,Runners!A$3:CT$180,S$1,FALSE),IF(Y$2="zero",0,Y$2),0),0)</f>
        <v>0</v>
      </c>
      <c r="T135" s="6">
        <f t="shared" ref="T135:T140" si="74">IF(AND(D135&lt;=L$4,P135&lt;&gt;"Y"),S135+R135,0)</f>
        <v>0</v>
      </c>
      <c r="U135" s="2"/>
      <c r="V135" s="2" t="str">
        <f>IF(O135&lt;&gt;"",VLOOKUP(O135,Runners!CZ$3:DM$180,V$1,FALSE),"")</f>
        <v/>
      </c>
      <c r="W135" s="18" t="str">
        <f t="shared" ref="W135:W140" si="75">IF(O135&lt;&gt;"",(V135-N135)/V135,"")</f>
        <v/>
      </c>
    </row>
    <row r="136" spans="1:23" ht="15.75" customHeight="1" x14ac:dyDescent="0.25">
      <c r="C136" s="3">
        <f>IF(A136&lt;&gt;"",VLOOKUP(A136,Runners!A$3:AS$180,C$1,FALSE),0)</f>
        <v>0</v>
      </c>
      <c r="D136" s="6">
        <f t="shared" si="47"/>
        <v>133</v>
      </c>
      <c r="E136" s="2"/>
      <c r="F136" s="2">
        <f t="shared" si="72"/>
        <v>0</v>
      </c>
      <c r="J136" s="1">
        <f t="shared" si="70"/>
        <v>0</v>
      </c>
      <c r="M136" s="8" t="str">
        <f t="shared" si="66"/>
        <v/>
      </c>
      <c r="N136" s="8" t="str">
        <f t="shared" si="67"/>
        <v/>
      </c>
      <c r="O136" s="1" t="str">
        <f t="shared" si="68"/>
        <v/>
      </c>
      <c r="P136" s="32" t="str">
        <f t="shared" si="69"/>
        <v/>
      </c>
      <c r="Q136" s="32" t="str">
        <f t="shared" si="73"/>
        <v/>
      </c>
      <c r="R136" s="6">
        <f t="shared" si="71"/>
        <v>0</v>
      </c>
      <c r="S136" s="6">
        <f>IF(AND(D136&lt;=L$4,P136&lt;&gt;"Y"),IF(N136&lt;VLOOKUP(O136,Runners!A$3:CT$180,S$1,FALSE),IF(Y$2="zero",0,Y$2),0),0)</f>
        <v>0</v>
      </c>
      <c r="T136" s="6">
        <f t="shared" si="74"/>
        <v>0</v>
      </c>
      <c r="U136" s="2"/>
      <c r="V136" s="2" t="str">
        <f>IF(O136&lt;&gt;"",VLOOKUP(O136,Runners!CZ$3:DM$180,V$1,FALSE),"")</f>
        <v/>
      </c>
      <c r="W136" s="18" t="str">
        <f t="shared" si="75"/>
        <v/>
      </c>
    </row>
    <row r="137" spans="1:23" ht="15.75" customHeight="1" x14ac:dyDescent="0.25">
      <c r="C137" s="3">
        <f>IF(A137&lt;&gt;"",VLOOKUP(A137,Runners!A$3:AS$180,C$1,FALSE),0)</f>
        <v>0</v>
      </c>
      <c r="D137" s="6">
        <f t="shared" si="47"/>
        <v>134</v>
      </c>
      <c r="E137" s="2"/>
      <c r="F137" s="2">
        <f t="shared" si="72"/>
        <v>0</v>
      </c>
      <c r="J137" s="1">
        <f t="shared" si="70"/>
        <v>0</v>
      </c>
      <c r="M137" s="8" t="str">
        <f t="shared" si="66"/>
        <v/>
      </c>
      <c r="N137" s="8" t="str">
        <f t="shared" si="67"/>
        <v/>
      </c>
      <c r="O137" s="1" t="str">
        <f t="shared" si="68"/>
        <v/>
      </c>
      <c r="P137" s="32" t="str">
        <f t="shared" si="69"/>
        <v/>
      </c>
      <c r="Q137" s="32" t="str">
        <f t="shared" si="73"/>
        <v/>
      </c>
      <c r="R137" s="6">
        <f t="shared" si="71"/>
        <v>0</v>
      </c>
      <c r="S137" s="6">
        <f>IF(AND(D137&lt;=L$4,P137&lt;&gt;"Y"),IF(N137&lt;VLOOKUP(O137,Runners!A$3:CT$180,S$1,FALSE),IF(Y$2="zero",0,Y$2),0),0)</f>
        <v>0</v>
      </c>
      <c r="T137" s="6">
        <f t="shared" si="74"/>
        <v>0</v>
      </c>
      <c r="U137" s="2"/>
      <c r="V137" s="2" t="str">
        <f>IF(O137&lt;&gt;"",VLOOKUP(O137,Runners!CZ$3:DM$180,V$1,FALSE),"")</f>
        <v/>
      </c>
      <c r="W137" s="18" t="str">
        <f t="shared" si="75"/>
        <v/>
      </c>
    </row>
    <row r="138" spans="1:23" ht="15.75" customHeight="1" x14ac:dyDescent="0.25">
      <c r="C138" s="3">
        <f>IF(A138&lt;&gt;"",VLOOKUP(A138,Runners!A$3:AS$180,C$1,FALSE),0)</f>
        <v>0</v>
      </c>
      <c r="D138" s="6">
        <f t="shared" ref="D138:D201" si="76">D137+1</f>
        <v>135</v>
      </c>
      <c r="E138" s="2"/>
      <c r="F138" s="2">
        <f t="shared" si="72"/>
        <v>0</v>
      </c>
      <c r="J138" s="1">
        <f t="shared" si="70"/>
        <v>0</v>
      </c>
      <c r="M138" s="8" t="str">
        <f t="shared" si="66"/>
        <v/>
      </c>
      <c r="N138" s="8" t="str">
        <f t="shared" si="67"/>
        <v/>
      </c>
      <c r="O138" s="1" t="str">
        <f t="shared" si="68"/>
        <v/>
      </c>
      <c r="P138" s="32" t="str">
        <f t="shared" si="69"/>
        <v/>
      </c>
      <c r="Q138" s="32" t="str">
        <f t="shared" si="73"/>
        <v/>
      </c>
      <c r="R138" s="6">
        <f t="shared" si="71"/>
        <v>0</v>
      </c>
      <c r="S138" s="6">
        <f>IF(AND(D138&lt;=L$4,P138&lt;&gt;"Y"),IF(N138&lt;VLOOKUP(O138,Runners!A$3:CT$180,S$1,FALSE),IF(Y$2="zero",0,Y$2),0),0)</f>
        <v>0</v>
      </c>
      <c r="T138" s="6">
        <f t="shared" si="74"/>
        <v>0</v>
      </c>
      <c r="U138" s="2"/>
      <c r="V138" s="2" t="str">
        <f>IF(O138&lt;&gt;"",VLOOKUP(O138,Runners!CZ$3:DM$180,V$1,FALSE),"")</f>
        <v/>
      </c>
      <c r="W138" s="18" t="str">
        <f t="shared" si="75"/>
        <v/>
      </c>
    </row>
    <row r="139" spans="1:23" ht="15.75" customHeight="1" x14ac:dyDescent="0.25">
      <c r="C139" s="3">
        <f>IF(A139&lt;&gt;"",VLOOKUP(A139,Runners!A$3:AS$180,C$1,FALSE),0)</f>
        <v>0</v>
      </c>
      <c r="D139" s="6">
        <f t="shared" si="76"/>
        <v>136</v>
      </c>
      <c r="E139" s="2"/>
      <c r="F139" s="2">
        <f t="shared" si="72"/>
        <v>0</v>
      </c>
      <c r="J139" s="1">
        <f t="shared" si="70"/>
        <v>0</v>
      </c>
      <c r="M139" s="8" t="str">
        <f t="shared" si="66"/>
        <v/>
      </c>
      <c r="N139" s="8" t="str">
        <f t="shared" si="67"/>
        <v/>
      </c>
      <c r="O139" s="1" t="str">
        <f t="shared" si="68"/>
        <v/>
      </c>
      <c r="P139" s="32" t="str">
        <f t="shared" si="69"/>
        <v/>
      </c>
      <c r="Q139" s="32" t="str">
        <f t="shared" si="73"/>
        <v/>
      </c>
      <c r="R139" s="6">
        <f t="shared" si="71"/>
        <v>0</v>
      </c>
      <c r="S139" s="6">
        <f>IF(AND(D139&lt;=L$4,P139&lt;&gt;"Y"),IF(N139&lt;VLOOKUP(O139,Runners!A$3:CT$180,S$1,FALSE),IF(Y$2="zero",0,Y$2),0),0)</f>
        <v>0</v>
      </c>
      <c r="T139" s="6">
        <f t="shared" si="74"/>
        <v>0</v>
      </c>
      <c r="U139" s="2"/>
      <c r="V139" s="2" t="str">
        <f>IF(O139&lt;&gt;"",VLOOKUP(O139,Runners!CZ$3:DM$180,V$1,FALSE),"")</f>
        <v/>
      </c>
      <c r="W139" s="18" t="str">
        <f t="shared" si="75"/>
        <v/>
      </c>
    </row>
    <row r="140" spans="1:23" ht="15.75" customHeight="1" x14ac:dyDescent="0.25">
      <c r="C140" s="3">
        <f>IF(A140&lt;&gt;"",VLOOKUP(A140,Runners!A$3:AS$180,C$1,FALSE),0)</f>
        <v>0</v>
      </c>
      <c r="D140" s="6">
        <f t="shared" si="76"/>
        <v>137</v>
      </c>
      <c r="E140" s="2"/>
      <c r="F140" s="2">
        <f t="shared" si="72"/>
        <v>0</v>
      </c>
      <c r="J140" s="1">
        <f t="shared" si="70"/>
        <v>0</v>
      </c>
      <c r="M140" s="8" t="str">
        <f t="shared" si="66"/>
        <v/>
      </c>
      <c r="N140" s="8" t="str">
        <f t="shared" si="67"/>
        <v/>
      </c>
      <c r="O140" s="1" t="str">
        <f t="shared" si="68"/>
        <v/>
      </c>
      <c r="P140" s="32" t="str">
        <f t="shared" si="69"/>
        <v/>
      </c>
      <c r="Q140" s="32" t="str">
        <f t="shared" si="73"/>
        <v/>
      </c>
      <c r="R140" s="6">
        <f t="shared" si="71"/>
        <v>0</v>
      </c>
      <c r="S140" s="6">
        <f>IF(AND(D140&lt;=L$4,P140&lt;&gt;"Y"),IF(N140&lt;VLOOKUP(O140,Runners!A$3:CT$180,S$1,FALSE),IF(Y$2="zero",0,Y$2),0),0)</f>
        <v>0</v>
      </c>
      <c r="T140" s="6">
        <f t="shared" si="74"/>
        <v>0</v>
      </c>
      <c r="U140" s="2"/>
      <c r="V140" s="2" t="str">
        <f>IF(O140&lt;&gt;"",VLOOKUP(O140,Runners!CZ$3:DM$180,V$1,FALSE),"")</f>
        <v/>
      </c>
      <c r="W140" s="18" t="str">
        <f t="shared" si="75"/>
        <v/>
      </c>
    </row>
    <row r="141" spans="1:23" ht="15.75" customHeight="1" x14ac:dyDescent="0.25">
      <c r="A141" s="33"/>
      <c r="C141" s="3">
        <f>IF(A141&lt;&gt;"",VLOOKUP(A141,Runners!A$3:AS$180,C$1,FALSE),0)</f>
        <v>0</v>
      </c>
      <c r="D141" s="6">
        <f t="shared" si="76"/>
        <v>138</v>
      </c>
      <c r="E141" s="2"/>
      <c r="F141" s="2">
        <f t="shared" ref="F141:F143" si="77">IF(E141&gt;0,E141-C141,0)</f>
        <v>0</v>
      </c>
      <c r="J141" s="1">
        <f t="shared" si="70"/>
        <v>0</v>
      </c>
      <c r="M141" s="8" t="str">
        <f t="shared" si="66"/>
        <v/>
      </c>
      <c r="N141" s="8" t="str">
        <f t="shared" si="67"/>
        <v/>
      </c>
      <c r="O141" s="1" t="str">
        <f t="shared" si="68"/>
        <v/>
      </c>
      <c r="P141" s="32" t="str">
        <f t="shared" si="69"/>
        <v/>
      </c>
      <c r="Q141" s="32" t="str">
        <f t="shared" ref="Q141:Q143" si="78">IF(D141&lt;=L$4,IF(P141="Y",Q140,Q140-1),"")</f>
        <v/>
      </c>
      <c r="R141" s="6">
        <f t="shared" si="71"/>
        <v>0</v>
      </c>
      <c r="S141" s="6">
        <f>IF(AND(D141&lt;=L$4,P141&lt;&gt;"Y"),IF(N141&lt;VLOOKUP(O141,Runners!A$3:CT$180,S$1,FALSE),IF(Y$2="zero",0,Y$2),0),0)</f>
        <v>0</v>
      </c>
      <c r="T141" s="6">
        <f t="shared" ref="T141:T143" si="79">IF(AND(D141&lt;=L$4,P141&lt;&gt;"Y"),S141+R141,0)</f>
        <v>0</v>
      </c>
      <c r="U141" s="2"/>
      <c r="V141" s="2" t="str">
        <f>IF(O141&lt;&gt;"",VLOOKUP(O141,Runners!CZ$3:DM$180,V$1,FALSE),"")</f>
        <v/>
      </c>
      <c r="W141" s="18" t="str">
        <f t="shared" ref="W141:W143" si="80">IF(O141&lt;&gt;"",(V141-N141)/V141,"")</f>
        <v/>
      </c>
    </row>
    <row r="142" spans="1:23" ht="15.75" customHeight="1" x14ac:dyDescent="0.25">
      <c r="C142" s="3">
        <f>IF(A142&lt;&gt;"",VLOOKUP(A142,Runners!A$3:AS$180,C$1,FALSE),0)</f>
        <v>0</v>
      </c>
      <c r="D142" s="6">
        <f t="shared" si="76"/>
        <v>139</v>
      </c>
      <c r="E142" s="2"/>
      <c r="F142" s="2">
        <f t="shared" si="77"/>
        <v>0</v>
      </c>
      <c r="J142" s="1">
        <f t="shared" si="70"/>
        <v>0</v>
      </c>
      <c r="M142" s="8" t="str">
        <f t="shared" si="66"/>
        <v/>
      </c>
      <c r="N142" s="8" t="str">
        <f t="shared" si="67"/>
        <v/>
      </c>
      <c r="O142" s="1" t="str">
        <f t="shared" si="68"/>
        <v/>
      </c>
      <c r="P142" s="32" t="str">
        <f t="shared" si="69"/>
        <v/>
      </c>
      <c r="Q142" s="32" t="str">
        <f t="shared" si="78"/>
        <v/>
      </c>
      <c r="R142" s="6">
        <f t="shared" si="71"/>
        <v>0</v>
      </c>
      <c r="S142" s="6">
        <f>IF(AND(D142&lt;=L$4,P142&lt;&gt;"Y"),IF(N142&lt;VLOOKUP(O142,Runners!A$3:CT$180,S$1,FALSE),IF(Y$2="zero",0,Y$2),0),0)</f>
        <v>0</v>
      </c>
      <c r="T142" s="6">
        <f t="shared" si="79"/>
        <v>0</v>
      </c>
      <c r="U142" s="2"/>
      <c r="V142" s="2" t="str">
        <f>IF(O142&lt;&gt;"",VLOOKUP(O142,Runners!CZ$3:DM$180,V$1,FALSE),"")</f>
        <v/>
      </c>
      <c r="W142" s="18" t="str">
        <f t="shared" si="80"/>
        <v/>
      </c>
    </row>
    <row r="143" spans="1:23" ht="15.75" customHeight="1" x14ac:dyDescent="0.25">
      <c r="C143" s="3">
        <f>IF(A143&lt;&gt;"",VLOOKUP(A143,Runners!A$3:AS$180,C$1,FALSE),0)</f>
        <v>0</v>
      </c>
      <c r="D143" s="6">
        <f t="shared" si="76"/>
        <v>140</v>
      </c>
      <c r="E143" s="2"/>
      <c r="F143" s="2">
        <f t="shared" si="77"/>
        <v>0</v>
      </c>
      <c r="J143" s="1">
        <f t="shared" si="70"/>
        <v>0</v>
      </c>
      <c r="M143" s="8" t="str">
        <f t="shared" si="66"/>
        <v/>
      </c>
      <c r="N143" s="8" t="str">
        <f t="shared" si="67"/>
        <v/>
      </c>
      <c r="O143" s="1" t="str">
        <f t="shared" si="68"/>
        <v/>
      </c>
      <c r="P143" s="32" t="str">
        <f t="shared" si="69"/>
        <v/>
      </c>
      <c r="Q143" s="32" t="str">
        <f t="shared" si="78"/>
        <v/>
      </c>
      <c r="R143" s="6">
        <f t="shared" si="71"/>
        <v>0</v>
      </c>
      <c r="S143" s="6">
        <f>IF(AND(D143&lt;=L$4,P143&lt;&gt;"Y"),IF(N143&lt;VLOOKUP(O143,Runners!A$3:CT$180,S$1,FALSE),IF(Y$2="zero",0,Y$2),0),0)</f>
        <v>0</v>
      </c>
      <c r="T143" s="6">
        <f t="shared" si="79"/>
        <v>0</v>
      </c>
      <c r="U143" s="2"/>
      <c r="V143" s="2" t="str">
        <f>IF(O143&lt;&gt;"",VLOOKUP(O143,Runners!CZ$3:DM$180,V$1,FALSE),"")</f>
        <v/>
      </c>
      <c r="W143" s="18" t="str">
        <f t="shared" si="80"/>
        <v/>
      </c>
    </row>
    <row r="144" spans="1:23" ht="15.75" customHeight="1" x14ac:dyDescent="0.25">
      <c r="C144" s="3">
        <f>IF(A144&lt;&gt;"",VLOOKUP(A144,Runners!A$3:AS$180,C$1,FALSE),0)</f>
        <v>0</v>
      </c>
      <c r="D144" s="6">
        <f t="shared" si="76"/>
        <v>141</v>
      </c>
      <c r="E144" s="2"/>
      <c r="F144" s="2">
        <f t="shared" ref="F144:F149" si="81">IF(E144&gt;0,E144-C144,0)</f>
        <v>0</v>
      </c>
      <c r="J144" s="1">
        <f t="shared" si="70"/>
        <v>0</v>
      </c>
      <c r="M144" s="8" t="str">
        <f t="shared" si="66"/>
        <v/>
      </c>
      <c r="N144" s="8" t="str">
        <f t="shared" si="67"/>
        <v/>
      </c>
      <c r="O144" s="1" t="str">
        <f t="shared" si="68"/>
        <v/>
      </c>
      <c r="P144" s="32" t="str">
        <f t="shared" si="69"/>
        <v/>
      </c>
      <c r="Q144" s="32" t="str">
        <f t="shared" ref="Q144:Q149" si="82">IF(D144&lt;=L$4,IF(P144="Y",Q143,Q143-1),"")</f>
        <v/>
      </c>
      <c r="R144" s="6">
        <f t="shared" si="71"/>
        <v>0</v>
      </c>
      <c r="S144" s="6">
        <f>IF(AND(D144&lt;=L$4,P144&lt;&gt;"Y"),IF(N144&lt;VLOOKUP(O144,Runners!A$3:CT$180,S$1,FALSE),IF(Y$2="zero",0,Y$2),0),0)</f>
        <v>0</v>
      </c>
      <c r="T144" s="6">
        <f t="shared" ref="T144:T149" si="83">IF(AND(D144&lt;=L$4,P144&lt;&gt;"Y"),S144+R144,0)</f>
        <v>0</v>
      </c>
      <c r="U144" s="2"/>
      <c r="V144" s="2" t="str">
        <f>IF(O144&lt;&gt;"",VLOOKUP(O144,Runners!CZ$3:DM$180,V$1,FALSE),"")</f>
        <v/>
      </c>
      <c r="W144" s="18" t="str">
        <f t="shared" ref="W144:W149" si="84">IF(O144&lt;&gt;"",(V144-N144)/V144,"")</f>
        <v/>
      </c>
    </row>
    <row r="145" spans="2:23" ht="15.75" customHeight="1" x14ac:dyDescent="0.25">
      <c r="C145" s="3">
        <f>IF(A145&lt;&gt;"",VLOOKUP(A145,Runners!A$3:AS$180,C$1,FALSE),0)</f>
        <v>0</v>
      </c>
      <c r="D145" s="6">
        <f t="shared" si="76"/>
        <v>142</v>
      </c>
      <c r="E145" s="2"/>
      <c r="F145" s="2">
        <f t="shared" si="81"/>
        <v>0</v>
      </c>
      <c r="J145" s="1">
        <f t="shared" si="70"/>
        <v>0</v>
      </c>
      <c r="M145" s="8" t="str">
        <f t="shared" si="66"/>
        <v/>
      </c>
      <c r="N145" s="8" t="str">
        <f t="shared" si="67"/>
        <v/>
      </c>
      <c r="O145" s="1" t="str">
        <f t="shared" si="68"/>
        <v/>
      </c>
      <c r="P145" s="32" t="str">
        <f t="shared" si="69"/>
        <v/>
      </c>
      <c r="Q145" s="32" t="str">
        <f t="shared" si="82"/>
        <v/>
      </c>
      <c r="R145" s="6">
        <f t="shared" si="71"/>
        <v>0</v>
      </c>
      <c r="S145" s="6">
        <f>IF(AND(D145&lt;=L$4,P145&lt;&gt;"Y"),IF(N145&lt;VLOOKUP(O145,Runners!A$3:CT$180,S$1,FALSE),IF(Y$2="zero",0,Y$2),0),0)</f>
        <v>0</v>
      </c>
      <c r="T145" s="6">
        <f t="shared" si="83"/>
        <v>0</v>
      </c>
      <c r="U145" s="2"/>
      <c r="V145" s="2" t="str">
        <f>IF(O145&lt;&gt;"",VLOOKUP(O145,Runners!CZ$3:DM$180,V$1,FALSE),"")</f>
        <v/>
      </c>
      <c r="W145" s="18" t="str">
        <f t="shared" si="84"/>
        <v/>
      </c>
    </row>
    <row r="146" spans="2:23" ht="15.75" customHeight="1" x14ac:dyDescent="0.25">
      <c r="B146" s="3"/>
      <c r="C146" s="3">
        <f>IF(A146&lt;&gt;"",VLOOKUP(A146,Runners!A$3:AS$180,C$1,FALSE),0)</f>
        <v>0</v>
      </c>
      <c r="D146" s="6">
        <f t="shared" si="76"/>
        <v>143</v>
      </c>
      <c r="E146" s="2"/>
      <c r="F146" s="2">
        <f t="shared" si="81"/>
        <v>0</v>
      </c>
      <c r="J146" s="1">
        <f t="shared" si="70"/>
        <v>0</v>
      </c>
      <c r="M146" s="8" t="str">
        <f t="shared" si="66"/>
        <v/>
      </c>
      <c r="N146" s="8" t="str">
        <f t="shared" si="67"/>
        <v/>
      </c>
      <c r="O146" s="1" t="str">
        <f t="shared" si="68"/>
        <v/>
      </c>
      <c r="P146" s="32" t="str">
        <f t="shared" si="69"/>
        <v/>
      </c>
      <c r="Q146" s="32" t="str">
        <f t="shared" si="82"/>
        <v/>
      </c>
      <c r="R146" s="6">
        <f t="shared" si="71"/>
        <v>0</v>
      </c>
      <c r="S146" s="6">
        <f>IF(AND(D146&lt;=L$4,P146&lt;&gt;"Y"),IF(N146&lt;VLOOKUP(O146,Runners!A$3:CT$180,S$1,FALSE),IF(Y$2="zero",0,Y$2),0),0)</f>
        <v>0</v>
      </c>
      <c r="T146" s="6">
        <f t="shared" si="83"/>
        <v>0</v>
      </c>
      <c r="U146" s="2"/>
      <c r="V146" s="2" t="str">
        <f>IF(O146&lt;&gt;"",VLOOKUP(O146,Runners!CZ$3:DM$180,V$1,FALSE),"")</f>
        <v/>
      </c>
      <c r="W146" s="18" t="str">
        <f t="shared" si="84"/>
        <v/>
      </c>
    </row>
    <row r="147" spans="2:23" ht="15.75" customHeight="1" x14ac:dyDescent="0.25">
      <c r="C147" s="3">
        <f>IF(A147&lt;&gt;"",VLOOKUP(A147,Runners!A$3:AS$180,C$1,FALSE),0)</f>
        <v>0</v>
      </c>
      <c r="D147" s="6">
        <f t="shared" si="76"/>
        <v>144</v>
      </c>
      <c r="E147" s="2"/>
      <c r="F147" s="2">
        <f t="shared" si="81"/>
        <v>0</v>
      </c>
      <c r="J147" s="1">
        <f t="shared" si="70"/>
        <v>0</v>
      </c>
      <c r="M147" s="8" t="str">
        <f t="shared" si="66"/>
        <v/>
      </c>
      <c r="N147" s="8" t="str">
        <f t="shared" si="67"/>
        <v/>
      </c>
      <c r="O147" s="1" t="str">
        <f t="shared" si="68"/>
        <v/>
      </c>
      <c r="P147" s="32" t="str">
        <f t="shared" si="69"/>
        <v/>
      </c>
      <c r="Q147" s="32" t="str">
        <f t="shared" si="82"/>
        <v/>
      </c>
      <c r="R147" s="6">
        <f t="shared" si="71"/>
        <v>0</v>
      </c>
      <c r="S147" s="6">
        <f>IF(AND(D147&lt;=L$4,P147&lt;&gt;"Y"),IF(N147&lt;VLOOKUP(O147,Runners!A$3:CT$180,S$1,FALSE),IF(Y$2="zero",0,Y$2),0),0)</f>
        <v>0</v>
      </c>
      <c r="T147" s="6">
        <f t="shared" si="83"/>
        <v>0</v>
      </c>
      <c r="U147" s="2"/>
      <c r="V147" s="2" t="str">
        <f>IF(O147&lt;&gt;"",VLOOKUP(O147,Runners!CZ$3:DM$180,V$1,FALSE),"")</f>
        <v/>
      </c>
      <c r="W147" s="18" t="str">
        <f t="shared" si="84"/>
        <v/>
      </c>
    </row>
    <row r="148" spans="2:23" ht="15.75" customHeight="1" x14ac:dyDescent="0.25">
      <c r="C148" s="3">
        <f>IF(A148&lt;&gt;"",VLOOKUP(A148,Runners!A$3:AS$180,C$1,FALSE),0)</f>
        <v>0</v>
      </c>
      <c r="D148" s="6">
        <f t="shared" si="76"/>
        <v>145</v>
      </c>
      <c r="E148" s="2"/>
      <c r="F148" s="2">
        <f t="shared" si="81"/>
        <v>0</v>
      </c>
      <c r="J148" s="1">
        <f t="shared" si="70"/>
        <v>0</v>
      </c>
      <c r="M148" s="8" t="str">
        <f t="shared" si="66"/>
        <v/>
      </c>
      <c r="N148" s="8" t="str">
        <f t="shared" si="67"/>
        <v/>
      </c>
      <c r="O148" s="1" t="str">
        <f t="shared" si="68"/>
        <v/>
      </c>
      <c r="P148" s="32" t="str">
        <f t="shared" si="69"/>
        <v/>
      </c>
      <c r="Q148" s="32" t="str">
        <f t="shared" si="82"/>
        <v/>
      </c>
      <c r="R148" s="6">
        <f t="shared" si="71"/>
        <v>0</v>
      </c>
      <c r="S148" s="6">
        <f>IF(AND(D148&lt;=L$4,P148&lt;&gt;"Y"),IF(N148&lt;VLOOKUP(O148,Runners!A$3:CT$180,S$1,FALSE),IF(Y$2="zero",0,Y$2),0),0)</f>
        <v>0</v>
      </c>
      <c r="T148" s="6">
        <f t="shared" si="83"/>
        <v>0</v>
      </c>
      <c r="U148" s="2"/>
      <c r="V148" s="2" t="str">
        <f>IF(O148&lt;&gt;"",VLOOKUP(O148,Runners!CZ$3:DM$180,V$1,FALSE),"")</f>
        <v/>
      </c>
      <c r="W148" s="18" t="str">
        <f t="shared" si="84"/>
        <v/>
      </c>
    </row>
    <row r="149" spans="2:23" ht="15.75" customHeight="1" x14ac:dyDescent="0.25">
      <c r="C149" s="3">
        <f>IF(A149&lt;&gt;"",VLOOKUP(A149,Runners!A$3:AS$180,C$1,FALSE),0)</f>
        <v>0</v>
      </c>
      <c r="D149" s="6">
        <f t="shared" si="76"/>
        <v>146</v>
      </c>
      <c r="E149" s="2"/>
      <c r="F149" s="2">
        <f t="shared" si="81"/>
        <v>0</v>
      </c>
      <c r="J149" s="1">
        <f t="shared" si="70"/>
        <v>0</v>
      </c>
      <c r="M149" s="8" t="str">
        <f t="shared" si="66"/>
        <v/>
      </c>
      <c r="N149" s="8" t="str">
        <f t="shared" si="67"/>
        <v/>
      </c>
      <c r="O149" s="1" t="str">
        <f t="shared" si="68"/>
        <v/>
      </c>
      <c r="P149" s="32" t="str">
        <f t="shared" si="69"/>
        <v/>
      </c>
      <c r="Q149" s="32" t="str">
        <f t="shared" si="82"/>
        <v/>
      </c>
      <c r="R149" s="6">
        <f t="shared" si="71"/>
        <v>0</v>
      </c>
      <c r="S149" s="6">
        <f>IF(AND(D149&lt;=L$4,P149&lt;&gt;"Y"),IF(N149&lt;VLOOKUP(O149,Runners!A$3:CT$180,S$1,FALSE),IF(Y$2="zero",0,Y$2),0),0)</f>
        <v>0</v>
      </c>
      <c r="T149" s="6">
        <f t="shared" si="83"/>
        <v>0</v>
      </c>
      <c r="U149" s="2"/>
      <c r="V149" s="2" t="str">
        <f>IF(O149&lt;&gt;"",VLOOKUP(O149,Runners!CZ$3:DM$180,V$1,FALSE),"")</f>
        <v/>
      </c>
      <c r="W149" s="18" t="str">
        <f t="shared" si="84"/>
        <v/>
      </c>
    </row>
    <row r="150" spans="2:23" ht="15.75" customHeight="1" x14ac:dyDescent="0.25">
      <c r="C150" s="3">
        <f>IF(A150&lt;&gt;"",VLOOKUP(A150,Runners!A$3:AS$180,C$1,FALSE),0)</f>
        <v>0</v>
      </c>
      <c r="D150" s="6">
        <f t="shared" si="76"/>
        <v>147</v>
      </c>
      <c r="E150" s="2"/>
      <c r="F150" s="2">
        <f t="shared" ref="F150:F209" si="85">IF(E150&gt;0,E150-C150,0)</f>
        <v>0</v>
      </c>
      <c r="J150" s="1">
        <f t="shared" si="70"/>
        <v>0</v>
      </c>
      <c r="M150" s="8" t="str">
        <f t="shared" si="66"/>
        <v/>
      </c>
      <c r="N150" s="8" t="str">
        <f t="shared" si="67"/>
        <v/>
      </c>
      <c r="O150" s="1" t="str">
        <f t="shared" si="68"/>
        <v/>
      </c>
      <c r="P150" s="32" t="str">
        <f t="shared" si="69"/>
        <v/>
      </c>
      <c r="Q150" s="32" t="str">
        <f t="shared" ref="Q150:Q161" si="86">IF(D150&lt;=L$4,IF(P150="Y",Q149,Q149-1),"")</f>
        <v/>
      </c>
      <c r="R150" s="6">
        <f t="shared" si="71"/>
        <v>0</v>
      </c>
      <c r="S150" s="6">
        <f>IF(AND(D150&lt;=L$4,P150&lt;&gt;"Y"),IF(N150&lt;VLOOKUP(O150,Runners!A$3:CT$180,S$1,FALSE),IF(Y$2="zero",0,Y$2),0),0)</f>
        <v>0</v>
      </c>
      <c r="T150" s="6">
        <f t="shared" ref="T150:T161" si="87">IF(AND(D150&lt;=L$4,P150&lt;&gt;"Y"),S150+R150,0)</f>
        <v>0</v>
      </c>
      <c r="U150" s="2"/>
      <c r="V150" s="2" t="str">
        <f>IF(O150&lt;&gt;"",VLOOKUP(O150,Runners!CZ$3:DM$180,V$1,FALSE),"")</f>
        <v/>
      </c>
      <c r="W150" s="18" t="str">
        <f t="shared" ref="W150:W161" si="88">IF(O150&lt;&gt;"",(V150-N150)/V150,"")</f>
        <v/>
      </c>
    </row>
    <row r="151" spans="2:23" ht="15.75" customHeight="1" x14ac:dyDescent="0.25">
      <c r="B151" s="3"/>
      <c r="C151" s="3">
        <f>IF(A151&lt;&gt;"",VLOOKUP(A151,Runners!A$3:AS$180,C$1,FALSE),0)</f>
        <v>0</v>
      </c>
      <c r="D151" s="6">
        <f t="shared" si="76"/>
        <v>148</v>
      </c>
      <c r="E151" s="2"/>
      <c r="F151" s="2">
        <f t="shared" si="85"/>
        <v>0</v>
      </c>
      <c r="J151" s="1">
        <f t="shared" si="70"/>
        <v>0</v>
      </c>
      <c r="M151" s="8" t="str">
        <f t="shared" si="66"/>
        <v/>
      </c>
      <c r="N151" s="8" t="str">
        <f t="shared" si="67"/>
        <v/>
      </c>
      <c r="O151" s="1" t="str">
        <f t="shared" si="68"/>
        <v/>
      </c>
      <c r="P151" s="32" t="str">
        <f t="shared" si="69"/>
        <v/>
      </c>
      <c r="Q151" s="32" t="str">
        <f t="shared" si="86"/>
        <v/>
      </c>
      <c r="R151" s="6">
        <f t="shared" si="71"/>
        <v>0</v>
      </c>
      <c r="S151" s="6">
        <f>IF(AND(D151&lt;=L$4,P151&lt;&gt;"Y"),IF(N151&lt;VLOOKUP(O151,Runners!A$3:CT$180,S$1,FALSE),IF(Y$2="zero",0,Y$2),0),0)</f>
        <v>0</v>
      </c>
      <c r="T151" s="6">
        <f t="shared" si="87"/>
        <v>0</v>
      </c>
      <c r="U151" s="2"/>
      <c r="V151" s="2" t="str">
        <f>IF(O151&lt;&gt;"",VLOOKUP(O151,Runners!CZ$3:DM$180,V$1,FALSE),"")</f>
        <v/>
      </c>
      <c r="W151" s="18" t="str">
        <f t="shared" si="88"/>
        <v/>
      </c>
    </row>
    <row r="152" spans="2:23" ht="15.75" customHeight="1" x14ac:dyDescent="0.25">
      <c r="C152" s="3">
        <f>IF(A152&lt;&gt;"",VLOOKUP(A152,Runners!A$3:AS$180,C$1,FALSE),0)</f>
        <v>0</v>
      </c>
      <c r="D152" s="6">
        <f t="shared" si="76"/>
        <v>149</v>
      </c>
      <c r="E152" s="2"/>
      <c r="F152" s="2">
        <f t="shared" si="85"/>
        <v>0</v>
      </c>
      <c r="J152" s="1">
        <f t="shared" si="70"/>
        <v>0</v>
      </c>
      <c r="M152" s="8" t="str">
        <f t="shared" si="66"/>
        <v/>
      </c>
      <c r="N152" s="8" t="str">
        <f t="shared" si="67"/>
        <v/>
      </c>
      <c r="O152" s="1" t="str">
        <f t="shared" si="68"/>
        <v/>
      </c>
      <c r="P152" s="32" t="str">
        <f t="shared" si="69"/>
        <v/>
      </c>
      <c r="Q152" s="32" t="str">
        <f t="shared" si="86"/>
        <v/>
      </c>
      <c r="R152" s="6">
        <f t="shared" si="71"/>
        <v>0</v>
      </c>
      <c r="S152" s="6">
        <f>IF(AND(D152&lt;=L$4,P152&lt;&gt;"Y"),IF(N152&lt;VLOOKUP(O152,Runners!A$3:CT$180,S$1,FALSE),IF(Y$2="zero",0,Y$2),0),0)</f>
        <v>0</v>
      </c>
      <c r="T152" s="6">
        <f t="shared" si="87"/>
        <v>0</v>
      </c>
      <c r="U152" s="2"/>
      <c r="V152" s="2" t="str">
        <f>IF(O152&lt;&gt;"",VLOOKUP(O152,Runners!CZ$3:DM$180,V$1,FALSE),"")</f>
        <v/>
      </c>
      <c r="W152" s="18" t="str">
        <f t="shared" si="88"/>
        <v/>
      </c>
    </row>
    <row r="153" spans="2:23" ht="15.75" customHeight="1" x14ac:dyDescent="0.25">
      <c r="C153" s="3">
        <f>IF(A153&lt;&gt;"",VLOOKUP(A153,Runners!A$3:AS$180,C$1,FALSE),0)</f>
        <v>0</v>
      </c>
      <c r="D153" s="6">
        <f t="shared" si="76"/>
        <v>150</v>
      </c>
      <c r="E153" s="2"/>
      <c r="F153" s="2">
        <f t="shared" si="85"/>
        <v>0</v>
      </c>
      <c r="J153" s="1">
        <f t="shared" si="70"/>
        <v>0</v>
      </c>
      <c r="M153" s="8" t="str">
        <f t="shared" si="66"/>
        <v/>
      </c>
      <c r="N153" s="8" t="str">
        <f t="shared" si="67"/>
        <v/>
      </c>
      <c r="O153" s="1" t="str">
        <f t="shared" si="68"/>
        <v/>
      </c>
      <c r="P153" s="32" t="str">
        <f t="shared" si="69"/>
        <v/>
      </c>
      <c r="Q153" s="32" t="str">
        <f t="shared" si="86"/>
        <v/>
      </c>
      <c r="R153" s="6">
        <f t="shared" si="71"/>
        <v>0</v>
      </c>
      <c r="S153" s="6">
        <f>IF(AND(D153&lt;=L$4,P153&lt;&gt;"Y"),IF(N153&lt;VLOOKUP(O153,Runners!A$3:CT$180,S$1,FALSE),IF(Y$2="zero",0,Y$2),0),0)</f>
        <v>0</v>
      </c>
      <c r="T153" s="6">
        <f t="shared" si="87"/>
        <v>0</v>
      </c>
      <c r="U153" s="2"/>
      <c r="V153" s="2" t="str">
        <f>IF(O153&lt;&gt;"",VLOOKUP(O153,Runners!CZ$3:DM$180,V$1,FALSE),"")</f>
        <v/>
      </c>
      <c r="W153" s="18" t="str">
        <f t="shared" si="88"/>
        <v/>
      </c>
    </row>
    <row r="154" spans="2:23" ht="15.75" customHeight="1" x14ac:dyDescent="0.25">
      <c r="C154" s="3">
        <f>IF(A154&lt;&gt;"",VLOOKUP(A154,Runners!A$3:AS$180,C$1,FALSE),0)</f>
        <v>0</v>
      </c>
      <c r="D154" s="6">
        <f t="shared" si="76"/>
        <v>151</v>
      </c>
      <c r="E154" s="2"/>
      <c r="F154" s="2">
        <f t="shared" si="85"/>
        <v>0</v>
      </c>
      <c r="J154" s="1">
        <f t="shared" si="70"/>
        <v>0</v>
      </c>
      <c r="M154" s="8" t="str">
        <f t="shared" si="66"/>
        <v/>
      </c>
      <c r="N154" s="8" t="str">
        <f t="shared" si="67"/>
        <v/>
      </c>
      <c r="O154" s="1" t="str">
        <f t="shared" si="68"/>
        <v/>
      </c>
      <c r="P154" s="32" t="str">
        <f t="shared" si="69"/>
        <v/>
      </c>
      <c r="Q154" s="32" t="str">
        <f t="shared" si="86"/>
        <v/>
      </c>
      <c r="R154" s="6">
        <f t="shared" si="71"/>
        <v>0</v>
      </c>
      <c r="S154" s="6">
        <f>IF(AND(D154&lt;=L$4,P154&lt;&gt;"Y"),IF(N154&lt;VLOOKUP(O154,Runners!A$3:CT$180,S$1,FALSE),IF(Y$2="zero",0,Y$2),0),0)</f>
        <v>0</v>
      </c>
      <c r="T154" s="6">
        <f t="shared" si="87"/>
        <v>0</v>
      </c>
      <c r="U154" s="2"/>
      <c r="V154" s="2" t="str">
        <f>IF(O154&lt;&gt;"",VLOOKUP(O154,Runners!CZ$3:DM$180,V$1,FALSE),"")</f>
        <v/>
      </c>
      <c r="W154" s="18" t="str">
        <f t="shared" si="88"/>
        <v/>
      </c>
    </row>
    <row r="155" spans="2:23" ht="15.75" customHeight="1" x14ac:dyDescent="0.25">
      <c r="C155" s="3">
        <f>IF(A155&lt;&gt;"",VLOOKUP(A155,Runners!A$3:AS$180,C$1,FALSE),0)</f>
        <v>0</v>
      </c>
      <c r="D155" s="6">
        <f t="shared" si="76"/>
        <v>152</v>
      </c>
      <c r="E155" s="2"/>
      <c r="F155" s="2">
        <f t="shared" si="85"/>
        <v>0</v>
      </c>
      <c r="J155" s="1">
        <f t="shared" si="70"/>
        <v>0</v>
      </c>
      <c r="M155" s="8" t="str">
        <f t="shared" si="66"/>
        <v/>
      </c>
      <c r="N155" s="8" t="str">
        <f t="shared" si="67"/>
        <v/>
      </c>
      <c r="O155" s="1" t="str">
        <f t="shared" si="68"/>
        <v/>
      </c>
      <c r="P155" s="32" t="str">
        <f t="shared" si="69"/>
        <v/>
      </c>
      <c r="Q155" s="32" t="str">
        <f t="shared" si="86"/>
        <v/>
      </c>
      <c r="R155" s="6">
        <f t="shared" si="71"/>
        <v>0</v>
      </c>
      <c r="S155" s="6">
        <f>IF(AND(D155&lt;=L$4,P155&lt;&gt;"Y"),IF(N155&lt;VLOOKUP(O155,Runners!A$3:CT$180,S$1,FALSE),IF(Y$2="zero",0,Y$2),0),0)</f>
        <v>0</v>
      </c>
      <c r="T155" s="6">
        <f t="shared" si="87"/>
        <v>0</v>
      </c>
      <c r="U155" s="2"/>
      <c r="V155" s="2" t="str">
        <f>IF(O155&lt;&gt;"",VLOOKUP(O155,Runners!CZ$3:DM$180,V$1,FALSE),"")</f>
        <v/>
      </c>
      <c r="W155" s="18" t="str">
        <f t="shared" si="88"/>
        <v/>
      </c>
    </row>
    <row r="156" spans="2:23" ht="15.75" customHeight="1" x14ac:dyDescent="0.25">
      <c r="C156" s="3">
        <f>IF(A156&lt;&gt;"",VLOOKUP(A156,Runners!A$3:AS$180,C$1,FALSE),0)</f>
        <v>0</v>
      </c>
      <c r="D156" s="6">
        <f t="shared" si="76"/>
        <v>153</v>
      </c>
      <c r="E156" s="2"/>
      <c r="F156" s="2">
        <f t="shared" si="85"/>
        <v>0</v>
      </c>
      <c r="J156" s="1">
        <f t="shared" si="70"/>
        <v>0</v>
      </c>
      <c r="M156" s="8" t="str">
        <f t="shared" si="66"/>
        <v/>
      </c>
      <c r="N156" s="8" t="str">
        <f t="shared" si="67"/>
        <v/>
      </c>
      <c r="O156" s="1" t="str">
        <f t="shared" si="68"/>
        <v/>
      </c>
      <c r="P156" s="32" t="str">
        <f t="shared" si="69"/>
        <v/>
      </c>
      <c r="Q156" s="32" t="str">
        <f t="shared" si="86"/>
        <v/>
      </c>
      <c r="R156" s="6">
        <f t="shared" si="71"/>
        <v>0</v>
      </c>
      <c r="S156" s="6">
        <f>IF(AND(D156&lt;=L$4,P156&lt;&gt;"Y"),IF(N156&lt;VLOOKUP(O156,Runners!A$3:CT$180,S$1,FALSE),IF(Y$2="zero",0,Y$2),0),0)</f>
        <v>0</v>
      </c>
      <c r="T156" s="6">
        <f t="shared" si="87"/>
        <v>0</v>
      </c>
      <c r="U156" s="2"/>
      <c r="V156" s="2" t="str">
        <f>IF(O156&lt;&gt;"",VLOOKUP(O156,Runners!CZ$3:DM$180,V$1,FALSE),"")</f>
        <v/>
      </c>
      <c r="W156" s="18" t="str">
        <f t="shared" si="88"/>
        <v/>
      </c>
    </row>
    <row r="157" spans="2:23" ht="15.75" customHeight="1" x14ac:dyDescent="0.25">
      <c r="C157" s="3">
        <f>IF(A157&lt;&gt;"",VLOOKUP(A157,Runners!A$3:AS$180,C$1,FALSE),0)</f>
        <v>0</v>
      </c>
      <c r="D157" s="6">
        <f t="shared" si="76"/>
        <v>154</v>
      </c>
      <c r="E157" s="2"/>
      <c r="F157" s="2">
        <f t="shared" si="85"/>
        <v>0</v>
      </c>
      <c r="J157" s="1">
        <f t="shared" si="70"/>
        <v>0</v>
      </c>
      <c r="M157" s="8" t="str">
        <f t="shared" ref="M157:M188" si="89">IF(D157&lt;=L$4,SMALL(E$4:E$210,D157),"")</f>
        <v/>
      </c>
      <c r="N157" s="8" t="str">
        <f t="shared" ref="N157:N188" si="90">IF(D157&lt;=L$4,VLOOKUP(M157,E$4:F$210,2,FALSE),"")</f>
        <v/>
      </c>
      <c r="O157" s="1" t="str">
        <f t="shared" ref="O157:O188" si="91">IF(D157&lt;=L$4,VLOOKUP(M157,E$4:J$210,6,FALSE),"")</f>
        <v/>
      </c>
      <c r="P157" s="32" t="str">
        <f t="shared" ref="P157:P188" si="92">IF(D157&lt;=L$4,VLOOKUP(O157,A$4:B$210,2,FALSE),"")</f>
        <v/>
      </c>
      <c r="Q157" s="32" t="str">
        <f t="shared" si="86"/>
        <v/>
      </c>
      <c r="R157" s="6">
        <f t="shared" si="71"/>
        <v>0</v>
      </c>
      <c r="S157" s="6">
        <f>IF(AND(D157&lt;=L$4,P157&lt;&gt;"Y"),IF(N157&lt;VLOOKUP(O157,Runners!A$3:CT$180,S$1,FALSE),IF(Y$2="zero",0,Y$2),0),0)</f>
        <v>0</v>
      </c>
      <c r="T157" s="6">
        <f t="shared" si="87"/>
        <v>0</v>
      </c>
      <c r="U157" s="2"/>
      <c r="V157" s="2" t="str">
        <f>IF(O157&lt;&gt;"",VLOOKUP(O157,Runners!CZ$3:DM$180,V$1,FALSE),"")</f>
        <v/>
      </c>
      <c r="W157" s="18" t="str">
        <f t="shared" si="88"/>
        <v/>
      </c>
    </row>
    <row r="158" spans="2:23" ht="15.75" customHeight="1" x14ac:dyDescent="0.25">
      <c r="C158" s="3">
        <f>IF(A158&lt;&gt;"",VLOOKUP(A158,Runners!A$3:AS$180,C$1,FALSE),0)</f>
        <v>0</v>
      </c>
      <c r="D158" s="6">
        <f t="shared" si="76"/>
        <v>155</v>
      </c>
      <c r="E158" s="2"/>
      <c r="F158" s="2">
        <f t="shared" si="85"/>
        <v>0</v>
      </c>
      <c r="J158" s="1">
        <f t="shared" si="70"/>
        <v>0</v>
      </c>
      <c r="M158" s="8" t="str">
        <f t="shared" si="89"/>
        <v/>
      </c>
      <c r="N158" s="8" t="str">
        <f t="shared" si="90"/>
        <v/>
      </c>
      <c r="O158" s="1" t="str">
        <f t="shared" si="91"/>
        <v/>
      </c>
      <c r="P158" s="32" t="str">
        <f t="shared" si="92"/>
        <v/>
      </c>
      <c r="Q158" s="32" t="str">
        <f t="shared" si="86"/>
        <v/>
      </c>
      <c r="R158" s="6">
        <f t="shared" si="71"/>
        <v>0</v>
      </c>
      <c r="S158" s="6">
        <f>IF(AND(D158&lt;=L$4,P158&lt;&gt;"Y"),IF(N158&lt;VLOOKUP(O158,Runners!A$3:CT$180,S$1,FALSE),IF(Y$2="zero",0,Y$2),0),0)</f>
        <v>0</v>
      </c>
      <c r="T158" s="6">
        <f t="shared" si="87"/>
        <v>0</v>
      </c>
      <c r="U158" s="2"/>
      <c r="V158" s="2" t="str">
        <f>IF(O158&lt;&gt;"",VLOOKUP(O158,Runners!CZ$3:DM$180,V$1,FALSE),"")</f>
        <v/>
      </c>
      <c r="W158" s="18" t="str">
        <f t="shared" si="88"/>
        <v/>
      </c>
    </row>
    <row r="159" spans="2:23" ht="15.75" customHeight="1" x14ac:dyDescent="0.25">
      <c r="C159" s="3">
        <f>IF(A159&lt;&gt;"",VLOOKUP(A159,Runners!A$3:AS$180,C$1,FALSE),0)</f>
        <v>0</v>
      </c>
      <c r="D159" s="6">
        <f t="shared" si="76"/>
        <v>156</v>
      </c>
      <c r="E159" s="2"/>
      <c r="F159" s="2">
        <f t="shared" si="85"/>
        <v>0</v>
      </c>
      <c r="J159" s="1">
        <f t="shared" ref="J159:J206" si="93">A159</f>
        <v>0</v>
      </c>
      <c r="M159" s="8" t="str">
        <f t="shared" si="89"/>
        <v/>
      </c>
      <c r="N159" s="8" t="str">
        <f t="shared" si="90"/>
        <v/>
      </c>
      <c r="O159" s="1" t="str">
        <f t="shared" si="91"/>
        <v/>
      </c>
      <c r="P159" s="32" t="str">
        <f t="shared" si="92"/>
        <v/>
      </c>
      <c r="Q159" s="32" t="str">
        <f t="shared" si="86"/>
        <v/>
      </c>
      <c r="R159" s="6">
        <f t="shared" si="71"/>
        <v>0</v>
      </c>
      <c r="S159" s="6">
        <f>IF(AND(D159&lt;=L$4,P159&lt;&gt;"Y"),IF(N159&lt;VLOOKUP(O159,Runners!A$3:CT$180,S$1,FALSE),IF(Y$2="zero",0,Y$2),0),0)</f>
        <v>0</v>
      </c>
      <c r="T159" s="6">
        <f t="shared" si="87"/>
        <v>0</v>
      </c>
      <c r="U159" s="2"/>
      <c r="V159" s="2" t="str">
        <f>IF(O159&lt;&gt;"",VLOOKUP(O159,Runners!CZ$3:DM$180,V$1,FALSE),"")</f>
        <v/>
      </c>
      <c r="W159" s="18" t="str">
        <f t="shared" si="88"/>
        <v/>
      </c>
    </row>
    <row r="160" spans="2:23" ht="15.75" customHeight="1" x14ac:dyDescent="0.25">
      <c r="C160" s="3">
        <f>IF(A160&lt;&gt;"",VLOOKUP(A160,Runners!A$3:AS$180,C$1,FALSE),0)</f>
        <v>0</v>
      </c>
      <c r="D160" s="6">
        <f t="shared" si="76"/>
        <v>157</v>
      </c>
      <c r="E160" s="2"/>
      <c r="F160" s="2">
        <f t="shared" si="85"/>
        <v>0</v>
      </c>
      <c r="J160" s="1">
        <f t="shared" si="93"/>
        <v>0</v>
      </c>
      <c r="M160" s="8" t="str">
        <f t="shared" si="89"/>
        <v/>
      </c>
      <c r="N160" s="8" t="str">
        <f t="shared" si="90"/>
        <v/>
      </c>
      <c r="O160" s="1" t="str">
        <f t="shared" si="91"/>
        <v/>
      </c>
      <c r="P160" s="32" t="str">
        <f t="shared" si="92"/>
        <v/>
      </c>
      <c r="Q160" s="32" t="str">
        <f t="shared" si="86"/>
        <v/>
      </c>
      <c r="R160" s="6">
        <f t="shared" si="71"/>
        <v>0</v>
      </c>
      <c r="S160" s="6">
        <f>IF(AND(D160&lt;=L$4,P160&lt;&gt;"Y"),IF(N160&lt;VLOOKUP(O160,Runners!A$3:CT$180,S$1,FALSE),IF(Y$2="zero",0,Y$2),0),0)</f>
        <v>0</v>
      </c>
      <c r="T160" s="6">
        <f t="shared" si="87"/>
        <v>0</v>
      </c>
      <c r="U160" s="2"/>
      <c r="V160" s="2" t="str">
        <f>IF(O160&lt;&gt;"",VLOOKUP(O160,Runners!CZ$3:DM$180,V$1,FALSE),"")</f>
        <v/>
      </c>
      <c r="W160" s="18" t="str">
        <f t="shared" si="88"/>
        <v/>
      </c>
    </row>
    <row r="161" spans="3:23" ht="15.75" customHeight="1" x14ac:dyDescent="0.25">
      <c r="C161" s="3">
        <f>IF(A161&lt;&gt;"",VLOOKUP(A161,Runners!A$3:AS$180,C$1,FALSE),0)</f>
        <v>0</v>
      </c>
      <c r="D161" s="6">
        <f t="shared" si="76"/>
        <v>158</v>
      </c>
      <c r="E161" s="2"/>
      <c r="F161" s="2">
        <f t="shared" si="85"/>
        <v>0</v>
      </c>
      <c r="J161" s="1">
        <f t="shared" si="93"/>
        <v>0</v>
      </c>
      <c r="M161" s="8" t="str">
        <f t="shared" si="89"/>
        <v/>
      </c>
      <c r="N161" s="8" t="str">
        <f t="shared" si="90"/>
        <v/>
      </c>
      <c r="O161" s="1" t="str">
        <f t="shared" si="91"/>
        <v/>
      </c>
      <c r="P161" s="32" t="str">
        <f t="shared" si="92"/>
        <v/>
      </c>
      <c r="Q161" s="32" t="str">
        <f t="shared" si="86"/>
        <v/>
      </c>
      <c r="R161" s="6">
        <f t="shared" si="71"/>
        <v>0</v>
      </c>
      <c r="S161" s="6">
        <f>IF(AND(D161&lt;=L$4,P161&lt;&gt;"Y"),IF(N161&lt;VLOOKUP(O161,Runners!A$3:CT$180,S$1,FALSE),IF(Y$2="zero",0,Y$2),0),0)</f>
        <v>0</v>
      </c>
      <c r="T161" s="6">
        <f t="shared" si="87"/>
        <v>0</v>
      </c>
      <c r="U161" s="2"/>
      <c r="V161" s="2" t="str">
        <f>IF(O161&lt;&gt;"",VLOOKUP(O161,Runners!CZ$3:DM$180,V$1,FALSE),"")</f>
        <v/>
      </c>
      <c r="W161" s="18" t="str">
        <f t="shared" si="88"/>
        <v/>
      </c>
    </row>
    <row r="162" spans="3:23" ht="15.75" customHeight="1" x14ac:dyDescent="0.25">
      <c r="C162" s="3">
        <f>IF(A162&lt;&gt;"",VLOOKUP(A162,Runners!A$3:AS$180,C$1,FALSE),0)</f>
        <v>0</v>
      </c>
      <c r="D162" s="6">
        <f t="shared" si="76"/>
        <v>159</v>
      </c>
      <c r="E162" s="2"/>
      <c r="F162" s="2">
        <f t="shared" si="85"/>
        <v>0</v>
      </c>
      <c r="J162" s="1">
        <f t="shared" si="93"/>
        <v>0</v>
      </c>
      <c r="M162" s="8" t="str">
        <f t="shared" si="89"/>
        <v/>
      </c>
      <c r="N162" s="8" t="str">
        <f t="shared" si="90"/>
        <v/>
      </c>
      <c r="O162" s="1" t="str">
        <f t="shared" si="91"/>
        <v/>
      </c>
      <c r="P162" s="32" t="str">
        <f t="shared" si="92"/>
        <v/>
      </c>
      <c r="Q162" s="32" t="str">
        <f t="shared" ref="Q162:Q209" si="94">IF(D162&lt;=L$4,IF(P162="Y",Q161,Q161-1),"")</f>
        <v/>
      </c>
      <c r="R162" s="6">
        <f t="shared" si="71"/>
        <v>0</v>
      </c>
      <c r="S162" s="6">
        <f>IF(AND(D162&lt;=L$4,P162&lt;&gt;"Y"),IF(N162&lt;VLOOKUP(O162,Runners!A$3:CT$180,S$1,FALSE),IF(Y$2="zero",0,Y$2),0),0)</f>
        <v>0</v>
      </c>
      <c r="T162" s="6">
        <f t="shared" ref="T162:T209" si="95">IF(AND(D162&lt;=L$4,P162&lt;&gt;"Y"),S162+R162,0)</f>
        <v>0</v>
      </c>
      <c r="U162" s="2"/>
      <c r="V162" s="2" t="str">
        <f>IF(O162&lt;&gt;"",VLOOKUP(O162,Runners!CZ$3:DM$180,V$1,FALSE),"")</f>
        <v/>
      </c>
      <c r="W162" s="18" t="str">
        <f t="shared" ref="W162:W209" si="96">IF(O162&lt;&gt;"",(V162-N162)/V162,"")</f>
        <v/>
      </c>
    </row>
    <row r="163" spans="3:23" ht="15.75" customHeight="1" x14ac:dyDescent="0.25">
      <c r="C163" s="3">
        <f>IF(A163&lt;&gt;"",VLOOKUP(A163,Runners!A$3:AS$180,C$1,FALSE),0)</f>
        <v>0</v>
      </c>
      <c r="D163" s="6">
        <f t="shared" si="76"/>
        <v>160</v>
      </c>
      <c r="E163" s="2"/>
      <c r="F163" s="2">
        <f t="shared" si="85"/>
        <v>0</v>
      </c>
      <c r="J163" s="1">
        <f t="shared" si="93"/>
        <v>0</v>
      </c>
      <c r="M163" s="8" t="str">
        <f t="shared" si="89"/>
        <v/>
      </c>
      <c r="N163" s="8" t="str">
        <f t="shared" si="90"/>
        <v/>
      </c>
      <c r="O163" s="1" t="str">
        <f t="shared" si="91"/>
        <v/>
      </c>
      <c r="P163" s="32" t="str">
        <f t="shared" si="92"/>
        <v/>
      </c>
      <c r="Q163" s="32" t="str">
        <f t="shared" si="94"/>
        <v/>
      </c>
      <c r="R163" s="6">
        <f t="shared" si="71"/>
        <v>0</v>
      </c>
      <c r="S163" s="6">
        <f>IF(AND(D163&lt;=L$4,P163&lt;&gt;"Y"),IF(N163&lt;VLOOKUP(O163,Runners!A$3:CT$180,S$1,FALSE),IF(Y$2="zero",0,Y$2),0),0)</f>
        <v>0</v>
      </c>
      <c r="T163" s="6">
        <f t="shared" si="95"/>
        <v>0</v>
      </c>
      <c r="U163" s="2"/>
      <c r="V163" s="2" t="str">
        <f>IF(O163&lt;&gt;"",VLOOKUP(O163,Runners!CZ$3:DM$180,V$1,FALSE),"")</f>
        <v/>
      </c>
      <c r="W163" s="18" t="str">
        <f t="shared" si="96"/>
        <v/>
      </c>
    </row>
    <row r="164" spans="3:23" ht="15.75" customHeight="1" x14ac:dyDescent="0.25">
      <c r="C164" s="3">
        <f>IF(A164&lt;&gt;"",VLOOKUP(A164,Runners!A$3:AS$180,C$1,FALSE),0)</f>
        <v>0</v>
      </c>
      <c r="D164" s="6">
        <f t="shared" si="76"/>
        <v>161</v>
      </c>
      <c r="E164" s="2"/>
      <c r="F164" s="2">
        <f t="shared" si="85"/>
        <v>0</v>
      </c>
      <c r="J164" s="1">
        <f t="shared" si="93"/>
        <v>0</v>
      </c>
      <c r="M164" s="8" t="str">
        <f t="shared" si="89"/>
        <v/>
      </c>
      <c r="N164" s="8" t="str">
        <f t="shared" si="90"/>
        <v/>
      </c>
      <c r="O164" s="1" t="str">
        <f t="shared" si="91"/>
        <v/>
      </c>
      <c r="P164" s="32" t="str">
        <f t="shared" si="92"/>
        <v/>
      </c>
      <c r="Q164" s="32" t="str">
        <f t="shared" si="94"/>
        <v/>
      </c>
      <c r="R164" s="6">
        <f t="shared" si="71"/>
        <v>0</v>
      </c>
      <c r="S164" s="6">
        <f>IF(AND(D164&lt;=L$4,P164&lt;&gt;"Y"),IF(N164&lt;VLOOKUP(O164,Runners!A$3:CT$180,S$1,FALSE),IF(Y$2="zero",0,Y$2),0),0)</f>
        <v>0</v>
      </c>
      <c r="T164" s="6">
        <f t="shared" si="95"/>
        <v>0</v>
      </c>
      <c r="U164" s="2"/>
      <c r="V164" s="2" t="str">
        <f>IF(O164&lt;&gt;"",VLOOKUP(O164,Runners!CZ$3:DM$180,V$1,FALSE),"")</f>
        <v/>
      </c>
      <c r="W164" s="18" t="str">
        <f t="shared" si="96"/>
        <v/>
      </c>
    </row>
    <row r="165" spans="3:23" ht="15.75" customHeight="1" x14ac:dyDescent="0.25">
      <c r="C165" s="3">
        <f>IF(A165&lt;&gt;"",VLOOKUP(A165,Runners!A$3:AS$180,C$1,FALSE),0)</f>
        <v>0</v>
      </c>
      <c r="D165" s="6">
        <f t="shared" si="76"/>
        <v>162</v>
      </c>
      <c r="E165" s="2"/>
      <c r="F165" s="2">
        <f t="shared" si="85"/>
        <v>0</v>
      </c>
      <c r="J165" s="1">
        <f t="shared" si="93"/>
        <v>0</v>
      </c>
      <c r="M165" s="8" t="str">
        <f t="shared" si="89"/>
        <v/>
      </c>
      <c r="N165" s="8" t="str">
        <f t="shared" si="90"/>
        <v/>
      </c>
      <c r="O165" s="1" t="str">
        <f t="shared" si="91"/>
        <v/>
      </c>
      <c r="P165" s="32" t="str">
        <f t="shared" si="92"/>
        <v/>
      </c>
      <c r="Q165" s="32" t="str">
        <f t="shared" si="94"/>
        <v/>
      </c>
      <c r="R165" s="6">
        <f t="shared" si="71"/>
        <v>0</v>
      </c>
      <c r="S165" s="6">
        <f>IF(AND(D165&lt;=L$4,P165&lt;&gt;"Y"),IF(N165&lt;VLOOKUP(O165,Runners!A$3:CT$180,S$1,FALSE),IF(Y$2="zero",0,Y$2),0),0)</f>
        <v>0</v>
      </c>
      <c r="T165" s="6">
        <f t="shared" si="95"/>
        <v>0</v>
      </c>
      <c r="U165" s="2"/>
      <c r="V165" s="2" t="str">
        <f>IF(O165&lt;&gt;"",VLOOKUP(O165,Runners!CZ$3:DM$180,V$1,FALSE),"")</f>
        <v/>
      </c>
      <c r="W165" s="18" t="str">
        <f t="shared" si="96"/>
        <v/>
      </c>
    </row>
    <row r="166" spans="3:23" ht="15.75" customHeight="1" x14ac:dyDescent="0.25">
      <c r="C166" s="3">
        <f>IF(A166&lt;&gt;"",VLOOKUP(A166,Runners!A$3:AS$180,C$1,FALSE),0)</f>
        <v>0</v>
      </c>
      <c r="D166" s="6">
        <f t="shared" si="76"/>
        <v>163</v>
      </c>
      <c r="E166" s="2"/>
      <c r="F166" s="2">
        <f t="shared" si="85"/>
        <v>0</v>
      </c>
      <c r="J166" s="1">
        <f t="shared" si="93"/>
        <v>0</v>
      </c>
      <c r="M166" s="8" t="str">
        <f t="shared" si="89"/>
        <v/>
      </c>
      <c r="N166" s="8" t="str">
        <f t="shared" si="90"/>
        <v/>
      </c>
      <c r="O166" s="1" t="str">
        <f t="shared" si="91"/>
        <v/>
      </c>
      <c r="P166" s="32" t="str">
        <f t="shared" si="92"/>
        <v/>
      </c>
      <c r="Q166" s="32" t="str">
        <f t="shared" si="94"/>
        <v/>
      </c>
      <c r="R166" s="6">
        <f t="shared" si="71"/>
        <v>0</v>
      </c>
      <c r="S166" s="6">
        <f>IF(AND(D166&lt;=L$4,P166&lt;&gt;"Y"),IF(N166&lt;VLOOKUP(O166,Runners!A$3:CT$180,S$1,FALSE),IF(Y$2="zero",0,Y$2),0),0)</f>
        <v>0</v>
      </c>
      <c r="T166" s="6">
        <f t="shared" si="95"/>
        <v>0</v>
      </c>
      <c r="U166" s="2"/>
      <c r="V166" s="2" t="str">
        <f>IF(O166&lt;&gt;"",VLOOKUP(O166,Runners!CZ$3:DM$180,V$1,FALSE),"")</f>
        <v/>
      </c>
      <c r="W166" s="18" t="str">
        <f t="shared" si="96"/>
        <v/>
      </c>
    </row>
    <row r="167" spans="3:23" ht="15.75" customHeight="1" x14ac:dyDescent="0.25">
      <c r="C167" s="3">
        <f>IF(A167&lt;&gt;"",VLOOKUP(A167,Runners!A$3:AS$180,C$1,FALSE),0)</f>
        <v>0</v>
      </c>
      <c r="D167" s="6">
        <f t="shared" si="76"/>
        <v>164</v>
      </c>
      <c r="E167" s="2"/>
      <c r="F167" s="2">
        <f t="shared" si="85"/>
        <v>0</v>
      </c>
      <c r="J167" s="1">
        <f t="shared" si="93"/>
        <v>0</v>
      </c>
      <c r="M167" s="8" t="str">
        <f t="shared" si="89"/>
        <v/>
      </c>
      <c r="N167" s="8" t="str">
        <f t="shared" si="90"/>
        <v/>
      </c>
      <c r="O167" s="1" t="str">
        <f t="shared" si="91"/>
        <v/>
      </c>
      <c r="P167" s="32" t="str">
        <f t="shared" si="92"/>
        <v/>
      </c>
      <c r="Q167" s="32" t="str">
        <f t="shared" si="94"/>
        <v/>
      </c>
      <c r="R167" s="6">
        <f t="shared" si="71"/>
        <v>0</v>
      </c>
      <c r="S167" s="6">
        <f>IF(AND(D167&lt;=L$4,P167&lt;&gt;"Y"),IF(N167&lt;VLOOKUP(O167,Runners!A$3:CT$180,S$1,FALSE),IF(Y$2="zero",0,Y$2),0),0)</f>
        <v>0</v>
      </c>
      <c r="T167" s="6">
        <f t="shared" si="95"/>
        <v>0</v>
      </c>
      <c r="U167" s="2"/>
      <c r="V167" s="2" t="str">
        <f>IF(O167&lt;&gt;"",VLOOKUP(O167,Runners!CZ$3:DM$180,V$1,FALSE),"")</f>
        <v/>
      </c>
      <c r="W167" s="18" t="str">
        <f t="shared" si="96"/>
        <v/>
      </c>
    </row>
    <row r="168" spans="3:23" ht="15.75" customHeight="1" x14ac:dyDescent="0.25">
      <c r="C168" s="3">
        <f>IF(A168&lt;&gt;"",VLOOKUP(A168,Runners!A$3:AS$180,C$1,FALSE),0)</f>
        <v>0</v>
      </c>
      <c r="D168" s="6">
        <f t="shared" si="76"/>
        <v>165</v>
      </c>
      <c r="E168" s="2"/>
      <c r="F168" s="2">
        <f t="shared" si="85"/>
        <v>0</v>
      </c>
      <c r="J168" s="1">
        <f t="shared" si="93"/>
        <v>0</v>
      </c>
      <c r="M168" s="8" t="str">
        <f t="shared" si="89"/>
        <v/>
      </c>
      <c r="N168" s="8" t="str">
        <f t="shared" si="90"/>
        <v/>
      </c>
      <c r="O168" s="1" t="str">
        <f t="shared" si="91"/>
        <v/>
      </c>
      <c r="P168" s="32" t="str">
        <f t="shared" si="92"/>
        <v/>
      </c>
      <c r="Q168" s="32" t="str">
        <f t="shared" si="94"/>
        <v/>
      </c>
      <c r="R168" s="6">
        <f t="shared" si="71"/>
        <v>0</v>
      </c>
      <c r="S168" s="6">
        <f>IF(AND(D168&lt;=L$4,P168&lt;&gt;"Y"),IF(N168&lt;VLOOKUP(O168,Runners!A$3:CT$180,S$1,FALSE),IF(Y$2="zero",0,Y$2),0),0)</f>
        <v>0</v>
      </c>
      <c r="T168" s="6">
        <f t="shared" si="95"/>
        <v>0</v>
      </c>
      <c r="U168" s="2"/>
      <c r="V168" s="2" t="str">
        <f>IF(O168&lt;&gt;"",VLOOKUP(O168,Runners!CZ$3:DM$180,V$1,FALSE),"")</f>
        <v/>
      </c>
      <c r="W168" s="18" t="str">
        <f t="shared" si="96"/>
        <v/>
      </c>
    </row>
    <row r="169" spans="3:23" ht="15.75" customHeight="1" x14ac:dyDescent="0.25">
      <c r="C169" s="3">
        <f>IF(A169&lt;&gt;"",VLOOKUP(A169,Runners!A$3:AS$180,C$1,FALSE),0)</f>
        <v>0</v>
      </c>
      <c r="D169" s="6">
        <f t="shared" si="76"/>
        <v>166</v>
      </c>
      <c r="E169" s="2"/>
      <c r="F169" s="2">
        <f t="shared" si="85"/>
        <v>0</v>
      </c>
      <c r="J169" s="1">
        <f t="shared" si="93"/>
        <v>0</v>
      </c>
      <c r="M169" s="8" t="str">
        <f t="shared" si="89"/>
        <v/>
      </c>
      <c r="N169" s="8" t="str">
        <f t="shared" si="90"/>
        <v/>
      </c>
      <c r="O169" s="1" t="str">
        <f t="shared" si="91"/>
        <v/>
      </c>
      <c r="P169" s="32" t="str">
        <f t="shared" si="92"/>
        <v/>
      </c>
      <c r="Q169" s="32" t="str">
        <f t="shared" si="94"/>
        <v/>
      </c>
      <c r="R169" s="6">
        <f t="shared" si="71"/>
        <v>0</v>
      </c>
      <c r="S169" s="6">
        <f>IF(AND(D169&lt;=L$4,P169&lt;&gt;"Y"),IF(N169&lt;VLOOKUP(O169,Runners!A$3:CT$180,S$1,FALSE),IF(Y$2="zero",0,Y$2),0),0)</f>
        <v>0</v>
      </c>
      <c r="T169" s="6">
        <f t="shared" si="95"/>
        <v>0</v>
      </c>
      <c r="U169" s="2"/>
      <c r="V169" s="2" t="str">
        <f>IF(O169&lt;&gt;"",VLOOKUP(O169,Runners!CZ$3:DM$180,V$1,FALSE),"")</f>
        <v/>
      </c>
      <c r="W169" s="18" t="str">
        <f t="shared" si="96"/>
        <v/>
      </c>
    </row>
    <row r="170" spans="3:23" ht="15.75" customHeight="1" x14ac:dyDescent="0.25">
      <c r="C170" s="3">
        <f>IF(A170&lt;&gt;"",VLOOKUP(A170,Runners!A$3:AS$180,C$1,FALSE),0)</f>
        <v>0</v>
      </c>
      <c r="D170" s="6">
        <f t="shared" si="76"/>
        <v>167</v>
      </c>
      <c r="E170" s="2"/>
      <c r="F170" s="2">
        <f t="shared" si="85"/>
        <v>0</v>
      </c>
      <c r="J170" s="1">
        <f t="shared" si="93"/>
        <v>0</v>
      </c>
      <c r="M170" s="8" t="str">
        <f t="shared" si="89"/>
        <v/>
      </c>
      <c r="N170" s="8" t="str">
        <f t="shared" si="90"/>
        <v/>
      </c>
      <c r="O170" s="1" t="str">
        <f t="shared" si="91"/>
        <v/>
      </c>
      <c r="P170" s="32" t="str">
        <f t="shared" si="92"/>
        <v/>
      </c>
      <c r="Q170" s="32" t="str">
        <f t="shared" si="94"/>
        <v/>
      </c>
      <c r="R170" s="6">
        <f t="shared" si="71"/>
        <v>0</v>
      </c>
      <c r="S170" s="6">
        <f>IF(AND(D170&lt;=L$4,P170&lt;&gt;"Y"),IF(N170&lt;VLOOKUP(O170,Runners!A$3:CT$180,S$1,FALSE),IF(Y$2="zero",0,Y$2),0),0)</f>
        <v>0</v>
      </c>
      <c r="T170" s="6">
        <f t="shared" si="95"/>
        <v>0</v>
      </c>
      <c r="U170" s="2"/>
      <c r="V170" s="2" t="str">
        <f>IF(O170&lt;&gt;"",VLOOKUP(O170,Runners!CZ$3:DM$180,V$1,FALSE),"")</f>
        <v/>
      </c>
      <c r="W170" s="18" t="str">
        <f t="shared" si="96"/>
        <v/>
      </c>
    </row>
    <row r="171" spans="3:23" ht="15.75" customHeight="1" x14ac:dyDescent="0.25">
      <c r="C171" s="3">
        <f>IF(A171&lt;&gt;"",VLOOKUP(A171,Runners!A$3:AS$180,C$1,FALSE),0)</f>
        <v>0</v>
      </c>
      <c r="D171" s="6">
        <f t="shared" si="76"/>
        <v>168</v>
      </c>
      <c r="E171" s="2"/>
      <c r="F171" s="2">
        <f t="shared" si="85"/>
        <v>0</v>
      </c>
      <c r="J171" s="1">
        <f t="shared" si="93"/>
        <v>0</v>
      </c>
      <c r="M171" s="8" t="str">
        <f t="shared" si="89"/>
        <v/>
      </c>
      <c r="N171" s="8" t="str">
        <f t="shared" si="90"/>
        <v/>
      </c>
      <c r="O171" s="1" t="str">
        <f t="shared" si="91"/>
        <v/>
      </c>
      <c r="P171" s="32" t="str">
        <f t="shared" si="92"/>
        <v/>
      </c>
      <c r="Q171" s="32" t="str">
        <f t="shared" si="94"/>
        <v/>
      </c>
      <c r="R171" s="6">
        <f t="shared" si="71"/>
        <v>0</v>
      </c>
      <c r="S171" s="6">
        <f>IF(AND(D171&lt;=L$4,P171&lt;&gt;"Y"),IF(N171&lt;VLOOKUP(O171,Runners!A$3:CT$180,S$1,FALSE),IF(Y$2="zero",0,Y$2),0),0)</f>
        <v>0</v>
      </c>
      <c r="T171" s="6">
        <f t="shared" si="95"/>
        <v>0</v>
      </c>
      <c r="U171" s="2"/>
      <c r="V171" s="2" t="str">
        <f>IF(O171&lt;&gt;"",VLOOKUP(O171,Runners!CZ$3:DM$180,V$1,FALSE),"")</f>
        <v/>
      </c>
      <c r="W171" s="18" t="str">
        <f t="shared" si="96"/>
        <v/>
      </c>
    </row>
    <row r="172" spans="3:23" ht="15.75" customHeight="1" x14ac:dyDescent="0.25">
      <c r="C172" s="3">
        <f>IF(A172&lt;&gt;"",VLOOKUP(A172,Runners!A$3:AS$180,C$1,FALSE),0)</f>
        <v>0</v>
      </c>
      <c r="D172" s="6">
        <f t="shared" si="76"/>
        <v>169</v>
      </c>
      <c r="E172" s="2"/>
      <c r="F172" s="2">
        <f t="shared" si="85"/>
        <v>0</v>
      </c>
      <c r="J172" s="1">
        <f t="shared" si="93"/>
        <v>0</v>
      </c>
      <c r="M172" s="8" t="str">
        <f t="shared" si="89"/>
        <v/>
      </c>
      <c r="N172" s="8" t="str">
        <f t="shared" si="90"/>
        <v/>
      </c>
      <c r="O172" s="1" t="str">
        <f t="shared" si="91"/>
        <v/>
      </c>
      <c r="P172" s="32" t="str">
        <f t="shared" si="92"/>
        <v/>
      </c>
      <c r="Q172" s="32" t="str">
        <f t="shared" si="94"/>
        <v/>
      </c>
      <c r="R172" s="6">
        <f t="shared" si="71"/>
        <v>0</v>
      </c>
      <c r="S172" s="6">
        <f>IF(AND(D172&lt;=L$4,P172&lt;&gt;"Y"),IF(N172&lt;VLOOKUP(O172,Runners!A$3:CT$180,S$1,FALSE),IF(Y$2="zero",0,Y$2),0),0)</f>
        <v>0</v>
      </c>
      <c r="T172" s="6">
        <f t="shared" si="95"/>
        <v>0</v>
      </c>
      <c r="U172" s="2"/>
      <c r="V172" s="2" t="str">
        <f>IF(O172&lt;&gt;"",VLOOKUP(O172,Runners!CZ$3:DM$180,V$1,FALSE),"")</f>
        <v/>
      </c>
      <c r="W172" s="18" t="str">
        <f t="shared" si="96"/>
        <v/>
      </c>
    </row>
    <row r="173" spans="3:23" ht="15.75" customHeight="1" x14ac:dyDescent="0.25">
      <c r="C173" s="3">
        <f>IF(A173&lt;&gt;"",VLOOKUP(A173,Runners!A$3:AS$180,C$1,FALSE),0)</f>
        <v>0</v>
      </c>
      <c r="D173" s="6">
        <f t="shared" si="76"/>
        <v>170</v>
      </c>
      <c r="E173" s="2"/>
      <c r="F173" s="2">
        <f t="shared" si="85"/>
        <v>0</v>
      </c>
      <c r="J173" s="1">
        <f t="shared" si="93"/>
        <v>0</v>
      </c>
      <c r="M173" s="8" t="str">
        <f t="shared" si="89"/>
        <v/>
      </c>
      <c r="N173" s="8" t="str">
        <f t="shared" si="90"/>
        <v/>
      </c>
      <c r="O173" s="1" t="str">
        <f t="shared" si="91"/>
        <v/>
      </c>
      <c r="P173" s="32" t="str">
        <f t="shared" si="92"/>
        <v/>
      </c>
      <c r="Q173" s="32" t="str">
        <f t="shared" si="94"/>
        <v/>
      </c>
      <c r="R173" s="6">
        <f t="shared" si="71"/>
        <v>0</v>
      </c>
      <c r="S173" s="6">
        <f>IF(AND(D173&lt;=L$4,P173&lt;&gt;"Y"),IF(N173&lt;VLOOKUP(O173,Runners!A$3:CT$180,S$1,FALSE),IF(Y$2="zero",0,Y$2),0),0)</f>
        <v>0</v>
      </c>
      <c r="T173" s="6">
        <f t="shared" si="95"/>
        <v>0</v>
      </c>
      <c r="U173" s="2"/>
      <c r="V173" s="2" t="str">
        <f>IF(O173&lt;&gt;"",VLOOKUP(O173,Runners!CZ$3:DM$180,V$1,FALSE),"")</f>
        <v/>
      </c>
      <c r="W173" s="18" t="str">
        <f t="shared" si="96"/>
        <v/>
      </c>
    </row>
    <row r="174" spans="3:23" ht="15.75" customHeight="1" x14ac:dyDescent="0.25">
      <c r="C174" s="3">
        <f>IF(A174&lt;&gt;"",VLOOKUP(A174,Runners!A$3:AS$180,C$1,FALSE),0)</f>
        <v>0</v>
      </c>
      <c r="D174" s="6">
        <f t="shared" si="76"/>
        <v>171</v>
      </c>
      <c r="E174" s="2"/>
      <c r="F174" s="2">
        <f t="shared" si="85"/>
        <v>0</v>
      </c>
      <c r="J174" s="1">
        <f t="shared" si="93"/>
        <v>0</v>
      </c>
      <c r="M174" s="8" t="str">
        <f t="shared" si="89"/>
        <v/>
      </c>
      <c r="N174" s="8" t="str">
        <f t="shared" si="90"/>
        <v/>
      </c>
      <c r="O174" s="1" t="str">
        <f t="shared" si="91"/>
        <v/>
      </c>
      <c r="P174" s="32" t="str">
        <f t="shared" si="92"/>
        <v/>
      </c>
      <c r="Q174" s="32" t="str">
        <f t="shared" si="94"/>
        <v/>
      </c>
      <c r="R174" s="6">
        <f t="shared" si="71"/>
        <v>0</v>
      </c>
      <c r="S174" s="6">
        <f>IF(AND(D174&lt;=L$4,P174&lt;&gt;"Y"),IF(N174&lt;VLOOKUP(O174,Runners!A$3:CT$180,S$1,FALSE),IF(Y$2="zero",0,Y$2),0),0)</f>
        <v>0</v>
      </c>
      <c r="T174" s="6">
        <f t="shared" si="95"/>
        <v>0</v>
      </c>
      <c r="U174" s="2"/>
      <c r="V174" s="2" t="str">
        <f>IF(O174&lt;&gt;"",VLOOKUP(O174,Runners!CZ$3:DM$180,V$1,FALSE),"")</f>
        <v/>
      </c>
      <c r="W174" s="18" t="str">
        <f t="shared" si="96"/>
        <v/>
      </c>
    </row>
    <row r="175" spans="3:23" ht="15.75" customHeight="1" x14ac:dyDescent="0.25">
      <c r="C175" s="3">
        <f>IF(A175&lt;&gt;"",VLOOKUP(A175,Runners!A$3:AS$180,C$1,FALSE),0)</f>
        <v>0</v>
      </c>
      <c r="D175" s="6">
        <f t="shared" si="76"/>
        <v>172</v>
      </c>
      <c r="E175" s="2"/>
      <c r="F175" s="2">
        <f t="shared" si="85"/>
        <v>0</v>
      </c>
      <c r="J175" s="1">
        <f t="shared" si="93"/>
        <v>0</v>
      </c>
      <c r="M175" s="8" t="str">
        <f t="shared" si="89"/>
        <v/>
      </c>
      <c r="N175" s="8" t="str">
        <f t="shared" si="90"/>
        <v/>
      </c>
      <c r="O175" s="1" t="str">
        <f t="shared" si="91"/>
        <v/>
      </c>
      <c r="P175" s="32" t="str">
        <f t="shared" si="92"/>
        <v/>
      </c>
      <c r="Q175" s="32" t="str">
        <f t="shared" si="94"/>
        <v/>
      </c>
      <c r="R175" s="6">
        <f t="shared" si="71"/>
        <v>0</v>
      </c>
      <c r="S175" s="6">
        <f>IF(AND(D175&lt;=L$4,P175&lt;&gt;"Y"),IF(N175&lt;VLOOKUP(O175,Runners!A$3:CT$180,S$1,FALSE),IF(Y$2="zero",0,Y$2),0),0)</f>
        <v>0</v>
      </c>
      <c r="T175" s="6">
        <f t="shared" si="95"/>
        <v>0</v>
      </c>
      <c r="U175" s="2"/>
      <c r="V175" s="2" t="str">
        <f>IF(O175&lt;&gt;"",VLOOKUP(O175,Runners!CZ$3:DM$180,V$1,FALSE),"")</f>
        <v/>
      </c>
      <c r="W175" s="18" t="str">
        <f t="shared" si="96"/>
        <v/>
      </c>
    </row>
    <row r="176" spans="3:23" ht="15.75" customHeight="1" x14ac:dyDescent="0.25">
      <c r="C176" s="3">
        <f>IF(A176&lt;&gt;"",VLOOKUP(A176,Runners!A$3:AS$180,C$1,FALSE),0)</f>
        <v>0</v>
      </c>
      <c r="D176" s="6">
        <f t="shared" si="76"/>
        <v>173</v>
      </c>
      <c r="E176" s="2"/>
      <c r="F176" s="2">
        <f t="shared" si="85"/>
        <v>0</v>
      </c>
      <c r="J176" s="1">
        <f t="shared" si="93"/>
        <v>0</v>
      </c>
      <c r="M176" s="8" t="str">
        <f t="shared" si="89"/>
        <v/>
      </c>
      <c r="N176" s="8" t="str">
        <f t="shared" si="90"/>
        <v/>
      </c>
      <c r="O176" s="1" t="str">
        <f t="shared" si="91"/>
        <v/>
      </c>
      <c r="P176" s="32" t="str">
        <f t="shared" si="92"/>
        <v/>
      </c>
      <c r="Q176" s="32" t="str">
        <f t="shared" si="94"/>
        <v/>
      </c>
      <c r="R176" s="6">
        <f t="shared" si="71"/>
        <v>0</v>
      </c>
      <c r="S176" s="6">
        <f>IF(AND(D176&lt;=L$4,P176&lt;&gt;"Y"),IF(N176&lt;VLOOKUP(O176,Runners!A$3:CT$180,S$1,FALSE),IF(Y$2="zero",0,Y$2),0),0)</f>
        <v>0</v>
      </c>
      <c r="T176" s="6">
        <f t="shared" si="95"/>
        <v>0</v>
      </c>
      <c r="U176" s="2"/>
      <c r="V176" s="2" t="str">
        <f>IF(O176&lt;&gt;"",VLOOKUP(O176,Runners!CZ$3:DM$180,V$1,FALSE),"")</f>
        <v/>
      </c>
      <c r="W176" s="18" t="str">
        <f t="shared" si="96"/>
        <v/>
      </c>
    </row>
    <row r="177" spans="3:23" ht="15.75" customHeight="1" x14ac:dyDescent="0.25">
      <c r="C177" s="3">
        <f>IF(A177&lt;&gt;"",VLOOKUP(A177,Runners!A$3:AS$180,C$1,FALSE),0)</f>
        <v>0</v>
      </c>
      <c r="D177" s="6">
        <f t="shared" si="76"/>
        <v>174</v>
      </c>
      <c r="E177" s="2"/>
      <c r="F177" s="2">
        <f t="shared" si="85"/>
        <v>0</v>
      </c>
      <c r="J177" s="1">
        <f t="shared" si="93"/>
        <v>0</v>
      </c>
      <c r="M177" s="8" t="str">
        <f t="shared" si="89"/>
        <v/>
      </c>
      <c r="N177" s="8" t="str">
        <f t="shared" si="90"/>
        <v/>
      </c>
      <c r="O177" s="1" t="str">
        <f t="shared" si="91"/>
        <v/>
      </c>
      <c r="P177" s="32" t="str">
        <f t="shared" si="92"/>
        <v/>
      </c>
      <c r="Q177" s="32" t="str">
        <f t="shared" si="94"/>
        <v/>
      </c>
      <c r="R177" s="6">
        <f t="shared" si="71"/>
        <v>0</v>
      </c>
      <c r="S177" s="6">
        <f>IF(AND(D177&lt;=L$4,P177&lt;&gt;"Y"),IF(N177&lt;VLOOKUP(O177,Runners!A$3:CT$180,S$1,FALSE),IF(Y$2="zero",0,Y$2),0),0)</f>
        <v>0</v>
      </c>
      <c r="T177" s="6">
        <f t="shared" si="95"/>
        <v>0</v>
      </c>
      <c r="U177" s="2"/>
      <c r="V177" s="2" t="str">
        <f>IF(O177&lt;&gt;"",VLOOKUP(O177,Runners!CZ$3:DM$180,V$1,FALSE),"")</f>
        <v/>
      </c>
      <c r="W177" s="18" t="str">
        <f t="shared" si="96"/>
        <v/>
      </c>
    </row>
    <row r="178" spans="3:23" ht="15.75" customHeight="1" x14ac:dyDescent="0.25">
      <c r="C178" s="3">
        <f>IF(A178&lt;&gt;"",VLOOKUP(A178,Runners!A$3:AS$180,C$1,FALSE),0)</f>
        <v>0</v>
      </c>
      <c r="D178" s="6">
        <f t="shared" si="76"/>
        <v>175</v>
      </c>
      <c r="E178" s="2"/>
      <c r="F178" s="2">
        <f t="shared" si="85"/>
        <v>0</v>
      </c>
      <c r="J178" s="1">
        <f t="shared" si="93"/>
        <v>0</v>
      </c>
      <c r="M178" s="8" t="str">
        <f t="shared" si="89"/>
        <v/>
      </c>
      <c r="N178" s="8" t="str">
        <f t="shared" si="90"/>
        <v/>
      </c>
      <c r="O178" s="1" t="str">
        <f t="shared" si="91"/>
        <v/>
      </c>
      <c r="P178" s="32" t="str">
        <f t="shared" si="92"/>
        <v/>
      </c>
      <c r="Q178" s="32" t="str">
        <f t="shared" si="94"/>
        <v/>
      </c>
      <c r="R178" s="6">
        <f t="shared" si="71"/>
        <v>0</v>
      </c>
      <c r="S178" s="6">
        <f>IF(AND(D178&lt;=L$4,P178&lt;&gt;"Y"),IF(N178&lt;VLOOKUP(O178,Runners!A$3:CT$180,S$1,FALSE),IF(Y$2="zero",0,Y$2),0),0)</f>
        <v>0</v>
      </c>
      <c r="T178" s="6">
        <f t="shared" si="95"/>
        <v>0</v>
      </c>
      <c r="U178" s="2"/>
      <c r="V178" s="2" t="str">
        <f>IF(O178&lt;&gt;"",VLOOKUP(O178,Runners!CZ$3:DM$180,V$1,FALSE),"")</f>
        <v/>
      </c>
      <c r="W178" s="18" t="str">
        <f t="shared" si="96"/>
        <v/>
      </c>
    </row>
    <row r="179" spans="3:23" ht="15.75" customHeight="1" x14ac:dyDescent="0.25">
      <c r="C179" s="3">
        <f>IF(A179&lt;&gt;"",VLOOKUP(A179,Runners!A$3:AS$180,C$1,FALSE),0)</f>
        <v>0</v>
      </c>
      <c r="D179" s="6">
        <f t="shared" si="76"/>
        <v>176</v>
      </c>
      <c r="E179" s="2"/>
      <c r="F179" s="2">
        <f t="shared" si="85"/>
        <v>0</v>
      </c>
      <c r="J179" s="1">
        <f t="shared" si="93"/>
        <v>0</v>
      </c>
      <c r="M179" s="8" t="str">
        <f t="shared" si="89"/>
        <v/>
      </c>
      <c r="N179" s="8" t="str">
        <f t="shared" si="90"/>
        <v/>
      </c>
      <c r="O179" s="1" t="str">
        <f t="shared" si="91"/>
        <v/>
      </c>
      <c r="P179" s="32" t="str">
        <f t="shared" si="92"/>
        <v/>
      </c>
      <c r="Q179" s="32" t="str">
        <f t="shared" si="94"/>
        <v/>
      </c>
      <c r="R179" s="6">
        <f t="shared" si="71"/>
        <v>0</v>
      </c>
      <c r="S179" s="6">
        <f>IF(AND(D179&lt;=L$4,P179&lt;&gt;"Y"),IF(N179&lt;VLOOKUP(O179,Runners!A$3:CT$180,S$1,FALSE),IF(Y$2="zero",0,Y$2),0),0)</f>
        <v>0</v>
      </c>
      <c r="T179" s="6">
        <f t="shared" si="95"/>
        <v>0</v>
      </c>
      <c r="U179" s="2"/>
      <c r="V179" s="2" t="str">
        <f>IF(O179&lt;&gt;"",VLOOKUP(O179,Runners!CZ$3:DM$180,V$1,FALSE),"")</f>
        <v/>
      </c>
      <c r="W179" s="18" t="str">
        <f t="shared" si="96"/>
        <v/>
      </c>
    </row>
    <row r="180" spans="3:23" ht="15.75" customHeight="1" x14ac:dyDescent="0.25">
      <c r="C180" s="3">
        <f>IF(A180&lt;&gt;"",VLOOKUP(A180,Runners!A$3:AS$180,C$1,FALSE),0)</f>
        <v>0</v>
      </c>
      <c r="D180" s="6">
        <f t="shared" si="76"/>
        <v>177</v>
      </c>
      <c r="E180" s="2"/>
      <c r="F180" s="2">
        <f t="shared" si="85"/>
        <v>0</v>
      </c>
      <c r="J180" s="1">
        <f t="shared" si="93"/>
        <v>0</v>
      </c>
      <c r="M180" s="8" t="str">
        <f t="shared" si="89"/>
        <v/>
      </c>
      <c r="N180" s="8" t="str">
        <f t="shared" si="90"/>
        <v/>
      </c>
      <c r="O180" s="1" t="str">
        <f t="shared" si="91"/>
        <v/>
      </c>
      <c r="P180" s="32" t="str">
        <f t="shared" si="92"/>
        <v/>
      </c>
      <c r="Q180" s="32" t="str">
        <f t="shared" si="94"/>
        <v/>
      </c>
      <c r="R180" s="6">
        <f t="shared" si="71"/>
        <v>0</v>
      </c>
      <c r="S180" s="6">
        <f>IF(AND(D180&lt;=L$4,P180&lt;&gt;"Y"),IF(N180&lt;VLOOKUP(O180,Runners!A$3:CT$180,S$1,FALSE),IF(Y$2="zero",0,Y$2),0),0)</f>
        <v>0</v>
      </c>
      <c r="T180" s="6">
        <f t="shared" si="95"/>
        <v>0</v>
      </c>
      <c r="U180" s="2"/>
      <c r="V180" s="2" t="str">
        <f>IF(O180&lt;&gt;"",VLOOKUP(O180,Runners!CZ$3:DM$180,V$1,FALSE),"")</f>
        <v/>
      </c>
      <c r="W180" s="18" t="str">
        <f t="shared" si="96"/>
        <v/>
      </c>
    </row>
    <row r="181" spans="3:23" ht="15.75" customHeight="1" x14ac:dyDescent="0.25">
      <c r="C181" s="3">
        <f>IF(A181&lt;&gt;"",VLOOKUP(A181,Runners!A$3:AS$180,C$1,FALSE),0)</f>
        <v>0</v>
      </c>
      <c r="D181" s="6">
        <f t="shared" si="76"/>
        <v>178</v>
      </c>
      <c r="E181" s="2"/>
      <c r="F181" s="2">
        <f t="shared" si="85"/>
        <v>0</v>
      </c>
      <c r="J181" s="1">
        <f t="shared" si="93"/>
        <v>0</v>
      </c>
      <c r="M181" s="8" t="str">
        <f t="shared" si="89"/>
        <v/>
      </c>
      <c r="N181" s="8" t="str">
        <f t="shared" si="90"/>
        <v/>
      </c>
      <c r="O181" s="1" t="str">
        <f t="shared" si="91"/>
        <v/>
      </c>
      <c r="P181" s="32" t="str">
        <f t="shared" si="92"/>
        <v/>
      </c>
      <c r="Q181" s="32" t="str">
        <f t="shared" si="94"/>
        <v/>
      </c>
      <c r="R181" s="6">
        <f t="shared" si="71"/>
        <v>0</v>
      </c>
      <c r="S181" s="6">
        <f>IF(AND(D181&lt;=L$4,P181&lt;&gt;"Y"),IF(N181&lt;VLOOKUP(O181,Runners!A$3:CT$180,S$1,FALSE),IF(Y$2="zero",0,Y$2),0),0)</f>
        <v>0</v>
      </c>
      <c r="T181" s="6">
        <f t="shared" si="95"/>
        <v>0</v>
      </c>
      <c r="U181" s="2"/>
      <c r="V181" s="2" t="str">
        <f>IF(O181&lt;&gt;"",VLOOKUP(O181,Runners!CZ$3:DM$180,V$1,FALSE),"")</f>
        <v/>
      </c>
      <c r="W181" s="18" t="str">
        <f t="shared" si="96"/>
        <v/>
      </c>
    </row>
    <row r="182" spans="3:23" ht="15.75" customHeight="1" x14ac:dyDescent="0.25">
      <c r="C182" s="3">
        <f>IF(A182&lt;&gt;"",VLOOKUP(A182,Runners!A$3:AS$180,C$1,FALSE),0)</f>
        <v>0</v>
      </c>
      <c r="D182" s="6">
        <f t="shared" si="76"/>
        <v>179</v>
      </c>
      <c r="E182" s="2"/>
      <c r="F182" s="2">
        <f t="shared" si="85"/>
        <v>0</v>
      </c>
      <c r="J182" s="1">
        <f t="shared" si="93"/>
        <v>0</v>
      </c>
      <c r="M182" s="8" t="str">
        <f t="shared" si="89"/>
        <v/>
      </c>
      <c r="N182" s="8" t="str">
        <f t="shared" si="90"/>
        <v/>
      </c>
      <c r="O182" s="1" t="str">
        <f t="shared" si="91"/>
        <v/>
      </c>
      <c r="P182" s="32" t="str">
        <f t="shared" si="92"/>
        <v/>
      </c>
      <c r="Q182" s="32" t="str">
        <f t="shared" si="94"/>
        <v/>
      </c>
      <c r="R182" s="6">
        <f t="shared" si="71"/>
        <v>0</v>
      </c>
      <c r="S182" s="6">
        <f>IF(AND(D182&lt;=L$4,P182&lt;&gt;"Y"),IF(N182&lt;VLOOKUP(O182,Runners!A$3:CT$180,S$1,FALSE),IF(Y$2="zero",0,Y$2),0),0)</f>
        <v>0</v>
      </c>
      <c r="T182" s="6">
        <f t="shared" si="95"/>
        <v>0</v>
      </c>
      <c r="U182" s="2"/>
      <c r="V182" s="2" t="str">
        <f>IF(O182&lt;&gt;"",VLOOKUP(O182,Runners!CZ$3:DM$180,V$1,FALSE),"")</f>
        <v/>
      </c>
      <c r="W182" s="18" t="str">
        <f t="shared" si="96"/>
        <v/>
      </c>
    </row>
    <row r="183" spans="3:23" ht="15.75" customHeight="1" x14ac:dyDescent="0.25">
      <c r="C183" s="3">
        <f>IF(A183&lt;&gt;"",VLOOKUP(A183,Runners!A$3:AS$180,C$1,FALSE),0)</f>
        <v>0</v>
      </c>
      <c r="D183" s="6">
        <f t="shared" si="76"/>
        <v>180</v>
      </c>
      <c r="E183" s="2"/>
      <c r="F183" s="2">
        <f t="shared" si="85"/>
        <v>0</v>
      </c>
      <c r="J183" s="1">
        <f t="shared" si="93"/>
        <v>0</v>
      </c>
      <c r="M183" s="8" t="str">
        <f t="shared" si="89"/>
        <v/>
      </c>
      <c r="N183" s="8" t="str">
        <f t="shared" si="90"/>
        <v/>
      </c>
      <c r="O183" s="1" t="str">
        <f t="shared" si="91"/>
        <v/>
      </c>
      <c r="P183" s="32" t="str">
        <f t="shared" si="92"/>
        <v/>
      </c>
      <c r="Q183" s="32" t="str">
        <f t="shared" si="94"/>
        <v/>
      </c>
      <c r="R183" s="6">
        <f t="shared" si="71"/>
        <v>0</v>
      </c>
      <c r="S183" s="6">
        <f>IF(AND(D183&lt;=L$4,P183&lt;&gt;"Y"),IF(N183&lt;VLOOKUP(O183,Runners!A$3:CT$180,S$1,FALSE),IF(Y$2="zero",0,Y$2),0),0)</f>
        <v>0</v>
      </c>
      <c r="T183" s="6">
        <f t="shared" si="95"/>
        <v>0</v>
      </c>
      <c r="U183" s="2"/>
      <c r="V183" s="2" t="str">
        <f>IF(O183&lt;&gt;"",VLOOKUP(O183,Runners!CZ$3:DM$180,V$1,FALSE),"")</f>
        <v/>
      </c>
      <c r="W183" s="18" t="str">
        <f t="shared" si="96"/>
        <v/>
      </c>
    </row>
    <row r="184" spans="3:23" ht="15.75" customHeight="1" x14ac:dyDescent="0.25">
      <c r="C184" s="3">
        <f>IF(A184&lt;&gt;"",VLOOKUP(A184,Runners!A$3:AS$180,C$1,FALSE),0)</f>
        <v>0</v>
      </c>
      <c r="D184" s="6">
        <f t="shared" si="76"/>
        <v>181</v>
      </c>
      <c r="E184" s="2"/>
      <c r="F184" s="2">
        <f t="shared" si="85"/>
        <v>0</v>
      </c>
      <c r="J184" s="1">
        <f t="shared" si="93"/>
        <v>0</v>
      </c>
      <c r="M184" s="8" t="str">
        <f t="shared" si="89"/>
        <v/>
      </c>
      <c r="N184" s="8" t="str">
        <f t="shared" si="90"/>
        <v/>
      </c>
      <c r="O184" s="1" t="str">
        <f t="shared" si="91"/>
        <v/>
      </c>
      <c r="P184" s="32" t="str">
        <f t="shared" si="92"/>
        <v/>
      </c>
      <c r="Q184" s="32" t="str">
        <f t="shared" si="94"/>
        <v/>
      </c>
      <c r="R184" s="6">
        <f t="shared" si="71"/>
        <v>0</v>
      </c>
      <c r="S184" s="6">
        <f>IF(AND(D184&lt;=L$4,P184&lt;&gt;"Y"),IF(N184&lt;VLOOKUP(O184,Runners!A$3:CT$180,S$1,FALSE),IF(Y$2="zero",0,Y$2),0),0)</f>
        <v>0</v>
      </c>
      <c r="T184" s="6">
        <f t="shared" si="95"/>
        <v>0</v>
      </c>
      <c r="U184" s="2"/>
      <c r="V184" s="2" t="str">
        <f>IF(O184&lt;&gt;"",VLOOKUP(O184,Runners!CZ$3:DM$180,V$1,FALSE),"")</f>
        <v/>
      </c>
      <c r="W184" s="18" t="str">
        <f t="shared" si="96"/>
        <v/>
      </c>
    </row>
    <row r="185" spans="3:23" ht="15.75" customHeight="1" x14ac:dyDescent="0.25">
      <c r="C185" s="3">
        <f>IF(A185&lt;&gt;"",VLOOKUP(A185,Runners!A$3:AS$180,C$1,FALSE),0)</f>
        <v>0</v>
      </c>
      <c r="D185" s="6">
        <f t="shared" si="76"/>
        <v>182</v>
      </c>
      <c r="E185" s="2"/>
      <c r="F185" s="2">
        <f t="shared" si="85"/>
        <v>0</v>
      </c>
      <c r="J185" s="1">
        <f t="shared" si="93"/>
        <v>0</v>
      </c>
      <c r="M185" s="8" t="str">
        <f t="shared" si="89"/>
        <v/>
      </c>
      <c r="N185" s="8" t="str">
        <f t="shared" si="90"/>
        <v/>
      </c>
      <c r="O185" s="1" t="str">
        <f t="shared" si="91"/>
        <v/>
      </c>
      <c r="P185" s="32" t="str">
        <f t="shared" si="92"/>
        <v/>
      </c>
      <c r="Q185" s="32" t="str">
        <f t="shared" si="94"/>
        <v/>
      </c>
      <c r="R185" s="6">
        <f t="shared" si="71"/>
        <v>0</v>
      </c>
      <c r="S185" s="6">
        <f>IF(AND(D185&lt;=L$4,P185&lt;&gt;"Y"),IF(N185&lt;VLOOKUP(O185,Runners!A$3:CT$180,S$1,FALSE),IF(Y$2="zero",0,Y$2),0),0)</f>
        <v>0</v>
      </c>
      <c r="T185" s="6">
        <f t="shared" si="95"/>
        <v>0</v>
      </c>
      <c r="U185" s="2"/>
      <c r="V185" s="2" t="str">
        <f>IF(O185&lt;&gt;"",VLOOKUP(O185,Runners!CZ$3:DM$180,V$1,FALSE),"")</f>
        <v/>
      </c>
      <c r="W185" s="18" t="str">
        <f t="shared" si="96"/>
        <v/>
      </c>
    </row>
    <row r="186" spans="3:23" ht="15.75" customHeight="1" x14ac:dyDescent="0.25">
      <c r="C186" s="3">
        <f>IF(A186&lt;&gt;"",VLOOKUP(A186,Runners!A$3:AS$180,C$1,FALSE),0)</f>
        <v>0</v>
      </c>
      <c r="D186" s="6">
        <f t="shared" si="76"/>
        <v>183</v>
      </c>
      <c r="E186" s="2"/>
      <c r="F186" s="2">
        <f t="shared" si="85"/>
        <v>0</v>
      </c>
      <c r="J186" s="1">
        <f t="shared" si="93"/>
        <v>0</v>
      </c>
      <c r="M186" s="8" t="str">
        <f t="shared" si="89"/>
        <v/>
      </c>
      <c r="N186" s="8" t="str">
        <f t="shared" si="90"/>
        <v/>
      </c>
      <c r="O186" s="1" t="str">
        <f t="shared" si="91"/>
        <v/>
      </c>
      <c r="P186" s="32" t="str">
        <f t="shared" si="92"/>
        <v/>
      </c>
      <c r="Q186" s="32" t="str">
        <f t="shared" si="94"/>
        <v/>
      </c>
      <c r="R186" s="6">
        <f t="shared" si="71"/>
        <v>0</v>
      </c>
      <c r="S186" s="6">
        <f>IF(AND(D186&lt;=L$4,P186&lt;&gt;"Y"),IF(N186&lt;VLOOKUP(O186,Runners!A$3:CT$180,S$1,FALSE),IF(Y$2="zero",0,Y$2),0),0)</f>
        <v>0</v>
      </c>
      <c r="T186" s="6">
        <f t="shared" si="95"/>
        <v>0</v>
      </c>
      <c r="U186" s="2"/>
      <c r="V186" s="2" t="str">
        <f>IF(O186&lt;&gt;"",VLOOKUP(O186,Runners!CZ$3:DM$180,V$1,FALSE),"")</f>
        <v/>
      </c>
      <c r="W186" s="18" t="str">
        <f t="shared" si="96"/>
        <v/>
      </c>
    </row>
    <row r="187" spans="3:23" ht="15.75" customHeight="1" x14ac:dyDescent="0.25">
      <c r="C187" s="3">
        <f>IF(A187&lt;&gt;"",VLOOKUP(A187,Runners!A$3:AS$180,C$1,FALSE),0)</f>
        <v>0</v>
      </c>
      <c r="D187" s="6">
        <f t="shared" si="76"/>
        <v>184</v>
      </c>
      <c r="E187" s="2"/>
      <c r="F187" s="2">
        <f t="shared" si="85"/>
        <v>0</v>
      </c>
      <c r="J187" s="1">
        <f t="shared" si="93"/>
        <v>0</v>
      </c>
      <c r="M187" s="8" t="str">
        <f t="shared" si="89"/>
        <v/>
      </c>
      <c r="N187" s="8" t="str">
        <f t="shared" si="90"/>
        <v/>
      </c>
      <c r="O187" s="1" t="str">
        <f t="shared" si="91"/>
        <v/>
      </c>
      <c r="P187" s="32" t="str">
        <f t="shared" si="92"/>
        <v/>
      </c>
      <c r="Q187" s="32" t="str">
        <f t="shared" si="94"/>
        <v/>
      </c>
      <c r="R187" s="6">
        <f t="shared" si="71"/>
        <v>0</v>
      </c>
      <c r="S187" s="6">
        <f>IF(AND(D187&lt;=L$4,P187&lt;&gt;"Y"),IF(N187&lt;VLOOKUP(O187,Runners!A$3:CT$180,S$1,FALSE),IF(Y$2="zero",0,Y$2),0),0)</f>
        <v>0</v>
      </c>
      <c r="T187" s="6">
        <f t="shared" si="95"/>
        <v>0</v>
      </c>
      <c r="U187" s="2"/>
      <c r="V187" s="2" t="str">
        <f>IF(O187&lt;&gt;"",VLOOKUP(O187,Runners!CZ$3:DM$180,V$1,FALSE),"")</f>
        <v/>
      </c>
      <c r="W187" s="18" t="str">
        <f t="shared" si="96"/>
        <v/>
      </c>
    </row>
    <row r="188" spans="3:23" ht="15.75" customHeight="1" x14ac:dyDescent="0.25">
      <c r="C188" s="3">
        <f>IF(A188&lt;&gt;"",VLOOKUP(A188,Runners!A$3:AS$180,C$1,FALSE),0)</f>
        <v>0</v>
      </c>
      <c r="D188" s="6">
        <f t="shared" si="76"/>
        <v>185</v>
      </c>
      <c r="E188" s="2"/>
      <c r="F188" s="2">
        <f t="shared" si="85"/>
        <v>0</v>
      </c>
      <c r="J188" s="1">
        <f t="shared" si="93"/>
        <v>0</v>
      </c>
      <c r="M188" s="8" t="str">
        <f t="shared" si="89"/>
        <v/>
      </c>
      <c r="N188" s="8" t="str">
        <f t="shared" si="90"/>
        <v/>
      </c>
      <c r="O188" s="1" t="str">
        <f t="shared" si="91"/>
        <v/>
      </c>
      <c r="P188" s="32" t="str">
        <f t="shared" si="92"/>
        <v/>
      </c>
      <c r="Q188" s="32" t="str">
        <f t="shared" si="94"/>
        <v/>
      </c>
      <c r="R188" s="6">
        <f t="shared" si="71"/>
        <v>0</v>
      </c>
      <c r="S188" s="6">
        <f>IF(AND(D188&lt;=L$4,P188&lt;&gt;"Y"),IF(N188&lt;VLOOKUP(O188,Runners!A$3:CT$180,S$1,FALSE),IF(Y$2="zero",0,Y$2),0),0)</f>
        <v>0</v>
      </c>
      <c r="T188" s="6">
        <f t="shared" si="95"/>
        <v>0</v>
      </c>
      <c r="U188" s="2"/>
      <c r="V188" s="2" t="str">
        <f>IF(O188&lt;&gt;"",VLOOKUP(O188,Runners!CZ$3:DM$180,V$1,FALSE),"")</f>
        <v/>
      </c>
      <c r="W188" s="18" t="str">
        <f t="shared" si="96"/>
        <v/>
      </c>
    </row>
    <row r="189" spans="3:23" ht="15.75" customHeight="1" x14ac:dyDescent="0.25">
      <c r="C189" s="3">
        <f>IF(A189&lt;&gt;"",VLOOKUP(A189,Runners!A$3:AS$180,C$1,FALSE),0)</f>
        <v>0</v>
      </c>
      <c r="D189" s="6">
        <f t="shared" si="76"/>
        <v>186</v>
      </c>
      <c r="E189" s="2"/>
      <c r="F189" s="2">
        <f t="shared" si="85"/>
        <v>0</v>
      </c>
      <c r="J189" s="1">
        <f t="shared" si="93"/>
        <v>0</v>
      </c>
      <c r="M189" s="8" t="str">
        <f t="shared" ref="M189:M209" si="97">IF(D189&lt;=L$4,SMALL(E$4:E$210,D189),"")</f>
        <v/>
      </c>
      <c r="N189" s="8" t="str">
        <f t="shared" ref="N189:N209" si="98">IF(D189&lt;=L$4,VLOOKUP(M189,E$4:F$210,2,FALSE),"")</f>
        <v/>
      </c>
      <c r="O189" s="1" t="str">
        <f t="shared" ref="O189:O209" si="99">IF(D189&lt;=L$4,VLOOKUP(M189,E$4:J$210,6,FALSE),"")</f>
        <v/>
      </c>
      <c r="P189" s="32" t="str">
        <f t="shared" ref="P189:P209" si="100">IF(D189&lt;=L$4,VLOOKUP(O189,A$4:B$210,2,FALSE),"")</f>
        <v/>
      </c>
      <c r="Q189" s="32" t="str">
        <f t="shared" si="94"/>
        <v/>
      </c>
      <c r="R189" s="6">
        <f t="shared" si="71"/>
        <v>0</v>
      </c>
      <c r="S189" s="6">
        <f>IF(AND(D189&lt;=L$4,P189&lt;&gt;"Y"),IF(N189&lt;VLOOKUP(O189,Runners!A$3:CT$180,S$1,FALSE),IF(Y$2="zero",0,Y$2),0),0)</f>
        <v>0</v>
      </c>
      <c r="T189" s="6">
        <f t="shared" si="95"/>
        <v>0</v>
      </c>
      <c r="U189" s="2"/>
      <c r="V189" s="2" t="str">
        <f>IF(O189&lt;&gt;"",VLOOKUP(O189,Runners!CZ$3:DM$180,V$1,FALSE),"")</f>
        <v/>
      </c>
      <c r="W189" s="18" t="str">
        <f t="shared" si="96"/>
        <v/>
      </c>
    </row>
    <row r="190" spans="3:23" ht="15.75" customHeight="1" x14ac:dyDescent="0.25">
      <c r="C190" s="3">
        <f>IF(A190&lt;&gt;"",VLOOKUP(A190,Runners!A$3:AS$180,C$1,FALSE),0)</f>
        <v>0</v>
      </c>
      <c r="D190" s="6">
        <f t="shared" si="76"/>
        <v>187</v>
      </c>
      <c r="E190" s="2"/>
      <c r="F190" s="2">
        <f t="shared" si="85"/>
        <v>0</v>
      </c>
      <c r="J190" s="1">
        <f t="shared" si="93"/>
        <v>0</v>
      </c>
      <c r="M190" s="8" t="str">
        <f t="shared" si="97"/>
        <v/>
      </c>
      <c r="N190" s="8" t="str">
        <f t="shared" si="98"/>
        <v/>
      </c>
      <c r="O190" s="1" t="str">
        <f t="shared" si="99"/>
        <v/>
      </c>
      <c r="P190" s="32" t="str">
        <f t="shared" si="100"/>
        <v/>
      </c>
      <c r="Q190" s="32" t="str">
        <f t="shared" si="94"/>
        <v/>
      </c>
      <c r="R190" s="6">
        <f t="shared" si="71"/>
        <v>0</v>
      </c>
      <c r="S190" s="6">
        <f>IF(AND(D190&lt;=L$4,P190&lt;&gt;"Y"),IF(N190&lt;VLOOKUP(O190,Runners!A$3:CT$180,S$1,FALSE),IF(Y$2="zero",0,Y$2),0),0)</f>
        <v>0</v>
      </c>
      <c r="T190" s="6">
        <f t="shared" si="95"/>
        <v>0</v>
      </c>
      <c r="U190" s="2"/>
      <c r="V190" s="2" t="str">
        <f>IF(O190&lt;&gt;"",VLOOKUP(O190,Runners!CZ$3:DM$180,V$1,FALSE),"")</f>
        <v/>
      </c>
      <c r="W190" s="18" t="str">
        <f t="shared" si="96"/>
        <v/>
      </c>
    </row>
    <row r="191" spans="3:23" ht="15.75" customHeight="1" x14ac:dyDescent="0.25">
      <c r="C191" s="3">
        <f>IF(A191&lt;&gt;"",VLOOKUP(A191,Runners!A$3:AS$180,C$1,FALSE),0)</f>
        <v>0</v>
      </c>
      <c r="D191" s="6">
        <f t="shared" si="76"/>
        <v>188</v>
      </c>
      <c r="E191" s="2"/>
      <c r="F191" s="2">
        <f t="shared" si="85"/>
        <v>0</v>
      </c>
      <c r="J191" s="1">
        <f t="shared" si="93"/>
        <v>0</v>
      </c>
      <c r="M191" s="8" t="str">
        <f t="shared" si="97"/>
        <v/>
      </c>
      <c r="N191" s="8" t="str">
        <f t="shared" si="98"/>
        <v/>
      </c>
      <c r="O191" s="1" t="str">
        <f t="shared" si="99"/>
        <v/>
      </c>
      <c r="P191" s="32" t="str">
        <f t="shared" si="100"/>
        <v/>
      </c>
      <c r="Q191" s="32" t="str">
        <f t="shared" si="94"/>
        <v/>
      </c>
      <c r="R191" s="6">
        <f t="shared" si="71"/>
        <v>0</v>
      </c>
      <c r="S191" s="6">
        <f>IF(AND(D191&lt;=L$4,P191&lt;&gt;"Y"),IF(N191&lt;VLOOKUP(O191,Runners!A$3:CT$180,S$1,FALSE),IF(Y$2="zero",0,Y$2),0),0)</f>
        <v>0</v>
      </c>
      <c r="T191" s="6">
        <f t="shared" si="95"/>
        <v>0</v>
      </c>
      <c r="U191" s="2"/>
      <c r="V191" s="2" t="str">
        <f>IF(O191&lt;&gt;"",VLOOKUP(O191,Runners!CZ$3:DM$180,V$1,FALSE),"")</f>
        <v/>
      </c>
      <c r="W191" s="18" t="str">
        <f t="shared" si="96"/>
        <v/>
      </c>
    </row>
    <row r="192" spans="3:23" ht="15.75" customHeight="1" x14ac:dyDescent="0.25">
      <c r="C192" s="3">
        <f>IF(A192&lt;&gt;"",VLOOKUP(A192,Runners!A$3:AS$180,C$1,FALSE),0)</f>
        <v>0</v>
      </c>
      <c r="D192" s="6">
        <f t="shared" si="76"/>
        <v>189</v>
      </c>
      <c r="E192" s="2"/>
      <c r="F192" s="2">
        <f t="shared" si="85"/>
        <v>0</v>
      </c>
      <c r="J192" s="1">
        <f t="shared" si="93"/>
        <v>0</v>
      </c>
      <c r="M192" s="8" t="str">
        <f t="shared" si="97"/>
        <v/>
      </c>
      <c r="N192" s="8" t="str">
        <f t="shared" si="98"/>
        <v/>
      </c>
      <c r="O192" s="1" t="str">
        <f t="shared" si="99"/>
        <v/>
      </c>
      <c r="P192" s="32" t="str">
        <f t="shared" si="100"/>
        <v/>
      </c>
      <c r="Q192" s="32" t="str">
        <f t="shared" si="94"/>
        <v/>
      </c>
      <c r="R192" s="6">
        <f t="shared" si="71"/>
        <v>0</v>
      </c>
      <c r="S192" s="6">
        <f>IF(AND(D192&lt;=L$4,P192&lt;&gt;"Y"),IF(N192&lt;VLOOKUP(O192,Runners!A$3:CT$180,S$1,FALSE),IF(Y$2="zero",0,Y$2),0),0)</f>
        <v>0</v>
      </c>
      <c r="T192" s="6">
        <f t="shared" si="95"/>
        <v>0</v>
      </c>
      <c r="U192" s="2"/>
      <c r="V192" s="2" t="str">
        <f>IF(O192&lt;&gt;"",VLOOKUP(O192,Runners!CZ$3:DM$180,V$1,FALSE),"")</f>
        <v/>
      </c>
      <c r="W192" s="18" t="str">
        <f t="shared" si="96"/>
        <v/>
      </c>
    </row>
    <row r="193" spans="3:23" ht="15.75" customHeight="1" x14ac:dyDescent="0.25">
      <c r="C193" s="3">
        <f>IF(A193&lt;&gt;"",VLOOKUP(A193,Runners!A$3:AS$180,C$1,FALSE),0)</f>
        <v>0</v>
      </c>
      <c r="D193" s="6">
        <f t="shared" si="76"/>
        <v>190</v>
      </c>
      <c r="E193" s="2"/>
      <c r="F193" s="2">
        <f t="shared" si="85"/>
        <v>0</v>
      </c>
      <c r="J193" s="1">
        <f t="shared" si="93"/>
        <v>0</v>
      </c>
      <c r="M193" s="8" t="str">
        <f t="shared" si="97"/>
        <v/>
      </c>
      <c r="N193" s="8" t="str">
        <f t="shared" si="98"/>
        <v/>
      </c>
      <c r="O193" s="1" t="str">
        <f t="shared" si="99"/>
        <v/>
      </c>
      <c r="P193" s="32" t="str">
        <f t="shared" si="100"/>
        <v/>
      </c>
      <c r="Q193" s="32" t="str">
        <f t="shared" si="94"/>
        <v/>
      </c>
      <c r="R193" s="6">
        <f t="shared" si="71"/>
        <v>0</v>
      </c>
      <c r="S193" s="6">
        <f>IF(AND(D193&lt;=L$4,P193&lt;&gt;"Y"),IF(N193&lt;VLOOKUP(O193,Runners!A$3:CT$180,S$1,FALSE),IF(Y$2="zero",0,Y$2),0),0)</f>
        <v>0</v>
      </c>
      <c r="T193" s="6">
        <f t="shared" si="95"/>
        <v>0</v>
      </c>
      <c r="U193" s="2"/>
      <c r="V193" s="2" t="str">
        <f>IF(O193&lt;&gt;"",VLOOKUP(O193,Runners!CZ$3:DM$180,V$1,FALSE),"")</f>
        <v/>
      </c>
      <c r="W193" s="18" t="str">
        <f t="shared" si="96"/>
        <v/>
      </c>
    </row>
    <row r="194" spans="3:23" ht="15.75" customHeight="1" x14ac:dyDescent="0.25">
      <c r="C194" s="3">
        <f>IF(A194&lt;&gt;"",VLOOKUP(A194,Runners!A$3:AS$180,C$1,FALSE),0)</f>
        <v>0</v>
      </c>
      <c r="D194" s="6">
        <f t="shared" si="76"/>
        <v>191</v>
      </c>
      <c r="E194" s="2"/>
      <c r="F194" s="2">
        <f t="shared" si="85"/>
        <v>0</v>
      </c>
      <c r="J194" s="1">
        <f t="shared" si="93"/>
        <v>0</v>
      </c>
      <c r="M194" s="8" t="str">
        <f t="shared" si="97"/>
        <v/>
      </c>
      <c r="N194" s="8" t="str">
        <f t="shared" si="98"/>
        <v/>
      </c>
      <c r="O194" s="1" t="str">
        <f t="shared" si="99"/>
        <v/>
      </c>
      <c r="P194" s="32" t="str">
        <f t="shared" si="100"/>
        <v/>
      </c>
      <c r="Q194" s="32" t="str">
        <f t="shared" si="94"/>
        <v/>
      </c>
      <c r="R194" s="6">
        <f t="shared" si="71"/>
        <v>0</v>
      </c>
      <c r="S194" s="6">
        <f>IF(AND(D194&lt;=L$4,P194&lt;&gt;"Y"),IF(N194&lt;VLOOKUP(O194,Runners!A$3:CT$180,S$1,FALSE),IF(Y$2="zero",0,Y$2),0),0)</f>
        <v>0</v>
      </c>
      <c r="T194" s="6">
        <f t="shared" si="95"/>
        <v>0</v>
      </c>
      <c r="U194" s="2"/>
      <c r="V194" s="2" t="str">
        <f>IF(O194&lt;&gt;"",VLOOKUP(O194,Runners!CZ$3:DM$180,V$1,FALSE),"")</f>
        <v/>
      </c>
      <c r="W194" s="18" t="str">
        <f t="shared" si="96"/>
        <v/>
      </c>
    </row>
    <row r="195" spans="3:23" ht="15.75" customHeight="1" x14ac:dyDescent="0.25">
      <c r="C195" s="3">
        <f>IF(A195&lt;&gt;"",VLOOKUP(A195,Runners!A$3:AS$180,C$1,FALSE),0)</f>
        <v>0</v>
      </c>
      <c r="D195" s="6">
        <f t="shared" si="76"/>
        <v>192</v>
      </c>
      <c r="E195" s="2"/>
      <c r="F195" s="2">
        <f t="shared" si="85"/>
        <v>0</v>
      </c>
      <c r="J195" s="1">
        <f t="shared" si="93"/>
        <v>0</v>
      </c>
      <c r="M195" s="8" t="str">
        <f t="shared" si="97"/>
        <v/>
      </c>
      <c r="N195" s="8" t="str">
        <f t="shared" si="98"/>
        <v/>
      </c>
      <c r="O195" s="1" t="str">
        <f t="shared" si="99"/>
        <v/>
      </c>
      <c r="P195" s="32" t="str">
        <f t="shared" si="100"/>
        <v/>
      </c>
      <c r="Q195" s="32" t="str">
        <f t="shared" si="94"/>
        <v/>
      </c>
      <c r="R195" s="6">
        <f t="shared" si="71"/>
        <v>0</v>
      </c>
      <c r="S195" s="6">
        <f>IF(AND(D195&lt;=L$4,P195&lt;&gt;"Y"),IF(N195&lt;VLOOKUP(O195,Runners!A$3:CT$180,S$1,FALSE),IF(Y$2="zero",0,Y$2),0),0)</f>
        <v>0</v>
      </c>
      <c r="T195" s="6">
        <f t="shared" si="95"/>
        <v>0</v>
      </c>
      <c r="U195" s="2"/>
      <c r="V195" s="2" t="str">
        <f>IF(O195&lt;&gt;"",VLOOKUP(O195,Runners!CZ$3:DM$180,V$1,FALSE),"")</f>
        <v/>
      </c>
      <c r="W195" s="18" t="str">
        <f t="shared" si="96"/>
        <v/>
      </c>
    </row>
    <row r="196" spans="3:23" ht="15.75" customHeight="1" x14ac:dyDescent="0.25">
      <c r="C196" s="3">
        <f>IF(A196&lt;&gt;"",VLOOKUP(A196,Runners!A$3:AS$180,C$1,FALSE),0)</f>
        <v>0</v>
      </c>
      <c r="D196" s="6">
        <f t="shared" si="76"/>
        <v>193</v>
      </c>
      <c r="E196" s="2"/>
      <c r="F196" s="2">
        <f t="shared" si="85"/>
        <v>0</v>
      </c>
      <c r="J196" s="1">
        <f t="shared" si="93"/>
        <v>0</v>
      </c>
      <c r="M196" s="8" t="str">
        <f t="shared" si="97"/>
        <v/>
      </c>
      <c r="N196" s="8" t="str">
        <f t="shared" si="98"/>
        <v/>
      </c>
      <c r="O196" s="1" t="str">
        <f t="shared" si="99"/>
        <v/>
      </c>
      <c r="P196" s="32" t="str">
        <f t="shared" si="100"/>
        <v/>
      </c>
      <c r="Q196" s="32" t="str">
        <f t="shared" si="94"/>
        <v/>
      </c>
      <c r="R196" s="6">
        <f t="shared" ref="R196:R206" si="101">IF(Q196=Q195,0,IF(Q196&gt;0,Q196,1))</f>
        <v>0</v>
      </c>
      <c r="S196" s="6">
        <f>IF(AND(D196&lt;=L$4,P196&lt;&gt;"Y"),IF(N196&lt;VLOOKUP(O196,Runners!A$3:CT$180,S$1,FALSE),IF(Y$2="zero",0,Y$2),0),0)</f>
        <v>0</v>
      </c>
      <c r="T196" s="6">
        <f t="shared" si="95"/>
        <v>0</v>
      </c>
      <c r="U196" s="2"/>
      <c r="V196" s="2" t="str">
        <f>IF(O196&lt;&gt;"",VLOOKUP(O196,Runners!CZ$3:DM$180,V$1,FALSE),"")</f>
        <v/>
      </c>
      <c r="W196" s="18" t="str">
        <f t="shared" si="96"/>
        <v/>
      </c>
    </row>
    <row r="197" spans="3:23" ht="15.75" customHeight="1" x14ac:dyDescent="0.25">
      <c r="C197" s="3">
        <f>IF(A197&lt;&gt;"",VLOOKUP(A197,Runners!A$3:AS$180,C$1,FALSE),0)</f>
        <v>0</v>
      </c>
      <c r="D197" s="6">
        <f t="shared" si="76"/>
        <v>194</v>
      </c>
      <c r="E197" s="2"/>
      <c r="F197" s="2">
        <f t="shared" si="85"/>
        <v>0</v>
      </c>
      <c r="J197" s="1">
        <f t="shared" si="93"/>
        <v>0</v>
      </c>
      <c r="M197" s="8" t="str">
        <f t="shared" si="97"/>
        <v/>
      </c>
      <c r="N197" s="8" t="str">
        <f t="shared" si="98"/>
        <v/>
      </c>
      <c r="O197" s="1" t="str">
        <f t="shared" si="99"/>
        <v/>
      </c>
      <c r="P197" s="32" t="str">
        <f t="shared" si="100"/>
        <v/>
      </c>
      <c r="Q197" s="32" t="str">
        <f t="shared" si="94"/>
        <v/>
      </c>
      <c r="R197" s="6">
        <f t="shared" si="101"/>
        <v>0</v>
      </c>
      <c r="S197" s="6">
        <f>IF(AND(D197&lt;=L$4,P197&lt;&gt;"Y"),IF(N197&lt;VLOOKUP(O197,Runners!A$3:CT$180,S$1,FALSE),IF(Y$2="zero",0,Y$2),0),0)</f>
        <v>0</v>
      </c>
      <c r="T197" s="6">
        <f t="shared" si="95"/>
        <v>0</v>
      </c>
      <c r="U197" s="2"/>
      <c r="V197" s="2" t="str">
        <f>IF(O197&lt;&gt;"",VLOOKUP(O197,Runners!CZ$3:DM$180,V$1,FALSE),"")</f>
        <v/>
      </c>
      <c r="W197" s="18" t="str">
        <f t="shared" si="96"/>
        <v/>
      </c>
    </row>
    <row r="198" spans="3:23" ht="15.75" customHeight="1" x14ac:dyDescent="0.25">
      <c r="C198" s="3">
        <f>IF(A198&lt;&gt;"",VLOOKUP(A198,Runners!A$3:AS$180,C$1,FALSE),0)</f>
        <v>0</v>
      </c>
      <c r="D198" s="6">
        <f t="shared" si="76"/>
        <v>195</v>
      </c>
      <c r="E198" s="2"/>
      <c r="F198" s="2">
        <f t="shared" si="85"/>
        <v>0</v>
      </c>
      <c r="J198" s="1">
        <f t="shared" si="93"/>
        <v>0</v>
      </c>
      <c r="M198" s="8" t="str">
        <f t="shared" si="97"/>
        <v/>
      </c>
      <c r="N198" s="8" t="str">
        <f t="shared" si="98"/>
        <v/>
      </c>
      <c r="O198" s="1" t="str">
        <f t="shared" si="99"/>
        <v/>
      </c>
      <c r="P198" s="32" t="str">
        <f t="shared" si="100"/>
        <v/>
      </c>
      <c r="Q198" s="32" t="str">
        <f t="shared" si="94"/>
        <v/>
      </c>
      <c r="R198" s="6">
        <f t="shared" si="101"/>
        <v>0</v>
      </c>
      <c r="S198" s="6">
        <f>IF(AND(D198&lt;=L$4,P198&lt;&gt;"Y"),IF(N198&lt;VLOOKUP(O198,Runners!A$3:CT$180,S$1,FALSE),IF(Y$2="zero",0,Y$2),0),0)</f>
        <v>0</v>
      </c>
      <c r="T198" s="6">
        <f t="shared" si="95"/>
        <v>0</v>
      </c>
      <c r="U198" s="2"/>
      <c r="V198" s="2" t="str">
        <f>IF(O198&lt;&gt;"",VLOOKUP(O198,Runners!CZ$3:DM$180,V$1,FALSE),"")</f>
        <v/>
      </c>
      <c r="W198" s="18" t="str">
        <f t="shared" si="96"/>
        <v/>
      </c>
    </row>
    <row r="199" spans="3:23" ht="15.75" customHeight="1" x14ac:dyDescent="0.25">
      <c r="C199" s="3">
        <f>IF(A199&lt;&gt;"",VLOOKUP(A199,Runners!A$3:AS$180,C$1,FALSE),0)</f>
        <v>0</v>
      </c>
      <c r="D199" s="6">
        <f t="shared" si="76"/>
        <v>196</v>
      </c>
      <c r="E199" s="2"/>
      <c r="F199" s="2">
        <f t="shared" si="85"/>
        <v>0</v>
      </c>
      <c r="J199" s="1">
        <f t="shared" si="93"/>
        <v>0</v>
      </c>
      <c r="M199" s="8" t="str">
        <f t="shared" si="97"/>
        <v/>
      </c>
      <c r="N199" s="8" t="str">
        <f t="shared" si="98"/>
        <v/>
      </c>
      <c r="O199" s="1" t="str">
        <f t="shared" si="99"/>
        <v/>
      </c>
      <c r="P199" s="32" t="str">
        <f t="shared" si="100"/>
        <v/>
      </c>
      <c r="Q199" s="32" t="str">
        <f t="shared" si="94"/>
        <v/>
      </c>
      <c r="R199" s="6">
        <f t="shared" si="101"/>
        <v>0</v>
      </c>
      <c r="S199" s="6">
        <f>IF(AND(D199&lt;=L$4,P199&lt;&gt;"Y"),IF(N199&lt;VLOOKUP(O199,Runners!A$3:CT$180,S$1,FALSE),IF(Y$2="zero",0,Y$2),0),0)</f>
        <v>0</v>
      </c>
      <c r="T199" s="6">
        <f t="shared" si="95"/>
        <v>0</v>
      </c>
      <c r="U199" s="2"/>
      <c r="V199" s="2" t="str">
        <f>IF(O199&lt;&gt;"",VLOOKUP(O199,Runners!CZ$3:DM$180,V$1,FALSE),"")</f>
        <v/>
      </c>
      <c r="W199" s="18" t="str">
        <f t="shared" si="96"/>
        <v/>
      </c>
    </row>
    <row r="200" spans="3:23" ht="15.75" customHeight="1" x14ac:dyDescent="0.25">
      <c r="C200" s="3">
        <f>IF(A200&lt;&gt;"",VLOOKUP(A200,Runners!A$3:AS$180,C$1,FALSE),0)</f>
        <v>0</v>
      </c>
      <c r="D200" s="6">
        <f t="shared" si="76"/>
        <v>197</v>
      </c>
      <c r="E200" s="2"/>
      <c r="F200" s="2">
        <f t="shared" si="85"/>
        <v>0</v>
      </c>
      <c r="J200" s="1">
        <f t="shared" si="93"/>
        <v>0</v>
      </c>
      <c r="M200" s="8" t="str">
        <f t="shared" si="97"/>
        <v/>
      </c>
      <c r="N200" s="8" t="str">
        <f t="shared" si="98"/>
        <v/>
      </c>
      <c r="O200" s="1" t="str">
        <f t="shared" si="99"/>
        <v/>
      </c>
      <c r="P200" s="32" t="str">
        <f t="shared" si="100"/>
        <v/>
      </c>
      <c r="Q200" s="32" t="str">
        <f t="shared" si="94"/>
        <v/>
      </c>
      <c r="R200" s="6">
        <f t="shared" si="101"/>
        <v>0</v>
      </c>
      <c r="S200" s="6">
        <f>IF(AND(D200&lt;=L$4,P200&lt;&gt;"Y"),IF(N200&lt;VLOOKUP(O200,Runners!A$3:CT$180,S$1,FALSE),IF(Y$2="zero",0,Y$2),0),0)</f>
        <v>0</v>
      </c>
      <c r="T200" s="6">
        <f t="shared" si="95"/>
        <v>0</v>
      </c>
      <c r="U200" s="2"/>
      <c r="V200" s="2" t="str">
        <f>IF(O200&lt;&gt;"",VLOOKUP(O200,Runners!CZ$3:DM$180,V$1,FALSE),"")</f>
        <v/>
      </c>
      <c r="W200" s="18" t="str">
        <f t="shared" si="96"/>
        <v/>
      </c>
    </row>
    <row r="201" spans="3:23" ht="15.75" customHeight="1" x14ac:dyDescent="0.25">
      <c r="C201" s="3">
        <f>IF(A201&lt;&gt;"",VLOOKUP(A201,Runners!A$3:AS$180,C$1,FALSE),0)</f>
        <v>0</v>
      </c>
      <c r="D201" s="6">
        <f t="shared" si="76"/>
        <v>198</v>
      </c>
      <c r="E201" s="2"/>
      <c r="F201" s="2">
        <f t="shared" si="85"/>
        <v>0</v>
      </c>
      <c r="J201" s="1">
        <f t="shared" si="93"/>
        <v>0</v>
      </c>
      <c r="M201" s="8" t="str">
        <f t="shared" si="97"/>
        <v/>
      </c>
      <c r="N201" s="8" t="str">
        <f t="shared" si="98"/>
        <v/>
      </c>
      <c r="O201" s="1" t="str">
        <f t="shared" si="99"/>
        <v/>
      </c>
      <c r="P201" s="32" t="str">
        <f t="shared" si="100"/>
        <v/>
      </c>
      <c r="Q201" s="32" t="str">
        <f t="shared" si="94"/>
        <v/>
      </c>
      <c r="R201" s="6">
        <f t="shared" si="101"/>
        <v>0</v>
      </c>
      <c r="S201" s="6">
        <f>IF(AND(D201&lt;=L$4,P201&lt;&gt;"Y"),IF(N201&lt;VLOOKUP(O201,Runners!A$3:CT$180,S$1,FALSE),IF(Y$2="zero",0,Y$2),0),0)</f>
        <v>0</v>
      </c>
      <c r="T201" s="6">
        <f t="shared" si="95"/>
        <v>0</v>
      </c>
      <c r="U201" s="2"/>
      <c r="V201" s="2" t="str">
        <f>IF(O201&lt;&gt;"",VLOOKUP(O201,Runners!CZ$3:DM$180,V$1,FALSE),"")</f>
        <v/>
      </c>
      <c r="W201" s="18" t="str">
        <f t="shared" si="96"/>
        <v/>
      </c>
    </row>
    <row r="202" spans="3:23" ht="15.75" customHeight="1" x14ac:dyDescent="0.25">
      <c r="C202" s="3">
        <f>IF(A202&lt;&gt;"",VLOOKUP(A202,Runners!A$3:AS$180,C$1,FALSE),0)</f>
        <v>0</v>
      </c>
      <c r="D202" s="6">
        <f t="shared" ref="D202:D209" si="102">D201+1</f>
        <v>199</v>
      </c>
      <c r="E202" s="2"/>
      <c r="F202" s="2">
        <f t="shared" si="85"/>
        <v>0</v>
      </c>
      <c r="J202" s="1">
        <f t="shared" si="93"/>
        <v>0</v>
      </c>
      <c r="M202" s="8" t="str">
        <f t="shared" si="97"/>
        <v/>
      </c>
      <c r="N202" s="8" t="str">
        <f t="shared" si="98"/>
        <v/>
      </c>
      <c r="O202" s="1" t="str">
        <f t="shared" si="99"/>
        <v/>
      </c>
      <c r="P202" s="32" t="str">
        <f t="shared" si="100"/>
        <v/>
      </c>
      <c r="Q202" s="32" t="str">
        <f t="shared" si="94"/>
        <v/>
      </c>
      <c r="R202" s="6">
        <f t="shared" si="101"/>
        <v>0</v>
      </c>
      <c r="S202" s="6">
        <f>IF(AND(D202&lt;=L$4,P202&lt;&gt;"Y"),IF(N202&lt;VLOOKUP(O202,Runners!A$3:CT$180,S$1,FALSE),IF(Y$2="zero",0,Y$2),0),0)</f>
        <v>0</v>
      </c>
      <c r="T202" s="6">
        <f t="shared" si="95"/>
        <v>0</v>
      </c>
      <c r="U202" s="2"/>
      <c r="V202" s="2" t="str">
        <f>IF(O202&lt;&gt;"",VLOOKUP(O202,Runners!CZ$3:DM$180,V$1,FALSE),"")</f>
        <v/>
      </c>
      <c r="W202" s="18" t="str">
        <f t="shared" si="96"/>
        <v/>
      </c>
    </row>
    <row r="203" spans="3:23" ht="15.75" customHeight="1" x14ac:dyDescent="0.25">
      <c r="C203" s="3">
        <f>IF(A203&lt;&gt;"",VLOOKUP(A203,Runners!A$3:AS$180,C$1,FALSE),0)</f>
        <v>0</v>
      </c>
      <c r="D203" s="6">
        <f t="shared" si="102"/>
        <v>200</v>
      </c>
      <c r="E203" s="2"/>
      <c r="F203" s="2">
        <f t="shared" si="85"/>
        <v>0</v>
      </c>
      <c r="J203" s="1">
        <f t="shared" si="93"/>
        <v>0</v>
      </c>
      <c r="M203" s="8" t="str">
        <f t="shared" si="97"/>
        <v/>
      </c>
      <c r="N203" s="8" t="str">
        <f t="shared" si="98"/>
        <v/>
      </c>
      <c r="O203" s="1" t="str">
        <f t="shared" si="99"/>
        <v/>
      </c>
      <c r="P203" s="32" t="str">
        <f t="shared" si="100"/>
        <v/>
      </c>
      <c r="Q203" s="32" t="str">
        <f t="shared" si="94"/>
        <v/>
      </c>
      <c r="R203" s="6">
        <f t="shared" si="101"/>
        <v>0</v>
      </c>
      <c r="S203" s="6">
        <f>IF(AND(D203&lt;=L$4,P203&lt;&gt;"Y"),IF(N203&lt;VLOOKUP(O203,Runners!A$3:CT$180,S$1,FALSE),IF(Y$2="zero",0,Y$2),0),0)</f>
        <v>0</v>
      </c>
      <c r="T203" s="6">
        <f t="shared" si="95"/>
        <v>0</v>
      </c>
      <c r="U203" s="2"/>
      <c r="V203" s="2" t="str">
        <f>IF(O203&lt;&gt;"",VLOOKUP(O203,Runners!CZ$3:DM$180,V$1,FALSE),"")</f>
        <v/>
      </c>
      <c r="W203" s="18" t="str">
        <f t="shared" si="96"/>
        <v/>
      </c>
    </row>
    <row r="204" spans="3:23" ht="15.75" customHeight="1" x14ac:dyDescent="0.25">
      <c r="C204" s="3">
        <f>IF(A204&lt;&gt;"",VLOOKUP(A204,Runners!A$3:AS$180,C$1,FALSE),0)</f>
        <v>0</v>
      </c>
      <c r="D204" s="6">
        <f t="shared" si="102"/>
        <v>201</v>
      </c>
      <c r="E204" s="2"/>
      <c r="F204" s="2">
        <f t="shared" si="85"/>
        <v>0</v>
      </c>
      <c r="J204" s="1">
        <f t="shared" si="93"/>
        <v>0</v>
      </c>
      <c r="M204" s="8" t="str">
        <f t="shared" si="97"/>
        <v/>
      </c>
      <c r="N204" s="8" t="str">
        <f t="shared" si="98"/>
        <v/>
      </c>
      <c r="O204" s="1" t="str">
        <f t="shared" si="99"/>
        <v/>
      </c>
      <c r="P204" s="32" t="str">
        <f t="shared" si="100"/>
        <v/>
      </c>
      <c r="Q204" s="32" t="str">
        <f t="shared" si="94"/>
        <v/>
      </c>
      <c r="R204" s="6">
        <f t="shared" si="101"/>
        <v>0</v>
      </c>
      <c r="S204" s="6">
        <f>IF(AND(D204&lt;=L$4,P204&lt;&gt;"Y"),IF(N204&lt;VLOOKUP(O204,Runners!A$3:CT$180,S$1,FALSE),IF(Y$2="zero",0,Y$2),0),0)</f>
        <v>0</v>
      </c>
      <c r="T204" s="6">
        <f t="shared" si="95"/>
        <v>0</v>
      </c>
      <c r="U204" s="2"/>
      <c r="V204" s="2" t="str">
        <f>IF(O204&lt;&gt;"",VLOOKUP(O204,Runners!CZ$3:DM$180,V$1,FALSE),"")</f>
        <v/>
      </c>
      <c r="W204" s="18" t="str">
        <f t="shared" si="96"/>
        <v/>
      </c>
    </row>
    <row r="205" spans="3:23" ht="15.75" customHeight="1" x14ac:dyDescent="0.25">
      <c r="C205" s="3">
        <f>IF(A205&lt;&gt;"",VLOOKUP(A205,Runners!A$3:AS$180,C$1,FALSE),0)</f>
        <v>0</v>
      </c>
      <c r="D205" s="6">
        <f t="shared" si="102"/>
        <v>202</v>
      </c>
      <c r="E205" s="2"/>
      <c r="F205" s="2">
        <f t="shared" si="85"/>
        <v>0</v>
      </c>
      <c r="J205" s="1">
        <f t="shared" si="93"/>
        <v>0</v>
      </c>
      <c r="M205" s="8" t="str">
        <f t="shared" si="97"/>
        <v/>
      </c>
      <c r="N205" s="8" t="str">
        <f t="shared" si="98"/>
        <v/>
      </c>
      <c r="O205" s="1" t="str">
        <f t="shared" si="99"/>
        <v/>
      </c>
      <c r="P205" s="32" t="str">
        <f t="shared" si="100"/>
        <v/>
      </c>
      <c r="Q205" s="32" t="str">
        <f t="shared" si="94"/>
        <v/>
      </c>
      <c r="R205" s="6">
        <f t="shared" si="101"/>
        <v>0</v>
      </c>
      <c r="S205" s="6">
        <f>IF(AND(D205&lt;=L$4,P205&lt;&gt;"Y"),IF(N205&lt;VLOOKUP(O205,Runners!A$3:CT$180,S$1,FALSE),IF(Y$2="zero",0,Y$2),0),0)</f>
        <v>0</v>
      </c>
      <c r="T205" s="6">
        <f t="shared" si="95"/>
        <v>0</v>
      </c>
      <c r="U205" s="2"/>
      <c r="V205" s="2" t="str">
        <f>IF(O205&lt;&gt;"",VLOOKUP(O205,Runners!CZ$3:DM$180,V$1,FALSE),"")</f>
        <v/>
      </c>
      <c r="W205" s="18" t="str">
        <f t="shared" si="96"/>
        <v/>
      </c>
    </row>
    <row r="206" spans="3:23" ht="15.75" customHeight="1" x14ac:dyDescent="0.25">
      <c r="C206" s="3">
        <f>IF(A206&lt;&gt;"",VLOOKUP(A206,Runners!A$3:AS$180,C$1,FALSE),0)</f>
        <v>0</v>
      </c>
      <c r="D206" s="6">
        <f t="shared" si="102"/>
        <v>203</v>
      </c>
      <c r="E206" s="2"/>
      <c r="F206" s="2">
        <f t="shared" si="85"/>
        <v>0</v>
      </c>
      <c r="J206" s="1">
        <f t="shared" si="93"/>
        <v>0</v>
      </c>
      <c r="M206" s="8" t="str">
        <f t="shared" si="97"/>
        <v/>
      </c>
      <c r="N206" s="8" t="str">
        <f t="shared" si="98"/>
        <v/>
      </c>
      <c r="O206" s="1" t="str">
        <f t="shared" si="99"/>
        <v/>
      </c>
      <c r="P206" s="32" t="str">
        <f t="shared" si="100"/>
        <v/>
      </c>
      <c r="Q206" s="32" t="str">
        <f t="shared" si="94"/>
        <v/>
      </c>
      <c r="R206" s="6">
        <f t="shared" si="101"/>
        <v>0</v>
      </c>
      <c r="S206" s="6">
        <f>IF(AND(D206&lt;=L$4,P206&lt;&gt;"Y"),IF(N206&lt;VLOOKUP(O206,Runners!A$3:CT$180,S$1,FALSE),IF(Y$2="zero",0,Y$2),0),0)</f>
        <v>0</v>
      </c>
      <c r="T206" s="6">
        <f t="shared" si="95"/>
        <v>0</v>
      </c>
      <c r="U206" s="2"/>
      <c r="V206" s="2" t="str">
        <f>IF(O206&lt;&gt;"",VLOOKUP(O206,Runners!CZ$3:DM$180,V$1,FALSE),"")</f>
        <v/>
      </c>
      <c r="W206" s="18" t="str">
        <f t="shared" si="96"/>
        <v/>
      </c>
    </row>
    <row r="207" spans="3:23" ht="15.75" customHeight="1" x14ac:dyDescent="0.25">
      <c r="C207" s="3">
        <f>IF(A207&lt;&gt;"",VLOOKUP(A207,Runners!A$3:AS$180,C$1,FALSE),0)</f>
        <v>0</v>
      </c>
      <c r="D207" s="6">
        <f t="shared" si="102"/>
        <v>204</v>
      </c>
      <c r="E207" s="2"/>
      <c r="F207" s="2">
        <f t="shared" si="85"/>
        <v>0</v>
      </c>
      <c r="J207" s="1">
        <f t="shared" ref="J207:J209" si="103">A207</f>
        <v>0</v>
      </c>
      <c r="M207" s="8" t="str">
        <f t="shared" si="97"/>
        <v/>
      </c>
      <c r="N207" s="8" t="str">
        <f t="shared" si="98"/>
        <v/>
      </c>
      <c r="O207" s="1" t="str">
        <f t="shared" si="99"/>
        <v/>
      </c>
      <c r="P207" s="32" t="str">
        <f t="shared" si="100"/>
        <v/>
      </c>
      <c r="Q207" s="32" t="str">
        <f t="shared" si="94"/>
        <v/>
      </c>
      <c r="R207" s="6">
        <f t="shared" ref="R207:R209" si="104">IF(Q207=Q206,0,IF(Q207&gt;0,Q207,1))</f>
        <v>0</v>
      </c>
      <c r="S207" s="6">
        <f>IF(AND(D207&lt;=L$4,P207&lt;&gt;"Y"),IF(N207&lt;VLOOKUP(O207,Runners!A$3:CT$180,S$1,FALSE),IF(Y$2="zero",0,Y$2),0),0)</f>
        <v>0</v>
      </c>
      <c r="T207" s="6">
        <f t="shared" si="95"/>
        <v>0</v>
      </c>
      <c r="U207" s="2"/>
      <c r="V207" s="2" t="str">
        <f>IF(O207&lt;&gt;"",VLOOKUP(O207,Runners!CZ$3:DM$180,V$1,FALSE),"")</f>
        <v/>
      </c>
      <c r="W207" s="18" t="str">
        <f t="shared" si="96"/>
        <v/>
      </c>
    </row>
    <row r="208" spans="3:23" ht="15.75" customHeight="1" x14ac:dyDescent="0.25">
      <c r="C208" s="3">
        <f>IF(A208&lt;&gt;"",VLOOKUP(A208,Runners!A$3:AS$180,C$1,FALSE),0)</f>
        <v>0</v>
      </c>
      <c r="D208" s="6">
        <f t="shared" si="102"/>
        <v>205</v>
      </c>
      <c r="E208" s="2"/>
      <c r="F208" s="2">
        <f t="shared" si="85"/>
        <v>0</v>
      </c>
      <c r="J208" s="1">
        <f t="shared" si="103"/>
        <v>0</v>
      </c>
      <c r="M208" s="8" t="str">
        <f t="shared" si="97"/>
        <v/>
      </c>
      <c r="N208" s="8" t="str">
        <f t="shared" si="98"/>
        <v/>
      </c>
      <c r="O208" s="1" t="str">
        <f t="shared" si="99"/>
        <v/>
      </c>
      <c r="P208" s="32" t="str">
        <f t="shared" si="100"/>
        <v/>
      </c>
      <c r="Q208" s="32" t="str">
        <f t="shared" si="94"/>
        <v/>
      </c>
      <c r="R208" s="6">
        <f t="shared" si="104"/>
        <v>0</v>
      </c>
      <c r="S208" s="6">
        <f>IF(AND(D208&lt;=L$4,P208&lt;&gt;"Y"),IF(N208&lt;VLOOKUP(O208,Runners!A$3:CT$180,S$1,FALSE),IF(Y$2="zero",0,Y$2),0),0)</f>
        <v>0</v>
      </c>
      <c r="T208" s="6">
        <f t="shared" si="95"/>
        <v>0</v>
      </c>
      <c r="U208" s="2"/>
      <c r="V208" s="2" t="str">
        <f>IF(O208&lt;&gt;"",VLOOKUP(O208,Runners!CZ$3:DM$180,V$1,FALSE),"")</f>
        <v/>
      </c>
      <c r="W208" s="18" t="str">
        <f t="shared" si="96"/>
        <v/>
      </c>
    </row>
    <row r="209" spans="3:23" ht="15.75" customHeight="1" x14ac:dyDescent="0.25">
      <c r="C209" s="3">
        <f>IF(A209&lt;&gt;"",VLOOKUP(A209,Runners!A$3:AS$180,C$1,FALSE),0)</f>
        <v>0</v>
      </c>
      <c r="D209" s="6">
        <f t="shared" si="102"/>
        <v>206</v>
      </c>
      <c r="E209" s="2"/>
      <c r="F209" s="2">
        <f t="shared" si="85"/>
        <v>0</v>
      </c>
      <c r="J209" s="1">
        <f t="shared" si="103"/>
        <v>0</v>
      </c>
      <c r="M209" s="8" t="str">
        <f t="shared" si="97"/>
        <v/>
      </c>
      <c r="N209" s="8" t="str">
        <f t="shared" si="98"/>
        <v/>
      </c>
      <c r="O209" s="1" t="str">
        <f t="shared" si="99"/>
        <v/>
      </c>
      <c r="P209" s="32" t="str">
        <f t="shared" si="100"/>
        <v/>
      </c>
      <c r="Q209" s="32" t="str">
        <f t="shared" si="94"/>
        <v/>
      </c>
      <c r="R209" s="6">
        <f t="shared" si="104"/>
        <v>0</v>
      </c>
      <c r="S209" s="6">
        <f>IF(AND(D209&lt;=L$4,P209&lt;&gt;"Y"),IF(N209&lt;VLOOKUP(O209,Runners!A$3:CT$180,S$1,FALSE),IF(Y$2="zero",0,Y$2),0),0)</f>
        <v>0</v>
      </c>
      <c r="T209" s="6">
        <f t="shared" si="95"/>
        <v>0</v>
      </c>
      <c r="U209" s="2"/>
      <c r="V209" s="2" t="str">
        <f>IF(O209&lt;&gt;"",VLOOKUP(O209,Runners!CZ$3:DM$180,V$1,FALSE),"")</f>
        <v/>
      </c>
      <c r="W209" s="18" t="str">
        <f t="shared" si="96"/>
        <v/>
      </c>
    </row>
    <row r="210" spans="3:23" ht="15.75" customHeight="1" x14ac:dyDescent="0.25">
      <c r="M210" s="8"/>
      <c r="P210" s="32"/>
      <c r="Q210" s="32"/>
      <c r="T210" s="6"/>
      <c r="U210" s="2"/>
      <c r="V210" s="2"/>
      <c r="W210" s="18"/>
    </row>
  </sheetData>
  <sortState ref="A4:CE134">
    <sortCondition ref="A134"/>
  </sortState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CE209"/>
  <sheetViews>
    <sheetView showZeros="0" zoomScale="105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R4" sqref="R4:R206"/>
    </sheetView>
  </sheetViews>
  <sheetFormatPr defaultColWidth="8.88671875" defaultRowHeight="15" customHeight="1" x14ac:dyDescent="0.25"/>
  <cols>
    <col min="1" max="1" width="19.33203125" style="1" bestFit="1" customWidth="1"/>
    <col min="2" max="2" width="6" style="1" bestFit="1" customWidth="1"/>
    <col min="3" max="3" width="7.5546875" style="1" bestFit="1" customWidth="1"/>
    <col min="4" max="4" width="3.5546875" style="6" bestFit="1" customWidth="1"/>
    <col min="5" max="5" width="9.109375" style="1" bestFit="1" customWidth="1"/>
    <col min="6" max="6" width="8.6640625" style="1" customWidth="1"/>
    <col min="7" max="7" width="8.6640625" style="6" customWidth="1"/>
    <col min="8" max="8" width="8.6640625" style="6" hidden="1" customWidth="1"/>
    <col min="9" max="9" width="8.109375" style="1" hidden="1" customWidth="1"/>
    <col min="10" max="10" width="5.6640625" style="1" hidden="1" customWidth="1"/>
    <col min="11" max="11" width="8.6640625" style="8" hidden="1" customWidth="1"/>
    <col min="12" max="12" width="11.109375" style="1" customWidth="1"/>
    <col min="13" max="13" width="8.88671875" style="1" customWidth="1"/>
    <col min="14" max="14" width="8.88671875" style="8" customWidth="1"/>
    <col min="15" max="15" width="16.6640625" style="1" customWidth="1"/>
    <col min="16" max="16" width="5.5546875" style="6" customWidth="1"/>
    <col min="17" max="17" width="0.109375" style="6" hidden="1" customWidth="1"/>
    <col min="18" max="19" width="5.5546875" style="6" customWidth="1"/>
    <col min="20" max="21" width="5.5546875" style="1" customWidth="1"/>
    <col min="22" max="22" width="8.88671875" style="1" hidden="1" customWidth="1"/>
    <col min="23" max="23" width="6.88671875" style="1" bestFit="1" customWidth="1"/>
    <col min="24" max="24" width="10.33203125" style="1" customWidth="1"/>
    <col min="25" max="16384" width="8.88671875" style="1"/>
  </cols>
  <sheetData>
    <row r="1" spans="1:83" s="7" customFormat="1" ht="15" customHeight="1" x14ac:dyDescent="0.3">
      <c r="C1" s="7">
        <v>37</v>
      </c>
      <c r="D1" s="5"/>
      <c r="E1" s="4"/>
      <c r="F1" s="4"/>
      <c r="G1" s="5"/>
      <c r="H1" s="5"/>
      <c r="K1" s="10"/>
      <c r="N1" s="10"/>
      <c r="P1" s="5"/>
      <c r="Q1" s="5">
        <v>89</v>
      </c>
      <c r="R1" s="5"/>
      <c r="S1" s="5">
        <v>89</v>
      </c>
      <c r="T1" s="7">
        <v>3</v>
      </c>
      <c r="V1" s="7">
        <v>5</v>
      </c>
    </row>
    <row r="2" spans="1:83" s="56" customFormat="1" ht="15" customHeight="1" x14ac:dyDescent="0.3">
      <c r="A2" s="56" t="s">
        <v>10</v>
      </c>
      <c r="B2" s="56" t="s">
        <v>44</v>
      </c>
      <c r="C2" s="56" t="s">
        <v>38</v>
      </c>
      <c r="D2" s="57">
        <v>0</v>
      </c>
      <c r="E2" s="60" t="s">
        <v>114</v>
      </c>
      <c r="F2" s="58"/>
      <c r="G2" s="57"/>
      <c r="H2" s="57"/>
      <c r="K2" s="59"/>
      <c r="L2" s="60" t="s">
        <v>113</v>
      </c>
      <c r="M2" s="60" t="s">
        <v>114</v>
      </c>
      <c r="N2" s="61" t="s">
        <v>115</v>
      </c>
      <c r="P2" s="62" t="s">
        <v>44</v>
      </c>
      <c r="Q2" s="62"/>
      <c r="R2" s="57" t="s">
        <v>17</v>
      </c>
      <c r="S2" s="57" t="s">
        <v>96</v>
      </c>
      <c r="T2" s="57" t="s">
        <v>100</v>
      </c>
      <c r="X2" s="63" t="s">
        <v>145</v>
      </c>
      <c r="Y2" s="64">
        <v>2</v>
      </c>
    </row>
    <row r="3" spans="1:83" s="7" customFormat="1" ht="15" customHeight="1" x14ac:dyDescent="0.3">
      <c r="D3" s="5">
        <v>0</v>
      </c>
      <c r="E3" s="4"/>
      <c r="F3" s="4"/>
      <c r="G3" s="5"/>
      <c r="H3" s="5"/>
      <c r="K3" s="10"/>
      <c r="L3" s="14"/>
      <c r="M3" s="14"/>
      <c r="N3" s="21"/>
      <c r="P3" s="31"/>
      <c r="Q3" s="31">
        <v>41</v>
      </c>
      <c r="R3" s="5">
        <v>41</v>
      </c>
      <c r="S3" s="5"/>
      <c r="T3" s="5"/>
    </row>
    <row r="4" spans="1:83" ht="15" customHeight="1" x14ac:dyDescent="0.25">
      <c r="A4" s="1" t="str">
        <f>Runners!A3</f>
        <v>Alex Wiggins</v>
      </c>
      <c r="C4" s="3">
        <f>IF(A4&lt;&gt;"",VLOOKUP(A4,Runners!A$3:AS$180,C$1,FALSE),0)</f>
        <v>1.3715277777777778E-2</v>
      </c>
      <c r="D4" s="6">
        <f t="shared" ref="D4:D72" si="0">D3+1</f>
        <v>1</v>
      </c>
      <c r="E4" s="2"/>
      <c r="F4" s="2">
        <f t="shared" ref="F4:F37" si="1">IF(E4&gt;0,E4-C4,0)</f>
        <v>0</v>
      </c>
      <c r="J4" s="1" t="str">
        <f t="shared" ref="J4:J37" si="2">A4</f>
        <v>Alex Wiggins</v>
      </c>
      <c r="L4" s="7">
        <f>COUNT(E4:E210)</f>
        <v>19</v>
      </c>
      <c r="M4" s="8">
        <f t="shared" ref="M4:M28" si="3">IF(D4&lt;=L$4,SMALL(E$4:E$210,D4),"")</f>
        <v>3.7418981481481477E-2</v>
      </c>
      <c r="N4" s="8">
        <f t="shared" ref="N4:N28" si="4">IF(D4&lt;=L$4,VLOOKUP(M4,E$4:F$210,2,FALSE),"")</f>
        <v>2.6828703703703698E-2</v>
      </c>
      <c r="O4" s="1" t="str">
        <f t="shared" ref="O4:O28" si="5">IF(D4&lt;=L$4,VLOOKUP(M4,E$4:J$210,6,FALSE),"")</f>
        <v>Matthew Kay</v>
      </c>
      <c r="P4" s="32">
        <f t="shared" ref="P4:P28" si="6">IF(D4&lt;=L$4,VLOOKUP(O4,A$4:B$210,2,FALSE),"")</f>
        <v>0</v>
      </c>
      <c r="Q4" s="32">
        <f t="shared" ref="Q4:Q37" si="7">IF(D4&lt;=L$4,IF(P4="Y",Q3,Q3-1),"")</f>
        <v>40</v>
      </c>
      <c r="R4" s="6">
        <f t="shared" ref="R4:R67" si="8">IF(Q4=Q3,0,IF(Q4&gt;0,Q4,1))</f>
        <v>40</v>
      </c>
      <c r="S4" s="6">
        <f>IF(AND(D4&lt;=L$4,P4&lt;&gt;"Y"),IF(N4&lt;VLOOKUP(O4,Runners!A$3:CT$180,S$1,FALSE),IF(Y$2="zero",0,Y$2),0),0)</f>
        <v>2</v>
      </c>
      <c r="T4" s="6">
        <f t="shared" ref="T4:T37" si="9">IF(AND(D4&lt;=L$4,P4&lt;&gt;"Y"),S4+R4,0)</f>
        <v>42</v>
      </c>
      <c r="U4" s="2"/>
      <c r="V4" s="2">
        <f>IF(O4&lt;&gt;"",VLOOKUP(O4,Runners!CZ$3:DM$180,V$1,FALSE),"")</f>
        <v>2.7939814814814813E-2</v>
      </c>
      <c r="W4" s="18">
        <f t="shared" ref="W4:W37" si="10">IF(O4&lt;&gt;"",(V4-N4)/V4,"")</f>
        <v>3.9768019884010075E-2</v>
      </c>
    </row>
    <row r="5" spans="1:83" ht="15" customHeight="1" x14ac:dyDescent="0.25">
      <c r="A5" s="1" t="str">
        <f>Runners!A4</f>
        <v>Alexandra Young</v>
      </c>
      <c r="C5" s="3">
        <f>IF(A5&lt;&gt;"",VLOOKUP(A5,Runners!A$3:AS$180,C$1,FALSE),0)</f>
        <v>9.2013888888888892E-3</v>
      </c>
      <c r="D5" s="6">
        <f t="shared" si="0"/>
        <v>2</v>
      </c>
      <c r="E5" s="2"/>
      <c r="F5" s="2">
        <f t="shared" si="1"/>
        <v>0</v>
      </c>
      <c r="J5" s="1" t="str">
        <f t="shared" si="2"/>
        <v>Alexandra Young</v>
      </c>
      <c r="L5" s="7"/>
      <c r="M5" s="8">
        <f t="shared" si="3"/>
        <v>3.771990740740741E-2</v>
      </c>
      <c r="N5" s="8">
        <f t="shared" si="4"/>
        <v>2.4351851851851854E-2</v>
      </c>
      <c r="O5" s="1" t="str">
        <f t="shared" si="5"/>
        <v>Xavia Cooper</v>
      </c>
      <c r="P5" s="32">
        <f t="shared" si="6"/>
        <v>0</v>
      </c>
      <c r="Q5" s="32">
        <f t="shared" si="7"/>
        <v>39</v>
      </c>
      <c r="R5" s="6">
        <f t="shared" si="8"/>
        <v>39</v>
      </c>
      <c r="S5" s="6">
        <f>IF(AND(D5&lt;=L$4,P5&lt;&gt;"Y"),IF(N5&lt;VLOOKUP(O5,Runners!A$3:CT$180,S$1,FALSE),IF(Y$2="zero",0,Y$2),0),0)</f>
        <v>2</v>
      </c>
      <c r="T5" s="6">
        <f t="shared" si="9"/>
        <v>41</v>
      </c>
      <c r="U5" s="2"/>
      <c r="V5" s="2">
        <f>IF(O5&lt;&gt;"",VLOOKUP(O5,Runners!CZ$3:DM$180,V$1,FALSE),"")</f>
        <v>2.5057870370370369E-2</v>
      </c>
      <c r="W5" s="18">
        <f t="shared" si="10"/>
        <v>2.8175519630484872E-2</v>
      </c>
      <c r="X5" s="2" t="s">
        <v>111</v>
      </c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</row>
    <row r="6" spans="1:83" ht="15" customHeight="1" x14ac:dyDescent="0.25">
      <c r="A6" s="1" t="str">
        <f>Runners!A5</f>
        <v>Alistair Leivers</v>
      </c>
      <c r="B6" s="3"/>
      <c r="C6" s="3">
        <f>IF(A6&lt;&gt;"",VLOOKUP(A6,Runners!A$3:AS$180,C$1,FALSE),0)</f>
        <v>2.3090277777777779E-2</v>
      </c>
      <c r="D6" s="6">
        <f t="shared" si="0"/>
        <v>3</v>
      </c>
      <c r="E6" s="2"/>
      <c r="F6" s="2">
        <f t="shared" si="1"/>
        <v>0</v>
      </c>
      <c r="J6" s="1" t="str">
        <f t="shared" si="2"/>
        <v>Alistair Leivers</v>
      </c>
      <c r="M6" s="8">
        <f t="shared" si="3"/>
        <v>3.788194444444444E-2</v>
      </c>
      <c r="N6" s="8">
        <f t="shared" si="4"/>
        <v>2.2951388888888882E-2</v>
      </c>
      <c r="O6" s="1" t="str">
        <f t="shared" si="5"/>
        <v>Stephen Wise</v>
      </c>
      <c r="P6" s="32">
        <f t="shared" si="6"/>
        <v>0</v>
      </c>
      <c r="Q6" s="32">
        <f t="shared" si="7"/>
        <v>38</v>
      </c>
      <c r="R6" s="6">
        <f t="shared" si="8"/>
        <v>38</v>
      </c>
      <c r="S6" s="6">
        <f>IF(AND(D6&lt;=L$4,P6&lt;&gt;"Y"),IF(N6&lt;VLOOKUP(O6,Runners!A$3:CT$180,S$1,FALSE),IF(Y$2="zero",0,Y$2),0),0)</f>
        <v>2</v>
      </c>
      <c r="T6" s="6">
        <f t="shared" si="9"/>
        <v>40</v>
      </c>
      <c r="U6" s="2"/>
      <c r="V6" s="2">
        <f>IF(O6&lt;&gt;"",VLOOKUP(O6,Runners!CZ$3:DM$180,V$1,FALSE),"")</f>
        <v>2.3457596463022506E-2</v>
      </c>
      <c r="W6" s="18">
        <f t="shared" si="10"/>
        <v>2.1579686347302753E-2</v>
      </c>
    </row>
    <row r="7" spans="1:83" ht="15" customHeight="1" x14ac:dyDescent="0.25">
      <c r="A7" s="1" t="str">
        <f>Runners!A6</f>
        <v>Andrew Draper</v>
      </c>
      <c r="C7" s="3">
        <f>IF(A7&lt;&gt;"",VLOOKUP(A7,Runners!A$3:AS$180,C$1,FALSE),0)</f>
        <v>2.1354166666666667E-2</v>
      </c>
      <c r="D7" s="6">
        <f t="shared" si="0"/>
        <v>4</v>
      </c>
      <c r="E7" s="2"/>
      <c r="F7" s="2">
        <f t="shared" si="1"/>
        <v>0</v>
      </c>
      <c r="J7" s="1" t="str">
        <f t="shared" si="2"/>
        <v>Andrew Draper</v>
      </c>
      <c r="M7" s="8">
        <f t="shared" si="3"/>
        <v>3.8252314814814815E-2</v>
      </c>
      <c r="N7" s="8">
        <f t="shared" si="4"/>
        <v>3.1828703703703706E-2</v>
      </c>
      <c r="O7" s="1" t="str">
        <f t="shared" si="5"/>
        <v>Susan Henry</v>
      </c>
      <c r="P7" s="32">
        <f t="shared" si="6"/>
        <v>0</v>
      </c>
      <c r="Q7" s="32">
        <f t="shared" si="7"/>
        <v>37</v>
      </c>
      <c r="R7" s="6">
        <f t="shared" si="8"/>
        <v>37</v>
      </c>
      <c r="S7" s="6">
        <f>IF(AND(D7&lt;=L$4,P7&lt;&gt;"Y"),IF(N7&lt;VLOOKUP(O7,Runners!A$3:CT$180,S$1,FALSE),IF(Y$2="zero",0,Y$2),0),0)</f>
        <v>2</v>
      </c>
      <c r="T7" s="6">
        <f t="shared" si="9"/>
        <v>39</v>
      </c>
      <c r="U7" s="2"/>
      <c r="V7" s="2">
        <f>IF(O7&lt;&gt;"",VLOOKUP(O7,Runners!CZ$3:DM$180,V$1,FALSE),"")</f>
        <v>2.9188437834941048E-2</v>
      </c>
      <c r="W7" s="18">
        <f>IF(O7&lt;&gt;"",(V7-N7)/V7,"")</f>
        <v>-9.0455881321679879E-2</v>
      </c>
    </row>
    <row r="8" spans="1:83" ht="15" customHeight="1" x14ac:dyDescent="0.25">
      <c r="A8" s="1" t="str">
        <f>Runners!A7</f>
        <v>Anthony Joy</v>
      </c>
      <c r="C8" s="3">
        <f>IF(A8&lt;&gt;"",VLOOKUP(A8,Runners!A$3:AS$180,C$1,FALSE),0)</f>
        <v>1.5972222222222221E-2</v>
      </c>
      <c r="D8" s="6">
        <f t="shared" si="0"/>
        <v>5</v>
      </c>
      <c r="E8" s="2"/>
      <c r="F8" s="2">
        <f t="shared" si="1"/>
        <v>0</v>
      </c>
      <c r="J8" s="1" t="str">
        <f t="shared" si="2"/>
        <v>Anthony Joy</v>
      </c>
      <c r="M8" s="8">
        <f t="shared" si="3"/>
        <v>3.8483796296296294E-2</v>
      </c>
      <c r="N8" s="8">
        <f t="shared" si="4"/>
        <v>2.3379629629629625E-2</v>
      </c>
      <c r="O8" s="1" t="str">
        <f t="shared" si="5"/>
        <v>Elizabeth Canavan</v>
      </c>
      <c r="P8" s="32">
        <f t="shared" si="6"/>
        <v>0</v>
      </c>
      <c r="Q8" s="32">
        <f t="shared" si="7"/>
        <v>36</v>
      </c>
      <c r="R8" s="6">
        <f t="shared" si="8"/>
        <v>36</v>
      </c>
      <c r="S8" s="6">
        <f>IF(AND(D8&lt;=L$4,P8&lt;&gt;"Y"),IF(N8&lt;VLOOKUP(O8,Runners!A$3:CT$180,S$1,FALSE),IF(Y$2="zero",0,Y$2),0),0)</f>
        <v>0</v>
      </c>
      <c r="T8" s="6">
        <f t="shared" si="9"/>
        <v>36</v>
      </c>
      <c r="U8" s="2"/>
      <c r="V8" s="2">
        <f>IF(O8&lt;&gt;"",VLOOKUP(O8,Runners!CZ$3:DM$180,V$1,FALSE),"")</f>
        <v>2.3287037037037037E-2</v>
      </c>
      <c r="W8" s="18">
        <f t="shared" si="10"/>
        <v>-3.9761431411529085E-3</v>
      </c>
    </row>
    <row r="9" spans="1:83" ht="15" customHeight="1" x14ac:dyDescent="0.25">
      <c r="A9" s="1" t="str">
        <f>Runners!A8</f>
        <v>Barbara Holmes</v>
      </c>
      <c r="C9" s="3">
        <f>IF(A9&lt;&gt;"",VLOOKUP(A9,Runners!A$3:AS$180,C$1,FALSE),0)</f>
        <v>1.7013888888888887E-2</v>
      </c>
      <c r="D9" s="6">
        <f t="shared" si="0"/>
        <v>6</v>
      </c>
      <c r="E9" s="2"/>
      <c r="F9" s="2">
        <f t="shared" si="1"/>
        <v>0</v>
      </c>
      <c r="J9" s="1" t="str">
        <f t="shared" si="2"/>
        <v>Barbara Holmes</v>
      </c>
      <c r="M9" s="8">
        <f t="shared" si="3"/>
        <v>3.8495370370370367E-2</v>
      </c>
      <c r="N9" s="8">
        <f t="shared" si="4"/>
        <v>2.3564814814814809E-2</v>
      </c>
      <c r="O9" s="1" t="str">
        <f t="shared" si="5"/>
        <v>Matthew Staniforth</v>
      </c>
      <c r="P9" s="32">
        <f t="shared" si="6"/>
        <v>0</v>
      </c>
      <c r="Q9" s="32">
        <f t="shared" si="7"/>
        <v>35</v>
      </c>
      <c r="R9" s="6">
        <f t="shared" si="8"/>
        <v>35</v>
      </c>
      <c r="S9" s="6">
        <f>IF(AND(D9&lt;=L$4,P9&lt;&gt;"Y"),IF(N9&lt;VLOOKUP(O9,Runners!A$3:CT$180,S$1,FALSE),IF(Y$2="zero",0,Y$2),0),0)</f>
        <v>0</v>
      </c>
      <c r="T9" s="6">
        <f t="shared" si="9"/>
        <v>35</v>
      </c>
      <c r="U9" s="2"/>
      <c r="V9" s="2">
        <f>IF(O9&lt;&gt;"",VLOOKUP(O9,Runners!CZ$3:DM$180,V$1,FALSE),"")</f>
        <v>2.3568148813907713E-2</v>
      </c>
      <c r="W9" s="18">
        <f t="shared" si="10"/>
        <v>1.414620689655499E-4</v>
      </c>
    </row>
    <row r="10" spans="1:83" ht="15" customHeight="1" x14ac:dyDescent="0.25">
      <c r="A10" s="1" t="str">
        <f>Runners!A9</f>
        <v>Barry Broughton</v>
      </c>
      <c r="B10" s="3"/>
      <c r="C10" s="3">
        <f>IF(A10&lt;&gt;"",VLOOKUP(A10,Runners!A$3:AS$180,C$1,FALSE),0)</f>
        <v>1.5104166666666667E-2</v>
      </c>
      <c r="D10" s="6">
        <f t="shared" si="0"/>
        <v>7</v>
      </c>
      <c r="E10" s="2">
        <v>3.8657407407407404E-2</v>
      </c>
      <c r="F10" s="2">
        <f t="shared" si="1"/>
        <v>2.3553240740740736E-2</v>
      </c>
      <c r="J10" s="1" t="str">
        <f t="shared" si="2"/>
        <v>Barry Broughton</v>
      </c>
      <c r="M10" s="8">
        <f t="shared" si="3"/>
        <v>3.8657407407407404E-2</v>
      </c>
      <c r="N10" s="8">
        <f t="shared" si="4"/>
        <v>2.3553240740740736E-2</v>
      </c>
      <c r="O10" s="1" t="str">
        <f t="shared" si="5"/>
        <v>Barry Broughton</v>
      </c>
      <c r="P10" s="32">
        <f t="shared" si="6"/>
        <v>0</v>
      </c>
      <c r="Q10" s="32">
        <f t="shared" si="7"/>
        <v>34</v>
      </c>
      <c r="R10" s="6">
        <f t="shared" si="8"/>
        <v>34</v>
      </c>
      <c r="S10" s="6">
        <f>IF(AND(D10&lt;=L$4,P10&lt;&gt;"Y"),IF(N10&lt;VLOOKUP(O10,Runners!A$3:CT$180,S$1,FALSE),IF(Y$2="zero",0,Y$2),0),0)</f>
        <v>0</v>
      </c>
      <c r="T10" s="6">
        <f t="shared" si="9"/>
        <v>34</v>
      </c>
      <c r="U10" s="2"/>
      <c r="V10" s="2">
        <f>IF(O10&lt;&gt;"",VLOOKUP(O10,Runners!CZ$3:DM$180,V$1,FALSE),"")</f>
        <v>2.3310185185185184E-2</v>
      </c>
      <c r="W10" s="18">
        <f t="shared" si="10"/>
        <v>-1.0427010923535098E-2</v>
      </c>
    </row>
    <row r="11" spans="1:83" ht="15" customHeight="1" x14ac:dyDescent="0.25">
      <c r="A11" s="1" t="str">
        <f>Runners!A10</f>
        <v>Bill Lock</v>
      </c>
      <c r="C11" s="3">
        <f>IF(A11&lt;&gt;"",VLOOKUP(A11,Runners!A$3:AS$180,C$1,FALSE),0)</f>
        <v>9.2013888888888892E-3</v>
      </c>
      <c r="D11" s="6">
        <f t="shared" si="0"/>
        <v>8</v>
      </c>
      <c r="E11" s="2"/>
      <c r="F11" s="2">
        <f t="shared" si="1"/>
        <v>0</v>
      </c>
      <c r="J11" s="1" t="str">
        <f t="shared" si="2"/>
        <v>Bill Lock</v>
      </c>
      <c r="M11" s="8">
        <f t="shared" si="3"/>
        <v>3.8680555555555558E-2</v>
      </c>
      <c r="N11" s="8">
        <f t="shared" si="4"/>
        <v>2.027777777777778E-2</v>
      </c>
      <c r="O11" s="1" t="str">
        <f t="shared" si="5"/>
        <v>Steve Pepper</v>
      </c>
      <c r="P11" s="32">
        <f t="shared" si="6"/>
        <v>0</v>
      </c>
      <c r="Q11" s="32">
        <f t="shared" si="7"/>
        <v>33</v>
      </c>
      <c r="R11" s="6">
        <f t="shared" si="8"/>
        <v>33</v>
      </c>
      <c r="S11" s="6">
        <f>IF(AND(D11&lt;=L$4,P11&lt;&gt;"Y"),IF(N11&lt;VLOOKUP(O11,Runners!A$3:CT$180,S$1,FALSE),IF(Y$2="zero",0,Y$2),0),0)</f>
        <v>0</v>
      </c>
      <c r="T11" s="6">
        <f t="shared" si="9"/>
        <v>33</v>
      </c>
      <c r="U11" s="2"/>
      <c r="V11" s="2">
        <f>IF(O11&lt;&gt;"",VLOOKUP(O11,Runners!CZ$3:DM$180,V$1,FALSE),"")</f>
        <v>1.9993189531975705E-2</v>
      </c>
      <c r="W11" s="18">
        <f t="shared" si="10"/>
        <v>-1.4234259388524524E-2</v>
      </c>
    </row>
    <row r="12" spans="1:83" ht="15" customHeight="1" x14ac:dyDescent="0.25">
      <c r="A12" s="1" t="str">
        <f>Runners!A11</f>
        <v>Bob Clough</v>
      </c>
      <c r="C12" s="3">
        <f>IF(A12&lt;&gt;"",VLOOKUP(A12,Runners!A$3:AS$180,C$1,FALSE),0)</f>
        <v>8.1597222222222227E-3</v>
      </c>
      <c r="D12" s="6">
        <f t="shared" si="0"/>
        <v>9</v>
      </c>
      <c r="E12" s="2"/>
      <c r="F12" s="2">
        <f t="shared" si="1"/>
        <v>0</v>
      </c>
      <c r="J12" s="1" t="str">
        <f t="shared" si="2"/>
        <v>Bob Clough</v>
      </c>
      <c r="M12" s="8">
        <f t="shared" si="3"/>
        <v>3.8692129629629632E-2</v>
      </c>
      <c r="N12" s="8">
        <f t="shared" si="4"/>
        <v>3.1053240740740742E-2</v>
      </c>
      <c r="O12" s="1" t="str">
        <f t="shared" si="5"/>
        <v>Sylvia Elisabeth Gittins</v>
      </c>
      <c r="P12" s="32">
        <f t="shared" si="6"/>
        <v>0</v>
      </c>
      <c r="Q12" s="32">
        <f t="shared" si="7"/>
        <v>32</v>
      </c>
      <c r="R12" s="6">
        <f t="shared" si="8"/>
        <v>32</v>
      </c>
      <c r="S12" s="6">
        <f>IF(AND(D12&lt;=L$4,P12&lt;&gt;"Y"),IF(N12&lt;VLOOKUP(O12,Runners!A$3:CT$180,S$1,FALSE),IF(Y$2="zero",0,Y$2),0),0)</f>
        <v>0</v>
      </c>
      <c r="T12" s="6">
        <f t="shared" si="9"/>
        <v>32</v>
      </c>
      <c r="U12" s="2"/>
      <c r="V12" s="2">
        <f>IF(O12&lt;&gt;"",VLOOKUP(O12,Runners!CZ$3:DM$180,V$1,FALSE),"")</f>
        <v>3.0879629629629628E-2</v>
      </c>
      <c r="W12" s="18">
        <f t="shared" si="10"/>
        <v>-5.6221889055473187E-3</v>
      </c>
    </row>
    <row r="13" spans="1:83" ht="15" customHeight="1" x14ac:dyDescent="0.25">
      <c r="A13" s="1" t="str">
        <f>Runners!A12</f>
        <v>Bryan Grundy</v>
      </c>
      <c r="C13" s="3">
        <f>IF(A13&lt;&gt;"",VLOOKUP(A13,Runners!A$3:AS$180,C$1,FALSE),0)</f>
        <v>9.2013888888888892E-3</v>
      </c>
      <c r="D13" s="6">
        <f t="shared" si="0"/>
        <v>10</v>
      </c>
      <c r="E13" s="2"/>
      <c r="F13" s="2">
        <f t="shared" si="1"/>
        <v>0</v>
      </c>
      <c r="J13" s="1" t="str">
        <f t="shared" si="2"/>
        <v>Bryan Grundy</v>
      </c>
      <c r="M13" s="8">
        <f t="shared" si="3"/>
        <v>3.8726851851851853E-2</v>
      </c>
      <c r="N13" s="8">
        <f t="shared" si="4"/>
        <v>2.4143518518518519E-2</v>
      </c>
      <c r="O13" s="1" t="str">
        <f t="shared" si="5"/>
        <v>Rosie Eagles</v>
      </c>
      <c r="P13" s="32">
        <f t="shared" si="6"/>
        <v>0</v>
      </c>
      <c r="Q13" s="32">
        <f t="shared" si="7"/>
        <v>31</v>
      </c>
      <c r="R13" s="6">
        <f t="shared" si="8"/>
        <v>31</v>
      </c>
      <c r="S13" s="6">
        <f>IF(AND(D13&lt;=L$4,P13&lt;&gt;"Y"),IF(N13&lt;VLOOKUP(O13,Runners!A$3:CT$180,S$1,FALSE),IF(Y$2="zero",0,Y$2),0),0)</f>
        <v>0</v>
      </c>
      <c r="T13" s="6">
        <f t="shared" si="9"/>
        <v>31</v>
      </c>
      <c r="U13" s="2"/>
      <c r="V13" s="2">
        <f>IF(O13&lt;&gt;"",VLOOKUP(O13,Runners!CZ$3:DM$180,V$1,FALSE),"")</f>
        <v>2.3900462962962957E-2</v>
      </c>
      <c r="W13" s="18">
        <f t="shared" si="10"/>
        <v>-1.0169491525424014E-2</v>
      </c>
    </row>
    <row r="14" spans="1:83" ht="15" customHeight="1" x14ac:dyDescent="0.25">
      <c r="A14" s="1" t="str">
        <f>Runners!A13</f>
        <v>Catherine Carrdus</v>
      </c>
      <c r="C14" s="3">
        <f>IF(A14&lt;&gt;"",VLOOKUP(A14,Runners!A$3:AS$180,C$1,FALSE),0)</f>
        <v>1.8402777777777778E-2</v>
      </c>
      <c r="D14" s="6">
        <f t="shared" si="0"/>
        <v>11</v>
      </c>
      <c r="E14" s="2"/>
      <c r="F14" s="2">
        <f t="shared" si="1"/>
        <v>0</v>
      </c>
      <c r="J14" s="1" t="str">
        <f t="shared" si="2"/>
        <v>Catherine Carrdus</v>
      </c>
      <c r="M14" s="8">
        <f t="shared" si="3"/>
        <v>3.9074074074074074E-2</v>
      </c>
      <c r="N14" s="8">
        <f t="shared" si="4"/>
        <v>1.8587962962962962E-2</v>
      </c>
      <c r="O14" s="1" t="str">
        <f t="shared" si="5"/>
        <v>Joe Greenwood</v>
      </c>
      <c r="P14" s="32">
        <f t="shared" si="6"/>
        <v>0</v>
      </c>
      <c r="Q14" s="32">
        <f t="shared" si="7"/>
        <v>30</v>
      </c>
      <c r="R14" s="6">
        <f t="shared" si="8"/>
        <v>30</v>
      </c>
      <c r="S14" s="6">
        <f>IF(AND(D14&lt;=L$4,P14&lt;&gt;"Y"),IF(N14&lt;VLOOKUP(O14,Runners!A$3:CT$180,S$1,FALSE),IF(Y$2="zero",0,Y$2),0),0)</f>
        <v>0</v>
      </c>
      <c r="T14" s="6">
        <f t="shared" si="9"/>
        <v>30</v>
      </c>
      <c r="U14" s="2"/>
      <c r="V14" s="2">
        <f>IF(O14&lt;&gt;"",VLOOKUP(O14,Runners!CZ$3:DM$180,V$1,FALSE),"")</f>
        <v>1.7962962962962962E-2</v>
      </c>
      <c r="W14" s="18">
        <f t="shared" si="10"/>
        <v>-3.4793814432989727E-2</v>
      </c>
    </row>
    <row r="15" spans="1:83" ht="15" customHeight="1" x14ac:dyDescent="0.25">
      <c r="A15" s="1" t="str">
        <f>Runners!A14</f>
        <v>Catherine MacLachlan</v>
      </c>
      <c r="C15" s="3">
        <f>IF(A15&lt;&gt;"",VLOOKUP(A15,Runners!A$3:AS$180,C$1,FALSE),0)</f>
        <v>1.1979166666666667E-2</v>
      </c>
      <c r="D15" s="6">
        <f t="shared" si="0"/>
        <v>12</v>
      </c>
      <c r="E15" s="2"/>
      <c r="F15" s="2">
        <f t="shared" si="1"/>
        <v>0</v>
      </c>
      <c r="J15" s="1" t="str">
        <f t="shared" si="2"/>
        <v>Catherine MacLachlan</v>
      </c>
      <c r="M15" s="8">
        <f t="shared" si="3"/>
        <v>3.920138888888889E-2</v>
      </c>
      <c r="N15" s="8">
        <f t="shared" si="4"/>
        <v>2.5486111111111112E-2</v>
      </c>
      <c r="O15" s="1" t="str">
        <f t="shared" si="5"/>
        <v>Claire Markham</v>
      </c>
      <c r="P15" s="32">
        <f t="shared" si="6"/>
        <v>0</v>
      </c>
      <c r="Q15" s="32">
        <f t="shared" si="7"/>
        <v>29</v>
      </c>
      <c r="R15" s="6">
        <f t="shared" si="8"/>
        <v>29</v>
      </c>
      <c r="S15" s="6">
        <f>IF(AND(D15&lt;=L$4,P15&lt;&gt;"Y"),IF(N15&lt;VLOOKUP(O15,Runners!A$3:CT$180,S$1,FALSE),IF(Y$2="zero",0,Y$2),0),0)</f>
        <v>0</v>
      </c>
      <c r="T15" s="6">
        <f t="shared" si="9"/>
        <v>29</v>
      </c>
      <c r="U15" s="2"/>
      <c r="V15" s="2">
        <f>IF(O15&lt;&gt;"",VLOOKUP(O15,Runners!CZ$3:DM$180,V$1,FALSE),"")</f>
        <v>2.4826388888888887E-2</v>
      </c>
      <c r="W15" s="18">
        <f t="shared" si="10"/>
        <v>-2.6573426573426675E-2</v>
      </c>
    </row>
    <row r="16" spans="1:83" ht="15" customHeight="1" x14ac:dyDescent="0.25">
      <c r="A16" s="1" t="str">
        <f>Runners!A15</f>
        <v>Chris Bowker</v>
      </c>
      <c r="C16" s="3">
        <f>IF(A16&lt;&gt;"",VLOOKUP(A16,Runners!A$3:AS$180,C$1,FALSE),0)</f>
        <v>1.4236111111111111E-2</v>
      </c>
      <c r="D16" s="6">
        <f t="shared" si="0"/>
        <v>13</v>
      </c>
      <c r="E16" s="2"/>
      <c r="F16" s="2">
        <f t="shared" si="1"/>
        <v>0</v>
      </c>
      <c r="J16" s="1" t="str">
        <f t="shared" si="2"/>
        <v>Chris Bowker</v>
      </c>
      <c r="M16" s="8">
        <f t="shared" si="3"/>
        <v>3.9305555555555559E-2</v>
      </c>
      <c r="N16" s="8">
        <f t="shared" si="4"/>
        <v>2.4548611111111115E-2</v>
      </c>
      <c r="O16" s="1" t="str">
        <f t="shared" si="5"/>
        <v>Greg Oulton</v>
      </c>
      <c r="P16" s="32">
        <f t="shared" si="6"/>
        <v>0</v>
      </c>
      <c r="Q16" s="32">
        <f t="shared" si="7"/>
        <v>28</v>
      </c>
      <c r="R16" s="6">
        <f t="shared" si="8"/>
        <v>28</v>
      </c>
      <c r="S16" s="6">
        <f>IF(AND(D16&lt;=L$4,P16&lt;&gt;"Y"),IF(N16&lt;VLOOKUP(O16,Runners!A$3:CT$180,S$1,FALSE),IF(Y$2="zero",0,Y$2),0),0)</f>
        <v>0</v>
      </c>
      <c r="T16" s="6">
        <f t="shared" si="9"/>
        <v>28</v>
      </c>
      <c r="U16" s="2"/>
      <c r="V16" s="2">
        <f>IF(O16&lt;&gt;"",VLOOKUP(O16,Runners!CZ$3:DM$180,V$1,FALSE),"")</f>
        <v>2.3755364033320316E-2</v>
      </c>
      <c r="W16" s="18">
        <f t="shared" si="10"/>
        <v>-3.3392335165992632E-2</v>
      </c>
    </row>
    <row r="17" spans="1:23" ht="15" customHeight="1" x14ac:dyDescent="0.25">
      <c r="A17" s="1" t="str">
        <f>Runners!A16</f>
        <v>Chris Cottam</v>
      </c>
      <c r="C17" s="3">
        <f>IF(A17&lt;&gt;"",VLOOKUP(A17,Runners!A$3:AS$180,C$1,FALSE),0)</f>
        <v>1.9444444444444445E-2</v>
      </c>
      <c r="D17" s="6">
        <f t="shared" si="0"/>
        <v>14</v>
      </c>
      <c r="E17" s="2">
        <v>3.9965277777777773E-2</v>
      </c>
      <c r="F17" s="2">
        <f t="shared" si="1"/>
        <v>2.0520833333333328E-2</v>
      </c>
      <c r="J17" s="1" t="str">
        <f t="shared" si="2"/>
        <v>Chris Cottam</v>
      </c>
      <c r="M17" s="8">
        <f t="shared" si="3"/>
        <v>3.9375E-2</v>
      </c>
      <c r="N17" s="8">
        <f t="shared" si="4"/>
        <v>1.9409722222222224E-2</v>
      </c>
      <c r="O17" s="1" t="str">
        <f t="shared" si="5"/>
        <v>Dominic Kirby</v>
      </c>
      <c r="P17" s="32">
        <f t="shared" si="6"/>
        <v>0</v>
      </c>
      <c r="Q17" s="32">
        <f t="shared" si="7"/>
        <v>27</v>
      </c>
      <c r="R17" s="6">
        <f t="shared" si="8"/>
        <v>27</v>
      </c>
      <c r="S17" s="6">
        <f>IF(AND(D17&lt;=L$4,P17&lt;&gt;"Y"),IF(N17&lt;VLOOKUP(O17,Runners!A$3:CT$180,S$1,FALSE),IF(Y$2="zero",0,Y$2),0),0)</f>
        <v>0</v>
      </c>
      <c r="T17" s="6">
        <f t="shared" si="9"/>
        <v>27</v>
      </c>
      <c r="U17" s="2"/>
      <c r="V17" s="2">
        <f>IF(O17&lt;&gt;"",VLOOKUP(O17,Runners!CZ$3:DM$180,V$1,FALSE),"")</f>
        <v>1.8491253170255986E-2</v>
      </c>
      <c r="W17" s="18">
        <f t="shared" si="10"/>
        <v>-4.9670460055332398E-2</v>
      </c>
    </row>
    <row r="18" spans="1:23" ht="15" customHeight="1" x14ac:dyDescent="0.25">
      <c r="A18" s="1" t="str">
        <f>Runners!A17</f>
        <v>Claire England</v>
      </c>
      <c r="C18" s="3">
        <f>IF(A18&lt;&gt;"",VLOOKUP(A18,Runners!A$3:AS$180,C$1,FALSE),0)</f>
        <v>6.2500000000000003E-3</v>
      </c>
      <c r="D18" s="6">
        <f t="shared" si="0"/>
        <v>15</v>
      </c>
      <c r="E18" s="2"/>
      <c r="F18" s="2">
        <f t="shared" si="1"/>
        <v>0</v>
      </c>
      <c r="J18" s="1" t="str">
        <f t="shared" si="2"/>
        <v>Claire England</v>
      </c>
      <c r="M18" s="8">
        <f t="shared" si="3"/>
        <v>3.9641203703703706E-2</v>
      </c>
      <c r="N18" s="8">
        <f t="shared" si="4"/>
        <v>2.4189814814814817E-2</v>
      </c>
      <c r="O18" s="1" t="str">
        <f t="shared" si="5"/>
        <v>Susan Hawitt</v>
      </c>
      <c r="P18" s="32">
        <f t="shared" si="6"/>
        <v>0</v>
      </c>
      <c r="Q18" s="32">
        <f t="shared" si="7"/>
        <v>26</v>
      </c>
      <c r="R18" s="6">
        <f t="shared" si="8"/>
        <v>26</v>
      </c>
      <c r="S18" s="6">
        <f>IF(AND(D18&lt;=L$4,P18&lt;&gt;"Y"),IF(N18&lt;VLOOKUP(O18,Runners!A$3:CT$180,S$1,FALSE),IF(Y$2="zero",0,Y$2),0),0)</f>
        <v>2</v>
      </c>
      <c r="T18" s="6">
        <f t="shared" si="9"/>
        <v>28</v>
      </c>
      <c r="U18" s="2"/>
      <c r="V18" s="2">
        <f>IF(O18&lt;&gt;"",VLOOKUP(O18,Runners!CZ$3:DM$180,V$1,FALSE),"")</f>
        <v>2.2989454138694323E-2</v>
      </c>
      <c r="W18" s="18">
        <f t="shared" si="10"/>
        <v>-5.2213535340107385E-2</v>
      </c>
    </row>
    <row r="19" spans="1:23" ht="15" customHeight="1" x14ac:dyDescent="0.25">
      <c r="A19" s="1" t="str">
        <f>Runners!A18</f>
        <v>Claire Markham</v>
      </c>
      <c r="C19" s="3">
        <f>IF(A19&lt;&gt;"",VLOOKUP(A19,Runners!A$3:AS$180,C$1,FALSE),0)</f>
        <v>1.3715277777777778E-2</v>
      </c>
      <c r="D19" s="6">
        <f t="shared" si="0"/>
        <v>16</v>
      </c>
      <c r="E19" s="2">
        <v>3.920138888888889E-2</v>
      </c>
      <c r="F19" s="2">
        <f t="shared" si="1"/>
        <v>2.5486111111111112E-2</v>
      </c>
      <c r="J19" s="1" t="str">
        <f t="shared" si="2"/>
        <v>Claire Markham</v>
      </c>
      <c r="M19" s="8">
        <f t="shared" si="3"/>
        <v>3.9872685185185185E-2</v>
      </c>
      <c r="N19" s="8">
        <f t="shared" si="4"/>
        <v>2.4074074074074074E-2</v>
      </c>
      <c r="O19" s="1" t="str">
        <f t="shared" si="5"/>
        <v>Gillian Anderson</v>
      </c>
      <c r="P19" s="32">
        <f t="shared" si="6"/>
        <v>0</v>
      </c>
      <c r="Q19" s="32">
        <f t="shared" si="7"/>
        <v>25</v>
      </c>
      <c r="R19" s="6">
        <f t="shared" si="8"/>
        <v>25</v>
      </c>
      <c r="S19" s="6">
        <f>IF(AND(D19&lt;=L$4,P19&lt;&gt;"Y"),IF(N19&lt;VLOOKUP(O19,Runners!A$3:CT$180,S$1,FALSE),IF(Y$2="zero",0,Y$2),0),0)</f>
        <v>0</v>
      </c>
      <c r="T19" s="6">
        <f t="shared" si="9"/>
        <v>25</v>
      </c>
      <c r="U19" s="2"/>
      <c r="V19" s="2">
        <f>IF(O19&lt;&gt;"",VLOOKUP(O19,Runners!CZ$3:DM$180,V$1,FALSE),"")</f>
        <v>2.2685521640826867E-2</v>
      </c>
      <c r="W19" s="18">
        <f t="shared" si="10"/>
        <v>-6.120875046347822E-2</v>
      </c>
    </row>
    <row r="20" spans="1:23" ht="15" customHeight="1" x14ac:dyDescent="0.25">
      <c r="A20" s="1" t="str">
        <f>Runners!A19</f>
        <v>Clare Taylor</v>
      </c>
      <c r="C20" s="3">
        <f>IF(A20&lt;&gt;"",VLOOKUP(A20,Runners!A$3:AS$180,C$1,FALSE),0)</f>
        <v>1.7534722222222222E-2</v>
      </c>
      <c r="D20" s="6">
        <f t="shared" si="0"/>
        <v>17</v>
      </c>
      <c r="E20" s="2"/>
      <c r="F20" s="2">
        <f t="shared" si="1"/>
        <v>0</v>
      </c>
      <c r="J20" s="1" t="str">
        <f t="shared" si="2"/>
        <v>Clare Taylor</v>
      </c>
      <c r="M20" s="8">
        <f t="shared" si="3"/>
        <v>3.9884259259259258E-2</v>
      </c>
      <c r="N20" s="8">
        <f t="shared" si="4"/>
        <v>1.9224537037037037E-2</v>
      </c>
      <c r="O20" s="1" t="str">
        <f t="shared" si="5"/>
        <v>James Whittle</v>
      </c>
      <c r="P20" s="32">
        <f t="shared" si="6"/>
        <v>0</v>
      </c>
      <c r="Q20" s="32">
        <f t="shared" si="7"/>
        <v>24</v>
      </c>
      <c r="R20" s="6">
        <f t="shared" si="8"/>
        <v>24</v>
      </c>
      <c r="S20" s="6">
        <f>IF(AND(D20&lt;=L$4,P20&lt;&gt;"Y"),IF(N20&lt;VLOOKUP(O20,Runners!A$3:CT$180,S$1,FALSE),IF(Y$2="zero",0,Y$2),0),0)</f>
        <v>0</v>
      </c>
      <c r="T20" s="6">
        <f t="shared" si="9"/>
        <v>24</v>
      </c>
      <c r="U20" s="2"/>
      <c r="V20" s="2">
        <f>IF(O20&lt;&gt;"",VLOOKUP(O20,Runners!CZ$3:DM$180,V$1,FALSE),"")</f>
        <v>1.7856265630582346E-2</v>
      </c>
      <c r="W20" s="18">
        <f t="shared" si="10"/>
        <v>-7.6626963037067383E-2</v>
      </c>
    </row>
    <row r="21" spans="1:23" ht="15" customHeight="1" x14ac:dyDescent="0.25">
      <c r="A21" s="1" t="str">
        <f>Runners!A20</f>
        <v>Cliff Whiston</v>
      </c>
      <c r="C21" s="3">
        <f>IF(A21&lt;&gt;"",VLOOKUP(A21,Runners!A$3:AS$180,C$1,FALSE),0)</f>
        <v>9.2013888888888892E-3</v>
      </c>
      <c r="D21" s="6">
        <f t="shared" si="0"/>
        <v>18</v>
      </c>
      <c r="E21" s="2"/>
      <c r="F21" s="2">
        <f t="shared" si="1"/>
        <v>0</v>
      </c>
      <c r="J21" s="1" t="str">
        <f t="shared" si="2"/>
        <v>Cliff Whiston</v>
      </c>
      <c r="M21" s="8">
        <f t="shared" si="3"/>
        <v>3.9965277777777773E-2</v>
      </c>
      <c r="N21" s="8">
        <f t="shared" si="4"/>
        <v>2.0520833333333328E-2</v>
      </c>
      <c r="O21" s="1" t="str">
        <f t="shared" si="5"/>
        <v>Chris Cottam</v>
      </c>
      <c r="P21" s="32">
        <f t="shared" si="6"/>
        <v>0</v>
      </c>
      <c r="Q21" s="32">
        <f t="shared" si="7"/>
        <v>23</v>
      </c>
      <c r="R21" s="6">
        <f t="shared" si="8"/>
        <v>23</v>
      </c>
      <c r="S21" s="6">
        <f>IF(AND(D21&lt;=L$4,P21&lt;&gt;"Y"),IF(N21&lt;VLOOKUP(O21,Runners!A$3:CT$180,S$1,FALSE),IF(Y$2="zero",0,Y$2),0),0)</f>
        <v>0</v>
      </c>
      <c r="T21" s="6">
        <f t="shared" si="9"/>
        <v>23</v>
      </c>
      <c r="U21" s="2"/>
      <c r="V21" s="2">
        <f>IF(O21&lt;&gt;"",VLOOKUP(O21,Runners!CZ$3:DM$180,V$1,FALSE),"")</f>
        <v>1.9070426938192206E-2</v>
      </c>
      <c r="W21" s="18">
        <f t="shared" si="10"/>
        <v>-7.6055266085123877E-2</v>
      </c>
    </row>
    <row r="22" spans="1:23" ht="15" customHeight="1" x14ac:dyDescent="0.25">
      <c r="A22" s="1" t="str">
        <f>Runners!A21</f>
        <v>Dan Gregson</v>
      </c>
      <c r="C22" s="3">
        <f>IF(A22&lt;&gt;"",VLOOKUP(A22,Runners!A$3:AS$180,C$1,FALSE),0)</f>
        <v>1.7534722222222222E-2</v>
      </c>
      <c r="D22" s="6">
        <f t="shared" si="0"/>
        <v>19</v>
      </c>
      <c r="E22" s="2"/>
      <c r="F22" s="2">
        <f t="shared" si="1"/>
        <v>0</v>
      </c>
      <c r="J22" s="1" t="str">
        <f t="shared" si="2"/>
        <v>Dan Gregson</v>
      </c>
      <c r="M22" s="8">
        <f t="shared" si="3"/>
        <v>4.0439814814814817E-2</v>
      </c>
      <c r="N22" s="8">
        <f t="shared" si="4"/>
        <v>1.7175925925925928E-2</v>
      </c>
      <c r="O22" s="1" t="str">
        <f t="shared" si="5"/>
        <v>Ross McKelvie</v>
      </c>
      <c r="P22" s="32">
        <f t="shared" si="6"/>
        <v>0</v>
      </c>
      <c r="Q22" s="32">
        <f t="shared" si="7"/>
        <v>22</v>
      </c>
      <c r="R22" s="6">
        <f t="shared" si="8"/>
        <v>22</v>
      </c>
      <c r="S22" s="6">
        <f>IF(AND(D22&lt;=L$4,P22&lt;&gt;"Y"),IF(N22&lt;VLOOKUP(O22,Runners!A$3:CT$180,S$1,FALSE),IF(Y$2="zero",0,Y$2),0),0)</f>
        <v>0</v>
      </c>
      <c r="T22" s="6">
        <f t="shared" si="9"/>
        <v>22</v>
      </c>
      <c r="U22" s="2"/>
      <c r="V22" s="2">
        <f>IF(O22&lt;&gt;"",VLOOKUP(O22,Runners!CZ$3:DM$180,V$1,FALSE),"")</f>
        <v>1.5185110753840655E-2</v>
      </c>
      <c r="W22" s="18">
        <f t="shared" si="10"/>
        <v>-0.1311031051638363</v>
      </c>
    </row>
    <row r="23" spans="1:23" ht="15" customHeight="1" x14ac:dyDescent="0.25">
      <c r="A23" s="1" t="str">
        <f>Runners!A22</f>
        <v>Darran Ames</v>
      </c>
      <c r="B23" s="3"/>
      <c r="C23" s="3">
        <f>IF(A23&lt;&gt;"",VLOOKUP(A23,Runners!A$3:AS$180,C$1,FALSE),0)</f>
        <v>1.5972222222222221E-2</v>
      </c>
      <c r="D23" s="6">
        <f t="shared" si="0"/>
        <v>20</v>
      </c>
      <c r="E23" s="2"/>
      <c r="F23" s="2">
        <f t="shared" si="1"/>
        <v>0</v>
      </c>
      <c r="J23" s="1" t="str">
        <f t="shared" si="2"/>
        <v>Darran Ames</v>
      </c>
      <c r="M23" s="8" t="str">
        <f t="shared" si="3"/>
        <v/>
      </c>
      <c r="N23" s="8" t="str">
        <f t="shared" si="4"/>
        <v/>
      </c>
      <c r="O23" s="1" t="str">
        <f t="shared" si="5"/>
        <v/>
      </c>
      <c r="P23" s="32" t="str">
        <f t="shared" si="6"/>
        <v/>
      </c>
      <c r="Q23" s="32" t="str">
        <f t="shared" si="7"/>
        <v/>
      </c>
      <c r="R23" s="6" t="str">
        <f t="shared" si="8"/>
        <v/>
      </c>
      <c r="S23" s="6">
        <f>IF(AND(D23&lt;=L$4,P23&lt;&gt;"Y"),IF(N23&lt;VLOOKUP(O23,Runners!A$3:CT$180,S$1,FALSE),IF(Y$2="zero",0,Y$2),0),0)</f>
        <v>0</v>
      </c>
      <c r="T23" s="6">
        <f t="shared" si="9"/>
        <v>0</v>
      </c>
      <c r="U23" s="2"/>
      <c r="V23" s="2" t="str">
        <f>IF(O23&lt;&gt;"",VLOOKUP(O23,Runners!CZ$3:DM$180,V$1,FALSE),"")</f>
        <v/>
      </c>
      <c r="W23" s="18" t="str">
        <f t="shared" si="10"/>
        <v/>
      </c>
    </row>
    <row r="24" spans="1:23" ht="15" customHeight="1" x14ac:dyDescent="0.25">
      <c r="A24" s="1" t="str">
        <f>Runners!A23</f>
        <v>Dave Booth</v>
      </c>
      <c r="C24" s="3">
        <f>IF(A24&lt;&gt;"",VLOOKUP(A24,Runners!A$3:AS$180,C$1,FALSE),0)</f>
        <v>1.0416666666666666E-2</v>
      </c>
      <c r="D24" s="6">
        <f t="shared" si="0"/>
        <v>21</v>
      </c>
      <c r="E24" s="2"/>
      <c r="F24" s="2">
        <f t="shared" si="1"/>
        <v>0</v>
      </c>
      <c r="J24" s="1" t="str">
        <f t="shared" si="2"/>
        <v>Dave Booth</v>
      </c>
      <c r="M24" s="8" t="str">
        <f t="shared" si="3"/>
        <v/>
      </c>
      <c r="N24" s="8" t="str">
        <f t="shared" si="4"/>
        <v/>
      </c>
      <c r="O24" s="1" t="str">
        <f t="shared" si="5"/>
        <v/>
      </c>
      <c r="P24" s="32" t="str">
        <f t="shared" si="6"/>
        <v/>
      </c>
      <c r="Q24" s="32" t="str">
        <f t="shared" si="7"/>
        <v/>
      </c>
      <c r="R24" s="6">
        <f t="shared" si="8"/>
        <v>0</v>
      </c>
      <c r="S24" s="6">
        <f>IF(AND(D24&lt;=L$4,P24&lt;&gt;"Y"),IF(N24&lt;VLOOKUP(O24,Runners!A$3:CT$180,S$1,FALSE),IF(Y$2="zero",0,Y$2),0),0)</f>
        <v>0</v>
      </c>
      <c r="T24" s="6">
        <f t="shared" si="9"/>
        <v>0</v>
      </c>
      <c r="U24" s="2"/>
      <c r="V24" s="2" t="str">
        <f>IF(O24&lt;&gt;"",VLOOKUP(O24,Runners!CZ$3:DM$180,V$1,FALSE),"")</f>
        <v/>
      </c>
      <c r="W24" s="18" t="str">
        <f t="shared" si="10"/>
        <v/>
      </c>
    </row>
    <row r="25" spans="1:23" ht="15" customHeight="1" x14ac:dyDescent="0.25">
      <c r="A25" s="1" t="str">
        <f>Runners!A24</f>
        <v>Dave Dunn</v>
      </c>
      <c r="C25" s="3">
        <f>IF(A25&lt;&gt;"",VLOOKUP(A25,Runners!A$3:AS$180,C$1,FALSE),0)</f>
        <v>1.6145833333333335E-2</v>
      </c>
      <c r="D25" s="6">
        <f t="shared" si="0"/>
        <v>22</v>
      </c>
      <c r="E25" s="2"/>
      <c r="F25" s="2">
        <f t="shared" si="1"/>
        <v>0</v>
      </c>
      <c r="J25" s="1" t="str">
        <f t="shared" si="2"/>
        <v>Dave Dunn</v>
      </c>
      <c r="M25" s="8" t="str">
        <f t="shared" si="3"/>
        <v/>
      </c>
      <c r="N25" s="8" t="str">
        <f t="shared" si="4"/>
        <v/>
      </c>
      <c r="O25" s="1" t="str">
        <f t="shared" si="5"/>
        <v/>
      </c>
      <c r="P25" s="32" t="str">
        <f t="shared" si="6"/>
        <v/>
      </c>
      <c r="Q25" s="32" t="str">
        <f t="shared" si="7"/>
        <v/>
      </c>
      <c r="R25" s="6">
        <f t="shared" si="8"/>
        <v>0</v>
      </c>
      <c r="S25" s="6">
        <f>IF(AND(D25&lt;=L$4,P25&lt;&gt;"Y"),IF(N25&lt;VLOOKUP(O25,Runners!A$3:CT$180,S$1,FALSE),IF(Y$2="zero",0,Y$2),0),0)</f>
        <v>0</v>
      </c>
      <c r="T25" s="6">
        <f t="shared" si="9"/>
        <v>0</v>
      </c>
      <c r="U25" s="2"/>
      <c r="V25" s="2" t="str">
        <f>IF(O25&lt;&gt;"",VLOOKUP(O25,Runners!CZ$3:DM$180,V$1,FALSE),"")</f>
        <v/>
      </c>
      <c r="W25" s="18" t="str">
        <f t="shared" si="10"/>
        <v/>
      </c>
    </row>
    <row r="26" spans="1:23" ht="15" customHeight="1" x14ac:dyDescent="0.25">
      <c r="A26" s="1" t="str">
        <f>Runners!A25</f>
        <v>David McDonald</v>
      </c>
      <c r="B26" s="3"/>
      <c r="C26" s="3">
        <f>IF(A26&lt;&gt;"",VLOOKUP(A26,Runners!A$3:AS$180,C$1,FALSE),0)</f>
        <v>1.579861111111111E-2</v>
      </c>
      <c r="D26" s="6">
        <f t="shared" si="0"/>
        <v>23</v>
      </c>
      <c r="E26" s="2"/>
      <c r="F26" s="2">
        <f t="shared" si="1"/>
        <v>0</v>
      </c>
      <c r="J26" s="1" t="str">
        <f t="shared" si="2"/>
        <v>David McDonald</v>
      </c>
      <c r="M26" s="8" t="str">
        <f t="shared" si="3"/>
        <v/>
      </c>
      <c r="N26" s="8" t="str">
        <f t="shared" si="4"/>
        <v/>
      </c>
      <c r="O26" s="1" t="str">
        <f t="shared" si="5"/>
        <v/>
      </c>
      <c r="P26" s="32" t="str">
        <f t="shared" si="6"/>
        <v/>
      </c>
      <c r="Q26" s="32" t="str">
        <f t="shared" si="7"/>
        <v/>
      </c>
      <c r="R26" s="6">
        <f t="shared" si="8"/>
        <v>0</v>
      </c>
      <c r="S26" s="6">
        <f>IF(AND(D26&lt;=L$4,P26&lt;&gt;"Y"),IF(N26&lt;VLOOKUP(O26,Runners!A$3:CT$180,S$1,FALSE),IF(Y$2="zero",0,Y$2),0),0)</f>
        <v>0</v>
      </c>
      <c r="T26" s="6">
        <f t="shared" si="9"/>
        <v>0</v>
      </c>
      <c r="U26" s="2"/>
      <c r="V26" s="2" t="str">
        <f>IF(O26&lt;&gt;"",VLOOKUP(O26,Runners!CZ$3:DM$180,V$1,FALSE),"")</f>
        <v/>
      </c>
      <c r="W26" s="18" t="str">
        <f t="shared" si="10"/>
        <v/>
      </c>
    </row>
    <row r="27" spans="1:23" ht="15" customHeight="1" x14ac:dyDescent="0.25">
      <c r="A27" s="1" t="str">
        <f>Runners!A26</f>
        <v>Dawn Lock</v>
      </c>
      <c r="C27" s="3">
        <f>IF(A27&lt;&gt;"",VLOOKUP(A27,Runners!A$3:AS$180,C$1,FALSE),0)</f>
        <v>9.2013888888888892E-3</v>
      </c>
      <c r="D27" s="6">
        <f t="shared" si="0"/>
        <v>24</v>
      </c>
      <c r="E27" s="2"/>
      <c r="F27" s="2">
        <f t="shared" si="1"/>
        <v>0</v>
      </c>
      <c r="J27" s="1" t="str">
        <f t="shared" si="2"/>
        <v>Dawn Lock</v>
      </c>
      <c r="M27" s="8" t="str">
        <f t="shared" si="3"/>
        <v/>
      </c>
      <c r="N27" s="8" t="str">
        <f t="shared" si="4"/>
        <v/>
      </c>
      <c r="O27" s="1" t="str">
        <f t="shared" si="5"/>
        <v/>
      </c>
      <c r="P27" s="32" t="str">
        <f t="shared" si="6"/>
        <v/>
      </c>
      <c r="Q27" s="32" t="str">
        <f t="shared" si="7"/>
        <v/>
      </c>
      <c r="R27" s="6">
        <f t="shared" si="8"/>
        <v>0</v>
      </c>
      <c r="S27" s="6">
        <f>IF(AND(D27&lt;=L$4,P27&lt;&gt;"Y"),IF(N27&lt;VLOOKUP(O27,Runners!A$3:CT$180,S$1,FALSE),IF(Y$2="zero",0,Y$2),0),0)</f>
        <v>0</v>
      </c>
      <c r="T27" s="6">
        <f t="shared" si="9"/>
        <v>0</v>
      </c>
      <c r="U27" s="2"/>
      <c r="V27" s="2" t="str">
        <f>IF(O27&lt;&gt;"",VLOOKUP(O27,Runners!CZ$3:DM$180,V$1,FALSE),"")</f>
        <v/>
      </c>
      <c r="W27" s="18" t="str">
        <f t="shared" si="10"/>
        <v/>
      </c>
    </row>
    <row r="28" spans="1:23" ht="15" customHeight="1" x14ac:dyDescent="0.25">
      <c r="A28" s="1" t="str">
        <f>Runners!A27</f>
        <v>Domenic Read-Garrett</v>
      </c>
      <c r="C28" s="3">
        <f>IF(A28&lt;&gt;"",VLOOKUP(A28,Runners!A$3:AS$180,C$1,FALSE),0)</f>
        <v>1.8402777777777778E-2</v>
      </c>
      <c r="D28" s="6">
        <f t="shared" si="0"/>
        <v>25</v>
      </c>
      <c r="E28" s="2"/>
      <c r="F28" s="2">
        <f t="shared" si="1"/>
        <v>0</v>
      </c>
      <c r="J28" s="1" t="str">
        <f t="shared" si="2"/>
        <v>Domenic Read-Garrett</v>
      </c>
      <c r="M28" s="8" t="str">
        <f t="shared" si="3"/>
        <v/>
      </c>
      <c r="N28" s="8" t="str">
        <f t="shared" si="4"/>
        <v/>
      </c>
      <c r="O28" s="1" t="str">
        <f t="shared" si="5"/>
        <v/>
      </c>
      <c r="P28" s="32" t="str">
        <f t="shared" si="6"/>
        <v/>
      </c>
      <c r="Q28" s="32" t="str">
        <f t="shared" si="7"/>
        <v/>
      </c>
      <c r="R28" s="6">
        <f t="shared" si="8"/>
        <v>0</v>
      </c>
      <c r="S28" s="6">
        <f>IF(AND(D28&lt;=L$4,P28&lt;&gt;"Y"),IF(N28&lt;VLOOKUP(O28,Runners!A$3:CT$180,S$1,FALSE),IF(Y$2="zero",0,Y$2),0),0)</f>
        <v>0</v>
      </c>
      <c r="T28" s="6">
        <f t="shared" si="9"/>
        <v>0</v>
      </c>
      <c r="U28" s="2"/>
      <c r="V28" s="2" t="str">
        <f>IF(O28&lt;&gt;"",VLOOKUP(O28,Runners!CZ$3:DM$180,V$1,FALSE),"")</f>
        <v/>
      </c>
      <c r="W28" s="18" t="str">
        <f t="shared" si="10"/>
        <v/>
      </c>
    </row>
    <row r="29" spans="1:23" ht="15" customHeight="1" x14ac:dyDescent="0.25">
      <c r="A29" s="1" t="str">
        <f>Runners!A28</f>
        <v>Dominic Kirby</v>
      </c>
      <c r="C29" s="3">
        <f>IF(A29&lt;&gt;"",VLOOKUP(A29,Runners!A$3:AS$180,C$1,FALSE),0)</f>
        <v>1.9965277777777776E-2</v>
      </c>
      <c r="D29" s="6">
        <f t="shared" si="0"/>
        <v>26</v>
      </c>
      <c r="E29" s="2">
        <v>3.9375E-2</v>
      </c>
      <c r="F29" s="2">
        <f t="shared" si="1"/>
        <v>1.9409722222222224E-2</v>
      </c>
      <c r="J29" s="1" t="str">
        <f t="shared" si="2"/>
        <v>Dominic Kirby</v>
      </c>
      <c r="M29" s="8" t="str">
        <f t="shared" ref="M29" si="11">IF(D29&lt;=L$4,SMALL(E$4:E$210,D29),"")</f>
        <v/>
      </c>
      <c r="N29" s="8" t="str">
        <f t="shared" ref="N29" si="12">IF(D29&lt;=L$4,VLOOKUP(M29,E$4:F$210,2,FALSE),"")</f>
        <v/>
      </c>
      <c r="O29" s="1" t="str">
        <f t="shared" ref="O29" si="13">IF(D29&lt;=L$4,VLOOKUP(M29,E$4:J$210,6,FALSE),"")</f>
        <v/>
      </c>
      <c r="P29" s="32" t="str">
        <f t="shared" ref="P29" si="14">IF(D29&lt;=L$4,VLOOKUP(O29,A$4:B$210,2,FALSE),"")</f>
        <v/>
      </c>
      <c r="Q29" s="32" t="str">
        <f t="shared" ref="Q29" si="15">IF(D29&lt;=L$4,IF(P29="Y",Q28,Q28-1),"")</f>
        <v/>
      </c>
      <c r="R29" s="6">
        <f t="shared" si="8"/>
        <v>0</v>
      </c>
      <c r="S29" s="6">
        <f>IF(AND(D29&lt;=L$4,P29&lt;&gt;"Y"),IF(N29&lt;VLOOKUP(O29,Runners!A$3:CT$180,S$1,FALSE),IF(Y$2="zero",0,Y$2),0),0)</f>
        <v>0</v>
      </c>
      <c r="T29" s="6">
        <f t="shared" ref="T29" si="16">IF(AND(D29&lt;=L$4,P29&lt;&gt;"Y"),S29+R29,0)</f>
        <v>0</v>
      </c>
      <c r="U29" s="2"/>
      <c r="V29" s="2" t="str">
        <f>IF(O29&lt;&gt;"",VLOOKUP(O29,Runners!CZ$3:DM$180,V$1,FALSE),"")</f>
        <v/>
      </c>
      <c r="W29" s="18" t="str">
        <f t="shared" ref="W29" si="17">IF(O29&lt;&gt;"",(V29-N29)/V29,"")</f>
        <v/>
      </c>
    </row>
    <row r="30" spans="1:23" ht="15" customHeight="1" x14ac:dyDescent="0.25">
      <c r="A30" s="1" t="str">
        <f>Runners!A29</f>
        <v>Elizabeth Canavan</v>
      </c>
      <c r="C30" s="3">
        <f>IF(A30&lt;&gt;"",VLOOKUP(A30,Runners!A$3:AS$180,C$1,FALSE),0)</f>
        <v>1.5104166666666667E-2</v>
      </c>
      <c r="D30" s="6">
        <f t="shared" si="0"/>
        <v>27</v>
      </c>
      <c r="E30" s="2">
        <v>3.8483796296296294E-2</v>
      </c>
      <c r="F30" s="2">
        <f t="shared" si="1"/>
        <v>2.3379629629629625E-2</v>
      </c>
      <c r="J30" s="1" t="str">
        <f t="shared" si="2"/>
        <v>Elizabeth Canavan</v>
      </c>
      <c r="M30" s="8" t="str">
        <f t="shared" ref="M30:M59" si="18">IF(D30&lt;=L$4,SMALL(E$4:E$210,D30),"")</f>
        <v/>
      </c>
      <c r="N30" s="8" t="str">
        <f t="shared" ref="N30:N59" si="19">IF(D30&lt;=L$4,VLOOKUP(M30,E$4:F$210,2,FALSE),"")</f>
        <v/>
      </c>
      <c r="O30" s="1" t="str">
        <f t="shared" ref="O30:O59" si="20">IF(D30&lt;=L$4,VLOOKUP(M30,E$4:J$210,6,FALSE),"")</f>
        <v/>
      </c>
      <c r="P30" s="32" t="str">
        <f t="shared" ref="P30:P59" si="21">IF(D30&lt;=L$4,VLOOKUP(O30,A$4:B$210,2,FALSE),"")</f>
        <v/>
      </c>
      <c r="Q30" s="32" t="str">
        <f>IF(D30&lt;=L$4,IF(P30="Y",Q28,Q28-1),"")</f>
        <v/>
      </c>
      <c r="R30" s="6">
        <f t="shared" si="8"/>
        <v>0</v>
      </c>
      <c r="S30" s="6">
        <f>IF(AND(D30&lt;=L$4,P30&lt;&gt;"Y"),IF(N30&lt;VLOOKUP(O30,Runners!A$3:CT$180,S$1,FALSE),IF(Y$2="zero",0,Y$2),0),0)</f>
        <v>0</v>
      </c>
      <c r="T30" s="6">
        <f t="shared" si="9"/>
        <v>0</v>
      </c>
      <c r="U30" s="2"/>
      <c r="V30" s="2" t="str">
        <f>IF(O30&lt;&gt;"",VLOOKUP(O30,Runners!CZ$3:DM$180,V$1,FALSE),"")</f>
        <v/>
      </c>
      <c r="W30" s="18" t="str">
        <f t="shared" si="10"/>
        <v/>
      </c>
    </row>
    <row r="31" spans="1:23" ht="15" customHeight="1" x14ac:dyDescent="0.25">
      <c r="A31" s="1" t="str">
        <f>Runners!A30</f>
        <v>Gavin Stanfield</v>
      </c>
      <c r="C31" s="3">
        <f>IF(A31&lt;&gt;"",VLOOKUP(A31,Runners!A$3:AS$180,C$1,FALSE),0)</f>
        <v>1.4930555555555556E-2</v>
      </c>
      <c r="D31" s="6">
        <f t="shared" si="0"/>
        <v>28</v>
      </c>
      <c r="E31" s="2"/>
      <c r="F31" s="2">
        <f t="shared" si="1"/>
        <v>0</v>
      </c>
      <c r="J31" s="1" t="str">
        <f t="shared" si="2"/>
        <v>Gavin Stanfield</v>
      </c>
      <c r="M31" s="8" t="str">
        <f t="shared" si="18"/>
        <v/>
      </c>
      <c r="N31" s="8" t="str">
        <f t="shared" si="19"/>
        <v/>
      </c>
      <c r="O31" s="1" t="str">
        <f t="shared" si="20"/>
        <v/>
      </c>
      <c r="P31" s="32" t="str">
        <f t="shared" si="21"/>
        <v/>
      </c>
      <c r="Q31" s="32" t="str">
        <f t="shared" si="7"/>
        <v/>
      </c>
      <c r="R31" s="6">
        <f t="shared" si="8"/>
        <v>0</v>
      </c>
      <c r="S31" s="6">
        <f>IF(AND(D31&lt;=L$4,P31&lt;&gt;"Y"),IF(N31&lt;VLOOKUP(O31,Runners!A$3:CT$180,S$1,FALSE),IF(Y$2="zero",0,Y$2),0),0)</f>
        <v>0</v>
      </c>
      <c r="T31" s="6">
        <f t="shared" si="9"/>
        <v>0</v>
      </c>
      <c r="U31" s="2"/>
      <c r="V31" s="2" t="str">
        <f>IF(O31&lt;&gt;"",VLOOKUP(O31,Runners!CZ$3:DM$180,V$1,FALSE),"")</f>
        <v/>
      </c>
      <c r="W31" s="18" t="str">
        <f t="shared" si="10"/>
        <v/>
      </c>
    </row>
    <row r="32" spans="1:23" ht="15" customHeight="1" x14ac:dyDescent="0.25">
      <c r="A32" s="1" t="str">
        <f>Runners!A31</f>
        <v>Gillian Anderson</v>
      </c>
      <c r="C32" s="3">
        <f>IF(A32&lt;&gt;"",VLOOKUP(A32,Runners!A$3:AS$180,C$1,FALSE),0)</f>
        <v>1.579861111111111E-2</v>
      </c>
      <c r="D32" s="6">
        <f t="shared" si="0"/>
        <v>29</v>
      </c>
      <c r="E32" s="2">
        <v>3.9872685185185185E-2</v>
      </c>
      <c r="F32" s="2">
        <f t="shared" si="1"/>
        <v>2.4074074074074074E-2</v>
      </c>
      <c r="J32" s="1" t="str">
        <f t="shared" si="2"/>
        <v>Gillian Anderson</v>
      </c>
      <c r="M32" s="8" t="str">
        <f t="shared" si="18"/>
        <v/>
      </c>
      <c r="N32" s="8" t="str">
        <f t="shared" si="19"/>
        <v/>
      </c>
      <c r="O32" s="1" t="str">
        <f t="shared" si="20"/>
        <v/>
      </c>
      <c r="P32" s="32" t="str">
        <f t="shared" si="21"/>
        <v/>
      </c>
      <c r="Q32" s="32" t="str">
        <f t="shared" si="7"/>
        <v/>
      </c>
      <c r="R32" s="6">
        <f t="shared" si="8"/>
        <v>0</v>
      </c>
      <c r="S32" s="6">
        <f>IF(AND(D32&lt;=L$4,P32&lt;&gt;"Y"),IF(N32&lt;VLOOKUP(O32,Runners!A$3:CT$180,S$1,FALSE),IF(Y$2="zero",0,Y$2),0),0)</f>
        <v>0</v>
      </c>
      <c r="T32" s="6">
        <f t="shared" si="9"/>
        <v>0</v>
      </c>
      <c r="U32" s="2"/>
      <c r="V32" s="2" t="str">
        <f>IF(O32&lt;&gt;"",VLOOKUP(O32,Runners!CZ$3:DM$180,V$1,FALSE),"")</f>
        <v/>
      </c>
      <c r="W32" s="18" t="str">
        <f t="shared" si="10"/>
        <v/>
      </c>
    </row>
    <row r="33" spans="1:23" ht="15" customHeight="1" x14ac:dyDescent="0.25">
      <c r="A33" s="1" t="str">
        <f>Runners!A32</f>
        <v>Gillian Draper</v>
      </c>
      <c r="B33" s="3"/>
      <c r="C33" s="3">
        <f>IF(A33&lt;&gt;"",VLOOKUP(A33,Runners!A$3:AS$180,C$1,FALSE),0)</f>
        <v>2.0486111111111111E-2</v>
      </c>
      <c r="D33" s="6">
        <f t="shared" si="0"/>
        <v>30</v>
      </c>
      <c r="E33" s="2"/>
      <c r="F33" s="2">
        <f t="shared" si="1"/>
        <v>0</v>
      </c>
      <c r="J33" s="1" t="str">
        <f t="shared" si="2"/>
        <v>Gillian Draper</v>
      </c>
      <c r="M33" s="8" t="str">
        <f t="shared" si="18"/>
        <v/>
      </c>
      <c r="N33" s="8" t="str">
        <f t="shared" si="19"/>
        <v/>
      </c>
      <c r="O33" s="1" t="str">
        <f t="shared" si="20"/>
        <v/>
      </c>
      <c r="P33" s="32" t="str">
        <f t="shared" si="21"/>
        <v/>
      </c>
      <c r="Q33" s="32" t="str">
        <f t="shared" si="7"/>
        <v/>
      </c>
      <c r="R33" s="6">
        <f t="shared" si="8"/>
        <v>0</v>
      </c>
      <c r="S33" s="6">
        <f>IF(AND(D33&lt;=L$4,P33&lt;&gt;"Y"),IF(N33&lt;VLOOKUP(O33,Runners!A$3:CT$180,S$1,FALSE),IF(Y$2="zero",0,Y$2),0),0)</f>
        <v>0</v>
      </c>
      <c r="T33" s="6">
        <f t="shared" si="9"/>
        <v>0</v>
      </c>
      <c r="U33" s="2"/>
      <c r="V33" s="2" t="str">
        <f>IF(O33&lt;&gt;"",VLOOKUP(O33,Runners!CZ$3:DM$180,V$1,FALSE),"")</f>
        <v/>
      </c>
      <c r="W33" s="18" t="str">
        <f t="shared" si="10"/>
        <v/>
      </c>
    </row>
    <row r="34" spans="1:23" ht="15" customHeight="1" x14ac:dyDescent="0.25">
      <c r="A34" s="1" t="str">
        <f>Runners!A33</f>
        <v>Graham Cunliffe</v>
      </c>
      <c r="C34" s="3">
        <f>IF(A34&lt;&gt;"",VLOOKUP(A34,Runners!A$3:AS$180,C$1,FALSE),0)</f>
        <v>1.4756944444444444E-2</v>
      </c>
      <c r="D34" s="6">
        <f t="shared" si="0"/>
        <v>31</v>
      </c>
      <c r="E34" s="2"/>
      <c r="F34" s="2">
        <f t="shared" si="1"/>
        <v>0</v>
      </c>
      <c r="J34" s="1" t="str">
        <f t="shared" si="2"/>
        <v>Graham Cunliffe</v>
      </c>
      <c r="M34" s="8" t="str">
        <f t="shared" si="18"/>
        <v/>
      </c>
      <c r="N34" s="8" t="str">
        <f t="shared" si="19"/>
        <v/>
      </c>
      <c r="O34" s="1" t="str">
        <f t="shared" si="20"/>
        <v/>
      </c>
      <c r="P34" s="32" t="str">
        <f t="shared" si="21"/>
        <v/>
      </c>
      <c r="Q34" s="32" t="str">
        <f t="shared" si="7"/>
        <v/>
      </c>
      <c r="R34" s="6">
        <f t="shared" si="8"/>
        <v>0</v>
      </c>
      <c r="S34" s="6">
        <f>IF(AND(D34&lt;=L$4,P34&lt;&gt;"Y"),IF(N34&lt;VLOOKUP(O34,Runners!A$3:CT$180,S$1,FALSE),IF(Y$2="zero",0,Y$2),0),0)</f>
        <v>0</v>
      </c>
      <c r="T34" s="6">
        <f t="shared" si="9"/>
        <v>0</v>
      </c>
      <c r="U34" s="2"/>
      <c r="V34" s="2" t="str">
        <f>IF(O34&lt;&gt;"",VLOOKUP(O34,Runners!CZ$3:DM$180,V$1,FALSE),"")</f>
        <v/>
      </c>
      <c r="W34" s="18" t="str">
        <f t="shared" si="10"/>
        <v/>
      </c>
    </row>
    <row r="35" spans="1:23" ht="15" customHeight="1" x14ac:dyDescent="0.25">
      <c r="A35" s="1" t="str">
        <f>Runners!A34</f>
        <v>Graham Webster</v>
      </c>
      <c r="C35" s="3">
        <f>IF(A35&lt;&gt;"",VLOOKUP(A35,Runners!A$3:AS$180,C$1,FALSE),0)</f>
        <v>1.6319444444444445E-2</v>
      </c>
      <c r="D35" s="6">
        <f t="shared" si="0"/>
        <v>32</v>
      </c>
      <c r="E35" s="2"/>
      <c r="F35" s="2">
        <f t="shared" ref="F35" si="22">IF(E35&gt;0,E35-C35,0)</f>
        <v>0</v>
      </c>
      <c r="J35" s="1" t="str">
        <f t="shared" ref="J35" si="23">A35</f>
        <v>Graham Webster</v>
      </c>
      <c r="M35" s="8" t="str">
        <f t="shared" si="18"/>
        <v/>
      </c>
      <c r="N35" s="8" t="str">
        <f t="shared" si="19"/>
        <v/>
      </c>
      <c r="O35" s="1" t="str">
        <f t="shared" si="20"/>
        <v/>
      </c>
      <c r="P35" s="32" t="str">
        <f t="shared" si="21"/>
        <v/>
      </c>
      <c r="Q35" s="32" t="str">
        <f>IF(D35&lt;=L$4,IF(P35="Y",Q33,Q33-1),"")</f>
        <v/>
      </c>
      <c r="R35" s="6">
        <f t="shared" si="8"/>
        <v>0</v>
      </c>
      <c r="S35" s="6">
        <f>IF(AND(D35&lt;=L$4,P35&lt;&gt;"Y"),IF(N35&lt;VLOOKUP(O35,Runners!A$3:CT$180,S$1,FALSE),IF(Y$2="zero",0,Y$2),0),0)</f>
        <v>0</v>
      </c>
      <c r="T35" s="6">
        <f t="shared" ref="T35" si="24">IF(AND(D35&lt;=L$4,P35&lt;&gt;"Y"),S35+R35,0)</f>
        <v>0</v>
      </c>
      <c r="U35" s="2"/>
      <c r="V35" s="2" t="str">
        <f>IF(O35&lt;&gt;"",VLOOKUP(O35,Runners!CZ$3:DM$180,V$1,FALSE),"")</f>
        <v/>
      </c>
      <c r="W35" s="18" t="str">
        <f t="shared" ref="W35" si="25">IF(O35&lt;&gt;"",(V35-N35)/V35,"")</f>
        <v/>
      </c>
    </row>
    <row r="36" spans="1:23" ht="15" customHeight="1" x14ac:dyDescent="0.25">
      <c r="A36" s="1" t="str">
        <f>Runners!A35</f>
        <v>Greg Oulton</v>
      </c>
      <c r="C36" s="3">
        <f>IF(A36&lt;&gt;"",VLOOKUP(A36,Runners!A$3:AS$180,C$1,FALSE),0)</f>
        <v>1.4756944444444444E-2</v>
      </c>
      <c r="D36" s="6">
        <f t="shared" si="0"/>
        <v>33</v>
      </c>
      <c r="E36" s="2">
        <v>3.9305555555555559E-2</v>
      </c>
      <c r="F36" s="2">
        <f t="shared" si="1"/>
        <v>2.4548611111111115E-2</v>
      </c>
      <c r="J36" s="1" t="str">
        <f t="shared" si="2"/>
        <v>Greg Oulton</v>
      </c>
      <c r="M36" s="8" t="str">
        <f t="shared" si="18"/>
        <v/>
      </c>
      <c r="N36" s="8" t="str">
        <f t="shared" si="19"/>
        <v/>
      </c>
      <c r="O36" s="1" t="str">
        <f t="shared" si="20"/>
        <v/>
      </c>
      <c r="P36" s="32" t="str">
        <f t="shared" si="21"/>
        <v/>
      </c>
      <c r="Q36" s="32" t="str">
        <f>IF(D36&lt;=L$4,IF(P36="Y",Q34,Q34-1),"")</f>
        <v/>
      </c>
      <c r="R36" s="6">
        <f t="shared" si="8"/>
        <v>0</v>
      </c>
      <c r="S36" s="6">
        <f>IF(AND(D36&lt;=L$4,P36&lt;&gt;"Y"),IF(N36&lt;VLOOKUP(O36,Runners!A$3:CT$180,S$1,FALSE),IF(Y$2="zero",0,Y$2),0),0)</f>
        <v>0</v>
      </c>
      <c r="T36" s="6">
        <f t="shared" si="9"/>
        <v>0</v>
      </c>
      <c r="U36" s="2"/>
      <c r="V36" s="2" t="str">
        <f>IF(O36&lt;&gt;"",VLOOKUP(O36,Runners!CZ$3:DM$180,V$1,FALSE),"")</f>
        <v/>
      </c>
      <c r="W36" s="18" t="str">
        <f t="shared" si="10"/>
        <v/>
      </c>
    </row>
    <row r="37" spans="1:23" ht="15" customHeight="1" x14ac:dyDescent="0.25">
      <c r="A37" s="1" t="str">
        <f>Runners!A36</f>
        <v>Guest 35:00</v>
      </c>
      <c r="B37" s="3"/>
      <c r="C37" s="3">
        <f>IF(A37&lt;&gt;"",VLOOKUP(A37,Runners!A$3:AS$180,C$1,FALSE),0)</f>
        <v>2.2048611111111113E-2</v>
      </c>
      <c r="D37" s="6">
        <f t="shared" si="0"/>
        <v>34</v>
      </c>
      <c r="E37" s="2"/>
      <c r="F37" s="2">
        <f t="shared" si="1"/>
        <v>0</v>
      </c>
      <c r="J37" s="1" t="str">
        <f t="shared" si="2"/>
        <v>Guest 35:00</v>
      </c>
      <c r="M37" s="8" t="str">
        <f t="shared" si="18"/>
        <v/>
      </c>
      <c r="N37" s="8" t="str">
        <f t="shared" si="19"/>
        <v/>
      </c>
      <c r="O37" s="1" t="str">
        <f t="shared" si="20"/>
        <v/>
      </c>
      <c r="P37" s="32" t="str">
        <f t="shared" si="21"/>
        <v/>
      </c>
      <c r="Q37" s="32" t="str">
        <f t="shared" si="7"/>
        <v/>
      </c>
      <c r="R37" s="6">
        <f t="shared" si="8"/>
        <v>0</v>
      </c>
      <c r="S37" s="6">
        <f>IF(AND(D37&lt;=L$4,P37&lt;&gt;"Y"),IF(N37&lt;VLOOKUP(O37,Runners!A$3:CT$180,S$1,FALSE),IF(Y$2="zero",0,Y$2),0),0)</f>
        <v>0</v>
      </c>
      <c r="T37" s="6">
        <f t="shared" si="9"/>
        <v>0</v>
      </c>
      <c r="U37" s="2"/>
      <c r="V37" s="2" t="str">
        <f>IF(O37&lt;&gt;"",VLOOKUP(O37,Runners!CZ$3:DM$180,V$1,FALSE),"")</f>
        <v/>
      </c>
      <c r="W37" s="18" t="str">
        <f t="shared" si="10"/>
        <v/>
      </c>
    </row>
    <row r="38" spans="1:23" ht="15" customHeight="1" x14ac:dyDescent="0.25">
      <c r="A38" s="1" t="str">
        <f>Runners!A37</f>
        <v>Guest 37:30</v>
      </c>
      <c r="C38" s="3">
        <f>IF(A38&lt;&gt;"",VLOOKUP(A38,Runners!A$3:AS$180,C$1,FALSE),0)</f>
        <v>2.0833333333333332E-2</v>
      </c>
      <c r="D38" s="6">
        <f t="shared" si="0"/>
        <v>35</v>
      </c>
      <c r="E38" s="2"/>
      <c r="F38" s="2">
        <f t="shared" ref="F38:F74" si="26">IF(E38&gt;0,E38-C38,0)</f>
        <v>0</v>
      </c>
      <c r="J38" s="1" t="str">
        <f t="shared" ref="J38:J74" si="27">A38</f>
        <v>Guest 37:30</v>
      </c>
      <c r="M38" s="8" t="str">
        <f t="shared" si="18"/>
        <v/>
      </c>
      <c r="N38" s="8" t="str">
        <f t="shared" si="19"/>
        <v/>
      </c>
      <c r="O38" s="1" t="str">
        <f t="shared" si="20"/>
        <v/>
      </c>
      <c r="P38" s="32" t="str">
        <f t="shared" si="21"/>
        <v/>
      </c>
      <c r="Q38" s="32" t="str">
        <f t="shared" ref="Q38:Q74" si="28">IF(D38&lt;=L$4,IF(P38="Y",Q37,Q37-1),"")</f>
        <v/>
      </c>
      <c r="R38" s="6">
        <f t="shared" si="8"/>
        <v>0</v>
      </c>
      <c r="S38" s="6">
        <f>IF(AND(D38&lt;=L$4,P38&lt;&gt;"Y"),IF(N38&lt;VLOOKUP(O38,Runners!A$3:CT$180,S$1,FALSE),IF(Y$2="zero",0,Y$2),0),0)</f>
        <v>0</v>
      </c>
      <c r="T38" s="6">
        <f t="shared" ref="T38:T74" si="29">IF(AND(D38&lt;=L$4,P38&lt;&gt;"Y"),S38+R38,0)</f>
        <v>0</v>
      </c>
      <c r="U38" s="2"/>
      <c r="V38" s="2" t="str">
        <f>IF(O38&lt;&gt;"",VLOOKUP(O38,Runners!CZ$3:DM$180,V$1,FALSE),"")</f>
        <v/>
      </c>
      <c r="W38" s="18" t="str">
        <f t="shared" ref="W38:W74" si="30">IF(O38&lt;&gt;"",(V38-N38)/V38,"")</f>
        <v/>
      </c>
    </row>
    <row r="39" spans="1:23" ht="15" customHeight="1" x14ac:dyDescent="0.25">
      <c r="A39" s="1" t="str">
        <f>Runners!A38</f>
        <v>Guest 40:00</v>
      </c>
      <c r="C39" s="3">
        <f>IF(A39&lt;&gt;"",VLOOKUP(A39,Runners!A$3:AS$180,C$1,FALSE),0)</f>
        <v>1.9618055555555555E-2</v>
      </c>
      <c r="D39" s="6">
        <f t="shared" si="0"/>
        <v>36</v>
      </c>
      <c r="E39" s="2"/>
      <c r="F39" s="2">
        <f t="shared" si="26"/>
        <v>0</v>
      </c>
      <c r="J39" s="1" t="str">
        <f t="shared" si="27"/>
        <v>Guest 40:00</v>
      </c>
      <c r="M39" s="8" t="str">
        <f t="shared" si="18"/>
        <v/>
      </c>
      <c r="N39" s="8" t="str">
        <f t="shared" si="19"/>
        <v/>
      </c>
      <c r="O39" s="1" t="str">
        <f t="shared" si="20"/>
        <v/>
      </c>
      <c r="P39" s="32" t="str">
        <f t="shared" si="21"/>
        <v/>
      </c>
      <c r="Q39" s="32" t="str">
        <f t="shared" si="28"/>
        <v/>
      </c>
      <c r="R39" s="6">
        <f t="shared" si="8"/>
        <v>0</v>
      </c>
      <c r="S39" s="6">
        <f>IF(AND(D39&lt;=L$4,P39&lt;&gt;"Y"),IF(N39&lt;VLOOKUP(O39,Runners!A$3:CT$180,S$1,FALSE),IF(Y$2="zero",0,Y$2),0),0)</f>
        <v>0</v>
      </c>
      <c r="T39" s="6">
        <f t="shared" si="29"/>
        <v>0</v>
      </c>
      <c r="U39" s="2"/>
      <c r="V39" s="2" t="str">
        <f>IF(O39&lt;&gt;"",VLOOKUP(O39,Runners!CZ$3:DM$180,V$1,FALSE),"")</f>
        <v/>
      </c>
      <c r="W39" s="18" t="str">
        <f t="shared" si="30"/>
        <v/>
      </c>
    </row>
    <row r="40" spans="1:23" ht="15" customHeight="1" x14ac:dyDescent="0.25">
      <c r="A40" s="1" t="str">
        <f>Runners!A39</f>
        <v>Guest 42:30</v>
      </c>
      <c r="C40" s="3">
        <f>IF(A40&lt;&gt;"",VLOOKUP(A40,Runners!A$3:AS$180,C$1,FALSE),0)</f>
        <v>1.8402777777777778E-2</v>
      </c>
      <c r="D40" s="6">
        <f t="shared" si="0"/>
        <v>37</v>
      </c>
      <c r="E40" s="2"/>
      <c r="F40" s="2">
        <f t="shared" si="26"/>
        <v>0</v>
      </c>
      <c r="J40" s="1" t="str">
        <f t="shared" si="27"/>
        <v>Guest 42:30</v>
      </c>
      <c r="M40" s="8" t="str">
        <f t="shared" si="18"/>
        <v/>
      </c>
      <c r="N40" s="8" t="str">
        <f t="shared" si="19"/>
        <v/>
      </c>
      <c r="O40" s="1" t="str">
        <f t="shared" si="20"/>
        <v/>
      </c>
      <c r="P40" s="32" t="str">
        <f t="shared" si="21"/>
        <v/>
      </c>
      <c r="Q40" s="32" t="str">
        <f t="shared" si="28"/>
        <v/>
      </c>
      <c r="R40" s="6">
        <f t="shared" si="8"/>
        <v>0</v>
      </c>
      <c r="S40" s="6">
        <f>IF(AND(D40&lt;=L$4,P40&lt;&gt;"Y"),IF(N40&lt;VLOOKUP(O40,Runners!A$3:CT$180,S$1,FALSE),IF(Y$2="zero",0,Y$2),0),0)</f>
        <v>0</v>
      </c>
      <c r="T40" s="6">
        <f t="shared" si="29"/>
        <v>0</v>
      </c>
      <c r="U40" s="2"/>
      <c r="V40" s="2" t="str">
        <f>IF(O40&lt;&gt;"",VLOOKUP(O40,Runners!CZ$3:DM$180,V$1,FALSE),"")</f>
        <v/>
      </c>
      <c r="W40" s="18" t="str">
        <f t="shared" si="30"/>
        <v/>
      </c>
    </row>
    <row r="41" spans="1:23" ht="15" customHeight="1" x14ac:dyDescent="0.25">
      <c r="A41" s="1" t="str">
        <f>Runners!A40</f>
        <v>Guest 45:00</v>
      </c>
      <c r="C41" s="3">
        <f>IF(A41&lt;&gt;"",VLOOKUP(A41,Runners!A$3:AS$180,C$1,FALSE),0)</f>
        <v>1.7187500000000001E-2</v>
      </c>
      <c r="D41" s="6">
        <f t="shared" si="0"/>
        <v>38</v>
      </c>
      <c r="E41" s="2"/>
      <c r="F41" s="2">
        <f t="shared" si="26"/>
        <v>0</v>
      </c>
      <c r="J41" s="1" t="str">
        <f t="shared" si="27"/>
        <v>Guest 45:00</v>
      </c>
      <c r="M41" s="8" t="str">
        <f t="shared" si="18"/>
        <v/>
      </c>
      <c r="N41" s="8" t="str">
        <f t="shared" si="19"/>
        <v/>
      </c>
      <c r="O41" s="1" t="str">
        <f t="shared" si="20"/>
        <v/>
      </c>
      <c r="P41" s="32" t="str">
        <f t="shared" si="21"/>
        <v/>
      </c>
      <c r="Q41" s="32" t="str">
        <f t="shared" si="28"/>
        <v/>
      </c>
      <c r="R41" s="6">
        <f t="shared" si="8"/>
        <v>0</v>
      </c>
      <c r="S41" s="6">
        <f>IF(AND(D41&lt;=L$4,P41&lt;&gt;"Y"),IF(N41&lt;VLOOKUP(O41,Runners!A$3:CT$180,S$1,FALSE),IF(Y$2="zero",0,Y$2),0),0)</f>
        <v>0</v>
      </c>
      <c r="T41" s="6">
        <f t="shared" si="29"/>
        <v>0</v>
      </c>
      <c r="U41" s="2"/>
      <c r="V41" s="2" t="str">
        <f>IF(O41&lt;&gt;"",VLOOKUP(O41,Runners!CZ$3:DM$180,V$1,FALSE),"")</f>
        <v/>
      </c>
      <c r="W41" s="18" t="str">
        <f t="shared" si="30"/>
        <v/>
      </c>
    </row>
    <row r="42" spans="1:23" ht="15" customHeight="1" x14ac:dyDescent="0.25">
      <c r="A42" s="1" t="str">
        <f>Runners!A41</f>
        <v>Guest 47:30</v>
      </c>
      <c r="C42" s="3">
        <f>IF(A42&lt;&gt;"",VLOOKUP(A42,Runners!A$3:AS$180,C$1,FALSE),0)</f>
        <v>1.6145833333333335E-2</v>
      </c>
      <c r="D42" s="6">
        <f t="shared" si="0"/>
        <v>39</v>
      </c>
      <c r="E42" s="2"/>
      <c r="F42" s="2">
        <f t="shared" si="26"/>
        <v>0</v>
      </c>
      <c r="J42" s="1" t="str">
        <f t="shared" si="27"/>
        <v>Guest 47:30</v>
      </c>
      <c r="M42" s="8" t="str">
        <f t="shared" si="18"/>
        <v/>
      </c>
      <c r="N42" s="8" t="str">
        <f t="shared" si="19"/>
        <v/>
      </c>
      <c r="O42" s="1" t="str">
        <f t="shared" si="20"/>
        <v/>
      </c>
      <c r="P42" s="32" t="str">
        <f t="shared" si="21"/>
        <v/>
      </c>
      <c r="Q42" s="32" t="str">
        <f t="shared" si="28"/>
        <v/>
      </c>
      <c r="R42" s="6">
        <f t="shared" si="8"/>
        <v>0</v>
      </c>
      <c r="S42" s="6">
        <f>IF(AND(D42&lt;=L$4,P42&lt;&gt;"Y"),IF(N42&lt;VLOOKUP(O42,Runners!A$3:CT$180,S$1,FALSE),IF(Y$2="zero",0,Y$2),0),0)</f>
        <v>0</v>
      </c>
      <c r="T42" s="6">
        <f t="shared" si="29"/>
        <v>0</v>
      </c>
      <c r="U42" s="2"/>
      <c r="V42" s="2" t="str">
        <f>IF(O42&lt;&gt;"",VLOOKUP(O42,Runners!CZ$3:DM$180,V$1,FALSE),"")</f>
        <v/>
      </c>
      <c r="W42" s="18" t="str">
        <f t="shared" si="30"/>
        <v/>
      </c>
    </row>
    <row r="43" spans="1:23" ht="15" customHeight="1" x14ac:dyDescent="0.25">
      <c r="A43" s="1" t="str">
        <f>Runners!A42</f>
        <v>Guest 50:00</v>
      </c>
      <c r="C43" s="3">
        <f>IF(A43&lt;&gt;"",VLOOKUP(A43,Runners!A$3:AS$180,C$1,FALSE),0)</f>
        <v>1.4930555555555556E-2</v>
      </c>
      <c r="D43" s="6">
        <f t="shared" si="0"/>
        <v>40</v>
      </c>
      <c r="E43" s="2"/>
      <c r="F43" s="2">
        <f t="shared" si="26"/>
        <v>0</v>
      </c>
      <c r="J43" s="1" t="str">
        <f t="shared" si="27"/>
        <v>Guest 50:00</v>
      </c>
      <c r="M43" s="8" t="str">
        <f t="shared" si="18"/>
        <v/>
      </c>
      <c r="N43" s="8" t="str">
        <f t="shared" si="19"/>
        <v/>
      </c>
      <c r="O43" s="1" t="str">
        <f t="shared" si="20"/>
        <v/>
      </c>
      <c r="P43" s="32" t="str">
        <f t="shared" si="21"/>
        <v/>
      </c>
      <c r="Q43" s="32" t="str">
        <f t="shared" si="28"/>
        <v/>
      </c>
      <c r="R43" s="6">
        <f t="shared" si="8"/>
        <v>0</v>
      </c>
      <c r="S43" s="6">
        <f>IF(AND(D43&lt;=L$4,P43&lt;&gt;"Y"),IF(N43&lt;VLOOKUP(O43,Runners!A$3:CT$180,S$1,FALSE),IF(Y$2="zero",0,Y$2),0),0)</f>
        <v>0</v>
      </c>
      <c r="T43" s="6">
        <f t="shared" si="29"/>
        <v>0</v>
      </c>
      <c r="U43" s="2"/>
      <c r="V43" s="2" t="str">
        <f>IF(O43&lt;&gt;"",VLOOKUP(O43,Runners!CZ$3:DM$180,V$1,FALSE),"")</f>
        <v/>
      </c>
      <c r="W43" s="18" t="str">
        <f t="shared" si="30"/>
        <v/>
      </c>
    </row>
    <row r="44" spans="1:23" ht="15" customHeight="1" x14ac:dyDescent="0.25">
      <c r="A44" s="1" t="str">
        <f>Runners!A43</f>
        <v>Guest 55:00</v>
      </c>
      <c r="B44" s="3"/>
      <c r="C44" s="3">
        <f>IF(A44&lt;&gt;"",VLOOKUP(A44,Runners!A$3:AS$180,C$1,FALSE),0)</f>
        <v>1.2500000000000001E-2</v>
      </c>
      <c r="D44" s="6">
        <f t="shared" si="0"/>
        <v>41</v>
      </c>
      <c r="E44" s="2"/>
      <c r="F44" s="2">
        <f t="shared" si="26"/>
        <v>0</v>
      </c>
      <c r="J44" s="1" t="str">
        <f t="shared" si="27"/>
        <v>Guest 55:00</v>
      </c>
      <c r="M44" s="8" t="str">
        <f t="shared" si="18"/>
        <v/>
      </c>
      <c r="N44" s="8" t="str">
        <f t="shared" si="19"/>
        <v/>
      </c>
      <c r="O44" s="1" t="str">
        <f t="shared" si="20"/>
        <v/>
      </c>
      <c r="P44" s="32" t="str">
        <f t="shared" si="21"/>
        <v/>
      </c>
      <c r="Q44" s="32" t="str">
        <f t="shared" si="28"/>
        <v/>
      </c>
      <c r="R44" s="6">
        <f t="shared" si="8"/>
        <v>0</v>
      </c>
      <c r="S44" s="6">
        <f>IF(AND(D44&lt;=L$4,P44&lt;&gt;"Y"),IF(N44&lt;VLOOKUP(O44,Runners!A$3:CT$180,S$1,FALSE),IF(Y$2="zero",0,Y$2),0),0)</f>
        <v>0</v>
      </c>
      <c r="T44" s="6">
        <f t="shared" si="29"/>
        <v>0</v>
      </c>
      <c r="U44" s="2"/>
      <c r="V44" s="2" t="str">
        <f>IF(O44&lt;&gt;"",VLOOKUP(O44,Runners!CZ$3:DM$180,V$1,FALSE),"")</f>
        <v/>
      </c>
      <c r="W44" s="18" t="str">
        <f t="shared" si="30"/>
        <v/>
      </c>
    </row>
    <row r="45" spans="1:23" ht="15" customHeight="1" x14ac:dyDescent="0.25">
      <c r="A45" s="1" t="str">
        <f>Runners!A44</f>
        <v>Guest 60:00</v>
      </c>
      <c r="B45" s="3"/>
      <c r="C45" s="3">
        <f>IF(A45&lt;&gt;"",VLOOKUP(A45,Runners!A$3:AS$180,C$1,FALSE),0)</f>
        <v>1.0243055555555556E-2</v>
      </c>
      <c r="D45" s="6">
        <f t="shared" si="0"/>
        <v>42</v>
      </c>
      <c r="E45" s="2"/>
      <c r="F45" s="2">
        <f t="shared" si="26"/>
        <v>0</v>
      </c>
      <c r="J45" s="1" t="str">
        <f t="shared" si="27"/>
        <v>Guest 60:00</v>
      </c>
      <c r="M45" s="8" t="str">
        <f t="shared" si="18"/>
        <v/>
      </c>
      <c r="N45" s="8" t="str">
        <f t="shared" si="19"/>
        <v/>
      </c>
      <c r="O45" s="1" t="str">
        <f t="shared" si="20"/>
        <v/>
      </c>
      <c r="P45" s="32" t="str">
        <f t="shared" si="21"/>
        <v/>
      </c>
      <c r="Q45" s="32" t="str">
        <f t="shared" si="28"/>
        <v/>
      </c>
      <c r="R45" s="6">
        <f t="shared" si="8"/>
        <v>0</v>
      </c>
      <c r="S45" s="6">
        <f>IF(AND(D45&lt;=L$4,P45&lt;&gt;"Y"),IF(N45&lt;VLOOKUP(O45,Runners!A$3:CT$180,S$1,FALSE),IF(Y$2="zero",0,Y$2),0),0)</f>
        <v>0</v>
      </c>
      <c r="T45" s="6">
        <f t="shared" si="29"/>
        <v>0</v>
      </c>
      <c r="U45" s="2"/>
      <c r="V45" s="2" t="str">
        <f>IF(O45&lt;&gt;"",VLOOKUP(O45,Runners!CZ$3:DM$180,V$1,FALSE),"")</f>
        <v/>
      </c>
      <c r="W45" s="18" t="str">
        <f t="shared" si="30"/>
        <v/>
      </c>
    </row>
    <row r="46" spans="1:23" ht="15" customHeight="1" x14ac:dyDescent="0.25">
      <c r="A46" s="1" t="str">
        <f>Runners!A45</f>
        <v>Helen Rennie</v>
      </c>
      <c r="C46" s="3">
        <f>IF(A46&lt;&gt;"",VLOOKUP(A46,Runners!A$3:AS$180,C$1,FALSE),0)</f>
        <v>1.6319444444444445E-2</v>
      </c>
      <c r="D46" s="6">
        <f t="shared" si="0"/>
        <v>43</v>
      </c>
      <c r="E46" s="2"/>
      <c r="F46" s="2">
        <f t="shared" si="26"/>
        <v>0</v>
      </c>
      <c r="J46" s="1" t="str">
        <f t="shared" si="27"/>
        <v>Helen Rennie</v>
      </c>
      <c r="M46" s="8" t="str">
        <f t="shared" si="18"/>
        <v/>
      </c>
      <c r="N46" s="8" t="str">
        <f t="shared" si="19"/>
        <v/>
      </c>
      <c r="O46" s="1" t="str">
        <f t="shared" si="20"/>
        <v/>
      </c>
      <c r="P46" s="32" t="str">
        <f t="shared" si="21"/>
        <v/>
      </c>
      <c r="Q46" s="32" t="str">
        <f t="shared" si="28"/>
        <v/>
      </c>
      <c r="R46" s="6">
        <f t="shared" si="8"/>
        <v>0</v>
      </c>
      <c r="S46" s="6">
        <f>IF(AND(D46&lt;=L$4,P46&lt;&gt;"Y"),IF(N46&lt;VLOOKUP(O46,Runners!A$3:CT$180,S$1,FALSE),IF(Y$2="zero",0,Y$2),0),0)</f>
        <v>0</v>
      </c>
      <c r="T46" s="6">
        <f t="shared" si="29"/>
        <v>0</v>
      </c>
      <c r="U46" s="2"/>
      <c r="V46" s="2" t="str">
        <f>IF(O46&lt;&gt;"",VLOOKUP(O46,Runners!CZ$3:DM$180,V$1,FALSE),"")</f>
        <v/>
      </c>
      <c r="W46" s="18" t="str">
        <f t="shared" si="30"/>
        <v/>
      </c>
    </row>
    <row r="47" spans="1:23" ht="15" customHeight="1" x14ac:dyDescent="0.25">
      <c r="A47" s="1" t="str">
        <f>Runners!A46</f>
        <v>Ian Tate</v>
      </c>
      <c r="C47" s="3">
        <f>IF(A47&lt;&gt;"",VLOOKUP(A47,Runners!A$3:AS$180,C$1,FALSE),0)</f>
        <v>1.3888888888888888E-2</v>
      </c>
      <c r="D47" s="6">
        <f t="shared" si="0"/>
        <v>44</v>
      </c>
      <c r="E47" s="2"/>
      <c r="F47" s="2">
        <f t="shared" si="26"/>
        <v>0</v>
      </c>
      <c r="J47" s="1" t="str">
        <f t="shared" si="27"/>
        <v>Ian Tate</v>
      </c>
      <c r="M47" s="8" t="str">
        <f t="shared" si="18"/>
        <v/>
      </c>
      <c r="N47" s="8" t="str">
        <f t="shared" si="19"/>
        <v/>
      </c>
      <c r="O47" s="1" t="str">
        <f t="shared" si="20"/>
        <v/>
      </c>
      <c r="P47" s="32" t="str">
        <f t="shared" si="21"/>
        <v/>
      </c>
      <c r="Q47" s="32" t="str">
        <f t="shared" si="28"/>
        <v/>
      </c>
      <c r="R47" s="6">
        <f t="shared" si="8"/>
        <v>0</v>
      </c>
      <c r="S47" s="6">
        <f>IF(AND(D47&lt;=L$4,P47&lt;&gt;"Y"),IF(N47&lt;VLOOKUP(O47,Runners!A$3:CT$180,S$1,FALSE),IF(Y$2="zero",0,Y$2),0),0)</f>
        <v>0</v>
      </c>
      <c r="T47" s="6">
        <f t="shared" si="29"/>
        <v>0</v>
      </c>
      <c r="U47" s="2"/>
      <c r="V47" s="2" t="str">
        <f>IF(O47&lt;&gt;"",VLOOKUP(O47,Runners!CZ$3:DM$180,V$1,FALSE),"")</f>
        <v/>
      </c>
      <c r="W47" s="18" t="str">
        <f t="shared" si="30"/>
        <v/>
      </c>
    </row>
    <row r="48" spans="1:23" ht="15" customHeight="1" x14ac:dyDescent="0.25">
      <c r="A48" s="1" t="str">
        <f>Runners!A47</f>
        <v>Jake Rodwell</v>
      </c>
      <c r="C48" s="3">
        <f>IF(A48&lt;&gt;"",VLOOKUP(A48,Runners!A$3:AS$180,C$1,FALSE),0)</f>
        <v>1.9791666666666666E-2</v>
      </c>
      <c r="D48" s="6">
        <f t="shared" si="0"/>
        <v>45</v>
      </c>
      <c r="E48" s="2"/>
      <c r="F48" s="2">
        <f t="shared" ref="F48" si="31">IF(E48&gt;0,E48-C48,0)</f>
        <v>0</v>
      </c>
      <c r="J48" s="1" t="str">
        <f t="shared" ref="J48" si="32">A48</f>
        <v>Jake Rodwell</v>
      </c>
      <c r="M48" s="8" t="str">
        <f t="shared" si="18"/>
        <v/>
      </c>
      <c r="N48" s="8" t="str">
        <f t="shared" si="19"/>
        <v/>
      </c>
      <c r="O48" s="1" t="str">
        <f t="shared" si="20"/>
        <v/>
      </c>
      <c r="P48" s="32" t="str">
        <f t="shared" si="21"/>
        <v/>
      </c>
      <c r="Q48" s="32" t="str">
        <f t="shared" ref="Q48" si="33">IF(D48&lt;=L$4,IF(P48="Y",Q47,Q47-1),"")</f>
        <v/>
      </c>
      <c r="R48" s="6">
        <f t="shared" si="8"/>
        <v>0</v>
      </c>
      <c r="S48" s="6">
        <f>IF(AND(D48&lt;=L$4,P48&lt;&gt;"Y"),IF(N48&lt;VLOOKUP(O48,Runners!A$3:CT$180,S$1,FALSE),IF(Y$2="zero",0,Y$2),0),0)</f>
        <v>0</v>
      </c>
      <c r="T48" s="6">
        <f t="shared" ref="T48" si="34">IF(AND(D48&lt;=L$4,P48&lt;&gt;"Y"),S48+R48,0)</f>
        <v>0</v>
      </c>
      <c r="U48" s="2"/>
      <c r="V48" s="2" t="str">
        <f>IF(O48&lt;&gt;"",VLOOKUP(O48,Runners!CZ$3:DM$180,V$1,FALSE),"")</f>
        <v/>
      </c>
      <c r="W48" s="18" t="str">
        <f t="shared" ref="W48" si="35">IF(O48&lt;&gt;"",(V48-N48)/V48,"")</f>
        <v/>
      </c>
    </row>
    <row r="49" spans="1:23" ht="15" customHeight="1" x14ac:dyDescent="0.25">
      <c r="A49" s="1" t="str">
        <f>Runners!A48</f>
        <v>James Whittle</v>
      </c>
      <c r="C49" s="3">
        <f>IF(A49&lt;&gt;"",VLOOKUP(A49,Runners!A$3:AS$180,C$1,FALSE),0)</f>
        <v>2.0659722222222222E-2</v>
      </c>
      <c r="D49" s="6">
        <f t="shared" si="0"/>
        <v>46</v>
      </c>
      <c r="E49" s="2">
        <v>3.9884259259259258E-2</v>
      </c>
      <c r="F49" s="2">
        <f t="shared" si="26"/>
        <v>1.9224537037037037E-2</v>
      </c>
      <c r="J49" s="1" t="str">
        <f t="shared" si="27"/>
        <v>James Whittle</v>
      </c>
      <c r="M49" s="8" t="str">
        <f t="shared" si="18"/>
        <v/>
      </c>
      <c r="N49" s="8" t="str">
        <f t="shared" si="19"/>
        <v/>
      </c>
      <c r="O49" s="1" t="str">
        <f t="shared" si="20"/>
        <v/>
      </c>
      <c r="P49" s="32" t="str">
        <f t="shared" si="21"/>
        <v/>
      </c>
      <c r="Q49" s="32" t="str">
        <f>IF(D49&lt;=L$4,IF(P49="Y",Q47,Q47-1),"")</f>
        <v/>
      </c>
      <c r="R49" s="6">
        <f t="shared" si="8"/>
        <v>0</v>
      </c>
      <c r="S49" s="6">
        <f>IF(AND(D49&lt;=L$4,P49&lt;&gt;"Y"),IF(N49&lt;VLOOKUP(O49,Runners!A$3:CT$180,S$1,FALSE),IF(Y$2="zero",0,Y$2),0),0)</f>
        <v>0</v>
      </c>
      <c r="T49" s="6">
        <f t="shared" si="29"/>
        <v>0</v>
      </c>
      <c r="U49" s="2"/>
      <c r="V49" s="2" t="str">
        <f>IF(O49&lt;&gt;"",VLOOKUP(O49,Runners!CZ$3:DM$180,V$1,FALSE),"")</f>
        <v/>
      </c>
      <c r="W49" s="18" t="str">
        <f t="shared" si="30"/>
        <v/>
      </c>
    </row>
    <row r="50" spans="1:23" ht="15" customHeight="1" x14ac:dyDescent="0.25">
      <c r="A50" s="1" t="str">
        <f>Runners!A49</f>
        <v>Jayden Richardson</v>
      </c>
      <c r="C50" s="3">
        <f>IF(A50&lt;&gt;"",VLOOKUP(A50,Runners!A$3:AS$180,C$1,FALSE),0)</f>
        <v>1.9965277777777776E-2</v>
      </c>
      <c r="D50" s="6">
        <f t="shared" si="0"/>
        <v>47</v>
      </c>
      <c r="E50" s="2"/>
      <c r="F50" s="2">
        <f t="shared" ref="F50" si="36">IF(E50&gt;0,E50-C50,0)</f>
        <v>0</v>
      </c>
      <c r="J50" s="1" t="str">
        <f t="shared" ref="J50" si="37">A50</f>
        <v>Jayden Richardson</v>
      </c>
      <c r="M50" s="8" t="str">
        <f t="shared" si="18"/>
        <v/>
      </c>
      <c r="N50" s="8" t="str">
        <f t="shared" si="19"/>
        <v/>
      </c>
      <c r="O50" s="1" t="str">
        <f t="shared" si="20"/>
        <v/>
      </c>
      <c r="P50" s="32" t="str">
        <f t="shared" si="21"/>
        <v/>
      </c>
      <c r="Q50" s="32" t="str">
        <f>IF(D50&lt;=L$4,IF(P50="Y",Q47,Q47-1),"")</f>
        <v/>
      </c>
      <c r="R50" s="6">
        <f t="shared" si="8"/>
        <v>0</v>
      </c>
      <c r="S50" s="6">
        <f>IF(AND(D50&lt;=L$4,P50&lt;&gt;"Y"),IF(N50&lt;VLOOKUP(O50,Runners!A$3:CT$180,S$1,FALSE),IF(Y$2="zero",0,Y$2),0),0)</f>
        <v>0</v>
      </c>
      <c r="T50" s="6">
        <f t="shared" ref="T50" si="38">IF(AND(D50&lt;=L$4,P50&lt;&gt;"Y"),S50+R50,0)</f>
        <v>0</v>
      </c>
      <c r="U50" s="2"/>
      <c r="V50" s="2" t="str">
        <f>IF(O50&lt;&gt;"",VLOOKUP(O50,Runners!CZ$3:DM$180,V$1,FALSE),"")</f>
        <v/>
      </c>
      <c r="W50" s="18" t="str">
        <f t="shared" ref="W50" si="39">IF(O50&lt;&gt;"",(V50-N50)/V50,"")</f>
        <v/>
      </c>
    </row>
    <row r="51" spans="1:23" ht="15" customHeight="1" x14ac:dyDescent="0.25">
      <c r="A51" s="1" t="str">
        <f>Runners!A50</f>
        <v>Jennifer Hill</v>
      </c>
      <c r="C51" s="3">
        <f>IF(A51&lt;&gt;"",VLOOKUP(A51,Runners!A$3:AS$180,C$1,FALSE),0)</f>
        <v>1.6145833333333335E-2</v>
      </c>
      <c r="D51" s="6">
        <f t="shared" si="0"/>
        <v>48</v>
      </c>
      <c r="E51" s="2"/>
      <c r="F51" s="2">
        <f t="shared" si="26"/>
        <v>0</v>
      </c>
      <c r="J51" s="1" t="str">
        <f t="shared" si="27"/>
        <v>Jennifer Hill</v>
      </c>
      <c r="M51" s="8" t="str">
        <f t="shared" si="18"/>
        <v/>
      </c>
      <c r="N51" s="8" t="str">
        <f t="shared" si="19"/>
        <v/>
      </c>
      <c r="O51" s="1" t="str">
        <f t="shared" si="20"/>
        <v/>
      </c>
      <c r="P51" s="32" t="str">
        <f t="shared" si="21"/>
        <v/>
      </c>
      <c r="Q51" s="32" t="str">
        <f>IF(D51&lt;=L$4,IF(P51="Y",Q49,Q49-1),"")</f>
        <v/>
      </c>
      <c r="R51" s="6">
        <f t="shared" si="8"/>
        <v>0</v>
      </c>
      <c r="S51" s="6">
        <f>IF(AND(D51&lt;=L$4,P51&lt;&gt;"Y"),IF(N51&lt;VLOOKUP(O51,Runners!A$3:CT$180,S$1,FALSE),IF(Y$2="zero",0,Y$2),0),0)</f>
        <v>0</v>
      </c>
      <c r="T51" s="6">
        <f t="shared" si="29"/>
        <v>0</v>
      </c>
      <c r="U51" s="2"/>
      <c r="V51" s="2" t="str">
        <f>IF(O51&lt;&gt;"",VLOOKUP(O51,Runners!CZ$3:DM$180,V$1,FALSE),"")</f>
        <v/>
      </c>
      <c r="W51" s="18" t="str">
        <f t="shared" si="30"/>
        <v/>
      </c>
    </row>
    <row r="52" spans="1:23" ht="15" customHeight="1" x14ac:dyDescent="0.25">
      <c r="A52" s="1" t="str">
        <f>Runners!A51</f>
        <v>Joanna Goorney</v>
      </c>
      <c r="C52" s="3">
        <f>IF(A52&lt;&gt;"",VLOOKUP(A52,Runners!A$3:AS$180,C$1,FALSE),0)</f>
        <v>1.8229166666666668E-2</v>
      </c>
      <c r="D52" s="6">
        <f t="shared" si="0"/>
        <v>49</v>
      </c>
      <c r="E52" s="2"/>
      <c r="F52" s="2">
        <f t="shared" si="26"/>
        <v>0</v>
      </c>
      <c r="J52" s="1" t="str">
        <f t="shared" si="27"/>
        <v>Joanna Goorney</v>
      </c>
      <c r="M52" s="8" t="str">
        <f t="shared" si="18"/>
        <v/>
      </c>
      <c r="N52" s="8" t="str">
        <f t="shared" si="19"/>
        <v/>
      </c>
      <c r="O52" s="1" t="str">
        <f t="shared" si="20"/>
        <v/>
      </c>
      <c r="P52" s="32" t="str">
        <f t="shared" si="21"/>
        <v/>
      </c>
      <c r="Q52" s="32" t="str">
        <f t="shared" si="28"/>
        <v/>
      </c>
      <c r="R52" s="6">
        <f t="shared" si="8"/>
        <v>0</v>
      </c>
      <c r="S52" s="6">
        <f>IF(AND(D52&lt;=L$4,P52&lt;&gt;"Y"),IF(N52&lt;VLOOKUP(O52,Runners!A$3:CT$180,S$1,FALSE),IF(Y$2="zero",0,Y$2),0),0)</f>
        <v>0</v>
      </c>
      <c r="T52" s="6">
        <f t="shared" si="29"/>
        <v>0</v>
      </c>
      <c r="U52" s="2"/>
      <c r="V52" s="2" t="str">
        <f>IF(O52&lt;&gt;"",VLOOKUP(O52,Runners!CZ$3:DM$180,V$1,FALSE),"")</f>
        <v/>
      </c>
      <c r="W52" s="18" t="str">
        <f t="shared" si="30"/>
        <v/>
      </c>
    </row>
    <row r="53" spans="1:23" ht="15" customHeight="1" x14ac:dyDescent="0.25">
      <c r="A53" s="1" t="str">
        <f>Runners!A52</f>
        <v>Joe Greenwood</v>
      </c>
      <c r="C53" s="3">
        <f>IF(A53&lt;&gt;"",VLOOKUP(A53,Runners!A$3:AS$180,C$1,FALSE),0)</f>
        <v>2.0486111111111111E-2</v>
      </c>
      <c r="D53" s="6">
        <f t="shared" si="0"/>
        <v>50</v>
      </c>
      <c r="E53" s="2">
        <v>3.9074074074074074E-2</v>
      </c>
      <c r="F53" s="2">
        <f t="shared" si="26"/>
        <v>1.8587962962962962E-2</v>
      </c>
      <c r="J53" s="1" t="str">
        <f t="shared" si="27"/>
        <v>Joe Greenwood</v>
      </c>
      <c r="M53" s="8" t="str">
        <f t="shared" si="18"/>
        <v/>
      </c>
      <c r="N53" s="8" t="str">
        <f t="shared" si="19"/>
        <v/>
      </c>
      <c r="O53" s="1" t="str">
        <f t="shared" si="20"/>
        <v/>
      </c>
      <c r="P53" s="32" t="str">
        <f t="shared" si="21"/>
        <v/>
      </c>
      <c r="Q53" s="32" t="str">
        <f t="shared" si="28"/>
        <v/>
      </c>
      <c r="R53" s="6">
        <f t="shared" si="8"/>
        <v>0</v>
      </c>
      <c r="S53" s="6">
        <f>IF(AND(D53&lt;=L$4,P53&lt;&gt;"Y"),IF(N53&lt;VLOOKUP(O53,Runners!A$3:CT$180,S$1,FALSE),IF(Y$2="zero",0,Y$2),0),0)</f>
        <v>0</v>
      </c>
      <c r="T53" s="6">
        <f t="shared" si="29"/>
        <v>0</v>
      </c>
      <c r="U53" s="2"/>
      <c r="V53" s="2" t="str">
        <f>IF(O53&lt;&gt;"",VLOOKUP(O53,Runners!CZ$3:DM$180,V$1,FALSE),"")</f>
        <v/>
      </c>
      <c r="W53" s="18" t="str">
        <f t="shared" si="30"/>
        <v/>
      </c>
    </row>
    <row r="54" spans="1:23" ht="15" customHeight="1" x14ac:dyDescent="0.25">
      <c r="A54" s="1" t="str">
        <f>Runners!A53</f>
        <v>John Bertenshaw</v>
      </c>
      <c r="C54" s="3">
        <f>IF(A54&lt;&gt;"",VLOOKUP(A54,Runners!A$3:AS$180,C$1,FALSE),0)</f>
        <v>1.6319444444444445E-2</v>
      </c>
      <c r="D54" s="6">
        <f t="shared" si="0"/>
        <v>51</v>
      </c>
      <c r="E54" s="2"/>
      <c r="F54" s="2">
        <f t="shared" si="26"/>
        <v>0</v>
      </c>
      <c r="J54" s="1" t="str">
        <f t="shared" si="27"/>
        <v>John Bertenshaw</v>
      </c>
      <c r="M54" s="8" t="str">
        <f t="shared" si="18"/>
        <v/>
      </c>
      <c r="N54" s="8" t="str">
        <f t="shared" si="19"/>
        <v/>
      </c>
      <c r="O54" s="1" t="str">
        <f t="shared" si="20"/>
        <v/>
      </c>
      <c r="P54" s="32" t="str">
        <f t="shared" si="21"/>
        <v/>
      </c>
      <c r="Q54" s="32" t="str">
        <f t="shared" si="28"/>
        <v/>
      </c>
      <c r="R54" s="6">
        <f t="shared" si="8"/>
        <v>0</v>
      </c>
      <c r="S54" s="6">
        <f>IF(AND(D54&lt;=L$4,P54&lt;&gt;"Y"),IF(N54&lt;VLOOKUP(O54,Runners!A$3:CT$180,S$1,FALSE),IF(Y$2="zero",0,Y$2),0),0)</f>
        <v>0</v>
      </c>
      <c r="T54" s="6">
        <f t="shared" si="29"/>
        <v>0</v>
      </c>
      <c r="U54" s="2"/>
      <c r="V54" s="2" t="str">
        <f>IF(O54&lt;&gt;"",VLOOKUP(O54,Runners!CZ$3:DM$180,V$1,FALSE),"")</f>
        <v/>
      </c>
      <c r="W54" s="18" t="str">
        <f t="shared" si="30"/>
        <v/>
      </c>
    </row>
    <row r="55" spans="1:23" ht="15" customHeight="1" x14ac:dyDescent="0.25">
      <c r="A55" s="1" t="str">
        <f>Runners!A54</f>
        <v>John Wild</v>
      </c>
      <c r="C55" s="3">
        <f>IF(A55&lt;&gt;"",VLOOKUP(A55,Runners!A$3:AS$180,C$1,FALSE),0)</f>
        <v>5.5555555555555558E-3</v>
      </c>
      <c r="D55" s="6">
        <f t="shared" si="0"/>
        <v>52</v>
      </c>
      <c r="E55" s="2"/>
      <c r="F55" s="2">
        <f t="shared" si="26"/>
        <v>0</v>
      </c>
      <c r="J55" s="1" t="str">
        <f t="shared" si="27"/>
        <v>John Wild</v>
      </c>
      <c r="M55" s="8" t="str">
        <f t="shared" si="18"/>
        <v/>
      </c>
      <c r="N55" s="8" t="str">
        <f t="shared" si="19"/>
        <v/>
      </c>
      <c r="O55" s="1" t="str">
        <f t="shared" si="20"/>
        <v/>
      </c>
      <c r="P55" s="32" t="str">
        <f t="shared" si="21"/>
        <v/>
      </c>
      <c r="Q55" s="32" t="str">
        <f t="shared" si="28"/>
        <v/>
      </c>
      <c r="R55" s="6">
        <f t="shared" si="8"/>
        <v>0</v>
      </c>
      <c r="S55" s="6">
        <f>IF(AND(D55&lt;=L$4,P55&lt;&gt;"Y"),IF(N55&lt;VLOOKUP(O55,Runners!A$3:CT$180,S$1,FALSE),IF(Y$2="zero",0,Y$2),0),0)</f>
        <v>0</v>
      </c>
      <c r="T55" s="6">
        <f t="shared" si="29"/>
        <v>0</v>
      </c>
      <c r="U55" s="2"/>
      <c r="V55" s="2" t="str">
        <f>IF(O55&lt;&gt;"",VLOOKUP(O55,Runners!CZ$3:DM$180,V$1,FALSE),"")</f>
        <v/>
      </c>
      <c r="W55" s="18" t="str">
        <f t="shared" si="30"/>
        <v/>
      </c>
    </row>
    <row r="56" spans="1:23" ht="15" customHeight="1" x14ac:dyDescent="0.25">
      <c r="A56" s="1" t="str">
        <f>Runners!A55</f>
        <v>Jonathan Tuck</v>
      </c>
      <c r="C56" s="3">
        <f>IF(A56&lt;&gt;"",VLOOKUP(A56,Runners!A$3:AS$180,C$1,FALSE),0)</f>
        <v>2.013888888888889E-2</v>
      </c>
      <c r="D56" s="6">
        <f t="shared" si="0"/>
        <v>53</v>
      </c>
      <c r="E56" s="2"/>
      <c r="F56" s="2">
        <f t="shared" si="26"/>
        <v>0</v>
      </c>
      <c r="J56" s="1" t="str">
        <f t="shared" si="27"/>
        <v>Jonathan Tuck</v>
      </c>
      <c r="M56" s="8" t="str">
        <f t="shared" si="18"/>
        <v/>
      </c>
      <c r="N56" s="8" t="str">
        <f t="shared" si="19"/>
        <v/>
      </c>
      <c r="O56" s="1" t="str">
        <f t="shared" si="20"/>
        <v/>
      </c>
      <c r="P56" s="32" t="str">
        <f t="shared" si="21"/>
        <v/>
      </c>
      <c r="Q56" s="32" t="str">
        <f t="shared" si="28"/>
        <v/>
      </c>
      <c r="R56" s="6">
        <f t="shared" si="8"/>
        <v>0</v>
      </c>
      <c r="S56" s="6">
        <f>IF(AND(D56&lt;=L$4,P56&lt;&gt;"Y"),IF(N56&lt;VLOOKUP(O56,Runners!A$3:CT$180,S$1,FALSE),IF(Y$2="zero",0,Y$2),0),0)</f>
        <v>0</v>
      </c>
      <c r="T56" s="6">
        <f t="shared" si="29"/>
        <v>0</v>
      </c>
      <c r="U56" s="2"/>
      <c r="V56" s="2" t="str">
        <f>IF(O56&lt;&gt;"",VLOOKUP(O56,Runners!CZ$3:DM$180,V$1,FALSE),"")</f>
        <v/>
      </c>
      <c r="W56" s="18" t="str">
        <f t="shared" si="30"/>
        <v/>
      </c>
    </row>
    <row r="57" spans="1:23" ht="15" customHeight="1" x14ac:dyDescent="0.25">
      <c r="A57" s="1" t="str">
        <f>Runners!A56</f>
        <v>Juli Wiseman</v>
      </c>
      <c r="C57" s="3">
        <f>IF(A57&lt;&gt;"",VLOOKUP(A57,Runners!A$3:AS$180,C$1,FALSE),0)</f>
        <v>9.7222222222222224E-3</v>
      </c>
      <c r="D57" s="6">
        <f t="shared" si="0"/>
        <v>54</v>
      </c>
      <c r="E57" s="2"/>
      <c r="F57" s="2">
        <f t="shared" si="26"/>
        <v>0</v>
      </c>
      <c r="J57" s="1" t="str">
        <f t="shared" si="27"/>
        <v>Juli Wiseman</v>
      </c>
      <c r="M57" s="8" t="str">
        <f t="shared" si="18"/>
        <v/>
      </c>
      <c r="N57" s="8" t="str">
        <f t="shared" si="19"/>
        <v/>
      </c>
      <c r="O57" s="1" t="str">
        <f t="shared" si="20"/>
        <v/>
      </c>
      <c r="P57" s="32" t="str">
        <f t="shared" si="21"/>
        <v/>
      </c>
      <c r="Q57" s="32" t="str">
        <f t="shared" si="28"/>
        <v/>
      </c>
      <c r="R57" s="6">
        <f t="shared" si="8"/>
        <v>0</v>
      </c>
      <c r="S57" s="6">
        <f>IF(AND(D57&lt;=L$4,P57&lt;&gt;"Y"),IF(N57&lt;VLOOKUP(O57,Runners!A$3:CT$180,S$1,FALSE),IF(Y$2="zero",0,Y$2),0),0)</f>
        <v>0</v>
      </c>
      <c r="T57" s="6">
        <f t="shared" si="29"/>
        <v>0</v>
      </c>
      <c r="U57" s="2"/>
      <c r="V57" s="2" t="str">
        <f>IF(O57&lt;&gt;"",VLOOKUP(O57,Runners!CZ$3:DM$180,V$1,FALSE),"")</f>
        <v/>
      </c>
      <c r="W57" s="18" t="str">
        <f t="shared" si="30"/>
        <v/>
      </c>
    </row>
    <row r="58" spans="1:23" ht="15" customHeight="1" x14ac:dyDescent="0.25">
      <c r="A58" s="1" t="str">
        <f>Runners!A57</f>
        <v>Julia Rolfe</v>
      </c>
      <c r="C58" s="3">
        <f>IF(A58&lt;&gt;"",VLOOKUP(A58,Runners!A$3:AS$180,C$1,FALSE),0)</f>
        <v>1.3541666666666667E-2</v>
      </c>
      <c r="D58" s="6">
        <f t="shared" si="0"/>
        <v>55</v>
      </c>
      <c r="E58" s="2"/>
      <c r="F58" s="2">
        <f t="shared" si="26"/>
        <v>0</v>
      </c>
      <c r="J58" s="1" t="str">
        <f t="shared" si="27"/>
        <v>Julia Rolfe</v>
      </c>
      <c r="M58" s="8" t="str">
        <f t="shared" si="18"/>
        <v/>
      </c>
      <c r="N58" s="8" t="str">
        <f t="shared" si="19"/>
        <v/>
      </c>
      <c r="O58" s="1" t="str">
        <f t="shared" si="20"/>
        <v/>
      </c>
      <c r="P58" s="32" t="str">
        <f t="shared" si="21"/>
        <v/>
      </c>
      <c r="Q58" s="32" t="str">
        <f>IF(D58&lt;=L$4,IF(P58="Y",Q56,Q56-1),"")</f>
        <v/>
      </c>
      <c r="R58" s="6">
        <f t="shared" si="8"/>
        <v>0</v>
      </c>
      <c r="S58" s="6">
        <f>IF(AND(D58&lt;=L$4,P58&lt;&gt;"Y"),IF(N58&lt;VLOOKUP(O58,Runners!A$3:CT$180,S$1,FALSE),IF(Y$2="zero",0,Y$2),0),0)</f>
        <v>0</v>
      </c>
      <c r="T58" s="6">
        <f t="shared" si="29"/>
        <v>0</v>
      </c>
      <c r="U58" s="2"/>
      <c r="V58" s="2" t="str">
        <f>IF(O58&lt;&gt;"",VLOOKUP(O58,Runners!CZ$3:DM$180,V$1,FALSE),"")</f>
        <v/>
      </c>
      <c r="W58" s="18" t="str">
        <f t="shared" si="30"/>
        <v/>
      </c>
    </row>
    <row r="59" spans="1:23" ht="15" customHeight="1" x14ac:dyDescent="0.25">
      <c r="A59" s="1" t="str">
        <f>Runners!A58</f>
        <v>Kate Price Edwards</v>
      </c>
      <c r="C59" s="3">
        <f>IF(A59&lt;&gt;"",VLOOKUP(A59,Runners!A$3:AS$180,C$1,FALSE),0)</f>
        <v>1.6493055555555556E-2</v>
      </c>
      <c r="D59" s="6">
        <f t="shared" si="0"/>
        <v>56</v>
      </c>
      <c r="E59" s="2"/>
      <c r="F59" s="2">
        <f t="shared" si="26"/>
        <v>0</v>
      </c>
      <c r="J59" s="1" t="str">
        <f t="shared" si="27"/>
        <v>Kate Price Edwards</v>
      </c>
      <c r="M59" s="8" t="str">
        <f t="shared" si="18"/>
        <v/>
      </c>
      <c r="N59" s="8" t="str">
        <f t="shared" si="19"/>
        <v/>
      </c>
      <c r="O59" s="1" t="str">
        <f t="shared" si="20"/>
        <v/>
      </c>
      <c r="P59" s="32" t="str">
        <f t="shared" si="21"/>
        <v/>
      </c>
      <c r="Q59" s="32" t="str">
        <f t="shared" si="28"/>
        <v/>
      </c>
      <c r="R59" s="6">
        <f t="shared" si="8"/>
        <v>0</v>
      </c>
      <c r="S59" s="6">
        <f>IF(AND(D59&lt;=L$4,P59&lt;&gt;"Y"),IF(N59&lt;VLOOKUP(O59,Runners!A$3:CT$180,S$1,FALSE),IF(Y$2="zero",0,Y$2),0),0)</f>
        <v>0</v>
      </c>
      <c r="T59" s="6">
        <f t="shared" si="29"/>
        <v>0</v>
      </c>
      <c r="U59" s="2"/>
      <c r="V59" s="2" t="str">
        <f>IF(O59&lt;&gt;"",VLOOKUP(O59,Runners!CZ$3:DM$180,V$1,FALSE),"")</f>
        <v/>
      </c>
      <c r="W59" s="18" t="str">
        <f t="shared" si="30"/>
        <v/>
      </c>
    </row>
    <row r="60" spans="1:23" ht="15" customHeight="1" x14ac:dyDescent="0.25">
      <c r="A60" s="1" t="str">
        <f>Runners!A59</f>
        <v>Kathy Gaunt</v>
      </c>
      <c r="C60" s="3">
        <f>IF(A60&lt;&gt;"",VLOOKUP(A60,Runners!A$3:AS$180,C$1,FALSE),0)</f>
        <v>1.4409722222222223E-2</v>
      </c>
      <c r="D60" s="6">
        <f t="shared" si="0"/>
        <v>57</v>
      </c>
      <c r="E60" s="2"/>
      <c r="F60" s="2">
        <f t="shared" ref="F60" si="40">IF(E60&gt;0,E60-C60,0)</f>
        <v>0</v>
      </c>
      <c r="J60" s="1" t="str">
        <f t="shared" si="27"/>
        <v>Kathy Gaunt</v>
      </c>
      <c r="M60" s="8" t="str">
        <f t="shared" ref="M60" si="41">IF(D60&lt;=L$4,SMALL(E$4:E$210,D60),"")</f>
        <v/>
      </c>
      <c r="N60" s="8" t="str">
        <f t="shared" ref="N60" si="42">IF(D60&lt;=L$4,VLOOKUP(M60,E$4:F$210,2,FALSE),"")</f>
        <v/>
      </c>
      <c r="O60" s="1" t="str">
        <f t="shared" ref="O60" si="43">IF(D60&lt;=L$4,VLOOKUP(M60,E$4:J$210,6,FALSE),"")</f>
        <v/>
      </c>
      <c r="P60" s="32" t="str">
        <f t="shared" ref="P60" si="44">IF(D60&lt;=L$4,VLOOKUP(O60,A$4:B$210,2,FALSE),"")</f>
        <v/>
      </c>
      <c r="Q60" s="32" t="str">
        <f t="shared" si="28"/>
        <v/>
      </c>
      <c r="R60" s="6">
        <f t="shared" si="8"/>
        <v>0</v>
      </c>
      <c r="S60" s="6">
        <f>IF(AND(D60&lt;=L$4,P60&lt;&gt;"Y"),IF(N60&lt;VLOOKUP(O60,Runners!A$3:CT$180,S$1,FALSE),IF(Y$2="zero",0,Y$2),0),0)</f>
        <v>0</v>
      </c>
      <c r="T60" s="6">
        <f t="shared" si="29"/>
        <v>0</v>
      </c>
      <c r="U60" s="2"/>
      <c r="V60" s="2" t="str">
        <f>IF(O60&lt;&gt;"",VLOOKUP(O60,Runners!CZ$3:DM$180,V$1,FALSE),"")</f>
        <v/>
      </c>
      <c r="W60" s="18" t="str">
        <f t="shared" si="30"/>
        <v/>
      </c>
    </row>
    <row r="61" spans="1:23" ht="15" customHeight="1" x14ac:dyDescent="0.25">
      <c r="A61" s="1" t="str">
        <f>Runners!A60</f>
        <v>Katy McIntyre</v>
      </c>
      <c r="B61" s="3"/>
      <c r="C61" s="3">
        <f>IF(A61&lt;&gt;"",VLOOKUP(A61,Runners!A$3:AS$180,C$1,FALSE),0)</f>
        <v>1.5104166666666667E-2</v>
      </c>
      <c r="D61" s="6">
        <f t="shared" si="0"/>
        <v>58</v>
      </c>
      <c r="E61" s="2"/>
      <c r="F61" s="2">
        <f t="shared" si="26"/>
        <v>0</v>
      </c>
      <c r="J61" s="1" t="str">
        <f t="shared" si="27"/>
        <v>Katy McIntyre</v>
      </c>
      <c r="M61" s="8" t="str">
        <f t="shared" ref="M61:M92" si="45">IF(D61&lt;=L$4,SMALL(E$4:E$210,D61),"")</f>
        <v/>
      </c>
      <c r="N61" s="8" t="str">
        <f t="shared" ref="N61:N92" si="46">IF(D61&lt;=L$4,VLOOKUP(M61,E$4:F$210,2,FALSE),"")</f>
        <v/>
      </c>
      <c r="O61" s="1" t="str">
        <f t="shared" ref="O61:O92" si="47">IF(D61&lt;=L$4,VLOOKUP(M61,E$4:J$210,6,FALSE),"")</f>
        <v/>
      </c>
      <c r="P61" s="32" t="str">
        <f t="shared" ref="P61:P92" si="48">IF(D61&lt;=L$4,VLOOKUP(O61,A$4:B$210,2,FALSE),"")</f>
        <v/>
      </c>
      <c r="Q61" s="32" t="str">
        <f>IF(D61&lt;=L$4,IF(P61="Y",Q59,Q59-1),"")</f>
        <v/>
      </c>
      <c r="R61" s="6">
        <f t="shared" si="8"/>
        <v>0</v>
      </c>
      <c r="S61" s="6">
        <f>IF(AND(D61&lt;=L$4,P61&lt;&gt;"Y"),IF(N61&lt;VLOOKUP(O61,Runners!A$3:CT$180,S$1,FALSE),IF(Y$2="zero",0,Y$2),0),0)</f>
        <v>0</v>
      </c>
      <c r="T61" s="6">
        <f t="shared" si="29"/>
        <v>0</v>
      </c>
      <c r="U61" s="2"/>
      <c r="V61" s="2" t="str">
        <f>IF(O61&lt;&gt;"",VLOOKUP(O61,Runners!CZ$3:DM$180,V$1,FALSE),"")</f>
        <v/>
      </c>
      <c r="W61" s="18" t="str">
        <f t="shared" si="30"/>
        <v/>
      </c>
    </row>
    <row r="62" spans="1:23" ht="15" customHeight="1" x14ac:dyDescent="0.25">
      <c r="A62" s="1" t="str">
        <f>Runners!A61</f>
        <v>Kim Dykes</v>
      </c>
      <c r="B62" s="3"/>
      <c r="C62" s="3">
        <f>IF(A62&lt;&gt;"",VLOOKUP(A62,Runners!A$3:AS$180,C$1,FALSE),0)</f>
        <v>1.5104166666666667E-2</v>
      </c>
      <c r="D62" s="6">
        <f t="shared" si="0"/>
        <v>59</v>
      </c>
      <c r="E62" s="2"/>
      <c r="F62" s="2">
        <f t="shared" si="26"/>
        <v>0</v>
      </c>
      <c r="J62" s="1" t="str">
        <f t="shared" si="27"/>
        <v>Kim Dykes</v>
      </c>
      <c r="M62" s="8" t="str">
        <f t="shared" si="45"/>
        <v/>
      </c>
      <c r="N62" s="8" t="str">
        <f t="shared" si="46"/>
        <v/>
      </c>
      <c r="O62" s="1" t="str">
        <f t="shared" si="47"/>
        <v/>
      </c>
      <c r="P62" s="32" t="str">
        <f t="shared" si="48"/>
        <v/>
      </c>
      <c r="Q62" s="32" t="str">
        <f t="shared" si="28"/>
        <v/>
      </c>
      <c r="R62" s="6">
        <f t="shared" si="8"/>
        <v>0</v>
      </c>
      <c r="S62" s="6">
        <f>IF(AND(D62&lt;=L$4,P62&lt;&gt;"Y"),IF(N62&lt;VLOOKUP(O62,Runners!A$3:CT$180,S$1,FALSE),IF(Y$2="zero",0,Y$2),0),0)</f>
        <v>0</v>
      </c>
      <c r="T62" s="6">
        <f t="shared" si="29"/>
        <v>0</v>
      </c>
      <c r="U62" s="2"/>
      <c r="V62" s="2" t="str">
        <f>IF(O62&lt;&gt;"",VLOOKUP(O62,Runners!CZ$3:DM$180,V$1,FALSE),"")</f>
        <v/>
      </c>
      <c r="W62" s="18" t="str">
        <f t="shared" si="30"/>
        <v/>
      </c>
    </row>
    <row r="63" spans="1:23" ht="15" customHeight="1" x14ac:dyDescent="0.25">
      <c r="A63" s="1" t="str">
        <f>Runners!A62</f>
        <v>Kirsten Burnett</v>
      </c>
      <c r="C63" s="3">
        <f>IF(A63&lt;&gt;"",VLOOKUP(A63,Runners!A$3:AS$180,C$1,FALSE),0)</f>
        <v>1.2500000000000001E-2</v>
      </c>
      <c r="D63" s="6">
        <f t="shared" si="0"/>
        <v>60</v>
      </c>
      <c r="E63" s="2"/>
      <c r="F63" s="2">
        <f t="shared" si="26"/>
        <v>0</v>
      </c>
      <c r="J63" s="1" t="str">
        <f t="shared" si="27"/>
        <v>Kirsten Burnett</v>
      </c>
      <c r="M63" s="8" t="str">
        <f t="shared" si="45"/>
        <v/>
      </c>
      <c r="N63" s="8" t="str">
        <f t="shared" si="46"/>
        <v/>
      </c>
      <c r="O63" s="1" t="str">
        <f t="shared" si="47"/>
        <v/>
      </c>
      <c r="P63" s="32" t="str">
        <f t="shared" si="48"/>
        <v/>
      </c>
      <c r="Q63" s="32" t="str">
        <f t="shared" si="28"/>
        <v/>
      </c>
      <c r="R63" s="6">
        <f t="shared" si="8"/>
        <v>0</v>
      </c>
      <c r="S63" s="6">
        <f>IF(AND(D63&lt;=L$4,P63&lt;&gt;"Y"),IF(N63&lt;VLOOKUP(O63,Runners!A$3:CT$180,S$1,FALSE),IF(Y$2="zero",0,Y$2),0),0)</f>
        <v>0</v>
      </c>
      <c r="T63" s="6">
        <f t="shared" si="29"/>
        <v>0</v>
      </c>
      <c r="U63" s="2"/>
      <c r="V63" s="2" t="str">
        <f>IF(O63&lt;&gt;"",VLOOKUP(O63,Runners!CZ$3:DM$180,V$1,FALSE),"")</f>
        <v/>
      </c>
      <c r="W63" s="18" t="str">
        <f t="shared" si="30"/>
        <v/>
      </c>
    </row>
    <row r="64" spans="1:23" ht="15" customHeight="1" x14ac:dyDescent="0.25">
      <c r="A64" s="1" t="str">
        <f>Runners!A63</f>
        <v>Laura Byrne</v>
      </c>
      <c r="C64" s="3">
        <f>IF(A64&lt;&gt;"",VLOOKUP(A64,Runners!A$3:AS$180,C$1,FALSE),0)</f>
        <v>1.0590277777777778E-2</v>
      </c>
      <c r="D64" s="6">
        <f t="shared" si="0"/>
        <v>61</v>
      </c>
      <c r="E64" s="2"/>
      <c r="F64" s="2">
        <f t="shared" si="26"/>
        <v>0</v>
      </c>
      <c r="J64" s="1" t="str">
        <f t="shared" si="27"/>
        <v>Laura Byrne</v>
      </c>
      <c r="M64" s="8" t="str">
        <f t="shared" si="45"/>
        <v/>
      </c>
      <c r="N64" s="8" t="str">
        <f t="shared" si="46"/>
        <v/>
      </c>
      <c r="O64" s="1" t="str">
        <f t="shared" si="47"/>
        <v/>
      </c>
      <c r="P64" s="32" t="str">
        <f t="shared" si="48"/>
        <v/>
      </c>
      <c r="Q64" s="32" t="str">
        <f t="shared" si="28"/>
        <v/>
      </c>
      <c r="R64" s="6">
        <f t="shared" si="8"/>
        <v>0</v>
      </c>
      <c r="S64" s="6">
        <f>IF(AND(D64&lt;=L$4,P64&lt;&gt;"Y"),IF(N64&lt;VLOOKUP(O64,Runners!A$3:CT$180,S$1,FALSE),IF(Y$2="zero",0,Y$2),0),0)</f>
        <v>0</v>
      </c>
      <c r="T64" s="6">
        <f t="shared" si="29"/>
        <v>0</v>
      </c>
      <c r="U64" s="2"/>
      <c r="V64" s="2" t="str">
        <f>IF(O64&lt;&gt;"",VLOOKUP(O64,Runners!CZ$3:DM$180,V$1,FALSE),"")</f>
        <v/>
      </c>
      <c r="W64" s="18" t="str">
        <f t="shared" si="30"/>
        <v/>
      </c>
    </row>
    <row r="65" spans="1:23" ht="15" customHeight="1" x14ac:dyDescent="0.25">
      <c r="A65" s="1" t="str">
        <f>Runners!A64</f>
        <v>Lewis McAfee</v>
      </c>
      <c r="C65" s="3">
        <f>IF(A65&lt;&gt;"",VLOOKUP(A65,Runners!A$3:AS$180,C$1,FALSE),0)</f>
        <v>1.4583333333333334E-2</v>
      </c>
      <c r="D65" s="6">
        <f t="shared" si="0"/>
        <v>62</v>
      </c>
      <c r="E65" s="2"/>
      <c r="F65" s="2">
        <f t="shared" si="26"/>
        <v>0</v>
      </c>
      <c r="J65" s="1" t="str">
        <f t="shared" si="27"/>
        <v>Lewis McAfee</v>
      </c>
      <c r="M65" s="8" t="str">
        <f t="shared" si="45"/>
        <v/>
      </c>
      <c r="N65" s="8" t="str">
        <f t="shared" si="46"/>
        <v/>
      </c>
      <c r="O65" s="1" t="str">
        <f t="shared" si="47"/>
        <v/>
      </c>
      <c r="P65" s="32" t="str">
        <f t="shared" si="48"/>
        <v/>
      </c>
      <c r="Q65" s="32" t="str">
        <f t="shared" si="28"/>
        <v/>
      </c>
      <c r="R65" s="6">
        <f t="shared" si="8"/>
        <v>0</v>
      </c>
      <c r="S65" s="6">
        <f>IF(AND(D65&lt;=L$4,P65&lt;&gt;"Y"),IF(N65&lt;VLOOKUP(O65,Runners!A$3:CT$180,S$1,FALSE),IF(Y$2="zero",0,Y$2),0),0)</f>
        <v>0</v>
      </c>
      <c r="T65" s="6">
        <f t="shared" si="29"/>
        <v>0</v>
      </c>
      <c r="U65" s="2"/>
      <c r="V65" s="2" t="str">
        <f>IF(O65&lt;&gt;"",VLOOKUP(O65,Runners!CZ$3:DM$180,V$1,FALSE),"")</f>
        <v/>
      </c>
      <c r="W65" s="18" t="str">
        <f t="shared" si="30"/>
        <v/>
      </c>
    </row>
    <row r="66" spans="1:23" ht="15" customHeight="1" x14ac:dyDescent="0.25">
      <c r="A66" s="1" t="str">
        <f>Runners!A65</f>
        <v>Lia Murphy</v>
      </c>
      <c r="B66" s="3"/>
      <c r="C66" s="3">
        <f>IF(A66&lt;&gt;"",VLOOKUP(A66,Runners!A$3:AS$180,C$1,FALSE),0)</f>
        <v>1.1979166666666667E-2</v>
      </c>
      <c r="D66" s="6">
        <f t="shared" si="0"/>
        <v>63</v>
      </c>
      <c r="E66" s="2"/>
      <c r="F66" s="2">
        <f t="shared" si="26"/>
        <v>0</v>
      </c>
      <c r="J66" s="1" t="str">
        <f t="shared" si="27"/>
        <v>Lia Murphy</v>
      </c>
      <c r="M66" s="8" t="str">
        <f t="shared" si="45"/>
        <v/>
      </c>
      <c r="N66" s="8" t="str">
        <f t="shared" si="46"/>
        <v/>
      </c>
      <c r="O66" s="1" t="str">
        <f t="shared" si="47"/>
        <v/>
      </c>
      <c r="P66" s="32" t="str">
        <f t="shared" si="48"/>
        <v/>
      </c>
      <c r="Q66" s="32" t="str">
        <f t="shared" si="28"/>
        <v/>
      </c>
      <c r="R66" s="6">
        <f t="shared" si="8"/>
        <v>0</v>
      </c>
      <c r="S66" s="6">
        <f>IF(AND(D66&lt;=L$4,P66&lt;&gt;"Y"),IF(N66&lt;VLOOKUP(O66,Runners!A$3:CT$180,S$1,FALSE),IF(Y$2="zero",0,Y$2),0),0)</f>
        <v>0</v>
      </c>
      <c r="T66" s="6">
        <f t="shared" si="29"/>
        <v>0</v>
      </c>
      <c r="U66" s="2"/>
      <c r="V66" s="2" t="str">
        <f>IF(O66&lt;&gt;"",VLOOKUP(O66,Runners!CZ$3:DM$180,V$1,FALSE),"")</f>
        <v/>
      </c>
      <c r="W66" s="18" t="str">
        <f t="shared" si="30"/>
        <v/>
      </c>
    </row>
    <row r="67" spans="1:23" ht="15" customHeight="1" x14ac:dyDescent="0.25">
      <c r="A67" s="1" t="str">
        <f>Runners!A66</f>
        <v>Linda Chadderton</v>
      </c>
      <c r="B67" s="3"/>
      <c r="C67" s="3">
        <f>IF(A67&lt;&gt;"",VLOOKUP(A67,Runners!A$3:AS$180,C$1,FALSE),0)</f>
        <v>1.1458333333333333E-2</v>
      </c>
      <c r="D67" s="6">
        <f t="shared" si="0"/>
        <v>64</v>
      </c>
      <c r="E67" s="2"/>
      <c r="F67" s="2">
        <f t="shared" si="26"/>
        <v>0</v>
      </c>
      <c r="J67" s="1" t="str">
        <f t="shared" si="27"/>
        <v>Linda Chadderton</v>
      </c>
      <c r="M67" s="8" t="str">
        <f t="shared" si="45"/>
        <v/>
      </c>
      <c r="N67" s="8" t="str">
        <f t="shared" si="46"/>
        <v/>
      </c>
      <c r="O67" s="1" t="str">
        <f t="shared" si="47"/>
        <v/>
      </c>
      <c r="P67" s="32" t="str">
        <f t="shared" si="48"/>
        <v/>
      </c>
      <c r="Q67" s="32" t="str">
        <f t="shared" si="28"/>
        <v/>
      </c>
      <c r="R67" s="6">
        <f t="shared" si="8"/>
        <v>0</v>
      </c>
      <c r="S67" s="6">
        <f>IF(AND(D67&lt;=L$4,P67&lt;&gt;"Y"),IF(N67&lt;VLOOKUP(O67,Runners!A$3:CT$180,S$1,FALSE),IF(Y$2="zero",0,Y$2),0),0)</f>
        <v>0</v>
      </c>
      <c r="T67" s="6">
        <f t="shared" si="29"/>
        <v>0</v>
      </c>
      <c r="U67" s="2"/>
      <c r="V67" s="2" t="str">
        <f>IF(O67&lt;&gt;"",VLOOKUP(O67,Runners!CZ$3:DM$180,V$1,FALSE),"")</f>
        <v/>
      </c>
      <c r="W67" s="18" t="str">
        <f t="shared" si="30"/>
        <v/>
      </c>
    </row>
    <row r="68" spans="1:23" ht="15" customHeight="1" x14ac:dyDescent="0.25">
      <c r="A68" s="1" t="str">
        <f>Runners!A67</f>
        <v>Louise Charnock</v>
      </c>
      <c r="B68" s="3"/>
      <c r="C68" s="3">
        <f>IF(A68&lt;&gt;"",VLOOKUP(A68,Runners!A$3:AS$180,C$1,FALSE),0)</f>
        <v>9.5486111111111119E-3</v>
      </c>
      <c r="D68" s="6">
        <f t="shared" si="0"/>
        <v>65</v>
      </c>
      <c r="E68" s="2"/>
      <c r="F68" s="2">
        <f t="shared" si="26"/>
        <v>0</v>
      </c>
      <c r="J68" s="1" t="str">
        <f t="shared" si="27"/>
        <v>Louise Charnock</v>
      </c>
      <c r="M68" s="8" t="str">
        <f t="shared" si="45"/>
        <v/>
      </c>
      <c r="N68" s="8" t="str">
        <f t="shared" si="46"/>
        <v/>
      </c>
      <c r="O68" s="1" t="str">
        <f t="shared" si="47"/>
        <v/>
      </c>
      <c r="P68" s="32" t="str">
        <f t="shared" si="48"/>
        <v/>
      </c>
      <c r="Q68" s="32" t="str">
        <f t="shared" si="28"/>
        <v/>
      </c>
      <c r="R68" s="6">
        <f t="shared" ref="R68:R131" si="49">IF(Q68=Q67,0,IF(Q68&gt;0,Q68,1))</f>
        <v>0</v>
      </c>
      <c r="S68" s="6">
        <f>IF(AND(D68&lt;=L$4,P68&lt;&gt;"Y"),IF(N68&lt;VLOOKUP(O68,Runners!A$3:CT$180,S$1,FALSE),IF(Y$2="zero",0,Y$2),0),0)</f>
        <v>0</v>
      </c>
      <c r="T68" s="6">
        <f t="shared" si="29"/>
        <v>0</v>
      </c>
      <c r="U68" s="2"/>
      <c r="V68" s="2" t="str">
        <f>IF(O68&lt;&gt;"",VLOOKUP(O68,Runners!CZ$3:DM$180,V$1,FALSE),"")</f>
        <v/>
      </c>
      <c r="W68" s="18" t="str">
        <f t="shared" si="30"/>
        <v/>
      </c>
    </row>
    <row r="69" spans="1:23" ht="15" customHeight="1" x14ac:dyDescent="0.25">
      <c r="A69" s="1" t="str">
        <f>Runners!A68</f>
        <v>Louise Cox</v>
      </c>
      <c r="C69" s="3">
        <f>IF(A69&lt;&gt;"",VLOOKUP(A69,Runners!A$3:AS$180,C$1,FALSE),0)</f>
        <v>1.7534722222222222E-2</v>
      </c>
      <c r="D69" s="6">
        <f t="shared" si="0"/>
        <v>66</v>
      </c>
      <c r="E69" s="2"/>
      <c r="F69" s="2">
        <f t="shared" si="26"/>
        <v>0</v>
      </c>
      <c r="J69" s="1" t="str">
        <f t="shared" si="27"/>
        <v>Louise Cox</v>
      </c>
      <c r="M69" s="8" t="str">
        <f t="shared" si="45"/>
        <v/>
      </c>
      <c r="N69" s="8" t="str">
        <f t="shared" si="46"/>
        <v/>
      </c>
      <c r="O69" s="1" t="str">
        <f t="shared" si="47"/>
        <v/>
      </c>
      <c r="P69" s="32" t="str">
        <f t="shared" si="48"/>
        <v/>
      </c>
      <c r="Q69" s="32" t="str">
        <f>IF(D69&lt;=L$4,IF(P69="Y",Q67,Q67-1),"")</f>
        <v/>
      </c>
      <c r="R69" s="6">
        <f t="shared" si="49"/>
        <v>0</v>
      </c>
      <c r="S69" s="6">
        <f>IF(AND(D69&lt;=L$4,P69&lt;&gt;"Y"),IF(N69&lt;VLOOKUP(O69,Runners!A$3:CT$180,S$1,FALSE),IF(Y$2="zero",0,Y$2),0),0)</f>
        <v>0</v>
      </c>
      <c r="T69" s="6">
        <f t="shared" si="29"/>
        <v>0</v>
      </c>
      <c r="U69" s="2"/>
      <c r="V69" s="2" t="str">
        <f>IF(O69&lt;&gt;"",VLOOKUP(O69,Runners!CZ$3:DM$180,V$1,FALSE),"")</f>
        <v/>
      </c>
      <c r="W69" s="18" t="str">
        <f t="shared" si="30"/>
        <v/>
      </c>
    </row>
    <row r="70" spans="1:23" ht="15" customHeight="1" x14ac:dyDescent="0.25">
      <c r="A70" s="1" t="str">
        <f>Runners!A69</f>
        <v>Maddy Markham</v>
      </c>
      <c r="C70" s="3">
        <f>IF(A70&lt;&gt;"",VLOOKUP(A70,Runners!A$3:AS$180,C$1,FALSE),0)</f>
        <v>1.892361111111111E-2</v>
      </c>
      <c r="D70" s="6">
        <f t="shared" si="0"/>
        <v>67</v>
      </c>
      <c r="E70" s="2"/>
      <c r="F70" s="2">
        <f t="shared" si="26"/>
        <v>0</v>
      </c>
      <c r="J70" s="1" t="str">
        <f t="shared" si="27"/>
        <v>Maddy Markham</v>
      </c>
      <c r="M70" s="8" t="str">
        <f t="shared" si="45"/>
        <v/>
      </c>
      <c r="N70" s="8" t="str">
        <f t="shared" si="46"/>
        <v/>
      </c>
      <c r="O70" s="1" t="str">
        <f t="shared" si="47"/>
        <v/>
      </c>
      <c r="P70" s="32" t="str">
        <f t="shared" si="48"/>
        <v/>
      </c>
      <c r="Q70" s="32" t="str">
        <f t="shared" si="28"/>
        <v/>
      </c>
      <c r="R70" s="6">
        <f t="shared" si="49"/>
        <v>0</v>
      </c>
      <c r="S70" s="6">
        <f>IF(AND(D70&lt;=L$4,P70&lt;&gt;"Y"),IF(N70&lt;VLOOKUP(O70,Runners!A$3:CT$180,S$1,FALSE),IF(Y$2="zero",0,Y$2),0),0)</f>
        <v>0</v>
      </c>
      <c r="T70" s="6">
        <f t="shared" si="29"/>
        <v>0</v>
      </c>
      <c r="U70" s="2"/>
      <c r="V70" s="2" t="str">
        <f>IF(O70&lt;&gt;"",VLOOKUP(O70,Runners!CZ$3:DM$180,V$1,FALSE),"")</f>
        <v/>
      </c>
      <c r="W70" s="18" t="str">
        <f t="shared" si="30"/>
        <v/>
      </c>
    </row>
    <row r="71" spans="1:23" ht="15" customHeight="1" x14ac:dyDescent="0.25">
      <c r="A71" s="1" t="str">
        <f>Runners!A70</f>
        <v>Mark Hughes</v>
      </c>
      <c r="B71" s="3"/>
      <c r="C71" s="3">
        <f>IF(A71&lt;&gt;"",VLOOKUP(A71,Runners!A$3:AS$180,C$1,FALSE),0)</f>
        <v>1.579861111111111E-2</v>
      </c>
      <c r="D71" s="6">
        <f t="shared" si="0"/>
        <v>68</v>
      </c>
      <c r="E71" s="2"/>
      <c r="F71" s="2">
        <f t="shared" si="26"/>
        <v>0</v>
      </c>
      <c r="J71" s="1" t="str">
        <f t="shared" si="27"/>
        <v>Mark Hughes</v>
      </c>
      <c r="M71" s="8" t="str">
        <f t="shared" si="45"/>
        <v/>
      </c>
      <c r="N71" s="8" t="str">
        <f t="shared" si="46"/>
        <v/>
      </c>
      <c r="O71" s="1" t="str">
        <f t="shared" si="47"/>
        <v/>
      </c>
      <c r="P71" s="32" t="str">
        <f t="shared" si="48"/>
        <v/>
      </c>
      <c r="Q71" s="32" t="str">
        <f t="shared" si="28"/>
        <v/>
      </c>
      <c r="R71" s="6">
        <f t="shared" si="49"/>
        <v>0</v>
      </c>
      <c r="S71" s="6">
        <f>IF(AND(D71&lt;=L$4,P71&lt;&gt;"Y"),IF(N71&lt;VLOOKUP(O71,Runners!A$3:CT$180,S$1,FALSE),IF(Y$2="zero",0,Y$2),0),0)</f>
        <v>0</v>
      </c>
      <c r="T71" s="6">
        <f t="shared" si="29"/>
        <v>0</v>
      </c>
      <c r="U71" s="2"/>
      <c r="V71" s="2" t="str">
        <f>IF(O71&lt;&gt;"",VLOOKUP(O71,Runners!CZ$3:DM$180,V$1,FALSE),"")</f>
        <v/>
      </c>
      <c r="W71" s="18" t="str">
        <f t="shared" si="30"/>
        <v/>
      </c>
    </row>
    <row r="72" spans="1:23" ht="15" customHeight="1" x14ac:dyDescent="0.25">
      <c r="A72" s="1" t="str">
        <f>Runners!A71</f>
        <v>Mark Selby</v>
      </c>
      <c r="C72" s="3">
        <f>IF(A72&lt;&gt;"",VLOOKUP(A72,Runners!A$3:AS$180,C$1,FALSE),0)</f>
        <v>1.892361111111111E-2</v>
      </c>
      <c r="D72" s="6">
        <f t="shared" si="0"/>
        <v>69</v>
      </c>
      <c r="E72" s="2"/>
      <c r="F72" s="2">
        <f t="shared" si="26"/>
        <v>0</v>
      </c>
      <c r="J72" s="1" t="str">
        <f t="shared" si="27"/>
        <v>Mark Selby</v>
      </c>
      <c r="M72" s="8" t="str">
        <f t="shared" si="45"/>
        <v/>
      </c>
      <c r="N72" s="8" t="str">
        <f t="shared" si="46"/>
        <v/>
      </c>
      <c r="O72" s="1" t="str">
        <f t="shared" si="47"/>
        <v/>
      </c>
      <c r="P72" s="32" t="str">
        <f t="shared" si="48"/>
        <v/>
      </c>
      <c r="Q72" s="32" t="str">
        <f t="shared" si="28"/>
        <v/>
      </c>
      <c r="R72" s="6">
        <f t="shared" si="49"/>
        <v>0</v>
      </c>
      <c r="S72" s="6">
        <f>IF(AND(D72&lt;=L$4,P72&lt;&gt;"Y"),IF(N72&lt;VLOOKUP(O72,Runners!A$3:CT$180,S$1,FALSE),IF(Y$2="zero",0,Y$2),0),0)</f>
        <v>0</v>
      </c>
      <c r="T72" s="6">
        <f t="shared" si="29"/>
        <v>0</v>
      </c>
      <c r="U72" s="2"/>
      <c r="V72" s="2" t="str">
        <f>IF(O72&lt;&gt;"",VLOOKUP(O72,Runners!CZ$3:DM$180,V$1,FALSE),"")</f>
        <v/>
      </c>
      <c r="W72" s="18" t="str">
        <f t="shared" si="30"/>
        <v/>
      </c>
    </row>
    <row r="73" spans="1:23" ht="15" customHeight="1" x14ac:dyDescent="0.25">
      <c r="A73" s="1" t="str">
        <f>Runners!A72</f>
        <v>Matthew Kay</v>
      </c>
      <c r="C73" s="3">
        <f>IF(A73&lt;&gt;"",VLOOKUP(A73,Runners!A$3:AS$180,C$1,FALSE),0)</f>
        <v>1.0590277777777778E-2</v>
      </c>
      <c r="D73" s="6">
        <f t="shared" ref="D73:D136" si="50">D72+1</f>
        <v>70</v>
      </c>
      <c r="E73" s="2">
        <v>3.7418981481481477E-2</v>
      </c>
      <c r="F73" s="2">
        <f t="shared" si="26"/>
        <v>2.6828703703703698E-2</v>
      </c>
      <c r="J73" s="1" t="str">
        <f t="shared" si="27"/>
        <v>Matthew Kay</v>
      </c>
      <c r="M73" s="8" t="str">
        <f t="shared" si="45"/>
        <v/>
      </c>
      <c r="N73" s="8" t="str">
        <f t="shared" si="46"/>
        <v/>
      </c>
      <c r="O73" s="1" t="str">
        <f t="shared" si="47"/>
        <v/>
      </c>
      <c r="P73" s="32" t="str">
        <f t="shared" si="48"/>
        <v/>
      </c>
      <c r="Q73" s="32" t="str">
        <f t="shared" si="28"/>
        <v/>
      </c>
      <c r="R73" s="6">
        <f t="shared" si="49"/>
        <v>0</v>
      </c>
      <c r="S73" s="6">
        <f>IF(AND(D73&lt;=L$4,P73&lt;&gt;"Y"),IF(N73&lt;VLOOKUP(O73,Runners!A$3:CT$180,S$1,FALSE),IF(Y$2="zero",0,Y$2),0),0)</f>
        <v>0</v>
      </c>
      <c r="T73" s="6">
        <f t="shared" si="29"/>
        <v>0</v>
      </c>
      <c r="U73" s="2"/>
      <c r="V73" s="2" t="str">
        <f>IF(O73&lt;&gt;"",VLOOKUP(O73,Runners!CZ$3:DM$180,V$1,FALSE),"")</f>
        <v/>
      </c>
      <c r="W73" s="18" t="str">
        <f t="shared" si="30"/>
        <v/>
      </c>
    </row>
    <row r="74" spans="1:23" ht="15" customHeight="1" x14ac:dyDescent="0.25">
      <c r="A74" s="1" t="str">
        <f>Runners!A73</f>
        <v>Matthew Staniforth</v>
      </c>
      <c r="C74" s="3">
        <f>IF(A74&lt;&gt;"",VLOOKUP(A74,Runners!A$3:AS$180,C$1,FALSE),0)</f>
        <v>1.4930555555555556E-2</v>
      </c>
      <c r="D74" s="6">
        <f t="shared" si="50"/>
        <v>71</v>
      </c>
      <c r="E74" s="2">
        <v>3.8495370370370367E-2</v>
      </c>
      <c r="F74" s="2">
        <f t="shared" si="26"/>
        <v>2.3564814814814809E-2</v>
      </c>
      <c r="J74" s="1" t="str">
        <f t="shared" si="27"/>
        <v>Matthew Staniforth</v>
      </c>
      <c r="M74" s="8" t="str">
        <f t="shared" si="45"/>
        <v/>
      </c>
      <c r="N74" s="8" t="str">
        <f t="shared" si="46"/>
        <v/>
      </c>
      <c r="O74" s="1" t="str">
        <f t="shared" si="47"/>
        <v/>
      </c>
      <c r="P74" s="32" t="str">
        <f t="shared" si="48"/>
        <v/>
      </c>
      <c r="Q74" s="32" t="str">
        <f t="shared" si="28"/>
        <v/>
      </c>
      <c r="R74" s="6">
        <f t="shared" si="49"/>
        <v>0</v>
      </c>
      <c r="S74" s="6">
        <f>IF(AND(D74&lt;=L$4,P74&lt;&gt;"Y"),IF(N74&lt;VLOOKUP(O74,Runners!A$3:CT$180,S$1,FALSE),IF(Y$2="zero",0,Y$2),0),0)</f>
        <v>0</v>
      </c>
      <c r="T74" s="6">
        <f t="shared" si="29"/>
        <v>0</v>
      </c>
      <c r="U74" s="2"/>
      <c r="V74" s="2" t="str">
        <f>IF(O74&lt;&gt;"",VLOOKUP(O74,Runners!CZ$3:DM$180,V$1,FALSE),"")</f>
        <v/>
      </c>
      <c r="W74" s="18" t="str">
        <f t="shared" si="30"/>
        <v/>
      </c>
    </row>
    <row r="75" spans="1:23" ht="15" customHeight="1" x14ac:dyDescent="0.25">
      <c r="A75" s="1" t="str">
        <f>Runners!A74</f>
        <v>Melanie Koth</v>
      </c>
      <c r="C75" s="3">
        <f>IF(A75&lt;&gt;"",VLOOKUP(A75,Runners!A$3:AS$180,C$1,FALSE),0)</f>
        <v>1.8402777777777778E-2</v>
      </c>
      <c r="D75" s="6">
        <f t="shared" si="50"/>
        <v>72</v>
      </c>
      <c r="E75" s="2"/>
      <c r="F75" s="2">
        <f t="shared" ref="F75:F108" si="51">IF(E75&gt;0,E75-C75,0)</f>
        <v>0</v>
      </c>
      <c r="J75" s="1" t="str">
        <f t="shared" ref="J75:J108" si="52">A75</f>
        <v>Melanie Koth</v>
      </c>
      <c r="M75" s="8" t="str">
        <f t="shared" si="45"/>
        <v/>
      </c>
      <c r="N75" s="8" t="str">
        <f t="shared" si="46"/>
        <v/>
      </c>
      <c r="O75" s="1" t="str">
        <f t="shared" si="47"/>
        <v/>
      </c>
      <c r="P75" s="32" t="str">
        <f t="shared" si="48"/>
        <v/>
      </c>
      <c r="Q75" s="32" t="str">
        <f t="shared" ref="Q75:Q108" si="53">IF(D75&lt;=L$4,IF(P75="Y",Q74,Q74-1),"")</f>
        <v/>
      </c>
      <c r="R75" s="6">
        <f t="shared" si="49"/>
        <v>0</v>
      </c>
      <c r="S75" s="6">
        <f>IF(AND(D75&lt;=L$4,P75&lt;&gt;"Y"),IF(N75&lt;VLOOKUP(O75,Runners!A$3:CT$180,S$1,FALSE),IF(Y$2="zero",0,Y$2),0),0)</f>
        <v>0</v>
      </c>
      <c r="T75" s="6">
        <f t="shared" ref="T75:T108" si="54">IF(AND(D75&lt;=L$4,P75&lt;&gt;"Y"),S75+R75,0)</f>
        <v>0</v>
      </c>
      <c r="U75" s="2"/>
      <c r="V75" s="2" t="str">
        <f>IF(O75&lt;&gt;"",VLOOKUP(O75,Runners!CZ$3:DM$180,V$1,FALSE),"")</f>
        <v/>
      </c>
      <c r="W75" s="18" t="str">
        <f t="shared" ref="W75:W108" si="55">IF(O75&lt;&gt;"",(V75-N75)/V75,"")</f>
        <v/>
      </c>
    </row>
    <row r="76" spans="1:23" ht="15" customHeight="1" x14ac:dyDescent="0.25">
      <c r="A76" s="1" t="str">
        <f>Runners!A75</f>
        <v>Michael Hall</v>
      </c>
      <c r="B76" s="3"/>
      <c r="C76" s="3">
        <f>IF(A76&lt;&gt;"",VLOOKUP(A76,Runners!A$3:AS$180,C$1,FALSE),0)</f>
        <v>1.8749999999999999E-2</v>
      </c>
      <c r="D76" s="6">
        <f t="shared" si="50"/>
        <v>73</v>
      </c>
      <c r="E76" s="2"/>
      <c r="F76" s="2">
        <f t="shared" si="51"/>
        <v>0</v>
      </c>
      <c r="J76" s="1" t="str">
        <f t="shared" si="52"/>
        <v>Michael Hall</v>
      </c>
      <c r="M76" s="8" t="str">
        <f t="shared" si="45"/>
        <v/>
      </c>
      <c r="N76" s="8" t="str">
        <f t="shared" si="46"/>
        <v/>
      </c>
      <c r="O76" s="1" t="str">
        <f t="shared" si="47"/>
        <v/>
      </c>
      <c r="P76" s="32" t="str">
        <f t="shared" si="48"/>
        <v/>
      </c>
      <c r="Q76" s="32" t="str">
        <f t="shared" si="53"/>
        <v/>
      </c>
      <c r="R76" s="6">
        <f t="shared" si="49"/>
        <v>0</v>
      </c>
      <c r="S76" s="6">
        <f>IF(AND(D76&lt;=L$4,P76&lt;&gt;"Y"),IF(N76&lt;VLOOKUP(O76,Runners!A$3:CT$180,S$1,FALSE),IF(Y$2="zero",0,Y$2),0),0)</f>
        <v>0</v>
      </c>
      <c r="T76" s="6">
        <f t="shared" si="54"/>
        <v>0</v>
      </c>
      <c r="U76" s="2"/>
      <c r="V76" s="2" t="str">
        <f>IF(O76&lt;&gt;"",VLOOKUP(O76,Runners!CZ$3:DM$180,V$1,FALSE),"")</f>
        <v/>
      </c>
      <c r="W76" s="18" t="str">
        <f t="shared" si="55"/>
        <v/>
      </c>
    </row>
    <row r="77" spans="1:23" ht="15" customHeight="1" x14ac:dyDescent="0.25">
      <c r="A77" s="1" t="str">
        <f>Runners!A76</f>
        <v>Mick Widdop</v>
      </c>
      <c r="C77" s="3">
        <f>IF(A77&lt;&gt;"",VLOOKUP(A77,Runners!A$3:AS$180,C$1,FALSE),0)</f>
        <v>1.2847222222222222E-2</v>
      </c>
      <c r="D77" s="6">
        <f t="shared" si="50"/>
        <v>74</v>
      </c>
      <c r="E77" s="2"/>
      <c r="F77" s="2">
        <f t="shared" si="51"/>
        <v>0</v>
      </c>
      <c r="J77" s="1" t="str">
        <f t="shared" si="52"/>
        <v>Mick Widdop</v>
      </c>
      <c r="M77" s="8" t="str">
        <f t="shared" si="45"/>
        <v/>
      </c>
      <c r="N77" s="8" t="str">
        <f t="shared" si="46"/>
        <v/>
      </c>
      <c r="O77" s="1" t="str">
        <f t="shared" si="47"/>
        <v/>
      </c>
      <c r="P77" s="32" t="str">
        <f t="shared" si="48"/>
        <v/>
      </c>
      <c r="Q77" s="32" t="str">
        <f t="shared" si="53"/>
        <v/>
      </c>
      <c r="R77" s="6">
        <f t="shared" si="49"/>
        <v>0</v>
      </c>
      <c r="S77" s="6">
        <f>IF(AND(D77&lt;=L$4,P77&lt;&gt;"Y"),IF(N77&lt;VLOOKUP(O77,Runners!A$3:CT$180,S$1,FALSE),IF(Y$2="zero",0,Y$2),0),0)</f>
        <v>0</v>
      </c>
      <c r="T77" s="6">
        <f t="shared" si="54"/>
        <v>0</v>
      </c>
      <c r="U77" s="2"/>
      <c r="V77" s="2" t="str">
        <f>IF(O77&lt;&gt;"",VLOOKUP(O77,Runners!CZ$3:DM$180,V$1,FALSE),"")</f>
        <v/>
      </c>
      <c r="W77" s="18" t="str">
        <f t="shared" si="55"/>
        <v/>
      </c>
    </row>
    <row r="78" spans="1:23" ht="15" customHeight="1" x14ac:dyDescent="0.25">
      <c r="A78" s="1" t="str">
        <f>Runners!A77</f>
        <v>Mike Toft</v>
      </c>
      <c r="B78" s="3"/>
      <c r="C78" s="3">
        <f>IF(A78&lt;&gt;"",VLOOKUP(A78,Runners!A$3:AS$180,C$1,FALSE),0)</f>
        <v>2.2222222222222223E-2</v>
      </c>
      <c r="D78" s="6">
        <f t="shared" si="50"/>
        <v>75</v>
      </c>
      <c r="E78" s="2"/>
      <c r="F78" s="2">
        <f t="shared" si="51"/>
        <v>0</v>
      </c>
      <c r="J78" s="1" t="str">
        <f t="shared" si="52"/>
        <v>Mike Toft</v>
      </c>
      <c r="M78" s="8" t="str">
        <f t="shared" si="45"/>
        <v/>
      </c>
      <c r="N78" s="8" t="str">
        <f t="shared" si="46"/>
        <v/>
      </c>
      <c r="O78" s="1" t="str">
        <f t="shared" si="47"/>
        <v/>
      </c>
      <c r="P78" s="32" t="str">
        <f t="shared" si="48"/>
        <v/>
      </c>
      <c r="Q78" s="32" t="str">
        <f t="shared" si="53"/>
        <v/>
      </c>
      <c r="R78" s="6">
        <f t="shared" si="49"/>
        <v>0</v>
      </c>
      <c r="S78" s="6">
        <f>IF(AND(D78&lt;=L$4,P78&lt;&gt;"Y"),IF(N78&lt;VLOOKUP(O78,Runners!A$3:CT$180,S$1,FALSE),IF(Y$2="zero",0,Y$2),0),0)</f>
        <v>0</v>
      </c>
      <c r="T78" s="6">
        <f t="shared" si="54"/>
        <v>0</v>
      </c>
      <c r="U78" s="2"/>
      <c r="V78" s="2" t="str">
        <f>IF(O78&lt;&gt;"",VLOOKUP(O78,Runners!CZ$3:DM$180,V$1,FALSE),"")</f>
        <v/>
      </c>
      <c r="W78" s="18" t="str">
        <f t="shared" si="55"/>
        <v/>
      </c>
    </row>
    <row r="79" spans="1:23" ht="15" customHeight="1" x14ac:dyDescent="0.25">
      <c r="A79" s="1" t="str">
        <f>Runners!A78</f>
        <v>Morgan Pritchard</v>
      </c>
      <c r="C79" s="3">
        <f>IF(A79&lt;&gt;"",VLOOKUP(A79,Runners!A$3:AS$180,C$1,FALSE),0)</f>
        <v>1.6493055555555556E-2</v>
      </c>
      <c r="D79" s="6">
        <f t="shared" si="50"/>
        <v>76</v>
      </c>
      <c r="E79" s="2"/>
      <c r="F79" s="2">
        <f t="shared" si="51"/>
        <v>0</v>
      </c>
      <c r="J79" s="1" t="str">
        <f t="shared" si="52"/>
        <v>Morgan Pritchard</v>
      </c>
      <c r="M79" s="8" t="str">
        <f t="shared" si="45"/>
        <v/>
      </c>
      <c r="N79" s="8" t="str">
        <f t="shared" si="46"/>
        <v/>
      </c>
      <c r="O79" s="1" t="str">
        <f t="shared" si="47"/>
        <v/>
      </c>
      <c r="P79" s="32" t="str">
        <f t="shared" si="48"/>
        <v/>
      </c>
      <c r="Q79" s="32" t="str">
        <f t="shared" si="53"/>
        <v/>
      </c>
      <c r="R79" s="6">
        <f t="shared" si="49"/>
        <v>0</v>
      </c>
      <c r="S79" s="6">
        <f>IF(AND(D79&lt;=L$4,P79&lt;&gt;"Y"),IF(N79&lt;VLOOKUP(O79,Runners!A$3:CT$180,S$1,FALSE),IF(Y$2="zero",0,Y$2),0),0)</f>
        <v>0</v>
      </c>
      <c r="T79" s="6">
        <f t="shared" si="54"/>
        <v>0</v>
      </c>
      <c r="U79" s="2"/>
      <c r="V79" s="2" t="str">
        <f>IF(O79&lt;&gt;"",VLOOKUP(O79,Runners!CZ$3:DM$180,V$1,FALSE),"")</f>
        <v/>
      </c>
      <c r="W79" s="18" t="str">
        <f t="shared" si="55"/>
        <v/>
      </c>
    </row>
    <row r="80" spans="1:23" ht="15" customHeight="1" x14ac:dyDescent="0.25">
      <c r="A80" s="1" t="str">
        <f>Runners!A79</f>
        <v>Neil Baynton-Roberts</v>
      </c>
      <c r="C80" s="3">
        <f>IF(A80&lt;&gt;"",VLOOKUP(A80,Runners!A$3:AS$180,C$1,FALSE),0)</f>
        <v>1.6493055555555556E-2</v>
      </c>
      <c r="D80" s="6">
        <f t="shared" si="50"/>
        <v>77</v>
      </c>
      <c r="E80" s="2"/>
      <c r="F80" s="2">
        <f t="shared" si="51"/>
        <v>0</v>
      </c>
      <c r="J80" s="1" t="str">
        <f t="shared" si="52"/>
        <v>Neil Baynton-Roberts</v>
      </c>
      <c r="M80" s="8" t="str">
        <f t="shared" si="45"/>
        <v/>
      </c>
      <c r="N80" s="8" t="str">
        <f t="shared" si="46"/>
        <v/>
      </c>
      <c r="O80" s="1" t="str">
        <f t="shared" si="47"/>
        <v/>
      </c>
      <c r="P80" s="32" t="str">
        <f t="shared" si="48"/>
        <v/>
      </c>
      <c r="Q80" s="32" t="str">
        <f t="shared" si="53"/>
        <v/>
      </c>
      <c r="R80" s="6">
        <f t="shared" si="49"/>
        <v>0</v>
      </c>
      <c r="S80" s="6">
        <f>IF(AND(D80&lt;=L$4,P80&lt;&gt;"Y"),IF(N80&lt;VLOOKUP(O80,Runners!A$3:CT$180,S$1,FALSE),IF(Y$2="zero",0,Y$2),0),0)</f>
        <v>0</v>
      </c>
      <c r="T80" s="6">
        <f t="shared" si="54"/>
        <v>0</v>
      </c>
      <c r="U80" s="2"/>
      <c r="V80" s="2" t="str">
        <f>IF(O80&lt;&gt;"",VLOOKUP(O80,Runners!CZ$3:DM$180,V$1,FALSE),"")</f>
        <v/>
      </c>
      <c r="W80" s="18" t="str">
        <f t="shared" si="55"/>
        <v/>
      </c>
    </row>
    <row r="81" spans="1:23" ht="15" customHeight="1" x14ac:dyDescent="0.25">
      <c r="A81" s="1" t="str">
        <f>Runners!A80</f>
        <v>Nigel Simpkin</v>
      </c>
      <c r="C81" s="3">
        <f>IF(A81&lt;&gt;"",VLOOKUP(A81,Runners!A$3:AS$180,C$1,FALSE),0)</f>
        <v>1.1458333333333333E-2</v>
      </c>
      <c r="D81" s="6">
        <f t="shared" si="50"/>
        <v>78</v>
      </c>
      <c r="E81" s="2"/>
      <c r="F81" s="2">
        <f t="shared" si="51"/>
        <v>0</v>
      </c>
      <c r="J81" s="1" t="str">
        <f t="shared" si="52"/>
        <v>Nigel Simpkin</v>
      </c>
      <c r="M81" s="8" t="str">
        <f t="shared" si="45"/>
        <v/>
      </c>
      <c r="N81" s="8" t="str">
        <f t="shared" si="46"/>
        <v/>
      </c>
      <c r="O81" s="1" t="str">
        <f t="shared" si="47"/>
        <v/>
      </c>
      <c r="P81" s="32" t="str">
        <f t="shared" si="48"/>
        <v/>
      </c>
      <c r="Q81" s="32" t="str">
        <f t="shared" si="53"/>
        <v/>
      </c>
      <c r="R81" s="6">
        <f t="shared" si="49"/>
        <v>0</v>
      </c>
      <c r="S81" s="6">
        <f>IF(AND(D81&lt;=L$4,P81&lt;&gt;"Y"),IF(N81&lt;VLOOKUP(O81,Runners!A$3:CT$180,S$1,FALSE),IF(Y$2="zero",0,Y$2),0),0)</f>
        <v>0</v>
      </c>
      <c r="T81" s="6">
        <f t="shared" si="54"/>
        <v>0</v>
      </c>
      <c r="U81" s="2"/>
      <c r="V81" s="2" t="str">
        <f>IF(O81&lt;&gt;"",VLOOKUP(O81,Runners!CZ$3:DM$180,V$1,FALSE),"")</f>
        <v/>
      </c>
      <c r="W81" s="18" t="str">
        <f t="shared" si="55"/>
        <v/>
      </c>
    </row>
    <row r="82" spans="1:23" ht="15" customHeight="1" x14ac:dyDescent="0.25">
      <c r="A82" s="1" t="str">
        <f>Runners!A81</f>
        <v>Oliver Thomson</v>
      </c>
      <c r="C82" s="3">
        <f>IF(A82&lt;&gt;"",VLOOKUP(A82,Runners!A$3:AS$180,C$1,FALSE),0)</f>
        <v>1.8055555555555554E-2</v>
      </c>
      <c r="D82" s="6">
        <f t="shared" si="50"/>
        <v>79</v>
      </c>
      <c r="E82" s="2"/>
      <c r="F82" s="2">
        <f t="shared" si="51"/>
        <v>0</v>
      </c>
      <c r="J82" s="1" t="str">
        <f t="shared" si="52"/>
        <v>Oliver Thomson</v>
      </c>
      <c r="M82" s="8" t="str">
        <f t="shared" si="45"/>
        <v/>
      </c>
      <c r="N82" s="8" t="str">
        <f t="shared" si="46"/>
        <v/>
      </c>
      <c r="O82" s="1" t="str">
        <f t="shared" si="47"/>
        <v/>
      </c>
      <c r="P82" s="32" t="str">
        <f t="shared" si="48"/>
        <v/>
      </c>
      <c r="Q82" s="32" t="str">
        <f t="shared" si="53"/>
        <v/>
      </c>
      <c r="R82" s="6">
        <f t="shared" si="49"/>
        <v>0</v>
      </c>
      <c r="S82" s="6">
        <f>IF(AND(D82&lt;=L$4,P82&lt;&gt;"Y"),IF(N82&lt;VLOOKUP(O82,Runners!A$3:CT$180,S$1,FALSE),IF(Y$2="zero",0,Y$2),0),0)</f>
        <v>0</v>
      </c>
      <c r="T82" s="6">
        <f t="shared" si="54"/>
        <v>0</v>
      </c>
      <c r="U82" s="2"/>
      <c r="V82" s="2" t="str">
        <f>IF(O82&lt;&gt;"",VLOOKUP(O82,Runners!CZ$3:DM$180,V$1,FALSE),"")</f>
        <v/>
      </c>
      <c r="W82" s="18" t="str">
        <f t="shared" si="55"/>
        <v/>
      </c>
    </row>
    <row r="83" spans="1:23" ht="15" customHeight="1" x14ac:dyDescent="0.25">
      <c r="A83" s="1" t="str">
        <f>Runners!A82</f>
        <v>Pamela Binns</v>
      </c>
      <c r="C83" s="3">
        <f>IF(A83&lt;&gt;"",VLOOKUP(A83,Runners!A$3:AS$180,C$1,FALSE),0)</f>
        <v>8.3333333333333332E-3</v>
      </c>
      <c r="D83" s="6">
        <f t="shared" si="50"/>
        <v>80</v>
      </c>
      <c r="E83" s="2"/>
      <c r="F83" s="2">
        <f t="shared" si="51"/>
        <v>0</v>
      </c>
      <c r="J83" s="1" t="str">
        <f t="shared" si="52"/>
        <v>Pamela Binns</v>
      </c>
      <c r="M83" s="8" t="str">
        <f t="shared" si="45"/>
        <v/>
      </c>
      <c r="N83" s="8" t="str">
        <f t="shared" si="46"/>
        <v/>
      </c>
      <c r="O83" s="1" t="str">
        <f t="shared" si="47"/>
        <v/>
      </c>
      <c r="P83" s="32" t="str">
        <f t="shared" si="48"/>
        <v/>
      </c>
      <c r="Q83" s="32" t="str">
        <f t="shared" si="53"/>
        <v/>
      </c>
      <c r="R83" s="6">
        <f t="shared" si="49"/>
        <v>0</v>
      </c>
      <c r="S83" s="6">
        <f>IF(AND(D83&lt;=L$4,P83&lt;&gt;"Y"),IF(N83&lt;VLOOKUP(O83,Runners!A$3:CT$180,S$1,FALSE),IF(Y$2="zero",0,Y$2),0),0)</f>
        <v>0</v>
      </c>
      <c r="T83" s="6">
        <f t="shared" si="54"/>
        <v>0</v>
      </c>
      <c r="U83" s="2"/>
      <c r="V83" s="2" t="str">
        <f>IF(O83&lt;&gt;"",VLOOKUP(O83,Runners!CZ$3:DM$180,V$1,FALSE),"")</f>
        <v/>
      </c>
      <c r="W83" s="18" t="str">
        <f t="shared" si="55"/>
        <v/>
      </c>
    </row>
    <row r="84" spans="1:23" ht="15" customHeight="1" x14ac:dyDescent="0.25">
      <c r="A84" s="1" t="str">
        <f>Runners!A83</f>
        <v>Pamela Hardman</v>
      </c>
      <c r="C84" s="3">
        <f>IF(A84&lt;&gt;"",VLOOKUP(A84,Runners!A$3:AS$180,C$1,FALSE),0)</f>
        <v>1.2326388888888888E-2</v>
      </c>
      <c r="D84" s="6">
        <f t="shared" si="50"/>
        <v>81</v>
      </c>
      <c r="E84" s="2"/>
      <c r="F84" s="2">
        <f t="shared" si="51"/>
        <v>0</v>
      </c>
      <c r="J84" s="1" t="str">
        <f t="shared" si="52"/>
        <v>Pamela Hardman</v>
      </c>
      <c r="M84" s="8" t="str">
        <f t="shared" si="45"/>
        <v/>
      </c>
      <c r="N84" s="8" t="str">
        <f t="shared" si="46"/>
        <v/>
      </c>
      <c r="O84" s="1" t="str">
        <f t="shared" si="47"/>
        <v/>
      </c>
      <c r="P84" s="32" t="str">
        <f t="shared" si="48"/>
        <v/>
      </c>
      <c r="Q84" s="32" t="str">
        <f t="shared" si="53"/>
        <v/>
      </c>
      <c r="R84" s="6">
        <f t="shared" si="49"/>
        <v>0</v>
      </c>
      <c r="S84" s="6">
        <f>IF(AND(D84&lt;=L$4,P84&lt;&gt;"Y"),IF(N84&lt;VLOOKUP(O84,Runners!A$3:CT$180,S$1,FALSE),IF(Y$2="zero",0,Y$2),0),0)</f>
        <v>0</v>
      </c>
      <c r="T84" s="6">
        <f t="shared" si="54"/>
        <v>0</v>
      </c>
      <c r="U84" s="2"/>
      <c r="V84" s="2" t="str">
        <f>IF(O84&lt;&gt;"",VLOOKUP(O84,Runners!CZ$3:DM$180,V$1,FALSE),"")</f>
        <v/>
      </c>
      <c r="W84" s="18" t="str">
        <f t="shared" si="55"/>
        <v/>
      </c>
    </row>
    <row r="85" spans="1:23" ht="15" customHeight="1" x14ac:dyDescent="0.25">
      <c r="A85" s="1" t="str">
        <f>Runners!A84</f>
        <v>Paul McAllister</v>
      </c>
      <c r="B85" s="3"/>
      <c r="C85" s="3">
        <f>IF(A85&lt;&gt;"",VLOOKUP(A85,Runners!A$3:AS$180,C$1,FALSE),0)</f>
        <v>1.3368055555555555E-2</v>
      </c>
      <c r="D85" s="6">
        <f t="shared" si="50"/>
        <v>82</v>
      </c>
      <c r="E85" s="2"/>
      <c r="F85" s="2">
        <f t="shared" si="51"/>
        <v>0</v>
      </c>
      <c r="J85" s="1" t="str">
        <f t="shared" si="52"/>
        <v>Paul McAllister</v>
      </c>
      <c r="M85" s="8" t="str">
        <f t="shared" si="45"/>
        <v/>
      </c>
      <c r="N85" s="8" t="str">
        <f t="shared" si="46"/>
        <v/>
      </c>
      <c r="O85" s="1" t="str">
        <f t="shared" si="47"/>
        <v/>
      </c>
      <c r="P85" s="32" t="str">
        <f t="shared" si="48"/>
        <v/>
      </c>
      <c r="Q85" s="32" t="str">
        <f t="shared" si="53"/>
        <v/>
      </c>
      <c r="R85" s="6">
        <f t="shared" si="49"/>
        <v>0</v>
      </c>
      <c r="S85" s="6">
        <f>IF(AND(D85&lt;=L$4,P85&lt;&gt;"Y"),IF(N85&lt;VLOOKUP(O85,Runners!A$3:CT$180,S$1,FALSE),IF(Y$2="zero",0,Y$2),0),0)</f>
        <v>0</v>
      </c>
      <c r="T85" s="6">
        <f t="shared" si="54"/>
        <v>0</v>
      </c>
      <c r="U85" s="2"/>
      <c r="V85" s="2" t="str">
        <f>IF(O85&lt;&gt;"",VLOOKUP(O85,Runners!CZ$3:DM$180,V$1,FALSE),"")</f>
        <v/>
      </c>
      <c r="W85" s="18" t="str">
        <f t="shared" si="55"/>
        <v/>
      </c>
    </row>
    <row r="86" spans="1:23" ht="15" customHeight="1" x14ac:dyDescent="0.25">
      <c r="A86" s="1" t="str">
        <f>Runners!A85</f>
        <v>Paul Veevers</v>
      </c>
      <c r="C86" s="3">
        <f>IF(A86&lt;&gt;"",VLOOKUP(A86,Runners!A$3:AS$180,C$1,FALSE),0)</f>
        <v>1.7708333333333333E-2</v>
      </c>
      <c r="D86" s="6">
        <f t="shared" si="50"/>
        <v>83</v>
      </c>
      <c r="E86" s="2"/>
      <c r="F86" s="2">
        <f t="shared" si="51"/>
        <v>0</v>
      </c>
      <c r="J86" s="1" t="str">
        <f t="shared" si="52"/>
        <v>Paul Veevers</v>
      </c>
      <c r="M86" s="8" t="str">
        <f t="shared" si="45"/>
        <v/>
      </c>
      <c r="N86" s="8" t="str">
        <f t="shared" si="46"/>
        <v/>
      </c>
      <c r="O86" s="1" t="str">
        <f t="shared" si="47"/>
        <v/>
      </c>
      <c r="P86" s="32" t="str">
        <f t="shared" si="48"/>
        <v/>
      </c>
      <c r="Q86" s="32" t="str">
        <f t="shared" si="53"/>
        <v/>
      </c>
      <c r="R86" s="6">
        <f t="shared" si="49"/>
        <v>0</v>
      </c>
      <c r="S86" s="6">
        <f>IF(AND(D86&lt;=L$4,P86&lt;&gt;"Y"),IF(N86&lt;VLOOKUP(O86,Runners!A$3:CT$180,S$1,FALSE),IF(Y$2="zero",0,Y$2),0),0)</f>
        <v>0</v>
      </c>
      <c r="T86" s="6">
        <f t="shared" si="54"/>
        <v>0</v>
      </c>
      <c r="U86" s="2"/>
      <c r="V86" s="2" t="str">
        <f>IF(O86&lt;&gt;"",VLOOKUP(O86,Runners!CZ$3:DM$180,V$1,FALSE),"")</f>
        <v/>
      </c>
      <c r="W86" s="18" t="str">
        <f t="shared" si="55"/>
        <v/>
      </c>
    </row>
    <row r="87" spans="1:23" ht="15" customHeight="1" x14ac:dyDescent="0.25">
      <c r="A87" s="1" t="str">
        <f>Runners!A86</f>
        <v>Peter Reid</v>
      </c>
      <c r="C87" s="3">
        <f>IF(A87&lt;&gt;"",VLOOKUP(A87,Runners!A$3:AS$180,C$1,FALSE),0)</f>
        <v>1.3194444444444444E-2</v>
      </c>
      <c r="D87" s="6">
        <f t="shared" si="50"/>
        <v>84</v>
      </c>
      <c r="E87" s="2"/>
      <c r="F87" s="2">
        <f t="shared" si="51"/>
        <v>0</v>
      </c>
      <c r="J87" s="1" t="str">
        <f t="shared" si="52"/>
        <v>Peter Reid</v>
      </c>
      <c r="M87" s="8" t="str">
        <f t="shared" si="45"/>
        <v/>
      </c>
      <c r="N87" s="8" t="str">
        <f t="shared" si="46"/>
        <v/>
      </c>
      <c r="O87" s="1" t="str">
        <f t="shared" si="47"/>
        <v/>
      </c>
      <c r="P87" s="32" t="str">
        <f t="shared" si="48"/>
        <v/>
      </c>
      <c r="Q87" s="32" t="str">
        <f t="shared" si="53"/>
        <v/>
      </c>
      <c r="R87" s="6">
        <f t="shared" si="49"/>
        <v>0</v>
      </c>
      <c r="S87" s="6">
        <f>IF(AND(D87&lt;=L$4,P87&lt;&gt;"Y"),IF(N87&lt;VLOOKUP(O87,Runners!A$3:CT$180,S$1,FALSE),IF(Y$2="zero",0,Y$2),0),0)</f>
        <v>0</v>
      </c>
      <c r="T87" s="6">
        <f t="shared" si="54"/>
        <v>0</v>
      </c>
      <c r="U87" s="2"/>
      <c r="V87" s="2" t="str">
        <f>IF(O87&lt;&gt;"",VLOOKUP(O87,Runners!CZ$3:DM$180,V$1,FALSE),"")</f>
        <v/>
      </c>
      <c r="W87" s="18" t="str">
        <f t="shared" si="55"/>
        <v/>
      </c>
    </row>
    <row r="88" spans="1:23" ht="15" customHeight="1" x14ac:dyDescent="0.25">
      <c r="A88" s="1" t="str">
        <f>Runners!A87</f>
        <v>Peter Thomson</v>
      </c>
      <c r="C88" s="3">
        <f>IF(A88&lt;&gt;"",VLOOKUP(A88,Runners!A$3:AS$180,C$1,FALSE),0)</f>
        <v>1.2673611111111111E-2</v>
      </c>
      <c r="D88" s="6">
        <f t="shared" si="50"/>
        <v>85</v>
      </c>
      <c r="E88" s="2"/>
      <c r="F88" s="2">
        <f t="shared" si="51"/>
        <v>0</v>
      </c>
      <c r="J88" s="1" t="str">
        <f t="shared" si="52"/>
        <v>Peter Thomson</v>
      </c>
      <c r="M88" s="8" t="str">
        <f t="shared" si="45"/>
        <v/>
      </c>
      <c r="N88" s="8" t="str">
        <f t="shared" si="46"/>
        <v/>
      </c>
      <c r="O88" s="1" t="str">
        <f t="shared" si="47"/>
        <v/>
      </c>
      <c r="P88" s="32" t="str">
        <f t="shared" si="48"/>
        <v/>
      </c>
      <c r="Q88" s="32" t="str">
        <f t="shared" si="53"/>
        <v/>
      </c>
      <c r="R88" s="6">
        <f t="shared" si="49"/>
        <v>0</v>
      </c>
      <c r="S88" s="6">
        <f>IF(AND(D88&lt;=L$4,P88&lt;&gt;"Y"),IF(N88&lt;VLOOKUP(O88,Runners!A$3:CT$180,S$1,FALSE),IF(Y$2="zero",0,Y$2),0),0)</f>
        <v>0</v>
      </c>
      <c r="T88" s="6">
        <f t="shared" si="54"/>
        <v>0</v>
      </c>
      <c r="U88" s="2"/>
      <c r="V88" s="2" t="str">
        <f>IF(O88&lt;&gt;"",VLOOKUP(O88,Runners!CZ$3:DM$180,V$1,FALSE),"")</f>
        <v/>
      </c>
      <c r="W88" s="18" t="str">
        <f t="shared" si="55"/>
        <v/>
      </c>
    </row>
    <row r="89" spans="1:23" ht="15" customHeight="1" x14ac:dyDescent="0.25">
      <c r="A89" s="1" t="str">
        <f>Runners!A88</f>
        <v>Phil Buller</v>
      </c>
      <c r="C89" s="3">
        <f>IF(A89&lt;&gt;"",VLOOKUP(A89,Runners!A$3:AS$180,C$1,FALSE),0)</f>
        <v>9.2013888888888892E-3</v>
      </c>
      <c r="D89" s="6">
        <f t="shared" si="50"/>
        <v>86</v>
      </c>
      <c r="E89" s="2"/>
      <c r="F89" s="2">
        <f t="shared" si="51"/>
        <v>0</v>
      </c>
      <c r="J89" s="1" t="str">
        <f t="shared" si="52"/>
        <v>Phil Buller</v>
      </c>
      <c r="M89" s="8" t="str">
        <f t="shared" si="45"/>
        <v/>
      </c>
      <c r="N89" s="8" t="str">
        <f t="shared" si="46"/>
        <v/>
      </c>
      <c r="O89" s="1" t="str">
        <f t="shared" si="47"/>
        <v/>
      </c>
      <c r="P89" s="32" t="str">
        <f t="shared" si="48"/>
        <v/>
      </c>
      <c r="Q89" s="32" t="str">
        <f t="shared" si="53"/>
        <v/>
      </c>
      <c r="R89" s="6">
        <f t="shared" si="49"/>
        <v>0</v>
      </c>
      <c r="S89" s="6">
        <f>IF(AND(D89&lt;=L$4,P89&lt;&gt;"Y"),IF(N89&lt;VLOOKUP(O89,Runners!A$3:CT$180,S$1,FALSE),IF(Y$2="zero",0,Y$2),0),0)</f>
        <v>0</v>
      </c>
      <c r="T89" s="6">
        <f t="shared" si="54"/>
        <v>0</v>
      </c>
      <c r="U89" s="2"/>
      <c r="V89" s="2" t="str">
        <f>IF(O89&lt;&gt;"",VLOOKUP(O89,Runners!CZ$3:DM$180,V$1,FALSE),"")</f>
        <v/>
      </c>
      <c r="W89" s="18" t="str">
        <f t="shared" si="55"/>
        <v/>
      </c>
    </row>
    <row r="90" spans="1:23" ht="15" customHeight="1" x14ac:dyDescent="0.25">
      <c r="A90" s="1" t="str">
        <f>Runners!A89</f>
        <v>Rebecca Willetts</v>
      </c>
      <c r="C90" s="3">
        <f>IF(A90&lt;&gt;"",VLOOKUP(A90,Runners!A$3:AS$180,C$1,FALSE),0)</f>
        <v>1.1458333333333333E-2</v>
      </c>
      <c r="D90" s="6">
        <f t="shared" si="50"/>
        <v>87</v>
      </c>
      <c r="E90" s="2"/>
      <c r="F90" s="2">
        <f t="shared" si="51"/>
        <v>0</v>
      </c>
      <c r="J90" s="1" t="str">
        <f t="shared" si="52"/>
        <v>Rebecca Willetts</v>
      </c>
      <c r="M90" s="8" t="str">
        <f t="shared" si="45"/>
        <v/>
      </c>
      <c r="N90" s="8" t="str">
        <f t="shared" si="46"/>
        <v/>
      </c>
      <c r="O90" s="1" t="str">
        <f t="shared" si="47"/>
        <v/>
      </c>
      <c r="P90" s="32" t="str">
        <f t="shared" si="48"/>
        <v/>
      </c>
      <c r="Q90" s="32" t="str">
        <f t="shared" si="53"/>
        <v/>
      </c>
      <c r="R90" s="6">
        <f t="shared" si="49"/>
        <v>0</v>
      </c>
      <c r="S90" s="6">
        <f>IF(AND(D90&lt;=L$4,P90&lt;&gt;"Y"),IF(N90&lt;VLOOKUP(O90,Runners!A$3:CT$180,S$1,FALSE),IF(Y$2="zero",0,Y$2),0),0)</f>
        <v>0</v>
      </c>
      <c r="T90" s="6">
        <f t="shared" si="54"/>
        <v>0</v>
      </c>
      <c r="U90" s="2"/>
      <c r="V90" s="2" t="str">
        <f>IF(O90&lt;&gt;"",VLOOKUP(O90,Runners!CZ$3:DM$180,V$1,FALSE),"")</f>
        <v/>
      </c>
      <c r="W90" s="18" t="str">
        <f t="shared" si="55"/>
        <v/>
      </c>
    </row>
    <row r="91" spans="1:23" ht="15" customHeight="1" x14ac:dyDescent="0.25">
      <c r="A91" s="1" t="str">
        <f>Runners!A90</f>
        <v>Richard Storey</v>
      </c>
      <c r="B91" s="3"/>
      <c r="C91" s="3">
        <f>IF(A91&lt;&gt;"",VLOOKUP(A91,Runners!A$3:AS$180,C$1,FALSE),0)</f>
        <v>1.4930555555555556E-2</v>
      </c>
      <c r="D91" s="6">
        <f t="shared" si="50"/>
        <v>88</v>
      </c>
      <c r="E91" s="2"/>
      <c r="F91" s="2">
        <f t="shared" si="51"/>
        <v>0</v>
      </c>
      <c r="J91" s="1" t="str">
        <f t="shared" si="52"/>
        <v>Richard Storey</v>
      </c>
      <c r="M91" s="8" t="str">
        <f t="shared" si="45"/>
        <v/>
      </c>
      <c r="N91" s="8" t="str">
        <f t="shared" si="46"/>
        <v/>
      </c>
      <c r="O91" s="1" t="str">
        <f t="shared" si="47"/>
        <v/>
      </c>
      <c r="P91" s="32" t="str">
        <f t="shared" si="48"/>
        <v/>
      </c>
      <c r="Q91" s="32" t="str">
        <f t="shared" si="53"/>
        <v/>
      </c>
      <c r="R91" s="6">
        <f t="shared" si="49"/>
        <v>0</v>
      </c>
      <c r="S91" s="6">
        <f>IF(AND(D91&lt;=L$4,P91&lt;&gt;"Y"),IF(N91&lt;VLOOKUP(O91,Runners!A$3:CT$180,S$1,FALSE),IF(Y$2="zero",0,Y$2),0),0)</f>
        <v>0</v>
      </c>
      <c r="T91" s="6">
        <f t="shared" si="54"/>
        <v>0</v>
      </c>
      <c r="U91" s="2"/>
      <c r="V91" s="2" t="str">
        <f>IF(O91&lt;&gt;"",VLOOKUP(O91,Runners!CZ$3:DM$180,V$1,FALSE),"")</f>
        <v/>
      </c>
      <c r="W91" s="18" t="str">
        <f t="shared" si="55"/>
        <v/>
      </c>
    </row>
    <row r="92" spans="1:23" ht="15" customHeight="1" x14ac:dyDescent="0.25">
      <c r="A92" s="1" t="str">
        <f>Runners!A91</f>
        <v>Rosie Eagles</v>
      </c>
      <c r="C92" s="3">
        <f>IF(A92&lt;&gt;"",VLOOKUP(A92,Runners!A$3:AS$180,C$1,FALSE),0)</f>
        <v>1.4583333333333334E-2</v>
      </c>
      <c r="D92" s="6">
        <f t="shared" si="50"/>
        <v>89</v>
      </c>
      <c r="E92" s="2">
        <v>3.8726851851851853E-2</v>
      </c>
      <c r="F92" s="2">
        <f t="shared" si="51"/>
        <v>2.4143518518518519E-2</v>
      </c>
      <c r="J92" s="1" t="str">
        <f t="shared" si="52"/>
        <v>Rosie Eagles</v>
      </c>
      <c r="M92" s="8" t="str">
        <f t="shared" si="45"/>
        <v/>
      </c>
      <c r="N92" s="8" t="str">
        <f t="shared" si="46"/>
        <v/>
      </c>
      <c r="O92" s="1" t="str">
        <f t="shared" si="47"/>
        <v/>
      </c>
      <c r="P92" s="32" t="str">
        <f t="shared" si="48"/>
        <v/>
      </c>
      <c r="Q92" s="32" t="str">
        <f t="shared" si="53"/>
        <v/>
      </c>
      <c r="R92" s="6">
        <f t="shared" si="49"/>
        <v>0</v>
      </c>
      <c r="S92" s="6">
        <f>IF(AND(D92&lt;=L$4,P92&lt;&gt;"Y"),IF(N92&lt;VLOOKUP(O92,Runners!A$3:CT$180,S$1,FALSE),IF(Y$2="zero",0,Y$2),0),0)</f>
        <v>0</v>
      </c>
      <c r="T92" s="6">
        <f t="shared" si="54"/>
        <v>0</v>
      </c>
      <c r="U92" s="2"/>
      <c r="V92" s="2" t="str">
        <f>IF(O92&lt;&gt;"",VLOOKUP(O92,Runners!CZ$3:DM$180,V$1,FALSE),"")</f>
        <v/>
      </c>
      <c r="W92" s="18" t="str">
        <f t="shared" si="55"/>
        <v/>
      </c>
    </row>
    <row r="93" spans="1:23" ht="15" customHeight="1" x14ac:dyDescent="0.25">
      <c r="A93" s="1" t="str">
        <f>Runners!A92</f>
        <v>Ross McKelvie</v>
      </c>
      <c r="B93" s="3"/>
      <c r="C93" s="3">
        <f>IF(A93&lt;&gt;"",VLOOKUP(A93,Runners!A$3:AS$180,C$1,FALSE),0)</f>
        <v>2.326388888888889E-2</v>
      </c>
      <c r="D93" s="6">
        <f t="shared" si="50"/>
        <v>90</v>
      </c>
      <c r="E93" s="2">
        <v>4.0439814814814817E-2</v>
      </c>
      <c r="F93" s="2">
        <f t="shared" si="51"/>
        <v>1.7175925925925928E-2</v>
      </c>
      <c r="J93" s="1" t="str">
        <f t="shared" si="52"/>
        <v>Ross McKelvie</v>
      </c>
      <c r="M93" s="8" t="str">
        <f t="shared" ref="M93:M124" si="56">IF(D93&lt;=L$4,SMALL(E$4:E$210,D93),"")</f>
        <v/>
      </c>
      <c r="N93" s="8" t="str">
        <f t="shared" ref="N93:N124" si="57">IF(D93&lt;=L$4,VLOOKUP(M93,E$4:F$210,2,FALSE),"")</f>
        <v/>
      </c>
      <c r="O93" s="1" t="str">
        <f t="shared" ref="O93:O124" si="58">IF(D93&lt;=L$4,VLOOKUP(M93,E$4:J$210,6,FALSE),"")</f>
        <v/>
      </c>
      <c r="P93" s="32" t="str">
        <f t="shared" ref="P93:P124" si="59">IF(D93&lt;=L$4,VLOOKUP(O93,A$4:B$210,2,FALSE),"")</f>
        <v/>
      </c>
      <c r="Q93" s="32" t="str">
        <f t="shared" si="53"/>
        <v/>
      </c>
      <c r="R93" s="6">
        <f t="shared" si="49"/>
        <v>0</v>
      </c>
      <c r="S93" s="6">
        <f>IF(AND(D93&lt;=L$4,P93&lt;&gt;"Y"),IF(N93&lt;VLOOKUP(O93,Runners!A$3:CT$180,S$1,FALSE),IF(Y$2="zero",0,Y$2),0),0)</f>
        <v>0</v>
      </c>
      <c r="T93" s="6">
        <f t="shared" si="54"/>
        <v>0</v>
      </c>
      <c r="U93" s="2"/>
      <c r="V93" s="2" t="str">
        <f>IF(O93&lt;&gt;"",VLOOKUP(O93,Runners!CZ$3:DM$180,V$1,FALSE),"")</f>
        <v/>
      </c>
      <c r="W93" s="18" t="str">
        <f t="shared" si="55"/>
        <v/>
      </c>
    </row>
    <row r="94" spans="1:23" ht="15" customHeight="1" x14ac:dyDescent="0.25">
      <c r="A94" s="1" t="str">
        <f>Runners!A93</f>
        <v>Roy Stevens</v>
      </c>
      <c r="B94" s="3"/>
      <c r="C94" s="3">
        <f>IF(A94&lt;&gt;"",VLOOKUP(A94,Runners!A$3:AS$180,C$1,FALSE),0)</f>
        <v>1.0937499999999999E-2</v>
      </c>
      <c r="D94" s="6">
        <f t="shared" si="50"/>
        <v>91</v>
      </c>
      <c r="E94" s="2"/>
      <c r="F94" s="2">
        <f t="shared" si="51"/>
        <v>0</v>
      </c>
      <c r="J94" s="1" t="str">
        <f t="shared" si="52"/>
        <v>Roy Stevens</v>
      </c>
      <c r="M94" s="8" t="str">
        <f t="shared" si="56"/>
        <v/>
      </c>
      <c r="N94" s="8" t="str">
        <f t="shared" si="57"/>
        <v/>
      </c>
      <c r="O94" s="1" t="str">
        <f t="shared" si="58"/>
        <v/>
      </c>
      <c r="P94" s="32" t="str">
        <f t="shared" si="59"/>
        <v/>
      </c>
      <c r="Q94" s="32" t="str">
        <f t="shared" si="53"/>
        <v/>
      </c>
      <c r="R94" s="6">
        <f t="shared" si="49"/>
        <v>0</v>
      </c>
      <c r="S94" s="6">
        <f>IF(AND(D94&lt;=L$4,P94&lt;&gt;"Y"),IF(N94&lt;VLOOKUP(O94,Runners!A$3:CT$180,S$1,FALSE),IF(Y$2="zero",0,Y$2),0),0)</f>
        <v>0</v>
      </c>
      <c r="T94" s="6">
        <f t="shared" si="54"/>
        <v>0</v>
      </c>
      <c r="U94" s="2"/>
      <c r="V94" s="2" t="str">
        <f>IF(O94&lt;&gt;"",VLOOKUP(O94,Runners!CZ$3:DM$180,V$1,FALSE),"")</f>
        <v/>
      </c>
      <c r="W94" s="18" t="str">
        <f t="shared" si="55"/>
        <v/>
      </c>
    </row>
    <row r="95" spans="1:23" ht="15" customHeight="1" x14ac:dyDescent="0.25">
      <c r="A95" s="1" t="str">
        <f>Runners!A94</f>
        <v>Ruth Bye</v>
      </c>
      <c r="B95" s="3"/>
      <c r="C95" s="3">
        <f>IF(A95&lt;&gt;"",VLOOKUP(A95,Runners!A$3:AS$180,C$1,FALSE),0)</f>
        <v>4.6874999999999998E-3</v>
      </c>
      <c r="D95" s="6">
        <f t="shared" si="50"/>
        <v>92</v>
      </c>
      <c r="E95" s="2"/>
      <c r="F95" s="2">
        <f t="shared" si="51"/>
        <v>0</v>
      </c>
      <c r="J95" s="1" t="str">
        <f t="shared" si="52"/>
        <v>Ruth Bye</v>
      </c>
      <c r="M95" s="8" t="str">
        <f t="shared" si="56"/>
        <v/>
      </c>
      <c r="N95" s="8" t="str">
        <f t="shared" si="57"/>
        <v/>
      </c>
      <c r="O95" s="1" t="str">
        <f t="shared" si="58"/>
        <v/>
      </c>
      <c r="P95" s="32" t="str">
        <f t="shared" si="59"/>
        <v/>
      </c>
      <c r="Q95" s="32" t="str">
        <f>IF(D95&lt;=L$4,IF(P95="Y",Q93,Q93-1),"")</f>
        <v/>
      </c>
      <c r="R95" s="6">
        <f t="shared" si="49"/>
        <v>0</v>
      </c>
      <c r="S95" s="6">
        <f>IF(AND(D95&lt;=L$4,P95&lt;&gt;"Y"),IF(N95&lt;VLOOKUP(O95,Runners!A$3:CT$180,S$1,FALSE),IF(Y$2="zero",0,Y$2),0),0)</f>
        <v>0</v>
      </c>
      <c r="T95" s="6">
        <f t="shared" si="54"/>
        <v>0</v>
      </c>
      <c r="U95" s="2"/>
      <c r="V95" s="2" t="str">
        <f>IF(O95&lt;&gt;"",VLOOKUP(O95,Runners!CZ$3:DM$180,V$1,FALSE),"")</f>
        <v/>
      </c>
      <c r="W95" s="18" t="str">
        <f t="shared" si="55"/>
        <v/>
      </c>
    </row>
    <row r="96" spans="1:23" ht="15" customHeight="1" x14ac:dyDescent="0.25">
      <c r="A96" s="1" t="str">
        <f>Runners!A95</f>
        <v>Ruth Williams</v>
      </c>
      <c r="B96" s="3"/>
      <c r="C96" s="3">
        <f>IF(A96&lt;&gt;"",VLOOKUP(A96,Runners!A$3:AS$180,C$1,FALSE),0)</f>
        <v>1.2673611111111111E-2</v>
      </c>
      <c r="D96" s="6">
        <f t="shared" si="50"/>
        <v>93</v>
      </c>
      <c r="E96" s="2"/>
      <c r="F96" s="2">
        <f t="shared" si="51"/>
        <v>0</v>
      </c>
      <c r="J96" s="1" t="str">
        <f t="shared" si="52"/>
        <v>Ruth Williams</v>
      </c>
      <c r="M96" s="8" t="str">
        <f t="shared" si="56"/>
        <v/>
      </c>
      <c r="N96" s="8" t="str">
        <f t="shared" si="57"/>
        <v/>
      </c>
      <c r="O96" s="1" t="str">
        <f t="shared" si="58"/>
        <v/>
      </c>
      <c r="P96" s="32" t="str">
        <f t="shared" si="59"/>
        <v/>
      </c>
      <c r="Q96" s="32" t="str">
        <f t="shared" si="53"/>
        <v/>
      </c>
      <c r="R96" s="6">
        <f t="shared" si="49"/>
        <v>0</v>
      </c>
      <c r="S96" s="6">
        <f>IF(AND(D96&lt;=L$4,P96&lt;&gt;"Y"),IF(N96&lt;VLOOKUP(O96,Runners!A$3:CT$180,S$1,FALSE),IF(Y$2="zero",0,Y$2),0),0)</f>
        <v>0</v>
      </c>
      <c r="T96" s="6">
        <f t="shared" si="54"/>
        <v>0</v>
      </c>
      <c r="U96" s="2"/>
      <c r="V96" s="2" t="str">
        <f>IF(O96&lt;&gt;"",VLOOKUP(O96,Runners!CZ$3:DM$180,V$1,FALSE),"")</f>
        <v/>
      </c>
      <c r="W96" s="18" t="str">
        <f t="shared" si="55"/>
        <v/>
      </c>
    </row>
    <row r="97" spans="1:23" ht="15" customHeight="1" x14ac:dyDescent="0.25">
      <c r="A97" s="1" t="str">
        <f>Runners!A96</f>
        <v>Sarah Beck</v>
      </c>
      <c r="B97" s="3"/>
      <c r="C97" s="3">
        <f>IF(A97&lt;&gt;"",VLOOKUP(A97,Runners!A$3:AS$180,C$1,FALSE),0)</f>
        <v>1.7187500000000001E-2</v>
      </c>
      <c r="D97" s="6">
        <f t="shared" si="50"/>
        <v>94</v>
      </c>
      <c r="E97" s="2"/>
      <c r="F97" s="2">
        <f t="shared" si="51"/>
        <v>0</v>
      </c>
      <c r="J97" s="1" t="str">
        <f t="shared" si="52"/>
        <v>Sarah Beck</v>
      </c>
      <c r="M97" s="8" t="str">
        <f t="shared" si="56"/>
        <v/>
      </c>
      <c r="N97" s="8" t="str">
        <f t="shared" si="57"/>
        <v/>
      </c>
      <c r="O97" s="1" t="str">
        <f t="shared" si="58"/>
        <v/>
      </c>
      <c r="P97" s="32" t="str">
        <f t="shared" si="59"/>
        <v/>
      </c>
      <c r="Q97" s="32" t="str">
        <f t="shared" si="53"/>
        <v/>
      </c>
      <c r="R97" s="6">
        <f t="shared" si="49"/>
        <v>0</v>
      </c>
      <c r="S97" s="6">
        <f>IF(AND(D97&lt;=L$4,P97&lt;&gt;"Y"),IF(N97&lt;VLOOKUP(O97,Runners!A$3:CT$180,S$1,FALSE),IF(Y$2="zero",0,Y$2),0),0)</f>
        <v>0</v>
      </c>
      <c r="T97" s="6">
        <f t="shared" si="54"/>
        <v>0</v>
      </c>
      <c r="U97" s="2"/>
      <c r="V97" s="2" t="str">
        <f>IF(O97&lt;&gt;"",VLOOKUP(O97,Runners!CZ$3:DM$180,V$1,FALSE),"")</f>
        <v/>
      </c>
      <c r="W97" s="18" t="str">
        <f t="shared" si="55"/>
        <v/>
      </c>
    </row>
    <row r="98" spans="1:23" ht="15" customHeight="1" x14ac:dyDescent="0.25">
      <c r="A98" s="1" t="str">
        <f>Runners!A97</f>
        <v>Sarah Cook</v>
      </c>
      <c r="C98" s="3">
        <f>IF(A98&lt;&gt;"",VLOOKUP(A98,Runners!A$3:AS$180,C$1,FALSE),0)</f>
        <v>6.2500000000000003E-3</v>
      </c>
      <c r="D98" s="6">
        <f t="shared" si="50"/>
        <v>95</v>
      </c>
      <c r="E98" s="2"/>
      <c r="F98" s="2">
        <f t="shared" si="51"/>
        <v>0</v>
      </c>
      <c r="J98" s="1" t="str">
        <f t="shared" si="52"/>
        <v>Sarah Cook</v>
      </c>
      <c r="M98" s="8" t="str">
        <f t="shared" si="56"/>
        <v/>
      </c>
      <c r="N98" s="8" t="str">
        <f t="shared" si="57"/>
        <v/>
      </c>
      <c r="O98" s="1" t="str">
        <f t="shared" si="58"/>
        <v/>
      </c>
      <c r="P98" s="32" t="str">
        <f t="shared" si="59"/>
        <v/>
      </c>
      <c r="Q98" s="32" t="str">
        <f t="shared" si="53"/>
        <v/>
      </c>
      <c r="R98" s="6">
        <f t="shared" si="49"/>
        <v>0</v>
      </c>
      <c r="S98" s="6">
        <f>IF(AND(D98&lt;=L$4,P98&lt;&gt;"Y"),IF(N98&lt;VLOOKUP(O98,Runners!A$3:CT$180,S$1,FALSE),IF(Y$2="zero",0,Y$2),0),0)</f>
        <v>0</v>
      </c>
      <c r="T98" s="6">
        <f t="shared" si="54"/>
        <v>0</v>
      </c>
      <c r="U98" s="2"/>
      <c r="V98" s="2" t="str">
        <f>IF(O98&lt;&gt;"",VLOOKUP(O98,Runners!CZ$3:DM$180,V$1,FALSE),"")</f>
        <v/>
      </c>
      <c r="W98" s="18" t="str">
        <f t="shared" si="55"/>
        <v/>
      </c>
    </row>
    <row r="99" spans="1:23" ht="15" customHeight="1" x14ac:dyDescent="0.25">
      <c r="A99" s="1" t="str">
        <f>Runners!A98</f>
        <v>Scott Gall</v>
      </c>
      <c r="C99" s="3">
        <f>IF(A99&lt;&gt;"",VLOOKUP(A99,Runners!A$3:AS$180,C$1,FALSE),0)</f>
        <v>1.7187500000000001E-2</v>
      </c>
      <c r="D99" s="6">
        <f t="shared" si="50"/>
        <v>96</v>
      </c>
      <c r="E99" s="2"/>
      <c r="F99" s="2">
        <f t="shared" si="51"/>
        <v>0</v>
      </c>
      <c r="J99" s="1" t="str">
        <f t="shared" si="52"/>
        <v>Scott Gall</v>
      </c>
      <c r="M99" s="8" t="str">
        <f t="shared" si="56"/>
        <v/>
      </c>
      <c r="N99" s="8" t="str">
        <f t="shared" si="57"/>
        <v/>
      </c>
      <c r="O99" s="1" t="str">
        <f t="shared" si="58"/>
        <v/>
      </c>
      <c r="P99" s="32" t="str">
        <f t="shared" si="59"/>
        <v/>
      </c>
      <c r="Q99" s="32" t="str">
        <f t="shared" si="53"/>
        <v/>
      </c>
      <c r="R99" s="6">
        <f t="shared" si="49"/>
        <v>0</v>
      </c>
      <c r="S99" s="6">
        <f>IF(AND(D99&lt;=L$4,P99&lt;&gt;"Y"),IF(N99&lt;VLOOKUP(O99,Runners!A$3:CT$180,S$1,FALSE),IF(Y$2="zero",0,Y$2),0),0)</f>
        <v>0</v>
      </c>
      <c r="T99" s="6">
        <f t="shared" si="54"/>
        <v>0</v>
      </c>
      <c r="U99" s="2"/>
      <c r="V99" s="2" t="str">
        <f>IF(O99&lt;&gt;"",VLOOKUP(O99,Runners!CZ$3:DM$180,V$1,FALSE),"")</f>
        <v/>
      </c>
      <c r="W99" s="18" t="str">
        <f t="shared" si="55"/>
        <v/>
      </c>
    </row>
    <row r="100" spans="1:23" ht="15" customHeight="1" x14ac:dyDescent="0.25">
      <c r="A100" s="1" t="str">
        <f>Runners!A99</f>
        <v>Sharon Cooper</v>
      </c>
      <c r="C100" s="3">
        <f>IF(A100&lt;&gt;"",VLOOKUP(A100,Runners!A$3:AS$180,C$1,FALSE),0)</f>
        <v>9.2013888888888892E-3</v>
      </c>
      <c r="D100" s="6">
        <f t="shared" si="50"/>
        <v>97</v>
      </c>
      <c r="E100" s="2"/>
      <c r="F100" s="2">
        <f t="shared" si="51"/>
        <v>0</v>
      </c>
      <c r="J100" s="1" t="str">
        <f t="shared" si="52"/>
        <v>Sharon Cooper</v>
      </c>
      <c r="M100" s="8" t="str">
        <f t="shared" si="56"/>
        <v/>
      </c>
      <c r="N100" s="8" t="str">
        <f t="shared" si="57"/>
        <v/>
      </c>
      <c r="O100" s="1" t="str">
        <f t="shared" si="58"/>
        <v/>
      </c>
      <c r="P100" s="32" t="str">
        <f t="shared" si="59"/>
        <v/>
      </c>
      <c r="Q100" s="32" t="str">
        <f t="shared" si="53"/>
        <v/>
      </c>
      <c r="R100" s="6">
        <f t="shared" si="49"/>
        <v>0</v>
      </c>
      <c r="S100" s="6">
        <f>IF(AND(D100&lt;=L$4,P100&lt;&gt;"Y"),IF(N100&lt;VLOOKUP(O100,Runners!A$3:CT$180,S$1,FALSE),IF(Y$2="zero",0,Y$2),0),0)</f>
        <v>0</v>
      </c>
      <c r="T100" s="6">
        <f t="shared" si="54"/>
        <v>0</v>
      </c>
      <c r="U100" s="2"/>
      <c r="V100" s="2" t="str">
        <f>IF(O100&lt;&gt;"",VLOOKUP(O100,Runners!CZ$3:DM$180,V$1,FALSE),"")</f>
        <v/>
      </c>
      <c r="W100" s="18" t="str">
        <f t="shared" si="55"/>
        <v/>
      </c>
    </row>
    <row r="101" spans="1:23" ht="15" customHeight="1" x14ac:dyDescent="0.25">
      <c r="A101" s="1" t="str">
        <f>Runners!A100</f>
        <v>Simon Smith</v>
      </c>
      <c r="C101" s="3">
        <f>IF(A101&lt;&gt;"",VLOOKUP(A101,Runners!A$3:AS$180,C$1,FALSE),0)</f>
        <v>1.7534722222222222E-2</v>
      </c>
      <c r="D101" s="6">
        <f t="shared" si="50"/>
        <v>98</v>
      </c>
      <c r="E101" s="2"/>
      <c r="F101" s="2">
        <f t="shared" si="51"/>
        <v>0</v>
      </c>
      <c r="J101" s="1" t="str">
        <f t="shared" si="52"/>
        <v>Simon Smith</v>
      </c>
      <c r="M101" s="8" t="str">
        <f t="shared" si="56"/>
        <v/>
      </c>
      <c r="N101" s="8" t="str">
        <f t="shared" si="57"/>
        <v/>
      </c>
      <c r="O101" s="1" t="str">
        <f t="shared" si="58"/>
        <v/>
      </c>
      <c r="P101" s="32" t="str">
        <f t="shared" si="59"/>
        <v/>
      </c>
      <c r="Q101" s="32" t="str">
        <f t="shared" si="53"/>
        <v/>
      </c>
      <c r="R101" s="6">
        <f t="shared" si="49"/>
        <v>0</v>
      </c>
      <c r="S101" s="6">
        <f>IF(AND(D101&lt;=L$4,P101&lt;&gt;"Y"),IF(N101&lt;VLOOKUP(O101,Runners!A$3:CT$180,S$1,FALSE),IF(Y$2="zero",0,Y$2),0),0)</f>
        <v>0</v>
      </c>
      <c r="T101" s="6">
        <f t="shared" si="54"/>
        <v>0</v>
      </c>
      <c r="U101" s="2"/>
      <c r="V101" s="2" t="str">
        <f>IF(O101&lt;&gt;"",VLOOKUP(O101,Runners!CZ$3:DM$180,V$1,FALSE),"")</f>
        <v/>
      </c>
      <c r="W101" s="18" t="str">
        <f t="shared" si="55"/>
        <v/>
      </c>
    </row>
    <row r="102" spans="1:23" ht="15" customHeight="1" x14ac:dyDescent="0.25">
      <c r="A102" s="1" t="str">
        <f>Runners!A101</f>
        <v>Stephen Rodwell</v>
      </c>
      <c r="C102" s="3">
        <f>IF(A102&lt;&gt;"",VLOOKUP(A102,Runners!A$3:AS$180,C$1,FALSE),0)</f>
        <v>1.7187500000000001E-2</v>
      </c>
      <c r="D102" s="6">
        <f t="shared" si="50"/>
        <v>99</v>
      </c>
      <c r="E102" s="2"/>
      <c r="F102" s="2">
        <f t="shared" ref="F102" si="60">IF(E102&gt;0,E102-C102,0)</f>
        <v>0</v>
      </c>
      <c r="J102" s="1" t="str">
        <f t="shared" ref="J102" si="61">A102</f>
        <v>Stephen Rodwell</v>
      </c>
      <c r="M102" s="8" t="str">
        <f t="shared" si="56"/>
        <v/>
      </c>
      <c r="N102" s="8" t="str">
        <f t="shared" si="57"/>
        <v/>
      </c>
      <c r="O102" s="1" t="str">
        <f t="shared" si="58"/>
        <v/>
      </c>
      <c r="P102" s="32" t="str">
        <f t="shared" si="59"/>
        <v/>
      </c>
      <c r="Q102" s="32" t="str">
        <f t="shared" ref="Q102" si="62">IF(D102&lt;=L$4,IF(P102="Y",Q101,Q101-1),"")</f>
        <v/>
      </c>
      <c r="R102" s="6">
        <f t="shared" si="49"/>
        <v>0</v>
      </c>
      <c r="S102" s="6">
        <f>IF(AND(D102&lt;=L$4,P102&lt;&gt;"Y"),IF(N102&lt;VLOOKUP(O102,Runners!A$3:CT$180,S$1,FALSE),IF(Y$2="zero",0,Y$2),0),0)</f>
        <v>0</v>
      </c>
      <c r="T102" s="6">
        <f t="shared" ref="T102" si="63">IF(AND(D102&lt;=L$4,P102&lt;&gt;"Y"),S102+R102,0)</f>
        <v>0</v>
      </c>
      <c r="U102" s="2"/>
      <c r="V102" s="2" t="str">
        <f>IF(O102&lt;&gt;"",VLOOKUP(O102,Runners!CZ$3:DM$180,V$1,FALSE),"")</f>
        <v/>
      </c>
      <c r="W102" s="18" t="str">
        <f t="shared" ref="W102" si="64">IF(O102&lt;&gt;"",(V102-N102)/V102,"")</f>
        <v/>
      </c>
    </row>
    <row r="103" spans="1:23" ht="15" customHeight="1" x14ac:dyDescent="0.25">
      <c r="A103" s="1" t="str">
        <f>Runners!A102</f>
        <v>Stephen Wise</v>
      </c>
      <c r="C103" s="3">
        <f>IF(A103&lt;&gt;"",VLOOKUP(A103,Runners!A$3:AS$180,C$1,FALSE),0)</f>
        <v>1.4930555555555556E-2</v>
      </c>
      <c r="D103" s="6">
        <f t="shared" si="50"/>
        <v>100</v>
      </c>
      <c r="E103" s="2">
        <v>3.788194444444444E-2</v>
      </c>
      <c r="F103" s="2">
        <f t="shared" si="51"/>
        <v>2.2951388888888882E-2</v>
      </c>
      <c r="J103" s="1" t="str">
        <f t="shared" si="52"/>
        <v>Stephen Wise</v>
      </c>
      <c r="M103" s="8" t="str">
        <f t="shared" si="56"/>
        <v/>
      </c>
      <c r="N103" s="8" t="str">
        <f t="shared" si="57"/>
        <v/>
      </c>
      <c r="O103" s="1" t="str">
        <f t="shared" si="58"/>
        <v/>
      </c>
      <c r="P103" s="32" t="str">
        <f t="shared" si="59"/>
        <v/>
      </c>
      <c r="Q103" s="32" t="str">
        <f>IF(D103&lt;=L$4,IF(P103="Y",Q101,Q101-1),"")</f>
        <v/>
      </c>
      <c r="R103" s="6">
        <f t="shared" si="49"/>
        <v>0</v>
      </c>
      <c r="S103" s="6">
        <f>IF(AND(D103&lt;=L$4,P103&lt;&gt;"Y"),IF(N103&lt;VLOOKUP(O103,Runners!A$3:CT$180,S$1,FALSE),IF(Y$2="zero",0,Y$2),0),0)</f>
        <v>0</v>
      </c>
      <c r="T103" s="6">
        <f t="shared" si="54"/>
        <v>0</v>
      </c>
      <c r="U103" s="2"/>
      <c r="V103" s="2" t="str">
        <f>IF(O103&lt;&gt;"",VLOOKUP(O103,Runners!CZ$3:DM$180,V$1,FALSE),"")</f>
        <v/>
      </c>
      <c r="W103" s="18" t="str">
        <f t="shared" si="55"/>
        <v/>
      </c>
    </row>
    <row r="104" spans="1:23" ht="15" customHeight="1" x14ac:dyDescent="0.25">
      <c r="A104" s="1" t="str">
        <f>Runners!A103</f>
        <v>Steve Pepper</v>
      </c>
      <c r="C104" s="3">
        <f>IF(A104&lt;&gt;"",VLOOKUP(A104,Runners!A$3:AS$180,C$1,FALSE),0)</f>
        <v>1.8402777777777778E-2</v>
      </c>
      <c r="D104" s="6">
        <f t="shared" si="50"/>
        <v>101</v>
      </c>
      <c r="E104" s="2">
        <v>3.8680555555555558E-2</v>
      </c>
      <c r="F104" s="2">
        <f t="shared" si="51"/>
        <v>2.027777777777778E-2</v>
      </c>
      <c r="J104" s="1" t="str">
        <f t="shared" si="52"/>
        <v>Steve Pepper</v>
      </c>
      <c r="M104" s="8" t="str">
        <f t="shared" si="56"/>
        <v/>
      </c>
      <c r="N104" s="8" t="str">
        <f t="shared" si="57"/>
        <v/>
      </c>
      <c r="O104" s="1" t="str">
        <f t="shared" si="58"/>
        <v/>
      </c>
      <c r="P104" s="32" t="str">
        <f t="shared" si="59"/>
        <v/>
      </c>
      <c r="Q104" s="32" t="str">
        <f t="shared" si="53"/>
        <v/>
      </c>
      <c r="R104" s="6">
        <f t="shared" si="49"/>
        <v>0</v>
      </c>
      <c r="S104" s="6">
        <f>IF(AND(D104&lt;=L$4,P104&lt;&gt;"Y"),IF(N104&lt;VLOOKUP(O104,Runners!A$3:CT$180,S$1,FALSE),IF(Y$2="zero",0,Y$2),0),0)</f>
        <v>0</v>
      </c>
      <c r="T104" s="6">
        <f t="shared" si="54"/>
        <v>0</v>
      </c>
      <c r="U104" s="2"/>
      <c r="V104" s="2" t="str">
        <f>IF(O104&lt;&gt;"",VLOOKUP(O104,Runners!CZ$3:DM$180,V$1,FALSE),"")</f>
        <v/>
      </c>
      <c r="W104" s="18" t="str">
        <f t="shared" si="55"/>
        <v/>
      </c>
    </row>
    <row r="105" spans="1:23" ht="15" customHeight="1" x14ac:dyDescent="0.25">
      <c r="A105" s="1" t="str">
        <f>Runners!A104</f>
        <v>Susan Hawitt</v>
      </c>
      <c r="C105" s="3">
        <f>IF(A105&lt;&gt;"",VLOOKUP(A105,Runners!A$3:AS$180,C$1,FALSE),0)</f>
        <v>1.545138888888889E-2</v>
      </c>
      <c r="D105" s="6">
        <f t="shared" si="50"/>
        <v>102</v>
      </c>
      <c r="E105" s="2">
        <v>3.9641203703703706E-2</v>
      </c>
      <c r="F105" s="2">
        <f t="shared" si="51"/>
        <v>2.4189814814814817E-2</v>
      </c>
      <c r="J105" s="1" t="str">
        <f t="shared" si="52"/>
        <v>Susan Hawitt</v>
      </c>
      <c r="M105" s="8" t="str">
        <f t="shared" si="56"/>
        <v/>
      </c>
      <c r="N105" s="8" t="str">
        <f t="shared" si="57"/>
        <v/>
      </c>
      <c r="O105" s="1" t="str">
        <f t="shared" si="58"/>
        <v/>
      </c>
      <c r="P105" s="32" t="str">
        <f t="shared" si="59"/>
        <v/>
      </c>
      <c r="Q105" s="32" t="str">
        <f t="shared" si="53"/>
        <v/>
      </c>
      <c r="R105" s="6">
        <f t="shared" si="49"/>
        <v>0</v>
      </c>
      <c r="S105" s="6">
        <f>IF(AND(D105&lt;=L$4,P105&lt;&gt;"Y"),IF(N105&lt;VLOOKUP(O105,Runners!A$3:CT$180,S$1,FALSE),IF(Y$2="zero",0,Y$2),0),0)</f>
        <v>0</v>
      </c>
      <c r="T105" s="6">
        <f t="shared" si="54"/>
        <v>0</v>
      </c>
      <c r="U105" s="2"/>
      <c r="V105" s="2" t="str">
        <f>IF(O105&lt;&gt;"",VLOOKUP(O105,Runners!CZ$3:DM$180,V$1,FALSE),"")</f>
        <v/>
      </c>
      <c r="W105" s="18" t="str">
        <f t="shared" si="55"/>
        <v/>
      </c>
    </row>
    <row r="106" spans="1:23" ht="15" customHeight="1" x14ac:dyDescent="0.25">
      <c r="A106" s="1" t="str">
        <f>Runners!A105</f>
        <v>Susan Henry</v>
      </c>
      <c r="C106" s="3">
        <f>IF(A106&lt;&gt;"",VLOOKUP(A106,Runners!A$3:AS$180,C$1,FALSE),0)</f>
        <v>6.4236111111111108E-3</v>
      </c>
      <c r="D106" s="6">
        <f t="shared" si="50"/>
        <v>103</v>
      </c>
      <c r="E106" s="2">
        <v>3.8252314814814815E-2</v>
      </c>
      <c r="F106" s="2">
        <f t="shared" si="51"/>
        <v>3.1828703703703706E-2</v>
      </c>
      <c r="J106" s="1" t="str">
        <f t="shared" si="52"/>
        <v>Susan Henry</v>
      </c>
      <c r="M106" s="8" t="str">
        <f t="shared" si="56"/>
        <v/>
      </c>
      <c r="N106" s="8" t="str">
        <f t="shared" si="57"/>
        <v/>
      </c>
      <c r="O106" s="1" t="str">
        <f t="shared" si="58"/>
        <v/>
      </c>
      <c r="P106" s="32" t="str">
        <f t="shared" si="59"/>
        <v/>
      </c>
      <c r="Q106" s="32" t="str">
        <f t="shared" si="53"/>
        <v/>
      </c>
      <c r="R106" s="6">
        <f t="shared" si="49"/>
        <v>0</v>
      </c>
      <c r="S106" s="6">
        <f>IF(AND(D106&lt;=L$4,P106&lt;&gt;"Y"),IF(N106&lt;VLOOKUP(O106,Runners!A$3:CT$180,S$1,FALSE),IF(Y$2="zero",0,Y$2),0),0)</f>
        <v>0</v>
      </c>
      <c r="T106" s="6">
        <f t="shared" si="54"/>
        <v>0</v>
      </c>
      <c r="U106" s="2"/>
      <c r="V106" s="2" t="str">
        <f>IF(O106&lt;&gt;"",VLOOKUP(O106,Runners!CZ$3:DM$180,V$1,FALSE),"")</f>
        <v/>
      </c>
      <c r="W106" s="18" t="str">
        <f t="shared" si="55"/>
        <v/>
      </c>
    </row>
    <row r="107" spans="1:23" ht="15" customHeight="1" x14ac:dyDescent="0.25">
      <c r="A107" s="1" t="str">
        <f>Runners!A106</f>
        <v>Sylvia Elisabeth Gittins</v>
      </c>
      <c r="C107" s="3">
        <f>IF(A107&lt;&gt;"",VLOOKUP(A107,Runners!A$3:AS$180,C$1,FALSE),0)</f>
        <v>7.6388888888888886E-3</v>
      </c>
      <c r="D107" s="6">
        <f t="shared" si="50"/>
        <v>104</v>
      </c>
      <c r="E107" s="2">
        <v>3.8692129629629632E-2</v>
      </c>
      <c r="F107" s="2">
        <f t="shared" si="51"/>
        <v>3.1053240740740742E-2</v>
      </c>
      <c r="J107" s="1" t="str">
        <f t="shared" si="52"/>
        <v>Sylvia Elisabeth Gittins</v>
      </c>
      <c r="M107" s="8" t="str">
        <f t="shared" si="56"/>
        <v/>
      </c>
      <c r="N107" s="8" t="str">
        <f t="shared" si="57"/>
        <v/>
      </c>
      <c r="O107" s="1" t="str">
        <f t="shared" si="58"/>
        <v/>
      </c>
      <c r="P107" s="32" t="str">
        <f t="shared" si="59"/>
        <v/>
      </c>
      <c r="Q107" s="32" t="str">
        <f t="shared" si="53"/>
        <v/>
      </c>
      <c r="R107" s="6">
        <f t="shared" si="49"/>
        <v>0</v>
      </c>
      <c r="S107" s="6">
        <f>IF(AND(D107&lt;=L$4,P107&lt;&gt;"Y"),IF(N107&lt;VLOOKUP(O107,Runners!A$3:CT$180,S$1,FALSE),IF(Y$2="zero",0,Y$2),0),0)</f>
        <v>0</v>
      </c>
      <c r="T107" s="6">
        <f t="shared" si="54"/>
        <v>0</v>
      </c>
      <c r="U107" s="2"/>
      <c r="V107" s="2" t="str">
        <f>IF(O107&lt;&gt;"",VLOOKUP(O107,Runners!CZ$3:DM$180,V$1,FALSE),"")</f>
        <v/>
      </c>
      <c r="W107" s="18" t="str">
        <f t="shared" si="55"/>
        <v/>
      </c>
    </row>
    <row r="108" spans="1:23" ht="15" customHeight="1" x14ac:dyDescent="0.25">
      <c r="A108" s="1" t="str">
        <f>Runners!A107</f>
        <v>Terry Hellings</v>
      </c>
      <c r="C108" s="3">
        <f>IF(A108&lt;&gt;"",VLOOKUP(A108,Runners!A$3:AS$180,C$1,FALSE),0)</f>
        <v>1.5104166666666667E-2</v>
      </c>
      <c r="D108" s="6">
        <f t="shared" si="50"/>
        <v>105</v>
      </c>
      <c r="E108" s="2"/>
      <c r="F108" s="2">
        <f t="shared" si="51"/>
        <v>0</v>
      </c>
      <c r="J108" s="1" t="str">
        <f t="shared" si="52"/>
        <v>Terry Hellings</v>
      </c>
      <c r="M108" s="8" t="str">
        <f t="shared" si="56"/>
        <v/>
      </c>
      <c r="N108" s="8" t="str">
        <f t="shared" si="57"/>
        <v/>
      </c>
      <c r="O108" s="1" t="str">
        <f t="shared" si="58"/>
        <v/>
      </c>
      <c r="P108" s="32" t="str">
        <f t="shared" si="59"/>
        <v/>
      </c>
      <c r="Q108" s="32" t="str">
        <f t="shared" si="53"/>
        <v/>
      </c>
      <c r="R108" s="6">
        <f t="shared" si="49"/>
        <v>0</v>
      </c>
      <c r="S108" s="6">
        <f>IF(AND(D108&lt;=L$4,P108&lt;&gt;"Y"),IF(N108&lt;VLOOKUP(O108,Runners!A$3:CT$180,S$1,FALSE),IF(Y$2="zero",0,Y$2),0),0)</f>
        <v>0</v>
      </c>
      <c r="T108" s="6">
        <f t="shared" si="54"/>
        <v>0</v>
      </c>
      <c r="U108" s="2"/>
      <c r="V108" s="2" t="str">
        <f>IF(O108&lt;&gt;"",VLOOKUP(O108,Runners!CZ$3:DM$180,V$1,FALSE),"")</f>
        <v/>
      </c>
      <c r="W108" s="18" t="str">
        <f t="shared" si="55"/>
        <v/>
      </c>
    </row>
    <row r="109" spans="1:23" ht="15" customHeight="1" x14ac:dyDescent="0.25">
      <c r="A109" s="1" t="str">
        <f>Runners!A108</f>
        <v>Thomas Howarth</v>
      </c>
      <c r="C109" s="3">
        <f>IF(A109&lt;&gt;"",VLOOKUP(A109,Runners!A$3:AS$180,C$1,FALSE),0)</f>
        <v>1.9097222222222224E-2</v>
      </c>
      <c r="D109" s="6">
        <f t="shared" si="50"/>
        <v>106</v>
      </c>
      <c r="E109" s="2"/>
      <c r="F109" s="2">
        <f t="shared" ref="F109:F134" si="65">IF(E109&gt;0,E109-C109,0)</f>
        <v>0</v>
      </c>
      <c r="J109" s="1" t="str">
        <f t="shared" ref="J109:J134" si="66">A109</f>
        <v>Thomas Howarth</v>
      </c>
      <c r="M109" s="8" t="str">
        <f t="shared" si="56"/>
        <v/>
      </c>
      <c r="N109" s="8" t="str">
        <f t="shared" si="57"/>
        <v/>
      </c>
      <c r="O109" s="1" t="str">
        <f t="shared" si="58"/>
        <v/>
      </c>
      <c r="P109" s="32" t="str">
        <f t="shared" si="59"/>
        <v/>
      </c>
      <c r="Q109" s="32" t="str">
        <f t="shared" ref="Q109:Q134" si="67">IF(D109&lt;=L$4,IF(P109="Y",Q108,Q108-1),"")</f>
        <v/>
      </c>
      <c r="R109" s="6">
        <f t="shared" si="49"/>
        <v>0</v>
      </c>
      <c r="S109" s="6">
        <f>IF(AND(D109&lt;=L$4,P109&lt;&gt;"Y"),IF(N109&lt;VLOOKUP(O109,Runners!A$3:CT$180,S$1,FALSE),IF(Y$2="zero",0,Y$2),0),0)</f>
        <v>0</v>
      </c>
      <c r="T109" s="6">
        <f t="shared" ref="T109:T134" si="68">IF(AND(D109&lt;=L$4,P109&lt;&gt;"Y"),S109+R109,0)</f>
        <v>0</v>
      </c>
      <c r="U109" s="2"/>
      <c r="V109" s="2" t="str">
        <f>IF(O109&lt;&gt;"",VLOOKUP(O109,Runners!CZ$3:DM$180,V$1,FALSE),"")</f>
        <v/>
      </c>
      <c r="W109" s="18" t="str">
        <f t="shared" ref="W109:W134" si="69">IF(O109&lt;&gt;"",(V109-N109)/V109,"")</f>
        <v/>
      </c>
    </row>
    <row r="110" spans="1:23" ht="15" customHeight="1" x14ac:dyDescent="0.25">
      <c r="A110" s="1" t="str">
        <f>Runners!A109</f>
        <v>Trevor Roberts</v>
      </c>
      <c r="C110" s="3">
        <f>IF(A110&lt;&gt;"",VLOOKUP(A110,Runners!A$3:AS$180,C$1,FALSE),0)</f>
        <v>6.5972222222222222E-3</v>
      </c>
      <c r="D110" s="6">
        <f t="shared" si="50"/>
        <v>107</v>
      </c>
      <c r="E110" s="2"/>
      <c r="F110" s="2">
        <f t="shared" si="65"/>
        <v>0</v>
      </c>
      <c r="J110" s="1" t="str">
        <f t="shared" si="66"/>
        <v>Trevor Roberts</v>
      </c>
      <c r="M110" s="8" t="str">
        <f t="shared" si="56"/>
        <v/>
      </c>
      <c r="N110" s="8" t="str">
        <f t="shared" si="57"/>
        <v/>
      </c>
      <c r="O110" s="1" t="str">
        <f t="shared" si="58"/>
        <v/>
      </c>
      <c r="P110" s="32" t="str">
        <f t="shared" si="59"/>
        <v/>
      </c>
      <c r="Q110" s="32" t="str">
        <f t="shared" si="67"/>
        <v/>
      </c>
      <c r="R110" s="6">
        <f t="shared" si="49"/>
        <v>0</v>
      </c>
      <c r="S110" s="6">
        <f>IF(AND(D110&lt;=L$4,P110&lt;&gt;"Y"),IF(N110&lt;VLOOKUP(O110,Runners!A$3:CT$180,S$1,FALSE),IF(Y$2="zero",0,Y$2),0),0)</f>
        <v>0</v>
      </c>
      <c r="T110" s="6">
        <f t="shared" si="68"/>
        <v>0</v>
      </c>
      <c r="U110" s="2"/>
      <c r="V110" s="2" t="str">
        <f>IF(O110&lt;&gt;"",VLOOKUP(O110,Runners!CZ$3:DM$180,V$1,FALSE),"")</f>
        <v/>
      </c>
      <c r="W110" s="18" t="str">
        <f t="shared" si="69"/>
        <v/>
      </c>
    </row>
    <row r="111" spans="1:23" ht="15" customHeight="1" x14ac:dyDescent="0.25">
      <c r="A111" s="1" t="str">
        <f>Runners!A110</f>
        <v>Vicki Richardson</v>
      </c>
      <c r="B111" s="3"/>
      <c r="C111" s="3">
        <f>IF(A111&lt;&gt;"",VLOOKUP(A111,Runners!A$3:AS$180,C$1,FALSE),0)</f>
        <v>1.1111111111111112E-2</v>
      </c>
      <c r="D111" s="6">
        <f t="shared" si="50"/>
        <v>108</v>
      </c>
      <c r="E111" s="2"/>
      <c r="F111" s="2">
        <f t="shared" si="65"/>
        <v>0</v>
      </c>
      <c r="J111" s="1" t="str">
        <f t="shared" si="66"/>
        <v>Vicki Richardson</v>
      </c>
      <c r="M111" s="8" t="str">
        <f t="shared" si="56"/>
        <v/>
      </c>
      <c r="N111" s="8" t="str">
        <f t="shared" si="57"/>
        <v/>
      </c>
      <c r="O111" s="1" t="str">
        <f t="shared" si="58"/>
        <v/>
      </c>
      <c r="P111" s="32" t="str">
        <f t="shared" si="59"/>
        <v/>
      </c>
      <c r="Q111" s="32" t="str">
        <f t="shared" si="67"/>
        <v/>
      </c>
      <c r="R111" s="6">
        <f t="shared" si="49"/>
        <v>0</v>
      </c>
      <c r="S111" s="6">
        <f>IF(AND(D111&lt;=L$4,P111&lt;&gt;"Y"),IF(N111&lt;VLOOKUP(O111,Runners!A$3:CT$180,S$1,FALSE),IF(Y$2="zero",0,Y$2),0),0)</f>
        <v>0</v>
      </c>
      <c r="T111" s="6">
        <f t="shared" si="68"/>
        <v>0</v>
      </c>
      <c r="U111" s="2"/>
      <c r="V111" s="2" t="str">
        <f>IF(O111&lt;&gt;"",VLOOKUP(O111,Runners!CZ$3:DM$180,V$1,FALSE),"")</f>
        <v/>
      </c>
      <c r="W111" s="18" t="str">
        <f t="shared" si="69"/>
        <v/>
      </c>
    </row>
    <row r="112" spans="1:23" ht="15" customHeight="1" x14ac:dyDescent="0.25">
      <c r="A112" s="1" t="str">
        <f>Runners!A111</f>
        <v>Xavia Cooper</v>
      </c>
      <c r="C112" s="3">
        <f>IF(A112&lt;&gt;"",VLOOKUP(A112,Runners!A$3:AS$180,C$1,FALSE),0)</f>
        <v>1.3368055555555555E-2</v>
      </c>
      <c r="D112" s="6">
        <f t="shared" si="50"/>
        <v>109</v>
      </c>
      <c r="E112" s="2">
        <v>3.771990740740741E-2</v>
      </c>
      <c r="F112" s="2">
        <f t="shared" si="65"/>
        <v>2.4351851851851854E-2</v>
      </c>
      <c r="J112" s="1" t="str">
        <f t="shared" si="66"/>
        <v>Xavia Cooper</v>
      </c>
      <c r="M112" s="8" t="str">
        <f t="shared" si="56"/>
        <v/>
      </c>
      <c r="N112" s="8" t="str">
        <f t="shared" si="57"/>
        <v/>
      </c>
      <c r="O112" s="1" t="str">
        <f t="shared" si="58"/>
        <v/>
      </c>
      <c r="P112" s="32" t="str">
        <f t="shared" si="59"/>
        <v/>
      </c>
      <c r="Q112" s="32" t="str">
        <f t="shared" si="67"/>
        <v/>
      </c>
      <c r="R112" s="6">
        <f t="shared" si="49"/>
        <v>0</v>
      </c>
      <c r="S112" s="6">
        <f>IF(AND(D112&lt;=L$4,P112&lt;&gt;"Y"),IF(N112&lt;VLOOKUP(O112,Runners!A$3:CT$180,S$1,FALSE),IF(Y$2="zero",0,Y$2),0),0)</f>
        <v>0</v>
      </c>
      <c r="T112" s="6">
        <f t="shared" si="68"/>
        <v>0</v>
      </c>
      <c r="U112" s="2"/>
      <c r="V112" s="2" t="str">
        <f>IF(O112&lt;&gt;"",VLOOKUP(O112,Runners!CZ$3:DM$180,V$1,FALSE),"")</f>
        <v/>
      </c>
      <c r="W112" s="18" t="str">
        <f t="shared" si="69"/>
        <v/>
      </c>
    </row>
    <row r="113" spans="2:23" ht="15" customHeight="1" x14ac:dyDescent="0.25">
      <c r="C113" s="3">
        <f>IF(A113&lt;&gt;"",VLOOKUP(A113,Runners!A$3:AS$180,C$1,FALSE),0)</f>
        <v>0</v>
      </c>
      <c r="D113" s="6">
        <f t="shared" si="50"/>
        <v>110</v>
      </c>
      <c r="E113" s="2"/>
      <c r="F113" s="2">
        <f t="shared" si="65"/>
        <v>0</v>
      </c>
      <c r="J113" s="1">
        <f t="shared" si="66"/>
        <v>0</v>
      </c>
      <c r="M113" s="8" t="str">
        <f t="shared" si="56"/>
        <v/>
      </c>
      <c r="N113" s="8" t="str">
        <f t="shared" si="57"/>
        <v/>
      </c>
      <c r="O113" s="1" t="str">
        <f t="shared" si="58"/>
        <v/>
      </c>
      <c r="P113" s="32" t="str">
        <f t="shared" si="59"/>
        <v/>
      </c>
      <c r="Q113" s="32" t="str">
        <f t="shared" si="67"/>
        <v/>
      </c>
      <c r="R113" s="6">
        <f t="shared" si="49"/>
        <v>0</v>
      </c>
      <c r="S113" s="6">
        <f>IF(AND(D113&lt;=L$4,P113&lt;&gt;"Y"),IF(N113&lt;VLOOKUP(O113,Runners!A$3:CT$180,S$1,FALSE),IF(Y$2="zero",0,Y$2),0),0)</f>
        <v>0</v>
      </c>
      <c r="T113" s="6">
        <f t="shared" si="68"/>
        <v>0</v>
      </c>
      <c r="U113" s="2"/>
      <c r="V113" s="2" t="str">
        <f>IF(O113&lt;&gt;"",VLOOKUP(O113,Runners!CZ$3:DM$180,V$1,FALSE),"")</f>
        <v/>
      </c>
      <c r="W113" s="18" t="str">
        <f t="shared" si="69"/>
        <v/>
      </c>
    </row>
    <row r="114" spans="2:23" ht="15" customHeight="1" x14ac:dyDescent="0.25">
      <c r="C114" s="3">
        <f>IF(A114&lt;&gt;"",VLOOKUP(A114,Runners!A$3:AS$180,C$1,FALSE),0)</f>
        <v>0</v>
      </c>
      <c r="D114" s="6">
        <f t="shared" si="50"/>
        <v>111</v>
      </c>
      <c r="E114" s="2"/>
      <c r="F114" s="2">
        <f t="shared" si="65"/>
        <v>0</v>
      </c>
      <c r="J114" s="1">
        <f t="shared" si="66"/>
        <v>0</v>
      </c>
      <c r="M114" s="8" t="str">
        <f t="shared" si="56"/>
        <v/>
      </c>
      <c r="N114" s="8" t="str">
        <f t="shared" si="57"/>
        <v/>
      </c>
      <c r="O114" s="1" t="str">
        <f t="shared" si="58"/>
        <v/>
      </c>
      <c r="P114" s="32" t="str">
        <f t="shared" si="59"/>
        <v/>
      </c>
      <c r="Q114" s="32" t="str">
        <f t="shared" si="67"/>
        <v/>
      </c>
      <c r="R114" s="6">
        <f t="shared" si="49"/>
        <v>0</v>
      </c>
      <c r="S114" s="6">
        <f>IF(AND(D114&lt;=L$4,P114&lt;&gt;"Y"),IF(N114&lt;VLOOKUP(O114,Runners!A$3:CT$180,S$1,FALSE),IF(Y$2="zero",0,Y$2),0),0)</f>
        <v>0</v>
      </c>
      <c r="T114" s="6">
        <f t="shared" si="68"/>
        <v>0</v>
      </c>
      <c r="U114" s="2"/>
      <c r="V114" s="2" t="str">
        <f>IF(O114&lt;&gt;"",VLOOKUP(O114,Runners!CZ$3:DM$180,V$1,FALSE),"")</f>
        <v/>
      </c>
      <c r="W114" s="18" t="str">
        <f t="shared" si="69"/>
        <v/>
      </c>
    </row>
    <row r="115" spans="2:23" ht="15" customHeight="1" x14ac:dyDescent="0.25">
      <c r="C115" s="3">
        <f>IF(A115&lt;&gt;"",VLOOKUP(A115,Runners!A$3:AS$180,C$1,FALSE),0)</f>
        <v>0</v>
      </c>
      <c r="D115" s="6">
        <f t="shared" si="50"/>
        <v>112</v>
      </c>
      <c r="E115" s="2"/>
      <c r="F115" s="2">
        <f t="shared" si="65"/>
        <v>0</v>
      </c>
      <c r="J115" s="1">
        <f t="shared" si="66"/>
        <v>0</v>
      </c>
      <c r="M115" s="8" t="str">
        <f t="shared" si="56"/>
        <v/>
      </c>
      <c r="N115" s="8" t="str">
        <f t="shared" si="57"/>
        <v/>
      </c>
      <c r="O115" s="1" t="str">
        <f t="shared" si="58"/>
        <v/>
      </c>
      <c r="P115" s="32" t="str">
        <f t="shared" si="59"/>
        <v/>
      </c>
      <c r="Q115" s="32" t="str">
        <f t="shared" si="67"/>
        <v/>
      </c>
      <c r="R115" s="6">
        <f t="shared" si="49"/>
        <v>0</v>
      </c>
      <c r="S115" s="6">
        <f>IF(AND(D115&lt;=L$4,P115&lt;&gt;"Y"),IF(N115&lt;VLOOKUP(O115,Runners!A$3:CT$180,S$1,FALSE),IF(Y$2="zero",0,Y$2),0),0)</f>
        <v>0</v>
      </c>
      <c r="T115" s="6">
        <f t="shared" si="68"/>
        <v>0</v>
      </c>
      <c r="U115" s="2"/>
      <c r="V115" s="2" t="str">
        <f>IF(O115&lt;&gt;"",VLOOKUP(O115,Runners!CZ$3:DM$180,V$1,FALSE),"")</f>
        <v/>
      </c>
      <c r="W115" s="18" t="str">
        <f t="shared" si="69"/>
        <v/>
      </c>
    </row>
    <row r="116" spans="2:23" ht="15" customHeight="1" x14ac:dyDescent="0.25">
      <c r="C116" s="3">
        <f>IF(A116&lt;&gt;"",VLOOKUP(A116,Runners!A$3:AS$180,C$1,FALSE),0)</f>
        <v>0</v>
      </c>
      <c r="D116" s="6">
        <f t="shared" si="50"/>
        <v>113</v>
      </c>
      <c r="E116" s="2"/>
      <c r="F116" s="2">
        <f t="shared" si="65"/>
        <v>0</v>
      </c>
      <c r="J116" s="1">
        <f t="shared" si="66"/>
        <v>0</v>
      </c>
      <c r="M116" s="8" t="str">
        <f t="shared" si="56"/>
        <v/>
      </c>
      <c r="N116" s="8" t="str">
        <f t="shared" si="57"/>
        <v/>
      </c>
      <c r="O116" s="1" t="str">
        <f t="shared" si="58"/>
        <v/>
      </c>
      <c r="P116" s="32" t="str">
        <f t="shared" si="59"/>
        <v/>
      </c>
      <c r="Q116" s="32" t="str">
        <f t="shared" si="67"/>
        <v/>
      </c>
      <c r="R116" s="6">
        <f t="shared" si="49"/>
        <v>0</v>
      </c>
      <c r="S116" s="6">
        <f>IF(AND(D116&lt;=L$4,P116&lt;&gt;"Y"),IF(N116&lt;VLOOKUP(O116,Runners!A$3:CT$180,S$1,FALSE),IF(Y$2="zero",0,Y$2),0),0)</f>
        <v>0</v>
      </c>
      <c r="T116" s="6">
        <f t="shared" si="68"/>
        <v>0</v>
      </c>
      <c r="U116" s="2"/>
      <c r="V116" s="2" t="str">
        <f>IF(O116&lt;&gt;"",VLOOKUP(O116,Runners!CZ$3:DM$180,V$1,FALSE),"")</f>
        <v/>
      </c>
      <c r="W116" s="18" t="str">
        <f t="shared" si="69"/>
        <v/>
      </c>
    </row>
    <row r="117" spans="2:23" ht="15" customHeight="1" x14ac:dyDescent="0.25">
      <c r="C117" s="3">
        <f>IF(A117&lt;&gt;"",VLOOKUP(A117,Runners!A$3:AS$180,C$1,FALSE),0)</f>
        <v>0</v>
      </c>
      <c r="D117" s="6">
        <f t="shared" si="50"/>
        <v>114</v>
      </c>
      <c r="E117" s="2"/>
      <c r="F117" s="2">
        <f t="shared" si="65"/>
        <v>0</v>
      </c>
      <c r="J117" s="1">
        <f t="shared" si="66"/>
        <v>0</v>
      </c>
      <c r="M117" s="8" t="str">
        <f t="shared" si="56"/>
        <v/>
      </c>
      <c r="N117" s="8" t="str">
        <f t="shared" si="57"/>
        <v/>
      </c>
      <c r="O117" s="1" t="str">
        <f t="shared" si="58"/>
        <v/>
      </c>
      <c r="P117" s="32" t="str">
        <f t="shared" si="59"/>
        <v/>
      </c>
      <c r="Q117" s="32" t="str">
        <f t="shared" si="67"/>
        <v/>
      </c>
      <c r="R117" s="6">
        <f t="shared" si="49"/>
        <v>0</v>
      </c>
      <c r="S117" s="6">
        <f>IF(AND(D117&lt;=L$4,P117&lt;&gt;"Y"),IF(N117&lt;VLOOKUP(O117,Runners!A$3:CT$180,S$1,FALSE),IF(Y$2="zero",0,Y$2),0),0)</f>
        <v>0</v>
      </c>
      <c r="T117" s="6">
        <f t="shared" si="68"/>
        <v>0</v>
      </c>
      <c r="U117" s="2"/>
      <c r="V117" s="2" t="str">
        <f>IF(O117&lt;&gt;"",VLOOKUP(O117,Runners!CZ$3:DM$180,V$1,FALSE),"")</f>
        <v/>
      </c>
      <c r="W117" s="18" t="str">
        <f t="shared" si="69"/>
        <v/>
      </c>
    </row>
    <row r="118" spans="2:23" ht="15" customHeight="1" x14ac:dyDescent="0.25">
      <c r="C118" s="3">
        <f>IF(A118&lt;&gt;"",VLOOKUP(A118,Runners!A$3:AS$180,C$1,FALSE),0)</f>
        <v>0</v>
      </c>
      <c r="D118" s="6">
        <f t="shared" si="50"/>
        <v>115</v>
      </c>
      <c r="E118" s="2"/>
      <c r="F118" s="2">
        <f t="shared" si="65"/>
        <v>0</v>
      </c>
      <c r="J118" s="1">
        <f t="shared" si="66"/>
        <v>0</v>
      </c>
      <c r="M118" s="8" t="str">
        <f t="shared" si="56"/>
        <v/>
      </c>
      <c r="N118" s="8" t="str">
        <f t="shared" si="57"/>
        <v/>
      </c>
      <c r="O118" s="1" t="str">
        <f t="shared" si="58"/>
        <v/>
      </c>
      <c r="P118" s="32" t="str">
        <f t="shared" si="59"/>
        <v/>
      </c>
      <c r="Q118" s="32" t="str">
        <f t="shared" si="67"/>
        <v/>
      </c>
      <c r="R118" s="6">
        <f t="shared" si="49"/>
        <v>0</v>
      </c>
      <c r="S118" s="6">
        <f>IF(AND(D118&lt;=L$4,P118&lt;&gt;"Y"),IF(N118&lt;VLOOKUP(O118,Runners!A$3:CT$180,S$1,FALSE),IF(Y$2="zero",0,Y$2),0),0)</f>
        <v>0</v>
      </c>
      <c r="T118" s="6">
        <f t="shared" si="68"/>
        <v>0</v>
      </c>
      <c r="U118" s="2"/>
      <c r="V118" s="2" t="str">
        <f>IF(O118&lt;&gt;"",VLOOKUP(O118,Runners!CZ$3:DM$180,V$1,FALSE),"")</f>
        <v/>
      </c>
      <c r="W118" s="18" t="str">
        <f t="shared" si="69"/>
        <v/>
      </c>
    </row>
    <row r="119" spans="2:23" ht="15" customHeight="1" x14ac:dyDescent="0.25">
      <c r="C119" s="3">
        <f>IF(A119&lt;&gt;"",VLOOKUP(A119,Runners!A$3:AS$180,C$1,FALSE),0)</f>
        <v>0</v>
      </c>
      <c r="D119" s="6">
        <f t="shared" si="50"/>
        <v>116</v>
      </c>
      <c r="E119" s="2"/>
      <c r="F119" s="2">
        <f t="shared" si="65"/>
        <v>0</v>
      </c>
      <c r="J119" s="1">
        <f t="shared" si="66"/>
        <v>0</v>
      </c>
      <c r="M119" s="8" t="str">
        <f t="shared" si="56"/>
        <v/>
      </c>
      <c r="N119" s="8" t="str">
        <f t="shared" si="57"/>
        <v/>
      </c>
      <c r="O119" s="1" t="str">
        <f t="shared" si="58"/>
        <v/>
      </c>
      <c r="P119" s="32" t="str">
        <f t="shared" si="59"/>
        <v/>
      </c>
      <c r="Q119" s="32" t="str">
        <f t="shared" si="67"/>
        <v/>
      </c>
      <c r="R119" s="6">
        <f t="shared" si="49"/>
        <v>0</v>
      </c>
      <c r="S119" s="6">
        <f>IF(AND(D119&lt;=L$4,P119&lt;&gt;"Y"),IF(N119&lt;VLOOKUP(O119,Runners!A$3:CT$180,S$1,FALSE),IF(Y$2="zero",0,Y$2),0),0)</f>
        <v>0</v>
      </c>
      <c r="T119" s="6">
        <f t="shared" si="68"/>
        <v>0</v>
      </c>
      <c r="U119" s="2"/>
      <c r="V119" s="2" t="str">
        <f>IF(O119&lt;&gt;"",VLOOKUP(O119,Runners!CZ$3:DM$180,V$1,FALSE),"")</f>
        <v/>
      </c>
      <c r="W119" s="18" t="str">
        <f t="shared" si="69"/>
        <v/>
      </c>
    </row>
    <row r="120" spans="2:23" ht="15" customHeight="1" x14ac:dyDescent="0.25">
      <c r="B120" s="3"/>
      <c r="C120" s="3">
        <f>IF(A120&lt;&gt;"",VLOOKUP(A120,Runners!A$3:AS$180,C$1,FALSE),0)</f>
        <v>0</v>
      </c>
      <c r="D120" s="6">
        <f t="shared" si="50"/>
        <v>117</v>
      </c>
      <c r="E120" s="2"/>
      <c r="F120" s="2">
        <f t="shared" si="65"/>
        <v>0</v>
      </c>
      <c r="J120" s="1">
        <f t="shared" si="66"/>
        <v>0</v>
      </c>
      <c r="M120" s="8" t="str">
        <f t="shared" si="56"/>
        <v/>
      </c>
      <c r="N120" s="8" t="str">
        <f t="shared" si="57"/>
        <v/>
      </c>
      <c r="O120" s="1" t="str">
        <f t="shared" si="58"/>
        <v/>
      </c>
      <c r="P120" s="32" t="str">
        <f t="shared" si="59"/>
        <v/>
      </c>
      <c r="Q120" s="32" t="str">
        <f t="shared" si="67"/>
        <v/>
      </c>
      <c r="R120" s="6">
        <f t="shared" si="49"/>
        <v>0</v>
      </c>
      <c r="S120" s="6">
        <f>IF(AND(D120&lt;=L$4,P120&lt;&gt;"Y"),IF(N120&lt;VLOOKUP(O120,Runners!A$3:CT$180,S$1,FALSE),IF(Y$2="zero",0,Y$2),0),0)</f>
        <v>0</v>
      </c>
      <c r="T120" s="6">
        <f t="shared" si="68"/>
        <v>0</v>
      </c>
      <c r="U120" s="2"/>
      <c r="V120" s="2" t="str">
        <f>IF(O120&lt;&gt;"",VLOOKUP(O120,Runners!CZ$3:DM$180,V$1,FALSE),"")</f>
        <v/>
      </c>
      <c r="W120" s="18" t="str">
        <f t="shared" si="69"/>
        <v/>
      </c>
    </row>
    <row r="121" spans="2:23" ht="15" customHeight="1" x14ac:dyDescent="0.25">
      <c r="C121" s="3">
        <f>IF(A121&lt;&gt;"",VLOOKUP(A121,Runners!A$3:AS$180,C$1,FALSE),0)</f>
        <v>0</v>
      </c>
      <c r="D121" s="6">
        <f t="shared" si="50"/>
        <v>118</v>
      </c>
      <c r="E121" s="2"/>
      <c r="F121" s="2">
        <f t="shared" si="65"/>
        <v>0</v>
      </c>
      <c r="J121" s="1">
        <f t="shared" si="66"/>
        <v>0</v>
      </c>
      <c r="M121" s="8" t="str">
        <f t="shared" si="56"/>
        <v/>
      </c>
      <c r="N121" s="8" t="str">
        <f t="shared" si="57"/>
        <v/>
      </c>
      <c r="O121" s="1" t="str">
        <f t="shared" si="58"/>
        <v/>
      </c>
      <c r="P121" s="32" t="str">
        <f t="shared" si="59"/>
        <v/>
      </c>
      <c r="Q121" s="32" t="str">
        <f t="shared" si="67"/>
        <v/>
      </c>
      <c r="R121" s="6">
        <f t="shared" si="49"/>
        <v>0</v>
      </c>
      <c r="S121" s="6">
        <f>IF(AND(D121&lt;=L$4,P121&lt;&gt;"Y"),IF(N121&lt;VLOOKUP(O121,Runners!A$3:CT$180,S$1,FALSE),IF(Y$2="zero",0,Y$2),0),0)</f>
        <v>0</v>
      </c>
      <c r="T121" s="6">
        <f t="shared" si="68"/>
        <v>0</v>
      </c>
      <c r="U121" s="2"/>
      <c r="V121" s="2" t="str">
        <f>IF(O121&lt;&gt;"",VLOOKUP(O121,Runners!CZ$3:DM$180,V$1,FALSE),"")</f>
        <v/>
      </c>
      <c r="W121" s="18" t="str">
        <f t="shared" si="69"/>
        <v/>
      </c>
    </row>
    <row r="122" spans="2:23" ht="15" customHeight="1" x14ac:dyDescent="0.25">
      <c r="C122" s="3">
        <f>IF(A122&lt;&gt;"",VLOOKUP(A122,Runners!A$3:AS$180,C$1,FALSE),0)</f>
        <v>0</v>
      </c>
      <c r="D122" s="6">
        <f t="shared" si="50"/>
        <v>119</v>
      </c>
      <c r="E122" s="2"/>
      <c r="F122" s="2">
        <f t="shared" si="65"/>
        <v>0</v>
      </c>
      <c r="J122" s="1">
        <f t="shared" si="66"/>
        <v>0</v>
      </c>
      <c r="M122" s="8" t="str">
        <f t="shared" si="56"/>
        <v/>
      </c>
      <c r="N122" s="8" t="str">
        <f t="shared" si="57"/>
        <v/>
      </c>
      <c r="O122" s="1" t="str">
        <f t="shared" si="58"/>
        <v/>
      </c>
      <c r="P122" s="32" t="str">
        <f t="shared" si="59"/>
        <v/>
      </c>
      <c r="Q122" s="32" t="str">
        <f t="shared" si="67"/>
        <v/>
      </c>
      <c r="R122" s="6">
        <f t="shared" si="49"/>
        <v>0</v>
      </c>
      <c r="S122" s="6">
        <f>IF(AND(D122&lt;=L$4,P122&lt;&gt;"Y"),IF(N122&lt;VLOOKUP(O122,Runners!A$3:CT$180,S$1,FALSE),IF(Y$2="zero",0,Y$2),0),0)</f>
        <v>0</v>
      </c>
      <c r="T122" s="6">
        <f t="shared" si="68"/>
        <v>0</v>
      </c>
      <c r="U122" s="2"/>
      <c r="V122" s="2" t="str">
        <f>IF(O122&lt;&gt;"",VLOOKUP(O122,Runners!CZ$3:DM$180,V$1,FALSE),"")</f>
        <v/>
      </c>
      <c r="W122" s="18" t="str">
        <f t="shared" si="69"/>
        <v/>
      </c>
    </row>
    <row r="123" spans="2:23" ht="15" customHeight="1" x14ac:dyDescent="0.25">
      <c r="C123" s="3">
        <f>IF(A123&lt;&gt;"",VLOOKUP(A123,Runners!A$3:AS$180,C$1,FALSE),0)</f>
        <v>0</v>
      </c>
      <c r="D123" s="6">
        <f t="shared" si="50"/>
        <v>120</v>
      </c>
      <c r="E123" s="2"/>
      <c r="F123" s="2">
        <f t="shared" si="65"/>
        <v>0</v>
      </c>
      <c r="J123" s="1">
        <f t="shared" si="66"/>
        <v>0</v>
      </c>
      <c r="M123" s="8" t="str">
        <f t="shared" si="56"/>
        <v/>
      </c>
      <c r="N123" s="8" t="str">
        <f t="shared" si="57"/>
        <v/>
      </c>
      <c r="O123" s="1" t="str">
        <f t="shared" si="58"/>
        <v/>
      </c>
      <c r="P123" s="32" t="str">
        <f t="shared" si="59"/>
        <v/>
      </c>
      <c r="Q123" s="32" t="str">
        <f t="shared" si="67"/>
        <v/>
      </c>
      <c r="R123" s="6">
        <f t="shared" si="49"/>
        <v>0</v>
      </c>
      <c r="S123" s="6">
        <f>IF(AND(D123&lt;=L$4,P123&lt;&gt;"Y"),IF(N123&lt;VLOOKUP(O123,Runners!A$3:CT$180,S$1,FALSE),IF(Y$2="zero",0,Y$2),0),0)</f>
        <v>0</v>
      </c>
      <c r="T123" s="6">
        <f t="shared" si="68"/>
        <v>0</v>
      </c>
      <c r="U123" s="2"/>
      <c r="V123" s="2" t="str">
        <f>IF(O123&lt;&gt;"",VLOOKUP(O123,Runners!CZ$3:DM$180,V$1,FALSE),"")</f>
        <v/>
      </c>
      <c r="W123" s="18" t="str">
        <f t="shared" si="69"/>
        <v/>
      </c>
    </row>
    <row r="124" spans="2:23" ht="15" customHeight="1" x14ac:dyDescent="0.25">
      <c r="C124" s="3">
        <f>IF(A124&lt;&gt;"",VLOOKUP(A124,Runners!A$3:AS$180,C$1,FALSE),0)</f>
        <v>0</v>
      </c>
      <c r="D124" s="6">
        <f t="shared" si="50"/>
        <v>121</v>
      </c>
      <c r="E124" s="2"/>
      <c r="F124" s="2">
        <f t="shared" si="65"/>
        <v>0</v>
      </c>
      <c r="J124" s="1">
        <f t="shared" si="66"/>
        <v>0</v>
      </c>
      <c r="M124" s="8" t="str">
        <f t="shared" si="56"/>
        <v/>
      </c>
      <c r="N124" s="8" t="str">
        <f t="shared" si="57"/>
        <v/>
      </c>
      <c r="O124" s="1" t="str">
        <f t="shared" si="58"/>
        <v/>
      </c>
      <c r="P124" s="32" t="str">
        <f t="shared" si="59"/>
        <v/>
      </c>
      <c r="Q124" s="32" t="str">
        <f t="shared" si="67"/>
        <v/>
      </c>
      <c r="R124" s="6">
        <f t="shared" si="49"/>
        <v>0</v>
      </c>
      <c r="S124" s="6">
        <f>IF(AND(D124&lt;=L$4,P124&lt;&gt;"Y"),IF(N124&lt;VLOOKUP(O124,Runners!A$3:CT$180,S$1,FALSE),IF(Y$2="zero",0,Y$2),0),0)</f>
        <v>0</v>
      </c>
      <c r="T124" s="6">
        <f t="shared" si="68"/>
        <v>0</v>
      </c>
      <c r="U124" s="2"/>
      <c r="V124" s="2" t="str">
        <f>IF(O124&lt;&gt;"",VLOOKUP(O124,Runners!CZ$3:DM$180,V$1,FALSE),"")</f>
        <v/>
      </c>
      <c r="W124" s="18" t="str">
        <f t="shared" si="69"/>
        <v/>
      </c>
    </row>
    <row r="125" spans="2:23" ht="15" customHeight="1" x14ac:dyDescent="0.25">
      <c r="C125" s="3">
        <f>IF(A125&lt;&gt;"",VLOOKUP(A125,Runners!A$3:AS$180,C$1,FALSE),0)</f>
        <v>0</v>
      </c>
      <c r="D125" s="6">
        <f t="shared" si="50"/>
        <v>122</v>
      </c>
      <c r="E125" s="2"/>
      <c r="F125" s="2">
        <f t="shared" si="65"/>
        <v>0</v>
      </c>
      <c r="J125" s="1">
        <f t="shared" si="66"/>
        <v>0</v>
      </c>
      <c r="M125" s="8" t="str">
        <f t="shared" ref="M125:M156" si="70">IF(D125&lt;=L$4,SMALL(E$4:E$210,D125),"")</f>
        <v/>
      </c>
      <c r="N125" s="8" t="str">
        <f t="shared" ref="N125:N156" si="71">IF(D125&lt;=L$4,VLOOKUP(M125,E$4:F$210,2,FALSE),"")</f>
        <v/>
      </c>
      <c r="O125" s="1" t="str">
        <f t="shared" ref="O125:O156" si="72">IF(D125&lt;=L$4,VLOOKUP(M125,E$4:J$210,6,FALSE),"")</f>
        <v/>
      </c>
      <c r="P125" s="32" t="str">
        <f t="shared" ref="P125:P156" si="73">IF(D125&lt;=L$4,VLOOKUP(O125,A$4:B$210,2,FALSE),"")</f>
        <v/>
      </c>
      <c r="Q125" s="32" t="str">
        <f t="shared" si="67"/>
        <v/>
      </c>
      <c r="R125" s="6">
        <f t="shared" si="49"/>
        <v>0</v>
      </c>
      <c r="S125" s="6">
        <f>IF(AND(D125&lt;=L$4,P125&lt;&gt;"Y"),IF(N125&lt;VLOOKUP(O125,Runners!A$3:CT$180,S$1,FALSE),IF(Y$2="zero",0,Y$2),0),0)</f>
        <v>0</v>
      </c>
      <c r="T125" s="6">
        <f t="shared" si="68"/>
        <v>0</v>
      </c>
      <c r="U125" s="2"/>
      <c r="V125" s="2" t="str">
        <f>IF(O125&lt;&gt;"",VLOOKUP(O125,Runners!CZ$3:DM$180,V$1,FALSE),"")</f>
        <v/>
      </c>
      <c r="W125" s="18" t="str">
        <f t="shared" si="69"/>
        <v/>
      </c>
    </row>
    <row r="126" spans="2:23" ht="15" customHeight="1" x14ac:dyDescent="0.25">
      <c r="C126" s="3">
        <f>IF(A126&lt;&gt;"",VLOOKUP(A126,Runners!A$3:AS$180,C$1,FALSE),0)</f>
        <v>0</v>
      </c>
      <c r="D126" s="6">
        <f t="shared" si="50"/>
        <v>123</v>
      </c>
      <c r="E126" s="2"/>
      <c r="F126" s="2">
        <f t="shared" si="65"/>
        <v>0</v>
      </c>
      <c r="J126" s="1">
        <f t="shared" si="66"/>
        <v>0</v>
      </c>
      <c r="M126" s="8" t="str">
        <f t="shared" si="70"/>
        <v/>
      </c>
      <c r="N126" s="8" t="str">
        <f t="shared" si="71"/>
        <v/>
      </c>
      <c r="O126" s="1" t="str">
        <f t="shared" si="72"/>
        <v/>
      </c>
      <c r="P126" s="32" t="str">
        <f t="shared" si="73"/>
        <v/>
      </c>
      <c r="Q126" s="32" t="str">
        <f t="shared" si="67"/>
        <v/>
      </c>
      <c r="R126" s="6">
        <f t="shared" si="49"/>
        <v>0</v>
      </c>
      <c r="S126" s="6">
        <f>IF(AND(D126&lt;=L$4,P126&lt;&gt;"Y"),IF(N126&lt;VLOOKUP(O126,Runners!A$3:CT$180,S$1,FALSE),IF(Y$2="zero",0,Y$2),0),0)</f>
        <v>0</v>
      </c>
      <c r="T126" s="6">
        <f t="shared" si="68"/>
        <v>0</v>
      </c>
      <c r="U126" s="2"/>
      <c r="V126" s="2" t="str">
        <f>IF(O126&lt;&gt;"",VLOOKUP(O126,Runners!CZ$3:DM$180,V$1,FALSE),"")</f>
        <v/>
      </c>
      <c r="W126" s="18" t="str">
        <f t="shared" si="69"/>
        <v/>
      </c>
    </row>
    <row r="127" spans="2:23" ht="15" customHeight="1" x14ac:dyDescent="0.25">
      <c r="C127" s="3">
        <f>IF(A127&lt;&gt;"",VLOOKUP(A127,Runners!A$3:AS$180,C$1,FALSE),0)</f>
        <v>0</v>
      </c>
      <c r="D127" s="6">
        <f t="shared" si="50"/>
        <v>124</v>
      </c>
      <c r="E127" s="2"/>
      <c r="F127" s="2">
        <f t="shared" si="65"/>
        <v>0</v>
      </c>
      <c r="J127" s="1">
        <f t="shared" si="66"/>
        <v>0</v>
      </c>
      <c r="M127" s="8" t="str">
        <f t="shared" si="70"/>
        <v/>
      </c>
      <c r="N127" s="8" t="str">
        <f t="shared" si="71"/>
        <v/>
      </c>
      <c r="O127" s="1" t="str">
        <f t="shared" si="72"/>
        <v/>
      </c>
      <c r="P127" s="32" t="str">
        <f t="shared" si="73"/>
        <v/>
      </c>
      <c r="Q127" s="32" t="str">
        <f t="shared" si="67"/>
        <v/>
      </c>
      <c r="R127" s="6">
        <f t="shared" si="49"/>
        <v>0</v>
      </c>
      <c r="S127" s="6">
        <f>IF(AND(D127&lt;=L$4,P127&lt;&gt;"Y"),IF(N127&lt;VLOOKUP(O127,Runners!A$3:CT$180,S$1,FALSE),IF(Y$2="zero",0,Y$2),0),0)</f>
        <v>0</v>
      </c>
      <c r="T127" s="6">
        <f t="shared" si="68"/>
        <v>0</v>
      </c>
      <c r="U127" s="2"/>
      <c r="V127" s="2" t="str">
        <f>IF(O127&lt;&gt;"",VLOOKUP(O127,Runners!CZ$3:DM$180,V$1,FALSE),"")</f>
        <v/>
      </c>
      <c r="W127" s="18" t="str">
        <f t="shared" si="69"/>
        <v/>
      </c>
    </row>
    <row r="128" spans="2:23" ht="15" customHeight="1" x14ac:dyDescent="0.25">
      <c r="C128" s="3">
        <f>IF(A128&lt;&gt;"",VLOOKUP(A128,Runners!A$3:AS$180,C$1,FALSE),0)</f>
        <v>0</v>
      </c>
      <c r="D128" s="6">
        <f t="shared" si="50"/>
        <v>125</v>
      </c>
      <c r="E128" s="2"/>
      <c r="F128" s="2">
        <f t="shared" si="65"/>
        <v>0</v>
      </c>
      <c r="J128" s="1">
        <f t="shared" si="66"/>
        <v>0</v>
      </c>
      <c r="M128" s="8" t="str">
        <f t="shared" si="70"/>
        <v/>
      </c>
      <c r="N128" s="8" t="str">
        <f t="shared" si="71"/>
        <v/>
      </c>
      <c r="O128" s="1" t="str">
        <f t="shared" si="72"/>
        <v/>
      </c>
      <c r="P128" s="32" t="str">
        <f t="shared" si="73"/>
        <v/>
      </c>
      <c r="Q128" s="32" t="str">
        <f t="shared" si="67"/>
        <v/>
      </c>
      <c r="R128" s="6">
        <f t="shared" si="49"/>
        <v>0</v>
      </c>
      <c r="S128" s="6">
        <f>IF(AND(D128&lt;=L$4,P128&lt;&gt;"Y"),IF(N128&lt;VLOOKUP(O128,Runners!A$3:CT$180,S$1,FALSE),IF(Y$2="zero",0,Y$2),0),0)</f>
        <v>0</v>
      </c>
      <c r="T128" s="6">
        <f t="shared" si="68"/>
        <v>0</v>
      </c>
      <c r="U128" s="2"/>
      <c r="V128" s="2" t="str">
        <f>IF(O128&lt;&gt;"",VLOOKUP(O128,Runners!CZ$3:DM$180,V$1,FALSE),"")</f>
        <v/>
      </c>
      <c r="W128" s="18" t="str">
        <f t="shared" si="69"/>
        <v/>
      </c>
    </row>
    <row r="129" spans="1:23" ht="15" customHeight="1" x14ac:dyDescent="0.25">
      <c r="B129" s="3"/>
      <c r="C129" s="3">
        <f>IF(A129&lt;&gt;"",VLOOKUP(A129,Runners!A$3:AS$180,C$1,FALSE),0)</f>
        <v>0</v>
      </c>
      <c r="D129" s="6">
        <f t="shared" si="50"/>
        <v>126</v>
      </c>
      <c r="E129" s="2"/>
      <c r="F129" s="2">
        <f t="shared" si="65"/>
        <v>0</v>
      </c>
      <c r="J129" s="1">
        <f t="shared" si="66"/>
        <v>0</v>
      </c>
      <c r="M129" s="8" t="str">
        <f t="shared" si="70"/>
        <v/>
      </c>
      <c r="N129" s="8" t="str">
        <f t="shared" si="71"/>
        <v/>
      </c>
      <c r="O129" s="1" t="str">
        <f t="shared" si="72"/>
        <v/>
      </c>
      <c r="P129" s="32" t="str">
        <f t="shared" si="73"/>
        <v/>
      </c>
      <c r="Q129" s="32" t="str">
        <f t="shared" si="67"/>
        <v/>
      </c>
      <c r="R129" s="6">
        <f t="shared" si="49"/>
        <v>0</v>
      </c>
      <c r="S129" s="6">
        <f>IF(AND(D129&lt;=L$4,P129&lt;&gt;"Y"),IF(N129&lt;VLOOKUP(O129,Runners!A$3:CT$180,S$1,FALSE),IF(Y$2="zero",0,Y$2),0),0)</f>
        <v>0</v>
      </c>
      <c r="T129" s="6">
        <f t="shared" si="68"/>
        <v>0</v>
      </c>
      <c r="U129" s="2"/>
      <c r="V129" s="2" t="str">
        <f>IF(O129&lt;&gt;"",VLOOKUP(O129,Runners!CZ$3:DM$180,V$1,FALSE),"")</f>
        <v/>
      </c>
      <c r="W129" s="18" t="str">
        <f t="shared" si="69"/>
        <v/>
      </c>
    </row>
    <row r="130" spans="1:23" ht="15" customHeight="1" x14ac:dyDescent="0.25">
      <c r="B130" s="3"/>
      <c r="C130" s="3">
        <f>IF(A130&lt;&gt;"",VLOOKUP(A130,Runners!A$3:AS$180,C$1,FALSE),0)</f>
        <v>0</v>
      </c>
      <c r="D130" s="6">
        <f t="shared" si="50"/>
        <v>127</v>
      </c>
      <c r="E130" s="2"/>
      <c r="F130" s="2">
        <f t="shared" si="65"/>
        <v>0</v>
      </c>
      <c r="J130" s="1">
        <f t="shared" si="66"/>
        <v>0</v>
      </c>
      <c r="M130" s="8" t="str">
        <f t="shared" si="70"/>
        <v/>
      </c>
      <c r="N130" s="8" t="str">
        <f t="shared" si="71"/>
        <v/>
      </c>
      <c r="O130" s="1" t="str">
        <f t="shared" si="72"/>
        <v/>
      </c>
      <c r="P130" s="32" t="str">
        <f t="shared" si="73"/>
        <v/>
      </c>
      <c r="Q130" s="32" t="str">
        <f t="shared" si="67"/>
        <v/>
      </c>
      <c r="R130" s="6">
        <f t="shared" si="49"/>
        <v>0</v>
      </c>
      <c r="S130" s="6">
        <f>IF(AND(D130&lt;=L$4,P130&lt;&gt;"Y"),IF(N130&lt;VLOOKUP(O130,Runners!A$3:CT$180,S$1,FALSE),IF(Y$2="zero",0,Y$2),0),0)</f>
        <v>0</v>
      </c>
      <c r="T130" s="6">
        <f t="shared" si="68"/>
        <v>0</v>
      </c>
      <c r="U130" s="2"/>
      <c r="V130" s="2" t="str">
        <f>IF(O130&lt;&gt;"",VLOOKUP(O130,Runners!CZ$3:DM$180,V$1,FALSE),"")</f>
        <v/>
      </c>
      <c r="W130" s="18" t="str">
        <f t="shared" si="69"/>
        <v/>
      </c>
    </row>
    <row r="131" spans="1:23" ht="15" customHeight="1" x14ac:dyDescent="0.25">
      <c r="C131" s="3">
        <f>IF(A131&lt;&gt;"",VLOOKUP(A131,Runners!A$3:AS$180,C$1,FALSE),0)</f>
        <v>0</v>
      </c>
      <c r="D131" s="6">
        <f t="shared" si="50"/>
        <v>128</v>
      </c>
      <c r="E131" s="2"/>
      <c r="F131" s="2">
        <f t="shared" si="65"/>
        <v>0</v>
      </c>
      <c r="J131" s="1">
        <f t="shared" si="66"/>
        <v>0</v>
      </c>
      <c r="M131" s="8" t="str">
        <f t="shared" si="70"/>
        <v/>
      </c>
      <c r="N131" s="8" t="str">
        <f t="shared" si="71"/>
        <v/>
      </c>
      <c r="O131" s="1" t="str">
        <f t="shared" si="72"/>
        <v/>
      </c>
      <c r="P131" s="32" t="str">
        <f t="shared" si="73"/>
        <v/>
      </c>
      <c r="Q131" s="32" t="str">
        <f t="shared" si="67"/>
        <v/>
      </c>
      <c r="R131" s="6">
        <f t="shared" si="49"/>
        <v>0</v>
      </c>
      <c r="S131" s="6">
        <f>IF(AND(D131&lt;=L$4,P131&lt;&gt;"Y"),IF(N131&lt;VLOOKUP(O131,Runners!A$3:CT$180,S$1,FALSE),IF(Y$2="zero",0,Y$2),0),0)</f>
        <v>0</v>
      </c>
      <c r="T131" s="6">
        <f t="shared" si="68"/>
        <v>0</v>
      </c>
      <c r="U131" s="2"/>
      <c r="V131" s="2" t="str">
        <f>IF(O131&lt;&gt;"",VLOOKUP(O131,Runners!CZ$3:DM$180,V$1,FALSE),"")</f>
        <v/>
      </c>
      <c r="W131" s="18" t="str">
        <f t="shared" si="69"/>
        <v/>
      </c>
    </row>
    <row r="132" spans="1:23" ht="15" customHeight="1" x14ac:dyDescent="0.25">
      <c r="C132" s="3">
        <f>IF(A132&lt;&gt;"",VLOOKUP(A132,Runners!A$3:AS$180,C$1,FALSE),0)</f>
        <v>0</v>
      </c>
      <c r="D132" s="6">
        <f t="shared" si="50"/>
        <v>129</v>
      </c>
      <c r="E132" s="2"/>
      <c r="F132" s="2">
        <f t="shared" si="65"/>
        <v>0</v>
      </c>
      <c r="J132" s="1">
        <f t="shared" si="66"/>
        <v>0</v>
      </c>
      <c r="M132" s="8" t="str">
        <f t="shared" si="70"/>
        <v/>
      </c>
      <c r="N132" s="8" t="str">
        <f t="shared" si="71"/>
        <v/>
      </c>
      <c r="O132" s="1" t="str">
        <f t="shared" si="72"/>
        <v/>
      </c>
      <c r="P132" s="32" t="str">
        <f t="shared" si="73"/>
        <v/>
      </c>
      <c r="Q132" s="32" t="str">
        <f t="shared" si="67"/>
        <v/>
      </c>
      <c r="R132" s="6">
        <f t="shared" ref="R132:R195" si="74">IF(Q132=Q131,0,IF(Q132&gt;0,Q132,1))</f>
        <v>0</v>
      </c>
      <c r="S132" s="6">
        <f>IF(AND(D132&lt;=L$4,P132&lt;&gt;"Y"),IF(N132&lt;VLOOKUP(O132,Runners!A$3:CT$180,S$1,FALSE),IF(Y$2="zero",0,Y$2),0),0)</f>
        <v>0</v>
      </c>
      <c r="T132" s="6">
        <f t="shared" si="68"/>
        <v>0</v>
      </c>
      <c r="U132" s="2"/>
      <c r="V132" s="2" t="str">
        <f>IF(O132&lt;&gt;"",VLOOKUP(O132,Runners!CZ$3:DM$180,V$1,FALSE),"")</f>
        <v/>
      </c>
      <c r="W132" s="18" t="str">
        <f t="shared" si="69"/>
        <v/>
      </c>
    </row>
    <row r="133" spans="1:23" ht="15" customHeight="1" x14ac:dyDescent="0.25">
      <c r="B133" s="3"/>
      <c r="C133" s="3">
        <f>IF(A133&lt;&gt;"",VLOOKUP(A133,Runners!A$3:AS$180,C$1,FALSE),0)</f>
        <v>0</v>
      </c>
      <c r="D133" s="6">
        <f t="shared" si="50"/>
        <v>130</v>
      </c>
      <c r="E133" s="2"/>
      <c r="F133" s="2">
        <f t="shared" si="65"/>
        <v>0</v>
      </c>
      <c r="J133" s="1">
        <f t="shared" si="66"/>
        <v>0</v>
      </c>
      <c r="M133" s="8" t="str">
        <f t="shared" si="70"/>
        <v/>
      </c>
      <c r="N133" s="8" t="str">
        <f t="shared" si="71"/>
        <v/>
      </c>
      <c r="O133" s="1" t="str">
        <f t="shared" si="72"/>
        <v/>
      </c>
      <c r="P133" s="32" t="str">
        <f t="shared" si="73"/>
        <v/>
      </c>
      <c r="Q133" s="32" t="str">
        <f t="shared" si="67"/>
        <v/>
      </c>
      <c r="R133" s="6">
        <f t="shared" si="74"/>
        <v>0</v>
      </c>
      <c r="S133" s="6">
        <f>IF(AND(D133&lt;=L$4,P133&lt;&gt;"Y"),IF(N133&lt;VLOOKUP(O133,Runners!A$3:CT$180,S$1,FALSE),IF(Y$2="zero",0,Y$2),0),0)</f>
        <v>0</v>
      </c>
      <c r="T133" s="6">
        <f t="shared" si="68"/>
        <v>0</v>
      </c>
      <c r="U133" s="2"/>
      <c r="V133" s="2" t="str">
        <f>IF(O133&lt;&gt;"",VLOOKUP(O133,Runners!CZ$3:DM$180,V$1,FALSE),"")</f>
        <v/>
      </c>
      <c r="W133" s="18" t="str">
        <f t="shared" si="69"/>
        <v/>
      </c>
    </row>
    <row r="134" spans="1:23" ht="15" customHeight="1" x14ac:dyDescent="0.25">
      <c r="C134" s="3">
        <f>IF(A134&lt;&gt;"",VLOOKUP(A134,Runners!A$3:AS$180,C$1,FALSE),0)</f>
        <v>0</v>
      </c>
      <c r="D134" s="6">
        <f t="shared" si="50"/>
        <v>131</v>
      </c>
      <c r="E134" s="2"/>
      <c r="F134" s="2">
        <f t="shared" si="65"/>
        <v>0</v>
      </c>
      <c r="J134" s="1">
        <f t="shared" si="66"/>
        <v>0</v>
      </c>
      <c r="M134" s="8" t="str">
        <f t="shared" si="70"/>
        <v/>
      </c>
      <c r="N134" s="8" t="str">
        <f t="shared" si="71"/>
        <v/>
      </c>
      <c r="O134" s="1" t="str">
        <f t="shared" si="72"/>
        <v/>
      </c>
      <c r="P134" s="32" t="str">
        <f t="shared" si="73"/>
        <v/>
      </c>
      <c r="Q134" s="32" t="str">
        <f t="shared" si="67"/>
        <v/>
      </c>
      <c r="R134" s="6">
        <f t="shared" si="74"/>
        <v>0</v>
      </c>
      <c r="S134" s="6">
        <f>IF(AND(D134&lt;=L$4,P134&lt;&gt;"Y"),IF(N134&lt;VLOOKUP(O134,Runners!A$3:CT$180,S$1,FALSE),IF(Y$2="zero",0,Y$2),0),0)</f>
        <v>0</v>
      </c>
      <c r="T134" s="6">
        <f t="shared" si="68"/>
        <v>0</v>
      </c>
      <c r="U134" s="2"/>
      <c r="V134" s="2" t="str">
        <f>IF(O134&lt;&gt;"",VLOOKUP(O134,Runners!CZ$3:DM$180,V$1,FALSE),"")</f>
        <v/>
      </c>
      <c r="W134" s="18" t="str">
        <f t="shared" si="69"/>
        <v/>
      </c>
    </row>
    <row r="135" spans="1:23" ht="15" customHeight="1" x14ac:dyDescent="0.25">
      <c r="B135" s="3"/>
      <c r="C135" s="3">
        <f>IF(A135&lt;&gt;"",VLOOKUP(A135,Runners!A$3:AS$180,C$1,FALSE),0)</f>
        <v>0</v>
      </c>
      <c r="D135" s="6">
        <f t="shared" si="50"/>
        <v>132</v>
      </c>
      <c r="E135" s="2"/>
      <c r="F135" s="2">
        <f t="shared" ref="F135:F140" si="75">IF(E135&gt;0,E135-C135,0)</f>
        <v>0</v>
      </c>
      <c r="J135" s="1">
        <f t="shared" ref="J135:J140" si="76">A135</f>
        <v>0</v>
      </c>
      <c r="M135" s="8" t="str">
        <f t="shared" si="70"/>
        <v/>
      </c>
      <c r="N135" s="8" t="str">
        <f t="shared" si="71"/>
        <v/>
      </c>
      <c r="O135" s="1" t="str">
        <f t="shared" si="72"/>
        <v/>
      </c>
      <c r="P135" s="32" t="str">
        <f t="shared" si="73"/>
        <v/>
      </c>
      <c r="Q135" s="32" t="str">
        <f t="shared" ref="Q135:Q140" si="77">IF(D135&lt;=L$4,IF(P135="Y",Q134,Q134-1),"")</f>
        <v/>
      </c>
      <c r="R135" s="6">
        <f t="shared" si="74"/>
        <v>0</v>
      </c>
      <c r="S135" s="6">
        <f>IF(AND(D135&lt;=L$4,P135&lt;&gt;"Y"),IF(N135&lt;VLOOKUP(O135,Runners!A$3:CT$180,S$1,FALSE),IF(Y$2="zero",0,Y$2),0),0)</f>
        <v>0</v>
      </c>
      <c r="T135" s="6">
        <f t="shared" ref="T135:T140" si="78">IF(AND(D135&lt;=L$4,P135&lt;&gt;"Y"),S135+R135,0)</f>
        <v>0</v>
      </c>
      <c r="U135" s="2"/>
      <c r="V135" s="2" t="str">
        <f>IF(O135&lt;&gt;"",VLOOKUP(O135,Runners!CZ$3:DM$180,V$1,FALSE),"")</f>
        <v/>
      </c>
      <c r="W135" s="18" t="str">
        <f t="shared" ref="W135:W140" si="79">IF(O135&lt;&gt;"",(V135-N135)/V135,"")</f>
        <v/>
      </c>
    </row>
    <row r="136" spans="1:23" ht="15" customHeight="1" x14ac:dyDescent="0.25">
      <c r="C136" s="3">
        <f>IF(A136&lt;&gt;"",VLOOKUP(A136,Runners!A$3:AS$180,C$1,FALSE),0)</f>
        <v>0</v>
      </c>
      <c r="D136" s="6">
        <f t="shared" si="50"/>
        <v>133</v>
      </c>
      <c r="E136" s="2"/>
      <c r="F136" s="2">
        <f t="shared" si="75"/>
        <v>0</v>
      </c>
      <c r="J136" s="1">
        <f t="shared" si="76"/>
        <v>0</v>
      </c>
      <c r="M136" s="8" t="str">
        <f t="shared" si="70"/>
        <v/>
      </c>
      <c r="N136" s="8" t="str">
        <f t="shared" si="71"/>
        <v/>
      </c>
      <c r="O136" s="1" t="str">
        <f t="shared" si="72"/>
        <v/>
      </c>
      <c r="P136" s="32" t="str">
        <f t="shared" si="73"/>
        <v/>
      </c>
      <c r="Q136" s="32" t="str">
        <f t="shared" si="77"/>
        <v/>
      </c>
      <c r="R136" s="6">
        <f t="shared" si="74"/>
        <v>0</v>
      </c>
      <c r="S136" s="6">
        <f>IF(AND(D136&lt;=L$4,P136&lt;&gt;"Y"),IF(N136&lt;VLOOKUP(O136,Runners!A$3:CT$180,S$1,FALSE),IF(Y$2="zero",0,Y$2),0),0)</f>
        <v>0</v>
      </c>
      <c r="T136" s="6">
        <f t="shared" si="78"/>
        <v>0</v>
      </c>
      <c r="U136" s="2"/>
      <c r="V136" s="2" t="str">
        <f>IF(O136&lt;&gt;"",VLOOKUP(O136,Runners!CZ$3:DM$180,V$1,FALSE),"")</f>
        <v/>
      </c>
      <c r="W136" s="18" t="str">
        <f t="shared" si="79"/>
        <v/>
      </c>
    </row>
    <row r="137" spans="1:23" ht="15" customHeight="1" x14ac:dyDescent="0.25">
      <c r="C137" s="3">
        <f>IF(A137&lt;&gt;"",VLOOKUP(A137,Runners!A$3:AS$180,C$1,FALSE),0)</f>
        <v>0</v>
      </c>
      <c r="D137" s="6">
        <f t="shared" ref="D137:D200" si="80">D136+1</f>
        <v>134</v>
      </c>
      <c r="E137" s="2"/>
      <c r="F137" s="2">
        <f t="shared" si="75"/>
        <v>0</v>
      </c>
      <c r="J137" s="1">
        <f t="shared" si="76"/>
        <v>0</v>
      </c>
      <c r="M137" s="8" t="str">
        <f t="shared" si="70"/>
        <v/>
      </c>
      <c r="N137" s="8" t="str">
        <f t="shared" si="71"/>
        <v/>
      </c>
      <c r="O137" s="1" t="str">
        <f t="shared" si="72"/>
        <v/>
      </c>
      <c r="P137" s="32" t="str">
        <f t="shared" si="73"/>
        <v/>
      </c>
      <c r="Q137" s="32" t="str">
        <f t="shared" si="77"/>
        <v/>
      </c>
      <c r="R137" s="6">
        <f t="shared" si="74"/>
        <v>0</v>
      </c>
      <c r="S137" s="6">
        <f>IF(AND(D137&lt;=L$4,P137&lt;&gt;"Y"),IF(N137&lt;VLOOKUP(O137,Runners!A$3:CT$180,S$1,FALSE),IF(Y$2="zero",0,Y$2),0),0)</f>
        <v>0</v>
      </c>
      <c r="T137" s="6">
        <f t="shared" si="78"/>
        <v>0</v>
      </c>
      <c r="U137" s="2"/>
      <c r="V137" s="2" t="str">
        <f>IF(O137&lt;&gt;"",VLOOKUP(O137,Runners!CZ$3:DM$180,V$1,FALSE),"")</f>
        <v/>
      </c>
      <c r="W137" s="18" t="str">
        <f t="shared" si="79"/>
        <v/>
      </c>
    </row>
    <row r="138" spans="1:23" ht="15" customHeight="1" x14ac:dyDescent="0.25">
      <c r="C138" s="3">
        <f>IF(A138&lt;&gt;"",VLOOKUP(A138,Runners!A$3:AS$180,C$1,FALSE),0)</f>
        <v>0</v>
      </c>
      <c r="D138" s="6">
        <f t="shared" si="80"/>
        <v>135</v>
      </c>
      <c r="E138" s="2"/>
      <c r="F138" s="2">
        <f t="shared" si="75"/>
        <v>0</v>
      </c>
      <c r="J138" s="1">
        <f t="shared" si="76"/>
        <v>0</v>
      </c>
      <c r="M138" s="8" t="str">
        <f t="shared" si="70"/>
        <v/>
      </c>
      <c r="N138" s="8" t="str">
        <f t="shared" si="71"/>
        <v/>
      </c>
      <c r="O138" s="1" t="str">
        <f t="shared" si="72"/>
        <v/>
      </c>
      <c r="P138" s="32" t="str">
        <f t="shared" si="73"/>
        <v/>
      </c>
      <c r="Q138" s="32" t="str">
        <f t="shared" si="77"/>
        <v/>
      </c>
      <c r="R138" s="6">
        <f t="shared" si="74"/>
        <v>0</v>
      </c>
      <c r="S138" s="6">
        <f>IF(AND(D138&lt;=L$4,P138&lt;&gt;"Y"),IF(N138&lt;VLOOKUP(O138,Runners!A$3:CT$180,S$1,FALSE),IF(Y$2="zero",0,Y$2),0),0)</f>
        <v>0</v>
      </c>
      <c r="T138" s="6">
        <f t="shared" si="78"/>
        <v>0</v>
      </c>
      <c r="U138" s="2"/>
      <c r="V138" s="2" t="str">
        <f>IF(O138&lt;&gt;"",VLOOKUP(O138,Runners!CZ$3:DM$180,V$1,FALSE),"")</f>
        <v/>
      </c>
      <c r="W138" s="18" t="str">
        <f t="shared" si="79"/>
        <v/>
      </c>
    </row>
    <row r="139" spans="1:23" ht="15" customHeight="1" x14ac:dyDescent="0.25">
      <c r="C139" s="3">
        <f>IF(A139&lt;&gt;"",VLOOKUP(A139,Runners!A$3:AS$180,C$1,FALSE),0)</f>
        <v>0</v>
      </c>
      <c r="D139" s="6">
        <f t="shared" si="80"/>
        <v>136</v>
      </c>
      <c r="E139" s="2"/>
      <c r="F139" s="2">
        <f t="shared" si="75"/>
        <v>0</v>
      </c>
      <c r="J139" s="1">
        <f t="shared" si="76"/>
        <v>0</v>
      </c>
      <c r="M139" s="8" t="str">
        <f t="shared" si="70"/>
        <v/>
      </c>
      <c r="N139" s="8" t="str">
        <f t="shared" si="71"/>
        <v/>
      </c>
      <c r="O139" s="1" t="str">
        <f t="shared" si="72"/>
        <v/>
      </c>
      <c r="P139" s="32" t="str">
        <f t="shared" si="73"/>
        <v/>
      </c>
      <c r="Q139" s="32" t="str">
        <f t="shared" si="77"/>
        <v/>
      </c>
      <c r="R139" s="6">
        <f t="shared" si="74"/>
        <v>0</v>
      </c>
      <c r="S139" s="6">
        <f>IF(AND(D139&lt;=L$4,P139&lt;&gt;"Y"),IF(N139&lt;VLOOKUP(O139,Runners!A$3:CT$180,S$1,FALSE),IF(Y$2="zero",0,Y$2),0),0)</f>
        <v>0</v>
      </c>
      <c r="T139" s="6">
        <f t="shared" si="78"/>
        <v>0</v>
      </c>
      <c r="U139" s="2"/>
      <c r="V139" s="2" t="str">
        <f>IF(O139&lt;&gt;"",VLOOKUP(O139,Runners!CZ$3:DM$180,V$1,FALSE),"")</f>
        <v/>
      </c>
      <c r="W139" s="18" t="str">
        <f t="shared" si="79"/>
        <v/>
      </c>
    </row>
    <row r="140" spans="1:23" ht="15" customHeight="1" x14ac:dyDescent="0.25">
      <c r="C140" s="3">
        <f>IF(A140&lt;&gt;"",VLOOKUP(A140,Runners!A$3:AS$180,C$1,FALSE),0)</f>
        <v>0</v>
      </c>
      <c r="D140" s="6">
        <f t="shared" si="80"/>
        <v>137</v>
      </c>
      <c r="E140" s="2"/>
      <c r="F140" s="2">
        <f t="shared" si="75"/>
        <v>0</v>
      </c>
      <c r="J140" s="1">
        <f t="shared" si="76"/>
        <v>0</v>
      </c>
      <c r="M140" s="8" t="str">
        <f t="shared" si="70"/>
        <v/>
      </c>
      <c r="N140" s="8" t="str">
        <f t="shared" si="71"/>
        <v/>
      </c>
      <c r="O140" s="1" t="str">
        <f t="shared" si="72"/>
        <v/>
      </c>
      <c r="P140" s="32" t="str">
        <f t="shared" si="73"/>
        <v/>
      </c>
      <c r="Q140" s="32" t="str">
        <f t="shared" si="77"/>
        <v/>
      </c>
      <c r="R140" s="6">
        <f t="shared" si="74"/>
        <v>0</v>
      </c>
      <c r="S140" s="6">
        <f>IF(AND(D140&lt;=L$4,P140&lt;&gt;"Y"),IF(N140&lt;VLOOKUP(O140,Runners!A$3:CT$180,S$1,FALSE),IF(Y$2="zero",0,Y$2),0),0)</f>
        <v>0</v>
      </c>
      <c r="T140" s="6">
        <f t="shared" si="78"/>
        <v>0</v>
      </c>
      <c r="U140" s="2"/>
      <c r="V140" s="2" t="str">
        <f>IF(O140&lt;&gt;"",VLOOKUP(O140,Runners!CZ$3:DM$180,V$1,FALSE),"")</f>
        <v/>
      </c>
      <c r="W140" s="18" t="str">
        <f t="shared" si="79"/>
        <v/>
      </c>
    </row>
    <row r="141" spans="1:23" ht="15" customHeight="1" x14ac:dyDescent="0.25">
      <c r="C141" s="3">
        <f>IF(A141&lt;&gt;"",VLOOKUP(A141,Runners!A$3:AS$180,C$1,FALSE),0)</f>
        <v>0</v>
      </c>
      <c r="D141" s="6">
        <f t="shared" si="80"/>
        <v>138</v>
      </c>
      <c r="E141" s="2"/>
      <c r="F141" s="2">
        <f t="shared" ref="F141:F149" si="81">IF(E141&gt;0,E141-C141,0)</f>
        <v>0</v>
      </c>
      <c r="J141" s="1">
        <f t="shared" ref="J141:J149" si="82">A141</f>
        <v>0</v>
      </c>
      <c r="M141" s="8" t="str">
        <f t="shared" si="70"/>
        <v/>
      </c>
      <c r="N141" s="8" t="str">
        <f t="shared" si="71"/>
        <v/>
      </c>
      <c r="O141" s="1" t="str">
        <f t="shared" si="72"/>
        <v/>
      </c>
      <c r="P141" s="32" t="str">
        <f t="shared" si="73"/>
        <v/>
      </c>
      <c r="Q141" s="32" t="str">
        <f t="shared" ref="Q141:Q149" si="83">IF(D141&lt;=L$4,IF(P141="Y",Q140,Q140-1),"")</f>
        <v/>
      </c>
      <c r="R141" s="6">
        <f t="shared" si="74"/>
        <v>0</v>
      </c>
      <c r="S141" s="6">
        <f>IF(AND(D141&lt;=L$4,P141&lt;&gt;"Y"),IF(N141&lt;VLOOKUP(O141,Runners!A$3:CT$180,S$1,FALSE),IF(Y$2="zero",0,Y$2),0),0)</f>
        <v>0</v>
      </c>
      <c r="T141" s="6">
        <f t="shared" ref="T141:T149" si="84">IF(AND(D141&lt;=L$4,P141&lt;&gt;"Y"),S141+R141,0)</f>
        <v>0</v>
      </c>
      <c r="U141" s="2"/>
      <c r="V141" s="2" t="str">
        <f>IF(O141&lt;&gt;"",VLOOKUP(O141,Runners!CZ$3:DM$180,V$1,FALSE),"")</f>
        <v/>
      </c>
      <c r="W141" s="18" t="str">
        <f t="shared" ref="W141:W149" si="85">IF(O141&lt;&gt;"",(V141-N141)/V141,"")</f>
        <v/>
      </c>
    </row>
    <row r="142" spans="1:23" ht="15" customHeight="1" x14ac:dyDescent="0.25">
      <c r="A142" s="33"/>
      <c r="C142" s="3">
        <f>IF(A142&lt;&gt;"",VLOOKUP(A142,Runners!A$3:AS$180,C$1,FALSE),0)</f>
        <v>0</v>
      </c>
      <c r="D142" s="6">
        <f t="shared" si="80"/>
        <v>139</v>
      </c>
      <c r="E142" s="2"/>
      <c r="F142" s="2">
        <f t="shared" si="81"/>
        <v>0</v>
      </c>
      <c r="J142" s="1">
        <f t="shared" si="82"/>
        <v>0</v>
      </c>
      <c r="M142" s="8" t="str">
        <f t="shared" si="70"/>
        <v/>
      </c>
      <c r="N142" s="8" t="str">
        <f t="shared" si="71"/>
        <v/>
      </c>
      <c r="O142" s="1" t="str">
        <f t="shared" si="72"/>
        <v/>
      </c>
      <c r="P142" s="32" t="str">
        <f t="shared" si="73"/>
        <v/>
      </c>
      <c r="Q142" s="32" t="str">
        <f t="shared" si="83"/>
        <v/>
      </c>
      <c r="R142" s="6">
        <f t="shared" si="74"/>
        <v>0</v>
      </c>
      <c r="S142" s="6">
        <f>IF(AND(D142&lt;=L$4,P142&lt;&gt;"Y"),IF(N142&lt;VLOOKUP(O142,Runners!A$3:CT$180,S$1,FALSE),IF(Y$2="zero",0,Y$2),0),0)</f>
        <v>0</v>
      </c>
      <c r="T142" s="6">
        <f t="shared" si="84"/>
        <v>0</v>
      </c>
      <c r="U142" s="2"/>
      <c r="V142" s="2" t="str">
        <f>IF(O142&lt;&gt;"",VLOOKUP(O142,Runners!CZ$3:DM$180,V$1,FALSE),"")</f>
        <v/>
      </c>
      <c r="W142" s="18" t="str">
        <f t="shared" si="85"/>
        <v/>
      </c>
    </row>
    <row r="143" spans="1:23" ht="15" customHeight="1" x14ac:dyDescent="0.25">
      <c r="C143" s="3">
        <f>IF(A143&lt;&gt;"",VLOOKUP(A143,Runners!A$3:AS$180,C$1,FALSE),0)</f>
        <v>0</v>
      </c>
      <c r="D143" s="6">
        <f t="shared" si="80"/>
        <v>140</v>
      </c>
      <c r="E143" s="2"/>
      <c r="F143" s="2">
        <f t="shared" si="81"/>
        <v>0</v>
      </c>
      <c r="J143" s="1">
        <f t="shared" si="82"/>
        <v>0</v>
      </c>
      <c r="M143" s="8" t="str">
        <f t="shared" si="70"/>
        <v/>
      </c>
      <c r="N143" s="8" t="str">
        <f t="shared" si="71"/>
        <v/>
      </c>
      <c r="O143" s="1" t="str">
        <f t="shared" si="72"/>
        <v/>
      </c>
      <c r="P143" s="32" t="str">
        <f t="shared" si="73"/>
        <v/>
      </c>
      <c r="Q143" s="32" t="str">
        <f t="shared" si="83"/>
        <v/>
      </c>
      <c r="R143" s="6">
        <f t="shared" si="74"/>
        <v>0</v>
      </c>
      <c r="S143" s="6">
        <f>IF(AND(D143&lt;=L$4,P143&lt;&gt;"Y"),IF(N143&lt;VLOOKUP(O143,Runners!A$3:CT$180,S$1,FALSE),IF(Y$2="zero",0,Y$2),0),0)</f>
        <v>0</v>
      </c>
      <c r="T143" s="6">
        <f t="shared" si="84"/>
        <v>0</v>
      </c>
      <c r="U143" s="2"/>
      <c r="V143" s="2" t="str">
        <f>IF(O143&lt;&gt;"",VLOOKUP(O143,Runners!CZ$3:DM$180,V$1,FALSE),"")</f>
        <v/>
      </c>
      <c r="W143" s="18" t="str">
        <f t="shared" si="85"/>
        <v/>
      </c>
    </row>
    <row r="144" spans="1:23" ht="15" customHeight="1" x14ac:dyDescent="0.25">
      <c r="C144" s="3">
        <f>IF(A144&lt;&gt;"",VLOOKUP(A144,Runners!A$3:AS$180,C$1,FALSE),0)</f>
        <v>0</v>
      </c>
      <c r="D144" s="6">
        <f t="shared" si="80"/>
        <v>141</v>
      </c>
      <c r="E144" s="2"/>
      <c r="F144" s="2">
        <f t="shared" si="81"/>
        <v>0</v>
      </c>
      <c r="J144" s="1">
        <f t="shared" si="82"/>
        <v>0</v>
      </c>
      <c r="M144" s="8" t="str">
        <f t="shared" si="70"/>
        <v/>
      </c>
      <c r="N144" s="8" t="str">
        <f t="shared" si="71"/>
        <v/>
      </c>
      <c r="O144" s="1" t="str">
        <f t="shared" si="72"/>
        <v/>
      </c>
      <c r="P144" s="32" t="str">
        <f t="shared" si="73"/>
        <v/>
      </c>
      <c r="Q144" s="32" t="str">
        <f t="shared" si="83"/>
        <v/>
      </c>
      <c r="R144" s="6">
        <f t="shared" si="74"/>
        <v>0</v>
      </c>
      <c r="S144" s="6">
        <f>IF(AND(D144&lt;=L$4,P144&lt;&gt;"Y"),IF(N144&lt;VLOOKUP(O144,Runners!A$3:CT$180,S$1,FALSE),IF(Y$2="zero",0,Y$2),0),0)</f>
        <v>0</v>
      </c>
      <c r="T144" s="6">
        <f t="shared" si="84"/>
        <v>0</v>
      </c>
      <c r="U144" s="2"/>
      <c r="V144" s="2" t="str">
        <f>IF(O144&lt;&gt;"",VLOOKUP(O144,Runners!CZ$3:DM$180,V$1,FALSE),"")</f>
        <v/>
      </c>
      <c r="W144" s="18" t="str">
        <f t="shared" si="85"/>
        <v/>
      </c>
    </row>
    <row r="145" spans="2:23" ht="15" customHeight="1" x14ac:dyDescent="0.25">
      <c r="C145" s="3">
        <f>IF(A145&lt;&gt;"",VLOOKUP(A145,Runners!A$3:AS$180,C$1,FALSE),0)</f>
        <v>0</v>
      </c>
      <c r="D145" s="6">
        <f t="shared" si="80"/>
        <v>142</v>
      </c>
      <c r="E145" s="2"/>
      <c r="F145" s="2">
        <f t="shared" si="81"/>
        <v>0</v>
      </c>
      <c r="J145" s="1">
        <f t="shared" si="82"/>
        <v>0</v>
      </c>
      <c r="M145" s="8" t="str">
        <f t="shared" si="70"/>
        <v/>
      </c>
      <c r="N145" s="8" t="str">
        <f t="shared" si="71"/>
        <v/>
      </c>
      <c r="O145" s="1" t="str">
        <f t="shared" si="72"/>
        <v/>
      </c>
      <c r="P145" s="32" t="str">
        <f t="shared" si="73"/>
        <v/>
      </c>
      <c r="Q145" s="32" t="str">
        <f t="shared" si="83"/>
        <v/>
      </c>
      <c r="R145" s="6">
        <f t="shared" si="74"/>
        <v>0</v>
      </c>
      <c r="S145" s="6">
        <f>IF(AND(D145&lt;=L$4,P145&lt;&gt;"Y"),IF(N145&lt;VLOOKUP(O145,Runners!A$3:CT$180,S$1,FALSE),IF(Y$2="zero",0,Y$2),0),0)</f>
        <v>0</v>
      </c>
      <c r="T145" s="6">
        <f t="shared" si="84"/>
        <v>0</v>
      </c>
      <c r="U145" s="2"/>
      <c r="V145" s="2" t="str">
        <f>IF(O145&lt;&gt;"",VLOOKUP(O145,Runners!CZ$3:DM$180,V$1,FALSE),"")</f>
        <v/>
      </c>
      <c r="W145" s="18" t="str">
        <f t="shared" si="85"/>
        <v/>
      </c>
    </row>
    <row r="146" spans="2:23" ht="15" customHeight="1" x14ac:dyDescent="0.25">
      <c r="B146" s="3"/>
      <c r="C146" s="3">
        <f>IF(A146&lt;&gt;"",VLOOKUP(A146,Runners!A$3:AS$180,C$1,FALSE),0)</f>
        <v>0</v>
      </c>
      <c r="D146" s="6">
        <f t="shared" si="80"/>
        <v>143</v>
      </c>
      <c r="E146" s="2"/>
      <c r="F146" s="2">
        <f t="shared" si="81"/>
        <v>0</v>
      </c>
      <c r="J146" s="1">
        <f t="shared" si="82"/>
        <v>0</v>
      </c>
      <c r="M146" s="8" t="str">
        <f t="shared" si="70"/>
        <v/>
      </c>
      <c r="N146" s="8" t="str">
        <f t="shared" si="71"/>
        <v/>
      </c>
      <c r="O146" s="1" t="str">
        <f t="shared" si="72"/>
        <v/>
      </c>
      <c r="P146" s="32" t="str">
        <f t="shared" si="73"/>
        <v/>
      </c>
      <c r="Q146" s="32" t="str">
        <f t="shared" si="83"/>
        <v/>
      </c>
      <c r="R146" s="6">
        <f t="shared" si="74"/>
        <v>0</v>
      </c>
      <c r="S146" s="6">
        <f>IF(AND(D146&lt;=L$4,P146&lt;&gt;"Y"),IF(N146&lt;VLOOKUP(O146,Runners!A$3:CT$180,S$1,FALSE),IF(Y$2="zero",0,Y$2),0),0)</f>
        <v>0</v>
      </c>
      <c r="T146" s="6">
        <f t="shared" si="84"/>
        <v>0</v>
      </c>
      <c r="U146" s="2"/>
      <c r="V146" s="2" t="str">
        <f>IF(O146&lt;&gt;"",VLOOKUP(O146,Runners!CZ$3:DM$180,V$1,FALSE),"")</f>
        <v/>
      </c>
      <c r="W146" s="18" t="str">
        <f t="shared" si="85"/>
        <v/>
      </c>
    </row>
    <row r="147" spans="2:23" ht="15" customHeight="1" x14ac:dyDescent="0.25">
      <c r="C147" s="3">
        <f>IF(A147&lt;&gt;"",VLOOKUP(A147,Runners!A$3:AS$180,C$1,FALSE),0)</f>
        <v>0</v>
      </c>
      <c r="D147" s="6">
        <f t="shared" si="80"/>
        <v>144</v>
      </c>
      <c r="E147" s="2"/>
      <c r="F147" s="2">
        <f t="shared" si="81"/>
        <v>0</v>
      </c>
      <c r="J147" s="1">
        <f t="shared" si="82"/>
        <v>0</v>
      </c>
      <c r="M147" s="8" t="str">
        <f t="shared" si="70"/>
        <v/>
      </c>
      <c r="N147" s="8" t="str">
        <f t="shared" si="71"/>
        <v/>
      </c>
      <c r="O147" s="1" t="str">
        <f t="shared" si="72"/>
        <v/>
      </c>
      <c r="P147" s="32" t="str">
        <f t="shared" si="73"/>
        <v/>
      </c>
      <c r="Q147" s="32" t="str">
        <f t="shared" si="83"/>
        <v/>
      </c>
      <c r="R147" s="6">
        <f t="shared" si="74"/>
        <v>0</v>
      </c>
      <c r="S147" s="6">
        <f>IF(AND(D147&lt;=L$4,P147&lt;&gt;"Y"),IF(N147&lt;VLOOKUP(O147,Runners!A$3:CT$180,S$1,FALSE),IF(Y$2="zero",0,Y$2),0),0)</f>
        <v>0</v>
      </c>
      <c r="T147" s="6">
        <f t="shared" si="84"/>
        <v>0</v>
      </c>
      <c r="U147" s="2"/>
      <c r="V147" s="2" t="str">
        <f>IF(O147&lt;&gt;"",VLOOKUP(O147,Runners!CZ$3:DM$180,V$1,FALSE),"")</f>
        <v/>
      </c>
      <c r="W147" s="18" t="str">
        <f t="shared" si="85"/>
        <v/>
      </c>
    </row>
    <row r="148" spans="2:23" ht="15" customHeight="1" x14ac:dyDescent="0.25">
      <c r="C148" s="3">
        <f>IF(A148&lt;&gt;"",VLOOKUP(A148,Runners!A$3:AS$180,C$1,FALSE),0)</f>
        <v>0</v>
      </c>
      <c r="D148" s="6">
        <f t="shared" si="80"/>
        <v>145</v>
      </c>
      <c r="E148" s="2"/>
      <c r="F148" s="2">
        <f t="shared" si="81"/>
        <v>0</v>
      </c>
      <c r="J148" s="1">
        <f t="shared" si="82"/>
        <v>0</v>
      </c>
      <c r="M148" s="8" t="str">
        <f t="shared" si="70"/>
        <v/>
      </c>
      <c r="N148" s="8" t="str">
        <f t="shared" si="71"/>
        <v/>
      </c>
      <c r="O148" s="1" t="str">
        <f t="shared" si="72"/>
        <v/>
      </c>
      <c r="P148" s="32" t="str">
        <f t="shared" si="73"/>
        <v/>
      </c>
      <c r="Q148" s="32" t="str">
        <f t="shared" si="83"/>
        <v/>
      </c>
      <c r="R148" s="6">
        <f t="shared" si="74"/>
        <v>0</v>
      </c>
      <c r="S148" s="6">
        <f>IF(AND(D148&lt;=L$4,P148&lt;&gt;"Y"),IF(N148&lt;VLOOKUP(O148,Runners!A$3:CT$180,S$1,FALSE),IF(Y$2="zero",0,Y$2),0),0)</f>
        <v>0</v>
      </c>
      <c r="T148" s="6">
        <f t="shared" si="84"/>
        <v>0</v>
      </c>
      <c r="U148" s="2"/>
      <c r="V148" s="2" t="str">
        <f>IF(O148&lt;&gt;"",VLOOKUP(O148,Runners!CZ$3:DM$180,V$1,FALSE),"")</f>
        <v/>
      </c>
      <c r="W148" s="18" t="str">
        <f t="shared" si="85"/>
        <v/>
      </c>
    </row>
    <row r="149" spans="2:23" ht="15" customHeight="1" x14ac:dyDescent="0.25">
      <c r="C149" s="3">
        <f>IF(A149&lt;&gt;"",VLOOKUP(A149,Runners!A$3:AS$180,C$1,FALSE),0)</f>
        <v>0</v>
      </c>
      <c r="D149" s="6">
        <f t="shared" si="80"/>
        <v>146</v>
      </c>
      <c r="E149" s="2"/>
      <c r="F149" s="2">
        <f t="shared" si="81"/>
        <v>0</v>
      </c>
      <c r="J149" s="1">
        <f t="shared" si="82"/>
        <v>0</v>
      </c>
      <c r="M149" s="8" t="str">
        <f t="shared" si="70"/>
        <v/>
      </c>
      <c r="N149" s="8" t="str">
        <f t="shared" si="71"/>
        <v/>
      </c>
      <c r="O149" s="1" t="str">
        <f t="shared" si="72"/>
        <v/>
      </c>
      <c r="P149" s="32" t="str">
        <f t="shared" si="73"/>
        <v/>
      </c>
      <c r="Q149" s="32" t="str">
        <f t="shared" si="83"/>
        <v/>
      </c>
      <c r="R149" s="6">
        <f t="shared" si="74"/>
        <v>0</v>
      </c>
      <c r="S149" s="6">
        <f>IF(AND(D149&lt;=L$4,P149&lt;&gt;"Y"),IF(N149&lt;VLOOKUP(O149,Runners!A$3:CT$180,S$1,FALSE),IF(Y$2="zero",0,Y$2),0),0)</f>
        <v>0</v>
      </c>
      <c r="T149" s="6">
        <f t="shared" si="84"/>
        <v>0</v>
      </c>
      <c r="U149" s="2"/>
      <c r="V149" s="2" t="str">
        <f>IF(O149&lt;&gt;"",VLOOKUP(O149,Runners!CZ$3:DM$180,V$1,FALSE),"")</f>
        <v/>
      </c>
      <c r="W149" s="18" t="str">
        <f t="shared" si="85"/>
        <v/>
      </c>
    </row>
    <row r="150" spans="2:23" ht="15" customHeight="1" x14ac:dyDescent="0.25">
      <c r="C150" s="3">
        <f>IF(A150&lt;&gt;"",VLOOKUP(A150,Runners!A$3:AS$180,C$1,FALSE),0)</f>
        <v>0</v>
      </c>
      <c r="D150" s="6">
        <f t="shared" si="80"/>
        <v>147</v>
      </c>
      <c r="E150" s="2"/>
      <c r="F150" s="2">
        <f t="shared" ref="F150:F209" si="86">IF(E150&gt;0,E150-C150,0)</f>
        <v>0</v>
      </c>
      <c r="J150" s="1">
        <f t="shared" ref="J150:J172" si="87">A150</f>
        <v>0</v>
      </c>
      <c r="M150" s="8" t="str">
        <f t="shared" si="70"/>
        <v/>
      </c>
      <c r="N150" s="8" t="str">
        <f t="shared" si="71"/>
        <v/>
      </c>
      <c r="O150" s="1" t="str">
        <f t="shared" si="72"/>
        <v/>
      </c>
      <c r="P150" s="32" t="str">
        <f t="shared" si="73"/>
        <v/>
      </c>
      <c r="Q150" s="32" t="str">
        <f t="shared" ref="Q150:Q172" si="88">IF(D150&lt;=L$4,IF(P150="Y",Q149,Q149-1),"")</f>
        <v/>
      </c>
      <c r="R150" s="6">
        <f t="shared" si="74"/>
        <v>0</v>
      </c>
      <c r="S150" s="6">
        <f>IF(AND(D150&lt;=L$4,P150&lt;&gt;"Y"),IF(N150&lt;VLOOKUP(O150,Runners!A$3:CT$180,S$1,FALSE),IF(Y$2="zero",0,Y$2),0),0)</f>
        <v>0</v>
      </c>
      <c r="T150" s="6">
        <f t="shared" ref="T150:T172" si="89">IF(AND(D150&lt;=L$4,P150&lt;&gt;"Y"),S150+R150,0)</f>
        <v>0</v>
      </c>
      <c r="U150" s="2"/>
      <c r="V150" s="2" t="str">
        <f>IF(O150&lt;&gt;"",VLOOKUP(O150,Runners!CZ$3:DM$180,V$1,FALSE),"")</f>
        <v/>
      </c>
      <c r="W150" s="18" t="str">
        <f t="shared" ref="W150:W172" si="90">IF(O150&lt;&gt;"",(V150-N150)/V150,"")</f>
        <v/>
      </c>
    </row>
    <row r="151" spans="2:23" ht="15" customHeight="1" x14ac:dyDescent="0.25">
      <c r="B151" s="3"/>
      <c r="C151" s="3">
        <f>IF(A151&lt;&gt;"",VLOOKUP(A151,Runners!A$3:AS$180,C$1,FALSE),0)</f>
        <v>0</v>
      </c>
      <c r="D151" s="6">
        <f t="shared" si="80"/>
        <v>148</v>
      </c>
      <c r="E151" s="2"/>
      <c r="F151" s="2">
        <f t="shared" si="86"/>
        <v>0</v>
      </c>
      <c r="J151" s="1">
        <f t="shared" si="87"/>
        <v>0</v>
      </c>
      <c r="M151" s="8" t="str">
        <f t="shared" si="70"/>
        <v/>
      </c>
      <c r="N151" s="8" t="str">
        <f t="shared" si="71"/>
        <v/>
      </c>
      <c r="O151" s="1" t="str">
        <f t="shared" si="72"/>
        <v/>
      </c>
      <c r="P151" s="32" t="str">
        <f t="shared" si="73"/>
        <v/>
      </c>
      <c r="Q151" s="32" t="str">
        <f t="shared" si="88"/>
        <v/>
      </c>
      <c r="R151" s="6">
        <f t="shared" si="74"/>
        <v>0</v>
      </c>
      <c r="S151" s="6">
        <f>IF(AND(D151&lt;=L$4,P151&lt;&gt;"Y"),IF(N151&lt;VLOOKUP(O151,Runners!A$3:CT$180,S$1,FALSE),IF(Y$2="zero",0,Y$2),0),0)</f>
        <v>0</v>
      </c>
      <c r="T151" s="6">
        <f t="shared" si="89"/>
        <v>0</v>
      </c>
      <c r="U151" s="2"/>
      <c r="V151" s="2" t="str">
        <f>IF(O151&lt;&gt;"",VLOOKUP(O151,Runners!CZ$3:DM$180,V$1,FALSE),"")</f>
        <v/>
      </c>
      <c r="W151" s="18" t="str">
        <f t="shared" si="90"/>
        <v/>
      </c>
    </row>
    <row r="152" spans="2:23" ht="15" customHeight="1" x14ac:dyDescent="0.25">
      <c r="C152" s="3">
        <f>IF(A152&lt;&gt;"",VLOOKUP(A152,Runners!A$3:AS$180,C$1,FALSE),0)</f>
        <v>0</v>
      </c>
      <c r="D152" s="6">
        <f t="shared" si="80"/>
        <v>149</v>
      </c>
      <c r="E152" s="2"/>
      <c r="F152" s="2">
        <f t="shared" si="86"/>
        <v>0</v>
      </c>
      <c r="J152" s="1">
        <f t="shared" si="87"/>
        <v>0</v>
      </c>
      <c r="M152" s="8" t="str">
        <f t="shared" si="70"/>
        <v/>
      </c>
      <c r="N152" s="8" t="str">
        <f t="shared" si="71"/>
        <v/>
      </c>
      <c r="O152" s="1" t="str">
        <f t="shared" si="72"/>
        <v/>
      </c>
      <c r="P152" s="32" t="str">
        <f t="shared" si="73"/>
        <v/>
      </c>
      <c r="Q152" s="32" t="str">
        <f t="shared" si="88"/>
        <v/>
      </c>
      <c r="R152" s="6">
        <f t="shared" si="74"/>
        <v>0</v>
      </c>
      <c r="S152" s="6">
        <f>IF(AND(D152&lt;=L$4,P152&lt;&gt;"Y"),IF(N152&lt;VLOOKUP(O152,Runners!A$3:CT$180,S$1,FALSE),IF(Y$2="zero",0,Y$2),0),0)</f>
        <v>0</v>
      </c>
      <c r="T152" s="6">
        <f t="shared" si="89"/>
        <v>0</v>
      </c>
      <c r="U152" s="2"/>
      <c r="V152" s="2" t="str">
        <f>IF(O152&lt;&gt;"",VLOOKUP(O152,Runners!CZ$3:DM$180,V$1,FALSE),"")</f>
        <v/>
      </c>
      <c r="W152" s="18" t="str">
        <f t="shared" si="90"/>
        <v/>
      </c>
    </row>
    <row r="153" spans="2:23" ht="15" customHeight="1" x14ac:dyDescent="0.25">
      <c r="C153" s="3">
        <f>IF(A153&lt;&gt;"",VLOOKUP(A153,Runners!A$3:AS$180,C$1,FALSE),0)</f>
        <v>0</v>
      </c>
      <c r="D153" s="6">
        <f t="shared" si="80"/>
        <v>150</v>
      </c>
      <c r="E153" s="2"/>
      <c r="F153" s="2">
        <f t="shared" si="86"/>
        <v>0</v>
      </c>
      <c r="J153" s="1">
        <f t="shared" si="87"/>
        <v>0</v>
      </c>
      <c r="M153" s="8" t="str">
        <f t="shared" si="70"/>
        <v/>
      </c>
      <c r="N153" s="8" t="str">
        <f t="shared" si="71"/>
        <v/>
      </c>
      <c r="O153" s="1" t="str">
        <f t="shared" si="72"/>
        <v/>
      </c>
      <c r="P153" s="32" t="str">
        <f t="shared" si="73"/>
        <v/>
      </c>
      <c r="Q153" s="32" t="str">
        <f t="shared" si="88"/>
        <v/>
      </c>
      <c r="R153" s="6">
        <f t="shared" si="74"/>
        <v>0</v>
      </c>
      <c r="S153" s="6">
        <f>IF(AND(D153&lt;=L$4,P153&lt;&gt;"Y"),IF(N153&lt;VLOOKUP(O153,Runners!A$3:CT$180,S$1,FALSE),IF(Y$2="zero",0,Y$2),0),0)</f>
        <v>0</v>
      </c>
      <c r="T153" s="6">
        <f t="shared" si="89"/>
        <v>0</v>
      </c>
      <c r="U153" s="2"/>
      <c r="V153" s="2" t="str">
        <f>IF(O153&lt;&gt;"",VLOOKUP(O153,Runners!CZ$3:DM$180,V$1,FALSE),"")</f>
        <v/>
      </c>
      <c r="W153" s="18" t="str">
        <f t="shared" si="90"/>
        <v/>
      </c>
    </row>
    <row r="154" spans="2:23" ht="15" customHeight="1" x14ac:dyDescent="0.25">
      <c r="C154" s="3">
        <f>IF(A154&lt;&gt;"",VLOOKUP(A154,Runners!A$3:AS$180,C$1,FALSE),0)</f>
        <v>0</v>
      </c>
      <c r="D154" s="6">
        <f t="shared" si="80"/>
        <v>151</v>
      </c>
      <c r="E154" s="2"/>
      <c r="F154" s="2">
        <f t="shared" si="86"/>
        <v>0</v>
      </c>
      <c r="J154" s="1">
        <f t="shared" si="87"/>
        <v>0</v>
      </c>
      <c r="M154" s="8" t="str">
        <f t="shared" si="70"/>
        <v/>
      </c>
      <c r="N154" s="8" t="str">
        <f t="shared" si="71"/>
        <v/>
      </c>
      <c r="O154" s="1" t="str">
        <f t="shared" si="72"/>
        <v/>
      </c>
      <c r="P154" s="32" t="str">
        <f t="shared" si="73"/>
        <v/>
      </c>
      <c r="Q154" s="32" t="str">
        <f t="shared" si="88"/>
        <v/>
      </c>
      <c r="R154" s="6">
        <f t="shared" si="74"/>
        <v>0</v>
      </c>
      <c r="S154" s="6">
        <f>IF(AND(D154&lt;=L$4,P154&lt;&gt;"Y"),IF(N154&lt;VLOOKUP(O154,Runners!A$3:CT$180,S$1,FALSE),IF(Y$2="zero",0,Y$2),0),0)</f>
        <v>0</v>
      </c>
      <c r="T154" s="6">
        <f t="shared" si="89"/>
        <v>0</v>
      </c>
      <c r="U154" s="2"/>
      <c r="V154" s="2" t="str">
        <f>IF(O154&lt;&gt;"",VLOOKUP(O154,Runners!CZ$3:DM$180,V$1,FALSE),"")</f>
        <v/>
      </c>
      <c r="W154" s="18" t="str">
        <f t="shared" si="90"/>
        <v/>
      </c>
    </row>
    <row r="155" spans="2:23" ht="15" customHeight="1" x14ac:dyDescent="0.25">
      <c r="C155" s="3">
        <f>IF(A155&lt;&gt;"",VLOOKUP(A155,Runners!A$3:AS$180,C$1,FALSE),0)</f>
        <v>0</v>
      </c>
      <c r="D155" s="6">
        <f t="shared" si="80"/>
        <v>152</v>
      </c>
      <c r="E155" s="2"/>
      <c r="F155" s="2">
        <f t="shared" si="86"/>
        <v>0</v>
      </c>
      <c r="J155" s="1">
        <f t="shared" si="87"/>
        <v>0</v>
      </c>
      <c r="M155" s="8" t="str">
        <f t="shared" si="70"/>
        <v/>
      </c>
      <c r="N155" s="8" t="str">
        <f t="shared" si="71"/>
        <v/>
      </c>
      <c r="O155" s="1" t="str">
        <f t="shared" si="72"/>
        <v/>
      </c>
      <c r="P155" s="32" t="str">
        <f t="shared" si="73"/>
        <v/>
      </c>
      <c r="Q155" s="32" t="str">
        <f t="shared" si="88"/>
        <v/>
      </c>
      <c r="R155" s="6">
        <f t="shared" si="74"/>
        <v>0</v>
      </c>
      <c r="S155" s="6">
        <f>IF(AND(D155&lt;=L$4,P155&lt;&gt;"Y"),IF(N155&lt;VLOOKUP(O155,Runners!A$3:CT$180,S$1,FALSE),IF(Y$2="zero",0,Y$2),0),0)</f>
        <v>0</v>
      </c>
      <c r="T155" s="6">
        <f t="shared" si="89"/>
        <v>0</v>
      </c>
      <c r="U155" s="2"/>
      <c r="V155" s="2" t="str">
        <f>IF(O155&lt;&gt;"",VLOOKUP(O155,Runners!CZ$3:DM$180,V$1,FALSE),"")</f>
        <v/>
      </c>
      <c r="W155" s="18" t="str">
        <f t="shared" si="90"/>
        <v/>
      </c>
    </row>
    <row r="156" spans="2:23" ht="15" customHeight="1" x14ac:dyDescent="0.25">
      <c r="C156" s="3">
        <f>IF(A156&lt;&gt;"",VLOOKUP(A156,Runners!A$3:AS$180,C$1,FALSE),0)</f>
        <v>0</v>
      </c>
      <c r="D156" s="6">
        <f t="shared" si="80"/>
        <v>153</v>
      </c>
      <c r="E156" s="2"/>
      <c r="F156" s="2">
        <f t="shared" si="86"/>
        <v>0</v>
      </c>
      <c r="J156" s="1">
        <f t="shared" si="87"/>
        <v>0</v>
      </c>
      <c r="M156" s="8" t="str">
        <f t="shared" si="70"/>
        <v/>
      </c>
      <c r="N156" s="8" t="str">
        <f t="shared" si="71"/>
        <v/>
      </c>
      <c r="O156" s="1" t="str">
        <f t="shared" si="72"/>
        <v/>
      </c>
      <c r="P156" s="32" t="str">
        <f t="shared" si="73"/>
        <v/>
      </c>
      <c r="Q156" s="32" t="str">
        <f t="shared" si="88"/>
        <v/>
      </c>
      <c r="R156" s="6">
        <f t="shared" si="74"/>
        <v>0</v>
      </c>
      <c r="S156" s="6">
        <f>IF(AND(D156&lt;=L$4,P156&lt;&gt;"Y"),IF(N156&lt;VLOOKUP(O156,Runners!A$3:CT$180,S$1,FALSE),IF(Y$2="zero",0,Y$2),0),0)</f>
        <v>0</v>
      </c>
      <c r="T156" s="6">
        <f t="shared" si="89"/>
        <v>0</v>
      </c>
      <c r="U156" s="2"/>
      <c r="V156" s="2" t="str">
        <f>IF(O156&lt;&gt;"",VLOOKUP(O156,Runners!CZ$3:DM$180,V$1,FALSE),"")</f>
        <v/>
      </c>
      <c r="W156" s="18" t="str">
        <f t="shared" si="90"/>
        <v/>
      </c>
    </row>
    <row r="157" spans="2:23" ht="15" customHeight="1" x14ac:dyDescent="0.25">
      <c r="C157" s="3">
        <f>IF(A157&lt;&gt;"",VLOOKUP(A157,Runners!A$3:AS$180,C$1,FALSE),0)</f>
        <v>0</v>
      </c>
      <c r="D157" s="6">
        <f t="shared" si="80"/>
        <v>154</v>
      </c>
      <c r="E157" s="2"/>
      <c r="F157" s="2">
        <f t="shared" si="86"/>
        <v>0</v>
      </c>
      <c r="J157" s="1">
        <f t="shared" si="87"/>
        <v>0</v>
      </c>
      <c r="M157" s="8" t="str">
        <f t="shared" ref="M157:M188" si="91">IF(D157&lt;=L$4,SMALL(E$4:E$210,D157),"")</f>
        <v/>
      </c>
      <c r="N157" s="8" t="str">
        <f t="shared" ref="N157:N188" si="92">IF(D157&lt;=L$4,VLOOKUP(M157,E$4:F$210,2,FALSE),"")</f>
        <v/>
      </c>
      <c r="O157" s="1" t="str">
        <f t="shared" ref="O157:O188" si="93">IF(D157&lt;=L$4,VLOOKUP(M157,E$4:J$210,6,FALSE),"")</f>
        <v/>
      </c>
      <c r="P157" s="32" t="str">
        <f t="shared" ref="P157:P188" si="94">IF(D157&lt;=L$4,VLOOKUP(O157,A$4:B$210,2,FALSE),"")</f>
        <v/>
      </c>
      <c r="Q157" s="32" t="str">
        <f t="shared" si="88"/>
        <v/>
      </c>
      <c r="R157" s="6">
        <f t="shared" si="74"/>
        <v>0</v>
      </c>
      <c r="S157" s="6">
        <f>IF(AND(D157&lt;=L$4,P157&lt;&gt;"Y"),IF(N157&lt;VLOOKUP(O157,Runners!A$3:CT$180,S$1,FALSE),IF(Y$2="zero",0,Y$2),0),0)</f>
        <v>0</v>
      </c>
      <c r="T157" s="6">
        <f t="shared" si="89"/>
        <v>0</v>
      </c>
      <c r="U157" s="2"/>
      <c r="V157" s="2" t="str">
        <f>IF(O157&lt;&gt;"",VLOOKUP(O157,Runners!CZ$3:DM$180,V$1,FALSE),"")</f>
        <v/>
      </c>
      <c r="W157" s="18" t="str">
        <f t="shared" si="90"/>
        <v/>
      </c>
    </row>
    <row r="158" spans="2:23" ht="15" customHeight="1" x14ac:dyDescent="0.25">
      <c r="C158" s="3">
        <f>IF(A158&lt;&gt;"",VLOOKUP(A158,Runners!A$3:AS$180,C$1,FALSE),0)</f>
        <v>0</v>
      </c>
      <c r="D158" s="6">
        <f t="shared" si="80"/>
        <v>155</v>
      </c>
      <c r="E158" s="2"/>
      <c r="F158" s="2">
        <f t="shared" si="86"/>
        <v>0</v>
      </c>
      <c r="J158" s="1">
        <f t="shared" si="87"/>
        <v>0</v>
      </c>
      <c r="M158" s="8" t="str">
        <f t="shared" si="91"/>
        <v/>
      </c>
      <c r="N158" s="8" t="str">
        <f t="shared" si="92"/>
        <v/>
      </c>
      <c r="O158" s="1" t="str">
        <f t="shared" si="93"/>
        <v/>
      </c>
      <c r="P158" s="32" t="str">
        <f t="shared" si="94"/>
        <v/>
      </c>
      <c r="Q158" s="32" t="str">
        <f t="shared" si="88"/>
        <v/>
      </c>
      <c r="R158" s="6">
        <f t="shared" si="74"/>
        <v>0</v>
      </c>
      <c r="S158" s="6">
        <f>IF(AND(D158&lt;=L$4,P158&lt;&gt;"Y"),IF(N158&lt;VLOOKUP(O158,Runners!A$3:CT$180,S$1,FALSE),IF(Y$2="zero",0,Y$2),0),0)</f>
        <v>0</v>
      </c>
      <c r="T158" s="6">
        <f t="shared" si="89"/>
        <v>0</v>
      </c>
      <c r="U158" s="2"/>
      <c r="V158" s="2" t="str">
        <f>IF(O158&lt;&gt;"",VLOOKUP(O158,Runners!CZ$3:DM$180,V$1,FALSE),"")</f>
        <v/>
      </c>
      <c r="W158" s="18" t="str">
        <f t="shared" si="90"/>
        <v/>
      </c>
    </row>
    <row r="159" spans="2:23" ht="15" customHeight="1" x14ac:dyDescent="0.25">
      <c r="C159" s="3">
        <f>IF(A159&lt;&gt;"",VLOOKUP(A159,Runners!A$3:AS$180,C$1,FALSE),0)</f>
        <v>0</v>
      </c>
      <c r="D159" s="6">
        <f t="shared" si="80"/>
        <v>156</v>
      </c>
      <c r="E159" s="2"/>
      <c r="F159" s="2">
        <f t="shared" si="86"/>
        <v>0</v>
      </c>
      <c r="J159" s="1">
        <f t="shared" si="87"/>
        <v>0</v>
      </c>
      <c r="M159" s="8" t="str">
        <f t="shared" si="91"/>
        <v/>
      </c>
      <c r="N159" s="8" t="str">
        <f t="shared" si="92"/>
        <v/>
      </c>
      <c r="O159" s="1" t="str">
        <f t="shared" si="93"/>
        <v/>
      </c>
      <c r="P159" s="32" t="str">
        <f t="shared" si="94"/>
        <v/>
      </c>
      <c r="Q159" s="32" t="str">
        <f t="shared" si="88"/>
        <v/>
      </c>
      <c r="R159" s="6">
        <f t="shared" si="74"/>
        <v>0</v>
      </c>
      <c r="S159" s="6">
        <f>IF(AND(D159&lt;=L$4,P159&lt;&gt;"Y"),IF(N159&lt;VLOOKUP(O159,Runners!A$3:CT$180,S$1,FALSE),IF(Y$2="zero",0,Y$2),0),0)</f>
        <v>0</v>
      </c>
      <c r="T159" s="6">
        <f t="shared" si="89"/>
        <v>0</v>
      </c>
      <c r="U159" s="2"/>
      <c r="V159" s="2" t="str">
        <f>IF(O159&lt;&gt;"",VLOOKUP(O159,Runners!CZ$3:DM$180,V$1,FALSE),"")</f>
        <v/>
      </c>
      <c r="W159" s="18" t="str">
        <f t="shared" si="90"/>
        <v/>
      </c>
    </row>
    <row r="160" spans="2:23" ht="15" customHeight="1" x14ac:dyDescent="0.25">
      <c r="C160" s="3">
        <f>IF(A160&lt;&gt;"",VLOOKUP(A160,Runners!A$3:AS$180,C$1,FALSE),0)</f>
        <v>0</v>
      </c>
      <c r="D160" s="6">
        <f t="shared" si="80"/>
        <v>157</v>
      </c>
      <c r="E160" s="2"/>
      <c r="F160" s="2">
        <f t="shared" si="86"/>
        <v>0</v>
      </c>
      <c r="J160" s="1">
        <f t="shared" si="87"/>
        <v>0</v>
      </c>
      <c r="M160" s="8" t="str">
        <f t="shared" si="91"/>
        <v/>
      </c>
      <c r="N160" s="8" t="str">
        <f t="shared" si="92"/>
        <v/>
      </c>
      <c r="O160" s="1" t="str">
        <f t="shared" si="93"/>
        <v/>
      </c>
      <c r="P160" s="32" t="str">
        <f t="shared" si="94"/>
        <v/>
      </c>
      <c r="Q160" s="32" t="str">
        <f t="shared" si="88"/>
        <v/>
      </c>
      <c r="R160" s="6">
        <f t="shared" si="74"/>
        <v>0</v>
      </c>
      <c r="S160" s="6">
        <f>IF(AND(D160&lt;=L$4,P160&lt;&gt;"Y"),IF(N160&lt;VLOOKUP(O160,Runners!A$3:CT$180,S$1,FALSE),IF(Y$2="zero",0,Y$2),0),0)</f>
        <v>0</v>
      </c>
      <c r="T160" s="6">
        <f t="shared" si="89"/>
        <v>0</v>
      </c>
      <c r="U160" s="2"/>
      <c r="V160" s="2" t="str">
        <f>IF(O160&lt;&gt;"",VLOOKUP(O160,Runners!CZ$3:DM$180,V$1,FALSE),"")</f>
        <v/>
      </c>
      <c r="W160" s="18" t="str">
        <f t="shared" si="90"/>
        <v/>
      </c>
    </row>
    <row r="161" spans="3:23" ht="15" customHeight="1" x14ac:dyDescent="0.25">
      <c r="C161" s="3">
        <f>IF(A161&lt;&gt;"",VLOOKUP(A161,Runners!A$3:AS$180,C$1,FALSE),0)</f>
        <v>0</v>
      </c>
      <c r="D161" s="6">
        <f t="shared" si="80"/>
        <v>158</v>
      </c>
      <c r="E161" s="2"/>
      <c r="F161" s="2">
        <f t="shared" si="86"/>
        <v>0</v>
      </c>
      <c r="J161" s="1">
        <f t="shared" si="87"/>
        <v>0</v>
      </c>
      <c r="M161" s="8" t="str">
        <f t="shared" si="91"/>
        <v/>
      </c>
      <c r="N161" s="8" t="str">
        <f t="shared" si="92"/>
        <v/>
      </c>
      <c r="O161" s="1" t="str">
        <f t="shared" si="93"/>
        <v/>
      </c>
      <c r="P161" s="32" t="str">
        <f t="shared" si="94"/>
        <v/>
      </c>
      <c r="Q161" s="32" t="str">
        <f t="shared" si="88"/>
        <v/>
      </c>
      <c r="R161" s="6">
        <f t="shared" si="74"/>
        <v>0</v>
      </c>
      <c r="S161" s="6">
        <f>IF(AND(D161&lt;=L$4,P161&lt;&gt;"Y"),IF(N161&lt;VLOOKUP(O161,Runners!A$3:CT$180,S$1,FALSE),IF(Y$2="zero",0,Y$2),0),0)</f>
        <v>0</v>
      </c>
      <c r="T161" s="6">
        <f t="shared" si="89"/>
        <v>0</v>
      </c>
      <c r="U161" s="2"/>
      <c r="V161" s="2" t="str">
        <f>IF(O161&lt;&gt;"",VLOOKUP(O161,Runners!CZ$3:DM$180,V$1,FALSE),"")</f>
        <v/>
      </c>
      <c r="W161" s="18" t="str">
        <f t="shared" si="90"/>
        <v/>
      </c>
    </row>
    <row r="162" spans="3:23" ht="15" customHeight="1" x14ac:dyDescent="0.25">
      <c r="C162" s="3">
        <f>IF(A162&lt;&gt;"",VLOOKUP(A162,Runners!A$3:AS$180,C$1,FALSE),0)</f>
        <v>0</v>
      </c>
      <c r="D162" s="6">
        <f t="shared" si="80"/>
        <v>159</v>
      </c>
      <c r="E162" s="2"/>
      <c r="F162" s="2">
        <f t="shared" si="86"/>
        <v>0</v>
      </c>
      <c r="J162" s="1">
        <f t="shared" si="87"/>
        <v>0</v>
      </c>
      <c r="M162" s="8" t="str">
        <f t="shared" si="91"/>
        <v/>
      </c>
      <c r="N162" s="8" t="str">
        <f t="shared" si="92"/>
        <v/>
      </c>
      <c r="O162" s="1" t="str">
        <f t="shared" si="93"/>
        <v/>
      </c>
      <c r="P162" s="32" t="str">
        <f t="shared" si="94"/>
        <v/>
      </c>
      <c r="Q162" s="32" t="str">
        <f t="shared" si="88"/>
        <v/>
      </c>
      <c r="R162" s="6">
        <f t="shared" si="74"/>
        <v>0</v>
      </c>
      <c r="S162" s="6">
        <f>IF(AND(D162&lt;=L$4,P162&lt;&gt;"Y"),IF(N162&lt;VLOOKUP(O162,Runners!A$3:CT$180,S$1,FALSE),IF(Y$2="zero",0,Y$2),0),0)</f>
        <v>0</v>
      </c>
      <c r="T162" s="6">
        <f t="shared" si="89"/>
        <v>0</v>
      </c>
      <c r="U162" s="2"/>
      <c r="V162" s="2" t="str">
        <f>IF(O162&lt;&gt;"",VLOOKUP(O162,Runners!CZ$3:DM$180,V$1,FALSE),"")</f>
        <v/>
      </c>
      <c r="W162" s="18" t="str">
        <f t="shared" si="90"/>
        <v/>
      </c>
    </row>
    <row r="163" spans="3:23" ht="15" customHeight="1" x14ac:dyDescent="0.25">
      <c r="C163" s="3">
        <f>IF(A163&lt;&gt;"",VLOOKUP(A163,Runners!A$3:AS$180,C$1,FALSE),0)</f>
        <v>0</v>
      </c>
      <c r="D163" s="6">
        <f t="shared" si="80"/>
        <v>160</v>
      </c>
      <c r="E163" s="2"/>
      <c r="F163" s="2">
        <f t="shared" si="86"/>
        <v>0</v>
      </c>
      <c r="J163" s="1">
        <f t="shared" si="87"/>
        <v>0</v>
      </c>
      <c r="M163" s="8" t="str">
        <f t="shared" si="91"/>
        <v/>
      </c>
      <c r="N163" s="8" t="str">
        <f t="shared" si="92"/>
        <v/>
      </c>
      <c r="O163" s="1" t="str">
        <f t="shared" si="93"/>
        <v/>
      </c>
      <c r="P163" s="32" t="str">
        <f t="shared" si="94"/>
        <v/>
      </c>
      <c r="Q163" s="32" t="str">
        <f t="shared" si="88"/>
        <v/>
      </c>
      <c r="R163" s="6">
        <f t="shared" si="74"/>
        <v>0</v>
      </c>
      <c r="S163" s="6">
        <f>IF(AND(D163&lt;=L$4,P163&lt;&gt;"Y"),IF(N163&lt;VLOOKUP(O163,Runners!A$3:CT$180,S$1,FALSE),IF(Y$2="zero",0,Y$2),0),0)</f>
        <v>0</v>
      </c>
      <c r="T163" s="6">
        <f t="shared" si="89"/>
        <v>0</v>
      </c>
      <c r="U163" s="2"/>
      <c r="V163" s="2" t="str">
        <f>IF(O163&lt;&gt;"",VLOOKUP(O163,Runners!CZ$3:DM$180,V$1,FALSE),"")</f>
        <v/>
      </c>
      <c r="W163" s="18" t="str">
        <f t="shared" si="90"/>
        <v/>
      </c>
    </row>
    <row r="164" spans="3:23" ht="15" customHeight="1" x14ac:dyDescent="0.25">
      <c r="C164" s="3">
        <f>IF(A164&lt;&gt;"",VLOOKUP(A164,Runners!A$3:AS$180,C$1,FALSE),0)</f>
        <v>0</v>
      </c>
      <c r="D164" s="6">
        <f t="shared" si="80"/>
        <v>161</v>
      </c>
      <c r="E164" s="2"/>
      <c r="F164" s="2">
        <f t="shared" si="86"/>
        <v>0</v>
      </c>
      <c r="J164" s="1">
        <f t="shared" si="87"/>
        <v>0</v>
      </c>
      <c r="M164" s="8" t="str">
        <f t="shared" si="91"/>
        <v/>
      </c>
      <c r="N164" s="8" t="str">
        <f t="shared" si="92"/>
        <v/>
      </c>
      <c r="O164" s="1" t="str">
        <f t="shared" si="93"/>
        <v/>
      </c>
      <c r="P164" s="32" t="str">
        <f t="shared" si="94"/>
        <v/>
      </c>
      <c r="Q164" s="32" t="str">
        <f t="shared" si="88"/>
        <v/>
      </c>
      <c r="R164" s="6">
        <f t="shared" si="74"/>
        <v>0</v>
      </c>
      <c r="S164" s="6">
        <f>IF(AND(D164&lt;=L$4,P164&lt;&gt;"Y"),IF(N164&lt;VLOOKUP(O164,Runners!A$3:CT$180,S$1,FALSE),IF(Y$2="zero",0,Y$2),0),0)</f>
        <v>0</v>
      </c>
      <c r="T164" s="6">
        <f t="shared" si="89"/>
        <v>0</v>
      </c>
      <c r="U164" s="2"/>
      <c r="V164" s="2" t="str">
        <f>IF(O164&lt;&gt;"",VLOOKUP(O164,Runners!CZ$3:DM$180,V$1,FALSE),"")</f>
        <v/>
      </c>
      <c r="W164" s="18" t="str">
        <f t="shared" si="90"/>
        <v/>
      </c>
    </row>
    <row r="165" spans="3:23" ht="15" customHeight="1" x14ac:dyDescent="0.25">
      <c r="C165" s="3">
        <f>IF(A165&lt;&gt;"",VLOOKUP(A165,Runners!A$3:AS$180,C$1,FALSE),0)</f>
        <v>0</v>
      </c>
      <c r="D165" s="6">
        <f t="shared" si="80"/>
        <v>162</v>
      </c>
      <c r="E165" s="2"/>
      <c r="F165" s="2">
        <f t="shared" si="86"/>
        <v>0</v>
      </c>
      <c r="J165" s="1">
        <f t="shared" si="87"/>
        <v>0</v>
      </c>
      <c r="M165" s="8" t="str">
        <f t="shared" si="91"/>
        <v/>
      </c>
      <c r="N165" s="8" t="str">
        <f t="shared" si="92"/>
        <v/>
      </c>
      <c r="O165" s="1" t="str">
        <f t="shared" si="93"/>
        <v/>
      </c>
      <c r="P165" s="32" t="str">
        <f t="shared" si="94"/>
        <v/>
      </c>
      <c r="Q165" s="32" t="str">
        <f t="shared" si="88"/>
        <v/>
      </c>
      <c r="R165" s="6">
        <f t="shared" si="74"/>
        <v>0</v>
      </c>
      <c r="S165" s="6">
        <f>IF(AND(D165&lt;=L$4,P165&lt;&gt;"Y"),IF(N165&lt;VLOOKUP(O165,Runners!A$3:CT$180,S$1,FALSE),IF(Y$2="zero",0,Y$2),0),0)</f>
        <v>0</v>
      </c>
      <c r="T165" s="6">
        <f t="shared" si="89"/>
        <v>0</v>
      </c>
      <c r="U165" s="2"/>
      <c r="V165" s="2" t="str">
        <f>IF(O165&lt;&gt;"",VLOOKUP(O165,Runners!CZ$3:DM$180,V$1,FALSE),"")</f>
        <v/>
      </c>
      <c r="W165" s="18" t="str">
        <f t="shared" si="90"/>
        <v/>
      </c>
    </row>
    <row r="166" spans="3:23" ht="15" customHeight="1" x14ac:dyDescent="0.25">
      <c r="C166" s="3">
        <f>IF(A166&lt;&gt;"",VLOOKUP(A166,Runners!A$3:AS$180,C$1,FALSE),0)</f>
        <v>0</v>
      </c>
      <c r="D166" s="6">
        <f t="shared" si="80"/>
        <v>163</v>
      </c>
      <c r="E166" s="2"/>
      <c r="F166" s="2">
        <f t="shared" si="86"/>
        <v>0</v>
      </c>
      <c r="J166" s="1">
        <f t="shared" si="87"/>
        <v>0</v>
      </c>
      <c r="M166" s="8" t="str">
        <f t="shared" si="91"/>
        <v/>
      </c>
      <c r="N166" s="8" t="str">
        <f t="shared" si="92"/>
        <v/>
      </c>
      <c r="O166" s="1" t="str">
        <f t="shared" si="93"/>
        <v/>
      </c>
      <c r="P166" s="32" t="str">
        <f t="shared" si="94"/>
        <v/>
      </c>
      <c r="Q166" s="32" t="str">
        <f t="shared" si="88"/>
        <v/>
      </c>
      <c r="R166" s="6">
        <f t="shared" si="74"/>
        <v>0</v>
      </c>
      <c r="S166" s="6">
        <f>IF(AND(D166&lt;=L$4,P166&lt;&gt;"Y"),IF(N166&lt;VLOOKUP(O166,Runners!A$3:CT$180,S$1,FALSE),IF(Y$2="zero",0,Y$2),0),0)</f>
        <v>0</v>
      </c>
      <c r="T166" s="6">
        <f t="shared" si="89"/>
        <v>0</v>
      </c>
      <c r="U166" s="2"/>
      <c r="V166" s="2" t="str">
        <f>IF(O166&lt;&gt;"",VLOOKUP(O166,Runners!CZ$3:DM$180,V$1,FALSE),"")</f>
        <v/>
      </c>
      <c r="W166" s="18" t="str">
        <f t="shared" si="90"/>
        <v/>
      </c>
    </row>
    <row r="167" spans="3:23" ht="15" customHeight="1" x14ac:dyDescent="0.25">
      <c r="C167" s="3">
        <f>IF(A167&lt;&gt;"",VLOOKUP(A167,Runners!A$3:AS$180,C$1,FALSE),0)</f>
        <v>0</v>
      </c>
      <c r="D167" s="6">
        <f t="shared" si="80"/>
        <v>164</v>
      </c>
      <c r="E167" s="2"/>
      <c r="F167" s="2">
        <f t="shared" si="86"/>
        <v>0</v>
      </c>
      <c r="J167" s="1">
        <f t="shared" si="87"/>
        <v>0</v>
      </c>
      <c r="M167" s="8" t="str">
        <f t="shared" si="91"/>
        <v/>
      </c>
      <c r="N167" s="8" t="str">
        <f t="shared" si="92"/>
        <v/>
      </c>
      <c r="O167" s="1" t="str">
        <f t="shared" si="93"/>
        <v/>
      </c>
      <c r="P167" s="32" t="str">
        <f t="shared" si="94"/>
        <v/>
      </c>
      <c r="Q167" s="32" t="str">
        <f t="shared" si="88"/>
        <v/>
      </c>
      <c r="R167" s="6">
        <f t="shared" si="74"/>
        <v>0</v>
      </c>
      <c r="S167" s="6">
        <f>IF(AND(D167&lt;=L$4,P167&lt;&gt;"Y"),IF(N167&lt;VLOOKUP(O167,Runners!A$3:CT$180,S$1,FALSE),IF(Y$2="zero",0,Y$2),0),0)</f>
        <v>0</v>
      </c>
      <c r="T167" s="6">
        <f t="shared" si="89"/>
        <v>0</v>
      </c>
      <c r="U167" s="2"/>
      <c r="V167" s="2" t="str">
        <f>IF(O167&lt;&gt;"",VLOOKUP(O167,Runners!CZ$3:DM$180,V$1,FALSE),"")</f>
        <v/>
      </c>
      <c r="W167" s="18" t="str">
        <f t="shared" si="90"/>
        <v/>
      </c>
    </row>
    <row r="168" spans="3:23" ht="15" customHeight="1" x14ac:dyDescent="0.25">
      <c r="C168" s="3">
        <f>IF(A168&lt;&gt;"",VLOOKUP(A168,Runners!A$3:AS$180,C$1,FALSE),0)</f>
        <v>0</v>
      </c>
      <c r="D168" s="6">
        <f t="shared" si="80"/>
        <v>165</v>
      </c>
      <c r="E168" s="2"/>
      <c r="F168" s="2">
        <f t="shared" si="86"/>
        <v>0</v>
      </c>
      <c r="J168" s="1">
        <f t="shared" si="87"/>
        <v>0</v>
      </c>
      <c r="M168" s="8" t="str">
        <f t="shared" si="91"/>
        <v/>
      </c>
      <c r="N168" s="8" t="str">
        <f t="shared" si="92"/>
        <v/>
      </c>
      <c r="O168" s="1" t="str">
        <f t="shared" si="93"/>
        <v/>
      </c>
      <c r="P168" s="32" t="str">
        <f t="shared" si="94"/>
        <v/>
      </c>
      <c r="Q168" s="32" t="str">
        <f t="shared" si="88"/>
        <v/>
      </c>
      <c r="R168" s="6">
        <f t="shared" si="74"/>
        <v>0</v>
      </c>
      <c r="S168" s="6">
        <f>IF(AND(D168&lt;=L$4,P168&lt;&gt;"Y"),IF(N168&lt;VLOOKUP(O168,Runners!A$3:CT$180,S$1,FALSE),IF(Y$2="zero",0,Y$2),0),0)</f>
        <v>0</v>
      </c>
      <c r="T168" s="6">
        <f t="shared" si="89"/>
        <v>0</v>
      </c>
      <c r="U168" s="2"/>
      <c r="V168" s="2" t="str">
        <f>IF(O168&lt;&gt;"",VLOOKUP(O168,Runners!CZ$3:DM$180,V$1,FALSE),"")</f>
        <v/>
      </c>
      <c r="W168" s="18" t="str">
        <f t="shared" si="90"/>
        <v/>
      </c>
    </row>
    <row r="169" spans="3:23" ht="15" customHeight="1" x14ac:dyDescent="0.25">
      <c r="C169" s="3">
        <f>IF(A169&lt;&gt;"",VLOOKUP(A169,Runners!A$3:AS$180,C$1,FALSE),0)</f>
        <v>0</v>
      </c>
      <c r="D169" s="6">
        <f t="shared" si="80"/>
        <v>166</v>
      </c>
      <c r="E169" s="2"/>
      <c r="F169" s="2">
        <f t="shared" si="86"/>
        <v>0</v>
      </c>
      <c r="J169" s="1">
        <f t="shared" si="87"/>
        <v>0</v>
      </c>
      <c r="M169" s="8" t="str">
        <f t="shared" si="91"/>
        <v/>
      </c>
      <c r="N169" s="8" t="str">
        <f t="shared" si="92"/>
        <v/>
      </c>
      <c r="O169" s="1" t="str">
        <f t="shared" si="93"/>
        <v/>
      </c>
      <c r="P169" s="32" t="str">
        <f t="shared" si="94"/>
        <v/>
      </c>
      <c r="Q169" s="32" t="str">
        <f t="shared" si="88"/>
        <v/>
      </c>
      <c r="R169" s="6">
        <f t="shared" si="74"/>
        <v>0</v>
      </c>
      <c r="S169" s="6">
        <f>IF(AND(D169&lt;=L$4,P169&lt;&gt;"Y"),IF(N169&lt;VLOOKUP(O169,Runners!A$3:CT$180,S$1,FALSE),IF(Y$2="zero",0,Y$2),0),0)</f>
        <v>0</v>
      </c>
      <c r="T169" s="6">
        <f t="shared" si="89"/>
        <v>0</v>
      </c>
      <c r="U169" s="2"/>
      <c r="V169" s="2" t="str">
        <f>IF(O169&lt;&gt;"",VLOOKUP(O169,Runners!CZ$3:DM$180,V$1,FALSE),"")</f>
        <v/>
      </c>
      <c r="W169" s="18" t="str">
        <f t="shared" si="90"/>
        <v/>
      </c>
    </row>
    <row r="170" spans="3:23" ht="15" customHeight="1" x14ac:dyDescent="0.25">
      <c r="C170" s="3">
        <f>IF(A170&lt;&gt;"",VLOOKUP(A170,Runners!A$3:AS$180,C$1,FALSE),0)</f>
        <v>0</v>
      </c>
      <c r="D170" s="6">
        <f t="shared" si="80"/>
        <v>167</v>
      </c>
      <c r="E170" s="2"/>
      <c r="F170" s="2">
        <f t="shared" si="86"/>
        <v>0</v>
      </c>
      <c r="J170" s="1">
        <f t="shared" si="87"/>
        <v>0</v>
      </c>
      <c r="M170" s="8" t="str">
        <f t="shared" si="91"/>
        <v/>
      </c>
      <c r="N170" s="8" t="str">
        <f t="shared" si="92"/>
        <v/>
      </c>
      <c r="O170" s="1" t="str">
        <f t="shared" si="93"/>
        <v/>
      </c>
      <c r="P170" s="32" t="str">
        <f t="shared" si="94"/>
        <v/>
      </c>
      <c r="Q170" s="32" t="str">
        <f t="shared" si="88"/>
        <v/>
      </c>
      <c r="R170" s="6">
        <f t="shared" si="74"/>
        <v>0</v>
      </c>
      <c r="S170" s="6">
        <f>IF(AND(D170&lt;=L$4,P170&lt;&gt;"Y"),IF(N170&lt;VLOOKUP(O170,Runners!A$3:CT$180,S$1,FALSE),IF(Y$2="zero",0,Y$2),0),0)</f>
        <v>0</v>
      </c>
      <c r="T170" s="6">
        <f t="shared" si="89"/>
        <v>0</v>
      </c>
      <c r="U170" s="2"/>
      <c r="V170" s="2" t="str">
        <f>IF(O170&lt;&gt;"",VLOOKUP(O170,Runners!CZ$3:DM$180,V$1,FALSE),"")</f>
        <v/>
      </c>
      <c r="W170" s="18" t="str">
        <f t="shared" si="90"/>
        <v/>
      </c>
    </row>
    <row r="171" spans="3:23" ht="15" customHeight="1" x14ac:dyDescent="0.25">
      <c r="C171" s="3">
        <f>IF(A171&lt;&gt;"",VLOOKUP(A171,Runners!A$3:AS$180,C$1,FALSE),0)</f>
        <v>0</v>
      </c>
      <c r="D171" s="6">
        <f t="shared" si="80"/>
        <v>168</v>
      </c>
      <c r="E171" s="2"/>
      <c r="F171" s="2">
        <f t="shared" si="86"/>
        <v>0</v>
      </c>
      <c r="J171" s="1">
        <f t="shared" si="87"/>
        <v>0</v>
      </c>
      <c r="M171" s="8" t="str">
        <f t="shared" si="91"/>
        <v/>
      </c>
      <c r="N171" s="8" t="str">
        <f t="shared" si="92"/>
        <v/>
      </c>
      <c r="O171" s="1" t="str">
        <f t="shared" si="93"/>
        <v/>
      </c>
      <c r="P171" s="32" t="str">
        <f t="shared" si="94"/>
        <v/>
      </c>
      <c r="Q171" s="32" t="str">
        <f t="shared" si="88"/>
        <v/>
      </c>
      <c r="R171" s="6">
        <f t="shared" si="74"/>
        <v>0</v>
      </c>
      <c r="S171" s="6">
        <f>IF(AND(D171&lt;=L$4,P171&lt;&gt;"Y"),IF(N171&lt;VLOOKUP(O171,Runners!A$3:CT$180,S$1,FALSE),IF(Y$2="zero",0,Y$2),0),0)</f>
        <v>0</v>
      </c>
      <c r="T171" s="6">
        <f t="shared" si="89"/>
        <v>0</v>
      </c>
      <c r="U171" s="2"/>
      <c r="V171" s="2" t="str">
        <f>IF(O171&lt;&gt;"",VLOOKUP(O171,Runners!CZ$3:DM$180,V$1,FALSE),"")</f>
        <v/>
      </c>
      <c r="W171" s="18" t="str">
        <f t="shared" si="90"/>
        <v/>
      </c>
    </row>
    <row r="172" spans="3:23" ht="15" customHeight="1" x14ac:dyDescent="0.25">
      <c r="C172" s="3">
        <f>IF(A172&lt;&gt;"",VLOOKUP(A172,Runners!A$3:AS$180,C$1,FALSE),0)</f>
        <v>0</v>
      </c>
      <c r="D172" s="6">
        <f t="shared" si="80"/>
        <v>169</v>
      </c>
      <c r="E172" s="2"/>
      <c r="F172" s="2">
        <f t="shared" si="86"/>
        <v>0</v>
      </c>
      <c r="J172" s="1">
        <f t="shared" si="87"/>
        <v>0</v>
      </c>
      <c r="M172" s="8" t="str">
        <f t="shared" si="91"/>
        <v/>
      </c>
      <c r="N172" s="8" t="str">
        <f t="shared" si="92"/>
        <v/>
      </c>
      <c r="O172" s="1" t="str">
        <f t="shared" si="93"/>
        <v/>
      </c>
      <c r="P172" s="32" t="str">
        <f t="shared" si="94"/>
        <v/>
      </c>
      <c r="Q172" s="32" t="str">
        <f t="shared" si="88"/>
        <v/>
      </c>
      <c r="R172" s="6">
        <f t="shared" si="74"/>
        <v>0</v>
      </c>
      <c r="S172" s="6">
        <f>IF(AND(D172&lt;=L$4,P172&lt;&gt;"Y"),IF(N172&lt;VLOOKUP(O172,Runners!A$3:CT$180,S$1,FALSE),IF(Y$2="zero",0,Y$2),0),0)</f>
        <v>0</v>
      </c>
      <c r="T172" s="6">
        <f t="shared" si="89"/>
        <v>0</v>
      </c>
      <c r="U172" s="2"/>
      <c r="V172" s="2" t="str">
        <f>IF(O172&lt;&gt;"",VLOOKUP(O172,Runners!CZ$3:DM$180,V$1,FALSE),"")</f>
        <v/>
      </c>
      <c r="W172" s="18" t="str">
        <f t="shared" si="90"/>
        <v/>
      </c>
    </row>
    <row r="173" spans="3:23" ht="15" customHeight="1" x14ac:dyDescent="0.25">
      <c r="C173" s="3">
        <f>IF(A173&lt;&gt;"",VLOOKUP(A173,Runners!A$3:AS$180,C$1,FALSE),0)</f>
        <v>0</v>
      </c>
      <c r="D173" s="6">
        <f t="shared" si="80"/>
        <v>170</v>
      </c>
      <c r="E173" s="2"/>
      <c r="F173" s="2">
        <f t="shared" si="86"/>
        <v>0</v>
      </c>
      <c r="J173" s="1">
        <f t="shared" ref="J173:J186" si="95">A173</f>
        <v>0</v>
      </c>
      <c r="M173" s="8" t="str">
        <f t="shared" si="91"/>
        <v/>
      </c>
      <c r="N173" s="8" t="str">
        <f t="shared" si="92"/>
        <v/>
      </c>
      <c r="O173" s="1" t="str">
        <f t="shared" si="93"/>
        <v/>
      </c>
      <c r="P173" s="32" t="str">
        <f t="shared" si="94"/>
        <v/>
      </c>
      <c r="Q173" s="32" t="str">
        <f t="shared" ref="Q173:Q186" si="96">IF(D173&lt;=L$4,IF(P173="Y",Q172,Q172-1),"")</f>
        <v/>
      </c>
      <c r="R173" s="6">
        <f t="shared" si="74"/>
        <v>0</v>
      </c>
      <c r="S173" s="6">
        <f>IF(AND(D173&lt;=L$4,P173&lt;&gt;"Y"),IF(N173&lt;VLOOKUP(O173,Runners!A$3:CT$180,S$1,FALSE),IF(Y$2="zero",0,Y$2),0),0)</f>
        <v>0</v>
      </c>
      <c r="T173" s="6">
        <f t="shared" ref="T173:T186" si="97">IF(AND(D173&lt;=L$4,P173&lt;&gt;"Y"),S173+R173,0)</f>
        <v>0</v>
      </c>
      <c r="U173" s="2"/>
      <c r="V173" s="2" t="str">
        <f>IF(O173&lt;&gt;"",VLOOKUP(O173,Runners!CZ$3:DM$180,V$1,FALSE),"")</f>
        <v/>
      </c>
      <c r="W173" s="18" t="str">
        <f t="shared" ref="W173:W186" si="98">IF(O173&lt;&gt;"",(V173-N173)/V173,"")</f>
        <v/>
      </c>
    </row>
    <row r="174" spans="3:23" ht="15" customHeight="1" x14ac:dyDescent="0.25">
      <c r="C174" s="3">
        <f>IF(A174&lt;&gt;"",VLOOKUP(A174,Runners!A$3:AS$180,C$1,FALSE),0)</f>
        <v>0</v>
      </c>
      <c r="D174" s="6">
        <f t="shared" si="80"/>
        <v>171</v>
      </c>
      <c r="E174" s="2"/>
      <c r="F174" s="2">
        <f t="shared" si="86"/>
        <v>0</v>
      </c>
      <c r="J174" s="1">
        <f t="shared" si="95"/>
        <v>0</v>
      </c>
      <c r="M174" s="8" t="str">
        <f t="shared" si="91"/>
        <v/>
      </c>
      <c r="N174" s="8" t="str">
        <f t="shared" si="92"/>
        <v/>
      </c>
      <c r="O174" s="1" t="str">
        <f t="shared" si="93"/>
        <v/>
      </c>
      <c r="P174" s="32" t="str">
        <f t="shared" si="94"/>
        <v/>
      </c>
      <c r="Q174" s="32" t="str">
        <f t="shared" si="96"/>
        <v/>
      </c>
      <c r="R174" s="6">
        <f t="shared" si="74"/>
        <v>0</v>
      </c>
      <c r="S174" s="6">
        <f>IF(AND(D174&lt;=L$4,P174&lt;&gt;"Y"),IF(N174&lt;VLOOKUP(O174,Runners!A$3:CT$180,S$1,FALSE),IF(Y$2="zero",0,Y$2),0),0)</f>
        <v>0</v>
      </c>
      <c r="T174" s="6">
        <f t="shared" si="97"/>
        <v>0</v>
      </c>
      <c r="U174" s="2"/>
      <c r="V174" s="2" t="str">
        <f>IF(O174&lt;&gt;"",VLOOKUP(O174,Runners!CZ$3:DM$180,V$1,FALSE),"")</f>
        <v/>
      </c>
      <c r="W174" s="18" t="str">
        <f t="shared" si="98"/>
        <v/>
      </c>
    </row>
    <row r="175" spans="3:23" ht="15" customHeight="1" x14ac:dyDescent="0.25">
      <c r="C175" s="3">
        <f>IF(A175&lt;&gt;"",VLOOKUP(A175,Runners!A$3:AS$180,C$1,FALSE),0)</f>
        <v>0</v>
      </c>
      <c r="D175" s="6">
        <f t="shared" si="80"/>
        <v>172</v>
      </c>
      <c r="E175" s="2"/>
      <c r="F175" s="2">
        <f t="shared" si="86"/>
        <v>0</v>
      </c>
      <c r="J175" s="1">
        <f t="shared" si="95"/>
        <v>0</v>
      </c>
      <c r="M175" s="8" t="str">
        <f t="shared" si="91"/>
        <v/>
      </c>
      <c r="N175" s="8" t="str">
        <f t="shared" si="92"/>
        <v/>
      </c>
      <c r="O175" s="1" t="str">
        <f t="shared" si="93"/>
        <v/>
      </c>
      <c r="P175" s="32" t="str">
        <f t="shared" si="94"/>
        <v/>
      </c>
      <c r="Q175" s="32" t="str">
        <f t="shared" si="96"/>
        <v/>
      </c>
      <c r="R175" s="6">
        <f t="shared" si="74"/>
        <v>0</v>
      </c>
      <c r="S175" s="6">
        <f>IF(AND(D175&lt;=L$4,P175&lt;&gt;"Y"),IF(N175&lt;VLOOKUP(O175,Runners!A$3:CT$180,S$1,FALSE),IF(Y$2="zero",0,Y$2),0),0)</f>
        <v>0</v>
      </c>
      <c r="T175" s="6">
        <f t="shared" si="97"/>
        <v>0</v>
      </c>
      <c r="U175" s="2"/>
      <c r="V175" s="2" t="str">
        <f>IF(O175&lt;&gt;"",VLOOKUP(O175,Runners!CZ$3:DM$180,V$1,FALSE),"")</f>
        <v/>
      </c>
      <c r="W175" s="18" t="str">
        <f t="shared" si="98"/>
        <v/>
      </c>
    </row>
    <row r="176" spans="3:23" ht="15" customHeight="1" x14ac:dyDescent="0.25">
      <c r="C176" s="3">
        <f>IF(A176&lt;&gt;"",VLOOKUP(A176,Runners!A$3:AS$180,C$1,FALSE),0)</f>
        <v>0</v>
      </c>
      <c r="D176" s="6">
        <f t="shared" si="80"/>
        <v>173</v>
      </c>
      <c r="E176" s="2"/>
      <c r="F176" s="2">
        <f t="shared" si="86"/>
        <v>0</v>
      </c>
      <c r="J176" s="1">
        <f t="shared" si="95"/>
        <v>0</v>
      </c>
      <c r="M176" s="8" t="str">
        <f t="shared" si="91"/>
        <v/>
      </c>
      <c r="N176" s="8" t="str">
        <f t="shared" si="92"/>
        <v/>
      </c>
      <c r="O176" s="1" t="str">
        <f t="shared" si="93"/>
        <v/>
      </c>
      <c r="P176" s="32" t="str">
        <f t="shared" si="94"/>
        <v/>
      </c>
      <c r="Q176" s="32" t="str">
        <f t="shared" si="96"/>
        <v/>
      </c>
      <c r="R176" s="6">
        <f t="shared" si="74"/>
        <v>0</v>
      </c>
      <c r="S176" s="6">
        <f>IF(AND(D176&lt;=L$4,P176&lt;&gt;"Y"),IF(N176&lt;VLOOKUP(O176,Runners!A$3:CT$180,S$1,FALSE),IF(Y$2="zero",0,Y$2),0),0)</f>
        <v>0</v>
      </c>
      <c r="T176" s="6">
        <f t="shared" si="97"/>
        <v>0</v>
      </c>
      <c r="U176" s="2"/>
      <c r="V176" s="2" t="str">
        <f>IF(O176&lt;&gt;"",VLOOKUP(O176,Runners!CZ$3:DM$180,V$1,FALSE),"")</f>
        <v/>
      </c>
      <c r="W176" s="18" t="str">
        <f t="shared" si="98"/>
        <v/>
      </c>
    </row>
    <row r="177" spans="3:23" ht="15" customHeight="1" x14ac:dyDescent="0.25">
      <c r="C177" s="3">
        <f>IF(A177&lt;&gt;"",VLOOKUP(A177,Runners!A$3:AS$180,C$1,FALSE),0)</f>
        <v>0</v>
      </c>
      <c r="D177" s="6">
        <f t="shared" si="80"/>
        <v>174</v>
      </c>
      <c r="E177" s="2"/>
      <c r="F177" s="2">
        <f t="shared" si="86"/>
        <v>0</v>
      </c>
      <c r="J177" s="1">
        <f t="shared" si="95"/>
        <v>0</v>
      </c>
      <c r="M177" s="8" t="str">
        <f t="shared" si="91"/>
        <v/>
      </c>
      <c r="N177" s="8" t="str">
        <f t="shared" si="92"/>
        <v/>
      </c>
      <c r="O177" s="1" t="str">
        <f t="shared" si="93"/>
        <v/>
      </c>
      <c r="P177" s="32" t="str">
        <f t="shared" si="94"/>
        <v/>
      </c>
      <c r="Q177" s="32" t="str">
        <f t="shared" si="96"/>
        <v/>
      </c>
      <c r="R177" s="6">
        <f t="shared" si="74"/>
        <v>0</v>
      </c>
      <c r="S177" s="6">
        <f>IF(AND(D177&lt;=L$4,P177&lt;&gt;"Y"),IF(N177&lt;VLOOKUP(O177,Runners!A$3:CT$180,S$1,FALSE),IF(Y$2="zero",0,Y$2),0),0)</f>
        <v>0</v>
      </c>
      <c r="T177" s="6">
        <f t="shared" si="97"/>
        <v>0</v>
      </c>
      <c r="U177" s="2"/>
      <c r="V177" s="2" t="str">
        <f>IF(O177&lt;&gt;"",VLOOKUP(O177,Runners!CZ$3:DM$180,V$1,FALSE),"")</f>
        <v/>
      </c>
      <c r="W177" s="18" t="str">
        <f t="shared" si="98"/>
        <v/>
      </c>
    </row>
    <row r="178" spans="3:23" ht="15" customHeight="1" x14ac:dyDescent="0.25">
      <c r="C178" s="3">
        <f>IF(A178&lt;&gt;"",VLOOKUP(A178,Runners!A$3:AS$180,C$1,FALSE),0)</f>
        <v>0</v>
      </c>
      <c r="D178" s="6">
        <f t="shared" si="80"/>
        <v>175</v>
      </c>
      <c r="E178" s="2"/>
      <c r="F178" s="2">
        <f t="shared" si="86"/>
        <v>0</v>
      </c>
      <c r="J178" s="1">
        <f t="shared" si="95"/>
        <v>0</v>
      </c>
      <c r="M178" s="8" t="str">
        <f t="shared" si="91"/>
        <v/>
      </c>
      <c r="N178" s="8" t="str">
        <f t="shared" si="92"/>
        <v/>
      </c>
      <c r="O178" s="1" t="str">
        <f t="shared" si="93"/>
        <v/>
      </c>
      <c r="P178" s="32" t="str">
        <f t="shared" si="94"/>
        <v/>
      </c>
      <c r="Q178" s="32" t="str">
        <f t="shared" si="96"/>
        <v/>
      </c>
      <c r="R178" s="6">
        <f t="shared" si="74"/>
        <v>0</v>
      </c>
      <c r="S178" s="6">
        <f>IF(AND(D178&lt;=L$4,P178&lt;&gt;"Y"),IF(N178&lt;VLOOKUP(O178,Runners!A$3:CT$180,S$1,FALSE),IF(Y$2="zero",0,Y$2),0),0)</f>
        <v>0</v>
      </c>
      <c r="T178" s="6">
        <f t="shared" si="97"/>
        <v>0</v>
      </c>
      <c r="U178" s="2"/>
      <c r="V178" s="2" t="str">
        <f>IF(O178&lt;&gt;"",VLOOKUP(O178,Runners!CZ$3:DM$180,V$1,FALSE),"")</f>
        <v/>
      </c>
      <c r="W178" s="18" t="str">
        <f t="shared" si="98"/>
        <v/>
      </c>
    </row>
    <row r="179" spans="3:23" ht="15" customHeight="1" x14ac:dyDescent="0.25">
      <c r="C179" s="3">
        <f>IF(A179&lt;&gt;"",VLOOKUP(A179,Runners!A$3:AS$180,C$1,FALSE),0)</f>
        <v>0</v>
      </c>
      <c r="D179" s="6">
        <f t="shared" si="80"/>
        <v>176</v>
      </c>
      <c r="E179" s="2"/>
      <c r="F179" s="2">
        <f t="shared" si="86"/>
        <v>0</v>
      </c>
      <c r="J179" s="1">
        <f t="shared" si="95"/>
        <v>0</v>
      </c>
      <c r="M179" s="8" t="str">
        <f t="shared" si="91"/>
        <v/>
      </c>
      <c r="N179" s="8" t="str">
        <f t="shared" si="92"/>
        <v/>
      </c>
      <c r="O179" s="1" t="str">
        <f t="shared" si="93"/>
        <v/>
      </c>
      <c r="P179" s="32" t="str">
        <f t="shared" si="94"/>
        <v/>
      </c>
      <c r="Q179" s="32" t="str">
        <f t="shared" si="96"/>
        <v/>
      </c>
      <c r="R179" s="6">
        <f t="shared" si="74"/>
        <v>0</v>
      </c>
      <c r="S179" s="6">
        <f>IF(AND(D179&lt;=L$4,P179&lt;&gt;"Y"),IF(N179&lt;VLOOKUP(O179,Runners!A$3:CT$180,S$1,FALSE),IF(Y$2="zero",0,Y$2),0),0)</f>
        <v>0</v>
      </c>
      <c r="T179" s="6">
        <f t="shared" si="97"/>
        <v>0</v>
      </c>
      <c r="U179" s="2"/>
      <c r="V179" s="2" t="str">
        <f>IF(O179&lt;&gt;"",VLOOKUP(O179,Runners!CZ$3:DM$180,V$1,FALSE),"")</f>
        <v/>
      </c>
      <c r="W179" s="18" t="str">
        <f t="shared" si="98"/>
        <v/>
      </c>
    </row>
    <row r="180" spans="3:23" ht="15" customHeight="1" x14ac:dyDescent="0.25">
      <c r="C180" s="3">
        <f>IF(A180&lt;&gt;"",VLOOKUP(A180,Runners!A$3:AS$180,C$1,FALSE),0)</f>
        <v>0</v>
      </c>
      <c r="D180" s="6">
        <f t="shared" si="80"/>
        <v>177</v>
      </c>
      <c r="E180" s="2"/>
      <c r="F180" s="2">
        <f t="shared" si="86"/>
        <v>0</v>
      </c>
      <c r="J180" s="1">
        <f t="shared" si="95"/>
        <v>0</v>
      </c>
      <c r="M180" s="8" t="str">
        <f t="shared" si="91"/>
        <v/>
      </c>
      <c r="N180" s="8" t="str">
        <f t="shared" si="92"/>
        <v/>
      </c>
      <c r="O180" s="1" t="str">
        <f t="shared" si="93"/>
        <v/>
      </c>
      <c r="P180" s="32" t="str">
        <f t="shared" si="94"/>
        <v/>
      </c>
      <c r="Q180" s="32" t="str">
        <f t="shared" si="96"/>
        <v/>
      </c>
      <c r="R180" s="6">
        <f t="shared" si="74"/>
        <v>0</v>
      </c>
      <c r="S180" s="6">
        <f>IF(AND(D180&lt;=L$4,P180&lt;&gt;"Y"),IF(N180&lt;VLOOKUP(O180,Runners!A$3:CT$180,S$1,FALSE),IF(Y$2="zero",0,Y$2),0),0)</f>
        <v>0</v>
      </c>
      <c r="T180" s="6">
        <f t="shared" si="97"/>
        <v>0</v>
      </c>
      <c r="U180" s="2"/>
      <c r="V180" s="2" t="str">
        <f>IF(O180&lt;&gt;"",VLOOKUP(O180,Runners!CZ$3:DM$180,V$1,FALSE),"")</f>
        <v/>
      </c>
      <c r="W180" s="18" t="str">
        <f t="shared" si="98"/>
        <v/>
      </c>
    </row>
    <row r="181" spans="3:23" ht="15" customHeight="1" x14ac:dyDescent="0.25">
      <c r="C181" s="3">
        <f>IF(A181&lt;&gt;"",VLOOKUP(A181,Runners!A$3:AS$180,C$1,FALSE),0)</f>
        <v>0</v>
      </c>
      <c r="D181" s="6">
        <f t="shared" si="80"/>
        <v>178</v>
      </c>
      <c r="E181" s="2"/>
      <c r="F181" s="2">
        <f t="shared" si="86"/>
        <v>0</v>
      </c>
      <c r="J181" s="1">
        <f t="shared" si="95"/>
        <v>0</v>
      </c>
      <c r="M181" s="8" t="str">
        <f t="shared" si="91"/>
        <v/>
      </c>
      <c r="N181" s="8" t="str">
        <f t="shared" si="92"/>
        <v/>
      </c>
      <c r="O181" s="1" t="str">
        <f t="shared" si="93"/>
        <v/>
      </c>
      <c r="P181" s="32" t="str">
        <f t="shared" si="94"/>
        <v/>
      </c>
      <c r="Q181" s="32" t="str">
        <f t="shared" si="96"/>
        <v/>
      </c>
      <c r="R181" s="6">
        <f t="shared" si="74"/>
        <v>0</v>
      </c>
      <c r="S181" s="6">
        <f>IF(AND(D181&lt;=L$4,P181&lt;&gt;"Y"),IF(N181&lt;VLOOKUP(O181,Runners!A$3:CT$180,S$1,FALSE),IF(Y$2="zero",0,Y$2),0),0)</f>
        <v>0</v>
      </c>
      <c r="T181" s="6">
        <f t="shared" si="97"/>
        <v>0</v>
      </c>
      <c r="U181" s="2"/>
      <c r="V181" s="2" t="str">
        <f>IF(O181&lt;&gt;"",VLOOKUP(O181,Runners!CZ$3:DM$180,V$1,FALSE),"")</f>
        <v/>
      </c>
      <c r="W181" s="18" t="str">
        <f t="shared" si="98"/>
        <v/>
      </c>
    </row>
    <row r="182" spans="3:23" ht="15" customHeight="1" x14ac:dyDescent="0.25">
      <c r="C182" s="3">
        <f>IF(A182&lt;&gt;"",VLOOKUP(A182,Runners!A$3:AS$180,C$1,FALSE),0)</f>
        <v>0</v>
      </c>
      <c r="D182" s="6">
        <f t="shared" si="80"/>
        <v>179</v>
      </c>
      <c r="E182" s="2"/>
      <c r="F182" s="2">
        <f t="shared" si="86"/>
        <v>0</v>
      </c>
      <c r="J182" s="1">
        <f t="shared" si="95"/>
        <v>0</v>
      </c>
      <c r="M182" s="8" t="str">
        <f t="shared" si="91"/>
        <v/>
      </c>
      <c r="N182" s="8" t="str">
        <f t="shared" si="92"/>
        <v/>
      </c>
      <c r="O182" s="1" t="str">
        <f t="shared" si="93"/>
        <v/>
      </c>
      <c r="P182" s="32" t="str">
        <f t="shared" si="94"/>
        <v/>
      </c>
      <c r="Q182" s="32" t="str">
        <f t="shared" si="96"/>
        <v/>
      </c>
      <c r="R182" s="6">
        <f t="shared" si="74"/>
        <v>0</v>
      </c>
      <c r="S182" s="6">
        <f>IF(AND(D182&lt;=L$4,P182&lt;&gt;"Y"),IF(N182&lt;VLOOKUP(O182,Runners!A$3:CT$180,S$1,FALSE),IF(Y$2="zero",0,Y$2),0),0)</f>
        <v>0</v>
      </c>
      <c r="T182" s="6">
        <f t="shared" si="97"/>
        <v>0</v>
      </c>
      <c r="U182" s="2"/>
      <c r="V182" s="2" t="str">
        <f>IF(O182&lt;&gt;"",VLOOKUP(O182,Runners!CZ$3:DM$180,V$1,FALSE),"")</f>
        <v/>
      </c>
      <c r="W182" s="18" t="str">
        <f t="shared" si="98"/>
        <v/>
      </c>
    </row>
    <row r="183" spans="3:23" ht="15" customHeight="1" x14ac:dyDescent="0.25">
      <c r="C183" s="3">
        <f>IF(A183&lt;&gt;"",VLOOKUP(A183,Runners!A$3:AS$180,C$1,FALSE),0)</f>
        <v>0</v>
      </c>
      <c r="D183" s="6">
        <f t="shared" si="80"/>
        <v>180</v>
      </c>
      <c r="E183" s="2"/>
      <c r="F183" s="2">
        <f t="shared" si="86"/>
        <v>0</v>
      </c>
      <c r="J183" s="1">
        <f t="shared" si="95"/>
        <v>0</v>
      </c>
      <c r="M183" s="8" t="str">
        <f t="shared" si="91"/>
        <v/>
      </c>
      <c r="N183" s="8" t="str">
        <f t="shared" si="92"/>
        <v/>
      </c>
      <c r="O183" s="1" t="str">
        <f t="shared" si="93"/>
        <v/>
      </c>
      <c r="P183" s="32" t="str">
        <f t="shared" si="94"/>
        <v/>
      </c>
      <c r="Q183" s="32" t="str">
        <f t="shared" si="96"/>
        <v/>
      </c>
      <c r="R183" s="6">
        <f t="shared" si="74"/>
        <v>0</v>
      </c>
      <c r="S183" s="6">
        <f>IF(AND(D183&lt;=L$4,P183&lt;&gt;"Y"),IF(N183&lt;VLOOKUP(O183,Runners!A$3:CT$180,S$1,FALSE),IF(Y$2="zero",0,Y$2),0),0)</f>
        <v>0</v>
      </c>
      <c r="T183" s="6">
        <f t="shared" si="97"/>
        <v>0</v>
      </c>
      <c r="U183" s="2"/>
      <c r="V183" s="2" t="str">
        <f>IF(O183&lt;&gt;"",VLOOKUP(O183,Runners!CZ$3:DM$180,V$1,FALSE),"")</f>
        <v/>
      </c>
      <c r="W183" s="18" t="str">
        <f t="shared" si="98"/>
        <v/>
      </c>
    </row>
    <row r="184" spans="3:23" ht="15" customHeight="1" x14ac:dyDescent="0.25">
      <c r="C184" s="3">
        <f>IF(A184&lt;&gt;"",VLOOKUP(A184,Runners!A$3:AS$180,C$1,FALSE),0)</f>
        <v>0</v>
      </c>
      <c r="D184" s="6">
        <f t="shared" si="80"/>
        <v>181</v>
      </c>
      <c r="E184" s="2"/>
      <c r="F184" s="2">
        <f t="shared" si="86"/>
        <v>0</v>
      </c>
      <c r="J184" s="1">
        <f t="shared" si="95"/>
        <v>0</v>
      </c>
      <c r="M184" s="8" t="str">
        <f t="shared" si="91"/>
        <v/>
      </c>
      <c r="N184" s="8" t="str">
        <f t="shared" si="92"/>
        <v/>
      </c>
      <c r="O184" s="1" t="str">
        <f t="shared" si="93"/>
        <v/>
      </c>
      <c r="P184" s="32" t="str">
        <f t="shared" si="94"/>
        <v/>
      </c>
      <c r="Q184" s="32" t="str">
        <f t="shared" si="96"/>
        <v/>
      </c>
      <c r="R184" s="6">
        <f t="shared" si="74"/>
        <v>0</v>
      </c>
      <c r="S184" s="6">
        <f>IF(AND(D184&lt;=L$4,P184&lt;&gt;"Y"),IF(N184&lt;VLOOKUP(O184,Runners!A$3:CT$180,S$1,FALSE),IF(Y$2="zero",0,Y$2),0),0)</f>
        <v>0</v>
      </c>
      <c r="T184" s="6">
        <f t="shared" si="97"/>
        <v>0</v>
      </c>
      <c r="U184" s="2"/>
      <c r="V184" s="2" t="str">
        <f>IF(O184&lt;&gt;"",VLOOKUP(O184,Runners!CZ$3:DM$180,V$1,FALSE),"")</f>
        <v/>
      </c>
      <c r="W184" s="18" t="str">
        <f t="shared" si="98"/>
        <v/>
      </c>
    </row>
    <row r="185" spans="3:23" ht="15" customHeight="1" x14ac:dyDescent="0.25">
      <c r="C185" s="3">
        <f>IF(A185&lt;&gt;"",VLOOKUP(A185,Runners!A$3:AS$180,C$1,FALSE),0)</f>
        <v>0</v>
      </c>
      <c r="D185" s="6">
        <f t="shared" si="80"/>
        <v>182</v>
      </c>
      <c r="E185" s="2"/>
      <c r="F185" s="2">
        <f t="shared" si="86"/>
        <v>0</v>
      </c>
      <c r="J185" s="1">
        <f t="shared" si="95"/>
        <v>0</v>
      </c>
      <c r="M185" s="8" t="str">
        <f t="shared" si="91"/>
        <v/>
      </c>
      <c r="N185" s="8" t="str">
        <f t="shared" si="92"/>
        <v/>
      </c>
      <c r="O185" s="1" t="str">
        <f t="shared" si="93"/>
        <v/>
      </c>
      <c r="P185" s="32" t="str">
        <f t="shared" si="94"/>
        <v/>
      </c>
      <c r="Q185" s="32" t="str">
        <f t="shared" si="96"/>
        <v/>
      </c>
      <c r="R185" s="6">
        <f t="shared" si="74"/>
        <v>0</v>
      </c>
      <c r="S185" s="6">
        <f>IF(AND(D185&lt;=L$4,P185&lt;&gt;"Y"),IF(N185&lt;VLOOKUP(O185,Runners!A$3:CT$180,S$1,FALSE),IF(Y$2="zero",0,Y$2),0),0)</f>
        <v>0</v>
      </c>
      <c r="T185" s="6">
        <f t="shared" si="97"/>
        <v>0</v>
      </c>
      <c r="U185" s="2"/>
      <c r="V185" s="2" t="str">
        <f>IF(O185&lt;&gt;"",VLOOKUP(O185,Runners!CZ$3:DM$180,V$1,FALSE),"")</f>
        <v/>
      </c>
      <c r="W185" s="18" t="str">
        <f t="shared" si="98"/>
        <v/>
      </c>
    </row>
    <row r="186" spans="3:23" ht="15" customHeight="1" x14ac:dyDescent="0.25">
      <c r="C186" s="3">
        <f>IF(A186&lt;&gt;"",VLOOKUP(A186,Runners!A$3:AS$180,C$1,FALSE),0)</f>
        <v>0</v>
      </c>
      <c r="D186" s="6">
        <f t="shared" si="80"/>
        <v>183</v>
      </c>
      <c r="E186" s="2"/>
      <c r="F186" s="2">
        <f t="shared" si="86"/>
        <v>0</v>
      </c>
      <c r="J186" s="1">
        <f t="shared" si="95"/>
        <v>0</v>
      </c>
      <c r="M186" s="8" t="str">
        <f t="shared" si="91"/>
        <v/>
      </c>
      <c r="N186" s="8" t="str">
        <f t="shared" si="92"/>
        <v/>
      </c>
      <c r="O186" s="1" t="str">
        <f t="shared" si="93"/>
        <v/>
      </c>
      <c r="P186" s="32" t="str">
        <f t="shared" si="94"/>
        <v/>
      </c>
      <c r="Q186" s="32" t="str">
        <f t="shared" si="96"/>
        <v/>
      </c>
      <c r="R186" s="6">
        <f t="shared" si="74"/>
        <v>0</v>
      </c>
      <c r="S186" s="6">
        <f>IF(AND(D186&lt;=L$4,P186&lt;&gt;"Y"),IF(N186&lt;VLOOKUP(O186,Runners!A$3:CT$180,S$1,FALSE),IF(Y$2="zero",0,Y$2),0),0)</f>
        <v>0</v>
      </c>
      <c r="T186" s="6">
        <f t="shared" si="97"/>
        <v>0</v>
      </c>
      <c r="U186" s="2"/>
      <c r="V186" s="2" t="str">
        <f>IF(O186&lt;&gt;"",VLOOKUP(O186,Runners!CZ$3:DM$180,V$1,FALSE),"")</f>
        <v/>
      </c>
      <c r="W186" s="18" t="str">
        <f t="shared" si="98"/>
        <v/>
      </c>
    </row>
    <row r="187" spans="3:23" ht="15" customHeight="1" x14ac:dyDescent="0.25">
      <c r="C187" s="3">
        <f>IF(A187&lt;&gt;"",VLOOKUP(A187,Runners!A$3:AS$180,C$1,FALSE),0)</f>
        <v>0</v>
      </c>
      <c r="D187" s="6">
        <f t="shared" si="80"/>
        <v>184</v>
      </c>
      <c r="E187" s="2"/>
      <c r="F187" s="2">
        <f t="shared" si="86"/>
        <v>0</v>
      </c>
      <c r="J187" s="1">
        <f t="shared" ref="J187:J206" si="99">A187</f>
        <v>0</v>
      </c>
      <c r="M187" s="8" t="str">
        <f t="shared" si="91"/>
        <v/>
      </c>
      <c r="N187" s="8" t="str">
        <f t="shared" si="92"/>
        <v/>
      </c>
      <c r="O187" s="1" t="str">
        <f t="shared" si="93"/>
        <v/>
      </c>
      <c r="P187" s="32" t="str">
        <f t="shared" si="94"/>
        <v/>
      </c>
      <c r="Q187" s="32" t="str">
        <f t="shared" ref="Q187:Q205" si="100">IF(D187&lt;=L$4,IF(P187="Y",Q186,Q186-1),"")</f>
        <v/>
      </c>
      <c r="R187" s="6">
        <f t="shared" si="74"/>
        <v>0</v>
      </c>
      <c r="S187" s="6">
        <f>IF(AND(D187&lt;=L$4,P187&lt;&gt;"Y"),IF(N187&lt;VLOOKUP(O187,Runners!A$3:CT$180,S$1,FALSE),IF(Y$2="zero",0,Y$2),0),0)</f>
        <v>0</v>
      </c>
      <c r="T187" s="6">
        <f t="shared" ref="T187:T205" si="101">IF(AND(D187&lt;=L$4,P187&lt;&gt;"Y"),S187+R187,0)</f>
        <v>0</v>
      </c>
      <c r="U187" s="2"/>
      <c r="V187" s="2" t="str">
        <f>IF(O187&lt;&gt;"",VLOOKUP(O187,Runners!CZ$3:DM$180,V$1,FALSE),"")</f>
        <v/>
      </c>
      <c r="W187" s="18" t="str">
        <f t="shared" ref="W187:W205" si="102">IF(O187&lt;&gt;"",(V187-N187)/V187,"")</f>
        <v/>
      </c>
    </row>
    <row r="188" spans="3:23" ht="15" customHeight="1" x14ac:dyDescent="0.25">
      <c r="C188" s="3">
        <f>IF(A188&lt;&gt;"",VLOOKUP(A188,Runners!A$3:AS$180,C$1,FALSE),0)</f>
        <v>0</v>
      </c>
      <c r="D188" s="6">
        <f t="shared" si="80"/>
        <v>185</v>
      </c>
      <c r="E188" s="2"/>
      <c r="F188" s="2">
        <f t="shared" si="86"/>
        <v>0</v>
      </c>
      <c r="J188" s="1">
        <f t="shared" si="99"/>
        <v>0</v>
      </c>
      <c r="M188" s="8" t="str">
        <f t="shared" si="91"/>
        <v/>
      </c>
      <c r="N188" s="8" t="str">
        <f t="shared" si="92"/>
        <v/>
      </c>
      <c r="O188" s="1" t="str">
        <f t="shared" si="93"/>
        <v/>
      </c>
      <c r="P188" s="32" t="str">
        <f t="shared" si="94"/>
        <v/>
      </c>
      <c r="Q188" s="32" t="str">
        <f t="shared" si="100"/>
        <v/>
      </c>
      <c r="R188" s="6">
        <f t="shared" si="74"/>
        <v>0</v>
      </c>
      <c r="S188" s="6">
        <f>IF(AND(D188&lt;=L$4,P188&lt;&gt;"Y"),IF(N188&lt;VLOOKUP(O188,Runners!A$3:CT$180,S$1,FALSE),IF(Y$2="zero",0,Y$2),0),0)</f>
        <v>0</v>
      </c>
      <c r="T188" s="6">
        <f t="shared" si="101"/>
        <v>0</v>
      </c>
      <c r="U188" s="2"/>
      <c r="V188" s="2" t="str">
        <f>IF(O188&lt;&gt;"",VLOOKUP(O188,Runners!CZ$3:DM$180,V$1,FALSE),"")</f>
        <v/>
      </c>
      <c r="W188" s="18" t="str">
        <f t="shared" si="102"/>
        <v/>
      </c>
    </row>
    <row r="189" spans="3:23" ht="15" customHeight="1" x14ac:dyDescent="0.25">
      <c r="C189" s="3">
        <f>IF(A189&lt;&gt;"",VLOOKUP(A189,Runners!A$3:AS$180,C$1,FALSE),0)</f>
        <v>0</v>
      </c>
      <c r="D189" s="6">
        <f t="shared" si="80"/>
        <v>186</v>
      </c>
      <c r="E189" s="2"/>
      <c r="F189" s="2">
        <f t="shared" si="86"/>
        <v>0</v>
      </c>
      <c r="J189" s="1">
        <f t="shared" si="99"/>
        <v>0</v>
      </c>
      <c r="M189" s="8" t="str">
        <f t="shared" ref="M189:M209" si="103">IF(D189&lt;=L$4,SMALL(E$4:E$210,D189),"")</f>
        <v/>
      </c>
      <c r="N189" s="8" t="str">
        <f t="shared" ref="N189:N209" si="104">IF(D189&lt;=L$4,VLOOKUP(M189,E$4:F$210,2,FALSE),"")</f>
        <v/>
      </c>
      <c r="O189" s="1" t="str">
        <f t="shared" ref="O189:O209" si="105">IF(D189&lt;=L$4,VLOOKUP(M189,E$4:J$210,6,FALSE),"")</f>
        <v/>
      </c>
      <c r="P189" s="32" t="str">
        <f t="shared" ref="P189:P209" si="106">IF(D189&lt;=L$4,VLOOKUP(O189,A$4:B$210,2,FALSE),"")</f>
        <v/>
      </c>
      <c r="Q189" s="32" t="str">
        <f t="shared" si="100"/>
        <v/>
      </c>
      <c r="R189" s="6">
        <f t="shared" si="74"/>
        <v>0</v>
      </c>
      <c r="S189" s="6">
        <f>IF(AND(D189&lt;=L$4,P189&lt;&gt;"Y"),IF(N189&lt;VLOOKUP(O189,Runners!A$3:CT$180,S$1,FALSE),IF(Y$2="zero",0,Y$2),0),0)</f>
        <v>0</v>
      </c>
      <c r="T189" s="6">
        <f t="shared" si="101"/>
        <v>0</v>
      </c>
      <c r="U189" s="2"/>
      <c r="V189" s="2" t="str">
        <f>IF(O189&lt;&gt;"",VLOOKUP(O189,Runners!CZ$3:DM$180,V$1,FALSE),"")</f>
        <v/>
      </c>
      <c r="W189" s="18" t="str">
        <f t="shared" si="102"/>
        <v/>
      </c>
    </row>
    <row r="190" spans="3:23" ht="15" customHeight="1" x14ac:dyDescent="0.25">
      <c r="C190" s="3">
        <f>IF(A190&lt;&gt;"",VLOOKUP(A190,Runners!A$3:AS$180,C$1,FALSE),0)</f>
        <v>0</v>
      </c>
      <c r="D190" s="6">
        <f t="shared" si="80"/>
        <v>187</v>
      </c>
      <c r="E190" s="2"/>
      <c r="F190" s="2">
        <f t="shared" si="86"/>
        <v>0</v>
      </c>
      <c r="J190" s="1">
        <f t="shared" si="99"/>
        <v>0</v>
      </c>
      <c r="M190" s="8" t="str">
        <f t="shared" si="103"/>
        <v/>
      </c>
      <c r="N190" s="8" t="str">
        <f t="shared" si="104"/>
        <v/>
      </c>
      <c r="O190" s="1" t="str">
        <f t="shared" si="105"/>
        <v/>
      </c>
      <c r="P190" s="32" t="str">
        <f t="shared" si="106"/>
        <v/>
      </c>
      <c r="Q190" s="32" t="str">
        <f t="shared" si="100"/>
        <v/>
      </c>
      <c r="R190" s="6">
        <f t="shared" si="74"/>
        <v>0</v>
      </c>
      <c r="S190" s="6">
        <f>IF(AND(D190&lt;=L$4,P190&lt;&gt;"Y"),IF(N190&lt;VLOOKUP(O190,Runners!A$3:CT$180,S$1,FALSE),IF(Y$2="zero",0,Y$2),0),0)</f>
        <v>0</v>
      </c>
      <c r="T190" s="6">
        <f t="shared" si="101"/>
        <v>0</v>
      </c>
      <c r="U190" s="2"/>
      <c r="V190" s="2" t="str">
        <f>IF(O190&lt;&gt;"",VLOOKUP(O190,Runners!CZ$3:DM$180,V$1,FALSE),"")</f>
        <v/>
      </c>
      <c r="W190" s="18" t="str">
        <f t="shared" si="102"/>
        <v/>
      </c>
    </row>
    <row r="191" spans="3:23" ht="15" customHeight="1" x14ac:dyDescent="0.25">
      <c r="C191" s="3">
        <f>IF(A191&lt;&gt;"",VLOOKUP(A191,Runners!A$3:AS$180,C$1,FALSE),0)</f>
        <v>0</v>
      </c>
      <c r="D191" s="6">
        <f t="shared" si="80"/>
        <v>188</v>
      </c>
      <c r="E191" s="2"/>
      <c r="F191" s="2">
        <f t="shared" si="86"/>
        <v>0</v>
      </c>
      <c r="J191" s="1">
        <f t="shared" si="99"/>
        <v>0</v>
      </c>
      <c r="M191" s="8" t="str">
        <f t="shared" si="103"/>
        <v/>
      </c>
      <c r="N191" s="8" t="str">
        <f t="shared" si="104"/>
        <v/>
      </c>
      <c r="O191" s="1" t="str">
        <f t="shared" si="105"/>
        <v/>
      </c>
      <c r="P191" s="32" t="str">
        <f t="shared" si="106"/>
        <v/>
      </c>
      <c r="Q191" s="32" t="str">
        <f t="shared" si="100"/>
        <v/>
      </c>
      <c r="R191" s="6">
        <f t="shared" si="74"/>
        <v>0</v>
      </c>
      <c r="S191" s="6">
        <f>IF(AND(D191&lt;=L$4,P191&lt;&gt;"Y"),IF(N191&lt;VLOOKUP(O191,Runners!A$3:CT$180,S$1,FALSE),IF(Y$2="zero",0,Y$2),0),0)</f>
        <v>0</v>
      </c>
      <c r="T191" s="6">
        <f t="shared" si="101"/>
        <v>0</v>
      </c>
      <c r="U191" s="2"/>
      <c r="V191" s="2" t="str">
        <f>IF(O191&lt;&gt;"",VLOOKUP(O191,Runners!CZ$3:DM$180,V$1,FALSE),"")</f>
        <v/>
      </c>
      <c r="W191" s="18" t="str">
        <f t="shared" si="102"/>
        <v/>
      </c>
    </row>
    <row r="192" spans="3:23" ht="15" customHeight="1" x14ac:dyDescent="0.25">
      <c r="C192" s="3">
        <f>IF(A192&lt;&gt;"",VLOOKUP(A192,Runners!A$3:AS$180,C$1,FALSE),0)</f>
        <v>0</v>
      </c>
      <c r="D192" s="6">
        <f t="shared" si="80"/>
        <v>189</v>
      </c>
      <c r="E192" s="2"/>
      <c r="F192" s="2">
        <f t="shared" si="86"/>
        <v>0</v>
      </c>
      <c r="J192" s="1">
        <f t="shared" si="99"/>
        <v>0</v>
      </c>
      <c r="M192" s="8" t="str">
        <f t="shared" si="103"/>
        <v/>
      </c>
      <c r="N192" s="8" t="str">
        <f t="shared" si="104"/>
        <v/>
      </c>
      <c r="O192" s="1" t="str">
        <f t="shared" si="105"/>
        <v/>
      </c>
      <c r="P192" s="32" t="str">
        <f t="shared" si="106"/>
        <v/>
      </c>
      <c r="Q192" s="32" t="str">
        <f t="shared" si="100"/>
        <v/>
      </c>
      <c r="R192" s="6">
        <f t="shared" si="74"/>
        <v>0</v>
      </c>
      <c r="S192" s="6">
        <f>IF(AND(D192&lt;=L$4,P192&lt;&gt;"Y"),IF(N192&lt;VLOOKUP(O192,Runners!A$3:CT$180,S$1,FALSE),IF(Y$2="zero",0,Y$2),0),0)</f>
        <v>0</v>
      </c>
      <c r="T192" s="6">
        <f t="shared" si="101"/>
        <v>0</v>
      </c>
      <c r="U192" s="2"/>
      <c r="V192" s="2" t="str">
        <f>IF(O192&lt;&gt;"",VLOOKUP(O192,Runners!CZ$3:DM$180,V$1,FALSE),"")</f>
        <v/>
      </c>
      <c r="W192" s="18" t="str">
        <f t="shared" si="102"/>
        <v/>
      </c>
    </row>
    <row r="193" spans="3:23" ht="15" customHeight="1" x14ac:dyDescent="0.25">
      <c r="C193" s="3">
        <f>IF(A193&lt;&gt;"",VLOOKUP(A193,Runners!A$3:AS$180,C$1,FALSE),0)</f>
        <v>0</v>
      </c>
      <c r="D193" s="6">
        <f t="shared" si="80"/>
        <v>190</v>
      </c>
      <c r="E193" s="2"/>
      <c r="F193" s="2">
        <f t="shared" si="86"/>
        <v>0</v>
      </c>
      <c r="J193" s="1">
        <f t="shared" si="99"/>
        <v>0</v>
      </c>
      <c r="M193" s="8" t="str">
        <f t="shared" si="103"/>
        <v/>
      </c>
      <c r="N193" s="8" t="str">
        <f t="shared" si="104"/>
        <v/>
      </c>
      <c r="O193" s="1" t="str">
        <f t="shared" si="105"/>
        <v/>
      </c>
      <c r="P193" s="32" t="str">
        <f t="shared" si="106"/>
        <v/>
      </c>
      <c r="Q193" s="32" t="str">
        <f t="shared" si="100"/>
        <v/>
      </c>
      <c r="R193" s="6">
        <f t="shared" si="74"/>
        <v>0</v>
      </c>
      <c r="S193" s="6">
        <f>IF(AND(D193&lt;=L$4,P193&lt;&gt;"Y"),IF(N193&lt;VLOOKUP(O193,Runners!A$3:CT$180,S$1,FALSE),IF(Y$2="zero",0,Y$2),0),0)</f>
        <v>0</v>
      </c>
      <c r="T193" s="6">
        <f t="shared" si="101"/>
        <v>0</v>
      </c>
      <c r="U193" s="2"/>
      <c r="V193" s="2" t="str">
        <f>IF(O193&lt;&gt;"",VLOOKUP(O193,Runners!CZ$3:DM$180,V$1,FALSE),"")</f>
        <v/>
      </c>
      <c r="W193" s="18" t="str">
        <f t="shared" si="102"/>
        <v/>
      </c>
    </row>
    <row r="194" spans="3:23" ht="15" customHeight="1" x14ac:dyDescent="0.25">
      <c r="C194" s="3">
        <f>IF(A194&lt;&gt;"",VLOOKUP(A194,Runners!A$3:AS$180,C$1,FALSE),0)</f>
        <v>0</v>
      </c>
      <c r="D194" s="6">
        <f t="shared" si="80"/>
        <v>191</v>
      </c>
      <c r="E194" s="2"/>
      <c r="F194" s="2">
        <f t="shared" si="86"/>
        <v>0</v>
      </c>
      <c r="J194" s="1">
        <f t="shared" si="99"/>
        <v>0</v>
      </c>
      <c r="M194" s="8" t="str">
        <f t="shared" si="103"/>
        <v/>
      </c>
      <c r="N194" s="8" t="str">
        <f t="shared" si="104"/>
        <v/>
      </c>
      <c r="O194" s="1" t="str">
        <f t="shared" si="105"/>
        <v/>
      </c>
      <c r="P194" s="32" t="str">
        <f t="shared" si="106"/>
        <v/>
      </c>
      <c r="Q194" s="32" t="str">
        <f t="shared" si="100"/>
        <v/>
      </c>
      <c r="R194" s="6">
        <f t="shared" si="74"/>
        <v>0</v>
      </c>
      <c r="S194" s="6">
        <f>IF(AND(D194&lt;=L$4,P194&lt;&gt;"Y"),IF(N194&lt;VLOOKUP(O194,Runners!A$3:CT$180,S$1,FALSE),IF(Y$2="zero",0,Y$2),0),0)</f>
        <v>0</v>
      </c>
      <c r="T194" s="6">
        <f t="shared" si="101"/>
        <v>0</v>
      </c>
      <c r="U194" s="2"/>
      <c r="V194" s="2" t="str">
        <f>IF(O194&lt;&gt;"",VLOOKUP(O194,Runners!CZ$3:DM$180,V$1,FALSE),"")</f>
        <v/>
      </c>
      <c r="W194" s="18" t="str">
        <f t="shared" si="102"/>
        <v/>
      </c>
    </row>
    <row r="195" spans="3:23" ht="15" customHeight="1" x14ac:dyDescent="0.25">
      <c r="C195" s="3">
        <f>IF(A195&lt;&gt;"",VLOOKUP(A195,Runners!A$3:AS$180,C$1,FALSE),0)</f>
        <v>0</v>
      </c>
      <c r="D195" s="6">
        <f t="shared" si="80"/>
        <v>192</v>
      </c>
      <c r="E195" s="2"/>
      <c r="F195" s="2">
        <f t="shared" si="86"/>
        <v>0</v>
      </c>
      <c r="J195" s="1">
        <f t="shared" si="99"/>
        <v>0</v>
      </c>
      <c r="M195" s="8" t="str">
        <f t="shared" si="103"/>
        <v/>
      </c>
      <c r="N195" s="8" t="str">
        <f t="shared" si="104"/>
        <v/>
      </c>
      <c r="O195" s="1" t="str">
        <f t="shared" si="105"/>
        <v/>
      </c>
      <c r="P195" s="32" t="str">
        <f t="shared" si="106"/>
        <v/>
      </c>
      <c r="Q195" s="32" t="str">
        <f t="shared" si="100"/>
        <v/>
      </c>
      <c r="R195" s="6">
        <f t="shared" si="74"/>
        <v>0</v>
      </c>
      <c r="S195" s="6">
        <f>IF(AND(D195&lt;=L$4,P195&lt;&gt;"Y"),IF(N195&lt;VLOOKUP(O195,Runners!A$3:CT$180,S$1,FALSE),IF(Y$2="zero",0,Y$2),0),0)</f>
        <v>0</v>
      </c>
      <c r="T195" s="6">
        <f t="shared" si="101"/>
        <v>0</v>
      </c>
      <c r="U195" s="2"/>
      <c r="V195" s="2" t="str">
        <f>IF(O195&lt;&gt;"",VLOOKUP(O195,Runners!CZ$3:DM$180,V$1,FALSE),"")</f>
        <v/>
      </c>
      <c r="W195" s="18" t="str">
        <f t="shared" si="102"/>
        <v/>
      </c>
    </row>
    <row r="196" spans="3:23" ht="15" customHeight="1" x14ac:dyDescent="0.25">
      <c r="C196" s="3">
        <f>IF(A196&lt;&gt;"",VLOOKUP(A196,Runners!A$3:AS$180,C$1,FALSE),0)</f>
        <v>0</v>
      </c>
      <c r="D196" s="6">
        <f t="shared" si="80"/>
        <v>193</v>
      </c>
      <c r="E196" s="2"/>
      <c r="F196" s="2">
        <f t="shared" si="86"/>
        <v>0</v>
      </c>
      <c r="J196" s="1">
        <f t="shared" si="99"/>
        <v>0</v>
      </c>
      <c r="M196" s="8" t="str">
        <f t="shared" si="103"/>
        <v/>
      </c>
      <c r="N196" s="8" t="str">
        <f t="shared" si="104"/>
        <v/>
      </c>
      <c r="O196" s="1" t="str">
        <f t="shared" si="105"/>
        <v/>
      </c>
      <c r="P196" s="32" t="str">
        <f t="shared" si="106"/>
        <v/>
      </c>
      <c r="Q196" s="32" t="str">
        <f t="shared" si="100"/>
        <v/>
      </c>
      <c r="R196" s="6">
        <f t="shared" ref="R196:R206" si="107">IF(Q196=Q195,0,IF(Q196&gt;0,Q196,1))</f>
        <v>0</v>
      </c>
      <c r="S196" s="6">
        <f>IF(AND(D196&lt;=L$4,P196&lt;&gt;"Y"),IF(N196&lt;VLOOKUP(O196,Runners!A$3:CT$180,S$1,FALSE),IF(Y$2="zero",0,Y$2),0),0)</f>
        <v>0</v>
      </c>
      <c r="T196" s="6">
        <f t="shared" si="101"/>
        <v>0</v>
      </c>
      <c r="U196" s="2"/>
      <c r="V196" s="2" t="str">
        <f>IF(O196&lt;&gt;"",VLOOKUP(O196,Runners!CZ$3:DM$180,V$1,FALSE),"")</f>
        <v/>
      </c>
      <c r="W196" s="18" t="str">
        <f t="shared" si="102"/>
        <v/>
      </c>
    </row>
    <row r="197" spans="3:23" ht="15" customHeight="1" x14ac:dyDescent="0.25">
      <c r="C197" s="3">
        <f>IF(A197&lt;&gt;"",VLOOKUP(A197,Runners!A$3:AS$180,C$1,FALSE),0)</f>
        <v>0</v>
      </c>
      <c r="D197" s="6">
        <f t="shared" si="80"/>
        <v>194</v>
      </c>
      <c r="E197" s="2"/>
      <c r="F197" s="2">
        <f t="shared" si="86"/>
        <v>0</v>
      </c>
      <c r="J197" s="1">
        <f t="shared" si="99"/>
        <v>0</v>
      </c>
      <c r="M197" s="8" t="str">
        <f t="shared" si="103"/>
        <v/>
      </c>
      <c r="N197" s="8" t="str">
        <f t="shared" si="104"/>
        <v/>
      </c>
      <c r="O197" s="1" t="str">
        <f t="shared" si="105"/>
        <v/>
      </c>
      <c r="P197" s="32" t="str">
        <f t="shared" si="106"/>
        <v/>
      </c>
      <c r="Q197" s="32" t="str">
        <f t="shared" si="100"/>
        <v/>
      </c>
      <c r="R197" s="6">
        <f t="shared" si="107"/>
        <v>0</v>
      </c>
      <c r="S197" s="6">
        <f>IF(AND(D197&lt;=L$4,P197&lt;&gt;"Y"),IF(N197&lt;VLOOKUP(O197,Runners!A$3:CT$180,S$1,FALSE),IF(Y$2="zero",0,Y$2),0),0)</f>
        <v>0</v>
      </c>
      <c r="T197" s="6">
        <f t="shared" si="101"/>
        <v>0</v>
      </c>
      <c r="U197" s="2"/>
      <c r="V197" s="2" t="str">
        <f>IF(O197&lt;&gt;"",VLOOKUP(O197,Runners!CZ$3:DM$180,V$1,FALSE),"")</f>
        <v/>
      </c>
      <c r="W197" s="18" t="str">
        <f t="shared" si="102"/>
        <v/>
      </c>
    </row>
    <row r="198" spans="3:23" ht="15" customHeight="1" x14ac:dyDescent="0.25">
      <c r="C198" s="3">
        <f>IF(A198&lt;&gt;"",VLOOKUP(A198,Runners!A$3:AS$180,C$1,FALSE),0)</f>
        <v>0</v>
      </c>
      <c r="D198" s="6">
        <f t="shared" si="80"/>
        <v>195</v>
      </c>
      <c r="E198" s="2"/>
      <c r="F198" s="2">
        <f t="shared" si="86"/>
        <v>0</v>
      </c>
      <c r="J198" s="1">
        <f t="shared" si="99"/>
        <v>0</v>
      </c>
      <c r="M198" s="8" t="str">
        <f t="shared" si="103"/>
        <v/>
      </c>
      <c r="N198" s="8" t="str">
        <f t="shared" si="104"/>
        <v/>
      </c>
      <c r="O198" s="1" t="str">
        <f t="shared" si="105"/>
        <v/>
      </c>
      <c r="P198" s="32" t="str">
        <f t="shared" si="106"/>
        <v/>
      </c>
      <c r="Q198" s="32" t="str">
        <f t="shared" si="100"/>
        <v/>
      </c>
      <c r="R198" s="6">
        <f t="shared" si="107"/>
        <v>0</v>
      </c>
      <c r="S198" s="6">
        <f>IF(AND(D198&lt;=L$4,P198&lt;&gt;"Y"),IF(N198&lt;VLOOKUP(O198,Runners!A$3:CT$180,S$1,FALSE),IF(Y$2="zero",0,Y$2),0),0)</f>
        <v>0</v>
      </c>
      <c r="T198" s="6">
        <f t="shared" si="101"/>
        <v>0</v>
      </c>
      <c r="U198" s="2"/>
      <c r="V198" s="2" t="str">
        <f>IF(O198&lt;&gt;"",VLOOKUP(O198,Runners!CZ$3:DM$180,V$1,FALSE),"")</f>
        <v/>
      </c>
      <c r="W198" s="18" t="str">
        <f t="shared" si="102"/>
        <v/>
      </c>
    </row>
    <row r="199" spans="3:23" ht="15" customHeight="1" x14ac:dyDescent="0.25">
      <c r="C199" s="3">
        <f>IF(A199&lt;&gt;"",VLOOKUP(A199,Runners!A$3:AS$180,C$1,FALSE),0)</f>
        <v>0</v>
      </c>
      <c r="D199" s="6">
        <f t="shared" si="80"/>
        <v>196</v>
      </c>
      <c r="E199" s="2"/>
      <c r="F199" s="2">
        <f t="shared" si="86"/>
        <v>0</v>
      </c>
      <c r="J199" s="1">
        <f t="shared" si="99"/>
        <v>0</v>
      </c>
      <c r="M199" s="8" t="str">
        <f t="shared" si="103"/>
        <v/>
      </c>
      <c r="N199" s="8" t="str">
        <f t="shared" si="104"/>
        <v/>
      </c>
      <c r="O199" s="1" t="str">
        <f t="shared" si="105"/>
        <v/>
      </c>
      <c r="P199" s="32" t="str">
        <f t="shared" si="106"/>
        <v/>
      </c>
      <c r="Q199" s="32" t="str">
        <f t="shared" si="100"/>
        <v/>
      </c>
      <c r="R199" s="6">
        <f t="shared" si="107"/>
        <v>0</v>
      </c>
      <c r="S199" s="6">
        <f>IF(AND(D199&lt;=L$4,P199&lt;&gt;"Y"),IF(N199&lt;VLOOKUP(O199,Runners!A$3:CT$180,S$1,FALSE),IF(Y$2="zero",0,Y$2),0),0)</f>
        <v>0</v>
      </c>
      <c r="T199" s="6">
        <f t="shared" si="101"/>
        <v>0</v>
      </c>
      <c r="U199" s="2"/>
      <c r="V199" s="2" t="str">
        <f>IF(O199&lt;&gt;"",VLOOKUP(O199,Runners!CZ$3:DM$180,V$1,FALSE),"")</f>
        <v/>
      </c>
      <c r="W199" s="18" t="str">
        <f t="shared" si="102"/>
        <v/>
      </c>
    </row>
    <row r="200" spans="3:23" ht="15" customHeight="1" x14ac:dyDescent="0.25">
      <c r="C200" s="3">
        <f>IF(A200&lt;&gt;"",VLOOKUP(A200,Runners!A$3:AS$180,C$1,FALSE),0)</f>
        <v>0</v>
      </c>
      <c r="D200" s="6">
        <f t="shared" si="80"/>
        <v>197</v>
      </c>
      <c r="E200" s="2"/>
      <c r="F200" s="2">
        <f t="shared" si="86"/>
        <v>0</v>
      </c>
      <c r="J200" s="1">
        <f t="shared" si="99"/>
        <v>0</v>
      </c>
      <c r="M200" s="8" t="str">
        <f t="shared" si="103"/>
        <v/>
      </c>
      <c r="N200" s="8" t="str">
        <f t="shared" si="104"/>
        <v/>
      </c>
      <c r="O200" s="1" t="str">
        <f t="shared" si="105"/>
        <v/>
      </c>
      <c r="P200" s="32" t="str">
        <f t="shared" si="106"/>
        <v/>
      </c>
      <c r="Q200" s="32" t="str">
        <f t="shared" si="100"/>
        <v/>
      </c>
      <c r="R200" s="6">
        <f t="shared" si="107"/>
        <v>0</v>
      </c>
      <c r="S200" s="6">
        <f>IF(AND(D200&lt;=L$4,P200&lt;&gt;"Y"),IF(N200&lt;VLOOKUP(O200,Runners!A$3:CT$180,S$1,FALSE),IF(Y$2="zero",0,Y$2),0),0)</f>
        <v>0</v>
      </c>
      <c r="T200" s="6">
        <f t="shared" si="101"/>
        <v>0</v>
      </c>
      <c r="U200" s="2"/>
      <c r="V200" s="2" t="str">
        <f>IF(O200&lt;&gt;"",VLOOKUP(O200,Runners!CZ$3:DM$180,V$1,FALSE),"")</f>
        <v/>
      </c>
      <c r="W200" s="18" t="str">
        <f t="shared" si="102"/>
        <v/>
      </c>
    </row>
    <row r="201" spans="3:23" ht="15" customHeight="1" x14ac:dyDescent="0.25">
      <c r="C201" s="3">
        <f>IF(A201&lt;&gt;"",VLOOKUP(A201,Runners!A$3:AS$180,C$1,FALSE),0)</f>
        <v>0</v>
      </c>
      <c r="D201" s="6">
        <f t="shared" ref="D201:D209" si="108">D200+1</f>
        <v>198</v>
      </c>
      <c r="E201" s="2"/>
      <c r="F201" s="2">
        <f t="shared" si="86"/>
        <v>0</v>
      </c>
      <c r="J201" s="1">
        <f t="shared" si="99"/>
        <v>0</v>
      </c>
      <c r="M201" s="8" t="str">
        <f t="shared" si="103"/>
        <v/>
      </c>
      <c r="N201" s="8" t="str">
        <f t="shared" si="104"/>
        <v/>
      </c>
      <c r="O201" s="1" t="str">
        <f t="shared" si="105"/>
        <v/>
      </c>
      <c r="P201" s="32" t="str">
        <f t="shared" si="106"/>
        <v/>
      </c>
      <c r="Q201" s="32" t="str">
        <f t="shared" si="100"/>
        <v/>
      </c>
      <c r="R201" s="6">
        <f t="shared" si="107"/>
        <v>0</v>
      </c>
      <c r="S201" s="6">
        <f>IF(AND(D201&lt;=L$4,P201&lt;&gt;"Y"),IF(N201&lt;VLOOKUP(O201,Runners!A$3:CT$180,S$1,FALSE),IF(Y$2="zero",0,Y$2),0),0)</f>
        <v>0</v>
      </c>
      <c r="T201" s="6">
        <f t="shared" si="101"/>
        <v>0</v>
      </c>
      <c r="U201" s="2"/>
      <c r="V201" s="2" t="str">
        <f>IF(O201&lt;&gt;"",VLOOKUP(O201,Runners!CZ$3:DM$180,V$1,FALSE),"")</f>
        <v/>
      </c>
      <c r="W201" s="18" t="str">
        <f t="shared" si="102"/>
        <v/>
      </c>
    </row>
    <row r="202" spans="3:23" ht="15" customHeight="1" x14ac:dyDescent="0.25">
      <c r="C202" s="3">
        <f>IF(A202&lt;&gt;"",VLOOKUP(A202,Runners!A$3:AS$180,C$1,FALSE),0)</f>
        <v>0</v>
      </c>
      <c r="D202" s="6">
        <f t="shared" si="108"/>
        <v>199</v>
      </c>
      <c r="E202" s="2"/>
      <c r="F202" s="2">
        <f t="shared" si="86"/>
        <v>0</v>
      </c>
      <c r="J202" s="1">
        <f t="shared" si="99"/>
        <v>0</v>
      </c>
      <c r="M202" s="8" t="str">
        <f t="shared" si="103"/>
        <v/>
      </c>
      <c r="N202" s="8" t="str">
        <f t="shared" si="104"/>
        <v/>
      </c>
      <c r="O202" s="1" t="str">
        <f t="shared" si="105"/>
        <v/>
      </c>
      <c r="P202" s="32" t="str">
        <f t="shared" si="106"/>
        <v/>
      </c>
      <c r="Q202" s="32" t="str">
        <f t="shared" si="100"/>
        <v/>
      </c>
      <c r="R202" s="6">
        <f t="shared" si="107"/>
        <v>0</v>
      </c>
      <c r="S202" s="6">
        <f>IF(AND(D202&lt;=L$4,P202&lt;&gt;"Y"),IF(N202&lt;VLOOKUP(O202,Runners!A$3:CT$180,S$1,FALSE),IF(Y$2="zero",0,Y$2),0),0)</f>
        <v>0</v>
      </c>
      <c r="T202" s="6">
        <f t="shared" si="101"/>
        <v>0</v>
      </c>
      <c r="U202" s="2"/>
      <c r="V202" s="2" t="str">
        <f>IF(O202&lt;&gt;"",VLOOKUP(O202,Runners!CZ$3:DM$180,V$1,FALSE),"")</f>
        <v/>
      </c>
      <c r="W202" s="18" t="str">
        <f t="shared" si="102"/>
        <v/>
      </c>
    </row>
    <row r="203" spans="3:23" ht="15" customHeight="1" x14ac:dyDescent="0.25">
      <c r="C203" s="3">
        <f>IF(A203&lt;&gt;"",VLOOKUP(A203,Runners!A$3:AS$180,C$1,FALSE),0)</f>
        <v>0</v>
      </c>
      <c r="D203" s="6">
        <f t="shared" si="108"/>
        <v>200</v>
      </c>
      <c r="E203" s="2"/>
      <c r="F203" s="2">
        <f t="shared" si="86"/>
        <v>0</v>
      </c>
      <c r="J203" s="1">
        <f t="shared" si="99"/>
        <v>0</v>
      </c>
      <c r="M203" s="8" t="str">
        <f t="shared" si="103"/>
        <v/>
      </c>
      <c r="N203" s="8" t="str">
        <f t="shared" si="104"/>
        <v/>
      </c>
      <c r="O203" s="1" t="str">
        <f t="shared" si="105"/>
        <v/>
      </c>
      <c r="P203" s="32" t="str">
        <f t="shared" si="106"/>
        <v/>
      </c>
      <c r="Q203" s="32" t="str">
        <f t="shared" si="100"/>
        <v/>
      </c>
      <c r="R203" s="6">
        <f t="shared" si="107"/>
        <v>0</v>
      </c>
      <c r="S203" s="6">
        <f>IF(AND(D203&lt;=L$4,P203&lt;&gt;"Y"),IF(N203&lt;VLOOKUP(O203,Runners!A$3:CT$180,S$1,FALSE),IF(Y$2="zero",0,Y$2),0),0)</f>
        <v>0</v>
      </c>
      <c r="T203" s="6">
        <f t="shared" si="101"/>
        <v>0</v>
      </c>
      <c r="U203" s="2"/>
      <c r="V203" s="2" t="str">
        <f>IF(O203&lt;&gt;"",VLOOKUP(O203,Runners!CZ$3:DM$180,V$1,FALSE),"")</f>
        <v/>
      </c>
      <c r="W203" s="18" t="str">
        <f t="shared" si="102"/>
        <v/>
      </c>
    </row>
    <row r="204" spans="3:23" ht="15" customHeight="1" x14ac:dyDescent="0.25">
      <c r="C204" s="3">
        <f>IF(A204&lt;&gt;"",VLOOKUP(A204,Runners!A$3:AS$180,C$1,FALSE),0)</f>
        <v>0</v>
      </c>
      <c r="D204" s="6">
        <f t="shared" si="108"/>
        <v>201</v>
      </c>
      <c r="E204" s="2"/>
      <c r="F204" s="2">
        <f t="shared" si="86"/>
        <v>0</v>
      </c>
      <c r="J204" s="1">
        <f t="shared" si="99"/>
        <v>0</v>
      </c>
      <c r="M204" s="8" t="str">
        <f t="shared" si="103"/>
        <v/>
      </c>
      <c r="N204" s="8" t="str">
        <f t="shared" si="104"/>
        <v/>
      </c>
      <c r="O204" s="1" t="str">
        <f t="shared" si="105"/>
        <v/>
      </c>
      <c r="P204" s="32" t="str">
        <f t="shared" si="106"/>
        <v/>
      </c>
      <c r="Q204" s="32" t="str">
        <f t="shared" si="100"/>
        <v/>
      </c>
      <c r="R204" s="6">
        <f t="shared" si="107"/>
        <v>0</v>
      </c>
      <c r="S204" s="6">
        <f>IF(AND(D204&lt;=L$4,P204&lt;&gt;"Y"),IF(N204&lt;VLOOKUP(O204,Runners!A$3:CT$180,S$1,FALSE),IF(Y$2="zero",0,Y$2),0),0)</f>
        <v>0</v>
      </c>
      <c r="T204" s="6">
        <f t="shared" si="101"/>
        <v>0</v>
      </c>
      <c r="U204" s="2"/>
      <c r="V204" s="2" t="str">
        <f>IF(O204&lt;&gt;"",VLOOKUP(O204,Runners!CZ$3:DM$180,V$1,FALSE),"")</f>
        <v/>
      </c>
      <c r="W204" s="18" t="str">
        <f t="shared" si="102"/>
        <v/>
      </c>
    </row>
    <row r="205" spans="3:23" ht="15" customHeight="1" x14ac:dyDescent="0.25">
      <c r="C205" s="3">
        <f>IF(A205&lt;&gt;"",VLOOKUP(A205,Runners!A$3:AS$180,C$1,FALSE),0)</f>
        <v>0</v>
      </c>
      <c r="D205" s="6">
        <f t="shared" si="108"/>
        <v>202</v>
      </c>
      <c r="E205" s="2"/>
      <c r="F205" s="2">
        <f t="shared" si="86"/>
        <v>0</v>
      </c>
      <c r="J205" s="1">
        <f t="shared" si="99"/>
        <v>0</v>
      </c>
      <c r="M205" s="8" t="str">
        <f t="shared" si="103"/>
        <v/>
      </c>
      <c r="N205" s="8" t="str">
        <f t="shared" si="104"/>
        <v/>
      </c>
      <c r="O205" s="1" t="str">
        <f t="shared" si="105"/>
        <v/>
      </c>
      <c r="P205" s="32" t="str">
        <f t="shared" si="106"/>
        <v/>
      </c>
      <c r="Q205" s="32" t="str">
        <f t="shared" si="100"/>
        <v/>
      </c>
      <c r="R205" s="6">
        <f t="shared" si="107"/>
        <v>0</v>
      </c>
      <c r="S205" s="6">
        <f>IF(AND(D205&lt;=L$4,P205&lt;&gt;"Y"),IF(N205&lt;VLOOKUP(O205,Runners!A$3:CT$180,S$1,FALSE),IF(Y$2="zero",0,Y$2),0),0)</f>
        <v>0</v>
      </c>
      <c r="T205" s="6">
        <f t="shared" si="101"/>
        <v>0</v>
      </c>
      <c r="U205" s="2"/>
      <c r="V205" s="2" t="str">
        <f>IF(O205&lt;&gt;"",VLOOKUP(O205,Runners!CZ$3:DM$180,V$1,FALSE),"")</f>
        <v/>
      </c>
      <c r="W205" s="18" t="str">
        <f t="shared" si="102"/>
        <v/>
      </c>
    </row>
    <row r="206" spans="3:23" ht="15" customHeight="1" x14ac:dyDescent="0.25">
      <c r="C206" s="3">
        <f>IF(A206&lt;&gt;"",VLOOKUP(A206,Runners!A$3:AS$180,C$1,FALSE),0)</f>
        <v>0</v>
      </c>
      <c r="D206" s="6">
        <f t="shared" si="108"/>
        <v>203</v>
      </c>
      <c r="E206" s="2"/>
      <c r="F206" s="2">
        <f t="shared" si="86"/>
        <v>0</v>
      </c>
      <c r="J206" s="1">
        <f t="shared" si="99"/>
        <v>0</v>
      </c>
      <c r="M206" s="8" t="str">
        <f t="shared" si="103"/>
        <v/>
      </c>
      <c r="N206" s="8" t="str">
        <f t="shared" si="104"/>
        <v/>
      </c>
      <c r="O206" s="1" t="str">
        <f t="shared" si="105"/>
        <v/>
      </c>
      <c r="P206" s="32" t="str">
        <f t="shared" si="106"/>
        <v/>
      </c>
      <c r="Q206" s="32" t="str">
        <f t="shared" ref="Q206:Q209" si="109">IF(D206&lt;=L$4,IF(P206="Y",Q205,Q205-1),"")</f>
        <v/>
      </c>
      <c r="R206" s="6">
        <f t="shared" si="107"/>
        <v>0</v>
      </c>
      <c r="S206" s="6">
        <f>IF(AND(D206&lt;=L$4,P206&lt;&gt;"Y"),IF(N206&lt;VLOOKUP(O206,Runners!A$3:CT$180,S$1,FALSE),IF(Y$2="zero",0,Y$2),0),0)</f>
        <v>0</v>
      </c>
      <c r="T206" s="6">
        <f t="shared" ref="T206:T209" si="110">IF(AND(D206&lt;=L$4,P206&lt;&gt;"Y"),S206+R206,0)</f>
        <v>0</v>
      </c>
      <c r="U206" s="2"/>
      <c r="V206" s="2" t="str">
        <f>IF(O206&lt;&gt;"",VLOOKUP(O206,Runners!CZ$3:DM$180,V$1,FALSE),"")</f>
        <v/>
      </c>
      <c r="W206" s="18" t="str">
        <f t="shared" ref="W206:W209" si="111">IF(O206&lt;&gt;"",(V206-N206)/V206,"")</f>
        <v/>
      </c>
    </row>
    <row r="207" spans="3:23" ht="15" customHeight="1" x14ac:dyDescent="0.25">
      <c r="C207" s="3">
        <f>IF(A207&lt;&gt;"",VLOOKUP(A207,Runners!A$3:AS$180,C$1,FALSE),0)</f>
        <v>0</v>
      </c>
      <c r="D207" s="6">
        <f t="shared" si="108"/>
        <v>204</v>
      </c>
      <c r="E207" s="2"/>
      <c r="F207" s="2">
        <f t="shared" si="86"/>
        <v>0</v>
      </c>
      <c r="J207" s="1">
        <f t="shared" ref="J207:J209" si="112">A207</f>
        <v>0</v>
      </c>
      <c r="M207" s="8" t="str">
        <f t="shared" si="103"/>
        <v/>
      </c>
      <c r="N207" s="8" t="str">
        <f t="shared" si="104"/>
        <v/>
      </c>
      <c r="O207" s="1" t="str">
        <f t="shared" si="105"/>
        <v/>
      </c>
      <c r="P207" s="32" t="str">
        <f t="shared" si="106"/>
        <v/>
      </c>
      <c r="Q207" s="32" t="str">
        <f t="shared" si="109"/>
        <v/>
      </c>
      <c r="R207" s="6">
        <f t="shared" ref="R207:R209" si="113">IF(Q207=Q206,0,IF(Q207&gt;0,Q207,1))</f>
        <v>0</v>
      </c>
      <c r="S207" s="6">
        <f>IF(AND(D207&lt;=L$4,P207&lt;&gt;"Y"),IF(N207&lt;VLOOKUP(O207,Runners!A$3:CT$180,S$1,FALSE),IF(Y$2="zero",0,Y$2),0),0)</f>
        <v>0</v>
      </c>
      <c r="T207" s="6">
        <f t="shared" si="110"/>
        <v>0</v>
      </c>
      <c r="U207" s="2"/>
      <c r="V207" s="2" t="str">
        <f>IF(O207&lt;&gt;"",VLOOKUP(O207,Runners!CZ$3:DM$180,V$1,FALSE),"")</f>
        <v/>
      </c>
      <c r="W207" s="18" t="str">
        <f t="shared" si="111"/>
        <v/>
      </c>
    </row>
    <row r="208" spans="3:23" ht="15" customHeight="1" x14ac:dyDescent="0.25">
      <c r="C208" s="3">
        <f>IF(A208&lt;&gt;"",VLOOKUP(A208,Runners!A$3:AS$180,C$1,FALSE),0)</f>
        <v>0</v>
      </c>
      <c r="D208" s="6">
        <f t="shared" si="108"/>
        <v>205</v>
      </c>
      <c r="E208" s="2"/>
      <c r="F208" s="2">
        <f t="shared" si="86"/>
        <v>0</v>
      </c>
      <c r="J208" s="1">
        <f t="shared" si="112"/>
        <v>0</v>
      </c>
      <c r="M208" s="8" t="str">
        <f t="shared" si="103"/>
        <v/>
      </c>
      <c r="N208" s="8" t="str">
        <f t="shared" si="104"/>
        <v/>
      </c>
      <c r="O208" s="1" t="str">
        <f t="shared" si="105"/>
        <v/>
      </c>
      <c r="P208" s="32" t="str">
        <f t="shared" si="106"/>
        <v/>
      </c>
      <c r="Q208" s="32" t="str">
        <f t="shared" si="109"/>
        <v/>
      </c>
      <c r="R208" s="6">
        <f t="shared" si="113"/>
        <v>0</v>
      </c>
      <c r="S208" s="6">
        <f>IF(AND(D208&lt;=L$4,P208&lt;&gt;"Y"),IF(N208&lt;VLOOKUP(O208,Runners!A$3:CT$180,S$1,FALSE),IF(Y$2="zero",0,Y$2),0),0)</f>
        <v>0</v>
      </c>
      <c r="T208" s="6">
        <f t="shared" si="110"/>
        <v>0</v>
      </c>
      <c r="U208" s="2"/>
      <c r="V208" s="2" t="str">
        <f>IF(O208&lt;&gt;"",VLOOKUP(O208,Runners!CZ$3:DM$180,V$1,FALSE),"")</f>
        <v/>
      </c>
      <c r="W208" s="18" t="str">
        <f t="shared" si="111"/>
        <v/>
      </c>
    </row>
    <row r="209" spans="3:23" ht="15" customHeight="1" x14ac:dyDescent="0.25">
      <c r="C209" s="3">
        <f>IF(A209&lt;&gt;"",VLOOKUP(A209,Runners!A$3:AS$180,C$1,FALSE),0)</f>
        <v>0</v>
      </c>
      <c r="D209" s="6">
        <f t="shared" si="108"/>
        <v>206</v>
      </c>
      <c r="E209" s="2"/>
      <c r="F209" s="2">
        <f t="shared" si="86"/>
        <v>0</v>
      </c>
      <c r="J209" s="1">
        <f t="shared" si="112"/>
        <v>0</v>
      </c>
      <c r="M209" s="8" t="str">
        <f t="shared" si="103"/>
        <v/>
      </c>
      <c r="N209" s="8" t="str">
        <f t="shared" si="104"/>
        <v/>
      </c>
      <c r="O209" s="1" t="str">
        <f t="shared" si="105"/>
        <v/>
      </c>
      <c r="P209" s="32" t="str">
        <f t="shared" si="106"/>
        <v/>
      </c>
      <c r="Q209" s="32" t="str">
        <f t="shared" si="109"/>
        <v/>
      </c>
      <c r="R209" s="6">
        <f t="shared" si="113"/>
        <v>0</v>
      </c>
      <c r="S209" s="6">
        <f>IF(AND(D209&lt;=L$4,P209&lt;&gt;"Y"),IF(N209&lt;VLOOKUP(O209,Runners!A$3:CT$180,S$1,FALSE),IF(Y$2="zero",0,Y$2),0),0)</f>
        <v>0</v>
      </c>
      <c r="T209" s="6">
        <f t="shared" si="110"/>
        <v>0</v>
      </c>
      <c r="U209" s="2"/>
      <c r="V209" s="2" t="str">
        <f>IF(O209&lt;&gt;"",VLOOKUP(O209,Runners!CZ$3:DM$180,V$1,FALSE),"")</f>
        <v/>
      </c>
      <c r="W209" s="18" t="str">
        <f t="shared" si="111"/>
        <v/>
      </c>
    </row>
  </sheetData>
  <sortState ref="A4:CE134">
    <sortCondition ref="A134"/>
  </sortState>
  <pageMargins left="0.7" right="0.7" top="0.75" bottom="0.75" header="0.3" footer="0.3"/>
  <pageSetup paperSize="9" scale="1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E206"/>
  <sheetViews>
    <sheetView showZeros="0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R4" sqref="R4:R206"/>
    </sheetView>
  </sheetViews>
  <sheetFormatPr defaultColWidth="8.88671875" defaultRowHeight="12" x14ac:dyDescent="0.25"/>
  <cols>
    <col min="1" max="1" width="19.33203125" style="1" bestFit="1" customWidth="1"/>
    <col min="2" max="2" width="6" style="1" bestFit="1" customWidth="1"/>
    <col min="3" max="3" width="7.5546875" style="1" bestFit="1" customWidth="1"/>
    <col min="4" max="4" width="3.5546875" style="6" bestFit="1" customWidth="1"/>
    <col min="5" max="5" width="9.109375" style="1" bestFit="1" customWidth="1"/>
    <col min="6" max="6" width="8.6640625" style="1" customWidth="1"/>
    <col min="7" max="7" width="8.6640625" style="6" customWidth="1"/>
    <col min="8" max="8" width="8.6640625" style="6" hidden="1" customWidth="1"/>
    <col min="9" max="9" width="8.109375" style="1" hidden="1" customWidth="1"/>
    <col min="10" max="10" width="5.6640625" style="1" hidden="1" customWidth="1"/>
    <col min="11" max="11" width="8.6640625" style="8" hidden="1" customWidth="1"/>
    <col min="12" max="12" width="11.109375" style="1" customWidth="1"/>
    <col min="13" max="13" width="8.88671875" style="1" customWidth="1"/>
    <col min="14" max="14" width="8.88671875" style="8" customWidth="1"/>
    <col min="15" max="15" width="16.6640625" style="1" customWidth="1"/>
    <col min="16" max="16" width="5.5546875" style="6" customWidth="1"/>
    <col min="17" max="17" width="5.5546875" style="6" hidden="1" customWidth="1"/>
    <col min="18" max="19" width="5.5546875" style="6" customWidth="1"/>
    <col min="20" max="20" width="5.5546875" style="1" customWidth="1"/>
    <col min="21" max="21" width="7.109375" style="1" customWidth="1"/>
    <col min="22" max="22" width="0.5546875" style="1" customWidth="1"/>
    <col min="23" max="23" width="7.109375" style="1" customWidth="1"/>
    <col min="24" max="24" width="10.33203125" style="1" customWidth="1"/>
    <col min="25" max="16384" width="8.88671875" style="1"/>
  </cols>
  <sheetData>
    <row r="1" spans="1:83" s="7" customFormat="1" ht="16.5" customHeight="1" x14ac:dyDescent="0.3">
      <c r="C1" s="7">
        <v>43</v>
      </c>
      <c r="D1" s="5"/>
      <c r="E1" s="4"/>
      <c r="F1" s="4"/>
      <c r="G1" s="5"/>
      <c r="H1" s="5"/>
      <c r="K1" s="10"/>
      <c r="N1" s="10"/>
      <c r="P1" s="5"/>
      <c r="Q1" s="5">
        <v>90</v>
      </c>
      <c r="R1" s="5"/>
      <c r="S1" s="5">
        <v>90</v>
      </c>
      <c r="T1" s="7">
        <v>3</v>
      </c>
      <c r="V1" s="7">
        <v>6</v>
      </c>
    </row>
    <row r="2" spans="1:83" s="56" customFormat="1" ht="16.5" customHeight="1" x14ac:dyDescent="0.3">
      <c r="A2" s="56" t="s">
        <v>10</v>
      </c>
      <c r="B2" s="56" t="s">
        <v>44</v>
      </c>
      <c r="C2" s="56" t="s">
        <v>38</v>
      </c>
      <c r="D2" s="57">
        <v>0</v>
      </c>
      <c r="E2" s="58" t="s">
        <v>114</v>
      </c>
      <c r="F2" s="58"/>
      <c r="G2" s="57"/>
      <c r="H2" s="57"/>
      <c r="K2" s="59"/>
      <c r="L2" s="60" t="s">
        <v>113</v>
      </c>
      <c r="M2" s="60" t="s">
        <v>114</v>
      </c>
      <c r="N2" s="61" t="s">
        <v>115</v>
      </c>
      <c r="P2" s="62" t="s">
        <v>44</v>
      </c>
      <c r="Q2" s="62"/>
      <c r="R2" s="57" t="s">
        <v>17</v>
      </c>
      <c r="S2" s="57" t="s">
        <v>96</v>
      </c>
      <c r="T2" s="57" t="s">
        <v>100</v>
      </c>
      <c r="X2" s="63" t="s">
        <v>145</v>
      </c>
      <c r="Y2" s="64">
        <v>2</v>
      </c>
    </row>
    <row r="3" spans="1:83" s="7" customFormat="1" ht="2.25" customHeight="1" x14ac:dyDescent="0.3">
      <c r="D3" s="5">
        <v>0</v>
      </c>
      <c r="E3" s="4"/>
      <c r="F3" s="4"/>
      <c r="G3" s="5"/>
      <c r="H3" s="5"/>
      <c r="K3" s="10"/>
      <c r="L3" s="14"/>
      <c r="M3" s="14"/>
      <c r="N3" s="21"/>
      <c r="P3" s="31"/>
      <c r="Q3" s="31">
        <v>41</v>
      </c>
      <c r="R3" s="5">
        <v>41</v>
      </c>
      <c r="S3" s="5"/>
      <c r="T3" s="5"/>
    </row>
    <row r="4" spans="1:83" x14ac:dyDescent="0.25">
      <c r="A4" s="1" t="str">
        <f>Runners!A3</f>
        <v>Alex Wiggins</v>
      </c>
      <c r="C4" s="3">
        <f>IF(A4&lt;&gt;"",VLOOKUP(A4,RunnersRBH!A$3:AS$181,C$1,FALSE),0)</f>
        <v>1.1979166666666667E-2</v>
      </c>
      <c r="D4" s="6">
        <f t="shared" ref="D4:D5" si="0">D3+1</f>
        <v>1</v>
      </c>
      <c r="E4" s="2"/>
      <c r="F4" s="2">
        <f t="shared" ref="F4:F5" si="1">IF(E4&gt;0,E4-C4,0)</f>
        <v>0</v>
      </c>
      <c r="J4" s="1" t="str">
        <f t="shared" ref="J4:J5" si="2">A4</f>
        <v>Alex Wiggins</v>
      </c>
      <c r="L4" s="7">
        <f>COUNT(E4:E207)</f>
        <v>18</v>
      </c>
      <c r="M4" s="8">
        <f t="shared" ref="M4:M28" si="3">IF(D4&lt;=L$4,SMALL(E$4:E$207,D4),"")</f>
        <v>3.982638888888889E-2</v>
      </c>
      <c r="N4" s="8">
        <f t="shared" ref="N4:N28" si="4">IF(D4&lt;=L$4,VLOOKUP(M4,E$4:F$207,2,FALSE),"")</f>
        <v>2.0555555555555556E-2</v>
      </c>
      <c r="O4" s="1" t="str">
        <f t="shared" ref="O4:O28" si="5">IF(D4&lt;=L$4,VLOOKUP(M4,E$4:J$207,6,FALSE),"")</f>
        <v>Steve Pepper</v>
      </c>
      <c r="P4" s="32">
        <f t="shared" ref="P4:P28" si="6">IF(D4&lt;=L$4,VLOOKUP(O4,A$4:B$207,2,FALSE),"")</f>
        <v>0</v>
      </c>
      <c r="Q4" s="32">
        <f t="shared" ref="Q4:Q5" si="7">IF(D4&lt;=L$4,IF(P4="Y",Q3,Q3-1),"")</f>
        <v>40</v>
      </c>
      <c r="R4" s="6">
        <f t="shared" ref="R4:R67" si="8">IF(Q4=Q3,0,IF(Q4&gt;0,Q4,1))</f>
        <v>40</v>
      </c>
      <c r="S4" s="6">
        <f>IF(AND(D4&lt;=L$4,P4&lt;&gt;"Y"),IF(N4&lt;VLOOKUP(O4,Runners!A$3:CT$180,S$1,FALSE),IF(Y$2="zero",0,Y$2),0),0)</f>
        <v>0</v>
      </c>
      <c r="T4" s="6">
        <f t="shared" ref="T4:T5" si="9">IF(AND(D4&lt;=L$4,P4&lt;&gt;"Y"),S4+R4,0)</f>
        <v>40</v>
      </c>
      <c r="U4" s="2"/>
      <c r="V4" s="2">
        <f>IF(O4&lt;&gt;"",VLOOKUP(O4,RunnersRBH!DE$3:DR$181,V$1,FALSE),"")</f>
        <v>1.9993189531975705E-2</v>
      </c>
      <c r="W4" s="18">
        <f>IF(O4&lt;&gt;"",(V4-N4)/V4,"")</f>
        <v>-2.8127879380148064E-2</v>
      </c>
    </row>
    <row r="5" spans="1:83" x14ac:dyDescent="0.25">
      <c r="A5" s="1" t="str">
        <f>Runners!A4</f>
        <v>Alexandra Young</v>
      </c>
      <c r="C5" s="3">
        <f>IF(A5&lt;&gt;"",VLOOKUP(A5,RunnersRBH!A$3:AS$181,C$1,FALSE),0)</f>
        <v>1.0243055555555556E-2</v>
      </c>
      <c r="D5" s="6">
        <f t="shared" si="0"/>
        <v>2</v>
      </c>
      <c r="E5" s="2"/>
      <c r="F5" s="2">
        <f t="shared" si="1"/>
        <v>0</v>
      </c>
      <c r="J5" s="1" t="str">
        <f t="shared" si="2"/>
        <v>Alexandra Young</v>
      </c>
      <c r="L5" s="7"/>
      <c r="M5" s="8">
        <f t="shared" si="3"/>
        <v>3.9907407407407412E-2</v>
      </c>
      <c r="N5" s="8">
        <f t="shared" si="4"/>
        <v>2.4803240740740744E-2</v>
      </c>
      <c r="O5" s="1" t="str">
        <f t="shared" si="5"/>
        <v>Greg Oulton</v>
      </c>
      <c r="P5" s="32">
        <f t="shared" si="6"/>
        <v>0</v>
      </c>
      <c r="Q5" s="32">
        <f t="shared" si="7"/>
        <v>39</v>
      </c>
      <c r="R5" s="6">
        <f t="shared" si="8"/>
        <v>39</v>
      </c>
      <c r="S5" s="6">
        <f>IF(AND(D5&lt;=L$4,P5&lt;&gt;"Y"),IF(N5&lt;VLOOKUP(O5,Runners!A$3:CT$180,S$1,FALSE),IF(Y$2="zero",0,Y$2),0),0)</f>
        <v>0</v>
      </c>
      <c r="T5" s="6">
        <f t="shared" si="9"/>
        <v>39</v>
      </c>
      <c r="U5" s="2"/>
      <c r="V5" s="2">
        <f>IF(O5&lt;&gt;"",VLOOKUP(O5,RunnersRBH!DE$3:DR$181,V$1,FALSE),"")</f>
        <v>2.3755364033320316E-2</v>
      </c>
      <c r="W5" s="18">
        <f t="shared" ref="W5" si="10">IF(O5&lt;&gt;"",(V5-N5)/V5,"")</f>
        <v>-4.4111161839095775E-2</v>
      </c>
      <c r="X5" s="2" t="s">
        <v>111</v>
      </c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</row>
    <row r="6" spans="1:83" x14ac:dyDescent="0.25">
      <c r="A6" s="1" t="str">
        <f>Runners!A5</f>
        <v>Alistair Leivers</v>
      </c>
      <c r="B6" s="3"/>
      <c r="C6" s="3">
        <f>IF(A6&lt;&gt;"",VLOOKUP(A6,RunnersRBH!A$3:AS$181,C$1,FALSE),0)</f>
        <v>2.2743055555555555E-2</v>
      </c>
      <c r="D6" s="6">
        <f t="shared" ref="D6:D73" si="11">D5+1</f>
        <v>3</v>
      </c>
      <c r="E6" s="2">
        <v>4.024305555555556E-2</v>
      </c>
      <c r="F6" s="2">
        <f t="shared" ref="F6:F39" si="12">IF(E6&gt;0,E6-C6,0)</f>
        <v>1.7500000000000005E-2</v>
      </c>
      <c r="J6" s="1" t="str">
        <f t="shared" ref="J6:J39" si="13">A6</f>
        <v>Alistair Leivers</v>
      </c>
      <c r="M6" s="8">
        <f t="shared" si="3"/>
        <v>3.9942129629629626E-2</v>
      </c>
      <c r="N6" s="8">
        <f t="shared" si="4"/>
        <v>2.2233796296296293E-2</v>
      </c>
      <c r="O6" s="1" t="str">
        <f t="shared" si="5"/>
        <v>Stephen Rodwell</v>
      </c>
      <c r="P6" s="32">
        <f t="shared" si="6"/>
        <v>0</v>
      </c>
      <c r="Q6" s="32">
        <f t="shared" ref="Q6:Q39" si="14">IF(D6&lt;=L$4,IF(P6="Y",Q5,Q5-1),"")</f>
        <v>38</v>
      </c>
      <c r="R6" s="6">
        <f t="shared" si="8"/>
        <v>38</v>
      </c>
      <c r="S6" s="6">
        <f>IF(AND(D6&lt;=L$4,P6&lt;&gt;"Y"),IF(N6&lt;VLOOKUP(O6,Runners!A$3:CT$180,S$1,FALSE),IF(Y$2="zero",0,Y$2),0),0)</f>
        <v>0</v>
      </c>
      <c r="T6" s="6">
        <f t="shared" ref="T6:T39" si="15">IF(AND(D6&lt;=L$4,P6&lt;&gt;"Y"),S6+R6,0)</f>
        <v>38</v>
      </c>
      <c r="U6" s="2"/>
      <c r="V6" s="2">
        <f>IF(O6&lt;&gt;"",VLOOKUP(O6,RunnersRBH!DE$3:DR$181,V$1,FALSE),"")</f>
        <v>2.1256363495299017E-2</v>
      </c>
      <c r="W6" s="18">
        <f t="shared" ref="W6:W39" si="16">IF(O6&lt;&gt;"",(V6-N6)/V6,"")</f>
        <v>-4.5983067668815568E-2</v>
      </c>
    </row>
    <row r="7" spans="1:83" x14ac:dyDescent="0.25">
      <c r="A7" s="1" t="str">
        <f>Runners!A6</f>
        <v>Andrew Draper</v>
      </c>
      <c r="C7" s="3">
        <f>IF(A7&lt;&gt;"",VLOOKUP(A7,RunnersRBH!A$3:AS$181,C$1,FALSE),0)</f>
        <v>2.1874999999999999E-2</v>
      </c>
      <c r="D7" s="6">
        <f t="shared" si="11"/>
        <v>4</v>
      </c>
      <c r="E7" s="2"/>
      <c r="F7" s="2">
        <f t="shared" si="12"/>
        <v>0</v>
      </c>
      <c r="J7" s="1" t="str">
        <f t="shared" si="13"/>
        <v>Andrew Draper</v>
      </c>
      <c r="M7" s="8">
        <f t="shared" si="3"/>
        <v>4.0057870370370369E-2</v>
      </c>
      <c r="N7" s="8">
        <f t="shared" si="4"/>
        <v>2.3564814814814813E-2</v>
      </c>
      <c r="O7" s="1" t="str">
        <f t="shared" si="5"/>
        <v>Stephen Wise</v>
      </c>
      <c r="P7" s="32">
        <f t="shared" si="6"/>
        <v>0</v>
      </c>
      <c r="Q7" s="32">
        <f t="shared" si="14"/>
        <v>37</v>
      </c>
      <c r="R7" s="6">
        <f t="shared" si="8"/>
        <v>37</v>
      </c>
      <c r="S7" s="6">
        <f>IF(AND(D7&lt;=L$4,P7&lt;&gt;"Y"),IF(N7&lt;VLOOKUP(O7,Runners!A$3:CT$180,S$1,FALSE),IF(Y$2="zero",0,Y$2),0),0)</f>
        <v>0</v>
      </c>
      <c r="T7" s="6">
        <f t="shared" si="15"/>
        <v>37</v>
      </c>
      <c r="U7" s="2"/>
      <c r="V7" s="2">
        <f>IF(O7&lt;&gt;"",VLOOKUP(O7,RunnersRBH!DE$3:DR$181,V$1,FALSE),"")</f>
        <v>2.2951388888888882E-2</v>
      </c>
      <c r="W7" s="18">
        <f t="shared" si="16"/>
        <v>-2.6727181038830261E-2</v>
      </c>
    </row>
    <row r="8" spans="1:83" x14ac:dyDescent="0.25">
      <c r="A8" s="1" t="str">
        <f>Runners!A7</f>
        <v>Anthony Joy</v>
      </c>
      <c r="C8" s="3">
        <f>IF(A8&lt;&gt;"",VLOOKUP(A8,RunnersRBH!A$3:AS$181,C$1,FALSE),0)</f>
        <v>1.7013888888888887E-2</v>
      </c>
      <c r="D8" s="6">
        <f t="shared" si="11"/>
        <v>5</v>
      </c>
      <c r="E8" s="2"/>
      <c r="F8" s="2">
        <f t="shared" si="12"/>
        <v>0</v>
      </c>
      <c r="J8" s="1" t="str">
        <f t="shared" si="13"/>
        <v>Anthony Joy</v>
      </c>
      <c r="M8" s="8">
        <f t="shared" si="3"/>
        <v>4.024305555555556E-2</v>
      </c>
      <c r="N8" s="8">
        <f t="shared" si="4"/>
        <v>1.7500000000000005E-2</v>
      </c>
      <c r="O8" s="1" t="str">
        <f t="shared" si="5"/>
        <v>Alistair Leivers</v>
      </c>
      <c r="P8" s="32">
        <f t="shared" si="6"/>
        <v>0</v>
      </c>
      <c r="Q8" s="32">
        <f t="shared" si="14"/>
        <v>36</v>
      </c>
      <c r="R8" s="6">
        <f t="shared" si="8"/>
        <v>36</v>
      </c>
      <c r="S8" s="6">
        <f>IF(AND(D8&lt;=L$4,P8&lt;&gt;"Y"),IF(N8&lt;VLOOKUP(O8,Runners!A$3:CT$180,S$1,FALSE),IF(Y$2="zero",0,Y$2),0),0)</f>
        <v>0</v>
      </c>
      <c r="T8" s="6">
        <f t="shared" si="15"/>
        <v>36</v>
      </c>
      <c r="U8" s="2"/>
      <c r="V8" s="2">
        <f>IF(O8&lt;&gt;"",VLOOKUP(O8,RunnersRBH!DE$3:DR$181,V$1,FALSE),"")</f>
        <v>1.5411754197927828E-2</v>
      </c>
      <c r="W8" s="18">
        <f t="shared" si="16"/>
        <v>-0.13549695740365167</v>
      </c>
    </row>
    <row r="9" spans="1:83" x14ac:dyDescent="0.25">
      <c r="A9" s="1" t="str">
        <f>Runners!A8</f>
        <v>Barbara Holmes</v>
      </c>
      <c r="C9" s="3">
        <f>IF(A9&lt;&gt;"",VLOOKUP(A9,RunnersRBH!A$3:AS$181,C$1,FALSE),0)</f>
        <v>1.7361111111111112E-2</v>
      </c>
      <c r="D9" s="6">
        <f t="shared" si="11"/>
        <v>6</v>
      </c>
      <c r="E9" s="2"/>
      <c r="F9" s="2">
        <f t="shared" si="12"/>
        <v>0</v>
      </c>
      <c r="J9" s="1" t="str">
        <f t="shared" si="13"/>
        <v>Barbara Holmes</v>
      </c>
      <c r="M9" s="8">
        <f t="shared" si="3"/>
        <v>4.0312499999999994E-2</v>
      </c>
      <c r="N9" s="8">
        <f t="shared" si="4"/>
        <v>2.555555555555555E-2</v>
      </c>
      <c r="O9" s="1" t="str">
        <f t="shared" si="5"/>
        <v>Graham Cunliffe</v>
      </c>
      <c r="P9" s="32">
        <f t="shared" si="6"/>
        <v>0</v>
      </c>
      <c r="Q9" s="32">
        <f t="shared" si="14"/>
        <v>35</v>
      </c>
      <c r="R9" s="6">
        <f t="shared" si="8"/>
        <v>35</v>
      </c>
      <c r="S9" s="6">
        <f>IF(AND(D9&lt;=L$4,P9&lt;&gt;"Y"),IF(N9&lt;VLOOKUP(O9,Runners!A$3:CT$180,S$1,FALSE),IF(Y$2="zero",0,Y$2),0),0)</f>
        <v>0</v>
      </c>
      <c r="T9" s="6">
        <f t="shared" si="15"/>
        <v>35</v>
      </c>
      <c r="U9" s="2"/>
      <c r="V9" s="2">
        <f>IF(O9&lt;&gt;"",VLOOKUP(O9,RunnersRBH!DE$3:DR$181,V$1,FALSE),"")</f>
        <v>2.3765183994283675E-2</v>
      </c>
      <c r="W9" s="18">
        <f t="shared" si="16"/>
        <v>-7.5335901531522739E-2</v>
      </c>
    </row>
    <row r="10" spans="1:83" x14ac:dyDescent="0.25">
      <c r="A10" s="1" t="str">
        <f>Runners!A9</f>
        <v>Barry Broughton</v>
      </c>
      <c r="B10" s="3"/>
      <c r="C10" s="3">
        <f>IF(A10&lt;&gt;"",VLOOKUP(A10,RunnersRBH!A$3:AS$181,C$1,FALSE),0)</f>
        <v>1.6145833333333335E-2</v>
      </c>
      <c r="D10" s="6">
        <f t="shared" si="11"/>
        <v>7</v>
      </c>
      <c r="E10" s="2">
        <v>4.0439814814814817E-2</v>
      </c>
      <c r="F10" s="2">
        <f t="shared" si="12"/>
        <v>2.4293981481481482E-2</v>
      </c>
      <c r="J10" s="1" t="str">
        <f t="shared" si="13"/>
        <v>Barry Broughton</v>
      </c>
      <c r="M10" s="8">
        <f t="shared" si="3"/>
        <v>4.0335648148148148E-2</v>
      </c>
      <c r="N10" s="8">
        <f t="shared" si="4"/>
        <v>2.9571759259259259E-2</v>
      </c>
      <c r="O10" s="1" t="str">
        <f t="shared" si="5"/>
        <v>Roy Stevens</v>
      </c>
      <c r="P10" s="32">
        <f t="shared" si="6"/>
        <v>0</v>
      </c>
      <c r="Q10" s="32">
        <f t="shared" si="14"/>
        <v>34</v>
      </c>
      <c r="R10" s="6">
        <f t="shared" si="8"/>
        <v>34</v>
      </c>
      <c r="S10" s="6">
        <f>IF(AND(D10&lt;=L$4,P10&lt;&gt;"Y"),IF(N10&lt;VLOOKUP(O10,Runners!A$3:CT$180,S$1,FALSE),IF(Y$2="zero",0,Y$2),0),0)</f>
        <v>0</v>
      </c>
      <c r="T10" s="6">
        <f t="shared" si="15"/>
        <v>34</v>
      </c>
      <c r="U10" s="2"/>
      <c r="V10" s="2">
        <f>IF(O10&lt;&gt;"",VLOOKUP(O10,RunnersRBH!DE$3:DR$181,V$1,FALSE),"")</f>
        <v>2.756955609146124E-2</v>
      </c>
      <c r="W10" s="18">
        <f t="shared" si="16"/>
        <v>-7.2623699894034055E-2</v>
      </c>
    </row>
    <row r="11" spans="1:83" x14ac:dyDescent="0.25">
      <c r="A11" s="1" t="str">
        <f>Runners!A10</f>
        <v>Bill Lock</v>
      </c>
      <c r="C11" s="3">
        <f>IF(A11&lt;&gt;"",VLOOKUP(A11,RunnersRBH!A$3:AS$181,C$1,FALSE),0)</f>
        <v>1.0243055555555556E-2</v>
      </c>
      <c r="D11" s="6">
        <f t="shared" si="11"/>
        <v>8</v>
      </c>
      <c r="E11" s="2"/>
      <c r="F11" s="2">
        <f t="shared" si="12"/>
        <v>0</v>
      </c>
      <c r="J11" s="1" t="str">
        <f t="shared" si="13"/>
        <v>Bill Lock</v>
      </c>
      <c r="M11" s="8">
        <f t="shared" si="3"/>
        <v>4.0439814814814817E-2</v>
      </c>
      <c r="N11" s="8">
        <f t="shared" si="4"/>
        <v>2.4293981481481482E-2</v>
      </c>
      <c r="O11" s="1" t="str">
        <f t="shared" si="5"/>
        <v>Barry Broughton</v>
      </c>
      <c r="P11" s="32">
        <f t="shared" si="6"/>
        <v>0</v>
      </c>
      <c r="Q11" s="32">
        <f t="shared" si="14"/>
        <v>33</v>
      </c>
      <c r="R11" s="6">
        <f t="shared" si="8"/>
        <v>33</v>
      </c>
      <c r="S11" s="6">
        <f>IF(AND(D11&lt;=L$4,P11&lt;&gt;"Y"),IF(N11&lt;VLOOKUP(O11,Runners!A$3:CT$180,S$1,FALSE),IF(Y$2="zero",0,Y$2),0),0)</f>
        <v>0</v>
      </c>
      <c r="T11" s="6">
        <f t="shared" si="15"/>
        <v>33</v>
      </c>
      <c r="U11" s="2"/>
      <c r="V11" s="2">
        <f>IF(O11&lt;&gt;"",VLOOKUP(O11,RunnersRBH!DE$3:DR$181,V$1,FALSE),"")</f>
        <v>2.3310185185185184E-2</v>
      </c>
      <c r="W11" s="18">
        <f t="shared" si="16"/>
        <v>-4.2204568023833267E-2</v>
      </c>
    </row>
    <row r="12" spans="1:83" x14ac:dyDescent="0.25">
      <c r="A12" s="1" t="str">
        <f>Runners!A11</f>
        <v>Bob Clough</v>
      </c>
      <c r="C12" s="3">
        <f>IF(A12&lt;&gt;"",VLOOKUP(A12,RunnersRBH!A$3:AS$181,C$1,FALSE),0)</f>
        <v>8.3333333333333332E-3</v>
      </c>
      <c r="D12" s="6">
        <f t="shared" si="11"/>
        <v>9</v>
      </c>
      <c r="E12" s="2"/>
      <c r="F12" s="2">
        <f t="shared" si="12"/>
        <v>0</v>
      </c>
      <c r="J12" s="1" t="str">
        <f t="shared" si="13"/>
        <v>Bob Clough</v>
      </c>
      <c r="M12" s="8">
        <f t="shared" si="3"/>
        <v>4.0520833333333332E-2</v>
      </c>
      <c r="N12" s="8">
        <f t="shared" si="4"/>
        <v>1.9513888888888886E-2</v>
      </c>
      <c r="O12" s="1" t="str">
        <f t="shared" si="5"/>
        <v>James Whittle</v>
      </c>
      <c r="P12" s="32">
        <f t="shared" si="6"/>
        <v>0</v>
      </c>
      <c r="Q12" s="32">
        <f t="shared" si="14"/>
        <v>32</v>
      </c>
      <c r="R12" s="6">
        <f t="shared" si="8"/>
        <v>32</v>
      </c>
      <c r="S12" s="6">
        <f>IF(AND(D12&lt;=L$4,P12&lt;&gt;"Y"),IF(N12&lt;VLOOKUP(O12,Runners!A$3:CT$180,S$1,FALSE),IF(Y$2="zero",0,Y$2),0),0)</f>
        <v>0</v>
      </c>
      <c r="T12" s="6">
        <f t="shared" si="15"/>
        <v>32</v>
      </c>
      <c r="U12" s="2"/>
      <c r="V12" s="2">
        <f>IF(O12&lt;&gt;"",VLOOKUP(O12,RunnersRBH!DE$3:DR$181,V$1,FALSE),"")</f>
        <v>1.7856265630582346E-2</v>
      </c>
      <c r="W12" s="18">
        <f t="shared" si="16"/>
        <v>-9.2831462781755206E-2</v>
      </c>
    </row>
    <row r="13" spans="1:83" x14ac:dyDescent="0.25">
      <c r="A13" s="1" t="str">
        <f>Runners!A12</f>
        <v>Bryan Grundy</v>
      </c>
      <c r="C13" s="3">
        <f>IF(A13&lt;&gt;"",VLOOKUP(A13,RunnersRBH!A$3:AS$181,C$1,FALSE),0)</f>
        <v>1.0243055555555556E-2</v>
      </c>
      <c r="D13" s="6">
        <f t="shared" si="11"/>
        <v>10</v>
      </c>
      <c r="E13" s="2"/>
      <c r="F13" s="2">
        <f t="shared" si="12"/>
        <v>0</v>
      </c>
      <c r="J13" s="1" t="str">
        <f t="shared" si="13"/>
        <v>Bryan Grundy</v>
      </c>
      <c r="M13" s="8">
        <f t="shared" si="3"/>
        <v>4.0543981481481479E-2</v>
      </c>
      <c r="N13" s="8">
        <f t="shared" si="4"/>
        <v>1.9884259259259258E-2</v>
      </c>
      <c r="O13" s="1" t="str">
        <f t="shared" si="5"/>
        <v>Jake Rodwell</v>
      </c>
      <c r="P13" s="32">
        <f t="shared" si="6"/>
        <v>0</v>
      </c>
      <c r="Q13" s="32">
        <f t="shared" si="14"/>
        <v>31</v>
      </c>
      <c r="R13" s="6">
        <f t="shared" si="8"/>
        <v>31</v>
      </c>
      <c r="S13" s="6">
        <f>IF(AND(D13&lt;=L$4,P13&lt;&gt;"Y"),IF(N13&lt;VLOOKUP(O13,Runners!A$3:CT$180,S$1,FALSE),IF(Y$2="zero",0,Y$2),0),0)</f>
        <v>0</v>
      </c>
      <c r="T13" s="6">
        <f t="shared" si="15"/>
        <v>31</v>
      </c>
      <c r="U13" s="2"/>
      <c r="V13" s="2">
        <f>IF(O13&lt;&gt;"",VLOOKUP(O13,RunnersRBH!DE$3:DR$181,V$1,FALSE),"")</f>
        <v>1.8722241868635251E-2</v>
      </c>
      <c r="W13" s="18">
        <f t="shared" si="16"/>
        <v>-6.206614564523364E-2</v>
      </c>
    </row>
    <row r="14" spans="1:83" x14ac:dyDescent="0.25">
      <c r="A14" s="1" t="str">
        <f>Runners!A13</f>
        <v>Catherine Carrdus</v>
      </c>
      <c r="C14" s="3">
        <f>IF(A14&lt;&gt;"",VLOOKUP(A14,RunnersRBH!A$3:AS$181,C$1,FALSE),0)</f>
        <v>1.892361111111111E-2</v>
      </c>
      <c r="D14" s="6">
        <f t="shared" si="11"/>
        <v>11</v>
      </c>
      <c r="E14" s="2">
        <v>4.3067129629629629E-2</v>
      </c>
      <c r="F14" s="2">
        <f t="shared" si="12"/>
        <v>2.4143518518518519E-2</v>
      </c>
      <c r="J14" s="1" t="str">
        <f t="shared" si="13"/>
        <v>Catherine Carrdus</v>
      </c>
      <c r="M14" s="8">
        <f t="shared" si="3"/>
        <v>4.0659722222222222E-2</v>
      </c>
      <c r="N14" s="8">
        <f t="shared" si="4"/>
        <v>2.5555555555555554E-2</v>
      </c>
      <c r="O14" s="1" t="str">
        <f t="shared" si="5"/>
        <v>Xavia Cooper</v>
      </c>
      <c r="P14" s="32">
        <f t="shared" si="6"/>
        <v>0</v>
      </c>
      <c r="Q14" s="32">
        <f t="shared" si="14"/>
        <v>30</v>
      </c>
      <c r="R14" s="6">
        <f t="shared" si="8"/>
        <v>30</v>
      </c>
      <c r="S14" s="6">
        <f>IF(AND(D14&lt;=L$4,P14&lt;&gt;"Y"),IF(N14&lt;VLOOKUP(O14,Runners!A$3:CT$180,S$1,FALSE),IF(Y$2="zero",0,Y$2),0),0)</f>
        <v>0</v>
      </c>
      <c r="T14" s="6">
        <f t="shared" si="15"/>
        <v>30</v>
      </c>
      <c r="U14" s="2"/>
      <c r="V14" s="2">
        <f>IF(O14&lt;&gt;"",VLOOKUP(O14,RunnersRBH!DE$3:DR$181,V$1,FALSE),"")</f>
        <v>2.435185185185185E-2</v>
      </c>
      <c r="W14" s="18">
        <f t="shared" si="16"/>
        <v>-4.9429657794676798E-2</v>
      </c>
    </row>
    <row r="15" spans="1:83" x14ac:dyDescent="0.25">
      <c r="A15" s="1" t="str">
        <f>Runners!A14</f>
        <v>Catherine MacLachlan</v>
      </c>
      <c r="C15" s="3">
        <f>IF(A15&lt;&gt;"",VLOOKUP(A15,RunnersRBH!A$3:AS$181,C$1,FALSE),0)</f>
        <v>1.1805555555555555E-2</v>
      </c>
      <c r="D15" s="6">
        <f t="shared" si="11"/>
        <v>12</v>
      </c>
      <c r="E15" s="2"/>
      <c r="F15" s="2">
        <f t="shared" si="12"/>
        <v>0</v>
      </c>
      <c r="J15" s="1" t="str">
        <f t="shared" si="13"/>
        <v>Catherine MacLachlan</v>
      </c>
      <c r="M15" s="8">
        <f t="shared" si="3"/>
        <v>4.0775462962962965E-2</v>
      </c>
      <c r="N15" s="8">
        <f t="shared" si="4"/>
        <v>2.5497685185185186E-2</v>
      </c>
      <c r="O15" s="1" t="str">
        <f t="shared" si="5"/>
        <v>Susan Hawitt</v>
      </c>
      <c r="P15" s="32">
        <f t="shared" si="6"/>
        <v>0</v>
      </c>
      <c r="Q15" s="32">
        <f t="shared" si="14"/>
        <v>29</v>
      </c>
      <c r="R15" s="6">
        <f t="shared" si="8"/>
        <v>29</v>
      </c>
      <c r="S15" s="6">
        <f>IF(AND(D15&lt;=L$4,P15&lt;&gt;"Y"),IF(N15&lt;VLOOKUP(O15,Runners!A$3:CT$180,S$1,FALSE),IF(Y$2="zero",0,Y$2),0),0)</f>
        <v>0</v>
      </c>
      <c r="T15" s="6">
        <f t="shared" si="15"/>
        <v>29</v>
      </c>
      <c r="U15" s="2"/>
      <c r="V15" s="2">
        <f>IF(O15&lt;&gt;"",VLOOKUP(O15,RunnersRBH!DE$3:DR$181,V$1,FALSE),"")</f>
        <v>2.2989454138694323E-2</v>
      </c>
      <c r="W15" s="18">
        <f t="shared" si="16"/>
        <v>-0.10910354945179733</v>
      </c>
    </row>
    <row r="16" spans="1:83" x14ac:dyDescent="0.25">
      <c r="A16" s="1" t="str">
        <f>Runners!A15</f>
        <v>Chris Bowker</v>
      </c>
      <c r="C16" s="3">
        <f>IF(A16&lt;&gt;"",VLOOKUP(A16,RunnersRBH!A$3:AS$181,C$1,FALSE),0)</f>
        <v>1.5277777777777777E-2</v>
      </c>
      <c r="D16" s="6">
        <f t="shared" si="11"/>
        <v>13</v>
      </c>
      <c r="E16" s="2"/>
      <c r="F16" s="2">
        <f t="shared" si="12"/>
        <v>0</v>
      </c>
      <c r="J16" s="1" t="str">
        <f t="shared" si="13"/>
        <v>Chris Bowker</v>
      </c>
      <c r="M16" s="8">
        <f t="shared" si="3"/>
        <v>4.0960648148148149E-2</v>
      </c>
      <c r="N16" s="8">
        <f t="shared" si="4"/>
        <v>2.5509259259259259E-2</v>
      </c>
      <c r="O16" s="1" t="str">
        <f t="shared" si="5"/>
        <v>Gillian Anderson</v>
      </c>
      <c r="P16" s="32">
        <f t="shared" si="6"/>
        <v>0</v>
      </c>
      <c r="Q16" s="32">
        <f t="shared" si="14"/>
        <v>28</v>
      </c>
      <c r="R16" s="6">
        <f t="shared" si="8"/>
        <v>28</v>
      </c>
      <c r="S16" s="6">
        <f>IF(AND(D16&lt;=L$4,P16&lt;&gt;"Y"),IF(N16&lt;VLOOKUP(O16,Runners!A$3:CT$180,S$1,FALSE),IF(Y$2="zero",0,Y$2),0),0)</f>
        <v>0</v>
      </c>
      <c r="T16" s="6">
        <f t="shared" si="15"/>
        <v>28</v>
      </c>
      <c r="U16" s="2"/>
      <c r="V16" s="2">
        <f>IF(O16&lt;&gt;"",VLOOKUP(O16,RunnersRBH!DE$3:DR$181,V$1,FALSE),"")</f>
        <v>2.2685521640826867E-2</v>
      </c>
      <c r="W16" s="18">
        <f t="shared" si="16"/>
        <v>-0.12447311827957019</v>
      </c>
    </row>
    <row r="17" spans="1:23" x14ac:dyDescent="0.25">
      <c r="A17" s="1" t="str">
        <f>Runners!A16</f>
        <v>Chris Cottam</v>
      </c>
      <c r="C17" s="3">
        <f>IF(A17&lt;&gt;"",VLOOKUP(A17,RunnersRBH!A$3:AS$181,C$1,FALSE),0)</f>
        <v>1.9618055555555555E-2</v>
      </c>
      <c r="D17" s="6">
        <f t="shared" si="11"/>
        <v>14</v>
      </c>
      <c r="E17" s="2"/>
      <c r="F17" s="2">
        <f t="shared" si="12"/>
        <v>0</v>
      </c>
      <c r="J17" s="1" t="str">
        <f t="shared" si="13"/>
        <v>Chris Cottam</v>
      </c>
      <c r="M17" s="8">
        <f t="shared" si="3"/>
        <v>4.1018518518518517E-2</v>
      </c>
      <c r="N17" s="8">
        <f t="shared" si="4"/>
        <v>2.0532407407407405E-2</v>
      </c>
      <c r="O17" s="1" t="str">
        <f t="shared" si="5"/>
        <v>Gillian Draper</v>
      </c>
      <c r="P17" s="32">
        <f t="shared" si="6"/>
        <v>0</v>
      </c>
      <c r="Q17" s="32">
        <f t="shared" si="14"/>
        <v>27</v>
      </c>
      <c r="R17" s="6">
        <f t="shared" si="8"/>
        <v>27</v>
      </c>
      <c r="S17" s="6">
        <f>IF(AND(D17&lt;=L$4,P17&lt;&gt;"Y"),IF(N17&lt;VLOOKUP(O17,Runners!A$3:CT$180,S$1,FALSE),IF(Y$2="zero",0,Y$2),0),0)</f>
        <v>0</v>
      </c>
      <c r="T17" s="6">
        <f t="shared" si="15"/>
        <v>27</v>
      </c>
      <c r="U17" s="2"/>
      <c r="V17" s="2">
        <f>IF(O17&lt;&gt;"",VLOOKUP(O17,RunnersRBH!DE$3:DR$181,V$1,FALSE),"")</f>
        <v>1.7921020900321539E-2</v>
      </c>
      <c r="W17" s="18">
        <f t="shared" si="16"/>
        <v>-0.14571639202982087</v>
      </c>
    </row>
    <row r="18" spans="1:23" x14ac:dyDescent="0.25">
      <c r="A18" s="1" t="str">
        <f>Runners!A17</f>
        <v>Claire England</v>
      </c>
      <c r="C18" s="3">
        <f>IF(A18&lt;&gt;"",VLOOKUP(A18,RunnersRBH!A$3:AS$181,C$1,FALSE),0)</f>
        <v>7.9861111111111105E-3</v>
      </c>
      <c r="D18" s="6">
        <f t="shared" si="11"/>
        <v>15</v>
      </c>
      <c r="E18" s="2"/>
      <c r="F18" s="2">
        <f t="shared" si="12"/>
        <v>0</v>
      </c>
      <c r="J18" s="1" t="str">
        <f t="shared" si="13"/>
        <v>Claire England</v>
      </c>
      <c r="M18" s="8">
        <f t="shared" si="3"/>
        <v>4.1076388888888891E-2</v>
      </c>
      <c r="N18" s="8">
        <f t="shared" si="4"/>
        <v>1.9548611111111114E-2</v>
      </c>
      <c r="O18" s="1" t="str">
        <f t="shared" si="5"/>
        <v>Joe Greenwood</v>
      </c>
      <c r="P18" s="32">
        <f t="shared" si="6"/>
        <v>0</v>
      </c>
      <c r="Q18" s="32">
        <f t="shared" si="14"/>
        <v>26</v>
      </c>
      <c r="R18" s="6">
        <f t="shared" si="8"/>
        <v>26</v>
      </c>
      <c r="S18" s="6">
        <f>IF(AND(D18&lt;=L$4,P18&lt;&gt;"Y"),IF(N18&lt;VLOOKUP(O18,Runners!A$3:CT$180,S$1,FALSE),IF(Y$2="zero",0,Y$2),0),0)</f>
        <v>0</v>
      </c>
      <c r="T18" s="6">
        <f t="shared" si="15"/>
        <v>26</v>
      </c>
      <c r="U18" s="2"/>
      <c r="V18" s="2">
        <f>IF(O18&lt;&gt;"",VLOOKUP(O18,RunnersRBH!DE$3:DR$181,V$1,FALSE),"")</f>
        <v>1.7962962962962962E-2</v>
      </c>
      <c r="W18" s="18">
        <f t="shared" si="16"/>
        <v>-8.8273195876288874E-2</v>
      </c>
    </row>
    <row r="19" spans="1:23" x14ac:dyDescent="0.25">
      <c r="A19" s="1" t="str">
        <f>Runners!A18</f>
        <v>Claire Markham</v>
      </c>
      <c r="C19" s="3">
        <f>IF(A19&lt;&gt;"",VLOOKUP(A19,RunnersRBH!A$3:AS$181,C$1,FALSE),0)</f>
        <v>1.4583333333333334E-2</v>
      </c>
      <c r="D19" s="6">
        <f t="shared" si="11"/>
        <v>16</v>
      </c>
      <c r="E19" s="2"/>
      <c r="F19" s="2">
        <f t="shared" si="12"/>
        <v>0</v>
      </c>
      <c r="J19" s="1" t="str">
        <f t="shared" si="13"/>
        <v>Claire Markham</v>
      </c>
      <c r="M19" s="8">
        <f t="shared" si="3"/>
        <v>4.2013888888888885E-2</v>
      </c>
      <c r="N19" s="8">
        <f t="shared" si="4"/>
        <v>2.5520833333333329E-2</v>
      </c>
      <c r="O19" s="1" t="str">
        <f t="shared" si="5"/>
        <v>Graham Webster</v>
      </c>
      <c r="P19" s="32">
        <f t="shared" si="6"/>
        <v>0</v>
      </c>
      <c r="Q19" s="32">
        <f t="shared" si="14"/>
        <v>25</v>
      </c>
      <c r="R19" s="6">
        <f t="shared" si="8"/>
        <v>25</v>
      </c>
      <c r="S19" s="6">
        <f>IF(AND(D19&lt;=L$4,P19&lt;&gt;"Y"),IF(N19&lt;VLOOKUP(O19,Runners!A$3:CT$180,S$1,FALSE),IF(Y$2="zero",0,Y$2),0),0)</f>
        <v>0</v>
      </c>
      <c r="T19" s="6">
        <f t="shared" si="15"/>
        <v>25</v>
      </c>
      <c r="U19" s="2"/>
      <c r="V19" s="2">
        <f>IF(O19&lt;&gt;"",VLOOKUP(O19,RunnersRBH!DE$3:DR$181,V$1,FALSE),"")</f>
        <v>2.2216908281910336E-2</v>
      </c>
      <c r="W19" s="18">
        <f t="shared" si="16"/>
        <v>-0.14871218846022546</v>
      </c>
    </row>
    <row r="20" spans="1:23" x14ac:dyDescent="0.25">
      <c r="A20" s="1" t="str">
        <f>Runners!A19</f>
        <v>Clare Taylor</v>
      </c>
      <c r="C20" s="3">
        <f>IF(A20&lt;&gt;"",VLOOKUP(A20,RunnersRBH!A$3:AS$181,C$1,FALSE),0)</f>
        <v>1.7881944444444443E-2</v>
      </c>
      <c r="D20" s="6">
        <f t="shared" si="11"/>
        <v>17</v>
      </c>
      <c r="E20" s="2"/>
      <c r="F20" s="2">
        <f t="shared" si="12"/>
        <v>0</v>
      </c>
      <c r="J20" s="1" t="str">
        <f t="shared" si="13"/>
        <v>Clare Taylor</v>
      </c>
      <c r="M20" s="8">
        <f t="shared" si="3"/>
        <v>4.3067129629629629E-2</v>
      </c>
      <c r="N20" s="8">
        <f t="shared" si="4"/>
        <v>2.4143518518518519E-2</v>
      </c>
      <c r="O20" s="1" t="str">
        <f t="shared" si="5"/>
        <v>Catherine Carrdus</v>
      </c>
      <c r="P20" s="32">
        <f t="shared" si="6"/>
        <v>0</v>
      </c>
      <c r="Q20" s="32">
        <f t="shared" si="14"/>
        <v>24</v>
      </c>
      <c r="R20" s="6">
        <f t="shared" si="8"/>
        <v>24</v>
      </c>
      <c r="S20" s="6">
        <f>IF(AND(D20&lt;=L$4,P20&lt;&gt;"Y"),IF(N20&lt;VLOOKUP(O20,Runners!A$3:CT$180,S$1,FALSE),IF(Y$2="zero",0,Y$2),0),0)</f>
        <v>0</v>
      </c>
      <c r="T20" s="6">
        <f t="shared" si="15"/>
        <v>24</v>
      </c>
      <c r="U20" s="2"/>
      <c r="V20" s="2">
        <f>IF(O20&lt;&gt;"",VLOOKUP(O20,RunnersRBH!DE$3:DR$181,V$1,FALSE),"")</f>
        <v>2.0009378349410502E-2</v>
      </c>
      <c r="W20" s="18">
        <f t="shared" si="16"/>
        <v>-0.20661012535803311</v>
      </c>
    </row>
    <row r="21" spans="1:23" x14ac:dyDescent="0.25">
      <c r="A21" s="1" t="str">
        <f>Runners!A20</f>
        <v>Cliff Whiston</v>
      </c>
      <c r="C21" s="3">
        <f>IF(A21&lt;&gt;"",VLOOKUP(A21,RunnersRBH!A$3:AS$181,C$1,FALSE),0)</f>
        <v>1.0243055555555556E-2</v>
      </c>
      <c r="D21" s="6">
        <f t="shared" si="11"/>
        <v>18</v>
      </c>
      <c r="E21" s="2"/>
      <c r="F21" s="2">
        <f t="shared" si="12"/>
        <v>0</v>
      </c>
      <c r="J21" s="1" t="str">
        <f t="shared" si="13"/>
        <v>Cliff Whiston</v>
      </c>
      <c r="M21" s="8">
        <f t="shared" si="3"/>
        <v>4.4305555555555549E-2</v>
      </c>
      <c r="N21" s="8">
        <f t="shared" si="4"/>
        <v>2.7812499999999993E-2</v>
      </c>
      <c r="O21" s="1" t="str">
        <f t="shared" si="5"/>
        <v>Lewis McAfee</v>
      </c>
      <c r="P21" s="32">
        <f t="shared" si="6"/>
        <v>0</v>
      </c>
      <c r="Q21" s="32">
        <f t="shared" si="14"/>
        <v>23</v>
      </c>
      <c r="R21" s="6">
        <f t="shared" si="8"/>
        <v>23</v>
      </c>
      <c r="S21" s="6">
        <f>IF(AND(D21&lt;=L$4,P21&lt;&gt;"Y"),IF(N21&lt;VLOOKUP(O21,Runners!A$3:CT$180,S$1,FALSE),IF(Y$2="zero",0,Y$2),0),0)</f>
        <v>0</v>
      </c>
      <c r="T21" s="6">
        <f t="shared" si="15"/>
        <v>23</v>
      </c>
      <c r="U21" s="2"/>
      <c r="V21" s="2">
        <f>IF(O21&lt;&gt;"",VLOOKUP(O21,RunnersRBH!DE$3:DR$181,V$1,FALSE),"")</f>
        <v>2.3912037037037037E-2</v>
      </c>
      <c r="W21" s="18">
        <f t="shared" si="16"/>
        <v>-0.16311713455953505</v>
      </c>
    </row>
    <row r="22" spans="1:23" x14ac:dyDescent="0.25">
      <c r="A22" s="1" t="str">
        <f>Runners!A21</f>
        <v>Dan Gregson</v>
      </c>
      <c r="C22" s="3">
        <f>IF(A22&lt;&gt;"",VLOOKUP(A22,RunnersRBH!A$3:AS$181,C$1,FALSE),0)</f>
        <v>1.7708333333333333E-2</v>
      </c>
      <c r="D22" s="6">
        <f t="shared" si="11"/>
        <v>19</v>
      </c>
      <c r="E22" s="2"/>
      <c r="F22" s="2">
        <f t="shared" si="12"/>
        <v>0</v>
      </c>
      <c r="J22" s="1" t="str">
        <f t="shared" si="13"/>
        <v>Dan Gregson</v>
      </c>
      <c r="M22" s="8" t="str">
        <f t="shared" si="3"/>
        <v/>
      </c>
      <c r="N22" s="8" t="str">
        <f t="shared" si="4"/>
        <v/>
      </c>
      <c r="O22" s="1" t="str">
        <f t="shared" si="5"/>
        <v/>
      </c>
      <c r="P22" s="32" t="str">
        <f t="shared" si="6"/>
        <v/>
      </c>
      <c r="Q22" s="32" t="str">
        <f t="shared" si="14"/>
        <v/>
      </c>
      <c r="R22" s="6" t="str">
        <f t="shared" si="8"/>
        <v/>
      </c>
      <c r="S22" s="6">
        <f>IF(AND(D22&lt;=L$4,P22&lt;&gt;"Y"),IF(N22&lt;VLOOKUP(O22,Runners!A$3:CT$180,S$1,FALSE),IF(Y$2="zero",0,Y$2),0),0)</f>
        <v>0</v>
      </c>
      <c r="T22" s="6">
        <f t="shared" si="15"/>
        <v>0</v>
      </c>
      <c r="U22" s="2"/>
      <c r="V22" s="2" t="str">
        <f>IF(O22&lt;&gt;"",VLOOKUP(O22,RunnersRBH!DE$3:DR$181,V$1,FALSE),"")</f>
        <v/>
      </c>
      <c r="W22" s="18" t="str">
        <f t="shared" si="16"/>
        <v/>
      </c>
    </row>
    <row r="23" spans="1:23" x14ac:dyDescent="0.25">
      <c r="A23" s="1" t="str">
        <f>Runners!A22</f>
        <v>Darran Ames</v>
      </c>
      <c r="B23" s="3"/>
      <c r="C23" s="3">
        <f>IF(A23&lt;&gt;"",VLOOKUP(A23,RunnersRBH!A$3:AS$181,C$1,FALSE),0)</f>
        <v>1.6145833333333335E-2</v>
      </c>
      <c r="D23" s="6">
        <f t="shared" si="11"/>
        <v>20</v>
      </c>
      <c r="E23" s="2"/>
      <c r="F23" s="2">
        <f t="shared" si="12"/>
        <v>0</v>
      </c>
      <c r="J23" s="1" t="str">
        <f t="shared" si="13"/>
        <v>Darran Ames</v>
      </c>
      <c r="M23" s="8" t="str">
        <f t="shared" si="3"/>
        <v/>
      </c>
      <c r="N23" s="8" t="str">
        <f t="shared" si="4"/>
        <v/>
      </c>
      <c r="O23" s="1" t="str">
        <f t="shared" si="5"/>
        <v/>
      </c>
      <c r="P23" s="32" t="str">
        <f t="shared" si="6"/>
        <v/>
      </c>
      <c r="Q23" s="32" t="str">
        <f t="shared" si="14"/>
        <v/>
      </c>
      <c r="R23" s="6">
        <f t="shared" si="8"/>
        <v>0</v>
      </c>
      <c r="S23" s="6">
        <f>IF(AND(D23&lt;=L$4,P23&lt;&gt;"Y"),IF(N23&lt;VLOOKUP(O23,Runners!A$3:CT$180,S$1,FALSE),IF(Y$2="zero",0,Y$2),0),0)</f>
        <v>0</v>
      </c>
      <c r="T23" s="6">
        <f t="shared" si="15"/>
        <v>0</v>
      </c>
      <c r="U23" s="2"/>
      <c r="V23" s="2" t="str">
        <f>IF(O23&lt;&gt;"",VLOOKUP(O23,RunnersRBH!DE$3:DR$181,V$1,FALSE),"")</f>
        <v/>
      </c>
      <c r="W23" s="18" t="str">
        <f t="shared" si="16"/>
        <v/>
      </c>
    </row>
    <row r="24" spans="1:23" x14ac:dyDescent="0.25">
      <c r="A24" s="1" t="str">
        <f>Runners!A23</f>
        <v>Dave Booth</v>
      </c>
      <c r="C24" s="3">
        <f>IF(A24&lt;&gt;"",VLOOKUP(A24,RunnersRBH!A$3:AS$181,C$1,FALSE),0)</f>
        <v>1.0243055555555556E-2</v>
      </c>
      <c r="D24" s="6">
        <f t="shared" si="11"/>
        <v>21</v>
      </c>
      <c r="E24" s="2"/>
      <c r="F24" s="2">
        <f t="shared" si="12"/>
        <v>0</v>
      </c>
      <c r="J24" s="1" t="str">
        <f t="shared" si="13"/>
        <v>Dave Booth</v>
      </c>
      <c r="M24" s="8" t="str">
        <f t="shared" si="3"/>
        <v/>
      </c>
      <c r="N24" s="8" t="str">
        <f t="shared" si="4"/>
        <v/>
      </c>
      <c r="O24" s="1" t="str">
        <f t="shared" si="5"/>
        <v/>
      </c>
      <c r="P24" s="32" t="str">
        <f t="shared" si="6"/>
        <v/>
      </c>
      <c r="Q24" s="32" t="str">
        <f t="shared" si="14"/>
        <v/>
      </c>
      <c r="R24" s="6">
        <f t="shared" si="8"/>
        <v>0</v>
      </c>
      <c r="S24" s="6">
        <f>IF(AND(D24&lt;=L$4,P24&lt;&gt;"Y"),IF(N24&lt;VLOOKUP(O24,Runners!A$3:CT$180,S$1,FALSE),IF(Y$2="zero",0,Y$2),0),0)</f>
        <v>0</v>
      </c>
      <c r="T24" s="6">
        <f t="shared" si="15"/>
        <v>0</v>
      </c>
      <c r="U24" s="2"/>
      <c r="V24" s="2" t="str">
        <f>IF(O24&lt;&gt;"",VLOOKUP(O24,RunnersRBH!DE$3:DR$181,V$1,FALSE),"")</f>
        <v/>
      </c>
      <c r="W24" s="18" t="str">
        <f t="shared" si="16"/>
        <v/>
      </c>
    </row>
    <row r="25" spans="1:23" x14ac:dyDescent="0.25">
      <c r="A25" s="1" t="str">
        <f>Runners!A24</f>
        <v>Dave Dunn</v>
      </c>
      <c r="C25" s="3">
        <f>IF(A25&lt;&gt;"",VLOOKUP(A25,RunnersRBH!A$3:AS$181,C$1,FALSE),0)</f>
        <v>1.1111111111111112E-2</v>
      </c>
      <c r="D25" s="6">
        <f t="shared" si="11"/>
        <v>22</v>
      </c>
      <c r="E25" s="2"/>
      <c r="F25" s="2">
        <f t="shared" si="12"/>
        <v>0</v>
      </c>
      <c r="J25" s="1" t="str">
        <f t="shared" si="13"/>
        <v>Dave Dunn</v>
      </c>
      <c r="M25" s="8" t="str">
        <f t="shared" si="3"/>
        <v/>
      </c>
      <c r="N25" s="8" t="str">
        <f t="shared" si="4"/>
        <v/>
      </c>
      <c r="O25" s="1" t="str">
        <f t="shared" si="5"/>
        <v/>
      </c>
      <c r="P25" s="32" t="str">
        <f t="shared" si="6"/>
        <v/>
      </c>
      <c r="Q25" s="32" t="str">
        <f t="shared" si="14"/>
        <v/>
      </c>
      <c r="R25" s="6">
        <f t="shared" si="8"/>
        <v>0</v>
      </c>
      <c r="S25" s="6">
        <f>IF(AND(D25&lt;=L$4,P25&lt;&gt;"Y"),IF(N25&lt;VLOOKUP(O25,Runners!A$3:CT$180,S$1,FALSE),IF(Y$2="zero",0,Y$2),0),0)</f>
        <v>0</v>
      </c>
      <c r="T25" s="6">
        <f t="shared" si="15"/>
        <v>0</v>
      </c>
      <c r="U25" s="2"/>
      <c r="V25" s="2" t="str">
        <f>IF(O25&lt;&gt;"",VLOOKUP(O25,RunnersRBH!DE$3:DR$181,V$1,FALSE),"")</f>
        <v/>
      </c>
      <c r="W25" s="18" t="str">
        <f t="shared" si="16"/>
        <v/>
      </c>
    </row>
    <row r="26" spans="1:23" x14ac:dyDescent="0.25">
      <c r="A26" s="1" t="str">
        <f>Runners!A25</f>
        <v>David McDonald</v>
      </c>
      <c r="B26" s="3"/>
      <c r="C26" s="3">
        <f>IF(A26&lt;&gt;"",VLOOKUP(A26,RunnersRBH!A$3:AS$181,C$1,FALSE),0)</f>
        <v>9.0277777777777769E-3</v>
      </c>
      <c r="D26" s="6">
        <f t="shared" si="11"/>
        <v>23</v>
      </c>
      <c r="E26" s="2"/>
      <c r="F26" s="2">
        <f t="shared" si="12"/>
        <v>0</v>
      </c>
      <c r="J26" s="1" t="str">
        <f t="shared" si="13"/>
        <v>David McDonald</v>
      </c>
      <c r="M26" s="8" t="str">
        <f t="shared" si="3"/>
        <v/>
      </c>
      <c r="N26" s="8" t="str">
        <f t="shared" si="4"/>
        <v/>
      </c>
      <c r="O26" s="1" t="str">
        <f t="shared" si="5"/>
        <v/>
      </c>
      <c r="P26" s="32" t="str">
        <f t="shared" si="6"/>
        <v/>
      </c>
      <c r="Q26" s="32" t="str">
        <f t="shared" si="14"/>
        <v/>
      </c>
      <c r="R26" s="6">
        <f t="shared" si="8"/>
        <v>0</v>
      </c>
      <c r="S26" s="6">
        <f>IF(AND(D26&lt;=L$4,P26&lt;&gt;"Y"),IF(N26&lt;VLOOKUP(O26,Runners!A$3:CT$180,S$1,FALSE),IF(Y$2="zero",0,Y$2),0),0)</f>
        <v>0</v>
      </c>
      <c r="T26" s="6">
        <f t="shared" si="15"/>
        <v>0</v>
      </c>
      <c r="U26" s="2"/>
      <c r="V26" s="2" t="str">
        <f>IF(O26&lt;&gt;"",VLOOKUP(O26,RunnersRBH!DE$3:DR$181,V$1,FALSE),"")</f>
        <v/>
      </c>
      <c r="W26" s="18" t="str">
        <f t="shared" si="16"/>
        <v/>
      </c>
    </row>
    <row r="27" spans="1:23" x14ac:dyDescent="0.25">
      <c r="A27" s="1" t="str">
        <f>Runners!A26</f>
        <v>Dawn Lock</v>
      </c>
      <c r="C27" s="3">
        <f>IF(A27&lt;&gt;"",VLOOKUP(A27,RunnersRBH!A$3:AS$181,C$1,FALSE),0)</f>
        <v>1.0243055555555556E-2</v>
      </c>
      <c r="D27" s="6">
        <f t="shared" si="11"/>
        <v>24</v>
      </c>
      <c r="E27" s="2"/>
      <c r="F27" s="2">
        <f t="shared" si="12"/>
        <v>0</v>
      </c>
      <c r="J27" s="1" t="str">
        <f t="shared" si="13"/>
        <v>Dawn Lock</v>
      </c>
      <c r="M27" s="8" t="str">
        <f t="shared" si="3"/>
        <v/>
      </c>
      <c r="N27" s="8" t="str">
        <f t="shared" si="4"/>
        <v/>
      </c>
      <c r="O27" s="1" t="str">
        <f t="shared" si="5"/>
        <v/>
      </c>
      <c r="P27" s="32" t="str">
        <f t="shared" si="6"/>
        <v/>
      </c>
      <c r="Q27" s="32" t="str">
        <f t="shared" si="14"/>
        <v/>
      </c>
      <c r="R27" s="6">
        <f t="shared" si="8"/>
        <v>0</v>
      </c>
      <c r="S27" s="6">
        <f>IF(AND(D27&lt;=L$4,P27&lt;&gt;"Y"),IF(N27&lt;VLOOKUP(O27,Runners!A$3:CT$180,S$1,FALSE),IF(Y$2="zero",0,Y$2),0),0)</f>
        <v>0</v>
      </c>
      <c r="T27" s="6">
        <f t="shared" si="15"/>
        <v>0</v>
      </c>
      <c r="U27" s="2"/>
      <c r="V27" s="2" t="str">
        <f>IF(O27&lt;&gt;"",VLOOKUP(O27,RunnersRBH!DE$3:DR$181,V$1,FALSE),"")</f>
        <v/>
      </c>
      <c r="W27" s="18" t="str">
        <f t="shared" si="16"/>
        <v/>
      </c>
    </row>
    <row r="28" spans="1:23" x14ac:dyDescent="0.25">
      <c r="A28" s="1" t="str">
        <f>Runners!A27</f>
        <v>Domenic Read-Garrett</v>
      </c>
      <c r="C28" s="3">
        <f>IF(A28&lt;&gt;"",VLOOKUP(A28,RunnersRBH!A$3:AS$181,C$1,FALSE),0)</f>
        <v>1.9444444444444445E-2</v>
      </c>
      <c r="D28" s="6">
        <f t="shared" si="11"/>
        <v>25</v>
      </c>
      <c r="E28" s="2"/>
      <c r="F28" s="2">
        <f t="shared" si="12"/>
        <v>0</v>
      </c>
      <c r="J28" s="1" t="str">
        <f t="shared" si="13"/>
        <v>Domenic Read-Garrett</v>
      </c>
      <c r="M28" s="8" t="str">
        <f t="shared" si="3"/>
        <v/>
      </c>
      <c r="N28" s="8" t="str">
        <f t="shared" si="4"/>
        <v/>
      </c>
      <c r="O28" s="1" t="str">
        <f t="shared" si="5"/>
        <v/>
      </c>
      <c r="P28" s="32" t="str">
        <f t="shared" si="6"/>
        <v/>
      </c>
      <c r="Q28" s="32" t="str">
        <f t="shared" si="14"/>
        <v/>
      </c>
      <c r="R28" s="6">
        <f t="shared" si="8"/>
        <v>0</v>
      </c>
      <c r="S28" s="6">
        <f>IF(AND(D28&lt;=L$4,P28&lt;&gt;"Y"),IF(N28&lt;VLOOKUP(O28,Runners!A$3:CT$180,S$1,FALSE),IF(Y$2="zero",0,Y$2),0),0)</f>
        <v>0</v>
      </c>
      <c r="T28" s="6">
        <f t="shared" si="15"/>
        <v>0</v>
      </c>
      <c r="U28" s="2"/>
      <c r="V28" s="2" t="str">
        <f>IF(O28&lt;&gt;"",VLOOKUP(O28,RunnersRBH!DE$3:DR$181,V$1,FALSE),"")</f>
        <v/>
      </c>
      <c r="W28" s="18" t="str">
        <f t="shared" si="16"/>
        <v/>
      </c>
    </row>
    <row r="29" spans="1:23" x14ac:dyDescent="0.25">
      <c r="A29" s="1" t="str">
        <f>Runners!A28</f>
        <v>Dominic Kirby</v>
      </c>
      <c r="C29" s="3">
        <f>IF(A29&lt;&gt;"",VLOOKUP(A29,RunnersRBH!A$3:AS$181,C$1,FALSE),0)</f>
        <v>2.0486111111111111E-2</v>
      </c>
      <c r="D29" s="6">
        <f t="shared" si="11"/>
        <v>26</v>
      </c>
      <c r="E29" s="2"/>
      <c r="F29" s="2">
        <f t="shared" si="12"/>
        <v>0</v>
      </c>
      <c r="J29" s="1" t="str">
        <f t="shared" si="13"/>
        <v>Dominic Kirby</v>
      </c>
      <c r="M29" s="8" t="str">
        <f t="shared" ref="M29" si="17">IF(D29&lt;=L$4,SMALL(E$4:E$207,D29),"")</f>
        <v/>
      </c>
      <c r="N29" s="8" t="str">
        <f t="shared" ref="N29" si="18">IF(D29&lt;=L$4,VLOOKUP(M29,E$4:F$207,2,FALSE),"")</f>
        <v/>
      </c>
      <c r="O29" s="1" t="str">
        <f t="shared" ref="O29" si="19">IF(D29&lt;=L$4,VLOOKUP(M29,E$4:J$207,6,FALSE),"")</f>
        <v/>
      </c>
      <c r="P29" s="32" t="str">
        <f t="shared" ref="P29" si="20">IF(D29&lt;=L$4,VLOOKUP(O29,A$4:B$207,2,FALSE),"")</f>
        <v/>
      </c>
      <c r="Q29" s="32" t="str">
        <f t="shared" ref="Q29" si="21">IF(D29&lt;=L$4,IF(P29="Y",Q28,Q28-1),"")</f>
        <v/>
      </c>
      <c r="R29" s="6">
        <f t="shared" si="8"/>
        <v>0</v>
      </c>
      <c r="S29" s="6">
        <f>IF(AND(D29&lt;=L$4,P29&lt;&gt;"Y"),IF(N29&lt;VLOOKUP(O29,Runners!A$3:CT$180,S$1,FALSE),IF(Y$2="zero",0,Y$2),0),0)</f>
        <v>0</v>
      </c>
      <c r="T29" s="6">
        <f t="shared" ref="T29" si="22">IF(AND(D29&lt;=L$4,P29&lt;&gt;"Y"),S29+R29,0)</f>
        <v>0</v>
      </c>
      <c r="U29" s="2"/>
      <c r="V29" s="2" t="str">
        <f>IF(O29&lt;&gt;"",VLOOKUP(O29,RunnersRBH!DE$3:DR$181,V$1,FALSE),"")</f>
        <v/>
      </c>
      <c r="W29" s="18" t="str">
        <f t="shared" ref="W29" si="23">IF(O29&lt;&gt;"",(V29-N29)/V29,"")</f>
        <v/>
      </c>
    </row>
    <row r="30" spans="1:23" x14ac:dyDescent="0.25">
      <c r="A30" s="1" t="str">
        <f>Runners!A29</f>
        <v>Elizabeth Canavan</v>
      </c>
      <c r="C30" s="3">
        <f>IF(A30&lt;&gt;"",VLOOKUP(A30,RunnersRBH!A$3:AS$181,C$1,FALSE),0)</f>
        <v>1.6145833333333335E-2</v>
      </c>
      <c r="D30" s="6">
        <f t="shared" si="11"/>
        <v>27</v>
      </c>
      <c r="E30" s="2"/>
      <c r="F30" s="2">
        <f t="shared" si="12"/>
        <v>0</v>
      </c>
      <c r="J30" s="1" t="str">
        <f t="shared" si="13"/>
        <v>Elizabeth Canavan</v>
      </c>
      <c r="M30" s="8" t="str">
        <f t="shared" ref="M30:M55" si="24">IF(D30&lt;=L$4,SMALL(E$4:E$207,D30),"")</f>
        <v/>
      </c>
      <c r="N30" s="8" t="str">
        <f t="shared" ref="N30:N55" si="25">IF(D30&lt;=L$4,VLOOKUP(M30,E$4:F$207,2,FALSE),"")</f>
        <v/>
      </c>
      <c r="O30" s="1" t="str">
        <f t="shared" ref="O30:O55" si="26">IF(D30&lt;=L$4,VLOOKUP(M30,E$4:J$207,6,FALSE),"")</f>
        <v/>
      </c>
      <c r="P30" s="32" t="str">
        <f t="shared" ref="P30:P55" si="27">IF(D30&lt;=L$4,VLOOKUP(O30,A$4:B$207,2,FALSE),"")</f>
        <v/>
      </c>
      <c r="Q30" s="32" t="str">
        <f>IF(D30&lt;=L$4,IF(P30="Y",Q28,Q28-1),"")</f>
        <v/>
      </c>
      <c r="R30" s="6">
        <f t="shared" si="8"/>
        <v>0</v>
      </c>
      <c r="S30" s="6">
        <f>IF(AND(D30&lt;=L$4,P30&lt;&gt;"Y"),IF(N30&lt;VLOOKUP(O30,Runners!A$3:CT$180,S$1,FALSE),IF(Y$2="zero",0,Y$2),0),0)</f>
        <v>0</v>
      </c>
      <c r="T30" s="6">
        <f t="shared" si="15"/>
        <v>0</v>
      </c>
      <c r="U30" s="2"/>
      <c r="V30" s="2" t="str">
        <f>IF(O30&lt;&gt;"",VLOOKUP(O30,RunnersRBH!DE$3:DR$181,V$1,FALSE),"")</f>
        <v/>
      </c>
      <c r="W30" s="18" t="str">
        <f t="shared" si="16"/>
        <v/>
      </c>
    </row>
    <row r="31" spans="1:23" x14ac:dyDescent="0.25">
      <c r="A31" s="1" t="str">
        <f>Runners!A30</f>
        <v>Gavin Stanfield</v>
      </c>
      <c r="C31" s="3">
        <f>IF(A31&lt;&gt;"",VLOOKUP(A31,RunnersRBH!A$3:AS$181,C$1,FALSE),0)</f>
        <v>1.5972222222222221E-2</v>
      </c>
      <c r="D31" s="6">
        <f t="shared" si="11"/>
        <v>28</v>
      </c>
      <c r="E31" s="2"/>
      <c r="F31" s="2">
        <f t="shared" si="12"/>
        <v>0</v>
      </c>
      <c r="J31" s="1" t="str">
        <f t="shared" si="13"/>
        <v>Gavin Stanfield</v>
      </c>
      <c r="M31" s="8" t="str">
        <f t="shared" si="24"/>
        <v/>
      </c>
      <c r="N31" s="8" t="str">
        <f t="shared" si="25"/>
        <v/>
      </c>
      <c r="O31" s="1" t="str">
        <f t="shared" si="26"/>
        <v/>
      </c>
      <c r="P31" s="32" t="str">
        <f t="shared" si="27"/>
        <v/>
      </c>
      <c r="Q31" s="32" t="str">
        <f t="shared" si="14"/>
        <v/>
      </c>
      <c r="R31" s="6">
        <f t="shared" si="8"/>
        <v>0</v>
      </c>
      <c r="S31" s="6">
        <f>IF(AND(D31&lt;=L$4,P31&lt;&gt;"Y"),IF(N31&lt;VLOOKUP(O31,Runners!A$3:CT$180,S$1,FALSE),IF(Y$2="zero",0,Y$2),0),0)</f>
        <v>0</v>
      </c>
      <c r="T31" s="6">
        <f t="shared" si="15"/>
        <v>0</v>
      </c>
      <c r="U31" s="2"/>
      <c r="V31" s="2" t="str">
        <f>IF(O31&lt;&gt;"",VLOOKUP(O31,RunnersRBH!DE$3:DR$181,V$1,FALSE),"")</f>
        <v/>
      </c>
      <c r="W31" s="18" t="str">
        <f t="shared" si="16"/>
        <v/>
      </c>
    </row>
    <row r="32" spans="1:23" x14ac:dyDescent="0.25">
      <c r="A32" s="1" t="str">
        <f>Runners!A31</f>
        <v>Gillian Anderson</v>
      </c>
      <c r="C32" s="3">
        <f>IF(A32&lt;&gt;"",VLOOKUP(A32,RunnersRBH!A$3:AS$181,C$1,FALSE),0)</f>
        <v>1.545138888888889E-2</v>
      </c>
      <c r="D32" s="6">
        <f t="shared" si="11"/>
        <v>29</v>
      </c>
      <c r="E32" s="2">
        <v>4.0960648148148149E-2</v>
      </c>
      <c r="F32" s="2">
        <f t="shared" si="12"/>
        <v>2.5509259259259259E-2</v>
      </c>
      <c r="J32" s="1" t="str">
        <f t="shared" si="13"/>
        <v>Gillian Anderson</v>
      </c>
      <c r="M32" s="8" t="str">
        <f t="shared" si="24"/>
        <v/>
      </c>
      <c r="N32" s="8" t="str">
        <f t="shared" si="25"/>
        <v/>
      </c>
      <c r="O32" s="1" t="str">
        <f t="shared" si="26"/>
        <v/>
      </c>
      <c r="P32" s="32" t="str">
        <f t="shared" si="27"/>
        <v/>
      </c>
      <c r="Q32" s="32" t="str">
        <f t="shared" si="14"/>
        <v/>
      </c>
      <c r="R32" s="6">
        <f t="shared" si="8"/>
        <v>0</v>
      </c>
      <c r="S32" s="6">
        <f>IF(AND(D32&lt;=L$4,P32&lt;&gt;"Y"),IF(N32&lt;VLOOKUP(O32,Runners!A$3:CT$180,S$1,FALSE),IF(Y$2="zero",0,Y$2),0),0)</f>
        <v>0</v>
      </c>
      <c r="T32" s="6">
        <f t="shared" si="15"/>
        <v>0</v>
      </c>
      <c r="U32" s="2"/>
      <c r="V32" s="2" t="str">
        <f>IF(O32&lt;&gt;"",VLOOKUP(O32,RunnersRBH!DE$3:DR$181,V$1,FALSE),"")</f>
        <v/>
      </c>
      <c r="W32" s="18" t="str">
        <f t="shared" si="16"/>
        <v/>
      </c>
    </row>
    <row r="33" spans="1:23" x14ac:dyDescent="0.25">
      <c r="A33" s="1" t="str">
        <f>Runners!A32</f>
        <v>Gillian Draper</v>
      </c>
      <c r="B33" s="3"/>
      <c r="C33" s="3">
        <f>IF(A33&lt;&gt;"",VLOOKUP(A33,RunnersRBH!A$3:AS$181,C$1,FALSE),0)</f>
        <v>2.0486111111111111E-2</v>
      </c>
      <c r="D33" s="6">
        <f t="shared" si="11"/>
        <v>30</v>
      </c>
      <c r="E33" s="2">
        <v>4.1018518518518517E-2</v>
      </c>
      <c r="F33" s="2">
        <f t="shared" si="12"/>
        <v>2.0532407407407405E-2</v>
      </c>
      <c r="J33" s="1" t="str">
        <f t="shared" si="13"/>
        <v>Gillian Draper</v>
      </c>
      <c r="M33" s="8" t="str">
        <f t="shared" si="24"/>
        <v/>
      </c>
      <c r="N33" s="8" t="str">
        <f t="shared" si="25"/>
        <v/>
      </c>
      <c r="O33" s="1" t="str">
        <f t="shared" si="26"/>
        <v/>
      </c>
      <c r="P33" s="32" t="str">
        <f t="shared" si="27"/>
        <v/>
      </c>
      <c r="Q33" s="32" t="str">
        <f t="shared" si="14"/>
        <v/>
      </c>
      <c r="R33" s="6">
        <f t="shared" si="8"/>
        <v>0</v>
      </c>
      <c r="S33" s="6">
        <f>IF(AND(D33&lt;=L$4,P33&lt;&gt;"Y"),IF(N33&lt;VLOOKUP(O33,Runners!A$3:CT$180,S$1,FALSE),IF(Y$2="zero",0,Y$2),0),0)</f>
        <v>0</v>
      </c>
      <c r="T33" s="6">
        <f t="shared" si="15"/>
        <v>0</v>
      </c>
      <c r="U33" s="2"/>
      <c r="V33" s="2" t="str">
        <f>IF(O33&lt;&gt;"",VLOOKUP(O33,RunnersRBH!DE$3:DR$181,V$1,FALSE),"")</f>
        <v/>
      </c>
      <c r="W33" s="18" t="str">
        <f t="shared" si="16"/>
        <v/>
      </c>
    </row>
    <row r="34" spans="1:23" x14ac:dyDescent="0.25">
      <c r="A34" s="1" t="str">
        <f>Runners!A33</f>
        <v>Graham Cunliffe</v>
      </c>
      <c r="C34" s="3">
        <f>IF(A34&lt;&gt;"",VLOOKUP(A34,RunnersRBH!A$3:AS$181,C$1,FALSE),0)</f>
        <v>1.4756944444444444E-2</v>
      </c>
      <c r="D34" s="6">
        <f t="shared" si="11"/>
        <v>31</v>
      </c>
      <c r="E34" s="2">
        <v>4.0312499999999994E-2</v>
      </c>
      <c r="F34" s="2">
        <f t="shared" si="12"/>
        <v>2.555555555555555E-2</v>
      </c>
      <c r="J34" s="1" t="str">
        <f t="shared" si="13"/>
        <v>Graham Cunliffe</v>
      </c>
      <c r="M34" s="8" t="str">
        <f t="shared" si="24"/>
        <v/>
      </c>
      <c r="N34" s="8" t="str">
        <f t="shared" si="25"/>
        <v/>
      </c>
      <c r="O34" s="1" t="str">
        <f t="shared" si="26"/>
        <v/>
      </c>
      <c r="P34" s="32" t="str">
        <f t="shared" si="27"/>
        <v/>
      </c>
      <c r="Q34" s="32" t="str">
        <f t="shared" si="14"/>
        <v/>
      </c>
      <c r="R34" s="6">
        <f t="shared" si="8"/>
        <v>0</v>
      </c>
      <c r="S34" s="6">
        <f>IF(AND(D34&lt;=L$4,P34&lt;&gt;"Y"),IF(N34&lt;VLOOKUP(O34,Runners!A$3:CT$180,S$1,FALSE),IF(Y$2="zero",0,Y$2),0),0)</f>
        <v>0</v>
      </c>
      <c r="T34" s="6">
        <f t="shared" si="15"/>
        <v>0</v>
      </c>
      <c r="U34" s="2"/>
      <c r="V34" s="2" t="str">
        <f>IF(O34&lt;&gt;"",VLOOKUP(O34,RunnersRBH!DE$3:DR$181,V$1,FALSE),"")</f>
        <v/>
      </c>
      <c r="W34" s="18" t="str">
        <f t="shared" si="16"/>
        <v/>
      </c>
    </row>
    <row r="35" spans="1:23" x14ac:dyDescent="0.25">
      <c r="A35" s="1" t="str">
        <f>Runners!A34</f>
        <v>Graham Webster</v>
      </c>
      <c r="C35" s="3">
        <f>IF(A35&lt;&gt;"",VLOOKUP(A35,RunnersRBH!A$3:AS$181,C$1,FALSE),0)</f>
        <v>1.6493055555555556E-2</v>
      </c>
      <c r="D35" s="6">
        <f>D33+1</f>
        <v>31</v>
      </c>
      <c r="E35" s="2">
        <v>4.2013888888888885E-2</v>
      </c>
      <c r="F35" s="2">
        <f t="shared" ref="F35" si="28">IF(E35&gt;0,E35-C35,0)</f>
        <v>2.5520833333333329E-2</v>
      </c>
      <c r="J35" s="1" t="str">
        <f t="shared" ref="J35" si="29">A35</f>
        <v>Graham Webster</v>
      </c>
      <c r="M35" s="8" t="str">
        <f t="shared" si="24"/>
        <v/>
      </c>
      <c r="N35" s="8" t="str">
        <f t="shared" si="25"/>
        <v/>
      </c>
      <c r="O35" s="1" t="str">
        <f t="shared" si="26"/>
        <v/>
      </c>
      <c r="P35" s="32" t="str">
        <f t="shared" si="27"/>
        <v/>
      </c>
      <c r="Q35" s="32" t="str">
        <f>IF(D35&lt;=L$4,IF(P35="Y",Q33,Q33-1),"")</f>
        <v/>
      </c>
      <c r="R35" s="6">
        <f t="shared" si="8"/>
        <v>0</v>
      </c>
      <c r="S35" s="6">
        <f>IF(AND(D35&lt;=L$4,P35&lt;&gt;"Y"),IF(N35&lt;VLOOKUP(O35,Runners!A$3:CT$180,S$1,FALSE),IF(Y$2="zero",0,Y$2),0),0)</f>
        <v>0</v>
      </c>
      <c r="T35" s="6">
        <f t="shared" ref="T35" si="30">IF(AND(D35&lt;=L$4,P35&lt;&gt;"Y"),S35+R35,0)</f>
        <v>0</v>
      </c>
      <c r="U35" s="2"/>
      <c r="V35" s="2" t="str">
        <f>IF(O35&lt;&gt;"",VLOOKUP(O35,RunnersRBH!DE$3:DR$181,V$1,FALSE),"")</f>
        <v/>
      </c>
      <c r="W35" s="18" t="str">
        <f t="shared" ref="W35" si="31">IF(O35&lt;&gt;"",(V35-N35)/V35,"")</f>
        <v/>
      </c>
    </row>
    <row r="36" spans="1:23" x14ac:dyDescent="0.25">
      <c r="A36" s="1" t="str">
        <f>Runners!A35</f>
        <v>Greg Oulton</v>
      </c>
      <c r="C36" s="3">
        <f>IF(A36&lt;&gt;"",VLOOKUP(A36,RunnersRBH!A$3:AS$181,C$1,FALSE),0)</f>
        <v>1.5104166666666667E-2</v>
      </c>
      <c r="D36" s="6">
        <f>D34+1</f>
        <v>32</v>
      </c>
      <c r="E36" s="2">
        <v>3.9907407407407412E-2</v>
      </c>
      <c r="F36" s="2">
        <f t="shared" si="12"/>
        <v>2.4803240740740744E-2</v>
      </c>
      <c r="J36" s="1" t="str">
        <f t="shared" si="13"/>
        <v>Greg Oulton</v>
      </c>
      <c r="M36" s="8" t="str">
        <f t="shared" si="24"/>
        <v/>
      </c>
      <c r="N36" s="8" t="str">
        <f t="shared" si="25"/>
        <v/>
      </c>
      <c r="O36" s="1" t="str">
        <f t="shared" si="26"/>
        <v/>
      </c>
      <c r="P36" s="32" t="str">
        <f t="shared" si="27"/>
        <v/>
      </c>
      <c r="Q36" s="32" t="str">
        <f>IF(D36&lt;=L$4,IF(P36="Y",Q34,Q34-1),"")</f>
        <v/>
      </c>
      <c r="R36" s="6">
        <f t="shared" si="8"/>
        <v>0</v>
      </c>
      <c r="S36" s="6">
        <f>IF(AND(D36&lt;=L$4,P36&lt;&gt;"Y"),IF(N36&lt;VLOOKUP(O36,Runners!A$3:CT$180,S$1,FALSE),IF(Y$2="zero",0,Y$2),0),0)</f>
        <v>0</v>
      </c>
      <c r="T36" s="6">
        <f t="shared" si="15"/>
        <v>0</v>
      </c>
      <c r="U36" s="2"/>
      <c r="V36" s="2" t="str">
        <f>IF(O36&lt;&gt;"",VLOOKUP(O36,RunnersRBH!DE$3:DR$181,V$1,FALSE),"")</f>
        <v/>
      </c>
      <c r="W36" s="18" t="str">
        <f t="shared" si="16"/>
        <v/>
      </c>
    </row>
    <row r="37" spans="1:23" x14ac:dyDescent="0.25">
      <c r="A37" s="1" t="str">
        <f>Runners!A36</f>
        <v>Guest 35:00</v>
      </c>
      <c r="B37" s="3"/>
      <c r="C37" s="3">
        <f>IF(A37&lt;&gt;"",VLOOKUP(A37,RunnersRBH!A$3:AS$181,C$1,FALSE),0)</f>
        <v>2.2916666666666665E-2</v>
      </c>
      <c r="D37" s="6">
        <f t="shared" si="11"/>
        <v>33</v>
      </c>
      <c r="E37" s="2"/>
      <c r="F37" s="2">
        <f t="shared" si="12"/>
        <v>0</v>
      </c>
      <c r="J37" s="1" t="str">
        <f t="shared" si="13"/>
        <v>Guest 35:00</v>
      </c>
      <c r="M37" s="8" t="str">
        <f t="shared" si="24"/>
        <v/>
      </c>
      <c r="N37" s="8" t="str">
        <f t="shared" si="25"/>
        <v/>
      </c>
      <c r="O37" s="1" t="str">
        <f t="shared" si="26"/>
        <v/>
      </c>
      <c r="P37" s="32" t="str">
        <f t="shared" si="27"/>
        <v/>
      </c>
      <c r="Q37" s="32" t="str">
        <f t="shared" si="14"/>
        <v/>
      </c>
      <c r="R37" s="6">
        <f t="shared" si="8"/>
        <v>0</v>
      </c>
      <c r="S37" s="6">
        <f>IF(AND(D37&lt;=L$4,P37&lt;&gt;"Y"),IF(N37&lt;VLOOKUP(O37,Runners!A$3:CT$180,S$1,FALSE),IF(Y$2="zero",0,Y$2),0),0)</f>
        <v>0</v>
      </c>
      <c r="T37" s="6">
        <f t="shared" si="15"/>
        <v>0</v>
      </c>
      <c r="U37" s="2"/>
      <c r="V37" s="2" t="str">
        <f>IF(O37&lt;&gt;"",VLOOKUP(O37,RunnersRBH!DE$3:DR$181,V$1,FALSE),"")</f>
        <v/>
      </c>
      <c r="W37" s="18" t="str">
        <f t="shared" si="16"/>
        <v/>
      </c>
    </row>
    <row r="38" spans="1:23" x14ac:dyDescent="0.25">
      <c r="A38" s="1" t="str">
        <f>Runners!A37</f>
        <v>Guest 37:30</v>
      </c>
      <c r="C38" s="3">
        <f>IF(A38&lt;&gt;"",VLOOKUP(A38,RunnersRBH!A$3:AS$181,C$1,FALSE),0)</f>
        <v>2.1874999999999999E-2</v>
      </c>
      <c r="D38" s="6">
        <f t="shared" si="11"/>
        <v>34</v>
      </c>
      <c r="E38" s="2"/>
      <c r="F38" s="2">
        <f t="shared" si="12"/>
        <v>0</v>
      </c>
      <c r="J38" s="1" t="str">
        <f t="shared" si="13"/>
        <v>Guest 37:30</v>
      </c>
      <c r="M38" s="8" t="str">
        <f t="shared" si="24"/>
        <v/>
      </c>
      <c r="N38" s="8" t="str">
        <f t="shared" si="25"/>
        <v/>
      </c>
      <c r="O38" s="1" t="str">
        <f t="shared" si="26"/>
        <v/>
      </c>
      <c r="P38" s="32" t="str">
        <f t="shared" si="27"/>
        <v/>
      </c>
      <c r="Q38" s="32" t="str">
        <f t="shared" si="14"/>
        <v/>
      </c>
      <c r="R38" s="6">
        <f t="shared" si="8"/>
        <v>0</v>
      </c>
      <c r="S38" s="6">
        <f>IF(AND(D38&lt;=L$4,P38&lt;&gt;"Y"),IF(N38&lt;VLOOKUP(O38,Runners!A$3:CT$180,S$1,FALSE),IF(Y$2="zero",0,Y$2),0),0)</f>
        <v>0</v>
      </c>
      <c r="T38" s="6">
        <f t="shared" si="15"/>
        <v>0</v>
      </c>
      <c r="U38" s="2"/>
      <c r="V38" s="2" t="str">
        <f>IF(O38&lt;&gt;"",VLOOKUP(O38,RunnersRBH!DE$3:DR$181,V$1,FALSE),"")</f>
        <v/>
      </c>
      <c r="W38" s="18" t="str">
        <f t="shared" si="16"/>
        <v/>
      </c>
    </row>
    <row r="39" spans="1:23" x14ac:dyDescent="0.25">
      <c r="A39" s="1" t="str">
        <f>Runners!A38</f>
        <v>Guest 40:00</v>
      </c>
      <c r="C39" s="3">
        <f>IF(A39&lt;&gt;"",VLOOKUP(A39,RunnersRBH!A$3:AS$181,C$1,FALSE),0)</f>
        <v>2.0833333333333332E-2</v>
      </c>
      <c r="D39" s="6">
        <f t="shared" si="11"/>
        <v>35</v>
      </c>
      <c r="E39" s="2"/>
      <c r="F39" s="2">
        <f t="shared" si="12"/>
        <v>0</v>
      </c>
      <c r="J39" s="1" t="str">
        <f t="shared" si="13"/>
        <v>Guest 40:00</v>
      </c>
      <c r="M39" s="8" t="str">
        <f t="shared" si="24"/>
        <v/>
      </c>
      <c r="N39" s="8" t="str">
        <f t="shared" si="25"/>
        <v/>
      </c>
      <c r="O39" s="1" t="str">
        <f t="shared" si="26"/>
        <v/>
      </c>
      <c r="P39" s="32" t="str">
        <f t="shared" si="27"/>
        <v/>
      </c>
      <c r="Q39" s="32" t="str">
        <f t="shared" si="14"/>
        <v/>
      </c>
      <c r="R39" s="6">
        <f t="shared" si="8"/>
        <v>0</v>
      </c>
      <c r="S39" s="6">
        <f>IF(AND(D39&lt;=L$4,P39&lt;&gt;"Y"),IF(N39&lt;VLOOKUP(O39,Runners!A$3:CT$180,S$1,FALSE),IF(Y$2="zero",0,Y$2),0),0)</f>
        <v>0</v>
      </c>
      <c r="T39" s="6">
        <f t="shared" si="15"/>
        <v>0</v>
      </c>
      <c r="U39" s="2"/>
      <c r="V39" s="2" t="str">
        <f>IF(O39&lt;&gt;"",VLOOKUP(O39,RunnersRBH!DE$3:DR$181,V$1,FALSE),"")</f>
        <v/>
      </c>
      <c r="W39" s="18" t="str">
        <f t="shared" si="16"/>
        <v/>
      </c>
    </row>
    <row r="40" spans="1:23" x14ac:dyDescent="0.25">
      <c r="A40" s="1" t="str">
        <f>Runners!A39</f>
        <v>Guest 42:30</v>
      </c>
      <c r="C40" s="3">
        <f>IF(A40&lt;&gt;"",VLOOKUP(A40,RunnersRBH!A$3:AS$181,C$1,FALSE),0)</f>
        <v>1.9965277777777776E-2</v>
      </c>
      <c r="D40" s="6">
        <f t="shared" si="11"/>
        <v>36</v>
      </c>
      <c r="E40" s="2"/>
      <c r="F40" s="2">
        <f t="shared" ref="F40:F75" si="32">IF(E40&gt;0,E40-C40,0)</f>
        <v>0</v>
      </c>
      <c r="J40" s="1" t="str">
        <f t="shared" ref="J40:J75" si="33">A40</f>
        <v>Guest 42:30</v>
      </c>
      <c r="M40" s="8" t="str">
        <f t="shared" si="24"/>
        <v/>
      </c>
      <c r="N40" s="8" t="str">
        <f t="shared" si="25"/>
        <v/>
      </c>
      <c r="O40" s="1" t="str">
        <f t="shared" si="26"/>
        <v/>
      </c>
      <c r="P40" s="32" t="str">
        <f t="shared" si="27"/>
        <v/>
      </c>
      <c r="Q40" s="32" t="str">
        <f t="shared" ref="Q40:Q75" si="34">IF(D40&lt;=L$4,IF(P40="Y",Q39,Q39-1),"")</f>
        <v/>
      </c>
      <c r="R40" s="6">
        <f t="shared" si="8"/>
        <v>0</v>
      </c>
      <c r="S40" s="6">
        <f>IF(AND(D40&lt;=L$4,P40&lt;&gt;"Y"),IF(N40&lt;VLOOKUP(O40,Runners!A$3:CT$180,S$1,FALSE),IF(Y$2="zero",0,Y$2),0),0)</f>
        <v>0</v>
      </c>
      <c r="T40" s="6">
        <f t="shared" ref="T40:T75" si="35">IF(AND(D40&lt;=L$4,P40&lt;&gt;"Y"),S40+R40,0)</f>
        <v>0</v>
      </c>
      <c r="U40" s="2"/>
      <c r="V40" s="2" t="str">
        <f>IF(O40&lt;&gt;"",VLOOKUP(O40,RunnersRBH!DE$3:DR$181,V$1,FALSE),"")</f>
        <v/>
      </c>
      <c r="W40" s="18" t="str">
        <f t="shared" ref="W40:W75" si="36">IF(O40&lt;&gt;"",(V40-N40)/V40,"")</f>
        <v/>
      </c>
    </row>
    <row r="41" spans="1:23" x14ac:dyDescent="0.25">
      <c r="A41" s="1" t="str">
        <f>Runners!A40</f>
        <v>Guest 45:00</v>
      </c>
      <c r="C41" s="3">
        <f>IF(A41&lt;&gt;"",VLOOKUP(A41,RunnersRBH!A$3:AS$181,C$1,FALSE),0)</f>
        <v>1.8229166666666668E-2</v>
      </c>
      <c r="D41" s="6">
        <f t="shared" si="11"/>
        <v>37</v>
      </c>
      <c r="E41" s="2"/>
      <c r="F41" s="2">
        <f t="shared" si="32"/>
        <v>0</v>
      </c>
      <c r="J41" s="1" t="str">
        <f t="shared" si="33"/>
        <v>Guest 45:00</v>
      </c>
      <c r="M41" s="8" t="str">
        <f t="shared" si="24"/>
        <v/>
      </c>
      <c r="N41" s="8" t="str">
        <f t="shared" si="25"/>
        <v/>
      </c>
      <c r="O41" s="1" t="str">
        <f t="shared" si="26"/>
        <v/>
      </c>
      <c r="P41" s="32" t="str">
        <f t="shared" si="27"/>
        <v/>
      </c>
      <c r="Q41" s="32" t="str">
        <f t="shared" si="34"/>
        <v/>
      </c>
      <c r="R41" s="6">
        <f t="shared" si="8"/>
        <v>0</v>
      </c>
      <c r="S41" s="6">
        <f>IF(AND(D41&lt;=L$4,P41&lt;&gt;"Y"),IF(N41&lt;VLOOKUP(O41,Runners!A$3:CT$180,S$1,FALSE),IF(Y$2="zero",0,Y$2),0),0)</f>
        <v>0</v>
      </c>
      <c r="T41" s="6">
        <f t="shared" si="35"/>
        <v>0</v>
      </c>
      <c r="U41" s="2"/>
      <c r="V41" s="2" t="str">
        <f>IF(O41&lt;&gt;"",VLOOKUP(O41,RunnersRBH!DE$3:DR$181,V$1,FALSE),"")</f>
        <v/>
      </c>
      <c r="W41" s="18" t="str">
        <f t="shared" si="36"/>
        <v/>
      </c>
    </row>
    <row r="42" spans="1:23" x14ac:dyDescent="0.25">
      <c r="A42" s="1" t="str">
        <f>Runners!A41</f>
        <v>Guest 47:30</v>
      </c>
      <c r="C42" s="3">
        <f>IF(A42&lt;&gt;"",VLOOKUP(A42,RunnersRBH!A$3:AS$181,C$1,FALSE),0)</f>
        <v>1.7013888888888887E-2</v>
      </c>
      <c r="D42" s="6">
        <f t="shared" si="11"/>
        <v>38</v>
      </c>
      <c r="E42" s="2"/>
      <c r="F42" s="2">
        <f t="shared" si="32"/>
        <v>0</v>
      </c>
      <c r="J42" s="1" t="str">
        <f t="shared" si="33"/>
        <v>Guest 47:30</v>
      </c>
      <c r="M42" s="8" t="str">
        <f t="shared" si="24"/>
        <v/>
      </c>
      <c r="N42" s="8" t="str">
        <f t="shared" si="25"/>
        <v/>
      </c>
      <c r="O42" s="1" t="str">
        <f t="shared" si="26"/>
        <v/>
      </c>
      <c r="P42" s="32" t="str">
        <f t="shared" si="27"/>
        <v/>
      </c>
      <c r="Q42" s="32" t="str">
        <f t="shared" si="34"/>
        <v/>
      </c>
      <c r="R42" s="6">
        <f t="shared" si="8"/>
        <v>0</v>
      </c>
      <c r="S42" s="6">
        <f>IF(AND(D42&lt;=L$4,P42&lt;&gt;"Y"),IF(N42&lt;VLOOKUP(O42,Runners!A$3:CT$180,S$1,FALSE),IF(Y$2="zero",0,Y$2),0),0)</f>
        <v>0</v>
      </c>
      <c r="T42" s="6">
        <f t="shared" si="35"/>
        <v>0</v>
      </c>
      <c r="U42" s="2"/>
      <c r="V42" s="2" t="str">
        <f>IF(O42&lt;&gt;"",VLOOKUP(O42,RunnersRBH!DE$3:DR$181,V$1,FALSE),"")</f>
        <v/>
      </c>
      <c r="W42" s="18" t="str">
        <f t="shared" si="36"/>
        <v/>
      </c>
    </row>
    <row r="43" spans="1:23" x14ac:dyDescent="0.25">
      <c r="A43" s="1" t="str">
        <f>Runners!A42</f>
        <v>Guest 50:00</v>
      </c>
      <c r="C43" s="3">
        <f>IF(A43&lt;&gt;"",VLOOKUP(A43,RunnersRBH!A$3:AS$181,C$1,FALSE),0)</f>
        <v>1.5972222222222221E-2</v>
      </c>
      <c r="D43" s="6">
        <f t="shared" si="11"/>
        <v>39</v>
      </c>
      <c r="E43" s="2"/>
      <c r="F43" s="2">
        <f t="shared" si="32"/>
        <v>0</v>
      </c>
      <c r="J43" s="1" t="str">
        <f t="shared" si="33"/>
        <v>Guest 50:00</v>
      </c>
      <c r="M43" s="8" t="str">
        <f t="shared" si="24"/>
        <v/>
      </c>
      <c r="N43" s="8" t="str">
        <f t="shared" si="25"/>
        <v/>
      </c>
      <c r="O43" s="1" t="str">
        <f t="shared" si="26"/>
        <v/>
      </c>
      <c r="P43" s="32" t="str">
        <f t="shared" si="27"/>
        <v/>
      </c>
      <c r="Q43" s="32" t="str">
        <f t="shared" si="34"/>
        <v/>
      </c>
      <c r="R43" s="6">
        <f t="shared" si="8"/>
        <v>0</v>
      </c>
      <c r="S43" s="6">
        <f>IF(AND(D43&lt;=L$4,P43&lt;&gt;"Y"),IF(N43&lt;VLOOKUP(O43,Runners!A$3:CT$180,S$1,FALSE),IF(Y$2="zero",0,Y$2),0),0)</f>
        <v>0</v>
      </c>
      <c r="T43" s="6">
        <f t="shared" si="35"/>
        <v>0</v>
      </c>
      <c r="U43" s="2"/>
      <c r="V43" s="2" t="str">
        <f>IF(O43&lt;&gt;"",VLOOKUP(O43,RunnersRBH!DE$3:DR$181,V$1,FALSE),"")</f>
        <v/>
      </c>
      <c r="W43" s="18" t="str">
        <f t="shared" si="36"/>
        <v/>
      </c>
    </row>
    <row r="44" spans="1:23" x14ac:dyDescent="0.25">
      <c r="A44" s="1" t="str">
        <f>Runners!A43</f>
        <v>Guest 55:00</v>
      </c>
      <c r="B44" s="3"/>
      <c r="C44" s="3">
        <f>IF(A44&lt;&gt;"",VLOOKUP(A44,RunnersRBH!A$3:AS$181,C$1,FALSE),0)</f>
        <v>1.3541666666666667E-2</v>
      </c>
      <c r="D44" s="6">
        <f t="shared" si="11"/>
        <v>40</v>
      </c>
      <c r="E44" s="2"/>
      <c r="F44" s="2">
        <f t="shared" si="32"/>
        <v>0</v>
      </c>
      <c r="J44" s="1" t="str">
        <f t="shared" si="33"/>
        <v>Guest 55:00</v>
      </c>
      <c r="M44" s="8" t="str">
        <f t="shared" si="24"/>
        <v/>
      </c>
      <c r="N44" s="8" t="str">
        <f t="shared" si="25"/>
        <v/>
      </c>
      <c r="O44" s="1" t="str">
        <f t="shared" si="26"/>
        <v/>
      </c>
      <c r="P44" s="32" t="str">
        <f t="shared" si="27"/>
        <v/>
      </c>
      <c r="Q44" s="32" t="str">
        <f t="shared" si="34"/>
        <v/>
      </c>
      <c r="R44" s="6">
        <f t="shared" si="8"/>
        <v>0</v>
      </c>
      <c r="S44" s="6">
        <f>IF(AND(D44&lt;=L$4,P44&lt;&gt;"Y"),IF(N44&lt;VLOOKUP(O44,Runners!A$3:CT$180,S$1,FALSE),IF(Y$2="zero",0,Y$2),0),0)</f>
        <v>0</v>
      </c>
      <c r="T44" s="6">
        <f t="shared" si="35"/>
        <v>0</v>
      </c>
      <c r="U44" s="2"/>
      <c r="V44" s="2" t="str">
        <f>IF(O44&lt;&gt;"",VLOOKUP(O44,RunnersRBH!DE$3:DR$181,V$1,FALSE),"")</f>
        <v/>
      </c>
      <c r="W44" s="18" t="str">
        <f t="shared" si="36"/>
        <v/>
      </c>
    </row>
    <row r="45" spans="1:23" x14ac:dyDescent="0.25">
      <c r="A45" s="1" t="str">
        <f>Runners!A44</f>
        <v>Guest 60:00</v>
      </c>
      <c r="B45" s="3"/>
      <c r="C45" s="3">
        <f>IF(A45&lt;&gt;"",VLOOKUP(A45,RunnersRBH!A$3:AS$181,C$1,FALSE),0)</f>
        <v>1.1111111111111112E-2</v>
      </c>
      <c r="D45" s="6">
        <f t="shared" si="11"/>
        <v>41</v>
      </c>
      <c r="E45" s="2"/>
      <c r="F45" s="2">
        <f t="shared" si="32"/>
        <v>0</v>
      </c>
      <c r="J45" s="1" t="str">
        <f t="shared" si="33"/>
        <v>Guest 60:00</v>
      </c>
      <c r="M45" s="8" t="str">
        <f t="shared" si="24"/>
        <v/>
      </c>
      <c r="N45" s="8" t="str">
        <f t="shared" si="25"/>
        <v/>
      </c>
      <c r="O45" s="1" t="str">
        <f t="shared" si="26"/>
        <v/>
      </c>
      <c r="P45" s="32" t="str">
        <f t="shared" si="27"/>
        <v/>
      </c>
      <c r="Q45" s="32" t="str">
        <f t="shared" si="34"/>
        <v/>
      </c>
      <c r="R45" s="6">
        <f t="shared" si="8"/>
        <v>0</v>
      </c>
      <c r="S45" s="6">
        <f>IF(AND(D45&lt;=L$4,P45&lt;&gt;"Y"),IF(N45&lt;VLOOKUP(O45,Runners!A$3:CT$180,S$1,FALSE),IF(Y$2="zero",0,Y$2),0),0)</f>
        <v>0</v>
      </c>
      <c r="T45" s="6">
        <f t="shared" si="35"/>
        <v>0</v>
      </c>
      <c r="U45" s="2"/>
      <c r="V45" s="2" t="str">
        <f>IF(O45&lt;&gt;"",VLOOKUP(O45,RunnersRBH!DE$3:DR$181,V$1,FALSE),"")</f>
        <v/>
      </c>
      <c r="W45" s="18" t="str">
        <f t="shared" si="36"/>
        <v/>
      </c>
    </row>
    <row r="46" spans="1:23" x14ac:dyDescent="0.25">
      <c r="A46" s="1" t="str">
        <f>Runners!A45</f>
        <v>Helen Rennie</v>
      </c>
      <c r="C46" s="3">
        <f>IF(A46&lt;&gt;"",VLOOKUP(A46,RunnersRBH!A$3:AS$181,C$1,FALSE),0)</f>
        <v>1.545138888888889E-2</v>
      </c>
      <c r="D46" s="6">
        <f t="shared" si="11"/>
        <v>42</v>
      </c>
      <c r="E46" s="2"/>
      <c r="F46" s="2">
        <f t="shared" si="32"/>
        <v>0</v>
      </c>
      <c r="J46" s="1" t="str">
        <f t="shared" si="33"/>
        <v>Helen Rennie</v>
      </c>
      <c r="M46" s="8" t="str">
        <f t="shared" si="24"/>
        <v/>
      </c>
      <c r="N46" s="8" t="str">
        <f t="shared" si="25"/>
        <v/>
      </c>
      <c r="O46" s="1" t="str">
        <f t="shared" si="26"/>
        <v/>
      </c>
      <c r="P46" s="32" t="str">
        <f t="shared" si="27"/>
        <v/>
      </c>
      <c r="Q46" s="32" t="str">
        <f t="shared" si="34"/>
        <v/>
      </c>
      <c r="R46" s="6">
        <f t="shared" si="8"/>
        <v>0</v>
      </c>
      <c r="S46" s="6">
        <f>IF(AND(D46&lt;=L$4,P46&lt;&gt;"Y"),IF(N46&lt;VLOOKUP(O46,Runners!A$3:CT$180,S$1,FALSE),IF(Y$2="zero",0,Y$2),0),0)</f>
        <v>0</v>
      </c>
      <c r="T46" s="6">
        <f t="shared" si="35"/>
        <v>0</v>
      </c>
      <c r="U46" s="2"/>
      <c r="V46" s="2" t="str">
        <f>IF(O46&lt;&gt;"",VLOOKUP(O46,RunnersRBH!DE$3:DR$181,V$1,FALSE),"")</f>
        <v/>
      </c>
      <c r="W46" s="18" t="str">
        <f t="shared" si="36"/>
        <v/>
      </c>
    </row>
    <row r="47" spans="1:23" x14ac:dyDescent="0.25">
      <c r="A47" s="1" t="str">
        <f>Runners!A46</f>
        <v>Ian Tate</v>
      </c>
      <c r="C47" s="3">
        <f>IF(A47&lt;&gt;"",VLOOKUP(A47,RunnersRBH!A$3:AS$181,C$1,FALSE),0)</f>
        <v>1.2500000000000001E-2</v>
      </c>
      <c r="D47" s="6">
        <f t="shared" si="11"/>
        <v>43</v>
      </c>
      <c r="E47" s="2"/>
      <c r="F47" s="2">
        <f t="shared" si="32"/>
        <v>0</v>
      </c>
      <c r="J47" s="1" t="str">
        <f t="shared" si="33"/>
        <v>Ian Tate</v>
      </c>
      <c r="M47" s="8" t="str">
        <f t="shared" si="24"/>
        <v/>
      </c>
      <c r="N47" s="8" t="str">
        <f t="shared" si="25"/>
        <v/>
      </c>
      <c r="O47" s="1" t="str">
        <f t="shared" si="26"/>
        <v/>
      </c>
      <c r="P47" s="32" t="str">
        <f t="shared" si="27"/>
        <v/>
      </c>
      <c r="Q47" s="32" t="str">
        <f t="shared" si="34"/>
        <v/>
      </c>
      <c r="R47" s="6">
        <f t="shared" si="8"/>
        <v>0</v>
      </c>
      <c r="S47" s="6">
        <f>IF(AND(D47&lt;=L$4,P47&lt;&gt;"Y"),IF(N47&lt;VLOOKUP(O47,Runners!A$3:CT$180,S$1,FALSE),IF(Y$2="zero",0,Y$2),0),0)</f>
        <v>0</v>
      </c>
      <c r="T47" s="6">
        <f t="shared" si="35"/>
        <v>0</v>
      </c>
      <c r="U47" s="2"/>
      <c r="V47" s="2" t="str">
        <f>IF(O47&lt;&gt;"",VLOOKUP(O47,RunnersRBH!DE$3:DR$181,V$1,FALSE),"")</f>
        <v/>
      </c>
      <c r="W47" s="18" t="str">
        <f t="shared" si="36"/>
        <v/>
      </c>
    </row>
    <row r="48" spans="1:23" x14ac:dyDescent="0.25">
      <c r="A48" s="1" t="str">
        <f>Runners!A47</f>
        <v>Jake Rodwell</v>
      </c>
      <c r="C48" s="3">
        <f>IF(A48&lt;&gt;"",VLOOKUP(A48,RunnersRBH!A$3:AS$181,C$1,FALSE),0)</f>
        <v>2.0659722222222222E-2</v>
      </c>
      <c r="D48" s="6">
        <f t="shared" si="11"/>
        <v>44</v>
      </c>
      <c r="E48" s="2">
        <v>4.0543981481481479E-2</v>
      </c>
      <c r="F48" s="2">
        <f t="shared" si="32"/>
        <v>1.9884259259259258E-2</v>
      </c>
      <c r="J48" s="1" t="str">
        <f t="shared" si="33"/>
        <v>Jake Rodwell</v>
      </c>
      <c r="M48" s="8" t="str">
        <f t="shared" si="24"/>
        <v/>
      </c>
      <c r="N48" s="8" t="str">
        <f t="shared" si="25"/>
        <v/>
      </c>
      <c r="O48" s="1" t="str">
        <f t="shared" si="26"/>
        <v/>
      </c>
      <c r="P48" s="32" t="str">
        <f t="shared" si="27"/>
        <v/>
      </c>
      <c r="Q48" s="32" t="str">
        <f t="shared" si="34"/>
        <v/>
      </c>
      <c r="R48" s="6">
        <f t="shared" si="8"/>
        <v>0</v>
      </c>
      <c r="S48" s="6">
        <f>IF(AND(D48&lt;=L$4,P48&lt;&gt;"Y"),IF(N48&lt;VLOOKUP(O48,Runners!A$3:CT$180,S$1,FALSE),IF(Y$2="zero",0,Y$2),0),0)</f>
        <v>0</v>
      </c>
      <c r="T48" s="6">
        <f t="shared" si="35"/>
        <v>0</v>
      </c>
      <c r="U48" s="2"/>
      <c r="V48" s="2" t="str">
        <f>IF(O48&lt;&gt;"",VLOOKUP(O48,RunnersRBH!DE$3:DR$181,V$1,FALSE),"")</f>
        <v/>
      </c>
      <c r="W48" s="18" t="str">
        <f t="shared" si="36"/>
        <v/>
      </c>
    </row>
    <row r="49" spans="1:23" x14ac:dyDescent="0.25">
      <c r="A49" s="1" t="str">
        <f>Runners!A48</f>
        <v>James Whittle</v>
      </c>
      <c r="C49" s="3">
        <f>IF(A49&lt;&gt;"",VLOOKUP(A49,RunnersRBH!A$3:AS$181,C$1,FALSE),0)</f>
        <v>2.1006944444444446E-2</v>
      </c>
      <c r="D49" s="6">
        <f>D47+1</f>
        <v>44</v>
      </c>
      <c r="E49" s="2">
        <v>4.0520833333333332E-2</v>
      </c>
      <c r="F49" s="2">
        <f t="shared" ref="F49" si="37">IF(E49&gt;0,E49-C49,0)</f>
        <v>1.9513888888888886E-2</v>
      </c>
      <c r="J49" s="1" t="str">
        <f t="shared" ref="J49" si="38">A49</f>
        <v>James Whittle</v>
      </c>
      <c r="M49" s="8" t="str">
        <f t="shared" si="24"/>
        <v/>
      </c>
      <c r="N49" s="8" t="str">
        <f t="shared" si="25"/>
        <v/>
      </c>
      <c r="O49" s="1" t="str">
        <f t="shared" si="26"/>
        <v/>
      </c>
      <c r="P49" s="32" t="str">
        <f t="shared" si="27"/>
        <v/>
      </c>
      <c r="Q49" s="32" t="str">
        <f>IF(D49&lt;=L$4,IF(P49="Y",Q47,Q47-1),"")</f>
        <v/>
      </c>
      <c r="R49" s="6">
        <f t="shared" si="8"/>
        <v>0</v>
      </c>
      <c r="S49" s="6">
        <f>IF(AND(D49&lt;=L$4,P49&lt;&gt;"Y"),IF(N49&lt;VLOOKUP(O49,Runners!A$3:CT$180,S$1,FALSE),IF(Y$2="zero",0,Y$2),0),0)</f>
        <v>0</v>
      </c>
      <c r="T49" s="6">
        <f t="shared" ref="T49" si="39">IF(AND(D49&lt;=L$4,P49&lt;&gt;"Y"),S49+R49,0)</f>
        <v>0</v>
      </c>
      <c r="U49" s="2"/>
      <c r="V49" s="2" t="str">
        <f>IF(O49&lt;&gt;"",VLOOKUP(O49,RunnersRBH!DE$3:DR$181,V$1,FALSE),"")</f>
        <v/>
      </c>
      <c r="W49" s="18" t="str">
        <f t="shared" ref="W49" si="40">IF(O49&lt;&gt;"",(V49-N49)/V49,"")</f>
        <v/>
      </c>
    </row>
    <row r="50" spans="1:23" x14ac:dyDescent="0.25">
      <c r="A50" s="1" t="str">
        <f>Runners!A49</f>
        <v>Jayden Richardson</v>
      </c>
      <c r="C50" s="3">
        <f>IF(A50&lt;&gt;"",VLOOKUP(A50,RunnersRBH!A$3:AS$181,C$1,FALSE),0)</f>
        <v>2.0312500000000001E-2</v>
      </c>
      <c r="D50" s="6">
        <f>D48+1</f>
        <v>45</v>
      </c>
      <c r="E50" s="2"/>
      <c r="F50" s="2">
        <f t="shared" si="32"/>
        <v>0</v>
      </c>
      <c r="J50" s="1" t="str">
        <f t="shared" si="33"/>
        <v>Jayden Richardson</v>
      </c>
      <c r="M50" s="8" t="str">
        <f t="shared" si="24"/>
        <v/>
      </c>
      <c r="N50" s="8" t="str">
        <f t="shared" si="25"/>
        <v/>
      </c>
      <c r="O50" s="1" t="str">
        <f t="shared" si="26"/>
        <v/>
      </c>
      <c r="P50" s="32" t="str">
        <f t="shared" si="27"/>
        <v/>
      </c>
      <c r="Q50" s="32" t="str">
        <f>IF(D50&lt;=L$4,IF(P50="Y",Q48,Q48-1),"")</f>
        <v/>
      </c>
      <c r="R50" s="6">
        <f t="shared" si="8"/>
        <v>0</v>
      </c>
      <c r="S50" s="6">
        <f>IF(AND(D50&lt;=L$4,P50&lt;&gt;"Y"),IF(N50&lt;VLOOKUP(O50,Runners!A$3:CT$180,S$1,FALSE),IF(Y$2="zero",0,Y$2),0),0)</f>
        <v>0</v>
      </c>
      <c r="T50" s="6">
        <f t="shared" si="35"/>
        <v>0</v>
      </c>
      <c r="U50" s="2"/>
      <c r="V50" s="2" t="str">
        <f>IF(O50&lt;&gt;"",VLOOKUP(O50,RunnersRBH!DE$3:DR$181,V$1,FALSE),"")</f>
        <v/>
      </c>
      <c r="W50" s="18" t="str">
        <f t="shared" si="36"/>
        <v/>
      </c>
    </row>
    <row r="51" spans="1:23" x14ac:dyDescent="0.25">
      <c r="A51" s="1" t="str">
        <f>Runners!A50</f>
        <v>Jennifer Hill</v>
      </c>
      <c r="C51" s="3">
        <f>IF(A51&lt;&gt;"",VLOOKUP(A51,RunnersRBH!A$3:AS$181,C$1,FALSE),0)</f>
        <v>1.6840277777777777E-2</v>
      </c>
      <c r="D51" s="6">
        <f t="shared" si="11"/>
        <v>46</v>
      </c>
      <c r="E51" s="2"/>
      <c r="F51" s="2">
        <f t="shared" si="32"/>
        <v>0</v>
      </c>
      <c r="J51" s="1" t="str">
        <f t="shared" si="33"/>
        <v>Jennifer Hill</v>
      </c>
      <c r="M51" s="8" t="str">
        <f t="shared" si="24"/>
        <v/>
      </c>
      <c r="N51" s="8" t="str">
        <f t="shared" si="25"/>
        <v/>
      </c>
      <c r="O51" s="1" t="str">
        <f t="shared" si="26"/>
        <v/>
      </c>
      <c r="P51" s="32" t="str">
        <f t="shared" si="27"/>
        <v/>
      </c>
      <c r="Q51" s="32" t="str">
        <f t="shared" si="34"/>
        <v/>
      </c>
      <c r="R51" s="6">
        <f t="shared" si="8"/>
        <v>0</v>
      </c>
      <c r="S51" s="6">
        <f>IF(AND(D51&lt;=L$4,P51&lt;&gt;"Y"),IF(N51&lt;VLOOKUP(O51,Runners!A$3:CT$180,S$1,FALSE),IF(Y$2="zero",0,Y$2),0),0)</f>
        <v>0</v>
      </c>
      <c r="T51" s="6">
        <f t="shared" si="35"/>
        <v>0</v>
      </c>
      <c r="U51" s="2"/>
      <c r="V51" s="2" t="str">
        <f>IF(O51&lt;&gt;"",VLOOKUP(O51,RunnersRBH!DE$3:DR$181,V$1,FALSE),"")</f>
        <v/>
      </c>
      <c r="W51" s="18" t="str">
        <f t="shared" si="36"/>
        <v/>
      </c>
    </row>
    <row r="52" spans="1:23" x14ac:dyDescent="0.25">
      <c r="A52" s="1" t="str">
        <f>Runners!A51</f>
        <v>Joanna Goorney</v>
      </c>
      <c r="C52" s="3">
        <f>IF(A52&lt;&gt;"",VLOOKUP(A52,RunnersRBH!A$3:AS$181,C$1,FALSE),0)</f>
        <v>1.8749999999999999E-2</v>
      </c>
      <c r="D52" s="6">
        <f t="shared" si="11"/>
        <v>47</v>
      </c>
      <c r="E52" s="2"/>
      <c r="F52" s="2">
        <f t="shared" si="32"/>
        <v>0</v>
      </c>
      <c r="J52" s="1" t="str">
        <f t="shared" si="33"/>
        <v>Joanna Goorney</v>
      </c>
      <c r="M52" s="8" t="str">
        <f t="shared" si="24"/>
        <v/>
      </c>
      <c r="N52" s="8" t="str">
        <f t="shared" si="25"/>
        <v/>
      </c>
      <c r="O52" s="1" t="str">
        <f t="shared" si="26"/>
        <v/>
      </c>
      <c r="P52" s="32" t="str">
        <f t="shared" si="27"/>
        <v/>
      </c>
      <c r="Q52" s="32" t="str">
        <f t="shared" si="34"/>
        <v/>
      </c>
      <c r="R52" s="6">
        <f t="shared" si="8"/>
        <v>0</v>
      </c>
      <c r="S52" s="6">
        <f>IF(AND(D52&lt;=L$4,P52&lt;&gt;"Y"),IF(N52&lt;VLOOKUP(O52,Runners!A$3:CT$180,S$1,FALSE),IF(Y$2="zero",0,Y$2),0),0)</f>
        <v>0</v>
      </c>
      <c r="T52" s="6">
        <f t="shared" si="35"/>
        <v>0</v>
      </c>
      <c r="U52" s="2"/>
      <c r="V52" s="2" t="str">
        <f>IF(O52&lt;&gt;"",VLOOKUP(O52,RunnersRBH!DE$3:DR$181,V$1,FALSE),"")</f>
        <v/>
      </c>
      <c r="W52" s="18" t="str">
        <f t="shared" si="36"/>
        <v/>
      </c>
    </row>
    <row r="53" spans="1:23" x14ac:dyDescent="0.25">
      <c r="A53" s="1" t="str">
        <f>Runners!A52</f>
        <v>Joe Greenwood</v>
      </c>
      <c r="C53" s="3">
        <f>IF(A53&lt;&gt;"",VLOOKUP(A53,RunnersRBH!A$3:AS$181,C$1,FALSE),0)</f>
        <v>2.1527777777777778E-2</v>
      </c>
      <c r="D53" s="6">
        <f t="shared" si="11"/>
        <v>48</v>
      </c>
      <c r="E53" s="2">
        <v>4.1076388888888891E-2</v>
      </c>
      <c r="F53" s="2">
        <f t="shared" si="32"/>
        <v>1.9548611111111114E-2</v>
      </c>
      <c r="J53" s="1" t="str">
        <f t="shared" si="33"/>
        <v>Joe Greenwood</v>
      </c>
      <c r="M53" s="8" t="str">
        <f t="shared" si="24"/>
        <v/>
      </c>
      <c r="N53" s="8" t="str">
        <f t="shared" si="25"/>
        <v/>
      </c>
      <c r="O53" s="1" t="str">
        <f t="shared" si="26"/>
        <v/>
      </c>
      <c r="P53" s="32" t="str">
        <f t="shared" si="27"/>
        <v/>
      </c>
      <c r="Q53" s="32" t="str">
        <f t="shared" si="34"/>
        <v/>
      </c>
      <c r="R53" s="6">
        <f t="shared" si="8"/>
        <v>0</v>
      </c>
      <c r="S53" s="6">
        <f>IF(AND(D53&lt;=L$4,P53&lt;&gt;"Y"),IF(N53&lt;VLOOKUP(O53,Runners!A$3:CT$180,S$1,FALSE),IF(Y$2="zero",0,Y$2),0),0)</f>
        <v>0</v>
      </c>
      <c r="T53" s="6">
        <f t="shared" si="35"/>
        <v>0</v>
      </c>
      <c r="U53" s="2"/>
      <c r="V53" s="2" t="str">
        <f>IF(O53&lt;&gt;"",VLOOKUP(O53,RunnersRBH!DE$3:DR$181,V$1,FALSE),"")</f>
        <v/>
      </c>
      <c r="W53" s="18" t="str">
        <f t="shared" si="36"/>
        <v/>
      </c>
    </row>
    <row r="54" spans="1:23" x14ac:dyDescent="0.25">
      <c r="A54" s="1" t="str">
        <f>Runners!A53</f>
        <v>John Bertenshaw</v>
      </c>
      <c r="C54" s="3">
        <f>IF(A54&lt;&gt;"",VLOOKUP(A54,RunnersRBH!A$3:AS$181,C$1,FALSE),0)</f>
        <v>1.5972222222222221E-2</v>
      </c>
      <c r="D54" s="6">
        <f t="shared" si="11"/>
        <v>49</v>
      </c>
      <c r="E54" s="2"/>
      <c r="F54" s="2">
        <f t="shared" si="32"/>
        <v>0</v>
      </c>
      <c r="J54" s="1" t="str">
        <f t="shared" si="33"/>
        <v>John Bertenshaw</v>
      </c>
      <c r="M54" s="8" t="str">
        <f t="shared" si="24"/>
        <v/>
      </c>
      <c r="N54" s="8" t="str">
        <f t="shared" si="25"/>
        <v/>
      </c>
      <c r="O54" s="1" t="str">
        <f t="shared" si="26"/>
        <v/>
      </c>
      <c r="P54" s="32" t="str">
        <f t="shared" si="27"/>
        <v/>
      </c>
      <c r="Q54" s="32" t="str">
        <f t="shared" si="34"/>
        <v/>
      </c>
      <c r="R54" s="6">
        <f t="shared" si="8"/>
        <v>0</v>
      </c>
      <c r="S54" s="6">
        <f>IF(AND(D54&lt;=L$4,P54&lt;&gt;"Y"),IF(N54&lt;VLOOKUP(O54,Runners!A$3:CT$180,S$1,FALSE),IF(Y$2="zero",0,Y$2),0),0)</f>
        <v>0</v>
      </c>
      <c r="T54" s="6">
        <f t="shared" si="35"/>
        <v>0</v>
      </c>
      <c r="U54" s="2"/>
      <c r="V54" s="2" t="str">
        <f>IF(O54&lt;&gt;"",VLOOKUP(O54,RunnersRBH!DE$3:DR$181,V$1,FALSE),"")</f>
        <v/>
      </c>
      <c r="W54" s="18" t="str">
        <f t="shared" si="36"/>
        <v/>
      </c>
    </row>
    <row r="55" spans="1:23" x14ac:dyDescent="0.25">
      <c r="A55" s="1" t="str">
        <f>Runners!A54</f>
        <v>John Wild</v>
      </c>
      <c r="C55" s="3">
        <f>IF(A55&lt;&gt;"",VLOOKUP(A55,RunnersRBH!A$3:AS$181,C$1,FALSE),0)</f>
        <v>1.9097222222222222E-3</v>
      </c>
      <c r="D55" s="6">
        <f t="shared" si="11"/>
        <v>50</v>
      </c>
      <c r="E55" s="2"/>
      <c r="F55" s="2">
        <f t="shared" si="32"/>
        <v>0</v>
      </c>
      <c r="J55" s="1" t="str">
        <f t="shared" si="33"/>
        <v>John Wild</v>
      </c>
      <c r="M55" s="8" t="str">
        <f t="shared" si="24"/>
        <v/>
      </c>
      <c r="N55" s="8" t="str">
        <f t="shared" si="25"/>
        <v/>
      </c>
      <c r="O55" s="1" t="str">
        <f t="shared" si="26"/>
        <v/>
      </c>
      <c r="P55" s="32" t="str">
        <f t="shared" si="27"/>
        <v/>
      </c>
      <c r="Q55" s="32" t="str">
        <f t="shared" si="34"/>
        <v/>
      </c>
      <c r="R55" s="6">
        <f t="shared" si="8"/>
        <v>0</v>
      </c>
      <c r="S55" s="6">
        <f>IF(AND(D55&lt;=L$4,P55&lt;&gt;"Y"),IF(N55&lt;VLOOKUP(O55,Runners!A$3:CT$180,S$1,FALSE),IF(Y$2="zero",0,Y$2),0),0)</f>
        <v>0</v>
      </c>
      <c r="T55" s="6">
        <f t="shared" si="35"/>
        <v>0</v>
      </c>
      <c r="U55" s="2"/>
      <c r="V55" s="2" t="str">
        <f>IF(O55&lt;&gt;"",VLOOKUP(O55,RunnersRBH!DE$3:DR$181,V$1,FALSE),"")</f>
        <v/>
      </c>
      <c r="W55" s="18" t="str">
        <f t="shared" si="36"/>
        <v/>
      </c>
    </row>
    <row r="56" spans="1:23" x14ac:dyDescent="0.25">
      <c r="A56" s="1" t="str">
        <f>Runners!A55</f>
        <v>Jonathan Tuck</v>
      </c>
      <c r="C56" s="3">
        <f>IF(A56&lt;&gt;"",VLOOKUP(A56,RunnersRBH!A$3:AS$181,C$1,FALSE),0)</f>
        <v>2.1180555555555557E-2</v>
      </c>
      <c r="D56" s="6">
        <f t="shared" si="11"/>
        <v>51</v>
      </c>
      <c r="E56" s="2"/>
      <c r="F56" s="2">
        <f t="shared" ref="F56" si="41">IF(E56&gt;0,E56-C56,0)</f>
        <v>0</v>
      </c>
      <c r="J56" s="1" t="str">
        <f t="shared" ref="J56" si="42">A56</f>
        <v>Jonathan Tuck</v>
      </c>
      <c r="M56" s="8" t="str">
        <f t="shared" ref="M56" si="43">IF(D56&lt;=L$4,SMALL(E$4:E$207,D56),"")</f>
        <v/>
      </c>
      <c r="N56" s="8" t="str">
        <f t="shared" ref="N56" si="44">IF(D56&lt;=L$4,VLOOKUP(M56,E$4:F$207,2,FALSE),"")</f>
        <v/>
      </c>
      <c r="O56" s="1" t="str">
        <f t="shared" ref="O56" si="45">IF(D56&lt;=L$4,VLOOKUP(M56,E$4:J$207,6,FALSE),"")</f>
        <v/>
      </c>
      <c r="P56" s="32" t="str">
        <f t="shared" ref="P56" si="46">IF(D56&lt;=L$4,VLOOKUP(O56,A$4:B$207,2,FALSE),"")</f>
        <v/>
      </c>
      <c r="Q56" s="32" t="str">
        <f t="shared" ref="Q56" si="47">IF(D56&lt;=L$4,IF(P56="Y",Q55,Q55-1),"")</f>
        <v/>
      </c>
      <c r="R56" s="6">
        <f t="shared" si="8"/>
        <v>0</v>
      </c>
      <c r="S56" s="6">
        <f>IF(AND(D56&lt;=L$4,P56&lt;&gt;"Y"),IF(N56&lt;VLOOKUP(O56,Runners!A$3:CT$180,S$1,FALSE),IF(Y$2="zero",0,Y$2),0),0)</f>
        <v>0</v>
      </c>
      <c r="T56" s="6">
        <f t="shared" ref="T56" si="48">IF(AND(D56&lt;=L$4,P56&lt;&gt;"Y"),S56+R56,0)</f>
        <v>0</v>
      </c>
      <c r="U56" s="2"/>
      <c r="V56" s="2" t="str">
        <f>IF(O56&lt;&gt;"",VLOOKUP(O56,RunnersRBH!DE$3:DR$181,V$1,FALSE),"")</f>
        <v/>
      </c>
      <c r="W56" s="18" t="str">
        <f t="shared" ref="W56" si="49">IF(O56&lt;&gt;"",(V56-N56)/V56,"")</f>
        <v/>
      </c>
    </row>
    <row r="57" spans="1:23" x14ac:dyDescent="0.25">
      <c r="A57" s="1" t="str">
        <f>Runners!A56</f>
        <v>Juli Wiseman</v>
      </c>
      <c r="C57" s="3">
        <f>IF(A57&lt;&gt;"",VLOOKUP(A57,RunnersRBH!A$3:AS$181,C$1,FALSE),0)</f>
        <v>1.0243055555555556E-2</v>
      </c>
      <c r="D57" s="6">
        <f t="shared" si="11"/>
        <v>52</v>
      </c>
      <c r="E57" s="2"/>
      <c r="F57" s="2">
        <f t="shared" si="32"/>
        <v>0</v>
      </c>
      <c r="J57" s="1" t="str">
        <f t="shared" si="33"/>
        <v>Juli Wiseman</v>
      </c>
      <c r="M57" s="8" t="str">
        <f>IF(D57&lt;=L$4,SMALL(E$4:E$207,D57),"")</f>
        <v/>
      </c>
      <c r="N57" s="8" t="str">
        <f>IF(D57&lt;=L$4,VLOOKUP(M57,E$4:F$207,2,FALSE),"")</f>
        <v/>
      </c>
      <c r="O57" s="1" t="str">
        <f>IF(D57&lt;=L$4,VLOOKUP(M57,E$4:J$207,6,FALSE),"")</f>
        <v/>
      </c>
      <c r="P57" s="32" t="str">
        <f>IF(D57&lt;=L$4,VLOOKUP(O57,A$4:B$207,2,FALSE),"")</f>
        <v/>
      </c>
      <c r="Q57" s="32" t="str">
        <f>IF(D57&lt;=L$4,IF(P57="Y",Q55,Q55-1),"")</f>
        <v/>
      </c>
      <c r="R57" s="6">
        <f t="shared" si="8"/>
        <v>0</v>
      </c>
      <c r="S57" s="6">
        <f>IF(AND(D57&lt;=L$4,P57&lt;&gt;"Y"),IF(N57&lt;VLOOKUP(O57,Runners!A$3:CT$180,S$1,FALSE),IF(Y$2="zero",0,Y$2),0),0)</f>
        <v>0</v>
      </c>
      <c r="T57" s="6">
        <f t="shared" si="35"/>
        <v>0</v>
      </c>
      <c r="U57" s="2"/>
      <c r="V57" s="2" t="str">
        <f>IF(O57&lt;&gt;"",VLOOKUP(O57,RunnersRBH!DE$3:DR$181,V$1,FALSE),"")</f>
        <v/>
      </c>
      <c r="W57" s="18" t="str">
        <f t="shared" si="36"/>
        <v/>
      </c>
    </row>
    <row r="58" spans="1:23" x14ac:dyDescent="0.25">
      <c r="A58" s="1" t="str">
        <f>Runners!A57</f>
        <v>Julia Rolfe</v>
      </c>
      <c r="C58" s="3">
        <f>IF(A58&lt;&gt;"",VLOOKUP(A58,RunnersRBH!A$3:AS$181,C$1,FALSE),0)</f>
        <v>1.3194444444444444E-2</v>
      </c>
      <c r="D58" s="6">
        <f t="shared" si="11"/>
        <v>53</v>
      </c>
      <c r="E58" s="2"/>
      <c r="F58" s="2">
        <f t="shared" si="32"/>
        <v>0</v>
      </c>
      <c r="J58" s="1" t="str">
        <f t="shared" si="33"/>
        <v>Julia Rolfe</v>
      </c>
      <c r="M58" s="8" t="str">
        <f>IF(D58&lt;=L$4,SMALL(E$4:E$207,D58),"")</f>
        <v/>
      </c>
      <c r="N58" s="8" t="str">
        <f>IF(D58&lt;=L$4,VLOOKUP(M58,E$4:F$207,2,FALSE),"")</f>
        <v/>
      </c>
      <c r="O58" s="1" t="str">
        <f>IF(D58&lt;=L$4,VLOOKUP(M58,E$4:J$207,6,FALSE),"")</f>
        <v/>
      </c>
      <c r="P58" s="32" t="str">
        <f>IF(D58&lt;=L$4,VLOOKUP(O58,A$4:B$207,2,FALSE),"")</f>
        <v/>
      </c>
      <c r="Q58" s="32" t="str">
        <f t="shared" si="34"/>
        <v/>
      </c>
      <c r="R58" s="6">
        <f t="shared" si="8"/>
        <v>0</v>
      </c>
      <c r="S58" s="6">
        <f>IF(AND(D58&lt;=L$4,P58&lt;&gt;"Y"),IF(N58&lt;VLOOKUP(O58,Runners!A$3:CT$180,S$1,FALSE),IF(Y$2="zero",0,Y$2),0),0)</f>
        <v>0</v>
      </c>
      <c r="T58" s="6">
        <f t="shared" si="35"/>
        <v>0</v>
      </c>
      <c r="U58" s="2"/>
      <c r="V58" s="2" t="str">
        <f>IF(O58&lt;&gt;"",VLOOKUP(O58,RunnersRBH!DE$3:DR$181,V$1,FALSE),"")</f>
        <v/>
      </c>
      <c r="W58" s="18" t="str">
        <f t="shared" si="36"/>
        <v/>
      </c>
    </row>
    <row r="59" spans="1:23" x14ac:dyDescent="0.25">
      <c r="A59" s="1" t="str">
        <f>Runners!A58</f>
        <v>Kate Price Edwards</v>
      </c>
      <c r="C59" s="3">
        <f>IF(A59&lt;&gt;"",VLOOKUP(A59,RunnersRBH!A$3:AS$181,C$1,FALSE),0)</f>
        <v>1.7534722222222222E-2</v>
      </c>
      <c r="D59" s="6">
        <f t="shared" si="11"/>
        <v>54</v>
      </c>
      <c r="E59" s="2"/>
      <c r="F59" s="2">
        <f t="shared" ref="F59" si="50">IF(E59&gt;0,E59-C59,0)</f>
        <v>0</v>
      </c>
      <c r="J59" s="1" t="str">
        <f t="shared" ref="J59" si="51">A59</f>
        <v>Kate Price Edwards</v>
      </c>
      <c r="M59" s="8" t="str">
        <f t="shared" ref="M59" si="52">IF(D59&lt;=L$4,SMALL(E$4:E$207,D59),"")</f>
        <v/>
      </c>
      <c r="N59" s="8" t="str">
        <f t="shared" ref="N59" si="53">IF(D59&lt;=L$4,VLOOKUP(M59,E$4:F$207,2,FALSE),"")</f>
        <v/>
      </c>
      <c r="O59" s="1" t="str">
        <f t="shared" ref="O59" si="54">IF(D59&lt;=L$4,VLOOKUP(M59,E$4:J$207,6,FALSE),"")</f>
        <v/>
      </c>
      <c r="P59" s="32" t="str">
        <f t="shared" ref="P59" si="55">IF(D59&lt;=L$4,VLOOKUP(O59,A$4:B$207,2,FALSE),"")</f>
        <v/>
      </c>
      <c r="Q59" s="32" t="str">
        <f t="shared" ref="Q59" si="56">IF(D59&lt;=L$4,IF(P59="Y",Q58,Q58-1),"")</f>
        <v/>
      </c>
      <c r="R59" s="6">
        <f t="shared" si="8"/>
        <v>0</v>
      </c>
      <c r="S59" s="6">
        <f>IF(AND(D59&lt;=L$4,P59&lt;&gt;"Y"),IF(N59&lt;VLOOKUP(O59,Runners!A$3:CT$180,S$1,FALSE),IF(Y$2="zero",0,Y$2),0),0)</f>
        <v>0</v>
      </c>
      <c r="T59" s="6">
        <f t="shared" ref="T59" si="57">IF(AND(D59&lt;=L$4,P59&lt;&gt;"Y"),S59+R59,0)</f>
        <v>0</v>
      </c>
      <c r="U59" s="2"/>
      <c r="V59" s="2" t="str">
        <f>IF(O59&lt;&gt;"",VLOOKUP(O59,RunnersRBH!DE$3:DR$181,V$1,FALSE),"")</f>
        <v/>
      </c>
      <c r="W59" s="18" t="str">
        <f t="shared" ref="W59" si="58">IF(O59&lt;&gt;"",(V59-N59)/V59,"")</f>
        <v/>
      </c>
    </row>
    <row r="60" spans="1:23" x14ac:dyDescent="0.25">
      <c r="A60" s="1" t="str">
        <f>Runners!A59</f>
        <v>Kathy Gaunt</v>
      </c>
      <c r="B60" s="3"/>
      <c r="C60" s="3">
        <f>IF(A60&lt;&gt;"",VLOOKUP(A60,RunnersRBH!A$3:AS$181,C$1,FALSE),0)</f>
        <v>9.3749999999999997E-3</v>
      </c>
      <c r="D60" s="6">
        <f t="shared" si="11"/>
        <v>55</v>
      </c>
      <c r="E60" s="2"/>
      <c r="F60" s="2">
        <f t="shared" si="32"/>
        <v>0</v>
      </c>
      <c r="J60" s="1" t="str">
        <f t="shared" si="33"/>
        <v>Kathy Gaunt</v>
      </c>
      <c r="M60" s="8" t="str">
        <f t="shared" ref="M60:M91" si="59">IF(D60&lt;=L$4,SMALL(E$4:E$207,D60),"")</f>
        <v/>
      </c>
      <c r="N60" s="8" t="str">
        <f t="shared" ref="N60:N91" si="60">IF(D60&lt;=L$4,VLOOKUP(M60,E$4:F$207,2,FALSE),"")</f>
        <v/>
      </c>
      <c r="O60" s="1" t="str">
        <f t="shared" ref="O60:O91" si="61">IF(D60&lt;=L$4,VLOOKUP(M60,E$4:J$207,6,FALSE),"")</f>
        <v/>
      </c>
      <c r="P60" s="32" t="str">
        <f t="shared" ref="P60:P91" si="62">IF(D60&lt;=L$4,VLOOKUP(O60,A$4:B$207,2,FALSE),"")</f>
        <v/>
      </c>
      <c r="Q60" s="32" t="str">
        <f>IF(D60&lt;=L$4,IF(P60="Y",Q58,Q58-1),"")</f>
        <v/>
      </c>
      <c r="R60" s="6">
        <f t="shared" si="8"/>
        <v>0</v>
      </c>
      <c r="S60" s="6">
        <f>IF(AND(D60&lt;=L$4,P60&lt;&gt;"Y"),IF(N60&lt;VLOOKUP(O60,Runners!A$3:CT$180,S$1,FALSE),IF(Y$2="zero",0,Y$2),0),0)</f>
        <v>0</v>
      </c>
      <c r="T60" s="6">
        <f t="shared" si="35"/>
        <v>0</v>
      </c>
      <c r="U60" s="2"/>
      <c r="V60" s="2" t="str">
        <f>IF(O60&lt;&gt;"",VLOOKUP(O60,RunnersRBH!DE$3:DR$181,V$1,FALSE),"")</f>
        <v/>
      </c>
      <c r="W60" s="18" t="str">
        <f t="shared" si="36"/>
        <v/>
      </c>
    </row>
    <row r="61" spans="1:23" x14ac:dyDescent="0.25">
      <c r="A61" s="1" t="str">
        <f>Runners!A60</f>
        <v>Katy McIntyre</v>
      </c>
      <c r="B61" s="3"/>
      <c r="C61" s="3">
        <f>IF(A61&lt;&gt;"",VLOOKUP(A61,RunnersRBH!A$3:AS$181,C$1,FALSE),0)</f>
        <v>6.5972222222222222E-3</v>
      </c>
      <c r="D61" s="6">
        <f t="shared" si="11"/>
        <v>56</v>
      </c>
      <c r="E61" s="2"/>
      <c r="F61" s="2">
        <f t="shared" si="32"/>
        <v>0</v>
      </c>
      <c r="J61" s="1" t="str">
        <f t="shared" si="33"/>
        <v>Katy McIntyre</v>
      </c>
      <c r="M61" s="8" t="str">
        <f t="shared" si="59"/>
        <v/>
      </c>
      <c r="N61" s="8" t="str">
        <f t="shared" si="60"/>
        <v/>
      </c>
      <c r="O61" s="1" t="str">
        <f t="shared" si="61"/>
        <v/>
      </c>
      <c r="P61" s="32" t="str">
        <f t="shared" si="62"/>
        <v/>
      </c>
      <c r="Q61" s="32" t="str">
        <f t="shared" si="34"/>
        <v/>
      </c>
      <c r="R61" s="6">
        <f t="shared" si="8"/>
        <v>0</v>
      </c>
      <c r="S61" s="6">
        <f>IF(AND(D61&lt;=L$4,P61&lt;&gt;"Y"),IF(N61&lt;VLOOKUP(O61,Runners!A$3:CT$180,S$1,FALSE),IF(Y$2="zero",0,Y$2),0),0)</f>
        <v>0</v>
      </c>
      <c r="T61" s="6">
        <f t="shared" si="35"/>
        <v>0</v>
      </c>
      <c r="U61" s="2"/>
      <c r="V61" s="2" t="str">
        <f>IF(O61&lt;&gt;"",VLOOKUP(O61,RunnersRBH!DE$3:DR$181,V$1,FALSE),"")</f>
        <v/>
      </c>
      <c r="W61" s="18" t="str">
        <f t="shared" si="36"/>
        <v/>
      </c>
    </row>
    <row r="62" spans="1:23" x14ac:dyDescent="0.25">
      <c r="A62" s="1" t="str">
        <f>Runners!A61</f>
        <v>Kim Dykes</v>
      </c>
      <c r="C62" s="3">
        <f>IF(A62&lt;&gt;"",VLOOKUP(A62,RunnersRBH!A$3:AS$181,C$1,FALSE),0)</f>
        <v>1.6145833333333335E-2</v>
      </c>
      <c r="D62" s="6">
        <f t="shared" si="11"/>
        <v>57</v>
      </c>
      <c r="E62" s="2"/>
      <c r="F62" s="2">
        <f t="shared" si="32"/>
        <v>0</v>
      </c>
      <c r="J62" s="1" t="str">
        <f t="shared" si="33"/>
        <v>Kim Dykes</v>
      </c>
      <c r="M62" s="8" t="str">
        <f t="shared" si="59"/>
        <v/>
      </c>
      <c r="N62" s="8" t="str">
        <f t="shared" si="60"/>
        <v/>
      </c>
      <c r="O62" s="1" t="str">
        <f t="shared" si="61"/>
        <v/>
      </c>
      <c r="P62" s="32" t="str">
        <f t="shared" si="62"/>
        <v/>
      </c>
      <c r="Q62" s="32" t="str">
        <f t="shared" si="34"/>
        <v/>
      </c>
      <c r="R62" s="6">
        <f t="shared" si="8"/>
        <v>0</v>
      </c>
      <c r="S62" s="6">
        <f>IF(AND(D62&lt;=L$4,P62&lt;&gt;"Y"),IF(N62&lt;VLOOKUP(O62,Runners!A$3:CT$180,S$1,FALSE),IF(Y$2="zero",0,Y$2),0),0)</f>
        <v>0</v>
      </c>
      <c r="T62" s="6">
        <f t="shared" si="35"/>
        <v>0</v>
      </c>
      <c r="U62" s="2"/>
      <c r="V62" s="2" t="str">
        <f>IF(O62&lt;&gt;"",VLOOKUP(O62,RunnersRBH!DE$3:DR$181,V$1,FALSE),"")</f>
        <v/>
      </c>
      <c r="W62" s="18" t="str">
        <f t="shared" si="36"/>
        <v/>
      </c>
    </row>
    <row r="63" spans="1:23" x14ac:dyDescent="0.25">
      <c r="A63" s="1" t="str">
        <f>Runners!A62</f>
        <v>Kirsten Burnett</v>
      </c>
      <c r="C63" s="3">
        <f>IF(A63&lt;&gt;"",VLOOKUP(A63,RunnersRBH!A$3:AS$181,C$1,FALSE),0)</f>
        <v>1.2326388888888888E-2</v>
      </c>
      <c r="D63" s="6">
        <f t="shared" si="11"/>
        <v>58</v>
      </c>
      <c r="E63" s="2"/>
      <c r="F63" s="2">
        <f t="shared" si="32"/>
        <v>0</v>
      </c>
      <c r="J63" s="1" t="str">
        <f t="shared" si="33"/>
        <v>Kirsten Burnett</v>
      </c>
      <c r="M63" s="8" t="str">
        <f t="shared" si="59"/>
        <v/>
      </c>
      <c r="N63" s="8" t="str">
        <f t="shared" si="60"/>
        <v/>
      </c>
      <c r="O63" s="1" t="str">
        <f t="shared" si="61"/>
        <v/>
      </c>
      <c r="P63" s="32" t="str">
        <f t="shared" si="62"/>
        <v/>
      </c>
      <c r="Q63" s="32" t="str">
        <f t="shared" si="34"/>
        <v/>
      </c>
      <c r="R63" s="6">
        <f t="shared" si="8"/>
        <v>0</v>
      </c>
      <c r="S63" s="6">
        <f>IF(AND(D63&lt;=L$4,P63&lt;&gt;"Y"),IF(N63&lt;VLOOKUP(O63,Runners!A$3:CT$180,S$1,FALSE),IF(Y$2="zero",0,Y$2),0),0)</f>
        <v>0</v>
      </c>
      <c r="T63" s="6">
        <f t="shared" si="35"/>
        <v>0</v>
      </c>
      <c r="U63" s="2"/>
      <c r="V63" s="2" t="str">
        <f>IF(O63&lt;&gt;"",VLOOKUP(O63,RunnersRBH!DE$3:DR$181,V$1,FALSE),"")</f>
        <v/>
      </c>
      <c r="W63" s="18" t="str">
        <f t="shared" si="36"/>
        <v/>
      </c>
    </row>
    <row r="64" spans="1:23" x14ac:dyDescent="0.25">
      <c r="A64" s="1" t="str">
        <f>Runners!A63</f>
        <v>Laura Byrne</v>
      </c>
      <c r="C64" s="3">
        <f>IF(A64&lt;&gt;"",VLOOKUP(A64,RunnersRBH!A$3:AS$181,C$1,FALSE),0)</f>
        <v>1.0069444444444445E-2</v>
      </c>
      <c r="D64" s="6">
        <f t="shared" si="11"/>
        <v>59</v>
      </c>
      <c r="E64" s="2"/>
      <c r="F64" s="2">
        <f t="shared" si="32"/>
        <v>0</v>
      </c>
      <c r="J64" s="1" t="str">
        <f t="shared" si="33"/>
        <v>Laura Byrne</v>
      </c>
      <c r="M64" s="8" t="str">
        <f t="shared" si="59"/>
        <v/>
      </c>
      <c r="N64" s="8" t="str">
        <f t="shared" si="60"/>
        <v/>
      </c>
      <c r="O64" s="1" t="str">
        <f t="shared" si="61"/>
        <v/>
      </c>
      <c r="P64" s="32" t="str">
        <f t="shared" si="62"/>
        <v/>
      </c>
      <c r="Q64" s="32" t="str">
        <f t="shared" si="34"/>
        <v/>
      </c>
      <c r="R64" s="6">
        <f t="shared" si="8"/>
        <v>0</v>
      </c>
      <c r="S64" s="6">
        <f>IF(AND(D64&lt;=L$4,P64&lt;&gt;"Y"),IF(N64&lt;VLOOKUP(O64,Runners!A$3:CT$180,S$1,FALSE),IF(Y$2="zero",0,Y$2),0),0)</f>
        <v>0</v>
      </c>
      <c r="T64" s="6">
        <f t="shared" si="35"/>
        <v>0</v>
      </c>
      <c r="U64" s="2"/>
      <c r="V64" s="2" t="str">
        <f>IF(O64&lt;&gt;"",VLOOKUP(O64,RunnersRBH!DE$3:DR$181,V$1,FALSE),"")</f>
        <v/>
      </c>
      <c r="W64" s="18" t="str">
        <f t="shared" si="36"/>
        <v/>
      </c>
    </row>
    <row r="65" spans="1:23" x14ac:dyDescent="0.25">
      <c r="A65" s="1" t="str">
        <f>Runners!A64</f>
        <v>Lewis McAfee</v>
      </c>
      <c r="B65" s="3"/>
      <c r="C65" s="3">
        <f>IF(A65&lt;&gt;"",VLOOKUP(A65,RunnersRBH!A$3:AS$181,C$1,FALSE),0)</f>
        <v>1.6493055555555556E-2</v>
      </c>
      <c r="D65" s="6">
        <f t="shared" si="11"/>
        <v>60</v>
      </c>
      <c r="E65" s="2">
        <v>4.4305555555555549E-2</v>
      </c>
      <c r="F65" s="2">
        <f t="shared" si="32"/>
        <v>2.7812499999999993E-2</v>
      </c>
      <c r="J65" s="1" t="str">
        <f t="shared" si="33"/>
        <v>Lewis McAfee</v>
      </c>
      <c r="M65" s="8" t="str">
        <f t="shared" si="59"/>
        <v/>
      </c>
      <c r="N65" s="8" t="str">
        <f t="shared" si="60"/>
        <v/>
      </c>
      <c r="O65" s="1" t="str">
        <f t="shared" si="61"/>
        <v/>
      </c>
      <c r="P65" s="32" t="str">
        <f t="shared" si="62"/>
        <v/>
      </c>
      <c r="Q65" s="32" t="str">
        <f t="shared" si="34"/>
        <v/>
      </c>
      <c r="R65" s="6">
        <f t="shared" si="8"/>
        <v>0</v>
      </c>
      <c r="S65" s="6">
        <f>IF(AND(D65&lt;=L$4,P65&lt;&gt;"Y"),IF(N65&lt;VLOOKUP(O65,Runners!A$3:CT$180,S$1,FALSE),IF(Y$2="zero",0,Y$2),0),0)</f>
        <v>0</v>
      </c>
      <c r="T65" s="6">
        <f t="shared" si="35"/>
        <v>0</v>
      </c>
      <c r="U65" s="2"/>
      <c r="V65" s="2" t="str">
        <f>IF(O65&lt;&gt;"",VLOOKUP(O65,RunnersRBH!DE$3:DR$181,V$1,FALSE),"")</f>
        <v/>
      </c>
      <c r="W65" s="18" t="str">
        <f t="shared" si="36"/>
        <v/>
      </c>
    </row>
    <row r="66" spans="1:23" x14ac:dyDescent="0.25">
      <c r="A66" s="1" t="str">
        <f>Runners!A65</f>
        <v>Lia Murphy</v>
      </c>
      <c r="B66" s="3"/>
      <c r="C66" s="3">
        <f>IF(A66&lt;&gt;"",VLOOKUP(A66,RunnersRBH!A$3:AS$181,C$1,FALSE),0)</f>
        <v>8.3333333333333332E-3</v>
      </c>
      <c r="D66" s="6">
        <f t="shared" si="11"/>
        <v>61</v>
      </c>
      <c r="E66" s="2"/>
      <c r="F66" s="2">
        <f t="shared" si="32"/>
        <v>0</v>
      </c>
      <c r="J66" s="1" t="str">
        <f t="shared" si="33"/>
        <v>Lia Murphy</v>
      </c>
      <c r="M66" s="8" t="str">
        <f t="shared" si="59"/>
        <v/>
      </c>
      <c r="N66" s="8" t="str">
        <f t="shared" si="60"/>
        <v/>
      </c>
      <c r="O66" s="1" t="str">
        <f t="shared" si="61"/>
        <v/>
      </c>
      <c r="P66" s="32" t="str">
        <f t="shared" si="62"/>
        <v/>
      </c>
      <c r="Q66" s="32" t="str">
        <f t="shared" si="34"/>
        <v/>
      </c>
      <c r="R66" s="6">
        <f t="shared" si="8"/>
        <v>0</v>
      </c>
      <c r="S66" s="6">
        <f>IF(AND(D66&lt;=L$4,P66&lt;&gt;"Y"),IF(N66&lt;VLOOKUP(O66,Runners!A$3:CT$180,S$1,FALSE),IF(Y$2="zero",0,Y$2),0),0)</f>
        <v>0</v>
      </c>
      <c r="T66" s="6">
        <f t="shared" si="35"/>
        <v>0</v>
      </c>
      <c r="U66" s="2"/>
      <c r="V66" s="2" t="str">
        <f>IF(O66&lt;&gt;"",VLOOKUP(O66,RunnersRBH!DE$3:DR$181,V$1,FALSE),"")</f>
        <v/>
      </c>
      <c r="W66" s="18" t="str">
        <f t="shared" si="36"/>
        <v/>
      </c>
    </row>
    <row r="67" spans="1:23" x14ac:dyDescent="0.25">
      <c r="A67" s="1" t="str">
        <f>Runners!A66</f>
        <v>Linda Chadderton</v>
      </c>
      <c r="B67" s="3"/>
      <c r="C67" s="3">
        <f>IF(A67&lt;&gt;"",VLOOKUP(A67,RunnersRBH!A$3:AS$181,C$1,FALSE),0)</f>
        <v>5.9027777777777776E-3</v>
      </c>
      <c r="D67" s="6">
        <f t="shared" si="11"/>
        <v>62</v>
      </c>
      <c r="E67" s="2"/>
      <c r="F67" s="2">
        <f t="shared" ref="F67" si="63">IF(E67&gt;0,E67-C67,0)</f>
        <v>0</v>
      </c>
      <c r="J67" s="1" t="str">
        <f t="shared" ref="J67" si="64">A67</f>
        <v>Linda Chadderton</v>
      </c>
      <c r="M67" s="8" t="str">
        <f t="shared" si="59"/>
        <v/>
      </c>
      <c r="N67" s="8" t="str">
        <f t="shared" si="60"/>
        <v/>
      </c>
      <c r="O67" s="1" t="str">
        <f t="shared" si="61"/>
        <v/>
      </c>
      <c r="P67" s="32" t="str">
        <f t="shared" si="62"/>
        <v/>
      </c>
      <c r="Q67" s="32" t="str">
        <f t="shared" ref="Q67" si="65">IF(D67&lt;=L$4,IF(P67="Y",Q66,Q66-1),"")</f>
        <v/>
      </c>
      <c r="R67" s="6">
        <f t="shared" si="8"/>
        <v>0</v>
      </c>
      <c r="S67" s="6">
        <f>IF(AND(D67&lt;=L$4,P67&lt;&gt;"Y"),IF(N67&lt;VLOOKUP(O67,Runners!A$3:CT$180,S$1,FALSE),IF(Y$2="zero",0,Y$2),0),0)</f>
        <v>0</v>
      </c>
      <c r="T67" s="6">
        <f t="shared" ref="T67" si="66">IF(AND(D67&lt;=L$4,P67&lt;&gt;"Y"),S67+R67,0)</f>
        <v>0</v>
      </c>
      <c r="U67" s="2"/>
      <c r="V67" s="2" t="str">
        <f>IF(O67&lt;&gt;"",VLOOKUP(O67,RunnersRBH!DE$3:DR$181,V$1,FALSE),"")</f>
        <v/>
      </c>
      <c r="W67" s="18" t="str">
        <f t="shared" ref="W67" si="67">IF(O67&lt;&gt;"",(V67-N67)/V67,"")</f>
        <v/>
      </c>
    </row>
    <row r="68" spans="1:23" x14ac:dyDescent="0.25">
      <c r="A68" s="1" t="str">
        <f>Runners!A67</f>
        <v>Louise Charnock</v>
      </c>
      <c r="C68" s="3">
        <f>IF(A68&lt;&gt;"",VLOOKUP(A68,RunnersRBH!A$3:AS$181,C$1,FALSE),0)</f>
        <v>1.0243055555555556E-2</v>
      </c>
      <c r="D68" s="6">
        <f t="shared" si="11"/>
        <v>63</v>
      </c>
      <c r="E68" s="2"/>
      <c r="F68" s="2">
        <f t="shared" si="32"/>
        <v>0</v>
      </c>
      <c r="J68" s="1" t="str">
        <f t="shared" si="33"/>
        <v>Louise Charnock</v>
      </c>
      <c r="M68" s="8" t="str">
        <f t="shared" si="59"/>
        <v/>
      </c>
      <c r="N68" s="8" t="str">
        <f t="shared" si="60"/>
        <v/>
      </c>
      <c r="O68" s="1" t="str">
        <f t="shared" si="61"/>
        <v/>
      </c>
      <c r="P68" s="32" t="str">
        <f t="shared" si="62"/>
        <v/>
      </c>
      <c r="Q68" s="32" t="str">
        <f>IF(D68&lt;=L$4,IF(P68="Y",Q66,Q66-1),"")</f>
        <v/>
      </c>
      <c r="R68" s="6">
        <f t="shared" ref="R68:R131" si="68">IF(Q68=Q67,0,IF(Q68&gt;0,Q68,1))</f>
        <v>0</v>
      </c>
      <c r="S68" s="6">
        <f>IF(AND(D68&lt;=L$4,P68&lt;&gt;"Y"),IF(N68&lt;VLOOKUP(O68,Runners!A$3:CT$180,S$1,FALSE),IF(Y$2="zero",0,Y$2),0),0)</f>
        <v>0</v>
      </c>
      <c r="T68" s="6">
        <f t="shared" si="35"/>
        <v>0</v>
      </c>
      <c r="U68" s="2"/>
      <c r="V68" s="2" t="str">
        <f>IF(O68&lt;&gt;"",VLOOKUP(O68,RunnersRBH!DE$3:DR$181,V$1,FALSE),"")</f>
        <v/>
      </c>
      <c r="W68" s="18" t="str">
        <f t="shared" si="36"/>
        <v/>
      </c>
    </row>
    <row r="69" spans="1:23" x14ac:dyDescent="0.25">
      <c r="A69" s="1" t="str">
        <f>Runners!A68</f>
        <v>Louise Cox</v>
      </c>
      <c r="C69" s="3">
        <f>IF(A69&lt;&gt;"",VLOOKUP(A69,RunnersRBH!A$3:AS$181,C$1,FALSE),0)</f>
        <v>1.6319444444444445E-2</v>
      </c>
      <c r="D69" s="6">
        <f t="shared" si="11"/>
        <v>64</v>
      </c>
      <c r="E69" s="2"/>
      <c r="F69" s="2">
        <f t="shared" si="32"/>
        <v>0</v>
      </c>
      <c r="J69" s="1" t="str">
        <f t="shared" si="33"/>
        <v>Louise Cox</v>
      </c>
      <c r="M69" s="8" t="str">
        <f t="shared" si="59"/>
        <v/>
      </c>
      <c r="N69" s="8" t="str">
        <f t="shared" si="60"/>
        <v/>
      </c>
      <c r="O69" s="1" t="str">
        <f t="shared" si="61"/>
        <v/>
      </c>
      <c r="P69" s="32" t="str">
        <f t="shared" si="62"/>
        <v/>
      </c>
      <c r="Q69" s="32" t="str">
        <f t="shared" si="34"/>
        <v/>
      </c>
      <c r="R69" s="6">
        <f t="shared" si="68"/>
        <v>0</v>
      </c>
      <c r="S69" s="6">
        <f>IF(AND(D69&lt;=L$4,P69&lt;&gt;"Y"),IF(N69&lt;VLOOKUP(O69,Runners!A$3:CT$180,S$1,FALSE),IF(Y$2="zero",0,Y$2),0),0)</f>
        <v>0</v>
      </c>
      <c r="T69" s="6">
        <f t="shared" si="35"/>
        <v>0</v>
      </c>
      <c r="U69" s="2"/>
      <c r="V69" s="2" t="str">
        <f>IF(O69&lt;&gt;"",VLOOKUP(O69,RunnersRBH!DE$3:DR$181,V$1,FALSE),"")</f>
        <v/>
      </c>
      <c r="W69" s="18" t="str">
        <f t="shared" si="36"/>
        <v/>
      </c>
    </row>
    <row r="70" spans="1:23" x14ac:dyDescent="0.25">
      <c r="A70" s="1" t="str">
        <f>Runners!A69</f>
        <v>Maddy Markham</v>
      </c>
      <c r="B70" s="3"/>
      <c r="C70" s="3">
        <f>IF(A70&lt;&gt;"",VLOOKUP(A70,RunnersRBH!A$3:AS$181,C$1,FALSE),0)</f>
        <v>1.7013888888888887E-2</v>
      </c>
      <c r="D70" s="6">
        <f t="shared" si="11"/>
        <v>65</v>
      </c>
      <c r="E70" s="2"/>
      <c r="F70" s="2">
        <f t="shared" si="32"/>
        <v>0</v>
      </c>
      <c r="J70" s="1" t="str">
        <f t="shared" si="33"/>
        <v>Maddy Markham</v>
      </c>
      <c r="M70" s="8" t="str">
        <f t="shared" si="59"/>
        <v/>
      </c>
      <c r="N70" s="8" t="str">
        <f t="shared" si="60"/>
        <v/>
      </c>
      <c r="O70" s="1" t="str">
        <f t="shared" si="61"/>
        <v/>
      </c>
      <c r="P70" s="32" t="str">
        <f t="shared" si="62"/>
        <v/>
      </c>
      <c r="Q70" s="32" t="str">
        <f t="shared" si="34"/>
        <v/>
      </c>
      <c r="R70" s="6">
        <f t="shared" si="68"/>
        <v>0</v>
      </c>
      <c r="S70" s="6">
        <f>IF(AND(D70&lt;=L$4,P70&lt;&gt;"Y"),IF(N70&lt;VLOOKUP(O70,Runners!A$3:CT$180,S$1,FALSE),IF(Y$2="zero",0,Y$2),0),0)</f>
        <v>0</v>
      </c>
      <c r="T70" s="6">
        <f t="shared" si="35"/>
        <v>0</v>
      </c>
      <c r="U70" s="2"/>
      <c r="V70" s="2" t="str">
        <f>IF(O70&lt;&gt;"",VLOOKUP(O70,RunnersRBH!DE$3:DR$181,V$1,FALSE),"")</f>
        <v/>
      </c>
      <c r="W70" s="18" t="str">
        <f t="shared" si="36"/>
        <v/>
      </c>
    </row>
    <row r="71" spans="1:23" x14ac:dyDescent="0.25">
      <c r="A71" s="1" t="str">
        <f>Runners!A70</f>
        <v>Mark Hughes</v>
      </c>
      <c r="C71" s="3">
        <f>IF(A71&lt;&gt;"",VLOOKUP(A71,RunnersRBH!A$3:AS$181,C$1,FALSE),0)</f>
        <v>1.6840277777777777E-2</v>
      </c>
      <c r="D71" s="6">
        <f t="shared" si="11"/>
        <v>66</v>
      </c>
      <c r="E71" s="2"/>
      <c r="F71" s="2">
        <f t="shared" si="32"/>
        <v>0</v>
      </c>
      <c r="J71" s="1" t="str">
        <f t="shared" si="33"/>
        <v>Mark Hughes</v>
      </c>
      <c r="M71" s="8" t="str">
        <f t="shared" si="59"/>
        <v/>
      </c>
      <c r="N71" s="8" t="str">
        <f t="shared" si="60"/>
        <v/>
      </c>
      <c r="O71" s="1" t="str">
        <f t="shared" si="61"/>
        <v/>
      </c>
      <c r="P71" s="32" t="str">
        <f t="shared" si="62"/>
        <v/>
      </c>
      <c r="Q71" s="32" t="str">
        <f t="shared" si="34"/>
        <v/>
      </c>
      <c r="R71" s="6">
        <f t="shared" si="68"/>
        <v>0</v>
      </c>
      <c r="S71" s="6">
        <f>IF(AND(D71&lt;=L$4,P71&lt;&gt;"Y"),IF(N71&lt;VLOOKUP(O71,Runners!A$3:CT$180,S$1,FALSE),IF(Y$2="zero",0,Y$2),0),0)</f>
        <v>0</v>
      </c>
      <c r="T71" s="6">
        <f t="shared" si="35"/>
        <v>0</v>
      </c>
      <c r="U71" s="2"/>
      <c r="V71" s="2" t="str">
        <f>IF(O71&lt;&gt;"",VLOOKUP(O71,RunnersRBH!DE$3:DR$181,V$1,FALSE),"")</f>
        <v/>
      </c>
      <c r="W71" s="18" t="str">
        <f t="shared" si="36"/>
        <v/>
      </c>
    </row>
    <row r="72" spans="1:23" x14ac:dyDescent="0.25">
      <c r="A72" s="1" t="str">
        <f>Runners!A71</f>
        <v>Mark Selby</v>
      </c>
      <c r="C72" s="3">
        <f>IF(A72&lt;&gt;"",VLOOKUP(A72,RunnersRBH!A$3:AS$181,C$1,FALSE),0)</f>
        <v>1.7534722222222222E-2</v>
      </c>
      <c r="D72" s="6">
        <f t="shared" si="11"/>
        <v>67</v>
      </c>
      <c r="E72" s="2"/>
      <c r="F72" s="2">
        <f t="shared" si="32"/>
        <v>0</v>
      </c>
      <c r="J72" s="1" t="str">
        <f t="shared" si="33"/>
        <v>Mark Selby</v>
      </c>
      <c r="M72" s="8" t="str">
        <f t="shared" si="59"/>
        <v/>
      </c>
      <c r="N72" s="8" t="str">
        <f t="shared" si="60"/>
        <v/>
      </c>
      <c r="O72" s="1" t="str">
        <f t="shared" si="61"/>
        <v/>
      </c>
      <c r="P72" s="32" t="str">
        <f t="shared" si="62"/>
        <v/>
      </c>
      <c r="Q72" s="32" t="str">
        <f t="shared" si="34"/>
        <v/>
      </c>
      <c r="R72" s="6">
        <f t="shared" si="68"/>
        <v>0</v>
      </c>
      <c r="S72" s="6">
        <f>IF(AND(D72&lt;=L$4,P72&lt;&gt;"Y"),IF(N72&lt;VLOOKUP(O72,Runners!A$3:CT$180,S$1,FALSE),IF(Y$2="zero",0,Y$2),0),0)</f>
        <v>0</v>
      </c>
      <c r="T72" s="6">
        <f t="shared" si="35"/>
        <v>0</v>
      </c>
      <c r="U72" s="2"/>
      <c r="V72" s="2" t="str">
        <f>IF(O72&lt;&gt;"",VLOOKUP(O72,RunnersRBH!DE$3:DR$181,V$1,FALSE),"")</f>
        <v/>
      </c>
      <c r="W72" s="18" t="str">
        <f t="shared" si="36"/>
        <v/>
      </c>
    </row>
    <row r="73" spans="1:23" x14ac:dyDescent="0.25">
      <c r="A73" s="1" t="str">
        <f>Runners!A72</f>
        <v>Matthew Kay</v>
      </c>
      <c r="C73" s="3">
        <f>IF(A73&lt;&gt;"",VLOOKUP(A73,RunnersRBH!A$3:AS$181,C$1,FALSE),0)</f>
        <v>1.2673611111111111E-2</v>
      </c>
      <c r="D73" s="6">
        <f t="shared" si="11"/>
        <v>68</v>
      </c>
      <c r="E73" s="2"/>
      <c r="F73" s="2">
        <f t="shared" si="32"/>
        <v>0</v>
      </c>
      <c r="J73" s="1" t="str">
        <f t="shared" si="33"/>
        <v>Matthew Kay</v>
      </c>
      <c r="M73" s="8" t="str">
        <f t="shared" si="59"/>
        <v/>
      </c>
      <c r="N73" s="8" t="str">
        <f t="shared" si="60"/>
        <v/>
      </c>
      <c r="O73" s="1" t="str">
        <f t="shared" si="61"/>
        <v/>
      </c>
      <c r="P73" s="32" t="str">
        <f t="shared" si="62"/>
        <v/>
      </c>
      <c r="Q73" s="32" t="str">
        <f t="shared" si="34"/>
        <v/>
      </c>
      <c r="R73" s="6">
        <f t="shared" si="68"/>
        <v>0</v>
      </c>
      <c r="S73" s="6">
        <f>IF(AND(D73&lt;=L$4,P73&lt;&gt;"Y"),IF(N73&lt;VLOOKUP(O73,Runners!A$3:CT$180,S$1,FALSE),IF(Y$2="zero",0,Y$2),0),0)</f>
        <v>0</v>
      </c>
      <c r="T73" s="6">
        <f t="shared" si="35"/>
        <v>0</v>
      </c>
      <c r="U73" s="2"/>
      <c r="V73" s="2" t="str">
        <f>IF(O73&lt;&gt;"",VLOOKUP(O73,RunnersRBH!DE$3:DR$181,V$1,FALSE),"")</f>
        <v/>
      </c>
      <c r="W73" s="18" t="str">
        <f t="shared" si="36"/>
        <v/>
      </c>
    </row>
    <row r="74" spans="1:23" x14ac:dyDescent="0.25">
      <c r="A74" s="1" t="str">
        <f>Runners!A73</f>
        <v>Matthew Staniforth</v>
      </c>
      <c r="C74" s="3">
        <f>IF(A74&lt;&gt;"",VLOOKUP(A74,RunnersRBH!A$3:AS$181,C$1,FALSE),0)</f>
        <v>1.5972222222222221E-2</v>
      </c>
      <c r="D74" s="6">
        <f t="shared" ref="D74:D137" si="69">D73+1</f>
        <v>69</v>
      </c>
      <c r="E74" s="2"/>
      <c r="F74" s="2">
        <f t="shared" si="32"/>
        <v>0</v>
      </c>
      <c r="J74" s="1" t="str">
        <f t="shared" si="33"/>
        <v>Matthew Staniforth</v>
      </c>
      <c r="M74" s="8" t="str">
        <f t="shared" si="59"/>
        <v/>
      </c>
      <c r="N74" s="8" t="str">
        <f t="shared" si="60"/>
        <v/>
      </c>
      <c r="O74" s="1" t="str">
        <f t="shared" si="61"/>
        <v/>
      </c>
      <c r="P74" s="32" t="str">
        <f t="shared" si="62"/>
        <v/>
      </c>
      <c r="Q74" s="32" t="str">
        <f t="shared" si="34"/>
        <v/>
      </c>
      <c r="R74" s="6">
        <f t="shared" si="68"/>
        <v>0</v>
      </c>
      <c r="S74" s="6">
        <f>IF(AND(D74&lt;=L$4,P74&lt;&gt;"Y"),IF(N74&lt;VLOOKUP(O74,Runners!A$3:CT$180,S$1,FALSE),IF(Y$2="zero",0,Y$2),0),0)</f>
        <v>0</v>
      </c>
      <c r="T74" s="6">
        <f t="shared" si="35"/>
        <v>0</v>
      </c>
      <c r="U74" s="2"/>
      <c r="V74" s="2" t="str">
        <f>IF(O74&lt;&gt;"",VLOOKUP(O74,RunnersRBH!DE$3:DR$181,V$1,FALSE),"")</f>
        <v/>
      </c>
      <c r="W74" s="18" t="str">
        <f t="shared" si="36"/>
        <v/>
      </c>
    </row>
    <row r="75" spans="1:23" x14ac:dyDescent="0.25">
      <c r="A75" s="1" t="str">
        <f>Runners!A74</f>
        <v>Melanie Koth</v>
      </c>
      <c r="B75" s="3"/>
      <c r="C75" s="3">
        <f>IF(A75&lt;&gt;"",VLOOKUP(A75,RunnersRBH!A$3:AS$181,C$1,FALSE),0)</f>
        <v>1.9444444444444445E-2</v>
      </c>
      <c r="D75" s="6">
        <f t="shared" si="69"/>
        <v>70</v>
      </c>
      <c r="E75" s="2"/>
      <c r="F75" s="2">
        <f t="shared" si="32"/>
        <v>0</v>
      </c>
      <c r="J75" s="1" t="str">
        <f t="shared" si="33"/>
        <v>Melanie Koth</v>
      </c>
      <c r="M75" s="8" t="str">
        <f t="shared" si="59"/>
        <v/>
      </c>
      <c r="N75" s="8" t="str">
        <f t="shared" si="60"/>
        <v/>
      </c>
      <c r="O75" s="1" t="str">
        <f t="shared" si="61"/>
        <v/>
      </c>
      <c r="P75" s="32" t="str">
        <f t="shared" si="62"/>
        <v/>
      </c>
      <c r="Q75" s="32" t="str">
        <f t="shared" si="34"/>
        <v/>
      </c>
      <c r="R75" s="6">
        <f t="shared" si="68"/>
        <v>0</v>
      </c>
      <c r="S75" s="6">
        <f>IF(AND(D75&lt;=L$4,P75&lt;&gt;"Y"),IF(N75&lt;VLOOKUP(O75,Runners!A$3:CT$180,S$1,FALSE),IF(Y$2="zero",0,Y$2),0),0)</f>
        <v>0</v>
      </c>
      <c r="T75" s="6">
        <f t="shared" si="35"/>
        <v>0</v>
      </c>
      <c r="U75" s="2"/>
      <c r="V75" s="2" t="str">
        <f>IF(O75&lt;&gt;"",VLOOKUP(O75,RunnersRBH!DE$3:DR$181,V$1,FALSE),"")</f>
        <v/>
      </c>
      <c r="W75" s="18" t="str">
        <f t="shared" si="36"/>
        <v/>
      </c>
    </row>
    <row r="76" spans="1:23" x14ac:dyDescent="0.25">
      <c r="A76" s="1" t="str">
        <f>Runners!A75</f>
        <v>Michael Hall</v>
      </c>
      <c r="C76" s="3">
        <f>IF(A76&lt;&gt;"",VLOOKUP(A76,RunnersRBH!A$3:AS$181,C$1,FALSE),0)</f>
        <v>1.9791666666666666E-2</v>
      </c>
      <c r="D76" s="6">
        <f t="shared" si="69"/>
        <v>71</v>
      </c>
      <c r="E76" s="2"/>
      <c r="F76" s="2">
        <f t="shared" ref="F76:F107" si="70">IF(E76&gt;0,E76-C76,0)</f>
        <v>0</v>
      </c>
      <c r="J76" s="1" t="str">
        <f t="shared" ref="J76:J107" si="71">A76</f>
        <v>Michael Hall</v>
      </c>
      <c r="M76" s="8" t="str">
        <f t="shared" si="59"/>
        <v/>
      </c>
      <c r="N76" s="8" t="str">
        <f t="shared" si="60"/>
        <v/>
      </c>
      <c r="O76" s="1" t="str">
        <f t="shared" si="61"/>
        <v/>
      </c>
      <c r="P76" s="32" t="str">
        <f t="shared" si="62"/>
        <v/>
      </c>
      <c r="Q76" s="32" t="str">
        <f t="shared" ref="Q76:Q107" si="72">IF(D76&lt;=L$4,IF(P76="Y",Q75,Q75-1),"")</f>
        <v/>
      </c>
      <c r="R76" s="6">
        <f t="shared" si="68"/>
        <v>0</v>
      </c>
      <c r="S76" s="6">
        <f>IF(AND(D76&lt;=L$4,P76&lt;&gt;"Y"),IF(N76&lt;VLOOKUP(O76,Runners!A$3:CT$180,S$1,FALSE),IF(Y$2="zero",0,Y$2),0),0)</f>
        <v>0</v>
      </c>
      <c r="T76" s="6">
        <f t="shared" ref="T76:T107" si="73">IF(AND(D76&lt;=L$4,P76&lt;&gt;"Y"),S76+R76,0)</f>
        <v>0</v>
      </c>
      <c r="U76" s="2"/>
      <c r="V76" s="2" t="str">
        <f>IF(O76&lt;&gt;"",VLOOKUP(O76,RunnersRBH!DE$3:DR$181,V$1,FALSE),"")</f>
        <v/>
      </c>
      <c r="W76" s="18" t="str">
        <f t="shared" ref="W76:W107" si="74">IF(O76&lt;&gt;"",(V76-N76)/V76,"")</f>
        <v/>
      </c>
    </row>
    <row r="77" spans="1:23" x14ac:dyDescent="0.25">
      <c r="A77" s="1" t="str">
        <f>Runners!A76</f>
        <v>Mick Widdop</v>
      </c>
      <c r="B77" s="3"/>
      <c r="C77" s="3">
        <f>IF(A77&lt;&gt;"",VLOOKUP(A77,RunnersRBH!A$3:AS$181,C$1,FALSE),0)</f>
        <v>1.3194444444444444E-2</v>
      </c>
      <c r="D77" s="6">
        <f t="shared" si="69"/>
        <v>72</v>
      </c>
      <c r="E77" s="2"/>
      <c r="F77" s="2">
        <f t="shared" si="70"/>
        <v>0</v>
      </c>
      <c r="J77" s="1" t="str">
        <f t="shared" si="71"/>
        <v>Mick Widdop</v>
      </c>
      <c r="M77" s="8" t="str">
        <f t="shared" si="59"/>
        <v/>
      </c>
      <c r="N77" s="8" t="str">
        <f t="shared" si="60"/>
        <v/>
      </c>
      <c r="O77" s="1" t="str">
        <f t="shared" si="61"/>
        <v/>
      </c>
      <c r="P77" s="32" t="str">
        <f t="shared" si="62"/>
        <v/>
      </c>
      <c r="Q77" s="32" t="str">
        <f t="shared" si="72"/>
        <v/>
      </c>
      <c r="R77" s="6">
        <f t="shared" si="68"/>
        <v>0</v>
      </c>
      <c r="S77" s="6">
        <f>IF(AND(D77&lt;=L$4,P77&lt;&gt;"Y"),IF(N77&lt;VLOOKUP(O77,Runners!A$3:CT$180,S$1,FALSE),IF(Y$2="zero",0,Y$2),0),0)</f>
        <v>0</v>
      </c>
      <c r="T77" s="6">
        <f t="shared" si="73"/>
        <v>0</v>
      </c>
      <c r="U77" s="2"/>
      <c r="V77" s="2" t="str">
        <f>IF(O77&lt;&gt;"",VLOOKUP(O77,RunnersRBH!DE$3:DR$181,V$1,FALSE),"")</f>
        <v/>
      </c>
      <c r="W77" s="18" t="str">
        <f t="shared" si="74"/>
        <v/>
      </c>
    </row>
    <row r="78" spans="1:23" x14ac:dyDescent="0.25">
      <c r="A78" s="1" t="str">
        <f>Runners!A77</f>
        <v>Mike Toft</v>
      </c>
      <c r="C78" s="3">
        <f>IF(A78&lt;&gt;"",VLOOKUP(A78,RunnersRBH!A$3:AS$181,C$1,FALSE),0)</f>
        <v>2.326388888888889E-2</v>
      </c>
      <c r="D78" s="6">
        <f t="shared" si="69"/>
        <v>73</v>
      </c>
      <c r="E78" s="2"/>
      <c r="F78" s="2">
        <f t="shared" si="70"/>
        <v>0</v>
      </c>
      <c r="J78" s="1" t="str">
        <f t="shared" si="71"/>
        <v>Mike Toft</v>
      </c>
      <c r="M78" s="8" t="str">
        <f t="shared" si="59"/>
        <v/>
      </c>
      <c r="N78" s="8" t="str">
        <f t="shared" si="60"/>
        <v/>
      </c>
      <c r="O78" s="1" t="str">
        <f t="shared" si="61"/>
        <v/>
      </c>
      <c r="P78" s="32" t="str">
        <f t="shared" si="62"/>
        <v/>
      </c>
      <c r="Q78" s="32" t="str">
        <f t="shared" si="72"/>
        <v/>
      </c>
      <c r="R78" s="6">
        <f t="shared" si="68"/>
        <v>0</v>
      </c>
      <c r="S78" s="6">
        <f>IF(AND(D78&lt;=L$4,P78&lt;&gt;"Y"),IF(N78&lt;VLOOKUP(O78,Runners!A$3:CT$180,S$1,FALSE),IF(Y$2="zero",0,Y$2),0),0)</f>
        <v>0</v>
      </c>
      <c r="T78" s="6">
        <f t="shared" si="73"/>
        <v>0</v>
      </c>
      <c r="U78" s="2"/>
      <c r="V78" s="2" t="str">
        <f>IF(O78&lt;&gt;"",VLOOKUP(O78,RunnersRBH!DE$3:DR$181,V$1,FALSE),"")</f>
        <v/>
      </c>
      <c r="W78" s="18" t="str">
        <f t="shared" si="74"/>
        <v/>
      </c>
    </row>
    <row r="79" spans="1:23" x14ac:dyDescent="0.25">
      <c r="A79" s="1" t="str">
        <f>Runners!A78</f>
        <v>Morgan Pritchard</v>
      </c>
      <c r="C79" s="3">
        <f>IF(A79&lt;&gt;"",VLOOKUP(A79,RunnersRBH!A$3:AS$181,C$1,FALSE),0)</f>
        <v>1.5972222222222221E-2</v>
      </c>
      <c r="D79" s="6">
        <f t="shared" si="69"/>
        <v>74</v>
      </c>
      <c r="E79" s="2"/>
      <c r="F79" s="2">
        <f t="shared" si="70"/>
        <v>0</v>
      </c>
      <c r="J79" s="1" t="str">
        <f t="shared" si="71"/>
        <v>Morgan Pritchard</v>
      </c>
      <c r="M79" s="8" t="str">
        <f t="shared" si="59"/>
        <v/>
      </c>
      <c r="N79" s="8" t="str">
        <f t="shared" si="60"/>
        <v/>
      </c>
      <c r="O79" s="1" t="str">
        <f t="shared" si="61"/>
        <v/>
      </c>
      <c r="P79" s="32" t="str">
        <f t="shared" si="62"/>
        <v/>
      </c>
      <c r="Q79" s="32" t="str">
        <f t="shared" si="72"/>
        <v/>
      </c>
      <c r="R79" s="6">
        <f t="shared" si="68"/>
        <v>0</v>
      </c>
      <c r="S79" s="6">
        <f>IF(AND(D79&lt;=L$4,P79&lt;&gt;"Y"),IF(N79&lt;VLOOKUP(O79,Runners!A$3:CT$180,S$1,FALSE),IF(Y$2="zero",0,Y$2),0),0)</f>
        <v>0</v>
      </c>
      <c r="T79" s="6">
        <f t="shared" si="73"/>
        <v>0</v>
      </c>
      <c r="U79" s="2"/>
      <c r="V79" s="2" t="str">
        <f>IF(O79&lt;&gt;"",VLOOKUP(O79,RunnersRBH!DE$3:DR$181,V$1,FALSE),"")</f>
        <v/>
      </c>
      <c r="W79" s="18" t="str">
        <f t="shared" si="74"/>
        <v/>
      </c>
    </row>
    <row r="80" spans="1:23" x14ac:dyDescent="0.25">
      <c r="A80" s="1" t="str">
        <f>Runners!A79</f>
        <v>Neil Baynton-Roberts</v>
      </c>
      <c r="C80" s="3">
        <f>IF(A80&lt;&gt;"",VLOOKUP(A80,RunnersRBH!A$3:AS$181,C$1,FALSE),0)</f>
        <v>1.3888888888888888E-2</v>
      </c>
      <c r="D80" s="6">
        <f t="shared" si="69"/>
        <v>75</v>
      </c>
      <c r="E80" s="2"/>
      <c r="F80" s="2">
        <f t="shared" si="70"/>
        <v>0</v>
      </c>
      <c r="J80" s="1" t="str">
        <f t="shared" si="71"/>
        <v>Neil Baynton-Roberts</v>
      </c>
      <c r="M80" s="8" t="str">
        <f t="shared" si="59"/>
        <v/>
      </c>
      <c r="N80" s="8" t="str">
        <f t="shared" si="60"/>
        <v/>
      </c>
      <c r="O80" s="1" t="str">
        <f t="shared" si="61"/>
        <v/>
      </c>
      <c r="P80" s="32" t="str">
        <f t="shared" si="62"/>
        <v/>
      </c>
      <c r="Q80" s="32" t="str">
        <f t="shared" si="72"/>
        <v/>
      </c>
      <c r="R80" s="6">
        <f t="shared" si="68"/>
        <v>0</v>
      </c>
      <c r="S80" s="6">
        <f>IF(AND(D80&lt;=L$4,P80&lt;&gt;"Y"),IF(N80&lt;VLOOKUP(O80,Runners!A$3:CT$180,S$1,FALSE),IF(Y$2="zero",0,Y$2),0),0)</f>
        <v>0</v>
      </c>
      <c r="T80" s="6">
        <f t="shared" si="73"/>
        <v>0</v>
      </c>
      <c r="U80" s="2"/>
      <c r="V80" s="2" t="str">
        <f>IF(O80&lt;&gt;"",VLOOKUP(O80,RunnersRBH!DE$3:DR$181,V$1,FALSE),"")</f>
        <v/>
      </c>
      <c r="W80" s="18" t="str">
        <f t="shared" si="74"/>
        <v/>
      </c>
    </row>
    <row r="81" spans="1:23" x14ac:dyDescent="0.25">
      <c r="A81" s="1" t="str">
        <f>Runners!A80</f>
        <v>Nigel Simpkin</v>
      </c>
      <c r="C81" s="3">
        <f>IF(A81&lt;&gt;"",VLOOKUP(A81,RunnersRBH!A$3:AS$181,C$1,FALSE),0)</f>
        <v>1.7361111111111112E-4</v>
      </c>
      <c r="D81" s="6">
        <f t="shared" si="69"/>
        <v>76</v>
      </c>
      <c r="E81" s="2"/>
      <c r="F81" s="2">
        <f t="shared" si="70"/>
        <v>0</v>
      </c>
      <c r="J81" s="1" t="str">
        <f t="shared" si="71"/>
        <v>Nigel Simpkin</v>
      </c>
      <c r="M81" s="8" t="str">
        <f t="shared" si="59"/>
        <v/>
      </c>
      <c r="N81" s="8" t="str">
        <f t="shared" si="60"/>
        <v/>
      </c>
      <c r="O81" s="1" t="str">
        <f t="shared" si="61"/>
        <v/>
      </c>
      <c r="P81" s="32" t="str">
        <f t="shared" si="62"/>
        <v/>
      </c>
      <c r="Q81" s="32" t="str">
        <f t="shared" si="72"/>
        <v/>
      </c>
      <c r="R81" s="6">
        <f t="shared" si="68"/>
        <v>0</v>
      </c>
      <c r="S81" s="6">
        <f>IF(AND(D81&lt;=L$4,P81&lt;&gt;"Y"),IF(N81&lt;VLOOKUP(O81,Runners!A$3:CT$180,S$1,FALSE),IF(Y$2="zero",0,Y$2),0),0)</f>
        <v>0</v>
      </c>
      <c r="T81" s="6">
        <f t="shared" si="73"/>
        <v>0</v>
      </c>
      <c r="U81" s="2"/>
      <c r="V81" s="2" t="str">
        <f>IF(O81&lt;&gt;"",VLOOKUP(O81,RunnersRBH!DE$3:DR$181,V$1,FALSE),"")</f>
        <v/>
      </c>
      <c r="W81" s="18" t="str">
        <f t="shared" si="74"/>
        <v/>
      </c>
    </row>
    <row r="82" spans="1:23" x14ac:dyDescent="0.25">
      <c r="A82" s="1" t="str">
        <f>Runners!A81</f>
        <v>Oliver Thomson</v>
      </c>
      <c r="C82" s="3">
        <f>IF(A82&lt;&gt;"",VLOOKUP(A82,RunnersRBH!A$3:AS$181,C$1,FALSE),0)</f>
        <v>1.8576388888888889E-2</v>
      </c>
      <c r="D82" s="6">
        <f t="shared" si="69"/>
        <v>77</v>
      </c>
      <c r="E82" s="2"/>
      <c r="F82" s="2">
        <f t="shared" si="70"/>
        <v>0</v>
      </c>
      <c r="J82" s="1" t="str">
        <f t="shared" si="71"/>
        <v>Oliver Thomson</v>
      </c>
      <c r="M82" s="8" t="str">
        <f t="shared" si="59"/>
        <v/>
      </c>
      <c r="N82" s="8" t="str">
        <f t="shared" si="60"/>
        <v/>
      </c>
      <c r="O82" s="1" t="str">
        <f t="shared" si="61"/>
        <v/>
      </c>
      <c r="P82" s="32" t="str">
        <f t="shared" si="62"/>
        <v/>
      </c>
      <c r="Q82" s="32" t="str">
        <f t="shared" si="72"/>
        <v/>
      </c>
      <c r="R82" s="6">
        <f t="shared" si="68"/>
        <v>0</v>
      </c>
      <c r="S82" s="6">
        <f>IF(AND(D82&lt;=L$4,P82&lt;&gt;"Y"),IF(N82&lt;VLOOKUP(O82,Runners!A$3:CT$180,S$1,FALSE),IF(Y$2="zero",0,Y$2),0),0)</f>
        <v>0</v>
      </c>
      <c r="T82" s="6">
        <f t="shared" si="73"/>
        <v>0</v>
      </c>
      <c r="U82" s="2"/>
      <c r="V82" s="2" t="str">
        <f>IF(O82&lt;&gt;"",VLOOKUP(O82,RunnersRBH!DE$3:DR$181,V$1,FALSE),"")</f>
        <v/>
      </c>
      <c r="W82" s="18" t="str">
        <f t="shared" si="74"/>
        <v/>
      </c>
    </row>
    <row r="83" spans="1:23" x14ac:dyDescent="0.25">
      <c r="A83" s="1" t="str">
        <f>Runners!A82</f>
        <v>Pamela Binns</v>
      </c>
      <c r="C83" s="3">
        <f>IF(A83&lt;&gt;"",VLOOKUP(A83,RunnersRBH!A$3:AS$181,C$1,FALSE),0)</f>
        <v>1.0069444444444445E-2</v>
      </c>
      <c r="D83" s="6">
        <f t="shared" si="69"/>
        <v>78</v>
      </c>
      <c r="E83" s="2"/>
      <c r="F83" s="2">
        <f t="shared" si="70"/>
        <v>0</v>
      </c>
      <c r="J83" s="1" t="str">
        <f t="shared" si="71"/>
        <v>Pamela Binns</v>
      </c>
      <c r="M83" s="8" t="str">
        <f t="shared" si="59"/>
        <v/>
      </c>
      <c r="N83" s="8" t="str">
        <f t="shared" si="60"/>
        <v/>
      </c>
      <c r="O83" s="1" t="str">
        <f t="shared" si="61"/>
        <v/>
      </c>
      <c r="P83" s="32" t="str">
        <f t="shared" si="62"/>
        <v/>
      </c>
      <c r="Q83" s="32" t="str">
        <f t="shared" si="72"/>
        <v/>
      </c>
      <c r="R83" s="6">
        <f t="shared" si="68"/>
        <v>0</v>
      </c>
      <c r="S83" s="6">
        <f>IF(AND(D83&lt;=L$4,P83&lt;&gt;"Y"),IF(N83&lt;VLOOKUP(O83,Runners!A$3:CT$180,S$1,FALSE),IF(Y$2="zero",0,Y$2),0),0)</f>
        <v>0</v>
      </c>
      <c r="T83" s="6">
        <f t="shared" si="73"/>
        <v>0</v>
      </c>
      <c r="U83" s="2"/>
      <c r="V83" s="2" t="str">
        <f>IF(O83&lt;&gt;"",VLOOKUP(O83,RunnersRBH!DE$3:DR$181,V$1,FALSE),"")</f>
        <v/>
      </c>
      <c r="W83" s="18" t="str">
        <f t="shared" si="74"/>
        <v/>
      </c>
    </row>
    <row r="84" spans="1:23" x14ac:dyDescent="0.25">
      <c r="A84" s="1" t="str">
        <f>Runners!A83</f>
        <v>Pamela Hardman</v>
      </c>
      <c r="B84" s="3"/>
      <c r="C84" s="3">
        <f>IF(A84&lt;&gt;"",VLOOKUP(A84,RunnersRBH!A$3:AS$181,C$1,FALSE),0)</f>
        <v>1.2152777777777778E-2</v>
      </c>
      <c r="D84" s="6">
        <f t="shared" si="69"/>
        <v>79</v>
      </c>
      <c r="E84" s="2"/>
      <c r="F84" s="2">
        <f t="shared" si="70"/>
        <v>0</v>
      </c>
      <c r="J84" s="1" t="str">
        <f t="shared" si="71"/>
        <v>Pamela Hardman</v>
      </c>
      <c r="M84" s="8" t="str">
        <f t="shared" si="59"/>
        <v/>
      </c>
      <c r="N84" s="8" t="str">
        <f t="shared" si="60"/>
        <v/>
      </c>
      <c r="O84" s="1" t="str">
        <f t="shared" si="61"/>
        <v/>
      </c>
      <c r="P84" s="32" t="str">
        <f t="shared" si="62"/>
        <v/>
      </c>
      <c r="Q84" s="32" t="str">
        <f t="shared" si="72"/>
        <v/>
      </c>
      <c r="R84" s="6">
        <f t="shared" si="68"/>
        <v>0</v>
      </c>
      <c r="S84" s="6">
        <f>IF(AND(D84&lt;=L$4,P84&lt;&gt;"Y"),IF(N84&lt;VLOOKUP(O84,Runners!A$3:CT$180,S$1,FALSE),IF(Y$2="zero",0,Y$2),0),0)</f>
        <v>0</v>
      </c>
      <c r="T84" s="6">
        <f t="shared" si="73"/>
        <v>0</v>
      </c>
      <c r="U84" s="2"/>
      <c r="V84" s="2" t="str">
        <f>IF(O84&lt;&gt;"",VLOOKUP(O84,RunnersRBH!DE$3:DR$181,V$1,FALSE),"")</f>
        <v/>
      </c>
      <c r="W84" s="18" t="str">
        <f t="shared" si="74"/>
        <v/>
      </c>
    </row>
    <row r="85" spans="1:23" x14ac:dyDescent="0.25">
      <c r="A85" s="1" t="str">
        <f>Runners!A84</f>
        <v>Paul McAllister</v>
      </c>
      <c r="C85" s="3">
        <f>IF(A85&lt;&gt;"",VLOOKUP(A85,RunnersRBH!A$3:AS$181,C$1,FALSE),0)</f>
        <v>1.3541666666666667E-2</v>
      </c>
      <c r="D85" s="6">
        <f t="shared" si="69"/>
        <v>80</v>
      </c>
      <c r="E85" s="2"/>
      <c r="F85" s="2">
        <f t="shared" si="70"/>
        <v>0</v>
      </c>
      <c r="J85" s="1" t="str">
        <f t="shared" si="71"/>
        <v>Paul McAllister</v>
      </c>
      <c r="M85" s="8" t="str">
        <f t="shared" si="59"/>
        <v/>
      </c>
      <c r="N85" s="8" t="str">
        <f t="shared" si="60"/>
        <v/>
      </c>
      <c r="O85" s="1" t="str">
        <f t="shared" si="61"/>
        <v/>
      </c>
      <c r="P85" s="32" t="str">
        <f t="shared" si="62"/>
        <v/>
      </c>
      <c r="Q85" s="32" t="str">
        <f t="shared" si="72"/>
        <v/>
      </c>
      <c r="R85" s="6">
        <f t="shared" si="68"/>
        <v>0</v>
      </c>
      <c r="S85" s="6">
        <f>IF(AND(D85&lt;=L$4,P85&lt;&gt;"Y"),IF(N85&lt;VLOOKUP(O85,Runners!A$3:CT$180,S$1,FALSE),IF(Y$2="zero",0,Y$2),0),0)</f>
        <v>0</v>
      </c>
      <c r="T85" s="6">
        <f t="shared" si="73"/>
        <v>0</v>
      </c>
      <c r="U85" s="2"/>
      <c r="V85" s="2" t="str">
        <f>IF(O85&lt;&gt;"",VLOOKUP(O85,RunnersRBH!DE$3:DR$181,V$1,FALSE),"")</f>
        <v/>
      </c>
      <c r="W85" s="18" t="str">
        <f t="shared" si="74"/>
        <v/>
      </c>
    </row>
    <row r="86" spans="1:23" x14ac:dyDescent="0.25">
      <c r="A86" s="1" t="str">
        <f>Runners!A85</f>
        <v>Paul Veevers</v>
      </c>
      <c r="C86" s="3">
        <f>IF(A86&lt;&gt;"",VLOOKUP(A86,RunnersRBH!A$3:AS$181,C$1,FALSE),0)</f>
        <v>1.6840277777777777E-2</v>
      </c>
      <c r="D86" s="6">
        <f t="shared" si="69"/>
        <v>81</v>
      </c>
      <c r="E86" s="2"/>
      <c r="F86" s="2">
        <f t="shared" si="70"/>
        <v>0</v>
      </c>
      <c r="J86" s="1" t="str">
        <f t="shared" si="71"/>
        <v>Paul Veevers</v>
      </c>
      <c r="M86" s="8" t="str">
        <f t="shared" si="59"/>
        <v/>
      </c>
      <c r="N86" s="8" t="str">
        <f t="shared" si="60"/>
        <v/>
      </c>
      <c r="O86" s="1" t="str">
        <f t="shared" si="61"/>
        <v/>
      </c>
      <c r="P86" s="32" t="str">
        <f t="shared" si="62"/>
        <v/>
      </c>
      <c r="Q86" s="32" t="str">
        <f t="shared" si="72"/>
        <v/>
      </c>
      <c r="R86" s="6">
        <f t="shared" si="68"/>
        <v>0</v>
      </c>
      <c r="S86" s="6">
        <f>IF(AND(D86&lt;=L$4,P86&lt;&gt;"Y"),IF(N86&lt;VLOOKUP(O86,Runners!A$3:CT$180,S$1,FALSE),IF(Y$2="zero",0,Y$2),0),0)</f>
        <v>0</v>
      </c>
      <c r="T86" s="6">
        <f t="shared" si="73"/>
        <v>0</v>
      </c>
      <c r="U86" s="2"/>
      <c r="V86" s="2" t="str">
        <f>IF(O86&lt;&gt;"",VLOOKUP(O86,RunnersRBH!DE$3:DR$181,V$1,FALSE),"")</f>
        <v/>
      </c>
      <c r="W86" s="18" t="str">
        <f t="shared" si="74"/>
        <v/>
      </c>
    </row>
    <row r="87" spans="1:23" x14ac:dyDescent="0.25">
      <c r="A87" s="1" t="str">
        <f>Runners!A86</f>
        <v>Peter Reid</v>
      </c>
      <c r="C87" s="3">
        <f>IF(A87&lt;&gt;"",VLOOKUP(A87,RunnersRBH!A$3:AS$181,C$1,FALSE),0)</f>
        <v>1.2673611111111111E-2</v>
      </c>
      <c r="D87" s="6">
        <f t="shared" si="69"/>
        <v>82</v>
      </c>
      <c r="E87" s="2"/>
      <c r="F87" s="2">
        <f t="shared" si="70"/>
        <v>0</v>
      </c>
      <c r="J87" s="1" t="str">
        <f t="shared" si="71"/>
        <v>Peter Reid</v>
      </c>
      <c r="M87" s="8" t="str">
        <f t="shared" si="59"/>
        <v/>
      </c>
      <c r="N87" s="8" t="str">
        <f t="shared" si="60"/>
        <v/>
      </c>
      <c r="O87" s="1" t="str">
        <f t="shared" si="61"/>
        <v/>
      </c>
      <c r="P87" s="32" t="str">
        <f t="shared" si="62"/>
        <v/>
      </c>
      <c r="Q87" s="32" t="str">
        <f t="shared" si="72"/>
        <v/>
      </c>
      <c r="R87" s="6">
        <f t="shared" si="68"/>
        <v>0</v>
      </c>
      <c r="S87" s="6">
        <f>IF(AND(D87&lt;=L$4,P87&lt;&gt;"Y"),IF(N87&lt;VLOOKUP(O87,Runners!A$3:CT$180,S$1,FALSE),IF(Y$2="zero",0,Y$2),0),0)</f>
        <v>0</v>
      </c>
      <c r="T87" s="6">
        <f t="shared" si="73"/>
        <v>0</v>
      </c>
      <c r="U87" s="2"/>
      <c r="V87" s="2" t="str">
        <f>IF(O87&lt;&gt;"",VLOOKUP(O87,RunnersRBH!DE$3:DR$181,V$1,FALSE),"")</f>
        <v/>
      </c>
      <c r="W87" s="18" t="str">
        <f t="shared" si="74"/>
        <v/>
      </c>
    </row>
    <row r="88" spans="1:23" x14ac:dyDescent="0.25">
      <c r="A88" s="1" t="str">
        <f>Runners!A87</f>
        <v>Peter Thomson</v>
      </c>
      <c r="C88" s="3">
        <f>IF(A88&lt;&gt;"",VLOOKUP(A88,RunnersRBH!A$3:AS$181,C$1,FALSE),0)</f>
        <v>1.2326388888888888E-2</v>
      </c>
      <c r="D88" s="6">
        <f t="shared" si="69"/>
        <v>83</v>
      </c>
      <c r="E88" s="2"/>
      <c r="F88" s="2">
        <f t="shared" si="70"/>
        <v>0</v>
      </c>
      <c r="J88" s="1" t="str">
        <f t="shared" si="71"/>
        <v>Peter Thomson</v>
      </c>
      <c r="M88" s="8" t="str">
        <f t="shared" si="59"/>
        <v/>
      </c>
      <c r="N88" s="8" t="str">
        <f t="shared" si="60"/>
        <v/>
      </c>
      <c r="O88" s="1" t="str">
        <f t="shared" si="61"/>
        <v/>
      </c>
      <c r="P88" s="32" t="str">
        <f t="shared" si="62"/>
        <v/>
      </c>
      <c r="Q88" s="32" t="str">
        <f t="shared" si="72"/>
        <v/>
      </c>
      <c r="R88" s="6">
        <f t="shared" si="68"/>
        <v>0</v>
      </c>
      <c r="S88" s="6">
        <f>IF(AND(D88&lt;=L$4,P88&lt;&gt;"Y"),IF(N88&lt;VLOOKUP(O88,Runners!A$3:CT$180,S$1,FALSE),IF(Y$2="zero",0,Y$2),0),0)</f>
        <v>0</v>
      </c>
      <c r="T88" s="6">
        <f t="shared" si="73"/>
        <v>0</v>
      </c>
      <c r="U88" s="2"/>
      <c r="V88" s="2" t="str">
        <f>IF(O88&lt;&gt;"",VLOOKUP(O88,RunnersRBH!DE$3:DR$181,V$1,FALSE),"")</f>
        <v/>
      </c>
      <c r="W88" s="18" t="str">
        <f t="shared" si="74"/>
        <v/>
      </c>
    </row>
    <row r="89" spans="1:23" x14ac:dyDescent="0.25">
      <c r="A89" s="1" t="str">
        <f>Runners!A88</f>
        <v>Phil Buller</v>
      </c>
      <c r="C89" s="3">
        <f>IF(A89&lt;&gt;"",VLOOKUP(A89,RunnersRBH!A$3:AS$181,C$1,FALSE),0)</f>
        <v>1.0243055555555556E-2</v>
      </c>
      <c r="D89" s="6">
        <f t="shared" si="69"/>
        <v>84</v>
      </c>
      <c r="E89" s="2"/>
      <c r="F89" s="2">
        <f t="shared" si="70"/>
        <v>0</v>
      </c>
      <c r="J89" s="1" t="str">
        <f t="shared" si="71"/>
        <v>Phil Buller</v>
      </c>
      <c r="M89" s="8" t="str">
        <f t="shared" si="59"/>
        <v/>
      </c>
      <c r="N89" s="8" t="str">
        <f t="shared" si="60"/>
        <v/>
      </c>
      <c r="O89" s="1" t="str">
        <f t="shared" si="61"/>
        <v/>
      </c>
      <c r="P89" s="32" t="str">
        <f t="shared" si="62"/>
        <v/>
      </c>
      <c r="Q89" s="32" t="str">
        <f t="shared" si="72"/>
        <v/>
      </c>
      <c r="R89" s="6">
        <f t="shared" si="68"/>
        <v>0</v>
      </c>
      <c r="S89" s="6">
        <f>IF(AND(D89&lt;=L$4,P89&lt;&gt;"Y"),IF(N89&lt;VLOOKUP(O89,Runners!A$3:CT$180,S$1,FALSE),IF(Y$2="zero",0,Y$2),0),0)</f>
        <v>0</v>
      </c>
      <c r="T89" s="6">
        <f t="shared" si="73"/>
        <v>0</v>
      </c>
      <c r="U89" s="2"/>
      <c r="V89" s="2" t="str">
        <f>IF(O89&lt;&gt;"",VLOOKUP(O89,RunnersRBH!DE$3:DR$181,V$1,FALSE),"")</f>
        <v/>
      </c>
      <c r="W89" s="18" t="str">
        <f t="shared" si="74"/>
        <v/>
      </c>
    </row>
    <row r="90" spans="1:23" x14ac:dyDescent="0.25">
      <c r="A90" s="1" t="str">
        <f>Runners!A89</f>
        <v>Rebecca Willetts</v>
      </c>
      <c r="B90" s="3"/>
      <c r="C90" s="3">
        <f>IF(A90&lt;&gt;"",VLOOKUP(A90,RunnersRBH!A$3:AS$181,C$1,FALSE),0)</f>
        <v>1.1631944444444445E-2</v>
      </c>
      <c r="D90" s="6">
        <f t="shared" si="69"/>
        <v>85</v>
      </c>
      <c r="E90" s="2"/>
      <c r="F90" s="2">
        <f t="shared" si="70"/>
        <v>0</v>
      </c>
      <c r="J90" s="1" t="str">
        <f t="shared" si="71"/>
        <v>Rebecca Willetts</v>
      </c>
      <c r="M90" s="8" t="str">
        <f t="shared" si="59"/>
        <v/>
      </c>
      <c r="N90" s="8" t="str">
        <f t="shared" si="60"/>
        <v/>
      </c>
      <c r="O90" s="1" t="str">
        <f t="shared" si="61"/>
        <v/>
      </c>
      <c r="P90" s="32" t="str">
        <f t="shared" si="62"/>
        <v/>
      </c>
      <c r="Q90" s="32" t="str">
        <f t="shared" si="72"/>
        <v/>
      </c>
      <c r="R90" s="6">
        <f t="shared" si="68"/>
        <v>0</v>
      </c>
      <c r="S90" s="6">
        <f>IF(AND(D90&lt;=L$4,P90&lt;&gt;"Y"),IF(N90&lt;VLOOKUP(O90,Runners!A$3:CT$180,S$1,FALSE),IF(Y$2="zero",0,Y$2),0),0)</f>
        <v>0</v>
      </c>
      <c r="T90" s="6">
        <f t="shared" si="73"/>
        <v>0</v>
      </c>
      <c r="U90" s="2"/>
      <c r="V90" s="2" t="str">
        <f>IF(O90&lt;&gt;"",VLOOKUP(O90,RunnersRBH!DE$3:DR$181,V$1,FALSE),"")</f>
        <v/>
      </c>
      <c r="W90" s="18" t="str">
        <f t="shared" si="74"/>
        <v/>
      </c>
    </row>
    <row r="91" spans="1:23" x14ac:dyDescent="0.25">
      <c r="A91" s="1" t="str">
        <f>Runners!A90</f>
        <v>Richard Storey</v>
      </c>
      <c r="C91" s="3">
        <f>IF(A91&lt;&gt;"",VLOOKUP(A91,RunnersRBH!A$3:AS$181,C$1,FALSE),0)</f>
        <v>1.5104166666666667E-2</v>
      </c>
      <c r="D91" s="6">
        <f t="shared" si="69"/>
        <v>86</v>
      </c>
      <c r="E91" s="2"/>
      <c r="F91" s="2">
        <f t="shared" si="70"/>
        <v>0</v>
      </c>
      <c r="J91" s="1" t="str">
        <f t="shared" si="71"/>
        <v>Richard Storey</v>
      </c>
      <c r="M91" s="8" t="str">
        <f t="shared" si="59"/>
        <v/>
      </c>
      <c r="N91" s="8" t="str">
        <f t="shared" si="60"/>
        <v/>
      </c>
      <c r="O91" s="1" t="str">
        <f t="shared" si="61"/>
        <v/>
      </c>
      <c r="P91" s="32" t="str">
        <f t="shared" si="62"/>
        <v/>
      </c>
      <c r="Q91" s="32" t="str">
        <f t="shared" si="72"/>
        <v/>
      </c>
      <c r="R91" s="6">
        <f t="shared" si="68"/>
        <v>0</v>
      </c>
      <c r="S91" s="6">
        <f>IF(AND(D91&lt;=L$4,P91&lt;&gt;"Y"),IF(N91&lt;VLOOKUP(O91,Runners!A$3:CT$180,S$1,FALSE),IF(Y$2="zero",0,Y$2),0),0)</f>
        <v>0</v>
      </c>
      <c r="T91" s="6">
        <f t="shared" si="73"/>
        <v>0</v>
      </c>
      <c r="U91" s="2"/>
      <c r="V91" s="2" t="str">
        <f>IF(O91&lt;&gt;"",VLOOKUP(O91,RunnersRBH!DE$3:DR$181,V$1,FALSE),"")</f>
        <v/>
      </c>
      <c r="W91" s="18" t="str">
        <f t="shared" si="74"/>
        <v/>
      </c>
    </row>
    <row r="92" spans="1:23" x14ac:dyDescent="0.25">
      <c r="A92" s="1" t="str">
        <f>Runners!A91</f>
        <v>Rosie Eagles</v>
      </c>
      <c r="B92" s="3"/>
      <c r="C92" s="3">
        <f>IF(A92&lt;&gt;"",VLOOKUP(A92,RunnersRBH!A$3:AS$181,C$1,FALSE),0)</f>
        <v>1.5625E-2</v>
      </c>
      <c r="D92" s="6">
        <f t="shared" si="69"/>
        <v>87</v>
      </c>
      <c r="E92" s="2"/>
      <c r="F92" s="2">
        <f t="shared" si="70"/>
        <v>0</v>
      </c>
      <c r="J92" s="1" t="str">
        <f t="shared" si="71"/>
        <v>Rosie Eagles</v>
      </c>
      <c r="M92" s="8" t="str">
        <f t="shared" ref="M92:M123" si="75">IF(D92&lt;=L$4,SMALL(E$4:E$207,D92),"")</f>
        <v/>
      </c>
      <c r="N92" s="8" t="str">
        <f t="shared" ref="N92:N123" si="76">IF(D92&lt;=L$4,VLOOKUP(M92,E$4:F$207,2,FALSE),"")</f>
        <v/>
      </c>
      <c r="O92" s="1" t="str">
        <f t="shared" ref="O92:O123" si="77">IF(D92&lt;=L$4,VLOOKUP(M92,E$4:J$207,6,FALSE),"")</f>
        <v/>
      </c>
      <c r="P92" s="32" t="str">
        <f t="shared" ref="P92:P123" si="78">IF(D92&lt;=L$4,VLOOKUP(O92,A$4:B$207,2,FALSE),"")</f>
        <v/>
      </c>
      <c r="Q92" s="32" t="str">
        <f t="shared" si="72"/>
        <v/>
      </c>
      <c r="R92" s="6">
        <f t="shared" si="68"/>
        <v>0</v>
      </c>
      <c r="S92" s="6">
        <f>IF(AND(D92&lt;=L$4,P92&lt;&gt;"Y"),IF(N92&lt;VLOOKUP(O92,Runners!A$3:CT$180,S$1,FALSE),IF(Y$2="zero",0,Y$2),0),0)</f>
        <v>0</v>
      </c>
      <c r="T92" s="6">
        <f t="shared" si="73"/>
        <v>0</v>
      </c>
      <c r="U92" s="2"/>
      <c r="V92" s="2" t="str">
        <f>IF(O92&lt;&gt;"",VLOOKUP(O92,RunnersRBH!DE$3:DR$181,V$1,FALSE),"")</f>
        <v/>
      </c>
      <c r="W92" s="18" t="str">
        <f t="shared" si="74"/>
        <v/>
      </c>
    </row>
    <row r="93" spans="1:23" x14ac:dyDescent="0.25">
      <c r="A93" s="1" t="str">
        <f>Runners!A92</f>
        <v>Ross McKelvie</v>
      </c>
      <c r="B93" s="3"/>
      <c r="C93" s="3">
        <f>IF(A93&lt;&gt;"",VLOOKUP(A93,RunnersRBH!A$3:AS$181,C$1,FALSE),0)</f>
        <v>2.4479166666666666E-2</v>
      </c>
      <c r="D93" s="6">
        <f t="shared" si="69"/>
        <v>88</v>
      </c>
      <c r="E93" s="2"/>
      <c r="F93" s="2">
        <f t="shared" si="70"/>
        <v>0</v>
      </c>
      <c r="J93" s="1" t="str">
        <f t="shared" si="71"/>
        <v>Ross McKelvie</v>
      </c>
      <c r="M93" s="8" t="str">
        <f t="shared" si="75"/>
        <v/>
      </c>
      <c r="N93" s="8" t="str">
        <f t="shared" si="76"/>
        <v/>
      </c>
      <c r="O93" s="1" t="str">
        <f t="shared" si="77"/>
        <v/>
      </c>
      <c r="P93" s="32" t="str">
        <f t="shared" si="78"/>
        <v/>
      </c>
      <c r="Q93" s="32" t="str">
        <f t="shared" si="72"/>
        <v/>
      </c>
      <c r="R93" s="6">
        <f t="shared" si="68"/>
        <v>0</v>
      </c>
      <c r="S93" s="6">
        <f>IF(AND(D93&lt;=L$4,P93&lt;&gt;"Y"),IF(N93&lt;VLOOKUP(O93,Runners!A$3:CT$180,S$1,FALSE),IF(Y$2="zero",0,Y$2),0),0)</f>
        <v>0</v>
      </c>
      <c r="T93" s="6">
        <f t="shared" si="73"/>
        <v>0</v>
      </c>
      <c r="U93" s="2"/>
      <c r="V93" s="2" t="str">
        <f>IF(O93&lt;&gt;"",VLOOKUP(O93,RunnersRBH!DE$3:DR$181,V$1,FALSE),"")</f>
        <v/>
      </c>
      <c r="W93" s="18" t="str">
        <f t="shared" si="74"/>
        <v/>
      </c>
    </row>
    <row r="94" spans="1:23" x14ac:dyDescent="0.25">
      <c r="A94" s="1" t="str">
        <f>Runners!A93</f>
        <v>Roy Stevens</v>
      </c>
      <c r="B94" s="3"/>
      <c r="C94" s="3">
        <f>IF(A94&lt;&gt;"",VLOOKUP(A94,RunnersRBH!A$3:AS$181,C$1,FALSE),0)</f>
        <v>1.0763888888888889E-2</v>
      </c>
      <c r="D94" s="6">
        <f t="shared" si="69"/>
        <v>89</v>
      </c>
      <c r="E94" s="2">
        <v>4.0335648148148148E-2</v>
      </c>
      <c r="F94" s="2">
        <f t="shared" si="70"/>
        <v>2.9571759259259259E-2</v>
      </c>
      <c r="J94" s="1" t="str">
        <f t="shared" si="71"/>
        <v>Roy Stevens</v>
      </c>
      <c r="M94" s="8" t="str">
        <f t="shared" si="75"/>
        <v/>
      </c>
      <c r="N94" s="8" t="str">
        <f t="shared" si="76"/>
        <v/>
      </c>
      <c r="O94" s="1" t="str">
        <f t="shared" si="77"/>
        <v/>
      </c>
      <c r="P94" s="32" t="str">
        <f t="shared" si="78"/>
        <v/>
      </c>
      <c r="Q94" s="32" t="str">
        <f t="shared" si="72"/>
        <v/>
      </c>
      <c r="R94" s="6">
        <f t="shared" si="68"/>
        <v>0</v>
      </c>
      <c r="S94" s="6">
        <f>IF(AND(D94&lt;=L$4,P94&lt;&gt;"Y"),IF(N94&lt;VLOOKUP(O94,Runners!A$3:CT$180,S$1,FALSE),IF(Y$2="zero",0,Y$2),0),0)</f>
        <v>0</v>
      </c>
      <c r="T94" s="6">
        <f t="shared" si="73"/>
        <v>0</v>
      </c>
      <c r="U94" s="2"/>
      <c r="V94" s="2" t="str">
        <f>IF(O94&lt;&gt;"",VLOOKUP(O94,RunnersRBH!DE$3:DR$181,V$1,FALSE),"")</f>
        <v/>
      </c>
      <c r="W94" s="18" t="str">
        <f t="shared" si="74"/>
        <v/>
      </c>
    </row>
    <row r="95" spans="1:23" x14ac:dyDescent="0.25">
      <c r="A95" s="1" t="str">
        <f>Runners!A94</f>
        <v>Ruth Bye</v>
      </c>
      <c r="B95" s="3"/>
      <c r="C95" s="3">
        <f>IF(A95&lt;&gt;"",VLOOKUP(A95,RunnersRBH!A$3:AS$181,C$1,FALSE),0)</f>
        <v>6.5972222222222222E-3</v>
      </c>
      <c r="D95" s="6">
        <f t="shared" si="69"/>
        <v>90</v>
      </c>
      <c r="E95" s="2"/>
      <c r="F95" s="2">
        <f t="shared" si="70"/>
        <v>0</v>
      </c>
      <c r="J95" s="1" t="str">
        <f t="shared" si="71"/>
        <v>Ruth Bye</v>
      </c>
      <c r="M95" s="8" t="str">
        <f t="shared" si="75"/>
        <v/>
      </c>
      <c r="N95" s="8" t="str">
        <f t="shared" si="76"/>
        <v/>
      </c>
      <c r="O95" s="1" t="str">
        <f t="shared" si="77"/>
        <v/>
      </c>
      <c r="P95" s="32" t="str">
        <f t="shared" si="78"/>
        <v/>
      </c>
      <c r="Q95" s="32" t="str">
        <f t="shared" si="72"/>
        <v/>
      </c>
      <c r="R95" s="6">
        <f t="shared" si="68"/>
        <v>0</v>
      </c>
      <c r="S95" s="6">
        <f>IF(AND(D95&lt;=L$4,P95&lt;&gt;"Y"),IF(N95&lt;VLOOKUP(O95,Runners!A$3:CT$180,S$1,FALSE),IF(Y$2="zero",0,Y$2),0),0)</f>
        <v>0</v>
      </c>
      <c r="T95" s="6">
        <f t="shared" si="73"/>
        <v>0</v>
      </c>
      <c r="U95" s="2"/>
      <c r="V95" s="2" t="str">
        <f>IF(O95&lt;&gt;"",VLOOKUP(O95,RunnersRBH!DE$3:DR$181,V$1,FALSE),"")</f>
        <v/>
      </c>
      <c r="W95" s="18" t="str">
        <f t="shared" si="74"/>
        <v/>
      </c>
    </row>
    <row r="96" spans="1:23" x14ac:dyDescent="0.25">
      <c r="A96" s="1" t="str">
        <f>Runners!A95</f>
        <v>Ruth Williams</v>
      </c>
      <c r="C96" s="3">
        <f>IF(A96&lt;&gt;"",VLOOKUP(A96,RunnersRBH!A$3:AS$181,C$1,FALSE),0)</f>
        <v>1.1458333333333333E-2</v>
      </c>
      <c r="D96" s="6">
        <f t="shared" si="69"/>
        <v>91</v>
      </c>
      <c r="E96" s="2"/>
      <c r="F96" s="2">
        <f t="shared" si="70"/>
        <v>0</v>
      </c>
      <c r="J96" s="1" t="str">
        <f t="shared" si="71"/>
        <v>Ruth Williams</v>
      </c>
      <c r="M96" s="8" t="str">
        <f t="shared" si="75"/>
        <v/>
      </c>
      <c r="N96" s="8" t="str">
        <f t="shared" si="76"/>
        <v/>
      </c>
      <c r="O96" s="1" t="str">
        <f t="shared" si="77"/>
        <v/>
      </c>
      <c r="P96" s="32" t="str">
        <f t="shared" si="78"/>
        <v/>
      </c>
      <c r="Q96" s="32" t="str">
        <f t="shared" si="72"/>
        <v/>
      </c>
      <c r="R96" s="6">
        <f t="shared" si="68"/>
        <v>0</v>
      </c>
      <c r="S96" s="6">
        <f>IF(AND(D96&lt;=L$4,P96&lt;&gt;"Y"),IF(N96&lt;VLOOKUP(O96,Runners!A$3:CT$180,S$1,FALSE),IF(Y$2="zero",0,Y$2),0),0)</f>
        <v>0</v>
      </c>
      <c r="T96" s="6">
        <f t="shared" si="73"/>
        <v>0</v>
      </c>
      <c r="U96" s="2"/>
      <c r="V96" s="2" t="str">
        <f>IF(O96&lt;&gt;"",VLOOKUP(O96,RunnersRBH!DE$3:DR$181,V$1,FALSE),"")</f>
        <v/>
      </c>
      <c r="W96" s="18" t="str">
        <f t="shared" si="74"/>
        <v/>
      </c>
    </row>
    <row r="97" spans="1:23" x14ac:dyDescent="0.25">
      <c r="A97" s="1" t="str">
        <f>Runners!A96</f>
        <v>Sarah Beck</v>
      </c>
      <c r="C97" s="3">
        <f>IF(A97&lt;&gt;"",VLOOKUP(A97,RunnersRBH!A$3:AS$181,C$1,FALSE),0)</f>
        <v>1.6840277777777777E-2</v>
      </c>
      <c r="D97" s="6">
        <f t="shared" si="69"/>
        <v>92</v>
      </c>
      <c r="E97" s="2"/>
      <c r="F97" s="2">
        <f t="shared" si="70"/>
        <v>0</v>
      </c>
      <c r="J97" s="1" t="str">
        <f t="shared" si="71"/>
        <v>Sarah Beck</v>
      </c>
      <c r="M97" s="8" t="str">
        <f t="shared" si="75"/>
        <v/>
      </c>
      <c r="N97" s="8" t="str">
        <f t="shared" si="76"/>
        <v/>
      </c>
      <c r="O97" s="1" t="str">
        <f t="shared" si="77"/>
        <v/>
      </c>
      <c r="P97" s="32" t="str">
        <f t="shared" si="78"/>
        <v/>
      </c>
      <c r="Q97" s="32" t="str">
        <f t="shared" si="72"/>
        <v/>
      </c>
      <c r="R97" s="6">
        <f t="shared" si="68"/>
        <v>0</v>
      </c>
      <c r="S97" s="6">
        <f>IF(AND(D97&lt;=L$4,P97&lt;&gt;"Y"),IF(N97&lt;VLOOKUP(O97,Runners!A$3:CT$180,S$1,FALSE),IF(Y$2="zero",0,Y$2),0),0)</f>
        <v>0</v>
      </c>
      <c r="T97" s="6">
        <f t="shared" si="73"/>
        <v>0</v>
      </c>
      <c r="U97" s="2"/>
      <c r="V97" s="2" t="str">
        <f>IF(O97&lt;&gt;"",VLOOKUP(O97,RunnersRBH!DE$3:DR$181,V$1,FALSE),"")</f>
        <v/>
      </c>
      <c r="W97" s="18" t="str">
        <f t="shared" si="74"/>
        <v/>
      </c>
    </row>
    <row r="98" spans="1:23" x14ac:dyDescent="0.25">
      <c r="A98" s="1" t="str">
        <f>Runners!A97</f>
        <v>Sarah Cook</v>
      </c>
      <c r="C98" s="3">
        <f>IF(A98&lt;&gt;"",VLOOKUP(A98,RunnersRBH!A$3:AS$181,C$1,FALSE),0)</f>
        <v>7.2916666666666668E-3</v>
      </c>
      <c r="D98" s="6">
        <f t="shared" si="69"/>
        <v>93</v>
      </c>
      <c r="E98" s="2"/>
      <c r="F98" s="2">
        <f t="shared" si="70"/>
        <v>0</v>
      </c>
      <c r="J98" s="1" t="str">
        <f t="shared" si="71"/>
        <v>Sarah Cook</v>
      </c>
      <c r="M98" s="8" t="str">
        <f t="shared" si="75"/>
        <v/>
      </c>
      <c r="N98" s="8" t="str">
        <f t="shared" si="76"/>
        <v/>
      </c>
      <c r="O98" s="1" t="str">
        <f t="shared" si="77"/>
        <v/>
      </c>
      <c r="P98" s="32" t="str">
        <f t="shared" si="78"/>
        <v/>
      </c>
      <c r="Q98" s="32" t="str">
        <f t="shared" si="72"/>
        <v/>
      </c>
      <c r="R98" s="6">
        <f t="shared" si="68"/>
        <v>0</v>
      </c>
      <c r="S98" s="6">
        <f>IF(AND(D98&lt;=L$4,P98&lt;&gt;"Y"),IF(N98&lt;VLOOKUP(O98,Runners!A$3:CT$180,S$1,FALSE),IF(Y$2="zero",0,Y$2),0),0)</f>
        <v>0</v>
      </c>
      <c r="T98" s="6">
        <f t="shared" si="73"/>
        <v>0</v>
      </c>
      <c r="U98" s="2"/>
      <c r="V98" s="2" t="str">
        <f>IF(O98&lt;&gt;"",VLOOKUP(O98,RunnersRBH!DE$3:DR$181,V$1,FALSE),"")</f>
        <v/>
      </c>
      <c r="W98" s="18" t="str">
        <f t="shared" si="74"/>
        <v/>
      </c>
    </row>
    <row r="99" spans="1:23" x14ac:dyDescent="0.25">
      <c r="A99" s="1" t="str">
        <f>Runners!A98</f>
        <v>Scott Gall</v>
      </c>
      <c r="C99" s="3">
        <f>IF(A99&lt;&gt;"",VLOOKUP(A99,RunnersRBH!A$3:AS$181,C$1,FALSE),0)</f>
        <v>3.8194444444444443E-3</v>
      </c>
      <c r="D99" s="6">
        <f t="shared" si="69"/>
        <v>94</v>
      </c>
      <c r="E99" s="2"/>
      <c r="F99" s="2">
        <f t="shared" si="70"/>
        <v>0</v>
      </c>
      <c r="J99" s="1" t="str">
        <f t="shared" si="71"/>
        <v>Scott Gall</v>
      </c>
      <c r="M99" s="8" t="str">
        <f t="shared" si="75"/>
        <v/>
      </c>
      <c r="N99" s="8" t="str">
        <f t="shared" si="76"/>
        <v/>
      </c>
      <c r="O99" s="1" t="str">
        <f t="shared" si="77"/>
        <v/>
      </c>
      <c r="P99" s="32" t="str">
        <f t="shared" si="78"/>
        <v/>
      </c>
      <c r="Q99" s="32" t="str">
        <f t="shared" si="72"/>
        <v/>
      </c>
      <c r="R99" s="6">
        <f t="shared" si="68"/>
        <v>0</v>
      </c>
      <c r="S99" s="6">
        <f>IF(AND(D99&lt;=L$4,P99&lt;&gt;"Y"),IF(N99&lt;VLOOKUP(O99,Runners!A$3:CT$180,S$1,FALSE),IF(Y$2="zero",0,Y$2),0),0)</f>
        <v>0</v>
      </c>
      <c r="T99" s="6">
        <f t="shared" si="73"/>
        <v>0</v>
      </c>
      <c r="U99" s="2"/>
      <c r="V99" s="2" t="str">
        <f>IF(O99&lt;&gt;"",VLOOKUP(O99,RunnersRBH!DE$3:DR$181,V$1,FALSE),"")</f>
        <v/>
      </c>
      <c r="W99" s="18" t="str">
        <f t="shared" si="74"/>
        <v/>
      </c>
    </row>
    <row r="100" spans="1:23" x14ac:dyDescent="0.25">
      <c r="A100" s="1" t="str">
        <f>Runners!A99</f>
        <v>Sharon Cooper</v>
      </c>
      <c r="C100" s="3">
        <f>IF(A100&lt;&gt;"",VLOOKUP(A100,RunnersRBH!A$3:AS$181,C$1,FALSE),0)</f>
        <v>1.0243055555555556E-2</v>
      </c>
      <c r="D100" s="6">
        <f t="shared" si="69"/>
        <v>95</v>
      </c>
      <c r="E100" s="2"/>
      <c r="F100" s="2">
        <f t="shared" si="70"/>
        <v>0</v>
      </c>
      <c r="J100" s="1" t="str">
        <f t="shared" si="71"/>
        <v>Sharon Cooper</v>
      </c>
      <c r="M100" s="8" t="str">
        <f t="shared" si="75"/>
        <v/>
      </c>
      <c r="N100" s="8" t="str">
        <f t="shared" si="76"/>
        <v/>
      </c>
      <c r="O100" s="1" t="str">
        <f t="shared" si="77"/>
        <v/>
      </c>
      <c r="P100" s="32" t="str">
        <f t="shared" si="78"/>
        <v/>
      </c>
      <c r="Q100" s="32" t="str">
        <f t="shared" si="72"/>
        <v/>
      </c>
      <c r="R100" s="6">
        <f t="shared" si="68"/>
        <v>0</v>
      </c>
      <c r="S100" s="6">
        <f>IF(AND(D100&lt;=L$4,P100&lt;&gt;"Y"),IF(N100&lt;VLOOKUP(O100,Runners!A$3:CT$180,S$1,FALSE),IF(Y$2="zero",0,Y$2),0),0)</f>
        <v>0</v>
      </c>
      <c r="T100" s="6">
        <f t="shared" si="73"/>
        <v>0</v>
      </c>
      <c r="U100" s="2"/>
      <c r="V100" s="2" t="str">
        <f>IF(O100&lt;&gt;"",VLOOKUP(O100,RunnersRBH!DE$3:DR$181,V$1,FALSE),"")</f>
        <v/>
      </c>
      <c r="W100" s="18" t="str">
        <f t="shared" si="74"/>
        <v/>
      </c>
    </row>
    <row r="101" spans="1:23" x14ac:dyDescent="0.25">
      <c r="A101" s="1" t="str">
        <f>Runners!A100</f>
        <v>Simon Smith</v>
      </c>
      <c r="C101" s="3">
        <f>IF(A101&lt;&gt;"",VLOOKUP(A101,RunnersRBH!A$3:AS$181,C$1,FALSE),0)</f>
        <v>1.8402777777777778E-2</v>
      </c>
      <c r="D101" s="6">
        <f t="shared" si="69"/>
        <v>96</v>
      </c>
      <c r="E101" s="2"/>
      <c r="F101" s="2">
        <f t="shared" si="70"/>
        <v>0</v>
      </c>
      <c r="J101" s="1" t="str">
        <f t="shared" si="71"/>
        <v>Simon Smith</v>
      </c>
      <c r="M101" s="8" t="str">
        <f t="shared" si="75"/>
        <v/>
      </c>
      <c r="N101" s="8" t="str">
        <f t="shared" si="76"/>
        <v/>
      </c>
      <c r="O101" s="1" t="str">
        <f t="shared" si="77"/>
        <v/>
      </c>
      <c r="P101" s="32" t="str">
        <f t="shared" si="78"/>
        <v/>
      </c>
      <c r="Q101" s="32" t="str">
        <f t="shared" si="72"/>
        <v/>
      </c>
      <c r="R101" s="6">
        <f t="shared" si="68"/>
        <v>0</v>
      </c>
      <c r="S101" s="6">
        <f>IF(AND(D101&lt;=L$4,P101&lt;&gt;"Y"),IF(N101&lt;VLOOKUP(O101,Runners!A$3:CT$180,S$1,FALSE),IF(Y$2="zero",0,Y$2),0),0)</f>
        <v>0</v>
      </c>
      <c r="T101" s="6">
        <f t="shared" si="73"/>
        <v>0</v>
      </c>
      <c r="U101" s="2"/>
      <c r="V101" s="2" t="str">
        <f>IF(O101&lt;&gt;"",VLOOKUP(O101,RunnersRBH!DE$3:DR$181,V$1,FALSE),"")</f>
        <v/>
      </c>
      <c r="W101" s="18" t="str">
        <f t="shared" si="74"/>
        <v/>
      </c>
    </row>
    <row r="102" spans="1:23" x14ac:dyDescent="0.25">
      <c r="A102" s="1" t="str">
        <f>Runners!A101</f>
        <v>Stephen Rodwell</v>
      </c>
      <c r="C102" s="3">
        <f>IF(A102&lt;&gt;"",VLOOKUP(A102,RunnersRBH!A$3:AS$181,C$1,FALSE),0)</f>
        <v>1.7708333333333333E-2</v>
      </c>
      <c r="D102" s="6">
        <f t="shared" si="69"/>
        <v>97</v>
      </c>
      <c r="E102" s="2">
        <v>3.9942129629629626E-2</v>
      </c>
      <c r="F102" s="2">
        <f t="shared" si="70"/>
        <v>2.2233796296296293E-2</v>
      </c>
      <c r="J102" s="1" t="str">
        <f t="shared" si="71"/>
        <v>Stephen Rodwell</v>
      </c>
      <c r="M102" s="8" t="str">
        <f t="shared" si="75"/>
        <v/>
      </c>
      <c r="N102" s="8" t="str">
        <f t="shared" si="76"/>
        <v/>
      </c>
      <c r="O102" s="1" t="str">
        <f t="shared" si="77"/>
        <v/>
      </c>
      <c r="P102" s="32" t="str">
        <f t="shared" si="78"/>
        <v/>
      </c>
      <c r="Q102" s="32" t="str">
        <f t="shared" si="72"/>
        <v/>
      </c>
      <c r="R102" s="6">
        <f t="shared" si="68"/>
        <v>0</v>
      </c>
      <c r="S102" s="6">
        <f>IF(AND(D102&lt;=L$4,P102&lt;&gt;"Y"),IF(N102&lt;VLOOKUP(O102,Runners!A$3:CT$180,S$1,FALSE),IF(Y$2="zero",0,Y$2),0),0)</f>
        <v>0</v>
      </c>
      <c r="T102" s="6">
        <f t="shared" si="73"/>
        <v>0</v>
      </c>
      <c r="U102" s="2"/>
      <c r="V102" s="2" t="str">
        <f>IF(O102&lt;&gt;"",VLOOKUP(O102,RunnersRBH!DE$3:DR$181,V$1,FALSE),"")</f>
        <v/>
      </c>
      <c r="W102" s="18" t="str">
        <f t="shared" si="74"/>
        <v/>
      </c>
    </row>
    <row r="103" spans="1:23" x14ac:dyDescent="0.25">
      <c r="A103" s="1" t="str">
        <f>Runners!A102</f>
        <v>Stephen Wise</v>
      </c>
      <c r="C103" s="3">
        <f>IF(A103&lt;&gt;"",VLOOKUP(A103,RunnersRBH!A$3:AS$181,C$1,FALSE),0)</f>
        <v>1.6493055555555556E-2</v>
      </c>
      <c r="D103" s="6">
        <f t="shared" si="69"/>
        <v>98</v>
      </c>
      <c r="E103" s="2">
        <v>4.0057870370370369E-2</v>
      </c>
      <c r="F103" s="2">
        <f t="shared" si="70"/>
        <v>2.3564814814814813E-2</v>
      </c>
      <c r="J103" s="1" t="str">
        <f t="shared" si="71"/>
        <v>Stephen Wise</v>
      </c>
      <c r="M103" s="8" t="str">
        <f t="shared" si="75"/>
        <v/>
      </c>
      <c r="N103" s="8" t="str">
        <f t="shared" si="76"/>
        <v/>
      </c>
      <c r="O103" s="1" t="str">
        <f t="shared" si="77"/>
        <v/>
      </c>
      <c r="P103" s="32" t="str">
        <f t="shared" si="78"/>
        <v/>
      </c>
      <c r="Q103" s="32" t="str">
        <f t="shared" si="72"/>
        <v/>
      </c>
      <c r="R103" s="6">
        <f t="shared" si="68"/>
        <v>0</v>
      </c>
      <c r="S103" s="6">
        <f>IF(AND(D103&lt;=L$4,P103&lt;&gt;"Y"),IF(N103&lt;VLOOKUP(O103,Runners!A$3:CT$180,S$1,FALSE),IF(Y$2="zero",0,Y$2),0),0)</f>
        <v>0</v>
      </c>
      <c r="T103" s="6">
        <f t="shared" si="73"/>
        <v>0</v>
      </c>
      <c r="U103" s="2"/>
      <c r="V103" s="2" t="str">
        <f>IF(O103&lt;&gt;"",VLOOKUP(O103,RunnersRBH!DE$3:DR$181,V$1,FALSE),"")</f>
        <v/>
      </c>
      <c r="W103" s="18" t="str">
        <f t="shared" si="74"/>
        <v/>
      </c>
    </row>
    <row r="104" spans="1:23" x14ac:dyDescent="0.25">
      <c r="A104" s="1" t="str">
        <f>Runners!A103</f>
        <v>Steve Pepper</v>
      </c>
      <c r="C104" s="3">
        <f>IF(A104&lt;&gt;"",VLOOKUP(A104,RunnersRBH!A$3:AS$181,C$1,FALSE),0)</f>
        <v>1.9270833333333334E-2</v>
      </c>
      <c r="D104" s="6">
        <f t="shared" si="69"/>
        <v>99</v>
      </c>
      <c r="E104" s="2">
        <v>3.982638888888889E-2</v>
      </c>
      <c r="F104" s="2">
        <f t="shared" si="70"/>
        <v>2.0555555555555556E-2</v>
      </c>
      <c r="J104" s="1" t="str">
        <f t="shared" si="71"/>
        <v>Steve Pepper</v>
      </c>
      <c r="M104" s="8" t="str">
        <f t="shared" si="75"/>
        <v/>
      </c>
      <c r="N104" s="8" t="str">
        <f t="shared" si="76"/>
        <v/>
      </c>
      <c r="O104" s="1" t="str">
        <f t="shared" si="77"/>
        <v/>
      </c>
      <c r="P104" s="32" t="str">
        <f t="shared" si="78"/>
        <v/>
      </c>
      <c r="Q104" s="32" t="str">
        <f t="shared" si="72"/>
        <v/>
      </c>
      <c r="R104" s="6">
        <f t="shared" si="68"/>
        <v>0</v>
      </c>
      <c r="S104" s="6">
        <f>IF(AND(D104&lt;=L$4,P104&lt;&gt;"Y"),IF(N104&lt;VLOOKUP(O104,Runners!A$3:CT$180,S$1,FALSE),IF(Y$2="zero",0,Y$2),0),0)</f>
        <v>0</v>
      </c>
      <c r="T104" s="6">
        <f t="shared" si="73"/>
        <v>0</v>
      </c>
      <c r="U104" s="2"/>
      <c r="V104" s="2" t="str">
        <f>IF(O104&lt;&gt;"",VLOOKUP(O104,RunnersRBH!DE$3:DR$181,V$1,FALSE),"")</f>
        <v/>
      </c>
      <c r="W104" s="18" t="str">
        <f t="shared" si="74"/>
        <v/>
      </c>
    </row>
    <row r="105" spans="1:23" x14ac:dyDescent="0.25">
      <c r="A105" s="1" t="str">
        <f>Runners!A104</f>
        <v>Susan Hawitt</v>
      </c>
      <c r="C105" s="3">
        <f>IF(A105&lt;&gt;"",VLOOKUP(A105,RunnersRBH!A$3:AS$181,C$1,FALSE),0)</f>
        <v>1.5277777777777777E-2</v>
      </c>
      <c r="D105" s="6">
        <f t="shared" si="69"/>
        <v>100</v>
      </c>
      <c r="E105" s="2">
        <v>4.0775462962962965E-2</v>
      </c>
      <c r="F105" s="2">
        <f t="shared" si="70"/>
        <v>2.5497685185185186E-2</v>
      </c>
      <c r="J105" s="1" t="str">
        <f t="shared" si="71"/>
        <v>Susan Hawitt</v>
      </c>
      <c r="M105" s="8" t="str">
        <f t="shared" si="75"/>
        <v/>
      </c>
      <c r="N105" s="8" t="str">
        <f t="shared" si="76"/>
        <v/>
      </c>
      <c r="O105" s="1" t="str">
        <f t="shared" si="77"/>
        <v/>
      </c>
      <c r="P105" s="32" t="str">
        <f t="shared" si="78"/>
        <v/>
      </c>
      <c r="Q105" s="32" t="str">
        <f t="shared" si="72"/>
        <v/>
      </c>
      <c r="R105" s="6">
        <f t="shared" si="68"/>
        <v>0</v>
      </c>
      <c r="S105" s="6">
        <f>IF(AND(D105&lt;=L$4,P105&lt;&gt;"Y"),IF(N105&lt;VLOOKUP(O105,Runners!A$3:CT$180,S$1,FALSE),IF(Y$2="zero",0,Y$2),0),0)</f>
        <v>0</v>
      </c>
      <c r="T105" s="6">
        <f t="shared" si="73"/>
        <v>0</v>
      </c>
      <c r="U105" s="2"/>
      <c r="V105" s="2" t="str">
        <f>IF(O105&lt;&gt;"",VLOOKUP(O105,RunnersRBH!DE$3:DR$181,V$1,FALSE),"")</f>
        <v/>
      </c>
      <c r="W105" s="18" t="str">
        <f t="shared" si="74"/>
        <v/>
      </c>
    </row>
    <row r="106" spans="1:23" x14ac:dyDescent="0.25">
      <c r="A106" s="1" t="str">
        <f>Runners!A105</f>
        <v>Susan Henry</v>
      </c>
      <c r="C106" s="3">
        <f>IF(A106&lt;&gt;"",VLOOKUP(A106,RunnersRBH!A$3:AS$181,C$1,FALSE),0)</f>
        <v>7.6388888888888886E-3</v>
      </c>
      <c r="D106" s="6">
        <f t="shared" si="69"/>
        <v>101</v>
      </c>
      <c r="E106" s="2"/>
      <c r="F106" s="2">
        <f t="shared" si="70"/>
        <v>0</v>
      </c>
      <c r="J106" s="1" t="str">
        <f t="shared" si="71"/>
        <v>Susan Henry</v>
      </c>
      <c r="M106" s="8" t="str">
        <f t="shared" si="75"/>
        <v/>
      </c>
      <c r="N106" s="8" t="str">
        <f t="shared" si="76"/>
        <v/>
      </c>
      <c r="O106" s="1" t="str">
        <f t="shared" si="77"/>
        <v/>
      </c>
      <c r="P106" s="32" t="str">
        <f t="shared" si="78"/>
        <v/>
      </c>
      <c r="Q106" s="32" t="str">
        <f t="shared" si="72"/>
        <v/>
      </c>
      <c r="R106" s="6">
        <f t="shared" si="68"/>
        <v>0</v>
      </c>
      <c r="S106" s="6">
        <f>IF(AND(D106&lt;=L$4,P106&lt;&gt;"Y"),IF(N106&lt;VLOOKUP(O106,Runners!A$3:CT$180,S$1,FALSE),IF(Y$2="zero",0,Y$2),0),0)</f>
        <v>0</v>
      </c>
      <c r="T106" s="6">
        <f t="shared" si="73"/>
        <v>0</v>
      </c>
      <c r="U106" s="2"/>
      <c r="V106" s="2" t="str">
        <f>IF(O106&lt;&gt;"",VLOOKUP(O106,RunnersRBH!DE$3:DR$181,V$1,FALSE),"")</f>
        <v/>
      </c>
      <c r="W106" s="18" t="str">
        <f t="shared" si="74"/>
        <v/>
      </c>
    </row>
    <row r="107" spans="1:23" x14ac:dyDescent="0.25">
      <c r="A107" s="1" t="str">
        <f>Runners!A106</f>
        <v>Sylvia Elisabeth Gittins</v>
      </c>
      <c r="C107" s="3">
        <f>IF(A107&lt;&gt;"",VLOOKUP(A107,RunnersRBH!A$3:AS$181,C$1,FALSE),0)</f>
        <v>8.5069444444444437E-3</v>
      </c>
      <c r="D107" s="6">
        <f t="shared" si="69"/>
        <v>102</v>
      </c>
      <c r="E107" s="2"/>
      <c r="F107" s="2">
        <f t="shared" si="70"/>
        <v>0</v>
      </c>
      <c r="J107" s="1" t="str">
        <f t="shared" si="71"/>
        <v>Sylvia Elisabeth Gittins</v>
      </c>
      <c r="M107" s="8" t="str">
        <f t="shared" si="75"/>
        <v/>
      </c>
      <c r="N107" s="8" t="str">
        <f t="shared" si="76"/>
        <v/>
      </c>
      <c r="O107" s="1" t="str">
        <f t="shared" si="77"/>
        <v/>
      </c>
      <c r="P107" s="32" t="str">
        <f t="shared" si="78"/>
        <v/>
      </c>
      <c r="Q107" s="32" t="str">
        <f t="shared" si="72"/>
        <v/>
      </c>
      <c r="R107" s="6">
        <f t="shared" si="68"/>
        <v>0</v>
      </c>
      <c r="S107" s="6">
        <f>IF(AND(D107&lt;=L$4,P107&lt;&gt;"Y"),IF(N107&lt;VLOOKUP(O107,Runners!A$3:CT$180,S$1,FALSE),IF(Y$2="zero",0,Y$2),0),0)</f>
        <v>0</v>
      </c>
      <c r="T107" s="6">
        <f t="shared" si="73"/>
        <v>0</v>
      </c>
      <c r="U107" s="2"/>
      <c r="V107" s="2" t="str">
        <f>IF(O107&lt;&gt;"",VLOOKUP(O107,RunnersRBH!DE$3:DR$181,V$1,FALSE),"")</f>
        <v/>
      </c>
      <c r="W107" s="18" t="str">
        <f t="shared" si="74"/>
        <v/>
      </c>
    </row>
    <row r="108" spans="1:23" x14ac:dyDescent="0.25">
      <c r="A108" s="1" t="str">
        <f>Runners!A107</f>
        <v>Terry Hellings</v>
      </c>
      <c r="B108" s="3"/>
      <c r="C108" s="3">
        <f>IF(A108&lt;&gt;"",VLOOKUP(A108,RunnersRBH!A$3:AS$181,C$1,FALSE),0)</f>
        <v>1.40625E-2</v>
      </c>
      <c r="D108" s="6">
        <f t="shared" si="69"/>
        <v>103</v>
      </c>
      <c r="E108" s="2"/>
      <c r="F108" s="2">
        <f t="shared" ref="F108:F131" si="79">IF(E108&gt;0,E108-C108,0)</f>
        <v>0</v>
      </c>
      <c r="J108" s="1" t="str">
        <f t="shared" ref="J108:J131" si="80">A108</f>
        <v>Terry Hellings</v>
      </c>
      <c r="M108" s="8" t="str">
        <f t="shared" si="75"/>
        <v/>
      </c>
      <c r="N108" s="8" t="str">
        <f t="shared" si="76"/>
        <v/>
      </c>
      <c r="O108" s="1" t="str">
        <f t="shared" si="77"/>
        <v/>
      </c>
      <c r="P108" s="32" t="str">
        <f t="shared" si="78"/>
        <v/>
      </c>
      <c r="Q108" s="32" t="str">
        <f t="shared" ref="Q108:Q131" si="81">IF(D108&lt;=L$4,IF(P108="Y",Q107,Q107-1),"")</f>
        <v/>
      </c>
      <c r="R108" s="6">
        <f t="shared" si="68"/>
        <v>0</v>
      </c>
      <c r="S108" s="6">
        <f>IF(AND(D108&lt;=L$4,P108&lt;&gt;"Y"),IF(N108&lt;VLOOKUP(O108,Runners!A$3:CT$180,S$1,FALSE),IF(Y$2="zero",0,Y$2),0),0)</f>
        <v>0</v>
      </c>
      <c r="T108" s="6">
        <f t="shared" ref="T108:T131" si="82">IF(AND(D108&lt;=L$4,P108&lt;&gt;"Y"),S108+R108,0)</f>
        <v>0</v>
      </c>
      <c r="U108" s="2"/>
      <c r="V108" s="2" t="str">
        <f>IF(O108&lt;&gt;"",VLOOKUP(O108,RunnersRBH!DE$3:DR$181,V$1,FALSE),"")</f>
        <v/>
      </c>
      <c r="W108" s="18" t="str">
        <f t="shared" ref="W108:W131" si="83">IF(O108&lt;&gt;"",(V108-N108)/V108,"")</f>
        <v/>
      </c>
    </row>
    <row r="109" spans="1:23" x14ac:dyDescent="0.25">
      <c r="A109" s="1" t="str">
        <f>Runners!A108</f>
        <v>Thomas Howarth</v>
      </c>
      <c r="C109" s="3">
        <f>IF(A109&lt;&gt;"",VLOOKUP(A109,RunnersRBH!A$3:AS$181,C$1,FALSE),0)</f>
        <v>1.6666666666666666E-2</v>
      </c>
      <c r="D109" s="6">
        <f t="shared" si="69"/>
        <v>104</v>
      </c>
      <c r="E109" s="2"/>
      <c r="F109" s="2">
        <f t="shared" si="79"/>
        <v>0</v>
      </c>
      <c r="J109" s="1" t="str">
        <f t="shared" si="80"/>
        <v>Thomas Howarth</v>
      </c>
      <c r="M109" s="8" t="str">
        <f t="shared" si="75"/>
        <v/>
      </c>
      <c r="N109" s="8" t="str">
        <f t="shared" si="76"/>
        <v/>
      </c>
      <c r="O109" s="1" t="str">
        <f t="shared" si="77"/>
        <v/>
      </c>
      <c r="P109" s="32" t="str">
        <f t="shared" si="78"/>
        <v/>
      </c>
      <c r="Q109" s="32" t="str">
        <f t="shared" si="81"/>
        <v/>
      </c>
      <c r="R109" s="6">
        <f t="shared" si="68"/>
        <v>0</v>
      </c>
      <c r="S109" s="6">
        <f>IF(AND(D109&lt;=L$4,P109&lt;&gt;"Y"),IF(N109&lt;VLOOKUP(O109,Runners!A$3:CT$180,S$1,FALSE),IF(Y$2="zero",0,Y$2),0),0)</f>
        <v>0</v>
      </c>
      <c r="T109" s="6">
        <f t="shared" si="82"/>
        <v>0</v>
      </c>
      <c r="U109" s="2"/>
      <c r="V109" s="2" t="str">
        <f>IF(O109&lt;&gt;"",VLOOKUP(O109,RunnersRBH!DE$3:DR$181,V$1,FALSE),"")</f>
        <v/>
      </c>
      <c r="W109" s="18" t="str">
        <f t="shared" si="83"/>
        <v/>
      </c>
    </row>
    <row r="110" spans="1:23" x14ac:dyDescent="0.25">
      <c r="A110" s="1" t="str">
        <f>Runners!A109</f>
        <v>Trevor Roberts</v>
      </c>
      <c r="C110" s="3">
        <f>IF(A110&lt;&gt;"",VLOOKUP(A110,RunnersRBH!A$3:AS$181,C$1,FALSE),0)</f>
        <v>5.0347222222222225E-3</v>
      </c>
      <c r="D110" s="6">
        <f t="shared" si="69"/>
        <v>105</v>
      </c>
      <c r="E110" s="2"/>
      <c r="F110" s="2">
        <f t="shared" si="79"/>
        <v>0</v>
      </c>
      <c r="J110" s="1" t="str">
        <f t="shared" si="80"/>
        <v>Trevor Roberts</v>
      </c>
      <c r="M110" s="8" t="str">
        <f t="shared" si="75"/>
        <v/>
      </c>
      <c r="N110" s="8" t="str">
        <f t="shared" si="76"/>
        <v/>
      </c>
      <c r="O110" s="1" t="str">
        <f t="shared" si="77"/>
        <v/>
      </c>
      <c r="P110" s="32" t="str">
        <f t="shared" si="78"/>
        <v/>
      </c>
      <c r="Q110" s="32" t="str">
        <f t="shared" si="81"/>
        <v/>
      </c>
      <c r="R110" s="6">
        <f t="shared" si="68"/>
        <v>0</v>
      </c>
      <c r="S110" s="6">
        <f>IF(AND(D110&lt;=L$4,P110&lt;&gt;"Y"),IF(N110&lt;VLOOKUP(O110,Runners!A$3:CT$180,S$1,FALSE),IF(Y$2="zero",0,Y$2),0),0)</f>
        <v>0</v>
      </c>
      <c r="T110" s="6">
        <f t="shared" si="82"/>
        <v>0</v>
      </c>
      <c r="U110" s="2"/>
      <c r="V110" s="2" t="str">
        <f>IF(O110&lt;&gt;"",VLOOKUP(O110,RunnersRBH!DE$3:DR$181,V$1,FALSE),"")</f>
        <v/>
      </c>
      <c r="W110" s="18" t="str">
        <f t="shared" si="83"/>
        <v/>
      </c>
    </row>
    <row r="111" spans="1:23" x14ac:dyDescent="0.25">
      <c r="A111" s="1" t="str">
        <f>Runners!A110</f>
        <v>Vicki Richardson</v>
      </c>
      <c r="C111" s="3">
        <f>IF(A111&lt;&gt;"",VLOOKUP(A111,RunnersRBH!A$3:AS$181,C$1,FALSE),0)</f>
        <v>9.3749999999999997E-3</v>
      </c>
      <c r="D111" s="6">
        <f t="shared" si="69"/>
        <v>106</v>
      </c>
      <c r="E111" s="2"/>
      <c r="F111" s="2">
        <f t="shared" si="79"/>
        <v>0</v>
      </c>
      <c r="J111" s="1" t="str">
        <f t="shared" si="80"/>
        <v>Vicki Richardson</v>
      </c>
      <c r="M111" s="8" t="str">
        <f t="shared" si="75"/>
        <v/>
      </c>
      <c r="N111" s="8" t="str">
        <f t="shared" si="76"/>
        <v/>
      </c>
      <c r="O111" s="1" t="str">
        <f t="shared" si="77"/>
        <v/>
      </c>
      <c r="P111" s="32" t="str">
        <f t="shared" si="78"/>
        <v/>
      </c>
      <c r="Q111" s="32" t="str">
        <f t="shared" si="81"/>
        <v/>
      </c>
      <c r="R111" s="6">
        <f t="shared" si="68"/>
        <v>0</v>
      </c>
      <c r="S111" s="6">
        <f>IF(AND(D111&lt;=L$4,P111&lt;&gt;"Y"),IF(N111&lt;VLOOKUP(O111,Runners!A$3:CT$180,S$1,FALSE),IF(Y$2="zero",0,Y$2),0),0)</f>
        <v>0</v>
      </c>
      <c r="T111" s="6">
        <f t="shared" si="82"/>
        <v>0</v>
      </c>
      <c r="U111" s="2"/>
      <c r="V111" s="2" t="str">
        <f>IF(O111&lt;&gt;"",VLOOKUP(O111,RunnersRBH!DE$3:DR$181,V$1,FALSE),"")</f>
        <v/>
      </c>
      <c r="W111" s="18" t="str">
        <f t="shared" si="83"/>
        <v/>
      </c>
    </row>
    <row r="112" spans="1:23" x14ac:dyDescent="0.25">
      <c r="A112" s="1" t="str">
        <f>Runners!A111</f>
        <v>Xavia Cooper</v>
      </c>
      <c r="C112" s="3">
        <f>IF(A112&lt;&gt;"",VLOOKUP(A112,RunnersRBH!A$3:AS$181,C$1,FALSE),0)</f>
        <v>1.5104166666666667E-2</v>
      </c>
      <c r="D112" s="6">
        <f t="shared" si="69"/>
        <v>107</v>
      </c>
      <c r="E112" s="2">
        <v>4.0659722222222222E-2</v>
      </c>
      <c r="F112" s="2">
        <f t="shared" si="79"/>
        <v>2.5555555555555554E-2</v>
      </c>
      <c r="J112" s="1" t="str">
        <f t="shared" si="80"/>
        <v>Xavia Cooper</v>
      </c>
      <c r="M112" s="8" t="str">
        <f t="shared" si="75"/>
        <v/>
      </c>
      <c r="N112" s="8" t="str">
        <f t="shared" si="76"/>
        <v/>
      </c>
      <c r="O112" s="1" t="str">
        <f t="shared" si="77"/>
        <v/>
      </c>
      <c r="P112" s="32" t="str">
        <f t="shared" si="78"/>
        <v/>
      </c>
      <c r="Q112" s="32" t="str">
        <f t="shared" si="81"/>
        <v/>
      </c>
      <c r="R112" s="6">
        <f t="shared" si="68"/>
        <v>0</v>
      </c>
      <c r="S112" s="6">
        <f>IF(AND(D112&lt;=L$4,P112&lt;&gt;"Y"),IF(N112&lt;VLOOKUP(O112,Runners!A$3:CT$180,S$1,FALSE),IF(Y$2="zero",0,Y$2),0),0)</f>
        <v>0</v>
      </c>
      <c r="T112" s="6">
        <f t="shared" si="82"/>
        <v>0</v>
      </c>
      <c r="U112" s="2"/>
      <c r="V112" s="2" t="str">
        <f>IF(O112&lt;&gt;"",VLOOKUP(O112,RunnersRBH!DE$3:DR$181,V$1,FALSE),"")</f>
        <v/>
      </c>
      <c r="W112" s="18" t="str">
        <f t="shared" si="83"/>
        <v/>
      </c>
    </row>
    <row r="113" spans="2:23" x14ac:dyDescent="0.25">
      <c r="C113" s="3">
        <f>IF(A113&lt;&gt;"",VLOOKUP(A113,RunnersRBH!A$3:AS$181,C$1,FALSE),0)</f>
        <v>0</v>
      </c>
      <c r="D113" s="6">
        <f t="shared" si="69"/>
        <v>108</v>
      </c>
      <c r="E113" s="2"/>
      <c r="F113" s="2">
        <f t="shared" si="79"/>
        <v>0</v>
      </c>
      <c r="J113" s="1">
        <f t="shared" si="80"/>
        <v>0</v>
      </c>
      <c r="M113" s="8" t="str">
        <f t="shared" si="75"/>
        <v/>
      </c>
      <c r="N113" s="8" t="str">
        <f t="shared" si="76"/>
        <v/>
      </c>
      <c r="O113" s="1" t="str">
        <f t="shared" si="77"/>
        <v/>
      </c>
      <c r="P113" s="32" t="str">
        <f t="shared" si="78"/>
        <v/>
      </c>
      <c r="Q113" s="32" t="str">
        <f t="shared" si="81"/>
        <v/>
      </c>
      <c r="R113" s="6">
        <f t="shared" si="68"/>
        <v>0</v>
      </c>
      <c r="S113" s="6">
        <f>IF(AND(D113&lt;=L$4,P113&lt;&gt;"Y"),IF(N113&lt;VLOOKUP(O113,Runners!A$3:CT$180,S$1,FALSE),IF(Y$2="zero",0,Y$2),0),0)</f>
        <v>0</v>
      </c>
      <c r="T113" s="6">
        <f t="shared" si="82"/>
        <v>0</v>
      </c>
      <c r="U113" s="2"/>
      <c r="V113" s="2" t="str">
        <f>IF(O113&lt;&gt;"",VLOOKUP(O113,RunnersRBH!DE$3:DR$181,V$1,FALSE),"")</f>
        <v/>
      </c>
      <c r="W113" s="18" t="str">
        <f t="shared" si="83"/>
        <v/>
      </c>
    </row>
    <row r="114" spans="2:23" x14ac:dyDescent="0.25">
      <c r="C114" s="3">
        <f>IF(A114&lt;&gt;"",VLOOKUP(A114,RunnersRBH!A$3:AS$181,C$1,FALSE),0)</f>
        <v>0</v>
      </c>
      <c r="D114" s="6">
        <f t="shared" si="69"/>
        <v>109</v>
      </c>
      <c r="E114" s="2"/>
      <c r="F114" s="2">
        <f t="shared" si="79"/>
        <v>0</v>
      </c>
      <c r="J114" s="1">
        <f t="shared" si="80"/>
        <v>0</v>
      </c>
      <c r="M114" s="8" t="str">
        <f t="shared" si="75"/>
        <v/>
      </c>
      <c r="N114" s="8" t="str">
        <f t="shared" si="76"/>
        <v/>
      </c>
      <c r="O114" s="1" t="str">
        <f t="shared" si="77"/>
        <v/>
      </c>
      <c r="P114" s="32" t="str">
        <f t="shared" si="78"/>
        <v/>
      </c>
      <c r="Q114" s="32" t="str">
        <f t="shared" si="81"/>
        <v/>
      </c>
      <c r="R114" s="6">
        <f t="shared" si="68"/>
        <v>0</v>
      </c>
      <c r="S114" s="6">
        <f>IF(AND(D114&lt;=L$4,P114&lt;&gt;"Y"),IF(N114&lt;VLOOKUP(O114,Runners!A$3:CT$180,S$1,FALSE),IF(Y$2="zero",0,Y$2),0),0)</f>
        <v>0</v>
      </c>
      <c r="T114" s="6">
        <f t="shared" si="82"/>
        <v>0</v>
      </c>
      <c r="U114" s="2"/>
      <c r="V114" s="2" t="str">
        <f>IF(O114&lt;&gt;"",VLOOKUP(O114,RunnersRBH!DE$3:DR$181,V$1,FALSE),"")</f>
        <v/>
      </c>
      <c r="W114" s="18" t="str">
        <f t="shared" si="83"/>
        <v/>
      </c>
    </row>
    <row r="115" spans="2:23" x14ac:dyDescent="0.25">
      <c r="C115" s="3">
        <f>IF(A115&lt;&gt;"",VLOOKUP(A115,RunnersRBH!A$3:AS$181,C$1,FALSE),0)</f>
        <v>0</v>
      </c>
      <c r="D115" s="6">
        <f t="shared" si="69"/>
        <v>110</v>
      </c>
      <c r="E115" s="2"/>
      <c r="F115" s="2">
        <f t="shared" si="79"/>
        <v>0</v>
      </c>
      <c r="J115" s="1">
        <f t="shared" si="80"/>
        <v>0</v>
      </c>
      <c r="M115" s="8" t="str">
        <f t="shared" si="75"/>
        <v/>
      </c>
      <c r="N115" s="8" t="str">
        <f t="shared" si="76"/>
        <v/>
      </c>
      <c r="O115" s="1" t="str">
        <f t="shared" si="77"/>
        <v/>
      </c>
      <c r="P115" s="32" t="str">
        <f t="shared" si="78"/>
        <v/>
      </c>
      <c r="Q115" s="32" t="str">
        <f t="shared" si="81"/>
        <v/>
      </c>
      <c r="R115" s="6">
        <f t="shared" si="68"/>
        <v>0</v>
      </c>
      <c r="S115" s="6">
        <f>IF(AND(D115&lt;=L$4,P115&lt;&gt;"Y"),IF(N115&lt;VLOOKUP(O115,Runners!A$3:CT$180,S$1,FALSE),IF(Y$2="zero",0,Y$2),0),0)</f>
        <v>0</v>
      </c>
      <c r="T115" s="6">
        <f t="shared" si="82"/>
        <v>0</v>
      </c>
      <c r="U115" s="2"/>
      <c r="V115" s="2" t="str">
        <f>IF(O115&lt;&gt;"",VLOOKUP(O115,RunnersRBH!DE$3:DR$181,V$1,FALSE),"")</f>
        <v/>
      </c>
      <c r="W115" s="18" t="str">
        <f t="shared" si="83"/>
        <v/>
      </c>
    </row>
    <row r="116" spans="2:23" x14ac:dyDescent="0.25">
      <c r="C116" s="3">
        <f>IF(A116&lt;&gt;"",VLOOKUP(A116,RunnersRBH!A$3:AS$181,C$1,FALSE),0)</f>
        <v>0</v>
      </c>
      <c r="D116" s="6">
        <f t="shared" si="69"/>
        <v>111</v>
      </c>
      <c r="E116" s="2"/>
      <c r="F116" s="2">
        <f t="shared" si="79"/>
        <v>0</v>
      </c>
      <c r="J116" s="1">
        <f t="shared" si="80"/>
        <v>0</v>
      </c>
      <c r="M116" s="8" t="str">
        <f t="shared" si="75"/>
        <v/>
      </c>
      <c r="N116" s="8" t="str">
        <f t="shared" si="76"/>
        <v/>
      </c>
      <c r="O116" s="1" t="str">
        <f t="shared" si="77"/>
        <v/>
      </c>
      <c r="P116" s="32" t="str">
        <f t="shared" si="78"/>
        <v/>
      </c>
      <c r="Q116" s="32" t="str">
        <f t="shared" si="81"/>
        <v/>
      </c>
      <c r="R116" s="6">
        <f t="shared" si="68"/>
        <v>0</v>
      </c>
      <c r="S116" s="6">
        <f>IF(AND(D116&lt;=L$4,P116&lt;&gt;"Y"),IF(N116&lt;VLOOKUP(O116,Runners!A$3:CT$180,S$1,FALSE),IF(Y$2="zero",0,Y$2),0),0)</f>
        <v>0</v>
      </c>
      <c r="T116" s="6">
        <f t="shared" si="82"/>
        <v>0</v>
      </c>
      <c r="U116" s="2"/>
      <c r="V116" s="2" t="str">
        <f>IF(O116&lt;&gt;"",VLOOKUP(O116,RunnersRBH!DE$3:DR$181,V$1,FALSE),"")</f>
        <v/>
      </c>
      <c r="W116" s="18" t="str">
        <f t="shared" si="83"/>
        <v/>
      </c>
    </row>
    <row r="117" spans="2:23" x14ac:dyDescent="0.25">
      <c r="B117" s="3"/>
      <c r="C117" s="3">
        <f>IF(A117&lt;&gt;"",VLOOKUP(A117,RunnersRBH!A$3:AS$181,C$1,FALSE),0)</f>
        <v>0</v>
      </c>
      <c r="D117" s="6">
        <f t="shared" si="69"/>
        <v>112</v>
      </c>
      <c r="E117" s="2"/>
      <c r="F117" s="2">
        <f t="shared" si="79"/>
        <v>0</v>
      </c>
      <c r="J117" s="1">
        <f t="shared" si="80"/>
        <v>0</v>
      </c>
      <c r="M117" s="8" t="str">
        <f t="shared" si="75"/>
        <v/>
      </c>
      <c r="N117" s="8" t="str">
        <f t="shared" si="76"/>
        <v/>
      </c>
      <c r="O117" s="1" t="str">
        <f t="shared" si="77"/>
        <v/>
      </c>
      <c r="P117" s="32" t="str">
        <f t="shared" si="78"/>
        <v/>
      </c>
      <c r="Q117" s="32" t="str">
        <f t="shared" si="81"/>
        <v/>
      </c>
      <c r="R117" s="6">
        <f t="shared" si="68"/>
        <v>0</v>
      </c>
      <c r="S117" s="6">
        <f>IF(AND(D117&lt;=L$4,P117&lt;&gt;"Y"),IF(N117&lt;VLOOKUP(O117,Runners!A$3:CT$180,S$1,FALSE),IF(Y$2="zero",0,Y$2),0),0)</f>
        <v>0</v>
      </c>
      <c r="T117" s="6">
        <f t="shared" si="82"/>
        <v>0</v>
      </c>
      <c r="U117" s="2"/>
      <c r="V117" s="2" t="str">
        <f>IF(O117&lt;&gt;"",VLOOKUP(O117,RunnersRBH!DE$3:DR$181,V$1,FALSE),"")</f>
        <v/>
      </c>
      <c r="W117" s="18" t="str">
        <f t="shared" si="83"/>
        <v/>
      </c>
    </row>
    <row r="118" spans="2:23" x14ac:dyDescent="0.25">
      <c r="C118" s="3">
        <f>IF(A118&lt;&gt;"",VLOOKUP(A118,RunnersRBH!A$3:AS$181,C$1,FALSE),0)</f>
        <v>0</v>
      </c>
      <c r="D118" s="6">
        <f t="shared" si="69"/>
        <v>113</v>
      </c>
      <c r="E118" s="2"/>
      <c r="F118" s="2">
        <f t="shared" si="79"/>
        <v>0</v>
      </c>
      <c r="J118" s="1">
        <f t="shared" si="80"/>
        <v>0</v>
      </c>
      <c r="M118" s="8" t="str">
        <f t="shared" si="75"/>
        <v/>
      </c>
      <c r="N118" s="8" t="str">
        <f t="shared" si="76"/>
        <v/>
      </c>
      <c r="O118" s="1" t="str">
        <f t="shared" si="77"/>
        <v/>
      </c>
      <c r="P118" s="32" t="str">
        <f t="shared" si="78"/>
        <v/>
      </c>
      <c r="Q118" s="32" t="str">
        <f t="shared" si="81"/>
        <v/>
      </c>
      <c r="R118" s="6">
        <f t="shared" si="68"/>
        <v>0</v>
      </c>
      <c r="S118" s="6">
        <f>IF(AND(D118&lt;=L$4,P118&lt;&gt;"Y"),IF(N118&lt;VLOOKUP(O118,Runners!A$3:CT$180,S$1,FALSE),IF(Y$2="zero",0,Y$2),0),0)</f>
        <v>0</v>
      </c>
      <c r="T118" s="6">
        <f t="shared" si="82"/>
        <v>0</v>
      </c>
      <c r="U118" s="2"/>
      <c r="V118" s="2" t="str">
        <f>IF(O118&lt;&gt;"",VLOOKUP(O118,RunnersRBH!DE$3:DR$181,V$1,FALSE),"")</f>
        <v/>
      </c>
      <c r="W118" s="18" t="str">
        <f t="shared" si="83"/>
        <v/>
      </c>
    </row>
    <row r="119" spans="2:23" x14ac:dyDescent="0.25">
      <c r="C119" s="3">
        <f>IF(A119&lt;&gt;"",VLOOKUP(A119,RunnersRBH!A$3:AS$181,C$1,FALSE),0)</f>
        <v>0</v>
      </c>
      <c r="D119" s="6">
        <f t="shared" si="69"/>
        <v>114</v>
      </c>
      <c r="E119" s="2"/>
      <c r="F119" s="2">
        <f t="shared" si="79"/>
        <v>0</v>
      </c>
      <c r="J119" s="1">
        <f t="shared" si="80"/>
        <v>0</v>
      </c>
      <c r="M119" s="8" t="str">
        <f t="shared" si="75"/>
        <v/>
      </c>
      <c r="N119" s="8" t="str">
        <f t="shared" si="76"/>
        <v/>
      </c>
      <c r="O119" s="1" t="str">
        <f t="shared" si="77"/>
        <v/>
      </c>
      <c r="P119" s="32" t="str">
        <f t="shared" si="78"/>
        <v/>
      </c>
      <c r="Q119" s="32" t="str">
        <f t="shared" si="81"/>
        <v/>
      </c>
      <c r="R119" s="6">
        <f t="shared" si="68"/>
        <v>0</v>
      </c>
      <c r="S119" s="6">
        <f>IF(AND(D119&lt;=L$4,P119&lt;&gt;"Y"),IF(N119&lt;VLOOKUP(O119,Runners!A$3:CT$180,S$1,FALSE),IF(Y$2="zero",0,Y$2),0),0)</f>
        <v>0</v>
      </c>
      <c r="T119" s="6">
        <f t="shared" si="82"/>
        <v>0</v>
      </c>
      <c r="U119" s="2"/>
      <c r="V119" s="2" t="str">
        <f>IF(O119&lt;&gt;"",VLOOKUP(O119,RunnersRBH!DE$3:DR$181,V$1,FALSE),"")</f>
        <v/>
      </c>
      <c r="W119" s="18" t="str">
        <f t="shared" si="83"/>
        <v/>
      </c>
    </row>
    <row r="120" spans="2:23" x14ac:dyDescent="0.25">
      <c r="C120" s="3">
        <f>IF(A120&lt;&gt;"",VLOOKUP(A120,RunnersRBH!A$3:AS$181,C$1,FALSE),0)</f>
        <v>0</v>
      </c>
      <c r="D120" s="6">
        <f t="shared" si="69"/>
        <v>115</v>
      </c>
      <c r="E120" s="2"/>
      <c r="F120" s="2">
        <f t="shared" si="79"/>
        <v>0</v>
      </c>
      <c r="J120" s="1">
        <f t="shared" si="80"/>
        <v>0</v>
      </c>
      <c r="M120" s="8" t="str">
        <f t="shared" si="75"/>
        <v/>
      </c>
      <c r="N120" s="8" t="str">
        <f t="shared" si="76"/>
        <v/>
      </c>
      <c r="O120" s="1" t="str">
        <f t="shared" si="77"/>
        <v/>
      </c>
      <c r="P120" s="32" t="str">
        <f t="shared" si="78"/>
        <v/>
      </c>
      <c r="Q120" s="32" t="str">
        <f t="shared" si="81"/>
        <v/>
      </c>
      <c r="R120" s="6">
        <f t="shared" si="68"/>
        <v>0</v>
      </c>
      <c r="S120" s="6">
        <f>IF(AND(D120&lt;=L$4,P120&lt;&gt;"Y"),IF(N120&lt;VLOOKUP(O120,Runners!A$3:CT$180,S$1,FALSE),IF(Y$2="zero",0,Y$2),0),0)</f>
        <v>0</v>
      </c>
      <c r="T120" s="6">
        <f t="shared" si="82"/>
        <v>0</v>
      </c>
      <c r="U120" s="2"/>
      <c r="V120" s="2" t="str">
        <f>IF(O120&lt;&gt;"",VLOOKUP(O120,RunnersRBH!DE$3:DR$181,V$1,FALSE),"")</f>
        <v/>
      </c>
      <c r="W120" s="18" t="str">
        <f t="shared" si="83"/>
        <v/>
      </c>
    </row>
    <row r="121" spans="2:23" x14ac:dyDescent="0.25">
      <c r="C121" s="3">
        <f>IF(A121&lt;&gt;"",VLOOKUP(A121,RunnersRBH!A$3:AS$181,C$1,FALSE),0)</f>
        <v>0</v>
      </c>
      <c r="D121" s="6">
        <f t="shared" si="69"/>
        <v>116</v>
      </c>
      <c r="E121" s="2"/>
      <c r="F121" s="2">
        <f t="shared" si="79"/>
        <v>0</v>
      </c>
      <c r="J121" s="1">
        <f t="shared" si="80"/>
        <v>0</v>
      </c>
      <c r="M121" s="8" t="str">
        <f t="shared" si="75"/>
        <v/>
      </c>
      <c r="N121" s="8" t="str">
        <f t="shared" si="76"/>
        <v/>
      </c>
      <c r="O121" s="1" t="str">
        <f t="shared" si="77"/>
        <v/>
      </c>
      <c r="P121" s="32" t="str">
        <f t="shared" si="78"/>
        <v/>
      </c>
      <c r="Q121" s="32" t="str">
        <f t="shared" si="81"/>
        <v/>
      </c>
      <c r="R121" s="6">
        <f t="shared" si="68"/>
        <v>0</v>
      </c>
      <c r="S121" s="6">
        <f>IF(AND(D121&lt;=L$4,P121&lt;&gt;"Y"),IF(N121&lt;VLOOKUP(O121,Runners!A$3:CT$180,S$1,FALSE),IF(Y$2="zero",0,Y$2),0),0)</f>
        <v>0</v>
      </c>
      <c r="T121" s="6">
        <f t="shared" si="82"/>
        <v>0</v>
      </c>
      <c r="U121" s="2"/>
      <c r="V121" s="2" t="str">
        <f>IF(O121&lt;&gt;"",VLOOKUP(O121,RunnersRBH!DE$3:DR$181,V$1,FALSE),"")</f>
        <v/>
      </c>
      <c r="W121" s="18" t="str">
        <f t="shared" si="83"/>
        <v/>
      </c>
    </row>
    <row r="122" spans="2:23" x14ac:dyDescent="0.25">
      <c r="C122" s="3">
        <f>IF(A122&lt;&gt;"",VLOOKUP(A122,RunnersRBH!A$3:AS$181,C$1,FALSE),0)</f>
        <v>0</v>
      </c>
      <c r="D122" s="6">
        <f t="shared" si="69"/>
        <v>117</v>
      </c>
      <c r="E122" s="2"/>
      <c r="F122" s="2">
        <f t="shared" si="79"/>
        <v>0</v>
      </c>
      <c r="J122" s="1">
        <f t="shared" si="80"/>
        <v>0</v>
      </c>
      <c r="M122" s="8" t="str">
        <f t="shared" si="75"/>
        <v/>
      </c>
      <c r="N122" s="8" t="str">
        <f t="shared" si="76"/>
        <v/>
      </c>
      <c r="O122" s="1" t="str">
        <f t="shared" si="77"/>
        <v/>
      </c>
      <c r="P122" s="32" t="str">
        <f t="shared" si="78"/>
        <v/>
      </c>
      <c r="Q122" s="32" t="str">
        <f t="shared" si="81"/>
        <v/>
      </c>
      <c r="R122" s="6">
        <f t="shared" si="68"/>
        <v>0</v>
      </c>
      <c r="S122" s="6">
        <f>IF(AND(D122&lt;=L$4,P122&lt;&gt;"Y"),IF(N122&lt;VLOOKUP(O122,Runners!A$3:CT$180,S$1,FALSE),IF(Y$2="zero",0,Y$2),0),0)</f>
        <v>0</v>
      </c>
      <c r="T122" s="6">
        <f t="shared" si="82"/>
        <v>0</v>
      </c>
      <c r="U122" s="2"/>
      <c r="V122" s="2" t="str">
        <f>IF(O122&lt;&gt;"",VLOOKUP(O122,RunnersRBH!DE$3:DR$181,V$1,FALSE),"")</f>
        <v/>
      </c>
      <c r="W122" s="18" t="str">
        <f t="shared" si="83"/>
        <v/>
      </c>
    </row>
    <row r="123" spans="2:23" x14ac:dyDescent="0.25">
      <c r="C123" s="3">
        <f>IF(A123&lt;&gt;"",VLOOKUP(A123,RunnersRBH!A$3:AS$181,C$1,FALSE),0)</f>
        <v>0</v>
      </c>
      <c r="D123" s="6">
        <f t="shared" si="69"/>
        <v>118</v>
      </c>
      <c r="E123" s="2"/>
      <c r="F123" s="2">
        <f t="shared" si="79"/>
        <v>0</v>
      </c>
      <c r="J123" s="1">
        <f t="shared" si="80"/>
        <v>0</v>
      </c>
      <c r="M123" s="8" t="str">
        <f t="shared" si="75"/>
        <v/>
      </c>
      <c r="N123" s="8" t="str">
        <f t="shared" si="76"/>
        <v/>
      </c>
      <c r="O123" s="1" t="str">
        <f t="shared" si="77"/>
        <v/>
      </c>
      <c r="P123" s="32" t="str">
        <f t="shared" si="78"/>
        <v/>
      </c>
      <c r="Q123" s="32" t="str">
        <f t="shared" si="81"/>
        <v/>
      </c>
      <c r="R123" s="6">
        <f t="shared" si="68"/>
        <v>0</v>
      </c>
      <c r="S123" s="6">
        <f>IF(AND(D123&lt;=L$4,P123&lt;&gt;"Y"),IF(N123&lt;VLOOKUP(O123,Runners!A$3:CT$180,S$1,FALSE),IF(Y$2="zero",0,Y$2),0),0)</f>
        <v>0</v>
      </c>
      <c r="T123" s="6">
        <f t="shared" si="82"/>
        <v>0</v>
      </c>
      <c r="U123" s="2"/>
      <c r="V123" s="2" t="str">
        <f>IF(O123&lt;&gt;"",VLOOKUP(O123,RunnersRBH!DE$3:DR$181,V$1,FALSE),"")</f>
        <v/>
      </c>
      <c r="W123" s="18" t="str">
        <f t="shared" si="83"/>
        <v/>
      </c>
    </row>
    <row r="124" spans="2:23" x14ac:dyDescent="0.25">
      <c r="C124" s="3">
        <f>IF(A124&lt;&gt;"",VLOOKUP(A124,RunnersRBH!A$3:AS$181,C$1,FALSE),0)</f>
        <v>0</v>
      </c>
      <c r="D124" s="6">
        <f t="shared" si="69"/>
        <v>119</v>
      </c>
      <c r="E124" s="2"/>
      <c r="F124" s="2">
        <f t="shared" si="79"/>
        <v>0</v>
      </c>
      <c r="J124" s="1">
        <f t="shared" si="80"/>
        <v>0</v>
      </c>
      <c r="M124" s="8" t="str">
        <f t="shared" ref="M124:M155" si="84">IF(D124&lt;=L$4,SMALL(E$4:E$207,D124),"")</f>
        <v/>
      </c>
      <c r="N124" s="8" t="str">
        <f t="shared" ref="N124:N155" si="85">IF(D124&lt;=L$4,VLOOKUP(M124,E$4:F$207,2,FALSE),"")</f>
        <v/>
      </c>
      <c r="O124" s="1" t="str">
        <f t="shared" ref="O124:O155" si="86">IF(D124&lt;=L$4,VLOOKUP(M124,E$4:J$207,6,FALSE),"")</f>
        <v/>
      </c>
      <c r="P124" s="32" t="str">
        <f t="shared" ref="P124:P155" si="87">IF(D124&lt;=L$4,VLOOKUP(O124,A$4:B$207,2,FALSE),"")</f>
        <v/>
      </c>
      <c r="Q124" s="32" t="str">
        <f t="shared" si="81"/>
        <v/>
      </c>
      <c r="R124" s="6">
        <f t="shared" si="68"/>
        <v>0</v>
      </c>
      <c r="S124" s="6">
        <f>IF(AND(D124&lt;=L$4,P124&lt;&gt;"Y"),IF(N124&lt;VLOOKUP(O124,Runners!A$3:CT$180,S$1,FALSE),IF(Y$2="zero",0,Y$2),0),0)</f>
        <v>0</v>
      </c>
      <c r="T124" s="6">
        <f t="shared" si="82"/>
        <v>0</v>
      </c>
      <c r="U124" s="2"/>
      <c r="V124" s="2" t="str">
        <f>IF(O124&lt;&gt;"",VLOOKUP(O124,RunnersRBH!DE$3:DR$181,V$1,FALSE),"")</f>
        <v/>
      </c>
      <c r="W124" s="18" t="str">
        <f t="shared" si="83"/>
        <v/>
      </c>
    </row>
    <row r="125" spans="2:23" x14ac:dyDescent="0.25">
      <c r="C125" s="3">
        <f>IF(A125&lt;&gt;"",VLOOKUP(A125,RunnersRBH!A$3:AS$181,C$1,FALSE),0)</f>
        <v>0</v>
      </c>
      <c r="D125" s="6">
        <f t="shared" si="69"/>
        <v>120</v>
      </c>
      <c r="E125" s="2"/>
      <c r="F125" s="2">
        <f t="shared" si="79"/>
        <v>0</v>
      </c>
      <c r="J125" s="1">
        <f t="shared" si="80"/>
        <v>0</v>
      </c>
      <c r="M125" s="8" t="str">
        <f t="shared" si="84"/>
        <v/>
      </c>
      <c r="N125" s="8" t="str">
        <f t="shared" si="85"/>
        <v/>
      </c>
      <c r="O125" s="1" t="str">
        <f t="shared" si="86"/>
        <v/>
      </c>
      <c r="P125" s="32" t="str">
        <f t="shared" si="87"/>
        <v/>
      </c>
      <c r="Q125" s="32" t="str">
        <f t="shared" si="81"/>
        <v/>
      </c>
      <c r="R125" s="6">
        <f t="shared" si="68"/>
        <v>0</v>
      </c>
      <c r="S125" s="6">
        <f>IF(AND(D125&lt;=L$4,P125&lt;&gt;"Y"),IF(N125&lt;VLOOKUP(O125,Runners!A$3:CT$180,S$1,FALSE),IF(Y$2="zero",0,Y$2),0),0)</f>
        <v>0</v>
      </c>
      <c r="T125" s="6">
        <f t="shared" si="82"/>
        <v>0</v>
      </c>
      <c r="U125" s="2"/>
      <c r="V125" s="2" t="str">
        <f>IF(O125&lt;&gt;"",VLOOKUP(O125,RunnersRBH!DE$3:DR$181,V$1,FALSE),"")</f>
        <v/>
      </c>
      <c r="W125" s="18" t="str">
        <f t="shared" si="83"/>
        <v/>
      </c>
    </row>
    <row r="126" spans="2:23" x14ac:dyDescent="0.25">
      <c r="B126" s="3"/>
      <c r="C126" s="3">
        <f>IF(A126&lt;&gt;"",VLOOKUP(A126,RunnersRBH!A$3:AS$181,C$1,FALSE),0)</f>
        <v>0</v>
      </c>
      <c r="D126" s="6">
        <f t="shared" si="69"/>
        <v>121</v>
      </c>
      <c r="E126" s="2"/>
      <c r="F126" s="2">
        <f t="shared" si="79"/>
        <v>0</v>
      </c>
      <c r="J126" s="1">
        <f t="shared" si="80"/>
        <v>0</v>
      </c>
      <c r="M126" s="8" t="str">
        <f t="shared" si="84"/>
        <v/>
      </c>
      <c r="N126" s="8" t="str">
        <f t="shared" si="85"/>
        <v/>
      </c>
      <c r="O126" s="1" t="str">
        <f t="shared" si="86"/>
        <v/>
      </c>
      <c r="P126" s="32" t="str">
        <f t="shared" si="87"/>
        <v/>
      </c>
      <c r="Q126" s="32" t="str">
        <f t="shared" si="81"/>
        <v/>
      </c>
      <c r="R126" s="6">
        <f t="shared" si="68"/>
        <v>0</v>
      </c>
      <c r="S126" s="6">
        <f>IF(AND(D126&lt;=L$4,P126&lt;&gt;"Y"),IF(N126&lt;VLOOKUP(O126,Runners!A$3:CT$180,S$1,FALSE),IF(Y$2="zero",0,Y$2),0),0)</f>
        <v>0</v>
      </c>
      <c r="T126" s="6">
        <f t="shared" si="82"/>
        <v>0</v>
      </c>
      <c r="U126" s="2"/>
      <c r="V126" s="2" t="str">
        <f>IF(O126&lt;&gt;"",VLOOKUP(O126,RunnersRBH!DE$3:DR$181,V$1,FALSE),"")</f>
        <v/>
      </c>
      <c r="W126" s="18" t="str">
        <f t="shared" si="83"/>
        <v/>
      </c>
    </row>
    <row r="127" spans="2:23" x14ac:dyDescent="0.25">
      <c r="B127" s="3"/>
      <c r="C127" s="3">
        <f>IF(A127&lt;&gt;"",VLOOKUP(A127,RunnersRBH!A$3:AS$181,C$1,FALSE),0)</f>
        <v>0</v>
      </c>
      <c r="D127" s="6">
        <f t="shared" si="69"/>
        <v>122</v>
      </c>
      <c r="E127" s="2"/>
      <c r="F127" s="2">
        <f t="shared" si="79"/>
        <v>0</v>
      </c>
      <c r="J127" s="1">
        <f t="shared" si="80"/>
        <v>0</v>
      </c>
      <c r="M127" s="8" t="str">
        <f t="shared" si="84"/>
        <v/>
      </c>
      <c r="N127" s="8" t="str">
        <f t="shared" si="85"/>
        <v/>
      </c>
      <c r="O127" s="1" t="str">
        <f t="shared" si="86"/>
        <v/>
      </c>
      <c r="P127" s="32" t="str">
        <f t="shared" si="87"/>
        <v/>
      </c>
      <c r="Q127" s="32" t="str">
        <f t="shared" si="81"/>
        <v/>
      </c>
      <c r="R127" s="6">
        <f t="shared" si="68"/>
        <v>0</v>
      </c>
      <c r="S127" s="6">
        <f>IF(AND(D127&lt;=L$4,P127&lt;&gt;"Y"),IF(N127&lt;VLOOKUP(O127,Runners!A$3:CT$180,S$1,FALSE),IF(Y$2="zero",0,Y$2),0),0)</f>
        <v>0</v>
      </c>
      <c r="T127" s="6">
        <f t="shared" si="82"/>
        <v>0</v>
      </c>
      <c r="U127" s="2"/>
      <c r="V127" s="2" t="str">
        <f>IF(O127&lt;&gt;"",VLOOKUP(O127,RunnersRBH!DE$3:DR$181,V$1,FALSE),"")</f>
        <v/>
      </c>
      <c r="W127" s="18" t="str">
        <f t="shared" si="83"/>
        <v/>
      </c>
    </row>
    <row r="128" spans="2:23" x14ac:dyDescent="0.25">
      <c r="C128" s="3">
        <f>IF(A128&lt;&gt;"",VLOOKUP(A128,RunnersRBH!A$3:AS$181,C$1,FALSE),0)</f>
        <v>0</v>
      </c>
      <c r="D128" s="6">
        <f t="shared" si="69"/>
        <v>123</v>
      </c>
      <c r="E128" s="2"/>
      <c r="F128" s="2">
        <f t="shared" si="79"/>
        <v>0</v>
      </c>
      <c r="J128" s="1">
        <f t="shared" si="80"/>
        <v>0</v>
      </c>
      <c r="M128" s="8" t="str">
        <f t="shared" si="84"/>
        <v/>
      </c>
      <c r="N128" s="8" t="str">
        <f t="shared" si="85"/>
        <v/>
      </c>
      <c r="O128" s="1" t="str">
        <f t="shared" si="86"/>
        <v/>
      </c>
      <c r="P128" s="32" t="str">
        <f t="shared" si="87"/>
        <v/>
      </c>
      <c r="Q128" s="32" t="str">
        <f t="shared" si="81"/>
        <v/>
      </c>
      <c r="R128" s="6">
        <f t="shared" si="68"/>
        <v>0</v>
      </c>
      <c r="S128" s="6">
        <f>IF(AND(D128&lt;=L$4,P128&lt;&gt;"Y"),IF(N128&lt;VLOOKUP(O128,Runners!A$3:CT$180,S$1,FALSE),IF(Y$2="zero",0,Y$2),0),0)</f>
        <v>0</v>
      </c>
      <c r="T128" s="6">
        <f t="shared" si="82"/>
        <v>0</v>
      </c>
      <c r="U128" s="2"/>
      <c r="V128" s="2" t="str">
        <f>IF(O128&lt;&gt;"",VLOOKUP(O128,RunnersRBH!DE$3:DR$181,V$1,FALSE),"")</f>
        <v/>
      </c>
      <c r="W128" s="18" t="str">
        <f t="shared" si="83"/>
        <v/>
      </c>
    </row>
    <row r="129" spans="1:23" x14ac:dyDescent="0.25">
      <c r="C129" s="3">
        <f>IF(A129&lt;&gt;"",VLOOKUP(A129,RunnersRBH!A$3:AS$181,C$1,FALSE),0)</f>
        <v>0</v>
      </c>
      <c r="D129" s="6">
        <f t="shared" si="69"/>
        <v>124</v>
      </c>
      <c r="E129" s="2"/>
      <c r="F129" s="2">
        <f t="shared" si="79"/>
        <v>0</v>
      </c>
      <c r="J129" s="1">
        <f t="shared" si="80"/>
        <v>0</v>
      </c>
      <c r="M129" s="8" t="str">
        <f t="shared" si="84"/>
        <v/>
      </c>
      <c r="N129" s="8" t="str">
        <f t="shared" si="85"/>
        <v/>
      </c>
      <c r="O129" s="1" t="str">
        <f t="shared" si="86"/>
        <v/>
      </c>
      <c r="P129" s="32" t="str">
        <f t="shared" si="87"/>
        <v/>
      </c>
      <c r="Q129" s="32" t="str">
        <f t="shared" si="81"/>
        <v/>
      </c>
      <c r="R129" s="6">
        <f t="shared" si="68"/>
        <v>0</v>
      </c>
      <c r="S129" s="6">
        <f>IF(AND(D129&lt;=L$4,P129&lt;&gt;"Y"),IF(N129&lt;VLOOKUP(O129,Runners!A$3:CT$180,S$1,FALSE),IF(Y$2="zero",0,Y$2),0),0)</f>
        <v>0</v>
      </c>
      <c r="T129" s="6">
        <f t="shared" si="82"/>
        <v>0</v>
      </c>
      <c r="U129" s="2"/>
      <c r="V129" s="2" t="str">
        <f>IF(O129&lt;&gt;"",VLOOKUP(O129,RunnersRBH!DE$3:DR$181,V$1,FALSE),"")</f>
        <v/>
      </c>
      <c r="W129" s="18" t="str">
        <f t="shared" si="83"/>
        <v/>
      </c>
    </row>
    <row r="130" spans="1:23" x14ac:dyDescent="0.25">
      <c r="B130" s="3"/>
      <c r="C130" s="3">
        <f>IF(A130&lt;&gt;"",VLOOKUP(A130,RunnersRBH!A$3:AS$181,C$1,FALSE),0)</f>
        <v>0</v>
      </c>
      <c r="D130" s="6">
        <f t="shared" si="69"/>
        <v>125</v>
      </c>
      <c r="E130" s="2"/>
      <c r="F130" s="2">
        <f t="shared" si="79"/>
        <v>0</v>
      </c>
      <c r="J130" s="1">
        <f t="shared" si="80"/>
        <v>0</v>
      </c>
      <c r="M130" s="8" t="str">
        <f t="shared" si="84"/>
        <v/>
      </c>
      <c r="N130" s="8" t="str">
        <f t="shared" si="85"/>
        <v/>
      </c>
      <c r="O130" s="1" t="str">
        <f t="shared" si="86"/>
        <v/>
      </c>
      <c r="P130" s="32" t="str">
        <f t="shared" si="87"/>
        <v/>
      </c>
      <c r="Q130" s="32" t="str">
        <f t="shared" si="81"/>
        <v/>
      </c>
      <c r="R130" s="6">
        <f t="shared" si="68"/>
        <v>0</v>
      </c>
      <c r="S130" s="6">
        <f>IF(AND(D130&lt;=L$4,P130&lt;&gt;"Y"),IF(N130&lt;VLOOKUP(O130,Runners!A$3:CT$180,S$1,FALSE),IF(Y$2="zero",0,Y$2),0),0)</f>
        <v>0</v>
      </c>
      <c r="T130" s="6">
        <f t="shared" si="82"/>
        <v>0</v>
      </c>
      <c r="U130" s="2"/>
      <c r="V130" s="2" t="str">
        <f>IF(O130&lt;&gt;"",VLOOKUP(O130,RunnersRBH!DE$3:DR$181,V$1,FALSE),"")</f>
        <v/>
      </c>
      <c r="W130" s="18" t="str">
        <f t="shared" si="83"/>
        <v/>
      </c>
    </row>
    <row r="131" spans="1:23" x14ac:dyDescent="0.25">
      <c r="C131" s="3">
        <f>IF(A131&lt;&gt;"",VLOOKUP(A131,RunnersRBH!A$3:AS$181,C$1,FALSE),0)</f>
        <v>0</v>
      </c>
      <c r="D131" s="6">
        <f t="shared" si="69"/>
        <v>126</v>
      </c>
      <c r="E131" s="2"/>
      <c r="F131" s="2">
        <f t="shared" si="79"/>
        <v>0</v>
      </c>
      <c r="J131" s="1">
        <f t="shared" si="80"/>
        <v>0</v>
      </c>
      <c r="M131" s="8" t="str">
        <f t="shared" si="84"/>
        <v/>
      </c>
      <c r="N131" s="8" t="str">
        <f t="shared" si="85"/>
        <v/>
      </c>
      <c r="O131" s="1" t="str">
        <f t="shared" si="86"/>
        <v/>
      </c>
      <c r="P131" s="32" t="str">
        <f t="shared" si="87"/>
        <v/>
      </c>
      <c r="Q131" s="32" t="str">
        <f t="shared" si="81"/>
        <v/>
      </c>
      <c r="R131" s="6">
        <f t="shared" si="68"/>
        <v>0</v>
      </c>
      <c r="S131" s="6">
        <f>IF(AND(D131&lt;=L$4,P131&lt;&gt;"Y"),IF(N131&lt;VLOOKUP(O131,Runners!A$3:CT$180,S$1,FALSE),IF(Y$2="zero",0,Y$2),0),0)</f>
        <v>0</v>
      </c>
      <c r="T131" s="6">
        <f t="shared" si="82"/>
        <v>0</v>
      </c>
      <c r="U131" s="2"/>
      <c r="V131" s="2" t="str">
        <f>IF(O131&lt;&gt;"",VLOOKUP(O131,RunnersRBH!DE$3:DR$181,V$1,FALSE),"")</f>
        <v/>
      </c>
      <c r="W131" s="18" t="str">
        <f t="shared" si="83"/>
        <v/>
      </c>
    </row>
    <row r="132" spans="1:23" x14ac:dyDescent="0.25">
      <c r="B132" s="3"/>
      <c r="C132" s="3">
        <f>IF(A132&lt;&gt;"",VLOOKUP(A132,RunnersRBH!A$3:AS$181,C$1,FALSE),0)</f>
        <v>0</v>
      </c>
      <c r="D132" s="6">
        <f t="shared" si="69"/>
        <v>127</v>
      </c>
      <c r="E132" s="2"/>
      <c r="F132" s="2">
        <f t="shared" ref="F132:F137" si="88">IF(E132&gt;0,E132-C132,0)</f>
        <v>0</v>
      </c>
      <c r="J132" s="1">
        <f t="shared" ref="J132:J137" si="89">A132</f>
        <v>0</v>
      </c>
      <c r="M132" s="8" t="str">
        <f t="shared" si="84"/>
        <v/>
      </c>
      <c r="N132" s="8" t="str">
        <f t="shared" si="85"/>
        <v/>
      </c>
      <c r="O132" s="1" t="str">
        <f t="shared" si="86"/>
        <v/>
      </c>
      <c r="P132" s="32" t="str">
        <f t="shared" si="87"/>
        <v/>
      </c>
      <c r="Q132" s="32" t="str">
        <f t="shared" ref="Q132:Q137" si="90">IF(D132&lt;=L$4,IF(P132="Y",Q131,Q131-1),"")</f>
        <v/>
      </c>
      <c r="R132" s="6">
        <f t="shared" ref="R132:R195" si="91">IF(Q132=Q131,0,IF(Q132&gt;0,Q132,1))</f>
        <v>0</v>
      </c>
      <c r="S132" s="6">
        <f>IF(AND(D132&lt;=L$4,P132&lt;&gt;"Y"),IF(N132&lt;VLOOKUP(O132,Runners!A$3:CT$180,S$1,FALSE),IF(Y$2="zero",0,Y$2),0),0)</f>
        <v>0</v>
      </c>
      <c r="T132" s="6">
        <f t="shared" ref="T132:T137" si="92">IF(AND(D132&lt;=L$4,P132&lt;&gt;"Y"),S132+R132,0)</f>
        <v>0</v>
      </c>
      <c r="U132" s="2"/>
      <c r="V132" s="2" t="str">
        <f>IF(O132&lt;&gt;"",VLOOKUP(O132,RunnersRBH!DE$3:DR$181,V$1,FALSE),"")</f>
        <v/>
      </c>
      <c r="W132" s="18" t="str">
        <f t="shared" ref="W132:W137" si="93">IF(O132&lt;&gt;"",(V132-N132)/V132,"")</f>
        <v/>
      </c>
    </row>
    <row r="133" spans="1:23" x14ac:dyDescent="0.25">
      <c r="C133" s="3">
        <f>IF(A133&lt;&gt;"",VLOOKUP(A133,RunnersRBH!A$3:AS$181,C$1,FALSE),0)</f>
        <v>0</v>
      </c>
      <c r="D133" s="6">
        <f t="shared" si="69"/>
        <v>128</v>
      </c>
      <c r="E133" s="2"/>
      <c r="F133" s="2">
        <f t="shared" si="88"/>
        <v>0</v>
      </c>
      <c r="J133" s="1">
        <f t="shared" si="89"/>
        <v>0</v>
      </c>
      <c r="M133" s="8" t="str">
        <f t="shared" si="84"/>
        <v/>
      </c>
      <c r="N133" s="8" t="str">
        <f t="shared" si="85"/>
        <v/>
      </c>
      <c r="O133" s="1" t="str">
        <f t="shared" si="86"/>
        <v/>
      </c>
      <c r="P133" s="32" t="str">
        <f t="shared" si="87"/>
        <v/>
      </c>
      <c r="Q133" s="32" t="str">
        <f t="shared" si="90"/>
        <v/>
      </c>
      <c r="R133" s="6">
        <f t="shared" si="91"/>
        <v>0</v>
      </c>
      <c r="S133" s="6">
        <f>IF(AND(D133&lt;=L$4,P133&lt;&gt;"Y"),IF(N133&lt;VLOOKUP(O133,Runners!A$3:CT$180,S$1,FALSE),IF(Y$2="zero",0,Y$2),0),0)</f>
        <v>0</v>
      </c>
      <c r="T133" s="6">
        <f t="shared" si="92"/>
        <v>0</v>
      </c>
      <c r="U133" s="2"/>
      <c r="V133" s="2" t="str">
        <f>IF(O133&lt;&gt;"",VLOOKUP(O133,RunnersRBH!DE$3:DR$181,V$1,FALSE),"")</f>
        <v/>
      </c>
      <c r="W133" s="18" t="str">
        <f t="shared" si="93"/>
        <v/>
      </c>
    </row>
    <row r="134" spans="1:23" x14ac:dyDescent="0.25">
      <c r="C134" s="3">
        <f>IF(A134&lt;&gt;"",VLOOKUP(A134,RunnersRBH!A$3:AS$181,C$1,FALSE),0)</f>
        <v>0</v>
      </c>
      <c r="D134" s="6">
        <f t="shared" si="69"/>
        <v>129</v>
      </c>
      <c r="E134" s="2"/>
      <c r="F134" s="2">
        <f t="shared" si="88"/>
        <v>0</v>
      </c>
      <c r="J134" s="1">
        <f t="shared" si="89"/>
        <v>0</v>
      </c>
      <c r="M134" s="8" t="str">
        <f t="shared" si="84"/>
        <v/>
      </c>
      <c r="N134" s="8" t="str">
        <f t="shared" si="85"/>
        <v/>
      </c>
      <c r="O134" s="1" t="str">
        <f t="shared" si="86"/>
        <v/>
      </c>
      <c r="P134" s="32" t="str">
        <f t="shared" si="87"/>
        <v/>
      </c>
      <c r="Q134" s="32" t="str">
        <f t="shared" si="90"/>
        <v/>
      </c>
      <c r="R134" s="6">
        <f t="shared" si="91"/>
        <v>0</v>
      </c>
      <c r="S134" s="6">
        <f>IF(AND(D134&lt;=L$4,P134&lt;&gt;"Y"),IF(N134&lt;VLOOKUP(O134,Runners!A$3:CT$180,S$1,FALSE),IF(Y$2="zero",0,Y$2),0),0)</f>
        <v>0</v>
      </c>
      <c r="T134" s="6">
        <f t="shared" si="92"/>
        <v>0</v>
      </c>
      <c r="U134" s="2"/>
      <c r="V134" s="2" t="str">
        <f>IF(O134&lt;&gt;"",VLOOKUP(O134,RunnersRBH!DE$3:DR$181,V$1,FALSE),"")</f>
        <v/>
      </c>
      <c r="W134" s="18" t="str">
        <f t="shared" si="93"/>
        <v/>
      </c>
    </row>
    <row r="135" spans="1:23" x14ac:dyDescent="0.25">
      <c r="C135" s="3">
        <f>IF(A135&lt;&gt;"",VLOOKUP(A135,RunnersRBH!A$3:AS$181,C$1,FALSE),0)</f>
        <v>0</v>
      </c>
      <c r="D135" s="6">
        <f t="shared" si="69"/>
        <v>130</v>
      </c>
      <c r="E135" s="2"/>
      <c r="F135" s="2">
        <f t="shared" si="88"/>
        <v>0</v>
      </c>
      <c r="J135" s="1">
        <f t="shared" si="89"/>
        <v>0</v>
      </c>
      <c r="M135" s="8" t="str">
        <f t="shared" si="84"/>
        <v/>
      </c>
      <c r="N135" s="8" t="str">
        <f t="shared" si="85"/>
        <v/>
      </c>
      <c r="O135" s="1" t="str">
        <f t="shared" si="86"/>
        <v/>
      </c>
      <c r="P135" s="32" t="str">
        <f t="shared" si="87"/>
        <v/>
      </c>
      <c r="Q135" s="32" t="str">
        <f t="shared" si="90"/>
        <v/>
      </c>
      <c r="R135" s="6">
        <f t="shared" si="91"/>
        <v>0</v>
      </c>
      <c r="S135" s="6">
        <f>IF(AND(D135&lt;=L$4,P135&lt;&gt;"Y"),IF(N135&lt;VLOOKUP(O135,Runners!A$3:CT$180,S$1,FALSE),IF(Y$2="zero",0,Y$2),0),0)</f>
        <v>0</v>
      </c>
      <c r="T135" s="6">
        <f t="shared" si="92"/>
        <v>0</v>
      </c>
      <c r="U135" s="2"/>
      <c r="V135" s="2" t="str">
        <f>IF(O135&lt;&gt;"",VLOOKUP(O135,RunnersRBH!DE$3:DR$181,V$1,FALSE),"")</f>
        <v/>
      </c>
      <c r="W135" s="18" t="str">
        <f t="shared" si="93"/>
        <v/>
      </c>
    </row>
    <row r="136" spans="1:23" x14ac:dyDescent="0.25">
      <c r="C136" s="3">
        <f>IF(A136&lt;&gt;"",VLOOKUP(A136,RunnersRBH!A$3:AS$181,C$1,FALSE),0)</f>
        <v>0</v>
      </c>
      <c r="D136" s="6">
        <f t="shared" si="69"/>
        <v>131</v>
      </c>
      <c r="E136" s="2"/>
      <c r="F136" s="2">
        <f t="shared" si="88"/>
        <v>0</v>
      </c>
      <c r="J136" s="1">
        <f t="shared" si="89"/>
        <v>0</v>
      </c>
      <c r="M136" s="8" t="str">
        <f t="shared" si="84"/>
        <v/>
      </c>
      <c r="N136" s="8" t="str">
        <f t="shared" si="85"/>
        <v/>
      </c>
      <c r="O136" s="1" t="str">
        <f t="shared" si="86"/>
        <v/>
      </c>
      <c r="P136" s="32" t="str">
        <f t="shared" si="87"/>
        <v/>
      </c>
      <c r="Q136" s="32" t="str">
        <f t="shared" si="90"/>
        <v/>
      </c>
      <c r="R136" s="6">
        <f t="shared" si="91"/>
        <v>0</v>
      </c>
      <c r="S136" s="6">
        <f>IF(AND(D136&lt;=L$4,P136&lt;&gt;"Y"),IF(N136&lt;VLOOKUP(O136,Runners!A$3:CT$180,S$1,FALSE),IF(Y$2="zero",0,Y$2),0),0)</f>
        <v>0</v>
      </c>
      <c r="T136" s="6">
        <f t="shared" si="92"/>
        <v>0</v>
      </c>
      <c r="U136" s="2"/>
      <c r="V136" s="2" t="str">
        <f>IF(O136&lt;&gt;"",VLOOKUP(O136,RunnersRBH!DE$3:DR$181,V$1,FALSE),"")</f>
        <v/>
      </c>
      <c r="W136" s="18" t="str">
        <f t="shared" si="93"/>
        <v/>
      </c>
    </row>
    <row r="137" spans="1:23" x14ac:dyDescent="0.25">
      <c r="C137" s="3">
        <f>IF(A137&lt;&gt;"",VLOOKUP(A137,RunnersRBH!A$3:AS$181,C$1,FALSE),0)</f>
        <v>0</v>
      </c>
      <c r="D137" s="6">
        <f t="shared" si="69"/>
        <v>132</v>
      </c>
      <c r="E137" s="2"/>
      <c r="F137" s="2">
        <f t="shared" si="88"/>
        <v>0</v>
      </c>
      <c r="J137" s="1">
        <f t="shared" si="89"/>
        <v>0</v>
      </c>
      <c r="M137" s="8" t="str">
        <f t="shared" si="84"/>
        <v/>
      </c>
      <c r="N137" s="8" t="str">
        <f t="shared" si="85"/>
        <v/>
      </c>
      <c r="O137" s="1" t="str">
        <f t="shared" si="86"/>
        <v/>
      </c>
      <c r="P137" s="32" t="str">
        <f t="shared" si="87"/>
        <v/>
      </c>
      <c r="Q137" s="32" t="str">
        <f t="shared" si="90"/>
        <v/>
      </c>
      <c r="R137" s="6">
        <f t="shared" si="91"/>
        <v>0</v>
      </c>
      <c r="S137" s="6">
        <f>IF(AND(D137&lt;=L$4,P137&lt;&gt;"Y"),IF(N137&lt;VLOOKUP(O137,Runners!A$3:CT$180,S$1,FALSE),IF(Y$2="zero",0,Y$2),0),0)</f>
        <v>0</v>
      </c>
      <c r="T137" s="6">
        <f t="shared" si="92"/>
        <v>0</v>
      </c>
      <c r="U137" s="2"/>
      <c r="V137" s="2" t="str">
        <f>IF(O137&lt;&gt;"",VLOOKUP(O137,RunnersRBH!DE$3:DR$181,V$1,FALSE),"")</f>
        <v/>
      </c>
      <c r="W137" s="18" t="str">
        <f t="shared" si="93"/>
        <v/>
      </c>
    </row>
    <row r="138" spans="1:23" x14ac:dyDescent="0.25">
      <c r="C138" s="3">
        <f>IF(A138&lt;&gt;"",VLOOKUP(A138,RunnersRBH!A$3:AS$181,C$1,FALSE),0)</f>
        <v>0</v>
      </c>
      <c r="D138" s="6">
        <f t="shared" ref="D138:D201" si="94">D137+1</f>
        <v>133</v>
      </c>
      <c r="E138" s="2"/>
      <c r="F138" s="2">
        <f t="shared" ref="F138:F141" si="95">IF(E138&gt;0,E138-C138,0)</f>
        <v>0</v>
      </c>
      <c r="J138" s="1">
        <f t="shared" ref="J138:J141" si="96">A138</f>
        <v>0</v>
      </c>
      <c r="M138" s="8" t="str">
        <f t="shared" si="84"/>
        <v/>
      </c>
      <c r="N138" s="8" t="str">
        <f t="shared" si="85"/>
        <v/>
      </c>
      <c r="O138" s="1" t="str">
        <f t="shared" si="86"/>
        <v/>
      </c>
      <c r="P138" s="32" t="str">
        <f t="shared" si="87"/>
        <v/>
      </c>
      <c r="Q138" s="32" t="str">
        <f t="shared" ref="Q138:Q141" si="97">IF(D138&lt;=L$4,IF(P138="Y",Q137,Q137-1),"")</f>
        <v/>
      </c>
      <c r="R138" s="6">
        <f t="shared" si="91"/>
        <v>0</v>
      </c>
      <c r="S138" s="6">
        <f>IF(AND(D138&lt;=L$4,P138&lt;&gt;"Y"),IF(N138&lt;VLOOKUP(O138,Runners!A$3:CT$180,S$1,FALSE),IF(Y$2="zero",0,Y$2),0),0)</f>
        <v>0</v>
      </c>
      <c r="T138" s="6">
        <f t="shared" ref="T138:T141" si="98">IF(AND(D138&lt;=L$4,P138&lt;&gt;"Y"),S138+R138,0)</f>
        <v>0</v>
      </c>
      <c r="U138" s="2"/>
      <c r="V138" s="2" t="str">
        <f>IF(O138&lt;&gt;"",VLOOKUP(O138,RunnersRBH!DE$3:DR$181,V$1,FALSE),"")</f>
        <v/>
      </c>
      <c r="W138" s="18" t="str">
        <f t="shared" ref="W138:W141" si="99">IF(O138&lt;&gt;"",(V138-N138)/V138,"")</f>
        <v/>
      </c>
    </row>
    <row r="139" spans="1:23" x14ac:dyDescent="0.25">
      <c r="A139" s="33"/>
      <c r="C139" s="3">
        <f>IF(A139&lt;&gt;"",VLOOKUP(A139,RunnersRBH!A$3:AS$181,C$1,FALSE),0)</f>
        <v>0</v>
      </c>
      <c r="D139" s="6">
        <f t="shared" si="94"/>
        <v>134</v>
      </c>
      <c r="E139" s="2"/>
      <c r="F139" s="2">
        <f t="shared" si="95"/>
        <v>0</v>
      </c>
      <c r="J139" s="1">
        <f t="shared" si="96"/>
        <v>0</v>
      </c>
      <c r="M139" s="8" t="str">
        <f t="shared" si="84"/>
        <v/>
      </c>
      <c r="N139" s="8" t="str">
        <f t="shared" si="85"/>
        <v/>
      </c>
      <c r="O139" s="1" t="str">
        <f t="shared" si="86"/>
        <v/>
      </c>
      <c r="P139" s="32" t="str">
        <f t="shared" si="87"/>
        <v/>
      </c>
      <c r="Q139" s="32" t="str">
        <f t="shared" si="97"/>
        <v/>
      </c>
      <c r="R139" s="6">
        <f t="shared" si="91"/>
        <v>0</v>
      </c>
      <c r="S139" s="6">
        <f>IF(AND(D139&lt;=L$4,P139&lt;&gt;"Y"),IF(N139&lt;VLOOKUP(O139,Runners!A$3:CT$180,S$1,FALSE),IF(Y$2="zero",0,Y$2),0),0)</f>
        <v>0</v>
      </c>
      <c r="T139" s="6">
        <f t="shared" si="98"/>
        <v>0</v>
      </c>
      <c r="U139" s="2"/>
      <c r="V139" s="2" t="str">
        <f>IF(O139&lt;&gt;"",VLOOKUP(O139,RunnersRBH!DE$3:DR$181,V$1,FALSE),"")</f>
        <v/>
      </c>
      <c r="W139" s="18" t="str">
        <f t="shared" si="99"/>
        <v/>
      </c>
    </row>
    <row r="140" spans="1:23" x14ac:dyDescent="0.25">
      <c r="C140" s="3">
        <f>IF(A140&lt;&gt;"",VLOOKUP(A140,RunnersRBH!A$3:AS$181,C$1,FALSE),0)</f>
        <v>0</v>
      </c>
      <c r="D140" s="6">
        <f t="shared" si="94"/>
        <v>135</v>
      </c>
      <c r="E140" s="2"/>
      <c r="F140" s="2">
        <f t="shared" si="95"/>
        <v>0</v>
      </c>
      <c r="J140" s="1">
        <f t="shared" si="96"/>
        <v>0</v>
      </c>
      <c r="M140" s="8" t="str">
        <f t="shared" si="84"/>
        <v/>
      </c>
      <c r="N140" s="8" t="str">
        <f t="shared" si="85"/>
        <v/>
      </c>
      <c r="O140" s="1" t="str">
        <f t="shared" si="86"/>
        <v/>
      </c>
      <c r="P140" s="32" t="str">
        <f t="shared" si="87"/>
        <v/>
      </c>
      <c r="Q140" s="32" t="str">
        <f t="shared" si="97"/>
        <v/>
      </c>
      <c r="R140" s="6">
        <f t="shared" si="91"/>
        <v>0</v>
      </c>
      <c r="S140" s="6">
        <f>IF(AND(D140&lt;=L$4,P140&lt;&gt;"Y"),IF(N140&lt;VLOOKUP(O140,Runners!A$3:CT$180,S$1,FALSE),IF(Y$2="zero",0,Y$2),0),0)</f>
        <v>0</v>
      </c>
      <c r="T140" s="6">
        <f t="shared" si="98"/>
        <v>0</v>
      </c>
      <c r="U140" s="2"/>
      <c r="V140" s="2" t="str">
        <f>IF(O140&lt;&gt;"",VLOOKUP(O140,RunnersRBH!DE$3:DR$181,V$1,FALSE),"")</f>
        <v/>
      </c>
      <c r="W140" s="18" t="str">
        <f t="shared" si="99"/>
        <v/>
      </c>
    </row>
    <row r="141" spans="1:23" x14ac:dyDescent="0.25">
      <c r="C141" s="3">
        <f>IF(A141&lt;&gt;"",VLOOKUP(A141,RunnersRBH!A$3:AS$181,C$1,FALSE),0)</f>
        <v>0</v>
      </c>
      <c r="D141" s="6">
        <f t="shared" si="94"/>
        <v>136</v>
      </c>
      <c r="E141" s="2"/>
      <c r="F141" s="2">
        <f t="shared" si="95"/>
        <v>0</v>
      </c>
      <c r="J141" s="1">
        <f t="shared" si="96"/>
        <v>0</v>
      </c>
      <c r="M141" s="8" t="str">
        <f t="shared" si="84"/>
        <v/>
      </c>
      <c r="N141" s="8" t="str">
        <f t="shared" si="85"/>
        <v/>
      </c>
      <c r="O141" s="1" t="str">
        <f t="shared" si="86"/>
        <v/>
      </c>
      <c r="P141" s="32" t="str">
        <f t="shared" si="87"/>
        <v/>
      </c>
      <c r="Q141" s="32" t="str">
        <f t="shared" si="97"/>
        <v/>
      </c>
      <c r="R141" s="6">
        <f t="shared" si="91"/>
        <v>0</v>
      </c>
      <c r="S141" s="6">
        <f>IF(AND(D141&lt;=L$4,P141&lt;&gt;"Y"),IF(N141&lt;VLOOKUP(O141,Runners!A$3:CT$180,S$1,FALSE),IF(Y$2="zero",0,Y$2),0),0)</f>
        <v>0</v>
      </c>
      <c r="T141" s="6">
        <f t="shared" si="98"/>
        <v>0</v>
      </c>
      <c r="U141" s="2"/>
      <c r="V141" s="2" t="str">
        <f>IF(O141&lt;&gt;"",VLOOKUP(O141,RunnersRBH!DE$3:DR$181,V$1,FALSE),"")</f>
        <v/>
      </c>
      <c r="W141" s="18" t="str">
        <f t="shared" si="99"/>
        <v/>
      </c>
    </row>
    <row r="142" spans="1:23" x14ac:dyDescent="0.25">
      <c r="C142" s="3">
        <f>IF(A142&lt;&gt;"",VLOOKUP(A142,RunnersRBH!A$3:AS$181,C$1,FALSE),0)</f>
        <v>0</v>
      </c>
      <c r="D142" s="6">
        <f t="shared" si="94"/>
        <v>137</v>
      </c>
      <c r="E142" s="2"/>
      <c r="F142" s="2">
        <f>IF(E142&gt;0,E142-C142,0)</f>
        <v>0</v>
      </c>
      <c r="J142" s="1">
        <f>A142</f>
        <v>0</v>
      </c>
      <c r="M142" s="8" t="str">
        <f t="shared" si="84"/>
        <v/>
      </c>
      <c r="N142" s="8" t="str">
        <f t="shared" si="85"/>
        <v/>
      </c>
      <c r="O142" s="1" t="str">
        <f t="shared" si="86"/>
        <v/>
      </c>
      <c r="P142" s="32" t="str">
        <f t="shared" si="87"/>
        <v/>
      </c>
      <c r="Q142" s="32" t="str">
        <f>IF(D142&lt;=L$4,IF(P142="Y",Q141,Q141-1),"")</f>
        <v/>
      </c>
      <c r="R142" s="6">
        <f t="shared" si="91"/>
        <v>0</v>
      </c>
      <c r="S142" s="6">
        <f>IF(AND(D142&lt;=L$4,P142&lt;&gt;"Y"),IF(N142&lt;VLOOKUP(O142,Runners!A$3:CT$180,S$1,FALSE),IF(Y$2="zero",0,Y$2),0),0)</f>
        <v>0</v>
      </c>
      <c r="T142" s="6">
        <f>IF(AND(D142&lt;=L$4,P142&lt;&gt;"Y"),S142+R142,0)</f>
        <v>0</v>
      </c>
      <c r="U142" s="2"/>
      <c r="V142" s="2" t="str">
        <f>IF(O142&lt;&gt;"",VLOOKUP(O142,RunnersRBH!DE$3:DR$181,V$1,FALSE),"")</f>
        <v/>
      </c>
      <c r="W142" s="18" t="str">
        <f>IF(O142&lt;&gt;"",(V142-N142)/V142,"")</f>
        <v/>
      </c>
    </row>
    <row r="143" spans="1:23" x14ac:dyDescent="0.25">
      <c r="B143" s="3"/>
      <c r="C143" s="3">
        <f>IF(A143&lt;&gt;"",VLOOKUP(A143,RunnersRBH!A$3:AS$181,C$1,FALSE),0)</f>
        <v>0</v>
      </c>
      <c r="D143" s="6">
        <f t="shared" si="94"/>
        <v>138</v>
      </c>
      <c r="E143" s="2"/>
      <c r="F143" s="2">
        <f>IF(E143&gt;0,E143-C143,0)</f>
        <v>0</v>
      </c>
      <c r="J143" s="1">
        <f>A143</f>
        <v>0</v>
      </c>
      <c r="M143" s="8" t="str">
        <f t="shared" si="84"/>
        <v/>
      </c>
      <c r="N143" s="8" t="str">
        <f t="shared" si="85"/>
        <v/>
      </c>
      <c r="O143" s="1" t="str">
        <f t="shared" si="86"/>
        <v/>
      </c>
      <c r="P143" s="32" t="str">
        <f t="shared" si="87"/>
        <v/>
      </c>
      <c r="Q143" s="32" t="str">
        <f>IF(D143&lt;=L$4,IF(P143="Y",Q142,Q142-1),"")</f>
        <v/>
      </c>
      <c r="R143" s="6">
        <f t="shared" si="91"/>
        <v>0</v>
      </c>
      <c r="S143" s="6">
        <f>IF(AND(D143&lt;=L$4,P143&lt;&gt;"Y"),IF(N143&lt;VLOOKUP(O143,Runners!A$3:CT$180,S$1,FALSE),IF(Y$2="zero",0,Y$2),0),0)</f>
        <v>0</v>
      </c>
      <c r="T143" s="6">
        <f>IF(AND(D143&lt;=L$4,P143&lt;&gt;"Y"),S143+R143,0)</f>
        <v>0</v>
      </c>
      <c r="U143" s="2"/>
      <c r="V143" s="2" t="str">
        <f>IF(O143&lt;&gt;"",VLOOKUP(O143,RunnersRBH!DE$3:DR$181,V$1,FALSE),"")</f>
        <v/>
      </c>
      <c r="W143" s="18" t="str">
        <f>IF(O143&lt;&gt;"",(V143-N143)/V143,"")</f>
        <v/>
      </c>
    </row>
    <row r="144" spans="1:23" x14ac:dyDescent="0.25">
      <c r="C144" s="3">
        <f>IF(A144&lt;&gt;"",VLOOKUP(A144,RunnersRBH!A$3:AS$181,C$1,FALSE),0)</f>
        <v>0</v>
      </c>
      <c r="D144" s="6">
        <f t="shared" si="94"/>
        <v>139</v>
      </c>
      <c r="E144" s="2"/>
      <c r="F144" s="2">
        <f>IF(E144&gt;0,E144-C144,0)</f>
        <v>0</v>
      </c>
      <c r="J144" s="1">
        <f>A144</f>
        <v>0</v>
      </c>
      <c r="M144" s="8" t="str">
        <f t="shared" si="84"/>
        <v/>
      </c>
      <c r="N144" s="8" t="str">
        <f t="shared" si="85"/>
        <v/>
      </c>
      <c r="O144" s="1" t="str">
        <f t="shared" si="86"/>
        <v/>
      </c>
      <c r="P144" s="32" t="str">
        <f t="shared" si="87"/>
        <v/>
      </c>
      <c r="Q144" s="32" t="str">
        <f>IF(D144&lt;=L$4,IF(P144="Y",Q143,Q143-1),"")</f>
        <v/>
      </c>
      <c r="R144" s="6">
        <f t="shared" si="91"/>
        <v>0</v>
      </c>
      <c r="S144" s="6">
        <f>IF(AND(D144&lt;=L$4,P144&lt;&gt;"Y"),IF(N144&lt;VLOOKUP(O144,Runners!A$3:CT$180,S$1,FALSE),IF(Y$2="zero",0,Y$2),0),0)</f>
        <v>0</v>
      </c>
      <c r="T144" s="6">
        <f>IF(AND(D144&lt;=L$4,P144&lt;&gt;"Y"),S144+R144,0)</f>
        <v>0</v>
      </c>
      <c r="U144" s="2"/>
      <c r="V144" s="2" t="str">
        <f>IF(O144&lt;&gt;"",VLOOKUP(O144,RunnersRBH!DE$3:DR$181,V$1,FALSE),"")</f>
        <v/>
      </c>
      <c r="W144" s="18" t="str">
        <f>IF(O144&lt;&gt;"",(V144-N144)/V144,"")</f>
        <v/>
      </c>
    </row>
    <row r="145" spans="2:23" x14ac:dyDescent="0.25">
      <c r="C145" s="3">
        <f>IF(A145&lt;&gt;"",VLOOKUP(A145,RunnersRBH!A$3:AS$181,C$1,FALSE),0)</f>
        <v>0</v>
      </c>
      <c r="D145" s="6">
        <f t="shared" si="94"/>
        <v>140</v>
      </c>
      <c r="E145" s="2"/>
      <c r="F145" s="2">
        <f>IF(E145&gt;0,E145-C145,0)</f>
        <v>0</v>
      </c>
      <c r="J145" s="1">
        <f>A145</f>
        <v>0</v>
      </c>
      <c r="M145" s="8" t="str">
        <f t="shared" si="84"/>
        <v/>
      </c>
      <c r="N145" s="8" t="str">
        <f t="shared" si="85"/>
        <v/>
      </c>
      <c r="O145" s="1" t="str">
        <f t="shared" si="86"/>
        <v/>
      </c>
      <c r="P145" s="32" t="str">
        <f t="shared" si="87"/>
        <v/>
      </c>
      <c r="Q145" s="32" t="str">
        <f>IF(D145&lt;=L$4,IF(P145="Y",Q144,Q144-1),"")</f>
        <v/>
      </c>
      <c r="R145" s="6">
        <f t="shared" si="91"/>
        <v>0</v>
      </c>
      <c r="S145" s="6">
        <f>IF(AND(D145&lt;=L$4,P145&lt;&gt;"Y"),IF(N145&lt;VLOOKUP(O145,Runners!A$3:CT$180,S$1,FALSE),IF(Y$2="zero",0,Y$2),0),0)</f>
        <v>0</v>
      </c>
      <c r="T145" s="6">
        <f>IF(AND(D145&lt;=L$4,P145&lt;&gt;"Y"),S145+R145,0)</f>
        <v>0</v>
      </c>
      <c r="U145" s="2"/>
      <c r="V145" s="2" t="str">
        <f>IF(O145&lt;&gt;"",VLOOKUP(O145,RunnersRBH!DE$3:DR$181,V$1,FALSE),"")</f>
        <v/>
      </c>
      <c r="W145" s="18" t="str">
        <f>IF(O145&lt;&gt;"",(V145-N145)/V145,"")</f>
        <v/>
      </c>
    </row>
    <row r="146" spans="2:23" x14ac:dyDescent="0.25">
      <c r="C146" s="3">
        <f>IF(A146&lt;&gt;"",VLOOKUP(A146,RunnersRBH!A$3:AS$181,C$1,FALSE),0)</f>
        <v>0</v>
      </c>
      <c r="D146" s="6">
        <f t="shared" si="94"/>
        <v>141</v>
      </c>
      <c r="E146" s="2"/>
      <c r="F146" s="2">
        <f>IF(E146&gt;0,E146-C146,0)</f>
        <v>0</v>
      </c>
      <c r="J146" s="1">
        <f>A146</f>
        <v>0</v>
      </c>
      <c r="M146" s="8" t="str">
        <f t="shared" si="84"/>
        <v/>
      </c>
      <c r="N146" s="8" t="str">
        <f t="shared" si="85"/>
        <v/>
      </c>
      <c r="O146" s="1" t="str">
        <f t="shared" si="86"/>
        <v/>
      </c>
      <c r="P146" s="32" t="str">
        <f t="shared" si="87"/>
        <v/>
      </c>
      <c r="Q146" s="32" t="str">
        <f>IF(D146&lt;=L$4,IF(P146="Y",Q145,Q145-1),"")</f>
        <v/>
      </c>
      <c r="R146" s="6">
        <f t="shared" si="91"/>
        <v>0</v>
      </c>
      <c r="S146" s="6">
        <f>IF(AND(D146&lt;=L$4,P146&lt;&gt;"Y"),IF(N146&lt;VLOOKUP(O146,Runners!A$3:CT$180,S$1,FALSE),IF(Y$2="zero",0,Y$2),0),0)</f>
        <v>0</v>
      </c>
      <c r="T146" s="6">
        <f>IF(AND(D146&lt;=L$4,P146&lt;&gt;"Y"),S146+R146,0)</f>
        <v>0</v>
      </c>
      <c r="U146" s="2"/>
      <c r="V146" s="2" t="str">
        <f>IF(O146&lt;&gt;"",VLOOKUP(O146,RunnersRBH!DE$3:DR$181,V$1,FALSE),"")</f>
        <v/>
      </c>
      <c r="W146" s="18" t="str">
        <f>IF(O146&lt;&gt;"",(V146-N146)/V146,"")</f>
        <v/>
      </c>
    </row>
    <row r="147" spans="2:23" x14ac:dyDescent="0.25">
      <c r="C147" s="3">
        <f>IF(A147&lt;&gt;"",VLOOKUP(A147,RunnersRBH!A$3:AS$181,C$1,FALSE),0)</f>
        <v>0</v>
      </c>
      <c r="D147" s="6">
        <f t="shared" si="94"/>
        <v>142</v>
      </c>
      <c r="E147" s="2"/>
      <c r="F147" s="2">
        <f t="shared" ref="F147:F206" si="100">IF(E147&gt;0,E147-C147,0)</f>
        <v>0</v>
      </c>
      <c r="J147" s="1">
        <f t="shared" ref="J147:J206" si="101">A147</f>
        <v>0</v>
      </c>
      <c r="M147" s="8" t="str">
        <f t="shared" si="84"/>
        <v/>
      </c>
      <c r="N147" s="8" t="str">
        <f t="shared" si="85"/>
        <v/>
      </c>
      <c r="O147" s="1" t="str">
        <f t="shared" si="86"/>
        <v/>
      </c>
      <c r="P147" s="32" t="str">
        <f t="shared" si="87"/>
        <v/>
      </c>
      <c r="Q147" s="32" t="str">
        <f t="shared" ref="Q147:Q206" si="102">IF(D147&lt;=L$4,IF(P147="Y",Q146,Q146-1),"")</f>
        <v/>
      </c>
      <c r="R147" s="6">
        <f t="shared" si="91"/>
        <v>0</v>
      </c>
      <c r="S147" s="6">
        <f>IF(AND(D147&lt;=L$4,P147&lt;&gt;"Y"),IF(N147&lt;VLOOKUP(O147,Runners!A$3:CT$180,S$1,FALSE),IF(Y$2="zero",0,Y$2),0),0)</f>
        <v>0</v>
      </c>
      <c r="T147" s="6">
        <f t="shared" ref="T147:T206" si="103">IF(AND(D147&lt;=L$4,P147&lt;&gt;"Y"),S147+R147,0)</f>
        <v>0</v>
      </c>
      <c r="U147" s="2"/>
      <c r="V147" s="2" t="str">
        <f>IF(O147&lt;&gt;"",VLOOKUP(O147,RunnersRBH!DE$3:DR$181,V$1,FALSE),"")</f>
        <v/>
      </c>
      <c r="W147" s="18" t="str">
        <f t="shared" ref="W147:W206" si="104">IF(O147&lt;&gt;"",(V147-N147)/V147,"")</f>
        <v/>
      </c>
    </row>
    <row r="148" spans="2:23" x14ac:dyDescent="0.25">
      <c r="B148" s="3"/>
      <c r="C148" s="3">
        <f>IF(A148&lt;&gt;"",VLOOKUP(A148,RunnersRBH!A$3:AS$181,C$1,FALSE),0)</f>
        <v>0</v>
      </c>
      <c r="D148" s="6">
        <f t="shared" si="94"/>
        <v>143</v>
      </c>
      <c r="E148" s="2"/>
      <c r="F148" s="2">
        <f t="shared" si="100"/>
        <v>0</v>
      </c>
      <c r="J148" s="1">
        <f t="shared" si="101"/>
        <v>0</v>
      </c>
      <c r="M148" s="8" t="str">
        <f t="shared" si="84"/>
        <v/>
      </c>
      <c r="N148" s="8" t="str">
        <f t="shared" si="85"/>
        <v/>
      </c>
      <c r="O148" s="1" t="str">
        <f t="shared" si="86"/>
        <v/>
      </c>
      <c r="P148" s="32" t="str">
        <f t="shared" si="87"/>
        <v/>
      </c>
      <c r="Q148" s="32" t="str">
        <f t="shared" si="102"/>
        <v/>
      </c>
      <c r="R148" s="6">
        <f t="shared" si="91"/>
        <v>0</v>
      </c>
      <c r="S148" s="6">
        <f>IF(AND(D148&lt;=L$4,P148&lt;&gt;"Y"),IF(N148&lt;VLOOKUP(O148,Runners!A$3:CT$180,S$1,FALSE),IF(Y$2="zero",0,Y$2),0),0)</f>
        <v>0</v>
      </c>
      <c r="T148" s="6">
        <f t="shared" si="103"/>
        <v>0</v>
      </c>
      <c r="U148" s="2"/>
      <c r="V148" s="2" t="str">
        <f>IF(O148&lt;&gt;"",VLOOKUP(O148,RunnersRBH!DE$3:DR$181,V$1,FALSE),"")</f>
        <v/>
      </c>
      <c r="W148" s="18" t="str">
        <f t="shared" si="104"/>
        <v/>
      </c>
    </row>
    <row r="149" spans="2:23" x14ac:dyDescent="0.25">
      <c r="C149" s="3">
        <f>IF(A149&lt;&gt;"",VLOOKUP(A149,RunnersRBH!A$3:AS$181,C$1,FALSE),0)</f>
        <v>0</v>
      </c>
      <c r="D149" s="6">
        <f t="shared" si="94"/>
        <v>144</v>
      </c>
      <c r="E149" s="2"/>
      <c r="F149" s="2">
        <f t="shared" si="100"/>
        <v>0</v>
      </c>
      <c r="J149" s="1">
        <f t="shared" si="101"/>
        <v>0</v>
      </c>
      <c r="M149" s="8" t="str">
        <f t="shared" si="84"/>
        <v/>
      </c>
      <c r="N149" s="8" t="str">
        <f t="shared" si="85"/>
        <v/>
      </c>
      <c r="O149" s="1" t="str">
        <f t="shared" si="86"/>
        <v/>
      </c>
      <c r="P149" s="32" t="str">
        <f t="shared" si="87"/>
        <v/>
      </c>
      <c r="Q149" s="32" t="str">
        <f t="shared" si="102"/>
        <v/>
      </c>
      <c r="R149" s="6">
        <f t="shared" si="91"/>
        <v>0</v>
      </c>
      <c r="S149" s="6">
        <f>IF(AND(D149&lt;=L$4,P149&lt;&gt;"Y"),IF(N149&lt;VLOOKUP(O149,Runners!A$3:CT$180,S$1,FALSE),IF(Y$2="zero",0,Y$2),0),0)</f>
        <v>0</v>
      </c>
      <c r="T149" s="6">
        <f t="shared" si="103"/>
        <v>0</v>
      </c>
      <c r="U149" s="2"/>
      <c r="V149" s="2" t="str">
        <f>IF(O149&lt;&gt;"",VLOOKUP(O149,RunnersRBH!DE$3:DR$181,V$1,FALSE),"")</f>
        <v/>
      </c>
      <c r="W149" s="18" t="str">
        <f t="shared" si="104"/>
        <v/>
      </c>
    </row>
    <row r="150" spans="2:23" x14ac:dyDescent="0.25">
      <c r="C150" s="3">
        <f>IF(A150&lt;&gt;"",VLOOKUP(A150,RunnersRBH!A$3:AS$181,C$1,FALSE),0)</f>
        <v>0</v>
      </c>
      <c r="D150" s="6">
        <f t="shared" si="94"/>
        <v>145</v>
      </c>
      <c r="E150" s="2"/>
      <c r="F150" s="2">
        <f t="shared" si="100"/>
        <v>0</v>
      </c>
      <c r="J150" s="1">
        <f t="shared" si="101"/>
        <v>0</v>
      </c>
      <c r="M150" s="8" t="str">
        <f t="shared" si="84"/>
        <v/>
      </c>
      <c r="N150" s="8" t="str">
        <f t="shared" si="85"/>
        <v/>
      </c>
      <c r="O150" s="1" t="str">
        <f t="shared" si="86"/>
        <v/>
      </c>
      <c r="P150" s="32" t="str">
        <f t="shared" si="87"/>
        <v/>
      </c>
      <c r="Q150" s="32" t="str">
        <f t="shared" si="102"/>
        <v/>
      </c>
      <c r="R150" s="6">
        <f t="shared" si="91"/>
        <v>0</v>
      </c>
      <c r="S150" s="6">
        <f>IF(AND(D150&lt;=L$4,P150&lt;&gt;"Y"),IF(N150&lt;VLOOKUP(O150,Runners!A$3:CT$180,S$1,FALSE),IF(Y$2="zero",0,Y$2),0),0)</f>
        <v>0</v>
      </c>
      <c r="T150" s="6">
        <f t="shared" si="103"/>
        <v>0</v>
      </c>
      <c r="U150" s="2"/>
      <c r="V150" s="2" t="str">
        <f>IF(O150&lt;&gt;"",VLOOKUP(O150,RunnersRBH!DE$3:DR$181,V$1,FALSE),"")</f>
        <v/>
      </c>
      <c r="W150" s="18" t="str">
        <f t="shared" si="104"/>
        <v/>
      </c>
    </row>
    <row r="151" spans="2:23" x14ac:dyDescent="0.25">
      <c r="C151" s="3">
        <f>IF(A151&lt;&gt;"",VLOOKUP(A151,RunnersRBH!A$3:AS$181,C$1,FALSE),0)</f>
        <v>0</v>
      </c>
      <c r="D151" s="6">
        <f t="shared" si="94"/>
        <v>146</v>
      </c>
      <c r="E151" s="2"/>
      <c r="F151" s="2">
        <f t="shared" si="100"/>
        <v>0</v>
      </c>
      <c r="J151" s="1">
        <f t="shared" si="101"/>
        <v>0</v>
      </c>
      <c r="M151" s="8" t="str">
        <f t="shared" si="84"/>
        <v/>
      </c>
      <c r="N151" s="8" t="str">
        <f t="shared" si="85"/>
        <v/>
      </c>
      <c r="O151" s="1" t="str">
        <f t="shared" si="86"/>
        <v/>
      </c>
      <c r="P151" s="32" t="str">
        <f t="shared" si="87"/>
        <v/>
      </c>
      <c r="Q151" s="32" t="str">
        <f t="shared" si="102"/>
        <v/>
      </c>
      <c r="R151" s="6">
        <f t="shared" si="91"/>
        <v>0</v>
      </c>
      <c r="S151" s="6">
        <f>IF(AND(D151&lt;=L$4,P151&lt;&gt;"Y"),IF(N151&lt;VLOOKUP(O151,Runners!A$3:CT$180,S$1,FALSE),IF(Y$2="zero",0,Y$2),0),0)</f>
        <v>0</v>
      </c>
      <c r="T151" s="6">
        <f t="shared" si="103"/>
        <v>0</v>
      </c>
      <c r="U151" s="2"/>
      <c r="V151" s="2" t="str">
        <f>IF(O151&lt;&gt;"",VLOOKUP(O151,RunnersRBH!DE$3:DR$181,V$1,FALSE),"")</f>
        <v/>
      </c>
      <c r="W151" s="18" t="str">
        <f t="shared" si="104"/>
        <v/>
      </c>
    </row>
    <row r="152" spans="2:23" x14ac:dyDescent="0.25">
      <c r="C152" s="3">
        <f>IF(A152&lt;&gt;"",VLOOKUP(A152,RunnersRBH!A$3:AS$181,C$1,FALSE),0)</f>
        <v>0</v>
      </c>
      <c r="D152" s="6">
        <f t="shared" si="94"/>
        <v>147</v>
      </c>
      <c r="E152" s="2"/>
      <c r="F152" s="2">
        <f t="shared" si="100"/>
        <v>0</v>
      </c>
      <c r="J152" s="1">
        <f t="shared" si="101"/>
        <v>0</v>
      </c>
      <c r="M152" s="8" t="str">
        <f t="shared" si="84"/>
        <v/>
      </c>
      <c r="N152" s="8" t="str">
        <f t="shared" si="85"/>
        <v/>
      </c>
      <c r="O152" s="1" t="str">
        <f t="shared" si="86"/>
        <v/>
      </c>
      <c r="P152" s="32" t="str">
        <f t="shared" si="87"/>
        <v/>
      </c>
      <c r="Q152" s="32" t="str">
        <f t="shared" si="102"/>
        <v/>
      </c>
      <c r="R152" s="6">
        <f t="shared" si="91"/>
        <v>0</v>
      </c>
      <c r="S152" s="6">
        <f>IF(AND(D152&lt;=L$4,P152&lt;&gt;"Y"),IF(N152&lt;VLOOKUP(O152,Runners!A$3:CT$180,S$1,FALSE),IF(Y$2="zero",0,Y$2),0),0)</f>
        <v>0</v>
      </c>
      <c r="T152" s="6">
        <f t="shared" si="103"/>
        <v>0</v>
      </c>
      <c r="U152" s="2"/>
      <c r="V152" s="2" t="str">
        <f>IF(O152&lt;&gt;"",VLOOKUP(O152,RunnersRBH!DE$3:DR$181,V$1,FALSE),"")</f>
        <v/>
      </c>
      <c r="W152" s="18" t="str">
        <f t="shared" si="104"/>
        <v/>
      </c>
    </row>
    <row r="153" spans="2:23" x14ac:dyDescent="0.25">
      <c r="C153" s="3">
        <f>IF(A153&lt;&gt;"",VLOOKUP(A153,RunnersRBH!A$3:AS$181,C$1,FALSE),0)</f>
        <v>0</v>
      </c>
      <c r="D153" s="6">
        <f t="shared" si="94"/>
        <v>148</v>
      </c>
      <c r="E153" s="2"/>
      <c r="F153" s="2">
        <f t="shared" si="100"/>
        <v>0</v>
      </c>
      <c r="J153" s="1">
        <f t="shared" si="101"/>
        <v>0</v>
      </c>
      <c r="M153" s="8" t="str">
        <f t="shared" si="84"/>
        <v/>
      </c>
      <c r="N153" s="8" t="str">
        <f t="shared" si="85"/>
        <v/>
      </c>
      <c r="O153" s="1" t="str">
        <f t="shared" si="86"/>
        <v/>
      </c>
      <c r="P153" s="32" t="str">
        <f t="shared" si="87"/>
        <v/>
      </c>
      <c r="Q153" s="32" t="str">
        <f t="shared" si="102"/>
        <v/>
      </c>
      <c r="R153" s="6">
        <f t="shared" si="91"/>
        <v>0</v>
      </c>
      <c r="S153" s="6">
        <f>IF(AND(D153&lt;=L$4,P153&lt;&gt;"Y"),IF(N153&lt;VLOOKUP(O153,Runners!A$3:CT$180,S$1,FALSE),IF(Y$2="zero",0,Y$2),0),0)</f>
        <v>0</v>
      </c>
      <c r="T153" s="6">
        <f t="shared" si="103"/>
        <v>0</v>
      </c>
      <c r="U153" s="2"/>
      <c r="V153" s="2" t="str">
        <f>IF(O153&lt;&gt;"",VLOOKUP(O153,RunnersRBH!DE$3:DR$181,V$1,FALSE),"")</f>
        <v/>
      </c>
      <c r="W153" s="18" t="str">
        <f t="shared" si="104"/>
        <v/>
      </c>
    </row>
    <row r="154" spans="2:23" x14ac:dyDescent="0.25">
      <c r="C154" s="3">
        <f>IF(A154&lt;&gt;"",VLOOKUP(A154,RunnersRBH!A$3:AS$181,C$1,FALSE),0)</f>
        <v>0</v>
      </c>
      <c r="D154" s="6">
        <f t="shared" si="94"/>
        <v>149</v>
      </c>
      <c r="E154" s="2"/>
      <c r="F154" s="2">
        <f t="shared" si="100"/>
        <v>0</v>
      </c>
      <c r="J154" s="1">
        <f t="shared" si="101"/>
        <v>0</v>
      </c>
      <c r="M154" s="8" t="str">
        <f t="shared" si="84"/>
        <v/>
      </c>
      <c r="N154" s="8" t="str">
        <f t="shared" si="85"/>
        <v/>
      </c>
      <c r="O154" s="1" t="str">
        <f t="shared" si="86"/>
        <v/>
      </c>
      <c r="P154" s="32" t="str">
        <f t="shared" si="87"/>
        <v/>
      </c>
      <c r="Q154" s="32" t="str">
        <f t="shared" si="102"/>
        <v/>
      </c>
      <c r="R154" s="6">
        <f t="shared" si="91"/>
        <v>0</v>
      </c>
      <c r="S154" s="6">
        <f>IF(AND(D154&lt;=L$4,P154&lt;&gt;"Y"),IF(N154&lt;VLOOKUP(O154,Runners!A$3:CT$180,S$1,FALSE),IF(Y$2="zero",0,Y$2),0),0)</f>
        <v>0</v>
      </c>
      <c r="T154" s="6">
        <f t="shared" si="103"/>
        <v>0</v>
      </c>
      <c r="U154" s="2"/>
      <c r="V154" s="2" t="str">
        <f>IF(O154&lt;&gt;"",VLOOKUP(O154,RunnersRBH!DE$3:DR$181,V$1,FALSE),"")</f>
        <v/>
      </c>
      <c r="W154" s="18" t="str">
        <f t="shared" si="104"/>
        <v/>
      </c>
    </row>
    <row r="155" spans="2:23" x14ac:dyDescent="0.25">
      <c r="C155" s="3">
        <f>IF(A155&lt;&gt;"",VLOOKUP(A155,RunnersRBH!A$3:AS$181,C$1,FALSE),0)</f>
        <v>0</v>
      </c>
      <c r="D155" s="6">
        <f t="shared" si="94"/>
        <v>150</v>
      </c>
      <c r="E155" s="2"/>
      <c r="F155" s="2">
        <f t="shared" si="100"/>
        <v>0</v>
      </c>
      <c r="J155" s="1">
        <f t="shared" si="101"/>
        <v>0</v>
      </c>
      <c r="M155" s="8" t="str">
        <f t="shared" si="84"/>
        <v/>
      </c>
      <c r="N155" s="8" t="str">
        <f t="shared" si="85"/>
        <v/>
      </c>
      <c r="O155" s="1" t="str">
        <f t="shared" si="86"/>
        <v/>
      </c>
      <c r="P155" s="32" t="str">
        <f t="shared" si="87"/>
        <v/>
      </c>
      <c r="Q155" s="32" t="str">
        <f t="shared" si="102"/>
        <v/>
      </c>
      <c r="R155" s="6">
        <f t="shared" si="91"/>
        <v>0</v>
      </c>
      <c r="S155" s="6">
        <f>IF(AND(D155&lt;=L$4,P155&lt;&gt;"Y"),IF(N155&lt;VLOOKUP(O155,Runners!A$3:CT$180,S$1,FALSE),IF(Y$2="zero",0,Y$2),0),0)</f>
        <v>0</v>
      </c>
      <c r="T155" s="6">
        <f t="shared" si="103"/>
        <v>0</v>
      </c>
      <c r="U155" s="2"/>
      <c r="V155" s="2" t="str">
        <f>IF(O155&lt;&gt;"",VLOOKUP(O155,RunnersRBH!DE$3:DR$181,V$1,FALSE),"")</f>
        <v/>
      </c>
      <c r="W155" s="18" t="str">
        <f t="shared" si="104"/>
        <v/>
      </c>
    </row>
    <row r="156" spans="2:23" x14ac:dyDescent="0.25">
      <c r="C156" s="3">
        <f>IF(A156&lt;&gt;"",VLOOKUP(A156,RunnersRBH!A$3:AS$181,C$1,FALSE),0)</f>
        <v>0</v>
      </c>
      <c r="D156" s="6">
        <f t="shared" si="94"/>
        <v>151</v>
      </c>
      <c r="E156" s="2"/>
      <c r="F156" s="2">
        <f t="shared" si="100"/>
        <v>0</v>
      </c>
      <c r="J156" s="1">
        <f t="shared" si="101"/>
        <v>0</v>
      </c>
      <c r="M156" s="8" t="str">
        <f t="shared" ref="M156:M187" si="105">IF(D156&lt;=L$4,SMALL(E$4:E$207,D156),"")</f>
        <v/>
      </c>
      <c r="N156" s="8" t="str">
        <f t="shared" ref="N156:N187" si="106">IF(D156&lt;=L$4,VLOOKUP(M156,E$4:F$207,2,FALSE),"")</f>
        <v/>
      </c>
      <c r="O156" s="1" t="str">
        <f t="shared" ref="O156:O187" si="107">IF(D156&lt;=L$4,VLOOKUP(M156,E$4:J$207,6,FALSE),"")</f>
        <v/>
      </c>
      <c r="P156" s="32" t="str">
        <f t="shared" ref="P156:P187" si="108">IF(D156&lt;=L$4,VLOOKUP(O156,A$4:B$207,2,FALSE),"")</f>
        <v/>
      </c>
      <c r="Q156" s="32" t="str">
        <f t="shared" si="102"/>
        <v/>
      </c>
      <c r="R156" s="6">
        <f t="shared" si="91"/>
        <v>0</v>
      </c>
      <c r="S156" s="6">
        <f>IF(AND(D156&lt;=L$4,P156&lt;&gt;"Y"),IF(N156&lt;VLOOKUP(O156,Runners!A$3:CT$180,S$1,FALSE),IF(Y$2="zero",0,Y$2),0),0)</f>
        <v>0</v>
      </c>
      <c r="T156" s="6">
        <f t="shared" si="103"/>
        <v>0</v>
      </c>
      <c r="U156" s="2"/>
      <c r="V156" s="2" t="str">
        <f>IF(O156&lt;&gt;"",VLOOKUP(O156,RunnersRBH!DE$3:DR$181,V$1,FALSE),"")</f>
        <v/>
      </c>
      <c r="W156" s="18" t="str">
        <f t="shared" si="104"/>
        <v/>
      </c>
    </row>
    <row r="157" spans="2:23" x14ac:dyDescent="0.25">
      <c r="C157" s="3">
        <f>IF(A157&lt;&gt;"",VLOOKUP(A157,RunnersRBH!A$3:AS$181,C$1,FALSE),0)</f>
        <v>0</v>
      </c>
      <c r="D157" s="6">
        <f t="shared" si="94"/>
        <v>152</v>
      </c>
      <c r="E157" s="2"/>
      <c r="F157" s="2">
        <f t="shared" si="100"/>
        <v>0</v>
      </c>
      <c r="J157" s="1">
        <f t="shared" si="101"/>
        <v>0</v>
      </c>
      <c r="M157" s="8" t="str">
        <f t="shared" si="105"/>
        <v/>
      </c>
      <c r="N157" s="8" t="str">
        <f t="shared" si="106"/>
        <v/>
      </c>
      <c r="O157" s="1" t="str">
        <f t="shared" si="107"/>
        <v/>
      </c>
      <c r="P157" s="32" t="str">
        <f t="shared" si="108"/>
        <v/>
      </c>
      <c r="Q157" s="32" t="str">
        <f t="shared" si="102"/>
        <v/>
      </c>
      <c r="R157" s="6">
        <f t="shared" si="91"/>
        <v>0</v>
      </c>
      <c r="S157" s="6">
        <f>IF(AND(D157&lt;=L$4,P157&lt;&gt;"Y"),IF(N157&lt;VLOOKUP(O157,Runners!A$3:CT$180,S$1,FALSE),IF(Y$2="zero",0,Y$2),0),0)</f>
        <v>0</v>
      </c>
      <c r="T157" s="6">
        <f t="shared" si="103"/>
        <v>0</v>
      </c>
      <c r="U157" s="2"/>
      <c r="V157" s="2" t="str">
        <f>IF(O157&lt;&gt;"",VLOOKUP(O157,RunnersRBH!DE$3:DR$181,V$1,FALSE),"")</f>
        <v/>
      </c>
      <c r="W157" s="18" t="str">
        <f t="shared" si="104"/>
        <v/>
      </c>
    </row>
    <row r="158" spans="2:23" x14ac:dyDescent="0.25">
      <c r="C158" s="3">
        <f>IF(A158&lt;&gt;"",VLOOKUP(A158,RunnersRBH!A$3:AS$181,C$1,FALSE),0)</f>
        <v>0</v>
      </c>
      <c r="D158" s="6">
        <f t="shared" si="94"/>
        <v>153</v>
      </c>
      <c r="E158" s="2"/>
      <c r="F158" s="2">
        <f t="shared" si="100"/>
        <v>0</v>
      </c>
      <c r="J158" s="1">
        <f t="shared" si="101"/>
        <v>0</v>
      </c>
      <c r="M158" s="8" t="str">
        <f t="shared" si="105"/>
        <v/>
      </c>
      <c r="N158" s="8" t="str">
        <f t="shared" si="106"/>
        <v/>
      </c>
      <c r="O158" s="1" t="str">
        <f t="shared" si="107"/>
        <v/>
      </c>
      <c r="P158" s="32" t="str">
        <f t="shared" si="108"/>
        <v/>
      </c>
      <c r="Q158" s="32" t="str">
        <f t="shared" si="102"/>
        <v/>
      </c>
      <c r="R158" s="6">
        <f t="shared" si="91"/>
        <v>0</v>
      </c>
      <c r="S158" s="6">
        <f>IF(AND(D158&lt;=L$4,P158&lt;&gt;"Y"),IF(N158&lt;VLOOKUP(O158,Runners!A$3:CT$180,S$1,FALSE),IF(Y$2="zero",0,Y$2),0),0)</f>
        <v>0</v>
      </c>
      <c r="T158" s="6">
        <f t="shared" si="103"/>
        <v>0</v>
      </c>
      <c r="U158" s="2"/>
      <c r="V158" s="2" t="str">
        <f>IF(O158&lt;&gt;"",VLOOKUP(O158,RunnersRBH!DE$3:DR$181,V$1,FALSE),"")</f>
        <v/>
      </c>
      <c r="W158" s="18" t="str">
        <f t="shared" si="104"/>
        <v/>
      </c>
    </row>
    <row r="159" spans="2:23" x14ac:dyDescent="0.25">
      <c r="C159" s="3">
        <f>IF(A159&lt;&gt;"",VLOOKUP(A159,RunnersRBH!A$3:AS$181,C$1,FALSE),0)</f>
        <v>0</v>
      </c>
      <c r="D159" s="6">
        <f t="shared" si="94"/>
        <v>154</v>
      </c>
      <c r="E159" s="2"/>
      <c r="F159" s="2">
        <f t="shared" si="100"/>
        <v>0</v>
      </c>
      <c r="J159" s="1">
        <f t="shared" si="101"/>
        <v>0</v>
      </c>
      <c r="M159" s="8" t="str">
        <f t="shared" si="105"/>
        <v/>
      </c>
      <c r="N159" s="8" t="str">
        <f t="shared" si="106"/>
        <v/>
      </c>
      <c r="O159" s="1" t="str">
        <f t="shared" si="107"/>
        <v/>
      </c>
      <c r="P159" s="32" t="str">
        <f t="shared" si="108"/>
        <v/>
      </c>
      <c r="Q159" s="32" t="str">
        <f t="shared" si="102"/>
        <v/>
      </c>
      <c r="R159" s="6">
        <f t="shared" si="91"/>
        <v>0</v>
      </c>
      <c r="S159" s="6">
        <f>IF(AND(D159&lt;=L$4,P159&lt;&gt;"Y"),IF(N159&lt;VLOOKUP(O159,Runners!A$3:CT$180,S$1,FALSE),IF(Y$2="zero",0,Y$2),0),0)</f>
        <v>0</v>
      </c>
      <c r="T159" s="6">
        <f t="shared" si="103"/>
        <v>0</v>
      </c>
      <c r="U159" s="2"/>
      <c r="V159" s="2" t="str">
        <f>IF(O159&lt;&gt;"",VLOOKUP(O159,RunnersRBH!DE$3:DR$181,V$1,FALSE),"")</f>
        <v/>
      </c>
      <c r="W159" s="18" t="str">
        <f t="shared" si="104"/>
        <v/>
      </c>
    </row>
    <row r="160" spans="2:23" x14ac:dyDescent="0.25">
      <c r="C160" s="3">
        <f>IF(A160&lt;&gt;"",VLOOKUP(A160,RunnersRBH!A$3:AS$181,C$1,FALSE),0)</f>
        <v>0</v>
      </c>
      <c r="D160" s="6">
        <f t="shared" si="94"/>
        <v>155</v>
      </c>
      <c r="E160" s="2"/>
      <c r="F160" s="2">
        <f t="shared" si="100"/>
        <v>0</v>
      </c>
      <c r="J160" s="1">
        <f t="shared" si="101"/>
        <v>0</v>
      </c>
      <c r="M160" s="8" t="str">
        <f t="shared" si="105"/>
        <v/>
      </c>
      <c r="N160" s="8" t="str">
        <f t="shared" si="106"/>
        <v/>
      </c>
      <c r="O160" s="1" t="str">
        <f t="shared" si="107"/>
        <v/>
      </c>
      <c r="P160" s="32" t="str">
        <f t="shared" si="108"/>
        <v/>
      </c>
      <c r="Q160" s="32" t="str">
        <f t="shared" si="102"/>
        <v/>
      </c>
      <c r="R160" s="6">
        <f t="shared" si="91"/>
        <v>0</v>
      </c>
      <c r="S160" s="6">
        <f>IF(AND(D160&lt;=L$4,P160&lt;&gt;"Y"),IF(N160&lt;VLOOKUP(O160,Runners!A$3:CT$180,S$1,FALSE),IF(Y$2="zero",0,Y$2),0),0)</f>
        <v>0</v>
      </c>
      <c r="T160" s="6">
        <f t="shared" si="103"/>
        <v>0</v>
      </c>
      <c r="U160" s="2"/>
      <c r="V160" s="2" t="str">
        <f>IF(O160&lt;&gt;"",VLOOKUP(O160,RunnersRBH!DE$3:DR$181,V$1,FALSE),"")</f>
        <v/>
      </c>
      <c r="W160" s="18" t="str">
        <f t="shared" si="104"/>
        <v/>
      </c>
    </row>
    <row r="161" spans="3:23" x14ac:dyDescent="0.25">
      <c r="C161" s="3">
        <f>IF(A161&lt;&gt;"",VLOOKUP(A161,RunnersRBH!A$3:AS$181,C$1,FALSE),0)</f>
        <v>0</v>
      </c>
      <c r="D161" s="6">
        <f t="shared" si="94"/>
        <v>156</v>
      </c>
      <c r="E161" s="2"/>
      <c r="F161" s="2">
        <f t="shared" si="100"/>
        <v>0</v>
      </c>
      <c r="J161" s="1">
        <f t="shared" si="101"/>
        <v>0</v>
      </c>
      <c r="M161" s="8" t="str">
        <f t="shared" si="105"/>
        <v/>
      </c>
      <c r="N161" s="8" t="str">
        <f t="shared" si="106"/>
        <v/>
      </c>
      <c r="O161" s="1" t="str">
        <f t="shared" si="107"/>
        <v/>
      </c>
      <c r="P161" s="32" t="str">
        <f t="shared" si="108"/>
        <v/>
      </c>
      <c r="Q161" s="32" t="str">
        <f t="shared" si="102"/>
        <v/>
      </c>
      <c r="R161" s="6">
        <f t="shared" si="91"/>
        <v>0</v>
      </c>
      <c r="S161" s="6">
        <f>IF(AND(D161&lt;=L$4,P161&lt;&gt;"Y"),IF(N161&lt;VLOOKUP(O161,Runners!A$3:CT$180,S$1,FALSE),IF(Y$2="zero",0,Y$2),0),0)</f>
        <v>0</v>
      </c>
      <c r="T161" s="6">
        <f t="shared" si="103"/>
        <v>0</v>
      </c>
      <c r="U161" s="2"/>
      <c r="V161" s="2" t="str">
        <f>IF(O161&lt;&gt;"",VLOOKUP(O161,RunnersRBH!DE$3:DR$181,V$1,FALSE),"")</f>
        <v/>
      </c>
      <c r="W161" s="18" t="str">
        <f t="shared" si="104"/>
        <v/>
      </c>
    </row>
    <row r="162" spans="3:23" x14ac:dyDescent="0.25">
      <c r="C162" s="3">
        <f>IF(A162&lt;&gt;"",VLOOKUP(A162,RunnersRBH!A$3:AS$181,C$1,FALSE),0)</f>
        <v>0</v>
      </c>
      <c r="D162" s="6">
        <f t="shared" si="94"/>
        <v>157</v>
      </c>
      <c r="E162" s="2"/>
      <c r="F162" s="2">
        <f t="shared" si="100"/>
        <v>0</v>
      </c>
      <c r="J162" s="1">
        <f t="shared" si="101"/>
        <v>0</v>
      </c>
      <c r="M162" s="8" t="str">
        <f t="shared" si="105"/>
        <v/>
      </c>
      <c r="N162" s="8" t="str">
        <f t="shared" si="106"/>
        <v/>
      </c>
      <c r="O162" s="1" t="str">
        <f t="shared" si="107"/>
        <v/>
      </c>
      <c r="P162" s="32" t="str">
        <f t="shared" si="108"/>
        <v/>
      </c>
      <c r="Q162" s="32" t="str">
        <f t="shared" si="102"/>
        <v/>
      </c>
      <c r="R162" s="6">
        <f t="shared" si="91"/>
        <v>0</v>
      </c>
      <c r="S162" s="6">
        <f>IF(AND(D162&lt;=L$4,P162&lt;&gt;"Y"),IF(N162&lt;VLOOKUP(O162,Runners!A$3:CT$180,S$1,FALSE),IF(Y$2="zero",0,Y$2),0),0)</f>
        <v>0</v>
      </c>
      <c r="T162" s="6">
        <f t="shared" si="103"/>
        <v>0</v>
      </c>
      <c r="U162" s="2"/>
      <c r="V162" s="2" t="str">
        <f>IF(O162&lt;&gt;"",VLOOKUP(O162,RunnersRBH!DE$3:DR$181,V$1,FALSE),"")</f>
        <v/>
      </c>
      <c r="W162" s="18" t="str">
        <f t="shared" si="104"/>
        <v/>
      </c>
    </row>
    <row r="163" spans="3:23" x14ac:dyDescent="0.25">
      <c r="C163" s="3">
        <f>IF(A163&lt;&gt;"",VLOOKUP(A163,RunnersRBH!A$3:AS$181,C$1,FALSE),0)</f>
        <v>0</v>
      </c>
      <c r="D163" s="6">
        <f t="shared" si="94"/>
        <v>158</v>
      </c>
      <c r="E163" s="2"/>
      <c r="F163" s="2">
        <f t="shared" si="100"/>
        <v>0</v>
      </c>
      <c r="J163" s="1">
        <f t="shared" si="101"/>
        <v>0</v>
      </c>
      <c r="M163" s="8" t="str">
        <f t="shared" si="105"/>
        <v/>
      </c>
      <c r="N163" s="8" t="str">
        <f t="shared" si="106"/>
        <v/>
      </c>
      <c r="O163" s="1" t="str">
        <f t="shared" si="107"/>
        <v/>
      </c>
      <c r="P163" s="32" t="str">
        <f t="shared" si="108"/>
        <v/>
      </c>
      <c r="Q163" s="32" t="str">
        <f t="shared" si="102"/>
        <v/>
      </c>
      <c r="R163" s="6">
        <f t="shared" si="91"/>
        <v>0</v>
      </c>
      <c r="S163" s="6">
        <f>IF(AND(D163&lt;=L$4,P163&lt;&gt;"Y"),IF(N163&lt;VLOOKUP(O163,Runners!A$3:CT$180,S$1,FALSE),IF(Y$2="zero",0,Y$2),0),0)</f>
        <v>0</v>
      </c>
      <c r="T163" s="6">
        <f t="shared" si="103"/>
        <v>0</v>
      </c>
      <c r="U163" s="2"/>
      <c r="V163" s="2" t="str">
        <f>IF(O163&lt;&gt;"",VLOOKUP(O163,RunnersRBH!DE$3:DR$181,V$1,FALSE),"")</f>
        <v/>
      </c>
      <c r="W163" s="18" t="str">
        <f t="shared" si="104"/>
        <v/>
      </c>
    </row>
    <row r="164" spans="3:23" x14ac:dyDescent="0.25">
      <c r="C164" s="3">
        <f>IF(A164&lt;&gt;"",VLOOKUP(A164,RunnersRBH!A$3:AS$181,C$1,FALSE),0)</f>
        <v>0</v>
      </c>
      <c r="D164" s="6">
        <f t="shared" si="94"/>
        <v>159</v>
      </c>
      <c r="E164" s="2"/>
      <c r="F164" s="2">
        <f t="shared" si="100"/>
        <v>0</v>
      </c>
      <c r="J164" s="1">
        <f t="shared" si="101"/>
        <v>0</v>
      </c>
      <c r="M164" s="8" t="str">
        <f t="shared" si="105"/>
        <v/>
      </c>
      <c r="N164" s="8" t="str">
        <f t="shared" si="106"/>
        <v/>
      </c>
      <c r="O164" s="1" t="str">
        <f t="shared" si="107"/>
        <v/>
      </c>
      <c r="P164" s="32" t="str">
        <f t="shared" si="108"/>
        <v/>
      </c>
      <c r="Q164" s="32" t="str">
        <f t="shared" si="102"/>
        <v/>
      </c>
      <c r="R164" s="6">
        <f t="shared" si="91"/>
        <v>0</v>
      </c>
      <c r="S164" s="6">
        <f>IF(AND(D164&lt;=L$4,P164&lt;&gt;"Y"),IF(N164&lt;VLOOKUP(O164,Runners!A$3:CT$180,S$1,FALSE),IF(Y$2="zero",0,Y$2),0),0)</f>
        <v>0</v>
      </c>
      <c r="T164" s="6">
        <f t="shared" si="103"/>
        <v>0</v>
      </c>
      <c r="U164" s="2"/>
      <c r="V164" s="2" t="str">
        <f>IF(O164&lt;&gt;"",VLOOKUP(O164,RunnersRBH!DE$3:DR$181,V$1,FALSE),"")</f>
        <v/>
      </c>
      <c r="W164" s="18" t="str">
        <f t="shared" si="104"/>
        <v/>
      </c>
    </row>
    <row r="165" spans="3:23" x14ac:dyDescent="0.25">
      <c r="C165" s="3">
        <f>IF(A165&lt;&gt;"",VLOOKUP(A165,RunnersRBH!A$3:AS$181,C$1,FALSE),0)</f>
        <v>0</v>
      </c>
      <c r="D165" s="6">
        <f t="shared" si="94"/>
        <v>160</v>
      </c>
      <c r="E165" s="2"/>
      <c r="F165" s="2">
        <f t="shared" si="100"/>
        <v>0</v>
      </c>
      <c r="J165" s="1">
        <f t="shared" si="101"/>
        <v>0</v>
      </c>
      <c r="M165" s="8" t="str">
        <f t="shared" si="105"/>
        <v/>
      </c>
      <c r="N165" s="8" t="str">
        <f t="shared" si="106"/>
        <v/>
      </c>
      <c r="O165" s="1" t="str">
        <f t="shared" si="107"/>
        <v/>
      </c>
      <c r="P165" s="32" t="str">
        <f t="shared" si="108"/>
        <v/>
      </c>
      <c r="Q165" s="32" t="str">
        <f t="shared" si="102"/>
        <v/>
      </c>
      <c r="R165" s="6">
        <f t="shared" si="91"/>
        <v>0</v>
      </c>
      <c r="S165" s="6">
        <f>IF(AND(D165&lt;=L$4,P165&lt;&gt;"Y"),IF(N165&lt;VLOOKUP(O165,Runners!A$3:CT$180,S$1,FALSE),IF(Y$2="zero",0,Y$2),0),0)</f>
        <v>0</v>
      </c>
      <c r="T165" s="6">
        <f t="shared" si="103"/>
        <v>0</v>
      </c>
      <c r="U165" s="2"/>
      <c r="V165" s="2" t="str">
        <f>IF(O165&lt;&gt;"",VLOOKUP(O165,RunnersRBH!DE$3:DR$181,V$1,FALSE),"")</f>
        <v/>
      </c>
      <c r="W165" s="18" t="str">
        <f t="shared" si="104"/>
        <v/>
      </c>
    </row>
    <row r="166" spans="3:23" x14ac:dyDescent="0.25">
      <c r="C166" s="3">
        <f>IF(A166&lt;&gt;"",VLOOKUP(A166,RunnersRBH!A$3:AS$181,C$1,FALSE),0)</f>
        <v>0</v>
      </c>
      <c r="D166" s="6">
        <f t="shared" si="94"/>
        <v>161</v>
      </c>
      <c r="E166" s="2"/>
      <c r="F166" s="2">
        <f t="shared" si="100"/>
        <v>0</v>
      </c>
      <c r="J166" s="1">
        <f t="shared" si="101"/>
        <v>0</v>
      </c>
      <c r="M166" s="8" t="str">
        <f t="shared" si="105"/>
        <v/>
      </c>
      <c r="N166" s="8" t="str">
        <f t="shared" si="106"/>
        <v/>
      </c>
      <c r="O166" s="1" t="str">
        <f t="shared" si="107"/>
        <v/>
      </c>
      <c r="P166" s="32" t="str">
        <f t="shared" si="108"/>
        <v/>
      </c>
      <c r="Q166" s="32" t="str">
        <f t="shared" si="102"/>
        <v/>
      </c>
      <c r="R166" s="6">
        <f t="shared" si="91"/>
        <v>0</v>
      </c>
      <c r="S166" s="6">
        <f>IF(AND(D166&lt;=L$4,P166&lt;&gt;"Y"),IF(N166&lt;VLOOKUP(O166,Runners!A$3:CT$180,S$1,FALSE),IF(Y$2="zero",0,Y$2),0),0)</f>
        <v>0</v>
      </c>
      <c r="T166" s="6">
        <f t="shared" si="103"/>
        <v>0</v>
      </c>
      <c r="U166" s="2"/>
      <c r="V166" s="2" t="str">
        <f>IF(O166&lt;&gt;"",VLOOKUP(O166,RunnersRBH!DE$3:DR$181,V$1,FALSE),"")</f>
        <v/>
      </c>
      <c r="W166" s="18" t="str">
        <f t="shared" si="104"/>
        <v/>
      </c>
    </row>
    <row r="167" spans="3:23" x14ac:dyDescent="0.25">
      <c r="C167" s="3">
        <f>IF(A167&lt;&gt;"",VLOOKUP(A167,RunnersRBH!A$3:AS$181,C$1,FALSE),0)</f>
        <v>0</v>
      </c>
      <c r="D167" s="6">
        <f t="shared" si="94"/>
        <v>162</v>
      </c>
      <c r="E167" s="2"/>
      <c r="F167" s="2">
        <f t="shared" si="100"/>
        <v>0</v>
      </c>
      <c r="J167" s="1">
        <f t="shared" si="101"/>
        <v>0</v>
      </c>
      <c r="M167" s="8" t="str">
        <f t="shared" si="105"/>
        <v/>
      </c>
      <c r="N167" s="8" t="str">
        <f t="shared" si="106"/>
        <v/>
      </c>
      <c r="O167" s="1" t="str">
        <f t="shared" si="107"/>
        <v/>
      </c>
      <c r="P167" s="32" t="str">
        <f t="shared" si="108"/>
        <v/>
      </c>
      <c r="Q167" s="32" t="str">
        <f t="shared" si="102"/>
        <v/>
      </c>
      <c r="R167" s="6">
        <f t="shared" si="91"/>
        <v>0</v>
      </c>
      <c r="S167" s="6">
        <f>IF(AND(D167&lt;=L$4,P167&lt;&gt;"Y"),IF(N167&lt;VLOOKUP(O167,Runners!A$3:CT$180,S$1,FALSE),IF(Y$2="zero",0,Y$2),0),0)</f>
        <v>0</v>
      </c>
      <c r="T167" s="6">
        <f t="shared" si="103"/>
        <v>0</v>
      </c>
      <c r="U167" s="2"/>
      <c r="V167" s="2" t="str">
        <f>IF(O167&lt;&gt;"",VLOOKUP(O167,RunnersRBH!DE$3:DR$181,V$1,FALSE),"")</f>
        <v/>
      </c>
      <c r="W167" s="18" t="str">
        <f t="shared" si="104"/>
        <v/>
      </c>
    </row>
    <row r="168" spans="3:23" x14ac:dyDescent="0.25">
      <c r="C168" s="3">
        <f>IF(A168&lt;&gt;"",VLOOKUP(A168,RunnersRBH!A$3:AS$181,C$1,FALSE),0)</f>
        <v>0</v>
      </c>
      <c r="D168" s="6">
        <f t="shared" si="94"/>
        <v>163</v>
      </c>
      <c r="E168" s="2"/>
      <c r="F168" s="2">
        <f t="shared" si="100"/>
        <v>0</v>
      </c>
      <c r="J168" s="1">
        <f t="shared" si="101"/>
        <v>0</v>
      </c>
      <c r="M168" s="8" t="str">
        <f t="shared" si="105"/>
        <v/>
      </c>
      <c r="N168" s="8" t="str">
        <f t="shared" si="106"/>
        <v/>
      </c>
      <c r="O168" s="1" t="str">
        <f t="shared" si="107"/>
        <v/>
      </c>
      <c r="P168" s="32" t="str">
        <f t="shared" si="108"/>
        <v/>
      </c>
      <c r="Q168" s="32" t="str">
        <f t="shared" si="102"/>
        <v/>
      </c>
      <c r="R168" s="6">
        <f t="shared" si="91"/>
        <v>0</v>
      </c>
      <c r="S168" s="6">
        <f>IF(AND(D168&lt;=L$4,P168&lt;&gt;"Y"),IF(N168&lt;VLOOKUP(O168,Runners!A$3:CT$180,S$1,FALSE),IF(Y$2="zero",0,Y$2),0),0)</f>
        <v>0</v>
      </c>
      <c r="T168" s="6">
        <f t="shared" si="103"/>
        <v>0</v>
      </c>
      <c r="U168" s="2"/>
      <c r="V168" s="2" t="str">
        <f>IF(O168&lt;&gt;"",VLOOKUP(O168,RunnersRBH!DE$3:DR$181,V$1,FALSE),"")</f>
        <v/>
      </c>
      <c r="W168" s="18" t="str">
        <f t="shared" si="104"/>
        <v/>
      </c>
    </row>
    <row r="169" spans="3:23" x14ac:dyDescent="0.25">
      <c r="C169" s="3">
        <f>IF(A169&lt;&gt;"",VLOOKUP(A169,RunnersRBH!A$3:AS$181,C$1,FALSE),0)</f>
        <v>0</v>
      </c>
      <c r="D169" s="6">
        <f t="shared" si="94"/>
        <v>164</v>
      </c>
      <c r="E169" s="2"/>
      <c r="F169" s="2">
        <f t="shared" si="100"/>
        <v>0</v>
      </c>
      <c r="J169" s="1">
        <f t="shared" si="101"/>
        <v>0</v>
      </c>
      <c r="M169" s="8" t="str">
        <f t="shared" si="105"/>
        <v/>
      </c>
      <c r="N169" s="8" t="str">
        <f t="shared" si="106"/>
        <v/>
      </c>
      <c r="O169" s="1" t="str">
        <f t="shared" si="107"/>
        <v/>
      </c>
      <c r="P169" s="32" t="str">
        <f t="shared" si="108"/>
        <v/>
      </c>
      <c r="Q169" s="32" t="str">
        <f t="shared" si="102"/>
        <v/>
      </c>
      <c r="R169" s="6">
        <f t="shared" si="91"/>
        <v>0</v>
      </c>
      <c r="S169" s="6">
        <f>IF(AND(D169&lt;=L$4,P169&lt;&gt;"Y"),IF(N169&lt;VLOOKUP(O169,Runners!A$3:CT$180,S$1,FALSE),IF(Y$2="zero",0,Y$2),0),0)</f>
        <v>0</v>
      </c>
      <c r="T169" s="6">
        <f t="shared" si="103"/>
        <v>0</v>
      </c>
      <c r="U169" s="2"/>
      <c r="V169" s="2" t="str">
        <f>IF(O169&lt;&gt;"",VLOOKUP(O169,RunnersRBH!DE$3:DR$181,V$1,FALSE),"")</f>
        <v/>
      </c>
      <c r="W169" s="18" t="str">
        <f t="shared" si="104"/>
        <v/>
      </c>
    </row>
    <row r="170" spans="3:23" x14ac:dyDescent="0.25">
      <c r="C170" s="3">
        <f>IF(A170&lt;&gt;"",VLOOKUP(A170,RunnersRBH!A$3:AS$181,C$1,FALSE),0)</f>
        <v>0</v>
      </c>
      <c r="D170" s="6">
        <f t="shared" si="94"/>
        <v>165</v>
      </c>
      <c r="E170" s="2"/>
      <c r="F170" s="2">
        <f t="shared" si="100"/>
        <v>0</v>
      </c>
      <c r="J170" s="1">
        <f t="shared" si="101"/>
        <v>0</v>
      </c>
      <c r="M170" s="8" t="str">
        <f t="shared" si="105"/>
        <v/>
      </c>
      <c r="N170" s="8" t="str">
        <f t="shared" si="106"/>
        <v/>
      </c>
      <c r="O170" s="1" t="str">
        <f t="shared" si="107"/>
        <v/>
      </c>
      <c r="P170" s="32" t="str">
        <f t="shared" si="108"/>
        <v/>
      </c>
      <c r="Q170" s="32" t="str">
        <f t="shared" si="102"/>
        <v/>
      </c>
      <c r="R170" s="6">
        <f t="shared" si="91"/>
        <v>0</v>
      </c>
      <c r="S170" s="6">
        <f>IF(AND(D170&lt;=L$4,P170&lt;&gt;"Y"),IF(N170&lt;VLOOKUP(O170,Runners!A$3:CT$180,S$1,FALSE),IF(Y$2="zero",0,Y$2),0),0)</f>
        <v>0</v>
      </c>
      <c r="T170" s="6">
        <f t="shared" si="103"/>
        <v>0</v>
      </c>
      <c r="U170" s="2"/>
      <c r="V170" s="2" t="str">
        <f>IF(O170&lt;&gt;"",VLOOKUP(O170,RunnersRBH!DE$3:DR$181,V$1,FALSE),"")</f>
        <v/>
      </c>
      <c r="W170" s="18" t="str">
        <f t="shared" si="104"/>
        <v/>
      </c>
    </row>
    <row r="171" spans="3:23" x14ac:dyDescent="0.25">
      <c r="C171" s="3">
        <f>IF(A171&lt;&gt;"",VLOOKUP(A171,RunnersRBH!A$3:AS$181,C$1,FALSE),0)</f>
        <v>0</v>
      </c>
      <c r="D171" s="6">
        <f t="shared" si="94"/>
        <v>166</v>
      </c>
      <c r="E171" s="2"/>
      <c r="F171" s="2">
        <f t="shared" si="100"/>
        <v>0</v>
      </c>
      <c r="J171" s="1">
        <f t="shared" si="101"/>
        <v>0</v>
      </c>
      <c r="M171" s="8" t="str">
        <f t="shared" si="105"/>
        <v/>
      </c>
      <c r="N171" s="8" t="str">
        <f t="shared" si="106"/>
        <v/>
      </c>
      <c r="O171" s="1" t="str">
        <f t="shared" si="107"/>
        <v/>
      </c>
      <c r="P171" s="32" t="str">
        <f t="shared" si="108"/>
        <v/>
      </c>
      <c r="Q171" s="32" t="str">
        <f t="shared" si="102"/>
        <v/>
      </c>
      <c r="R171" s="6">
        <f t="shared" si="91"/>
        <v>0</v>
      </c>
      <c r="S171" s="6">
        <f>IF(AND(D171&lt;=L$4,P171&lt;&gt;"Y"),IF(N171&lt;VLOOKUP(O171,Runners!A$3:CT$180,S$1,FALSE),IF(Y$2="zero",0,Y$2),0),0)</f>
        <v>0</v>
      </c>
      <c r="T171" s="6">
        <f t="shared" si="103"/>
        <v>0</v>
      </c>
      <c r="U171" s="2"/>
      <c r="V171" s="2" t="str">
        <f>IF(O171&lt;&gt;"",VLOOKUP(O171,RunnersRBH!DE$3:DR$181,V$1,FALSE),"")</f>
        <v/>
      </c>
      <c r="W171" s="18" t="str">
        <f t="shared" si="104"/>
        <v/>
      </c>
    </row>
    <row r="172" spans="3:23" x14ac:dyDescent="0.25">
      <c r="C172" s="3">
        <f>IF(A172&lt;&gt;"",VLOOKUP(A172,RunnersRBH!A$3:AS$181,C$1,FALSE),0)</f>
        <v>0</v>
      </c>
      <c r="D172" s="6">
        <f t="shared" si="94"/>
        <v>167</v>
      </c>
      <c r="E172" s="2"/>
      <c r="F172" s="2">
        <f t="shared" si="100"/>
        <v>0</v>
      </c>
      <c r="J172" s="1">
        <f t="shared" si="101"/>
        <v>0</v>
      </c>
      <c r="M172" s="8" t="str">
        <f t="shared" si="105"/>
        <v/>
      </c>
      <c r="N172" s="8" t="str">
        <f t="shared" si="106"/>
        <v/>
      </c>
      <c r="O172" s="1" t="str">
        <f t="shared" si="107"/>
        <v/>
      </c>
      <c r="P172" s="32" t="str">
        <f t="shared" si="108"/>
        <v/>
      </c>
      <c r="Q172" s="32" t="str">
        <f t="shared" si="102"/>
        <v/>
      </c>
      <c r="R172" s="6">
        <f t="shared" si="91"/>
        <v>0</v>
      </c>
      <c r="S172" s="6">
        <f>IF(AND(D172&lt;=L$4,P172&lt;&gt;"Y"),IF(N172&lt;VLOOKUP(O172,Runners!A$3:CT$180,S$1,FALSE),IF(Y$2="zero",0,Y$2),0),0)</f>
        <v>0</v>
      </c>
      <c r="T172" s="6">
        <f t="shared" si="103"/>
        <v>0</v>
      </c>
      <c r="U172" s="2"/>
      <c r="V172" s="2" t="str">
        <f>IF(O172&lt;&gt;"",VLOOKUP(O172,RunnersRBH!DE$3:DR$181,V$1,FALSE),"")</f>
        <v/>
      </c>
      <c r="W172" s="18" t="str">
        <f t="shared" si="104"/>
        <v/>
      </c>
    </row>
    <row r="173" spans="3:23" x14ac:dyDescent="0.25">
      <c r="C173" s="3">
        <f>IF(A173&lt;&gt;"",VLOOKUP(A173,RunnersRBH!A$3:AS$181,C$1,FALSE),0)</f>
        <v>0</v>
      </c>
      <c r="D173" s="6">
        <f t="shared" si="94"/>
        <v>168</v>
      </c>
      <c r="E173" s="2"/>
      <c r="F173" s="2">
        <f t="shared" si="100"/>
        <v>0</v>
      </c>
      <c r="J173" s="1">
        <f t="shared" si="101"/>
        <v>0</v>
      </c>
      <c r="M173" s="8" t="str">
        <f t="shared" si="105"/>
        <v/>
      </c>
      <c r="N173" s="8" t="str">
        <f t="shared" si="106"/>
        <v/>
      </c>
      <c r="O173" s="1" t="str">
        <f t="shared" si="107"/>
        <v/>
      </c>
      <c r="P173" s="32" t="str">
        <f t="shared" si="108"/>
        <v/>
      </c>
      <c r="Q173" s="32" t="str">
        <f t="shared" si="102"/>
        <v/>
      </c>
      <c r="R173" s="6">
        <f t="shared" si="91"/>
        <v>0</v>
      </c>
      <c r="S173" s="6">
        <f>IF(AND(D173&lt;=L$4,P173&lt;&gt;"Y"),IF(N173&lt;VLOOKUP(O173,Runners!A$3:CT$180,S$1,FALSE),IF(Y$2="zero",0,Y$2),0),0)</f>
        <v>0</v>
      </c>
      <c r="T173" s="6">
        <f t="shared" si="103"/>
        <v>0</v>
      </c>
      <c r="U173" s="2"/>
      <c r="V173" s="2" t="str">
        <f>IF(O173&lt;&gt;"",VLOOKUP(O173,RunnersRBH!DE$3:DR$181,V$1,FALSE),"")</f>
        <v/>
      </c>
      <c r="W173" s="18" t="str">
        <f t="shared" si="104"/>
        <v/>
      </c>
    </row>
    <row r="174" spans="3:23" x14ac:dyDescent="0.25">
      <c r="C174" s="3">
        <f>IF(A174&lt;&gt;"",VLOOKUP(A174,RunnersRBH!A$3:AS$181,C$1,FALSE),0)</f>
        <v>0</v>
      </c>
      <c r="D174" s="6">
        <f t="shared" si="94"/>
        <v>169</v>
      </c>
      <c r="E174" s="2"/>
      <c r="F174" s="2">
        <f t="shared" si="100"/>
        <v>0</v>
      </c>
      <c r="J174" s="1">
        <f t="shared" si="101"/>
        <v>0</v>
      </c>
      <c r="M174" s="8" t="str">
        <f t="shared" si="105"/>
        <v/>
      </c>
      <c r="N174" s="8" t="str">
        <f t="shared" si="106"/>
        <v/>
      </c>
      <c r="O174" s="1" t="str">
        <f t="shared" si="107"/>
        <v/>
      </c>
      <c r="P174" s="32" t="str">
        <f t="shared" si="108"/>
        <v/>
      </c>
      <c r="Q174" s="32" t="str">
        <f t="shared" si="102"/>
        <v/>
      </c>
      <c r="R174" s="6">
        <f t="shared" si="91"/>
        <v>0</v>
      </c>
      <c r="S174" s="6">
        <f>IF(AND(D174&lt;=L$4,P174&lt;&gt;"Y"),IF(N174&lt;VLOOKUP(O174,Runners!A$3:CT$180,S$1,FALSE),IF(Y$2="zero",0,Y$2),0),0)</f>
        <v>0</v>
      </c>
      <c r="T174" s="6">
        <f t="shared" si="103"/>
        <v>0</v>
      </c>
      <c r="U174" s="2"/>
      <c r="V174" s="2" t="str">
        <f>IF(O174&lt;&gt;"",VLOOKUP(O174,RunnersRBH!DE$3:DR$181,V$1,FALSE),"")</f>
        <v/>
      </c>
      <c r="W174" s="18" t="str">
        <f t="shared" si="104"/>
        <v/>
      </c>
    </row>
    <row r="175" spans="3:23" x14ac:dyDescent="0.25">
      <c r="C175" s="3">
        <f>IF(A175&lt;&gt;"",VLOOKUP(A175,RunnersRBH!A$3:AS$181,C$1,FALSE),0)</f>
        <v>0</v>
      </c>
      <c r="D175" s="6">
        <f t="shared" si="94"/>
        <v>170</v>
      </c>
      <c r="E175" s="2"/>
      <c r="F175" s="2">
        <f t="shared" si="100"/>
        <v>0</v>
      </c>
      <c r="J175" s="1">
        <f t="shared" si="101"/>
        <v>0</v>
      </c>
      <c r="M175" s="8" t="str">
        <f t="shared" si="105"/>
        <v/>
      </c>
      <c r="N175" s="8" t="str">
        <f t="shared" si="106"/>
        <v/>
      </c>
      <c r="O175" s="1" t="str">
        <f t="shared" si="107"/>
        <v/>
      </c>
      <c r="P175" s="32" t="str">
        <f t="shared" si="108"/>
        <v/>
      </c>
      <c r="Q175" s="32" t="str">
        <f t="shared" si="102"/>
        <v/>
      </c>
      <c r="R175" s="6">
        <f t="shared" si="91"/>
        <v>0</v>
      </c>
      <c r="S175" s="6">
        <f>IF(AND(D175&lt;=L$4,P175&lt;&gt;"Y"),IF(N175&lt;VLOOKUP(O175,Runners!A$3:CT$180,S$1,FALSE),IF(Y$2="zero",0,Y$2),0),0)</f>
        <v>0</v>
      </c>
      <c r="T175" s="6">
        <f t="shared" si="103"/>
        <v>0</v>
      </c>
      <c r="U175" s="2"/>
      <c r="V175" s="2" t="str">
        <f>IF(O175&lt;&gt;"",VLOOKUP(O175,RunnersRBH!DE$3:DR$181,V$1,FALSE),"")</f>
        <v/>
      </c>
      <c r="W175" s="18" t="str">
        <f t="shared" si="104"/>
        <v/>
      </c>
    </row>
    <row r="176" spans="3:23" x14ac:dyDescent="0.25">
      <c r="C176" s="3">
        <f>IF(A176&lt;&gt;"",VLOOKUP(A176,RunnersRBH!A$3:AS$181,C$1,FALSE),0)</f>
        <v>0</v>
      </c>
      <c r="D176" s="6">
        <f t="shared" si="94"/>
        <v>171</v>
      </c>
      <c r="E176" s="2"/>
      <c r="F176" s="2">
        <f t="shared" si="100"/>
        <v>0</v>
      </c>
      <c r="J176" s="1">
        <f t="shared" si="101"/>
        <v>0</v>
      </c>
      <c r="M176" s="8" t="str">
        <f t="shared" si="105"/>
        <v/>
      </c>
      <c r="N176" s="8" t="str">
        <f t="shared" si="106"/>
        <v/>
      </c>
      <c r="O176" s="1" t="str">
        <f t="shared" si="107"/>
        <v/>
      </c>
      <c r="P176" s="32" t="str">
        <f t="shared" si="108"/>
        <v/>
      </c>
      <c r="Q176" s="32" t="str">
        <f t="shared" si="102"/>
        <v/>
      </c>
      <c r="R176" s="6">
        <f t="shared" si="91"/>
        <v>0</v>
      </c>
      <c r="S176" s="6">
        <f>IF(AND(D176&lt;=L$4,P176&lt;&gt;"Y"),IF(N176&lt;VLOOKUP(O176,Runners!A$3:CT$180,S$1,FALSE),IF(Y$2="zero",0,Y$2),0),0)</f>
        <v>0</v>
      </c>
      <c r="T176" s="6">
        <f t="shared" si="103"/>
        <v>0</v>
      </c>
      <c r="U176" s="2"/>
      <c r="V176" s="2" t="str">
        <f>IF(O176&lt;&gt;"",VLOOKUP(O176,RunnersRBH!DE$3:DR$181,V$1,FALSE),"")</f>
        <v/>
      </c>
      <c r="W176" s="18" t="str">
        <f t="shared" si="104"/>
        <v/>
      </c>
    </row>
    <row r="177" spans="3:23" x14ac:dyDescent="0.25">
      <c r="C177" s="3">
        <f>IF(A177&lt;&gt;"",VLOOKUP(A177,RunnersRBH!A$3:AS$181,C$1,FALSE),0)</f>
        <v>0</v>
      </c>
      <c r="D177" s="6">
        <f t="shared" si="94"/>
        <v>172</v>
      </c>
      <c r="E177" s="2"/>
      <c r="F177" s="2">
        <f t="shared" si="100"/>
        <v>0</v>
      </c>
      <c r="J177" s="1">
        <f t="shared" si="101"/>
        <v>0</v>
      </c>
      <c r="M177" s="8" t="str">
        <f t="shared" si="105"/>
        <v/>
      </c>
      <c r="N177" s="8" t="str">
        <f t="shared" si="106"/>
        <v/>
      </c>
      <c r="O177" s="1" t="str">
        <f t="shared" si="107"/>
        <v/>
      </c>
      <c r="P177" s="32" t="str">
        <f t="shared" si="108"/>
        <v/>
      </c>
      <c r="Q177" s="32" t="str">
        <f t="shared" si="102"/>
        <v/>
      </c>
      <c r="R177" s="6">
        <f t="shared" si="91"/>
        <v>0</v>
      </c>
      <c r="S177" s="6">
        <f>IF(AND(D177&lt;=L$4,P177&lt;&gt;"Y"),IF(N177&lt;VLOOKUP(O177,Runners!A$3:CT$180,S$1,FALSE),IF(Y$2="zero",0,Y$2),0),0)</f>
        <v>0</v>
      </c>
      <c r="T177" s="6">
        <f t="shared" si="103"/>
        <v>0</v>
      </c>
      <c r="U177" s="2"/>
      <c r="V177" s="2" t="str">
        <f>IF(O177&lt;&gt;"",VLOOKUP(O177,RunnersRBH!DE$3:DR$181,V$1,FALSE),"")</f>
        <v/>
      </c>
      <c r="W177" s="18" t="str">
        <f t="shared" si="104"/>
        <v/>
      </c>
    </row>
    <row r="178" spans="3:23" x14ac:dyDescent="0.25">
      <c r="C178" s="3">
        <f>IF(A178&lt;&gt;"",VLOOKUP(A178,RunnersRBH!A$3:AS$181,C$1,FALSE),0)</f>
        <v>0</v>
      </c>
      <c r="D178" s="6">
        <f t="shared" si="94"/>
        <v>173</v>
      </c>
      <c r="E178" s="2"/>
      <c r="F178" s="2">
        <f t="shared" si="100"/>
        <v>0</v>
      </c>
      <c r="J178" s="1">
        <f t="shared" si="101"/>
        <v>0</v>
      </c>
      <c r="M178" s="8" t="str">
        <f t="shared" si="105"/>
        <v/>
      </c>
      <c r="N178" s="8" t="str">
        <f t="shared" si="106"/>
        <v/>
      </c>
      <c r="O178" s="1" t="str">
        <f t="shared" si="107"/>
        <v/>
      </c>
      <c r="P178" s="32" t="str">
        <f t="shared" si="108"/>
        <v/>
      </c>
      <c r="Q178" s="32" t="str">
        <f t="shared" si="102"/>
        <v/>
      </c>
      <c r="R178" s="6">
        <f t="shared" si="91"/>
        <v>0</v>
      </c>
      <c r="S178" s="6">
        <f>IF(AND(D178&lt;=L$4,P178&lt;&gt;"Y"),IF(N178&lt;VLOOKUP(O178,Runners!A$3:CT$180,S$1,FALSE),IF(Y$2="zero",0,Y$2),0),0)</f>
        <v>0</v>
      </c>
      <c r="T178" s="6">
        <f t="shared" si="103"/>
        <v>0</v>
      </c>
      <c r="U178" s="2"/>
      <c r="V178" s="2" t="str">
        <f>IF(O178&lt;&gt;"",VLOOKUP(O178,RunnersRBH!DE$3:DR$181,V$1,FALSE),"")</f>
        <v/>
      </c>
      <c r="W178" s="18" t="str">
        <f t="shared" si="104"/>
        <v/>
      </c>
    </row>
    <row r="179" spans="3:23" x14ac:dyDescent="0.25">
      <c r="C179" s="3">
        <f>IF(A179&lt;&gt;"",VLOOKUP(A179,RunnersRBH!A$3:AS$181,C$1,FALSE),0)</f>
        <v>0</v>
      </c>
      <c r="D179" s="6">
        <f t="shared" si="94"/>
        <v>174</v>
      </c>
      <c r="E179" s="2"/>
      <c r="F179" s="2">
        <f t="shared" si="100"/>
        <v>0</v>
      </c>
      <c r="J179" s="1">
        <f t="shared" si="101"/>
        <v>0</v>
      </c>
      <c r="M179" s="8" t="str">
        <f t="shared" si="105"/>
        <v/>
      </c>
      <c r="N179" s="8" t="str">
        <f t="shared" si="106"/>
        <v/>
      </c>
      <c r="O179" s="1" t="str">
        <f t="shared" si="107"/>
        <v/>
      </c>
      <c r="P179" s="32" t="str">
        <f t="shared" si="108"/>
        <v/>
      </c>
      <c r="Q179" s="32" t="str">
        <f t="shared" si="102"/>
        <v/>
      </c>
      <c r="R179" s="6">
        <f t="shared" si="91"/>
        <v>0</v>
      </c>
      <c r="S179" s="6">
        <f>IF(AND(D179&lt;=L$4,P179&lt;&gt;"Y"),IF(N179&lt;VLOOKUP(O179,Runners!A$3:CT$180,S$1,FALSE),IF(Y$2="zero",0,Y$2),0),0)</f>
        <v>0</v>
      </c>
      <c r="T179" s="6">
        <f t="shared" si="103"/>
        <v>0</v>
      </c>
      <c r="U179" s="2"/>
      <c r="V179" s="2" t="str">
        <f>IF(O179&lt;&gt;"",VLOOKUP(O179,RunnersRBH!DE$3:DR$181,V$1,FALSE),"")</f>
        <v/>
      </c>
      <c r="W179" s="18" t="str">
        <f t="shared" si="104"/>
        <v/>
      </c>
    </row>
    <row r="180" spans="3:23" x14ac:dyDescent="0.25">
      <c r="C180" s="3">
        <f>IF(A180&lt;&gt;"",VLOOKUP(A180,RunnersRBH!A$3:AS$181,C$1,FALSE),0)</f>
        <v>0</v>
      </c>
      <c r="D180" s="6">
        <f t="shared" si="94"/>
        <v>175</v>
      </c>
      <c r="E180" s="2"/>
      <c r="F180" s="2">
        <f t="shared" si="100"/>
        <v>0</v>
      </c>
      <c r="J180" s="1">
        <f t="shared" si="101"/>
        <v>0</v>
      </c>
      <c r="M180" s="8" t="str">
        <f t="shared" si="105"/>
        <v/>
      </c>
      <c r="N180" s="8" t="str">
        <f t="shared" si="106"/>
        <v/>
      </c>
      <c r="O180" s="1" t="str">
        <f t="shared" si="107"/>
        <v/>
      </c>
      <c r="P180" s="32" t="str">
        <f t="shared" si="108"/>
        <v/>
      </c>
      <c r="Q180" s="32" t="str">
        <f t="shared" si="102"/>
        <v/>
      </c>
      <c r="R180" s="6">
        <f t="shared" si="91"/>
        <v>0</v>
      </c>
      <c r="S180" s="6">
        <f>IF(AND(D180&lt;=L$4,P180&lt;&gt;"Y"),IF(N180&lt;VLOOKUP(O180,Runners!A$3:CT$180,S$1,FALSE),IF(Y$2="zero",0,Y$2),0),0)</f>
        <v>0</v>
      </c>
      <c r="T180" s="6">
        <f t="shared" si="103"/>
        <v>0</v>
      </c>
      <c r="U180" s="2"/>
      <c r="V180" s="2" t="str">
        <f>IF(O180&lt;&gt;"",VLOOKUP(O180,RunnersRBH!DE$3:DR$181,V$1,FALSE),"")</f>
        <v/>
      </c>
      <c r="W180" s="18" t="str">
        <f t="shared" si="104"/>
        <v/>
      </c>
    </row>
    <row r="181" spans="3:23" x14ac:dyDescent="0.25">
      <c r="C181" s="3">
        <f>IF(A181&lt;&gt;"",VLOOKUP(A181,RunnersRBH!A$3:AS$181,C$1,FALSE),0)</f>
        <v>0</v>
      </c>
      <c r="D181" s="6">
        <f t="shared" si="94"/>
        <v>176</v>
      </c>
      <c r="E181" s="2"/>
      <c r="F181" s="2">
        <f t="shared" si="100"/>
        <v>0</v>
      </c>
      <c r="J181" s="1">
        <f t="shared" si="101"/>
        <v>0</v>
      </c>
      <c r="M181" s="8" t="str">
        <f t="shared" si="105"/>
        <v/>
      </c>
      <c r="N181" s="8" t="str">
        <f t="shared" si="106"/>
        <v/>
      </c>
      <c r="O181" s="1" t="str">
        <f t="shared" si="107"/>
        <v/>
      </c>
      <c r="P181" s="32" t="str">
        <f t="shared" si="108"/>
        <v/>
      </c>
      <c r="Q181" s="32" t="str">
        <f t="shared" si="102"/>
        <v/>
      </c>
      <c r="R181" s="6">
        <f t="shared" si="91"/>
        <v>0</v>
      </c>
      <c r="S181" s="6">
        <f>IF(AND(D181&lt;=L$4,P181&lt;&gt;"Y"),IF(N181&lt;VLOOKUP(O181,Runners!A$3:CT$180,S$1,FALSE),IF(Y$2="zero",0,Y$2),0),0)</f>
        <v>0</v>
      </c>
      <c r="T181" s="6">
        <f t="shared" si="103"/>
        <v>0</v>
      </c>
      <c r="U181" s="2"/>
      <c r="V181" s="2" t="str">
        <f>IF(O181&lt;&gt;"",VLOOKUP(O181,RunnersRBH!DE$3:DR$181,V$1,FALSE),"")</f>
        <v/>
      </c>
      <c r="W181" s="18" t="str">
        <f t="shared" si="104"/>
        <v/>
      </c>
    </row>
    <row r="182" spans="3:23" x14ac:dyDescent="0.25">
      <c r="C182" s="3">
        <f>IF(A182&lt;&gt;"",VLOOKUP(A182,RunnersRBH!A$3:AS$181,C$1,FALSE),0)</f>
        <v>0</v>
      </c>
      <c r="D182" s="6">
        <f t="shared" si="94"/>
        <v>177</v>
      </c>
      <c r="E182" s="2"/>
      <c r="F182" s="2">
        <f t="shared" si="100"/>
        <v>0</v>
      </c>
      <c r="J182" s="1">
        <f t="shared" si="101"/>
        <v>0</v>
      </c>
      <c r="M182" s="8" t="str">
        <f t="shared" si="105"/>
        <v/>
      </c>
      <c r="N182" s="8" t="str">
        <f t="shared" si="106"/>
        <v/>
      </c>
      <c r="O182" s="1" t="str">
        <f t="shared" si="107"/>
        <v/>
      </c>
      <c r="P182" s="32" t="str">
        <f t="shared" si="108"/>
        <v/>
      </c>
      <c r="Q182" s="32" t="str">
        <f t="shared" si="102"/>
        <v/>
      </c>
      <c r="R182" s="6">
        <f t="shared" si="91"/>
        <v>0</v>
      </c>
      <c r="S182" s="6">
        <f>IF(AND(D182&lt;=L$4,P182&lt;&gt;"Y"),IF(N182&lt;VLOOKUP(O182,Runners!A$3:CT$180,S$1,FALSE),IF(Y$2="zero",0,Y$2),0),0)</f>
        <v>0</v>
      </c>
      <c r="T182" s="6">
        <f t="shared" si="103"/>
        <v>0</v>
      </c>
      <c r="U182" s="2"/>
      <c r="V182" s="2" t="str">
        <f>IF(O182&lt;&gt;"",VLOOKUP(O182,RunnersRBH!DE$3:DR$181,V$1,FALSE),"")</f>
        <v/>
      </c>
      <c r="W182" s="18" t="str">
        <f t="shared" si="104"/>
        <v/>
      </c>
    </row>
    <row r="183" spans="3:23" x14ac:dyDescent="0.25">
      <c r="C183" s="3">
        <f>IF(A183&lt;&gt;"",VLOOKUP(A183,RunnersRBH!A$3:AS$181,C$1,FALSE),0)</f>
        <v>0</v>
      </c>
      <c r="D183" s="6">
        <f t="shared" si="94"/>
        <v>178</v>
      </c>
      <c r="E183" s="2"/>
      <c r="F183" s="2">
        <f t="shared" si="100"/>
        <v>0</v>
      </c>
      <c r="J183" s="1">
        <f t="shared" si="101"/>
        <v>0</v>
      </c>
      <c r="M183" s="8" t="str">
        <f t="shared" si="105"/>
        <v/>
      </c>
      <c r="N183" s="8" t="str">
        <f t="shared" si="106"/>
        <v/>
      </c>
      <c r="O183" s="1" t="str">
        <f t="shared" si="107"/>
        <v/>
      </c>
      <c r="P183" s="32" t="str">
        <f t="shared" si="108"/>
        <v/>
      </c>
      <c r="Q183" s="32" t="str">
        <f t="shared" si="102"/>
        <v/>
      </c>
      <c r="R183" s="6">
        <f t="shared" si="91"/>
        <v>0</v>
      </c>
      <c r="S183" s="6">
        <f>IF(AND(D183&lt;=L$4,P183&lt;&gt;"Y"),IF(N183&lt;VLOOKUP(O183,Runners!A$3:CT$180,S$1,FALSE),IF(Y$2="zero",0,Y$2),0),0)</f>
        <v>0</v>
      </c>
      <c r="T183" s="6">
        <f t="shared" si="103"/>
        <v>0</v>
      </c>
      <c r="U183" s="2"/>
      <c r="V183" s="2" t="str">
        <f>IF(O183&lt;&gt;"",VLOOKUP(O183,RunnersRBH!DE$3:DR$181,V$1,FALSE),"")</f>
        <v/>
      </c>
      <c r="W183" s="18" t="str">
        <f t="shared" si="104"/>
        <v/>
      </c>
    </row>
    <row r="184" spans="3:23" x14ac:dyDescent="0.25">
      <c r="C184" s="3">
        <f>IF(A184&lt;&gt;"",VLOOKUP(A184,RunnersRBH!A$3:AS$181,C$1,FALSE),0)</f>
        <v>0</v>
      </c>
      <c r="D184" s="6">
        <f t="shared" si="94"/>
        <v>179</v>
      </c>
      <c r="E184" s="2"/>
      <c r="F184" s="2">
        <f t="shared" si="100"/>
        <v>0</v>
      </c>
      <c r="J184" s="1">
        <f t="shared" si="101"/>
        <v>0</v>
      </c>
      <c r="M184" s="8" t="str">
        <f t="shared" si="105"/>
        <v/>
      </c>
      <c r="N184" s="8" t="str">
        <f t="shared" si="106"/>
        <v/>
      </c>
      <c r="O184" s="1" t="str">
        <f t="shared" si="107"/>
        <v/>
      </c>
      <c r="P184" s="32" t="str">
        <f t="shared" si="108"/>
        <v/>
      </c>
      <c r="Q184" s="32" t="str">
        <f t="shared" si="102"/>
        <v/>
      </c>
      <c r="R184" s="6">
        <f t="shared" si="91"/>
        <v>0</v>
      </c>
      <c r="S184" s="6">
        <f>IF(AND(D184&lt;=L$4,P184&lt;&gt;"Y"),IF(N184&lt;VLOOKUP(O184,Runners!A$3:CT$180,S$1,FALSE),IF(Y$2="zero",0,Y$2),0),0)</f>
        <v>0</v>
      </c>
      <c r="T184" s="6">
        <f t="shared" si="103"/>
        <v>0</v>
      </c>
      <c r="U184" s="2"/>
      <c r="V184" s="2" t="str">
        <f>IF(O184&lt;&gt;"",VLOOKUP(O184,RunnersRBH!DE$3:DR$181,V$1,FALSE),"")</f>
        <v/>
      </c>
      <c r="W184" s="18" t="str">
        <f t="shared" si="104"/>
        <v/>
      </c>
    </row>
    <row r="185" spans="3:23" x14ac:dyDescent="0.25">
      <c r="C185" s="3">
        <f>IF(A185&lt;&gt;"",VLOOKUP(A185,RunnersRBH!A$3:AS$181,C$1,FALSE),0)</f>
        <v>0</v>
      </c>
      <c r="D185" s="6">
        <f t="shared" si="94"/>
        <v>180</v>
      </c>
      <c r="E185" s="2"/>
      <c r="F185" s="2">
        <f t="shared" si="100"/>
        <v>0</v>
      </c>
      <c r="J185" s="1">
        <f t="shared" si="101"/>
        <v>0</v>
      </c>
      <c r="M185" s="8" t="str">
        <f t="shared" si="105"/>
        <v/>
      </c>
      <c r="N185" s="8" t="str">
        <f t="shared" si="106"/>
        <v/>
      </c>
      <c r="O185" s="1" t="str">
        <f t="shared" si="107"/>
        <v/>
      </c>
      <c r="P185" s="32" t="str">
        <f t="shared" si="108"/>
        <v/>
      </c>
      <c r="Q185" s="32" t="str">
        <f t="shared" si="102"/>
        <v/>
      </c>
      <c r="R185" s="6">
        <f t="shared" si="91"/>
        <v>0</v>
      </c>
      <c r="S185" s="6">
        <f>IF(AND(D185&lt;=L$4,P185&lt;&gt;"Y"),IF(N185&lt;VLOOKUP(O185,Runners!A$3:CT$180,S$1,FALSE),IF(Y$2="zero",0,Y$2),0),0)</f>
        <v>0</v>
      </c>
      <c r="T185" s="6">
        <f t="shared" si="103"/>
        <v>0</v>
      </c>
      <c r="U185" s="2"/>
      <c r="V185" s="2" t="str">
        <f>IF(O185&lt;&gt;"",VLOOKUP(O185,RunnersRBH!DE$3:DR$181,V$1,FALSE),"")</f>
        <v/>
      </c>
      <c r="W185" s="18" t="str">
        <f t="shared" si="104"/>
        <v/>
      </c>
    </row>
    <row r="186" spans="3:23" x14ac:dyDescent="0.25">
      <c r="C186" s="3">
        <f>IF(A186&lt;&gt;"",VLOOKUP(A186,RunnersRBH!A$3:AS$181,C$1,FALSE),0)</f>
        <v>0</v>
      </c>
      <c r="D186" s="6">
        <f t="shared" si="94"/>
        <v>181</v>
      </c>
      <c r="E186" s="2"/>
      <c r="F186" s="2">
        <f t="shared" si="100"/>
        <v>0</v>
      </c>
      <c r="J186" s="1">
        <f t="shared" si="101"/>
        <v>0</v>
      </c>
      <c r="M186" s="8" t="str">
        <f t="shared" si="105"/>
        <v/>
      </c>
      <c r="N186" s="8" t="str">
        <f t="shared" si="106"/>
        <v/>
      </c>
      <c r="O186" s="1" t="str">
        <f t="shared" si="107"/>
        <v/>
      </c>
      <c r="P186" s="32" t="str">
        <f t="shared" si="108"/>
        <v/>
      </c>
      <c r="Q186" s="32" t="str">
        <f t="shared" si="102"/>
        <v/>
      </c>
      <c r="R186" s="6">
        <f t="shared" si="91"/>
        <v>0</v>
      </c>
      <c r="S186" s="6">
        <f>IF(AND(D186&lt;=L$4,P186&lt;&gt;"Y"),IF(N186&lt;VLOOKUP(O186,Runners!A$3:CT$180,S$1,FALSE),IF(Y$2="zero",0,Y$2),0),0)</f>
        <v>0</v>
      </c>
      <c r="T186" s="6">
        <f t="shared" si="103"/>
        <v>0</v>
      </c>
      <c r="U186" s="2"/>
      <c r="V186" s="2" t="str">
        <f>IF(O186&lt;&gt;"",VLOOKUP(O186,RunnersRBH!DE$3:DR$181,V$1,FALSE),"")</f>
        <v/>
      </c>
      <c r="W186" s="18" t="str">
        <f t="shared" si="104"/>
        <v/>
      </c>
    </row>
    <row r="187" spans="3:23" x14ac:dyDescent="0.25">
      <c r="C187" s="3">
        <f>IF(A187&lt;&gt;"",VLOOKUP(A187,RunnersRBH!A$3:AS$181,C$1,FALSE),0)</f>
        <v>0</v>
      </c>
      <c r="D187" s="6">
        <f t="shared" si="94"/>
        <v>182</v>
      </c>
      <c r="E187" s="2"/>
      <c r="F187" s="2">
        <f t="shared" si="100"/>
        <v>0</v>
      </c>
      <c r="J187" s="1">
        <f t="shared" si="101"/>
        <v>0</v>
      </c>
      <c r="M187" s="8" t="str">
        <f t="shared" si="105"/>
        <v/>
      </c>
      <c r="N187" s="8" t="str">
        <f t="shared" si="106"/>
        <v/>
      </c>
      <c r="O187" s="1" t="str">
        <f t="shared" si="107"/>
        <v/>
      </c>
      <c r="P187" s="32" t="str">
        <f t="shared" si="108"/>
        <v/>
      </c>
      <c r="Q187" s="32" t="str">
        <f t="shared" si="102"/>
        <v/>
      </c>
      <c r="R187" s="6">
        <f t="shared" si="91"/>
        <v>0</v>
      </c>
      <c r="S187" s="6">
        <f>IF(AND(D187&lt;=L$4,P187&lt;&gt;"Y"),IF(N187&lt;VLOOKUP(O187,Runners!A$3:CT$180,S$1,FALSE),IF(Y$2="zero",0,Y$2),0),0)</f>
        <v>0</v>
      </c>
      <c r="T187" s="6">
        <f t="shared" si="103"/>
        <v>0</v>
      </c>
      <c r="U187" s="2"/>
      <c r="V187" s="2" t="str">
        <f>IF(O187&lt;&gt;"",VLOOKUP(O187,RunnersRBH!DE$3:DR$181,V$1,FALSE),"")</f>
        <v/>
      </c>
      <c r="W187" s="18" t="str">
        <f t="shared" si="104"/>
        <v/>
      </c>
    </row>
    <row r="188" spans="3:23" x14ac:dyDescent="0.25">
      <c r="C188" s="3">
        <f>IF(A188&lt;&gt;"",VLOOKUP(A188,RunnersRBH!A$3:AS$181,C$1,FALSE),0)</f>
        <v>0</v>
      </c>
      <c r="D188" s="6">
        <f t="shared" si="94"/>
        <v>183</v>
      </c>
      <c r="E188" s="2"/>
      <c r="F188" s="2">
        <f t="shared" si="100"/>
        <v>0</v>
      </c>
      <c r="J188" s="1">
        <f t="shared" si="101"/>
        <v>0</v>
      </c>
      <c r="M188" s="8" t="str">
        <f t="shared" ref="M188:M206" si="109">IF(D188&lt;=L$4,SMALL(E$4:E$207,D188),"")</f>
        <v/>
      </c>
      <c r="N188" s="8" t="str">
        <f t="shared" ref="N188:N206" si="110">IF(D188&lt;=L$4,VLOOKUP(M188,E$4:F$207,2,FALSE),"")</f>
        <v/>
      </c>
      <c r="O188" s="1" t="str">
        <f t="shared" ref="O188:O206" si="111">IF(D188&lt;=L$4,VLOOKUP(M188,E$4:J$207,6,FALSE),"")</f>
        <v/>
      </c>
      <c r="P188" s="32" t="str">
        <f t="shared" ref="P188:P206" si="112">IF(D188&lt;=L$4,VLOOKUP(O188,A$4:B$207,2,FALSE),"")</f>
        <v/>
      </c>
      <c r="Q188" s="32" t="str">
        <f t="shared" si="102"/>
        <v/>
      </c>
      <c r="R188" s="6">
        <f t="shared" si="91"/>
        <v>0</v>
      </c>
      <c r="S188" s="6">
        <f>IF(AND(D188&lt;=L$4,P188&lt;&gt;"Y"),IF(N188&lt;VLOOKUP(O188,Runners!A$3:CT$180,S$1,FALSE),IF(Y$2="zero",0,Y$2),0),0)</f>
        <v>0</v>
      </c>
      <c r="T188" s="6">
        <f t="shared" si="103"/>
        <v>0</v>
      </c>
      <c r="U188" s="2"/>
      <c r="V188" s="2" t="str">
        <f>IF(O188&lt;&gt;"",VLOOKUP(O188,RunnersRBH!DE$3:DR$181,V$1,FALSE),"")</f>
        <v/>
      </c>
      <c r="W188" s="18" t="str">
        <f t="shared" si="104"/>
        <v/>
      </c>
    </row>
    <row r="189" spans="3:23" x14ac:dyDescent="0.25">
      <c r="C189" s="3">
        <f>IF(A189&lt;&gt;"",VLOOKUP(A189,RunnersRBH!A$3:AS$181,C$1,FALSE),0)</f>
        <v>0</v>
      </c>
      <c r="D189" s="6">
        <f t="shared" si="94"/>
        <v>184</v>
      </c>
      <c r="E189" s="2"/>
      <c r="F189" s="2">
        <f t="shared" si="100"/>
        <v>0</v>
      </c>
      <c r="J189" s="1">
        <f t="shared" si="101"/>
        <v>0</v>
      </c>
      <c r="M189" s="8" t="str">
        <f t="shared" si="109"/>
        <v/>
      </c>
      <c r="N189" s="8" t="str">
        <f t="shared" si="110"/>
        <v/>
      </c>
      <c r="O189" s="1" t="str">
        <f t="shared" si="111"/>
        <v/>
      </c>
      <c r="P189" s="32" t="str">
        <f t="shared" si="112"/>
        <v/>
      </c>
      <c r="Q189" s="32" t="str">
        <f t="shared" si="102"/>
        <v/>
      </c>
      <c r="R189" s="6">
        <f t="shared" si="91"/>
        <v>0</v>
      </c>
      <c r="S189" s="6">
        <f>IF(AND(D189&lt;=L$4,P189&lt;&gt;"Y"),IF(N189&lt;VLOOKUP(O189,Runners!A$3:CT$180,S$1,FALSE),IF(Y$2="zero",0,Y$2),0),0)</f>
        <v>0</v>
      </c>
      <c r="T189" s="6">
        <f t="shared" si="103"/>
        <v>0</v>
      </c>
      <c r="U189" s="2"/>
      <c r="V189" s="2" t="str">
        <f>IF(O189&lt;&gt;"",VLOOKUP(O189,RunnersRBH!DE$3:DR$181,V$1,FALSE),"")</f>
        <v/>
      </c>
      <c r="W189" s="18" t="str">
        <f t="shared" si="104"/>
        <v/>
      </c>
    </row>
    <row r="190" spans="3:23" x14ac:dyDescent="0.25">
      <c r="C190" s="3">
        <f>IF(A190&lt;&gt;"",VLOOKUP(A190,RunnersRBH!A$3:AS$181,C$1,FALSE),0)</f>
        <v>0</v>
      </c>
      <c r="D190" s="6">
        <f t="shared" si="94"/>
        <v>185</v>
      </c>
      <c r="E190" s="2"/>
      <c r="F190" s="2">
        <f t="shared" si="100"/>
        <v>0</v>
      </c>
      <c r="J190" s="1">
        <f t="shared" si="101"/>
        <v>0</v>
      </c>
      <c r="M190" s="8" t="str">
        <f t="shared" si="109"/>
        <v/>
      </c>
      <c r="N190" s="8" t="str">
        <f t="shared" si="110"/>
        <v/>
      </c>
      <c r="O190" s="1" t="str">
        <f t="shared" si="111"/>
        <v/>
      </c>
      <c r="P190" s="32" t="str">
        <f t="shared" si="112"/>
        <v/>
      </c>
      <c r="Q190" s="32" t="str">
        <f t="shared" si="102"/>
        <v/>
      </c>
      <c r="R190" s="6">
        <f t="shared" si="91"/>
        <v>0</v>
      </c>
      <c r="S190" s="6">
        <f>IF(AND(D190&lt;=L$4,P190&lt;&gt;"Y"),IF(N190&lt;VLOOKUP(O190,Runners!A$3:CT$180,S$1,FALSE),IF(Y$2="zero",0,Y$2),0),0)</f>
        <v>0</v>
      </c>
      <c r="T190" s="6">
        <f t="shared" si="103"/>
        <v>0</v>
      </c>
      <c r="U190" s="2"/>
      <c r="V190" s="2" t="str">
        <f>IF(O190&lt;&gt;"",VLOOKUP(O190,RunnersRBH!DE$3:DR$181,V$1,FALSE),"")</f>
        <v/>
      </c>
      <c r="W190" s="18" t="str">
        <f t="shared" si="104"/>
        <v/>
      </c>
    </row>
    <row r="191" spans="3:23" x14ac:dyDescent="0.25">
      <c r="C191" s="3">
        <f>IF(A191&lt;&gt;"",VLOOKUP(A191,RunnersRBH!A$3:AS$181,C$1,FALSE),0)</f>
        <v>0</v>
      </c>
      <c r="D191" s="6">
        <f t="shared" si="94"/>
        <v>186</v>
      </c>
      <c r="E191" s="2"/>
      <c r="F191" s="2">
        <f t="shared" si="100"/>
        <v>0</v>
      </c>
      <c r="J191" s="1">
        <f t="shared" si="101"/>
        <v>0</v>
      </c>
      <c r="M191" s="8" t="str">
        <f t="shared" si="109"/>
        <v/>
      </c>
      <c r="N191" s="8" t="str">
        <f t="shared" si="110"/>
        <v/>
      </c>
      <c r="O191" s="1" t="str">
        <f t="shared" si="111"/>
        <v/>
      </c>
      <c r="P191" s="32" t="str">
        <f t="shared" si="112"/>
        <v/>
      </c>
      <c r="Q191" s="32" t="str">
        <f t="shared" si="102"/>
        <v/>
      </c>
      <c r="R191" s="6">
        <f t="shared" si="91"/>
        <v>0</v>
      </c>
      <c r="S191" s="6">
        <f>IF(AND(D191&lt;=L$4,P191&lt;&gt;"Y"),IF(N191&lt;VLOOKUP(O191,Runners!A$3:CT$180,S$1,FALSE),IF(Y$2="zero",0,Y$2),0),0)</f>
        <v>0</v>
      </c>
      <c r="T191" s="6">
        <f t="shared" si="103"/>
        <v>0</v>
      </c>
      <c r="U191" s="2"/>
      <c r="V191" s="2" t="str">
        <f>IF(O191&lt;&gt;"",VLOOKUP(O191,RunnersRBH!DE$3:DR$181,V$1,FALSE),"")</f>
        <v/>
      </c>
      <c r="W191" s="18" t="str">
        <f t="shared" si="104"/>
        <v/>
      </c>
    </row>
    <row r="192" spans="3:23" x14ac:dyDescent="0.25">
      <c r="C192" s="3">
        <f>IF(A192&lt;&gt;"",VLOOKUP(A192,RunnersRBH!A$3:AS$181,C$1,FALSE),0)</f>
        <v>0</v>
      </c>
      <c r="D192" s="6">
        <f t="shared" si="94"/>
        <v>187</v>
      </c>
      <c r="E192" s="2"/>
      <c r="F192" s="2">
        <f t="shared" si="100"/>
        <v>0</v>
      </c>
      <c r="J192" s="1">
        <f t="shared" si="101"/>
        <v>0</v>
      </c>
      <c r="M192" s="8" t="str">
        <f t="shared" si="109"/>
        <v/>
      </c>
      <c r="N192" s="8" t="str">
        <f t="shared" si="110"/>
        <v/>
      </c>
      <c r="O192" s="1" t="str">
        <f t="shared" si="111"/>
        <v/>
      </c>
      <c r="P192" s="32" t="str">
        <f t="shared" si="112"/>
        <v/>
      </c>
      <c r="Q192" s="32" t="str">
        <f t="shared" si="102"/>
        <v/>
      </c>
      <c r="R192" s="6">
        <f t="shared" si="91"/>
        <v>0</v>
      </c>
      <c r="S192" s="6">
        <f>IF(AND(D192&lt;=L$4,P192&lt;&gt;"Y"),IF(N192&lt;VLOOKUP(O192,Runners!A$3:CT$180,S$1,FALSE),IF(Y$2="zero",0,Y$2),0),0)</f>
        <v>0</v>
      </c>
      <c r="T192" s="6">
        <f t="shared" si="103"/>
        <v>0</v>
      </c>
      <c r="U192" s="2"/>
      <c r="V192" s="2" t="str">
        <f>IF(O192&lt;&gt;"",VLOOKUP(O192,RunnersRBH!DE$3:DR$181,V$1,FALSE),"")</f>
        <v/>
      </c>
      <c r="W192" s="18" t="str">
        <f t="shared" si="104"/>
        <v/>
      </c>
    </row>
    <row r="193" spans="3:23" x14ac:dyDescent="0.25">
      <c r="C193" s="3">
        <f>IF(A193&lt;&gt;"",VLOOKUP(A193,RunnersRBH!A$3:AS$181,C$1,FALSE),0)</f>
        <v>0</v>
      </c>
      <c r="D193" s="6">
        <f t="shared" si="94"/>
        <v>188</v>
      </c>
      <c r="E193" s="2"/>
      <c r="F193" s="2">
        <f t="shared" si="100"/>
        <v>0</v>
      </c>
      <c r="J193" s="1">
        <f t="shared" si="101"/>
        <v>0</v>
      </c>
      <c r="M193" s="8" t="str">
        <f t="shared" si="109"/>
        <v/>
      </c>
      <c r="N193" s="8" t="str">
        <f t="shared" si="110"/>
        <v/>
      </c>
      <c r="O193" s="1" t="str">
        <f t="shared" si="111"/>
        <v/>
      </c>
      <c r="P193" s="32" t="str">
        <f t="shared" si="112"/>
        <v/>
      </c>
      <c r="Q193" s="32" t="str">
        <f t="shared" si="102"/>
        <v/>
      </c>
      <c r="R193" s="6">
        <f t="shared" si="91"/>
        <v>0</v>
      </c>
      <c r="S193" s="6">
        <f>IF(AND(D193&lt;=L$4,P193&lt;&gt;"Y"),IF(N193&lt;VLOOKUP(O193,Runners!A$3:CT$180,S$1,FALSE),IF(Y$2="zero",0,Y$2),0),0)</f>
        <v>0</v>
      </c>
      <c r="T193" s="6">
        <f t="shared" si="103"/>
        <v>0</v>
      </c>
      <c r="U193" s="2"/>
      <c r="V193" s="2" t="str">
        <f>IF(O193&lt;&gt;"",VLOOKUP(O193,RunnersRBH!DE$3:DR$181,V$1,FALSE),"")</f>
        <v/>
      </c>
      <c r="W193" s="18" t="str">
        <f t="shared" si="104"/>
        <v/>
      </c>
    </row>
    <row r="194" spans="3:23" x14ac:dyDescent="0.25">
      <c r="C194" s="3">
        <f>IF(A194&lt;&gt;"",VLOOKUP(A194,RunnersRBH!A$3:AS$181,C$1,FALSE),0)</f>
        <v>0</v>
      </c>
      <c r="D194" s="6">
        <f t="shared" si="94"/>
        <v>189</v>
      </c>
      <c r="E194" s="2"/>
      <c r="F194" s="2">
        <f t="shared" si="100"/>
        <v>0</v>
      </c>
      <c r="J194" s="1">
        <f t="shared" si="101"/>
        <v>0</v>
      </c>
      <c r="M194" s="8" t="str">
        <f t="shared" si="109"/>
        <v/>
      </c>
      <c r="N194" s="8" t="str">
        <f t="shared" si="110"/>
        <v/>
      </c>
      <c r="O194" s="1" t="str">
        <f t="shared" si="111"/>
        <v/>
      </c>
      <c r="P194" s="32" t="str">
        <f t="shared" si="112"/>
        <v/>
      </c>
      <c r="Q194" s="32" t="str">
        <f t="shared" si="102"/>
        <v/>
      </c>
      <c r="R194" s="6">
        <f t="shared" si="91"/>
        <v>0</v>
      </c>
      <c r="S194" s="6">
        <f>IF(AND(D194&lt;=L$4,P194&lt;&gt;"Y"),IF(N194&lt;VLOOKUP(O194,Runners!A$3:CT$180,S$1,FALSE),IF(Y$2="zero",0,Y$2),0),0)</f>
        <v>0</v>
      </c>
      <c r="T194" s="6">
        <f t="shared" si="103"/>
        <v>0</v>
      </c>
      <c r="U194" s="2"/>
      <c r="V194" s="2" t="str">
        <f>IF(O194&lt;&gt;"",VLOOKUP(O194,RunnersRBH!DE$3:DR$181,V$1,FALSE),"")</f>
        <v/>
      </c>
      <c r="W194" s="18" t="str">
        <f t="shared" si="104"/>
        <v/>
      </c>
    </row>
    <row r="195" spans="3:23" x14ac:dyDescent="0.25">
      <c r="C195" s="3">
        <f>IF(A195&lt;&gt;"",VLOOKUP(A195,RunnersRBH!A$3:AS$181,C$1,FALSE),0)</f>
        <v>0</v>
      </c>
      <c r="D195" s="6">
        <f t="shared" si="94"/>
        <v>190</v>
      </c>
      <c r="E195" s="2"/>
      <c r="F195" s="2">
        <f t="shared" si="100"/>
        <v>0</v>
      </c>
      <c r="J195" s="1">
        <f t="shared" si="101"/>
        <v>0</v>
      </c>
      <c r="M195" s="8" t="str">
        <f t="shared" si="109"/>
        <v/>
      </c>
      <c r="N195" s="8" t="str">
        <f t="shared" si="110"/>
        <v/>
      </c>
      <c r="O195" s="1" t="str">
        <f t="shared" si="111"/>
        <v/>
      </c>
      <c r="P195" s="32" t="str">
        <f t="shared" si="112"/>
        <v/>
      </c>
      <c r="Q195" s="32" t="str">
        <f t="shared" si="102"/>
        <v/>
      </c>
      <c r="R195" s="6">
        <f t="shared" si="91"/>
        <v>0</v>
      </c>
      <c r="S195" s="6">
        <f>IF(AND(D195&lt;=L$4,P195&lt;&gt;"Y"),IF(N195&lt;VLOOKUP(O195,Runners!A$3:CT$180,S$1,FALSE),IF(Y$2="zero",0,Y$2),0),0)</f>
        <v>0</v>
      </c>
      <c r="T195" s="6">
        <f t="shared" si="103"/>
        <v>0</v>
      </c>
      <c r="U195" s="2"/>
      <c r="V195" s="2" t="str">
        <f>IF(O195&lt;&gt;"",VLOOKUP(O195,RunnersRBH!DE$3:DR$181,V$1,FALSE),"")</f>
        <v/>
      </c>
      <c r="W195" s="18" t="str">
        <f t="shared" si="104"/>
        <v/>
      </c>
    </row>
    <row r="196" spans="3:23" x14ac:dyDescent="0.25">
      <c r="C196" s="3">
        <f>IF(A196&lt;&gt;"",VLOOKUP(A196,RunnersRBH!A$3:AS$181,C$1,FALSE),0)</f>
        <v>0</v>
      </c>
      <c r="D196" s="6">
        <f t="shared" si="94"/>
        <v>191</v>
      </c>
      <c r="E196" s="2"/>
      <c r="F196" s="2">
        <f t="shared" si="100"/>
        <v>0</v>
      </c>
      <c r="J196" s="1">
        <f t="shared" si="101"/>
        <v>0</v>
      </c>
      <c r="M196" s="8" t="str">
        <f t="shared" si="109"/>
        <v/>
      </c>
      <c r="N196" s="8" t="str">
        <f t="shared" si="110"/>
        <v/>
      </c>
      <c r="O196" s="1" t="str">
        <f t="shared" si="111"/>
        <v/>
      </c>
      <c r="P196" s="32" t="str">
        <f t="shared" si="112"/>
        <v/>
      </c>
      <c r="Q196" s="32" t="str">
        <f t="shared" si="102"/>
        <v/>
      </c>
      <c r="R196" s="6">
        <f t="shared" ref="R196:R206" si="113">IF(Q196=Q195,0,IF(Q196&gt;0,Q196,1))</f>
        <v>0</v>
      </c>
      <c r="S196" s="6">
        <f>IF(AND(D196&lt;=L$4,P196&lt;&gt;"Y"),IF(N196&lt;VLOOKUP(O196,Runners!A$3:CT$180,S$1,FALSE),IF(Y$2="zero",0,Y$2),0),0)</f>
        <v>0</v>
      </c>
      <c r="T196" s="6">
        <f t="shared" si="103"/>
        <v>0</v>
      </c>
      <c r="U196" s="2"/>
      <c r="V196" s="2" t="str">
        <f>IF(O196&lt;&gt;"",VLOOKUP(O196,RunnersRBH!DE$3:DR$181,V$1,FALSE),"")</f>
        <v/>
      </c>
      <c r="W196" s="18" t="str">
        <f t="shared" si="104"/>
        <v/>
      </c>
    </row>
    <row r="197" spans="3:23" x14ac:dyDescent="0.25">
      <c r="C197" s="3">
        <f>IF(A197&lt;&gt;"",VLOOKUP(A197,RunnersRBH!A$3:AS$181,C$1,FALSE),0)</f>
        <v>0</v>
      </c>
      <c r="D197" s="6">
        <f t="shared" si="94"/>
        <v>192</v>
      </c>
      <c r="E197" s="2"/>
      <c r="F197" s="2">
        <f t="shared" si="100"/>
        <v>0</v>
      </c>
      <c r="J197" s="1">
        <f t="shared" si="101"/>
        <v>0</v>
      </c>
      <c r="M197" s="8" t="str">
        <f t="shared" si="109"/>
        <v/>
      </c>
      <c r="N197" s="8" t="str">
        <f t="shared" si="110"/>
        <v/>
      </c>
      <c r="O197" s="1" t="str">
        <f t="shared" si="111"/>
        <v/>
      </c>
      <c r="P197" s="32" t="str">
        <f t="shared" si="112"/>
        <v/>
      </c>
      <c r="Q197" s="32" t="str">
        <f t="shared" si="102"/>
        <v/>
      </c>
      <c r="R197" s="6">
        <f t="shared" si="113"/>
        <v>0</v>
      </c>
      <c r="S197" s="6">
        <f>IF(AND(D197&lt;=L$4,P197&lt;&gt;"Y"),IF(N197&lt;VLOOKUP(O197,Runners!A$3:CT$180,S$1,FALSE),IF(Y$2="zero",0,Y$2),0),0)</f>
        <v>0</v>
      </c>
      <c r="T197" s="6">
        <f t="shared" si="103"/>
        <v>0</v>
      </c>
      <c r="U197" s="2"/>
      <c r="V197" s="2" t="str">
        <f>IF(O197&lt;&gt;"",VLOOKUP(O197,RunnersRBH!DE$3:DR$181,V$1,FALSE),"")</f>
        <v/>
      </c>
      <c r="W197" s="18" t="str">
        <f t="shared" si="104"/>
        <v/>
      </c>
    </row>
    <row r="198" spans="3:23" x14ac:dyDescent="0.25">
      <c r="C198" s="3">
        <f>IF(A198&lt;&gt;"",VLOOKUP(A198,RunnersRBH!A$3:AS$181,C$1,FALSE),0)</f>
        <v>0</v>
      </c>
      <c r="D198" s="6">
        <f t="shared" si="94"/>
        <v>193</v>
      </c>
      <c r="E198" s="2"/>
      <c r="F198" s="2">
        <f t="shared" si="100"/>
        <v>0</v>
      </c>
      <c r="J198" s="1">
        <f t="shared" si="101"/>
        <v>0</v>
      </c>
      <c r="M198" s="8" t="str">
        <f t="shared" si="109"/>
        <v/>
      </c>
      <c r="N198" s="8" t="str">
        <f t="shared" si="110"/>
        <v/>
      </c>
      <c r="O198" s="1" t="str">
        <f t="shared" si="111"/>
        <v/>
      </c>
      <c r="P198" s="32" t="str">
        <f t="shared" si="112"/>
        <v/>
      </c>
      <c r="Q198" s="32" t="str">
        <f t="shared" si="102"/>
        <v/>
      </c>
      <c r="R198" s="6">
        <f t="shared" si="113"/>
        <v>0</v>
      </c>
      <c r="S198" s="6">
        <f>IF(AND(D198&lt;=L$4,P198&lt;&gt;"Y"),IF(N198&lt;VLOOKUP(O198,Runners!A$3:CT$180,S$1,FALSE),IF(Y$2="zero",0,Y$2),0),0)</f>
        <v>0</v>
      </c>
      <c r="T198" s="6">
        <f t="shared" si="103"/>
        <v>0</v>
      </c>
      <c r="U198" s="2"/>
      <c r="V198" s="2" t="str">
        <f>IF(O198&lt;&gt;"",VLOOKUP(O198,RunnersRBH!DE$3:DR$181,V$1,FALSE),"")</f>
        <v/>
      </c>
      <c r="W198" s="18" t="str">
        <f t="shared" si="104"/>
        <v/>
      </c>
    </row>
    <row r="199" spans="3:23" x14ac:dyDescent="0.25">
      <c r="C199" s="3">
        <f>IF(A199&lt;&gt;"",VLOOKUP(A199,RunnersRBH!A$3:AS$181,C$1,FALSE),0)</f>
        <v>0</v>
      </c>
      <c r="D199" s="6">
        <f t="shared" si="94"/>
        <v>194</v>
      </c>
      <c r="E199" s="2"/>
      <c r="F199" s="2">
        <f t="shared" si="100"/>
        <v>0</v>
      </c>
      <c r="J199" s="1">
        <f t="shared" si="101"/>
        <v>0</v>
      </c>
      <c r="M199" s="8" t="str">
        <f t="shared" si="109"/>
        <v/>
      </c>
      <c r="N199" s="8" t="str">
        <f t="shared" si="110"/>
        <v/>
      </c>
      <c r="O199" s="1" t="str">
        <f t="shared" si="111"/>
        <v/>
      </c>
      <c r="P199" s="32" t="str">
        <f t="shared" si="112"/>
        <v/>
      </c>
      <c r="Q199" s="32" t="str">
        <f t="shared" si="102"/>
        <v/>
      </c>
      <c r="R199" s="6">
        <f t="shared" si="113"/>
        <v>0</v>
      </c>
      <c r="S199" s="6">
        <f>IF(AND(D199&lt;=L$4,P199&lt;&gt;"Y"),IF(N199&lt;VLOOKUP(O199,Runners!A$3:CT$180,S$1,FALSE),IF(Y$2="zero",0,Y$2),0),0)</f>
        <v>0</v>
      </c>
      <c r="T199" s="6">
        <f t="shared" si="103"/>
        <v>0</v>
      </c>
      <c r="U199" s="2"/>
      <c r="V199" s="2" t="str">
        <f>IF(O199&lt;&gt;"",VLOOKUP(O199,RunnersRBH!DE$3:DR$181,V$1,FALSE),"")</f>
        <v/>
      </c>
      <c r="W199" s="18" t="str">
        <f t="shared" si="104"/>
        <v/>
      </c>
    </row>
    <row r="200" spans="3:23" x14ac:dyDescent="0.25">
      <c r="C200" s="3">
        <f>IF(A200&lt;&gt;"",VLOOKUP(A200,RunnersRBH!A$3:AS$181,C$1,FALSE),0)</f>
        <v>0</v>
      </c>
      <c r="D200" s="6">
        <f t="shared" si="94"/>
        <v>195</v>
      </c>
      <c r="E200" s="2"/>
      <c r="F200" s="2">
        <f t="shared" si="100"/>
        <v>0</v>
      </c>
      <c r="J200" s="1">
        <f t="shared" si="101"/>
        <v>0</v>
      </c>
      <c r="M200" s="8" t="str">
        <f t="shared" si="109"/>
        <v/>
      </c>
      <c r="N200" s="8" t="str">
        <f t="shared" si="110"/>
        <v/>
      </c>
      <c r="O200" s="1" t="str">
        <f t="shared" si="111"/>
        <v/>
      </c>
      <c r="P200" s="32" t="str">
        <f t="shared" si="112"/>
        <v/>
      </c>
      <c r="Q200" s="32" t="str">
        <f t="shared" si="102"/>
        <v/>
      </c>
      <c r="R200" s="6">
        <f t="shared" si="113"/>
        <v>0</v>
      </c>
      <c r="S200" s="6">
        <f>IF(AND(D200&lt;=L$4,P200&lt;&gt;"Y"),IF(N200&lt;VLOOKUP(O200,Runners!A$3:CT$180,S$1,FALSE),IF(Y$2="zero",0,Y$2),0),0)</f>
        <v>0</v>
      </c>
      <c r="T200" s="6">
        <f t="shared" si="103"/>
        <v>0</v>
      </c>
      <c r="U200" s="2"/>
      <c r="V200" s="2" t="str">
        <f>IF(O200&lt;&gt;"",VLOOKUP(O200,RunnersRBH!DE$3:DR$181,V$1,FALSE),"")</f>
        <v/>
      </c>
      <c r="W200" s="18" t="str">
        <f t="shared" si="104"/>
        <v/>
      </c>
    </row>
    <row r="201" spans="3:23" x14ac:dyDescent="0.25">
      <c r="C201" s="3">
        <f>IF(A201&lt;&gt;"",VLOOKUP(A201,RunnersRBH!A$3:AS$181,C$1,FALSE),0)</f>
        <v>0</v>
      </c>
      <c r="D201" s="6">
        <f t="shared" si="94"/>
        <v>196</v>
      </c>
      <c r="E201" s="2"/>
      <c r="F201" s="2">
        <f t="shared" si="100"/>
        <v>0</v>
      </c>
      <c r="J201" s="1">
        <f t="shared" si="101"/>
        <v>0</v>
      </c>
      <c r="M201" s="8" t="str">
        <f t="shared" si="109"/>
        <v/>
      </c>
      <c r="N201" s="8" t="str">
        <f t="shared" si="110"/>
        <v/>
      </c>
      <c r="O201" s="1" t="str">
        <f t="shared" si="111"/>
        <v/>
      </c>
      <c r="P201" s="32" t="str">
        <f t="shared" si="112"/>
        <v/>
      </c>
      <c r="Q201" s="32" t="str">
        <f t="shared" si="102"/>
        <v/>
      </c>
      <c r="R201" s="6">
        <f t="shared" si="113"/>
        <v>0</v>
      </c>
      <c r="S201" s="6">
        <f>IF(AND(D201&lt;=L$4,P201&lt;&gt;"Y"),IF(N201&lt;VLOOKUP(O201,Runners!A$3:CT$180,S$1,FALSE),IF(Y$2="zero",0,Y$2),0),0)</f>
        <v>0</v>
      </c>
      <c r="T201" s="6">
        <f t="shared" si="103"/>
        <v>0</v>
      </c>
      <c r="U201" s="2"/>
      <c r="V201" s="2" t="str">
        <f>IF(O201&lt;&gt;"",VLOOKUP(O201,RunnersRBH!DE$3:DR$181,V$1,FALSE),"")</f>
        <v/>
      </c>
      <c r="W201" s="18" t="str">
        <f t="shared" si="104"/>
        <v/>
      </c>
    </row>
    <row r="202" spans="3:23" x14ac:dyDescent="0.25">
      <c r="C202" s="3">
        <f>IF(A202&lt;&gt;"",VLOOKUP(A202,RunnersRBH!A$3:AS$181,C$1,FALSE),0)</f>
        <v>0</v>
      </c>
      <c r="D202" s="6">
        <f t="shared" ref="D202:D206" si="114">D201+1</f>
        <v>197</v>
      </c>
      <c r="E202" s="2"/>
      <c r="F202" s="2">
        <f t="shared" si="100"/>
        <v>0</v>
      </c>
      <c r="J202" s="1">
        <f t="shared" si="101"/>
        <v>0</v>
      </c>
      <c r="M202" s="8" t="str">
        <f t="shared" si="109"/>
        <v/>
      </c>
      <c r="N202" s="8" t="str">
        <f t="shared" si="110"/>
        <v/>
      </c>
      <c r="O202" s="1" t="str">
        <f t="shared" si="111"/>
        <v/>
      </c>
      <c r="P202" s="32" t="str">
        <f t="shared" si="112"/>
        <v/>
      </c>
      <c r="Q202" s="32" t="str">
        <f t="shared" si="102"/>
        <v/>
      </c>
      <c r="R202" s="6">
        <f t="shared" si="113"/>
        <v>0</v>
      </c>
      <c r="S202" s="6">
        <f>IF(AND(D202&lt;=L$4,P202&lt;&gt;"Y"),IF(N202&lt;VLOOKUP(O202,Runners!A$3:CT$180,S$1,FALSE),IF(Y$2="zero",0,Y$2),0),0)</f>
        <v>0</v>
      </c>
      <c r="T202" s="6">
        <f t="shared" si="103"/>
        <v>0</v>
      </c>
      <c r="U202" s="2"/>
      <c r="V202" s="2" t="str">
        <f>IF(O202&lt;&gt;"",VLOOKUP(O202,RunnersRBH!DE$3:DR$181,V$1,FALSE),"")</f>
        <v/>
      </c>
      <c r="W202" s="18" t="str">
        <f t="shared" si="104"/>
        <v/>
      </c>
    </row>
    <row r="203" spans="3:23" x14ac:dyDescent="0.25">
      <c r="C203" s="3">
        <f>IF(A203&lt;&gt;"",VLOOKUP(A203,RunnersRBH!A$3:AS$181,C$1,FALSE),0)</f>
        <v>0</v>
      </c>
      <c r="D203" s="6">
        <f t="shared" si="114"/>
        <v>198</v>
      </c>
      <c r="E203" s="2"/>
      <c r="F203" s="2">
        <f t="shared" si="100"/>
        <v>0</v>
      </c>
      <c r="J203" s="1">
        <f t="shared" si="101"/>
        <v>0</v>
      </c>
      <c r="M203" s="8" t="str">
        <f t="shared" si="109"/>
        <v/>
      </c>
      <c r="N203" s="8" t="str">
        <f t="shared" si="110"/>
        <v/>
      </c>
      <c r="O203" s="1" t="str">
        <f t="shared" si="111"/>
        <v/>
      </c>
      <c r="P203" s="32" t="str">
        <f t="shared" si="112"/>
        <v/>
      </c>
      <c r="Q203" s="32" t="str">
        <f t="shared" si="102"/>
        <v/>
      </c>
      <c r="R203" s="6">
        <f t="shared" si="113"/>
        <v>0</v>
      </c>
      <c r="S203" s="6">
        <f>IF(AND(D203&lt;=L$4,P203&lt;&gt;"Y"),IF(N203&lt;VLOOKUP(O203,Runners!A$3:CT$180,S$1,FALSE),IF(Y$2="zero",0,Y$2),0),0)</f>
        <v>0</v>
      </c>
      <c r="T203" s="6">
        <f t="shared" si="103"/>
        <v>0</v>
      </c>
      <c r="U203" s="2"/>
      <c r="V203" s="2" t="str">
        <f>IF(O203&lt;&gt;"",VLOOKUP(O203,RunnersRBH!DE$3:DR$181,V$1,FALSE),"")</f>
        <v/>
      </c>
      <c r="W203" s="18" t="str">
        <f t="shared" si="104"/>
        <v/>
      </c>
    </row>
    <row r="204" spans="3:23" x14ac:dyDescent="0.25">
      <c r="C204" s="3">
        <f>IF(A204&lt;&gt;"",VLOOKUP(A204,RunnersRBH!A$3:AS$181,C$1,FALSE),0)</f>
        <v>0</v>
      </c>
      <c r="D204" s="6">
        <f t="shared" si="114"/>
        <v>199</v>
      </c>
      <c r="E204" s="2"/>
      <c r="F204" s="2">
        <f t="shared" si="100"/>
        <v>0</v>
      </c>
      <c r="J204" s="1">
        <f t="shared" si="101"/>
        <v>0</v>
      </c>
      <c r="M204" s="8" t="str">
        <f t="shared" si="109"/>
        <v/>
      </c>
      <c r="N204" s="8" t="str">
        <f t="shared" si="110"/>
        <v/>
      </c>
      <c r="O204" s="1" t="str">
        <f t="shared" si="111"/>
        <v/>
      </c>
      <c r="P204" s="32" t="str">
        <f t="shared" si="112"/>
        <v/>
      </c>
      <c r="Q204" s="32" t="str">
        <f t="shared" si="102"/>
        <v/>
      </c>
      <c r="R204" s="6">
        <f t="shared" si="113"/>
        <v>0</v>
      </c>
      <c r="S204" s="6">
        <f>IF(AND(D204&lt;=L$4,P204&lt;&gt;"Y"),IF(N204&lt;VLOOKUP(O204,Runners!A$3:CT$180,S$1,FALSE),IF(Y$2="zero",0,Y$2),0),0)</f>
        <v>0</v>
      </c>
      <c r="T204" s="6">
        <f t="shared" si="103"/>
        <v>0</v>
      </c>
      <c r="U204" s="2"/>
      <c r="V204" s="2" t="str">
        <f>IF(O204&lt;&gt;"",VLOOKUP(O204,RunnersRBH!DE$3:DR$181,V$1,FALSE),"")</f>
        <v/>
      </c>
      <c r="W204" s="18" t="str">
        <f t="shared" si="104"/>
        <v/>
      </c>
    </row>
    <row r="205" spans="3:23" x14ac:dyDescent="0.25">
      <c r="C205" s="3">
        <f>IF(A205&lt;&gt;"",VLOOKUP(A205,RunnersRBH!A$3:AS$181,C$1,FALSE),0)</f>
        <v>0</v>
      </c>
      <c r="D205" s="6">
        <f t="shared" si="114"/>
        <v>200</v>
      </c>
      <c r="E205" s="2"/>
      <c r="F205" s="2">
        <f t="shared" si="100"/>
        <v>0</v>
      </c>
      <c r="J205" s="1">
        <f t="shared" si="101"/>
        <v>0</v>
      </c>
      <c r="M205" s="8" t="str">
        <f t="shared" si="109"/>
        <v/>
      </c>
      <c r="N205" s="8" t="str">
        <f t="shared" si="110"/>
        <v/>
      </c>
      <c r="O205" s="1" t="str">
        <f t="shared" si="111"/>
        <v/>
      </c>
      <c r="P205" s="32" t="str">
        <f t="shared" si="112"/>
        <v/>
      </c>
      <c r="Q205" s="32" t="str">
        <f t="shared" si="102"/>
        <v/>
      </c>
      <c r="R205" s="6">
        <f t="shared" si="113"/>
        <v>0</v>
      </c>
      <c r="S205" s="6">
        <f>IF(AND(D205&lt;=L$4,P205&lt;&gt;"Y"),IF(N205&lt;VLOOKUP(O205,Runners!A$3:CT$180,S$1,FALSE),IF(Y$2="zero",0,Y$2),0),0)</f>
        <v>0</v>
      </c>
      <c r="T205" s="6">
        <f t="shared" si="103"/>
        <v>0</v>
      </c>
      <c r="U205" s="2"/>
      <c r="V205" s="2" t="str">
        <f>IF(O205&lt;&gt;"",VLOOKUP(O205,RunnersRBH!DE$3:DR$181,V$1,FALSE),"")</f>
        <v/>
      </c>
      <c r="W205" s="18" t="str">
        <f t="shared" si="104"/>
        <v/>
      </c>
    </row>
    <row r="206" spans="3:23" x14ac:dyDescent="0.25">
      <c r="C206" s="3">
        <f>IF(A206&lt;&gt;"",VLOOKUP(A206,RunnersRBH!A$3:AS$181,C$1,FALSE),0)</f>
        <v>0</v>
      </c>
      <c r="D206" s="6">
        <f t="shared" si="114"/>
        <v>201</v>
      </c>
      <c r="E206" s="2"/>
      <c r="F206" s="2">
        <f t="shared" si="100"/>
        <v>0</v>
      </c>
      <c r="J206" s="1">
        <f t="shared" si="101"/>
        <v>0</v>
      </c>
      <c r="M206" s="8" t="str">
        <f t="shared" si="109"/>
        <v/>
      </c>
      <c r="N206" s="8" t="str">
        <f t="shared" si="110"/>
        <v/>
      </c>
      <c r="O206" s="1" t="str">
        <f t="shared" si="111"/>
        <v/>
      </c>
      <c r="P206" s="32" t="str">
        <f t="shared" si="112"/>
        <v/>
      </c>
      <c r="Q206" s="32" t="str">
        <f t="shared" si="102"/>
        <v/>
      </c>
      <c r="R206" s="6">
        <f t="shared" si="113"/>
        <v>0</v>
      </c>
      <c r="S206" s="6">
        <f>IF(AND(D206&lt;=L$4,P206&lt;&gt;"Y"),IF(N206&lt;VLOOKUP(O206,Runners!A$3:CT$180,S$1,FALSE),IF(Y$2="zero",0,Y$2),0),0)</f>
        <v>0</v>
      </c>
      <c r="T206" s="6">
        <f t="shared" si="103"/>
        <v>0</v>
      </c>
      <c r="U206" s="2"/>
      <c r="V206" s="2" t="str">
        <f>IF(O206&lt;&gt;"",VLOOKUP(O206,RunnersRBH!DE$3:DR$181,V$1,FALSE),"")</f>
        <v/>
      </c>
      <c r="W206" s="18" t="str">
        <f t="shared" si="104"/>
        <v/>
      </c>
    </row>
  </sheetData>
  <sortState ref="A6:CE131">
    <sortCondition ref="A131"/>
  </sortState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CE206"/>
  <sheetViews>
    <sheetView showZeros="0" zoomScaleNormal="100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R4" sqref="R4:R206"/>
    </sheetView>
  </sheetViews>
  <sheetFormatPr defaultColWidth="8.88671875" defaultRowHeight="12" customHeight="1" x14ac:dyDescent="0.25"/>
  <cols>
    <col min="1" max="1" width="20.109375" style="1" bestFit="1" customWidth="1"/>
    <col min="2" max="2" width="6.33203125" style="1" bestFit="1" customWidth="1"/>
    <col min="3" max="3" width="7.88671875" style="1" bestFit="1" customWidth="1"/>
    <col min="4" max="4" width="3.6640625" style="6" bestFit="1" customWidth="1"/>
    <col min="5" max="5" width="9.5546875" style="1" bestFit="1" customWidth="1"/>
    <col min="6" max="6" width="8.6640625" style="1" customWidth="1"/>
    <col min="7" max="7" width="8.6640625" style="6" customWidth="1"/>
    <col min="8" max="8" width="8.6640625" style="6" hidden="1" customWidth="1"/>
    <col min="9" max="9" width="8.109375" style="1" hidden="1" customWidth="1"/>
    <col min="10" max="10" width="5.6640625" style="1" hidden="1" customWidth="1"/>
    <col min="11" max="11" width="8.6640625" style="8" hidden="1" customWidth="1"/>
    <col min="12" max="12" width="11.109375" style="1" customWidth="1"/>
    <col min="13" max="13" width="8.88671875" style="1" customWidth="1"/>
    <col min="14" max="14" width="8.88671875" style="8" customWidth="1"/>
    <col min="15" max="15" width="16.6640625" style="1" customWidth="1"/>
    <col min="16" max="16" width="5.5546875" style="6" customWidth="1"/>
    <col min="17" max="17" width="5.5546875" style="6" hidden="1" customWidth="1"/>
    <col min="18" max="19" width="5.5546875" style="6" customWidth="1"/>
    <col min="20" max="20" width="5.5546875" style="1" customWidth="1"/>
    <col min="21" max="21" width="5.44140625" style="1" customWidth="1"/>
    <col min="22" max="22" width="8.88671875" style="1" hidden="1" customWidth="1"/>
    <col min="23" max="23" width="7" style="1" bestFit="1" customWidth="1"/>
    <col min="24" max="24" width="10.33203125" style="1" customWidth="1"/>
    <col min="25" max="16384" width="8.88671875" style="1"/>
  </cols>
  <sheetData>
    <row r="1" spans="1:83" s="7" customFormat="1" x14ac:dyDescent="0.3">
      <c r="C1" s="7">
        <v>47</v>
      </c>
      <c r="D1" s="5"/>
      <c r="E1" s="4"/>
      <c r="F1" s="4"/>
      <c r="G1" s="5"/>
      <c r="H1" s="5"/>
      <c r="K1" s="10"/>
      <c r="N1" s="10"/>
      <c r="P1" s="5"/>
      <c r="Q1" s="5">
        <v>91</v>
      </c>
      <c r="R1" s="5"/>
      <c r="S1" s="5">
        <v>166</v>
      </c>
      <c r="T1" s="7">
        <v>3</v>
      </c>
      <c r="V1" s="7">
        <v>7</v>
      </c>
    </row>
    <row r="2" spans="1:83" s="56" customFormat="1" ht="24" x14ac:dyDescent="0.3">
      <c r="A2" s="56" t="s">
        <v>10</v>
      </c>
      <c r="B2" s="56" t="s">
        <v>44</v>
      </c>
      <c r="C2" s="56" t="s">
        <v>38</v>
      </c>
      <c r="D2" s="57">
        <v>0</v>
      </c>
      <c r="E2" s="58" t="s">
        <v>114</v>
      </c>
      <c r="F2" s="58"/>
      <c r="G2" s="57"/>
      <c r="H2" s="57"/>
      <c r="K2" s="59"/>
      <c r="L2" s="60" t="s">
        <v>113</v>
      </c>
      <c r="M2" s="60" t="s">
        <v>114</v>
      </c>
      <c r="N2" s="61" t="s">
        <v>115</v>
      </c>
      <c r="P2" s="62" t="s">
        <v>44</v>
      </c>
      <c r="Q2" s="62"/>
      <c r="R2" s="57" t="s">
        <v>17</v>
      </c>
      <c r="S2" s="57" t="s">
        <v>96</v>
      </c>
      <c r="T2" s="57" t="s">
        <v>100</v>
      </c>
      <c r="X2" s="63" t="s">
        <v>145</v>
      </c>
      <c r="Y2" s="64">
        <v>2</v>
      </c>
    </row>
    <row r="3" spans="1:83" s="7" customFormat="1" x14ac:dyDescent="0.3">
      <c r="D3" s="5">
        <v>0</v>
      </c>
      <c r="E3" s="4"/>
      <c r="F3" s="4"/>
      <c r="G3" s="5"/>
      <c r="H3" s="5"/>
      <c r="K3" s="10"/>
      <c r="L3" s="14"/>
      <c r="M3" s="14"/>
      <c r="N3" s="21"/>
      <c r="P3" s="31"/>
      <c r="Q3" s="31">
        <v>41</v>
      </c>
      <c r="R3" s="5">
        <v>41</v>
      </c>
      <c r="S3" s="5"/>
      <c r="T3" s="5"/>
    </row>
    <row r="4" spans="1:83" x14ac:dyDescent="0.25">
      <c r="A4" s="1" t="str">
        <f>Runners!A3</f>
        <v>Alex Wiggins</v>
      </c>
      <c r="C4" s="3">
        <f>IF(A4&lt;&gt;"",VLOOKUP(A4,'Runners RBH2'!A$3:CT$114,C$1,FALSE),0)</f>
        <v>1.1806555555555555E-2</v>
      </c>
      <c r="D4" s="6">
        <f t="shared" ref="D4:D37" si="0">D3+1</f>
        <v>1</v>
      </c>
      <c r="E4" s="2"/>
      <c r="F4" s="2">
        <f t="shared" ref="F4:F37" si="1">IF(E4&gt;0,E4-C4,0)</f>
        <v>0</v>
      </c>
      <c r="J4" s="1" t="str">
        <f t="shared" ref="J4:J37" si="2">A4</f>
        <v>Alex Wiggins</v>
      </c>
      <c r="L4" s="7">
        <f>COUNT(E4:E207)</f>
        <v>17</v>
      </c>
      <c r="M4" s="8">
        <f t="shared" ref="M4:M28" si="3">IF(D4&lt;=L$4,SMALL(E$4:E$207,D4),"")</f>
        <v>3.7824074074074072E-2</v>
      </c>
      <c r="N4" s="8">
        <f t="shared" ref="N4:N28" si="4">IF(D4&lt;=L$4,VLOOKUP(M4,E$4:F$207,2,FALSE),"")</f>
        <v>2.2197073094074073E-2</v>
      </c>
      <c r="O4" s="1" t="str">
        <f t="shared" ref="O4:O28" si="5">IF(D4&lt;=L$4,VLOOKUP(M4,E$4:J$207,6,FALSE),"")</f>
        <v>Stephen Wise</v>
      </c>
      <c r="P4" s="32">
        <f t="shared" ref="P4:P28" si="6">IF(D4&lt;=L$4,VLOOKUP(O4,A$4:B$207,2,FALSE),"")</f>
        <v>0</v>
      </c>
      <c r="Q4" s="32">
        <f t="shared" ref="Q4:Q37" si="7">IF(D4&lt;=L$4,IF(P4="Y",Q3,Q3-1),"")</f>
        <v>40</v>
      </c>
      <c r="R4" s="6">
        <f t="shared" ref="R4:R67" si="8">IF(Q4=Q3,0,IF(Q4&gt;0,Q4,1))</f>
        <v>40</v>
      </c>
      <c r="S4" s="6">
        <f>IF(AND(D4&lt;=L$4,P4&lt;&gt;"Y"),IF(N4&lt;VLOOKUP(O4,'Runners RBH2'!A$3:FQ$114,S$1,FALSE),IF(Y$2="zero",0,Y$2),0),0)</f>
        <v>2</v>
      </c>
      <c r="T4" s="6">
        <f t="shared" ref="T4:T37" si="9">IF(AND(D4&lt;=L$4,P4&lt;&gt;"Y"),S4+R4,0)</f>
        <v>42</v>
      </c>
      <c r="U4" s="2"/>
      <c r="V4" s="2">
        <f>IF(O4&lt;&gt;"",VLOOKUP(O4,Runners!CZ$3:DM$180,V$1,FALSE),"")</f>
        <v>2.2951388888888882E-2</v>
      </c>
      <c r="W4" s="18">
        <f t="shared" ref="W4:W37" si="10">IF(O4&lt;&gt;"",(V4-N4)/V4,"")</f>
        <v>3.2865801650024999E-2</v>
      </c>
    </row>
    <row r="5" spans="1:83" ht="12" customHeight="1" x14ac:dyDescent="0.25">
      <c r="A5" s="1" t="str">
        <f>Runners!A4</f>
        <v>Alexandra Young</v>
      </c>
      <c r="C5" s="3">
        <f>IF(A5&lt;&gt;"",VLOOKUP(A5,'Runners RBH2'!A$3:CT$114,C$1,FALSE),0)</f>
        <v>1.0245055555555556E-2</v>
      </c>
      <c r="D5" s="6">
        <f t="shared" si="0"/>
        <v>2</v>
      </c>
      <c r="E5" s="2"/>
      <c r="F5" s="2">
        <f t="shared" si="1"/>
        <v>0</v>
      </c>
      <c r="J5" s="1" t="str">
        <f t="shared" si="2"/>
        <v>Alexandra Young</v>
      </c>
      <c r="L5" s="7"/>
      <c r="M5" s="8">
        <f t="shared" si="3"/>
        <v>3.8171296296296293E-2</v>
      </c>
      <c r="N5" s="8">
        <f t="shared" si="4"/>
        <v>2.2544296246296294E-2</v>
      </c>
      <c r="O5" s="1" t="str">
        <f t="shared" si="5"/>
        <v>Barry Broughton</v>
      </c>
      <c r="P5" s="32">
        <f t="shared" si="6"/>
        <v>0</v>
      </c>
      <c r="Q5" s="32">
        <f t="shared" si="7"/>
        <v>39</v>
      </c>
      <c r="R5" s="6">
        <f t="shared" si="8"/>
        <v>39</v>
      </c>
      <c r="S5" s="6">
        <f>IF(AND(D5&lt;=L$4,P5&lt;&gt;"Y"),IF(N5&lt;VLOOKUP(O5,'Runners RBH2'!A$3:FQ$114,S$1,FALSE),IF(Y$2="zero",0,Y$2),0),0)</f>
        <v>2</v>
      </c>
      <c r="T5" s="6">
        <f t="shared" si="9"/>
        <v>41</v>
      </c>
      <c r="U5" s="2"/>
      <c r="V5" s="2">
        <f>IF(O5&lt;&gt;"",VLOOKUP(O5,Runners!CZ$3:DM$180,V$1,FALSE),"")</f>
        <v>2.3310185185185184E-2</v>
      </c>
      <c r="W5" s="18">
        <f t="shared" si="10"/>
        <v>3.2856407308838161E-2</v>
      </c>
      <c r="X5" s="2" t="s">
        <v>111</v>
      </c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</row>
    <row r="6" spans="1:83" ht="12" customHeight="1" x14ac:dyDescent="0.25">
      <c r="A6" s="1" t="str">
        <f>Runners!A5</f>
        <v>Alistair Leivers</v>
      </c>
      <c r="B6" s="3"/>
      <c r="C6" s="3">
        <f>IF(A6&lt;&gt;"",VLOOKUP(A6,'Runners RBH2'!A$3:CT$114,C$1,FALSE),0)</f>
        <v>2.2397833343333333E-2</v>
      </c>
      <c r="D6" s="6">
        <f t="shared" si="0"/>
        <v>3</v>
      </c>
      <c r="E6" s="2"/>
      <c r="F6" s="2">
        <f t="shared" si="1"/>
        <v>0</v>
      </c>
      <c r="J6" s="1" t="str">
        <f t="shared" si="2"/>
        <v>Alistair Leivers</v>
      </c>
      <c r="M6" s="8">
        <f t="shared" si="3"/>
        <v>3.829861111111111E-2</v>
      </c>
      <c r="N6" s="8">
        <f t="shared" si="4"/>
        <v>2.3539665596666665E-2</v>
      </c>
      <c r="O6" s="1" t="str">
        <f t="shared" si="5"/>
        <v>Xavia Cooper</v>
      </c>
      <c r="P6" s="32">
        <f t="shared" si="6"/>
        <v>0</v>
      </c>
      <c r="Q6" s="32">
        <f t="shared" si="7"/>
        <v>38</v>
      </c>
      <c r="R6" s="6">
        <f t="shared" si="8"/>
        <v>38</v>
      </c>
      <c r="S6" s="6">
        <f>IF(AND(D6&lt;=L$4,P6&lt;&gt;"Y"),IF(N6&lt;VLOOKUP(O6,'Runners RBH2'!A$3:FQ$114,S$1,FALSE),IF(Y$2="zero",0,Y$2),0),0)</f>
        <v>2</v>
      </c>
      <c r="T6" s="6">
        <f t="shared" si="9"/>
        <v>40</v>
      </c>
      <c r="U6" s="2"/>
      <c r="V6" s="2">
        <f>IF(O6&lt;&gt;"",VLOOKUP(O6,Runners!CZ$3:DM$180,V$1,FALSE),"")</f>
        <v>2.435185185185185E-2</v>
      </c>
      <c r="W6" s="18">
        <f t="shared" si="10"/>
        <v>3.3352135193916339E-2</v>
      </c>
    </row>
    <row r="7" spans="1:83" ht="12" customHeight="1" x14ac:dyDescent="0.25">
      <c r="A7" s="1" t="str">
        <f>Runners!A6</f>
        <v>Andrew Draper</v>
      </c>
      <c r="C7" s="3">
        <f>IF(A7&lt;&gt;"",VLOOKUP(A7,'Runners RBH2'!A$3:CT$114,C$1,FALSE),0)</f>
        <v>2.1877000019999999E-2</v>
      </c>
      <c r="D7" s="6">
        <f t="shared" si="0"/>
        <v>4</v>
      </c>
      <c r="E7" s="2"/>
      <c r="F7" s="2">
        <f t="shared" si="1"/>
        <v>0</v>
      </c>
      <c r="J7" s="1" t="str">
        <f t="shared" si="2"/>
        <v>Andrew Draper</v>
      </c>
      <c r="M7" s="8">
        <f t="shared" si="3"/>
        <v>3.875E-2</v>
      </c>
      <c r="N7" s="8">
        <f t="shared" si="4"/>
        <v>1.9650776787777775E-2</v>
      </c>
      <c r="O7" s="1" t="str">
        <f t="shared" si="5"/>
        <v>Steve Pepper</v>
      </c>
      <c r="P7" s="32">
        <f t="shared" si="6"/>
        <v>0</v>
      </c>
      <c r="Q7" s="32">
        <f t="shared" si="7"/>
        <v>37</v>
      </c>
      <c r="R7" s="6">
        <f t="shared" si="8"/>
        <v>37</v>
      </c>
      <c r="S7" s="6">
        <f>IF(AND(D7&lt;=L$4,P7&lt;&gt;"Y"),IF(N7&lt;VLOOKUP(O7,'Runners RBH2'!A$3:FQ$114,S$1,FALSE),IF(Y$2="zero",0,Y$2),0),0)</f>
        <v>2</v>
      </c>
      <c r="T7" s="6">
        <f t="shared" si="9"/>
        <v>39</v>
      </c>
      <c r="U7" s="2"/>
      <c r="V7" s="2">
        <f>IF(O7&lt;&gt;"",VLOOKUP(O7,Runners!CZ$3:DM$180,V$1,FALSE),"")</f>
        <v>1.9993189531975705E-2</v>
      </c>
      <c r="W7" s="18">
        <f t="shared" si="10"/>
        <v>1.7126469173430199E-2</v>
      </c>
    </row>
    <row r="8" spans="1:83" ht="12" customHeight="1" x14ac:dyDescent="0.25">
      <c r="A8" s="1" t="str">
        <f>Runners!A7</f>
        <v>Anthony Joy</v>
      </c>
      <c r="C8" s="3">
        <f>IF(A8&lt;&gt;"",VLOOKUP(A8,'Runners RBH2'!A$3:CT$114,C$1,FALSE),0)</f>
        <v>1.7015888918888888E-2</v>
      </c>
      <c r="D8" s="6">
        <f t="shared" si="0"/>
        <v>5</v>
      </c>
      <c r="E8" s="2"/>
      <c r="F8" s="2">
        <f t="shared" si="1"/>
        <v>0</v>
      </c>
      <c r="J8" s="1" t="str">
        <f t="shared" si="2"/>
        <v>Anthony Joy</v>
      </c>
      <c r="M8" s="8">
        <f t="shared" si="3"/>
        <v>3.892361111111111E-2</v>
      </c>
      <c r="N8" s="8">
        <f t="shared" si="4"/>
        <v>2.4338277507777777E-2</v>
      </c>
      <c r="O8" s="1" t="str">
        <f t="shared" si="5"/>
        <v>Gillian Anderson</v>
      </c>
      <c r="P8" s="32">
        <f t="shared" si="6"/>
        <v>0</v>
      </c>
      <c r="Q8" s="32">
        <f t="shared" si="7"/>
        <v>36</v>
      </c>
      <c r="R8" s="6">
        <f t="shared" si="8"/>
        <v>36</v>
      </c>
      <c r="S8" s="6">
        <f>IF(AND(D8&lt;=L$4,P8&lt;&gt;"Y"),IF(N8&lt;VLOOKUP(O8,'Runners RBH2'!A$3:FQ$114,S$1,FALSE),IF(Y$2="zero",0,Y$2),0),0)</f>
        <v>0</v>
      </c>
      <c r="T8" s="6">
        <f t="shared" si="9"/>
        <v>36</v>
      </c>
      <c r="U8" s="2"/>
      <c r="V8" s="2">
        <f>IF(O8&lt;&gt;"",VLOOKUP(O8,Runners!CZ$3:DM$180,V$1,FALSE),"")</f>
        <v>2.2685521640826867E-2</v>
      </c>
      <c r="W8" s="18">
        <f t="shared" si="10"/>
        <v>-7.2855096440738829E-2</v>
      </c>
    </row>
    <row r="9" spans="1:83" ht="12" customHeight="1" x14ac:dyDescent="0.25">
      <c r="A9" s="1" t="str">
        <f>Runners!A8</f>
        <v>Barbara Holmes</v>
      </c>
      <c r="C9" s="3">
        <f>IF(A9&lt;&gt;"",VLOOKUP(A9,'Runners RBH2'!A$3:CT$114,C$1,FALSE),0)</f>
        <v>1.6842277817777775E-2</v>
      </c>
      <c r="D9" s="6">
        <f t="shared" si="0"/>
        <v>6</v>
      </c>
      <c r="E9" s="2">
        <v>3.9027777777777779E-2</v>
      </c>
      <c r="F9" s="2">
        <f t="shared" si="1"/>
        <v>2.2185499960000004E-2</v>
      </c>
      <c r="J9" s="1" t="str">
        <f t="shared" si="2"/>
        <v>Barbara Holmes</v>
      </c>
      <c r="M9" s="8">
        <f t="shared" si="3"/>
        <v>3.9027777777777779E-2</v>
      </c>
      <c r="N9" s="8">
        <f t="shared" si="4"/>
        <v>2.2185499960000004E-2</v>
      </c>
      <c r="O9" s="1" t="str">
        <f t="shared" si="5"/>
        <v>Barbara Holmes</v>
      </c>
      <c r="P9" s="32">
        <f t="shared" si="6"/>
        <v>0</v>
      </c>
      <c r="Q9" s="32">
        <f t="shared" si="7"/>
        <v>35</v>
      </c>
      <c r="R9" s="6">
        <f t="shared" si="8"/>
        <v>35</v>
      </c>
      <c r="S9" s="6">
        <f>IF(AND(D9&lt;=L$4,P9&lt;&gt;"Y"),IF(N9&lt;VLOOKUP(O9,'Runners RBH2'!A$3:FQ$114,S$1,FALSE),IF(Y$2="zero",0,Y$2),0),0)</f>
        <v>0</v>
      </c>
      <c r="T9" s="6">
        <f t="shared" si="9"/>
        <v>35</v>
      </c>
      <c r="U9" s="2"/>
      <c r="V9" s="2">
        <f>IF(O9&lt;&gt;"",VLOOKUP(O9,Runners!CZ$3:DM$180,V$1,FALSE),"")</f>
        <v>2.1423447271842113E-2</v>
      </c>
      <c r="W9" s="18">
        <f t="shared" si="10"/>
        <v>-3.5570964769964644E-2</v>
      </c>
    </row>
    <row r="10" spans="1:83" ht="12" customHeight="1" x14ac:dyDescent="0.25">
      <c r="A10" s="1" t="str">
        <f>Runners!A9</f>
        <v>Barry Broughton</v>
      </c>
      <c r="B10" s="3"/>
      <c r="C10" s="3">
        <f>IF(A10&lt;&gt;"",VLOOKUP(A10,'Runners RBH2'!A$3:CT$114,C$1,FALSE),0)</f>
        <v>1.5627000049999999E-2</v>
      </c>
      <c r="D10" s="6">
        <f t="shared" si="0"/>
        <v>7</v>
      </c>
      <c r="E10" s="2">
        <v>3.8171296296296293E-2</v>
      </c>
      <c r="F10" s="2">
        <f t="shared" si="1"/>
        <v>2.2544296246296294E-2</v>
      </c>
      <c r="J10" s="1" t="str">
        <f t="shared" si="2"/>
        <v>Barry Broughton</v>
      </c>
      <c r="M10" s="8">
        <f t="shared" si="3"/>
        <v>3.90625E-2</v>
      </c>
      <c r="N10" s="8">
        <f t="shared" si="4"/>
        <v>1.7706332853333333E-2</v>
      </c>
      <c r="O10" s="1" t="str">
        <f t="shared" si="5"/>
        <v>Joe Greenwood</v>
      </c>
      <c r="P10" s="32">
        <f t="shared" si="6"/>
        <v>0</v>
      </c>
      <c r="Q10" s="32">
        <f t="shared" si="7"/>
        <v>34</v>
      </c>
      <c r="R10" s="6">
        <f t="shared" si="8"/>
        <v>34</v>
      </c>
      <c r="S10" s="6">
        <f>IF(AND(D10&lt;=L$4,P10&lt;&gt;"Y"),IF(N10&lt;VLOOKUP(O10,'Runners RBH2'!A$3:FQ$114,S$1,FALSE),IF(Y$2="zero",0,Y$2),0),0)</f>
        <v>2</v>
      </c>
      <c r="T10" s="6">
        <f t="shared" si="9"/>
        <v>36</v>
      </c>
      <c r="U10" s="2"/>
      <c r="V10" s="2">
        <f>IF(O10&lt;&gt;"",VLOOKUP(O10,Runners!CZ$3:DM$180,V$1,FALSE),"")</f>
        <v>1.7962962962962962E-2</v>
      </c>
      <c r="W10" s="18">
        <f t="shared" si="10"/>
        <v>1.4286624659793782E-2</v>
      </c>
    </row>
    <row r="11" spans="1:83" ht="12" customHeight="1" x14ac:dyDescent="0.25">
      <c r="A11" s="1" t="str">
        <f>Runners!A10</f>
        <v>Bill Lock</v>
      </c>
      <c r="C11" s="3">
        <f>IF(A11&lt;&gt;"",VLOOKUP(A11,'Runners RBH2'!A$3:CT$114,C$1,FALSE),0)</f>
        <v>1.0245055615555556E-2</v>
      </c>
      <c r="D11" s="6">
        <f t="shared" si="0"/>
        <v>8</v>
      </c>
      <c r="E11" s="2"/>
      <c r="F11" s="2">
        <f t="shared" si="1"/>
        <v>0</v>
      </c>
      <c r="J11" s="1" t="str">
        <f t="shared" si="2"/>
        <v>Bill Lock</v>
      </c>
      <c r="M11" s="8">
        <f t="shared" si="3"/>
        <v>3.9131944444444448E-2</v>
      </c>
      <c r="N11" s="8">
        <f t="shared" si="4"/>
        <v>2.506744430444445E-2</v>
      </c>
      <c r="O11" s="1" t="str">
        <f t="shared" si="5"/>
        <v>Claire Markham</v>
      </c>
      <c r="P11" s="32">
        <f t="shared" si="6"/>
        <v>0</v>
      </c>
      <c r="Q11" s="32">
        <f t="shared" si="7"/>
        <v>33</v>
      </c>
      <c r="R11" s="6">
        <f t="shared" si="8"/>
        <v>33</v>
      </c>
      <c r="S11" s="6">
        <f>IF(AND(D11&lt;=L$4,P11&lt;&gt;"Y"),IF(N11&lt;VLOOKUP(O11,'Runners RBH2'!A$3:FQ$114,S$1,FALSE),IF(Y$2="zero",0,Y$2),0),0)</f>
        <v>0</v>
      </c>
      <c r="T11" s="6">
        <f t="shared" si="9"/>
        <v>33</v>
      </c>
      <c r="U11" s="2"/>
      <c r="V11" s="2">
        <f>IF(O11&lt;&gt;"",VLOOKUP(O11,Runners!CZ$3:DM$180,V$1,FALSE),"")</f>
        <v>2.4826388888888887E-2</v>
      </c>
      <c r="W11" s="18">
        <f t="shared" si="10"/>
        <v>-9.7096447104897954E-3</v>
      </c>
    </row>
    <row r="12" spans="1:83" ht="12" customHeight="1" x14ac:dyDescent="0.25">
      <c r="A12" s="1" t="str">
        <f>Runners!A11</f>
        <v>Bob Clough</v>
      </c>
      <c r="C12" s="3">
        <f>IF(A12&lt;&gt;"",VLOOKUP(A12,'Runners RBH2'!A$3:CT$114,C$1,FALSE),0)</f>
        <v>8.5089445144444446E-3</v>
      </c>
      <c r="D12" s="6">
        <f t="shared" si="0"/>
        <v>9</v>
      </c>
      <c r="E12" s="2"/>
      <c r="F12" s="2">
        <f t="shared" si="1"/>
        <v>0</v>
      </c>
      <c r="J12" s="1" t="str">
        <f t="shared" si="2"/>
        <v>Bob Clough</v>
      </c>
      <c r="M12" s="8">
        <f t="shared" si="3"/>
        <v>3.9282407407407412E-2</v>
      </c>
      <c r="N12" s="8">
        <f t="shared" si="4"/>
        <v>3.181512869962963E-2</v>
      </c>
      <c r="O12" s="1" t="str">
        <f t="shared" si="5"/>
        <v>Sarah Cook</v>
      </c>
      <c r="P12" s="32">
        <f t="shared" si="6"/>
        <v>0</v>
      </c>
      <c r="Q12" s="32">
        <f t="shared" si="7"/>
        <v>32</v>
      </c>
      <c r="R12" s="6">
        <f t="shared" si="8"/>
        <v>32</v>
      </c>
      <c r="S12" s="6">
        <f>IF(AND(D12&lt;=L$4,P12&lt;&gt;"Y"),IF(N12&lt;VLOOKUP(O12,'Runners RBH2'!A$3:FQ$114,S$1,FALSE),IF(Y$2="zero",0,Y$2),0),0)</f>
        <v>2</v>
      </c>
      <c r="T12" s="6">
        <f t="shared" si="9"/>
        <v>34</v>
      </c>
      <c r="U12" s="2"/>
      <c r="V12" s="2">
        <f>IF(O12&lt;&gt;"",VLOOKUP(O12,Runners!CZ$3:DM$180,V$1,FALSE),"")</f>
        <v>3.215277777777778E-2</v>
      </c>
      <c r="W12" s="18">
        <f t="shared" si="10"/>
        <v>1.050139681497486E-2</v>
      </c>
    </row>
    <row r="13" spans="1:83" ht="12" customHeight="1" x14ac:dyDescent="0.25">
      <c r="A13" s="1" t="str">
        <f>Runners!A12</f>
        <v>Bryan Grundy</v>
      </c>
      <c r="C13" s="3">
        <f>IF(A13&lt;&gt;"",VLOOKUP(A13,'Runners RBH2'!A$3:CT$114,C$1,FALSE),0)</f>
        <v>1.0245055635555556E-2</v>
      </c>
      <c r="D13" s="6">
        <f t="shared" si="0"/>
        <v>10</v>
      </c>
      <c r="E13" s="2"/>
      <c r="F13" s="2">
        <f t="shared" si="1"/>
        <v>0</v>
      </c>
      <c r="J13" s="1" t="str">
        <f t="shared" si="2"/>
        <v>Bryan Grundy</v>
      </c>
      <c r="M13" s="8">
        <f t="shared" si="3"/>
        <v>3.9386574074074074E-2</v>
      </c>
      <c r="N13" s="8">
        <f t="shared" si="4"/>
        <v>2.2891517978518516E-2</v>
      </c>
      <c r="O13" s="1" t="str">
        <f t="shared" si="5"/>
        <v>Kate Price Edwards</v>
      </c>
      <c r="P13" s="32">
        <f t="shared" si="6"/>
        <v>0</v>
      </c>
      <c r="Q13" s="32">
        <f t="shared" si="7"/>
        <v>31</v>
      </c>
      <c r="R13" s="6">
        <f t="shared" si="8"/>
        <v>31</v>
      </c>
      <c r="S13" s="6">
        <f>IF(AND(D13&lt;=L$4,P13&lt;&gt;"Y"),IF(N13&lt;VLOOKUP(O13,'Runners RBH2'!A$3:FQ$114,S$1,FALSE),IF(Y$2="zero",0,Y$2),0),0)</f>
        <v>0</v>
      </c>
      <c r="T13" s="6">
        <f t="shared" si="9"/>
        <v>31</v>
      </c>
      <c r="U13" s="2"/>
      <c r="V13" s="2">
        <f>IF(O13&lt;&gt;"",VLOOKUP(O13,Runners!CZ$3:DM$180,V$1,FALSE),"")</f>
        <v>2.1967592592592587E-2</v>
      </c>
      <c r="W13" s="18">
        <f t="shared" si="10"/>
        <v>-4.2058563405690357E-2</v>
      </c>
    </row>
    <row r="14" spans="1:83" ht="12" customHeight="1" x14ac:dyDescent="0.25">
      <c r="A14" s="1" t="str">
        <f>Runners!A13</f>
        <v>Catherine Carrdus</v>
      </c>
      <c r="C14" s="3">
        <f>IF(A14&lt;&gt;"",VLOOKUP(A14,'Runners RBH2'!A$3:CT$114,C$1,FALSE),0)</f>
        <v>1.8752000089999998E-2</v>
      </c>
      <c r="D14" s="6">
        <f t="shared" si="0"/>
        <v>11</v>
      </c>
      <c r="E14" s="2"/>
      <c r="F14" s="2">
        <f t="shared" si="1"/>
        <v>0</v>
      </c>
      <c r="J14" s="1" t="str">
        <f t="shared" si="2"/>
        <v>Catherine Carrdus</v>
      </c>
      <c r="M14" s="8">
        <f t="shared" si="3"/>
        <v>3.9479166666666669E-2</v>
      </c>
      <c r="N14" s="8">
        <f t="shared" si="4"/>
        <v>1.8817444014444448E-2</v>
      </c>
      <c r="O14" s="1" t="str">
        <f t="shared" si="5"/>
        <v>Jake Rodwell</v>
      </c>
      <c r="P14" s="32">
        <f t="shared" si="6"/>
        <v>0</v>
      </c>
      <c r="Q14" s="32">
        <f t="shared" si="7"/>
        <v>30</v>
      </c>
      <c r="R14" s="6">
        <f t="shared" si="8"/>
        <v>30</v>
      </c>
      <c r="S14" s="6">
        <f>IF(AND(D14&lt;=L$4,P14&lt;&gt;"Y"),IF(N14&lt;VLOOKUP(O14,'Runners RBH2'!A$3:FQ$114,S$1,FALSE),IF(Y$2="zero",0,Y$2),0),0)</f>
        <v>2</v>
      </c>
      <c r="T14" s="6">
        <f t="shared" si="9"/>
        <v>32</v>
      </c>
      <c r="U14" s="2"/>
      <c r="V14" s="2">
        <f>IF(O14&lt;&gt;"",VLOOKUP(O14,Runners!CZ$3:DM$180,V$1,FALSE),"")</f>
        <v>1.8722241868635251E-2</v>
      </c>
      <c r="W14" s="18">
        <f t="shared" si="10"/>
        <v>-5.0849757458099141E-3</v>
      </c>
    </row>
    <row r="15" spans="1:83" ht="12" customHeight="1" x14ac:dyDescent="0.25">
      <c r="A15" s="1" t="str">
        <f>Runners!A14</f>
        <v>Catherine MacLachlan</v>
      </c>
      <c r="C15" s="3">
        <f>IF(A15&lt;&gt;"",VLOOKUP(A15,'Runners RBH2'!A$3:CT$114,C$1,FALSE),0)</f>
        <v>1.1633944544444445E-2</v>
      </c>
      <c r="D15" s="6">
        <f t="shared" si="0"/>
        <v>12</v>
      </c>
      <c r="E15" s="2"/>
      <c r="F15" s="2">
        <f t="shared" si="1"/>
        <v>0</v>
      </c>
      <c r="J15" s="1" t="str">
        <f t="shared" si="2"/>
        <v>Catherine MacLachlan</v>
      </c>
      <c r="M15" s="8">
        <f t="shared" si="3"/>
        <v>3.948032407407407E-2</v>
      </c>
      <c r="N15" s="8">
        <f t="shared" si="4"/>
        <v>2.1596378659629628E-2</v>
      </c>
      <c r="O15" s="1" t="str">
        <f t="shared" si="5"/>
        <v>Stephen Rodwell</v>
      </c>
      <c r="P15" s="32">
        <f t="shared" si="6"/>
        <v>0</v>
      </c>
      <c r="Q15" s="32">
        <f t="shared" si="7"/>
        <v>29</v>
      </c>
      <c r="R15" s="6">
        <f t="shared" si="8"/>
        <v>29</v>
      </c>
      <c r="S15" s="6">
        <f>IF(AND(D15&lt;=L$4,P15&lt;&gt;"Y"),IF(N15&lt;VLOOKUP(O15,'Runners RBH2'!A$3:FQ$114,S$1,FALSE),IF(Y$2="zero",0,Y$2),0),0)</f>
        <v>2</v>
      </c>
      <c r="T15" s="6">
        <f t="shared" si="9"/>
        <v>31</v>
      </c>
      <c r="U15" s="2"/>
      <c r="V15" s="2">
        <f>IF(O15&lt;&gt;"",VLOOKUP(O15,Runners!CZ$3:DM$180,V$1,FALSE),"")</f>
        <v>2.1256363495299017E-2</v>
      </c>
      <c r="W15" s="18">
        <f t="shared" si="10"/>
        <v>-1.5995923498664636E-2</v>
      </c>
    </row>
    <row r="16" spans="1:83" ht="12" customHeight="1" x14ac:dyDescent="0.25">
      <c r="A16" s="1" t="str">
        <f>Runners!A15</f>
        <v>Chris Bowker</v>
      </c>
      <c r="C16" s="3">
        <f>IF(A16&lt;&gt;"",VLOOKUP(A16,'Runners RBH2'!A$3:CT$114,C$1,FALSE),0)</f>
        <v>1.4758944554444445E-2</v>
      </c>
      <c r="D16" s="6">
        <f t="shared" si="0"/>
        <v>13</v>
      </c>
      <c r="E16" s="2"/>
      <c r="F16" s="2">
        <f t="shared" si="1"/>
        <v>0</v>
      </c>
      <c r="J16" s="1" t="str">
        <f t="shared" si="2"/>
        <v>Chris Bowker</v>
      </c>
      <c r="M16" s="8">
        <f t="shared" si="3"/>
        <v>3.9606481481481479E-2</v>
      </c>
      <c r="N16" s="8">
        <f t="shared" si="4"/>
        <v>1.8423925485925922E-2</v>
      </c>
      <c r="O16" s="1" t="str">
        <f t="shared" si="5"/>
        <v>James Whittle</v>
      </c>
      <c r="P16" s="32">
        <f t="shared" si="6"/>
        <v>0</v>
      </c>
      <c r="Q16" s="32">
        <f t="shared" si="7"/>
        <v>28</v>
      </c>
      <c r="R16" s="6">
        <f t="shared" si="8"/>
        <v>28</v>
      </c>
      <c r="S16" s="6">
        <f>IF(AND(D16&lt;=L$4,P16&lt;&gt;"Y"),IF(N16&lt;VLOOKUP(O16,'Runners RBH2'!A$3:FQ$114,S$1,FALSE),IF(Y$2="zero",0,Y$2),0),0)</f>
        <v>2</v>
      </c>
      <c r="T16" s="6">
        <f t="shared" si="9"/>
        <v>30</v>
      </c>
      <c r="U16" s="2"/>
      <c r="V16" s="2">
        <f>IF(O16&lt;&gt;"",VLOOKUP(O16,Runners!CZ$3:DM$180,V$1,FALSE),"")</f>
        <v>1.7856265630582346E-2</v>
      </c>
      <c r="W16" s="18">
        <f t="shared" si="10"/>
        <v>-3.1790513598282659E-2</v>
      </c>
    </row>
    <row r="17" spans="1:23" ht="12" customHeight="1" x14ac:dyDescent="0.25">
      <c r="A17" s="1" t="str">
        <f>Runners!A16</f>
        <v>Chris Cottam</v>
      </c>
      <c r="C17" s="3">
        <f>IF(A17&lt;&gt;"",VLOOKUP(A17,'Runners RBH2'!A$3:CT$114,C$1,FALSE),0)</f>
        <v>1.9620055675555557E-2</v>
      </c>
      <c r="D17" s="6">
        <f t="shared" si="0"/>
        <v>14</v>
      </c>
      <c r="E17" s="2"/>
      <c r="F17" s="2">
        <f t="shared" si="1"/>
        <v>0</v>
      </c>
      <c r="J17" s="1" t="str">
        <f t="shared" si="2"/>
        <v>Chris Cottam</v>
      </c>
      <c r="M17" s="8">
        <f t="shared" si="3"/>
        <v>3.9814814814814817E-2</v>
      </c>
      <c r="N17" s="8">
        <f t="shared" si="4"/>
        <v>1.9673925685925926E-2</v>
      </c>
      <c r="O17" s="1" t="str">
        <f t="shared" si="5"/>
        <v>Dominic Kirby</v>
      </c>
      <c r="P17" s="32">
        <f t="shared" si="6"/>
        <v>0</v>
      </c>
      <c r="Q17" s="32">
        <f t="shared" si="7"/>
        <v>27</v>
      </c>
      <c r="R17" s="6">
        <f t="shared" si="8"/>
        <v>27</v>
      </c>
      <c r="S17" s="6">
        <f>IF(AND(D17&lt;=L$4,P17&lt;&gt;"Y"),IF(N17&lt;VLOOKUP(O17,'Runners RBH2'!A$3:FQ$114,S$1,FALSE),IF(Y$2="zero",0,Y$2),0),0)</f>
        <v>0</v>
      </c>
      <c r="T17" s="6">
        <f t="shared" si="9"/>
        <v>27</v>
      </c>
      <c r="U17" s="2"/>
      <c r="V17" s="2">
        <f>IF(O17&lt;&gt;"",VLOOKUP(O17,Runners!CZ$3:DM$180,V$1,FALSE),"")</f>
        <v>1.8491253170255986E-2</v>
      </c>
      <c r="W17" s="18">
        <f t="shared" si="10"/>
        <v>-6.395848376422221E-2</v>
      </c>
    </row>
    <row r="18" spans="1:23" ht="12" customHeight="1" x14ac:dyDescent="0.25">
      <c r="A18" s="1" t="str">
        <f>Runners!A17</f>
        <v>Claire England</v>
      </c>
      <c r="C18" s="3">
        <f>IF(A18&lt;&gt;"",VLOOKUP(A18,'Runners RBH2'!A$3:CT$114,C$1,FALSE),0)</f>
        <v>7.4672779077777779E-3</v>
      </c>
      <c r="D18" s="6">
        <f t="shared" si="0"/>
        <v>15</v>
      </c>
      <c r="E18" s="2"/>
      <c r="F18" s="2">
        <f t="shared" si="1"/>
        <v>0</v>
      </c>
      <c r="J18" s="1" t="str">
        <f t="shared" si="2"/>
        <v>Claire England</v>
      </c>
      <c r="M18" s="8">
        <f t="shared" si="3"/>
        <v>4.0196759259259258E-2</v>
      </c>
      <c r="N18" s="8">
        <f t="shared" si="4"/>
        <v>2.5437814524814813E-2</v>
      </c>
      <c r="O18" s="1" t="str">
        <f t="shared" si="5"/>
        <v>Graham Cunliffe</v>
      </c>
      <c r="P18" s="32">
        <f t="shared" si="6"/>
        <v>0</v>
      </c>
      <c r="Q18" s="32">
        <f t="shared" si="7"/>
        <v>26</v>
      </c>
      <c r="R18" s="6">
        <f t="shared" si="8"/>
        <v>26</v>
      </c>
      <c r="S18" s="6">
        <f>IF(AND(D18&lt;=L$4,P18&lt;&gt;"Y"),IF(N18&lt;VLOOKUP(O18,'Runners RBH2'!A$3:FQ$114,S$1,FALSE),IF(Y$2="zero",0,Y$2),0),0)</f>
        <v>2</v>
      </c>
      <c r="T18" s="6">
        <f t="shared" si="9"/>
        <v>28</v>
      </c>
      <c r="U18" s="2"/>
      <c r="V18" s="2">
        <f>IF(O18&lt;&gt;"",VLOOKUP(O18,Runners!CZ$3:DM$180,V$1,FALSE),"")</f>
        <v>2.3765183994283675E-2</v>
      </c>
      <c r="W18" s="18">
        <f t="shared" si="10"/>
        <v>-7.0381551892611541E-2</v>
      </c>
    </row>
    <row r="19" spans="1:23" ht="12" customHeight="1" x14ac:dyDescent="0.25">
      <c r="A19" s="1" t="str">
        <f>Runners!A18</f>
        <v>Claire Markham</v>
      </c>
      <c r="C19" s="3">
        <f>IF(A19&lt;&gt;"",VLOOKUP(A19,'Runners RBH2'!A$3:CT$114,C$1,FALSE),0)</f>
        <v>1.406450014E-2</v>
      </c>
      <c r="D19" s="6">
        <f t="shared" si="0"/>
        <v>16</v>
      </c>
      <c r="E19" s="2">
        <v>3.9131944444444448E-2</v>
      </c>
      <c r="F19" s="2">
        <f t="shared" si="1"/>
        <v>2.506744430444445E-2</v>
      </c>
      <c r="J19" s="1" t="str">
        <f t="shared" si="2"/>
        <v>Claire Markham</v>
      </c>
      <c r="M19" s="8">
        <f t="shared" si="3"/>
        <v>4.0208333333333332E-2</v>
      </c>
      <c r="N19" s="8">
        <f t="shared" si="4"/>
        <v>1.972022194222222E-2</v>
      </c>
      <c r="O19" s="1" t="str">
        <f t="shared" si="5"/>
        <v>Gillian Draper</v>
      </c>
      <c r="P19" s="32">
        <f t="shared" si="6"/>
        <v>0</v>
      </c>
      <c r="Q19" s="32">
        <f t="shared" si="7"/>
        <v>25</v>
      </c>
      <c r="R19" s="6">
        <f t="shared" si="8"/>
        <v>25</v>
      </c>
      <c r="S19" s="6">
        <f>IF(AND(D19&lt;=L$4,P19&lt;&gt;"Y"),IF(N19&lt;VLOOKUP(O19,'Runners RBH2'!A$3:FQ$114,S$1,FALSE),IF(Y$2="zero",0,Y$2),0),0)</f>
        <v>2</v>
      </c>
      <c r="T19" s="6">
        <f t="shared" si="9"/>
        <v>27</v>
      </c>
      <c r="U19" s="2"/>
      <c r="V19" s="2">
        <f>IF(O19&lt;&gt;"",VLOOKUP(O19,Runners!CZ$3:DM$180,V$1,FALSE),"")</f>
        <v>1.7921020900321539E-2</v>
      </c>
      <c r="W19" s="18">
        <f t="shared" si="10"/>
        <v>-0.1003961243005079</v>
      </c>
    </row>
    <row r="20" spans="1:23" ht="12" customHeight="1" x14ac:dyDescent="0.25">
      <c r="A20" s="1" t="str">
        <f>Runners!A19</f>
        <v>Clare Taylor</v>
      </c>
      <c r="C20" s="3">
        <f>IF(A20&lt;&gt;"",VLOOKUP(A20,'Runners RBH2'!A$3:CT$114,C$1,FALSE),0)</f>
        <v>1.6842277927777777E-2</v>
      </c>
      <c r="D20" s="6">
        <f t="shared" si="0"/>
        <v>17</v>
      </c>
      <c r="E20" s="2"/>
      <c r="F20" s="2">
        <f t="shared" si="1"/>
        <v>0</v>
      </c>
      <c r="J20" s="1" t="str">
        <f t="shared" si="2"/>
        <v>Clare Taylor</v>
      </c>
      <c r="M20" s="8">
        <f t="shared" si="3"/>
        <v>4.3634259259259262E-2</v>
      </c>
      <c r="N20" s="8">
        <f t="shared" si="4"/>
        <v>3.4083647138148147E-2</v>
      </c>
      <c r="O20" s="1" t="str">
        <f t="shared" si="5"/>
        <v>Susan Henry</v>
      </c>
      <c r="P20" s="32">
        <f t="shared" si="6"/>
        <v>0</v>
      </c>
      <c r="Q20" s="32">
        <f t="shared" si="7"/>
        <v>24</v>
      </c>
      <c r="R20" s="6">
        <f t="shared" si="8"/>
        <v>24</v>
      </c>
      <c r="S20" s="6">
        <f>IF(AND(D20&lt;=L$4,P20&lt;&gt;"Y"),IF(N20&lt;VLOOKUP(O20,'Runners RBH2'!A$3:FQ$114,S$1,FALSE),IF(Y$2="zero",0,Y$2),0),0)</f>
        <v>0</v>
      </c>
      <c r="T20" s="6">
        <f t="shared" si="9"/>
        <v>24</v>
      </c>
      <c r="U20" s="2"/>
      <c r="V20" s="2">
        <f>IF(O20&lt;&gt;"",VLOOKUP(O20,Runners!CZ$3:DM$180,V$1,FALSE),"")</f>
        <v>2.9188437834941048E-2</v>
      </c>
      <c r="W20" s="18">
        <f t="shared" si="10"/>
        <v>-0.16771056165764092</v>
      </c>
    </row>
    <row r="21" spans="1:23" ht="12" customHeight="1" x14ac:dyDescent="0.25">
      <c r="A21" s="1" t="str">
        <f>Runners!A20</f>
        <v>Cliff Whiston</v>
      </c>
      <c r="C21" s="3">
        <f>IF(A21&lt;&gt;"",VLOOKUP(A21,'Runners RBH2'!A$3:CT$114,C$1,FALSE),0)</f>
        <v>1.0245055715555555E-2</v>
      </c>
      <c r="D21" s="6">
        <f t="shared" si="0"/>
        <v>18</v>
      </c>
      <c r="E21" s="2"/>
      <c r="F21" s="2">
        <f t="shared" si="1"/>
        <v>0</v>
      </c>
      <c r="J21" s="1" t="str">
        <f t="shared" si="2"/>
        <v>Cliff Whiston</v>
      </c>
      <c r="M21" s="8" t="str">
        <f t="shared" si="3"/>
        <v/>
      </c>
      <c r="N21" s="8" t="str">
        <f t="shared" si="4"/>
        <v/>
      </c>
      <c r="O21" s="1" t="str">
        <f t="shared" si="5"/>
        <v/>
      </c>
      <c r="P21" s="32" t="str">
        <f t="shared" si="6"/>
        <v/>
      </c>
      <c r="Q21" s="32" t="str">
        <f t="shared" si="7"/>
        <v/>
      </c>
      <c r="R21" s="6" t="str">
        <f t="shared" si="8"/>
        <v/>
      </c>
      <c r="S21" s="6">
        <f>IF(AND(D21&lt;=L$4,P21&lt;&gt;"Y"),IF(N21&lt;VLOOKUP(O21,Runners!A$3:CT$180,S$1,FALSE),IF(Y$2="zero",0,Y$2),0),0)</f>
        <v>0</v>
      </c>
      <c r="T21" s="6">
        <f t="shared" si="9"/>
        <v>0</v>
      </c>
      <c r="U21" s="2"/>
      <c r="V21" s="2" t="str">
        <f>IF(O21&lt;&gt;"",VLOOKUP(O21,Runners!CZ$3:DM$180,V$1,FALSE),"")</f>
        <v/>
      </c>
      <c r="W21" s="18" t="str">
        <f t="shared" si="10"/>
        <v/>
      </c>
    </row>
    <row r="22" spans="1:23" ht="12" customHeight="1" x14ac:dyDescent="0.25">
      <c r="A22" s="1" t="str">
        <f>Runners!A21</f>
        <v>Dan Gregson</v>
      </c>
      <c r="C22" s="3">
        <f>IF(A22&lt;&gt;"",VLOOKUP(A22,'Runners RBH2'!A$3:CT$114,C$1,FALSE),0)</f>
        <v>1.7363111281111111E-2</v>
      </c>
      <c r="D22" s="6">
        <f t="shared" si="0"/>
        <v>19</v>
      </c>
      <c r="E22" s="2"/>
      <c r="F22" s="2">
        <f t="shared" si="1"/>
        <v>0</v>
      </c>
      <c r="J22" s="1" t="str">
        <f t="shared" si="2"/>
        <v>Dan Gregson</v>
      </c>
      <c r="M22" s="8" t="str">
        <f t="shared" si="3"/>
        <v/>
      </c>
      <c r="N22" s="8" t="str">
        <f t="shared" si="4"/>
        <v/>
      </c>
      <c r="O22" s="1" t="str">
        <f t="shared" si="5"/>
        <v/>
      </c>
      <c r="P22" s="32" t="str">
        <f t="shared" si="6"/>
        <v/>
      </c>
      <c r="Q22" s="32" t="str">
        <f t="shared" si="7"/>
        <v/>
      </c>
      <c r="R22" s="6">
        <f t="shared" si="8"/>
        <v>0</v>
      </c>
      <c r="S22" s="6">
        <f>IF(AND(D22&lt;=L$4,P22&lt;&gt;"Y"),IF(N22&lt;VLOOKUP(O22,Runners!A$3:CT$180,S$1,FALSE),IF(Y$2="zero",0,Y$2),0),0)</f>
        <v>0</v>
      </c>
      <c r="T22" s="6">
        <f t="shared" si="9"/>
        <v>0</v>
      </c>
      <c r="U22" s="2"/>
      <c r="V22" s="2" t="str">
        <f>IF(O22&lt;&gt;"",VLOOKUP(O22,Runners!CZ$3:DM$180,V$1,FALSE),"")</f>
        <v/>
      </c>
      <c r="W22" s="18" t="str">
        <f t="shared" si="10"/>
        <v/>
      </c>
    </row>
    <row r="23" spans="1:23" ht="12" customHeight="1" x14ac:dyDescent="0.25">
      <c r="A23" s="1" t="str">
        <f>Runners!A22</f>
        <v>Darran Ames</v>
      </c>
      <c r="B23" s="3"/>
      <c r="C23" s="3">
        <f>IF(A23&lt;&gt;"",VLOOKUP(A23,'Runners RBH2'!A$3:CT$114,C$1,FALSE),0)</f>
        <v>1.6321444624444445E-2</v>
      </c>
      <c r="D23" s="6">
        <f t="shared" si="0"/>
        <v>20</v>
      </c>
      <c r="E23" s="2"/>
      <c r="F23" s="2">
        <f t="shared" si="1"/>
        <v>0</v>
      </c>
      <c r="J23" s="1" t="str">
        <f t="shared" si="2"/>
        <v>Darran Ames</v>
      </c>
      <c r="M23" s="8" t="str">
        <f t="shared" si="3"/>
        <v/>
      </c>
      <c r="N23" s="8" t="str">
        <f t="shared" si="4"/>
        <v/>
      </c>
      <c r="O23" s="1" t="str">
        <f t="shared" si="5"/>
        <v/>
      </c>
      <c r="P23" s="32" t="str">
        <f t="shared" si="6"/>
        <v/>
      </c>
      <c r="Q23" s="32" t="str">
        <f t="shared" si="7"/>
        <v/>
      </c>
      <c r="R23" s="6">
        <f t="shared" si="8"/>
        <v>0</v>
      </c>
      <c r="S23" s="6">
        <f>IF(AND(D23&lt;=L$4,P23&lt;&gt;"Y"),IF(N23&lt;VLOOKUP(O23,Runners!A$3:CT$180,S$1,FALSE),IF(Y$2="zero",0,Y$2),0),0)</f>
        <v>0</v>
      </c>
      <c r="T23" s="6">
        <f t="shared" si="9"/>
        <v>0</v>
      </c>
      <c r="U23" s="2"/>
      <c r="V23" s="2" t="str">
        <f>IF(O23&lt;&gt;"",VLOOKUP(O23,Runners!CZ$3:DM$180,V$1,FALSE),"")</f>
        <v/>
      </c>
      <c r="W23" s="18" t="str">
        <f t="shared" si="10"/>
        <v/>
      </c>
    </row>
    <row r="24" spans="1:23" ht="12" customHeight="1" x14ac:dyDescent="0.25">
      <c r="A24" s="1" t="str">
        <f>Runners!A23</f>
        <v>Dave Booth</v>
      </c>
      <c r="C24" s="3">
        <f>IF(A24&lt;&gt;"",VLOOKUP(A24,'Runners RBH2'!A$3:CT$114,C$1,FALSE),0)</f>
        <v>1.0418666856666666E-2</v>
      </c>
      <c r="D24" s="6">
        <f t="shared" si="0"/>
        <v>21</v>
      </c>
      <c r="E24" s="2"/>
      <c r="F24" s="2">
        <f t="shared" si="1"/>
        <v>0</v>
      </c>
      <c r="J24" s="1" t="str">
        <f t="shared" si="2"/>
        <v>Dave Booth</v>
      </c>
      <c r="M24" s="8" t="str">
        <f t="shared" si="3"/>
        <v/>
      </c>
      <c r="N24" s="8" t="str">
        <f t="shared" si="4"/>
        <v/>
      </c>
      <c r="O24" s="1" t="str">
        <f t="shared" si="5"/>
        <v/>
      </c>
      <c r="P24" s="32" t="str">
        <f t="shared" si="6"/>
        <v/>
      </c>
      <c r="Q24" s="32" t="str">
        <f t="shared" si="7"/>
        <v/>
      </c>
      <c r="R24" s="6">
        <f t="shared" si="8"/>
        <v>0</v>
      </c>
      <c r="S24" s="6">
        <f>IF(AND(D24&lt;=L$4,P24&lt;&gt;"Y"),IF(N24&lt;VLOOKUP(O24,Runners!A$3:CT$180,S$1,FALSE),IF(Y$2="zero",0,Y$2),0),0)</f>
        <v>0</v>
      </c>
      <c r="T24" s="6">
        <f t="shared" si="9"/>
        <v>0</v>
      </c>
      <c r="U24" s="2"/>
      <c r="V24" s="2" t="str">
        <f>IF(O24&lt;&gt;"",VLOOKUP(O24,Runners!CZ$3:DM$180,V$1,FALSE),"")</f>
        <v/>
      </c>
      <c r="W24" s="18" t="str">
        <f t="shared" si="10"/>
        <v/>
      </c>
    </row>
    <row r="25" spans="1:23" ht="12" customHeight="1" x14ac:dyDescent="0.25">
      <c r="A25" s="1" t="str">
        <f>Runners!A24</f>
        <v>Dave Dunn</v>
      </c>
      <c r="C25" s="3">
        <f>IF(A25&lt;&gt;"",VLOOKUP(A25,'Runners RBH2'!A$3:CT$114,C$1,FALSE),0)</f>
        <v>1.0765889088888888E-2</v>
      </c>
      <c r="D25" s="6">
        <f t="shared" si="0"/>
        <v>22</v>
      </c>
      <c r="E25" s="2"/>
      <c r="F25" s="2">
        <f t="shared" si="1"/>
        <v>0</v>
      </c>
      <c r="J25" s="1" t="str">
        <f t="shared" si="2"/>
        <v>Dave Dunn</v>
      </c>
      <c r="M25" s="8" t="str">
        <f t="shared" si="3"/>
        <v/>
      </c>
      <c r="N25" s="8" t="str">
        <f t="shared" si="4"/>
        <v/>
      </c>
      <c r="O25" s="1" t="str">
        <f t="shared" si="5"/>
        <v/>
      </c>
      <c r="P25" s="32" t="str">
        <f t="shared" si="6"/>
        <v/>
      </c>
      <c r="Q25" s="32" t="str">
        <f t="shared" si="7"/>
        <v/>
      </c>
      <c r="R25" s="6">
        <f t="shared" si="8"/>
        <v>0</v>
      </c>
      <c r="S25" s="6">
        <f>IF(AND(D25&lt;=L$4,P25&lt;&gt;"Y"),IF(N25&lt;VLOOKUP(O25,Runners!A$3:CT$180,S$1,FALSE),IF(Y$2="zero",0,Y$2),0),0)</f>
        <v>0</v>
      </c>
      <c r="T25" s="6">
        <f t="shared" si="9"/>
        <v>0</v>
      </c>
      <c r="U25" s="2"/>
      <c r="V25" s="2" t="str">
        <f>IF(O25&lt;&gt;"",VLOOKUP(O25,Runners!CZ$3:DM$180,V$1,FALSE),"")</f>
        <v/>
      </c>
      <c r="W25" s="18" t="str">
        <f t="shared" si="10"/>
        <v/>
      </c>
    </row>
    <row r="26" spans="1:23" ht="12" customHeight="1" x14ac:dyDescent="0.25">
      <c r="A26" s="1" t="str">
        <f>Runners!A25</f>
        <v>David McDonald</v>
      </c>
      <c r="B26" s="3"/>
      <c r="C26" s="3">
        <f>IF(A26&lt;&gt;"",VLOOKUP(A26,'Runners RBH2'!A$3:CT$114,C$1,FALSE),0)</f>
        <v>8.6825557655555562E-3</v>
      </c>
      <c r="D26" s="6">
        <f t="shared" si="0"/>
        <v>23</v>
      </c>
      <c r="E26" s="2"/>
      <c r="F26" s="2">
        <f t="shared" si="1"/>
        <v>0</v>
      </c>
      <c r="J26" s="1" t="str">
        <f t="shared" si="2"/>
        <v>David McDonald</v>
      </c>
      <c r="M26" s="8" t="str">
        <f t="shared" si="3"/>
        <v/>
      </c>
      <c r="N26" s="8" t="str">
        <f t="shared" si="4"/>
        <v/>
      </c>
      <c r="O26" s="1" t="str">
        <f t="shared" si="5"/>
        <v/>
      </c>
      <c r="P26" s="32" t="str">
        <f t="shared" si="6"/>
        <v/>
      </c>
      <c r="Q26" s="32" t="str">
        <f t="shared" si="7"/>
        <v/>
      </c>
      <c r="R26" s="6">
        <f t="shared" si="8"/>
        <v>0</v>
      </c>
      <c r="S26" s="6">
        <f>IF(AND(D26&lt;=L$4,P26&lt;&gt;"Y"),IF(N26&lt;VLOOKUP(O26,Runners!A$3:CT$180,S$1,FALSE),IF(Y$2="zero",0,Y$2),0),0)</f>
        <v>0</v>
      </c>
      <c r="T26" s="6">
        <f t="shared" si="9"/>
        <v>0</v>
      </c>
      <c r="U26" s="2"/>
      <c r="V26" s="2" t="str">
        <f>IF(O26&lt;&gt;"",VLOOKUP(O26,Runners!CZ$3:DM$180,V$1,FALSE),"")</f>
        <v/>
      </c>
      <c r="W26" s="18" t="str">
        <f t="shared" si="10"/>
        <v/>
      </c>
    </row>
    <row r="27" spans="1:23" ht="12" customHeight="1" x14ac:dyDescent="0.25">
      <c r="A27" s="1" t="str">
        <f>Runners!A26</f>
        <v>Dawn Lock</v>
      </c>
      <c r="C27" s="3">
        <f>IF(A27&lt;&gt;"",VLOOKUP(A27,'Runners RBH2'!A$3:CT$114,C$1,FALSE),0)</f>
        <v>1.0245055775555555E-2</v>
      </c>
      <c r="D27" s="6">
        <f t="shared" si="0"/>
        <v>24</v>
      </c>
      <c r="E27" s="2"/>
      <c r="F27" s="2">
        <f t="shared" si="1"/>
        <v>0</v>
      </c>
      <c r="J27" s="1" t="str">
        <f t="shared" si="2"/>
        <v>Dawn Lock</v>
      </c>
      <c r="M27" s="8" t="str">
        <f t="shared" si="3"/>
        <v/>
      </c>
      <c r="N27" s="8" t="str">
        <f t="shared" si="4"/>
        <v/>
      </c>
      <c r="O27" s="1" t="str">
        <f t="shared" si="5"/>
        <v/>
      </c>
      <c r="P27" s="32" t="str">
        <f t="shared" si="6"/>
        <v/>
      </c>
      <c r="Q27" s="32" t="str">
        <f t="shared" si="7"/>
        <v/>
      </c>
      <c r="R27" s="6">
        <f t="shared" si="8"/>
        <v>0</v>
      </c>
      <c r="S27" s="6">
        <f>IF(AND(D27&lt;=L$4,P27&lt;&gt;"Y"),IF(N27&lt;VLOOKUP(O27,Runners!A$3:CT$180,S$1,FALSE),IF(Y$2="zero",0,Y$2),0),0)</f>
        <v>0</v>
      </c>
      <c r="T27" s="6">
        <f t="shared" si="9"/>
        <v>0</v>
      </c>
      <c r="U27" s="2"/>
      <c r="V27" s="2" t="str">
        <f>IF(O27&lt;&gt;"",VLOOKUP(O27,Runners!CZ$3:DM$180,V$1,FALSE),"")</f>
        <v/>
      </c>
      <c r="W27" s="18" t="str">
        <f t="shared" si="10"/>
        <v/>
      </c>
    </row>
    <row r="28" spans="1:23" ht="12" customHeight="1" x14ac:dyDescent="0.25">
      <c r="A28" s="1" t="str">
        <f>Runners!A27</f>
        <v>Domenic Read-Garrett</v>
      </c>
      <c r="C28" s="3">
        <f>IF(A28&lt;&gt;"",VLOOKUP(A28,'Runners RBH2'!A$3:CT$114,C$1,FALSE),0)</f>
        <v>1.9446444674444445E-2</v>
      </c>
      <c r="D28" s="6">
        <f t="shared" si="0"/>
        <v>25</v>
      </c>
      <c r="E28" s="2"/>
      <c r="F28" s="2">
        <f t="shared" si="1"/>
        <v>0</v>
      </c>
      <c r="J28" s="1" t="str">
        <f t="shared" si="2"/>
        <v>Domenic Read-Garrett</v>
      </c>
      <c r="M28" s="8" t="str">
        <f t="shared" si="3"/>
        <v/>
      </c>
      <c r="N28" s="8" t="str">
        <f t="shared" si="4"/>
        <v/>
      </c>
      <c r="O28" s="1" t="str">
        <f t="shared" si="5"/>
        <v/>
      </c>
      <c r="P28" s="32" t="str">
        <f t="shared" si="6"/>
        <v/>
      </c>
      <c r="Q28" s="32" t="str">
        <f t="shared" si="7"/>
        <v/>
      </c>
      <c r="R28" s="6">
        <f t="shared" si="8"/>
        <v>0</v>
      </c>
      <c r="S28" s="6">
        <f>IF(AND(D28&lt;=L$4,P28&lt;&gt;"Y"),IF(N28&lt;VLOOKUP(O28,Runners!A$3:CT$180,S$1,FALSE),IF(Y$2="zero",0,Y$2),0),0)</f>
        <v>0</v>
      </c>
      <c r="T28" s="6">
        <f t="shared" si="9"/>
        <v>0</v>
      </c>
      <c r="U28" s="2"/>
      <c r="V28" s="2" t="str">
        <f>IF(O28&lt;&gt;"",VLOOKUP(O28,Runners!CZ$3:DM$180,V$1,FALSE),"")</f>
        <v/>
      </c>
      <c r="W28" s="18" t="str">
        <f t="shared" si="10"/>
        <v/>
      </c>
    </row>
    <row r="29" spans="1:23" ht="12" customHeight="1" x14ac:dyDescent="0.25">
      <c r="A29" s="1" t="str">
        <f>Runners!A28</f>
        <v>Dominic Kirby</v>
      </c>
      <c r="C29" s="3">
        <f>IF(A29&lt;&gt;"",VLOOKUP(A29,'Runners RBH2'!A$3:CT$114,C$1,FALSE),0)</f>
        <v>2.0140889128888891E-2</v>
      </c>
      <c r="D29" s="6">
        <f t="shared" si="0"/>
        <v>26</v>
      </c>
      <c r="E29" s="2">
        <v>3.9814814814814817E-2</v>
      </c>
      <c r="F29" s="2">
        <f t="shared" ref="F29" si="11">IF(E29&gt;0,E29-C29,0)</f>
        <v>1.9673925685925926E-2</v>
      </c>
      <c r="J29" s="1" t="str">
        <f t="shared" ref="J29" si="12">A29</f>
        <v>Dominic Kirby</v>
      </c>
      <c r="M29" s="8" t="str">
        <f t="shared" ref="M29" si="13">IF(D29&lt;=L$4,SMALL(E$4:E$207,D29),"")</f>
        <v/>
      </c>
      <c r="N29" s="8" t="str">
        <f t="shared" ref="N29" si="14">IF(D29&lt;=L$4,VLOOKUP(M29,E$4:F$207,2,FALSE),"")</f>
        <v/>
      </c>
      <c r="O29" s="1" t="str">
        <f t="shared" ref="O29" si="15">IF(D29&lt;=L$4,VLOOKUP(M29,E$4:J$207,6,FALSE),"")</f>
        <v/>
      </c>
      <c r="P29" s="32" t="str">
        <f t="shared" ref="P29" si="16">IF(D29&lt;=L$4,VLOOKUP(O29,A$4:B$207,2,FALSE),"")</f>
        <v/>
      </c>
      <c r="Q29" s="32" t="str">
        <f t="shared" ref="Q29" si="17">IF(D29&lt;=L$4,IF(P29="Y",Q28,Q28-1),"")</f>
        <v/>
      </c>
      <c r="R29" s="6">
        <f t="shared" si="8"/>
        <v>0</v>
      </c>
      <c r="S29" s="6">
        <f>IF(AND(D29&lt;=L$4,P29&lt;&gt;"Y"),IF(N29&lt;VLOOKUP(O29,Runners!A$3:CT$180,S$1,FALSE),IF(Y$2="zero",0,Y$2),0),0)</f>
        <v>0</v>
      </c>
      <c r="T29" s="6">
        <f t="shared" ref="T29" si="18">IF(AND(D29&lt;=L$4,P29&lt;&gt;"Y"),S29+R29,0)</f>
        <v>0</v>
      </c>
      <c r="U29" s="2"/>
      <c r="V29" s="2" t="str">
        <f>IF(O29&lt;&gt;"",VLOOKUP(O29,Runners!CZ$3:DM$180,V$1,FALSE),"")</f>
        <v/>
      </c>
      <c r="W29" s="18" t="str">
        <f t="shared" ref="W29" si="19">IF(O29&lt;&gt;"",(V29-N29)/V29,"")</f>
        <v/>
      </c>
    </row>
    <row r="30" spans="1:23" ht="12" customHeight="1" x14ac:dyDescent="0.25">
      <c r="A30" s="1" t="str">
        <f>Runners!A29</f>
        <v>Elizabeth Canavan</v>
      </c>
      <c r="C30" s="3">
        <f>IF(A30&lt;&gt;"",VLOOKUP(A30,'Runners RBH2'!A$3:CT$114,C$1,FALSE),0)</f>
        <v>1.4758944694444444E-2</v>
      </c>
      <c r="D30" s="6">
        <f t="shared" si="0"/>
        <v>27</v>
      </c>
      <c r="E30" s="2"/>
      <c r="F30" s="2">
        <f t="shared" si="1"/>
        <v>0</v>
      </c>
      <c r="J30" s="1" t="str">
        <f t="shared" si="2"/>
        <v>Elizabeth Canavan</v>
      </c>
      <c r="M30" s="8" t="str">
        <f t="shared" ref="M30:M58" si="20">IF(D30&lt;=L$4,SMALL(E$4:E$207,D30),"")</f>
        <v/>
      </c>
      <c r="N30" s="8" t="str">
        <f t="shared" ref="N30:N58" si="21">IF(D30&lt;=L$4,VLOOKUP(M30,E$4:F$207,2,FALSE),"")</f>
        <v/>
      </c>
      <c r="O30" s="1" t="str">
        <f t="shared" ref="O30:O58" si="22">IF(D30&lt;=L$4,VLOOKUP(M30,E$4:J$207,6,FALSE),"")</f>
        <v/>
      </c>
      <c r="P30" s="32" t="str">
        <f t="shared" ref="P30:P58" si="23">IF(D30&lt;=L$4,VLOOKUP(O30,A$4:B$207,2,FALSE),"")</f>
        <v/>
      </c>
      <c r="Q30" s="32" t="str">
        <f>IF(D30&lt;=L$4,IF(P30="Y",Q28,Q28-1),"")</f>
        <v/>
      </c>
      <c r="R30" s="6">
        <f t="shared" si="8"/>
        <v>0</v>
      </c>
      <c r="S30" s="6">
        <f>IF(AND(D30&lt;=L$4,P30&lt;&gt;"Y"),IF(N30&lt;VLOOKUP(O30,Runners!A$3:CT$180,S$1,FALSE),IF(Y$2="zero",0,Y$2),0),0)</f>
        <v>0</v>
      </c>
      <c r="T30" s="6">
        <f t="shared" si="9"/>
        <v>0</v>
      </c>
      <c r="U30" s="2"/>
      <c r="V30" s="2" t="str">
        <f>IF(O30&lt;&gt;"",VLOOKUP(O30,Runners!CZ$3:DM$180,V$1,FALSE),"")</f>
        <v/>
      </c>
      <c r="W30" s="18" t="str">
        <f t="shared" si="10"/>
        <v/>
      </c>
    </row>
    <row r="31" spans="1:23" ht="12" customHeight="1" x14ac:dyDescent="0.25">
      <c r="A31" s="1" t="str">
        <f>Runners!A30</f>
        <v>Gavin Stanfield</v>
      </c>
      <c r="C31" s="3">
        <f>IF(A31&lt;&gt;"",VLOOKUP(A31,'Runners RBH2'!A$3:CT$114,C$1,FALSE),0)</f>
        <v>1.1113111371111111E-2</v>
      </c>
      <c r="D31" s="6">
        <f t="shared" si="0"/>
        <v>28</v>
      </c>
      <c r="E31" s="2"/>
      <c r="F31" s="2">
        <f t="shared" si="1"/>
        <v>0</v>
      </c>
      <c r="J31" s="1" t="str">
        <f t="shared" si="2"/>
        <v>Gavin Stanfield</v>
      </c>
      <c r="M31" s="8" t="str">
        <f t="shared" si="20"/>
        <v/>
      </c>
      <c r="N31" s="8" t="str">
        <f t="shared" si="21"/>
        <v/>
      </c>
      <c r="O31" s="1" t="str">
        <f t="shared" si="22"/>
        <v/>
      </c>
      <c r="P31" s="32" t="str">
        <f t="shared" si="23"/>
        <v/>
      </c>
      <c r="Q31" s="32" t="str">
        <f t="shared" si="7"/>
        <v/>
      </c>
      <c r="R31" s="6">
        <f t="shared" si="8"/>
        <v>0</v>
      </c>
      <c r="S31" s="6">
        <f>IF(AND(D31&lt;=L$4,P31&lt;&gt;"Y"),IF(N31&lt;VLOOKUP(O31,Runners!A$3:CT$180,S$1,FALSE),IF(Y$2="zero",0,Y$2),0),0)</f>
        <v>0</v>
      </c>
      <c r="T31" s="6">
        <f t="shared" si="9"/>
        <v>0</v>
      </c>
      <c r="U31" s="2"/>
      <c r="V31" s="2" t="str">
        <f>IF(O31&lt;&gt;"",VLOOKUP(O31,Runners!CZ$3:DM$180,V$1,FALSE),"")</f>
        <v/>
      </c>
      <c r="W31" s="18" t="str">
        <f t="shared" si="10"/>
        <v/>
      </c>
    </row>
    <row r="32" spans="1:23" ht="12" customHeight="1" x14ac:dyDescent="0.25">
      <c r="A32" s="1" t="str">
        <f>Runners!A31</f>
        <v>Gillian Anderson</v>
      </c>
      <c r="C32" s="3">
        <f>IF(A32&lt;&gt;"",VLOOKUP(A32,'Runners RBH2'!A$3:CT$114,C$1,FALSE),0)</f>
        <v>1.4585333603333334E-2</v>
      </c>
      <c r="D32" s="6">
        <f t="shared" si="0"/>
        <v>29</v>
      </c>
      <c r="E32" s="2">
        <v>3.892361111111111E-2</v>
      </c>
      <c r="F32" s="2">
        <f t="shared" si="1"/>
        <v>2.4338277507777777E-2</v>
      </c>
      <c r="J32" s="1" t="str">
        <f t="shared" si="2"/>
        <v>Gillian Anderson</v>
      </c>
      <c r="M32" s="8" t="str">
        <f t="shared" si="20"/>
        <v/>
      </c>
      <c r="N32" s="8" t="str">
        <f t="shared" si="21"/>
        <v/>
      </c>
      <c r="O32" s="1" t="str">
        <f t="shared" si="22"/>
        <v/>
      </c>
      <c r="P32" s="32" t="str">
        <f t="shared" si="23"/>
        <v/>
      </c>
      <c r="Q32" s="32" t="str">
        <f t="shared" si="7"/>
        <v/>
      </c>
      <c r="R32" s="6">
        <f t="shared" si="8"/>
        <v>0</v>
      </c>
      <c r="S32" s="6">
        <f>IF(AND(D32&lt;=L$4,P32&lt;&gt;"Y"),IF(N32&lt;VLOOKUP(O32,Runners!A$3:CT$180,S$1,FALSE),IF(Y$2="zero",0,Y$2),0),0)</f>
        <v>0</v>
      </c>
      <c r="T32" s="6">
        <f t="shared" si="9"/>
        <v>0</v>
      </c>
      <c r="U32" s="2"/>
      <c r="V32" s="2" t="str">
        <f>IF(O32&lt;&gt;"",VLOOKUP(O32,Runners!CZ$3:DM$180,V$1,FALSE),"")</f>
        <v/>
      </c>
      <c r="W32" s="18" t="str">
        <f t="shared" si="10"/>
        <v/>
      </c>
    </row>
    <row r="33" spans="1:23" ht="12" customHeight="1" x14ac:dyDescent="0.25">
      <c r="A33" s="1" t="str">
        <f>Runners!A32</f>
        <v>Gillian Draper</v>
      </c>
      <c r="B33" s="3"/>
      <c r="C33" s="3">
        <f>IF(A33&lt;&gt;"",VLOOKUP(A33,'Runners RBH2'!A$3:CT$114,C$1,FALSE),0)</f>
        <v>2.0488111391111112E-2</v>
      </c>
      <c r="D33" s="6">
        <f t="shared" si="0"/>
        <v>30</v>
      </c>
      <c r="E33" s="2">
        <v>4.0208333333333332E-2</v>
      </c>
      <c r="F33" s="2">
        <f t="shared" si="1"/>
        <v>1.972022194222222E-2</v>
      </c>
      <c r="J33" s="1" t="str">
        <f t="shared" si="2"/>
        <v>Gillian Draper</v>
      </c>
      <c r="M33" s="8" t="str">
        <f t="shared" si="20"/>
        <v/>
      </c>
      <c r="N33" s="8" t="str">
        <f t="shared" si="21"/>
        <v/>
      </c>
      <c r="O33" s="1" t="str">
        <f t="shared" si="22"/>
        <v/>
      </c>
      <c r="P33" s="32" t="str">
        <f t="shared" si="23"/>
        <v/>
      </c>
      <c r="Q33" s="32" t="str">
        <f t="shared" si="7"/>
        <v/>
      </c>
      <c r="R33" s="6">
        <f t="shared" si="8"/>
        <v>0</v>
      </c>
      <c r="S33" s="6">
        <f>IF(AND(D33&lt;=L$4,P33&lt;&gt;"Y"),IF(N33&lt;VLOOKUP(O33,Runners!A$3:CT$180,S$1,FALSE),IF(Y$2="zero",0,Y$2),0),0)</f>
        <v>0</v>
      </c>
      <c r="T33" s="6">
        <f t="shared" si="9"/>
        <v>0</v>
      </c>
      <c r="U33" s="2"/>
      <c r="V33" s="2" t="str">
        <f>IF(O33&lt;&gt;"",VLOOKUP(O33,Runners!CZ$3:DM$180,V$1,FALSE),"")</f>
        <v/>
      </c>
      <c r="W33" s="18" t="str">
        <f t="shared" si="10"/>
        <v/>
      </c>
    </row>
    <row r="34" spans="1:23" ht="12" customHeight="1" x14ac:dyDescent="0.25">
      <c r="A34" s="1" t="str">
        <f>Runners!A33</f>
        <v>Graham Cunliffe</v>
      </c>
      <c r="C34" s="3">
        <f>IF(A34&lt;&gt;"",VLOOKUP(A34,'Runners RBH2'!A$3:CT$114,C$1,FALSE),0)</f>
        <v>1.4758944734444444E-2</v>
      </c>
      <c r="D34" s="6">
        <f t="shared" si="0"/>
        <v>31</v>
      </c>
      <c r="E34" s="2">
        <v>4.0196759259259258E-2</v>
      </c>
      <c r="F34" s="2">
        <f t="shared" si="1"/>
        <v>2.5437814524814813E-2</v>
      </c>
      <c r="J34" s="1" t="str">
        <f t="shared" si="2"/>
        <v>Graham Cunliffe</v>
      </c>
      <c r="M34" s="8" t="str">
        <f t="shared" si="20"/>
        <v/>
      </c>
      <c r="N34" s="8" t="str">
        <f t="shared" si="21"/>
        <v/>
      </c>
      <c r="O34" s="1" t="str">
        <f t="shared" si="22"/>
        <v/>
      </c>
      <c r="P34" s="32" t="str">
        <f t="shared" si="23"/>
        <v/>
      </c>
      <c r="Q34" s="32" t="str">
        <f t="shared" si="7"/>
        <v/>
      </c>
      <c r="R34" s="6">
        <f t="shared" si="8"/>
        <v>0</v>
      </c>
      <c r="S34" s="6">
        <f>IF(AND(D34&lt;=L$4,P34&lt;&gt;"Y"),IF(N34&lt;VLOOKUP(O34,Runners!A$3:CT$180,S$1,FALSE),IF(Y$2="zero",0,Y$2),0),0)</f>
        <v>0</v>
      </c>
      <c r="T34" s="6">
        <f t="shared" si="9"/>
        <v>0</v>
      </c>
      <c r="U34" s="2"/>
      <c r="V34" s="2" t="str">
        <f>IF(O34&lt;&gt;"",VLOOKUP(O34,Runners!CZ$3:DM$180,V$1,FALSE),"")</f>
        <v/>
      </c>
      <c r="W34" s="18" t="str">
        <f t="shared" si="10"/>
        <v/>
      </c>
    </row>
    <row r="35" spans="1:23" ht="12" customHeight="1" x14ac:dyDescent="0.25">
      <c r="A35" s="1" t="str">
        <f>Runners!A34</f>
        <v>Graham Webster</v>
      </c>
      <c r="C35" s="3">
        <f>IF(A35&lt;&gt;"",VLOOKUP(A35,'Runners RBH2'!A$3:CT$114,C$1,FALSE),0)</f>
        <v>1.6321444744444445E-2</v>
      </c>
      <c r="D35" s="6">
        <f>D33+1</f>
        <v>31</v>
      </c>
      <c r="E35" s="2"/>
      <c r="F35" s="2">
        <f t="shared" ref="F35" si="24">IF(E35&gt;0,E35-C35,0)</f>
        <v>0</v>
      </c>
      <c r="J35" s="1" t="str">
        <f t="shared" ref="J35" si="25">A35</f>
        <v>Graham Webster</v>
      </c>
      <c r="M35" s="8" t="str">
        <f t="shared" si="20"/>
        <v/>
      </c>
      <c r="N35" s="8" t="str">
        <f t="shared" si="21"/>
        <v/>
      </c>
      <c r="O35" s="1" t="str">
        <f t="shared" si="22"/>
        <v/>
      </c>
      <c r="P35" s="32" t="str">
        <f t="shared" si="23"/>
        <v/>
      </c>
      <c r="Q35" s="32" t="str">
        <f>IF(D35&lt;=L$4,IF(P35="Y",Q33,Q33-1),"")</f>
        <v/>
      </c>
      <c r="R35" s="6">
        <f t="shared" si="8"/>
        <v>0</v>
      </c>
      <c r="S35" s="6">
        <f>IF(AND(D35&lt;=L$4,P35&lt;&gt;"Y"),IF(N35&lt;VLOOKUP(O35,Runners!A$3:CT$180,S$1,FALSE),IF(Y$2="zero",0,Y$2),0),0)</f>
        <v>0</v>
      </c>
      <c r="T35" s="6">
        <f t="shared" ref="T35" si="26">IF(AND(D35&lt;=L$4,P35&lt;&gt;"Y"),S35+R35,0)</f>
        <v>0</v>
      </c>
      <c r="U35" s="2"/>
      <c r="V35" s="2" t="str">
        <f>IF(O35&lt;&gt;"",VLOOKUP(O35,Runners!CZ$3:DM$180,V$1,FALSE),"")</f>
        <v/>
      </c>
      <c r="W35" s="18" t="str">
        <f t="shared" ref="W35" si="27">IF(O35&lt;&gt;"",(V35-N35)/V35,"")</f>
        <v/>
      </c>
    </row>
    <row r="36" spans="1:23" ht="12" customHeight="1" x14ac:dyDescent="0.25">
      <c r="A36" s="1" t="str">
        <f>Runners!A35</f>
        <v>Greg Oulton</v>
      </c>
      <c r="C36" s="3">
        <f>IF(A36&lt;&gt;"",VLOOKUP(A36,'Runners RBH2'!A$3:CT$114,C$1,FALSE),0)</f>
        <v>1.4758944754444444E-2</v>
      </c>
      <c r="D36" s="6">
        <f>D34+1</f>
        <v>32</v>
      </c>
      <c r="E36" s="2"/>
      <c r="F36" s="2">
        <f t="shared" si="1"/>
        <v>0</v>
      </c>
      <c r="J36" s="1" t="str">
        <f t="shared" si="2"/>
        <v>Greg Oulton</v>
      </c>
      <c r="M36" s="8" t="str">
        <f t="shared" si="20"/>
        <v/>
      </c>
      <c r="N36" s="8" t="str">
        <f t="shared" si="21"/>
        <v/>
      </c>
      <c r="O36" s="1" t="str">
        <f t="shared" si="22"/>
        <v/>
      </c>
      <c r="P36" s="32" t="str">
        <f t="shared" si="23"/>
        <v/>
      </c>
      <c r="Q36" s="32" t="str">
        <f>IF(D36&lt;=L$4,IF(P36="Y",Q34,Q34-1),"")</f>
        <v/>
      </c>
      <c r="R36" s="6">
        <f t="shared" si="8"/>
        <v>0</v>
      </c>
      <c r="S36" s="6">
        <f>IF(AND(D36&lt;=L$4,P36&lt;&gt;"Y"),IF(N36&lt;VLOOKUP(O36,Runners!A$3:CT$180,S$1,FALSE),IF(Y$2="zero",0,Y$2),0),0)</f>
        <v>0</v>
      </c>
      <c r="T36" s="6">
        <f t="shared" si="9"/>
        <v>0</v>
      </c>
      <c r="U36" s="2"/>
      <c r="V36" s="2" t="str">
        <f>IF(O36&lt;&gt;"",VLOOKUP(O36,Runners!CZ$3:DM$180,V$1,FALSE),"")</f>
        <v/>
      </c>
      <c r="W36" s="18" t="str">
        <f t="shared" si="10"/>
        <v/>
      </c>
    </row>
    <row r="37" spans="1:23" ht="12" customHeight="1" x14ac:dyDescent="0.25">
      <c r="A37" s="1" t="str">
        <f>Runners!A36</f>
        <v>Guest 35:00</v>
      </c>
      <c r="B37" s="3"/>
      <c r="C37" s="3">
        <f>IF(A37&lt;&gt;"",VLOOKUP(A37,'Runners RBH2'!A$3:CT$114,C$1,FALSE),0)</f>
        <v>2.2918666986666666E-2</v>
      </c>
      <c r="D37" s="6">
        <f t="shared" si="0"/>
        <v>33</v>
      </c>
      <c r="E37" s="2"/>
      <c r="F37" s="2">
        <f t="shared" si="1"/>
        <v>0</v>
      </c>
      <c r="J37" s="1" t="str">
        <f t="shared" si="2"/>
        <v>Guest 35:00</v>
      </c>
      <c r="M37" s="8" t="str">
        <f t="shared" si="20"/>
        <v/>
      </c>
      <c r="N37" s="8" t="str">
        <f t="shared" si="21"/>
        <v/>
      </c>
      <c r="O37" s="1" t="str">
        <f t="shared" si="22"/>
        <v/>
      </c>
      <c r="P37" s="32" t="str">
        <f t="shared" si="23"/>
        <v/>
      </c>
      <c r="Q37" s="32" t="str">
        <f t="shared" si="7"/>
        <v/>
      </c>
      <c r="R37" s="6">
        <f t="shared" si="8"/>
        <v>0</v>
      </c>
      <c r="S37" s="6">
        <f>IF(AND(D37&lt;=L$4,P37&lt;&gt;"Y"),IF(N37&lt;VLOOKUP(O37,Runners!A$3:CT$180,S$1,FALSE),IF(Y$2="zero",0,Y$2),0),0)</f>
        <v>0</v>
      </c>
      <c r="T37" s="6">
        <f t="shared" si="9"/>
        <v>0</v>
      </c>
      <c r="U37" s="2"/>
      <c r="V37" s="2" t="str">
        <f>IF(O37&lt;&gt;"",VLOOKUP(O37,Runners!CZ$3:DM$180,V$1,FALSE),"")</f>
        <v/>
      </c>
      <c r="W37" s="18" t="str">
        <f t="shared" si="10"/>
        <v/>
      </c>
    </row>
    <row r="38" spans="1:23" ht="12" customHeight="1" x14ac:dyDescent="0.25">
      <c r="A38" s="1" t="str">
        <f>Runners!A37</f>
        <v>Guest 37:30</v>
      </c>
      <c r="C38" s="3">
        <f>IF(A38&lt;&gt;"",VLOOKUP(A38,'Runners RBH2'!A$3:CT$114,C$1,FALSE),0)</f>
        <v>2.187700033E-2</v>
      </c>
      <c r="D38" s="6">
        <f t="shared" ref="D38:D73" si="28">D37+1</f>
        <v>34</v>
      </c>
      <c r="E38" s="2"/>
      <c r="F38" s="2">
        <f t="shared" ref="F38:F73" si="29">IF(E38&gt;0,E38-C38,0)</f>
        <v>0</v>
      </c>
      <c r="J38" s="1" t="str">
        <f t="shared" ref="J38:J73" si="30">A38</f>
        <v>Guest 37:30</v>
      </c>
      <c r="M38" s="8" t="str">
        <f t="shared" si="20"/>
        <v/>
      </c>
      <c r="N38" s="8" t="str">
        <f t="shared" si="21"/>
        <v/>
      </c>
      <c r="O38" s="1" t="str">
        <f t="shared" si="22"/>
        <v/>
      </c>
      <c r="P38" s="32" t="str">
        <f t="shared" si="23"/>
        <v/>
      </c>
      <c r="Q38" s="32" t="str">
        <f t="shared" ref="Q38:Q73" si="31">IF(D38&lt;=L$4,IF(P38="Y",Q37,Q37-1),"")</f>
        <v/>
      </c>
      <c r="R38" s="6">
        <f t="shared" si="8"/>
        <v>0</v>
      </c>
      <c r="S38" s="6">
        <f>IF(AND(D38&lt;=L$4,P38&lt;&gt;"Y"),IF(N38&lt;VLOOKUP(O38,Runners!A$3:CT$180,S$1,FALSE),IF(Y$2="zero",0,Y$2),0),0)</f>
        <v>0</v>
      </c>
      <c r="T38" s="6">
        <f t="shared" ref="T38:T73" si="32">IF(AND(D38&lt;=L$4,P38&lt;&gt;"Y"),S38+R38,0)</f>
        <v>0</v>
      </c>
      <c r="U38" s="2"/>
      <c r="V38" s="2" t="str">
        <f>IF(O38&lt;&gt;"",VLOOKUP(O38,Runners!CZ$3:DM$180,V$1,FALSE),"")</f>
        <v/>
      </c>
      <c r="W38" s="18" t="str">
        <f t="shared" ref="W38:W73" si="33">IF(O38&lt;&gt;"",(V38-N38)/V38,"")</f>
        <v/>
      </c>
    </row>
    <row r="39" spans="1:23" ht="12" customHeight="1" x14ac:dyDescent="0.25">
      <c r="A39" s="1" t="str">
        <f>Runners!A38</f>
        <v>Guest 40:00</v>
      </c>
      <c r="C39" s="3">
        <f>IF(A39&lt;&gt;"",VLOOKUP(A39,'Runners RBH2'!A$3:CT$114,C$1,FALSE),0)</f>
        <v>2.0835333673333331E-2</v>
      </c>
      <c r="D39" s="6">
        <f t="shared" si="28"/>
        <v>35</v>
      </c>
      <c r="E39" s="2"/>
      <c r="F39" s="2">
        <f t="shared" si="29"/>
        <v>0</v>
      </c>
      <c r="J39" s="1" t="str">
        <f t="shared" si="30"/>
        <v>Guest 40:00</v>
      </c>
      <c r="M39" s="8" t="str">
        <f t="shared" si="20"/>
        <v/>
      </c>
      <c r="N39" s="8" t="str">
        <f t="shared" si="21"/>
        <v/>
      </c>
      <c r="O39" s="1" t="str">
        <f t="shared" si="22"/>
        <v/>
      </c>
      <c r="P39" s="32" t="str">
        <f t="shared" si="23"/>
        <v/>
      </c>
      <c r="Q39" s="32" t="str">
        <f t="shared" si="31"/>
        <v/>
      </c>
      <c r="R39" s="6">
        <f t="shared" si="8"/>
        <v>0</v>
      </c>
      <c r="S39" s="6">
        <f>IF(AND(D39&lt;=L$4,P39&lt;&gt;"Y"),IF(N39&lt;VLOOKUP(O39,Runners!A$3:CT$180,S$1,FALSE),IF(Y$2="zero",0,Y$2),0),0)</f>
        <v>0</v>
      </c>
      <c r="T39" s="6">
        <f t="shared" si="32"/>
        <v>0</v>
      </c>
      <c r="U39" s="2"/>
      <c r="V39" s="2" t="str">
        <f>IF(O39&lt;&gt;"",VLOOKUP(O39,Runners!CZ$3:DM$180,V$1,FALSE),"")</f>
        <v/>
      </c>
      <c r="W39" s="18" t="str">
        <f t="shared" si="33"/>
        <v/>
      </c>
    </row>
    <row r="40" spans="1:23" ht="12" customHeight="1" x14ac:dyDescent="0.25">
      <c r="A40" s="1" t="str">
        <f>Runners!A39</f>
        <v>Guest 42:30</v>
      </c>
      <c r="C40" s="3">
        <f>IF(A40&lt;&gt;"",VLOOKUP(A40,'Runners RBH2'!A$3:CT$114,C$1,FALSE),0)</f>
        <v>1.9967278127777776E-2</v>
      </c>
      <c r="D40" s="6">
        <f t="shared" si="28"/>
        <v>36</v>
      </c>
      <c r="E40" s="2"/>
      <c r="F40" s="2">
        <f t="shared" si="29"/>
        <v>0</v>
      </c>
      <c r="J40" s="1" t="str">
        <f t="shared" si="30"/>
        <v>Guest 42:30</v>
      </c>
      <c r="M40" s="8" t="str">
        <f t="shared" si="20"/>
        <v/>
      </c>
      <c r="N40" s="8" t="str">
        <f t="shared" si="21"/>
        <v/>
      </c>
      <c r="O40" s="1" t="str">
        <f t="shared" si="22"/>
        <v/>
      </c>
      <c r="P40" s="32" t="str">
        <f t="shared" si="23"/>
        <v/>
      </c>
      <c r="Q40" s="32" t="str">
        <f t="shared" si="31"/>
        <v/>
      </c>
      <c r="R40" s="6">
        <f t="shared" si="8"/>
        <v>0</v>
      </c>
      <c r="S40" s="6">
        <f>IF(AND(D40&lt;=L$4,P40&lt;&gt;"Y"),IF(N40&lt;VLOOKUP(O40,Runners!A$3:CT$180,S$1,FALSE),IF(Y$2="zero",0,Y$2),0),0)</f>
        <v>0</v>
      </c>
      <c r="T40" s="6">
        <f t="shared" si="32"/>
        <v>0</v>
      </c>
      <c r="U40" s="2"/>
      <c r="V40" s="2" t="str">
        <f>IF(O40&lt;&gt;"",VLOOKUP(O40,Runners!CZ$3:DM$180,V$1,FALSE),"")</f>
        <v/>
      </c>
      <c r="W40" s="18" t="str">
        <f t="shared" si="33"/>
        <v/>
      </c>
    </row>
    <row r="41" spans="1:23" ht="12" customHeight="1" x14ac:dyDescent="0.25">
      <c r="A41" s="1" t="str">
        <f>Runners!A40</f>
        <v>Guest 45:00</v>
      </c>
      <c r="C41" s="3">
        <f>IF(A41&lt;&gt;"",VLOOKUP(A41,'Runners RBH2'!A$3:CT$114,C$1,FALSE),0)</f>
        <v>1.8231167026666668E-2</v>
      </c>
      <c r="D41" s="6">
        <f t="shared" si="28"/>
        <v>37</v>
      </c>
      <c r="E41" s="2"/>
      <c r="F41" s="2">
        <f t="shared" si="29"/>
        <v>0</v>
      </c>
      <c r="J41" s="1" t="str">
        <f t="shared" si="30"/>
        <v>Guest 45:00</v>
      </c>
      <c r="M41" s="8" t="str">
        <f t="shared" si="20"/>
        <v/>
      </c>
      <c r="N41" s="8" t="str">
        <f t="shared" si="21"/>
        <v/>
      </c>
      <c r="O41" s="1" t="str">
        <f t="shared" si="22"/>
        <v/>
      </c>
      <c r="P41" s="32" t="str">
        <f t="shared" si="23"/>
        <v/>
      </c>
      <c r="Q41" s="32" t="str">
        <f t="shared" si="31"/>
        <v/>
      </c>
      <c r="R41" s="6">
        <f t="shared" si="8"/>
        <v>0</v>
      </c>
      <c r="S41" s="6">
        <f>IF(AND(D41&lt;=L$4,P41&lt;&gt;"Y"),IF(N41&lt;VLOOKUP(O41,Runners!A$3:CT$180,S$1,FALSE),IF(Y$2="zero",0,Y$2),0),0)</f>
        <v>0</v>
      </c>
      <c r="T41" s="6">
        <f t="shared" si="32"/>
        <v>0</v>
      </c>
      <c r="U41" s="2"/>
      <c r="V41" s="2" t="str">
        <f>IF(O41&lt;&gt;"",VLOOKUP(O41,Runners!CZ$3:DM$180,V$1,FALSE),"")</f>
        <v/>
      </c>
      <c r="W41" s="18" t="str">
        <f t="shared" si="33"/>
        <v/>
      </c>
    </row>
    <row r="42" spans="1:23" ht="12" customHeight="1" x14ac:dyDescent="0.25">
      <c r="A42" s="1" t="str">
        <f>Runners!A41</f>
        <v>Guest 47:30</v>
      </c>
      <c r="C42" s="3">
        <f>IF(A42&lt;&gt;"",VLOOKUP(A42,'Runners RBH2'!A$3:CT$114,C$1,FALSE),0)</f>
        <v>1.7015889258888889E-2</v>
      </c>
      <c r="D42" s="6">
        <f t="shared" si="28"/>
        <v>38</v>
      </c>
      <c r="E42" s="2"/>
      <c r="F42" s="2">
        <f t="shared" si="29"/>
        <v>0</v>
      </c>
      <c r="J42" s="1" t="str">
        <f t="shared" si="30"/>
        <v>Guest 47:30</v>
      </c>
      <c r="M42" s="8" t="str">
        <f t="shared" si="20"/>
        <v/>
      </c>
      <c r="N42" s="8" t="str">
        <f t="shared" si="21"/>
        <v/>
      </c>
      <c r="O42" s="1" t="str">
        <f t="shared" si="22"/>
        <v/>
      </c>
      <c r="P42" s="32" t="str">
        <f t="shared" si="23"/>
        <v/>
      </c>
      <c r="Q42" s="32" t="str">
        <f t="shared" si="31"/>
        <v/>
      </c>
      <c r="R42" s="6">
        <f t="shared" si="8"/>
        <v>0</v>
      </c>
      <c r="S42" s="6">
        <f>IF(AND(D42&lt;=L$4,P42&lt;&gt;"Y"),IF(N42&lt;VLOOKUP(O42,Runners!A$3:CT$180,S$1,FALSE),IF(Y$2="zero",0,Y$2),0),0)</f>
        <v>0</v>
      </c>
      <c r="T42" s="6">
        <f t="shared" si="32"/>
        <v>0</v>
      </c>
      <c r="U42" s="2"/>
      <c r="V42" s="2" t="str">
        <f>IF(O42&lt;&gt;"",VLOOKUP(O42,Runners!CZ$3:DM$180,V$1,FALSE),"")</f>
        <v/>
      </c>
      <c r="W42" s="18" t="str">
        <f t="shared" si="33"/>
        <v/>
      </c>
    </row>
    <row r="43" spans="1:23" ht="12" customHeight="1" x14ac:dyDescent="0.25">
      <c r="A43" s="1" t="str">
        <f>Runners!A42</f>
        <v>Guest 50:00</v>
      </c>
      <c r="C43" s="3">
        <f>IF(A43&lt;&gt;"",VLOOKUP(A43,'Runners RBH2'!A$3:CT$114,C$1,FALSE),0)</f>
        <v>1.597422260222222E-2</v>
      </c>
      <c r="D43" s="6">
        <f t="shared" si="28"/>
        <v>39</v>
      </c>
      <c r="E43" s="2"/>
      <c r="F43" s="2">
        <f t="shared" si="29"/>
        <v>0</v>
      </c>
      <c r="J43" s="1" t="str">
        <f t="shared" si="30"/>
        <v>Guest 50:00</v>
      </c>
      <c r="M43" s="8" t="str">
        <f t="shared" si="20"/>
        <v/>
      </c>
      <c r="N43" s="8" t="str">
        <f t="shared" si="21"/>
        <v/>
      </c>
      <c r="O43" s="1" t="str">
        <f t="shared" si="22"/>
        <v/>
      </c>
      <c r="P43" s="32" t="str">
        <f t="shared" si="23"/>
        <v/>
      </c>
      <c r="Q43" s="32" t="str">
        <f t="shared" si="31"/>
        <v/>
      </c>
      <c r="R43" s="6">
        <f t="shared" si="8"/>
        <v>0</v>
      </c>
      <c r="S43" s="6">
        <f>IF(AND(D43&lt;=L$4,P43&lt;&gt;"Y"),IF(N43&lt;VLOOKUP(O43,Runners!A$3:CT$180,S$1,FALSE),IF(Y$2="zero",0,Y$2),0),0)</f>
        <v>0</v>
      </c>
      <c r="T43" s="6">
        <f t="shared" si="32"/>
        <v>0</v>
      </c>
      <c r="U43" s="2"/>
      <c r="V43" s="2" t="str">
        <f>IF(O43&lt;&gt;"",VLOOKUP(O43,Runners!CZ$3:DM$180,V$1,FALSE),"")</f>
        <v/>
      </c>
      <c r="W43" s="18" t="str">
        <f t="shared" si="33"/>
        <v/>
      </c>
    </row>
    <row r="44" spans="1:23" ht="12" customHeight="1" x14ac:dyDescent="0.25">
      <c r="A44" s="1" t="str">
        <f>Runners!A43</f>
        <v>Guest 55:00</v>
      </c>
      <c r="B44" s="3"/>
      <c r="C44" s="3">
        <f>IF(A44&lt;&gt;"",VLOOKUP(A44,'Runners RBH2'!A$3:CT$114,C$1,FALSE),0)</f>
        <v>1.3543667056666667E-2</v>
      </c>
      <c r="D44" s="6">
        <f t="shared" si="28"/>
        <v>40</v>
      </c>
      <c r="E44" s="2"/>
      <c r="F44" s="2">
        <f t="shared" si="29"/>
        <v>0</v>
      </c>
      <c r="J44" s="1" t="str">
        <f t="shared" si="30"/>
        <v>Guest 55:00</v>
      </c>
      <c r="M44" s="8" t="str">
        <f t="shared" si="20"/>
        <v/>
      </c>
      <c r="N44" s="8" t="str">
        <f t="shared" si="21"/>
        <v/>
      </c>
      <c r="O44" s="1" t="str">
        <f t="shared" si="22"/>
        <v/>
      </c>
      <c r="P44" s="32" t="str">
        <f t="shared" si="23"/>
        <v/>
      </c>
      <c r="Q44" s="32" t="str">
        <f t="shared" si="31"/>
        <v/>
      </c>
      <c r="R44" s="6">
        <f t="shared" si="8"/>
        <v>0</v>
      </c>
      <c r="S44" s="6">
        <f>IF(AND(D44&lt;=L$4,P44&lt;&gt;"Y"),IF(N44&lt;VLOOKUP(O44,Runners!A$3:CT$180,S$1,FALSE),IF(Y$2="zero",0,Y$2),0),0)</f>
        <v>0</v>
      </c>
      <c r="T44" s="6">
        <f t="shared" si="32"/>
        <v>0</v>
      </c>
      <c r="U44" s="2"/>
      <c r="V44" s="2" t="str">
        <f>IF(O44&lt;&gt;"",VLOOKUP(O44,Runners!CZ$3:DM$180,V$1,FALSE),"")</f>
        <v/>
      </c>
      <c r="W44" s="18" t="str">
        <f t="shared" si="33"/>
        <v/>
      </c>
    </row>
    <row r="45" spans="1:23" ht="12" customHeight="1" x14ac:dyDescent="0.25">
      <c r="A45" s="1" t="str">
        <f>Runners!A44</f>
        <v>Guest 60:00</v>
      </c>
      <c r="B45" s="3"/>
      <c r="C45" s="3">
        <f>IF(A45&lt;&gt;"",VLOOKUP(A45,'Runners RBH2'!A$3:CT$114,C$1,FALSE),0)</f>
        <v>1.1113111511111112E-2</v>
      </c>
      <c r="D45" s="6">
        <f t="shared" si="28"/>
        <v>41</v>
      </c>
      <c r="E45" s="2"/>
      <c r="F45" s="2">
        <f t="shared" si="29"/>
        <v>0</v>
      </c>
      <c r="J45" s="1" t="str">
        <f t="shared" si="30"/>
        <v>Guest 60:00</v>
      </c>
      <c r="M45" s="8" t="str">
        <f t="shared" si="20"/>
        <v/>
      </c>
      <c r="N45" s="8" t="str">
        <f t="shared" si="21"/>
        <v/>
      </c>
      <c r="O45" s="1" t="str">
        <f t="shared" si="22"/>
        <v/>
      </c>
      <c r="P45" s="32" t="str">
        <f t="shared" si="23"/>
        <v/>
      </c>
      <c r="Q45" s="32" t="str">
        <f t="shared" si="31"/>
        <v/>
      </c>
      <c r="R45" s="6">
        <f t="shared" si="8"/>
        <v>0</v>
      </c>
      <c r="S45" s="6">
        <f>IF(AND(D45&lt;=L$4,P45&lt;&gt;"Y"),IF(N45&lt;VLOOKUP(O45,Runners!A$3:CT$180,S$1,FALSE),IF(Y$2="zero",0,Y$2),0),0)</f>
        <v>0</v>
      </c>
      <c r="T45" s="6">
        <f t="shared" si="32"/>
        <v>0</v>
      </c>
      <c r="U45" s="2"/>
      <c r="V45" s="2" t="str">
        <f>IF(O45&lt;&gt;"",VLOOKUP(O45,Runners!CZ$3:DM$180,V$1,FALSE),"")</f>
        <v/>
      </c>
      <c r="W45" s="18" t="str">
        <f t="shared" si="33"/>
        <v/>
      </c>
    </row>
    <row r="46" spans="1:23" ht="12" customHeight="1" x14ac:dyDescent="0.25">
      <c r="A46" s="1" t="str">
        <f>Runners!A45</f>
        <v>Helen Rennie</v>
      </c>
      <c r="C46" s="3">
        <f>IF(A46&lt;&gt;"",VLOOKUP(A46,'Runners RBH2'!A$3:CT$114,C$1,FALSE),0)</f>
        <v>1.5106167076666666E-2</v>
      </c>
      <c r="D46" s="6">
        <f t="shared" si="28"/>
        <v>42</v>
      </c>
      <c r="E46" s="2"/>
      <c r="F46" s="2">
        <f t="shared" si="29"/>
        <v>0</v>
      </c>
      <c r="J46" s="1" t="str">
        <f t="shared" si="30"/>
        <v>Helen Rennie</v>
      </c>
      <c r="M46" s="8" t="str">
        <f t="shared" si="20"/>
        <v/>
      </c>
      <c r="N46" s="8" t="str">
        <f t="shared" si="21"/>
        <v/>
      </c>
      <c r="O46" s="1" t="str">
        <f t="shared" si="22"/>
        <v/>
      </c>
      <c r="P46" s="32" t="str">
        <f t="shared" si="23"/>
        <v/>
      </c>
      <c r="Q46" s="32" t="str">
        <f t="shared" si="31"/>
        <v/>
      </c>
      <c r="R46" s="6">
        <f t="shared" si="8"/>
        <v>0</v>
      </c>
      <c r="S46" s="6">
        <f>IF(AND(D46&lt;=L$4,P46&lt;&gt;"Y"),IF(N46&lt;VLOOKUP(O46,Runners!A$3:CT$180,S$1,FALSE),IF(Y$2="zero",0,Y$2),0),0)</f>
        <v>0</v>
      </c>
      <c r="T46" s="6">
        <f t="shared" si="32"/>
        <v>0</v>
      </c>
      <c r="U46" s="2"/>
      <c r="V46" s="2" t="str">
        <f>IF(O46&lt;&gt;"",VLOOKUP(O46,Runners!CZ$3:DM$180,V$1,FALSE),"")</f>
        <v/>
      </c>
      <c r="W46" s="18" t="str">
        <f t="shared" si="33"/>
        <v/>
      </c>
    </row>
    <row r="47" spans="1:23" ht="12" customHeight="1" x14ac:dyDescent="0.25">
      <c r="A47" s="1" t="str">
        <f>Runners!A46</f>
        <v>Ian Tate</v>
      </c>
      <c r="C47" s="3">
        <f>IF(A47&lt;&gt;"",VLOOKUP(A47,'Runners RBH2'!A$3:CT$114,C$1,FALSE),0)</f>
        <v>1.1981167086666668E-2</v>
      </c>
      <c r="D47" s="6">
        <f t="shared" si="28"/>
        <v>43</v>
      </c>
      <c r="E47" s="2"/>
      <c r="F47" s="2">
        <f t="shared" si="29"/>
        <v>0</v>
      </c>
      <c r="J47" s="1" t="str">
        <f t="shared" si="30"/>
        <v>Ian Tate</v>
      </c>
      <c r="M47" s="8" t="str">
        <f t="shared" si="20"/>
        <v/>
      </c>
      <c r="N47" s="8" t="str">
        <f t="shared" si="21"/>
        <v/>
      </c>
      <c r="O47" s="1" t="str">
        <f t="shared" si="22"/>
        <v/>
      </c>
      <c r="P47" s="32" t="str">
        <f t="shared" si="23"/>
        <v/>
      </c>
      <c r="Q47" s="32" t="str">
        <f t="shared" si="31"/>
        <v/>
      </c>
      <c r="R47" s="6">
        <f t="shared" si="8"/>
        <v>0</v>
      </c>
      <c r="S47" s="6">
        <f>IF(AND(D47&lt;=L$4,P47&lt;&gt;"Y"),IF(N47&lt;VLOOKUP(O47,Runners!A$3:CT$180,S$1,FALSE),IF(Y$2="zero",0,Y$2),0),0)</f>
        <v>0</v>
      </c>
      <c r="T47" s="6">
        <f t="shared" si="32"/>
        <v>0</v>
      </c>
      <c r="U47" s="2"/>
      <c r="V47" s="2" t="str">
        <f>IF(O47&lt;&gt;"",VLOOKUP(O47,Runners!CZ$3:DM$180,V$1,FALSE),"")</f>
        <v/>
      </c>
      <c r="W47" s="18" t="str">
        <f t="shared" si="33"/>
        <v/>
      </c>
    </row>
    <row r="48" spans="1:23" ht="12" customHeight="1" x14ac:dyDescent="0.25">
      <c r="A48" s="1" t="str">
        <f>Runners!A47</f>
        <v>Jake Rodwell</v>
      </c>
      <c r="C48" s="3">
        <f>IF(A48&lt;&gt;"",VLOOKUP(A48,'Runners RBH2'!A$3:CT$114,C$1,FALSE),0)</f>
        <v>2.0661722652222221E-2</v>
      </c>
      <c r="D48" s="6">
        <f t="shared" si="28"/>
        <v>44</v>
      </c>
      <c r="E48" s="2">
        <v>3.9479166666666669E-2</v>
      </c>
      <c r="F48" s="2">
        <f t="shared" si="29"/>
        <v>1.8817444014444448E-2</v>
      </c>
      <c r="J48" s="1" t="str">
        <f t="shared" si="30"/>
        <v>Jake Rodwell</v>
      </c>
      <c r="M48" s="8" t="str">
        <f t="shared" si="20"/>
        <v/>
      </c>
      <c r="N48" s="8" t="str">
        <f t="shared" si="21"/>
        <v/>
      </c>
      <c r="O48" s="1" t="str">
        <f t="shared" si="22"/>
        <v/>
      </c>
      <c r="P48" s="32" t="str">
        <f t="shared" si="23"/>
        <v/>
      </c>
      <c r="Q48" s="32" t="str">
        <f t="shared" si="31"/>
        <v/>
      </c>
      <c r="R48" s="6">
        <f t="shared" si="8"/>
        <v>0</v>
      </c>
      <c r="S48" s="6">
        <f>IF(AND(D48&lt;=L$4,P48&lt;&gt;"Y"),IF(N48&lt;VLOOKUP(O48,Runners!A$3:CT$180,S$1,FALSE),IF(Y$2="zero",0,Y$2),0),0)</f>
        <v>0</v>
      </c>
      <c r="T48" s="6">
        <f t="shared" si="32"/>
        <v>0</v>
      </c>
      <c r="U48" s="2"/>
      <c r="V48" s="2" t="str">
        <f>IF(O48&lt;&gt;"",VLOOKUP(O48,Runners!CZ$3:DM$180,V$1,FALSE),"")</f>
        <v/>
      </c>
      <c r="W48" s="18" t="str">
        <f t="shared" si="33"/>
        <v/>
      </c>
    </row>
    <row r="49" spans="1:23" ht="12" customHeight="1" x14ac:dyDescent="0.25">
      <c r="A49" s="1" t="str">
        <f>Runners!A48</f>
        <v>James Whittle</v>
      </c>
      <c r="C49" s="3">
        <f>IF(A49&lt;&gt;"",VLOOKUP(A49,'Runners RBH2'!A$3:CT$114,C$1,FALSE),0)</f>
        <v>2.1182555995555557E-2</v>
      </c>
      <c r="D49" s="6">
        <f>D47+1</f>
        <v>44</v>
      </c>
      <c r="E49" s="2">
        <v>3.9606481481481479E-2</v>
      </c>
      <c r="F49" s="2">
        <f t="shared" ref="F49" si="34">IF(E49&gt;0,E49-C49,0)</f>
        <v>1.8423925485925922E-2</v>
      </c>
      <c r="J49" s="1" t="str">
        <f t="shared" ref="J49" si="35">A49</f>
        <v>James Whittle</v>
      </c>
      <c r="M49" s="8" t="str">
        <f t="shared" si="20"/>
        <v/>
      </c>
      <c r="N49" s="8" t="str">
        <f t="shared" si="21"/>
        <v/>
      </c>
      <c r="O49" s="1" t="str">
        <f t="shared" si="22"/>
        <v/>
      </c>
      <c r="P49" s="32" t="str">
        <f t="shared" si="23"/>
        <v/>
      </c>
      <c r="Q49" s="32" t="str">
        <f>IF(D49&lt;=L$4,IF(P49="Y",Q47,Q47-1),"")</f>
        <v/>
      </c>
      <c r="R49" s="6">
        <f t="shared" si="8"/>
        <v>0</v>
      </c>
      <c r="S49" s="6">
        <f>IF(AND(D49&lt;=L$4,P49&lt;&gt;"Y"),IF(N49&lt;VLOOKUP(O49,Runners!A$3:CT$180,S$1,FALSE),IF(Y$2="zero",0,Y$2),0),0)</f>
        <v>0</v>
      </c>
      <c r="T49" s="6">
        <f t="shared" ref="T49" si="36">IF(AND(D49&lt;=L$4,P49&lt;&gt;"Y"),S49+R49,0)</f>
        <v>0</v>
      </c>
      <c r="U49" s="2"/>
      <c r="V49" s="2" t="str">
        <f>IF(O49&lt;&gt;"",VLOOKUP(O49,Runners!CZ$3:DM$180,V$1,FALSE),"")</f>
        <v/>
      </c>
      <c r="W49" s="18" t="str">
        <f t="shared" ref="W49" si="37">IF(O49&lt;&gt;"",(V49-N49)/V49,"")</f>
        <v/>
      </c>
    </row>
    <row r="50" spans="1:23" ht="12" customHeight="1" x14ac:dyDescent="0.25">
      <c r="A50" s="1" t="str">
        <f>Runners!A49</f>
        <v>Jayden Richardson</v>
      </c>
      <c r="C50" s="3">
        <f>IF(A50&lt;&gt;"",VLOOKUP(A50,'Runners RBH2'!A$3:CT$114,C$1,FALSE),0)</f>
        <v>2.0488111561111112E-2</v>
      </c>
      <c r="D50" s="6">
        <f>D48+1</f>
        <v>45</v>
      </c>
      <c r="E50" s="2"/>
      <c r="F50" s="2">
        <f t="shared" si="29"/>
        <v>0</v>
      </c>
      <c r="J50" s="1" t="str">
        <f t="shared" si="30"/>
        <v>Jayden Richardson</v>
      </c>
      <c r="M50" s="8" t="str">
        <f t="shared" si="20"/>
        <v/>
      </c>
      <c r="N50" s="8" t="str">
        <f t="shared" si="21"/>
        <v/>
      </c>
      <c r="O50" s="1" t="str">
        <f t="shared" si="22"/>
        <v/>
      </c>
      <c r="P50" s="32" t="str">
        <f t="shared" si="23"/>
        <v/>
      </c>
      <c r="Q50" s="32" t="str">
        <f>IF(D50&lt;=L$4,IF(P50="Y",Q48,Q48-1),"")</f>
        <v/>
      </c>
      <c r="R50" s="6">
        <f t="shared" si="8"/>
        <v>0</v>
      </c>
      <c r="S50" s="6">
        <f>IF(AND(D50&lt;=L$4,P50&lt;&gt;"Y"),IF(N50&lt;VLOOKUP(O50,Runners!A$3:CT$180,S$1,FALSE),IF(Y$2="zero",0,Y$2),0),0)</f>
        <v>0</v>
      </c>
      <c r="T50" s="6">
        <f t="shared" si="32"/>
        <v>0</v>
      </c>
      <c r="U50" s="2"/>
      <c r="V50" s="2" t="str">
        <f>IF(O50&lt;&gt;"",VLOOKUP(O50,Runners!CZ$3:DM$180,V$1,FALSE),"")</f>
        <v/>
      </c>
      <c r="W50" s="18" t="str">
        <f t="shared" si="33"/>
        <v/>
      </c>
    </row>
    <row r="51" spans="1:23" ht="12" customHeight="1" x14ac:dyDescent="0.25">
      <c r="A51" s="1" t="str">
        <f>Runners!A50</f>
        <v>Jennifer Hill</v>
      </c>
      <c r="C51" s="3">
        <f>IF(A51&lt;&gt;"",VLOOKUP(A51,'Runners RBH2'!A$3:CT$114,C$1,FALSE),0)</f>
        <v>1.6842278237777775E-2</v>
      </c>
      <c r="D51" s="6">
        <f t="shared" si="28"/>
        <v>46</v>
      </c>
      <c r="E51" s="2"/>
      <c r="F51" s="2">
        <f t="shared" si="29"/>
        <v>0</v>
      </c>
      <c r="J51" s="1" t="str">
        <f t="shared" si="30"/>
        <v>Jennifer Hill</v>
      </c>
      <c r="M51" s="8" t="str">
        <f t="shared" si="20"/>
        <v/>
      </c>
      <c r="N51" s="8" t="str">
        <f t="shared" si="21"/>
        <v/>
      </c>
      <c r="O51" s="1" t="str">
        <f t="shared" si="22"/>
        <v/>
      </c>
      <c r="P51" s="32" t="str">
        <f t="shared" si="23"/>
        <v/>
      </c>
      <c r="Q51" s="32" t="str">
        <f t="shared" si="31"/>
        <v/>
      </c>
      <c r="R51" s="6">
        <f t="shared" si="8"/>
        <v>0</v>
      </c>
      <c r="S51" s="6">
        <f>IF(AND(D51&lt;=L$4,P51&lt;&gt;"Y"),IF(N51&lt;VLOOKUP(O51,Runners!A$3:CT$180,S$1,FALSE),IF(Y$2="zero",0,Y$2),0),0)</f>
        <v>0</v>
      </c>
      <c r="T51" s="6">
        <f t="shared" si="32"/>
        <v>0</v>
      </c>
      <c r="U51" s="2"/>
      <c r="V51" s="2" t="str">
        <f>IF(O51&lt;&gt;"",VLOOKUP(O51,Runners!CZ$3:DM$180,V$1,FALSE),"")</f>
        <v/>
      </c>
      <c r="W51" s="18" t="str">
        <f t="shared" si="33"/>
        <v/>
      </c>
    </row>
    <row r="52" spans="1:23" ht="12" customHeight="1" x14ac:dyDescent="0.25">
      <c r="A52" s="1" t="str">
        <f>Runners!A51</f>
        <v>Joanna Goorney</v>
      </c>
      <c r="C52" s="3">
        <f>IF(A52&lt;&gt;"",VLOOKUP(A52,'Runners RBH2'!A$3:CT$114,C$1,FALSE),0)</f>
        <v>1.8578389358888888E-2</v>
      </c>
      <c r="D52" s="6">
        <f t="shared" si="28"/>
        <v>47</v>
      </c>
      <c r="E52" s="2"/>
      <c r="F52" s="2">
        <f t="shared" si="29"/>
        <v>0</v>
      </c>
      <c r="J52" s="1" t="str">
        <f t="shared" si="30"/>
        <v>Joanna Goorney</v>
      </c>
      <c r="M52" s="8" t="str">
        <f t="shared" si="20"/>
        <v/>
      </c>
      <c r="N52" s="8" t="str">
        <f t="shared" si="21"/>
        <v/>
      </c>
      <c r="O52" s="1" t="str">
        <f t="shared" si="22"/>
        <v/>
      </c>
      <c r="P52" s="32" t="str">
        <f t="shared" si="23"/>
        <v/>
      </c>
      <c r="Q52" s="32" t="str">
        <f t="shared" si="31"/>
        <v/>
      </c>
      <c r="R52" s="6">
        <f t="shared" si="8"/>
        <v>0</v>
      </c>
      <c r="S52" s="6">
        <f>IF(AND(D52&lt;=L$4,P52&lt;&gt;"Y"),IF(N52&lt;VLOOKUP(O52,Runners!A$3:CT$180,S$1,FALSE),IF(Y$2="zero",0,Y$2),0),0)</f>
        <v>0</v>
      </c>
      <c r="T52" s="6">
        <f t="shared" si="32"/>
        <v>0</v>
      </c>
      <c r="U52" s="2"/>
      <c r="V52" s="2" t="str">
        <f>IF(O52&lt;&gt;"",VLOOKUP(O52,Runners!CZ$3:DM$180,V$1,FALSE),"")</f>
        <v/>
      </c>
      <c r="W52" s="18" t="str">
        <f t="shared" si="33"/>
        <v/>
      </c>
    </row>
    <row r="53" spans="1:23" ht="12" customHeight="1" x14ac:dyDescent="0.25">
      <c r="A53" s="1" t="str">
        <f>Runners!A52</f>
        <v>Joe Greenwood</v>
      </c>
      <c r="C53" s="3">
        <f>IF(A53&lt;&gt;"",VLOOKUP(A53,'Runners RBH2'!A$3:CT$114,C$1,FALSE),0)</f>
        <v>2.1356167146666667E-2</v>
      </c>
      <c r="D53" s="6">
        <f t="shared" si="28"/>
        <v>48</v>
      </c>
      <c r="E53" s="2">
        <v>3.90625E-2</v>
      </c>
      <c r="F53" s="2">
        <f t="shared" si="29"/>
        <v>1.7706332853333333E-2</v>
      </c>
      <c r="J53" s="1" t="str">
        <f t="shared" si="30"/>
        <v>Joe Greenwood</v>
      </c>
      <c r="M53" s="8" t="str">
        <f t="shared" si="20"/>
        <v/>
      </c>
      <c r="N53" s="8" t="str">
        <f t="shared" si="21"/>
        <v/>
      </c>
      <c r="O53" s="1" t="str">
        <f t="shared" si="22"/>
        <v/>
      </c>
      <c r="P53" s="32" t="str">
        <f t="shared" si="23"/>
        <v/>
      </c>
      <c r="Q53" s="32" t="str">
        <f t="shared" si="31"/>
        <v/>
      </c>
      <c r="R53" s="6">
        <f t="shared" si="8"/>
        <v>0</v>
      </c>
      <c r="S53" s="6">
        <f>IF(AND(D53&lt;=L$4,P53&lt;&gt;"Y"),IF(N53&lt;VLOOKUP(O53,Runners!A$3:CT$180,S$1,FALSE),IF(Y$2="zero",0,Y$2),0),0)</f>
        <v>0</v>
      </c>
      <c r="T53" s="6">
        <f t="shared" si="32"/>
        <v>0</v>
      </c>
      <c r="U53" s="2"/>
      <c r="V53" s="2" t="str">
        <f>IF(O53&lt;&gt;"",VLOOKUP(O53,Runners!CZ$3:DM$180,V$1,FALSE),"")</f>
        <v/>
      </c>
      <c r="W53" s="18" t="str">
        <f t="shared" si="33"/>
        <v/>
      </c>
    </row>
    <row r="54" spans="1:23" ht="12" customHeight="1" x14ac:dyDescent="0.25">
      <c r="A54" s="1" t="str">
        <f>Runners!A53</f>
        <v>John Bertenshaw</v>
      </c>
      <c r="C54" s="3">
        <f>IF(A54&lt;&gt;"",VLOOKUP(A54,'Runners RBH2'!A$3:CT$114,C$1,FALSE),0)</f>
        <v>1.5800611601111111E-2</v>
      </c>
      <c r="D54" s="6">
        <f t="shared" si="28"/>
        <v>49</v>
      </c>
      <c r="E54" s="2"/>
      <c r="F54" s="2">
        <f t="shared" si="29"/>
        <v>0</v>
      </c>
      <c r="J54" s="1" t="str">
        <f t="shared" si="30"/>
        <v>John Bertenshaw</v>
      </c>
      <c r="M54" s="8" t="str">
        <f t="shared" si="20"/>
        <v/>
      </c>
      <c r="N54" s="8" t="str">
        <f t="shared" si="21"/>
        <v/>
      </c>
      <c r="O54" s="1" t="str">
        <f t="shared" si="22"/>
        <v/>
      </c>
      <c r="P54" s="32" t="str">
        <f t="shared" si="23"/>
        <v/>
      </c>
      <c r="Q54" s="32" t="str">
        <f t="shared" si="31"/>
        <v/>
      </c>
      <c r="R54" s="6">
        <f t="shared" si="8"/>
        <v>0</v>
      </c>
      <c r="S54" s="6">
        <f>IF(AND(D54&lt;=L$4,P54&lt;&gt;"Y"),IF(N54&lt;VLOOKUP(O54,Runners!A$3:CT$180,S$1,FALSE),IF(Y$2="zero",0,Y$2),0),0)</f>
        <v>0</v>
      </c>
      <c r="T54" s="6">
        <f t="shared" si="32"/>
        <v>0</v>
      </c>
      <c r="U54" s="2"/>
      <c r="V54" s="2" t="str">
        <f>IF(O54&lt;&gt;"",VLOOKUP(O54,Runners!CZ$3:DM$180,V$1,FALSE),"")</f>
        <v/>
      </c>
      <c r="W54" s="18" t="str">
        <f t="shared" si="33"/>
        <v/>
      </c>
    </row>
    <row r="55" spans="1:23" ht="12" customHeight="1" x14ac:dyDescent="0.25">
      <c r="A55" s="1" t="str">
        <f>Runners!A54</f>
        <v>John Wild</v>
      </c>
      <c r="C55" s="3">
        <f>IF(A55&lt;&gt;"",VLOOKUP(A55,'Runners RBH2'!A$3:CT$114,C$1,FALSE),0)</f>
        <v>1.738111611111111E-3</v>
      </c>
      <c r="D55" s="6">
        <f t="shared" si="28"/>
        <v>50</v>
      </c>
      <c r="E55" s="2"/>
      <c r="F55" s="2">
        <f t="shared" si="29"/>
        <v>0</v>
      </c>
      <c r="J55" s="1" t="str">
        <f t="shared" si="30"/>
        <v>John Wild</v>
      </c>
      <c r="M55" s="8" t="str">
        <f t="shared" si="20"/>
        <v/>
      </c>
      <c r="N55" s="8" t="str">
        <f t="shared" si="21"/>
        <v/>
      </c>
      <c r="O55" s="1" t="str">
        <f t="shared" si="22"/>
        <v/>
      </c>
      <c r="P55" s="32" t="str">
        <f t="shared" si="23"/>
        <v/>
      </c>
      <c r="Q55" s="32" t="str">
        <f t="shared" si="31"/>
        <v/>
      </c>
      <c r="R55" s="6">
        <f t="shared" si="8"/>
        <v>0</v>
      </c>
      <c r="S55" s="6">
        <f>IF(AND(D55&lt;=L$4,P55&lt;&gt;"Y"),IF(N55&lt;VLOOKUP(O55,Runners!A$3:CT$180,S$1,FALSE),IF(Y$2="zero",0,Y$2),0),0)</f>
        <v>0</v>
      </c>
      <c r="T55" s="6">
        <f t="shared" si="32"/>
        <v>0</v>
      </c>
      <c r="U55" s="2"/>
      <c r="V55" s="2" t="str">
        <f>IF(O55&lt;&gt;"",VLOOKUP(O55,Runners!CZ$3:DM$180,V$1,FALSE),"")</f>
        <v/>
      </c>
      <c r="W55" s="18" t="str">
        <f t="shared" si="33"/>
        <v/>
      </c>
    </row>
    <row r="56" spans="1:23" ht="12" customHeight="1" x14ac:dyDescent="0.25">
      <c r="A56" s="1" t="str">
        <f>Runners!A55</f>
        <v>Jonathan Tuck</v>
      </c>
      <c r="C56" s="3">
        <f>IF(A56&lt;&gt;"",VLOOKUP(A56,'Runners RBH2'!A$3:CT$114,C$1,FALSE),0)</f>
        <v>2.1008944954444445E-2</v>
      </c>
      <c r="D56" s="6">
        <f t="shared" si="28"/>
        <v>51</v>
      </c>
      <c r="E56" s="2"/>
      <c r="F56" s="2">
        <f t="shared" si="29"/>
        <v>0</v>
      </c>
      <c r="J56" s="1" t="str">
        <f t="shared" si="30"/>
        <v>Jonathan Tuck</v>
      </c>
      <c r="M56" s="8" t="str">
        <f t="shared" si="20"/>
        <v/>
      </c>
      <c r="N56" s="8" t="str">
        <f t="shared" si="21"/>
        <v/>
      </c>
      <c r="O56" s="1" t="str">
        <f t="shared" si="22"/>
        <v/>
      </c>
      <c r="P56" s="32" t="str">
        <f t="shared" si="23"/>
        <v/>
      </c>
      <c r="Q56" s="32" t="str">
        <f t="shared" si="31"/>
        <v/>
      </c>
      <c r="R56" s="6">
        <f t="shared" si="8"/>
        <v>0</v>
      </c>
      <c r="S56" s="6">
        <f>IF(AND(D56&lt;=L$4,P56&lt;&gt;"Y"),IF(N56&lt;VLOOKUP(O56,Runners!A$3:CT$180,S$1,FALSE),IF(Y$2="zero",0,Y$2),0),0)</f>
        <v>0</v>
      </c>
      <c r="T56" s="6">
        <f t="shared" si="32"/>
        <v>0</v>
      </c>
      <c r="U56" s="2"/>
      <c r="V56" s="2" t="str">
        <f>IF(O56&lt;&gt;"",VLOOKUP(O56,Runners!CZ$3:DM$180,V$1,FALSE),"")</f>
        <v/>
      </c>
      <c r="W56" s="18" t="str">
        <f t="shared" si="33"/>
        <v/>
      </c>
    </row>
    <row r="57" spans="1:23" ht="12" customHeight="1" x14ac:dyDescent="0.25">
      <c r="A57" s="1" t="str">
        <f>Runners!A56</f>
        <v>Juli Wiseman</v>
      </c>
      <c r="C57" s="3">
        <f>IF(A57&lt;&gt;"",VLOOKUP(A57,'Runners RBH2'!A$3:CT$114,C$1,FALSE),0)</f>
        <v>9.7242227422222223E-3</v>
      </c>
      <c r="D57" s="6">
        <f t="shared" si="28"/>
        <v>52</v>
      </c>
      <c r="E57" s="2"/>
      <c r="F57" s="2">
        <f t="shared" si="29"/>
        <v>0</v>
      </c>
      <c r="J57" s="1" t="str">
        <f t="shared" si="30"/>
        <v>Juli Wiseman</v>
      </c>
      <c r="M57" s="8" t="str">
        <f t="shared" si="20"/>
        <v/>
      </c>
      <c r="N57" s="8" t="str">
        <f t="shared" si="21"/>
        <v/>
      </c>
      <c r="O57" s="1" t="str">
        <f t="shared" si="22"/>
        <v/>
      </c>
      <c r="P57" s="32" t="str">
        <f t="shared" si="23"/>
        <v/>
      </c>
      <c r="Q57" s="32" t="str">
        <f>IF(D57&lt;=L$4,IF(P57="Y",Q55,Q55-1),"")</f>
        <v/>
      </c>
      <c r="R57" s="6">
        <f t="shared" si="8"/>
        <v>0</v>
      </c>
      <c r="S57" s="6">
        <f>IF(AND(D57&lt;=L$4,P57&lt;&gt;"Y"),IF(N57&lt;VLOOKUP(O57,Runners!A$3:CT$180,S$1,FALSE),IF(Y$2="zero",0,Y$2),0),0)</f>
        <v>0</v>
      </c>
      <c r="T57" s="6">
        <f t="shared" si="32"/>
        <v>0</v>
      </c>
      <c r="U57" s="2"/>
      <c r="V57" s="2" t="str">
        <f>IF(O57&lt;&gt;"",VLOOKUP(O57,Runners!CZ$3:DM$180,V$1,FALSE),"")</f>
        <v/>
      </c>
      <c r="W57" s="18" t="str">
        <f t="shared" si="33"/>
        <v/>
      </c>
    </row>
    <row r="58" spans="1:23" ht="12" customHeight="1" x14ac:dyDescent="0.25">
      <c r="A58" s="1" t="str">
        <f>Runners!A57</f>
        <v>Julia Rolfe</v>
      </c>
      <c r="C58" s="3">
        <f>IF(A58&lt;&gt;"",VLOOKUP(A58,'Runners RBH2'!A$3:CT$114,C$1,FALSE),0)</f>
        <v>1.3196444974444445E-2</v>
      </c>
      <c r="D58" s="6">
        <f t="shared" si="28"/>
        <v>53</v>
      </c>
      <c r="E58" s="2"/>
      <c r="F58" s="2">
        <f t="shared" si="29"/>
        <v>0</v>
      </c>
      <c r="J58" s="1" t="str">
        <f t="shared" si="30"/>
        <v>Julia Rolfe</v>
      </c>
      <c r="M58" s="8" t="str">
        <f t="shared" si="20"/>
        <v/>
      </c>
      <c r="N58" s="8" t="str">
        <f t="shared" si="21"/>
        <v/>
      </c>
      <c r="O58" s="1" t="str">
        <f t="shared" si="22"/>
        <v/>
      </c>
      <c r="P58" s="32" t="str">
        <f t="shared" si="23"/>
        <v/>
      </c>
      <c r="Q58" s="32" t="str">
        <f t="shared" si="31"/>
        <v/>
      </c>
      <c r="R58" s="6">
        <f t="shared" si="8"/>
        <v>0</v>
      </c>
      <c r="S58" s="6">
        <f>IF(AND(D58&lt;=L$4,P58&lt;&gt;"Y"),IF(N58&lt;VLOOKUP(O58,Runners!A$3:CT$180,S$1,FALSE),IF(Y$2="zero",0,Y$2),0),0)</f>
        <v>0</v>
      </c>
      <c r="T58" s="6">
        <f t="shared" si="32"/>
        <v>0</v>
      </c>
      <c r="U58" s="2"/>
      <c r="V58" s="2" t="str">
        <f>IF(O58&lt;&gt;"",VLOOKUP(O58,Runners!CZ$3:DM$180,V$1,FALSE),"")</f>
        <v/>
      </c>
      <c r="W58" s="18" t="str">
        <f t="shared" si="33"/>
        <v/>
      </c>
    </row>
    <row r="59" spans="1:23" ht="12" customHeight="1" x14ac:dyDescent="0.25">
      <c r="A59" s="1" t="str">
        <f>Runners!A58</f>
        <v>Kate Price Edwards</v>
      </c>
      <c r="C59" s="3">
        <f>IF(A59&lt;&gt;"",VLOOKUP(A59,'Runners RBH2'!A$3:CT$114,C$1,FALSE),0)</f>
        <v>1.6495056095555558E-2</v>
      </c>
      <c r="D59" s="6">
        <f t="shared" si="28"/>
        <v>54</v>
      </c>
      <c r="E59" s="2">
        <v>3.9386574074074074E-2</v>
      </c>
      <c r="F59" s="2">
        <f t="shared" si="29"/>
        <v>2.2891517978518516E-2</v>
      </c>
      <c r="J59" s="1" t="str">
        <f t="shared" si="30"/>
        <v>Kate Price Edwards</v>
      </c>
      <c r="M59" s="8" t="str">
        <f t="shared" ref="M59" si="38">IF(D59&lt;=L$4,SMALL(E$4:E$207,D59),"")</f>
        <v/>
      </c>
      <c r="N59" s="8" t="str">
        <f t="shared" ref="N59" si="39">IF(D59&lt;=L$4,VLOOKUP(M59,E$4:F$207,2,FALSE),"")</f>
        <v/>
      </c>
      <c r="O59" s="1" t="str">
        <f t="shared" ref="O59" si="40">IF(D59&lt;=L$4,VLOOKUP(M59,E$4:J$207,6,FALSE),"")</f>
        <v/>
      </c>
      <c r="P59" s="32" t="str">
        <f t="shared" ref="P59" si="41">IF(D59&lt;=L$4,VLOOKUP(O59,A$4:B$207,2,FALSE),"")</f>
        <v/>
      </c>
      <c r="Q59" s="32" t="str">
        <f t="shared" si="31"/>
        <v/>
      </c>
      <c r="R59" s="6">
        <f t="shared" si="8"/>
        <v>0</v>
      </c>
      <c r="S59" s="6">
        <f>IF(AND(D59&lt;=L$4,P59&lt;&gt;"Y"),IF(N59&lt;VLOOKUP(O59,Runners!A$3:CT$180,S$1,FALSE),IF(Y$2="zero",0,Y$2),0),0)</f>
        <v>0</v>
      </c>
      <c r="T59" s="6">
        <f t="shared" si="32"/>
        <v>0</v>
      </c>
      <c r="U59" s="2"/>
      <c r="V59" s="2" t="str">
        <f>IF(O59&lt;&gt;"",VLOOKUP(O59,Runners!CZ$3:DM$180,V$1,FALSE),"")</f>
        <v/>
      </c>
      <c r="W59" s="18" t="str">
        <f t="shared" si="33"/>
        <v/>
      </c>
    </row>
    <row r="60" spans="1:23" ht="12" customHeight="1" x14ac:dyDescent="0.25">
      <c r="A60" s="1" t="str">
        <f>Runners!A59</f>
        <v>Kathy Gaunt</v>
      </c>
      <c r="B60" s="3"/>
      <c r="C60" s="3">
        <f>IF(A60&lt;&gt;"",VLOOKUP(A60,'Runners RBH2'!A$3:CT$114,C$1,FALSE),0)</f>
        <v>9.0297783277777776E-3</v>
      </c>
      <c r="D60" s="6">
        <f t="shared" si="28"/>
        <v>55</v>
      </c>
      <c r="E60" s="2"/>
      <c r="F60" s="2">
        <f t="shared" si="29"/>
        <v>0</v>
      </c>
      <c r="J60" s="1" t="str">
        <f t="shared" si="30"/>
        <v>Kathy Gaunt</v>
      </c>
      <c r="M60" s="8" t="str">
        <f t="shared" ref="M60:M91" si="42">IF(D60&lt;=L$4,SMALL(E$4:E$207,D60),"")</f>
        <v/>
      </c>
      <c r="N60" s="8" t="str">
        <f t="shared" ref="N60:N91" si="43">IF(D60&lt;=L$4,VLOOKUP(M60,E$4:F$207,2,FALSE),"")</f>
        <v/>
      </c>
      <c r="O60" s="1" t="str">
        <f t="shared" ref="O60:O91" si="44">IF(D60&lt;=L$4,VLOOKUP(M60,E$4:J$207,6,FALSE),"")</f>
        <v/>
      </c>
      <c r="P60" s="32" t="str">
        <f t="shared" ref="P60:P91" si="45">IF(D60&lt;=L$4,VLOOKUP(O60,A$4:B$207,2,FALSE),"")</f>
        <v/>
      </c>
      <c r="Q60" s="32" t="str">
        <f>IF(D60&lt;=L$4,IF(P60="Y",Q58,Q58-1),"")</f>
        <v/>
      </c>
      <c r="R60" s="6">
        <f t="shared" si="8"/>
        <v>0</v>
      </c>
      <c r="S60" s="6">
        <f>IF(AND(D60&lt;=L$4,P60&lt;&gt;"Y"),IF(N60&lt;VLOOKUP(O60,Runners!A$3:CT$180,S$1,FALSE),IF(Y$2="zero",0,Y$2),0),0)</f>
        <v>0</v>
      </c>
      <c r="T60" s="6">
        <f t="shared" si="32"/>
        <v>0</v>
      </c>
      <c r="U60" s="2"/>
      <c r="V60" s="2" t="str">
        <f>IF(O60&lt;&gt;"",VLOOKUP(O60,Runners!CZ$3:DM$180,V$1,FALSE),"")</f>
        <v/>
      </c>
      <c r="W60" s="18" t="str">
        <f t="shared" si="33"/>
        <v/>
      </c>
    </row>
    <row r="61" spans="1:23" ht="12" customHeight="1" x14ac:dyDescent="0.25">
      <c r="A61" s="1" t="str">
        <f>Runners!A60</f>
        <v>Katy McIntyre</v>
      </c>
      <c r="B61" s="3"/>
      <c r="C61" s="3">
        <f>IF(A61&lt;&gt;"",VLOOKUP(A61,'Runners RBH2'!A$3:CT$114,C$1,FALSE),0)</f>
        <v>6.2520005600000001E-3</v>
      </c>
      <c r="D61" s="6">
        <f t="shared" si="28"/>
        <v>56</v>
      </c>
      <c r="E61" s="2"/>
      <c r="F61" s="2">
        <f t="shared" si="29"/>
        <v>0</v>
      </c>
      <c r="J61" s="1" t="str">
        <f t="shared" si="30"/>
        <v>Katy McIntyre</v>
      </c>
      <c r="M61" s="8" t="str">
        <f t="shared" si="42"/>
        <v/>
      </c>
      <c r="N61" s="8" t="str">
        <f t="shared" si="43"/>
        <v/>
      </c>
      <c r="O61" s="1" t="str">
        <f t="shared" si="44"/>
        <v/>
      </c>
      <c r="P61" s="32" t="str">
        <f t="shared" si="45"/>
        <v/>
      </c>
      <c r="Q61" s="32" t="str">
        <f t="shared" si="31"/>
        <v/>
      </c>
      <c r="R61" s="6">
        <f t="shared" si="8"/>
        <v>0</v>
      </c>
      <c r="S61" s="6">
        <f>IF(AND(D61&lt;=L$4,P61&lt;&gt;"Y"),IF(N61&lt;VLOOKUP(O61,Runners!A$3:CT$180,S$1,FALSE),IF(Y$2="zero",0,Y$2),0),0)</f>
        <v>0</v>
      </c>
      <c r="T61" s="6">
        <f t="shared" si="32"/>
        <v>0</v>
      </c>
      <c r="U61" s="2"/>
      <c r="V61" s="2" t="str">
        <f>IF(O61&lt;&gt;"",VLOOKUP(O61,Runners!CZ$3:DM$180,V$1,FALSE),"")</f>
        <v/>
      </c>
      <c r="W61" s="18" t="str">
        <f t="shared" si="33"/>
        <v/>
      </c>
    </row>
    <row r="62" spans="1:23" ht="12" customHeight="1" x14ac:dyDescent="0.25">
      <c r="A62" s="1" t="str">
        <f>Runners!A61</f>
        <v>Kim Dykes</v>
      </c>
      <c r="C62" s="3">
        <f>IF(A62&lt;&gt;"",VLOOKUP(A62,'Runners RBH2'!A$3:CT$114,C$1,FALSE),0)</f>
        <v>1.6147833903333336E-2</v>
      </c>
      <c r="D62" s="6">
        <f t="shared" si="28"/>
        <v>57</v>
      </c>
      <c r="E62" s="2"/>
      <c r="F62" s="2">
        <f t="shared" si="29"/>
        <v>0</v>
      </c>
      <c r="J62" s="1" t="str">
        <f t="shared" si="30"/>
        <v>Kim Dykes</v>
      </c>
      <c r="M62" s="8" t="str">
        <f t="shared" si="42"/>
        <v/>
      </c>
      <c r="N62" s="8" t="str">
        <f t="shared" si="43"/>
        <v/>
      </c>
      <c r="O62" s="1" t="str">
        <f t="shared" si="44"/>
        <v/>
      </c>
      <c r="P62" s="32" t="str">
        <f t="shared" si="45"/>
        <v/>
      </c>
      <c r="Q62" s="32" t="str">
        <f t="shared" si="31"/>
        <v/>
      </c>
      <c r="R62" s="6">
        <f t="shared" si="8"/>
        <v>0</v>
      </c>
      <c r="S62" s="6">
        <f>IF(AND(D62&lt;=L$4,P62&lt;&gt;"Y"),IF(N62&lt;VLOOKUP(O62,Runners!A$3:CT$180,S$1,FALSE),IF(Y$2="zero",0,Y$2),0),0)</f>
        <v>0</v>
      </c>
      <c r="T62" s="6">
        <f t="shared" si="32"/>
        <v>0</v>
      </c>
      <c r="U62" s="2"/>
      <c r="V62" s="2" t="str">
        <f>IF(O62&lt;&gt;"",VLOOKUP(O62,Runners!CZ$3:DM$180,V$1,FALSE),"")</f>
        <v/>
      </c>
      <c r="W62" s="18" t="str">
        <f t="shared" si="33"/>
        <v/>
      </c>
    </row>
    <row r="63" spans="1:23" ht="12" customHeight="1" x14ac:dyDescent="0.25">
      <c r="A63" s="1" t="str">
        <f>Runners!A62</f>
        <v>Kirsten Burnett</v>
      </c>
      <c r="C63" s="3">
        <f>IF(A63&lt;&gt;"",VLOOKUP(A63,'Runners RBH2'!A$3:CT$114,C$1,FALSE),0)</f>
        <v>1.2675611691111111E-2</v>
      </c>
      <c r="D63" s="6">
        <f t="shared" si="28"/>
        <v>58</v>
      </c>
      <c r="E63" s="2"/>
      <c r="F63" s="2">
        <f t="shared" si="29"/>
        <v>0</v>
      </c>
      <c r="J63" s="1" t="str">
        <f t="shared" si="30"/>
        <v>Kirsten Burnett</v>
      </c>
      <c r="M63" s="8" t="str">
        <f t="shared" si="42"/>
        <v/>
      </c>
      <c r="N63" s="8" t="str">
        <f t="shared" si="43"/>
        <v/>
      </c>
      <c r="O63" s="1" t="str">
        <f t="shared" si="44"/>
        <v/>
      </c>
      <c r="P63" s="32" t="str">
        <f t="shared" si="45"/>
        <v/>
      </c>
      <c r="Q63" s="32" t="str">
        <f t="shared" si="31"/>
        <v/>
      </c>
      <c r="R63" s="6">
        <f t="shared" si="8"/>
        <v>0</v>
      </c>
      <c r="S63" s="6">
        <f>IF(AND(D63&lt;=L$4,P63&lt;&gt;"Y"),IF(N63&lt;VLOOKUP(O63,Runners!A$3:CT$180,S$1,FALSE),IF(Y$2="zero",0,Y$2),0),0)</f>
        <v>0</v>
      </c>
      <c r="T63" s="6">
        <f t="shared" si="32"/>
        <v>0</v>
      </c>
      <c r="U63" s="2"/>
      <c r="V63" s="2" t="str">
        <f>IF(O63&lt;&gt;"",VLOOKUP(O63,Runners!CZ$3:DM$180,V$1,FALSE),"")</f>
        <v/>
      </c>
      <c r="W63" s="18" t="str">
        <f t="shared" si="33"/>
        <v/>
      </c>
    </row>
    <row r="64" spans="1:23" ht="12" customHeight="1" x14ac:dyDescent="0.25">
      <c r="A64" s="1" t="str">
        <f>Runners!A63</f>
        <v>Laura Byrne</v>
      </c>
      <c r="C64" s="3">
        <f>IF(A64&lt;&gt;"",VLOOKUP(A64,'Runners RBH2'!A$3:CT$114,C$1,FALSE),0)</f>
        <v>8.6825561455555565E-3</v>
      </c>
      <c r="D64" s="6">
        <f t="shared" si="28"/>
        <v>59</v>
      </c>
      <c r="E64" s="2"/>
      <c r="F64" s="2">
        <f t="shared" si="29"/>
        <v>0</v>
      </c>
      <c r="J64" s="1" t="str">
        <f t="shared" si="30"/>
        <v>Laura Byrne</v>
      </c>
      <c r="M64" s="8" t="str">
        <f t="shared" si="42"/>
        <v/>
      </c>
      <c r="N64" s="8" t="str">
        <f t="shared" si="43"/>
        <v/>
      </c>
      <c r="O64" s="1" t="str">
        <f t="shared" si="44"/>
        <v/>
      </c>
      <c r="P64" s="32" t="str">
        <f t="shared" si="45"/>
        <v/>
      </c>
      <c r="Q64" s="32" t="str">
        <f t="shared" si="31"/>
        <v/>
      </c>
      <c r="R64" s="6">
        <f t="shared" si="8"/>
        <v>0</v>
      </c>
      <c r="S64" s="6">
        <f>IF(AND(D64&lt;=L$4,P64&lt;&gt;"Y"),IF(N64&lt;VLOOKUP(O64,Runners!A$3:CT$180,S$1,FALSE),IF(Y$2="zero",0,Y$2),0),0)</f>
        <v>0</v>
      </c>
      <c r="T64" s="6">
        <f t="shared" si="32"/>
        <v>0</v>
      </c>
      <c r="U64" s="2"/>
      <c r="V64" s="2" t="str">
        <f>IF(O64&lt;&gt;"",VLOOKUP(O64,Runners!CZ$3:DM$180,V$1,FALSE),"")</f>
        <v/>
      </c>
      <c r="W64" s="18" t="str">
        <f t="shared" si="33"/>
        <v/>
      </c>
    </row>
    <row r="65" spans="1:23" ht="12" customHeight="1" x14ac:dyDescent="0.25">
      <c r="A65" s="1" t="str">
        <f>Runners!A64</f>
        <v>Lewis McAfee</v>
      </c>
      <c r="B65" s="3"/>
      <c r="C65" s="3">
        <f>IF(A65&lt;&gt;"",VLOOKUP(A65,'Runners RBH2'!A$3:CT$114,C$1,FALSE),0)</f>
        <v>1.6495056155555556E-2</v>
      </c>
      <c r="D65" s="6">
        <f t="shared" si="28"/>
        <v>60</v>
      </c>
      <c r="E65" s="2"/>
      <c r="F65" s="2">
        <f t="shared" si="29"/>
        <v>0</v>
      </c>
      <c r="J65" s="1" t="str">
        <f t="shared" si="30"/>
        <v>Lewis McAfee</v>
      </c>
      <c r="M65" s="8" t="str">
        <f t="shared" si="42"/>
        <v/>
      </c>
      <c r="N65" s="8" t="str">
        <f t="shared" si="43"/>
        <v/>
      </c>
      <c r="O65" s="1" t="str">
        <f t="shared" si="44"/>
        <v/>
      </c>
      <c r="P65" s="32" t="str">
        <f t="shared" si="45"/>
        <v/>
      </c>
      <c r="Q65" s="32" t="str">
        <f t="shared" si="31"/>
        <v/>
      </c>
      <c r="R65" s="6">
        <f t="shared" si="8"/>
        <v>0</v>
      </c>
      <c r="S65" s="6">
        <f>IF(AND(D65&lt;=L$4,P65&lt;&gt;"Y"),IF(N65&lt;VLOOKUP(O65,Runners!A$3:CT$180,S$1,FALSE),IF(Y$2="zero",0,Y$2),0),0)</f>
        <v>0</v>
      </c>
      <c r="T65" s="6">
        <f t="shared" si="32"/>
        <v>0</v>
      </c>
      <c r="U65" s="2"/>
      <c r="V65" s="2" t="str">
        <f>IF(O65&lt;&gt;"",VLOOKUP(O65,Runners!CZ$3:DM$180,V$1,FALSE),"")</f>
        <v/>
      </c>
      <c r="W65" s="18" t="str">
        <f t="shared" si="33"/>
        <v/>
      </c>
    </row>
    <row r="66" spans="1:23" ht="12" customHeight="1" x14ac:dyDescent="0.25">
      <c r="A66" s="1" t="str">
        <f>Runners!A65</f>
        <v>Lia Murphy</v>
      </c>
      <c r="B66" s="3"/>
      <c r="C66" s="3">
        <f>IF(A66&lt;&gt;"",VLOOKUP(A66,'Runners RBH2'!A$3:CT$114,C$1,FALSE),0)</f>
        <v>7.8145006100000004E-3</v>
      </c>
      <c r="D66" s="6">
        <f t="shared" si="28"/>
        <v>61</v>
      </c>
      <c r="E66" s="2"/>
      <c r="F66" s="2">
        <f t="shared" si="29"/>
        <v>0</v>
      </c>
      <c r="J66" s="1" t="str">
        <f t="shared" si="30"/>
        <v>Lia Murphy</v>
      </c>
      <c r="M66" s="8" t="str">
        <f t="shared" si="42"/>
        <v/>
      </c>
      <c r="N66" s="8" t="str">
        <f t="shared" si="43"/>
        <v/>
      </c>
      <c r="O66" s="1" t="str">
        <f t="shared" si="44"/>
        <v/>
      </c>
      <c r="P66" s="32" t="str">
        <f t="shared" si="45"/>
        <v/>
      </c>
      <c r="Q66" s="32" t="str">
        <f t="shared" si="31"/>
        <v/>
      </c>
      <c r="R66" s="6">
        <f t="shared" si="8"/>
        <v>0</v>
      </c>
      <c r="S66" s="6">
        <f>IF(AND(D66&lt;=L$4,P66&lt;&gt;"Y"),IF(N66&lt;VLOOKUP(O66,Runners!A$3:CT$180,S$1,FALSE),IF(Y$2="zero",0,Y$2),0),0)</f>
        <v>0</v>
      </c>
      <c r="T66" s="6">
        <f t="shared" si="32"/>
        <v>0</v>
      </c>
      <c r="U66" s="2"/>
      <c r="V66" s="2" t="str">
        <f>IF(O66&lt;&gt;"",VLOOKUP(O66,Runners!CZ$3:DM$180,V$1,FALSE),"")</f>
        <v/>
      </c>
      <c r="W66" s="18" t="str">
        <f t="shared" si="33"/>
        <v/>
      </c>
    </row>
    <row r="67" spans="1:23" ht="12" customHeight="1" x14ac:dyDescent="0.25">
      <c r="A67" s="1" t="str">
        <f>Runners!A66</f>
        <v>Linda Chadderton</v>
      </c>
      <c r="B67" s="3"/>
      <c r="C67" s="3">
        <f>IF(A67&lt;&gt;"",VLOOKUP(A67,'Runners RBH2'!A$3:CT$114,C$1,FALSE),0)</f>
        <v>5.3839450644444448E-3</v>
      </c>
      <c r="D67" s="6">
        <f t="shared" si="28"/>
        <v>62</v>
      </c>
      <c r="E67" s="2"/>
      <c r="F67" s="2">
        <f t="shared" si="29"/>
        <v>0</v>
      </c>
      <c r="J67" s="1" t="str">
        <f t="shared" si="30"/>
        <v>Linda Chadderton</v>
      </c>
      <c r="M67" s="8" t="str">
        <f t="shared" si="42"/>
        <v/>
      </c>
      <c r="N67" s="8" t="str">
        <f t="shared" si="43"/>
        <v/>
      </c>
      <c r="O67" s="1" t="str">
        <f t="shared" si="44"/>
        <v/>
      </c>
      <c r="P67" s="32" t="str">
        <f t="shared" si="45"/>
        <v/>
      </c>
      <c r="Q67" s="32" t="str">
        <f t="shared" si="31"/>
        <v/>
      </c>
      <c r="R67" s="6">
        <f t="shared" si="8"/>
        <v>0</v>
      </c>
      <c r="S67" s="6">
        <f>IF(AND(D67&lt;=L$4,P67&lt;&gt;"Y"),IF(N67&lt;VLOOKUP(O67,Runners!A$3:CT$180,S$1,FALSE),IF(Y$2="zero",0,Y$2),0),0)</f>
        <v>0</v>
      </c>
      <c r="T67" s="6">
        <f t="shared" si="32"/>
        <v>0</v>
      </c>
      <c r="U67" s="2"/>
      <c r="V67" s="2" t="str">
        <f>IF(O67&lt;&gt;"",VLOOKUP(O67,Runners!CZ$3:DM$180,V$1,FALSE),"")</f>
        <v/>
      </c>
      <c r="W67" s="18" t="str">
        <f t="shared" si="33"/>
        <v/>
      </c>
    </row>
    <row r="68" spans="1:23" ht="12" customHeight="1" x14ac:dyDescent="0.25">
      <c r="A68" s="1" t="str">
        <f>Runners!A67</f>
        <v>Louise Charnock</v>
      </c>
      <c r="C68" s="3">
        <f>IF(A68&lt;&gt;"",VLOOKUP(A68,'Runners RBH2'!A$3:CT$114,C$1,FALSE),0)</f>
        <v>9.7242228522222227E-3</v>
      </c>
      <c r="D68" s="6">
        <f t="shared" si="28"/>
        <v>63</v>
      </c>
      <c r="E68" s="2"/>
      <c r="F68" s="2">
        <f t="shared" si="29"/>
        <v>0</v>
      </c>
      <c r="J68" s="1" t="str">
        <f t="shared" si="30"/>
        <v>Louise Charnock</v>
      </c>
      <c r="M68" s="8" t="str">
        <f t="shared" si="42"/>
        <v/>
      </c>
      <c r="N68" s="8" t="str">
        <f t="shared" si="43"/>
        <v/>
      </c>
      <c r="O68" s="1" t="str">
        <f t="shared" si="44"/>
        <v/>
      </c>
      <c r="P68" s="32" t="str">
        <f t="shared" si="45"/>
        <v/>
      </c>
      <c r="Q68" s="32" t="str">
        <f>IF(D68&lt;=L$4,IF(P68="Y",Q66,Q66-1),"")</f>
        <v/>
      </c>
      <c r="R68" s="6">
        <f t="shared" ref="R68:R131" si="46">IF(Q68=Q67,0,IF(Q68&gt;0,Q68,1))</f>
        <v>0</v>
      </c>
      <c r="S68" s="6">
        <f>IF(AND(D68&lt;=L$4,P68&lt;&gt;"Y"),IF(N68&lt;VLOOKUP(O68,Runners!A$3:CT$180,S$1,FALSE),IF(Y$2="zero",0,Y$2),0),0)</f>
        <v>0</v>
      </c>
      <c r="T68" s="6">
        <f t="shared" si="32"/>
        <v>0</v>
      </c>
      <c r="U68" s="2"/>
      <c r="V68" s="2" t="str">
        <f>IF(O68&lt;&gt;"",VLOOKUP(O68,Runners!CZ$3:DM$180,V$1,FALSE),"")</f>
        <v/>
      </c>
      <c r="W68" s="18" t="str">
        <f t="shared" si="33"/>
        <v/>
      </c>
    </row>
    <row r="69" spans="1:23" ht="12" customHeight="1" x14ac:dyDescent="0.25">
      <c r="A69" s="1" t="str">
        <f>Runners!A68</f>
        <v>Louise Cox</v>
      </c>
      <c r="C69" s="3">
        <f>IF(A69&lt;&gt;"",VLOOKUP(A69,'Runners RBH2'!A$3:CT$114,C$1,FALSE),0)</f>
        <v>1.6147833973333334E-2</v>
      </c>
      <c r="D69" s="6">
        <f t="shared" si="28"/>
        <v>64</v>
      </c>
      <c r="E69" s="2"/>
      <c r="F69" s="2">
        <f t="shared" si="29"/>
        <v>0</v>
      </c>
      <c r="J69" s="1" t="str">
        <f t="shared" si="30"/>
        <v>Louise Cox</v>
      </c>
      <c r="M69" s="8" t="str">
        <f t="shared" si="42"/>
        <v/>
      </c>
      <c r="N69" s="8" t="str">
        <f t="shared" si="43"/>
        <v/>
      </c>
      <c r="O69" s="1" t="str">
        <f t="shared" si="44"/>
        <v/>
      </c>
      <c r="P69" s="32" t="str">
        <f t="shared" si="45"/>
        <v/>
      </c>
      <c r="Q69" s="32" t="str">
        <f t="shared" si="31"/>
        <v/>
      </c>
      <c r="R69" s="6">
        <f t="shared" si="46"/>
        <v>0</v>
      </c>
      <c r="S69" s="6">
        <f>IF(AND(D69&lt;=L$4,P69&lt;&gt;"Y"),IF(N69&lt;VLOOKUP(O69,Runners!A$3:CT$180,S$1,FALSE),IF(Y$2="zero",0,Y$2),0),0)</f>
        <v>0</v>
      </c>
      <c r="T69" s="6">
        <f t="shared" si="32"/>
        <v>0</v>
      </c>
      <c r="U69" s="2"/>
      <c r="V69" s="2" t="str">
        <f>IF(O69&lt;&gt;"",VLOOKUP(O69,Runners!CZ$3:DM$180,V$1,FALSE),"")</f>
        <v/>
      </c>
      <c r="W69" s="18" t="str">
        <f t="shared" si="33"/>
        <v/>
      </c>
    </row>
    <row r="70" spans="1:23" ht="12" customHeight="1" x14ac:dyDescent="0.25">
      <c r="A70" s="1" t="str">
        <f>Runners!A69</f>
        <v>Maddy Markham</v>
      </c>
      <c r="B70" s="3"/>
      <c r="C70" s="3">
        <f>IF(A70&lt;&gt;"",VLOOKUP(A70,'Runners RBH2'!A$3:CT$114,C$1,FALSE),0)</f>
        <v>1.6668667316666667E-2</v>
      </c>
      <c r="D70" s="6">
        <f t="shared" si="28"/>
        <v>65</v>
      </c>
      <c r="E70" s="2"/>
      <c r="F70" s="2">
        <f t="shared" si="29"/>
        <v>0</v>
      </c>
      <c r="J70" s="1" t="str">
        <f t="shared" si="30"/>
        <v>Maddy Markham</v>
      </c>
      <c r="M70" s="8" t="str">
        <f t="shared" si="42"/>
        <v/>
      </c>
      <c r="N70" s="8" t="str">
        <f t="shared" si="43"/>
        <v/>
      </c>
      <c r="O70" s="1" t="str">
        <f t="shared" si="44"/>
        <v/>
      </c>
      <c r="P70" s="32" t="str">
        <f t="shared" si="45"/>
        <v/>
      </c>
      <c r="Q70" s="32" t="str">
        <f t="shared" si="31"/>
        <v/>
      </c>
      <c r="R70" s="6">
        <f t="shared" si="46"/>
        <v>0</v>
      </c>
      <c r="S70" s="6">
        <f>IF(AND(D70&lt;=L$4,P70&lt;&gt;"Y"),IF(N70&lt;VLOOKUP(O70,Runners!A$3:CT$180,S$1,FALSE),IF(Y$2="zero",0,Y$2),0),0)</f>
        <v>0</v>
      </c>
      <c r="T70" s="6">
        <f t="shared" si="32"/>
        <v>0</v>
      </c>
      <c r="U70" s="2"/>
      <c r="V70" s="2" t="str">
        <f>IF(O70&lt;&gt;"",VLOOKUP(O70,Runners!CZ$3:DM$180,V$1,FALSE),"")</f>
        <v/>
      </c>
      <c r="W70" s="18" t="str">
        <f t="shared" si="33"/>
        <v/>
      </c>
    </row>
    <row r="71" spans="1:23" ht="12" customHeight="1" x14ac:dyDescent="0.25">
      <c r="A71" s="1" t="str">
        <f>Runners!A70</f>
        <v>Mark Hughes</v>
      </c>
      <c r="C71" s="3">
        <f>IF(A71&lt;&gt;"",VLOOKUP(A71,'Runners RBH2'!A$3:CT$114,C$1,FALSE),0)</f>
        <v>1.6147833993333336E-2</v>
      </c>
      <c r="D71" s="6">
        <f t="shared" si="28"/>
        <v>66</v>
      </c>
      <c r="E71" s="2"/>
      <c r="F71" s="2">
        <f t="shared" si="29"/>
        <v>0</v>
      </c>
      <c r="J71" s="1" t="str">
        <f t="shared" si="30"/>
        <v>Mark Hughes</v>
      </c>
      <c r="M71" s="8" t="str">
        <f t="shared" si="42"/>
        <v/>
      </c>
      <c r="N71" s="8" t="str">
        <f t="shared" si="43"/>
        <v/>
      </c>
      <c r="O71" s="1" t="str">
        <f t="shared" si="44"/>
        <v/>
      </c>
      <c r="P71" s="32" t="str">
        <f t="shared" si="45"/>
        <v/>
      </c>
      <c r="Q71" s="32" t="str">
        <f t="shared" si="31"/>
        <v/>
      </c>
      <c r="R71" s="6">
        <f t="shared" si="46"/>
        <v>0</v>
      </c>
      <c r="S71" s="6">
        <f>IF(AND(D71&lt;=L$4,P71&lt;&gt;"Y"),IF(N71&lt;VLOOKUP(O71,Runners!A$3:CT$180,S$1,FALSE),IF(Y$2="zero",0,Y$2),0),0)</f>
        <v>0</v>
      </c>
      <c r="T71" s="6">
        <f t="shared" si="32"/>
        <v>0</v>
      </c>
      <c r="U71" s="2"/>
      <c r="V71" s="2" t="str">
        <f>IF(O71&lt;&gt;"",VLOOKUP(O71,Runners!CZ$3:DM$180,V$1,FALSE),"")</f>
        <v/>
      </c>
      <c r="W71" s="18" t="str">
        <f t="shared" si="33"/>
        <v/>
      </c>
    </row>
    <row r="72" spans="1:23" ht="12" customHeight="1" x14ac:dyDescent="0.25">
      <c r="A72" s="1" t="str">
        <f>Runners!A71</f>
        <v>Mark Selby</v>
      </c>
      <c r="C72" s="3">
        <f>IF(A72&lt;&gt;"",VLOOKUP(A72,'Runners RBH2'!A$3:CT$114,C$1,FALSE),0)</f>
        <v>1.7536722892222221E-2</v>
      </c>
      <c r="D72" s="6">
        <f t="shared" si="28"/>
        <v>67</v>
      </c>
      <c r="E72" s="2"/>
      <c r="F72" s="2">
        <f t="shared" si="29"/>
        <v>0</v>
      </c>
      <c r="J72" s="1" t="str">
        <f t="shared" si="30"/>
        <v>Mark Selby</v>
      </c>
      <c r="M72" s="8" t="str">
        <f t="shared" si="42"/>
        <v/>
      </c>
      <c r="N72" s="8" t="str">
        <f t="shared" si="43"/>
        <v/>
      </c>
      <c r="O72" s="1" t="str">
        <f t="shared" si="44"/>
        <v/>
      </c>
      <c r="P72" s="32" t="str">
        <f t="shared" si="45"/>
        <v/>
      </c>
      <c r="Q72" s="32" t="str">
        <f t="shared" si="31"/>
        <v/>
      </c>
      <c r="R72" s="6">
        <f t="shared" si="46"/>
        <v>0</v>
      </c>
      <c r="S72" s="6">
        <f>IF(AND(D72&lt;=L$4,P72&lt;&gt;"Y"),IF(N72&lt;VLOOKUP(O72,Runners!A$3:CT$180,S$1,FALSE),IF(Y$2="zero",0,Y$2),0),0)</f>
        <v>0</v>
      </c>
      <c r="T72" s="6">
        <f t="shared" si="32"/>
        <v>0</v>
      </c>
      <c r="U72" s="2"/>
      <c r="V72" s="2" t="str">
        <f>IF(O72&lt;&gt;"",VLOOKUP(O72,Runners!CZ$3:DM$180,V$1,FALSE),"")</f>
        <v/>
      </c>
      <c r="W72" s="18" t="str">
        <f t="shared" si="33"/>
        <v/>
      </c>
    </row>
    <row r="73" spans="1:23" ht="12" customHeight="1" x14ac:dyDescent="0.25">
      <c r="A73" s="1" t="str">
        <f>Runners!A72</f>
        <v>Matthew Kay</v>
      </c>
      <c r="C73" s="3">
        <f>IF(A73&lt;&gt;"",VLOOKUP(A73,'Runners RBH2'!A$3:CT$114,C$1,FALSE),0)</f>
        <v>1.1633945124444444E-2</v>
      </c>
      <c r="D73" s="6">
        <f t="shared" si="28"/>
        <v>68</v>
      </c>
      <c r="E73" s="2"/>
      <c r="F73" s="2">
        <f t="shared" si="29"/>
        <v>0</v>
      </c>
      <c r="J73" s="1" t="str">
        <f t="shared" si="30"/>
        <v>Matthew Kay</v>
      </c>
      <c r="M73" s="8" t="str">
        <f t="shared" si="42"/>
        <v/>
      </c>
      <c r="N73" s="8" t="str">
        <f t="shared" si="43"/>
        <v/>
      </c>
      <c r="O73" s="1" t="str">
        <f t="shared" si="44"/>
        <v/>
      </c>
      <c r="P73" s="32" t="str">
        <f t="shared" si="45"/>
        <v/>
      </c>
      <c r="Q73" s="32" t="str">
        <f t="shared" si="31"/>
        <v/>
      </c>
      <c r="R73" s="6">
        <f t="shared" si="46"/>
        <v>0</v>
      </c>
      <c r="S73" s="6">
        <f>IF(AND(D73&lt;=L$4,P73&lt;&gt;"Y"),IF(N73&lt;VLOOKUP(O73,Runners!A$3:CT$180,S$1,FALSE),IF(Y$2="zero",0,Y$2),0),0)</f>
        <v>0</v>
      </c>
      <c r="T73" s="6">
        <f t="shared" si="32"/>
        <v>0</v>
      </c>
      <c r="U73" s="2"/>
      <c r="V73" s="2" t="str">
        <f>IF(O73&lt;&gt;"",VLOOKUP(O73,Runners!CZ$3:DM$180,V$1,FALSE),"")</f>
        <v/>
      </c>
      <c r="W73" s="18" t="str">
        <f t="shared" si="33"/>
        <v/>
      </c>
    </row>
    <row r="74" spans="1:23" ht="12" customHeight="1" x14ac:dyDescent="0.25">
      <c r="A74" s="1" t="str">
        <f>Runners!A73</f>
        <v>Matthew Staniforth</v>
      </c>
      <c r="C74" s="3">
        <f>IF(A74&lt;&gt;"",VLOOKUP(A74,'Runners RBH2'!A$3:CT$114,C$1,FALSE),0)</f>
        <v>1.562700069E-2</v>
      </c>
      <c r="D74" s="6">
        <f t="shared" ref="D74:D105" si="47">D73+1</f>
        <v>69</v>
      </c>
      <c r="E74" s="2"/>
      <c r="F74" s="2">
        <f t="shared" ref="F74:F105" si="48">IF(E74&gt;0,E74-C74,0)</f>
        <v>0</v>
      </c>
      <c r="J74" s="1" t="str">
        <f t="shared" ref="J74:J105" si="49">A74</f>
        <v>Matthew Staniforth</v>
      </c>
      <c r="M74" s="8" t="str">
        <f t="shared" si="42"/>
        <v/>
      </c>
      <c r="N74" s="8" t="str">
        <f t="shared" si="43"/>
        <v/>
      </c>
      <c r="O74" s="1" t="str">
        <f t="shared" si="44"/>
        <v/>
      </c>
      <c r="P74" s="32" t="str">
        <f t="shared" si="45"/>
        <v/>
      </c>
      <c r="Q74" s="32" t="str">
        <f t="shared" ref="Q74:Q105" si="50">IF(D74&lt;=L$4,IF(P74="Y",Q73,Q73-1),"")</f>
        <v/>
      </c>
      <c r="R74" s="6">
        <f t="shared" si="46"/>
        <v>0</v>
      </c>
      <c r="S74" s="6">
        <f>IF(AND(D74&lt;=L$4,P74&lt;&gt;"Y"),IF(N74&lt;VLOOKUP(O74,Runners!A$3:CT$180,S$1,FALSE),IF(Y$2="zero",0,Y$2),0),0)</f>
        <v>0</v>
      </c>
      <c r="T74" s="6">
        <f t="shared" ref="T74:T105" si="51">IF(AND(D74&lt;=L$4,P74&lt;&gt;"Y"),S74+R74,0)</f>
        <v>0</v>
      </c>
      <c r="U74" s="2"/>
      <c r="V74" s="2" t="str">
        <f>IF(O74&lt;&gt;"",VLOOKUP(O74,Runners!CZ$3:DM$180,V$1,FALSE),"")</f>
        <v/>
      </c>
      <c r="W74" s="18" t="str">
        <f t="shared" ref="W74:W105" si="52">IF(O74&lt;&gt;"",(V74-N74)/V74,"")</f>
        <v/>
      </c>
    </row>
    <row r="75" spans="1:23" ht="12" customHeight="1" x14ac:dyDescent="0.25">
      <c r="A75" s="1" t="str">
        <f>Runners!A74</f>
        <v>Melanie Koth</v>
      </c>
      <c r="B75" s="3"/>
      <c r="C75" s="3">
        <f>IF(A75&lt;&gt;"",VLOOKUP(A75,'Runners RBH2'!A$3:CT$114,C$1,FALSE),0)</f>
        <v>1.9446445144444446E-2</v>
      </c>
      <c r="D75" s="6">
        <f t="shared" si="47"/>
        <v>70</v>
      </c>
      <c r="E75" s="2"/>
      <c r="F75" s="2">
        <f t="shared" si="48"/>
        <v>0</v>
      </c>
      <c r="J75" s="1" t="str">
        <f t="shared" si="49"/>
        <v>Melanie Koth</v>
      </c>
      <c r="M75" s="8" t="str">
        <f t="shared" si="42"/>
        <v/>
      </c>
      <c r="N75" s="8" t="str">
        <f t="shared" si="43"/>
        <v/>
      </c>
      <c r="O75" s="1" t="str">
        <f t="shared" si="44"/>
        <v/>
      </c>
      <c r="P75" s="32" t="str">
        <f t="shared" si="45"/>
        <v/>
      </c>
      <c r="Q75" s="32" t="str">
        <f t="shared" si="50"/>
        <v/>
      </c>
      <c r="R75" s="6">
        <f t="shared" si="46"/>
        <v>0</v>
      </c>
      <c r="S75" s="6">
        <f>IF(AND(D75&lt;=L$4,P75&lt;&gt;"Y"),IF(N75&lt;VLOOKUP(O75,Runners!A$3:CT$180,S$1,FALSE),IF(Y$2="zero",0,Y$2),0),0)</f>
        <v>0</v>
      </c>
      <c r="T75" s="6">
        <f t="shared" si="51"/>
        <v>0</v>
      </c>
      <c r="U75" s="2"/>
      <c r="V75" s="2" t="str">
        <f>IF(O75&lt;&gt;"",VLOOKUP(O75,Runners!CZ$3:DM$180,V$1,FALSE),"")</f>
        <v/>
      </c>
      <c r="W75" s="18" t="str">
        <f t="shared" si="52"/>
        <v/>
      </c>
    </row>
    <row r="76" spans="1:23" ht="12" customHeight="1" x14ac:dyDescent="0.25">
      <c r="A76" s="1" t="str">
        <f>Runners!A75</f>
        <v>Michael Hall</v>
      </c>
      <c r="C76" s="3">
        <f>IF(A76&lt;&gt;"",VLOOKUP(A76,'Runners RBH2'!A$3:CT$114,C$1,FALSE),0)</f>
        <v>1.9793667376666664E-2</v>
      </c>
      <c r="D76" s="6">
        <f t="shared" si="47"/>
        <v>71</v>
      </c>
      <c r="E76" s="2"/>
      <c r="F76" s="2">
        <f t="shared" si="48"/>
        <v>0</v>
      </c>
      <c r="J76" s="1" t="str">
        <f t="shared" si="49"/>
        <v>Michael Hall</v>
      </c>
      <c r="M76" s="8" t="str">
        <f t="shared" si="42"/>
        <v/>
      </c>
      <c r="N76" s="8" t="str">
        <f t="shared" si="43"/>
        <v/>
      </c>
      <c r="O76" s="1" t="str">
        <f t="shared" si="44"/>
        <v/>
      </c>
      <c r="P76" s="32" t="str">
        <f t="shared" si="45"/>
        <v/>
      </c>
      <c r="Q76" s="32" t="str">
        <f t="shared" si="50"/>
        <v/>
      </c>
      <c r="R76" s="6">
        <f t="shared" si="46"/>
        <v>0</v>
      </c>
      <c r="S76" s="6">
        <f>IF(AND(D76&lt;=L$4,P76&lt;&gt;"Y"),IF(N76&lt;VLOOKUP(O76,Runners!A$3:CT$180,S$1,FALSE),IF(Y$2="zero",0,Y$2),0),0)</f>
        <v>0</v>
      </c>
      <c r="T76" s="6">
        <f t="shared" si="51"/>
        <v>0</v>
      </c>
      <c r="U76" s="2"/>
      <c r="V76" s="2" t="str">
        <f>IF(O76&lt;&gt;"",VLOOKUP(O76,Runners!CZ$3:DM$180,V$1,FALSE),"")</f>
        <v/>
      </c>
      <c r="W76" s="18" t="str">
        <f t="shared" si="52"/>
        <v/>
      </c>
    </row>
    <row r="77" spans="1:23" ht="12" customHeight="1" x14ac:dyDescent="0.25">
      <c r="A77" s="1" t="str">
        <f>Runners!A76</f>
        <v>Mick Widdop</v>
      </c>
      <c r="B77" s="3"/>
      <c r="C77" s="3">
        <f>IF(A77&lt;&gt;"",VLOOKUP(A77,'Runners RBH2'!A$3:CT$114,C$1,FALSE),0)</f>
        <v>1.3022834053333333E-2</v>
      </c>
      <c r="D77" s="6">
        <f t="shared" si="47"/>
        <v>72</v>
      </c>
      <c r="E77" s="2"/>
      <c r="F77" s="2">
        <f t="shared" si="48"/>
        <v>0</v>
      </c>
      <c r="J77" s="1" t="str">
        <f t="shared" si="49"/>
        <v>Mick Widdop</v>
      </c>
      <c r="M77" s="8" t="str">
        <f t="shared" si="42"/>
        <v/>
      </c>
      <c r="N77" s="8" t="str">
        <f t="shared" si="43"/>
        <v/>
      </c>
      <c r="O77" s="1" t="str">
        <f t="shared" si="44"/>
        <v/>
      </c>
      <c r="P77" s="32" t="str">
        <f t="shared" si="45"/>
        <v/>
      </c>
      <c r="Q77" s="32" t="str">
        <f t="shared" si="50"/>
        <v/>
      </c>
      <c r="R77" s="6">
        <f t="shared" si="46"/>
        <v>0</v>
      </c>
      <c r="S77" s="6">
        <f>IF(AND(D77&lt;=L$4,P77&lt;&gt;"Y"),IF(N77&lt;VLOOKUP(O77,Runners!A$3:CT$180,S$1,FALSE),IF(Y$2="zero",0,Y$2),0),0)</f>
        <v>0</v>
      </c>
      <c r="T77" s="6">
        <f t="shared" si="51"/>
        <v>0</v>
      </c>
      <c r="U77" s="2"/>
      <c r="V77" s="2" t="str">
        <f>IF(O77&lt;&gt;"",VLOOKUP(O77,Runners!CZ$3:DM$180,V$1,FALSE),"")</f>
        <v/>
      </c>
      <c r="W77" s="18" t="str">
        <f t="shared" si="52"/>
        <v/>
      </c>
    </row>
    <row r="78" spans="1:23" ht="12" customHeight="1" x14ac:dyDescent="0.25">
      <c r="A78" s="1" t="str">
        <f>Runners!A77</f>
        <v>Mike Toft</v>
      </c>
      <c r="C78" s="3">
        <f>IF(A78&lt;&gt;"",VLOOKUP(A78,'Runners RBH2'!A$3:CT$114,C$1,FALSE),0)</f>
        <v>2.3092278507777779E-2</v>
      </c>
      <c r="D78" s="6">
        <f t="shared" si="47"/>
        <v>73</v>
      </c>
      <c r="E78" s="2"/>
      <c r="F78" s="2">
        <f t="shared" si="48"/>
        <v>0</v>
      </c>
      <c r="J78" s="1" t="str">
        <f t="shared" si="49"/>
        <v>Mike Toft</v>
      </c>
      <c r="M78" s="8" t="str">
        <f t="shared" si="42"/>
        <v/>
      </c>
      <c r="N78" s="8" t="str">
        <f t="shared" si="43"/>
        <v/>
      </c>
      <c r="O78" s="1" t="str">
        <f t="shared" si="44"/>
        <v/>
      </c>
      <c r="P78" s="32" t="str">
        <f t="shared" si="45"/>
        <v/>
      </c>
      <c r="Q78" s="32" t="str">
        <f t="shared" si="50"/>
        <v/>
      </c>
      <c r="R78" s="6">
        <f t="shared" si="46"/>
        <v>0</v>
      </c>
      <c r="S78" s="6">
        <f>IF(AND(D78&lt;=L$4,P78&lt;&gt;"Y"),IF(N78&lt;VLOOKUP(O78,Runners!A$3:CT$180,S$1,FALSE),IF(Y$2="zero",0,Y$2),0),0)</f>
        <v>0</v>
      </c>
      <c r="T78" s="6">
        <f t="shared" si="51"/>
        <v>0</v>
      </c>
      <c r="U78" s="2"/>
      <c r="V78" s="2" t="str">
        <f>IF(O78&lt;&gt;"",VLOOKUP(O78,Runners!CZ$3:DM$180,V$1,FALSE),"")</f>
        <v/>
      </c>
      <c r="W78" s="18" t="str">
        <f t="shared" si="52"/>
        <v/>
      </c>
    </row>
    <row r="79" spans="1:23" ht="12" customHeight="1" x14ac:dyDescent="0.25">
      <c r="A79" s="1" t="str">
        <f>Runners!A78</f>
        <v>Morgan Pritchard</v>
      </c>
      <c r="C79" s="3">
        <f>IF(A79&lt;&gt;"",VLOOKUP(A79,'Runners RBH2'!A$3:CT$114,C$1,FALSE),0)</f>
        <v>1.545338962888889E-2</v>
      </c>
      <c r="D79" s="6">
        <f t="shared" si="47"/>
        <v>74</v>
      </c>
      <c r="E79" s="2"/>
      <c r="F79" s="2">
        <f t="shared" si="48"/>
        <v>0</v>
      </c>
      <c r="J79" s="1" t="str">
        <f t="shared" si="49"/>
        <v>Morgan Pritchard</v>
      </c>
      <c r="M79" s="8" t="str">
        <f t="shared" si="42"/>
        <v/>
      </c>
      <c r="N79" s="8" t="str">
        <f t="shared" si="43"/>
        <v/>
      </c>
      <c r="O79" s="1" t="str">
        <f t="shared" si="44"/>
        <v/>
      </c>
      <c r="P79" s="32" t="str">
        <f t="shared" si="45"/>
        <v/>
      </c>
      <c r="Q79" s="32" t="str">
        <f t="shared" si="50"/>
        <v/>
      </c>
      <c r="R79" s="6">
        <f t="shared" si="46"/>
        <v>0</v>
      </c>
      <c r="S79" s="6">
        <f>IF(AND(D79&lt;=L$4,P79&lt;&gt;"Y"),IF(N79&lt;VLOOKUP(O79,Runners!A$3:CT$180,S$1,FALSE),IF(Y$2="zero",0,Y$2),0),0)</f>
        <v>0</v>
      </c>
      <c r="T79" s="6">
        <f t="shared" si="51"/>
        <v>0</v>
      </c>
      <c r="U79" s="2"/>
      <c r="V79" s="2" t="str">
        <f>IF(O79&lt;&gt;"",VLOOKUP(O79,Runners!CZ$3:DM$180,V$1,FALSE),"")</f>
        <v/>
      </c>
      <c r="W79" s="18" t="str">
        <f t="shared" si="52"/>
        <v/>
      </c>
    </row>
    <row r="80" spans="1:23" ht="12" customHeight="1" x14ac:dyDescent="0.25">
      <c r="A80" s="1" t="str">
        <f>Runners!A79</f>
        <v>Neil Baynton-Roberts</v>
      </c>
      <c r="C80" s="3">
        <f>IF(A80&lt;&gt;"",VLOOKUP(A80,'Runners RBH2'!A$3:CT$114,C$1,FALSE),0)</f>
        <v>1.3370056305555555E-2</v>
      </c>
      <c r="D80" s="6">
        <f t="shared" si="47"/>
        <v>75</v>
      </c>
      <c r="E80" s="2"/>
      <c r="F80" s="2">
        <f t="shared" si="48"/>
        <v>0</v>
      </c>
      <c r="J80" s="1" t="str">
        <f t="shared" si="49"/>
        <v>Neil Baynton-Roberts</v>
      </c>
      <c r="M80" s="8" t="str">
        <f t="shared" si="42"/>
        <v/>
      </c>
      <c r="N80" s="8" t="str">
        <f t="shared" si="43"/>
        <v/>
      </c>
      <c r="O80" s="1" t="str">
        <f t="shared" si="44"/>
        <v/>
      </c>
      <c r="P80" s="32" t="str">
        <f t="shared" si="45"/>
        <v/>
      </c>
      <c r="Q80" s="32" t="str">
        <f t="shared" si="50"/>
        <v/>
      </c>
      <c r="R80" s="6">
        <f t="shared" si="46"/>
        <v>0</v>
      </c>
      <c r="S80" s="6">
        <f>IF(AND(D80&lt;=L$4,P80&lt;&gt;"Y"),IF(N80&lt;VLOOKUP(O80,Runners!A$3:CT$180,S$1,FALSE),IF(Y$2="zero",0,Y$2),0),0)</f>
        <v>0</v>
      </c>
      <c r="T80" s="6">
        <f t="shared" si="51"/>
        <v>0</v>
      </c>
      <c r="U80" s="2"/>
      <c r="V80" s="2" t="str">
        <f>IF(O80&lt;&gt;"",VLOOKUP(O80,Runners!CZ$3:DM$180,V$1,FALSE),"")</f>
        <v/>
      </c>
      <c r="W80" s="18" t="str">
        <f t="shared" si="52"/>
        <v/>
      </c>
    </row>
    <row r="81" spans="1:23" ht="12" customHeight="1" x14ac:dyDescent="0.25">
      <c r="A81" s="1" t="str">
        <f>Runners!A80</f>
        <v>Nigel Simpkin</v>
      </c>
      <c r="C81" s="3">
        <f>IF(A81&lt;&gt;"",VLOOKUP(A81,'Runners RBH2'!A$3:CT$114,C$1,FALSE),0)</f>
        <v>1.2502000760000001E-2</v>
      </c>
      <c r="D81" s="6">
        <f t="shared" si="47"/>
        <v>76</v>
      </c>
      <c r="E81" s="2"/>
      <c r="F81" s="2">
        <f t="shared" si="48"/>
        <v>0</v>
      </c>
      <c r="J81" s="1" t="str">
        <f t="shared" si="49"/>
        <v>Nigel Simpkin</v>
      </c>
      <c r="M81" s="8" t="str">
        <f t="shared" si="42"/>
        <v/>
      </c>
      <c r="N81" s="8" t="str">
        <f t="shared" si="43"/>
        <v/>
      </c>
      <c r="O81" s="1" t="str">
        <f t="shared" si="44"/>
        <v/>
      </c>
      <c r="P81" s="32" t="str">
        <f t="shared" si="45"/>
        <v/>
      </c>
      <c r="Q81" s="32" t="str">
        <f t="shared" si="50"/>
        <v/>
      </c>
      <c r="R81" s="6">
        <f t="shared" si="46"/>
        <v>0</v>
      </c>
      <c r="S81" s="6">
        <f>IF(AND(D81&lt;=L$4,P81&lt;&gt;"Y"),IF(N81&lt;VLOOKUP(O81,Runners!A$3:CT$180,S$1,FALSE),IF(Y$2="zero",0,Y$2),0),0)</f>
        <v>0</v>
      </c>
      <c r="T81" s="6">
        <f t="shared" si="51"/>
        <v>0</v>
      </c>
      <c r="U81" s="2"/>
      <c r="V81" s="2" t="str">
        <f>IF(O81&lt;&gt;"",VLOOKUP(O81,Runners!CZ$3:DM$180,V$1,FALSE),"")</f>
        <v/>
      </c>
      <c r="W81" s="18" t="str">
        <f t="shared" si="52"/>
        <v/>
      </c>
    </row>
    <row r="82" spans="1:23" ht="12" customHeight="1" x14ac:dyDescent="0.25">
      <c r="A82" s="1" t="str">
        <f>Runners!A81</f>
        <v>Oliver Thomson</v>
      </c>
      <c r="C82" s="3">
        <f>IF(A82&lt;&gt;"",VLOOKUP(A82,'Runners RBH2'!A$3:CT$114,C$1,FALSE),0)</f>
        <v>1.8057556325555554E-2</v>
      </c>
      <c r="D82" s="6">
        <f t="shared" si="47"/>
        <v>77</v>
      </c>
      <c r="E82" s="2"/>
      <c r="F82" s="2">
        <f t="shared" si="48"/>
        <v>0</v>
      </c>
      <c r="J82" s="1" t="str">
        <f t="shared" si="49"/>
        <v>Oliver Thomson</v>
      </c>
      <c r="M82" s="8" t="str">
        <f t="shared" si="42"/>
        <v/>
      </c>
      <c r="N82" s="8" t="str">
        <f t="shared" si="43"/>
        <v/>
      </c>
      <c r="O82" s="1" t="str">
        <f t="shared" si="44"/>
        <v/>
      </c>
      <c r="P82" s="32" t="str">
        <f t="shared" si="45"/>
        <v/>
      </c>
      <c r="Q82" s="32" t="str">
        <f t="shared" si="50"/>
        <v/>
      </c>
      <c r="R82" s="6">
        <f t="shared" si="46"/>
        <v>0</v>
      </c>
      <c r="S82" s="6">
        <f>IF(AND(D82&lt;=L$4,P82&lt;&gt;"Y"),IF(N82&lt;VLOOKUP(O82,Runners!A$3:CT$180,S$1,FALSE),IF(Y$2="zero",0,Y$2),0),0)</f>
        <v>0</v>
      </c>
      <c r="T82" s="6">
        <f t="shared" si="51"/>
        <v>0</v>
      </c>
      <c r="U82" s="2"/>
      <c r="V82" s="2" t="str">
        <f>IF(O82&lt;&gt;"",VLOOKUP(O82,Runners!CZ$3:DM$180,V$1,FALSE),"")</f>
        <v/>
      </c>
      <c r="W82" s="18" t="str">
        <f t="shared" si="52"/>
        <v/>
      </c>
    </row>
    <row r="83" spans="1:23" ht="12" customHeight="1" x14ac:dyDescent="0.25">
      <c r="A83" s="1" t="str">
        <f>Runners!A82</f>
        <v>Pamela Binns</v>
      </c>
      <c r="C83" s="3">
        <f>IF(A83&lt;&gt;"",VLOOKUP(A83,'Runners RBH2'!A$3:CT$114,C$1,FALSE),0)</f>
        <v>9.5506118911111125E-3</v>
      </c>
      <c r="D83" s="6">
        <f t="shared" si="47"/>
        <v>78</v>
      </c>
      <c r="E83" s="2"/>
      <c r="F83" s="2">
        <f t="shared" si="48"/>
        <v>0</v>
      </c>
      <c r="J83" s="1" t="str">
        <f t="shared" si="49"/>
        <v>Pamela Binns</v>
      </c>
      <c r="M83" s="8" t="str">
        <f t="shared" si="42"/>
        <v/>
      </c>
      <c r="N83" s="8" t="str">
        <f t="shared" si="43"/>
        <v/>
      </c>
      <c r="O83" s="1" t="str">
        <f t="shared" si="44"/>
        <v/>
      </c>
      <c r="P83" s="32" t="str">
        <f t="shared" si="45"/>
        <v/>
      </c>
      <c r="Q83" s="32" t="str">
        <f t="shared" si="50"/>
        <v/>
      </c>
      <c r="R83" s="6">
        <f t="shared" si="46"/>
        <v>0</v>
      </c>
      <c r="S83" s="6">
        <f>IF(AND(D83&lt;=L$4,P83&lt;&gt;"Y"),IF(N83&lt;VLOOKUP(O83,Runners!A$3:CT$180,S$1,FALSE),IF(Y$2="zero",0,Y$2),0),0)</f>
        <v>0</v>
      </c>
      <c r="T83" s="6">
        <f t="shared" si="51"/>
        <v>0</v>
      </c>
      <c r="U83" s="2"/>
      <c r="V83" s="2" t="str">
        <f>IF(O83&lt;&gt;"",VLOOKUP(O83,Runners!CZ$3:DM$180,V$1,FALSE),"")</f>
        <v/>
      </c>
      <c r="W83" s="18" t="str">
        <f t="shared" si="52"/>
        <v/>
      </c>
    </row>
    <row r="84" spans="1:23" ht="12" customHeight="1" x14ac:dyDescent="0.25">
      <c r="A84" s="1" t="str">
        <f>Runners!A83</f>
        <v>Pamela Hardman</v>
      </c>
      <c r="B84" s="3"/>
      <c r="C84" s="3">
        <f>IF(A84&lt;&gt;"",VLOOKUP(A84,'Runners RBH2'!A$3:CT$114,C$1,FALSE),0)</f>
        <v>1.2154778567777778E-2</v>
      </c>
      <c r="D84" s="6">
        <f t="shared" si="47"/>
        <v>79</v>
      </c>
      <c r="E84" s="2"/>
      <c r="F84" s="2">
        <f t="shared" si="48"/>
        <v>0</v>
      </c>
      <c r="J84" s="1" t="str">
        <f t="shared" si="49"/>
        <v>Pamela Hardman</v>
      </c>
      <c r="M84" s="8" t="str">
        <f t="shared" si="42"/>
        <v/>
      </c>
      <c r="N84" s="8" t="str">
        <f t="shared" si="43"/>
        <v/>
      </c>
      <c r="O84" s="1" t="str">
        <f t="shared" si="44"/>
        <v/>
      </c>
      <c r="P84" s="32" t="str">
        <f t="shared" si="45"/>
        <v/>
      </c>
      <c r="Q84" s="32" t="str">
        <f t="shared" si="50"/>
        <v/>
      </c>
      <c r="R84" s="6">
        <f t="shared" si="46"/>
        <v>0</v>
      </c>
      <c r="S84" s="6">
        <f>IF(AND(D84&lt;=L$4,P84&lt;&gt;"Y"),IF(N84&lt;VLOOKUP(O84,Runners!A$3:CT$180,S$1,FALSE),IF(Y$2="zero",0,Y$2),0),0)</f>
        <v>0</v>
      </c>
      <c r="T84" s="6">
        <f t="shared" si="51"/>
        <v>0</v>
      </c>
      <c r="U84" s="2"/>
      <c r="V84" s="2" t="str">
        <f>IF(O84&lt;&gt;"",VLOOKUP(O84,Runners!CZ$3:DM$180,V$1,FALSE),"")</f>
        <v/>
      </c>
      <c r="W84" s="18" t="str">
        <f t="shared" si="52"/>
        <v/>
      </c>
    </row>
    <row r="85" spans="1:23" ht="12" customHeight="1" x14ac:dyDescent="0.25">
      <c r="A85" s="1" t="str">
        <f>Runners!A84</f>
        <v>Paul McAllister</v>
      </c>
      <c r="C85" s="3">
        <f>IF(A85&lt;&gt;"",VLOOKUP(A85,'Runners RBH2'!A$3:CT$114,C$1,FALSE),0)</f>
        <v>1.3370056355555555E-2</v>
      </c>
      <c r="D85" s="6">
        <f t="shared" si="47"/>
        <v>80</v>
      </c>
      <c r="E85" s="2"/>
      <c r="F85" s="2">
        <f t="shared" si="48"/>
        <v>0</v>
      </c>
      <c r="J85" s="1" t="str">
        <f t="shared" si="49"/>
        <v>Paul McAllister</v>
      </c>
      <c r="M85" s="8" t="str">
        <f t="shared" si="42"/>
        <v/>
      </c>
      <c r="N85" s="8" t="str">
        <f t="shared" si="43"/>
        <v/>
      </c>
      <c r="O85" s="1" t="str">
        <f t="shared" si="44"/>
        <v/>
      </c>
      <c r="P85" s="32" t="str">
        <f t="shared" si="45"/>
        <v/>
      </c>
      <c r="Q85" s="32" t="str">
        <f t="shared" si="50"/>
        <v/>
      </c>
      <c r="R85" s="6">
        <f t="shared" si="46"/>
        <v>0</v>
      </c>
      <c r="S85" s="6">
        <f>IF(AND(D85&lt;=L$4,P85&lt;&gt;"Y"),IF(N85&lt;VLOOKUP(O85,Runners!A$3:CT$180,S$1,FALSE),IF(Y$2="zero",0,Y$2),0),0)</f>
        <v>0</v>
      </c>
      <c r="T85" s="6">
        <f t="shared" si="51"/>
        <v>0</v>
      </c>
      <c r="U85" s="2"/>
      <c r="V85" s="2" t="str">
        <f>IF(O85&lt;&gt;"",VLOOKUP(O85,Runners!CZ$3:DM$180,V$1,FALSE),"")</f>
        <v/>
      </c>
      <c r="W85" s="18" t="str">
        <f t="shared" si="52"/>
        <v/>
      </c>
    </row>
    <row r="86" spans="1:23" ht="12" customHeight="1" x14ac:dyDescent="0.25">
      <c r="A86" s="1" t="str">
        <f>Runners!A85</f>
        <v>Paul Veevers</v>
      </c>
      <c r="C86" s="3">
        <f>IF(A86&lt;&gt;"",VLOOKUP(A86,'Runners RBH2'!A$3:CT$114,C$1,FALSE),0)</f>
        <v>1.6321445254444445E-2</v>
      </c>
      <c r="D86" s="6">
        <f t="shared" si="47"/>
        <v>81</v>
      </c>
      <c r="E86" s="2"/>
      <c r="F86" s="2">
        <f t="shared" si="48"/>
        <v>0</v>
      </c>
      <c r="J86" s="1" t="str">
        <f t="shared" si="49"/>
        <v>Paul Veevers</v>
      </c>
      <c r="M86" s="8" t="str">
        <f t="shared" si="42"/>
        <v/>
      </c>
      <c r="N86" s="8" t="str">
        <f t="shared" si="43"/>
        <v/>
      </c>
      <c r="O86" s="1" t="str">
        <f t="shared" si="44"/>
        <v/>
      </c>
      <c r="P86" s="32" t="str">
        <f t="shared" si="45"/>
        <v/>
      </c>
      <c r="Q86" s="32" t="str">
        <f t="shared" si="50"/>
        <v/>
      </c>
      <c r="R86" s="6">
        <f t="shared" si="46"/>
        <v>0</v>
      </c>
      <c r="S86" s="6">
        <f>IF(AND(D86&lt;=L$4,P86&lt;&gt;"Y"),IF(N86&lt;VLOOKUP(O86,Runners!A$3:CT$180,S$1,FALSE),IF(Y$2="zero",0,Y$2),0),0)</f>
        <v>0</v>
      </c>
      <c r="T86" s="6">
        <f t="shared" si="51"/>
        <v>0</v>
      </c>
      <c r="U86" s="2"/>
      <c r="V86" s="2" t="str">
        <f>IF(O86&lt;&gt;"",VLOOKUP(O86,Runners!CZ$3:DM$180,V$1,FALSE),"")</f>
        <v/>
      </c>
      <c r="W86" s="18" t="str">
        <f t="shared" si="52"/>
        <v/>
      </c>
    </row>
    <row r="87" spans="1:23" ht="12" customHeight="1" x14ac:dyDescent="0.25">
      <c r="A87" s="1" t="str">
        <f>Runners!A86</f>
        <v>Peter Reid</v>
      </c>
      <c r="C87" s="3">
        <f>IF(A87&lt;&gt;"",VLOOKUP(A87,'Runners RBH2'!A$3:CT$114,C$1,FALSE),0)</f>
        <v>1.2849223042222222E-2</v>
      </c>
      <c r="D87" s="6">
        <f t="shared" si="47"/>
        <v>82</v>
      </c>
      <c r="E87" s="2"/>
      <c r="F87" s="2">
        <f t="shared" si="48"/>
        <v>0</v>
      </c>
      <c r="J87" s="1" t="str">
        <f t="shared" si="49"/>
        <v>Peter Reid</v>
      </c>
      <c r="M87" s="8" t="str">
        <f t="shared" si="42"/>
        <v/>
      </c>
      <c r="N87" s="8" t="str">
        <f t="shared" si="43"/>
        <v/>
      </c>
      <c r="O87" s="1" t="str">
        <f t="shared" si="44"/>
        <v/>
      </c>
      <c r="P87" s="32" t="str">
        <f t="shared" si="45"/>
        <v/>
      </c>
      <c r="Q87" s="32" t="str">
        <f t="shared" si="50"/>
        <v/>
      </c>
      <c r="R87" s="6">
        <f t="shared" si="46"/>
        <v>0</v>
      </c>
      <c r="S87" s="6">
        <f>IF(AND(D87&lt;=L$4,P87&lt;&gt;"Y"),IF(N87&lt;VLOOKUP(O87,Runners!A$3:CT$180,S$1,FALSE),IF(Y$2="zero",0,Y$2),0),0)</f>
        <v>0</v>
      </c>
      <c r="T87" s="6">
        <f t="shared" si="51"/>
        <v>0</v>
      </c>
      <c r="U87" s="2"/>
      <c r="V87" s="2" t="str">
        <f>IF(O87&lt;&gt;"",VLOOKUP(O87,Runners!CZ$3:DM$180,V$1,FALSE),"")</f>
        <v/>
      </c>
      <c r="W87" s="18" t="str">
        <f t="shared" si="52"/>
        <v/>
      </c>
    </row>
    <row r="88" spans="1:23" ht="12" customHeight="1" x14ac:dyDescent="0.25">
      <c r="A88" s="1" t="str">
        <f>Runners!A87</f>
        <v>Peter Thomson</v>
      </c>
      <c r="C88" s="3">
        <f>IF(A88&lt;&gt;"",VLOOKUP(A88,'Runners RBH2'!A$3:CT$114,C$1,FALSE),0)</f>
        <v>1.2328389718888888E-2</v>
      </c>
      <c r="D88" s="6">
        <f t="shared" si="47"/>
        <v>83</v>
      </c>
      <c r="E88" s="2"/>
      <c r="F88" s="2">
        <f t="shared" si="48"/>
        <v>0</v>
      </c>
      <c r="J88" s="1" t="str">
        <f t="shared" si="49"/>
        <v>Peter Thomson</v>
      </c>
      <c r="M88" s="8" t="str">
        <f t="shared" si="42"/>
        <v/>
      </c>
      <c r="N88" s="8" t="str">
        <f t="shared" si="43"/>
        <v/>
      </c>
      <c r="O88" s="1" t="str">
        <f t="shared" si="44"/>
        <v/>
      </c>
      <c r="P88" s="32" t="str">
        <f t="shared" si="45"/>
        <v/>
      </c>
      <c r="Q88" s="32" t="str">
        <f t="shared" si="50"/>
        <v/>
      </c>
      <c r="R88" s="6">
        <f t="shared" si="46"/>
        <v>0</v>
      </c>
      <c r="S88" s="6">
        <f>IF(AND(D88&lt;=L$4,P88&lt;&gt;"Y"),IF(N88&lt;VLOOKUP(O88,Runners!A$3:CT$180,S$1,FALSE),IF(Y$2="zero",0,Y$2),0),0)</f>
        <v>0</v>
      </c>
      <c r="T88" s="6">
        <f t="shared" si="51"/>
        <v>0</v>
      </c>
      <c r="U88" s="2"/>
      <c r="V88" s="2" t="str">
        <f>IF(O88&lt;&gt;"",VLOOKUP(O88,Runners!CZ$3:DM$180,V$1,FALSE),"")</f>
        <v/>
      </c>
      <c r="W88" s="18" t="str">
        <f t="shared" si="52"/>
        <v/>
      </c>
    </row>
    <row r="89" spans="1:23" ht="12" customHeight="1" x14ac:dyDescent="0.25">
      <c r="A89" s="1" t="str">
        <f>Runners!A88</f>
        <v>Phil Buller</v>
      </c>
      <c r="C89" s="3">
        <f>IF(A89&lt;&gt;"",VLOOKUP(A89,'Runners RBH2'!A$3:CT$114,C$1,FALSE),0)</f>
        <v>1.0245056395555556E-2</v>
      </c>
      <c r="D89" s="6">
        <f t="shared" si="47"/>
        <v>84</v>
      </c>
      <c r="E89" s="2"/>
      <c r="F89" s="2">
        <f t="shared" si="48"/>
        <v>0</v>
      </c>
      <c r="J89" s="1" t="str">
        <f t="shared" si="49"/>
        <v>Phil Buller</v>
      </c>
      <c r="M89" s="8" t="str">
        <f t="shared" si="42"/>
        <v/>
      </c>
      <c r="N89" s="8" t="str">
        <f t="shared" si="43"/>
        <v/>
      </c>
      <c r="O89" s="1" t="str">
        <f t="shared" si="44"/>
        <v/>
      </c>
      <c r="P89" s="32" t="str">
        <f t="shared" si="45"/>
        <v/>
      </c>
      <c r="Q89" s="32" t="str">
        <f t="shared" si="50"/>
        <v/>
      </c>
      <c r="R89" s="6">
        <f t="shared" si="46"/>
        <v>0</v>
      </c>
      <c r="S89" s="6">
        <f>IF(AND(D89&lt;=L$4,P89&lt;&gt;"Y"),IF(N89&lt;VLOOKUP(O89,Runners!A$3:CT$180,S$1,FALSE),IF(Y$2="zero",0,Y$2),0),0)</f>
        <v>0</v>
      </c>
      <c r="T89" s="6">
        <f t="shared" si="51"/>
        <v>0</v>
      </c>
      <c r="U89" s="2"/>
      <c r="V89" s="2" t="str">
        <f>IF(O89&lt;&gt;"",VLOOKUP(O89,Runners!CZ$3:DM$180,V$1,FALSE),"")</f>
        <v/>
      </c>
      <c r="W89" s="18" t="str">
        <f t="shared" si="52"/>
        <v/>
      </c>
    </row>
    <row r="90" spans="1:23" ht="12" customHeight="1" x14ac:dyDescent="0.25">
      <c r="A90" s="1" t="str">
        <f>Runners!A89</f>
        <v>Rebecca Willetts</v>
      </c>
      <c r="B90" s="3"/>
      <c r="C90" s="3">
        <f>IF(A90&lt;&gt;"",VLOOKUP(A90,'Runners RBH2'!A$3:CT$114,C$1,FALSE),0)</f>
        <v>1.1633945294444444E-2</v>
      </c>
      <c r="D90" s="6">
        <f t="shared" si="47"/>
        <v>85</v>
      </c>
      <c r="E90" s="2"/>
      <c r="F90" s="2">
        <f t="shared" si="48"/>
        <v>0</v>
      </c>
      <c r="J90" s="1" t="str">
        <f t="shared" si="49"/>
        <v>Rebecca Willetts</v>
      </c>
      <c r="M90" s="8" t="str">
        <f t="shared" si="42"/>
        <v/>
      </c>
      <c r="N90" s="8" t="str">
        <f t="shared" si="43"/>
        <v/>
      </c>
      <c r="O90" s="1" t="str">
        <f t="shared" si="44"/>
        <v/>
      </c>
      <c r="P90" s="32" t="str">
        <f t="shared" si="45"/>
        <v/>
      </c>
      <c r="Q90" s="32" t="str">
        <f t="shared" si="50"/>
        <v/>
      </c>
      <c r="R90" s="6">
        <f t="shared" si="46"/>
        <v>0</v>
      </c>
      <c r="S90" s="6">
        <f>IF(AND(D90&lt;=L$4,P90&lt;&gt;"Y"),IF(N90&lt;VLOOKUP(O90,Runners!A$3:CT$180,S$1,FALSE),IF(Y$2="zero",0,Y$2),0),0)</f>
        <v>0</v>
      </c>
      <c r="T90" s="6">
        <f t="shared" si="51"/>
        <v>0</v>
      </c>
      <c r="U90" s="2"/>
      <c r="V90" s="2" t="str">
        <f>IF(O90&lt;&gt;"",VLOOKUP(O90,Runners!CZ$3:DM$180,V$1,FALSE),"")</f>
        <v/>
      </c>
      <c r="W90" s="18" t="str">
        <f t="shared" si="52"/>
        <v/>
      </c>
    </row>
    <row r="91" spans="1:23" ht="12" customHeight="1" x14ac:dyDescent="0.25">
      <c r="A91" s="1" t="str">
        <f>Runners!A90</f>
        <v>Richard Storey</v>
      </c>
      <c r="C91" s="3">
        <f>IF(A91&lt;&gt;"",VLOOKUP(A91,'Runners RBH2'!A$3:CT$114,C$1,FALSE),0)</f>
        <v>1.5106167526666667E-2</v>
      </c>
      <c r="D91" s="6">
        <f t="shared" si="47"/>
        <v>86</v>
      </c>
      <c r="E91" s="2"/>
      <c r="F91" s="2">
        <f t="shared" si="48"/>
        <v>0</v>
      </c>
      <c r="J91" s="1" t="str">
        <f t="shared" si="49"/>
        <v>Richard Storey</v>
      </c>
      <c r="M91" s="8" t="str">
        <f t="shared" si="42"/>
        <v/>
      </c>
      <c r="N91" s="8" t="str">
        <f t="shared" si="43"/>
        <v/>
      </c>
      <c r="O91" s="1" t="str">
        <f t="shared" si="44"/>
        <v/>
      </c>
      <c r="P91" s="32" t="str">
        <f t="shared" si="45"/>
        <v/>
      </c>
      <c r="Q91" s="32" t="str">
        <f t="shared" si="50"/>
        <v/>
      </c>
      <c r="R91" s="6">
        <f t="shared" si="46"/>
        <v>0</v>
      </c>
      <c r="S91" s="6">
        <f>IF(AND(D91&lt;=L$4,P91&lt;&gt;"Y"),IF(N91&lt;VLOOKUP(O91,Runners!A$3:CT$180,S$1,FALSE),IF(Y$2="zero",0,Y$2),0),0)</f>
        <v>0</v>
      </c>
      <c r="T91" s="6">
        <f t="shared" si="51"/>
        <v>0</v>
      </c>
      <c r="U91" s="2"/>
      <c r="V91" s="2" t="str">
        <f>IF(O91&lt;&gt;"",VLOOKUP(O91,Runners!CZ$3:DM$180,V$1,FALSE),"")</f>
        <v/>
      </c>
      <c r="W91" s="18" t="str">
        <f t="shared" si="52"/>
        <v/>
      </c>
    </row>
    <row r="92" spans="1:23" ht="12" customHeight="1" x14ac:dyDescent="0.25">
      <c r="A92" s="1" t="str">
        <f>Runners!A91</f>
        <v>Rosie Eagles</v>
      </c>
      <c r="B92" s="3"/>
      <c r="C92" s="3">
        <f>IF(A92&lt;&gt;"",VLOOKUP(A92,'Runners RBH2'!A$3:CT$114,C$1,FALSE),0)</f>
        <v>1.4411723092222222E-2</v>
      </c>
      <c r="D92" s="6">
        <f t="shared" si="47"/>
        <v>87</v>
      </c>
      <c r="E92" s="2"/>
      <c r="F92" s="2">
        <f t="shared" si="48"/>
        <v>0</v>
      </c>
      <c r="J92" s="1" t="str">
        <f t="shared" si="49"/>
        <v>Rosie Eagles</v>
      </c>
      <c r="M92" s="8" t="str">
        <f t="shared" ref="M92:M123" si="53">IF(D92&lt;=L$4,SMALL(E$4:E$207,D92),"")</f>
        <v/>
      </c>
      <c r="N92" s="8" t="str">
        <f t="shared" ref="N92:N123" si="54">IF(D92&lt;=L$4,VLOOKUP(M92,E$4:F$207,2,FALSE),"")</f>
        <v/>
      </c>
      <c r="O92" s="1" t="str">
        <f t="shared" ref="O92:O123" si="55">IF(D92&lt;=L$4,VLOOKUP(M92,E$4:J$207,6,FALSE),"")</f>
        <v/>
      </c>
      <c r="P92" s="32" t="str">
        <f t="shared" ref="P92:P123" si="56">IF(D92&lt;=L$4,VLOOKUP(O92,A$4:B$207,2,FALSE),"")</f>
        <v/>
      </c>
      <c r="Q92" s="32" t="str">
        <f t="shared" si="50"/>
        <v/>
      </c>
      <c r="R92" s="6">
        <f t="shared" si="46"/>
        <v>0</v>
      </c>
      <c r="S92" s="6">
        <f>IF(AND(D92&lt;=L$4,P92&lt;&gt;"Y"),IF(N92&lt;VLOOKUP(O92,Runners!A$3:CT$180,S$1,FALSE),IF(Y$2="zero",0,Y$2),0),0)</f>
        <v>0</v>
      </c>
      <c r="T92" s="6">
        <f t="shared" si="51"/>
        <v>0</v>
      </c>
      <c r="U92" s="2"/>
      <c r="V92" s="2" t="str">
        <f>IF(O92&lt;&gt;"",VLOOKUP(O92,Runners!CZ$3:DM$180,V$1,FALSE),"")</f>
        <v/>
      </c>
      <c r="W92" s="18" t="str">
        <f t="shared" si="52"/>
        <v/>
      </c>
    </row>
    <row r="93" spans="1:23" ht="12" customHeight="1" x14ac:dyDescent="0.25">
      <c r="A93" s="1" t="str">
        <f>Runners!A92</f>
        <v>Ross McKelvie</v>
      </c>
      <c r="B93" s="3"/>
      <c r="C93" s="3">
        <f>IF(A93&lt;&gt;"",VLOOKUP(A93,'Runners RBH2'!A$3:CT$114,C$1,FALSE),0)</f>
        <v>2.4307556435555554E-2</v>
      </c>
      <c r="D93" s="6">
        <f t="shared" si="47"/>
        <v>88</v>
      </c>
      <c r="E93" s="2"/>
      <c r="F93" s="2">
        <f t="shared" si="48"/>
        <v>0</v>
      </c>
      <c r="J93" s="1" t="str">
        <f t="shared" si="49"/>
        <v>Ross McKelvie</v>
      </c>
      <c r="M93" s="8" t="str">
        <f t="shared" si="53"/>
        <v/>
      </c>
      <c r="N93" s="8" t="str">
        <f t="shared" si="54"/>
        <v/>
      </c>
      <c r="O93" s="1" t="str">
        <f t="shared" si="55"/>
        <v/>
      </c>
      <c r="P93" s="32" t="str">
        <f t="shared" si="56"/>
        <v/>
      </c>
      <c r="Q93" s="32" t="str">
        <f t="shared" si="50"/>
        <v/>
      </c>
      <c r="R93" s="6">
        <f t="shared" si="46"/>
        <v>0</v>
      </c>
      <c r="S93" s="6">
        <f>IF(AND(D93&lt;=L$4,P93&lt;&gt;"Y"),IF(N93&lt;VLOOKUP(O93,Runners!A$3:CT$180,S$1,FALSE),IF(Y$2="zero",0,Y$2),0),0)</f>
        <v>0</v>
      </c>
      <c r="T93" s="6">
        <f t="shared" si="51"/>
        <v>0</v>
      </c>
      <c r="U93" s="2"/>
      <c r="V93" s="2" t="str">
        <f>IF(O93&lt;&gt;"",VLOOKUP(O93,Runners!CZ$3:DM$180,V$1,FALSE),"")</f>
        <v/>
      </c>
      <c r="W93" s="18" t="str">
        <f t="shared" si="52"/>
        <v/>
      </c>
    </row>
    <row r="94" spans="1:23" ht="12" customHeight="1" x14ac:dyDescent="0.25">
      <c r="A94" s="1" t="str">
        <f>Runners!A93</f>
        <v>Roy Stevens</v>
      </c>
      <c r="B94" s="3"/>
      <c r="C94" s="3">
        <f>IF(A94&lt;&gt;"",VLOOKUP(A94,'Runners RBH2'!A$3:CT$114,C$1,FALSE),0)</f>
        <v>1.0592278667777778E-2</v>
      </c>
      <c r="D94" s="6">
        <f t="shared" si="47"/>
        <v>89</v>
      </c>
      <c r="E94" s="2"/>
      <c r="F94" s="2">
        <f t="shared" si="48"/>
        <v>0</v>
      </c>
      <c r="J94" s="1" t="str">
        <f t="shared" si="49"/>
        <v>Roy Stevens</v>
      </c>
      <c r="M94" s="8" t="str">
        <f t="shared" si="53"/>
        <v/>
      </c>
      <c r="N94" s="8" t="str">
        <f t="shared" si="54"/>
        <v/>
      </c>
      <c r="O94" s="1" t="str">
        <f t="shared" si="55"/>
        <v/>
      </c>
      <c r="P94" s="32" t="str">
        <f t="shared" si="56"/>
        <v/>
      </c>
      <c r="Q94" s="32" t="str">
        <f t="shared" si="50"/>
        <v/>
      </c>
      <c r="R94" s="6">
        <f t="shared" si="46"/>
        <v>0</v>
      </c>
      <c r="S94" s="6">
        <f>IF(AND(D94&lt;=L$4,P94&lt;&gt;"Y"),IF(N94&lt;VLOOKUP(O94,Runners!A$3:CT$180,S$1,FALSE),IF(Y$2="zero",0,Y$2),0),0)</f>
        <v>0</v>
      </c>
      <c r="T94" s="6">
        <f t="shared" si="51"/>
        <v>0</v>
      </c>
      <c r="U94" s="2"/>
      <c r="V94" s="2" t="str">
        <f>IF(O94&lt;&gt;"",VLOOKUP(O94,Runners!CZ$3:DM$180,V$1,FALSE),"")</f>
        <v/>
      </c>
      <c r="W94" s="18" t="str">
        <f t="shared" si="52"/>
        <v/>
      </c>
    </row>
    <row r="95" spans="1:23" ht="12" customHeight="1" x14ac:dyDescent="0.25">
      <c r="A95" s="1" t="str">
        <f>Runners!A94</f>
        <v>Ruth Bye</v>
      </c>
      <c r="B95" s="3"/>
      <c r="C95" s="3">
        <f>IF(A95&lt;&gt;"",VLOOKUP(A95,'Runners RBH2'!A$3:CT$114,C$1,FALSE),0)</f>
        <v>6.425612011111111E-3</v>
      </c>
      <c r="D95" s="6">
        <f t="shared" si="47"/>
        <v>90</v>
      </c>
      <c r="E95" s="2"/>
      <c r="F95" s="2">
        <f t="shared" si="48"/>
        <v>0</v>
      </c>
      <c r="J95" s="1" t="str">
        <f t="shared" si="49"/>
        <v>Ruth Bye</v>
      </c>
      <c r="M95" s="8" t="str">
        <f t="shared" si="53"/>
        <v/>
      </c>
      <c r="N95" s="8" t="str">
        <f t="shared" si="54"/>
        <v/>
      </c>
      <c r="O95" s="1" t="str">
        <f t="shared" si="55"/>
        <v/>
      </c>
      <c r="P95" s="32" t="str">
        <f t="shared" si="56"/>
        <v/>
      </c>
      <c r="Q95" s="32" t="str">
        <f t="shared" si="50"/>
        <v/>
      </c>
      <c r="R95" s="6">
        <f t="shared" si="46"/>
        <v>0</v>
      </c>
      <c r="S95" s="6">
        <f>IF(AND(D95&lt;=L$4,P95&lt;&gt;"Y"),IF(N95&lt;VLOOKUP(O95,Runners!A$3:CT$180,S$1,FALSE),IF(Y$2="zero",0,Y$2),0),0)</f>
        <v>0</v>
      </c>
      <c r="T95" s="6">
        <f t="shared" si="51"/>
        <v>0</v>
      </c>
      <c r="U95" s="2"/>
      <c r="V95" s="2" t="str">
        <f>IF(O95&lt;&gt;"",VLOOKUP(O95,Runners!CZ$3:DM$180,V$1,FALSE),"")</f>
        <v/>
      </c>
      <c r="W95" s="18" t="str">
        <f t="shared" si="52"/>
        <v/>
      </c>
    </row>
    <row r="96" spans="1:23" ht="12" customHeight="1" x14ac:dyDescent="0.25">
      <c r="A96" s="1" t="str">
        <f>Runners!A95</f>
        <v>Ruth Williams</v>
      </c>
      <c r="C96" s="3">
        <f>IF(A96&lt;&gt;"",VLOOKUP(A96,'Runners RBH2'!A$3:CT$114,C$1,FALSE),0)</f>
        <v>1.1460334243333332E-2</v>
      </c>
      <c r="D96" s="6">
        <f t="shared" si="47"/>
        <v>91</v>
      </c>
      <c r="E96" s="2"/>
      <c r="F96" s="2">
        <f t="shared" si="48"/>
        <v>0</v>
      </c>
      <c r="J96" s="1" t="str">
        <f t="shared" si="49"/>
        <v>Ruth Williams</v>
      </c>
      <c r="M96" s="8" t="str">
        <f t="shared" si="53"/>
        <v/>
      </c>
      <c r="N96" s="8" t="str">
        <f t="shared" si="54"/>
        <v/>
      </c>
      <c r="O96" s="1" t="str">
        <f t="shared" si="55"/>
        <v/>
      </c>
      <c r="P96" s="32" t="str">
        <f t="shared" si="56"/>
        <v/>
      </c>
      <c r="Q96" s="32" t="str">
        <f t="shared" si="50"/>
        <v/>
      </c>
      <c r="R96" s="6">
        <f t="shared" si="46"/>
        <v>0</v>
      </c>
      <c r="S96" s="6">
        <f>IF(AND(D96&lt;=L$4,P96&lt;&gt;"Y"),IF(N96&lt;VLOOKUP(O96,Runners!A$3:CT$180,S$1,FALSE),IF(Y$2="zero",0,Y$2),0),0)</f>
        <v>0</v>
      </c>
      <c r="T96" s="6">
        <f t="shared" si="51"/>
        <v>0</v>
      </c>
      <c r="U96" s="2"/>
      <c r="V96" s="2" t="str">
        <f>IF(O96&lt;&gt;"",VLOOKUP(O96,Runners!CZ$3:DM$180,V$1,FALSE),"")</f>
        <v/>
      </c>
      <c r="W96" s="18" t="str">
        <f t="shared" si="52"/>
        <v/>
      </c>
    </row>
    <row r="97" spans="1:23" ht="12" customHeight="1" x14ac:dyDescent="0.25">
      <c r="A97" s="1" t="str">
        <f>Runners!A96</f>
        <v>Sarah Beck</v>
      </c>
      <c r="C97" s="3">
        <f>IF(A97&lt;&gt;"",VLOOKUP(A97,'Runners RBH2'!A$3:CT$114,C$1,FALSE),0)</f>
        <v>1.7015889808888886E-2</v>
      </c>
      <c r="D97" s="6">
        <f t="shared" si="47"/>
        <v>92</v>
      </c>
      <c r="E97" s="2"/>
      <c r="F97" s="2">
        <f t="shared" si="48"/>
        <v>0</v>
      </c>
      <c r="J97" s="1" t="str">
        <f t="shared" si="49"/>
        <v>Sarah Beck</v>
      </c>
      <c r="M97" s="8" t="str">
        <f t="shared" si="53"/>
        <v/>
      </c>
      <c r="N97" s="8" t="str">
        <f t="shared" si="54"/>
        <v/>
      </c>
      <c r="O97" s="1" t="str">
        <f t="shared" si="55"/>
        <v/>
      </c>
      <c r="P97" s="32" t="str">
        <f t="shared" si="56"/>
        <v/>
      </c>
      <c r="Q97" s="32" t="str">
        <f t="shared" si="50"/>
        <v/>
      </c>
      <c r="R97" s="6">
        <f t="shared" si="46"/>
        <v>0</v>
      </c>
      <c r="S97" s="6">
        <f>IF(AND(D97&lt;=L$4,P97&lt;&gt;"Y"),IF(N97&lt;VLOOKUP(O97,Runners!A$3:CT$180,S$1,FALSE),IF(Y$2="zero",0,Y$2),0),0)</f>
        <v>0</v>
      </c>
      <c r="T97" s="6">
        <f t="shared" si="51"/>
        <v>0</v>
      </c>
      <c r="U97" s="2"/>
      <c r="V97" s="2" t="str">
        <f>IF(O97&lt;&gt;"",VLOOKUP(O97,Runners!CZ$3:DM$180,V$1,FALSE),"")</f>
        <v/>
      </c>
      <c r="W97" s="18" t="str">
        <f t="shared" si="52"/>
        <v/>
      </c>
    </row>
    <row r="98" spans="1:23" ht="12" customHeight="1" x14ac:dyDescent="0.25">
      <c r="A98" s="1" t="str">
        <f>Runners!A97</f>
        <v>Sarah Cook</v>
      </c>
      <c r="C98" s="3">
        <f>IF(A98&lt;&gt;"",VLOOKUP(A98,'Runners RBH2'!A$3:CT$114,C$1,FALSE),0)</f>
        <v>7.4672787077777782E-3</v>
      </c>
      <c r="D98" s="6">
        <f t="shared" si="47"/>
        <v>93</v>
      </c>
      <c r="E98" s="2">
        <v>3.9282407407407412E-2</v>
      </c>
      <c r="F98" s="2">
        <f t="shared" si="48"/>
        <v>3.181512869962963E-2</v>
      </c>
      <c r="J98" s="1" t="str">
        <f t="shared" si="49"/>
        <v>Sarah Cook</v>
      </c>
      <c r="M98" s="8" t="str">
        <f t="shared" si="53"/>
        <v/>
      </c>
      <c r="N98" s="8" t="str">
        <f t="shared" si="54"/>
        <v/>
      </c>
      <c r="O98" s="1" t="str">
        <f t="shared" si="55"/>
        <v/>
      </c>
      <c r="P98" s="32" t="str">
        <f t="shared" si="56"/>
        <v/>
      </c>
      <c r="Q98" s="32" t="str">
        <f t="shared" si="50"/>
        <v/>
      </c>
      <c r="R98" s="6">
        <f t="shared" si="46"/>
        <v>0</v>
      </c>
      <c r="S98" s="6">
        <f>IF(AND(D98&lt;=L$4,P98&lt;&gt;"Y"),IF(N98&lt;VLOOKUP(O98,Runners!A$3:CT$180,S$1,FALSE),IF(Y$2="zero",0,Y$2),0),0)</f>
        <v>0</v>
      </c>
      <c r="T98" s="6">
        <f t="shared" si="51"/>
        <v>0</v>
      </c>
      <c r="U98" s="2"/>
      <c r="V98" s="2" t="str">
        <f>IF(O98&lt;&gt;"",VLOOKUP(O98,Runners!CZ$3:DM$180,V$1,FALSE),"")</f>
        <v/>
      </c>
      <c r="W98" s="18" t="str">
        <f t="shared" si="52"/>
        <v/>
      </c>
    </row>
    <row r="99" spans="1:23" ht="12" customHeight="1" x14ac:dyDescent="0.25">
      <c r="A99" s="1" t="str">
        <f>Runners!A98</f>
        <v>Scott Gall</v>
      </c>
      <c r="C99" s="3">
        <f>IF(A99&lt;&gt;"",VLOOKUP(A99,'Runners RBH2'!A$3:CT$114,C$1,FALSE),0)</f>
        <v>3.474223162222222E-3</v>
      </c>
      <c r="D99" s="6">
        <f t="shared" si="47"/>
        <v>94</v>
      </c>
      <c r="E99" s="2"/>
      <c r="F99" s="2">
        <f t="shared" si="48"/>
        <v>0</v>
      </c>
      <c r="J99" s="1" t="str">
        <f t="shared" si="49"/>
        <v>Scott Gall</v>
      </c>
      <c r="M99" s="8" t="str">
        <f t="shared" si="53"/>
        <v/>
      </c>
      <c r="N99" s="8" t="str">
        <f t="shared" si="54"/>
        <v/>
      </c>
      <c r="O99" s="1" t="str">
        <f t="shared" si="55"/>
        <v/>
      </c>
      <c r="P99" s="32" t="str">
        <f t="shared" si="56"/>
        <v/>
      </c>
      <c r="Q99" s="32" t="str">
        <f t="shared" si="50"/>
        <v/>
      </c>
      <c r="R99" s="6">
        <f t="shared" si="46"/>
        <v>0</v>
      </c>
      <c r="S99" s="6">
        <f>IF(AND(D99&lt;=L$4,P99&lt;&gt;"Y"),IF(N99&lt;VLOOKUP(O99,Runners!A$3:CT$180,S$1,FALSE),IF(Y$2="zero",0,Y$2),0),0)</f>
        <v>0</v>
      </c>
      <c r="T99" s="6">
        <f t="shared" si="51"/>
        <v>0</v>
      </c>
      <c r="U99" s="2"/>
      <c r="V99" s="2" t="str">
        <f>IF(O99&lt;&gt;"",VLOOKUP(O99,Runners!CZ$3:DM$180,V$1,FALSE),"")</f>
        <v/>
      </c>
      <c r="W99" s="18" t="str">
        <f t="shared" si="52"/>
        <v/>
      </c>
    </row>
    <row r="100" spans="1:23" ht="12" customHeight="1" x14ac:dyDescent="0.25">
      <c r="A100" s="1" t="str">
        <f>Runners!A99</f>
        <v>Sharon Cooper</v>
      </c>
      <c r="C100" s="3">
        <f>IF(A100&lt;&gt;"",VLOOKUP(A100,'Runners RBH2'!A$3:CT$114,C$1,FALSE),0)</f>
        <v>1.5974223172222222E-2</v>
      </c>
      <c r="D100" s="6">
        <f t="shared" si="47"/>
        <v>95</v>
      </c>
      <c r="E100" s="2"/>
      <c r="F100" s="2">
        <f t="shared" si="48"/>
        <v>0</v>
      </c>
      <c r="J100" s="1" t="str">
        <f t="shared" si="49"/>
        <v>Sharon Cooper</v>
      </c>
      <c r="M100" s="8" t="str">
        <f t="shared" si="53"/>
        <v/>
      </c>
      <c r="N100" s="8" t="str">
        <f t="shared" si="54"/>
        <v/>
      </c>
      <c r="O100" s="1" t="str">
        <f t="shared" si="55"/>
        <v/>
      </c>
      <c r="P100" s="32" t="str">
        <f t="shared" si="56"/>
        <v/>
      </c>
      <c r="Q100" s="32" t="str">
        <f t="shared" si="50"/>
        <v/>
      </c>
      <c r="R100" s="6">
        <f t="shared" si="46"/>
        <v>0</v>
      </c>
      <c r="S100" s="6">
        <f>IF(AND(D100&lt;=L$4,P100&lt;&gt;"Y"),IF(N100&lt;VLOOKUP(O100,Runners!A$3:CT$180,S$1,FALSE),IF(Y$2="zero",0,Y$2),0),0)</f>
        <v>0</v>
      </c>
      <c r="T100" s="6">
        <f t="shared" si="51"/>
        <v>0</v>
      </c>
      <c r="U100" s="2"/>
      <c r="V100" s="2" t="str">
        <f>IF(O100&lt;&gt;"",VLOOKUP(O100,Runners!CZ$3:DM$180,V$1,FALSE),"")</f>
        <v/>
      </c>
      <c r="W100" s="18" t="str">
        <f t="shared" si="52"/>
        <v/>
      </c>
    </row>
    <row r="101" spans="1:23" ht="12" customHeight="1" x14ac:dyDescent="0.25">
      <c r="A101" s="1" t="str">
        <f>Runners!A100</f>
        <v>Simon Smith</v>
      </c>
      <c r="C101" s="3">
        <f>IF(A101&lt;&gt;"",VLOOKUP(A101,'Runners RBH2'!A$3:CT$114,C$1,FALSE),0)</f>
        <v>1.840477873777778E-2</v>
      </c>
      <c r="D101" s="6">
        <f t="shared" si="47"/>
        <v>96</v>
      </c>
      <c r="E101" s="2"/>
      <c r="F101" s="2">
        <f t="shared" si="48"/>
        <v>0</v>
      </c>
      <c r="J101" s="1" t="str">
        <f t="shared" si="49"/>
        <v>Simon Smith</v>
      </c>
      <c r="M101" s="8" t="str">
        <f t="shared" si="53"/>
        <v/>
      </c>
      <c r="N101" s="8" t="str">
        <f t="shared" si="54"/>
        <v/>
      </c>
      <c r="O101" s="1" t="str">
        <f t="shared" si="55"/>
        <v/>
      </c>
      <c r="P101" s="32" t="str">
        <f t="shared" si="56"/>
        <v/>
      </c>
      <c r="Q101" s="32" t="str">
        <f t="shared" si="50"/>
        <v/>
      </c>
      <c r="R101" s="6">
        <f t="shared" si="46"/>
        <v>0</v>
      </c>
      <c r="S101" s="6">
        <f>IF(AND(D101&lt;=L$4,P101&lt;&gt;"Y"),IF(N101&lt;VLOOKUP(O101,Runners!A$3:CT$180,S$1,FALSE),IF(Y$2="zero",0,Y$2),0),0)</f>
        <v>0</v>
      </c>
      <c r="T101" s="6">
        <f t="shared" si="51"/>
        <v>0</v>
      </c>
      <c r="U101" s="2"/>
      <c r="V101" s="2" t="str">
        <f>IF(O101&lt;&gt;"",VLOOKUP(O101,Runners!CZ$3:DM$180,V$1,FALSE),"")</f>
        <v/>
      </c>
      <c r="W101" s="18" t="str">
        <f t="shared" si="52"/>
        <v/>
      </c>
    </row>
    <row r="102" spans="1:23" ht="12" customHeight="1" x14ac:dyDescent="0.25">
      <c r="A102" s="1" t="str">
        <f>Runners!A101</f>
        <v>Stephen Rodwell</v>
      </c>
      <c r="C102" s="3">
        <f>IF(A102&lt;&gt;"",VLOOKUP(A102,'Runners RBH2'!A$3:CT$114,C$1,FALSE),0)</f>
        <v>1.7883945414444442E-2</v>
      </c>
      <c r="D102" s="6">
        <f t="shared" si="47"/>
        <v>97</v>
      </c>
      <c r="E102" s="2">
        <v>3.948032407407407E-2</v>
      </c>
      <c r="F102" s="2">
        <f t="shared" si="48"/>
        <v>2.1596378659629628E-2</v>
      </c>
      <c r="J102" s="1" t="str">
        <f t="shared" si="49"/>
        <v>Stephen Rodwell</v>
      </c>
      <c r="M102" s="8" t="str">
        <f t="shared" si="53"/>
        <v/>
      </c>
      <c r="N102" s="8" t="str">
        <f t="shared" si="54"/>
        <v/>
      </c>
      <c r="O102" s="1" t="str">
        <f t="shared" si="55"/>
        <v/>
      </c>
      <c r="P102" s="32" t="str">
        <f t="shared" si="56"/>
        <v/>
      </c>
      <c r="Q102" s="32" t="str">
        <f t="shared" si="50"/>
        <v/>
      </c>
      <c r="R102" s="6">
        <f t="shared" si="46"/>
        <v>0</v>
      </c>
      <c r="S102" s="6">
        <f>IF(AND(D102&lt;=L$4,P102&lt;&gt;"Y"),IF(N102&lt;VLOOKUP(O102,Runners!A$3:CT$180,S$1,FALSE),IF(Y$2="zero",0,Y$2),0),0)</f>
        <v>0</v>
      </c>
      <c r="T102" s="6">
        <f t="shared" si="51"/>
        <v>0</v>
      </c>
      <c r="U102" s="2"/>
      <c r="V102" s="2" t="str">
        <f>IF(O102&lt;&gt;"",VLOOKUP(O102,Runners!CZ$3:DM$180,V$1,FALSE),"")</f>
        <v/>
      </c>
      <c r="W102" s="18" t="str">
        <f t="shared" si="52"/>
        <v/>
      </c>
    </row>
    <row r="103" spans="1:23" ht="12" customHeight="1" x14ac:dyDescent="0.25">
      <c r="A103" s="1" t="str">
        <f>Runners!A102</f>
        <v>Stephen Wise</v>
      </c>
      <c r="C103" s="3">
        <f>IF(A103&lt;&gt;"",VLOOKUP(A103,'Runners RBH2'!A$3:CT$114,C$1,FALSE),0)</f>
        <v>1.562700098E-2</v>
      </c>
      <c r="D103" s="6">
        <f t="shared" si="47"/>
        <v>98</v>
      </c>
      <c r="E103" s="2">
        <v>3.7824074074074072E-2</v>
      </c>
      <c r="F103" s="2">
        <f t="shared" si="48"/>
        <v>2.2197073094074073E-2</v>
      </c>
      <c r="J103" s="1" t="str">
        <f t="shared" si="49"/>
        <v>Stephen Wise</v>
      </c>
      <c r="M103" s="8" t="str">
        <f t="shared" si="53"/>
        <v/>
      </c>
      <c r="N103" s="8" t="str">
        <f t="shared" si="54"/>
        <v/>
      </c>
      <c r="O103" s="1" t="str">
        <f t="shared" si="55"/>
        <v/>
      </c>
      <c r="P103" s="32" t="str">
        <f t="shared" si="56"/>
        <v/>
      </c>
      <c r="Q103" s="32" t="str">
        <f t="shared" si="50"/>
        <v/>
      </c>
      <c r="R103" s="6">
        <f t="shared" si="46"/>
        <v>0</v>
      </c>
      <c r="S103" s="6">
        <f>IF(AND(D103&lt;=L$4,P103&lt;&gt;"Y"),IF(N103&lt;VLOOKUP(O103,Runners!A$3:CT$180,S$1,FALSE),IF(Y$2="zero",0,Y$2),0),0)</f>
        <v>0</v>
      </c>
      <c r="T103" s="6">
        <f t="shared" si="51"/>
        <v>0</v>
      </c>
      <c r="U103" s="2"/>
      <c r="V103" s="2" t="str">
        <f>IF(O103&lt;&gt;"",VLOOKUP(O103,Runners!CZ$3:DM$180,V$1,FALSE),"")</f>
        <v/>
      </c>
      <c r="W103" s="18" t="str">
        <f t="shared" si="52"/>
        <v/>
      </c>
    </row>
    <row r="104" spans="1:23" ht="12" customHeight="1" x14ac:dyDescent="0.25">
      <c r="A104" s="1" t="str">
        <f>Runners!A103</f>
        <v>Steve Pepper</v>
      </c>
      <c r="C104" s="3">
        <f>IF(A104&lt;&gt;"",VLOOKUP(A104,'Runners RBH2'!A$3:CT$114,C$1,FALSE),0)</f>
        <v>1.9099223212222224E-2</v>
      </c>
      <c r="D104" s="6">
        <f t="shared" si="47"/>
        <v>99</v>
      </c>
      <c r="E104" s="2">
        <v>3.875E-2</v>
      </c>
      <c r="F104" s="2">
        <f t="shared" si="48"/>
        <v>1.9650776787777775E-2</v>
      </c>
      <c r="J104" s="1" t="str">
        <f t="shared" si="49"/>
        <v>Steve Pepper</v>
      </c>
      <c r="M104" s="8" t="str">
        <f t="shared" si="53"/>
        <v/>
      </c>
      <c r="N104" s="8" t="str">
        <f t="shared" si="54"/>
        <v/>
      </c>
      <c r="O104" s="1" t="str">
        <f t="shared" si="55"/>
        <v/>
      </c>
      <c r="P104" s="32" t="str">
        <f t="shared" si="56"/>
        <v/>
      </c>
      <c r="Q104" s="32" t="str">
        <f t="shared" si="50"/>
        <v/>
      </c>
      <c r="R104" s="6">
        <f t="shared" si="46"/>
        <v>0</v>
      </c>
      <c r="S104" s="6">
        <f>IF(AND(D104&lt;=L$4,P104&lt;&gt;"Y"),IF(N104&lt;VLOOKUP(O104,Runners!A$3:CT$180,S$1,FALSE),IF(Y$2="zero",0,Y$2),0),0)</f>
        <v>0</v>
      </c>
      <c r="T104" s="6">
        <f t="shared" si="51"/>
        <v>0</v>
      </c>
      <c r="U104" s="2"/>
      <c r="V104" s="2" t="str">
        <f>IF(O104&lt;&gt;"",VLOOKUP(O104,Runners!CZ$3:DM$180,V$1,FALSE),"")</f>
        <v/>
      </c>
      <c r="W104" s="18" t="str">
        <f t="shared" si="52"/>
        <v/>
      </c>
    </row>
    <row r="105" spans="1:23" ht="12" customHeight="1" x14ac:dyDescent="0.25">
      <c r="A105" s="1" t="str">
        <f>Runners!A104</f>
        <v>Susan Hawitt</v>
      </c>
      <c r="C105" s="3">
        <f>IF(A105&lt;&gt;"",VLOOKUP(A105,'Runners RBH2'!A$3:CT$114,C$1,FALSE),0)</f>
        <v>1.4411723222222223E-2</v>
      </c>
      <c r="D105" s="6">
        <f t="shared" si="47"/>
        <v>100</v>
      </c>
      <c r="E105" s="2"/>
      <c r="F105" s="2">
        <f t="shared" si="48"/>
        <v>0</v>
      </c>
      <c r="J105" s="1" t="str">
        <f t="shared" si="49"/>
        <v>Susan Hawitt</v>
      </c>
      <c r="M105" s="8" t="str">
        <f t="shared" si="53"/>
        <v/>
      </c>
      <c r="N105" s="8" t="str">
        <f t="shared" si="54"/>
        <v/>
      </c>
      <c r="O105" s="1" t="str">
        <f t="shared" si="55"/>
        <v/>
      </c>
      <c r="P105" s="32" t="str">
        <f t="shared" si="56"/>
        <v/>
      </c>
      <c r="Q105" s="32" t="str">
        <f t="shared" si="50"/>
        <v/>
      </c>
      <c r="R105" s="6">
        <f t="shared" si="46"/>
        <v>0</v>
      </c>
      <c r="S105" s="6">
        <f>IF(AND(D105&lt;=L$4,P105&lt;&gt;"Y"),IF(N105&lt;VLOOKUP(O105,Runners!A$3:CT$180,S$1,FALSE),IF(Y$2="zero",0,Y$2),0),0)</f>
        <v>0</v>
      </c>
      <c r="T105" s="6">
        <f t="shared" si="51"/>
        <v>0</v>
      </c>
      <c r="U105" s="2"/>
      <c r="V105" s="2" t="str">
        <f>IF(O105&lt;&gt;"",VLOOKUP(O105,Runners!CZ$3:DM$180,V$1,FALSE),"")</f>
        <v/>
      </c>
      <c r="W105" s="18" t="str">
        <f t="shared" si="52"/>
        <v/>
      </c>
    </row>
    <row r="106" spans="1:23" ht="12" customHeight="1" x14ac:dyDescent="0.25">
      <c r="A106" s="1" t="str">
        <f>Runners!A105</f>
        <v>Susan Henry</v>
      </c>
      <c r="C106" s="3">
        <f>IF(A106&lt;&gt;"",VLOOKUP(A106,'Runners RBH2'!A$3:CT$114,C$1,FALSE),0)</f>
        <v>9.5506121211111124E-3</v>
      </c>
      <c r="D106" s="6">
        <f t="shared" ref="D106:D131" si="57">D105+1</f>
        <v>101</v>
      </c>
      <c r="E106" s="2">
        <v>4.3634259259259262E-2</v>
      </c>
      <c r="F106" s="2">
        <f t="shared" ref="F106:F131" si="58">IF(E106&gt;0,E106-C106,0)</f>
        <v>3.4083647138148147E-2</v>
      </c>
      <c r="J106" s="1" t="str">
        <f t="shared" ref="J106:J131" si="59">A106</f>
        <v>Susan Henry</v>
      </c>
      <c r="M106" s="8" t="str">
        <f t="shared" si="53"/>
        <v/>
      </c>
      <c r="N106" s="8" t="str">
        <f t="shared" si="54"/>
        <v/>
      </c>
      <c r="O106" s="1" t="str">
        <f t="shared" si="55"/>
        <v/>
      </c>
      <c r="P106" s="32" t="str">
        <f t="shared" si="56"/>
        <v/>
      </c>
      <c r="Q106" s="32" t="str">
        <f t="shared" ref="Q106:Q131" si="60">IF(D106&lt;=L$4,IF(P106="Y",Q105,Q105-1),"")</f>
        <v/>
      </c>
      <c r="R106" s="6">
        <f t="shared" si="46"/>
        <v>0</v>
      </c>
      <c r="S106" s="6">
        <f>IF(AND(D106&lt;=L$4,P106&lt;&gt;"Y"),IF(N106&lt;VLOOKUP(O106,Runners!A$3:CT$180,S$1,FALSE),IF(Y$2="zero",0,Y$2),0),0)</f>
        <v>0</v>
      </c>
      <c r="T106" s="6">
        <f t="shared" ref="T106:T131" si="61">IF(AND(D106&lt;=L$4,P106&lt;&gt;"Y"),S106+R106,0)</f>
        <v>0</v>
      </c>
      <c r="U106" s="2"/>
      <c r="V106" s="2" t="str">
        <f>IF(O106&lt;&gt;"",VLOOKUP(O106,Runners!CZ$3:DM$180,V$1,FALSE),"")</f>
        <v/>
      </c>
      <c r="W106" s="18" t="str">
        <f t="shared" ref="W106:W131" si="62">IF(O106&lt;&gt;"",(V106-N106)/V106,"")</f>
        <v/>
      </c>
    </row>
    <row r="107" spans="1:23" ht="12" customHeight="1" x14ac:dyDescent="0.25">
      <c r="A107" s="1" t="str">
        <f>Runners!A106</f>
        <v>Sylvia Elisabeth Gittins</v>
      </c>
      <c r="C107" s="3">
        <f>IF(A107&lt;&gt;"",VLOOKUP(A107,'Runners RBH2'!A$3:CT$114,C$1,FALSE),0)</f>
        <v>8.3353343533333329E-3</v>
      </c>
      <c r="D107" s="6">
        <f t="shared" si="57"/>
        <v>102</v>
      </c>
      <c r="E107" s="2"/>
      <c r="F107" s="2">
        <f t="shared" si="58"/>
        <v>0</v>
      </c>
      <c r="J107" s="1" t="str">
        <f t="shared" si="59"/>
        <v>Sylvia Elisabeth Gittins</v>
      </c>
      <c r="M107" s="8" t="str">
        <f t="shared" si="53"/>
        <v/>
      </c>
      <c r="N107" s="8" t="str">
        <f t="shared" si="54"/>
        <v/>
      </c>
      <c r="O107" s="1" t="str">
        <f t="shared" si="55"/>
        <v/>
      </c>
      <c r="P107" s="32" t="str">
        <f t="shared" si="56"/>
        <v/>
      </c>
      <c r="Q107" s="32" t="str">
        <f t="shared" si="60"/>
        <v/>
      </c>
      <c r="R107" s="6">
        <f t="shared" si="46"/>
        <v>0</v>
      </c>
      <c r="S107" s="6">
        <f>IF(AND(D107&lt;=L$4,P107&lt;&gt;"Y"),IF(N107&lt;VLOOKUP(O107,Runners!A$3:CT$180,S$1,FALSE),IF(Y$2="zero",0,Y$2),0),0)</f>
        <v>0</v>
      </c>
      <c r="T107" s="6">
        <f t="shared" si="61"/>
        <v>0</v>
      </c>
      <c r="U107" s="2"/>
      <c r="V107" s="2" t="str">
        <f>IF(O107&lt;&gt;"",VLOOKUP(O107,Runners!CZ$3:DM$180,V$1,FALSE),"")</f>
        <v/>
      </c>
      <c r="W107" s="18" t="str">
        <f t="shared" si="62"/>
        <v/>
      </c>
    </row>
    <row r="108" spans="1:23" ht="12" customHeight="1" x14ac:dyDescent="0.25">
      <c r="A108" s="1" t="str">
        <f>Runners!A107</f>
        <v>Terry Hellings</v>
      </c>
      <c r="B108" s="3"/>
      <c r="C108" s="3">
        <f>IF(A108&lt;&gt;"",VLOOKUP(A108,'Runners RBH2'!A$3:CT$114,C$1,FALSE),0)</f>
        <v>1.4932556585555557E-2</v>
      </c>
      <c r="D108" s="6">
        <f t="shared" si="57"/>
        <v>103</v>
      </c>
      <c r="E108" s="2"/>
      <c r="F108" s="2">
        <f t="shared" si="58"/>
        <v>0</v>
      </c>
      <c r="J108" s="1" t="str">
        <f t="shared" si="59"/>
        <v>Terry Hellings</v>
      </c>
      <c r="M108" s="8" t="str">
        <f t="shared" si="53"/>
        <v/>
      </c>
      <c r="N108" s="8" t="str">
        <f t="shared" si="54"/>
        <v/>
      </c>
      <c r="O108" s="1" t="str">
        <f t="shared" si="55"/>
        <v/>
      </c>
      <c r="P108" s="32" t="str">
        <f t="shared" si="56"/>
        <v/>
      </c>
      <c r="Q108" s="32" t="str">
        <f t="shared" si="60"/>
        <v/>
      </c>
      <c r="R108" s="6">
        <f t="shared" si="46"/>
        <v>0</v>
      </c>
      <c r="S108" s="6">
        <f>IF(AND(D108&lt;=L$4,P108&lt;&gt;"Y"),IF(N108&lt;VLOOKUP(O108,Runners!A$3:CT$180,S$1,FALSE),IF(Y$2="zero",0,Y$2),0),0)</f>
        <v>0</v>
      </c>
      <c r="T108" s="6">
        <f t="shared" si="61"/>
        <v>0</v>
      </c>
      <c r="U108" s="2"/>
      <c r="V108" s="2" t="str">
        <f>IF(O108&lt;&gt;"",VLOOKUP(O108,Runners!CZ$3:DM$180,V$1,FALSE),"")</f>
        <v/>
      </c>
      <c r="W108" s="18" t="str">
        <f t="shared" si="62"/>
        <v/>
      </c>
    </row>
    <row r="109" spans="1:23" ht="12" customHeight="1" x14ac:dyDescent="0.25">
      <c r="A109" s="1" t="str">
        <f>Runners!A108</f>
        <v>Thomas Howarth</v>
      </c>
      <c r="C109" s="3">
        <f>IF(A109&lt;&gt;"",VLOOKUP(A109,'Runners RBH2'!A$3:CT$114,C$1,FALSE),0)</f>
        <v>1.6321445484444447E-2</v>
      </c>
      <c r="D109" s="6">
        <f t="shared" si="57"/>
        <v>104</v>
      </c>
      <c r="E109" s="2"/>
      <c r="F109" s="2">
        <f t="shared" si="58"/>
        <v>0</v>
      </c>
      <c r="J109" s="1" t="str">
        <f t="shared" si="59"/>
        <v>Thomas Howarth</v>
      </c>
      <c r="M109" s="8" t="str">
        <f t="shared" si="53"/>
        <v/>
      </c>
      <c r="N109" s="8" t="str">
        <f t="shared" si="54"/>
        <v/>
      </c>
      <c r="O109" s="1" t="str">
        <f t="shared" si="55"/>
        <v/>
      </c>
      <c r="P109" s="32" t="str">
        <f t="shared" si="56"/>
        <v/>
      </c>
      <c r="Q109" s="32" t="str">
        <f t="shared" si="60"/>
        <v/>
      </c>
      <c r="R109" s="6">
        <f t="shared" si="46"/>
        <v>0</v>
      </c>
      <c r="S109" s="6">
        <f>IF(AND(D109&lt;=L$4,P109&lt;&gt;"Y"),IF(N109&lt;VLOOKUP(O109,Runners!A$3:CT$180,S$1,FALSE),IF(Y$2="zero",0,Y$2),0),0)</f>
        <v>0</v>
      </c>
      <c r="T109" s="6">
        <f t="shared" si="61"/>
        <v>0</v>
      </c>
      <c r="U109" s="2"/>
      <c r="V109" s="2" t="str">
        <f>IF(O109&lt;&gt;"",VLOOKUP(O109,Runners!CZ$3:DM$180,V$1,FALSE),"")</f>
        <v/>
      </c>
      <c r="W109" s="18" t="str">
        <f t="shared" si="62"/>
        <v/>
      </c>
    </row>
    <row r="110" spans="1:23" ht="12" customHeight="1" x14ac:dyDescent="0.25">
      <c r="A110" s="1" t="str">
        <f>Runners!A109</f>
        <v>Trevor Roberts</v>
      </c>
      <c r="C110" s="3">
        <f>IF(A110&lt;&gt;"",VLOOKUP(A110,'Runners RBH2'!A$3:CT$114,C$1,FALSE),0)</f>
        <v>4.5158899388888889E-3</v>
      </c>
      <c r="D110" s="6">
        <f t="shared" si="57"/>
        <v>105</v>
      </c>
      <c r="E110" s="2"/>
      <c r="F110" s="2">
        <f t="shared" si="58"/>
        <v>0</v>
      </c>
      <c r="J110" s="1" t="str">
        <f t="shared" si="59"/>
        <v>Trevor Roberts</v>
      </c>
      <c r="M110" s="8" t="str">
        <f t="shared" si="53"/>
        <v/>
      </c>
      <c r="N110" s="8" t="str">
        <f t="shared" si="54"/>
        <v/>
      </c>
      <c r="O110" s="1" t="str">
        <f t="shared" si="55"/>
        <v/>
      </c>
      <c r="P110" s="32" t="str">
        <f t="shared" si="56"/>
        <v/>
      </c>
      <c r="Q110" s="32" t="str">
        <f t="shared" si="60"/>
        <v/>
      </c>
      <c r="R110" s="6">
        <f t="shared" si="46"/>
        <v>0</v>
      </c>
      <c r="S110" s="6">
        <f>IF(AND(D110&lt;=L$4,P110&lt;&gt;"Y"),IF(N110&lt;VLOOKUP(O110,Runners!A$3:CT$180,S$1,FALSE),IF(Y$2="zero",0,Y$2),0),0)</f>
        <v>0</v>
      </c>
      <c r="T110" s="6">
        <f t="shared" si="61"/>
        <v>0</v>
      </c>
      <c r="U110" s="2"/>
      <c r="V110" s="2" t="str">
        <f>IF(O110&lt;&gt;"",VLOOKUP(O110,Runners!CZ$3:DM$180,V$1,FALSE),"")</f>
        <v/>
      </c>
      <c r="W110" s="18" t="str">
        <f t="shared" si="62"/>
        <v/>
      </c>
    </row>
    <row r="111" spans="1:23" ht="12" customHeight="1" x14ac:dyDescent="0.25">
      <c r="A111" s="1" t="str">
        <f>Runners!A110</f>
        <v>Vicki Richardson</v>
      </c>
      <c r="C111" s="3">
        <f>IF(A111&lt;&gt;"",VLOOKUP(A111,'Runners RBH2'!A$3:CT$114,C$1,FALSE),0)</f>
        <v>9.0297788377777764E-3</v>
      </c>
      <c r="D111" s="6">
        <f t="shared" si="57"/>
        <v>106</v>
      </c>
      <c r="E111" s="2"/>
      <c r="F111" s="2">
        <f t="shared" si="58"/>
        <v>0</v>
      </c>
      <c r="J111" s="1" t="str">
        <f t="shared" si="59"/>
        <v>Vicki Richardson</v>
      </c>
      <c r="M111" s="8" t="str">
        <f t="shared" si="53"/>
        <v/>
      </c>
      <c r="N111" s="8" t="str">
        <f t="shared" si="54"/>
        <v/>
      </c>
      <c r="O111" s="1" t="str">
        <f t="shared" si="55"/>
        <v/>
      </c>
      <c r="P111" s="32" t="str">
        <f t="shared" si="56"/>
        <v/>
      </c>
      <c r="Q111" s="32" t="str">
        <f t="shared" si="60"/>
        <v/>
      </c>
      <c r="R111" s="6">
        <f t="shared" si="46"/>
        <v>0</v>
      </c>
      <c r="S111" s="6">
        <f>IF(AND(D111&lt;=L$4,P111&lt;&gt;"Y"),IF(N111&lt;VLOOKUP(O111,Runners!A$3:CT$180,S$1,FALSE),IF(Y$2="zero",0,Y$2),0),0)</f>
        <v>0</v>
      </c>
      <c r="T111" s="6">
        <f t="shared" si="61"/>
        <v>0</v>
      </c>
      <c r="U111" s="2"/>
      <c r="V111" s="2" t="str">
        <f>IF(O111&lt;&gt;"",VLOOKUP(O111,Runners!CZ$3:DM$180,V$1,FALSE),"")</f>
        <v/>
      </c>
      <c r="W111" s="18" t="str">
        <f t="shared" si="62"/>
        <v/>
      </c>
    </row>
    <row r="112" spans="1:23" ht="12" customHeight="1" x14ac:dyDescent="0.25">
      <c r="A112" s="1" t="str">
        <f>Runners!A111</f>
        <v>Xavia Cooper</v>
      </c>
      <c r="C112" s="3">
        <f>IF(A112&lt;&gt;"",VLOOKUP(A112,'Runners RBH2'!A$3:CT$114,C$1,FALSE),0)</f>
        <v>1.4758945514444444E-2</v>
      </c>
      <c r="D112" s="6">
        <f t="shared" si="57"/>
        <v>107</v>
      </c>
      <c r="E112" s="2">
        <v>3.829861111111111E-2</v>
      </c>
      <c r="F112" s="2">
        <f t="shared" si="58"/>
        <v>2.3539665596666665E-2</v>
      </c>
      <c r="J112" s="1" t="str">
        <f t="shared" si="59"/>
        <v>Xavia Cooper</v>
      </c>
      <c r="M112" s="8" t="str">
        <f t="shared" si="53"/>
        <v/>
      </c>
      <c r="N112" s="8" t="str">
        <f t="shared" si="54"/>
        <v/>
      </c>
      <c r="O112" s="1" t="str">
        <f t="shared" si="55"/>
        <v/>
      </c>
      <c r="P112" s="32" t="str">
        <f t="shared" si="56"/>
        <v/>
      </c>
      <c r="Q112" s="32" t="str">
        <f t="shared" si="60"/>
        <v/>
      </c>
      <c r="R112" s="6">
        <f t="shared" si="46"/>
        <v>0</v>
      </c>
      <c r="S112" s="6">
        <f>IF(AND(D112&lt;=L$4,P112&lt;&gt;"Y"),IF(N112&lt;VLOOKUP(O112,Runners!A$3:CT$180,S$1,FALSE),IF(Y$2="zero",0,Y$2),0),0)</f>
        <v>0</v>
      </c>
      <c r="T112" s="6">
        <f t="shared" si="61"/>
        <v>0</v>
      </c>
      <c r="U112" s="2"/>
      <c r="V112" s="2" t="str">
        <f>IF(O112&lt;&gt;"",VLOOKUP(O112,Runners!CZ$3:DM$180,V$1,FALSE),"")</f>
        <v/>
      </c>
      <c r="W112" s="18" t="str">
        <f t="shared" si="62"/>
        <v/>
      </c>
    </row>
    <row r="113" spans="2:23" ht="12" customHeight="1" x14ac:dyDescent="0.25">
      <c r="C113" s="3">
        <f>IF(A113&lt;&gt;"",VLOOKUP(A113,'Runners RBH2'!A$3:CT$114,C$1,FALSE),0)</f>
        <v>0</v>
      </c>
      <c r="D113" s="6">
        <f t="shared" si="57"/>
        <v>108</v>
      </c>
      <c r="E113" s="2"/>
      <c r="F113" s="2">
        <f t="shared" si="58"/>
        <v>0</v>
      </c>
      <c r="J113" s="1">
        <f t="shared" si="59"/>
        <v>0</v>
      </c>
      <c r="M113" s="8" t="str">
        <f t="shared" si="53"/>
        <v/>
      </c>
      <c r="N113" s="8" t="str">
        <f t="shared" si="54"/>
        <v/>
      </c>
      <c r="O113" s="1" t="str">
        <f t="shared" si="55"/>
        <v/>
      </c>
      <c r="P113" s="32" t="str">
        <f t="shared" si="56"/>
        <v/>
      </c>
      <c r="Q113" s="32" t="str">
        <f t="shared" si="60"/>
        <v/>
      </c>
      <c r="R113" s="6">
        <f t="shared" si="46"/>
        <v>0</v>
      </c>
      <c r="S113" s="6">
        <f>IF(AND(D113&lt;=L$4,P113&lt;&gt;"Y"),IF(N113&lt;VLOOKUP(O113,Runners!A$3:CT$180,S$1,FALSE),IF(Y$2="zero",0,Y$2),0),0)</f>
        <v>0</v>
      </c>
      <c r="T113" s="6">
        <f t="shared" si="61"/>
        <v>0</v>
      </c>
      <c r="U113" s="2"/>
      <c r="V113" s="2" t="str">
        <f>IF(O113&lt;&gt;"",VLOOKUP(O113,Runners!CZ$3:DM$180,V$1,FALSE),"")</f>
        <v/>
      </c>
      <c r="W113" s="18" t="str">
        <f t="shared" si="62"/>
        <v/>
      </c>
    </row>
    <row r="114" spans="2:23" ht="12" customHeight="1" x14ac:dyDescent="0.25">
      <c r="C114" s="3">
        <f>IF(A114&lt;&gt;"",VLOOKUP(A114,'Runners RBH2'!A$3:CT$114,C$1,FALSE),0)</f>
        <v>0</v>
      </c>
      <c r="D114" s="6">
        <f t="shared" si="57"/>
        <v>109</v>
      </c>
      <c r="E114" s="2"/>
      <c r="F114" s="2">
        <f t="shared" si="58"/>
        <v>0</v>
      </c>
      <c r="J114" s="1">
        <f t="shared" si="59"/>
        <v>0</v>
      </c>
      <c r="M114" s="8" t="str">
        <f t="shared" si="53"/>
        <v/>
      </c>
      <c r="N114" s="8" t="str">
        <f t="shared" si="54"/>
        <v/>
      </c>
      <c r="O114" s="1" t="str">
        <f t="shared" si="55"/>
        <v/>
      </c>
      <c r="P114" s="32" t="str">
        <f t="shared" si="56"/>
        <v/>
      </c>
      <c r="Q114" s="32" t="str">
        <f t="shared" si="60"/>
        <v/>
      </c>
      <c r="R114" s="6">
        <f t="shared" si="46"/>
        <v>0</v>
      </c>
      <c r="S114" s="6">
        <f>IF(AND(D114&lt;=L$4,P114&lt;&gt;"Y"),IF(N114&lt;VLOOKUP(O114,Runners!A$3:CT$180,S$1,FALSE),IF(Y$2="zero",0,Y$2),0),0)</f>
        <v>0</v>
      </c>
      <c r="T114" s="6">
        <f t="shared" si="61"/>
        <v>0</v>
      </c>
      <c r="U114" s="2"/>
      <c r="V114" s="2" t="str">
        <f>IF(O114&lt;&gt;"",VLOOKUP(O114,Runners!CZ$3:DM$180,V$1,FALSE),"")</f>
        <v/>
      </c>
      <c r="W114" s="18" t="str">
        <f t="shared" si="62"/>
        <v/>
      </c>
    </row>
    <row r="115" spans="2:23" ht="12" customHeight="1" x14ac:dyDescent="0.25">
      <c r="C115" s="3">
        <f>IF(A115&lt;&gt;"",VLOOKUP(A115,'Runners RBH2'!A$3:CT$114,C$1,FALSE),0)</f>
        <v>0</v>
      </c>
      <c r="D115" s="6">
        <f t="shared" si="57"/>
        <v>110</v>
      </c>
      <c r="E115" s="2"/>
      <c r="F115" s="2">
        <f t="shared" si="58"/>
        <v>0</v>
      </c>
      <c r="J115" s="1">
        <f t="shared" si="59"/>
        <v>0</v>
      </c>
      <c r="M115" s="8" t="str">
        <f t="shared" si="53"/>
        <v/>
      </c>
      <c r="N115" s="8" t="str">
        <f t="shared" si="54"/>
        <v/>
      </c>
      <c r="O115" s="1" t="str">
        <f t="shared" si="55"/>
        <v/>
      </c>
      <c r="P115" s="32" t="str">
        <f t="shared" si="56"/>
        <v/>
      </c>
      <c r="Q115" s="32" t="str">
        <f t="shared" si="60"/>
        <v/>
      </c>
      <c r="R115" s="6">
        <f t="shared" si="46"/>
        <v>0</v>
      </c>
      <c r="S115" s="6">
        <f>IF(AND(D115&lt;=L$4,P115&lt;&gt;"Y"),IF(N115&lt;VLOOKUP(O115,Runners!A$3:CT$180,S$1,FALSE),IF(Y$2="zero",0,Y$2),0),0)</f>
        <v>0</v>
      </c>
      <c r="T115" s="6">
        <f t="shared" si="61"/>
        <v>0</v>
      </c>
      <c r="U115" s="2"/>
      <c r="V115" s="2" t="str">
        <f>IF(O115&lt;&gt;"",VLOOKUP(O115,Runners!CZ$3:DM$180,V$1,FALSE),"")</f>
        <v/>
      </c>
      <c r="W115" s="18" t="str">
        <f t="shared" si="62"/>
        <v/>
      </c>
    </row>
    <row r="116" spans="2:23" ht="12" customHeight="1" x14ac:dyDescent="0.25">
      <c r="C116" s="3">
        <f>IF(A116&lt;&gt;"",VLOOKUP(A116,'Runners RBH2'!A$3:CT$114,C$1,FALSE),0)</f>
        <v>0</v>
      </c>
      <c r="D116" s="6">
        <f t="shared" si="57"/>
        <v>111</v>
      </c>
      <c r="E116" s="2"/>
      <c r="F116" s="2">
        <f t="shared" si="58"/>
        <v>0</v>
      </c>
      <c r="J116" s="1">
        <f t="shared" si="59"/>
        <v>0</v>
      </c>
      <c r="M116" s="8" t="str">
        <f t="shared" si="53"/>
        <v/>
      </c>
      <c r="N116" s="8" t="str">
        <f t="shared" si="54"/>
        <v/>
      </c>
      <c r="O116" s="1" t="str">
        <f t="shared" si="55"/>
        <v/>
      </c>
      <c r="P116" s="32" t="str">
        <f t="shared" si="56"/>
        <v/>
      </c>
      <c r="Q116" s="32" t="str">
        <f t="shared" si="60"/>
        <v/>
      </c>
      <c r="R116" s="6">
        <f t="shared" si="46"/>
        <v>0</v>
      </c>
      <c r="S116" s="6">
        <f>IF(AND(D116&lt;=L$4,P116&lt;&gt;"Y"),IF(N116&lt;VLOOKUP(O116,Runners!A$3:CT$180,S$1,FALSE),IF(Y$2="zero",0,Y$2),0),0)</f>
        <v>0</v>
      </c>
      <c r="T116" s="6">
        <f t="shared" si="61"/>
        <v>0</v>
      </c>
      <c r="U116" s="2"/>
      <c r="V116" s="2" t="str">
        <f>IF(O116&lt;&gt;"",VLOOKUP(O116,Runners!CZ$3:DM$180,V$1,FALSE),"")</f>
        <v/>
      </c>
      <c r="W116" s="18" t="str">
        <f t="shared" si="62"/>
        <v/>
      </c>
    </row>
    <row r="117" spans="2:23" ht="12" customHeight="1" x14ac:dyDescent="0.25">
      <c r="B117" s="3"/>
      <c r="C117" s="3">
        <f>IF(A117&lt;&gt;"",VLOOKUP(A117,'Runners RBH2'!A$3:CT$114,C$1,FALSE),0)</f>
        <v>0</v>
      </c>
      <c r="D117" s="6">
        <f t="shared" si="57"/>
        <v>112</v>
      </c>
      <c r="E117" s="2"/>
      <c r="F117" s="2">
        <f t="shared" si="58"/>
        <v>0</v>
      </c>
      <c r="J117" s="1">
        <f t="shared" si="59"/>
        <v>0</v>
      </c>
      <c r="M117" s="8" t="str">
        <f t="shared" si="53"/>
        <v/>
      </c>
      <c r="N117" s="8" t="str">
        <f t="shared" si="54"/>
        <v/>
      </c>
      <c r="O117" s="1" t="str">
        <f t="shared" si="55"/>
        <v/>
      </c>
      <c r="P117" s="32" t="str">
        <f t="shared" si="56"/>
        <v/>
      </c>
      <c r="Q117" s="32" t="str">
        <f t="shared" si="60"/>
        <v/>
      </c>
      <c r="R117" s="6">
        <f t="shared" si="46"/>
        <v>0</v>
      </c>
      <c r="S117" s="6">
        <f>IF(AND(D117&lt;=L$4,P117&lt;&gt;"Y"),IF(N117&lt;VLOOKUP(O117,Runners!A$3:CT$180,S$1,FALSE),IF(Y$2="zero",0,Y$2),0),0)</f>
        <v>0</v>
      </c>
      <c r="T117" s="6">
        <f t="shared" si="61"/>
        <v>0</v>
      </c>
      <c r="U117" s="2"/>
      <c r="V117" s="2" t="str">
        <f>IF(O117&lt;&gt;"",VLOOKUP(O117,Runners!CZ$3:DM$180,V$1,FALSE),"")</f>
        <v/>
      </c>
      <c r="W117" s="18" t="str">
        <f t="shared" si="62"/>
        <v/>
      </c>
    </row>
    <row r="118" spans="2:23" ht="12" customHeight="1" x14ac:dyDescent="0.25">
      <c r="C118" s="3">
        <f>IF(A118&lt;&gt;"",VLOOKUP(A118,'Runners RBH2'!A$3:CT$114,C$1,FALSE),0)</f>
        <v>0</v>
      </c>
      <c r="D118" s="6">
        <f t="shared" si="57"/>
        <v>113</v>
      </c>
      <c r="E118" s="2"/>
      <c r="F118" s="2">
        <f t="shared" si="58"/>
        <v>0</v>
      </c>
      <c r="J118" s="1">
        <f t="shared" si="59"/>
        <v>0</v>
      </c>
      <c r="M118" s="8" t="str">
        <f t="shared" si="53"/>
        <v/>
      </c>
      <c r="N118" s="8" t="str">
        <f t="shared" si="54"/>
        <v/>
      </c>
      <c r="O118" s="1" t="str">
        <f t="shared" si="55"/>
        <v/>
      </c>
      <c r="P118" s="32" t="str">
        <f t="shared" si="56"/>
        <v/>
      </c>
      <c r="Q118" s="32" t="str">
        <f t="shared" si="60"/>
        <v/>
      </c>
      <c r="R118" s="6">
        <f t="shared" si="46"/>
        <v>0</v>
      </c>
      <c r="S118" s="6">
        <f>IF(AND(D118&lt;=L$4,P118&lt;&gt;"Y"),IF(N118&lt;VLOOKUP(O118,Runners!A$3:CT$180,S$1,FALSE),IF(Y$2="zero",0,Y$2),0),0)</f>
        <v>0</v>
      </c>
      <c r="T118" s="6">
        <f t="shared" si="61"/>
        <v>0</v>
      </c>
      <c r="U118" s="2"/>
      <c r="V118" s="2" t="str">
        <f>IF(O118&lt;&gt;"",VLOOKUP(O118,Runners!CZ$3:DM$180,V$1,FALSE),"")</f>
        <v/>
      </c>
      <c r="W118" s="18" t="str">
        <f t="shared" si="62"/>
        <v/>
      </c>
    </row>
    <row r="119" spans="2:23" ht="12" customHeight="1" x14ac:dyDescent="0.25">
      <c r="C119" s="3">
        <f>IF(A119&lt;&gt;"",VLOOKUP(A119,'Runners RBH2'!A$3:CT$114,C$1,FALSE),0)</f>
        <v>0</v>
      </c>
      <c r="D119" s="6">
        <f t="shared" si="57"/>
        <v>114</v>
      </c>
      <c r="E119" s="2"/>
      <c r="F119" s="2">
        <f t="shared" si="58"/>
        <v>0</v>
      </c>
      <c r="J119" s="1">
        <f t="shared" si="59"/>
        <v>0</v>
      </c>
      <c r="M119" s="8" t="str">
        <f t="shared" si="53"/>
        <v/>
      </c>
      <c r="N119" s="8" t="str">
        <f t="shared" si="54"/>
        <v/>
      </c>
      <c r="O119" s="1" t="str">
        <f t="shared" si="55"/>
        <v/>
      </c>
      <c r="P119" s="32" t="str">
        <f t="shared" si="56"/>
        <v/>
      </c>
      <c r="Q119" s="32" t="str">
        <f t="shared" si="60"/>
        <v/>
      </c>
      <c r="R119" s="6">
        <f t="shared" si="46"/>
        <v>0</v>
      </c>
      <c r="S119" s="6">
        <f>IF(AND(D119&lt;=L$4,P119&lt;&gt;"Y"),IF(N119&lt;VLOOKUP(O119,Runners!A$3:CT$180,S$1,FALSE),IF(Y$2="zero",0,Y$2),0),0)</f>
        <v>0</v>
      </c>
      <c r="T119" s="6">
        <f t="shared" si="61"/>
        <v>0</v>
      </c>
      <c r="U119" s="2"/>
      <c r="V119" s="2" t="str">
        <f>IF(O119&lt;&gt;"",VLOOKUP(O119,Runners!CZ$3:DM$180,V$1,FALSE),"")</f>
        <v/>
      </c>
      <c r="W119" s="18" t="str">
        <f t="shared" si="62"/>
        <v/>
      </c>
    </row>
    <row r="120" spans="2:23" ht="12" customHeight="1" x14ac:dyDescent="0.25">
      <c r="C120" s="3">
        <f>IF(A120&lt;&gt;"",VLOOKUP(A120,'Runners RBH2'!A$3:CT$114,C$1,FALSE),0)</f>
        <v>0</v>
      </c>
      <c r="D120" s="6">
        <f t="shared" si="57"/>
        <v>115</v>
      </c>
      <c r="E120" s="2"/>
      <c r="F120" s="2">
        <f t="shared" si="58"/>
        <v>0</v>
      </c>
      <c r="J120" s="1">
        <f t="shared" si="59"/>
        <v>0</v>
      </c>
      <c r="M120" s="8" t="str">
        <f t="shared" si="53"/>
        <v/>
      </c>
      <c r="N120" s="8" t="str">
        <f t="shared" si="54"/>
        <v/>
      </c>
      <c r="O120" s="1" t="str">
        <f t="shared" si="55"/>
        <v/>
      </c>
      <c r="P120" s="32" t="str">
        <f t="shared" si="56"/>
        <v/>
      </c>
      <c r="Q120" s="32" t="str">
        <f t="shared" si="60"/>
        <v/>
      </c>
      <c r="R120" s="6">
        <f t="shared" si="46"/>
        <v>0</v>
      </c>
      <c r="S120" s="6">
        <f>IF(AND(D120&lt;=L$4,P120&lt;&gt;"Y"),IF(N120&lt;VLOOKUP(O120,Runners!A$3:CT$180,S$1,FALSE),IF(Y$2="zero",0,Y$2),0),0)</f>
        <v>0</v>
      </c>
      <c r="T120" s="6">
        <f t="shared" si="61"/>
        <v>0</v>
      </c>
      <c r="U120" s="2"/>
      <c r="V120" s="2" t="str">
        <f>IF(O120&lt;&gt;"",VLOOKUP(O120,Runners!CZ$3:DM$180,V$1,FALSE),"")</f>
        <v/>
      </c>
      <c r="W120" s="18" t="str">
        <f t="shared" si="62"/>
        <v/>
      </c>
    </row>
    <row r="121" spans="2:23" ht="12" customHeight="1" x14ac:dyDescent="0.25">
      <c r="C121" s="3">
        <f>IF(A121&lt;&gt;"",VLOOKUP(A121,'Runners RBH2'!A$3:CT$114,C$1,FALSE),0)</f>
        <v>0</v>
      </c>
      <c r="D121" s="6">
        <f t="shared" si="57"/>
        <v>116</v>
      </c>
      <c r="E121" s="2"/>
      <c r="F121" s="2">
        <f t="shared" si="58"/>
        <v>0</v>
      </c>
      <c r="J121" s="1">
        <f t="shared" si="59"/>
        <v>0</v>
      </c>
      <c r="M121" s="8" t="str">
        <f t="shared" si="53"/>
        <v/>
      </c>
      <c r="N121" s="8" t="str">
        <f t="shared" si="54"/>
        <v/>
      </c>
      <c r="O121" s="1" t="str">
        <f t="shared" si="55"/>
        <v/>
      </c>
      <c r="P121" s="32" t="str">
        <f t="shared" si="56"/>
        <v/>
      </c>
      <c r="Q121" s="32" t="str">
        <f t="shared" si="60"/>
        <v/>
      </c>
      <c r="R121" s="6">
        <f t="shared" si="46"/>
        <v>0</v>
      </c>
      <c r="S121" s="6">
        <f>IF(AND(D121&lt;=L$4,P121&lt;&gt;"Y"),IF(N121&lt;VLOOKUP(O121,Runners!A$3:CT$180,S$1,FALSE),IF(Y$2="zero",0,Y$2),0),0)</f>
        <v>0</v>
      </c>
      <c r="T121" s="6">
        <f t="shared" si="61"/>
        <v>0</v>
      </c>
      <c r="U121" s="2"/>
      <c r="V121" s="2" t="str">
        <f>IF(O121&lt;&gt;"",VLOOKUP(O121,Runners!CZ$3:DM$180,V$1,FALSE),"")</f>
        <v/>
      </c>
      <c r="W121" s="18" t="str">
        <f t="shared" si="62"/>
        <v/>
      </c>
    </row>
    <row r="122" spans="2:23" ht="12" customHeight="1" x14ac:dyDescent="0.25">
      <c r="C122" s="3">
        <f>IF(A122&lt;&gt;"",VLOOKUP(A122,'Runners RBH2'!A$3:CT$114,C$1,FALSE),0)</f>
        <v>0</v>
      </c>
      <c r="D122" s="6">
        <f t="shared" si="57"/>
        <v>117</v>
      </c>
      <c r="E122" s="2"/>
      <c r="F122" s="2">
        <f t="shared" si="58"/>
        <v>0</v>
      </c>
      <c r="J122" s="1">
        <f t="shared" si="59"/>
        <v>0</v>
      </c>
      <c r="M122" s="8" t="str">
        <f t="shared" si="53"/>
        <v/>
      </c>
      <c r="N122" s="8" t="str">
        <f t="shared" si="54"/>
        <v/>
      </c>
      <c r="O122" s="1" t="str">
        <f t="shared" si="55"/>
        <v/>
      </c>
      <c r="P122" s="32" t="str">
        <f t="shared" si="56"/>
        <v/>
      </c>
      <c r="Q122" s="32" t="str">
        <f t="shared" si="60"/>
        <v/>
      </c>
      <c r="R122" s="6">
        <f t="shared" si="46"/>
        <v>0</v>
      </c>
      <c r="S122" s="6">
        <f>IF(AND(D122&lt;=L$4,P122&lt;&gt;"Y"),IF(N122&lt;VLOOKUP(O122,Runners!A$3:CT$180,S$1,FALSE),IF(Y$2="zero",0,Y$2),0),0)</f>
        <v>0</v>
      </c>
      <c r="T122" s="6">
        <f t="shared" si="61"/>
        <v>0</v>
      </c>
      <c r="U122" s="2"/>
      <c r="V122" s="2" t="str">
        <f>IF(O122&lt;&gt;"",VLOOKUP(O122,Runners!CZ$3:DM$180,V$1,FALSE),"")</f>
        <v/>
      </c>
      <c r="W122" s="18" t="str">
        <f t="shared" si="62"/>
        <v/>
      </c>
    </row>
    <row r="123" spans="2:23" ht="12" customHeight="1" x14ac:dyDescent="0.25">
      <c r="C123" s="3">
        <f>IF(A123&lt;&gt;"",VLOOKUP(A123,'Runners RBH2'!A$3:CT$114,C$1,FALSE),0)</f>
        <v>0</v>
      </c>
      <c r="D123" s="6">
        <f t="shared" si="57"/>
        <v>118</v>
      </c>
      <c r="E123" s="2"/>
      <c r="F123" s="2">
        <f t="shared" si="58"/>
        <v>0</v>
      </c>
      <c r="J123" s="1">
        <f t="shared" si="59"/>
        <v>0</v>
      </c>
      <c r="M123" s="8" t="str">
        <f t="shared" si="53"/>
        <v/>
      </c>
      <c r="N123" s="8" t="str">
        <f t="shared" si="54"/>
        <v/>
      </c>
      <c r="O123" s="1" t="str">
        <f t="shared" si="55"/>
        <v/>
      </c>
      <c r="P123" s="32" t="str">
        <f t="shared" si="56"/>
        <v/>
      </c>
      <c r="Q123" s="32" t="str">
        <f t="shared" si="60"/>
        <v/>
      </c>
      <c r="R123" s="6">
        <f t="shared" si="46"/>
        <v>0</v>
      </c>
      <c r="S123" s="6">
        <f>IF(AND(D123&lt;=L$4,P123&lt;&gt;"Y"),IF(N123&lt;VLOOKUP(O123,Runners!A$3:CT$180,S$1,FALSE),IF(Y$2="zero",0,Y$2),0),0)</f>
        <v>0</v>
      </c>
      <c r="T123" s="6">
        <f t="shared" si="61"/>
        <v>0</v>
      </c>
      <c r="U123" s="2"/>
      <c r="V123" s="2" t="str">
        <f>IF(O123&lt;&gt;"",VLOOKUP(O123,Runners!CZ$3:DM$180,V$1,FALSE),"")</f>
        <v/>
      </c>
      <c r="W123" s="18" t="str">
        <f t="shared" si="62"/>
        <v/>
      </c>
    </row>
    <row r="124" spans="2:23" ht="12" customHeight="1" x14ac:dyDescent="0.25">
      <c r="C124" s="3">
        <f>IF(A124&lt;&gt;"",VLOOKUP(A124,'Runners RBH2'!A$3:CT$114,C$1,FALSE),0)</f>
        <v>0</v>
      </c>
      <c r="D124" s="6">
        <f t="shared" si="57"/>
        <v>119</v>
      </c>
      <c r="E124" s="2"/>
      <c r="F124" s="2">
        <f t="shared" si="58"/>
        <v>0</v>
      </c>
      <c r="J124" s="1">
        <f t="shared" si="59"/>
        <v>0</v>
      </c>
      <c r="M124" s="8" t="str">
        <f t="shared" ref="M124:M155" si="63">IF(D124&lt;=L$4,SMALL(E$4:E$207,D124),"")</f>
        <v/>
      </c>
      <c r="N124" s="8" t="str">
        <f t="shared" ref="N124:N155" si="64">IF(D124&lt;=L$4,VLOOKUP(M124,E$4:F$207,2,FALSE),"")</f>
        <v/>
      </c>
      <c r="O124" s="1" t="str">
        <f t="shared" ref="O124:O155" si="65">IF(D124&lt;=L$4,VLOOKUP(M124,E$4:J$207,6,FALSE),"")</f>
        <v/>
      </c>
      <c r="P124" s="32" t="str">
        <f t="shared" ref="P124:P155" si="66">IF(D124&lt;=L$4,VLOOKUP(O124,A$4:B$207,2,FALSE),"")</f>
        <v/>
      </c>
      <c r="Q124" s="32" t="str">
        <f t="shared" si="60"/>
        <v/>
      </c>
      <c r="R124" s="6">
        <f t="shared" si="46"/>
        <v>0</v>
      </c>
      <c r="S124" s="6">
        <f>IF(AND(D124&lt;=L$4,P124&lt;&gt;"Y"),IF(N124&lt;VLOOKUP(O124,Runners!A$3:CT$180,S$1,FALSE),IF(Y$2="zero",0,Y$2),0),0)</f>
        <v>0</v>
      </c>
      <c r="T124" s="6">
        <f t="shared" si="61"/>
        <v>0</v>
      </c>
      <c r="U124" s="2"/>
      <c r="V124" s="2" t="str">
        <f>IF(O124&lt;&gt;"",VLOOKUP(O124,Runners!CZ$3:DM$180,V$1,FALSE),"")</f>
        <v/>
      </c>
      <c r="W124" s="18" t="str">
        <f t="shared" si="62"/>
        <v/>
      </c>
    </row>
    <row r="125" spans="2:23" ht="12" customHeight="1" x14ac:dyDescent="0.25">
      <c r="C125" s="3">
        <f>IF(A125&lt;&gt;"",VLOOKUP(A125,'Runners RBH2'!A$3:CT$114,C$1,FALSE),0)</f>
        <v>0</v>
      </c>
      <c r="D125" s="6">
        <f t="shared" si="57"/>
        <v>120</v>
      </c>
      <c r="E125" s="2"/>
      <c r="F125" s="2">
        <f t="shared" si="58"/>
        <v>0</v>
      </c>
      <c r="J125" s="1">
        <f t="shared" si="59"/>
        <v>0</v>
      </c>
      <c r="M125" s="8" t="str">
        <f t="shared" si="63"/>
        <v/>
      </c>
      <c r="N125" s="8" t="str">
        <f t="shared" si="64"/>
        <v/>
      </c>
      <c r="O125" s="1" t="str">
        <f t="shared" si="65"/>
        <v/>
      </c>
      <c r="P125" s="32" t="str">
        <f t="shared" si="66"/>
        <v/>
      </c>
      <c r="Q125" s="32" t="str">
        <f t="shared" si="60"/>
        <v/>
      </c>
      <c r="R125" s="6">
        <f t="shared" si="46"/>
        <v>0</v>
      </c>
      <c r="S125" s="6">
        <f>IF(AND(D125&lt;=L$4,P125&lt;&gt;"Y"),IF(N125&lt;VLOOKUP(O125,Runners!A$3:CT$180,S$1,FALSE),IF(Y$2="zero",0,Y$2),0),0)</f>
        <v>0</v>
      </c>
      <c r="T125" s="6">
        <f t="shared" si="61"/>
        <v>0</v>
      </c>
      <c r="U125" s="2"/>
      <c r="V125" s="2" t="str">
        <f>IF(O125&lt;&gt;"",VLOOKUP(O125,Runners!CZ$3:DM$180,V$1,FALSE),"")</f>
        <v/>
      </c>
      <c r="W125" s="18" t="str">
        <f t="shared" si="62"/>
        <v/>
      </c>
    </row>
    <row r="126" spans="2:23" ht="12" customHeight="1" x14ac:dyDescent="0.25">
      <c r="B126" s="3"/>
      <c r="C126" s="3">
        <f>IF(A126&lt;&gt;"",VLOOKUP(A126,'Runners RBH2'!A$3:CT$114,C$1,FALSE),0)</f>
        <v>0</v>
      </c>
      <c r="D126" s="6">
        <f t="shared" si="57"/>
        <v>121</v>
      </c>
      <c r="E126" s="2"/>
      <c r="F126" s="2">
        <f t="shared" si="58"/>
        <v>0</v>
      </c>
      <c r="J126" s="1">
        <f t="shared" si="59"/>
        <v>0</v>
      </c>
      <c r="M126" s="8" t="str">
        <f t="shared" si="63"/>
        <v/>
      </c>
      <c r="N126" s="8" t="str">
        <f t="shared" si="64"/>
        <v/>
      </c>
      <c r="O126" s="1" t="str">
        <f t="shared" si="65"/>
        <v/>
      </c>
      <c r="P126" s="32" t="str">
        <f t="shared" si="66"/>
        <v/>
      </c>
      <c r="Q126" s="32" t="str">
        <f t="shared" si="60"/>
        <v/>
      </c>
      <c r="R126" s="6">
        <f t="shared" si="46"/>
        <v>0</v>
      </c>
      <c r="S126" s="6">
        <f>IF(AND(D126&lt;=L$4,P126&lt;&gt;"Y"),IF(N126&lt;VLOOKUP(O126,Runners!A$3:CT$180,S$1,FALSE),IF(Y$2="zero",0,Y$2),0),0)</f>
        <v>0</v>
      </c>
      <c r="T126" s="6">
        <f t="shared" si="61"/>
        <v>0</v>
      </c>
      <c r="U126" s="2"/>
      <c r="V126" s="2" t="str">
        <f>IF(O126&lt;&gt;"",VLOOKUP(O126,Runners!CZ$3:DM$180,V$1,FALSE),"")</f>
        <v/>
      </c>
      <c r="W126" s="18" t="str">
        <f t="shared" si="62"/>
        <v/>
      </c>
    </row>
    <row r="127" spans="2:23" ht="12" customHeight="1" x14ac:dyDescent="0.25">
      <c r="B127" s="3"/>
      <c r="C127" s="3">
        <f>IF(A127&lt;&gt;"",VLOOKUP(A127,'Runners RBH2'!A$3:CT$114,C$1,FALSE),0)</f>
        <v>0</v>
      </c>
      <c r="D127" s="6">
        <f t="shared" si="57"/>
        <v>122</v>
      </c>
      <c r="E127" s="2"/>
      <c r="F127" s="2">
        <f t="shared" si="58"/>
        <v>0</v>
      </c>
      <c r="J127" s="1">
        <f t="shared" si="59"/>
        <v>0</v>
      </c>
      <c r="M127" s="8" t="str">
        <f t="shared" si="63"/>
        <v/>
      </c>
      <c r="N127" s="8" t="str">
        <f t="shared" si="64"/>
        <v/>
      </c>
      <c r="O127" s="1" t="str">
        <f t="shared" si="65"/>
        <v/>
      </c>
      <c r="P127" s="32" t="str">
        <f t="shared" si="66"/>
        <v/>
      </c>
      <c r="Q127" s="32" t="str">
        <f t="shared" si="60"/>
        <v/>
      </c>
      <c r="R127" s="6">
        <f t="shared" si="46"/>
        <v>0</v>
      </c>
      <c r="S127" s="6">
        <f>IF(AND(D127&lt;=L$4,P127&lt;&gt;"Y"),IF(N127&lt;VLOOKUP(O127,Runners!A$3:CT$180,S$1,FALSE),IF(Y$2="zero",0,Y$2),0),0)</f>
        <v>0</v>
      </c>
      <c r="T127" s="6">
        <f t="shared" si="61"/>
        <v>0</v>
      </c>
      <c r="U127" s="2"/>
      <c r="V127" s="2" t="str">
        <f>IF(O127&lt;&gt;"",VLOOKUP(O127,Runners!CZ$3:DM$180,V$1,FALSE),"")</f>
        <v/>
      </c>
      <c r="W127" s="18" t="str">
        <f t="shared" si="62"/>
        <v/>
      </c>
    </row>
    <row r="128" spans="2:23" ht="12" customHeight="1" x14ac:dyDescent="0.25">
      <c r="C128" s="3">
        <f>IF(A128&lt;&gt;"",VLOOKUP(A128,'Runners RBH2'!A$3:CT$114,C$1,FALSE),0)</f>
        <v>0</v>
      </c>
      <c r="D128" s="6">
        <f t="shared" si="57"/>
        <v>123</v>
      </c>
      <c r="E128" s="2"/>
      <c r="F128" s="2">
        <f t="shared" si="58"/>
        <v>0</v>
      </c>
      <c r="J128" s="1">
        <f t="shared" si="59"/>
        <v>0</v>
      </c>
      <c r="M128" s="8" t="str">
        <f t="shared" si="63"/>
        <v/>
      </c>
      <c r="N128" s="8" t="str">
        <f t="shared" si="64"/>
        <v/>
      </c>
      <c r="O128" s="1" t="str">
        <f t="shared" si="65"/>
        <v/>
      </c>
      <c r="P128" s="32" t="str">
        <f t="shared" si="66"/>
        <v/>
      </c>
      <c r="Q128" s="32" t="str">
        <f t="shared" si="60"/>
        <v/>
      </c>
      <c r="R128" s="6">
        <f t="shared" si="46"/>
        <v>0</v>
      </c>
      <c r="S128" s="6">
        <f>IF(AND(D128&lt;=L$4,P128&lt;&gt;"Y"),IF(N128&lt;VLOOKUP(O128,Runners!A$3:CT$180,S$1,FALSE),IF(Y$2="zero",0,Y$2),0),0)</f>
        <v>0</v>
      </c>
      <c r="T128" s="6">
        <f t="shared" si="61"/>
        <v>0</v>
      </c>
      <c r="U128" s="2"/>
      <c r="V128" s="2" t="str">
        <f>IF(O128&lt;&gt;"",VLOOKUP(O128,Runners!CZ$3:DM$180,V$1,FALSE),"")</f>
        <v/>
      </c>
      <c r="W128" s="18" t="str">
        <f t="shared" si="62"/>
        <v/>
      </c>
    </row>
    <row r="129" spans="1:23" ht="12" customHeight="1" x14ac:dyDescent="0.25">
      <c r="C129" s="3">
        <f>IF(A129&lt;&gt;"",VLOOKUP(A129,'Runners RBH2'!A$3:CT$114,C$1,FALSE),0)</f>
        <v>0</v>
      </c>
      <c r="D129" s="6">
        <f t="shared" si="57"/>
        <v>124</v>
      </c>
      <c r="E129" s="2"/>
      <c r="F129" s="2">
        <f t="shared" si="58"/>
        <v>0</v>
      </c>
      <c r="J129" s="1">
        <f t="shared" si="59"/>
        <v>0</v>
      </c>
      <c r="M129" s="8" t="str">
        <f t="shared" si="63"/>
        <v/>
      </c>
      <c r="N129" s="8" t="str">
        <f t="shared" si="64"/>
        <v/>
      </c>
      <c r="O129" s="1" t="str">
        <f t="shared" si="65"/>
        <v/>
      </c>
      <c r="P129" s="32" t="str">
        <f t="shared" si="66"/>
        <v/>
      </c>
      <c r="Q129" s="32" t="str">
        <f t="shared" si="60"/>
        <v/>
      </c>
      <c r="R129" s="6">
        <f t="shared" si="46"/>
        <v>0</v>
      </c>
      <c r="S129" s="6">
        <f>IF(AND(D129&lt;=L$4,P129&lt;&gt;"Y"),IF(N129&lt;VLOOKUP(O129,Runners!A$3:CT$180,S$1,FALSE),IF(Y$2="zero",0,Y$2),0),0)</f>
        <v>0</v>
      </c>
      <c r="T129" s="6">
        <f t="shared" si="61"/>
        <v>0</v>
      </c>
      <c r="U129" s="2"/>
      <c r="V129" s="2" t="str">
        <f>IF(O129&lt;&gt;"",VLOOKUP(O129,Runners!CZ$3:DM$180,V$1,FALSE),"")</f>
        <v/>
      </c>
      <c r="W129" s="18" t="str">
        <f t="shared" si="62"/>
        <v/>
      </c>
    </row>
    <row r="130" spans="1:23" ht="12" customHeight="1" x14ac:dyDescent="0.25">
      <c r="B130" s="3"/>
      <c r="C130" s="3">
        <f>IF(A130&lt;&gt;"",VLOOKUP(A130,'Runners RBH2'!A$3:CT$114,C$1,FALSE),0)</f>
        <v>0</v>
      </c>
      <c r="D130" s="6">
        <f t="shared" si="57"/>
        <v>125</v>
      </c>
      <c r="E130" s="2"/>
      <c r="F130" s="2">
        <f t="shared" si="58"/>
        <v>0</v>
      </c>
      <c r="J130" s="1">
        <f t="shared" si="59"/>
        <v>0</v>
      </c>
      <c r="M130" s="8" t="str">
        <f t="shared" si="63"/>
        <v/>
      </c>
      <c r="N130" s="8" t="str">
        <f t="shared" si="64"/>
        <v/>
      </c>
      <c r="O130" s="1" t="str">
        <f t="shared" si="65"/>
        <v/>
      </c>
      <c r="P130" s="32" t="str">
        <f t="shared" si="66"/>
        <v/>
      </c>
      <c r="Q130" s="32" t="str">
        <f t="shared" si="60"/>
        <v/>
      </c>
      <c r="R130" s="6">
        <f t="shared" si="46"/>
        <v>0</v>
      </c>
      <c r="S130" s="6">
        <f>IF(AND(D130&lt;=L$4,P130&lt;&gt;"Y"),IF(N130&lt;VLOOKUP(O130,Runners!A$3:CT$180,S$1,FALSE),IF(Y$2="zero",0,Y$2),0),0)</f>
        <v>0</v>
      </c>
      <c r="T130" s="6">
        <f t="shared" si="61"/>
        <v>0</v>
      </c>
      <c r="U130" s="2"/>
      <c r="V130" s="2" t="str">
        <f>IF(O130&lt;&gt;"",VLOOKUP(O130,Runners!CZ$3:DM$180,V$1,FALSE),"")</f>
        <v/>
      </c>
      <c r="W130" s="18" t="str">
        <f t="shared" si="62"/>
        <v/>
      </c>
    </row>
    <row r="131" spans="1:23" ht="12" customHeight="1" x14ac:dyDescent="0.25">
      <c r="C131" s="3">
        <f>IF(A131&lt;&gt;"",VLOOKUP(A131,'Runners RBH2'!A$3:CT$114,C$1,FALSE),0)</f>
        <v>0</v>
      </c>
      <c r="D131" s="6">
        <f t="shared" si="57"/>
        <v>126</v>
      </c>
      <c r="E131" s="2"/>
      <c r="F131" s="2">
        <f t="shared" si="58"/>
        <v>0</v>
      </c>
      <c r="J131" s="1">
        <f t="shared" si="59"/>
        <v>0</v>
      </c>
      <c r="M131" s="8" t="str">
        <f t="shared" si="63"/>
        <v/>
      </c>
      <c r="N131" s="8" t="str">
        <f t="shared" si="64"/>
        <v/>
      </c>
      <c r="O131" s="1" t="str">
        <f t="shared" si="65"/>
        <v/>
      </c>
      <c r="P131" s="32" t="str">
        <f t="shared" si="66"/>
        <v/>
      </c>
      <c r="Q131" s="32" t="str">
        <f t="shared" si="60"/>
        <v/>
      </c>
      <c r="R131" s="6">
        <f t="shared" si="46"/>
        <v>0</v>
      </c>
      <c r="S131" s="6">
        <f>IF(AND(D131&lt;=L$4,P131&lt;&gt;"Y"),IF(N131&lt;VLOOKUP(O131,Runners!A$3:CT$180,S$1,FALSE),IF(Y$2="zero",0,Y$2),0),0)</f>
        <v>0</v>
      </c>
      <c r="T131" s="6">
        <f t="shared" si="61"/>
        <v>0</v>
      </c>
      <c r="U131" s="2"/>
      <c r="V131" s="2" t="str">
        <f>IF(O131&lt;&gt;"",VLOOKUP(O131,Runners!CZ$3:DM$180,V$1,FALSE),"")</f>
        <v/>
      </c>
      <c r="W131" s="18" t="str">
        <f t="shared" si="62"/>
        <v/>
      </c>
    </row>
    <row r="132" spans="1:23" ht="12" customHeight="1" x14ac:dyDescent="0.25">
      <c r="B132" s="3"/>
      <c r="C132" s="3">
        <f>IF(A132&lt;&gt;"",VLOOKUP(A132,'Runners RBH2'!A$3:CT$114,C$1,FALSE),0)</f>
        <v>0</v>
      </c>
      <c r="D132" s="6">
        <f t="shared" ref="D132:D134" si="67">D131+1</f>
        <v>127</v>
      </c>
      <c r="E132" s="2"/>
      <c r="F132" s="2">
        <f t="shared" ref="F132:F134" si="68">IF(E132&gt;0,E132-C132,0)</f>
        <v>0</v>
      </c>
      <c r="J132" s="1">
        <f t="shared" ref="J132:J134" si="69">A132</f>
        <v>0</v>
      </c>
      <c r="M132" s="8" t="str">
        <f t="shared" si="63"/>
        <v/>
      </c>
      <c r="N132" s="8" t="str">
        <f t="shared" si="64"/>
        <v/>
      </c>
      <c r="O132" s="1" t="str">
        <f t="shared" si="65"/>
        <v/>
      </c>
      <c r="P132" s="32" t="str">
        <f t="shared" si="66"/>
        <v/>
      </c>
      <c r="Q132" s="32" t="str">
        <f t="shared" ref="Q132:Q134" si="70">IF(D132&lt;=L$4,IF(P132="Y",Q131,Q131-1),"")</f>
        <v/>
      </c>
      <c r="R132" s="6">
        <f t="shared" ref="R132:R195" si="71">IF(Q132=Q131,0,IF(Q132&gt;0,Q132,1))</f>
        <v>0</v>
      </c>
      <c r="S132" s="6">
        <f>IF(AND(D132&lt;=L$4,P132&lt;&gt;"Y"),IF(N132&lt;VLOOKUP(O132,Runners!A$3:CT$180,S$1,FALSE),IF(Y$2="zero",0,Y$2),0),0)</f>
        <v>0</v>
      </c>
      <c r="T132" s="6">
        <f t="shared" ref="T132:T134" si="72">IF(AND(D132&lt;=L$4,P132&lt;&gt;"Y"),S132+R132,0)</f>
        <v>0</v>
      </c>
      <c r="U132" s="2"/>
      <c r="V132" s="2" t="str">
        <f>IF(O132&lt;&gt;"",VLOOKUP(O132,Runners!CZ$3:DM$180,V$1,FALSE),"")</f>
        <v/>
      </c>
      <c r="W132" s="18" t="str">
        <f t="shared" ref="W132:W134" si="73">IF(O132&lt;&gt;"",(V132-N132)/V132,"")</f>
        <v/>
      </c>
    </row>
    <row r="133" spans="1:23" ht="12" customHeight="1" x14ac:dyDescent="0.25">
      <c r="C133" s="3">
        <f>IF(A133&lt;&gt;"",VLOOKUP(A133,'Runners RBH2'!A$3:CT$114,C$1,FALSE),0)</f>
        <v>0</v>
      </c>
      <c r="D133" s="6">
        <f t="shared" si="67"/>
        <v>128</v>
      </c>
      <c r="E133" s="2"/>
      <c r="F133" s="2">
        <f t="shared" si="68"/>
        <v>0</v>
      </c>
      <c r="J133" s="1">
        <f t="shared" si="69"/>
        <v>0</v>
      </c>
      <c r="M133" s="8" t="str">
        <f t="shared" si="63"/>
        <v/>
      </c>
      <c r="N133" s="8" t="str">
        <f t="shared" si="64"/>
        <v/>
      </c>
      <c r="O133" s="1" t="str">
        <f t="shared" si="65"/>
        <v/>
      </c>
      <c r="P133" s="32" t="str">
        <f t="shared" si="66"/>
        <v/>
      </c>
      <c r="Q133" s="32" t="str">
        <f t="shared" si="70"/>
        <v/>
      </c>
      <c r="R133" s="6">
        <f t="shared" si="71"/>
        <v>0</v>
      </c>
      <c r="S133" s="6">
        <f>IF(AND(D133&lt;=L$4,P133&lt;&gt;"Y"),IF(N133&lt;VLOOKUP(O133,Runners!A$3:CT$180,S$1,FALSE),IF(Y$2="zero",0,Y$2),0),0)</f>
        <v>0</v>
      </c>
      <c r="T133" s="6">
        <f t="shared" si="72"/>
        <v>0</v>
      </c>
      <c r="U133" s="2"/>
      <c r="V133" s="2" t="str">
        <f>IF(O133&lt;&gt;"",VLOOKUP(O133,Runners!CZ$3:DM$180,V$1,FALSE),"")</f>
        <v/>
      </c>
      <c r="W133" s="18" t="str">
        <f t="shared" si="73"/>
        <v/>
      </c>
    </row>
    <row r="134" spans="1:23" ht="12" customHeight="1" x14ac:dyDescent="0.25">
      <c r="C134" s="3">
        <f>IF(A134&lt;&gt;"",VLOOKUP(A134,'Runners RBH2'!A$3:CT$114,C$1,FALSE),0)</f>
        <v>0</v>
      </c>
      <c r="D134" s="6">
        <f t="shared" si="67"/>
        <v>129</v>
      </c>
      <c r="E134" s="2"/>
      <c r="F134" s="2">
        <f t="shared" si="68"/>
        <v>0</v>
      </c>
      <c r="J134" s="1">
        <f t="shared" si="69"/>
        <v>0</v>
      </c>
      <c r="M134" s="8" t="str">
        <f t="shared" si="63"/>
        <v/>
      </c>
      <c r="N134" s="8" t="str">
        <f t="shared" si="64"/>
        <v/>
      </c>
      <c r="O134" s="1" t="str">
        <f t="shared" si="65"/>
        <v/>
      </c>
      <c r="P134" s="32" t="str">
        <f t="shared" si="66"/>
        <v/>
      </c>
      <c r="Q134" s="32" t="str">
        <f t="shared" si="70"/>
        <v/>
      </c>
      <c r="R134" s="6">
        <f t="shared" si="71"/>
        <v>0</v>
      </c>
      <c r="S134" s="6">
        <f>IF(AND(D134&lt;=L$4,P134&lt;&gt;"Y"),IF(N134&lt;VLOOKUP(O134,Runners!A$3:CT$180,S$1,FALSE),IF(Y$2="zero",0,Y$2),0),0)</f>
        <v>0</v>
      </c>
      <c r="T134" s="6">
        <f t="shared" si="72"/>
        <v>0</v>
      </c>
      <c r="U134" s="2"/>
      <c r="V134" s="2" t="str">
        <f>IF(O134&lt;&gt;"",VLOOKUP(O134,Runners!CZ$3:DM$180,V$1,FALSE),"")</f>
        <v/>
      </c>
      <c r="W134" s="18" t="str">
        <f t="shared" si="73"/>
        <v/>
      </c>
    </row>
    <row r="135" spans="1:23" ht="12" customHeight="1" x14ac:dyDescent="0.25">
      <c r="C135" s="3">
        <f>IF(A135&lt;&gt;"",VLOOKUP(A135,'Runners RBH2'!A$3:CT$114,C$1,FALSE),0)</f>
        <v>0</v>
      </c>
      <c r="D135" s="6">
        <f t="shared" ref="D135:D146" si="74">D134+1</f>
        <v>130</v>
      </c>
      <c r="E135" s="2"/>
      <c r="F135" s="2">
        <f t="shared" ref="F135:F146" si="75">IF(E135&gt;0,E135-C135,0)</f>
        <v>0</v>
      </c>
      <c r="J135" s="1">
        <f t="shared" ref="J135:J146" si="76">A135</f>
        <v>0</v>
      </c>
      <c r="M135" s="8" t="str">
        <f t="shared" si="63"/>
        <v/>
      </c>
      <c r="N135" s="8" t="str">
        <f t="shared" si="64"/>
        <v/>
      </c>
      <c r="O135" s="1" t="str">
        <f t="shared" si="65"/>
        <v/>
      </c>
      <c r="P135" s="32" t="str">
        <f t="shared" si="66"/>
        <v/>
      </c>
      <c r="Q135" s="32" t="str">
        <f t="shared" ref="Q135:Q146" si="77">IF(D135&lt;=L$4,IF(P135="Y",Q134,Q134-1),"")</f>
        <v/>
      </c>
      <c r="R135" s="6">
        <f t="shared" si="71"/>
        <v>0</v>
      </c>
      <c r="S135" s="6">
        <f>IF(AND(D135&lt;=L$4,P135&lt;&gt;"Y"),IF(N135&lt;VLOOKUP(O135,Runners!A$3:CT$180,S$1,FALSE),IF(Y$2="zero",0,Y$2),0),0)</f>
        <v>0</v>
      </c>
      <c r="T135" s="6">
        <f t="shared" ref="T135:T146" si="78">IF(AND(D135&lt;=L$4,P135&lt;&gt;"Y"),S135+R135,0)</f>
        <v>0</v>
      </c>
      <c r="U135" s="2"/>
      <c r="V135" s="2" t="str">
        <f>IF(O135&lt;&gt;"",VLOOKUP(O135,Runners!CZ$3:DM$180,V$1,FALSE),"")</f>
        <v/>
      </c>
      <c r="W135" s="18" t="str">
        <f t="shared" ref="W135:W146" si="79">IF(O135&lt;&gt;"",(V135-N135)/V135,"")</f>
        <v/>
      </c>
    </row>
    <row r="136" spans="1:23" ht="12" customHeight="1" x14ac:dyDescent="0.25">
      <c r="C136" s="3">
        <f>IF(A136&lt;&gt;"",VLOOKUP(A136,'Runners RBH2'!A$3:CT$114,C$1,FALSE),0)</f>
        <v>0</v>
      </c>
      <c r="D136" s="6">
        <f t="shared" si="74"/>
        <v>131</v>
      </c>
      <c r="E136" s="2"/>
      <c r="F136" s="2">
        <f t="shared" si="75"/>
        <v>0</v>
      </c>
      <c r="J136" s="1">
        <f t="shared" si="76"/>
        <v>0</v>
      </c>
      <c r="M136" s="8" t="str">
        <f t="shared" si="63"/>
        <v/>
      </c>
      <c r="N136" s="8" t="str">
        <f t="shared" si="64"/>
        <v/>
      </c>
      <c r="O136" s="1" t="str">
        <f t="shared" si="65"/>
        <v/>
      </c>
      <c r="P136" s="32" t="str">
        <f t="shared" si="66"/>
        <v/>
      </c>
      <c r="Q136" s="32" t="str">
        <f t="shared" si="77"/>
        <v/>
      </c>
      <c r="R136" s="6">
        <f t="shared" si="71"/>
        <v>0</v>
      </c>
      <c r="S136" s="6">
        <f>IF(AND(D136&lt;=L$4,P136&lt;&gt;"Y"),IF(N136&lt;VLOOKUP(O136,Runners!A$3:CT$180,S$1,FALSE),IF(Y$2="zero",0,Y$2),0),0)</f>
        <v>0</v>
      </c>
      <c r="T136" s="6">
        <f t="shared" si="78"/>
        <v>0</v>
      </c>
      <c r="U136" s="2"/>
      <c r="V136" s="2" t="str">
        <f>IF(O136&lt;&gt;"",VLOOKUP(O136,Runners!CZ$3:DM$180,V$1,FALSE),"")</f>
        <v/>
      </c>
      <c r="W136" s="18" t="str">
        <f t="shared" si="79"/>
        <v/>
      </c>
    </row>
    <row r="137" spans="1:23" ht="12" customHeight="1" x14ac:dyDescent="0.25">
      <c r="C137" s="3">
        <f>IF(A137&lt;&gt;"",VLOOKUP(A137,'Runners RBH2'!A$3:CT$114,C$1,FALSE),0)</f>
        <v>0</v>
      </c>
      <c r="D137" s="6">
        <f t="shared" si="74"/>
        <v>132</v>
      </c>
      <c r="E137" s="2"/>
      <c r="F137" s="2">
        <f t="shared" si="75"/>
        <v>0</v>
      </c>
      <c r="J137" s="1">
        <f t="shared" si="76"/>
        <v>0</v>
      </c>
      <c r="M137" s="8" t="str">
        <f t="shared" si="63"/>
        <v/>
      </c>
      <c r="N137" s="8" t="str">
        <f t="shared" si="64"/>
        <v/>
      </c>
      <c r="O137" s="1" t="str">
        <f t="shared" si="65"/>
        <v/>
      </c>
      <c r="P137" s="32" t="str">
        <f t="shared" si="66"/>
        <v/>
      </c>
      <c r="Q137" s="32" t="str">
        <f t="shared" si="77"/>
        <v/>
      </c>
      <c r="R137" s="6">
        <f t="shared" si="71"/>
        <v>0</v>
      </c>
      <c r="S137" s="6">
        <f>IF(AND(D137&lt;=L$4,P137&lt;&gt;"Y"),IF(N137&lt;VLOOKUP(O137,Runners!A$3:CT$180,S$1,FALSE),IF(Y$2="zero",0,Y$2),0),0)</f>
        <v>0</v>
      </c>
      <c r="T137" s="6">
        <f t="shared" si="78"/>
        <v>0</v>
      </c>
      <c r="U137" s="2"/>
      <c r="V137" s="2" t="str">
        <f>IF(O137&lt;&gt;"",VLOOKUP(O137,Runners!CZ$3:DM$180,V$1,FALSE),"")</f>
        <v/>
      </c>
      <c r="W137" s="18" t="str">
        <f t="shared" si="79"/>
        <v/>
      </c>
    </row>
    <row r="138" spans="1:23" ht="12" customHeight="1" x14ac:dyDescent="0.25">
      <c r="C138" s="3">
        <f>IF(A138&lt;&gt;"",VLOOKUP(A138,'Runners RBH2'!A$3:CT$114,C$1,FALSE),0)</f>
        <v>0</v>
      </c>
      <c r="D138" s="6">
        <f t="shared" si="74"/>
        <v>133</v>
      </c>
      <c r="E138" s="2"/>
      <c r="F138" s="2">
        <f t="shared" si="75"/>
        <v>0</v>
      </c>
      <c r="J138" s="1">
        <f t="shared" si="76"/>
        <v>0</v>
      </c>
      <c r="M138" s="8" t="str">
        <f t="shared" si="63"/>
        <v/>
      </c>
      <c r="N138" s="8" t="str">
        <f t="shared" si="64"/>
        <v/>
      </c>
      <c r="O138" s="1" t="str">
        <f t="shared" si="65"/>
        <v/>
      </c>
      <c r="P138" s="32" t="str">
        <f t="shared" si="66"/>
        <v/>
      </c>
      <c r="Q138" s="32" t="str">
        <f t="shared" si="77"/>
        <v/>
      </c>
      <c r="R138" s="6">
        <f t="shared" si="71"/>
        <v>0</v>
      </c>
      <c r="S138" s="6">
        <f>IF(AND(D138&lt;=L$4,P138&lt;&gt;"Y"),IF(N138&lt;VLOOKUP(O138,Runners!A$3:CT$180,S$1,FALSE),IF(Y$2="zero",0,Y$2),0),0)</f>
        <v>0</v>
      </c>
      <c r="T138" s="6">
        <f t="shared" si="78"/>
        <v>0</v>
      </c>
      <c r="U138" s="2"/>
      <c r="V138" s="2" t="str">
        <f>IF(O138&lt;&gt;"",VLOOKUP(O138,Runners!CZ$3:DM$180,V$1,FALSE),"")</f>
        <v/>
      </c>
      <c r="W138" s="18" t="str">
        <f t="shared" si="79"/>
        <v/>
      </c>
    </row>
    <row r="139" spans="1:23" ht="12" customHeight="1" x14ac:dyDescent="0.25">
      <c r="A139" s="33"/>
      <c r="C139" s="3">
        <f>IF(A139&lt;&gt;"",VLOOKUP(A139,'Runners RBH2'!A$3:CT$114,C$1,FALSE),0)</f>
        <v>0</v>
      </c>
      <c r="D139" s="6">
        <f t="shared" si="74"/>
        <v>134</v>
      </c>
      <c r="E139" s="2"/>
      <c r="F139" s="2">
        <f t="shared" si="75"/>
        <v>0</v>
      </c>
      <c r="J139" s="1">
        <f t="shared" si="76"/>
        <v>0</v>
      </c>
      <c r="M139" s="8" t="str">
        <f t="shared" si="63"/>
        <v/>
      </c>
      <c r="N139" s="8" t="str">
        <f t="shared" si="64"/>
        <v/>
      </c>
      <c r="O139" s="1" t="str">
        <f t="shared" si="65"/>
        <v/>
      </c>
      <c r="P139" s="32" t="str">
        <f t="shared" si="66"/>
        <v/>
      </c>
      <c r="Q139" s="32" t="str">
        <f t="shared" si="77"/>
        <v/>
      </c>
      <c r="R139" s="6">
        <f t="shared" si="71"/>
        <v>0</v>
      </c>
      <c r="S139" s="6">
        <f>IF(AND(D139&lt;=L$4,P139&lt;&gt;"Y"),IF(N139&lt;VLOOKUP(O139,Runners!A$3:CT$180,S$1,FALSE),IF(Y$2="zero",0,Y$2),0),0)</f>
        <v>0</v>
      </c>
      <c r="T139" s="6">
        <f t="shared" si="78"/>
        <v>0</v>
      </c>
      <c r="U139" s="2"/>
      <c r="V139" s="2" t="str">
        <f>IF(O139&lt;&gt;"",VLOOKUP(O139,Runners!CZ$3:DM$180,V$1,FALSE),"")</f>
        <v/>
      </c>
      <c r="W139" s="18" t="str">
        <f t="shared" si="79"/>
        <v/>
      </c>
    </row>
    <row r="140" spans="1:23" ht="12" customHeight="1" x14ac:dyDescent="0.25">
      <c r="C140" s="3">
        <f>IF(A140&lt;&gt;"",VLOOKUP(A140,'Runners RBH2'!A$3:CT$114,C$1,FALSE),0)</f>
        <v>0</v>
      </c>
      <c r="D140" s="6">
        <f t="shared" si="74"/>
        <v>135</v>
      </c>
      <c r="E140" s="2"/>
      <c r="F140" s="2">
        <f t="shared" si="75"/>
        <v>0</v>
      </c>
      <c r="J140" s="1">
        <f t="shared" si="76"/>
        <v>0</v>
      </c>
      <c r="M140" s="8" t="str">
        <f t="shared" si="63"/>
        <v/>
      </c>
      <c r="N140" s="8" t="str">
        <f t="shared" si="64"/>
        <v/>
      </c>
      <c r="O140" s="1" t="str">
        <f t="shared" si="65"/>
        <v/>
      </c>
      <c r="P140" s="32" t="str">
        <f t="shared" si="66"/>
        <v/>
      </c>
      <c r="Q140" s="32" t="str">
        <f t="shared" si="77"/>
        <v/>
      </c>
      <c r="R140" s="6">
        <f t="shared" si="71"/>
        <v>0</v>
      </c>
      <c r="S140" s="6">
        <f>IF(AND(D140&lt;=L$4,P140&lt;&gt;"Y"),IF(N140&lt;VLOOKUP(O140,Runners!A$3:CT$180,S$1,FALSE),IF(Y$2="zero",0,Y$2),0),0)</f>
        <v>0</v>
      </c>
      <c r="T140" s="6">
        <f t="shared" si="78"/>
        <v>0</v>
      </c>
      <c r="U140" s="2"/>
      <c r="V140" s="2" t="str">
        <f>IF(O140&lt;&gt;"",VLOOKUP(O140,Runners!CZ$3:DM$180,V$1,FALSE),"")</f>
        <v/>
      </c>
      <c r="W140" s="18" t="str">
        <f t="shared" si="79"/>
        <v/>
      </c>
    </row>
    <row r="141" spans="1:23" ht="12" customHeight="1" x14ac:dyDescent="0.25">
      <c r="C141" s="3">
        <f>IF(A141&lt;&gt;"",VLOOKUP(A141,'Runners RBH2'!A$3:CT$114,C$1,FALSE),0)</f>
        <v>0</v>
      </c>
      <c r="D141" s="6">
        <f t="shared" si="74"/>
        <v>136</v>
      </c>
      <c r="E141" s="2"/>
      <c r="F141" s="2">
        <f t="shared" si="75"/>
        <v>0</v>
      </c>
      <c r="J141" s="1">
        <f t="shared" si="76"/>
        <v>0</v>
      </c>
      <c r="M141" s="8" t="str">
        <f t="shared" si="63"/>
        <v/>
      </c>
      <c r="N141" s="8" t="str">
        <f t="shared" si="64"/>
        <v/>
      </c>
      <c r="O141" s="1" t="str">
        <f t="shared" si="65"/>
        <v/>
      </c>
      <c r="P141" s="32" t="str">
        <f t="shared" si="66"/>
        <v/>
      </c>
      <c r="Q141" s="32" t="str">
        <f t="shared" si="77"/>
        <v/>
      </c>
      <c r="R141" s="6">
        <f t="shared" si="71"/>
        <v>0</v>
      </c>
      <c r="S141" s="6">
        <f>IF(AND(D141&lt;=L$4,P141&lt;&gt;"Y"),IF(N141&lt;VLOOKUP(O141,Runners!A$3:CT$180,S$1,FALSE),IF(Y$2="zero",0,Y$2),0),0)</f>
        <v>0</v>
      </c>
      <c r="T141" s="6">
        <f t="shared" si="78"/>
        <v>0</v>
      </c>
      <c r="U141" s="2"/>
      <c r="V141" s="2" t="str">
        <f>IF(O141&lt;&gt;"",VLOOKUP(O141,Runners!CZ$3:DM$180,V$1,FALSE),"")</f>
        <v/>
      </c>
      <c r="W141" s="18" t="str">
        <f t="shared" si="79"/>
        <v/>
      </c>
    </row>
    <row r="142" spans="1:23" ht="12" customHeight="1" x14ac:dyDescent="0.25">
      <c r="C142" s="3">
        <f>IF(A142&lt;&gt;"",VLOOKUP(A142,'Runners RBH2'!A$3:CT$114,C$1,FALSE),0)</f>
        <v>0</v>
      </c>
      <c r="D142" s="6">
        <f t="shared" si="74"/>
        <v>137</v>
      </c>
      <c r="E142" s="2"/>
      <c r="F142" s="2">
        <f t="shared" si="75"/>
        <v>0</v>
      </c>
      <c r="J142" s="1">
        <f t="shared" si="76"/>
        <v>0</v>
      </c>
      <c r="M142" s="8" t="str">
        <f t="shared" si="63"/>
        <v/>
      </c>
      <c r="N142" s="8" t="str">
        <f t="shared" si="64"/>
        <v/>
      </c>
      <c r="O142" s="1" t="str">
        <f t="shared" si="65"/>
        <v/>
      </c>
      <c r="P142" s="32" t="str">
        <f t="shared" si="66"/>
        <v/>
      </c>
      <c r="Q142" s="32" t="str">
        <f t="shared" si="77"/>
        <v/>
      </c>
      <c r="R142" s="6">
        <f t="shared" si="71"/>
        <v>0</v>
      </c>
      <c r="S142" s="6">
        <f>IF(AND(D142&lt;=L$4,P142&lt;&gt;"Y"),IF(N142&lt;VLOOKUP(O142,Runners!A$3:CT$180,S$1,FALSE),IF(Y$2="zero",0,Y$2),0),0)</f>
        <v>0</v>
      </c>
      <c r="T142" s="6">
        <f t="shared" si="78"/>
        <v>0</v>
      </c>
      <c r="U142" s="2"/>
      <c r="V142" s="2" t="str">
        <f>IF(O142&lt;&gt;"",VLOOKUP(O142,Runners!CZ$3:DM$180,V$1,FALSE),"")</f>
        <v/>
      </c>
      <c r="W142" s="18" t="str">
        <f t="shared" si="79"/>
        <v/>
      </c>
    </row>
    <row r="143" spans="1:23" ht="12" customHeight="1" x14ac:dyDescent="0.25">
      <c r="B143" s="3"/>
      <c r="C143" s="3">
        <f>IF(A143&lt;&gt;"",VLOOKUP(A143,'Runners RBH2'!A$3:CT$114,C$1,FALSE),0)</f>
        <v>0</v>
      </c>
      <c r="D143" s="6">
        <f t="shared" si="74"/>
        <v>138</v>
      </c>
      <c r="E143" s="2"/>
      <c r="F143" s="2">
        <f t="shared" si="75"/>
        <v>0</v>
      </c>
      <c r="J143" s="1">
        <f t="shared" si="76"/>
        <v>0</v>
      </c>
      <c r="M143" s="8" t="str">
        <f t="shared" si="63"/>
        <v/>
      </c>
      <c r="N143" s="8" t="str">
        <f t="shared" si="64"/>
        <v/>
      </c>
      <c r="O143" s="1" t="str">
        <f t="shared" si="65"/>
        <v/>
      </c>
      <c r="P143" s="32" t="str">
        <f t="shared" si="66"/>
        <v/>
      </c>
      <c r="Q143" s="32" t="str">
        <f t="shared" si="77"/>
        <v/>
      </c>
      <c r="R143" s="6">
        <f t="shared" si="71"/>
        <v>0</v>
      </c>
      <c r="S143" s="6">
        <f>IF(AND(D143&lt;=L$4,P143&lt;&gt;"Y"),IF(N143&lt;VLOOKUP(O143,Runners!A$3:CT$180,S$1,FALSE),IF(Y$2="zero",0,Y$2),0),0)</f>
        <v>0</v>
      </c>
      <c r="T143" s="6">
        <f t="shared" si="78"/>
        <v>0</v>
      </c>
      <c r="U143" s="2"/>
      <c r="V143" s="2" t="str">
        <f>IF(O143&lt;&gt;"",VLOOKUP(O143,Runners!CZ$3:DM$180,V$1,FALSE),"")</f>
        <v/>
      </c>
      <c r="W143" s="18" t="str">
        <f t="shared" si="79"/>
        <v/>
      </c>
    </row>
    <row r="144" spans="1:23" ht="12" customHeight="1" x14ac:dyDescent="0.25">
      <c r="C144" s="3">
        <f>IF(A144&lt;&gt;"",VLOOKUP(A144,'Runners RBH2'!A$3:CT$114,C$1,FALSE),0)</f>
        <v>0</v>
      </c>
      <c r="D144" s="6">
        <f t="shared" si="74"/>
        <v>139</v>
      </c>
      <c r="E144" s="2"/>
      <c r="F144" s="2">
        <f t="shared" si="75"/>
        <v>0</v>
      </c>
      <c r="J144" s="1">
        <f t="shared" si="76"/>
        <v>0</v>
      </c>
      <c r="M144" s="8" t="str">
        <f t="shared" si="63"/>
        <v/>
      </c>
      <c r="N144" s="8" t="str">
        <f t="shared" si="64"/>
        <v/>
      </c>
      <c r="O144" s="1" t="str">
        <f t="shared" si="65"/>
        <v/>
      </c>
      <c r="P144" s="32" t="str">
        <f t="shared" si="66"/>
        <v/>
      </c>
      <c r="Q144" s="32" t="str">
        <f t="shared" si="77"/>
        <v/>
      </c>
      <c r="R144" s="6">
        <f t="shared" si="71"/>
        <v>0</v>
      </c>
      <c r="S144" s="6">
        <f>IF(AND(D144&lt;=L$4,P144&lt;&gt;"Y"),IF(N144&lt;VLOOKUP(O144,Runners!A$3:CT$180,S$1,FALSE),IF(Y$2="zero",0,Y$2),0),0)</f>
        <v>0</v>
      </c>
      <c r="T144" s="6">
        <f t="shared" si="78"/>
        <v>0</v>
      </c>
      <c r="U144" s="2"/>
      <c r="V144" s="2" t="str">
        <f>IF(O144&lt;&gt;"",VLOOKUP(O144,Runners!CZ$3:DM$180,V$1,FALSE),"")</f>
        <v/>
      </c>
      <c r="W144" s="18" t="str">
        <f t="shared" si="79"/>
        <v/>
      </c>
    </row>
    <row r="145" spans="2:23" ht="12" customHeight="1" x14ac:dyDescent="0.25">
      <c r="C145" s="3">
        <f>IF(A145&lt;&gt;"",VLOOKUP(A145,'Runners RBH2'!A$3:CT$114,C$1,FALSE),0)</f>
        <v>0</v>
      </c>
      <c r="D145" s="6">
        <f t="shared" si="74"/>
        <v>140</v>
      </c>
      <c r="E145" s="2"/>
      <c r="F145" s="2">
        <f t="shared" si="75"/>
        <v>0</v>
      </c>
      <c r="J145" s="1">
        <f t="shared" si="76"/>
        <v>0</v>
      </c>
      <c r="M145" s="8" t="str">
        <f t="shared" si="63"/>
        <v/>
      </c>
      <c r="N145" s="8" t="str">
        <f t="shared" si="64"/>
        <v/>
      </c>
      <c r="O145" s="1" t="str">
        <f t="shared" si="65"/>
        <v/>
      </c>
      <c r="P145" s="32" t="str">
        <f t="shared" si="66"/>
        <v/>
      </c>
      <c r="Q145" s="32" t="str">
        <f t="shared" si="77"/>
        <v/>
      </c>
      <c r="R145" s="6">
        <f t="shared" si="71"/>
        <v>0</v>
      </c>
      <c r="S145" s="6">
        <f>IF(AND(D145&lt;=L$4,P145&lt;&gt;"Y"),IF(N145&lt;VLOOKUP(O145,Runners!A$3:CT$180,S$1,FALSE),IF(Y$2="zero",0,Y$2),0),0)</f>
        <v>0</v>
      </c>
      <c r="T145" s="6">
        <f t="shared" si="78"/>
        <v>0</v>
      </c>
      <c r="U145" s="2"/>
      <c r="V145" s="2" t="str">
        <f>IF(O145&lt;&gt;"",VLOOKUP(O145,Runners!CZ$3:DM$180,V$1,FALSE),"")</f>
        <v/>
      </c>
      <c r="W145" s="18" t="str">
        <f t="shared" si="79"/>
        <v/>
      </c>
    </row>
    <row r="146" spans="2:23" ht="12" customHeight="1" x14ac:dyDescent="0.25">
      <c r="C146" s="3">
        <f>IF(A146&lt;&gt;"",VLOOKUP(A146,'Runners RBH2'!A$3:CT$114,C$1,FALSE),0)</f>
        <v>0</v>
      </c>
      <c r="D146" s="6">
        <f t="shared" si="74"/>
        <v>141</v>
      </c>
      <c r="E146" s="2"/>
      <c r="F146" s="2">
        <f t="shared" si="75"/>
        <v>0</v>
      </c>
      <c r="J146" s="1">
        <f t="shared" si="76"/>
        <v>0</v>
      </c>
      <c r="M146" s="8" t="str">
        <f t="shared" si="63"/>
        <v/>
      </c>
      <c r="N146" s="8" t="str">
        <f t="shared" si="64"/>
        <v/>
      </c>
      <c r="O146" s="1" t="str">
        <f t="shared" si="65"/>
        <v/>
      </c>
      <c r="P146" s="32" t="str">
        <f t="shared" si="66"/>
        <v/>
      </c>
      <c r="Q146" s="32" t="str">
        <f t="shared" si="77"/>
        <v/>
      </c>
      <c r="R146" s="6">
        <f t="shared" si="71"/>
        <v>0</v>
      </c>
      <c r="S146" s="6">
        <f>IF(AND(D146&lt;=L$4,P146&lt;&gt;"Y"),IF(N146&lt;VLOOKUP(O146,Runners!A$3:CT$180,S$1,FALSE),IF(Y$2="zero",0,Y$2),0),0)</f>
        <v>0</v>
      </c>
      <c r="T146" s="6">
        <f t="shared" si="78"/>
        <v>0</v>
      </c>
      <c r="U146" s="2"/>
      <c r="V146" s="2" t="str">
        <f>IF(O146&lt;&gt;"",VLOOKUP(O146,Runners!CZ$3:DM$180,V$1,FALSE),"")</f>
        <v/>
      </c>
      <c r="W146" s="18" t="str">
        <f t="shared" si="79"/>
        <v/>
      </c>
    </row>
    <row r="147" spans="2:23" ht="12" customHeight="1" x14ac:dyDescent="0.25">
      <c r="C147" s="3">
        <f>IF(A147&lt;&gt;"",VLOOKUP(A147,'Runners RBH2'!A$3:CT$114,C$1,FALSE),0)</f>
        <v>0</v>
      </c>
      <c r="D147" s="6">
        <f t="shared" ref="D147:D169" si="80">D146+1</f>
        <v>142</v>
      </c>
      <c r="E147" s="2"/>
      <c r="F147" s="2">
        <f t="shared" ref="F147:F206" si="81">IF(E147&gt;0,E147-C147,0)</f>
        <v>0</v>
      </c>
      <c r="J147" s="1">
        <f t="shared" ref="J147:J169" si="82">A147</f>
        <v>0</v>
      </c>
      <c r="M147" s="8" t="str">
        <f t="shared" si="63"/>
        <v/>
      </c>
      <c r="N147" s="8" t="str">
        <f t="shared" si="64"/>
        <v/>
      </c>
      <c r="O147" s="1" t="str">
        <f t="shared" si="65"/>
        <v/>
      </c>
      <c r="P147" s="32" t="str">
        <f t="shared" si="66"/>
        <v/>
      </c>
      <c r="Q147" s="32" t="str">
        <f t="shared" ref="Q147:Q169" si="83">IF(D147&lt;=L$4,IF(P147="Y",Q146,Q146-1),"")</f>
        <v/>
      </c>
      <c r="R147" s="6">
        <f t="shared" si="71"/>
        <v>0</v>
      </c>
      <c r="S147" s="6">
        <f>IF(AND(D147&lt;=L$4,P147&lt;&gt;"Y"),IF(N147&lt;VLOOKUP(O147,Runners!A$3:CT$180,S$1,FALSE),IF(Y$2="zero",0,Y$2),0),0)</f>
        <v>0</v>
      </c>
      <c r="T147" s="6">
        <f t="shared" ref="T147:T169" si="84">IF(AND(D147&lt;=L$4,P147&lt;&gt;"Y"),S147+R147,0)</f>
        <v>0</v>
      </c>
      <c r="U147" s="2"/>
      <c r="V147" s="2" t="str">
        <f>IF(O147&lt;&gt;"",VLOOKUP(O147,Runners!CZ$3:DM$180,V$1,FALSE),"")</f>
        <v/>
      </c>
      <c r="W147" s="18" t="str">
        <f t="shared" ref="W147:W169" si="85">IF(O147&lt;&gt;"",(V147-N147)/V147,"")</f>
        <v/>
      </c>
    </row>
    <row r="148" spans="2:23" ht="12" customHeight="1" x14ac:dyDescent="0.25">
      <c r="B148" s="3"/>
      <c r="C148" s="3">
        <f>IF(A148&lt;&gt;"",VLOOKUP(A148,'Runners RBH2'!A$3:CT$114,C$1,FALSE),0)</f>
        <v>0</v>
      </c>
      <c r="D148" s="6">
        <f t="shared" si="80"/>
        <v>143</v>
      </c>
      <c r="E148" s="2"/>
      <c r="F148" s="2">
        <f t="shared" si="81"/>
        <v>0</v>
      </c>
      <c r="J148" s="1">
        <f t="shared" si="82"/>
        <v>0</v>
      </c>
      <c r="M148" s="8" t="str">
        <f t="shared" si="63"/>
        <v/>
      </c>
      <c r="N148" s="8" t="str">
        <f t="shared" si="64"/>
        <v/>
      </c>
      <c r="O148" s="1" t="str">
        <f t="shared" si="65"/>
        <v/>
      </c>
      <c r="P148" s="32" t="str">
        <f t="shared" si="66"/>
        <v/>
      </c>
      <c r="Q148" s="32" t="str">
        <f t="shared" si="83"/>
        <v/>
      </c>
      <c r="R148" s="6">
        <f t="shared" si="71"/>
        <v>0</v>
      </c>
      <c r="S148" s="6">
        <f>IF(AND(D148&lt;=L$4,P148&lt;&gt;"Y"),IF(N148&lt;VLOOKUP(O148,Runners!A$3:CT$180,S$1,FALSE),IF(Y$2="zero",0,Y$2),0),0)</f>
        <v>0</v>
      </c>
      <c r="T148" s="6">
        <f t="shared" si="84"/>
        <v>0</v>
      </c>
      <c r="U148" s="2"/>
      <c r="V148" s="2" t="str">
        <f>IF(O148&lt;&gt;"",VLOOKUP(O148,Runners!CZ$3:DM$180,V$1,FALSE),"")</f>
        <v/>
      </c>
      <c r="W148" s="18" t="str">
        <f t="shared" si="85"/>
        <v/>
      </c>
    </row>
    <row r="149" spans="2:23" ht="12" customHeight="1" x14ac:dyDescent="0.25">
      <c r="C149" s="3">
        <f>IF(A149&lt;&gt;"",VLOOKUP(A149,'Runners RBH2'!A$3:CT$114,C$1,FALSE),0)</f>
        <v>0</v>
      </c>
      <c r="D149" s="6">
        <f t="shared" si="80"/>
        <v>144</v>
      </c>
      <c r="E149" s="2"/>
      <c r="F149" s="2">
        <f t="shared" si="81"/>
        <v>0</v>
      </c>
      <c r="J149" s="1">
        <f t="shared" si="82"/>
        <v>0</v>
      </c>
      <c r="M149" s="8" t="str">
        <f t="shared" si="63"/>
        <v/>
      </c>
      <c r="N149" s="8" t="str">
        <f t="shared" si="64"/>
        <v/>
      </c>
      <c r="O149" s="1" t="str">
        <f t="shared" si="65"/>
        <v/>
      </c>
      <c r="P149" s="32" t="str">
        <f t="shared" si="66"/>
        <v/>
      </c>
      <c r="Q149" s="32" t="str">
        <f t="shared" si="83"/>
        <v/>
      </c>
      <c r="R149" s="6">
        <f t="shared" si="71"/>
        <v>0</v>
      </c>
      <c r="S149" s="6">
        <f>IF(AND(D149&lt;=L$4,P149&lt;&gt;"Y"),IF(N149&lt;VLOOKUP(O149,Runners!A$3:CT$180,S$1,FALSE),IF(Y$2="zero",0,Y$2),0),0)</f>
        <v>0</v>
      </c>
      <c r="T149" s="6">
        <f t="shared" si="84"/>
        <v>0</v>
      </c>
      <c r="U149" s="2"/>
      <c r="V149" s="2" t="str">
        <f>IF(O149&lt;&gt;"",VLOOKUP(O149,Runners!CZ$3:DM$180,V$1,FALSE),"")</f>
        <v/>
      </c>
      <c r="W149" s="18" t="str">
        <f t="shared" si="85"/>
        <v/>
      </c>
    </row>
    <row r="150" spans="2:23" ht="12" customHeight="1" x14ac:dyDescent="0.25">
      <c r="C150" s="3">
        <f>IF(A150&lt;&gt;"",VLOOKUP(A150,'Runners RBH2'!A$3:CT$114,C$1,FALSE),0)</f>
        <v>0</v>
      </c>
      <c r="D150" s="6">
        <f t="shared" si="80"/>
        <v>145</v>
      </c>
      <c r="E150" s="2"/>
      <c r="F150" s="2">
        <f t="shared" si="81"/>
        <v>0</v>
      </c>
      <c r="J150" s="1">
        <f t="shared" si="82"/>
        <v>0</v>
      </c>
      <c r="M150" s="8" t="str">
        <f t="shared" si="63"/>
        <v/>
      </c>
      <c r="N150" s="8" t="str">
        <f t="shared" si="64"/>
        <v/>
      </c>
      <c r="O150" s="1" t="str">
        <f t="shared" si="65"/>
        <v/>
      </c>
      <c r="P150" s="32" t="str">
        <f t="shared" si="66"/>
        <v/>
      </c>
      <c r="Q150" s="32" t="str">
        <f t="shared" si="83"/>
        <v/>
      </c>
      <c r="R150" s="6">
        <f t="shared" si="71"/>
        <v>0</v>
      </c>
      <c r="S150" s="6">
        <f>IF(AND(D150&lt;=L$4,P150&lt;&gt;"Y"),IF(N150&lt;VLOOKUP(O150,Runners!A$3:CT$180,S$1,FALSE),IF(Y$2="zero",0,Y$2),0),0)</f>
        <v>0</v>
      </c>
      <c r="T150" s="6">
        <f t="shared" si="84"/>
        <v>0</v>
      </c>
      <c r="U150" s="2"/>
      <c r="V150" s="2" t="str">
        <f>IF(O150&lt;&gt;"",VLOOKUP(O150,Runners!CZ$3:DM$180,V$1,FALSE),"")</f>
        <v/>
      </c>
      <c r="W150" s="18" t="str">
        <f t="shared" si="85"/>
        <v/>
      </c>
    </row>
    <row r="151" spans="2:23" ht="12" customHeight="1" x14ac:dyDescent="0.25">
      <c r="C151" s="3">
        <f>IF(A151&lt;&gt;"",VLOOKUP(A151,'Runners RBH2'!A$3:CT$114,C$1,FALSE),0)</f>
        <v>0</v>
      </c>
      <c r="D151" s="6">
        <f t="shared" si="80"/>
        <v>146</v>
      </c>
      <c r="E151" s="2"/>
      <c r="F151" s="2">
        <f t="shared" si="81"/>
        <v>0</v>
      </c>
      <c r="J151" s="1">
        <f t="shared" si="82"/>
        <v>0</v>
      </c>
      <c r="M151" s="8" t="str">
        <f t="shared" si="63"/>
        <v/>
      </c>
      <c r="N151" s="8" t="str">
        <f t="shared" si="64"/>
        <v/>
      </c>
      <c r="O151" s="1" t="str">
        <f t="shared" si="65"/>
        <v/>
      </c>
      <c r="P151" s="32" t="str">
        <f t="shared" si="66"/>
        <v/>
      </c>
      <c r="Q151" s="32" t="str">
        <f t="shared" si="83"/>
        <v/>
      </c>
      <c r="R151" s="6">
        <f t="shared" si="71"/>
        <v>0</v>
      </c>
      <c r="S151" s="6">
        <f>IF(AND(D151&lt;=L$4,P151&lt;&gt;"Y"),IF(N151&lt;VLOOKUP(O151,Runners!A$3:CT$180,S$1,FALSE),IF(Y$2="zero",0,Y$2),0),0)</f>
        <v>0</v>
      </c>
      <c r="T151" s="6">
        <f t="shared" si="84"/>
        <v>0</v>
      </c>
      <c r="U151" s="2"/>
      <c r="V151" s="2" t="str">
        <f>IF(O151&lt;&gt;"",VLOOKUP(O151,Runners!CZ$3:DM$180,V$1,FALSE),"")</f>
        <v/>
      </c>
      <c r="W151" s="18" t="str">
        <f t="shared" si="85"/>
        <v/>
      </c>
    </row>
    <row r="152" spans="2:23" ht="12" customHeight="1" x14ac:dyDescent="0.25">
      <c r="C152" s="3">
        <f>IF(A152&lt;&gt;"",VLOOKUP(A152,'Runners RBH2'!A$3:CT$114,C$1,FALSE),0)</f>
        <v>0</v>
      </c>
      <c r="D152" s="6">
        <f t="shared" si="80"/>
        <v>147</v>
      </c>
      <c r="E152" s="2"/>
      <c r="F152" s="2">
        <f t="shared" si="81"/>
        <v>0</v>
      </c>
      <c r="J152" s="1">
        <f t="shared" si="82"/>
        <v>0</v>
      </c>
      <c r="M152" s="8" t="str">
        <f t="shared" si="63"/>
        <v/>
      </c>
      <c r="N152" s="8" t="str">
        <f t="shared" si="64"/>
        <v/>
      </c>
      <c r="O152" s="1" t="str">
        <f t="shared" si="65"/>
        <v/>
      </c>
      <c r="P152" s="32" t="str">
        <f t="shared" si="66"/>
        <v/>
      </c>
      <c r="Q152" s="32" t="str">
        <f t="shared" si="83"/>
        <v/>
      </c>
      <c r="R152" s="6">
        <f t="shared" si="71"/>
        <v>0</v>
      </c>
      <c r="S152" s="6">
        <f>IF(AND(D152&lt;=L$4,P152&lt;&gt;"Y"),IF(N152&lt;VLOOKUP(O152,Runners!A$3:CT$180,S$1,FALSE),IF(Y$2="zero",0,Y$2),0),0)</f>
        <v>0</v>
      </c>
      <c r="T152" s="6">
        <f t="shared" si="84"/>
        <v>0</v>
      </c>
      <c r="U152" s="2"/>
      <c r="V152" s="2" t="str">
        <f>IF(O152&lt;&gt;"",VLOOKUP(O152,Runners!CZ$3:DM$180,V$1,FALSE),"")</f>
        <v/>
      </c>
      <c r="W152" s="18" t="str">
        <f t="shared" si="85"/>
        <v/>
      </c>
    </row>
    <row r="153" spans="2:23" ht="12" customHeight="1" x14ac:dyDescent="0.25">
      <c r="C153" s="3">
        <f>IF(A153&lt;&gt;"",VLOOKUP(A153,'Runners RBH2'!A$3:CT$114,C$1,FALSE),0)</f>
        <v>0</v>
      </c>
      <c r="D153" s="6">
        <f t="shared" si="80"/>
        <v>148</v>
      </c>
      <c r="E153" s="2"/>
      <c r="F153" s="2">
        <f t="shared" si="81"/>
        <v>0</v>
      </c>
      <c r="J153" s="1">
        <f t="shared" si="82"/>
        <v>0</v>
      </c>
      <c r="M153" s="8" t="str">
        <f t="shared" si="63"/>
        <v/>
      </c>
      <c r="N153" s="8" t="str">
        <f t="shared" si="64"/>
        <v/>
      </c>
      <c r="O153" s="1" t="str">
        <f t="shared" si="65"/>
        <v/>
      </c>
      <c r="P153" s="32" t="str">
        <f t="shared" si="66"/>
        <v/>
      </c>
      <c r="Q153" s="32" t="str">
        <f t="shared" si="83"/>
        <v/>
      </c>
      <c r="R153" s="6">
        <f t="shared" si="71"/>
        <v>0</v>
      </c>
      <c r="S153" s="6">
        <f>IF(AND(D153&lt;=L$4,P153&lt;&gt;"Y"),IF(N153&lt;VLOOKUP(O153,Runners!A$3:CT$180,S$1,FALSE),IF(Y$2="zero",0,Y$2),0),0)</f>
        <v>0</v>
      </c>
      <c r="T153" s="6">
        <f t="shared" si="84"/>
        <v>0</v>
      </c>
      <c r="U153" s="2"/>
      <c r="V153" s="2" t="str">
        <f>IF(O153&lt;&gt;"",VLOOKUP(O153,Runners!CZ$3:DM$180,V$1,FALSE),"")</f>
        <v/>
      </c>
      <c r="W153" s="18" t="str">
        <f t="shared" si="85"/>
        <v/>
      </c>
    </row>
    <row r="154" spans="2:23" ht="12" customHeight="1" x14ac:dyDescent="0.25">
      <c r="C154" s="3">
        <f>IF(A154&lt;&gt;"",VLOOKUP(A154,'Runners RBH2'!A$3:CT$114,C$1,FALSE),0)</f>
        <v>0</v>
      </c>
      <c r="D154" s="6">
        <f t="shared" si="80"/>
        <v>149</v>
      </c>
      <c r="E154" s="2"/>
      <c r="F154" s="2">
        <f t="shared" si="81"/>
        <v>0</v>
      </c>
      <c r="J154" s="1">
        <f t="shared" si="82"/>
        <v>0</v>
      </c>
      <c r="M154" s="8" t="str">
        <f t="shared" si="63"/>
        <v/>
      </c>
      <c r="N154" s="8" t="str">
        <f t="shared" si="64"/>
        <v/>
      </c>
      <c r="O154" s="1" t="str">
        <f t="shared" si="65"/>
        <v/>
      </c>
      <c r="P154" s="32" t="str">
        <f t="shared" si="66"/>
        <v/>
      </c>
      <c r="Q154" s="32" t="str">
        <f t="shared" si="83"/>
        <v/>
      </c>
      <c r="R154" s="6">
        <f t="shared" si="71"/>
        <v>0</v>
      </c>
      <c r="S154" s="6">
        <f>IF(AND(D154&lt;=L$4,P154&lt;&gt;"Y"),IF(N154&lt;VLOOKUP(O154,Runners!A$3:CT$180,S$1,FALSE),IF(Y$2="zero",0,Y$2),0),0)</f>
        <v>0</v>
      </c>
      <c r="T154" s="6">
        <f t="shared" si="84"/>
        <v>0</v>
      </c>
      <c r="U154" s="2"/>
      <c r="V154" s="2" t="str">
        <f>IF(O154&lt;&gt;"",VLOOKUP(O154,Runners!CZ$3:DM$180,V$1,FALSE),"")</f>
        <v/>
      </c>
      <c r="W154" s="18" t="str">
        <f t="shared" si="85"/>
        <v/>
      </c>
    </row>
    <row r="155" spans="2:23" ht="12" customHeight="1" x14ac:dyDescent="0.25">
      <c r="C155" s="3">
        <f>IF(A155&lt;&gt;"",VLOOKUP(A155,'Runners RBH2'!A$3:CT$114,C$1,FALSE),0)</f>
        <v>0</v>
      </c>
      <c r="D155" s="6">
        <f t="shared" si="80"/>
        <v>150</v>
      </c>
      <c r="E155" s="2"/>
      <c r="F155" s="2">
        <f t="shared" si="81"/>
        <v>0</v>
      </c>
      <c r="J155" s="1">
        <f t="shared" si="82"/>
        <v>0</v>
      </c>
      <c r="M155" s="8" t="str">
        <f t="shared" si="63"/>
        <v/>
      </c>
      <c r="N155" s="8" t="str">
        <f t="shared" si="64"/>
        <v/>
      </c>
      <c r="O155" s="1" t="str">
        <f t="shared" si="65"/>
        <v/>
      </c>
      <c r="P155" s="32" t="str">
        <f t="shared" si="66"/>
        <v/>
      </c>
      <c r="Q155" s="32" t="str">
        <f t="shared" si="83"/>
        <v/>
      </c>
      <c r="R155" s="6">
        <f t="shared" si="71"/>
        <v>0</v>
      </c>
      <c r="S155" s="6">
        <f>IF(AND(D155&lt;=L$4,P155&lt;&gt;"Y"),IF(N155&lt;VLOOKUP(O155,Runners!A$3:CT$180,S$1,FALSE),IF(Y$2="zero",0,Y$2),0),0)</f>
        <v>0</v>
      </c>
      <c r="T155" s="6">
        <f t="shared" si="84"/>
        <v>0</v>
      </c>
      <c r="U155" s="2"/>
      <c r="V155" s="2" t="str">
        <f>IF(O155&lt;&gt;"",VLOOKUP(O155,Runners!CZ$3:DM$180,V$1,FALSE),"")</f>
        <v/>
      </c>
      <c r="W155" s="18" t="str">
        <f t="shared" si="85"/>
        <v/>
      </c>
    </row>
    <row r="156" spans="2:23" ht="12" customHeight="1" x14ac:dyDescent="0.25">
      <c r="C156" s="3">
        <f>IF(A156&lt;&gt;"",VLOOKUP(A156,'Runners RBH2'!A$3:CT$114,C$1,FALSE),0)</f>
        <v>0</v>
      </c>
      <c r="D156" s="6">
        <f t="shared" si="80"/>
        <v>151</v>
      </c>
      <c r="E156" s="2"/>
      <c r="F156" s="2">
        <f t="shared" si="81"/>
        <v>0</v>
      </c>
      <c r="J156" s="1">
        <f t="shared" si="82"/>
        <v>0</v>
      </c>
      <c r="M156" s="8" t="str">
        <f t="shared" ref="M156:M187" si="86">IF(D156&lt;=L$4,SMALL(E$4:E$207,D156),"")</f>
        <v/>
      </c>
      <c r="N156" s="8" t="str">
        <f t="shared" ref="N156:N187" si="87">IF(D156&lt;=L$4,VLOOKUP(M156,E$4:F$207,2,FALSE),"")</f>
        <v/>
      </c>
      <c r="O156" s="1" t="str">
        <f t="shared" ref="O156:O187" si="88">IF(D156&lt;=L$4,VLOOKUP(M156,E$4:J$207,6,FALSE),"")</f>
        <v/>
      </c>
      <c r="P156" s="32" t="str">
        <f t="shared" ref="P156:P187" si="89">IF(D156&lt;=L$4,VLOOKUP(O156,A$4:B$207,2,FALSE),"")</f>
        <v/>
      </c>
      <c r="Q156" s="32" t="str">
        <f t="shared" si="83"/>
        <v/>
      </c>
      <c r="R156" s="6">
        <f t="shared" si="71"/>
        <v>0</v>
      </c>
      <c r="S156" s="6">
        <f>IF(AND(D156&lt;=L$4,P156&lt;&gt;"Y"),IF(N156&lt;VLOOKUP(O156,Runners!A$3:CT$180,S$1,FALSE),IF(Y$2="zero",0,Y$2),0),0)</f>
        <v>0</v>
      </c>
      <c r="T156" s="6">
        <f t="shared" si="84"/>
        <v>0</v>
      </c>
      <c r="U156" s="2"/>
      <c r="V156" s="2" t="str">
        <f>IF(O156&lt;&gt;"",VLOOKUP(O156,Runners!CZ$3:DM$180,V$1,FALSE),"")</f>
        <v/>
      </c>
      <c r="W156" s="18" t="str">
        <f t="shared" si="85"/>
        <v/>
      </c>
    </row>
    <row r="157" spans="2:23" ht="12" customHeight="1" x14ac:dyDescent="0.25">
      <c r="C157" s="3">
        <f>IF(A157&lt;&gt;"",VLOOKUP(A157,'Runners RBH2'!A$3:CT$114,C$1,FALSE),0)</f>
        <v>0</v>
      </c>
      <c r="D157" s="6">
        <f t="shared" si="80"/>
        <v>152</v>
      </c>
      <c r="E157" s="2"/>
      <c r="F157" s="2">
        <f t="shared" si="81"/>
        <v>0</v>
      </c>
      <c r="J157" s="1">
        <f t="shared" si="82"/>
        <v>0</v>
      </c>
      <c r="M157" s="8" t="str">
        <f t="shared" si="86"/>
        <v/>
      </c>
      <c r="N157" s="8" t="str">
        <f t="shared" si="87"/>
        <v/>
      </c>
      <c r="O157" s="1" t="str">
        <f t="shared" si="88"/>
        <v/>
      </c>
      <c r="P157" s="32" t="str">
        <f t="shared" si="89"/>
        <v/>
      </c>
      <c r="Q157" s="32" t="str">
        <f t="shared" si="83"/>
        <v/>
      </c>
      <c r="R157" s="6">
        <f t="shared" si="71"/>
        <v>0</v>
      </c>
      <c r="S157" s="6">
        <f>IF(AND(D157&lt;=L$4,P157&lt;&gt;"Y"),IF(N157&lt;VLOOKUP(O157,Runners!A$3:CT$180,S$1,FALSE),IF(Y$2="zero",0,Y$2),0),0)</f>
        <v>0</v>
      </c>
      <c r="T157" s="6">
        <f t="shared" si="84"/>
        <v>0</v>
      </c>
      <c r="U157" s="2"/>
      <c r="V157" s="2" t="str">
        <f>IF(O157&lt;&gt;"",VLOOKUP(O157,Runners!CZ$3:DM$180,V$1,FALSE),"")</f>
        <v/>
      </c>
      <c r="W157" s="18" t="str">
        <f t="shared" si="85"/>
        <v/>
      </c>
    </row>
    <row r="158" spans="2:23" ht="12" customHeight="1" x14ac:dyDescent="0.25">
      <c r="C158" s="3">
        <f>IF(A158&lt;&gt;"",VLOOKUP(A158,'Runners RBH2'!A$3:CT$114,C$1,FALSE),0)</f>
        <v>0</v>
      </c>
      <c r="D158" s="6">
        <f t="shared" si="80"/>
        <v>153</v>
      </c>
      <c r="E158" s="2"/>
      <c r="F158" s="2">
        <f t="shared" si="81"/>
        <v>0</v>
      </c>
      <c r="J158" s="1">
        <f t="shared" si="82"/>
        <v>0</v>
      </c>
      <c r="M158" s="8" t="str">
        <f t="shared" si="86"/>
        <v/>
      </c>
      <c r="N158" s="8" t="str">
        <f t="shared" si="87"/>
        <v/>
      </c>
      <c r="O158" s="1" t="str">
        <f t="shared" si="88"/>
        <v/>
      </c>
      <c r="P158" s="32" t="str">
        <f t="shared" si="89"/>
        <v/>
      </c>
      <c r="Q158" s="32" t="str">
        <f t="shared" si="83"/>
        <v/>
      </c>
      <c r="R158" s="6">
        <f t="shared" si="71"/>
        <v>0</v>
      </c>
      <c r="S158" s="6">
        <f>IF(AND(D158&lt;=L$4,P158&lt;&gt;"Y"),IF(N158&lt;VLOOKUP(O158,Runners!A$3:CT$180,S$1,FALSE),IF(Y$2="zero",0,Y$2),0),0)</f>
        <v>0</v>
      </c>
      <c r="T158" s="6">
        <f t="shared" si="84"/>
        <v>0</v>
      </c>
      <c r="U158" s="2"/>
      <c r="V158" s="2" t="str">
        <f>IF(O158&lt;&gt;"",VLOOKUP(O158,Runners!CZ$3:DM$180,V$1,FALSE),"")</f>
        <v/>
      </c>
      <c r="W158" s="18" t="str">
        <f t="shared" si="85"/>
        <v/>
      </c>
    </row>
    <row r="159" spans="2:23" ht="12" customHeight="1" x14ac:dyDescent="0.25">
      <c r="C159" s="3">
        <f>IF(A159&lt;&gt;"",VLOOKUP(A159,'Runners RBH2'!A$3:CT$114,C$1,FALSE),0)</f>
        <v>0</v>
      </c>
      <c r="D159" s="6">
        <f t="shared" si="80"/>
        <v>154</v>
      </c>
      <c r="E159" s="2"/>
      <c r="F159" s="2">
        <f t="shared" si="81"/>
        <v>0</v>
      </c>
      <c r="J159" s="1">
        <f t="shared" si="82"/>
        <v>0</v>
      </c>
      <c r="M159" s="8" t="str">
        <f t="shared" si="86"/>
        <v/>
      </c>
      <c r="N159" s="8" t="str">
        <f t="shared" si="87"/>
        <v/>
      </c>
      <c r="O159" s="1" t="str">
        <f t="shared" si="88"/>
        <v/>
      </c>
      <c r="P159" s="32" t="str">
        <f t="shared" si="89"/>
        <v/>
      </c>
      <c r="Q159" s="32" t="str">
        <f t="shared" si="83"/>
        <v/>
      </c>
      <c r="R159" s="6">
        <f t="shared" si="71"/>
        <v>0</v>
      </c>
      <c r="S159" s="6">
        <f>IF(AND(D159&lt;=L$4,P159&lt;&gt;"Y"),IF(N159&lt;VLOOKUP(O159,Runners!A$3:CT$180,S$1,FALSE),IF(Y$2="zero",0,Y$2),0),0)</f>
        <v>0</v>
      </c>
      <c r="T159" s="6">
        <f t="shared" si="84"/>
        <v>0</v>
      </c>
      <c r="U159" s="2"/>
      <c r="V159" s="2" t="str">
        <f>IF(O159&lt;&gt;"",VLOOKUP(O159,Runners!CZ$3:DM$180,V$1,FALSE),"")</f>
        <v/>
      </c>
      <c r="W159" s="18" t="str">
        <f t="shared" si="85"/>
        <v/>
      </c>
    </row>
    <row r="160" spans="2:23" ht="12" customHeight="1" x14ac:dyDescent="0.25">
      <c r="C160" s="3">
        <f>IF(A160&lt;&gt;"",VLOOKUP(A160,'Runners RBH2'!A$3:CT$114,C$1,FALSE),0)</f>
        <v>0</v>
      </c>
      <c r="D160" s="6">
        <f t="shared" si="80"/>
        <v>155</v>
      </c>
      <c r="E160" s="2"/>
      <c r="F160" s="2">
        <f t="shared" si="81"/>
        <v>0</v>
      </c>
      <c r="J160" s="1">
        <f t="shared" si="82"/>
        <v>0</v>
      </c>
      <c r="M160" s="8" t="str">
        <f t="shared" si="86"/>
        <v/>
      </c>
      <c r="N160" s="8" t="str">
        <f t="shared" si="87"/>
        <v/>
      </c>
      <c r="O160" s="1" t="str">
        <f t="shared" si="88"/>
        <v/>
      </c>
      <c r="P160" s="32" t="str">
        <f t="shared" si="89"/>
        <v/>
      </c>
      <c r="Q160" s="32" t="str">
        <f t="shared" si="83"/>
        <v/>
      </c>
      <c r="R160" s="6">
        <f t="shared" si="71"/>
        <v>0</v>
      </c>
      <c r="S160" s="6">
        <f>IF(AND(D160&lt;=L$4,P160&lt;&gt;"Y"),IF(N160&lt;VLOOKUP(O160,Runners!A$3:CT$180,S$1,FALSE),IF(Y$2="zero",0,Y$2),0),0)</f>
        <v>0</v>
      </c>
      <c r="T160" s="6">
        <f t="shared" si="84"/>
        <v>0</v>
      </c>
      <c r="U160" s="2"/>
      <c r="V160" s="2" t="str">
        <f>IF(O160&lt;&gt;"",VLOOKUP(O160,Runners!CZ$3:DM$180,V$1,FALSE),"")</f>
        <v/>
      </c>
      <c r="W160" s="18" t="str">
        <f t="shared" si="85"/>
        <v/>
      </c>
    </row>
    <row r="161" spans="3:23" ht="12" customHeight="1" x14ac:dyDescent="0.25">
      <c r="C161" s="3">
        <f>IF(A161&lt;&gt;"",VLOOKUP(A161,'Runners RBH2'!A$3:CT$114,C$1,FALSE),0)</f>
        <v>0</v>
      </c>
      <c r="D161" s="6">
        <f t="shared" si="80"/>
        <v>156</v>
      </c>
      <c r="E161" s="2"/>
      <c r="F161" s="2">
        <f t="shared" si="81"/>
        <v>0</v>
      </c>
      <c r="J161" s="1">
        <f t="shared" si="82"/>
        <v>0</v>
      </c>
      <c r="M161" s="8" t="str">
        <f t="shared" si="86"/>
        <v/>
      </c>
      <c r="N161" s="8" t="str">
        <f t="shared" si="87"/>
        <v/>
      </c>
      <c r="O161" s="1" t="str">
        <f t="shared" si="88"/>
        <v/>
      </c>
      <c r="P161" s="32" t="str">
        <f t="shared" si="89"/>
        <v/>
      </c>
      <c r="Q161" s="32" t="str">
        <f t="shared" si="83"/>
        <v/>
      </c>
      <c r="R161" s="6">
        <f t="shared" si="71"/>
        <v>0</v>
      </c>
      <c r="S161" s="6">
        <f>IF(AND(D161&lt;=L$4,P161&lt;&gt;"Y"),IF(N161&lt;VLOOKUP(O161,Runners!A$3:CT$180,S$1,FALSE),IF(Y$2="zero",0,Y$2),0),0)</f>
        <v>0</v>
      </c>
      <c r="T161" s="6">
        <f t="shared" si="84"/>
        <v>0</v>
      </c>
      <c r="U161" s="2"/>
      <c r="V161" s="2" t="str">
        <f>IF(O161&lt;&gt;"",VLOOKUP(O161,Runners!CZ$3:DM$180,V$1,FALSE),"")</f>
        <v/>
      </c>
      <c r="W161" s="18" t="str">
        <f t="shared" si="85"/>
        <v/>
      </c>
    </row>
    <row r="162" spans="3:23" ht="12" customHeight="1" x14ac:dyDescent="0.25">
      <c r="C162" s="3">
        <f>IF(A162&lt;&gt;"",VLOOKUP(A162,'Runners RBH2'!A$3:CT$114,C$1,FALSE),0)</f>
        <v>0</v>
      </c>
      <c r="D162" s="6">
        <f t="shared" si="80"/>
        <v>157</v>
      </c>
      <c r="E162" s="2"/>
      <c r="F162" s="2">
        <f t="shared" si="81"/>
        <v>0</v>
      </c>
      <c r="J162" s="1">
        <f t="shared" si="82"/>
        <v>0</v>
      </c>
      <c r="M162" s="8" t="str">
        <f t="shared" si="86"/>
        <v/>
      </c>
      <c r="N162" s="8" t="str">
        <f t="shared" si="87"/>
        <v/>
      </c>
      <c r="O162" s="1" t="str">
        <f t="shared" si="88"/>
        <v/>
      </c>
      <c r="P162" s="32" t="str">
        <f t="shared" si="89"/>
        <v/>
      </c>
      <c r="Q162" s="32" t="str">
        <f t="shared" si="83"/>
        <v/>
      </c>
      <c r="R162" s="6">
        <f t="shared" si="71"/>
        <v>0</v>
      </c>
      <c r="S162" s="6">
        <f>IF(AND(D162&lt;=L$4,P162&lt;&gt;"Y"),IF(N162&lt;VLOOKUP(O162,Runners!A$3:CT$180,S$1,FALSE),IF(Y$2="zero",0,Y$2),0),0)</f>
        <v>0</v>
      </c>
      <c r="T162" s="6">
        <f t="shared" si="84"/>
        <v>0</v>
      </c>
      <c r="U162" s="2"/>
      <c r="V162" s="2" t="str">
        <f>IF(O162&lt;&gt;"",VLOOKUP(O162,Runners!CZ$3:DM$180,V$1,FALSE),"")</f>
        <v/>
      </c>
      <c r="W162" s="18" t="str">
        <f t="shared" si="85"/>
        <v/>
      </c>
    </row>
    <row r="163" spans="3:23" ht="12" customHeight="1" x14ac:dyDescent="0.25">
      <c r="C163" s="3">
        <f>IF(A163&lt;&gt;"",VLOOKUP(A163,'Runners RBH2'!A$3:CT$114,C$1,FALSE),0)</f>
        <v>0</v>
      </c>
      <c r="D163" s="6">
        <f t="shared" si="80"/>
        <v>158</v>
      </c>
      <c r="E163" s="2"/>
      <c r="F163" s="2">
        <f t="shared" si="81"/>
        <v>0</v>
      </c>
      <c r="J163" s="1">
        <f t="shared" si="82"/>
        <v>0</v>
      </c>
      <c r="M163" s="8" t="str">
        <f t="shared" si="86"/>
        <v/>
      </c>
      <c r="N163" s="8" t="str">
        <f t="shared" si="87"/>
        <v/>
      </c>
      <c r="O163" s="1" t="str">
        <f t="shared" si="88"/>
        <v/>
      </c>
      <c r="P163" s="32" t="str">
        <f t="shared" si="89"/>
        <v/>
      </c>
      <c r="Q163" s="32" t="str">
        <f t="shared" si="83"/>
        <v/>
      </c>
      <c r="R163" s="6">
        <f t="shared" si="71"/>
        <v>0</v>
      </c>
      <c r="S163" s="6">
        <f>IF(AND(D163&lt;=L$4,P163&lt;&gt;"Y"),IF(N163&lt;VLOOKUP(O163,Runners!A$3:CT$180,S$1,FALSE),IF(Y$2="zero",0,Y$2),0),0)</f>
        <v>0</v>
      </c>
      <c r="T163" s="6">
        <f t="shared" si="84"/>
        <v>0</v>
      </c>
      <c r="U163" s="2"/>
      <c r="V163" s="2" t="str">
        <f>IF(O163&lt;&gt;"",VLOOKUP(O163,Runners!CZ$3:DM$180,V$1,FALSE),"")</f>
        <v/>
      </c>
      <c r="W163" s="18" t="str">
        <f t="shared" si="85"/>
        <v/>
      </c>
    </row>
    <row r="164" spans="3:23" ht="12" customHeight="1" x14ac:dyDescent="0.25">
      <c r="C164" s="3">
        <f>IF(A164&lt;&gt;"",VLOOKUP(A164,'Runners RBH2'!A$3:CT$114,C$1,FALSE),0)</f>
        <v>0</v>
      </c>
      <c r="D164" s="6">
        <f t="shared" si="80"/>
        <v>159</v>
      </c>
      <c r="E164" s="2"/>
      <c r="F164" s="2">
        <f t="shared" si="81"/>
        <v>0</v>
      </c>
      <c r="J164" s="1">
        <f t="shared" si="82"/>
        <v>0</v>
      </c>
      <c r="M164" s="8" t="str">
        <f t="shared" si="86"/>
        <v/>
      </c>
      <c r="N164" s="8" t="str">
        <f t="shared" si="87"/>
        <v/>
      </c>
      <c r="O164" s="1" t="str">
        <f t="shared" si="88"/>
        <v/>
      </c>
      <c r="P164" s="32" t="str">
        <f t="shared" si="89"/>
        <v/>
      </c>
      <c r="Q164" s="32" t="str">
        <f t="shared" si="83"/>
        <v/>
      </c>
      <c r="R164" s="6">
        <f t="shared" si="71"/>
        <v>0</v>
      </c>
      <c r="S164" s="6">
        <f>IF(AND(D164&lt;=L$4,P164&lt;&gt;"Y"),IF(N164&lt;VLOOKUP(O164,Runners!A$3:CT$180,S$1,FALSE),IF(Y$2="zero",0,Y$2),0),0)</f>
        <v>0</v>
      </c>
      <c r="T164" s="6">
        <f t="shared" si="84"/>
        <v>0</v>
      </c>
      <c r="U164" s="2"/>
      <c r="V164" s="2" t="str">
        <f>IF(O164&lt;&gt;"",VLOOKUP(O164,Runners!CZ$3:DM$180,V$1,FALSE),"")</f>
        <v/>
      </c>
      <c r="W164" s="18" t="str">
        <f t="shared" si="85"/>
        <v/>
      </c>
    </row>
    <row r="165" spans="3:23" ht="12" customHeight="1" x14ac:dyDescent="0.25">
      <c r="C165" s="3">
        <f>IF(A165&lt;&gt;"",VLOOKUP(A165,'Runners RBH2'!A$3:CT$114,C$1,FALSE),0)</f>
        <v>0</v>
      </c>
      <c r="D165" s="6">
        <f t="shared" si="80"/>
        <v>160</v>
      </c>
      <c r="E165" s="2"/>
      <c r="F165" s="2">
        <f t="shared" si="81"/>
        <v>0</v>
      </c>
      <c r="J165" s="1">
        <f t="shared" si="82"/>
        <v>0</v>
      </c>
      <c r="M165" s="8" t="str">
        <f t="shared" si="86"/>
        <v/>
      </c>
      <c r="N165" s="8" t="str">
        <f t="shared" si="87"/>
        <v/>
      </c>
      <c r="O165" s="1" t="str">
        <f t="shared" si="88"/>
        <v/>
      </c>
      <c r="P165" s="32" t="str">
        <f t="shared" si="89"/>
        <v/>
      </c>
      <c r="Q165" s="32" t="str">
        <f t="shared" si="83"/>
        <v/>
      </c>
      <c r="R165" s="6">
        <f t="shared" si="71"/>
        <v>0</v>
      </c>
      <c r="S165" s="6">
        <f>IF(AND(D165&lt;=L$4,P165&lt;&gt;"Y"),IF(N165&lt;VLOOKUP(O165,Runners!A$3:CT$180,S$1,FALSE),IF(Y$2="zero",0,Y$2),0),0)</f>
        <v>0</v>
      </c>
      <c r="T165" s="6">
        <f t="shared" si="84"/>
        <v>0</v>
      </c>
      <c r="U165" s="2"/>
      <c r="V165" s="2" t="str">
        <f>IF(O165&lt;&gt;"",VLOOKUP(O165,Runners!CZ$3:DM$180,V$1,FALSE),"")</f>
        <v/>
      </c>
      <c r="W165" s="18" t="str">
        <f t="shared" si="85"/>
        <v/>
      </c>
    </row>
    <row r="166" spans="3:23" ht="12" customHeight="1" x14ac:dyDescent="0.25">
      <c r="C166" s="3">
        <f>IF(A166&lt;&gt;"",VLOOKUP(A166,'Runners RBH2'!A$3:CT$114,C$1,FALSE),0)</f>
        <v>0</v>
      </c>
      <c r="D166" s="6">
        <f t="shared" si="80"/>
        <v>161</v>
      </c>
      <c r="E166" s="2"/>
      <c r="F166" s="2">
        <f t="shared" si="81"/>
        <v>0</v>
      </c>
      <c r="J166" s="1">
        <f t="shared" si="82"/>
        <v>0</v>
      </c>
      <c r="M166" s="8" t="str">
        <f t="shared" si="86"/>
        <v/>
      </c>
      <c r="N166" s="8" t="str">
        <f t="shared" si="87"/>
        <v/>
      </c>
      <c r="O166" s="1" t="str">
        <f t="shared" si="88"/>
        <v/>
      </c>
      <c r="P166" s="32" t="str">
        <f t="shared" si="89"/>
        <v/>
      </c>
      <c r="Q166" s="32" t="str">
        <f t="shared" si="83"/>
        <v/>
      </c>
      <c r="R166" s="6">
        <f t="shared" si="71"/>
        <v>0</v>
      </c>
      <c r="S166" s="6">
        <f>IF(AND(D166&lt;=L$4,P166&lt;&gt;"Y"),IF(N166&lt;VLOOKUP(O166,Runners!A$3:CT$180,S$1,FALSE),IF(Y$2="zero",0,Y$2),0),0)</f>
        <v>0</v>
      </c>
      <c r="T166" s="6">
        <f t="shared" si="84"/>
        <v>0</v>
      </c>
      <c r="U166" s="2"/>
      <c r="V166" s="2" t="str">
        <f>IF(O166&lt;&gt;"",VLOOKUP(O166,Runners!CZ$3:DM$180,V$1,FALSE),"")</f>
        <v/>
      </c>
      <c r="W166" s="18" t="str">
        <f t="shared" si="85"/>
        <v/>
      </c>
    </row>
    <row r="167" spans="3:23" ht="12" customHeight="1" x14ac:dyDescent="0.25">
      <c r="C167" s="3">
        <f>IF(A167&lt;&gt;"",VLOOKUP(A167,'Runners RBH2'!A$3:CT$114,C$1,FALSE),0)</f>
        <v>0</v>
      </c>
      <c r="D167" s="6">
        <f t="shared" si="80"/>
        <v>162</v>
      </c>
      <c r="E167" s="2"/>
      <c r="F167" s="2">
        <f t="shared" si="81"/>
        <v>0</v>
      </c>
      <c r="J167" s="1">
        <f t="shared" si="82"/>
        <v>0</v>
      </c>
      <c r="M167" s="8" t="str">
        <f t="shared" si="86"/>
        <v/>
      </c>
      <c r="N167" s="8" t="str">
        <f t="shared" si="87"/>
        <v/>
      </c>
      <c r="O167" s="1" t="str">
        <f t="shared" si="88"/>
        <v/>
      </c>
      <c r="P167" s="32" t="str">
        <f t="shared" si="89"/>
        <v/>
      </c>
      <c r="Q167" s="32" t="str">
        <f t="shared" si="83"/>
        <v/>
      </c>
      <c r="R167" s="6">
        <f t="shared" si="71"/>
        <v>0</v>
      </c>
      <c r="S167" s="6">
        <f>IF(AND(D167&lt;=L$4,P167&lt;&gt;"Y"),IF(N167&lt;VLOOKUP(O167,Runners!A$3:CT$180,S$1,FALSE),IF(Y$2="zero",0,Y$2),0),0)</f>
        <v>0</v>
      </c>
      <c r="T167" s="6">
        <f t="shared" si="84"/>
        <v>0</v>
      </c>
      <c r="U167" s="2"/>
      <c r="V167" s="2" t="str">
        <f>IF(O167&lt;&gt;"",VLOOKUP(O167,Runners!CZ$3:DM$180,V$1,FALSE),"")</f>
        <v/>
      </c>
      <c r="W167" s="18" t="str">
        <f t="shared" si="85"/>
        <v/>
      </c>
    </row>
    <row r="168" spans="3:23" ht="12" customHeight="1" x14ac:dyDescent="0.25">
      <c r="C168" s="3">
        <f>IF(A168&lt;&gt;"",VLOOKUP(A168,'Runners RBH2'!A$3:CT$114,C$1,FALSE),0)</f>
        <v>0</v>
      </c>
      <c r="D168" s="6">
        <f t="shared" si="80"/>
        <v>163</v>
      </c>
      <c r="E168" s="2"/>
      <c r="F168" s="2">
        <f t="shared" si="81"/>
        <v>0</v>
      </c>
      <c r="J168" s="1">
        <f t="shared" si="82"/>
        <v>0</v>
      </c>
      <c r="M168" s="8" t="str">
        <f t="shared" si="86"/>
        <v/>
      </c>
      <c r="N168" s="8" t="str">
        <f t="shared" si="87"/>
        <v/>
      </c>
      <c r="O168" s="1" t="str">
        <f t="shared" si="88"/>
        <v/>
      </c>
      <c r="P168" s="32" t="str">
        <f t="shared" si="89"/>
        <v/>
      </c>
      <c r="Q168" s="32" t="str">
        <f t="shared" si="83"/>
        <v/>
      </c>
      <c r="R168" s="6">
        <f t="shared" si="71"/>
        <v>0</v>
      </c>
      <c r="S168" s="6">
        <f>IF(AND(D168&lt;=L$4,P168&lt;&gt;"Y"),IF(N168&lt;VLOOKUP(O168,Runners!A$3:CT$180,S$1,FALSE),IF(Y$2="zero",0,Y$2),0),0)</f>
        <v>0</v>
      </c>
      <c r="T168" s="6">
        <f t="shared" si="84"/>
        <v>0</v>
      </c>
      <c r="U168" s="2"/>
      <c r="V168" s="2" t="str">
        <f>IF(O168&lt;&gt;"",VLOOKUP(O168,Runners!CZ$3:DM$180,V$1,FALSE),"")</f>
        <v/>
      </c>
      <c r="W168" s="18" t="str">
        <f t="shared" si="85"/>
        <v/>
      </c>
    </row>
    <row r="169" spans="3:23" ht="12" customHeight="1" x14ac:dyDescent="0.25">
      <c r="C169" s="3">
        <f>IF(A169&lt;&gt;"",VLOOKUP(A169,'Runners RBH2'!A$3:CT$114,C$1,FALSE),0)</f>
        <v>0</v>
      </c>
      <c r="D169" s="6">
        <f t="shared" si="80"/>
        <v>164</v>
      </c>
      <c r="E169" s="2"/>
      <c r="F169" s="2">
        <f t="shared" si="81"/>
        <v>0</v>
      </c>
      <c r="J169" s="1">
        <f t="shared" si="82"/>
        <v>0</v>
      </c>
      <c r="M169" s="8" t="str">
        <f t="shared" si="86"/>
        <v/>
      </c>
      <c r="N169" s="8" t="str">
        <f t="shared" si="87"/>
        <v/>
      </c>
      <c r="O169" s="1" t="str">
        <f t="shared" si="88"/>
        <v/>
      </c>
      <c r="P169" s="32" t="str">
        <f t="shared" si="89"/>
        <v/>
      </c>
      <c r="Q169" s="32" t="str">
        <f t="shared" si="83"/>
        <v/>
      </c>
      <c r="R169" s="6">
        <f t="shared" si="71"/>
        <v>0</v>
      </c>
      <c r="S169" s="6">
        <f>IF(AND(D169&lt;=L$4,P169&lt;&gt;"Y"),IF(N169&lt;VLOOKUP(O169,Runners!A$3:CT$180,S$1,FALSE),IF(Y$2="zero",0,Y$2),0),0)</f>
        <v>0</v>
      </c>
      <c r="T169" s="6">
        <f t="shared" si="84"/>
        <v>0</v>
      </c>
      <c r="U169" s="2"/>
      <c r="V169" s="2" t="str">
        <f>IF(O169&lt;&gt;"",VLOOKUP(O169,Runners!CZ$3:DM$180,V$1,FALSE),"")</f>
        <v/>
      </c>
      <c r="W169" s="18" t="str">
        <f t="shared" si="85"/>
        <v/>
      </c>
    </row>
    <row r="170" spans="3:23" ht="12" customHeight="1" x14ac:dyDescent="0.25">
      <c r="C170" s="3">
        <f>IF(A170&lt;&gt;"",VLOOKUP(A170,'Runners RBH2'!A$3:CT$114,C$1,FALSE),0)</f>
        <v>0</v>
      </c>
      <c r="D170" s="6">
        <f t="shared" ref="D170:D177" si="90">D169+1</f>
        <v>165</v>
      </c>
      <c r="E170" s="2"/>
      <c r="F170" s="2">
        <f t="shared" si="81"/>
        <v>0</v>
      </c>
      <c r="J170" s="1">
        <f t="shared" ref="J170:J177" si="91">A170</f>
        <v>0</v>
      </c>
      <c r="M170" s="8" t="str">
        <f t="shared" si="86"/>
        <v/>
      </c>
      <c r="N170" s="8" t="str">
        <f t="shared" si="87"/>
        <v/>
      </c>
      <c r="O170" s="1" t="str">
        <f t="shared" si="88"/>
        <v/>
      </c>
      <c r="P170" s="32" t="str">
        <f t="shared" si="89"/>
        <v/>
      </c>
      <c r="Q170" s="32" t="str">
        <f t="shared" ref="Q170:Q177" si="92">IF(D170&lt;=L$4,IF(P170="Y",Q169,Q169-1),"")</f>
        <v/>
      </c>
      <c r="R170" s="6">
        <f t="shared" si="71"/>
        <v>0</v>
      </c>
      <c r="S170" s="6">
        <f>IF(AND(D170&lt;=L$4,P170&lt;&gt;"Y"),IF(N170&lt;VLOOKUP(O170,Runners!A$3:CT$180,S$1,FALSE),IF(Y$2="zero",0,Y$2),0),0)</f>
        <v>0</v>
      </c>
      <c r="T170" s="6">
        <f t="shared" ref="T170:T177" si="93">IF(AND(D170&lt;=L$4,P170&lt;&gt;"Y"),S170+R170,0)</f>
        <v>0</v>
      </c>
      <c r="U170" s="2"/>
      <c r="V170" s="2" t="str">
        <f>IF(O170&lt;&gt;"",VLOOKUP(O170,Runners!CZ$3:DM$180,V$1,FALSE),"")</f>
        <v/>
      </c>
      <c r="W170" s="18" t="str">
        <f t="shared" ref="W170:W177" si="94">IF(O170&lt;&gt;"",(V170-N170)/V170,"")</f>
        <v/>
      </c>
    </row>
    <row r="171" spans="3:23" ht="12" customHeight="1" x14ac:dyDescent="0.25">
      <c r="C171" s="3">
        <f>IF(A171&lt;&gt;"",VLOOKUP(A171,'Runners RBH2'!A$3:CT$114,C$1,FALSE),0)</f>
        <v>0</v>
      </c>
      <c r="D171" s="6">
        <f t="shared" si="90"/>
        <v>166</v>
      </c>
      <c r="E171" s="2"/>
      <c r="F171" s="2">
        <f t="shared" si="81"/>
        <v>0</v>
      </c>
      <c r="J171" s="1">
        <f t="shared" si="91"/>
        <v>0</v>
      </c>
      <c r="M171" s="8" t="str">
        <f t="shared" si="86"/>
        <v/>
      </c>
      <c r="N171" s="8" t="str">
        <f t="shared" si="87"/>
        <v/>
      </c>
      <c r="O171" s="1" t="str">
        <f t="shared" si="88"/>
        <v/>
      </c>
      <c r="P171" s="32" t="str">
        <f t="shared" si="89"/>
        <v/>
      </c>
      <c r="Q171" s="32" t="str">
        <f t="shared" si="92"/>
        <v/>
      </c>
      <c r="R171" s="6">
        <f t="shared" si="71"/>
        <v>0</v>
      </c>
      <c r="S171" s="6">
        <f>IF(AND(D171&lt;=L$4,P171&lt;&gt;"Y"),IF(N171&lt;VLOOKUP(O171,Runners!A$3:CT$180,S$1,FALSE),IF(Y$2="zero",0,Y$2),0),0)</f>
        <v>0</v>
      </c>
      <c r="T171" s="6">
        <f t="shared" si="93"/>
        <v>0</v>
      </c>
      <c r="U171" s="2"/>
      <c r="V171" s="2" t="str">
        <f>IF(O171&lt;&gt;"",VLOOKUP(O171,Runners!CZ$3:DM$180,V$1,FALSE),"")</f>
        <v/>
      </c>
      <c r="W171" s="18" t="str">
        <f t="shared" si="94"/>
        <v/>
      </c>
    </row>
    <row r="172" spans="3:23" ht="12" customHeight="1" x14ac:dyDescent="0.25">
      <c r="C172" s="3">
        <f>IF(A172&lt;&gt;"",VLOOKUP(A172,'Runners RBH2'!A$3:CT$114,C$1,FALSE),0)</f>
        <v>0</v>
      </c>
      <c r="D172" s="6">
        <f t="shared" si="90"/>
        <v>167</v>
      </c>
      <c r="E172" s="2"/>
      <c r="F172" s="2">
        <f t="shared" si="81"/>
        <v>0</v>
      </c>
      <c r="J172" s="1">
        <f t="shared" si="91"/>
        <v>0</v>
      </c>
      <c r="M172" s="8" t="str">
        <f t="shared" si="86"/>
        <v/>
      </c>
      <c r="N172" s="8" t="str">
        <f t="shared" si="87"/>
        <v/>
      </c>
      <c r="O172" s="1" t="str">
        <f t="shared" si="88"/>
        <v/>
      </c>
      <c r="P172" s="32" t="str">
        <f t="shared" si="89"/>
        <v/>
      </c>
      <c r="Q172" s="32" t="str">
        <f t="shared" si="92"/>
        <v/>
      </c>
      <c r="R172" s="6">
        <f t="shared" si="71"/>
        <v>0</v>
      </c>
      <c r="S172" s="6">
        <f>IF(AND(D172&lt;=L$4,P172&lt;&gt;"Y"),IF(N172&lt;VLOOKUP(O172,Runners!A$3:CT$180,S$1,FALSE),IF(Y$2="zero",0,Y$2),0),0)</f>
        <v>0</v>
      </c>
      <c r="T172" s="6">
        <f t="shared" si="93"/>
        <v>0</v>
      </c>
      <c r="U172" s="2"/>
      <c r="V172" s="2" t="str">
        <f>IF(O172&lt;&gt;"",VLOOKUP(O172,Runners!CZ$3:DM$180,V$1,FALSE),"")</f>
        <v/>
      </c>
      <c r="W172" s="18" t="str">
        <f t="shared" si="94"/>
        <v/>
      </c>
    </row>
    <row r="173" spans="3:23" ht="12" customHeight="1" x14ac:dyDescent="0.25">
      <c r="C173" s="3">
        <f>IF(A173&lt;&gt;"",VLOOKUP(A173,'Runners RBH2'!A$3:CT$114,C$1,FALSE),0)</f>
        <v>0</v>
      </c>
      <c r="D173" s="6">
        <f t="shared" si="90"/>
        <v>168</v>
      </c>
      <c r="E173" s="2"/>
      <c r="F173" s="2">
        <f t="shared" si="81"/>
        <v>0</v>
      </c>
      <c r="J173" s="1">
        <f t="shared" si="91"/>
        <v>0</v>
      </c>
      <c r="M173" s="8" t="str">
        <f t="shared" si="86"/>
        <v/>
      </c>
      <c r="N173" s="8" t="str">
        <f t="shared" si="87"/>
        <v/>
      </c>
      <c r="O173" s="1" t="str">
        <f t="shared" si="88"/>
        <v/>
      </c>
      <c r="P173" s="32" t="str">
        <f t="shared" si="89"/>
        <v/>
      </c>
      <c r="Q173" s="32" t="str">
        <f t="shared" si="92"/>
        <v/>
      </c>
      <c r="R173" s="6">
        <f t="shared" si="71"/>
        <v>0</v>
      </c>
      <c r="S173" s="6">
        <f>IF(AND(D173&lt;=L$4,P173&lt;&gt;"Y"),IF(N173&lt;VLOOKUP(O173,Runners!A$3:CT$180,S$1,FALSE),IF(Y$2="zero",0,Y$2),0),0)</f>
        <v>0</v>
      </c>
      <c r="T173" s="6">
        <f t="shared" si="93"/>
        <v>0</v>
      </c>
      <c r="U173" s="2"/>
      <c r="V173" s="2" t="str">
        <f>IF(O173&lt;&gt;"",VLOOKUP(O173,Runners!CZ$3:DM$180,V$1,FALSE),"")</f>
        <v/>
      </c>
      <c r="W173" s="18" t="str">
        <f t="shared" si="94"/>
        <v/>
      </c>
    </row>
    <row r="174" spans="3:23" ht="12" customHeight="1" x14ac:dyDescent="0.25">
      <c r="C174" s="3">
        <f>IF(A174&lt;&gt;"",VLOOKUP(A174,'Runners RBH2'!A$3:CT$114,C$1,FALSE),0)</f>
        <v>0</v>
      </c>
      <c r="D174" s="6">
        <f t="shared" si="90"/>
        <v>169</v>
      </c>
      <c r="E174" s="2"/>
      <c r="F174" s="2">
        <f t="shared" si="81"/>
        <v>0</v>
      </c>
      <c r="J174" s="1">
        <f t="shared" si="91"/>
        <v>0</v>
      </c>
      <c r="M174" s="8" t="str">
        <f t="shared" si="86"/>
        <v/>
      </c>
      <c r="N174" s="8" t="str">
        <f t="shared" si="87"/>
        <v/>
      </c>
      <c r="O174" s="1" t="str">
        <f t="shared" si="88"/>
        <v/>
      </c>
      <c r="P174" s="32" t="str">
        <f t="shared" si="89"/>
        <v/>
      </c>
      <c r="Q174" s="32" t="str">
        <f t="shared" si="92"/>
        <v/>
      </c>
      <c r="R174" s="6">
        <f t="shared" si="71"/>
        <v>0</v>
      </c>
      <c r="S174" s="6">
        <f>IF(AND(D174&lt;=L$4,P174&lt;&gt;"Y"),IF(N174&lt;VLOOKUP(O174,Runners!A$3:CT$180,S$1,FALSE),IF(Y$2="zero",0,Y$2),0),0)</f>
        <v>0</v>
      </c>
      <c r="T174" s="6">
        <f t="shared" si="93"/>
        <v>0</v>
      </c>
      <c r="U174" s="2"/>
      <c r="V174" s="2" t="str">
        <f>IF(O174&lt;&gt;"",VLOOKUP(O174,Runners!CZ$3:DM$180,V$1,FALSE),"")</f>
        <v/>
      </c>
      <c r="W174" s="18" t="str">
        <f t="shared" si="94"/>
        <v/>
      </c>
    </row>
    <row r="175" spans="3:23" ht="12" customHeight="1" x14ac:dyDescent="0.25">
      <c r="C175" s="3">
        <f>IF(A175&lt;&gt;"",VLOOKUP(A175,'Runners RBH2'!A$3:CT$114,C$1,FALSE),0)</f>
        <v>0</v>
      </c>
      <c r="D175" s="6">
        <f t="shared" si="90"/>
        <v>170</v>
      </c>
      <c r="E175" s="2"/>
      <c r="F175" s="2">
        <f t="shared" si="81"/>
        <v>0</v>
      </c>
      <c r="J175" s="1">
        <f t="shared" si="91"/>
        <v>0</v>
      </c>
      <c r="M175" s="8" t="str">
        <f t="shared" si="86"/>
        <v/>
      </c>
      <c r="N175" s="8" t="str">
        <f t="shared" si="87"/>
        <v/>
      </c>
      <c r="O175" s="1" t="str">
        <f t="shared" si="88"/>
        <v/>
      </c>
      <c r="P175" s="32" t="str">
        <f t="shared" si="89"/>
        <v/>
      </c>
      <c r="Q175" s="32" t="str">
        <f t="shared" si="92"/>
        <v/>
      </c>
      <c r="R175" s="6">
        <f t="shared" si="71"/>
        <v>0</v>
      </c>
      <c r="S175" s="6">
        <f>IF(AND(D175&lt;=L$4,P175&lt;&gt;"Y"),IF(N175&lt;VLOOKUP(O175,Runners!A$3:CT$180,S$1,FALSE),IF(Y$2="zero",0,Y$2),0),0)</f>
        <v>0</v>
      </c>
      <c r="T175" s="6">
        <f t="shared" si="93"/>
        <v>0</v>
      </c>
      <c r="U175" s="2"/>
      <c r="V175" s="2" t="str">
        <f>IF(O175&lt;&gt;"",VLOOKUP(O175,Runners!CZ$3:DM$180,V$1,FALSE),"")</f>
        <v/>
      </c>
      <c r="W175" s="18" t="str">
        <f t="shared" si="94"/>
        <v/>
      </c>
    </row>
    <row r="176" spans="3:23" ht="12" customHeight="1" x14ac:dyDescent="0.25">
      <c r="C176" s="3">
        <f>IF(A176&lt;&gt;"",VLOOKUP(A176,'Runners RBH2'!A$3:CT$114,C$1,FALSE),0)</f>
        <v>0</v>
      </c>
      <c r="D176" s="6">
        <f t="shared" si="90"/>
        <v>171</v>
      </c>
      <c r="E176" s="2"/>
      <c r="F176" s="2">
        <f t="shared" si="81"/>
        <v>0</v>
      </c>
      <c r="J176" s="1">
        <f t="shared" si="91"/>
        <v>0</v>
      </c>
      <c r="M176" s="8" t="str">
        <f t="shared" si="86"/>
        <v/>
      </c>
      <c r="N176" s="8" t="str">
        <f t="shared" si="87"/>
        <v/>
      </c>
      <c r="O176" s="1" t="str">
        <f t="shared" si="88"/>
        <v/>
      </c>
      <c r="P176" s="32" t="str">
        <f t="shared" si="89"/>
        <v/>
      </c>
      <c r="Q176" s="32" t="str">
        <f t="shared" si="92"/>
        <v/>
      </c>
      <c r="R176" s="6">
        <f t="shared" si="71"/>
        <v>0</v>
      </c>
      <c r="S176" s="6">
        <f>IF(AND(D176&lt;=L$4,P176&lt;&gt;"Y"),IF(N176&lt;VLOOKUP(O176,Runners!A$3:CT$180,S$1,FALSE),IF(Y$2="zero",0,Y$2),0),0)</f>
        <v>0</v>
      </c>
      <c r="T176" s="6">
        <f t="shared" si="93"/>
        <v>0</v>
      </c>
      <c r="U176" s="2"/>
      <c r="V176" s="2" t="str">
        <f>IF(O176&lt;&gt;"",VLOOKUP(O176,Runners!CZ$3:DM$180,V$1,FALSE),"")</f>
        <v/>
      </c>
      <c r="W176" s="18" t="str">
        <f t="shared" si="94"/>
        <v/>
      </c>
    </row>
    <row r="177" spans="3:23" ht="12" customHeight="1" x14ac:dyDescent="0.25">
      <c r="C177" s="3">
        <f>IF(A177&lt;&gt;"",VLOOKUP(A177,'Runners RBH2'!A$3:CT$114,C$1,FALSE),0)</f>
        <v>0</v>
      </c>
      <c r="D177" s="6">
        <f t="shared" si="90"/>
        <v>172</v>
      </c>
      <c r="E177" s="2"/>
      <c r="F177" s="2">
        <f t="shared" si="81"/>
        <v>0</v>
      </c>
      <c r="J177" s="1">
        <f t="shared" si="91"/>
        <v>0</v>
      </c>
      <c r="M177" s="8" t="str">
        <f t="shared" si="86"/>
        <v/>
      </c>
      <c r="N177" s="8" t="str">
        <f t="shared" si="87"/>
        <v/>
      </c>
      <c r="O177" s="1" t="str">
        <f t="shared" si="88"/>
        <v/>
      </c>
      <c r="P177" s="32" t="str">
        <f t="shared" si="89"/>
        <v/>
      </c>
      <c r="Q177" s="32" t="str">
        <f t="shared" si="92"/>
        <v/>
      </c>
      <c r="R177" s="6">
        <f t="shared" si="71"/>
        <v>0</v>
      </c>
      <c r="S177" s="6">
        <f>IF(AND(D177&lt;=L$4,P177&lt;&gt;"Y"),IF(N177&lt;VLOOKUP(O177,Runners!A$3:CT$180,S$1,FALSE),IF(Y$2="zero",0,Y$2),0),0)</f>
        <v>0</v>
      </c>
      <c r="T177" s="6">
        <f t="shared" si="93"/>
        <v>0</v>
      </c>
      <c r="U177" s="2"/>
      <c r="V177" s="2" t="str">
        <f>IF(O177&lt;&gt;"",VLOOKUP(O177,Runners!CZ$3:DM$180,V$1,FALSE),"")</f>
        <v/>
      </c>
      <c r="W177" s="18" t="str">
        <f t="shared" si="94"/>
        <v/>
      </c>
    </row>
    <row r="178" spans="3:23" ht="12" customHeight="1" x14ac:dyDescent="0.25">
      <c r="C178" s="3">
        <f>IF(A178&lt;&gt;"",VLOOKUP(A178,'Runners RBH2'!A$3:CT$114,C$1,FALSE),0)</f>
        <v>0</v>
      </c>
      <c r="D178" s="6">
        <f t="shared" ref="D178:D206" si="95">D177+1</f>
        <v>173</v>
      </c>
      <c r="E178" s="2"/>
      <c r="F178" s="2">
        <f t="shared" si="81"/>
        <v>0</v>
      </c>
      <c r="J178" s="1">
        <f t="shared" ref="J178:J203" si="96">A178</f>
        <v>0</v>
      </c>
      <c r="M178" s="8" t="str">
        <f t="shared" si="86"/>
        <v/>
      </c>
      <c r="N178" s="8" t="str">
        <f t="shared" si="87"/>
        <v/>
      </c>
      <c r="O178" s="1" t="str">
        <f t="shared" si="88"/>
        <v/>
      </c>
      <c r="P178" s="32" t="str">
        <f t="shared" si="89"/>
        <v/>
      </c>
      <c r="Q178" s="32" t="str">
        <f t="shared" ref="Q178:Q202" si="97">IF(D178&lt;=L$4,IF(P178="Y",Q177,Q177-1),"")</f>
        <v/>
      </c>
      <c r="R178" s="6">
        <f t="shared" si="71"/>
        <v>0</v>
      </c>
      <c r="S178" s="6">
        <f>IF(AND(D178&lt;=L$4,P178&lt;&gt;"Y"),IF(N178&lt;VLOOKUP(O178,Runners!A$3:CT$180,S$1,FALSE),IF(Y$2="zero",0,Y$2),0),0)</f>
        <v>0</v>
      </c>
      <c r="T178" s="6">
        <f t="shared" ref="T178:T202" si="98">IF(AND(D178&lt;=L$4,P178&lt;&gt;"Y"),S178+R178,0)</f>
        <v>0</v>
      </c>
      <c r="U178" s="2"/>
      <c r="V178" s="2" t="str">
        <f>IF(O178&lt;&gt;"",VLOOKUP(O178,Runners!CZ$3:DM$180,V$1,FALSE),"")</f>
        <v/>
      </c>
      <c r="W178" s="18" t="str">
        <f t="shared" ref="W178:W202" si="99">IF(O178&lt;&gt;"",(V178-N178)/V178,"")</f>
        <v/>
      </c>
    </row>
    <row r="179" spans="3:23" ht="12" customHeight="1" x14ac:dyDescent="0.25">
      <c r="C179" s="3">
        <f>IF(A179&lt;&gt;"",VLOOKUP(A179,'Runners RBH2'!A$3:CT$114,C$1,FALSE),0)</f>
        <v>0</v>
      </c>
      <c r="D179" s="6">
        <f t="shared" si="95"/>
        <v>174</v>
      </c>
      <c r="E179" s="2"/>
      <c r="F179" s="2">
        <f t="shared" si="81"/>
        <v>0</v>
      </c>
      <c r="J179" s="1">
        <f t="shared" si="96"/>
        <v>0</v>
      </c>
      <c r="M179" s="8" t="str">
        <f t="shared" si="86"/>
        <v/>
      </c>
      <c r="N179" s="8" t="str">
        <f t="shared" si="87"/>
        <v/>
      </c>
      <c r="O179" s="1" t="str">
        <f t="shared" si="88"/>
        <v/>
      </c>
      <c r="P179" s="32" t="str">
        <f t="shared" si="89"/>
        <v/>
      </c>
      <c r="Q179" s="32" t="str">
        <f t="shared" si="97"/>
        <v/>
      </c>
      <c r="R179" s="6">
        <f t="shared" si="71"/>
        <v>0</v>
      </c>
      <c r="S179" s="6">
        <f>IF(AND(D179&lt;=L$4,P179&lt;&gt;"Y"),IF(N179&lt;VLOOKUP(O179,Runners!A$3:CT$180,S$1,FALSE),IF(Y$2="zero",0,Y$2),0),0)</f>
        <v>0</v>
      </c>
      <c r="T179" s="6">
        <f t="shared" si="98"/>
        <v>0</v>
      </c>
      <c r="U179" s="2"/>
      <c r="V179" s="2" t="str">
        <f>IF(O179&lt;&gt;"",VLOOKUP(O179,Runners!CZ$3:DM$180,V$1,FALSE),"")</f>
        <v/>
      </c>
      <c r="W179" s="18" t="str">
        <f t="shared" si="99"/>
        <v/>
      </c>
    </row>
    <row r="180" spans="3:23" ht="12" customHeight="1" x14ac:dyDescent="0.25">
      <c r="C180" s="3">
        <f>IF(A180&lt;&gt;"",VLOOKUP(A180,'Runners RBH2'!A$3:CT$114,C$1,FALSE),0)</f>
        <v>0</v>
      </c>
      <c r="D180" s="6">
        <f t="shared" si="95"/>
        <v>175</v>
      </c>
      <c r="E180" s="2"/>
      <c r="F180" s="2">
        <f t="shared" si="81"/>
        <v>0</v>
      </c>
      <c r="J180" s="1">
        <f t="shared" si="96"/>
        <v>0</v>
      </c>
      <c r="M180" s="8" t="str">
        <f t="shared" si="86"/>
        <v/>
      </c>
      <c r="N180" s="8" t="str">
        <f t="shared" si="87"/>
        <v/>
      </c>
      <c r="O180" s="1" t="str">
        <f t="shared" si="88"/>
        <v/>
      </c>
      <c r="P180" s="32" t="str">
        <f t="shared" si="89"/>
        <v/>
      </c>
      <c r="Q180" s="32" t="str">
        <f t="shared" si="97"/>
        <v/>
      </c>
      <c r="R180" s="6">
        <f t="shared" si="71"/>
        <v>0</v>
      </c>
      <c r="S180" s="6">
        <f>IF(AND(D180&lt;=L$4,P180&lt;&gt;"Y"),IF(N180&lt;VLOOKUP(O180,Runners!A$3:CT$180,S$1,FALSE),IF(Y$2="zero",0,Y$2),0),0)</f>
        <v>0</v>
      </c>
      <c r="T180" s="6">
        <f t="shared" si="98"/>
        <v>0</v>
      </c>
      <c r="U180" s="2"/>
      <c r="V180" s="2" t="str">
        <f>IF(O180&lt;&gt;"",VLOOKUP(O180,Runners!CZ$3:DM$180,V$1,FALSE),"")</f>
        <v/>
      </c>
      <c r="W180" s="18" t="str">
        <f t="shared" si="99"/>
        <v/>
      </c>
    </row>
    <row r="181" spans="3:23" ht="12" customHeight="1" x14ac:dyDescent="0.25">
      <c r="C181" s="3">
        <f>IF(A181&lt;&gt;"",VLOOKUP(A181,'Runners RBH2'!A$3:CT$114,C$1,FALSE),0)</f>
        <v>0</v>
      </c>
      <c r="D181" s="6">
        <f t="shared" si="95"/>
        <v>176</v>
      </c>
      <c r="E181" s="2"/>
      <c r="F181" s="2">
        <f t="shared" si="81"/>
        <v>0</v>
      </c>
      <c r="J181" s="1">
        <f t="shared" si="96"/>
        <v>0</v>
      </c>
      <c r="M181" s="8" t="str">
        <f t="shared" si="86"/>
        <v/>
      </c>
      <c r="N181" s="8" t="str">
        <f t="shared" si="87"/>
        <v/>
      </c>
      <c r="O181" s="1" t="str">
        <f t="shared" si="88"/>
        <v/>
      </c>
      <c r="P181" s="32" t="str">
        <f t="shared" si="89"/>
        <v/>
      </c>
      <c r="Q181" s="32" t="str">
        <f t="shared" si="97"/>
        <v/>
      </c>
      <c r="R181" s="6">
        <f t="shared" si="71"/>
        <v>0</v>
      </c>
      <c r="S181" s="6">
        <f>IF(AND(D181&lt;=L$4,P181&lt;&gt;"Y"),IF(N181&lt;VLOOKUP(O181,Runners!A$3:CT$180,S$1,FALSE),IF(Y$2="zero",0,Y$2),0),0)</f>
        <v>0</v>
      </c>
      <c r="T181" s="6">
        <f t="shared" si="98"/>
        <v>0</v>
      </c>
      <c r="U181" s="2"/>
      <c r="V181" s="2" t="str">
        <f>IF(O181&lt;&gt;"",VLOOKUP(O181,Runners!CZ$3:DM$180,V$1,FALSE),"")</f>
        <v/>
      </c>
      <c r="W181" s="18" t="str">
        <f t="shared" si="99"/>
        <v/>
      </c>
    </row>
    <row r="182" spans="3:23" ht="12" customHeight="1" x14ac:dyDescent="0.25">
      <c r="C182" s="3">
        <f>IF(A182&lt;&gt;"",VLOOKUP(A182,'Runners RBH2'!A$3:CT$114,C$1,FALSE),0)</f>
        <v>0</v>
      </c>
      <c r="D182" s="6">
        <f t="shared" si="95"/>
        <v>177</v>
      </c>
      <c r="E182" s="2"/>
      <c r="F182" s="2">
        <f t="shared" si="81"/>
        <v>0</v>
      </c>
      <c r="J182" s="1">
        <f t="shared" si="96"/>
        <v>0</v>
      </c>
      <c r="M182" s="8" t="str">
        <f t="shared" si="86"/>
        <v/>
      </c>
      <c r="N182" s="8" t="str">
        <f t="shared" si="87"/>
        <v/>
      </c>
      <c r="O182" s="1" t="str">
        <f t="shared" si="88"/>
        <v/>
      </c>
      <c r="P182" s="32" t="str">
        <f t="shared" si="89"/>
        <v/>
      </c>
      <c r="Q182" s="32" t="str">
        <f t="shared" si="97"/>
        <v/>
      </c>
      <c r="R182" s="6">
        <f t="shared" si="71"/>
        <v>0</v>
      </c>
      <c r="S182" s="6">
        <f>IF(AND(D182&lt;=L$4,P182&lt;&gt;"Y"),IF(N182&lt;VLOOKUP(O182,Runners!A$3:CT$180,S$1,FALSE),IF(Y$2="zero",0,Y$2),0),0)</f>
        <v>0</v>
      </c>
      <c r="T182" s="6">
        <f t="shared" si="98"/>
        <v>0</v>
      </c>
      <c r="U182" s="2"/>
      <c r="V182" s="2" t="str">
        <f>IF(O182&lt;&gt;"",VLOOKUP(O182,Runners!CZ$3:DM$180,V$1,FALSE),"")</f>
        <v/>
      </c>
      <c r="W182" s="18" t="str">
        <f t="shared" si="99"/>
        <v/>
      </c>
    </row>
    <row r="183" spans="3:23" ht="12" customHeight="1" x14ac:dyDescent="0.25">
      <c r="C183" s="3">
        <f>IF(A183&lt;&gt;"",VLOOKUP(A183,'Runners RBH2'!A$3:CT$114,C$1,FALSE),0)</f>
        <v>0</v>
      </c>
      <c r="D183" s="6">
        <f t="shared" si="95"/>
        <v>178</v>
      </c>
      <c r="E183" s="2"/>
      <c r="F183" s="2">
        <f t="shared" si="81"/>
        <v>0</v>
      </c>
      <c r="J183" s="1">
        <f t="shared" si="96"/>
        <v>0</v>
      </c>
      <c r="M183" s="8" t="str">
        <f t="shared" si="86"/>
        <v/>
      </c>
      <c r="N183" s="8" t="str">
        <f t="shared" si="87"/>
        <v/>
      </c>
      <c r="O183" s="1" t="str">
        <f t="shared" si="88"/>
        <v/>
      </c>
      <c r="P183" s="32" t="str">
        <f t="shared" si="89"/>
        <v/>
      </c>
      <c r="Q183" s="32" t="str">
        <f t="shared" si="97"/>
        <v/>
      </c>
      <c r="R183" s="6">
        <f t="shared" si="71"/>
        <v>0</v>
      </c>
      <c r="S183" s="6">
        <f>IF(AND(D183&lt;=L$4,P183&lt;&gt;"Y"),IF(N183&lt;VLOOKUP(O183,Runners!A$3:CT$180,S$1,FALSE),IF(Y$2="zero",0,Y$2),0),0)</f>
        <v>0</v>
      </c>
      <c r="T183" s="6">
        <f t="shared" si="98"/>
        <v>0</v>
      </c>
      <c r="U183" s="2"/>
      <c r="V183" s="2" t="str">
        <f>IF(O183&lt;&gt;"",VLOOKUP(O183,Runners!CZ$3:DM$180,V$1,FALSE),"")</f>
        <v/>
      </c>
      <c r="W183" s="18" t="str">
        <f t="shared" si="99"/>
        <v/>
      </c>
    </row>
    <row r="184" spans="3:23" ht="12" customHeight="1" x14ac:dyDescent="0.25">
      <c r="C184" s="3">
        <f>IF(A184&lt;&gt;"",VLOOKUP(A184,'Runners RBH2'!A$3:CT$114,C$1,FALSE),0)</f>
        <v>0</v>
      </c>
      <c r="D184" s="6">
        <f t="shared" si="95"/>
        <v>179</v>
      </c>
      <c r="E184" s="2"/>
      <c r="F184" s="2">
        <f t="shared" si="81"/>
        <v>0</v>
      </c>
      <c r="J184" s="1">
        <f t="shared" si="96"/>
        <v>0</v>
      </c>
      <c r="M184" s="8" t="str">
        <f t="shared" si="86"/>
        <v/>
      </c>
      <c r="N184" s="8" t="str">
        <f t="shared" si="87"/>
        <v/>
      </c>
      <c r="O184" s="1" t="str">
        <f t="shared" si="88"/>
        <v/>
      </c>
      <c r="P184" s="32" t="str">
        <f t="shared" si="89"/>
        <v/>
      </c>
      <c r="Q184" s="32" t="str">
        <f t="shared" si="97"/>
        <v/>
      </c>
      <c r="R184" s="6">
        <f t="shared" si="71"/>
        <v>0</v>
      </c>
      <c r="S184" s="6">
        <f>IF(AND(D184&lt;=L$4,P184&lt;&gt;"Y"),IF(N184&lt;VLOOKUP(O184,Runners!A$3:CT$180,S$1,FALSE),IF(Y$2="zero",0,Y$2),0),0)</f>
        <v>0</v>
      </c>
      <c r="T184" s="6">
        <f t="shared" si="98"/>
        <v>0</v>
      </c>
      <c r="U184" s="2"/>
      <c r="V184" s="2" t="str">
        <f>IF(O184&lt;&gt;"",VLOOKUP(O184,Runners!CZ$3:DM$180,V$1,FALSE),"")</f>
        <v/>
      </c>
      <c r="W184" s="18" t="str">
        <f t="shared" si="99"/>
        <v/>
      </c>
    </row>
    <row r="185" spans="3:23" ht="12" customHeight="1" x14ac:dyDescent="0.25">
      <c r="C185" s="3">
        <f>IF(A185&lt;&gt;"",VLOOKUP(A185,'Runners RBH2'!A$3:CT$114,C$1,FALSE),0)</f>
        <v>0</v>
      </c>
      <c r="D185" s="6">
        <f t="shared" si="95"/>
        <v>180</v>
      </c>
      <c r="E185" s="2"/>
      <c r="F185" s="2">
        <f t="shared" si="81"/>
        <v>0</v>
      </c>
      <c r="J185" s="1">
        <f t="shared" si="96"/>
        <v>0</v>
      </c>
      <c r="M185" s="8" t="str">
        <f t="shared" si="86"/>
        <v/>
      </c>
      <c r="N185" s="8" t="str">
        <f t="shared" si="87"/>
        <v/>
      </c>
      <c r="O185" s="1" t="str">
        <f t="shared" si="88"/>
        <v/>
      </c>
      <c r="P185" s="32" t="str">
        <f t="shared" si="89"/>
        <v/>
      </c>
      <c r="Q185" s="32" t="str">
        <f t="shared" si="97"/>
        <v/>
      </c>
      <c r="R185" s="6">
        <f t="shared" si="71"/>
        <v>0</v>
      </c>
      <c r="S185" s="6">
        <f>IF(AND(D185&lt;=L$4,P185&lt;&gt;"Y"),IF(N185&lt;VLOOKUP(O185,Runners!A$3:CT$180,S$1,FALSE),IF(Y$2="zero",0,Y$2),0),0)</f>
        <v>0</v>
      </c>
      <c r="T185" s="6">
        <f t="shared" si="98"/>
        <v>0</v>
      </c>
      <c r="U185" s="2"/>
      <c r="V185" s="2" t="str">
        <f>IF(O185&lt;&gt;"",VLOOKUP(O185,Runners!CZ$3:DM$180,V$1,FALSE),"")</f>
        <v/>
      </c>
      <c r="W185" s="18" t="str">
        <f t="shared" si="99"/>
        <v/>
      </c>
    </row>
    <row r="186" spans="3:23" ht="12" customHeight="1" x14ac:dyDescent="0.25">
      <c r="C186" s="3">
        <f>IF(A186&lt;&gt;"",VLOOKUP(A186,'Runners RBH2'!A$3:CT$114,C$1,FALSE),0)</f>
        <v>0</v>
      </c>
      <c r="D186" s="6">
        <f t="shared" si="95"/>
        <v>181</v>
      </c>
      <c r="E186" s="2"/>
      <c r="F186" s="2">
        <f t="shared" si="81"/>
        <v>0</v>
      </c>
      <c r="J186" s="1">
        <f t="shared" si="96"/>
        <v>0</v>
      </c>
      <c r="M186" s="8" t="str">
        <f t="shared" si="86"/>
        <v/>
      </c>
      <c r="N186" s="8" t="str">
        <f t="shared" si="87"/>
        <v/>
      </c>
      <c r="O186" s="1" t="str">
        <f t="shared" si="88"/>
        <v/>
      </c>
      <c r="P186" s="32" t="str">
        <f t="shared" si="89"/>
        <v/>
      </c>
      <c r="Q186" s="32" t="str">
        <f t="shared" si="97"/>
        <v/>
      </c>
      <c r="R186" s="6">
        <f t="shared" si="71"/>
        <v>0</v>
      </c>
      <c r="S186" s="6">
        <f>IF(AND(D186&lt;=L$4,P186&lt;&gt;"Y"),IF(N186&lt;VLOOKUP(O186,Runners!A$3:CT$180,S$1,FALSE),IF(Y$2="zero",0,Y$2),0),0)</f>
        <v>0</v>
      </c>
      <c r="T186" s="6">
        <f t="shared" si="98"/>
        <v>0</v>
      </c>
      <c r="U186" s="2"/>
      <c r="V186" s="2" t="str">
        <f>IF(O186&lt;&gt;"",VLOOKUP(O186,Runners!CZ$3:DM$180,V$1,FALSE),"")</f>
        <v/>
      </c>
      <c r="W186" s="18" t="str">
        <f t="shared" si="99"/>
        <v/>
      </c>
    </row>
    <row r="187" spans="3:23" ht="12" customHeight="1" x14ac:dyDescent="0.25">
      <c r="C187" s="3">
        <f>IF(A187&lt;&gt;"",VLOOKUP(A187,'Runners RBH2'!A$3:CT$114,C$1,FALSE),0)</f>
        <v>0</v>
      </c>
      <c r="D187" s="6">
        <f t="shared" si="95"/>
        <v>182</v>
      </c>
      <c r="E187" s="2"/>
      <c r="F187" s="2">
        <f t="shared" si="81"/>
        <v>0</v>
      </c>
      <c r="J187" s="1">
        <f t="shared" si="96"/>
        <v>0</v>
      </c>
      <c r="M187" s="8" t="str">
        <f t="shared" si="86"/>
        <v/>
      </c>
      <c r="N187" s="8" t="str">
        <f t="shared" si="87"/>
        <v/>
      </c>
      <c r="O187" s="1" t="str">
        <f t="shared" si="88"/>
        <v/>
      </c>
      <c r="P187" s="32" t="str">
        <f t="shared" si="89"/>
        <v/>
      </c>
      <c r="Q187" s="32" t="str">
        <f t="shared" si="97"/>
        <v/>
      </c>
      <c r="R187" s="6">
        <f t="shared" si="71"/>
        <v>0</v>
      </c>
      <c r="S187" s="6">
        <f>IF(AND(D187&lt;=L$4,P187&lt;&gt;"Y"),IF(N187&lt;VLOOKUP(O187,Runners!A$3:CT$180,S$1,FALSE),IF(Y$2="zero",0,Y$2),0),0)</f>
        <v>0</v>
      </c>
      <c r="T187" s="6">
        <f t="shared" si="98"/>
        <v>0</v>
      </c>
      <c r="U187" s="2"/>
      <c r="V187" s="2" t="str">
        <f>IF(O187&lt;&gt;"",VLOOKUP(O187,Runners!CZ$3:DM$180,V$1,FALSE),"")</f>
        <v/>
      </c>
      <c r="W187" s="18" t="str">
        <f t="shared" si="99"/>
        <v/>
      </c>
    </row>
    <row r="188" spans="3:23" ht="12" customHeight="1" x14ac:dyDescent="0.25">
      <c r="C188" s="3">
        <f>IF(A188&lt;&gt;"",VLOOKUP(A188,'Runners RBH2'!A$3:CT$114,C$1,FALSE),0)</f>
        <v>0</v>
      </c>
      <c r="D188" s="6">
        <f t="shared" si="95"/>
        <v>183</v>
      </c>
      <c r="E188" s="2"/>
      <c r="F188" s="2">
        <f t="shared" si="81"/>
        <v>0</v>
      </c>
      <c r="J188" s="1">
        <f t="shared" si="96"/>
        <v>0</v>
      </c>
      <c r="M188" s="8" t="str">
        <f t="shared" ref="M188:M206" si="100">IF(D188&lt;=L$4,SMALL(E$4:E$207,D188),"")</f>
        <v/>
      </c>
      <c r="N188" s="8" t="str">
        <f t="shared" ref="N188:N206" si="101">IF(D188&lt;=L$4,VLOOKUP(M188,E$4:F$207,2,FALSE),"")</f>
        <v/>
      </c>
      <c r="O188" s="1" t="str">
        <f t="shared" ref="O188:O206" si="102">IF(D188&lt;=L$4,VLOOKUP(M188,E$4:J$207,6,FALSE),"")</f>
        <v/>
      </c>
      <c r="P188" s="32" t="str">
        <f t="shared" ref="P188:P206" si="103">IF(D188&lt;=L$4,VLOOKUP(O188,A$4:B$207,2,FALSE),"")</f>
        <v/>
      </c>
      <c r="Q188" s="32" t="str">
        <f t="shared" si="97"/>
        <v/>
      </c>
      <c r="R188" s="6">
        <f t="shared" si="71"/>
        <v>0</v>
      </c>
      <c r="S188" s="6">
        <f>IF(AND(D188&lt;=L$4,P188&lt;&gt;"Y"),IF(N188&lt;VLOOKUP(O188,Runners!A$3:CT$180,S$1,FALSE),IF(Y$2="zero",0,Y$2),0),0)</f>
        <v>0</v>
      </c>
      <c r="T188" s="6">
        <f t="shared" si="98"/>
        <v>0</v>
      </c>
      <c r="U188" s="2"/>
      <c r="V188" s="2" t="str">
        <f>IF(O188&lt;&gt;"",VLOOKUP(O188,Runners!CZ$3:DM$180,V$1,FALSE),"")</f>
        <v/>
      </c>
      <c r="W188" s="18" t="str">
        <f t="shared" si="99"/>
        <v/>
      </c>
    </row>
    <row r="189" spans="3:23" ht="12" customHeight="1" x14ac:dyDescent="0.25">
      <c r="C189" s="3">
        <f>IF(A189&lt;&gt;"",VLOOKUP(A189,'Runners RBH2'!A$3:CT$114,C$1,FALSE),0)</f>
        <v>0</v>
      </c>
      <c r="D189" s="6">
        <f t="shared" si="95"/>
        <v>184</v>
      </c>
      <c r="E189" s="2"/>
      <c r="F189" s="2">
        <f t="shared" si="81"/>
        <v>0</v>
      </c>
      <c r="J189" s="1">
        <f t="shared" si="96"/>
        <v>0</v>
      </c>
      <c r="M189" s="8" t="str">
        <f t="shared" si="100"/>
        <v/>
      </c>
      <c r="N189" s="8" t="str">
        <f t="shared" si="101"/>
        <v/>
      </c>
      <c r="O189" s="1" t="str">
        <f t="shared" si="102"/>
        <v/>
      </c>
      <c r="P189" s="32" t="str">
        <f t="shared" si="103"/>
        <v/>
      </c>
      <c r="Q189" s="32" t="str">
        <f t="shared" si="97"/>
        <v/>
      </c>
      <c r="R189" s="6">
        <f t="shared" si="71"/>
        <v>0</v>
      </c>
      <c r="S189" s="6">
        <f>IF(AND(D189&lt;=L$4,P189&lt;&gt;"Y"),IF(N189&lt;VLOOKUP(O189,Runners!A$3:CT$180,S$1,FALSE),IF(Y$2="zero",0,Y$2),0),0)</f>
        <v>0</v>
      </c>
      <c r="T189" s="6">
        <f t="shared" si="98"/>
        <v>0</v>
      </c>
      <c r="U189" s="2"/>
      <c r="V189" s="2" t="str">
        <f>IF(O189&lt;&gt;"",VLOOKUP(O189,Runners!CZ$3:DM$180,V$1,FALSE),"")</f>
        <v/>
      </c>
      <c r="W189" s="18" t="str">
        <f t="shared" si="99"/>
        <v/>
      </c>
    </row>
    <row r="190" spans="3:23" ht="12" customHeight="1" x14ac:dyDescent="0.25">
      <c r="C190" s="3">
        <f>IF(A190&lt;&gt;"",VLOOKUP(A190,'Runners RBH2'!A$3:CT$114,C$1,FALSE),0)</f>
        <v>0</v>
      </c>
      <c r="D190" s="6">
        <f t="shared" si="95"/>
        <v>185</v>
      </c>
      <c r="E190" s="2"/>
      <c r="F190" s="2">
        <f t="shared" si="81"/>
        <v>0</v>
      </c>
      <c r="J190" s="1">
        <f t="shared" si="96"/>
        <v>0</v>
      </c>
      <c r="M190" s="8" t="str">
        <f t="shared" si="100"/>
        <v/>
      </c>
      <c r="N190" s="8" t="str">
        <f t="shared" si="101"/>
        <v/>
      </c>
      <c r="O190" s="1" t="str">
        <f t="shared" si="102"/>
        <v/>
      </c>
      <c r="P190" s="32" t="str">
        <f t="shared" si="103"/>
        <v/>
      </c>
      <c r="Q190" s="32" t="str">
        <f t="shared" si="97"/>
        <v/>
      </c>
      <c r="R190" s="6">
        <f t="shared" si="71"/>
        <v>0</v>
      </c>
      <c r="S190" s="6">
        <f>IF(AND(D190&lt;=L$4,P190&lt;&gt;"Y"),IF(N190&lt;VLOOKUP(O190,Runners!A$3:CT$180,S$1,FALSE),IF(Y$2="zero",0,Y$2),0),0)</f>
        <v>0</v>
      </c>
      <c r="T190" s="6">
        <f t="shared" si="98"/>
        <v>0</v>
      </c>
      <c r="U190" s="2"/>
      <c r="V190" s="2" t="str">
        <f>IF(O190&lt;&gt;"",VLOOKUP(O190,Runners!CZ$3:DM$180,V$1,FALSE),"")</f>
        <v/>
      </c>
      <c r="W190" s="18" t="str">
        <f t="shared" si="99"/>
        <v/>
      </c>
    </row>
    <row r="191" spans="3:23" ht="12" customHeight="1" x14ac:dyDescent="0.25">
      <c r="C191" s="3">
        <f>IF(A191&lt;&gt;"",VLOOKUP(A191,'Runners RBH2'!A$3:CT$114,C$1,FALSE),0)</f>
        <v>0</v>
      </c>
      <c r="D191" s="6">
        <f t="shared" si="95"/>
        <v>186</v>
      </c>
      <c r="E191" s="2"/>
      <c r="F191" s="2">
        <f t="shared" si="81"/>
        <v>0</v>
      </c>
      <c r="J191" s="1">
        <f t="shared" si="96"/>
        <v>0</v>
      </c>
      <c r="M191" s="8" t="str">
        <f t="shared" si="100"/>
        <v/>
      </c>
      <c r="N191" s="8" t="str">
        <f t="shared" si="101"/>
        <v/>
      </c>
      <c r="O191" s="1" t="str">
        <f t="shared" si="102"/>
        <v/>
      </c>
      <c r="P191" s="32" t="str">
        <f t="shared" si="103"/>
        <v/>
      </c>
      <c r="Q191" s="32" t="str">
        <f t="shared" si="97"/>
        <v/>
      </c>
      <c r="R191" s="6">
        <f t="shared" si="71"/>
        <v>0</v>
      </c>
      <c r="S191" s="6">
        <f>IF(AND(D191&lt;=L$4,P191&lt;&gt;"Y"),IF(N191&lt;VLOOKUP(O191,Runners!A$3:CT$180,S$1,FALSE),IF(Y$2="zero",0,Y$2),0),0)</f>
        <v>0</v>
      </c>
      <c r="T191" s="6">
        <f t="shared" si="98"/>
        <v>0</v>
      </c>
      <c r="U191" s="2"/>
      <c r="V191" s="2" t="str">
        <f>IF(O191&lt;&gt;"",VLOOKUP(O191,Runners!CZ$3:DM$180,V$1,FALSE),"")</f>
        <v/>
      </c>
      <c r="W191" s="18" t="str">
        <f t="shared" si="99"/>
        <v/>
      </c>
    </row>
    <row r="192" spans="3:23" ht="12" customHeight="1" x14ac:dyDescent="0.25">
      <c r="C192" s="3">
        <f>IF(A192&lt;&gt;"",VLOOKUP(A192,'Runners RBH2'!A$3:CT$114,C$1,FALSE),0)</f>
        <v>0</v>
      </c>
      <c r="D192" s="6">
        <f t="shared" si="95"/>
        <v>187</v>
      </c>
      <c r="E192" s="2"/>
      <c r="F192" s="2">
        <f t="shared" si="81"/>
        <v>0</v>
      </c>
      <c r="J192" s="1">
        <f t="shared" si="96"/>
        <v>0</v>
      </c>
      <c r="M192" s="8" t="str">
        <f t="shared" si="100"/>
        <v/>
      </c>
      <c r="N192" s="8" t="str">
        <f t="shared" si="101"/>
        <v/>
      </c>
      <c r="O192" s="1" t="str">
        <f t="shared" si="102"/>
        <v/>
      </c>
      <c r="P192" s="32" t="str">
        <f t="shared" si="103"/>
        <v/>
      </c>
      <c r="Q192" s="32" t="str">
        <f t="shared" si="97"/>
        <v/>
      </c>
      <c r="R192" s="6">
        <f t="shared" si="71"/>
        <v>0</v>
      </c>
      <c r="S192" s="6">
        <f>IF(AND(D192&lt;=L$4,P192&lt;&gt;"Y"),IF(N192&lt;VLOOKUP(O192,Runners!A$3:CT$180,S$1,FALSE),IF(Y$2="zero",0,Y$2),0),0)</f>
        <v>0</v>
      </c>
      <c r="T192" s="6">
        <f t="shared" si="98"/>
        <v>0</v>
      </c>
      <c r="U192" s="2"/>
      <c r="V192" s="2" t="str">
        <f>IF(O192&lt;&gt;"",VLOOKUP(O192,Runners!CZ$3:DM$180,V$1,FALSE),"")</f>
        <v/>
      </c>
      <c r="W192" s="18" t="str">
        <f t="shared" si="99"/>
        <v/>
      </c>
    </row>
    <row r="193" spans="3:23" ht="12" customHeight="1" x14ac:dyDescent="0.25">
      <c r="C193" s="3">
        <f>IF(A193&lt;&gt;"",VLOOKUP(A193,'Runners RBH2'!A$3:CT$114,C$1,FALSE),0)</f>
        <v>0</v>
      </c>
      <c r="D193" s="6">
        <f t="shared" si="95"/>
        <v>188</v>
      </c>
      <c r="E193" s="2"/>
      <c r="F193" s="2">
        <f t="shared" si="81"/>
        <v>0</v>
      </c>
      <c r="J193" s="1">
        <f t="shared" si="96"/>
        <v>0</v>
      </c>
      <c r="M193" s="8" t="str">
        <f t="shared" si="100"/>
        <v/>
      </c>
      <c r="N193" s="8" t="str">
        <f t="shared" si="101"/>
        <v/>
      </c>
      <c r="O193" s="1" t="str">
        <f t="shared" si="102"/>
        <v/>
      </c>
      <c r="P193" s="32" t="str">
        <f t="shared" si="103"/>
        <v/>
      </c>
      <c r="Q193" s="32" t="str">
        <f t="shared" si="97"/>
        <v/>
      </c>
      <c r="R193" s="6">
        <f t="shared" si="71"/>
        <v>0</v>
      </c>
      <c r="S193" s="6">
        <f>IF(AND(D193&lt;=L$4,P193&lt;&gt;"Y"),IF(N193&lt;VLOOKUP(O193,Runners!A$3:CT$180,S$1,FALSE),IF(Y$2="zero",0,Y$2),0),0)</f>
        <v>0</v>
      </c>
      <c r="T193" s="6">
        <f t="shared" si="98"/>
        <v>0</v>
      </c>
      <c r="U193" s="2"/>
      <c r="V193" s="2" t="str">
        <f>IF(O193&lt;&gt;"",VLOOKUP(O193,Runners!CZ$3:DM$180,V$1,FALSE),"")</f>
        <v/>
      </c>
      <c r="W193" s="18" t="str">
        <f t="shared" si="99"/>
        <v/>
      </c>
    </row>
    <row r="194" spans="3:23" ht="12" customHeight="1" x14ac:dyDescent="0.25">
      <c r="C194" s="3">
        <f>IF(A194&lt;&gt;"",VLOOKUP(A194,'Runners RBH2'!A$3:CT$114,C$1,FALSE),0)</f>
        <v>0</v>
      </c>
      <c r="D194" s="6">
        <f t="shared" si="95"/>
        <v>189</v>
      </c>
      <c r="E194" s="2"/>
      <c r="F194" s="2">
        <f t="shared" si="81"/>
        <v>0</v>
      </c>
      <c r="J194" s="1">
        <f t="shared" si="96"/>
        <v>0</v>
      </c>
      <c r="M194" s="8" t="str">
        <f t="shared" si="100"/>
        <v/>
      </c>
      <c r="N194" s="8" t="str">
        <f t="shared" si="101"/>
        <v/>
      </c>
      <c r="O194" s="1" t="str">
        <f t="shared" si="102"/>
        <v/>
      </c>
      <c r="P194" s="32" t="str">
        <f t="shared" si="103"/>
        <v/>
      </c>
      <c r="Q194" s="32" t="str">
        <f t="shared" si="97"/>
        <v/>
      </c>
      <c r="R194" s="6">
        <f t="shared" si="71"/>
        <v>0</v>
      </c>
      <c r="S194" s="6">
        <f>IF(AND(D194&lt;=L$4,P194&lt;&gt;"Y"),IF(N194&lt;VLOOKUP(O194,Runners!A$3:CT$180,S$1,FALSE),IF(Y$2="zero",0,Y$2),0),0)</f>
        <v>0</v>
      </c>
      <c r="T194" s="6">
        <f t="shared" si="98"/>
        <v>0</v>
      </c>
      <c r="U194" s="2"/>
      <c r="V194" s="2" t="str">
        <f>IF(O194&lt;&gt;"",VLOOKUP(O194,Runners!CZ$3:DM$180,V$1,FALSE),"")</f>
        <v/>
      </c>
      <c r="W194" s="18" t="str">
        <f t="shared" si="99"/>
        <v/>
      </c>
    </row>
    <row r="195" spans="3:23" ht="12" customHeight="1" x14ac:dyDescent="0.25">
      <c r="C195" s="3">
        <f>IF(A195&lt;&gt;"",VLOOKUP(A195,'Runners RBH2'!A$3:CT$114,C$1,FALSE),0)</f>
        <v>0</v>
      </c>
      <c r="D195" s="6">
        <f t="shared" si="95"/>
        <v>190</v>
      </c>
      <c r="E195" s="2"/>
      <c r="F195" s="2">
        <f t="shared" si="81"/>
        <v>0</v>
      </c>
      <c r="J195" s="1">
        <f t="shared" si="96"/>
        <v>0</v>
      </c>
      <c r="M195" s="8" t="str">
        <f t="shared" si="100"/>
        <v/>
      </c>
      <c r="N195" s="8" t="str">
        <f t="shared" si="101"/>
        <v/>
      </c>
      <c r="O195" s="1" t="str">
        <f t="shared" si="102"/>
        <v/>
      </c>
      <c r="P195" s="32" t="str">
        <f t="shared" si="103"/>
        <v/>
      </c>
      <c r="Q195" s="32" t="str">
        <f t="shared" si="97"/>
        <v/>
      </c>
      <c r="R195" s="6">
        <f t="shared" si="71"/>
        <v>0</v>
      </c>
      <c r="S195" s="6">
        <f>IF(AND(D195&lt;=L$4,P195&lt;&gt;"Y"),IF(N195&lt;VLOOKUP(O195,Runners!A$3:CT$180,S$1,FALSE),IF(Y$2="zero",0,Y$2),0),0)</f>
        <v>0</v>
      </c>
      <c r="T195" s="6">
        <f t="shared" si="98"/>
        <v>0</v>
      </c>
      <c r="U195" s="2"/>
      <c r="V195" s="2" t="str">
        <f>IF(O195&lt;&gt;"",VLOOKUP(O195,Runners!CZ$3:DM$180,V$1,FALSE),"")</f>
        <v/>
      </c>
      <c r="W195" s="18" t="str">
        <f t="shared" si="99"/>
        <v/>
      </c>
    </row>
    <row r="196" spans="3:23" ht="12" customHeight="1" x14ac:dyDescent="0.25">
      <c r="C196" s="3">
        <f>IF(A196&lt;&gt;"",VLOOKUP(A196,'Runners RBH2'!A$3:CT$114,C$1,FALSE),0)</f>
        <v>0</v>
      </c>
      <c r="D196" s="6">
        <f t="shared" si="95"/>
        <v>191</v>
      </c>
      <c r="E196" s="2"/>
      <c r="F196" s="2">
        <f t="shared" si="81"/>
        <v>0</v>
      </c>
      <c r="J196" s="1">
        <f t="shared" si="96"/>
        <v>0</v>
      </c>
      <c r="M196" s="8" t="str">
        <f t="shared" si="100"/>
        <v/>
      </c>
      <c r="N196" s="8" t="str">
        <f t="shared" si="101"/>
        <v/>
      </c>
      <c r="O196" s="1" t="str">
        <f t="shared" si="102"/>
        <v/>
      </c>
      <c r="P196" s="32" t="str">
        <f t="shared" si="103"/>
        <v/>
      </c>
      <c r="Q196" s="32" t="str">
        <f t="shared" si="97"/>
        <v/>
      </c>
      <c r="R196" s="6">
        <f t="shared" ref="R196:R206" si="104">IF(Q196=Q195,0,IF(Q196&gt;0,Q196,1))</f>
        <v>0</v>
      </c>
      <c r="S196" s="6">
        <f>IF(AND(D196&lt;=L$4,P196&lt;&gt;"Y"),IF(N196&lt;VLOOKUP(O196,Runners!A$3:CT$180,S$1,FALSE),IF(Y$2="zero",0,Y$2),0),0)</f>
        <v>0</v>
      </c>
      <c r="T196" s="6">
        <f t="shared" si="98"/>
        <v>0</v>
      </c>
      <c r="U196" s="2"/>
      <c r="V196" s="2" t="str">
        <f>IF(O196&lt;&gt;"",VLOOKUP(O196,Runners!CZ$3:DM$180,V$1,FALSE),"")</f>
        <v/>
      </c>
      <c r="W196" s="18" t="str">
        <f t="shared" si="99"/>
        <v/>
      </c>
    </row>
    <row r="197" spans="3:23" ht="12" customHeight="1" x14ac:dyDescent="0.25">
      <c r="C197" s="3">
        <f>IF(A197&lt;&gt;"",VLOOKUP(A197,'Runners RBH2'!A$3:CT$114,C$1,FALSE),0)</f>
        <v>0</v>
      </c>
      <c r="D197" s="6">
        <f t="shared" si="95"/>
        <v>192</v>
      </c>
      <c r="E197" s="2"/>
      <c r="F197" s="2">
        <f t="shared" si="81"/>
        <v>0</v>
      </c>
      <c r="J197" s="1">
        <f t="shared" si="96"/>
        <v>0</v>
      </c>
      <c r="M197" s="8" t="str">
        <f t="shared" si="100"/>
        <v/>
      </c>
      <c r="N197" s="8" t="str">
        <f t="shared" si="101"/>
        <v/>
      </c>
      <c r="O197" s="1" t="str">
        <f t="shared" si="102"/>
        <v/>
      </c>
      <c r="P197" s="32" t="str">
        <f t="shared" si="103"/>
        <v/>
      </c>
      <c r="Q197" s="32" t="str">
        <f t="shared" si="97"/>
        <v/>
      </c>
      <c r="R197" s="6">
        <f t="shared" si="104"/>
        <v>0</v>
      </c>
      <c r="S197" s="6">
        <f>IF(AND(D197&lt;=L$4,P197&lt;&gt;"Y"),IF(N197&lt;VLOOKUP(O197,Runners!A$3:CT$180,S$1,FALSE),IF(Y$2="zero",0,Y$2),0),0)</f>
        <v>0</v>
      </c>
      <c r="T197" s="6">
        <f t="shared" si="98"/>
        <v>0</v>
      </c>
      <c r="U197" s="2"/>
      <c r="V197" s="2" t="str">
        <f>IF(O197&lt;&gt;"",VLOOKUP(O197,Runners!CZ$3:DM$180,V$1,FALSE),"")</f>
        <v/>
      </c>
      <c r="W197" s="18" t="str">
        <f t="shared" si="99"/>
        <v/>
      </c>
    </row>
    <row r="198" spans="3:23" ht="12" customHeight="1" x14ac:dyDescent="0.25">
      <c r="C198" s="3">
        <f>IF(A198&lt;&gt;"",VLOOKUP(A198,'Runners RBH2'!A$3:CT$114,C$1,FALSE),0)</f>
        <v>0</v>
      </c>
      <c r="D198" s="6">
        <f t="shared" si="95"/>
        <v>193</v>
      </c>
      <c r="E198" s="2"/>
      <c r="F198" s="2">
        <f t="shared" si="81"/>
        <v>0</v>
      </c>
      <c r="J198" s="1">
        <f t="shared" si="96"/>
        <v>0</v>
      </c>
      <c r="M198" s="8" t="str">
        <f t="shared" si="100"/>
        <v/>
      </c>
      <c r="N198" s="8" t="str">
        <f t="shared" si="101"/>
        <v/>
      </c>
      <c r="O198" s="1" t="str">
        <f t="shared" si="102"/>
        <v/>
      </c>
      <c r="P198" s="32" t="str">
        <f t="shared" si="103"/>
        <v/>
      </c>
      <c r="Q198" s="32" t="str">
        <f t="shared" si="97"/>
        <v/>
      </c>
      <c r="R198" s="6">
        <f t="shared" si="104"/>
        <v>0</v>
      </c>
      <c r="S198" s="6">
        <f>IF(AND(D198&lt;=L$4,P198&lt;&gt;"Y"),IF(N198&lt;VLOOKUP(O198,Runners!A$3:CT$180,S$1,FALSE),IF(Y$2="zero",0,Y$2),0),0)</f>
        <v>0</v>
      </c>
      <c r="T198" s="6">
        <f t="shared" si="98"/>
        <v>0</v>
      </c>
      <c r="U198" s="2"/>
      <c r="V198" s="2" t="str">
        <f>IF(O198&lt;&gt;"",VLOOKUP(O198,Runners!CZ$3:DM$180,V$1,FALSE),"")</f>
        <v/>
      </c>
      <c r="W198" s="18" t="str">
        <f t="shared" si="99"/>
        <v/>
      </c>
    </row>
    <row r="199" spans="3:23" ht="12" customHeight="1" x14ac:dyDescent="0.25">
      <c r="C199" s="3">
        <f>IF(A199&lt;&gt;"",VLOOKUP(A199,'Runners RBH2'!A$3:CT$114,C$1,FALSE),0)</f>
        <v>0</v>
      </c>
      <c r="D199" s="6">
        <f t="shared" si="95"/>
        <v>194</v>
      </c>
      <c r="E199" s="2"/>
      <c r="F199" s="2">
        <f t="shared" si="81"/>
        <v>0</v>
      </c>
      <c r="J199" s="1">
        <f t="shared" si="96"/>
        <v>0</v>
      </c>
      <c r="M199" s="8" t="str">
        <f t="shared" si="100"/>
        <v/>
      </c>
      <c r="N199" s="8" t="str">
        <f t="shared" si="101"/>
        <v/>
      </c>
      <c r="O199" s="1" t="str">
        <f t="shared" si="102"/>
        <v/>
      </c>
      <c r="P199" s="32" t="str">
        <f t="shared" si="103"/>
        <v/>
      </c>
      <c r="Q199" s="32" t="str">
        <f t="shared" si="97"/>
        <v/>
      </c>
      <c r="R199" s="6">
        <f t="shared" si="104"/>
        <v>0</v>
      </c>
      <c r="S199" s="6">
        <f>IF(AND(D199&lt;=L$4,P199&lt;&gt;"Y"),IF(N199&lt;VLOOKUP(O199,Runners!A$3:CT$180,S$1,FALSE),IF(Y$2="zero",0,Y$2),0),0)</f>
        <v>0</v>
      </c>
      <c r="T199" s="6">
        <f t="shared" si="98"/>
        <v>0</v>
      </c>
      <c r="U199" s="2"/>
      <c r="V199" s="2" t="str">
        <f>IF(O199&lt;&gt;"",VLOOKUP(O199,Runners!CZ$3:DM$180,V$1,FALSE),"")</f>
        <v/>
      </c>
      <c r="W199" s="18" t="str">
        <f t="shared" si="99"/>
        <v/>
      </c>
    </row>
    <row r="200" spans="3:23" ht="12" customHeight="1" x14ac:dyDescent="0.25">
      <c r="C200" s="3">
        <f>IF(A200&lt;&gt;"",VLOOKUP(A200,'Runners RBH2'!A$3:CT$114,C$1,FALSE),0)</f>
        <v>0</v>
      </c>
      <c r="D200" s="6">
        <f t="shared" si="95"/>
        <v>195</v>
      </c>
      <c r="E200" s="2"/>
      <c r="F200" s="2">
        <f t="shared" si="81"/>
        <v>0</v>
      </c>
      <c r="J200" s="1">
        <f t="shared" si="96"/>
        <v>0</v>
      </c>
      <c r="M200" s="8" t="str">
        <f t="shared" si="100"/>
        <v/>
      </c>
      <c r="N200" s="8" t="str">
        <f t="shared" si="101"/>
        <v/>
      </c>
      <c r="O200" s="1" t="str">
        <f t="shared" si="102"/>
        <v/>
      </c>
      <c r="P200" s="32" t="str">
        <f t="shared" si="103"/>
        <v/>
      </c>
      <c r="Q200" s="32" t="str">
        <f t="shared" si="97"/>
        <v/>
      </c>
      <c r="R200" s="6">
        <f t="shared" si="104"/>
        <v>0</v>
      </c>
      <c r="S200" s="6">
        <f>IF(AND(D200&lt;=L$4,P200&lt;&gt;"Y"),IF(N200&lt;VLOOKUP(O200,Runners!A$3:CT$180,S$1,FALSE),IF(Y$2="zero",0,Y$2),0),0)</f>
        <v>0</v>
      </c>
      <c r="T200" s="6">
        <f t="shared" si="98"/>
        <v>0</v>
      </c>
      <c r="U200" s="2"/>
      <c r="V200" s="2" t="str">
        <f>IF(O200&lt;&gt;"",VLOOKUP(O200,Runners!CZ$3:DM$180,V$1,FALSE),"")</f>
        <v/>
      </c>
      <c r="W200" s="18" t="str">
        <f t="shared" si="99"/>
        <v/>
      </c>
    </row>
    <row r="201" spans="3:23" ht="12" customHeight="1" x14ac:dyDescent="0.25">
      <c r="C201" s="3">
        <f>IF(A201&lt;&gt;"",VLOOKUP(A201,'Runners RBH2'!A$3:CT$114,C$1,FALSE),0)</f>
        <v>0</v>
      </c>
      <c r="D201" s="6">
        <f t="shared" si="95"/>
        <v>196</v>
      </c>
      <c r="E201" s="2"/>
      <c r="F201" s="2">
        <f t="shared" si="81"/>
        <v>0</v>
      </c>
      <c r="J201" s="1">
        <f t="shared" si="96"/>
        <v>0</v>
      </c>
      <c r="M201" s="8" t="str">
        <f t="shared" si="100"/>
        <v/>
      </c>
      <c r="N201" s="8" t="str">
        <f t="shared" si="101"/>
        <v/>
      </c>
      <c r="O201" s="1" t="str">
        <f t="shared" si="102"/>
        <v/>
      </c>
      <c r="P201" s="32" t="str">
        <f t="shared" si="103"/>
        <v/>
      </c>
      <c r="Q201" s="32" t="str">
        <f t="shared" si="97"/>
        <v/>
      </c>
      <c r="R201" s="6">
        <f t="shared" si="104"/>
        <v>0</v>
      </c>
      <c r="S201" s="6">
        <f>IF(AND(D201&lt;=L$4,P201&lt;&gt;"Y"),IF(N201&lt;VLOOKUP(O201,Runners!A$3:CT$180,S$1,FALSE),IF(Y$2="zero",0,Y$2),0),0)</f>
        <v>0</v>
      </c>
      <c r="T201" s="6">
        <f t="shared" si="98"/>
        <v>0</v>
      </c>
      <c r="U201" s="2"/>
      <c r="V201" s="2" t="str">
        <f>IF(O201&lt;&gt;"",VLOOKUP(O201,Runners!CZ$3:DM$180,V$1,FALSE),"")</f>
        <v/>
      </c>
      <c r="W201" s="18" t="str">
        <f t="shared" si="99"/>
        <v/>
      </c>
    </row>
    <row r="202" spans="3:23" ht="12" customHeight="1" x14ac:dyDescent="0.25">
      <c r="C202" s="3">
        <f>IF(A202&lt;&gt;"",VLOOKUP(A202,'Runners RBH2'!A$3:CT$114,C$1,FALSE),0)</f>
        <v>0</v>
      </c>
      <c r="D202" s="6">
        <f t="shared" si="95"/>
        <v>197</v>
      </c>
      <c r="E202" s="2"/>
      <c r="F202" s="2">
        <f t="shared" si="81"/>
        <v>0</v>
      </c>
      <c r="J202" s="1">
        <f t="shared" si="96"/>
        <v>0</v>
      </c>
      <c r="M202" s="8" t="str">
        <f t="shared" si="100"/>
        <v/>
      </c>
      <c r="N202" s="8" t="str">
        <f t="shared" si="101"/>
        <v/>
      </c>
      <c r="O202" s="1" t="str">
        <f t="shared" si="102"/>
        <v/>
      </c>
      <c r="P202" s="32" t="str">
        <f t="shared" si="103"/>
        <v/>
      </c>
      <c r="Q202" s="32" t="str">
        <f t="shared" si="97"/>
        <v/>
      </c>
      <c r="R202" s="6">
        <f t="shared" si="104"/>
        <v>0</v>
      </c>
      <c r="S202" s="6">
        <f>IF(AND(D202&lt;=L$4,P202&lt;&gt;"Y"),IF(N202&lt;VLOOKUP(O202,Runners!A$3:CT$180,S$1,FALSE),IF(Y$2="zero",0,Y$2),0),0)</f>
        <v>0</v>
      </c>
      <c r="T202" s="6">
        <f t="shared" si="98"/>
        <v>0</v>
      </c>
      <c r="U202" s="2"/>
      <c r="V202" s="2" t="str">
        <f>IF(O202&lt;&gt;"",VLOOKUP(O202,Runners!CZ$3:DM$180,V$1,FALSE),"")</f>
        <v/>
      </c>
      <c r="W202" s="18" t="str">
        <f t="shared" si="99"/>
        <v/>
      </c>
    </row>
    <row r="203" spans="3:23" ht="12" customHeight="1" x14ac:dyDescent="0.25">
      <c r="C203" s="3">
        <f>IF(A203&lt;&gt;"",VLOOKUP(A203,'Runners RBH2'!A$3:CT$114,C$1,FALSE),0)</f>
        <v>0</v>
      </c>
      <c r="D203" s="6">
        <f t="shared" si="95"/>
        <v>198</v>
      </c>
      <c r="E203" s="2"/>
      <c r="F203" s="2">
        <f t="shared" si="81"/>
        <v>0</v>
      </c>
      <c r="J203" s="1">
        <f t="shared" si="96"/>
        <v>0</v>
      </c>
      <c r="M203" s="8" t="str">
        <f t="shared" si="100"/>
        <v/>
      </c>
      <c r="N203" s="8" t="str">
        <f t="shared" si="101"/>
        <v/>
      </c>
      <c r="O203" s="1" t="str">
        <f t="shared" si="102"/>
        <v/>
      </c>
      <c r="P203" s="32" t="str">
        <f t="shared" si="103"/>
        <v/>
      </c>
      <c r="Q203" s="32" t="str">
        <f t="shared" ref="Q203:Q206" si="105">IF(D203&lt;=L$4,IF(P203="Y",Q202,Q202-1),"")</f>
        <v/>
      </c>
      <c r="R203" s="6">
        <f t="shared" si="104"/>
        <v>0</v>
      </c>
      <c r="S203" s="6">
        <f>IF(AND(D203&lt;=L$4,P203&lt;&gt;"Y"),IF(N203&lt;VLOOKUP(O203,Runners!A$3:CT$180,S$1,FALSE),IF(Y$2="zero",0,Y$2),0),0)</f>
        <v>0</v>
      </c>
      <c r="T203" s="6">
        <f t="shared" ref="T203:T206" si="106">IF(AND(D203&lt;=L$4,P203&lt;&gt;"Y"),S203+R203,0)</f>
        <v>0</v>
      </c>
      <c r="U203" s="2"/>
      <c r="V203" s="2" t="str">
        <f>IF(O203&lt;&gt;"",VLOOKUP(O203,Runners!CZ$3:DM$180,V$1,FALSE),"")</f>
        <v/>
      </c>
      <c r="W203" s="18" t="str">
        <f t="shared" ref="W203:W206" si="107">IF(O203&lt;&gt;"",(V203-N203)/V203,"")</f>
        <v/>
      </c>
    </row>
    <row r="204" spans="3:23" ht="12" customHeight="1" x14ac:dyDescent="0.25">
      <c r="C204" s="3">
        <f>IF(A204&lt;&gt;"",VLOOKUP(A204,'Runners RBH2'!A$3:CT$114,C$1,FALSE),0)</f>
        <v>0</v>
      </c>
      <c r="D204" s="6">
        <f t="shared" si="95"/>
        <v>199</v>
      </c>
      <c r="E204" s="2"/>
      <c r="F204" s="2">
        <f t="shared" si="81"/>
        <v>0</v>
      </c>
      <c r="J204" s="1">
        <f t="shared" ref="J204:J206" si="108">A204</f>
        <v>0</v>
      </c>
      <c r="M204" s="8" t="str">
        <f t="shared" si="100"/>
        <v/>
      </c>
      <c r="N204" s="8" t="str">
        <f t="shared" si="101"/>
        <v/>
      </c>
      <c r="O204" s="1" t="str">
        <f t="shared" si="102"/>
        <v/>
      </c>
      <c r="P204" s="32" t="str">
        <f t="shared" si="103"/>
        <v/>
      </c>
      <c r="Q204" s="32" t="str">
        <f t="shared" si="105"/>
        <v/>
      </c>
      <c r="R204" s="6">
        <f t="shared" si="104"/>
        <v>0</v>
      </c>
      <c r="S204" s="6">
        <f>IF(AND(D204&lt;=L$4,P204&lt;&gt;"Y"),IF(N204&lt;VLOOKUP(O204,Runners!A$3:CT$180,S$1,FALSE),IF(Y$2="zero",0,Y$2),0),0)</f>
        <v>0</v>
      </c>
      <c r="T204" s="6">
        <f t="shared" si="106"/>
        <v>0</v>
      </c>
      <c r="U204" s="2"/>
      <c r="V204" s="2" t="str">
        <f>IF(O204&lt;&gt;"",VLOOKUP(O204,Runners!CZ$3:DM$180,V$1,FALSE),"")</f>
        <v/>
      </c>
      <c r="W204" s="18" t="str">
        <f t="shared" si="107"/>
        <v/>
      </c>
    </row>
    <row r="205" spans="3:23" ht="12" customHeight="1" x14ac:dyDescent="0.25">
      <c r="C205" s="3">
        <f>IF(A205&lt;&gt;"",VLOOKUP(A205,'Runners RBH2'!A$3:CT$114,C$1,FALSE),0)</f>
        <v>0</v>
      </c>
      <c r="D205" s="6">
        <f t="shared" si="95"/>
        <v>200</v>
      </c>
      <c r="E205" s="2"/>
      <c r="F205" s="2">
        <f t="shared" si="81"/>
        <v>0</v>
      </c>
      <c r="J205" s="1">
        <f t="shared" si="108"/>
        <v>0</v>
      </c>
      <c r="M205" s="8" t="str">
        <f t="shared" si="100"/>
        <v/>
      </c>
      <c r="N205" s="8" t="str">
        <f t="shared" si="101"/>
        <v/>
      </c>
      <c r="O205" s="1" t="str">
        <f t="shared" si="102"/>
        <v/>
      </c>
      <c r="P205" s="32" t="str">
        <f t="shared" si="103"/>
        <v/>
      </c>
      <c r="Q205" s="32" t="str">
        <f t="shared" si="105"/>
        <v/>
      </c>
      <c r="R205" s="6">
        <f t="shared" si="104"/>
        <v>0</v>
      </c>
      <c r="S205" s="6">
        <f>IF(AND(D205&lt;=L$4,P205&lt;&gt;"Y"),IF(N205&lt;VLOOKUP(O205,Runners!A$3:CT$180,S$1,FALSE),IF(Y$2="zero",0,Y$2),0),0)</f>
        <v>0</v>
      </c>
      <c r="T205" s="6">
        <f t="shared" si="106"/>
        <v>0</v>
      </c>
      <c r="U205" s="2"/>
      <c r="V205" s="2" t="str">
        <f>IF(O205&lt;&gt;"",VLOOKUP(O205,Runners!CZ$3:DM$180,V$1,FALSE),"")</f>
        <v/>
      </c>
      <c r="W205" s="18" t="str">
        <f t="shared" si="107"/>
        <v/>
      </c>
    </row>
    <row r="206" spans="3:23" ht="12" customHeight="1" x14ac:dyDescent="0.25">
      <c r="C206" s="3">
        <f>IF(A206&lt;&gt;"",VLOOKUP(A206,'Runners RBH2'!A$3:CT$114,C$1,FALSE),0)</f>
        <v>0</v>
      </c>
      <c r="D206" s="6">
        <f t="shared" si="95"/>
        <v>201</v>
      </c>
      <c r="E206" s="2"/>
      <c r="F206" s="2">
        <f t="shared" si="81"/>
        <v>0</v>
      </c>
      <c r="J206" s="1">
        <f t="shared" si="108"/>
        <v>0</v>
      </c>
      <c r="M206" s="8" t="str">
        <f t="shared" si="100"/>
        <v/>
      </c>
      <c r="N206" s="8" t="str">
        <f t="shared" si="101"/>
        <v/>
      </c>
      <c r="O206" s="1" t="str">
        <f t="shared" si="102"/>
        <v/>
      </c>
      <c r="P206" s="32" t="str">
        <f t="shared" si="103"/>
        <v/>
      </c>
      <c r="Q206" s="32" t="str">
        <f t="shared" si="105"/>
        <v/>
      </c>
      <c r="R206" s="6">
        <f t="shared" si="104"/>
        <v>0</v>
      </c>
      <c r="S206" s="6">
        <f>IF(AND(D206&lt;=L$4,P206&lt;&gt;"Y"),IF(N206&lt;VLOOKUP(O206,Runners!A$3:CT$180,S$1,FALSE),IF(Y$2="zero",0,Y$2),0),0)</f>
        <v>0</v>
      </c>
      <c r="T206" s="6">
        <f t="shared" si="106"/>
        <v>0</v>
      </c>
      <c r="U206" s="2"/>
      <c r="V206" s="2" t="str">
        <f>IF(O206&lt;&gt;"",VLOOKUP(O206,Runners!CZ$3:DM$180,V$1,FALSE),"")</f>
        <v/>
      </c>
      <c r="W206" s="18" t="str">
        <f t="shared" si="107"/>
        <v/>
      </c>
    </row>
  </sheetData>
  <sortState ref="A4:CE131">
    <sortCondition ref="A131"/>
  </sortState>
  <pageMargins left="0.7" right="0.7" top="0.75" bottom="0.75" header="0.3" footer="0.3"/>
  <pageSetup paperSize="9" scale="14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CE206"/>
  <sheetViews>
    <sheetView showZeros="0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Y27" sqref="Y27"/>
    </sheetView>
  </sheetViews>
  <sheetFormatPr defaultColWidth="8.88671875" defaultRowHeight="14.25" customHeight="1" x14ac:dyDescent="0.25"/>
  <cols>
    <col min="1" max="1" width="19.33203125" style="1" bestFit="1" customWidth="1"/>
    <col min="2" max="2" width="6" style="1" bestFit="1" customWidth="1"/>
    <col min="3" max="3" width="7.5546875" style="1" bestFit="1" customWidth="1"/>
    <col min="4" max="4" width="3.5546875" style="6" bestFit="1" customWidth="1"/>
    <col min="5" max="5" width="9.109375" style="1" bestFit="1" customWidth="1"/>
    <col min="6" max="6" width="8.6640625" style="1" customWidth="1"/>
    <col min="7" max="7" width="8.6640625" style="6" customWidth="1"/>
    <col min="8" max="8" width="8.6640625" style="6" hidden="1" customWidth="1"/>
    <col min="9" max="9" width="8.109375" style="1" hidden="1" customWidth="1"/>
    <col min="10" max="10" width="5.6640625" style="1" hidden="1" customWidth="1"/>
    <col min="11" max="11" width="8.6640625" style="8" hidden="1" customWidth="1"/>
    <col min="12" max="12" width="11.109375" style="1" customWidth="1"/>
    <col min="13" max="13" width="8.88671875" style="1" customWidth="1"/>
    <col min="14" max="14" width="8.88671875" style="8" customWidth="1"/>
    <col min="15" max="15" width="16.6640625" style="1" customWidth="1"/>
    <col min="16" max="16" width="5.5546875" style="6" customWidth="1"/>
    <col min="17" max="17" width="5.5546875" style="6" hidden="1" customWidth="1"/>
    <col min="18" max="19" width="5.5546875" style="6" customWidth="1"/>
    <col min="20" max="21" width="5.5546875" style="1" customWidth="1"/>
    <col min="22" max="22" width="8.88671875" style="1" hidden="1" customWidth="1"/>
    <col min="23" max="23" width="6.109375" style="1" customWidth="1"/>
    <col min="24" max="24" width="10.6640625" style="1" customWidth="1"/>
    <col min="25" max="16384" width="8.88671875" style="1"/>
  </cols>
  <sheetData>
    <row r="1" spans="1:83" s="7" customFormat="1" ht="14.25" customHeight="1" x14ac:dyDescent="0.3">
      <c r="C1" s="7">
        <f>Aug!C1+6</f>
        <v>53</v>
      </c>
      <c r="D1" s="5"/>
      <c r="E1" s="4"/>
      <c r="F1" s="4"/>
      <c r="G1" s="5"/>
      <c r="H1" s="5"/>
      <c r="K1" s="10"/>
      <c r="N1" s="10"/>
      <c r="P1" s="5"/>
      <c r="Q1" s="5">
        <v>92</v>
      </c>
      <c r="R1" s="5"/>
      <c r="S1" s="5">
        <v>167</v>
      </c>
      <c r="T1" s="7">
        <v>3</v>
      </c>
      <c r="V1" s="7">
        <v>8</v>
      </c>
    </row>
    <row r="2" spans="1:83" s="56" customFormat="1" ht="14.25" customHeight="1" x14ac:dyDescent="0.3">
      <c r="A2" s="56" t="s">
        <v>10</v>
      </c>
      <c r="B2" s="56" t="s">
        <v>44</v>
      </c>
      <c r="C2" s="56" t="s">
        <v>38</v>
      </c>
      <c r="D2" s="57">
        <v>0</v>
      </c>
      <c r="E2" s="58" t="s">
        <v>114</v>
      </c>
      <c r="F2" s="58"/>
      <c r="G2" s="57"/>
      <c r="H2" s="57"/>
      <c r="K2" s="59"/>
      <c r="L2" s="60" t="s">
        <v>113</v>
      </c>
      <c r="M2" s="60" t="s">
        <v>114</v>
      </c>
      <c r="N2" s="61" t="s">
        <v>115</v>
      </c>
      <c r="P2" s="62" t="s">
        <v>44</v>
      </c>
      <c r="Q2" s="62"/>
      <c r="R2" s="57" t="s">
        <v>17</v>
      </c>
      <c r="S2" s="57" t="s">
        <v>96</v>
      </c>
      <c r="T2" s="57" t="s">
        <v>100</v>
      </c>
      <c r="X2" s="63" t="s">
        <v>145</v>
      </c>
      <c r="Y2" s="64">
        <v>2</v>
      </c>
    </row>
    <row r="3" spans="1:83" s="7" customFormat="1" ht="14.25" customHeight="1" x14ac:dyDescent="0.3">
      <c r="D3" s="5">
        <v>0</v>
      </c>
      <c r="E3" s="4"/>
      <c r="F3" s="4"/>
      <c r="G3" s="5"/>
      <c r="H3" s="5"/>
      <c r="K3" s="10"/>
      <c r="L3" s="14"/>
      <c r="M3" s="14"/>
      <c r="N3" s="21"/>
      <c r="P3" s="31"/>
      <c r="Q3" s="31">
        <v>41</v>
      </c>
      <c r="R3" s="5">
        <v>41</v>
      </c>
      <c r="S3" s="5"/>
      <c r="T3" s="5"/>
    </row>
    <row r="4" spans="1:83" ht="14.25" customHeight="1" x14ac:dyDescent="0.25">
      <c r="A4" s="1" t="str">
        <f>Runners!A3</f>
        <v>Alex Wiggins</v>
      </c>
      <c r="C4" s="3">
        <f>IF(A4&lt;&gt;"",VLOOKUP(A4,'Runners RBH2'!A$3:CT$114,C$1,FALSE),0)</f>
        <v>1.4410722222222222E-2</v>
      </c>
      <c r="D4" s="6">
        <f t="shared" ref="D4:D37" si="0">D3+1</f>
        <v>1</v>
      </c>
      <c r="E4" s="2"/>
      <c r="F4" s="2">
        <f t="shared" ref="F4:F37" si="1">IF(E4&gt;0,E4-C4,0)</f>
        <v>0</v>
      </c>
      <c r="J4" s="1" t="str">
        <f t="shared" ref="J4:J37" si="2">A4</f>
        <v>Alex Wiggins</v>
      </c>
      <c r="L4" s="7">
        <f>COUNT(E4:E207)</f>
        <v>16</v>
      </c>
      <c r="M4" s="8">
        <f t="shared" ref="M4:M28" si="3">IF(D4&lt;=L$4,SMALL(E$4:E$207,D4),"")</f>
        <v>3.9803240740740743E-2</v>
      </c>
      <c r="N4" s="8">
        <f t="shared" ref="N4:N28" si="4">IF(D4&lt;=L$4,VLOOKUP(M4,E$4:F$207,2,FALSE),"")</f>
        <v>1.7752629149629631E-2</v>
      </c>
      <c r="O4" s="1" t="str">
        <f t="shared" ref="O4:O28" si="5">IF(D4&lt;=L$4,VLOOKUP(M4,E$4:J$207,6,FALSE),"")</f>
        <v>Joe Greenwood</v>
      </c>
      <c r="P4" s="32">
        <f t="shared" ref="P4:P28" si="6">IF(D4&lt;=L$4,VLOOKUP(O4,A$4:B$207,2,FALSE),"")</f>
        <v>0</v>
      </c>
      <c r="Q4" s="32">
        <f t="shared" ref="Q4:Q37" si="7">IF(D4&lt;=L$4,IF(P4="Y",Q3,Q3-1),"")</f>
        <v>40</v>
      </c>
      <c r="R4" s="6">
        <f t="shared" ref="R4:R67" si="8">IF(Q4=Q3,0,IF(Q4&gt;0,Q4,1))</f>
        <v>40</v>
      </c>
      <c r="S4" s="6">
        <f>IF(AND(D4&lt;=L$4,P4&lt;&gt;"Y"),IF(N4&lt;VLOOKUP(O4,'Runners RBH2'!A$3:FQ$114,S$1,FALSE),IF(Y$2="zero",0,Y$2),0),0)</f>
        <v>0</v>
      </c>
      <c r="T4" s="6">
        <f t="shared" ref="T4:T37" si="9">IF(AND(D4&lt;=L$4,P4&lt;&gt;"Y"),S4+R4,0)</f>
        <v>40</v>
      </c>
      <c r="U4" s="2"/>
      <c r="V4" s="2">
        <f>IF(O4&lt;&gt;"",VLOOKUP(O4,Runners!CZ$3:DM$180,V$1,FALSE),"")</f>
        <v>1.7706332853333333E-2</v>
      </c>
      <c r="W4" s="18">
        <f t="shared" ref="W4:W37" si="10">IF(O4&lt;&gt;"",(V4-N4)/V4,"")</f>
        <v>-2.6146744602500889E-3</v>
      </c>
    </row>
    <row r="5" spans="1:83" ht="14.25" customHeight="1" x14ac:dyDescent="0.25">
      <c r="A5" s="1" t="str">
        <f>Runners!A4</f>
        <v>Alexandra Young</v>
      </c>
      <c r="C5" s="3">
        <f>IF(A5&lt;&gt;"",VLOOKUP(A5,'Runners RBH2'!A$3:CT$114,C$1,FALSE),0)</f>
        <v>1.0245055555555556E-2</v>
      </c>
      <c r="D5" s="6">
        <f t="shared" si="0"/>
        <v>2</v>
      </c>
      <c r="E5" s="2"/>
      <c r="F5" s="2">
        <f t="shared" si="1"/>
        <v>0</v>
      </c>
      <c r="J5" s="1" t="str">
        <f t="shared" si="2"/>
        <v>Alexandra Young</v>
      </c>
      <c r="L5" s="7"/>
      <c r="M5" s="8">
        <f t="shared" si="3"/>
        <v>3.9965277777777773E-2</v>
      </c>
      <c r="N5" s="8">
        <f t="shared" si="4"/>
        <v>1.9477165676666661E-2</v>
      </c>
      <c r="O5" s="1" t="str">
        <f t="shared" si="5"/>
        <v>Steve Pepper</v>
      </c>
      <c r="P5" s="32">
        <f t="shared" si="6"/>
        <v>0</v>
      </c>
      <c r="Q5" s="32">
        <f t="shared" si="7"/>
        <v>39</v>
      </c>
      <c r="R5" s="6">
        <f t="shared" si="8"/>
        <v>39</v>
      </c>
      <c r="S5" s="6">
        <f>IF(AND(D5&lt;=L$4,P5&lt;&gt;"Y"),IF(N5&lt;VLOOKUP(O5,'Runners RBH2'!A$3:FQ$114,S$1,FALSE),IF(Y$2="zero",0,Y$2),0),0)</f>
        <v>2</v>
      </c>
      <c r="T5" s="6">
        <f t="shared" si="9"/>
        <v>41</v>
      </c>
      <c r="U5" s="2"/>
      <c r="V5" s="2">
        <f>IF(O5&lt;&gt;"",VLOOKUP(O5,Runners!CZ$3:DM$180,V$1,FALSE),"")</f>
        <v>1.9650776787777775E-2</v>
      </c>
      <c r="W5" s="18">
        <f t="shared" si="10"/>
        <v>8.8348217979400765E-3</v>
      </c>
      <c r="X5" s="2" t="s">
        <v>111</v>
      </c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</row>
    <row r="6" spans="1:83" ht="14.25" customHeight="1" x14ac:dyDescent="0.25">
      <c r="A6" s="1" t="str">
        <f>Runners!A5</f>
        <v>Alistair Leivers</v>
      </c>
      <c r="B6" s="3"/>
      <c r="C6" s="3">
        <f>IF(A6&lt;&gt;"",VLOOKUP(A6,'Runners RBH2'!A$3:CT$114,C$1,FALSE),0)</f>
        <v>2.2745055565555554E-2</v>
      </c>
      <c r="D6" s="6">
        <f t="shared" si="0"/>
        <v>3</v>
      </c>
      <c r="E6" s="2"/>
      <c r="F6" s="2">
        <f t="shared" si="1"/>
        <v>0</v>
      </c>
      <c r="J6" s="1" t="str">
        <f t="shared" si="2"/>
        <v>Alistair Leivers</v>
      </c>
      <c r="M6" s="8">
        <f t="shared" si="3"/>
        <v>3.9988425925925927E-2</v>
      </c>
      <c r="N6" s="8">
        <f t="shared" si="4"/>
        <v>2.2451703653703706E-2</v>
      </c>
      <c r="O6" s="1" t="str">
        <f t="shared" si="5"/>
        <v>Barry Broughton</v>
      </c>
      <c r="P6" s="32">
        <f t="shared" si="6"/>
        <v>0</v>
      </c>
      <c r="Q6" s="32">
        <f t="shared" si="7"/>
        <v>38</v>
      </c>
      <c r="R6" s="6">
        <f t="shared" si="8"/>
        <v>38</v>
      </c>
      <c r="S6" s="6">
        <f>IF(AND(D6&lt;=L$4,P6&lt;&gt;"Y"),IF(N6&lt;VLOOKUP(O6,'Runners RBH2'!A$3:FQ$114,S$1,FALSE),IF(Y$2="zero",0,Y$2),0),0)</f>
        <v>2</v>
      </c>
      <c r="T6" s="6">
        <f t="shared" si="9"/>
        <v>40</v>
      </c>
      <c r="U6" s="2"/>
      <c r="V6" s="2">
        <f>IF(O6&lt;&gt;"",VLOOKUP(O6,Runners!CZ$3:DM$180,V$1,FALSE),"")</f>
        <v>2.2544296246296294E-2</v>
      </c>
      <c r="W6" s="18">
        <f t="shared" si="10"/>
        <v>4.1071405193142899E-3</v>
      </c>
    </row>
    <row r="7" spans="1:83" ht="14.25" customHeight="1" x14ac:dyDescent="0.25">
      <c r="A7" s="1" t="str">
        <f>Runners!A6</f>
        <v>Andrew Draper</v>
      </c>
      <c r="C7" s="3">
        <f>IF(A7&lt;&gt;"",VLOOKUP(A7,'Runners RBH2'!A$3:CT$114,C$1,FALSE),0)</f>
        <v>2.2397833353333334E-2</v>
      </c>
      <c r="D7" s="6">
        <f t="shared" si="0"/>
        <v>4</v>
      </c>
      <c r="E7" s="2"/>
      <c r="F7" s="2">
        <f t="shared" si="1"/>
        <v>0</v>
      </c>
      <c r="J7" s="1" t="str">
        <f t="shared" si="2"/>
        <v>Andrew Draper</v>
      </c>
      <c r="M7" s="8">
        <f t="shared" si="3"/>
        <v>4.0150462962962964E-2</v>
      </c>
      <c r="N7" s="8">
        <f t="shared" si="4"/>
        <v>1.8620684755185187E-2</v>
      </c>
      <c r="O7" s="1" t="str">
        <f t="shared" si="5"/>
        <v>Jake Rodwell</v>
      </c>
      <c r="P7" s="32">
        <f t="shared" si="6"/>
        <v>0</v>
      </c>
      <c r="Q7" s="32">
        <f t="shared" si="7"/>
        <v>37</v>
      </c>
      <c r="R7" s="6">
        <f t="shared" si="8"/>
        <v>37</v>
      </c>
      <c r="S7" s="6">
        <f>IF(AND(D7&lt;=L$4,P7&lt;&gt;"Y"),IF(N7&lt;VLOOKUP(O7,'Runners RBH2'!A$3:FQ$114,S$1,FALSE),IF(Y$2="zero",0,Y$2),0),0)</f>
        <v>2</v>
      </c>
      <c r="T7" s="6">
        <f t="shared" si="9"/>
        <v>39</v>
      </c>
      <c r="U7" s="2"/>
      <c r="V7" s="2">
        <f>IF(O7&lt;&gt;"",VLOOKUP(O7,Runners!CZ$3:DM$180,V$1,FALSE),"")</f>
        <v>1.8722241868635251E-2</v>
      </c>
      <c r="W7" s="18">
        <f t="shared" si="10"/>
        <v>5.4244098630196217E-3</v>
      </c>
    </row>
    <row r="8" spans="1:83" ht="14.25" customHeight="1" x14ac:dyDescent="0.25">
      <c r="A8" s="1" t="str">
        <f>Runners!A7</f>
        <v>Anthony Joy</v>
      </c>
      <c r="C8" s="3">
        <f>IF(A8&lt;&gt;"",VLOOKUP(A8,'Runners RBH2'!A$3:CT$114,C$1,FALSE),0)</f>
        <v>1.7015888918888888E-2</v>
      </c>
      <c r="D8" s="6">
        <f t="shared" si="0"/>
        <v>5</v>
      </c>
      <c r="E8" s="2"/>
      <c r="F8" s="2">
        <f t="shared" si="1"/>
        <v>0</v>
      </c>
      <c r="J8" s="1" t="str">
        <f t="shared" si="2"/>
        <v>Anthony Joy</v>
      </c>
      <c r="M8" s="8">
        <f t="shared" si="3"/>
        <v>4.041666666666667E-2</v>
      </c>
      <c r="N8" s="8">
        <f t="shared" si="4"/>
        <v>1.9407721982222223E-2</v>
      </c>
      <c r="O8" s="1" t="str">
        <f t="shared" si="5"/>
        <v>Dominic Kirby</v>
      </c>
      <c r="P8" s="32">
        <f t="shared" si="6"/>
        <v>0</v>
      </c>
      <c r="Q8" s="32">
        <f t="shared" si="7"/>
        <v>36</v>
      </c>
      <c r="R8" s="6">
        <f t="shared" si="8"/>
        <v>36</v>
      </c>
      <c r="S8" s="6">
        <f>IF(AND(D8&lt;=L$4,P8&lt;&gt;"Y"),IF(N8&lt;VLOOKUP(O8,'Runners RBH2'!A$3:FQ$114,S$1,FALSE),IF(Y$2="zero",0,Y$2),0),0)</f>
        <v>0</v>
      </c>
      <c r="T8" s="6">
        <f t="shared" si="9"/>
        <v>36</v>
      </c>
      <c r="U8" s="2"/>
      <c r="V8" s="2">
        <f>IF(O8&lt;&gt;"",VLOOKUP(O8,Runners!CZ$3:DM$180,V$1,FALSE),"")</f>
        <v>1.8491253170255986E-2</v>
      </c>
      <c r="W8" s="18">
        <f t="shared" si="10"/>
        <v>-4.9562287830249324E-2</v>
      </c>
    </row>
    <row r="9" spans="1:83" ht="14.25" customHeight="1" x14ac:dyDescent="0.25">
      <c r="A9" s="1" t="str">
        <f>Runners!A8</f>
        <v>Barbara Holmes</v>
      </c>
      <c r="C9" s="3">
        <f>IF(A9&lt;&gt;"",VLOOKUP(A9,'Runners RBH2'!A$3:CT$114,C$1,FALSE),0)</f>
        <v>1.6842277817777775E-2</v>
      </c>
      <c r="D9" s="6">
        <f t="shared" si="0"/>
        <v>6</v>
      </c>
      <c r="E9" s="2"/>
      <c r="F9" s="2">
        <f t="shared" si="1"/>
        <v>0</v>
      </c>
      <c r="J9" s="1" t="str">
        <f t="shared" si="2"/>
        <v>Barbara Holmes</v>
      </c>
      <c r="M9" s="8">
        <f t="shared" si="3"/>
        <v>4.05787037037037E-2</v>
      </c>
      <c r="N9" s="8">
        <f t="shared" si="4"/>
        <v>2.3562813744814812E-2</v>
      </c>
      <c r="O9" s="1" t="str">
        <f t="shared" si="5"/>
        <v>Xavia Cooper</v>
      </c>
      <c r="P9" s="32">
        <f t="shared" si="6"/>
        <v>0</v>
      </c>
      <c r="Q9" s="32">
        <f t="shared" si="7"/>
        <v>35</v>
      </c>
      <c r="R9" s="6">
        <f t="shared" si="8"/>
        <v>35</v>
      </c>
      <c r="S9" s="6">
        <f>IF(AND(D9&lt;=L$4,P9&lt;&gt;"Y"),IF(N9&lt;VLOOKUP(O9,'Runners RBH2'!A$3:FQ$114,S$1,FALSE),IF(Y$2="zero",0,Y$2),0),0)</f>
        <v>0</v>
      </c>
      <c r="T9" s="6">
        <f t="shared" si="9"/>
        <v>35</v>
      </c>
      <c r="U9" s="2"/>
      <c r="V9" s="2">
        <f>IF(O9&lt;&gt;"",VLOOKUP(O9,Runners!CZ$3:DM$180,V$1,FALSE),"")</f>
        <v>2.3539665596666665E-2</v>
      </c>
      <c r="W9" s="18">
        <f t="shared" si="10"/>
        <v>-9.8336775656766482E-4</v>
      </c>
    </row>
    <row r="10" spans="1:83" ht="14.25" customHeight="1" x14ac:dyDescent="0.25">
      <c r="A10" s="1" t="str">
        <f>Runners!A9</f>
        <v>Barry Broughton</v>
      </c>
      <c r="B10" s="3"/>
      <c r="C10" s="3">
        <f>IF(A10&lt;&gt;"",VLOOKUP(A10,'Runners RBH2'!A$3:CT$114,C$1,FALSE),0)</f>
        <v>1.7536722272222222E-2</v>
      </c>
      <c r="D10" s="6">
        <f t="shared" si="0"/>
        <v>7</v>
      </c>
      <c r="E10" s="2">
        <v>3.9988425925925927E-2</v>
      </c>
      <c r="F10" s="2">
        <f t="shared" si="1"/>
        <v>2.2451703653703706E-2</v>
      </c>
      <c r="J10" s="1" t="str">
        <f t="shared" si="2"/>
        <v>Barry Broughton</v>
      </c>
      <c r="M10" s="8">
        <f t="shared" si="3"/>
        <v>4.0601851851851854E-2</v>
      </c>
      <c r="N10" s="8">
        <f t="shared" si="4"/>
        <v>1.8724851411851855E-2</v>
      </c>
      <c r="O10" s="1" t="str">
        <f t="shared" si="5"/>
        <v>James Whittle</v>
      </c>
      <c r="P10" s="32">
        <f t="shared" si="6"/>
        <v>0</v>
      </c>
      <c r="Q10" s="32">
        <f t="shared" si="7"/>
        <v>34</v>
      </c>
      <c r="R10" s="6">
        <f t="shared" si="8"/>
        <v>34</v>
      </c>
      <c r="S10" s="6">
        <f>IF(AND(D10&lt;=L$4,P10&lt;&gt;"Y"),IF(N10&lt;VLOOKUP(O10,'Runners RBH2'!A$3:FQ$114,S$1,FALSE),IF(Y$2="zero",0,Y$2),0),0)</f>
        <v>0</v>
      </c>
      <c r="T10" s="6">
        <f t="shared" si="9"/>
        <v>34</v>
      </c>
      <c r="U10" s="2"/>
      <c r="V10" s="2">
        <f>IF(O10&lt;&gt;"",VLOOKUP(O10,Runners!CZ$3:DM$180,V$1,FALSE),"")</f>
        <v>1.7856265630582346E-2</v>
      </c>
      <c r="W10" s="18">
        <f t="shared" si="10"/>
        <v>-4.8643193332758558E-2</v>
      </c>
    </row>
    <row r="11" spans="1:83" ht="14.25" customHeight="1" x14ac:dyDescent="0.25">
      <c r="A11" s="1" t="str">
        <f>Runners!A10</f>
        <v>Bill Lock</v>
      </c>
      <c r="C11" s="3">
        <f>IF(A11&lt;&gt;"",VLOOKUP(A11,'Runners RBH2'!A$3:CT$114,C$1,FALSE),0)</f>
        <v>1.0245055615555556E-2</v>
      </c>
      <c r="D11" s="6">
        <f t="shared" si="0"/>
        <v>8</v>
      </c>
      <c r="E11" s="2"/>
      <c r="F11" s="2">
        <f t="shared" si="1"/>
        <v>0</v>
      </c>
      <c r="J11" s="1" t="str">
        <f t="shared" si="2"/>
        <v>Bill Lock</v>
      </c>
      <c r="M11" s="8">
        <f t="shared" si="3"/>
        <v>4.0625000000000001E-2</v>
      </c>
      <c r="N11" s="8">
        <f t="shared" si="4"/>
        <v>1.9442444164444444E-2</v>
      </c>
      <c r="O11" s="1" t="str">
        <f t="shared" si="5"/>
        <v>Gillian Draper</v>
      </c>
      <c r="P11" s="32">
        <f t="shared" si="6"/>
        <v>0</v>
      </c>
      <c r="Q11" s="32">
        <f t="shared" si="7"/>
        <v>33</v>
      </c>
      <c r="R11" s="6">
        <f t="shared" si="8"/>
        <v>33</v>
      </c>
      <c r="S11" s="6">
        <f>IF(AND(D11&lt;=L$4,P11&lt;&gt;"Y"),IF(N11&lt;VLOOKUP(O11,'Runners RBH2'!A$3:FQ$114,S$1,FALSE),IF(Y$2="zero",0,Y$2),0),0)</f>
        <v>2</v>
      </c>
      <c r="T11" s="6">
        <f t="shared" si="9"/>
        <v>35</v>
      </c>
      <c r="U11" s="2"/>
      <c r="V11" s="2">
        <f>IF(O11&lt;&gt;"",VLOOKUP(O11,Runners!CZ$3:DM$180,V$1,FALSE),"")</f>
        <v>1.7921020900321539E-2</v>
      </c>
      <c r="W11" s="18">
        <f t="shared" si="10"/>
        <v>-8.4896015276429232E-2</v>
      </c>
    </row>
    <row r="12" spans="1:83" ht="14.25" customHeight="1" x14ac:dyDescent="0.25">
      <c r="A12" s="1" t="str">
        <f>Runners!A11</f>
        <v>Bob Clough</v>
      </c>
      <c r="C12" s="3">
        <f>IF(A12&lt;&gt;"",VLOOKUP(A12,'Runners RBH2'!A$3:CT$114,C$1,FALSE),0)</f>
        <v>1.2154777847777779E-2</v>
      </c>
      <c r="D12" s="6">
        <f t="shared" si="0"/>
        <v>9</v>
      </c>
      <c r="E12" s="2"/>
      <c r="F12" s="2">
        <f t="shared" si="1"/>
        <v>0</v>
      </c>
      <c r="J12" s="1" t="str">
        <f t="shared" si="2"/>
        <v>Bob Clough</v>
      </c>
      <c r="M12" s="8">
        <f t="shared" si="3"/>
        <v>4.0648148148148149E-2</v>
      </c>
      <c r="N12" s="8">
        <f t="shared" si="4"/>
        <v>2.3805870120370373E-2</v>
      </c>
      <c r="O12" s="1" t="str">
        <f t="shared" si="5"/>
        <v>Elizabeth Canavan</v>
      </c>
      <c r="P12" s="32">
        <f t="shared" si="6"/>
        <v>0</v>
      </c>
      <c r="Q12" s="32">
        <f t="shared" si="7"/>
        <v>32</v>
      </c>
      <c r="R12" s="6">
        <f t="shared" si="8"/>
        <v>32</v>
      </c>
      <c r="S12" s="6">
        <f>IF(AND(D12&lt;=L$4,P12&lt;&gt;"Y"),IF(N12&lt;VLOOKUP(O12,'Runners RBH2'!A$3:FQ$114,S$1,FALSE),IF(Y$2="zero",0,Y$2),0),0)</f>
        <v>0</v>
      </c>
      <c r="T12" s="6">
        <f t="shared" si="9"/>
        <v>32</v>
      </c>
      <c r="U12" s="2"/>
      <c r="V12" s="2">
        <f>IF(O12&lt;&gt;"",VLOOKUP(O12,Runners!CZ$3:DM$180,V$1,FALSE),"")</f>
        <v>2.3287037037037037E-2</v>
      </c>
      <c r="W12" s="18">
        <f t="shared" si="10"/>
        <v>-2.2279909741550835E-2</v>
      </c>
    </row>
    <row r="13" spans="1:83" ht="14.25" customHeight="1" x14ac:dyDescent="0.25">
      <c r="A13" s="1" t="str">
        <f>Runners!A12</f>
        <v>Bryan Grundy</v>
      </c>
      <c r="C13" s="3">
        <f>IF(A13&lt;&gt;"",VLOOKUP(A13,'Runners RBH2'!A$3:CT$114,C$1,FALSE),0)</f>
        <v>1.0245055635555556E-2</v>
      </c>
      <c r="D13" s="6">
        <f t="shared" si="0"/>
        <v>10</v>
      </c>
      <c r="E13" s="2"/>
      <c r="F13" s="2">
        <f t="shared" si="1"/>
        <v>0</v>
      </c>
      <c r="J13" s="1" t="str">
        <f t="shared" si="2"/>
        <v>Bryan Grundy</v>
      </c>
      <c r="M13" s="8">
        <f t="shared" si="3"/>
        <v>4.0659722222222222E-2</v>
      </c>
      <c r="N13" s="8">
        <f t="shared" si="4"/>
        <v>2.4164665666666665E-2</v>
      </c>
      <c r="O13" s="1" t="str">
        <f t="shared" si="5"/>
        <v>Susan Hawitt</v>
      </c>
      <c r="P13" s="32">
        <f t="shared" si="6"/>
        <v>0</v>
      </c>
      <c r="Q13" s="32">
        <f t="shared" si="7"/>
        <v>31</v>
      </c>
      <c r="R13" s="6">
        <f t="shared" si="8"/>
        <v>31</v>
      </c>
      <c r="S13" s="6">
        <f>IF(AND(D13&lt;=L$4,P13&lt;&gt;"Y"),IF(N13&lt;VLOOKUP(O13,'Runners RBH2'!A$3:FQ$114,S$1,FALSE),IF(Y$2="zero",0,Y$2),0),0)</f>
        <v>2</v>
      </c>
      <c r="T13" s="6">
        <f t="shared" si="9"/>
        <v>33</v>
      </c>
      <c r="U13" s="2"/>
      <c r="V13" s="2">
        <f>IF(O13&lt;&gt;"",VLOOKUP(O13,Runners!CZ$3:DM$180,V$1,FALSE),"")</f>
        <v>2.2989454138694323E-2</v>
      </c>
      <c r="W13" s="18">
        <f t="shared" si="10"/>
        <v>-5.1119592526309869E-2</v>
      </c>
    </row>
    <row r="14" spans="1:83" ht="14.25" customHeight="1" x14ac:dyDescent="0.25">
      <c r="A14" s="1" t="str">
        <f>Runners!A13</f>
        <v>Catherine Carrdus</v>
      </c>
      <c r="C14" s="3">
        <f>IF(A14&lt;&gt;"",VLOOKUP(A14,'Runners RBH2'!A$3:CT$114,C$1,FALSE),0)</f>
        <v>1.9967277867777775E-2</v>
      </c>
      <c r="D14" s="6">
        <f t="shared" si="0"/>
        <v>11</v>
      </c>
      <c r="E14" s="2"/>
      <c r="F14" s="2">
        <f t="shared" si="1"/>
        <v>0</v>
      </c>
      <c r="J14" s="1" t="str">
        <f t="shared" si="2"/>
        <v>Catherine Carrdus</v>
      </c>
      <c r="M14" s="8">
        <f t="shared" si="3"/>
        <v>4.0983796296296296E-2</v>
      </c>
      <c r="N14" s="8">
        <f t="shared" si="4"/>
        <v>2.1710961992962963E-2</v>
      </c>
      <c r="O14" s="1" t="str">
        <f t="shared" si="5"/>
        <v>Stephen Rodwell</v>
      </c>
      <c r="P14" s="32">
        <f t="shared" si="6"/>
        <v>0</v>
      </c>
      <c r="Q14" s="32">
        <f t="shared" si="7"/>
        <v>30</v>
      </c>
      <c r="R14" s="6">
        <f t="shared" si="8"/>
        <v>30</v>
      </c>
      <c r="S14" s="6">
        <f>IF(AND(D14&lt;=L$4,P14&lt;&gt;"Y"),IF(N14&lt;VLOOKUP(O14,'Runners RBH2'!A$3:FQ$114,S$1,FALSE),IF(Y$2="zero",0,Y$2),0),0)</f>
        <v>0</v>
      </c>
      <c r="T14" s="6">
        <f t="shared" si="9"/>
        <v>30</v>
      </c>
      <c r="U14" s="2"/>
      <c r="V14" s="2">
        <f>IF(O14&lt;&gt;"",VLOOKUP(O14,Runners!CZ$3:DM$180,V$1,FALSE),"")</f>
        <v>2.1256363495299017E-2</v>
      </c>
      <c r="W14" s="18">
        <f t="shared" si="10"/>
        <v>-2.1386466117051615E-2</v>
      </c>
    </row>
    <row r="15" spans="1:83" ht="14.25" customHeight="1" x14ac:dyDescent="0.25">
      <c r="A15" s="1" t="str">
        <f>Runners!A14</f>
        <v>Catherine MacLachlan</v>
      </c>
      <c r="C15" s="3">
        <f>IF(A15&lt;&gt;"",VLOOKUP(A15,'Runners RBH2'!A$3:CT$114,C$1,FALSE),0)</f>
        <v>1.4411722322222223E-2</v>
      </c>
      <c r="D15" s="6">
        <f t="shared" si="0"/>
        <v>12</v>
      </c>
      <c r="E15" s="2"/>
      <c r="F15" s="2">
        <f t="shared" si="1"/>
        <v>0</v>
      </c>
      <c r="J15" s="1" t="str">
        <f t="shared" si="2"/>
        <v>Catherine MacLachlan</v>
      </c>
      <c r="M15" s="8">
        <f t="shared" si="3"/>
        <v>4.1817129629629628E-2</v>
      </c>
      <c r="N15" s="8">
        <f t="shared" si="4"/>
        <v>2.4974851581851851E-2</v>
      </c>
      <c r="O15" s="1" t="str">
        <f t="shared" si="5"/>
        <v>Gillian Anderson</v>
      </c>
      <c r="P15" s="32">
        <f t="shared" si="6"/>
        <v>0</v>
      </c>
      <c r="Q15" s="32">
        <f t="shared" si="7"/>
        <v>29</v>
      </c>
      <c r="R15" s="6">
        <f t="shared" si="8"/>
        <v>29</v>
      </c>
      <c r="S15" s="6">
        <f>IF(AND(D15&lt;=L$4,P15&lt;&gt;"Y"),IF(N15&lt;VLOOKUP(O15,'Runners RBH2'!A$3:FQ$114,S$1,FALSE),IF(Y$2="zero",0,Y$2),0),0)</f>
        <v>0</v>
      </c>
      <c r="T15" s="6">
        <f t="shared" si="9"/>
        <v>29</v>
      </c>
      <c r="U15" s="2"/>
      <c r="V15" s="2">
        <f>IF(O15&lt;&gt;"",VLOOKUP(O15,Runners!CZ$3:DM$180,V$1,FALSE),"")</f>
        <v>2.2685521640826867E-2</v>
      </c>
      <c r="W15" s="18">
        <f t="shared" si="10"/>
        <v>-0.1009159047462635</v>
      </c>
    </row>
    <row r="16" spans="1:83" ht="14.25" customHeight="1" x14ac:dyDescent="0.25">
      <c r="A16" s="1" t="str">
        <f>Runners!A15</f>
        <v>Chris Bowker</v>
      </c>
      <c r="C16" s="3">
        <f>IF(A16&lt;&gt;"",VLOOKUP(A16,'Runners RBH2'!A$3:CT$114,C$1,FALSE),0)</f>
        <v>1.6668666776666667E-2</v>
      </c>
      <c r="D16" s="6">
        <f t="shared" si="0"/>
        <v>13</v>
      </c>
      <c r="E16" s="2"/>
      <c r="F16" s="2">
        <f t="shared" si="1"/>
        <v>0</v>
      </c>
      <c r="J16" s="1" t="str">
        <f t="shared" si="2"/>
        <v>Chris Bowker</v>
      </c>
      <c r="M16" s="8">
        <f t="shared" si="3"/>
        <v>4.1851851851851855E-2</v>
      </c>
      <c r="N16" s="8">
        <f t="shared" si="4"/>
        <v>2.3794295996296302E-2</v>
      </c>
      <c r="O16" s="1" t="str">
        <f t="shared" si="5"/>
        <v>Graham Webster</v>
      </c>
      <c r="P16" s="32">
        <f t="shared" si="6"/>
        <v>0</v>
      </c>
      <c r="Q16" s="32">
        <f t="shared" si="7"/>
        <v>28</v>
      </c>
      <c r="R16" s="6">
        <f t="shared" si="8"/>
        <v>28</v>
      </c>
      <c r="S16" s="6">
        <f>IF(AND(D16&lt;=L$4,P16&lt;&gt;"Y"),IF(N16&lt;VLOOKUP(O16,'Runners RBH2'!A$3:FQ$114,S$1,FALSE),IF(Y$2="zero",0,Y$2),0),0)</f>
        <v>2</v>
      </c>
      <c r="T16" s="6">
        <f t="shared" si="9"/>
        <v>30</v>
      </c>
      <c r="U16" s="2"/>
      <c r="V16" s="2">
        <f>IF(O16&lt;&gt;"",VLOOKUP(O16,Runners!CZ$3:DM$180,V$1,FALSE),"")</f>
        <v>2.2216908281910336E-2</v>
      </c>
      <c r="W16" s="18">
        <f t="shared" si="10"/>
        <v>-7.0999425049178527E-2</v>
      </c>
    </row>
    <row r="17" spans="1:23" ht="14.25" customHeight="1" x14ac:dyDescent="0.25">
      <c r="A17" s="1" t="str">
        <f>Runners!A16</f>
        <v>Chris Cottam</v>
      </c>
      <c r="C17" s="3">
        <f>IF(A17&lt;&gt;"",VLOOKUP(A17,'Runners RBH2'!A$3:CT$114,C$1,FALSE),0)</f>
        <v>2.0488111231111113E-2</v>
      </c>
      <c r="D17" s="6">
        <f t="shared" si="0"/>
        <v>14</v>
      </c>
      <c r="E17" s="2"/>
      <c r="F17" s="2">
        <f t="shared" si="1"/>
        <v>0</v>
      </c>
      <c r="J17" s="1" t="str">
        <f t="shared" si="2"/>
        <v>Chris Cottam</v>
      </c>
      <c r="M17" s="8">
        <f t="shared" si="3"/>
        <v>4.2013888888888885E-2</v>
      </c>
      <c r="N17" s="8">
        <f t="shared" si="4"/>
        <v>2.9859110521111107E-2</v>
      </c>
      <c r="O17" s="1" t="str">
        <f t="shared" si="5"/>
        <v>Laura Byrne</v>
      </c>
      <c r="P17" s="32">
        <f t="shared" si="6"/>
        <v>0</v>
      </c>
      <c r="Q17" s="32">
        <f t="shared" si="7"/>
        <v>27</v>
      </c>
      <c r="R17" s="6">
        <f t="shared" si="8"/>
        <v>27</v>
      </c>
      <c r="S17" s="6">
        <f>IF(AND(D17&lt;=L$4,P17&lt;&gt;"Y"),IF(N17&lt;VLOOKUP(O17,'Runners RBH2'!A$3:FQ$114,S$1,FALSE),IF(Y$2="zero",0,Y$2),0),0)</f>
        <v>0</v>
      </c>
      <c r="T17" s="6">
        <f t="shared" si="9"/>
        <v>27</v>
      </c>
      <c r="U17" s="2"/>
      <c r="V17" s="2">
        <f>IF(O17&lt;&gt;"",VLOOKUP(O17,Runners!CZ$3:DM$180,V$1,FALSE),"")</f>
        <v>2.7812388352983206E-2</v>
      </c>
      <c r="W17" s="18">
        <f t="shared" si="10"/>
        <v>-7.359030595113801E-2</v>
      </c>
    </row>
    <row r="18" spans="1:23" ht="14.25" customHeight="1" x14ac:dyDescent="0.25">
      <c r="A18" s="1" t="str">
        <f>Runners!A17</f>
        <v>Claire England</v>
      </c>
      <c r="C18" s="3">
        <f>IF(A18&lt;&gt;"",VLOOKUP(A18,'Runners RBH2'!A$3:CT$114,C$1,FALSE),0)</f>
        <v>1.1286722352222223E-2</v>
      </c>
      <c r="D18" s="6">
        <f t="shared" si="0"/>
        <v>15</v>
      </c>
      <c r="E18" s="2"/>
      <c r="F18" s="2">
        <f t="shared" si="1"/>
        <v>0</v>
      </c>
      <c r="J18" s="1" t="str">
        <f t="shared" si="2"/>
        <v>Claire England</v>
      </c>
      <c r="M18" s="8">
        <f t="shared" si="3"/>
        <v>4.2500000000000003E-2</v>
      </c>
      <c r="N18" s="8">
        <f t="shared" si="4"/>
        <v>2.5310499140000001E-2</v>
      </c>
      <c r="O18" s="1" t="str">
        <f t="shared" si="5"/>
        <v>Richard Storey</v>
      </c>
      <c r="P18" s="32">
        <f t="shared" si="6"/>
        <v>0</v>
      </c>
      <c r="Q18" s="32">
        <f t="shared" si="7"/>
        <v>26</v>
      </c>
      <c r="R18" s="6">
        <f t="shared" si="8"/>
        <v>26</v>
      </c>
      <c r="S18" s="6">
        <f>IF(AND(D18&lt;=L$4,P18&lt;&gt;"Y"),IF(N18&lt;VLOOKUP(O18,'Runners RBH2'!A$3:FQ$114,S$1,FALSE),IF(Y$2="zero",0,Y$2),0),0)</f>
        <v>0</v>
      </c>
      <c r="T18" s="6">
        <f t="shared" si="9"/>
        <v>26</v>
      </c>
      <c r="U18" s="2"/>
      <c r="V18" s="2">
        <f>IF(O18&lt;&gt;"",VLOOKUP(O18,Runners!CZ$3:DM$180,V$1,FALSE),"")</f>
        <v>2.3560847234685142E-2</v>
      </c>
      <c r="W18" s="18">
        <f t="shared" si="10"/>
        <v>-7.4260992734552694E-2</v>
      </c>
    </row>
    <row r="19" spans="1:23" ht="14.25" customHeight="1" x14ac:dyDescent="0.25">
      <c r="A19" s="1" t="str">
        <f>Runners!A18</f>
        <v>Claire Markham</v>
      </c>
      <c r="C19" s="3">
        <f>IF(A19&lt;&gt;"",VLOOKUP(A19,'Runners RBH2'!A$3:CT$114,C$1,FALSE),0)</f>
        <v>1.6321444584444445E-2</v>
      </c>
      <c r="D19" s="6">
        <f t="shared" si="0"/>
        <v>16</v>
      </c>
      <c r="E19" s="2"/>
      <c r="F19" s="2">
        <f t="shared" si="1"/>
        <v>0</v>
      </c>
      <c r="J19" s="1" t="str">
        <f t="shared" si="2"/>
        <v>Claire Markham</v>
      </c>
      <c r="M19" s="8">
        <f t="shared" si="3"/>
        <v>4.3946759259259255E-2</v>
      </c>
      <c r="N19" s="8">
        <f t="shared" si="4"/>
        <v>3.2660036107037035E-2</v>
      </c>
      <c r="O19" s="1" t="str">
        <f t="shared" si="5"/>
        <v>Sarah Cook</v>
      </c>
      <c r="P19" s="32">
        <f t="shared" si="6"/>
        <v>0</v>
      </c>
      <c r="Q19" s="32">
        <f t="shared" si="7"/>
        <v>25</v>
      </c>
      <c r="R19" s="6">
        <f t="shared" si="8"/>
        <v>25</v>
      </c>
      <c r="S19" s="6">
        <f>IF(AND(D19&lt;=L$4,P19&lt;&gt;"Y"),IF(N19&lt;VLOOKUP(O19,'Runners RBH2'!A$3:FQ$114,S$1,FALSE),IF(Y$2="zero",0,Y$2),0),0)</f>
        <v>0</v>
      </c>
      <c r="T19" s="6">
        <f t="shared" si="9"/>
        <v>25</v>
      </c>
      <c r="U19" s="2"/>
      <c r="V19" s="2">
        <f>IF(O19&lt;&gt;"",VLOOKUP(O19,Runners!CZ$3:DM$180,V$1,FALSE),"")</f>
        <v>3.181512869962963E-2</v>
      </c>
      <c r="W19" s="18">
        <f t="shared" si="10"/>
        <v>-2.6556781064262711E-2</v>
      </c>
    </row>
    <row r="20" spans="1:23" ht="14.25" customHeight="1" x14ac:dyDescent="0.25">
      <c r="A20" s="1" t="str">
        <f>Runners!A19</f>
        <v>Clare Taylor</v>
      </c>
      <c r="C20" s="3">
        <f>IF(A20&lt;&gt;"",VLOOKUP(A20,'Runners RBH2'!A$3:CT$114,C$1,FALSE),0)</f>
        <v>1.8404777927777779E-2</v>
      </c>
      <c r="D20" s="6">
        <f t="shared" si="0"/>
        <v>17</v>
      </c>
      <c r="E20" s="2"/>
      <c r="F20" s="2">
        <f t="shared" si="1"/>
        <v>0</v>
      </c>
      <c r="J20" s="1" t="str">
        <f t="shared" si="2"/>
        <v>Clare Taylor</v>
      </c>
      <c r="M20" s="8" t="str">
        <f t="shared" si="3"/>
        <v/>
      </c>
      <c r="N20" s="8" t="str">
        <f t="shared" si="4"/>
        <v/>
      </c>
      <c r="O20" s="1" t="str">
        <f t="shared" si="5"/>
        <v/>
      </c>
      <c r="P20" s="32" t="str">
        <f t="shared" si="6"/>
        <v/>
      </c>
      <c r="Q20" s="32" t="str">
        <f t="shared" si="7"/>
        <v/>
      </c>
      <c r="R20" s="6" t="str">
        <f t="shared" si="8"/>
        <v/>
      </c>
      <c r="S20" s="6">
        <f>IF(AND(D20&lt;=L$4,P20&lt;&gt;"Y"),IF(N20&lt;VLOOKUP(O20,'Runners RBH2'!A$3:FQ$114,S$1,FALSE),IF(Y$2="zero",0,Y$2),0),0)</f>
        <v>0</v>
      </c>
      <c r="T20" s="6">
        <f t="shared" si="9"/>
        <v>0</v>
      </c>
      <c r="U20" s="2"/>
      <c r="V20" s="2" t="str">
        <f>IF(O20&lt;&gt;"",VLOOKUP(O20,Runners!CZ$3:DM$180,V$1,FALSE),"")</f>
        <v/>
      </c>
      <c r="W20" s="18" t="str">
        <f t="shared" si="10"/>
        <v/>
      </c>
    </row>
    <row r="21" spans="1:23" ht="14.25" customHeight="1" x14ac:dyDescent="0.25">
      <c r="A21" s="1" t="str">
        <f>Runners!A20</f>
        <v>Cliff Whiston</v>
      </c>
      <c r="C21" s="3">
        <f>IF(A21&lt;&gt;"",VLOOKUP(A21,'Runners RBH2'!A$3:CT$114,C$1,FALSE),0)</f>
        <v>1.0245055715555555E-2</v>
      </c>
      <c r="D21" s="6">
        <f t="shared" si="0"/>
        <v>18</v>
      </c>
      <c r="E21" s="2"/>
      <c r="F21" s="2">
        <f t="shared" si="1"/>
        <v>0</v>
      </c>
      <c r="J21" s="1" t="str">
        <f t="shared" si="2"/>
        <v>Cliff Whiston</v>
      </c>
      <c r="M21" s="8" t="str">
        <f t="shared" si="3"/>
        <v/>
      </c>
      <c r="N21" s="8" t="str">
        <f t="shared" si="4"/>
        <v/>
      </c>
      <c r="O21" s="1" t="str">
        <f t="shared" si="5"/>
        <v/>
      </c>
      <c r="P21" s="32" t="str">
        <f t="shared" si="6"/>
        <v/>
      </c>
      <c r="Q21" s="32" t="str">
        <f t="shared" si="7"/>
        <v/>
      </c>
      <c r="R21" s="6">
        <f t="shared" si="8"/>
        <v>0</v>
      </c>
      <c r="S21" s="6">
        <f>IF(AND(D21&lt;=L$4,P21&lt;&gt;"Y"),IF(N21&lt;VLOOKUP(O21,'Runners RBH2'!A$3:FQ$114,S$1,FALSE),IF(Y$2="zero",0,Y$2),0),0)</f>
        <v>0</v>
      </c>
      <c r="T21" s="6">
        <f t="shared" si="9"/>
        <v>0</v>
      </c>
      <c r="U21" s="2"/>
      <c r="V21" s="2" t="str">
        <f>IF(O21&lt;&gt;"",VLOOKUP(O21,Runners!CZ$3:DM$180,V$1,FALSE),"")</f>
        <v/>
      </c>
      <c r="W21" s="18" t="str">
        <f t="shared" si="10"/>
        <v/>
      </c>
    </row>
    <row r="22" spans="1:23" ht="14.25" customHeight="1" x14ac:dyDescent="0.25">
      <c r="A22" s="1" t="str">
        <f>Runners!A21</f>
        <v>Dan Gregson</v>
      </c>
      <c r="C22" s="3">
        <f>IF(A22&lt;&gt;"",VLOOKUP(A22,'Runners RBH2'!A$3:CT$114,C$1,FALSE),0)</f>
        <v>1.8752000169999998E-2</v>
      </c>
      <c r="D22" s="6">
        <f t="shared" si="0"/>
        <v>19</v>
      </c>
      <c r="E22" s="2"/>
      <c r="F22" s="2">
        <f t="shared" si="1"/>
        <v>0</v>
      </c>
      <c r="J22" s="1" t="str">
        <f t="shared" si="2"/>
        <v>Dan Gregson</v>
      </c>
      <c r="M22" s="8" t="str">
        <f t="shared" si="3"/>
        <v/>
      </c>
      <c r="N22" s="8" t="str">
        <f t="shared" si="4"/>
        <v/>
      </c>
      <c r="O22" s="1" t="str">
        <f t="shared" si="5"/>
        <v/>
      </c>
      <c r="P22" s="32" t="str">
        <f t="shared" si="6"/>
        <v/>
      </c>
      <c r="Q22" s="32" t="str">
        <f t="shared" si="7"/>
        <v/>
      </c>
      <c r="R22" s="6">
        <f t="shared" si="8"/>
        <v>0</v>
      </c>
      <c r="S22" s="6">
        <f>IF(AND(D22&lt;=L$4,P22&lt;&gt;"Y"),IF(N22&lt;VLOOKUP(O22,'Runners RBH2'!A$3:FQ$114,S$1,FALSE),IF(Y$2="zero",0,Y$2),0),0)</f>
        <v>0</v>
      </c>
      <c r="T22" s="6">
        <f t="shared" si="9"/>
        <v>0</v>
      </c>
      <c r="U22" s="2"/>
      <c r="V22" s="2" t="str">
        <f>IF(O22&lt;&gt;"",VLOOKUP(O22,Runners!CZ$3:DM$180,V$1,FALSE),"")</f>
        <v/>
      </c>
      <c r="W22" s="18" t="str">
        <f t="shared" si="10"/>
        <v/>
      </c>
    </row>
    <row r="23" spans="1:23" ht="14.25" customHeight="1" x14ac:dyDescent="0.25">
      <c r="A23" s="1" t="str">
        <f>Runners!A22</f>
        <v>Darran Ames</v>
      </c>
      <c r="B23" s="3"/>
      <c r="C23" s="3">
        <f>IF(A23&lt;&gt;"",VLOOKUP(A23,'Runners RBH2'!A$3:CT$114,C$1,FALSE),0)</f>
        <v>1.7883944624444443E-2</v>
      </c>
      <c r="D23" s="6">
        <f t="shared" si="0"/>
        <v>20</v>
      </c>
      <c r="E23" s="2"/>
      <c r="F23" s="2">
        <f t="shared" si="1"/>
        <v>0</v>
      </c>
      <c r="J23" s="1" t="str">
        <f t="shared" si="2"/>
        <v>Darran Ames</v>
      </c>
      <c r="M23" s="8" t="str">
        <f t="shared" si="3"/>
        <v/>
      </c>
      <c r="N23" s="8" t="str">
        <f t="shared" si="4"/>
        <v/>
      </c>
      <c r="O23" s="1" t="str">
        <f t="shared" si="5"/>
        <v/>
      </c>
      <c r="P23" s="32" t="str">
        <f t="shared" si="6"/>
        <v/>
      </c>
      <c r="Q23" s="32" t="str">
        <f t="shared" si="7"/>
        <v/>
      </c>
      <c r="R23" s="6">
        <f t="shared" si="8"/>
        <v>0</v>
      </c>
      <c r="S23" s="6">
        <f>IF(AND(D23&lt;=L$4,P23&lt;&gt;"Y"),IF(N23&lt;VLOOKUP(O23,'Runners RBH2'!A$3:FQ$114,S$1,FALSE),IF(Y$2="zero",0,Y$2),0),0)</f>
        <v>0</v>
      </c>
      <c r="T23" s="6">
        <f t="shared" si="9"/>
        <v>0</v>
      </c>
      <c r="U23" s="2"/>
      <c r="V23" s="2" t="str">
        <f>IF(O23&lt;&gt;"",VLOOKUP(O23,Runners!CZ$3:DM$180,V$1,FALSE),"")</f>
        <v/>
      </c>
      <c r="W23" s="18" t="str">
        <f t="shared" si="10"/>
        <v/>
      </c>
    </row>
    <row r="24" spans="1:23" ht="14.25" customHeight="1" x14ac:dyDescent="0.25">
      <c r="A24" s="1" t="str">
        <f>Runners!A23</f>
        <v>Dave Booth</v>
      </c>
      <c r="C24" s="3">
        <f>IF(A24&lt;&gt;"",VLOOKUP(A24,'Runners RBH2'!A$3:CT$114,C$1,FALSE),0)</f>
        <v>1.3890889078888888E-2</v>
      </c>
      <c r="D24" s="6">
        <f t="shared" si="0"/>
        <v>21</v>
      </c>
      <c r="E24" s="2"/>
      <c r="F24" s="2">
        <f t="shared" si="1"/>
        <v>0</v>
      </c>
      <c r="J24" s="1" t="str">
        <f t="shared" si="2"/>
        <v>Dave Booth</v>
      </c>
      <c r="M24" s="8" t="str">
        <f t="shared" si="3"/>
        <v/>
      </c>
      <c r="N24" s="8" t="str">
        <f t="shared" si="4"/>
        <v/>
      </c>
      <c r="O24" s="1" t="str">
        <f t="shared" si="5"/>
        <v/>
      </c>
      <c r="P24" s="32" t="str">
        <f t="shared" si="6"/>
        <v/>
      </c>
      <c r="Q24" s="32" t="str">
        <f t="shared" si="7"/>
        <v/>
      </c>
      <c r="R24" s="6">
        <f t="shared" si="8"/>
        <v>0</v>
      </c>
      <c r="S24" s="6">
        <f>IF(AND(D24&lt;=L$4,P24&lt;&gt;"Y"),IF(N24&lt;VLOOKUP(O24,'Runners RBH2'!A$3:FQ$114,S$1,FALSE),IF(Y$2="zero",0,Y$2),0),0)</f>
        <v>0</v>
      </c>
      <c r="T24" s="6">
        <f t="shared" si="9"/>
        <v>0</v>
      </c>
      <c r="U24" s="2"/>
      <c r="V24" s="2" t="str">
        <f>IF(O24&lt;&gt;"",VLOOKUP(O24,Runners!CZ$3:DM$180,V$1,FALSE),"")</f>
        <v/>
      </c>
      <c r="W24" s="18" t="str">
        <f t="shared" si="10"/>
        <v/>
      </c>
    </row>
    <row r="25" spans="1:23" ht="14.25" customHeight="1" x14ac:dyDescent="0.25">
      <c r="A25" s="1" t="str">
        <f>Runners!A24</f>
        <v>Dave Dunn</v>
      </c>
      <c r="C25" s="3">
        <f>IF(A25&lt;&gt;"",VLOOKUP(A25,'Runners RBH2'!A$3:CT$114,C$1,FALSE),0)</f>
        <v>1.4758944644444444E-2</v>
      </c>
      <c r="D25" s="6">
        <f t="shared" si="0"/>
        <v>22</v>
      </c>
      <c r="E25" s="2"/>
      <c r="F25" s="2">
        <f t="shared" si="1"/>
        <v>0</v>
      </c>
      <c r="J25" s="1" t="str">
        <f t="shared" si="2"/>
        <v>Dave Dunn</v>
      </c>
      <c r="M25" s="8" t="str">
        <f t="shared" si="3"/>
        <v/>
      </c>
      <c r="N25" s="8" t="str">
        <f t="shared" si="4"/>
        <v/>
      </c>
      <c r="O25" s="1" t="str">
        <f t="shared" si="5"/>
        <v/>
      </c>
      <c r="P25" s="32" t="str">
        <f t="shared" si="6"/>
        <v/>
      </c>
      <c r="Q25" s="32" t="str">
        <f t="shared" si="7"/>
        <v/>
      </c>
      <c r="R25" s="6">
        <f t="shared" si="8"/>
        <v>0</v>
      </c>
      <c r="S25" s="6">
        <f>IF(AND(D25&lt;=L$4,P25&lt;&gt;"Y"),IF(N25&lt;VLOOKUP(O25,'Runners RBH2'!A$3:FQ$114,S$1,FALSE),IF(Y$2="zero",0,Y$2),0),0)</f>
        <v>0</v>
      </c>
      <c r="T25" s="6">
        <f t="shared" si="9"/>
        <v>0</v>
      </c>
      <c r="U25" s="2"/>
      <c r="V25" s="2" t="str">
        <f>IF(O25&lt;&gt;"",VLOOKUP(O25,Runners!CZ$3:DM$180,V$1,FALSE),"")</f>
        <v/>
      </c>
      <c r="W25" s="18" t="str">
        <f t="shared" si="10"/>
        <v/>
      </c>
    </row>
    <row r="26" spans="1:23" ht="14.25" customHeight="1" x14ac:dyDescent="0.25">
      <c r="A26" s="1" t="str">
        <f>Runners!A25</f>
        <v>David McDonald</v>
      </c>
      <c r="B26" s="3"/>
      <c r="C26" s="3">
        <f>IF(A26&lt;&gt;"",VLOOKUP(A26,'Runners RBH2'!A$3:CT$114,C$1,FALSE),0)</f>
        <v>1.1981166876666668E-2</v>
      </c>
      <c r="D26" s="6">
        <f t="shared" si="0"/>
        <v>23</v>
      </c>
      <c r="E26" s="2"/>
      <c r="F26" s="2">
        <f t="shared" si="1"/>
        <v>0</v>
      </c>
      <c r="J26" s="1" t="str">
        <f t="shared" si="2"/>
        <v>David McDonald</v>
      </c>
      <c r="M26" s="8" t="str">
        <f t="shared" si="3"/>
        <v/>
      </c>
      <c r="N26" s="8" t="str">
        <f t="shared" si="4"/>
        <v/>
      </c>
      <c r="O26" s="1" t="str">
        <f t="shared" si="5"/>
        <v/>
      </c>
      <c r="P26" s="32" t="str">
        <f t="shared" si="6"/>
        <v/>
      </c>
      <c r="Q26" s="32" t="str">
        <f t="shared" si="7"/>
        <v/>
      </c>
      <c r="R26" s="6">
        <f t="shared" si="8"/>
        <v>0</v>
      </c>
      <c r="S26" s="6">
        <f>IF(AND(D26&lt;=L$4,P26&lt;&gt;"Y"),IF(N26&lt;VLOOKUP(O26,'Runners RBH2'!A$3:FQ$114,S$1,FALSE),IF(Y$2="zero",0,Y$2),0),0)</f>
        <v>0</v>
      </c>
      <c r="T26" s="6">
        <f t="shared" si="9"/>
        <v>0</v>
      </c>
      <c r="U26" s="2"/>
      <c r="V26" s="2" t="str">
        <f>IF(O26&lt;&gt;"",VLOOKUP(O26,Runners!CZ$3:DM$180,V$1,FALSE),"")</f>
        <v/>
      </c>
      <c r="W26" s="18" t="str">
        <f t="shared" si="10"/>
        <v/>
      </c>
    </row>
    <row r="27" spans="1:23" ht="14.25" customHeight="1" x14ac:dyDescent="0.25">
      <c r="A27" s="1" t="str">
        <f>Runners!A26</f>
        <v>Dawn Lock</v>
      </c>
      <c r="C27" s="3">
        <f>IF(A27&lt;&gt;"",VLOOKUP(A27,'Runners RBH2'!A$3:CT$114,C$1,FALSE),0)</f>
        <v>1.0245055775555555E-2</v>
      </c>
      <c r="D27" s="6">
        <f t="shared" si="0"/>
        <v>24</v>
      </c>
      <c r="E27" s="2"/>
      <c r="F27" s="2">
        <f t="shared" si="1"/>
        <v>0</v>
      </c>
      <c r="J27" s="1" t="str">
        <f t="shared" si="2"/>
        <v>Dawn Lock</v>
      </c>
      <c r="M27" s="8" t="str">
        <f t="shared" si="3"/>
        <v/>
      </c>
      <c r="N27" s="8" t="str">
        <f t="shared" si="4"/>
        <v/>
      </c>
      <c r="O27" s="1" t="str">
        <f t="shared" si="5"/>
        <v/>
      </c>
      <c r="P27" s="32" t="str">
        <f t="shared" si="6"/>
        <v/>
      </c>
      <c r="Q27" s="32" t="str">
        <f t="shared" si="7"/>
        <v/>
      </c>
      <c r="R27" s="6">
        <f t="shared" si="8"/>
        <v>0</v>
      </c>
      <c r="S27" s="6">
        <f>IF(AND(D27&lt;=L$4,P27&lt;&gt;"Y"),IF(N27&lt;VLOOKUP(O27,'Runners RBH2'!A$3:FQ$114,S$1,FALSE),IF(Y$2="zero",0,Y$2),0),0)</f>
        <v>0</v>
      </c>
      <c r="T27" s="6">
        <f t="shared" si="9"/>
        <v>0</v>
      </c>
      <c r="U27" s="2"/>
      <c r="V27" s="2" t="str">
        <f>IF(O27&lt;&gt;"",VLOOKUP(O27,Runners!CZ$3:DM$180,V$1,FALSE),"")</f>
        <v/>
      </c>
      <c r="W27" s="18" t="str">
        <f t="shared" si="10"/>
        <v/>
      </c>
    </row>
    <row r="28" spans="1:23" ht="14.25" customHeight="1" x14ac:dyDescent="0.25">
      <c r="A28" s="1" t="str">
        <f>Runners!A27</f>
        <v>Domenic Read-Garrett</v>
      </c>
      <c r="C28" s="3">
        <f>IF(A28&lt;&gt;"",VLOOKUP(A28,'Runners RBH2'!A$3:CT$114,C$1,FALSE),0)</f>
        <v>1.9446444674444445E-2</v>
      </c>
      <c r="D28" s="6">
        <f t="shared" si="0"/>
        <v>25</v>
      </c>
      <c r="E28" s="2"/>
      <c r="F28" s="2">
        <f t="shared" si="1"/>
        <v>0</v>
      </c>
      <c r="J28" s="1" t="str">
        <f t="shared" si="2"/>
        <v>Domenic Read-Garrett</v>
      </c>
      <c r="M28" s="8" t="str">
        <f t="shared" si="3"/>
        <v/>
      </c>
      <c r="N28" s="8" t="str">
        <f t="shared" si="4"/>
        <v/>
      </c>
      <c r="O28" s="1" t="str">
        <f t="shared" si="5"/>
        <v/>
      </c>
      <c r="P28" s="32" t="str">
        <f t="shared" si="6"/>
        <v/>
      </c>
      <c r="Q28" s="32" t="str">
        <f t="shared" si="7"/>
        <v/>
      </c>
      <c r="R28" s="6">
        <f t="shared" si="8"/>
        <v>0</v>
      </c>
      <c r="S28" s="6">
        <f>IF(AND(D28&lt;=L$4,P28&lt;&gt;"Y"),IF(N28&lt;VLOOKUP(O28,'Runners RBH2'!A$3:FQ$114,S$1,FALSE),IF(Y$2="zero",0,Y$2),0),0)</f>
        <v>0</v>
      </c>
      <c r="T28" s="6">
        <f t="shared" si="9"/>
        <v>0</v>
      </c>
      <c r="U28" s="2"/>
      <c r="V28" s="2" t="str">
        <f>IF(O28&lt;&gt;"",VLOOKUP(O28,Runners!CZ$3:DM$180,V$1,FALSE),"")</f>
        <v/>
      </c>
      <c r="W28" s="18" t="str">
        <f t="shared" si="10"/>
        <v/>
      </c>
    </row>
    <row r="29" spans="1:23" ht="14.25" customHeight="1" x14ac:dyDescent="0.25">
      <c r="A29" s="1" t="str">
        <f>Runners!A28</f>
        <v>Dominic Kirby</v>
      </c>
      <c r="C29" s="3">
        <f>IF(A29&lt;&gt;"",VLOOKUP(A29,'Runners RBH2'!A$3:CT$114,C$1,FALSE),0)</f>
        <v>2.1008944684444447E-2</v>
      </c>
      <c r="D29" s="6">
        <f t="shared" si="0"/>
        <v>26</v>
      </c>
      <c r="E29" s="2">
        <v>4.041666666666667E-2</v>
      </c>
      <c r="F29" s="2">
        <f t="shared" ref="F29" si="11">IF(E29&gt;0,E29-C29,0)</f>
        <v>1.9407721982222223E-2</v>
      </c>
      <c r="J29" s="1" t="str">
        <f t="shared" ref="J29" si="12">A29</f>
        <v>Dominic Kirby</v>
      </c>
      <c r="M29" s="8" t="str">
        <f t="shared" ref="M29" si="13">IF(D29&lt;=L$4,SMALL(E$4:E$207,D29),"")</f>
        <v/>
      </c>
      <c r="N29" s="8" t="str">
        <f t="shared" ref="N29" si="14">IF(D29&lt;=L$4,VLOOKUP(M29,E$4:F$207,2,FALSE),"")</f>
        <v/>
      </c>
      <c r="O29" s="1" t="str">
        <f t="shared" ref="O29" si="15">IF(D29&lt;=L$4,VLOOKUP(M29,E$4:J$207,6,FALSE),"")</f>
        <v/>
      </c>
      <c r="P29" s="32" t="str">
        <f t="shared" ref="P29" si="16">IF(D29&lt;=L$4,VLOOKUP(O29,A$4:B$207,2,FALSE),"")</f>
        <v/>
      </c>
      <c r="Q29" s="32" t="str">
        <f t="shared" ref="Q29" si="17">IF(D29&lt;=L$4,IF(P29="Y",Q28,Q28-1),"")</f>
        <v/>
      </c>
      <c r="R29" s="6">
        <f t="shared" si="8"/>
        <v>0</v>
      </c>
      <c r="S29" s="6">
        <f>IF(AND(D29&lt;=L$4,P29&lt;&gt;"Y"),IF(N29&lt;VLOOKUP(O29,'Runners RBH2'!A$3:FQ$114,S$1,FALSE),IF(Y$2="zero",0,Y$2),0),0)</f>
        <v>0</v>
      </c>
      <c r="T29" s="6">
        <f t="shared" ref="T29" si="18">IF(AND(D29&lt;=L$4,P29&lt;&gt;"Y"),S29+R29,0)</f>
        <v>0</v>
      </c>
      <c r="U29" s="2"/>
      <c r="V29" s="2" t="str">
        <f>IF(O29&lt;&gt;"",VLOOKUP(O29,Runners!CZ$3:DM$180,V$1,FALSE),"")</f>
        <v/>
      </c>
      <c r="W29" s="18" t="str">
        <f t="shared" ref="W29" si="19">IF(O29&lt;&gt;"",(V29-N29)/V29,"")</f>
        <v/>
      </c>
    </row>
    <row r="30" spans="1:23" ht="14.25" customHeight="1" x14ac:dyDescent="0.25">
      <c r="A30" s="1" t="str">
        <f>Runners!A29</f>
        <v>Elizabeth Canavan</v>
      </c>
      <c r="C30" s="3">
        <f>IF(A30&lt;&gt;"",VLOOKUP(A30,'Runners RBH2'!A$3:CT$114,C$1,FALSE),0)</f>
        <v>1.6842278027777775E-2</v>
      </c>
      <c r="D30" s="6">
        <f t="shared" si="0"/>
        <v>27</v>
      </c>
      <c r="E30" s="2">
        <v>4.0648148148148149E-2</v>
      </c>
      <c r="F30" s="2">
        <f t="shared" si="1"/>
        <v>2.3805870120370373E-2</v>
      </c>
      <c r="J30" s="1" t="str">
        <f t="shared" si="2"/>
        <v>Elizabeth Canavan</v>
      </c>
      <c r="M30" s="8" t="str">
        <f t="shared" ref="M30:M58" si="20">IF(D30&lt;=L$4,SMALL(E$4:E$207,D30),"")</f>
        <v/>
      </c>
      <c r="N30" s="8" t="str">
        <f t="shared" ref="N30:N58" si="21">IF(D30&lt;=L$4,VLOOKUP(M30,E$4:F$207,2,FALSE),"")</f>
        <v/>
      </c>
      <c r="O30" s="1" t="str">
        <f t="shared" ref="O30:O58" si="22">IF(D30&lt;=L$4,VLOOKUP(M30,E$4:J$207,6,FALSE),"")</f>
        <v/>
      </c>
      <c r="P30" s="32" t="str">
        <f t="shared" ref="P30:P58" si="23">IF(D30&lt;=L$4,VLOOKUP(O30,A$4:B$207,2,FALSE),"")</f>
        <v/>
      </c>
      <c r="Q30" s="32" t="str">
        <f>IF(D30&lt;=L$4,IF(P30="Y",Q28,Q28-1),"")</f>
        <v/>
      </c>
      <c r="R30" s="6">
        <f t="shared" si="8"/>
        <v>0</v>
      </c>
      <c r="S30" s="6">
        <f>IF(AND(D30&lt;=L$4,P30&lt;&gt;"Y"),IF(N30&lt;VLOOKUP(O30,'Runners RBH2'!A$3:FQ$114,S$1,FALSE),IF(Y$2="zero",0,Y$2),0),0)</f>
        <v>0</v>
      </c>
      <c r="T30" s="6">
        <f t="shared" si="9"/>
        <v>0</v>
      </c>
      <c r="U30" s="2"/>
      <c r="V30" s="2" t="str">
        <f>IF(O30&lt;&gt;"",VLOOKUP(O30,Runners!CZ$3:DM$180,V$1,FALSE),"")</f>
        <v/>
      </c>
      <c r="W30" s="18" t="str">
        <f t="shared" si="10"/>
        <v/>
      </c>
    </row>
    <row r="31" spans="1:23" ht="14.25" customHeight="1" x14ac:dyDescent="0.25">
      <c r="A31" s="1" t="str">
        <f>Runners!A30</f>
        <v>Gavin Stanfield</v>
      </c>
      <c r="C31" s="3">
        <f>IF(A31&lt;&gt;"",VLOOKUP(A31,'Runners RBH2'!A$3:CT$114,C$1,FALSE),0)</f>
        <v>1.4758944704444443E-2</v>
      </c>
      <c r="D31" s="6">
        <f t="shared" si="0"/>
        <v>28</v>
      </c>
      <c r="E31" s="2"/>
      <c r="F31" s="2">
        <f t="shared" si="1"/>
        <v>0</v>
      </c>
      <c r="J31" s="1" t="str">
        <f t="shared" si="2"/>
        <v>Gavin Stanfield</v>
      </c>
      <c r="M31" s="8" t="str">
        <f t="shared" si="20"/>
        <v/>
      </c>
      <c r="N31" s="8" t="str">
        <f t="shared" si="21"/>
        <v/>
      </c>
      <c r="O31" s="1" t="str">
        <f t="shared" si="22"/>
        <v/>
      </c>
      <c r="P31" s="32" t="str">
        <f t="shared" si="23"/>
        <v/>
      </c>
      <c r="Q31" s="32" t="str">
        <f t="shared" si="7"/>
        <v/>
      </c>
      <c r="R31" s="6">
        <f t="shared" si="8"/>
        <v>0</v>
      </c>
      <c r="S31" s="6">
        <f>IF(AND(D31&lt;=L$4,P31&lt;&gt;"Y"),IF(N31&lt;VLOOKUP(O31,'Runners RBH2'!A$3:FQ$114,S$1,FALSE),IF(Y$2="zero",0,Y$2),0),0)</f>
        <v>0</v>
      </c>
      <c r="T31" s="6">
        <f t="shared" si="9"/>
        <v>0</v>
      </c>
      <c r="U31" s="2"/>
      <c r="V31" s="2" t="str">
        <f>IF(O31&lt;&gt;"",VLOOKUP(O31,Runners!CZ$3:DM$180,V$1,FALSE),"")</f>
        <v/>
      </c>
      <c r="W31" s="18" t="str">
        <f t="shared" si="10"/>
        <v/>
      </c>
    </row>
    <row r="32" spans="1:23" ht="14.25" customHeight="1" x14ac:dyDescent="0.25">
      <c r="A32" s="1" t="str">
        <f>Runners!A31</f>
        <v>Gillian Anderson</v>
      </c>
      <c r="C32" s="3">
        <f>IF(A32&lt;&gt;"",VLOOKUP(A32,'Runners RBH2'!A$3:CT$114,C$1,FALSE),0)</f>
        <v>1.6842278047777777E-2</v>
      </c>
      <c r="D32" s="6">
        <f t="shared" si="0"/>
        <v>29</v>
      </c>
      <c r="E32" s="2">
        <v>4.1817129629629628E-2</v>
      </c>
      <c r="F32" s="2">
        <f t="shared" si="1"/>
        <v>2.4974851581851851E-2</v>
      </c>
      <c r="J32" s="1" t="str">
        <f t="shared" si="2"/>
        <v>Gillian Anderson</v>
      </c>
      <c r="M32" s="8" t="str">
        <f t="shared" si="20"/>
        <v/>
      </c>
      <c r="N32" s="8" t="str">
        <f t="shared" si="21"/>
        <v/>
      </c>
      <c r="O32" s="1" t="str">
        <f t="shared" si="22"/>
        <v/>
      </c>
      <c r="P32" s="32" t="str">
        <f t="shared" si="23"/>
        <v/>
      </c>
      <c r="Q32" s="32" t="str">
        <f t="shared" si="7"/>
        <v/>
      </c>
      <c r="R32" s="6">
        <f t="shared" si="8"/>
        <v>0</v>
      </c>
      <c r="S32" s="6">
        <f>IF(AND(D32&lt;=L$4,P32&lt;&gt;"Y"),IF(N32&lt;VLOOKUP(O32,'Runners RBH2'!A$3:FQ$114,S$1,FALSE),IF(Y$2="zero",0,Y$2),0),0)</f>
        <v>0</v>
      </c>
      <c r="T32" s="6">
        <f t="shared" si="9"/>
        <v>0</v>
      </c>
      <c r="U32" s="2"/>
      <c r="V32" s="2" t="str">
        <f>IF(O32&lt;&gt;"",VLOOKUP(O32,Runners!CZ$3:DM$180,V$1,FALSE),"")</f>
        <v/>
      </c>
      <c r="W32" s="18" t="str">
        <f t="shared" si="10"/>
        <v/>
      </c>
    </row>
    <row r="33" spans="1:23" ht="14.25" customHeight="1" x14ac:dyDescent="0.25">
      <c r="A33" s="1" t="str">
        <f>Runners!A32</f>
        <v>Gillian Draper</v>
      </c>
      <c r="B33" s="3"/>
      <c r="C33" s="3">
        <f>IF(A33&lt;&gt;"",VLOOKUP(A33,'Runners RBH2'!A$3:CT$114,C$1,FALSE),0)</f>
        <v>2.1182555835555558E-2</v>
      </c>
      <c r="D33" s="6">
        <f t="shared" si="0"/>
        <v>30</v>
      </c>
      <c r="E33" s="2">
        <v>4.0625000000000001E-2</v>
      </c>
      <c r="F33" s="2">
        <f t="shared" si="1"/>
        <v>1.9442444164444444E-2</v>
      </c>
      <c r="J33" s="1" t="str">
        <f t="shared" si="2"/>
        <v>Gillian Draper</v>
      </c>
      <c r="M33" s="8" t="str">
        <f t="shared" si="20"/>
        <v/>
      </c>
      <c r="N33" s="8" t="str">
        <f t="shared" si="21"/>
        <v/>
      </c>
      <c r="O33" s="1" t="str">
        <f t="shared" si="22"/>
        <v/>
      </c>
      <c r="P33" s="32" t="str">
        <f t="shared" si="23"/>
        <v/>
      </c>
      <c r="Q33" s="32" t="str">
        <f t="shared" si="7"/>
        <v/>
      </c>
      <c r="R33" s="6">
        <f t="shared" si="8"/>
        <v>0</v>
      </c>
      <c r="S33" s="6">
        <f>IF(AND(D33&lt;=L$4,P33&lt;&gt;"Y"),IF(N33&lt;VLOOKUP(O33,'Runners RBH2'!A$3:FQ$114,S$1,FALSE),IF(Y$2="zero",0,Y$2),0),0)</f>
        <v>0</v>
      </c>
      <c r="T33" s="6">
        <f t="shared" si="9"/>
        <v>0</v>
      </c>
      <c r="U33" s="2"/>
      <c r="V33" s="2" t="str">
        <f>IF(O33&lt;&gt;"",VLOOKUP(O33,Runners!CZ$3:DM$180,V$1,FALSE),"")</f>
        <v/>
      </c>
      <c r="W33" s="18" t="str">
        <f t="shared" si="10"/>
        <v/>
      </c>
    </row>
    <row r="34" spans="1:23" ht="14.25" customHeight="1" x14ac:dyDescent="0.25">
      <c r="A34" s="1" t="str">
        <f>Runners!A33</f>
        <v>Graham Cunliffe</v>
      </c>
      <c r="C34" s="3">
        <f>IF(A34&lt;&gt;"",VLOOKUP(A34,'Runners RBH2'!A$3:CT$114,C$1,FALSE),0)</f>
        <v>1.6842278067777779E-2</v>
      </c>
      <c r="D34" s="6">
        <f t="shared" si="0"/>
        <v>31</v>
      </c>
      <c r="E34" s="2"/>
      <c r="F34" s="2">
        <f t="shared" si="1"/>
        <v>0</v>
      </c>
      <c r="J34" s="1" t="str">
        <f t="shared" si="2"/>
        <v>Graham Cunliffe</v>
      </c>
      <c r="M34" s="8" t="str">
        <f t="shared" si="20"/>
        <v/>
      </c>
      <c r="N34" s="8" t="str">
        <f t="shared" si="21"/>
        <v/>
      </c>
      <c r="O34" s="1" t="str">
        <f t="shared" si="22"/>
        <v/>
      </c>
      <c r="P34" s="32" t="str">
        <f t="shared" si="23"/>
        <v/>
      </c>
      <c r="Q34" s="32" t="str">
        <f t="shared" si="7"/>
        <v/>
      </c>
      <c r="R34" s="6">
        <f t="shared" si="8"/>
        <v>0</v>
      </c>
      <c r="S34" s="6">
        <f>IF(AND(D34&lt;=L$4,P34&lt;&gt;"Y"),IF(N34&lt;VLOOKUP(O34,'Runners RBH2'!A$3:FQ$114,S$1,FALSE),IF(Y$2="zero",0,Y$2),0),0)</f>
        <v>0</v>
      </c>
      <c r="T34" s="6">
        <f t="shared" si="9"/>
        <v>0</v>
      </c>
      <c r="U34" s="2"/>
      <c r="V34" s="2" t="str">
        <f>IF(O34&lt;&gt;"",VLOOKUP(O34,Runners!CZ$3:DM$180,V$1,FALSE),"")</f>
        <v/>
      </c>
      <c r="W34" s="18" t="str">
        <f t="shared" si="10"/>
        <v/>
      </c>
    </row>
    <row r="35" spans="1:23" ht="14.25" customHeight="1" x14ac:dyDescent="0.25">
      <c r="A35" s="1" t="str">
        <f>Runners!A34</f>
        <v>Graham Webster</v>
      </c>
      <c r="C35" s="3">
        <f>IF(A35&lt;&gt;"",VLOOKUP(A35,'Runners RBH2'!A$3:CT$114,C$1,FALSE),0)</f>
        <v>1.8057555855555553E-2</v>
      </c>
      <c r="D35" s="6">
        <f>D33+1</f>
        <v>31</v>
      </c>
      <c r="E35" s="2">
        <v>4.1851851851851855E-2</v>
      </c>
      <c r="F35" s="2">
        <f t="shared" ref="F35" si="24">IF(E35&gt;0,E35-C35,0)</f>
        <v>2.3794295996296302E-2</v>
      </c>
      <c r="J35" s="1" t="str">
        <f t="shared" ref="J35" si="25">A35</f>
        <v>Graham Webster</v>
      </c>
      <c r="M35" s="8" t="str">
        <f t="shared" si="20"/>
        <v/>
      </c>
      <c r="N35" s="8" t="str">
        <f t="shared" si="21"/>
        <v/>
      </c>
      <c r="O35" s="1" t="str">
        <f t="shared" si="22"/>
        <v/>
      </c>
      <c r="P35" s="32" t="str">
        <f t="shared" si="23"/>
        <v/>
      </c>
      <c r="Q35" s="32" t="str">
        <f>IF(D35&lt;=L$4,IF(P35="Y",Q33,Q33-1),"")</f>
        <v/>
      </c>
      <c r="R35" s="6">
        <f t="shared" si="8"/>
        <v>0</v>
      </c>
      <c r="S35" s="6">
        <f>IF(AND(D35&lt;=L$4,P35&lt;&gt;"Y"),IF(N35&lt;VLOOKUP(O35,'Runners RBH2'!A$3:FQ$114,S$1,FALSE),IF(Y$2="zero",0,Y$2),0),0)</f>
        <v>0</v>
      </c>
      <c r="T35" s="6">
        <f t="shared" ref="T35" si="26">IF(AND(D35&lt;=L$4,P35&lt;&gt;"Y"),S35+R35,0)</f>
        <v>0</v>
      </c>
      <c r="U35" s="2"/>
      <c r="V35" s="2" t="str">
        <f>IF(O35&lt;&gt;"",VLOOKUP(O35,Runners!CZ$3:DM$180,V$1,FALSE),"")</f>
        <v/>
      </c>
      <c r="W35" s="18" t="str">
        <f t="shared" ref="W35" si="27">IF(O35&lt;&gt;"",(V35-N35)/V35,"")</f>
        <v/>
      </c>
    </row>
    <row r="36" spans="1:23" ht="14.25" customHeight="1" x14ac:dyDescent="0.25">
      <c r="A36" s="1" t="str">
        <f>Runners!A35</f>
        <v>Greg Oulton</v>
      </c>
      <c r="C36" s="3">
        <f>IF(A36&lt;&gt;"",VLOOKUP(A36,'Runners RBH2'!A$3:CT$114,C$1,FALSE),0)</f>
        <v>1.7015889198888887E-2</v>
      </c>
      <c r="D36" s="6">
        <f>D34+1</f>
        <v>32</v>
      </c>
      <c r="E36" s="2"/>
      <c r="F36" s="2">
        <f t="shared" si="1"/>
        <v>0</v>
      </c>
      <c r="J36" s="1" t="str">
        <f t="shared" si="2"/>
        <v>Greg Oulton</v>
      </c>
      <c r="M36" s="8" t="str">
        <f t="shared" si="20"/>
        <v/>
      </c>
      <c r="N36" s="8" t="str">
        <f t="shared" si="21"/>
        <v/>
      </c>
      <c r="O36" s="1" t="str">
        <f t="shared" si="22"/>
        <v/>
      </c>
      <c r="P36" s="32" t="str">
        <f t="shared" si="23"/>
        <v/>
      </c>
      <c r="Q36" s="32" t="str">
        <f>IF(D36&lt;=L$4,IF(P36="Y",Q34,Q34-1),"")</f>
        <v/>
      </c>
      <c r="R36" s="6">
        <f t="shared" si="8"/>
        <v>0</v>
      </c>
      <c r="S36" s="6">
        <f>IF(AND(D36&lt;=L$4,P36&lt;&gt;"Y"),IF(N36&lt;VLOOKUP(O36,'Runners RBH2'!A$3:FQ$114,S$1,FALSE),IF(Y$2="zero",0,Y$2),0),0)</f>
        <v>0</v>
      </c>
      <c r="T36" s="6">
        <f t="shared" si="9"/>
        <v>0</v>
      </c>
      <c r="U36" s="2"/>
      <c r="V36" s="2" t="str">
        <f>IF(O36&lt;&gt;"",VLOOKUP(O36,Runners!CZ$3:DM$180,V$1,FALSE),"")</f>
        <v/>
      </c>
      <c r="W36" s="18" t="str">
        <f t="shared" si="10"/>
        <v/>
      </c>
    </row>
    <row r="37" spans="1:23" ht="14.25" customHeight="1" x14ac:dyDescent="0.25">
      <c r="A37" s="1" t="str">
        <f>Runners!A36</f>
        <v>Guest 35:00</v>
      </c>
      <c r="B37" s="3"/>
      <c r="C37" s="3">
        <f>IF(A37&lt;&gt;"",VLOOKUP(A37,'Runners RBH2'!A$3:CT$114,C$1,FALSE),0)</f>
        <v>2.2918666986666666E-2</v>
      </c>
      <c r="D37" s="6">
        <f t="shared" si="0"/>
        <v>33</v>
      </c>
      <c r="E37" s="2"/>
      <c r="F37" s="2">
        <f t="shared" si="1"/>
        <v>0</v>
      </c>
      <c r="J37" s="1" t="str">
        <f t="shared" si="2"/>
        <v>Guest 35:00</v>
      </c>
      <c r="M37" s="8" t="str">
        <f t="shared" si="20"/>
        <v/>
      </c>
      <c r="N37" s="8" t="str">
        <f t="shared" si="21"/>
        <v/>
      </c>
      <c r="O37" s="1" t="str">
        <f t="shared" si="22"/>
        <v/>
      </c>
      <c r="P37" s="32" t="str">
        <f t="shared" si="23"/>
        <v/>
      </c>
      <c r="Q37" s="32" t="str">
        <f t="shared" si="7"/>
        <v/>
      </c>
      <c r="R37" s="6">
        <f t="shared" si="8"/>
        <v>0</v>
      </c>
      <c r="S37" s="6">
        <f>IF(AND(D37&lt;=L$4,P37&lt;&gt;"Y"),IF(N37&lt;VLOOKUP(O37,'Runners RBH2'!A$3:FQ$114,S$1,FALSE),IF(Y$2="zero",0,Y$2),0),0)</f>
        <v>0</v>
      </c>
      <c r="T37" s="6">
        <f t="shared" si="9"/>
        <v>0</v>
      </c>
      <c r="U37" s="2"/>
      <c r="V37" s="2" t="str">
        <f>IF(O37&lt;&gt;"",VLOOKUP(O37,Runners!CZ$3:DM$180,V$1,FALSE),"")</f>
        <v/>
      </c>
      <c r="W37" s="18" t="str">
        <f t="shared" si="10"/>
        <v/>
      </c>
    </row>
    <row r="38" spans="1:23" ht="14.25" customHeight="1" x14ac:dyDescent="0.25">
      <c r="A38" s="1" t="str">
        <f>Runners!A37</f>
        <v>Guest 37:30</v>
      </c>
      <c r="C38" s="3">
        <f>IF(A38&lt;&gt;"",VLOOKUP(A38,'Runners RBH2'!A$3:CT$114,C$1,FALSE),0)</f>
        <v>2.187700033E-2</v>
      </c>
      <c r="D38" s="6">
        <f t="shared" ref="D38:D73" si="28">D37+1</f>
        <v>34</v>
      </c>
      <c r="E38" s="2"/>
      <c r="F38" s="2">
        <f t="shared" ref="F38:F73" si="29">IF(E38&gt;0,E38-C38,0)</f>
        <v>0</v>
      </c>
      <c r="J38" s="1" t="str">
        <f t="shared" ref="J38:J73" si="30">A38</f>
        <v>Guest 37:30</v>
      </c>
      <c r="M38" s="8" t="str">
        <f t="shared" si="20"/>
        <v/>
      </c>
      <c r="N38" s="8" t="str">
        <f t="shared" si="21"/>
        <v/>
      </c>
      <c r="O38" s="1" t="str">
        <f t="shared" si="22"/>
        <v/>
      </c>
      <c r="P38" s="32" t="str">
        <f t="shared" si="23"/>
        <v/>
      </c>
      <c r="Q38" s="32" t="str">
        <f t="shared" ref="Q38:Q73" si="31">IF(D38&lt;=L$4,IF(P38="Y",Q37,Q37-1),"")</f>
        <v/>
      </c>
      <c r="R38" s="6">
        <f t="shared" si="8"/>
        <v>0</v>
      </c>
      <c r="S38" s="6">
        <f>IF(AND(D38&lt;=L$4,P38&lt;&gt;"Y"),IF(N38&lt;VLOOKUP(O38,'Runners RBH2'!A$3:FQ$114,S$1,FALSE),IF(Y$2="zero",0,Y$2),0),0)</f>
        <v>0</v>
      </c>
      <c r="T38" s="6">
        <f t="shared" ref="T38:T73" si="32">IF(AND(D38&lt;=L$4,P38&lt;&gt;"Y"),S38+R38,0)</f>
        <v>0</v>
      </c>
      <c r="U38" s="2"/>
      <c r="V38" s="2" t="str">
        <f>IF(O38&lt;&gt;"",VLOOKUP(O38,Runners!CZ$3:DM$180,V$1,FALSE),"")</f>
        <v/>
      </c>
      <c r="W38" s="18" t="str">
        <f t="shared" ref="W38:W73" si="33">IF(O38&lt;&gt;"",(V38-N38)/V38,"")</f>
        <v/>
      </c>
    </row>
    <row r="39" spans="1:23" ht="14.25" customHeight="1" x14ac:dyDescent="0.25">
      <c r="A39" s="1" t="str">
        <f>Runners!A38</f>
        <v>Guest 40:00</v>
      </c>
      <c r="C39" s="3">
        <f>IF(A39&lt;&gt;"",VLOOKUP(A39,'Runners RBH2'!A$3:CT$114,C$1,FALSE),0)</f>
        <v>2.0835333673333331E-2</v>
      </c>
      <c r="D39" s="6">
        <f t="shared" si="28"/>
        <v>35</v>
      </c>
      <c r="E39" s="2"/>
      <c r="F39" s="2">
        <f t="shared" si="29"/>
        <v>0</v>
      </c>
      <c r="J39" s="1" t="str">
        <f t="shared" si="30"/>
        <v>Guest 40:00</v>
      </c>
      <c r="M39" s="8" t="str">
        <f t="shared" si="20"/>
        <v/>
      </c>
      <c r="N39" s="8" t="str">
        <f t="shared" si="21"/>
        <v/>
      </c>
      <c r="O39" s="1" t="str">
        <f t="shared" si="22"/>
        <v/>
      </c>
      <c r="P39" s="32" t="str">
        <f t="shared" si="23"/>
        <v/>
      </c>
      <c r="Q39" s="32" t="str">
        <f t="shared" si="31"/>
        <v/>
      </c>
      <c r="R39" s="6">
        <f t="shared" si="8"/>
        <v>0</v>
      </c>
      <c r="S39" s="6">
        <f>IF(AND(D39&lt;=L$4,P39&lt;&gt;"Y"),IF(N39&lt;VLOOKUP(O39,'Runners RBH2'!A$3:FQ$114,S$1,FALSE),IF(Y$2="zero",0,Y$2),0),0)</f>
        <v>0</v>
      </c>
      <c r="T39" s="6">
        <f t="shared" si="32"/>
        <v>0</v>
      </c>
      <c r="U39" s="2"/>
      <c r="V39" s="2" t="str">
        <f>IF(O39&lt;&gt;"",VLOOKUP(O39,Runners!CZ$3:DM$180,V$1,FALSE),"")</f>
        <v/>
      </c>
      <c r="W39" s="18" t="str">
        <f t="shared" si="33"/>
        <v/>
      </c>
    </row>
    <row r="40" spans="1:23" ht="14.25" customHeight="1" x14ac:dyDescent="0.25">
      <c r="A40" s="1" t="str">
        <f>Runners!A39</f>
        <v>Guest 42:30</v>
      </c>
      <c r="C40" s="3">
        <f>IF(A40&lt;&gt;"",VLOOKUP(A40,'Runners RBH2'!A$3:CT$114,C$1,FALSE),0)</f>
        <v>1.9967278127777776E-2</v>
      </c>
      <c r="D40" s="6">
        <f t="shared" si="28"/>
        <v>36</v>
      </c>
      <c r="E40" s="2"/>
      <c r="F40" s="2">
        <f t="shared" si="29"/>
        <v>0</v>
      </c>
      <c r="J40" s="1" t="str">
        <f t="shared" si="30"/>
        <v>Guest 42:30</v>
      </c>
      <c r="M40" s="8" t="str">
        <f t="shared" si="20"/>
        <v/>
      </c>
      <c r="N40" s="8" t="str">
        <f t="shared" si="21"/>
        <v/>
      </c>
      <c r="O40" s="1" t="str">
        <f t="shared" si="22"/>
        <v/>
      </c>
      <c r="P40" s="32" t="str">
        <f t="shared" si="23"/>
        <v/>
      </c>
      <c r="Q40" s="32" t="str">
        <f t="shared" si="31"/>
        <v/>
      </c>
      <c r="R40" s="6">
        <f t="shared" si="8"/>
        <v>0</v>
      </c>
      <c r="S40" s="6">
        <f>IF(AND(D40&lt;=L$4,P40&lt;&gt;"Y"),IF(N40&lt;VLOOKUP(O40,'Runners RBH2'!A$3:FQ$114,S$1,FALSE),IF(Y$2="zero",0,Y$2),0),0)</f>
        <v>0</v>
      </c>
      <c r="T40" s="6">
        <f t="shared" si="32"/>
        <v>0</v>
      </c>
      <c r="U40" s="2"/>
      <c r="V40" s="2" t="str">
        <f>IF(O40&lt;&gt;"",VLOOKUP(O40,Runners!CZ$3:DM$180,V$1,FALSE),"")</f>
        <v/>
      </c>
      <c r="W40" s="18" t="str">
        <f t="shared" si="33"/>
        <v/>
      </c>
    </row>
    <row r="41" spans="1:23" ht="14.25" customHeight="1" x14ac:dyDescent="0.25">
      <c r="A41" s="1" t="str">
        <f>Runners!A40</f>
        <v>Guest 45:00</v>
      </c>
      <c r="C41" s="3">
        <f>IF(A41&lt;&gt;"",VLOOKUP(A41,'Runners RBH2'!A$3:CT$114,C$1,FALSE),0)</f>
        <v>1.8231167026666668E-2</v>
      </c>
      <c r="D41" s="6">
        <f t="shared" si="28"/>
        <v>37</v>
      </c>
      <c r="E41" s="2"/>
      <c r="F41" s="2">
        <f t="shared" si="29"/>
        <v>0</v>
      </c>
      <c r="J41" s="1" t="str">
        <f t="shared" si="30"/>
        <v>Guest 45:00</v>
      </c>
      <c r="M41" s="8" t="str">
        <f t="shared" si="20"/>
        <v/>
      </c>
      <c r="N41" s="8" t="str">
        <f t="shared" si="21"/>
        <v/>
      </c>
      <c r="O41" s="1" t="str">
        <f t="shared" si="22"/>
        <v/>
      </c>
      <c r="P41" s="32" t="str">
        <f t="shared" si="23"/>
        <v/>
      </c>
      <c r="Q41" s="32" t="str">
        <f t="shared" si="31"/>
        <v/>
      </c>
      <c r="R41" s="6">
        <f t="shared" si="8"/>
        <v>0</v>
      </c>
      <c r="S41" s="6">
        <f>IF(AND(D41&lt;=L$4,P41&lt;&gt;"Y"),IF(N41&lt;VLOOKUP(O41,'Runners RBH2'!A$3:FQ$114,S$1,FALSE),IF(Y$2="zero",0,Y$2),0),0)</f>
        <v>0</v>
      </c>
      <c r="T41" s="6">
        <f t="shared" si="32"/>
        <v>0</v>
      </c>
      <c r="U41" s="2"/>
      <c r="V41" s="2" t="str">
        <f>IF(O41&lt;&gt;"",VLOOKUP(O41,Runners!CZ$3:DM$180,V$1,FALSE),"")</f>
        <v/>
      </c>
      <c r="W41" s="18" t="str">
        <f t="shared" si="33"/>
        <v/>
      </c>
    </row>
    <row r="42" spans="1:23" ht="14.25" customHeight="1" x14ac:dyDescent="0.25">
      <c r="A42" s="1" t="str">
        <f>Runners!A41</f>
        <v>Guest 47:30</v>
      </c>
      <c r="C42" s="3">
        <f>IF(A42&lt;&gt;"",VLOOKUP(A42,'Runners RBH2'!A$3:CT$114,C$1,FALSE),0)</f>
        <v>1.7015889258888889E-2</v>
      </c>
      <c r="D42" s="6">
        <f t="shared" si="28"/>
        <v>38</v>
      </c>
      <c r="E42" s="2"/>
      <c r="F42" s="2">
        <f t="shared" si="29"/>
        <v>0</v>
      </c>
      <c r="J42" s="1" t="str">
        <f t="shared" si="30"/>
        <v>Guest 47:30</v>
      </c>
      <c r="M42" s="8" t="str">
        <f t="shared" si="20"/>
        <v/>
      </c>
      <c r="N42" s="8" t="str">
        <f t="shared" si="21"/>
        <v/>
      </c>
      <c r="O42" s="1" t="str">
        <f t="shared" si="22"/>
        <v/>
      </c>
      <c r="P42" s="32" t="str">
        <f t="shared" si="23"/>
        <v/>
      </c>
      <c r="Q42" s="32" t="str">
        <f t="shared" si="31"/>
        <v/>
      </c>
      <c r="R42" s="6">
        <f t="shared" si="8"/>
        <v>0</v>
      </c>
      <c r="S42" s="6">
        <f>IF(AND(D42&lt;=L$4,P42&lt;&gt;"Y"),IF(N42&lt;VLOOKUP(O42,'Runners RBH2'!A$3:FQ$114,S$1,FALSE),IF(Y$2="zero",0,Y$2),0),0)</f>
        <v>0</v>
      </c>
      <c r="T42" s="6">
        <f t="shared" si="32"/>
        <v>0</v>
      </c>
      <c r="U42" s="2"/>
      <c r="V42" s="2" t="str">
        <f>IF(O42&lt;&gt;"",VLOOKUP(O42,Runners!CZ$3:DM$180,V$1,FALSE),"")</f>
        <v/>
      </c>
      <c r="W42" s="18" t="str">
        <f t="shared" si="33"/>
        <v/>
      </c>
    </row>
    <row r="43" spans="1:23" ht="14.25" customHeight="1" x14ac:dyDescent="0.25">
      <c r="A43" s="1" t="str">
        <f>Runners!A42</f>
        <v>Guest 50:00</v>
      </c>
      <c r="C43" s="3">
        <f>IF(A43&lt;&gt;"",VLOOKUP(A43,'Runners RBH2'!A$3:CT$114,C$1,FALSE),0)</f>
        <v>1.597422260222222E-2</v>
      </c>
      <c r="D43" s="6">
        <f t="shared" si="28"/>
        <v>39</v>
      </c>
      <c r="E43" s="2"/>
      <c r="F43" s="2">
        <f t="shared" si="29"/>
        <v>0</v>
      </c>
      <c r="J43" s="1" t="str">
        <f t="shared" si="30"/>
        <v>Guest 50:00</v>
      </c>
      <c r="M43" s="8" t="str">
        <f t="shared" si="20"/>
        <v/>
      </c>
      <c r="N43" s="8" t="str">
        <f t="shared" si="21"/>
        <v/>
      </c>
      <c r="O43" s="1" t="str">
        <f t="shared" si="22"/>
        <v/>
      </c>
      <c r="P43" s="32" t="str">
        <f t="shared" si="23"/>
        <v/>
      </c>
      <c r="Q43" s="32" t="str">
        <f t="shared" si="31"/>
        <v/>
      </c>
      <c r="R43" s="6">
        <f t="shared" si="8"/>
        <v>0</v>
      </c>
      <c r="S43" s="6">
        <f>IF(AND(D43&lt;=L$4,P43&lt;&gt;"Y"),IF(N43&lt;VLOOKUP(O43,'Runners RBH2'!A$3:FQ$114,S$1,FALSE),IF(Y$2="zero",0,Y$2),0),0)</f>
        <v>0</v>
      </c>
      <c r="T43" s="6">
        <f t="shared" si="32"/>
        <v>0</v>
      </c>
      <c r="U43" s="2"/>
      <c r="V43" s="2" t="str">
        <f>IF(O43&lt;&gt;"",VLOOKUP(O43,Runners!CZ$3:DM$180,V$1,FALSE),"")</f>
        <v/>
      </c>
      <c r="W43" s="18" t="str">
        <f t="shared" si="33"/>
        <v/>
      </c>
    </row>
    <row r="44" spans="1:23" ht="14.25" customHeight="1" x14ac:dyDescent="0.25">
      <c r="A44" s="1" t="str">
        <f>Runners!A43</f>
        <v>Guest 55:00</v>
      </c>
      <c r="B44" s="3"/>
      <c r="C44" s="3">
        <f>IF(A44&lt;&gt;"",VLOOKUP(A44,'Runners RBH2'!A$3:CT$114,C$1,FALSE),0)</f>
        <v>1.3543667056666667E-2</v>
      </c>
      <c r="D44" s="6">
        <f t="shared" si="28"/>
        <v>40</v>
      </c>
      <c r="E44" s="2"/>
      <c r="F44" s="2">
        <f t="shared" si="29"/>
        <v>0</v>
      </c>
      <c r="J44" s="1" t="str">
        <f t="shared" si="30"/>
        <v>Guest 55:00</v>
      </c>
      <c r="M44" s="8" t="str">
        <f t="shared" si="20"/>
        <v/>
      </c>
      <c r="N44" s="8" t="str">
        <f t="shared" si="21"/>
        <v/>
      </c>
      <c r="O44" s="1" t="str">
        <f t="shared" si="22"/>
        <v/>
      </c>
      <c r="P44" s="32" t="str">
        <f t="shared" si="23"/>
        <v/>
      </c>
      <c r="Q44" s="32" t="str">
        <f t="shared" si="31"/>
        <v/>
      </c>
      <c r="R44" s="6">
        <f t="shared" si="8"/>
        <v>0</v>
      </c>
      <c r="S44" s="6">
        <f>IF(AND(D44&lt;=L$4,P44&lt;&gt;"Y"),IF(N44&lt;VLOOKUP(O44,'Runners RBH2'!A$3:FQ$114,S$1,FALSE),IF(Y$2="zero",0,Y$2),0),0)</f>
        <v>0</v>
      </c>
      <c r="T44" s="6">
        <f t="shared" si="32"/>
        <v>0</v>
      </c>
      <c r="U44" s="2"/>
      <c r="V44" s="2" t="str">
        <f>IF(O44&lt;&gt;"",VLOOKUP(O44,Runners!CZ$3:DM$180,V$1,FALSE),"")</f>
        <v/>
      </c>
      <c r="W44" s="18" t="str">
        <f t="shared" si="33"/>
        <v/>
      </c>
    </row>
    <row r="45" spans="1:23" ht="14.25" customHeight="1" x14ac:dyDescent="0.25">
      <c r="A45" s="1" t="str">
        <f>Runners!A44</f>
        <v>Guest 60:00</v>
      </c>
      <c r="B45" s="3"/>
      <c r="C45" s="3">
        <f>IF(A45&lt;&gt;"",VLOOKUP(A45,'Runners RBH2'!A$3:CT$114,C$1,FALSE),0)</f>
        <v>1.1113111511111112E-2</v>
      </c>
      <c r="D45" s="6">
        <f t="shared" si="28"/>
        <v>41</v>
      </c>
      <c r="E45" s="2"/>
      <c r="F45" s="2">
        <f t="shared" si="29"/>
        <v>0</v>
      </c>
      <c r="J45" s="1" t="str">
        <f t="shared" si="30"/>
        <v>Guest 60:00</v>
      </c>
      <c r="M45" s="8" t="str">
        <f t="shared" si="20"/>
        <v/>
      </c>
      <c r="N45" s="8" t="str">
        <f t="shared" si="21"/>
        <v/>
      </c>
      <c r="O45" s="1" t="str">
        <f t="shared" si="22"/>
        <v/>
      </c>
      <c r="P45" s="32" t="str">
        <f t="shared" si="23"/>
        <v/>
      </c>
      <c r="Q45" s="32" t="str">
        <f t="shared" si="31"/>
        <v/>
      </c>
      <c r="R45" s="6">
        <f t="shared" si="8"/>
        <v>0</v>
      </c>
      <c r="S45" s="6">
        <f>IF(AND(D45&lt;=L$4,P45&lt;&gt;"Y"),IF(N45&lt;VLOOKUP(O45,'Runners RBH2'!A$3:FQ$114,S$1,FALSE),IF(Y$2="zero",0,Y$2),0),0)</f>
        <v>0</v>
      </c>
      <c r="T45" s="6">
        <f t="shared" si="32"/>
        <v>0</v>
      </c>
      <c r="U45" s="2"/>
      <c r="V45" s="2" t="str">
        <f>IF(O45&lt;&gt;"",VLOOKUP(O45,Runners!CZ$3:DM$180,V$1,FALSE),"")</f>
        <v/>
      </c>
      <c r="W45" s="18" t="str">
        <f t="shared" si="33"/>
        <v/>
      </c>
    </row>
    <row r="46" spans="1:23" ht="14.25" customHeight="1" x14ac:dyDescent="0.25">
      <c r="A46" s="1" t="str">
        <f>Runners!A45</f>
        <v>Helen Rennie</v>
      </c>
      <c r="C46" s="3">
        <f>IF(A46&lt;&gt;"",VLOOKUP(A46,'Runners RBH2'!A$3:CT$114,C$1,FALSE),0)</f>
        <v>1.6842278187777778E-2</v>
      </c>
      <c r="D46" s="6">
        <f t="shared" si="28"/>
        <v>42</v>
      </c>
      <c r="E46" s="2"/>
      <c r="F46" s="2">
        <f t="shared" si="29"/>
        <v>0</v>
      </c>
      <c r="J46" s="1" t="str">
        <f t="shared" si="30"/>
        <v>Helen Rennie</v>
      </c>
      <c r="M46" s="8" t="str">
        <f t="shared" si="20"/>
        <v/>
      </c>
      <c r="N46" s="8" t="str">
        <f t="shared" si="21"/>
        <v/>
      </c>
      <c r="O46" s="1" t="str">
        <f t="shared" si="22"/>
        <v/>
      </c>
      <c r="P46" s="32" t="str">
        <f t="shared" si="23"/>
        <v/>
      </c>
      <c r="Q46" s="32" t="str">
        <f t="shared" si="31"/>
        <v/>
      </c>
      <c r="R46" s="6">
        <f t="shared" si="8"/>
        <v>0</v>
      </c>
      <c r="S46" s="6">
        <f>IF(AND(D46&lt;=L$4,P46&lt;&gt;"Y"),IF(N46&lt;VLOOKUP(O46,'Runners RBH2'!A$3:FQ$114,S$1,FALSE),IF(Y$2="zero",0,Y$2),0),0)</f>
        <v>0</v>
      </c>
      <c r="T46" s="6">
        <f t="shared" si="32"/>
        <v>0</v>
      </c>
      <c r="U46" s="2"/>
      <c r="V46" s="2" t="str">
        <f>IF(O46&lt;&gt;"",VLOOKUP(O46,Runners!CZ$3:DM$180,V$1,FALSE),"")</f>
        <v/>
      </c>
      <c r="W46" s="18" t="str">
        <f t="shared" si="33"/>
        <v/>
      </c>
    </row>
    <row r="47" spans="1:23" ht="14.25" customHeight="1" x14ac:dyDescent="0.25">
      <c r="A47" s="1" t="str">
        <f>Runners!A46</f>
        <v>Ian Tate</v>
      </c>
      <c r="C47" s="3">
        <f>IF(A47&lt;&gt;"",VLOOKUP(A47,'Runners RBH2'!A$3:CT$114,C$1,FALSE),0)</f>
        <v>1.4585333753333334E-2</v>
      </c>
      <c r="D47" s="6">
        <f t="shared" si="28"/>
        <v>43</v>
      </c>
      <c r="E47" s="2"/>
      <c r="F47" s="2">
        <f t="shared" si="29"/>
        <v>0</v>
      </c>
      <c r="J47" s="1" t="str">
        <f t="shared" si="30"/>
        <v>Ian Tate</v>
      </c>
      <c r="M47" s="8" t="str">
        <f t="shared" si="20"/>
        <v/>
      </c>
      <c r="N47" s="8" t="str">
        <f t="shared" si="21"/>
        <v/>
      </c>
      <c r="O47" s="1" t="str">
        <f t="shared" si="22"/>
        <v/>
      </c>
      <c r="P47" s="32" t="str">
        <f t="shared" si="23"/>
        <v/>
      </c>
      <c r="Q47" s="32" t="str">
        <f t="shared" si="31"/>
        <v/>
      </c>
      <c r="R47" s="6">
        <f t="shared" si="8"/>
        <v>0</v>
      </c>
      <c r="S47" s="6">
        <f>IF(AND(D47&lt;=L$4,P47&lt;&gt;"Y"),IF(N47&lt;VLOOKUP(O47,'Runners RBH2'!A$3:FQ$114,S$1,FALSE),IF(Y$2="zero",0,Y$2),0),0)</f>
        <v>0</v>
      </c>
      <c r="T47" s="6">
        <f t="shared" si="32"/>
        <v>0</v>
      </c>
      <c r="U47" s="2"/>
      <c r="V47" s="2" t="str">
        <f>IF(O47&lt;&gt;"",VLOOKUP(O47,Runners!CZ$3:DM$180,V$1,FALSE),"")</f>
        <v/>
      </c>
      <c r="W47" s="18" t="str">
        <f t="shared" si="33"/>
        <v/>
      </c>
    </row>
    <row r="48" spans="1:23" ht="14.25" customHeight="1" x14ac:dyDescent="0.25">
      <c r="A48" s="1" t="str">
        <f>Runners!A47</f>
        <v>Jake Rodwell</v>
      </c>
      <c r="C48" s="3">
        <f>IF(A48&lt;&gt;"",VLOOKUP(A48,'Runners RBH2'!A$3:CT$114,C$1,FALSE),0)</f>
        <v>2.1529778207777777E-2</v>
      </c>
      <c r="D48" s="6">
        <f t="shared" si="28"/>
        <v>44</v>
      </c>
      <c r="E48" s="2">
        <v>4.0150462962962964E-2</v>
      </c>
      <c r="F48" s="2">
        <f t="shared" si="29"/>
        <v>1.8620684755185187E-2</v>
      </c>
      <c r="J48" s="1" t="str">
        <f t="shared" si="30"/>
        <v>Jake Rodwell</v>
      </c>
      <c r="M48" s="8" t="str">
        <f t="shared" si="20"/>
        <v/>
      </c>
      <c r="N48" s="8" t="str">
        <f t="shared" si="21"/>
        <v/>
      </c>
      <c r="O48" s="1" t="str">
        <f t="shared" si="22"/>
        <v/>
      </c>
      <c r="P48" s="32" t="str">
        <f t="shared" si="23"/>
        <v/>
      </c>
      <c r="Q48" s="32" t="str">
        <f t="shared" si="31"/>
        <v/>
      </c>
      <c r="R48" s="6">
        <f t="shared" si="8"/>
        <v>0</v>
      </c>
      <c r="S48" s="6">
        <f>IF(AND(D48&lt;=L$4,P48&lt;&gt;"Y"),IF(N48&lt;VLOOKUP(O48,'Runners RBH2'!A$3:FQ$114,S$1,FALSE),IF(Y$2="zero",0,Y$2),0),0)</f>
        <v>0</v>
      </c>
      <c r="T48" s="6">
        <f t="shared" si="32"/>
        <v>0</v>
      </c>
      <c r="U48" s="2"/>
      <c r="V48" s="2" t="str">
        <f>IF(O48&lt;&gt;"",VLOOKUP(O48,Runners!CZ$3:DM$180,V$1,FALSE),"")</f>
        <v/>
      </c>
      <c r="W48" s="18" t="str">
        <f t="shared" si="33"/>
        <v/>
      </c>
    </row>
    <row r="49" spans="1:23" ht="14.25" customHeight="1" x14ac:dyDescent="0.25">
      <c r="A49" s="1" t="str">
        <f>Runners!A48</f>
        <v>James Whittle</v>
      </c>
      <c r="C49" s="3">
        <f>IF(A49&lt;&gt;"",VLOOKUP(A49,'Runners RBH2'!A$3:CT$114,C$1,FALSE),0)</f>
        <v>2.1877000439999999E-2</v>
      </c>
      <c r="D49" s="6">
        <f>D47+1</f>
        <v>44</v>
      </c>
      <c r="E49" s="2">
        <v>4.0601851851851854E-2</v>
      </c>
      <c r="F49" s="2">
        <f t="shared" ref="F49" si="34">IF(E49&gt;0,E49-C49,0)</f>
        <v>1.8724851411851855E-2</v>
      </c>
      <c r="J49" s="1" t="str">
        <f t="shared" ref="J49" si="35">A49</f>
        <v>James Whittle</v>
      </c>
      <c r="M49" s="8" t="str">
        <f t="shared" si="20"/>
        <v/>
      </c>
      <c r="N49" s="8" t="str">
        <f t="shared" si="21"/>
        <v/>
      </c>
      <c r="O49" s="1" t="str">
        <f t="shared" si="22"/>
        <v/>
      </c>
      <c r="P49" s="32" t="str">
        <f t="shared" si="23"/>
        <v/>
      </c>
      <c r="Q49" s="32" t="str">
        <f>IF(D49&lt;=L$4,IF(P49="Y",Q47,Q47-1),"")</f>
        <v/>
      </c>
      <c r="R49" s="6">
        <f t="shared" si="8"/>
        <v>0</v>
      </c>
      <c r="S49" s="6">
        <f>IF(AND(D49&lt;=L$4,P49&lt;&gt;"Y"),IF(N49&lt;VLOOKUP(O49,'Runners RBH2'!A$3:FQ$114,S$1,FALSE),IF(Y$2="zero",0,Y$2),0),0)</f>
        <v>0</v>
      </c>
      <c r="T49" s="6">
        <f t="shared" ref="T49" si="36">IF(AND(D49&lt;=L$4,P49&lt;&gt;"Y"),S49+R49,0)</f>
        <v>0</v>
      </c>
      <c r="U49" s="2"/>
      <c r="V49" s="2" t="str">
        <f>IF(O49&lt;&gt;"",VLOOKUP(O49,Runners!CZ$3:DM$180,V$1,FALSE),"")</f>
        <v/>
      </c>
      <c r="W49" s="18" t="str">
        <f t="shared" ref="W49" si="37">IF(O49&lt;&gt;"",(V49-N49)/V49,"")</f>
        <v/>
      </c>
    </row>
    <row r="50" spans="1:23" ht="14.25" customHeight="1" x14ac:dyDescent="0.25">
      <c r="A50" s="1" t="str">
        <f>Runners!A49</f>
        <v>Jayden Richardson</v>
      </c>
      <c r="C50" s="3">
        <f>IF(A50&lt;&gt;"",VLOOKUP(A50,'Runners RBH2'!A$3:CT$114,C$1,FALSE),0)</f>
        <v>2.1182556005555558E-2</v>
      </c>
      <c r="D50" s="6">
        <f>D48+1</f>
        <v>45</v>
      </c>
      <c r="E50" s="2"/>
      <c r="F50" s="2">
        <f t="shared" si="29"/>
        <v>0</v>
      </c>
      <c r="J50" s="1" t="str">
        <f t="shared" si="30"/>
        <v>Jayden Richardson</v>
      </c>
      <c r="M50" s="8" t="str">
        <f t="shared" si="20"/>
        <v/>
      </c>
      <c r="N50" s="8" t="str">
        <f t="shared" si="21"/>
        <v/>
      </c>
      <c r="O50" s="1" t="str">
        <f t="shared" si="22"/>
        <v/>
      </c>
      <c r="P50" s="32" t="str">
        <f t="shared" si="23"/>
        <v/>
      </c>
      <c r="Q50" s="32" t="str">
        <f>IF(D50&lt;=L$4,IF(P50="Y",Q48,Q48-1),"")</f>
        <v/>
      </c>
      <c r="R50" s="6">
        <f t="shared" si="8"/>
        <v>0</v>
      </c>
      <c r="S50" s="6">
        <f>IF(AND(D50&lt;=L$4,P50&lt;&gt;"Y"),IF(N50&lt;VLOOKUP(O50,'Runners RBH2'!A$3:FQ$114,S$1,FALSE),IF(Y$2="zero",0,Y$2),0),0)</f>
        <v>0</v>
      </c>
      <c r="T50" s="6">
        <f t="shared" si="32"/>
        <v>0</v>
      </c>
      <c r="U50" s="2"/>
      <c r="V50" s="2" t="str">
        <f>IF(O50&lt;&gt;"",VLOOKUP(O50,Runners!CZ$3:DM$180,V$1,FALSE),"")</f>
        <v/>
      </c>
      <c r="W50" s="18" t="str">
        <f t="shared" si="33"/>
        <v/>
      </c>
    </row>
    <row r="51" spans="1:23" ht="14.25" customHeight="1" x14ac:dyDescent="0.25">
      <c r="A51" s="1" t="str">
        <f>Runners!A50</f>
        <v>Jennifer Hill</v>
      </c>
      <c r="C51" s="3">
        <f>IF(A51&lt;&gt;"",VLOOKUP(A51,'Runners RBH2'!A$3:CT$114,C$1,FALSE),0)</f>
        <v>1.8404778237777777E-2</v>
      </c>
      <c r="D51" s="6">
        <f t="shared" si="28"/>
        <v>46</v>
      </c>
      <c r="E51" s="2"/>
      <c r="F51" s="2">
        <f t="shared" si="29"/>
        <v>0</v>
      </c>
      <c r="J51" s="1" t="str">
        <f t="shared" si="30"/>
        <v>Jennifer Hill</v>
      </c>
      <c r="M51" s="8" t="str">
        <f t="shared" si="20"/>
        <v/>
      </c>
      <c r="N51" s="8" t="str">
        <f t="shared" si="21"/>
        <v/>
      </c>
      <c r="O51" s="1" t="str">
        <f t="shared" si="22"/>
        <v/>
      </c>
      <c r="P51" s="32" t="str">
        <f t="shared" si="23"/>
        <v/>
      </c>
      <c r="Q51" s="32" t="str">
        <f t="shared" si="31"/>
        <v/>
      </c>
      <c r="R51" s="6">
        <f t="shared" si="8"/>
        <v>0</v>
      </c>
      <c r="S51" s="6">
        <f>IF(AND(D51&lt;=L$4,P51&lt;&gt;"Y"),IF(N51&lt;VLOOKUP(O51,'Runners RBH2'!A$3:FQ$114,S$1,FALSE),IF(Y$2="zero",0,Y$2),0),0)</f>
        <v>0</v>
      </c>
      <c r="T51" s="6">
        <f t="shared" si="32"/>
        <v>0</v>
      </c>
      <c r="U51" s="2"/>
      <c r="V51" s="2" t="str">
        <f>IF(O51&lt;&gt;"",VLOOKUP(O51,Runners!CZ$3:DM$180,V$1,FALSE),"")</f>
        <v/>
      </c>
      <c r="W51" s="18" t="str">
        <f t="shared" si="33"/>
        <v/>
      </c>
    </row>
    <row r="52" spans="1:23" ht="14.25" customHeight="1" x14ac:dyDescent="0.25">
      <c r="A52" s="1" t="str">
        <f>Runners!A51</f>
        <v>Joanna Goorney</v>
      </c>
      <c r="C52" s="3">
        <f>IF(A52&lt;&gt;"",VLOOKUP(A52,'Runners RBH2'!A$3:CT$114,C$1,FALSE),0)</f>
        <v>1.9620056025555555E-2</v>
      </c>
      <c r="D52" s="6">
        <f t="shared" si="28"/>
        <v>47</v>
      </c>
      <c r="E52" s="2"/>
      <c r="F52" s="2">
        <f t="shared" si="29"/>
        <v>0</v>
      </c>
      <c r="J52" s="1" t="str">
        <f t="shared" si="30"/>
        <v>Joanna Goorney</v>
      </c>
      <c r="M52" s="8" t="str">
        <f t="shared" si="20"/>
        <v/>
      </c>
      <c r="N52" s="8" t="str">
        <f t="shared" si="21"/>
        <v/>
      </c>
      <c r="O52" s="1" t="str">
        <f t="shared" si="22"/>
        <v/>
      </c>
      <c r="P52" s="32" t="str">
        <f t="shared" si="23"/>
        <v/>
      </c>
      <c r="Q52" s="32" t="str">
        <f t="shared" si="31"/>
        <v/>
      </c>
      <c r="R52" s="6">
        <f t="shared" si="8"/>
        <v>0</v>
      </c>
      <c r="S52" s="6">
        <f>IF(AND(D52&lt;=L$4,P52&lt;&gt;"Y"),IF(N52&lt;VLOOKUP(O52,'Runners RBH2'!A$3:FQ$114,S$1,FALSE),IF(Y$2="zero",0,Y$2),0),0)</f>
        <v>0</v>
      </c>
      <c r="T52" s="6">
        <f t="shared" si="32"/>
        <v>0</v>
      </c>
      <c r="U52" s="2"/>
      <c r="V52" s="2" t="str">
        <f>IF(O52&lt;&gt;"",VLOOKUP(O52,Runners!CZ$3:DM$180,V$1,FALSE),"")</f>
        <v/>
      </c>
      <c r="W52" s="18" t="str">
        <f t="shared" si="33"/>
        <v/>
      </c>
    </row>
    <row r="53" spans="1:23" ht="14.25" customHeight="1" x14ac:dyDescent="0.25">
      <c r="A53" s="1" t="str">
        <f>Runners!A52</f>
        <v>Joe Greenwood</v>
      </c>
      <c r="C53" s="3">
        <f>IF(A53&lt;&gt;"",VLOOKUP(A53,'Runners RBH2'!A$3:CT$114,C$1,FALSE),0)</f>
        <v>2.2050611591111113E-2</v>
      </c>
      <c r="D53" s="6">
        <f t="shared" si="28"/>
        <v>48</v>
      </c>
      <c r="E53" s="2">
        <v>3.9803240740740743E-2</v>
      </c>
      <c r="F53" s="2">
        <f t="shared" si="29"/>
        <v>1.7752629149629631E-2</v>
      </c>
      <c r="J53" s="1" t="str">
        <f t="shared" si="30"/>
        <v>Joe Greenwood</v>
      </c>
      <c r="M53" s="8" t="str">
        <f t="shared" si="20"/>
        <v/>
      </c>
      <c r="N53" s="8" t="str">
        <f t="shared" si="21"/>
        <v/>
      </c>
      <c r="O53" s="1" t="str">
        <f t="shared" si="22"/>
        <v/>
      </c>
      <c r="P53" s="32" t="str">
        <f t="shared" si="23"/>
        <v/>
      </c>
      <c r="Q53" s="32" t="str">
        <f t="shared" si="31"/>
        <v/>
      </c>
      <c r="R53" s="6">
        <f t="shared" si="8"/>
        <v>0</v>
      </c>
      <c r="S53" s="6">
        <f>IF(AND(D53&lt;=L$4,P53&lt;&gt;"Y"),IF(N53&lt;VLOOKUP(O53,'Runners RBH2'!A$3:FQ$114,S$1,FALSE),IF(Y$2="zero",0,Y$2),0),0)</f>
        <v>0</v>
      </c>
      <c r="T53" s="6">
        <f t="shared" si="32"/>
        <v>0</v>
      </c>
      <c r="U53" s="2"/>
      <c r="V53" s="2" t="str">
        <f>IF(O53&lt;&gt;"",VLOOKUP(O53,Runners!CZ$3:DM$180,V$1,FALSE),"")</f>
        <v/>
      </c>
      <c r="W53" s="18" t="str">
        <f t="shared" si="33"/>
        <v/>
      </c>
    </row>
    <row r="54" spans="1:23" ht="14.25" customHeight="1" x14ac:dyDescent="0.25">
      <c r="A54" s="1" t="str">
        <f>Runners!A53</f>
        <v>John Bertenshaw</v>
      </c>
      <c r="C54" s="3">
        <f>IF(A54&lt;&gt;"",VLOOKUP(A54,'Runners RBH2'!A$3:CT$114,C$1,FALSE),0)</f>
        <v>1.7883944934444444E-2</v>
      </c>
      <c r="D54" s="6">
        <f t="shared" si="28"/>
        <v>49</v>
      </c>
      <c r="E54" s="2"/>
      <c r="F54" s="2">
        <f t="shared" si="29"/>
        <v>0</v>
      </c>
      <c r="J54" s="1" t="str">
        <f t="shared" si="30"/>
        <v>John Bertenshaw</v>
      </c>
      <c r="M54" s="8" t="str">
        <f t="shared" si="20"/>
        <v/>
      </c>
      <c r="N54" s="8" t="str">
        <f t="shared" si="21"/>
        <v/>
      </c>
      <c r="O54" s="1" t="str">
        <f t="shared" si="22"/>
        <v/>
      </c>
      <c r="P54" s="32" t="str">
        <f t="shared" si="23"/>
        <v/>
      </c>
      <c r="Q54" s="32" t="str">
        <f t="shared" si="31"/>
        <v/>
      </c>
      <c r="R54" s="6">
        <f t="shared" si="8"/>
        <v>0</v>
      </c>
      <c r="S54" s="6">
        <f>IF(AND(D54&lt;=L$4,P54&lt;&gt;"Y"),IF(N54&lt;VLOOKUP(O54,'Runners RBH2'!A$3:FQ$114,S$1,FALSE),IF(Y$2="zero",0,Y$2),0),0)</f>
        <v>0</v>
      </c>
      <c r="T54" s="6">
        <f t="shared" si="32"/>
        <v>0</v>
      </c>
      <c r="U54" s="2"/>
      <c r="V54" s="2" t="str">
        <f>IF(O54&lt;&gt;"",VLOOKUP(O54,Runners!CZ$3:DM$180,V$1,FALSE),"")</f>
        <v/>
      </c>
      <c r="W54" s="18" t="str">
        <f t="shared" si="33"/>
        <v/>
      </c>
    </row>
    <row r="55" spans="1:23" ht="14.25" customHeight="1" x14ac:dyDescent="0.25">
      <c r="A55" s="1" t="str">
        <f>Runners!A54</f>
        <v>John Wild</v>
      </c>
      <c r="C55" s="3">
        <f>IF(A55&lt;&gt;"",VLOOKUP(A55,'Runners RBH2'!A$3:CT$114,C$1,FALSE),0)</f>
        <v>6.7728338333333336E-3</v>
      </c>
      <c r="D55" s="6">
        <f t="shared" si="28"/>
        <v>50</v>
      </c>
      <c r="E55" s="2"/>
      <c r="F55" s="2">
        <f t="shared" si="29"/>
        <v>0</v>
      </c>
      <c r="J55" s="1" t="str">
        <f t="shared" si="30"/>
        <v>John Wild</v>
      </c>
      <c r="M55" s="8" t="str">
        <f t="shared" si="20"/>
        <v/>
      </c>
      <c r="N55" s="8" t="str">
        <f t="shared" si="21"/>
        <v/>
      </c>
      <c r="O55" s="1" t="str">
        <f t="shared" si="22"/>
        <v/>
      </c>
      <c r="P55" s="32" t="str">
        <f t="shared" si="23"/>
        <v/>
      </c>
      <c r="Q55" s="32" t="str">
        <f t="shared" si="31"/>
        <v/>
      </c>
      <c r="R55" s="6">
        <f t="shared" si="8"/>
        <v>0</v>
      </c>
      <c r="S55" s="6">
        <f>IF(AND(D55&lt;=L$4,P55&lt;&gt;"Y"),IF(N55&lt;VLOOKUP(O55,'Runners RBH2'!A$3:FQ$114,S$1,FALSE),IF(Y$2="zero",0,Y$2),0),0)</f>
        <v>0</v>
      </c>
      <c r="T55" s="6">
        <f t="shared" si="32"/>
        <v>0</v>
      </c>
      <c r="U55" s="2"/>
      <c r="V55" s="2" t="str">
        <f>IF(O55&lt;&gt;"",VLOOKUP(O55,Runners!CZ$3:DM$180,V$1,FALSE),"")</f>
        <v/>
      </c>
      <c r="W55" s="18" t="str">
        <f t="shared" si="33"/>
        <v/>
      </c>
    </row>
    <row r="56" spans="1:23" ht="14.25" customHeight="1" x14ac:dyDescent="0.25">
      <c r="A56" s="1" t="str">
        <f>Runners!A55</f>
        <v>Jonathan Tuck</v>
      </c>
      <c r="C56" s="3">
        <f>IF(A56&lt;&gt;"",VLOOKUP(A56,'Runners RBH2'!A$3:CT$114,C$1,FALSE),0)</f>
        <v>2.1529778287777777E-2</v>
      </c>
      <c r="D56" s="6">
        <f t="shared" si="28"/>
        <v>51</v>
      </c>
      <c r="E56" s="2"/>
      <c r="F56" s="2">
        <f t="shared" si="29"/>
        <v>0</v>
      </c>
      <c r="J56" s="1" t="str">
        <f t="shared" si="30"/>
        <v>Jonathan Tuck</v>
      </c>
      <c r="M56" s="8" t="str">
        <f t="shared" si="20"/>
        <v/>
      </c>
      <c r="N56" s="8" t="str">
        <f t="shared" si="21"/>
        <v/>
      </c>
      <c r="O56" s="1" t="str">
        <f t="shared" si="22"/>
        <v/>
      </c>
      <c r="P56" s="32" t="str">
        <f t="shared" si="23"/>
        <v/>
      </c>
      <c r="Q56" s="32" t="str">
        <f t="shared" si="31"/>
        <v/>
      </c>
      <c r="R56" s="6">
        <f t="shared" si="8"/>
        <v>0</v>
      </c>
      <c r="S56" s="6">
        <f>IF(AND(D56&lt;=L$4,P56&lt;&gt;"Y"),IF(N56&lt;VLOOKUP(O56,'Runners RBH2'!A$3:FQ$114,S$1,FALSE),IF(Y$2="zero",0,Y$2),0),0)</f>
        <v>0</v>
      </c>
      <c r="T56" s="6">
        <f t="shared" si="32"/>
        <v>0</v>
      </c>
      <c r="U56" s="2"/>
      <c r="V56" s="2" t="str">
        <f>IF(O56&lt;&gt;"",VLOOKUP(O56,Runners!CZ$3:DM$180,V$1,FALSE),"")</f>
        <v/>
      </c>
      <c r="W56" s="18" t="str">
        <f t="shared" si="33"/>
        <v/>
      </c>
    </row>
    <row r="57" spans="1:23" ht="14.25" customHeight="1" x14ac:dyDescent="0.25">
      <c r="A57" s="1" t="str">
        <f>Runners!A56</f>
        <v>Juli Wiseman</v>
      </c>
      <c r="C57" s="3">
        <f>IF(A57&lt;&gt;"",VLOOKUP(A57,'Runners RBH2'!A$3:CT$114,C$1,FALSE),0)</f>
        <v>1.2849222742222222E-2</v>
      </c>
      <c r="D57" s="6">
        <f t="shared" si="28"/>
        <v>52</v>
      </c>
      <c r="E57" s="2"/>
      <c r="F57" s="2">
        <f t="shared" si="29"/>
        <v>0</v>
      </c>
      <c r="J57" s="1" t="str">
        <f t="shared" si="30"/>
        <v>Juli Wiseman</v>
      </c>
      <c r="M57" s="8" t="str">
        <f t="shared" si="20"/>
        <v/>
      </c>
      <c r="N57" s="8" t="str">
        <f t="shared" si="21"/>
        <v/>
      </c>
      <c r="O57" s="1" t="str">
        <f t="shared" si="22"/>
        <v/>
      </c>
      <c r="P57" s="32" t="str">
        <f t="shared" si="23"/>
        <v/>
      </c>
      <c r="Q57" s="32" t="str">
        <f>IF(D57&lt;=L$4,IF(P57="Y",Q55,Q55-1),"")</f>
        <v/>
      </c>
      <c r="R57" s="6">
        <f t="shared" si="8"/>
        <v>0</v>
      </c>
      <c r="S57" s="6">
        <f>IF(AND(D57&lt;=L$4,P57&lt;&gt;"Y"),IF(N57&lt;VLOOKUP(O57,'Runners RBH2'!A$3:FQ$114,S$1,FALSE),IF(Y$2="zero",0,Y$2),0),0)</f>
        <v>0</v>
      </c>
      <c r="T57" s="6">
        <f t="shared" si="32"/>
        <v>0</v>
      </c>
      <c r="U57" s="2"/>
      <c r="V57" s="2" t="str">
        <f>IF(O57&lt;&gt;"",VLOOKUP(O57,Runners!CZ$3:DM$180,V$1,FALSE),"")</f>
        <v/>
      </c>
      <c r="W57" s="18" t="str">
        <f t="shared" si="33"/>
        <v/>
      </c>
    </row>
    <row r="58" spans="1:23" ht="14.25" customHeight="1" x14ac:dyDescent="0.25">
      <c r="A58" s="1" t="str">
        <f>Runners!A57</f>
        <v>Julia Rolfe</v>
      </c>
      <c r="C58" s="3">
        <f>IF(A58&lt;&gt;"",VLOOKUP(A58,'Runners RBH2'!A$3:CT$114,C$1,FALSE),0)</f>
        <v>1.545338941888889E-2</v>
      </c>
      <c r="D58" s="6">
        <f t="shared" si="28"/>
        <v>53</v>
      </c>
      <c r="E58" s="2"/>
      <c r="F58" s="2">
        <f t="shared" si="29"/>
        <v>0</v>
      </c>
      <c r="J58" s="1" t="str">
        <f t="shared" si="30"/>
        <v>Julia Rolfe</v>
      </c>
      <c r="M58" s="8" t="str">
        <f t="shared" si="20"/>
        <v/>
      </c>
      <c r="N58" s="8" t="str">
        <f t="shared" si="21"/>
        <v/>
      </c>
      <c r="O58" s="1" t="str">
        <f t="shared" si="22"/>
        <v/>
      </c>
      <c r="P58" s="32" t="str">
        <f t="shared" si="23"/>
        <v/>
      </c>
      <c r="Q58" s="32" t="str">
        <f t="shared" si="31"/>
        <v/>
      </c>
      <c r="R58" s="6">
        <f t="shared" si="8"/>
        <v>0</v>
      </c>
      <c r="S58" s="6">
        <f>IF(AND(D58&lt;=L$4,P58&lt;&gt;"Y"),IF(N58&lt;VLOOKUP(O58,'Runners RBH2'!A$3:FQ$114,S$1,FALSE),IF(Y$2="zero",0,Y$2),0),0)</f>
        <v>0</v>
      </c>
      <c r="T58" s="6">
        <f t="shared" si="32"/>
        <v>0</v>
      </c>
      <c r="U58" s="2"/>
      <c r="V58" s="2" t="str">
        <f>IF(O58&lt;&gt;"",VLOOKUP(O58,Runners!CZ$3:DM$180,V$1,FALSE),"")</f>
        <v/>
      </c>
      <c r="W58" s="18" t="str">
        <f t="shared" si="33"/>
        <v/>
      </c>
    </row>
    <row r="59" spans="1:23" ht="14.25" customHeight="1" x14ac:dyDescent="0.25">
      <c r="A59" s="1" t="str">
        <f>Runners!A58</f>
        <v>Kate Price Edwards</v>
      </c>
      <c r="C59" s="3">
        <f>IF(A59&lt;&gt;"",VLOOKUP(A59,'Runners RBH2'!A$3:CT$114,C$1,FALSE),0)</f>
        <v>1.8231167206666669E-2</v>
      </c>
      <c r="D59" s="6">
        <f t="shared" si="28"/>
        <v>54</v>
      </c>
      <c r="E59" s="2"/>
      <c r="F59" s="2">
        <f t="shared" si="29"/>
        <v>0</v>
      </c>
      <c r="J59" s="1" t="str">
        <f t="shared" si="30"/>
        <v>Kate Price Edwards</v>
      </c>
      <c r="M59" s="8" t="str">
        <f t="shared" ref="M59" si="38">IF(D59&lt;=L$4,SMALL(E$4:E$207,D59),"")</f>
        <v/>
      </c>
      <c r="N59" s="8" t="str">
        <f t="shared" ref="N59" si="39">IF(D59&lt;=L$4,VLOOKUP(M59,E$4:F$207,2,FALSE),"")</f>
        <v/>
      </c>
      <c r="O59" s="1" t="str">
        <f t="shared" ref="O59" si="40">IF(D59&lt;=L$4,VLOOKUP(M59,E$4:J$207,6,FALSE),"")</f>
        <v/>
      </c>
      <c r="P59" s="32" t="str">
        <f t="shared" ref="P59" si="41">IF(D59&lt;=L$4,VLOOKUP(O59,A$4:B$207,2,FALSE),"")</f>
        <v/>
      </c>
      <c r="Q59" s="32" t="str">
        <f t="shared" si="31"/>
        <v/>
      </c>
      <c r="R59" s="6">
        <f t="shared" si="8"/>
        <v>0</v>
      </c>
      <c r="S59" s="6">
        <f>IF(AND(D59&lt;=L$4,P59&lt;&gt;"Y"),IF(N59&lt;VLOOKUP(O59,'Runners RBH2'!A$3:FQ$114,S$1,FALSE),IF(Y$2="zero",0,Y$2),0),0)</f>
        <v>0</v>
      </c>
      <c r="T59" s="6">
        <f t="shared" si="32"/>
        <v>0</v>
      </c>
      <c r="U59" s="2"/>
      <c r="V59" s="2" t="str">
        <f>IF(O59&lt;&gt;"",VLOOKUP(O59,Runners!CZ$3:DM$180,V$1,FALSE),"")</f>
        <v/>
      </c>
      <c r="W59" s="18" t="str">
        <f t="shared" si="33"/>
        <v/>
      </c>
    </row>
    <row r="60" spans="1:23" ht="14.25" customHeight="1" x14ac:dyDescent="0.25">
      <c r="A60" s="1" t="str">
        <f>Runners!A59</f>
        <v>Kathy Gaunt</v>
      </c>
      <c r="B60" s="3"/>
      <c r="C60" s="3">
        <f>IF(A60&lt;&gt;"",VLOOKUP(A60,'Runners RBH2'!A$3:CT$114,C$1,FALSE),0)</f>
        <v>1.2328389438888889E-2</v>
      </c>
      <c r="D60" s="6">
        <f t="shared" si="28"/>
        <v>55</v>
      </c>
      <c r="E60" s="2"/>
      <c r="F60" s="2">
        <f t="shared" si="29"/>
        <v>0</v>
      </c>
      <c r="J60" s="1" t="str">
        <f t="shared" si="30"/>
        <v>Kathy Gaunt</v>
      </c>
      <c r="M60" s="8" t="str">
        <f t="shared" ref="M60:M91" si="42">IF(D60&lt;=L$4,SMALL(E$4:E$207,D60),"")</f>
        <v/>
      </c>
      <c r="N60" s="8" t="str">
        <f t="shared" ref="N60:N91" si="43">IF(D60&lt;=L$4,VLOOKUP(M60,E$4:F$207,2,FALSE),"")</f>
        <v/>
      </c>
      <c r="O60" s="1" t="str">
        <f t="shared" ref="O60:O91" si="44">IF(D60&lt;=L$4,VLOOKUP(M60,E$4:J$207,6,FALSE),"")</f>
        <v/>
      </c>
      <c r="P60" s="32" t="str">
        <f t="shared" ref="P60:P91" si="45">IF(D60&lt;=L$4,VLOOKUP(O60,A$4:B$207,2,FALSE),"")</f>
        <v/>
      </c>
      <c r="Q60" s="32" t="str">
        <f>IF(D60&lt;=L$4,IF(P60="Y",Q58,Q58-1),"")</f>
        <v/>
      </c>
      <c r="R60" s="6">
        <f t="shared" si="8"/>
        <v>0</v>
      </c>
      <c r="S60" s="6">
        <f>IF(AND(D60&lt;=L$4,P60&lt;&gt;"Y"),IF(N60&lt;VLOOKUP(O60,'Runners RBH2'!A$3:FQ$114,S$1,FALSE),IF(Y$2="zero",0,Y$2),0),0)</f>
        <v>0</v>
      </c>
      <c r="T60" s="6">
        <f t="shared" si="32"/>
        <v>0</v>
      </c>
      <c r="U60" s="2"/>
      <c r="V60" s="2" t="str">
        <f>IF(O60&lt;&gt;"",VLOOKUP(O60,Runners!CZ$3:DM$180,V$1,FALSE),"")</f>
        <v/>
      </c>
      <c r="W60" s="18" t="str">
        <f t="shared" si="33"/>
        <v/>
      </c>
    </row>
    <row r="61" spans="1:23" ht="14.25" customHeight="1" x14ac:dyDescent="0.25">
      <c r="A61" s="1" t="str">
        <f>Runners!A60</f>
        <v>Katy McIntyre</v>
      </c>
      <c r="B61" s="3"/>
      <c r="C61" s="3">
        <f>IF(A61&lt;&gt;"",VLOOKUP(A61,'Runners RBH2'!A$3:CT$114,C$1,FALSE),0)</f>
        <v>1.0245056115555555E-2</v>
      </c>
      <c r="D61" s="6">
        <f t="shared" si="28"/>
        <v>56</v>
      </c>
      <c r="E61" s="2"/>
      <c r="F61" s="2">
        <f t="shared" si="29"/>
        <v>0</v>
      </c>
      <c r="J61" s="1" t="str">
        <f t="shared" si="30"/>
        <v>Katy McIntyre</v>
      </c>
      <c r="M61" s="8" t="str">
        <f t="shared" si="42"/>
        <v/>
      </c>
      <c r="N61" s="8" t="str">
        <f t="shared" si="43"/>
        <v/>
      </c>
      <c r="O61" s="1" t="str">
        <f t="shared" si="44"/>
        <v/>
      </c>
      <c r="P61" s="32" t="str">
        <f t="shared" si="45"/>
        <v/>
      </c>
      <c r="Q61" s="32" t="str">
        <f t="shared" si="31"/>
        <v/>
      </c>
      <c r="R61" s="6">
        <f t="shared" si="8"/>
        <v>0</v>
      </c>
      <c r="S61" s="6">
        <f>IF(AND(D61&lt;=L$4,P61&lt;&gt;"Y"),IF(N61&lt;VLOOKUP(O61,'Runners RBH2'!A$3:FQ$114,S$1,FALSE),IF(Y$2="zero",0,Y$2),0),0)</f>
        <v>0</v>
      </c>
      <c r="T61" s="6">
        <f t="shared" si="32"/>
        <v>0</v>
      </c>
      <c r="U61" s="2"/>
      <c r="V61" s="2" t="str">
        <f>IF(O61&lt;&gt;"",VLOOKUP(O61,Runners!CZ$3:DM$180,V$1,FALSE),"")</f>
        <v/>
      </c>
      <c r="W61" s="18" t="str">
        <f t="shared" si="33"/>
        <v/>
      </c>
    </row>
    <row r="62" spans="1:23" ht="14.25" customHeight="1" x14ac:dyDescent="0.25">
      <c r="A62" s="1" t="str">
        <f>Runners!A61</f>
        <v>Kim Dykes</v>
      </c>
      <c r="C62" s="3">
        <f>IF(A62&lt;&gt;"",VLOOKUP(A62,'Runners RBH2'!A$3:CT$114,C$1,FALSE),0)</f>
        <v>1.6147833903333336E-2</v>
      </c>
      <c r="D62" s="6">
        <f t="shared" si="28"/>
        <v>57</v>
      </c>
      <c r="E62" s="2"/>
      <c r="F62" s="2">
        <f t="shared" si="29"/>
        <v>0</v>
      </c>
      <c r="J62" s="1" t="str">
        <f t="shared" si="30"/>
        <v>Kim Dykes</v>
      </c>
      <c r="M62" s="8" t="str">
        <f t="shared" si="42"/>
        <v/>
      </c>
      <c r="N62" s="8" t="str">
        <f t="shared" si="43"/>
        <v/>
      </c>
      <c r="O62" s="1" t="str">
        <f t="shared" si="44"/>
        <v/>
      </c>
      <c r="P62" s="32" t="str">
        <f t="shared" si="45"/>
        <v/>
      </c>
      <c r="Q62" s="32" t="str">
        <f t="shared" si="31"/>
        <v/>
      </c>
      <c r="R62" s="6">
        <f t="shared" si="8"/>
        <v>0</v>
      </c>
      <c r="S62" s="6">
        <f>IF(AND(D62&lt;=L$4,P62&lt;&gt;"Y"),IF(N62&lt;VLOOKUP(O62,'Runners RBH2'!A$3:FQ$114,S$1,FALSE),IF(Y$2="zero",0,Y$2),0),0)</f>
        <v>0</v>
      </c>
      <c r="T62" s="6">
        <f t="shared" si="32"/>
        <v>0</v>
      </c>
      <c r="U62" s="2"/>
      <c r="V62" s="2" t="str">
        <f>IF(O62&lt;&gt;"",VLOOKUP(O62,Runners!CZ$3:DM$180,V$1,FALSE),"")</f>
        <v/>
      </c>
      <c r="W62" s="18" t="str">
        <f t="shared" si="33"/>
        <v/>
      </c>
    </row>
    <row r="63" spans="1:23" ht="14.25" customHeight="1" x14ac:dyDescent="0.25">
      <c r="A63" s="1" t="str">
        <f>Runners!A62</f>
        <v>Kirsten Burnett</v>
      </c>
      <c r="C63" s="3">
        <f>IF(A63&lt;&gt;"",VLOOKUP(A63,'Runners RBH2'!A$3:CT$114,C$1,FALSE),0)</f>
        <v>1.5453389468888889E-2</v>
      </c>
      <c r="D63" s="6">
        <f t="shared" si="28"/>
        <v>58</v>
      </c>
      <c r="E63" s="2"/>
      <c r="F63" s="2">
        <f t="shared" si="29"/>
        <v>0</v>
      </c>
      <c r="J63" s="1" t="str">
        <f t="shared" si="30"/>
        <v>Kirsten Burnett</v>
      </c>
      <c r="M63" s="8" t="str">
        <f t="shared" si="42"/>
        <v/>
      </c>
      <c r="N63" s="8" t="str">
        <f t="shared" si="43"/>
        <v/>
      </c>
      <c r="O63" s="1" t="str">
        <f t="shared" si="44"/>
        <v/>
      </c>
      <c r="P63" s="32" t="str">
        <f t="shared" si="45"/>
        <v/>
      </c>
      <c r="Q63" s="32" t="str">
        <f t="shared" si="31"/>
        <v/>
      </c>
      <c r="R63" s="6">
        <f t="shared" si="8"/>
        <v>0</v>
      </c>
      <c r="S63" s="6">
        <f>IF(AND(D63&lt;=L$4,P63&lt;&gt;"Y"),IF(N63&lt;VLOOKUP(O63,'Runners RBH2'!A$3:FQ$114,S$1,FALSE),IF(Y$2="zero",0,Y$2),0),0)</f>
        <v>0</v>
      </c>
      <c r="T63" s="6">
        <f t="shared" si="32"/>
        <v>0</v>
      </c>
      <c r="U63" s="2"/>
      <c r="V63" s="2" t="str">
        <f>IF(O63&lt;&gt;"",VLOOKUP(O63,Runners!CZ$3:DM$180,V$1,FALSE),"")</f>
        <v/>
      </c>
      <c r="W63" s="18" t="str">
        <f t="shared" si="33"/>
        <v/>
      </c>
    </row>
    <row r="64" spans="1:23" ht="14.25" customHeight="1" x14ac:dyDescent="0.25">
      <c r="A64" s="1" t="str">
        <f>Runners!A63</f>
        <v>Laura Byrne</v>
      </c>
      <c r="C64" s="3">
        <f>IF(A64&lt;&gt;"",VLOOKUP(A64,'Runners RBH2'!A$3:CT$114,C$1,FALSE),0)</f>
        <v>1.2154778367777778E-2</v>
      </c>
      <c r="D64" s="6">
        <f t="shared" si="28"/>
        <v>59</v>
      </c>
      <c r="E64" s="2">
        <v>4.2013888888888885E-2</v>
      </c>
      <c r="F64" s="2">
        <f t="shared" si="29"/>
        <v>2.9859110521111107E-2</v>
      </c>
      <c r="J64" s="1" t="str">
        <f t="shared" si="30"/>
        <v>Laura Byrne</v>
      </c>
      <c r="M64" s="8" t="str">
        <f t="shared" si="42"/>
        <v/>
      </c>
      <c r="N64" s="8" t="str">
        <f t="shared" si="43"/>
        <v/>
      </c>
      <c r="O64" s="1" t="str">
        <f t="shared" si="44"/>
        <v/>
      </c>
      <c r="P64" s="32" t="str">
        <f t="shared" si="45"/>
        <v/>
      </c>
      <c r="Q64" s="32" t="str">
        <f t="shared" si="31"/>
        <v/>
      </c>
      <c r="R64" s="6">
        <f t="shared" si="8"/>
        <v>0</v>
      </c>
      <c r="S64" s="6">
        <f>IF(AND(D64&lt;=L$4,P64&lt;&gt;"Y"),IF(N64&lt;VLOOKUP(O64,'Runners RBH2'!A$3:FQ$114,S$1,FALSE),IF(Y$2="zero",0,Y$2),0),0)</f>
        <v>0</v>
      </c>
      <c r="T64" s="6">
        <f t="shared" si="32"/>
        <v>0</v>
      </c>
      <c r="U64" s="2"/>
      <c r="V64" s="2" t="str">
        <f>IF(O64&lt;&gt;"",VLOOKUP(O64,Runners!CZ$3:DM$180,V$1,FALSE),"")</f>
        <v/>
      </c>
      <c r="W64" s="18" t="str">
        <f t="shared" si="33"/>
        <v/>
      </c>
    </row>
    <row r="65" spans="1:23" ht="14.25" customHeight="1" x14ac:dyDescent="0.25">
      <c r="A65" s="1" t="str">
        <f>Runners!A64</f>
        <v>Lewis McAfee</v>
      </c>
      <c r="B65" s="3"/>
      <c r="C65" s="3">
        <f>IF(A65&lt;&gt;"",VLOOKUP(A65,'Runners RBH2'!A$3:CT$114,C$1,FALSE),0)</f>
        <v>1.8057556155555553E-2</v>
      </c>
      <c r="D65" s="6">
        <f t="shared" si="28"/>
        <v>60</v>
      </c>
      <c r="E65" s="2"/>
      <c r="F65" s="2">
        <f t="shared" si="29"/>
        <v>0</v>
      </c>
      <c r="J65" s="1" t="str">
        <f t="shared" si="30"/>
        <v>Lewis McAfee</v>
      </c>
      <c r="M65" s="8" t="str">
        <f t="shared" si="42"/>
        <v/>
      </c>
      <c r="N65" s="8" t="str">
        <f t="shared" si="43"/>
        <v/>
      </c>
      <c r="O65" s="1" t="str">
        <f t="shared" si="44"/>
        <v/>
      </c>
      <c r="P65" s="32" t="str">
        <f t="shared" si="45"/>
        <v/>
      </c>
      <c r="Q65" s="32" t="str">
        <f t="shared" si="31"/>
        <v/>
      </c>
      <c r="R65" s="6">
        <f t="shared" si="8"/>
        <v>0</v>
      </c>
      <c r="S65" s="6">
        <f>IF(AND(D65&lt;=L$4,P65&lt;&gt;"Y"),IF(N65&lt;VLOOKUP(O65,'Runners RBH2'!A$3:FQ$114,S$1,FALSE),IF(Y$2="zero",0,Y$2),0),0)</f>
        <v>0</v>
      </c>
      <c r="T65" s="6">
        <f t="shared" si="32"/>
        <v>0</v>
      </c>
      <c r="U65" s="2"/>
      <c r="V65" s="2" t="str">
        <f>IF(O65&lt;&gt;"",VLOOKUP(O65,Runners!CZ$3:DM$180,V$1,FALSE),"")</f>
        <v/>
      </c>
      <c r="W65" s="18" t="str">
        <f t="shared" si="33"/>
        <v/>
      </c>
    </row>
    <row r="66" spans="1:23" ht="14.25" customHeight="1" x14ac:dyDescent="0.25">
      <c r="A66" s="1" t="str">
        <f>Runners!A65</f>
        <v>Lia Murphy</v>
      </c>
      <c r="B66" s="3"/>
      <c r="C66" s="3">
        <f>IF(A66&lt;&gt;"",VLOOKUP(A66,'Runners RBH2'!A$3:CT$114,C$1,FALSE),0)</f>
        <v>1.1460333943333333E-2</v>
      </c>
      <c r="D66" s="6">
        <f t="shared" si="28"/>
        <v>61</v>
      </c>
      <c r="E66" s="2"/>
      <c r="F66" s="2">
        <f t="shared" si="29"/>
        <v>0</v>
      </c>
      <c r="J66" s="1" t="str">
        <f t="shared" si="30"/>
        <v>Lia Murphy</v>
      </c>
      <c r="M66" s="8" t="str">
        <f t="shared" si="42"/>
        <v/>
      </c>
      <c r="N66" s="8" t="str">
        <f t="shared" si="43"/>
        <v/>
      </c>
      <c r="O66" s="1" t="str">
        <f t="shared" si="44"/>
        <v/>
      </c>
      <c r="P66" s="32" t="str">
        <f t="shared" si="45"/>
        <v/>
      </c>
      <c r="Q66" s="32" t="str">
        <f t="shared" si="31"/>
        <v/>
      </c>
      <c r="R66" s="6">
        <f t="shared" si="8"/>
        <v>0</v>
      </c>
      <c r="S66" s="6">
        <f>IF(AND(D66&lt;=L$4,P66&lt;&gt;"Y"),IF(N66&lt;VLOOKUP(O66,'Runners RBH2'!A$3:FQ$114,S$1,FALSE),IF(Y$2="zero",0,Y$2),0),0)</f>
        <v>0</v>
      </c>
      <c r="T66" s="6">
        <f t="shared" si="32"/>
        <v>0</v>
      </c>
      <c r="U66" s="2"/>
      <c r="V66" s="2" t="str">
        <f>IF(O66&lt;&gt;"",VLOOKUP(O66,Runners!CZ$3:DM$180,V$1,FALSE),"")</f>
        <v/>
      </c>
      <c r="W66" s="18" t="str">
        <f t="shared" si="33"/>
        <v/>
      </c>
    </row>
    <row r="67" spans="1:23" ht="14.25" customHeight="1" x14ac:dyDescent="0.25">
      <c r="A67" s="1" t="str">
        <f>Runners!A66</f>
        <v>Linda Chadderton</v>
      </c>
      <c r="B67" s="3"/>
      <c r="C67" s="3">
        <f>IF(A67&lt;&gt;"",VLOOKUP(A67,'Runners RBH2'!A$3:CT$114,C$1,FALSE),0)</f>
        <v>9.5506117311111114E-3</v>
      </c>
      <c r="D67" s="6">
        <f t="shared" si="28"/>
        <v>62</v>
      </c>
      <c r="E67" s="2"/>
      <c r="F67" s="2">
        <f t="shared" si="29"/>
        <v>0</v>
      </c>
      <c r="J67" s="1" t="str">
        <f t="shared" si="30"/>
        <v>Linda Chadderton</v>
      </c>
      <c r="M67" s="8" t="str">
        <f t="shared" si="42"/>
        <v/>
      </c>
      <c r="N67" s="8" t="str">
        <f t="shared" si="43"/>
        <v/>
      </c>
      <c r="O67" s="1" t="str">
        <f t="shared" si="44"/>
        <v/>
      </c>
      <c r="P67" s="32" t="str">
        <f t="shared" si="45"/>
        <v/>
      </c>
      <c r="Q67" s="32" t="str">
        <f t="shared" si="31"/>
        <v/>
      </c>
      <c r="R67" s="6">
        <f t="shared" si="8"/>
        <v>0</v>
      </c>
      <c r="S67" s="6">
        <f>IF(AND(D67&lt;=L$4,P67&lt;&gt;"Y"),IF(N67&lt;VLOOKUP(O67,'Runners RBH2'!A$3:FQ$114,S$1,FALSE),IF(Y$2="zero",0,Y$2),0),0)</f>
        <v>0</v>
      </c>
      <c r="T67" s="6">
        <f t="shared" si="32"/>
        <v>0</v>
      </c>
      <c r="U67" s="2"/>
      <c r="V67" s="2" t="str">
        <f>IF(O67&lt;&gt;"",VLOOKUP(O67,Runners!CZ$3:DM$180,V$1,FALSE),"")</f>
        <v/>
      </c>
      <c r="W67" s="18" t="str">
        <f t="shared" si="33"/>
        <v/>
      </c>
    </row>
    <row r="68" spans="1:23" ht="14.25" customHeight="1" x14ac:dyDescent="0.25">
      <c r="A68" s="1" t="str">
        <f>Runners!A67</f>
        <v>Louise Charnock</v>
      </c>
      <c r="C68" s="3">
        <f>IF(A68&lt;&gt;"",VLOOKUP(A68,'Runners RBH2'!A$3:CT$114,C$1,FALSE),0)</f>
        <v>1.2849222852222222E-2</v>
      </c>
      <c r="D68" s="6">
        <f t="shared" si="28"/>
        <v>63</v>
      </c>
      <c r="E68" s="2"/>
      <c r="F68" s="2">
        <f t="shared" si="29"/>
        <v>0</v>
      </c>
      <c r="J68" s="1" t="str">
        <f t="shared" si="30"/>
        <v>Louise Charnock</v>
      </c>
      <c r="M68" s="8" t="str">
        <f t="shared" si="42"/>
        <v/>
      </c>
      <c r="N68" s="8" t="str">
        <f t="shared" si="43"/>
        <v/>
      </c>
      <c r="O68" s="1" t="str">
        <f t="shared" si="44"/>
        <v/>
      </c>
      <c r="P68" s="32" t="str">
        <f t="shared" si="45"/>
        <v/>
      </c>
      <c r="Q68" s="32" t="str">
        <f>IF(D68&lt;=L$4,IF(P68="Y",Q66,Q66-1),"")</f>
        <v/>
      </c>
      <c r="R68" s="6">
        <f t="shared" ref="R68:R131" si="46">IF(Q68=Q67,0,IF(Q68&gt;0,Q68,1))</f>
        <v>0</v>
      </c>
      <c r="S68" s="6">
        <f>IF(AND(D68&lt;=L$4,P68&lt;&gt;"Y"),IF(N68&lt;VLOOKUP(O68,'Runners RBH2'!A$3:FQ$114,S$1,FALSE),IF(Y$2="zero",0,Y$2),0),0)</f>
        <v>0</v>
      </c>
      <c r="T68" s="6">
        <f t="shared" si="32"/>
        <v>0</v>
      </c>
      <c r="U68" s="2"/>
      <c r="V68" s="2" t="str">
        <f>IF(O68&lt;&gt;"",VLOOKUP(O68,Runners!CZ$3:DM$180,V$1,FALSE),"")</f>
        <v/>
      </c>
      <c r="W68" s="18" t="str">
        <f t="shared" si="33"/>
        <v/>
      </c>
    </row>
    <row r="69" spans="1:23" ht="14.25" customHeight="1" x14ac:dyDescent="0.25">
      <c r="A69" s="1" t="str">
        <f>Runners!A68</f>
        <v>Louise Cox</v>
      </c>
      <c r="C69" s="3">
        <f>IF(A69&lt;&gt;"",VLOOKUP(A69,'Runners RBH2'!A$3:CT$114,C$1,FALSE),0)</f>
        <v>1.7883945084444443E-2</v>
      </c>
      <c r="D69" s="6">
        <f t="shared" si="28"/>
        <v>64</v>
      </c>
      <c r="E69" s="2"/>
      <c r="F69" s="2">
        <f t="shared" si="29"/>
        <v>0</v>
      </c>
      <c r="J69" s="1" t="str">
        <f t="shared" si="30"/>
        <v>Louise Cox</v>
      </c>
      <c r="M69" s="8" t="str">
        <f t="shared" si="42"/>
        <v/>
      </c>
      <c r="N69" s="8" t="str">
        <f t="shared" si="43"/>
        <v/>
      </c>
      <c r="O69" s="1" t="str">
        <f t="shared" si="44"/>
        <v/>
      </c>
      <c r="P69" s="32" t="str">
        <f t="shared" si="45"/>
        <v/>
      </c>
      <c r="Q69" s="32" t="str">
        <f t="shared" si="31"/>
        <v/>
      </c>
      <c r="R69" s="6">
        <f t="shared" si="46"/>
        <v>0</v>
      </c>
      <c r="S69" s="6">
        <f>IF(AND(D69&lt;=L$4,P69&lt;&gt;"Y"),IF(N69&lt;VLOOKUP(O69,'Runners RBH2'!A$3:FQ$114,S$1,FALSE),IF(Y$2="zero",0,Y$2),0),0)</f>
        <v>0</v>
      </c>
      <c r="T69" s="6">
        <f t="shared" si="32"/>
        <v>0</v>
      </c>
      <c r="U69" s="2"/>
      <c r="V69" s="2" t="str">
        <f>IF(O69&lt;&gt;"",VLOOKUP(O69,Runners!CZ$3:DM$180,V$1,FALSE),"")</f>
        <v/>
      </c>
      <c r="W69" s="18" t="str">
        <f t="shared" si="33"/>
        <v/>
      </c>
    </row>
    <row r="70" spans="1:23" ht="14.25" customHeight="1" x14ac:dyDescent="0.25">
      <c r="A70" s="1" t="str">
        <f>Runners!A69</f>
        <v>Maddy Markham</v>
      </c>
      <c r="B70" s="3"/>
      <c r="C70" s="3">
        <f>IF(A70&lt;&gt;"",VLOOKUP(A70,'Runners RBH2'!A$3:CT$114,C$1,FALSE),0)</f>
        <v>1.8057556205555554E-2</v>
      </c>
      <c r="D70" s="6">
        <f t="shared" si="28"/>
        <v>65</v>
      </c>
      <c r="E70" s="2"/>
      <c r="F70" s="2">
        <f t="shared" si="29"/>
        <v>0</v>
      </c>
      <c r="J70" s="1" t="str">
        <f t="shared" si="30"/>
        <v>Maddy Markham</v>
      </c>
      <c r="M70" s="8" t="str">
        <f t="shared" si="42"/>
        <v/>
      </c>
      <c r="N70" s="8" t="str">
        <f t="shared" si="43"/>
        <v/>
      </c>
      <c r="O70" s="1" t="str">
        <f t="shared" si="44"/>
        <v/>
      </c>
      <c r="P70" s="32" t="str">
        <f t="shared" si="45"/>
        <v/>
      </c>
      <c r="Q70" s="32" t="str">
        <f t="shared" si="31"/>
        <v/>
      </c>
      <c r="R70" s="6">
        <f t="shared" si="46"/>
        <v>0</v>
      </c>
      <c r="S70" s="6">
        <f>IF(AND(D70&lt;=L$4,P70&lt;&gt;"Y"),IF(N70&lt;VLOOKUP(O70,'Runners RBH2'!A$3:FQ$114,S$1,FALSE),IF(Y$2="zero",0,Y$2),0),0)</f>
        <v>0</v>
      </c>
      <c r="T70" s="6">
        <f t="shared" si="32"/>
        <v>0</v>
      </c>
      <c r="U70" s="2"/>
      <c r="V70" s="2" t="str">
        <f>IF(O70&lt;&gt;"",VLOOKUP(O70,Runners!CZ$3:DM$180,V$1,FALSE),"")</f>
        <v/>
      </c>
      <c r="W70" s="18" t="str">
        <f t="shared" si="33"/>
        <v/>
      </c>
    </row>
    <row r="71" spans="1:23" ht="14.25" customHeight="1" x14ac:dyDescent="0.25">
      <c r="A71" s="1" t="str">
        <f>Runners!A70</f>
        <v>Mark Hughes</v>
      </c>
      <c r="C71" s="3">
        <f>IF(A71&lt;&gt;"",VLOOKUP(A71,'Runners RBH2'!A$3:CT$114,C$1,FALSE),0)</f>
        <v>1.7710333993333334E-2</v>
      </c>
      <c r="D71" s="6">
        <f t="shared" si="28"/>
        <v>66</v>
      </c>
      <c r="E71" s="2"/>
      <c r="F71" s="2">
        <f t="shared" si="29"/>
        <v>0</v>
      </c>
      <c r="J71" s="1" t="str">
        <f t="shared" si="30"/>
        <v>Mark Hughes</v>
      </c>
      <c r="M71" s="8" t="str">
        <f t="shared" si="42"/>
        <v/>
      </c>
      <c r="N71" s="8" t="str">
        <f t="shared" si="43"/>
        <v/>
      </c>
      <c r="O71" s="1" t="str">
        <f t="shared" si="44"/>
        <v/>
      </c>
      <c r="P71" s="32" t="str">
        <f t="shared" si="45"/>
        <v/>
      </c>
      <c r="Q71" s="32" t="str">
        <f t="shared" si="31"/>
        <v/>
      </c>
      <c r="R71" s="6">
        <f t="shared" si="46"/>
        <v>0</v>
      </c>
      <c r="S71" s="6">
        <f>IF(AND(D71&lt;=L$4,P71&lt;&gt;"Y"),IF(N71&lt;VLOOKUP(O71,'Runners RBH2'!A$3:FQ$114,S$1,FALSE),IF(Y$2="zero",0,Y$2),0),0)</f>
        <v>0</v>
      </c>
      <c r="T71" s="6">
        <f t="shared" si="32"/>
        <v>0</v>
      </c>
      <c r="U71" s="2"/>
      <c r="V71" s="2" t="str">
        <f>IF(O71&lt;&gt;"",VLOOKUP(O71,Runners!CZ$3:DM$180,V$1,FALSE),"")</f>
        <v/>
      </c>
      <c r="W71" s="18" t="str">
        <f t="shared" si="33"/>
        <v/>
      </c>
    </row>
    <row r="72" spans="1:23" ht="14.25" customHeight="1" x14ac:dyDescent="0.25">
      <c r="A72" s="1" t="str">
        <f>Runners!A71</f>
        <v>Mark Selby</v>
      </c>
      <c r="C72" s="3">
        <f>IF(A72&lt;&gt;"",VLOOKUP(A72,'Runners RBH2'!A$3:CT$114,C$1,FALSE),0)</f>
        <v>1.8925611781111108E-2</v>
      </c>
      <c r="D72" s="6">
        <f t="shared" si="28"/>
        <v>67</v>
      </c>
      <c r="E72" s="2"/>
      <c r="F72" s="2">
        <f t="shared" si="29"/>
        <v>0</v>
      </c>
      <c r="J72" s="1" t="str">
        <f t="shared" si="30"/>
        <v>Mark Selby</v>
      </c>
      <c r="M72" s="8" t="str">
        <f t="shared" si="42"/>
        <v/>
      </c>
      <c r="N72" s="8" t="str">
        <f t="shared" si="43"/>
        <v/>
      </c>
      <c r="O72" s="1" t="str">
        <f t="shared" si="44"/>
        <v/>
      </c>
      <c r="P72" s="32" t="str">
        <f t="shared" si="45"/>
        <v/>
      </c>
      <c r="Q72" s="32" t="str">
        <f t="shared" si="31"/>
        <v/>
      </c>
      <c r="R72" s="6">
        <f t="shared" si="46"/>
        <v>0</v>
      </c>
      <c r="S72" s="6">
        <f>IF(AND(D72&lt;=L$4,P72&lt;&gt;"Y"),IF(N72&lt;VLOOKUP(O72,'Runners RBH2'!A$3:FQ$114,S$1,FALSE),IF(Y$2="zero",0,Y$2),0),0)</f>
        <v>0</v>
      </c>
      <c r="T72" s="6">
        <f t="shared" si="32"/>
        <v>0</v>
      </c>
      <c r="U72" s="2"/>
      <c r="V72" s="2" t="str">
        <f>IF(O72&lt;&gt;"",VLOOKUP(O72,Runners!CZ$3:DM$180,V$1,FALSE),"")</f>
        <v/>
      </c>
      <c r="W72" s="18" t="str">
        <f t="shared" si="33"/>
        <v/>
      </c>
    </row>
    <row r="73" spans="1:23" ht="14.25" customHeight="1" x14ac:dyDescent="0.25">
      <c r="A73" s="1" t="str">
        <f>Runners!A72</f>
        <v>Matthew Kay</v>
      </c>
      <c r="C73" s="3">
        <f>IF(A73&lt;&gt;"",VLOOKUP(A73,'Runners RBH2'!A$3:CT$114,C$1,FALSE),0)</f>
        <v>1.4411722902222222E-2</v>
      </c>
      <c r="D73" s="6">
        <f t="shared" si="28"/>
        <v>68</v>
      </c>
      <c r="E73" s="2"/>
      <c r="F73" s="2">
        <f t="shared" si="29"/>
        <v>0</v>
      </c>
      <c r="J73" s="1" t="str">
        <f t="shared" si="30"/>
        <v>Matthew Kay</v>
      </c>
      <c r="M73" s="8" t="str">
        <f t="shared" si="42"/>
        <v/>
      </c>
      <c r="N73" s="8" t="str">
        <f t="shared" si="43"/>
        <v/>
      </c>
      <c r="O73" s="1" t="str">
        <f t="shared" si="44"/>
        <v/>
      </c>
      <c r="P73" s="32" t="str">
        <f t="shared" si="45"/>
        <v/>
      </c>
      <c r="Q73" s="32" t="str">
        <f t="shared" si="31"/>
        <v/>
      </c>
      <c r="R73" s="6">
        <f t="shared" si="46"/>
        <v>0</v>
      </c>
      <c r="S73" s="6">
        <f>IF(AND(D73&lt;=L$4,P73&lt;&gt;"Y"),IF(N73&lt;VLOOKUP(O73,'Runners RBH2'!A$3:FQ$114,S$1,FALSE),IF(Y$2="zero",0,Y$2),0),0)</f>
        <v>0</v>
      </c>
      <c r="T73" s="6">
        <f t="shared" si="32"/>
        <v>0</v>
      </c>
      <c r="U73" s="2"/>
      <c r="V73" s="2" t="str">
        <f>IF(O73&lt;&gt;"",VLOOKUP(O73,Runners!CZ$3:DM$180,V$1,FALSE),"")</f>
        <v/>
      </c>
      <c r="W73" s="18" t="str">
        <f t="shared" si="33"/>
        <v/>
      </c>
    </row>
    <row r="74" spans="1:23" ht="14.25" customHeight="1" x14ac:dyDescent="0.25">
      <c r="A74" s="1" t="str">
        <f>Runners!A73</f>
        <v>Matthew Staniforth</v>
      </c>
      <c r="C74" s="3">
        <f>IF(A74&lt;&gt;"",VLOOKUP(A74,'Runners RBH2'!A$3:CT$114,C$1,FALSE),0)</f>
        <v>1.8231167356666668E-2</v>
      </c>
      <c r="D74" s="6">
        <f t="shared" ref="D74:D105" si="47">D73+1</f>
        <v>69</v>
      </c>
      <c r="E74" s="2"/>
      <c r="F74" s="2">
        <f t="shared" ref="F74:F105" si="48">IF(E74&gt;0,E74-C74,0)</f>
        <v>0</v>
      </c>
      <c r="J74" s="1" t="str">
        <f t="shared" ref="J74:J105" si="49">A74</f>
        <v>Matthew Staniforth</v>
      </c>
      <c r="M74" s="8" t="str">
        <f t="shared" si="42"/>
        <v/>
      </c>
      <c r="N74" s="8" t="str">
        <f t="shared" si="43"/>
        <v/>
      </c>
      <c r="O74" s="1" t="str">
        <f t="shared" si="44"/>
        <v/>
      </c>
      <c r="P74" s="32" t="str">
        <f t="shared" si="45"/>
        <v/>
      </c>
      <c r="Q74" s="32" t="str">
        <f t="shared" ref="Q74:Q105" si="50">IF(D74&lt;=L$4,IF(P74="Y",Q73,Q73-1),"")</f>
        <v/>
      </c>
      <c r="R74" s="6">
        <f t="shared" si="46"/>
        <v>0</v>
      </c>
      <c r="S74" s="6">
        <f>IF(AND(D74&lt;=L$4,P74&lt;&gt;"Y"),IF(N74&lt;VLOOKUP(O74,'Runners RBH2'!A$3:FQ$114,S$1,FALSE),IF(Y$2="zero",0,Y$2),0),0)</f>
        <v>0</v>
      </c>
      <c r="T74" s="6">
        <f t="shared" ref="T74:T105" si="51">IF(AND(D74&lt;=L$4,P74&lt;&gt;"Y"),S74+R74,0)</f>
        <v>0</v>
      </c>
      <c r="U74" s="2"/>
      <c r="V74" s="2" t="str">
        <f>IF(O74&lt;&gt;"",VLOOKUP(O74,Runners!CZ$3:DM$180,V$1,FALSE),"")</f>
        <v/>
      </c>
      <c r="W74" s="18" t="str">
        <f t="shared" ref="W74:W105" si="52">IF(O74&lt;&gt;"",(V74-N74)/V74,"")</f>
        <v/>
      </c>
    </row>
    <row r="75" spans="1:23" ht="14.25" customHeight="1" x14ac:dyDescent="0.25">
      <c r="A75" s="1" t="str">
        <f>Runners!A74</f>
        <v>Melanie Koth</v>
      </c>
      <c r="B75" s="3"/>
      <c r="C75" s="3">
        <f>IF(A75&lt;&gt;"",VLOOKUP(A75,'Runners RBH2'!A$3:CT$114,C$1,FALSE),0)</f>
        <v>2.0314500700000002E-2</v>
      </c>
      <c r="D75" s="6">
        <f t="shared" si="47"/>
        <v>70</v>
      </c>
      <c r="E75" s="2"/>
      <c r="F75" s="2">
        <f t="shared" si="48"/>
        <v>0</v>
      </c>
      <c r="J75" s="1" t="str">
        <f t="shared" si="49"/>
        <v>Melanie Koth</v>
      </c>
      <c r="M75" s="8" t="str">
        <f t="shared" si="42"/>
        <v/>
      </c>
      <c r="N75" s="8" t="str">
        <f t="shared" si="43"/>
        <v/>
      </c>
      <c r="O75" s="1" t="str">
        <f t="shared" si="44"/>
        <v/>
      </c>
      <c r="P75" s="32" t="str">
        <f t="shared" si="45"/>
        <v/>
      </c>
      <c r="Q75" s="32" t="str">
        <f t="shared" si="50"/>
        <v/>
      </c>
      <c r="R75" s="6">
        <f t="shared" si="46"/>
        <v>0</v>
      </c>
      <c r="S75" s="6">
        <f>IF(AND(D75&lt;=L$4,P75&lt;&gt;"Y"),IF(N75&lt;VLOOKUP(O75,'Runners RBH2'!A$3:FQ$114,S$1,FALSE),IF(Y$2="zero",0,Y$2),0),0)</f>
        <v>0</v>
      </c>
      <c r="T75" s="6">
        <f t="shared" si="51"/>
        <v>0</v>
      </c>
      <c r="U75" s="2"/>
      <c r="V75" s="2" t="str">
        <f>IF(O75&lt;&gt;"",VLOOKUP(O75,Runners!CZ$3:DM$180,V$1,FALSE),"")</f>
        <v/>
      </c>
      <c r="W75" s="18" t="str">
        <f t="shared" si="52"/>
        <v/>
      </c>
    </row>
    <row r="76" spans="1:23" ht="14.25" customHeight="1" x14ac:dyDescent="0.25">
      <c r="A76" s="1" t="str">
        <f>Runners!A75</f>
        <v>Michael Hall</v>
      </c>
      <c r="C76" s="3">
        <f>IF(A76&lt;&gt;"",VLOOKUP(A76,'Runners RBH2'!A$3:CT$114,C$1,FALSE),0)</f>
        <v>1.9793667376666664E-2</v>
      </c>
      <c r="D76" s="6">
        <f t="shared" si="47"/>
        <v>71</v>
      </c>
      <c r="E76" s="2"/>
      <c r="F76" s="2">
        <f t="shared" si="48"/>
        <v>0</v>
      </c>
      <c r="J76" s="1" t="str">
        <f t="shared" si="49"/>
        <v>Michael Hall</v>
      </c>
      <c r="M76" s="8" t="str">
        <f t="shared" si="42"/>
        <v/>
      </c>
      <c r="N76" s="8" t="str">
        <f t="shared" si="43"/>
        <v/>
      </c>
      <c r="O76" s="1" t="str">
        <f t="shared" si="44"/>
        <v/>
      </c>
      <c r="P76" s="32" t="str">
        <f t="shared" si="45"/>
        <v/>
      </c>
      <c r="Q76" s="32" t="str">
        <f t="shared" si="50"/>
        <v/>
      </c>
      <c r="R76" s="6">
        <f t="shared" si="46"/>
        <v>0</v>
      </c>
      <c r="S76" s="6">
        <f>IF(AND(D76&lt;=L$4,P76&lt;&gt;"Y"),IF(N76&lt;VLOOKUP(O76,'Runners RBH2'!A$3:FQ$114,S$1,FALSE),IF(Y$2="zero",0,Y$2),0),0)</f>
        <v>0</v>
      </c>
      <c r="T76" s="6">
        <f t="shared" si="51"/>
        <v>0</v>
      </c>
      <c r="U76" s="2"/>
      <c r="V76" s="2" t="str">
        <f>IF(O76&lt;&gt;"",VLOOKUP(O76,Runners!CZ$3:DM$180,V$1,FALSE),"")</f>
        <v/>
      </c>
      <c r="W76" s="18" t="str">
        <f t="shared" si="52"/>
        <v/>
      </c>
    </row>
    <row r="77" spans="1:23" ht="14.25" customHeight="1" x14ac:dyDescent="0.25">
      <c r="A77" s="1" t="str">
        <f>Runners!A76</f>
        <v>Mick Widdop</v>
      </c>
      <c r="B77" s="3"/>
      <c r="C77" s="3">
        <f>IF(A77&lt;&gt;"",VLOOKUP(A77,'Runners RBH2'!A$3:CT$114,C$1,FALSE),0)</f>
        <v>1.5627000719999999E-2</v>
      </c>
      <c r="D77" s="6">
        <f t="shared" si="47"/>
        <v>72</v>
      </c>
      <c r="E77" s="2"/>
      <c r="F77" s="2">
        <f t="shared" si="48"/>
        <v>0</v>
      </c>
      <c r="J77" s="1" t="str">
        <f t="shared" si="49"/>
        <v>Mick Widdop</v>
      </c>
      <c r="M77" s="8" t="str">
        <f t="shared" si="42"/>
        <v/>
      </c>
      <c r="N77" s="8" t="str">
        <f t="shared" si="43"/>
        <v/>
      </c>
      <c r="O77" s="1" t="str">
        <f t="shared" si="44"/>
        <v/>
      </c>
      <c r="P77" s="32" t="str">
        <f t="shared" si="45"/>
        <v/>
      </c>
      <c r="Q77" s="32" t="str">
        <f t="shared" si="50"/>
        <v/>
      </c>
      <c r="R77" s="6">
        <f t="shared" si="46"/>
        <v>0</v>
      </c>
      <c r="S77" s="6">
        <f>IF(AND(D77&lt;=L$4,P77&lt;&gt;"Y"),IF(N77&lt;VLOOKUP(O77,'Runners RBH2'!A$3:FQ$114,S$1,FALSE),IF(Y$2="zero",0,Y$2),0),0)</f>
        <v>0</v>
      </c>
      <c r="T77" s="6">
        <f t="shared" si="51"/>
        <v>0</v>
      </c>
      <c r="U77" s="2"/>
      <c r="V77" s="2" t="str">
        <f>IF(O77&lt;&gt;"",VLOOKUP(O77,Runners!CZ$3:DM$180,V$1,FALSE),"")</f>
        <v/>
      </c>
      <c r="W77" s="18" t="str">
        <f t="shared" si="52"/>
        <v/>
      </c>
    </row>
    <row r="78" spans="1:23" ht="14.25" customHeight="1" x14ac:dyDescent="0.25">
      <c r="A78" s="1" t="str">
        <f>Runners!A77</f>
        <v>Mike Toft</v>
      </c>
      <c r="C78" s="3">
        <f>IF(A78&lt;&gt;"",VLOOKUP(A78,'Runners RBH2'!A$3:CT$114,C$1,FALSE),0)</f>
        <v>2.343950073E-2</v>
      </c>
      <c r="D78" s="6">
        <f t="shared" si="47"/>
        <v>73</v>
      </c>
      <c r="E78" s="2"/>
      <c r="F78" s="2">
        <f t="shared" si="48"/>
        <v>0</v>
      </c>
      <c r="J78" s="1" t="str">
        <f t="shared" si="49"/>
        <v>Mike Toft</v>
      </c>
      <c r="M78" s="8" t="str">
        <f t="shared" si="42"/>
        <v/>
      </c>
      <c r="N78" s="8" t="str">
        <f t="shared" si="43"/>
        <v/>
      </c>
      <c r="O78" s="1" t="str">
        <f t="shared" si="44"/>
        <v/>
      </c>
      <c r="P78" s="32" t="str">
        <f t="shared" si="45"/>
        <v/>
      </c>
      <c r="Q78" s="32" t="str">
        <f t="shared" si="50"/>
        <v/>
      </c>
      <c r="R78" s="6">
        <f t="shared" si="46"/>
        <v>0</v>
      </c>
      <c r="S78" s="6">
        <f>IF(AND(D78&lt;=L$4,P78&lt;&gt;"Y"),IF(N78&lt;VLOOKUP(O78,'Runners RBH2'!A$3:FQ$114,S$1,FALSE),IF(Y$2="zero",0,Y$2),0),0)</f>
        <v>0</v>
      </c>
      <c r="T78" s="6">
        <f t="shared" si="51"/>
        <v>0</v>
      </c>
      <c r="U78" s="2"/>
      <c r="V78" s="2" t="str">
        <f>IF(O78&lt;&gt;"",VLOOKUP(O78,Runners!CZ$3:DM$180,V$1,FALSE),"")</f>
        <v/>
      </c>
      <c r="W78" s="18" t="str">
        <f t="shared" si="52"/>
        <v/>
      </c>
    </row>
    <row r="79" spans="1:23" ht="14.25" customHeight="1" x14ac:dyDescent="0.25">
      <c r="A79" s="1" t="str">
        <f>Runners!A78</f>
        <v>Morgan Pritchard</v>
      </c>
      <c r="C79" s="3">
        <f>IF(A79&lt;&gt;"",VLOOKUP(A79,'Runners RBH2'!A$3:CT$114,C$1,FALSE),0)</f>
        <v>1.7189500740000002E-2</v>
      </c>
      <c r="D79" s="6">
        <f t="shared" si="47"/>
        <v>74</v>
      </c>
      <c r="E79" s="2"/>
      <c r="F79" s="2">
        <f t="shared" si="48"/>
        <v>0</v>
      </c>
      <c r="J79" s="1" t="str">
        <f t="shared" si="49"/>
        <v>Morgan Pritchard</v>
      </c>
      <c r="M79" s="8" t="str">
        <f t="shared" si="42"/>
        <v/>
      </c>
      <c r="N79" s="8" t="str">
        <f t="shared" si="43"/>
        <v/>
      </c>
      <c r="O79" s="1" t="str">
        <f t="shared" si="44"/>
        <v/>
      </c>
      <c r="P79" s="32" t="str">
        <f t="shared" si="45"/>
        <v/>
      </c>
      <c r="Q79" s="32" t="str">
        <f t="shared" si="50"/>
        <v/>
      </c>
      <c r="R79" s="6">
        <f t="shared" si="46"/>
        <v>0</v>
      </c>
      <c r="S79" s="6">
        <f>IF(AND(D79&lt;=L$4,P79&lt;&gt;"Y"),IF(N79&lt;VLOOKUP(O79,'Runners RBH2'!A$3:FQ$114,S$1,FALSE),IF(Y$2="zero",0,Y$2),0),0)</f>
        <v>0</v>
      </c>
      <c r="T79" s="6">
        <f t="shared" si="51"/>
        <v>0</v>
      </c>
      <c r="U79" s="2"/>
      <c r="V79" s="2" t="str">
        <f>IF(O79&lt;&gt;"",VLOOKUP(O79,Runners!CZ$3:DM$180,V$1,FALSE),"")</f>
        <v/>
      </c>
      <c r="W79" s="18" t="str">
        <f t="shared" si="52"/>
        <v/>
      </c>
    </row>
    <row r="80" spans="1:23" ht="14.25" customHeight="1" x14ac:dyDescent="0.25">
      <c r="A80" s="1" t="str">
        <f>Runners!A79</f>
        <v>Neil Baynton-Roberts</v>
      </c>
      <c r="C80" s="3">
        <f>IF(A80&lt;&gt;"",VLOOKUP(A80,'Runners RBH2'!A$3:CT$114,C$1,FALSE),0)</f>
        <v>1.5627000750000002E-2</v>
      </c>
      <c r="D80" s="6">
        <f t="shared" si="47"/>
        <v>75</v>
      </c>
      <c r="E80" s="2"/>
      <c r="F80" s="2">
        <f t="shared" si="48"/>
        <v>0</v>
      </c>
      <c r="J80" s="1" t="str">
        <f t="shared" si="49"/>
        <v>Neil Baynton-Roberts</v>
      </c>
      <c r="M80" s="8" t="str">
        <f t="shared" si="42"/>
        <v/>
      </c>
      <c r="N80" s="8" t="str">
        <f t="shared" si="43"/>
        <v/>
      </c>
      <c r="O80" s="1" t="str">
        <f t="shared" si="44"/>
        <v/>
      </c>
      <c r="P80" s="32" t="str">
        <f t="shared" si="45"/>
        <v/>
      </c>
      <c r="Q80" s="32" t="str">
        <f t="shared" si="50"/>
        <v/>
      </c>
      <c r="R80" s="6">
        <f t="shared" si="46"/>
        <v>0</v>
      </c>
      <c r="S80" s="6">
        <f>IF(AND(D80&lt;=L$4,P80&lt;&gt;"Y"),IF(N80&lt;VLOOKUP(O80,'Runners RBH2'!A$3:FQ$114,S$1,FALSE),IF(Y$2="zero",0,Y$2),0),0)</f>
        <v>0</v>
      </c>
      <c r="T80" s="6">
        <f t="shared" si="51"/>
        <v>0</v>
      </c>
      <c r="U80" s="2"/>
      <c r="V80" s="2" t="str">
        <f>IF(O80&lt;&gt;"",VLOOKUP(O80,Runners!CZ$3:DM$180,V$1,FALSE),"")</f>
        <v/>
      </c>
      <c r="W80" s="18" t="str">
        <f t="shared" si="52"/>
        <v/>
      </c>
    </row>
    <row r="81" spans="1:23" ht="14.25" customHeight="1" x14ac:dyDescent="0.25">
      <c r="A81" s="1" t="str">
        <f>Runners!A80</f>
        <v>Nigel Simpkin</v>
      </c>
      <c r="C81" s="3">
        <f>IF(A81&lt;&gt;"",VLOOKUP(A81,'Runners RBH2'!A$3:CT$114,C$1,FALSE),0)</f>
        <v>1.2502000760000001E-2</v>
      </c>
      <c r="D81" s="6">
        <f t="shared" si="47"/>
        <v>76</v>
      </c>
      <c r="E81" s="2"/>
      <c r="F81" s="2">
        <f t="shared" si="48"/>
        <v>0</v>
      </c>
      <c r="J81" s="1" t="str">
        <f t="shared" si="49"/>
        <v>Nigel Simpkin</v>
      </c>
      <c r="M81" s="8" t="str">
        <f t="shared" si="42"/>
        <v/>
      </c>
      <c r="N81" s="8" t="str">
        <f t="shared" si="43"/>
        <v/>
      </c>
      <c r="O81" s="1" t="str">
        <f t="shared" si="44"/>
        <v/>
      </c>
      <c r="P81" s="32" t="str">
        <f t="shared" si="45"/>
        <v/>
      </c>
      <c r="Q81" s="32" t="str">
        <f t="shared" si="50"/>
        <v/>
      </c>
      <c r="R81" s="6">
        <f t="shared" si="46"/>
        <v>0</v>
      </c>
      <c r="S81" s="6">
        <f>IF(AND(D81&lt;=L$4,P81&lt;&gt;"Y"),IF(N81&lt;VLOOKUP(O81,'Runners RBH2'!A$3:FQ$114,S$1,FALSE),IF(Y$2="zero",0,Y$2),0),0)</f>
        <v>0</v>
      </c>
      <c r="T81" s="6">
        <f t="shared" si="51"/>
        <v>0</v>
      </c>
      <c r="U81" s="2"/>
      <c r="V81" s="2" t="str">
        <f>IF(O81&lt;&gt;"",VLOOKUP(O81,Runners!CZ$3:DM$180,V$1,FALSE),"")</f>
        <v/>
      </c>
      <c r="W81" s="18" t="str">
        <f t="shared" si="52"/>
        <v/>
      </c>
    </row>
    <row r="82" spans="1:23" ht="14.25" customHeight="1" x14ac:dyDescent="0.25">
      <c r="A82" s="1" t="str">
        <f>Runners!A81</f>
        <v>Oliver Thomson</v>
      </c>
      <c r="C82" s="3">
        <f>IF(A82&lt;&gt;"",VLOOKUP(A82,'Runners RBH2'!A$3:CT$114,C$1,FALSE),0)</f>
        <v>1.9099222992222224E-2</v>
      </c>
      <c r="D82" s="6">
        <f t="shared" si="47"/>
        <v>77</v>
      </c>
      <c r="E82" s="2"/>
      <c r="F82" s="2">
        <f t="shared" si="48"/>
        <v>0</v>
      </c>
      <c r="J82" s="1" t="str">
        <f t="shared" si="49"/>
        <v>Oliver Thomson</v>
      </c>
      <c r="M82" s="8" t="str">
        <f t="shared" si="42"/>
        <v/>
      </c>
      <c r="N82" s="8" t="str">
        <f t="shared" si="43"/>
        <v/>
      </c>
      <c r="O82" s="1" t="str">
        <f t="shared" si="44"/>
        <v/>
      </c>
      <c r="P82" s="32" t="str">
        <f t="shared" si="45"/>
        <v/>
      </c>
      <c r="Q82" s="32" t="str">
        <f t="shared" si="50"/>
        <v/>
      </c>
      <c r="R82" s="6">
        <f t="shared" si="46"/>
        <v>0</v>
      </c>
      <c r="S82" s="6">
        <f>IF(AND(D82&lt;=L$4,P82&lt;&gt;"Y"),IF(N82&lt;VLOOKUP(O82,'Runners RBH2'!A$3:FQ$114,S$1,FALSE),IF(Y$2="zero",0,Y$2),0),0)</f>
        <v>0</v>
      </c>
      <c r="T82" s="6">
        <f t="shared" si="51"/>
        <v>0</v>
      </c>
      <c r="U82" s="2"/>
      <c r="V82" s="2" t="str">
        <f>IF(O82&lt;&gt;"",VLOOKUP(O82,Runners!CZ$3:DM$180,V$1,FALSE),"")</f>
        <v/>
      </c>
      <c r="W82" s="18" t="str">
        <f t="shared" si="52"/>
        <v/>
      </c>
    </row>
    <row r="83" spans="1:23" ht="14.25" customHeight="1" x14ac:dyDescent="0.25">
      <c r="A83" s="1" t="str">
        <f>Runners!A82</f>
        <v>Pamela Binns</v>
      </c>
      <c r="C83" s="3">
        <f>IF(A83&lt;&gt;"",VLOOKUP(A83,'Runners RBH2'!A$3:CT$114,C$1,FALSE),0)</f>
        <v>1.2675611891111112E-2</v>
      </c>
      <c r="D83" s="6">
        <f t="shared" si="47"/>
        <v>78</v>
      </c>
      <c r="E83" s="2"/>
      <c r="F83" s="2">
        <f t="shared" si="48"/>
        <v>0</v>
      </c>
      <c r="J83" s="1" t="str">
        <f t="shared" si="49"/>
        <v>Pamela Binns</v>
      </c>
      <c r="M83" s="8" t="str">
        <f t="shared" si="42"/>
        <v/>
      </c>
      <c r="N83" s="8" t="str">
        <f t="shared" si="43"/>
        <v/>
      </c>
      <c r="O83" s="1" t="str">
        <f t="shared" si="44"/>
        <v/>
      </c>
      <c r="P83" s="32" t="str">
        <f t="shared" si="45"/>
        <v/>
      </c>
      <c r="Q83" s="32" t="str">
        <f t="shared" si="50"/>
        <v/>
      </c>
      <c r="R83" s="6">
        <f t="shared" si="46"/>
        <v>0</v>
      </c>
      <c r="S83" s="6">
        <f>IF(AND(D83&lt;=L$4,P83&lt;&gt;"Y"),IF(N83&lt;VLOOKUP(O83,'Runners RBH2'!A$3:FQ$114,S$1,FALSE),IF(Y$2="zero",0,Y$2),0),0)</f>
        <v>0</v>
      </c>
      <c r="T83" s="6">
        <f t="shared" si="51"/>
        <v>0</v>
      </c>
      <c r="U83" s="2"/>
      <c r="V83" s="2" t="str">
        <f>IF(O83&lt;&gt;"",VLOOKUP(O83,Runners!CZ$3:DM$180,V$1,FALSE),"")</f>
        <v/>
      </c>
      <c r="W83" s="18" t="str">
        <f t="shared" si="52"/>
        <v/>
      </c>
    </row>
    <row r="84" spans="1:23" ht="14.25" customHeight="1" x14ac:dyDescent="0.25">
      <c r="A84" s="1" t="str">
        <f>Runners!A83</f>
        <v>Pamela Hardman</v>
      </c>
      <c r="B84" s="3"/>
      <c r="C84" s="3">
        <f>IF(A84&lt;&gt;"",VLOOKUP(A84,'Runners RBH2'!A$3:CT$114,C$1,FALSE),0)</f>
        <v>1.4758945234444444E-2</v>
      </c>
      <c r="D84" s="6">
        <f t="shared" si="47"/>
        <v>79</v>
      </c>
      <c r="E84" s="2"/>
      <c r="F84" s="2">
        <f t="shared" si="48"/>
        <v>0</v>
      </c>
      <c r="J84" s="1" t="str">
        <f t="shared" si="49"/>
        <v>Pamela Hardman</v>
      </c>
      <c r="M84" s="8" t="str">
        <f t="shared" si="42"/>
        <v/>
      </c>
      <c r="N84" s="8" t="str">
        <f t="shared" si="43"/>
        <v/>
      </c>
      <c r="O84" s="1" t="str">
        <f t="shared" si="44"/>
        <v/>
      </c>
      <c r="P84" s="32" t="str">
        <f t="shared" si="45"/>
        <v/>
      </c>
      <c r="Q84" s="32" t="str">
        <f t="shared" si="50"/>
        <v/>
      </c>
      <c r="R84" s="6">
        <f t="shared" si="46"/>
        <v>0</v>
      </c>
      <c r="S84" s="6">
        <f>IF(AND(D84&lt;=L$4,P84&lt;&gt;"Y"),IF(N84&lt;VLOOKUP(O84,'Runners RBH2'!A$3:FQ$114,S$1,FALSE),IF(Y$2="zero",0,Y$2),0),0)</f>
        <v>0</v>
      </c>
      <c r="T84" s="6">
        <f t="shared" si="51"/>
        <v>0</v>
      </c>
      <c r="U84" s="2"/>
      <c r="V84" s="2" t="str">
        <f>IF(O84&lt;&gt;"",VLOOKUP(O84,Runners!CZ$3:DM$180,V$1,FALSE),"")</f>
        <v/>
      </c>
      <c r="W84" s="18" t="str">
        <f t="shared" si="52"/>
        <v/>
      </c>
    </row>
    <row r="85" spans="1:23" ht="14.25" customHeight="1" x14ac:dyDescent="0.25">
      <c r="A85" s="1" t="str">
        <f>Runners!A84</f>
        <v>Paul McAllister</v>
      </c>
      <c r="C85" s="3">
        <f>IF(A85&lt;&gt;"",VLOOKUP(A85,'Runners RBH2'!A$3:CT$114,C$1,FALSE),0)</f>
        <v>1.5800611911111109E-2</v>
      </c>
      <c r="D85" s="6">
        <f t="shared" si="47"/>
        <v>80</v>
      </c>
      <c r="E85" s="2"/>
      <c r="F85" s="2">
        <f t="shared" si="48"/>
        <v>0</v>
      </c>
      <c r="J85" s="1" t="str">
        <f t="shared" si="49"/>
        <v>Paul McAllister</v>
      </c>
      <c r="M85" s="8" t="str">
        <f t="shared" si="42"/>
        <v/>
      </c>
      <c r="N85" s="8" t="str">
        <f t="shared" si="43"/>
        <v/>
      </c>
      <c r="O85" s="1" t="str">
        <f t="shared" si="44"/>
        <v/>
      </c>
      <c r="P85" s="32" t="str">
        <f t="shared" si="45"/>
        <v/>
      </c>
      <c r="Q85" s="32" t="str">
        <f t="shared" si="50"/>
        <v/>
      </c>
      <c r="R85" s="6">
        <f t="shared" si="46"/>
        <v>0</v>
      </c>
      <c r="S85" s="6">
        <f>IF(AND(D85&lt;=L$4,P85&lt;&gt;"Y"),IF(N85&lt;VLOOKUP(O85,'Runners RBH2'!A$3:FQ$114,S$1,FALSE),IF(Y$2="zero",0,Y$2),0),0)</f>
        <v>0</v>
      </c>
      <c r="T85" s="6">
        <f t="shared" si="51"/>
        <v>0</v>
      </c>
      <c r="U85" s="2"/>
      <c r="V85" s="2" t="str">
        <f>IF(O85&lt;&gt;"",VLOOKUP(O85,Runners!CZ$3:DM$180,V$1,FALSE),"")</f>
        <v/>
      </c>
      <c r="W85" s="18" t="str">
        <f t="shared" si="52"/>
        <v/>
      </c>
    </row>
    <row r="86" spans="1:23" ht="14.25" customHeight="1" x14ac:dyDescent="0.25">
      <c r="A86" s="1" t="str">
        <f>Runners!A85</f>
        <v>Paul Veevers</v>
      </c>
      <c r="C86" s="3">
        <f>IF(A86&lt;&gt;"",VLOOKUP(A86,'Runners RBH2'!A$3:CT$114,C$1,FALSE),0)</f>
        <v>1.7883945254444443E-2</v>
      </c>
      <c r="D86" s="6">
        <f t="shared" si="47"/>
        <v>81</v>
      </c>
      <c r="E86" s="2"/>
      <c r="F86" s="2">
        <f t="shared" si="48"/>
        <v>0</v>
      </c>
      <c r="J86" s="1" t="str">
        <f t="shared" si="49"/>
        <v>Paul Veevers</v>
      </c>
      <c r="M86" s="8" t="str">
        <f t="shared" si="42"/>
        <v/>
      </c>
      <c r="N86" s="8" t="str">
        <f t="shared" si="43"/>
        <v/>
      </c>
      <c r="O86" s="1" t="str">
        <f t="shared" si="44"/>
        <v/>
      </c>
      <c r="P86" s="32" t="str">
        <f t="shared" si="45"/>
        <v/>
      </c>
      <c r="Q86" s="32" t="str">
        <f t="shared" si="50"/>
        <v/>
      </c>
      <c r="R86" s="6">
        <f t="shared" si="46"/>
        <v>0</v>
      </c>
      <c r="S86" s="6">
        <f>IF(AND(D86&lt;=L$4,P86&lt;&gt;"Y"),IF(N86&lt;VLOOKUP(O86,'Runners RBH2'!A$3:FQ$114,S$1,FALSE),IF(Y$2="zero",0,Y$2),0),0)</f>
        <v>0</v>
      </c>
      <c r="T86" s="6">
        <f t="shared" si="51"/>
        <v>0</v>
      </c>
      <c r="U86" s="2"/>
      <c r="V86" s="2" t="str">
        <f>IF(O86&lt;&gt;"",VLOOKUP(O86,Runners!CZ$3:DM$180,V$1,FALSE),"")</f>
        <v/>
      </c>
      <c r="W86" s="18" t="str">
        <f t="shared" si="52"/>
        <v/>
      </c>
    </row>
    <row r="87" spans="1:23" ht="14.25" customHeight="1" x14ac:dyDescent="0.25">
      <c r="A87" s="1" t="str">
        <f>Runners!A86</f>
        <v>Peter Reid</v>
      </c>
      <c r="C87" s="3">
        <f>IF(A87&lt;&gt;"",VLOOKUP(A87,'Runners RBH2'!A$3:CT$114,C$1,FALSE),0)</f>
        <v>1.5279778597777778E-2</v>
      </c>
      <c r="D87" s="6">
        <f t="shared" si="47"/>
        <v>82</v>
      </c>
      <c r="E87" s="2"/>
      <c r="F87" s="2">
        <f t="shared" si="48"/>
        <v>0</v>
      </c>
      <c r="J87" s="1" t="str">
        <f t="shared" si="49"/>
        <v>Peter Reid</v>
      </c>
      <c r="M87" s="8" t="str">
        <f t="shared" si="42"/>
        <v/>
      </c>
      <c r="N87" s="8" t="str">
        <f t="shared" si="43"/>
        <v/>
      </c>
      <c r="O87" s="1" t="str">
        <f t="shared" si="44"/>
        <v/>
      </c>
      <c r="P87" s="32" t="str">
        <f t="shared" si="45"/>
        <v/>
      </c>
      <c r="Q87" s="32" t="str">
        <f t="shared" si="50"/>
        <v/>
      </c>
      <c r="R87" s="6">
        <f t="shared" si="46"/>
        <v>0</v>
      </c>
      <c r="S87" s="6">
        <f>IF(AND(D87&lt;=L$4,P87&lt;&gt;"Y"),IF(N87&lt;VLOOKUP(O87,'Runners RBH2'!A$3:FQ$114,S$1,FALSE),IF(Y$2="zero",0,Y$2),0),0)</f>
        <v>0</v>
      </c>
      <c r="T87" s="6">
        <f t="shared" si="51"/>
        <v>0</v>
      </c>
      <c r="U87" s="2"/>
      <c r="V87" s="2" t="str">
        <f>IF(O87&lt;&gt;"",VLOOKUP(O87,Runners!CZ$3:DM$180,V$1,FALSE),"")</f>
        <v/>
      </c>
      <c r="W87" s="18" t="str">
        <f t="shared" si="52"/>
        <v/>
      </c>
    </row>
    <row r="88" spans="1:23" ht="14.25" customHeight="1" x14ac:dyDescent="0.25">
      <c r="A88" s="1" t="str">
        <f>Runners!A87</f>
        <v>Peter Thomson</v>
      </c>
      <c r="C88" s="3">
        <f>IF(A88&lt;&gt;"",VLOOKUP(A88,'Runners RBH2'!A$3:CT$114,C$1,FALSE),0)</f>
        <v>1.4932556385555556E-2</v>
      </c>
      <c r="D88" s="6">
        <f t="shared" si="47"/>
        <v>83</v>
      </c>
      <c r="E88" s="2"/>
      <c r="F88" s="2">
        <f t="shared" si="48"/>
        <v>0</v>
      </c>
      <c r="J88" s="1" t="str">
        <f t="shared" si="49"/>
        <v>Peter Thomson</v>
      </c>
      <c r="M88" s="8" t="str">
        <f t="shared" si="42"/>
        <v/>
      </c>
      <c r="N88" s="8" t="str">
        <f t="shared" si="43"/>
        <v/>
      </c>
      <c r="O88" s="1" t="str">
        <f t="shared" si="44"/>
        <v/>
      </c>
      <c r="P88" s="32" t="str">
        <f t="shared" si="45"/>
        <v/>
      </c>
      <c r="Q88" s="32" t="str">
        <f t="shared" si="50"/>
        <v/>
      </c>
      <c r="R88" s="6">
        <f t="shared" si="46"/>
        <v>0</v>
      </c>
      <c r="S88" s="6">
        <f>IF(AND(D88&lt;=L$4,P88&lt;&gt;"Y"),IF(N88&lt;VLOOKUP(O88,'Runners RBH2'!A$3:FQ$114,S$1,FALSE),IF(Y$2="zero",0,Y$2),0),0)</f>
        <v>0</v>
      </c>
      <c r="T88" s="6">
        <f t="shared" si="51"/>
        <v>0</v>
      </c>
      <c r="U88" s="2"/>
      <c r="V88" s="2" t="str">
        <f>IF(O88&lt;&gt;"",VLOOKUP(O88,Runners!CZ$3:DM$180,V$1,FALSE),"")</f>
        <v/>
      </c>
      <c r="W88" s="18" t="str">
        <f t="shared" si="52"/>
        <v/>
      </c>
    </row>
    <row r="89" spans="1:23" ht="14.25" customHeight="1" x14ac:dyDescent="0.25">
      <c r="A89" s="1" t="str">
        <f>Runners!A88</f>
        <v>Phil Buller</v>
      </c>
      <c r="C89" s="3">
        <f>IF(A89&lt;&gt;"",VLOOKUP(A89,'Runners RBH2'!A$3:CT$114,C$1,FALSE),0)</f>
        <v>1.0245056395555556E-2</v>
      </c>
      <c r="D89" s="6">
        <f t="shared" si="47"/>
        <v>84</v>
      </c>
      <c r="E89" s="2"/>
      <c r="F89" s="2">
        <f t="shared" si="48"/>
        <v>0</v>
      </c>
      <c r="J89" s="1" t="str">
        <f t="shared" si="49"/>
        <v>Phil Buller</v>
      </c>
      <c r="M89" s="8" t="str">
        <f t="shared" si="42"/>
        <v/>
      </c>
      <c r="N89" s="8" t="str">
        <f t="shared" si="43"/>
        <v/>
      </c>
      <c r="O89" s="1" t="str">
        <f t="shared" si="44"/>
        <v/>
      </c>
      <c r="P89" s="32" t="str">
        <f t="shared" si="45"/>
        <v/>
      </c>
      <c r="Q89" s="32" t="str">
        <f t="shared" si="50"/>
        <v/>
      </c>
      <c r="R89" s="6">
        <f t="shared" si="46"/>
        <v>0</v>
      </c>
      <c r="S89" s="6">
        <f>IF(AND(D89&lt;=L$4,P89&lt;&gt;"Y"),IF(N89&lt;VLOOKUP(O89,'Runners RBH2'!A$3:FQ$114,S$1,FALSE),IF(Y$2="zero",0,Y$2),0),0)</f>
        <v>0</v>
      </c>
      <c r="T89" s="6">
        <f t="shared" si="51"/>
        <v>0</v>
      </c>
      <c r="U89" s="2"/>
      <c r="V89" s="2" t="str">
        <f>IF(O89&lt;&gt;"",VLOOKUP(O89,Runners!CZ$3:DM$180,V$1,FALSE),"")</f>
        <v/>
      </c>
      <c r="W89" s="18" t="str">
        <f t="shared" si="52"/>
        <v/>
      </c>
    </row>
    <row r="90" spans="1:23" ht="14.25" customHeight="1" x14ac:dyDescent="0.25">
      <c r="A90" s="1" t="str">
        <f>Runners!A89</f>
        <v>Rebecca Willetts</v>
      </c>
      <c r="B90" s="3"/>
      <c r="C90" s="3">
        <f>IF(A90&lt;&gt;"",VLOOKUP(A90,'Runners RBH2'!A$3:CT$114,C$1,FALSE),0)</f>
        <v>1.4411723072222223E-2</v>
      </c>
      <c r="D90" s="6">
        <f t="shared" si="47"/>
        <v>85</v>
      </c>
      <c r="E90" s="2"/>
      <c r="F90" s="2">
        <f t="shared" si="48"/>
        <v>0</v>
      </c>
      <c r="J90" s="1" t="str">
        <f t="shared" si="49"/>
        <v>Rebecca Willetts</v>
      </c>
      <c r="M90" s="8" t="str">
        <f t="shared" si="42"/>
        <v/>
      </c>
      <c r="N90" s="8" t="str">
        <f t="shared" si="43"/>
        <v/>
      </c>
      <c r="O90" s="1" t="str">
        <f t="shared" si="44"/>
        <v/>
      </c>
      <c r="P90" s="32" t="str">
        <f t="shared" si="45"/>
        <v/>
      </c>
      <c r="Q90" s="32" t="str">
        <f t="shared" si="50"/>
        <v/>
      </c>
      <c r="R90" s="6">
        <f t="shared" si="46"/>
        <v>0</v>
      </c>
      <c r="S90" s="6">
        <f>IF(AND(D90&lt;=L$4,P90&lt;&gt;"Y"),IF(N90&lt;VLOOKUP(O90,'Runners RBH2'!A$3:FQ$114,S$1,FALSE),IF(Y$2="zero",0,Y$2),0),0)</f>
        <v>0</v>
      </c>
      <c r="T90" s="6">
        <f t="shared" si="51"/>
        <v>0</v>
      </c>
      <c r="U90" s="2"/>
      <c r="V90" s="2" t="str">
        <f>IF(O90&lt;&gt;"",VLOOKUP(O90,Runners!CZ$3:DM$180,V$1,FALSE),"")</f>
        <v/>
      </c>
      <c r="W90" s="18" t="str">
        <f t="shared" si="52"/>
        <v/>
      </c>
    </row>
    <row r="91" spans="1:23" ht="14.25" customHeight="1" x14ac:dyDescent="0.25">
      <c r="A91" s="1" t="str">
        <f>Runners!A90</f>
        <v>Richard Storey</v>
      </c>
      <c r="C91" s="3">
        <f>IF(A91&lt;&gt;"",VLOOKUP(A91,'Runners RBH2'!A$3:CT$114,C$1,FALSE),0)</f>
        <v>1.7189500860000002E-2</v>
      </c>
      <c r="D91" s="6">
        <f t="shared" si="47"/>
        <v>86</v>
      </c>
      <c r="E91" s="2">
        <v>4.2500000000000003E-2</v>
      </c>
      <c r="F91" s="2">
        <f t="shared" si="48"/>
        <v>2.5310499140000001E-2</v>
      </c>
      <c r="J91" s="1" t="str">
        <f t="shared" si="49"/>
        <v>Richard Storey</v>
      </c>
      <c r="M91" s="8" t="str">
        <f t="shared" si="42"/>
        <v/>
      </c>
      <c r="N91" s="8" t="str">
        <f t="shared" si="43"/>
        <v/>
      </c>
      <c r="O91" s="1" t="str">
        <f t="shared" si="44"/>
        <v/>
      </c>
      <c r="P91" s="32" t="str">
        <f t="shared" si="45"/>
        <v/>
      </c>
      <c r="Q91" s="32" t="str">
        <f t="shared" si="50"/>
        <v/>
      </c>
      <c r="R91" s="6">
        <f t="shared" si="46"/>
        <v>0</v>
      </c>
      <c r="S91" s="6">
        <f>IF(AND(D91&lt;=L$4,P91&lt;&gt;"Y"),IF(N91&lt;VLOOKUP(O91,'Runners RBH2'!A$3:FQ$114,S$1,FALSE),IF(Y$2="zero",0,Y$2),0),0)</f>
        <v>0</v>
      </c>
      <c r="T91" s="6">
        <f t="shared" si="51"/>
        <v>0</v>
      </c>
      <c r="U91" s="2"/>
      <c r="V91" s="2" t="str">
        <f>IF(O91&lt;&gt;"",VLOOKUP(O91,Runners!CZ$3:DM$180,V$1,FALSE),"")</f>
        <v/>
      </c>
      <c r="W91" s="18" t="str">
        <f t="shared" si="52"/>
        <v/>
      </c>
    </row>
    <row r="92" spans="1:23" ht="14.25" customHeight="1" x14ac:dyDescent="0.25">
      <c r="A92" s="1" t="str">
        <f>Runners!A91</f>
        <v>Rosie Eagles</v>
      </c>
      <c r="B92" s="3"/>
      <c r="C92" s="3">
        <f>IF(A92&lt;&gt;"",VLOOKUP(A92,'Runners RBH2'!A$3:CT$114,C$1,FALSE),0)</f>
        <v>1.6668667536666668E-2</v>
      </c>
      <c r="D92" s="6">
        <f t="shared" si="47"/>
        <v>87</v>
      </c>
      <c r="E92" s="2"/>
      <c r="F92" s="2">
        <f t="shared" si="48"/>
        <v>0</v>
      </c>
      <c r="J92" s="1" t="str">
        <f t="shared" si="49"/>
        <v>Rosie Eagles</v>
      </c>
      <c r="M92" s="8" t="str">
        <f t="shared" ref="M92:M123" si="53">IF(D92&lt;=L$4,SMALL(E$4:E$207,D92),"")</f>
        <v/>
      </c>
      <c r="N92" s="8" t="str">
        <f t="shared" ref="N92:N123" si="54">IF(D92&lt;=L$4,VLOOKUP(M92,E$4:F$207,2,FALSE),"")</f>
        <v/>
      </c>
      <c r="O92" s="1" t="str">
        <f t="shared" ref="O92:O123" si="55">IF(D92&lt;=L$4,VLOOKUP(M92,E$4:J$207,6,FALSE),"")</f>
        <v/>
      </c>
      <c r="P92" s="32" t="str">
        <f t="shared" ref="P92:P123" si="56">IF(D92&lt;=L$4,VLOOKUP(O92,A$4:B$207,2,FALSE),"")</f>
        <v/>
      </c>
      <c r="Q92" s="32" t="str">
        <f t="shared" si="50"/>
        <v/>
      </c>
      <c r="R92" s="6">
        <f t="shared" si="46"/>
        <v>0</v>
      </c>
      <c r="S92" s="6">
        <f>IF(AND(D92&lt;=L$4,P92&lt;&gt;"Y"),IF(N92&lt;VLOOKUP(O92,'Runners RBH2'!A$3:FQ$114,S$1,FALSE),IF(Y$2="zero",0,Y$2),0),0)</f>
        <v>0</v>
      </c>
      <c r="T92" s="6">
        <f t="shared" si="51"/>
        <v>0</v>
      </c>
      <c r="U92" s="2"/>
      <c r="V92" s="2" t="str">
        <f>IF(O92&lt;&gt;"",VLOOKUP(O92,Runners!CZ$3:DM$180,V$1,FALSE),"")</f>
        <v/>
      </c>
      <c r="W92" s="18" t="str">
        <f t="shared" si="52"/>
        <v/>
      </c>
    </row>
    <row r="93" spans="1:23" ht="14.25" customHeight="1" x14ac:dyDescent="0.25">
      <c r="A93" s="1" t="str">
        <f>Runners!A92</f>
        <v>Ross McKelvie</v>
      </c>
      <c r="B93" s="3"/>
      <c r="C93" s="3">
        <f>IF(A93&lt;&gt;"",VLOOKUP(A93,'Runners RBH2'!A$3:CT$114,C$1,FALSE),0)</f>
        <v>2.3960334213333333E-2</v>
      </c>
      <c r="D93" s="6">
        <f t="shared" si="47"/>
        <v>88</v>
      </c>
      <c r="E93" s="2"/>
      <c r="F93" s="2">
        <f t="shared" si="48"/>
        <v>0</v>
      </c>
      <c r="J93" s="1" t="str">
        <f t="shared" si="49"/>
        <v>Ross McKelvie</v>
      </c>
      <c r="M93" s="8" t="str">
        <f t="shared" si="53"/>
        <v/>
      </c>
      <c r="N93" s="8" t="str">
        <f t="shared" si="54"/>
        <v/>
      </c>
      <c r="O93" s="1" t="str">
        <f t="shared" si="55"/>
        <v/>
      </c>
      <c r="P93" s="32" t="str">
        <f t="shared" si="56"/>
        <v/>
      </c>
      <c r="Q93" s="32" t="str">
        <f t="shared" si="50"/>
        <v/>
      </c>
      <c r="R93" s="6">
        <f t="shared" si="46"/>
        <v>0</v>
      </c>
      <c r="S93" s="6">
        <f>IF(AND(D93&lt;=L$4,P93&lt;&gt;"Y"),IF(N93&lt;VLOOKUP(O93,'Runners RBH2'!A$3:FQ$114,S$1,FALSE),IF(Y$2="zero",0,Y$2),0),0)</f>
        <v>0</v>
      </c>
      <c r="T93" s="6">
        <f t="shared" si="51"/>
        <v>0</v>
      </c>
      <c r="U93" s="2"/>
      <c r="V93" s="2" t="str">
        <f>IF(O93&lt;&gt;"",VLOOKUP(O93,Runners!CZ$3:DM$180,V$1,FALSE),"")</f>
        <v/>
      </c>
      <c r="W93" s="18" t="str">
        <f t="shared" si="52"/>
        <v/>
      </c>
    </row>
    <row r="94" spans="1:23" ht="14.25" customHeight="1" x14ac:dyDescent="0.25">
      <c r="A94" s="1" t="str">
        <f>Runners!A93</f>
        <v>Roy Stevens</v>
      </c>
      <c r="B94" s="3"/>
      <c r="C94" s="3">
        <f>IF(A94&lt;&gt;"",VLOOKUP(A94,'Runners RBH2'!A$3:CT$114,C$1,FALSE),0)</f>
        <v>1.3543667556666666E-2</v>
      </c>
      <c r="D94" s="6">
        <f t="shared" si="47"/>
        <v>89</v>
      </c>
      <c r="E94" s="2"/>
      <c r="F94" s="2">
        <f t="shared" si="48"/>
        <v>0</v>
      </c>
      <c r="J94" s="1" t="str">
        <f t="shared" si="49"/>
        <v>Roy Stevens</v>
      </c>
      <c r="M94" s="8" t="str">
        <f t="shared" si="53"/>
        <v/>
      </c>
      <c r="N94" s="8" t="str">
        <f t="shared" si="54"/>
        <v/>
      </c>
      <c r="O94" s="1" t="str">
        <f t="shared" si="55"/>
        <v/>
      </c>
      <c r="P94" s="32" t="str">
        <f t="shared" si="56"/>
        <v/>
      </c>
      <c r="Q94" s="32" t="str">
        <f t="shared" si="50"/>
        <v/>
      </c>
      <c r="R94" s="6">
        <f t="shared" si="46"/>
        <v>0</v>
      </c>
      <c r="S94" s="6">
        <f>IF(AND(D94&lt;=L$4,P94&lt;&gt;"Y"),IF(N94&lt;VLOOKUP(O94,'Runners RBH2'!A$3:FQ$114,S$1,FALSE),IF(Y$2="zero",0,Y$2),0),0)</f>
        <v>0</v>
      </c>
      <c r="T94" s="6">
        <f t="shared" si="51"/>
        <v>0</v>
      </c>
      <c r="U94" s="2"/>
      <c r="V94" s="2" t="str">
        <f>IF(O94&lt;&gt;"",VLOOKUP(O94,Runners!CZ$3:DM$180,V$1,FALSE),"")</f>
        <v/>
      </c>
      <c r="W94" s="18" t="str">
        <f t="shared" si="52"/>
        <v/>
      </c>
    </row>
    <row r="95" spans="1:23" ht="14.25" customHeight="1" x14ac:dyDescent="0.25">
      <c r="A95" s="1" t="str">
        <f>Runners!A94</f>
        <v>Ruth Bye</v>
      </c>
      <c r="B95" s="3"/>
      <c r="C95" s="3">
        <f>IF(A95&lt;&gt;"",VLOOKUP(A95,'Runners RBH2'!A$3:CT$114,C$1,FALSE),0)</f>
        <v>1.0592278677777778E-2</v>
      </c>
      <c r="D95" s="6">
        <f t="shared" si="47"/>
        <v>90</v>
      </c>
      <c r="E95" s="2"/>
      <c r="F95" s="2">
        <f t="shared" si="48"/>
        <v>0</v>
      </c>
      <c r="J95" s="1" t="str">
        <f t="shared" si="49"/>
        <v>Ruth Bye</v>
      </c>
      <c r="M95" s="8" t="str">
        <f t="shared" si="53"/>
        <v/>
      </c>
      <c r="N95" s="8" t="str">
        <f t="shared" si="54"/>
        <v/>
      </c>
      <c r="O95" s="1" t="str">
        <f t="shared" si="55"/>
        <v/>
      </c>
      <c r="P95" s="32" t="str">
        <f t="shared" si="56"/>
        <v/>
      </c>
      <c r="Q95" s="32" t="str">
        <f t="shared" si="50"/>
        <v/>
      </c>
      <c r="R95" s="6">
        <f t="shared" si="46"/>
        <v>0</v>
      </c>
      <c r="S95" s="6">
        <f>IF(AND(D95&lt;=L$4,P95&lt;&gt;"Y"),IF(N95&lt;VLOOKUP(O95,'Runners RBH2'!A$3:FQ$114,S$1,FALSE),IF(Y$2="zero",0,Y$2),0),0)</f>
        <v>0</v>
      </c>
      <c r="T95" s="6">
        <f t="shared" si="51"/>
        <v>0</v>
      </c>
      <c r="U95" s="2"/>
      <c r="V95" s="2" t="str">
        <f>IF(O95&lt;&gt;"",VLOOKUP(O95,Runners!CZ$3:DM$180,V$1,FALSE),"")</f>
        <v/>
      </c>
      <c r="W95" s="18" t="str">
        <f t="shared" si="52"/>
        <v/>
      </c>
    </row>
    <row r="96" spans="1:23" ht="14.25" customHeight="1" x14ac:dyDescent="0.25">
      <c r="A96" s="1" t="str">
        <f>Runners!A95</f>
        <v>Ruth Williams</v>
      </c>
      <c r="C96" s="3">
        <f>IF(A96&lt;&gt;"",VLOOKUP(A96,'Runners RBH2'!A$3:CT$114,C$1,FALSE),0)</f>
        <v>1.423811202111111E-2</v>
      </c>
      <c r="D96" s="6">
        <f t="shared" si="47"/>
        <v>91</v>
      </c>
      <c r="E96" s="2"/>
      <c r="F96" s="2">
        <f t="shared" si="48"/>
        <v>0</v>
      </c>
      <c r="J96" s="1" t="str">
        <f t="shared" si="49"/>
        <v>Ruth Williams</v>
      </c>
      <c r="M96" s="8" t="str">
        <f t="shared" si="53"/>
        <v/>
      </c>
      <c r="N96" s="8" t="str">
        <f t="shared" si="54"/>
        <v/>
      </c>
      <c r="O96" s="1" t="str">
        <f t="shared" si="55"/>
        <v/>
      </c>
      <c r="P96" s="32" t="str">
        <f t="shared" si="56"/>
        <v/>
      </c>
      <c r="Q96" s="32" t="str">
        <f t="shared" si="50"/>
        <v/>
      </c>
      <c r="R96" s="6">
        <f t="shared" si="46"/>
        <v>0</v>
      </c>
      <c r="S96" s="6">
        <f>IF(AND(D96&lt;=L$4,P96&lt;&gt;"Y"),IF(N96&lt;VLOOKUP(O96,'Runners RBH2'!A$3:FQ$114,S$1,FALSE),IF(Y$2="zero",0,Y$2),0),0)</f>
        <v>0</v>
      </c>
      <c r="T96" s="6">
        <f t="shared" si="51"/>
        <v>0</v>
      </c>
      <c r="U96" s="2"/>
      <c r="V96" s="2" t="str">
        <f>IF(O96&lt;&gt;"",VLOOKUP(O96,Runners!CZ$3:DM$180,V$1,FALSE),"")</f>
        <v/>
      </c>
      <c r="W96" s="18" t="str">
        <f t="shared" si="52"/>
        <v/>
      </c>
    </row>
    <row r="97" spans="1:23" ht="14.25" customHeight="1" x14ac:dyDescent="0.25">
      <c r="A97" s="1" t="str">
        <f>Runners!A96</f>
        <v>Sarah Beck</v>
      </c>
      <c r="C97" s="3">
        <f>IF(A97&lt;&gt;"",VLOOKUP(A97,'Runners RBH2'!A$3:CT$114,C$1,FALSE),0)</f>
        <v>1.8404778697777777E-2</v>
      </c>
      <c r="D97" s="6">
        <f t="shared" si="47"/>
        <v>92</v>
      </c>
      <c r="E97" s="2"/>
      <c r="F97" s="2">
        <f t="shared" si="48"/>
        <v>0</v>
      </c>
      <c r="J97" s="1" t="str">
        <f t="shared" si="49"/>
        <v>Sarah Beck</v>
      </c>
      <c r="M97" s="8" t="str">
        <f t="shared" si="53"/>
        <v/>
      </c>
      <c r="N97" s="8" t="str">
        <f t="shared" si="54"/>
        <v/>
      </c>
      <c r="O97" s="1" t="str">
        <f t="shared" si="55"/>
        <v/>
      </c>
      <c r="P97" s="32" t="str">
        <f t="shared" si="56"/>
        <v/>
      </c>
      <c r="Q97" s="32" t="str">
        <f t="shared" si="50"/>
        <v/>
      </c>
      <c r="R97" s="6">
        <f t="shared" si="46"/>
        <v>0</v>
      </c>
      <c r="S97" s="6">
        <f>IF(AND(D97&lt;=L$4,P97&lt;&gt;"Y"),IF(N97&lt;VLOOKUP(O97,'Runners RBH2'!A$3:FQ$114,S$1,FALSE),IF(Y$2="zero",0,Y$2),0),0)</f>
        <v>0</v>
      </c>
      <c r="T97" s="6">
        <f t="shared" si="51"/>
        <v>0</v>
      </c>
      <c r="U97" s="2"/>
      <c r="V97" s="2" t="str">
        <f>IF(O97&lt;&gt;"",VLOOKUP(O97,Runners!CZ$3:DM$180,V$1,FALSE),"")</f>
        <v/>
      </c>
      <c r="W97" s="18" t="str">
        <f t="shared" si="52"/>
        <v/>
      </c>
    </row>
    <row r="98" spans="1:23" ht="14.25" customHeight="1" x14ac:dyDescent="0.25">
      <c r="A98" s="1" t="str">
        <f>Runners!A97</f>
        <v>Sarah Cook</v>
      </c>
      <c r="C98" s="3">
        <f>IF(A98&lt;&gt;"",VLOOKUP(A98,'Runners RBH2'!A$3:CT$114,C$1,FALSE),0)</f>
        <v>1.1286723152222221E-2</v>
      </c>
      <c r="D98" s="6">
        <f t="shared" si="47"/>
        <v>93</v>
      </c>
      <c r="E98" s="2">
        <v>4.3946759259259255E-2</v>
      </c>
      <c r="F98" s="2">
        <f t="shared" si="48"/>
        <v>3.2660036107037035E-2</v>
      </c>
      <c r="J98" s="1" t="str">
        <f t="shared" si="49"/>
        <v>Sarah Cook</v>
      </c>
      <c r="M98" s="8" t="str">
        <f t="shared" si="53"/>
        <v/>
      </c>
      <c r="N98" s="8" t="str">
        <f t="shared" si="54"/>
        <v/>
      </c>
      <c r="O98" s="1" t="str">
        <f t="shared" si="55"/>
        <v/>
      </c>
      <c r="P98" s="32" t="str">
        <f t="shared" si="56"/>
        <v/>
      </c>
      <c r="Q98" s="32" t="str">
        <f t="shared" si="50"/>
        <v/>
      </c>
      <c r="R98" s="6">
        <f t="shared" si="46"/>
        <v>0</v>
      </c>
      <c r="S98" s="6">
        <f>IF(AND(D98&lt;=L$4,P98&lt;&gt;"Y"),IF(N98&lt;VLOOKUP(O98,'Runners RBH2'!A$3:FQ$114,S$1,FALSE),IF(Y$2="zero",0,Y$2),0),0)</f>
        <v>0</v>
      </c>
      <c r="T98" s="6">
        <f t="shared" si="51"/>
        <v>0</v>
      </c>
      <c r="U98" s="2"/>
      <c r="V98" s="2" t="str">
        <f>IF(O98&lt;&gt;"",VLOOKUP(O98,Runners!CZ$3:DM$180,V$1,FALSE),"")</f>
        <v/>
      </c>
      <c r="W98" s="18" t="str">
        <f t="shared" si="52"/>
        <v/>
      </c>
    </row>
    <row r="99" spans="1:23" ht="14.25" customHeight="1" x14ac:dyDescent="0.25">
      <c r="A99" s="1" t="str">
        <f>Runners!A98</f>
        <v>Scott Gall</v>
      </c>
      <c r="C99" s="3">
        <f>IF(A99&lt;&gt;"",VLOOKUP(A99,'Runners RBH2'!A$3:CT$114,C$1,FALSE),0)</f>
        <v>8.3353342733333332E-3</v>
      </c>
      <c r="D99" s="6">
        <f t="shared" si="47"/>
        <v>94</v>
      </c>
      <c r="E99" s="2"/>
      <c r="F99" s="2">
        <f t="shared" si="48"/>
        <v>0</v>
      </c>
      <c r="J99" s="1" t="str">
        <f t="shared" si="49"/>
        <v>Scott Gall</v>
      </c>
      <c r="M99" s="8" t="str">
        <f t="shared" si="53"/>
        <v/>
      </c>
      <c r="N99" s="8" t="str">
        <f t="shared" si="54"/>
        <v/>
      </c>
      <c r="O99" s="1" t="str">
        <f t="shared" si="55"/>
        <v/>
      </c>
      <c r="P99" s="32" t="str">
        <f t="shared" si="56"/>
        <v/>
      </c>
      <c r="Q99" s="32" t="str">
        <f t="shared" si="50"/>
        <v/>
      </c>
      <c r="R99" s="6">
        <f t="shared" si="46"/>
        <v>0</v>
      </c>
      <c r="S99" s="6">
        <f>IF(AND(D99&lt;=L$4,P99&lt;&gt;"Y"),IF(N99&lt;VLOOKUP(O99,'Runners RBH2'!A$3:FQ$114,S$1,FALSE),IF(Y$2="zero",0,Y$2),0),0)</f>
        <v>0</v>
      </c>
      <c r="T99" s="6">
        <f t="shared" si="51"/>
        <v>0</v>
      </c>
      <c r="U99" s="2"/>
      <c r="V99" s="2" t="str">
        <f>IF(O99&lt;&gt;"",VLOOKUP(O99,Runners!CZ$3:DM$180,V$1,FALSE),"")</f>
        <v/>
      </c>
      <c r="W99" s="18" t="str">
        <f t="shared" si="52"/>
        <v/>
      </c>
    </row>
    <row r="100" spans="1:23" ht="14.25" customHeight="1" x14ac:dyDescent="0.25">
      <c r="A100" s="1" t="str">
        <f>Runners!A99</f>
        <v>Sharon Cooper</v>
      </c>
      <c r="C100" s="3">
        <f>IF(A100&lt;&gt;"",VLOOKUP(A100,'Runners RBH2'!A$3:CT$114,C$1,FALSE),0)</f>
        <v>1.5974223172222222E-2</v>
      </c>
      <c r="D100" s="6">
        <f t="shared" si="47"/>
        <v>95</v>
      </c>
      <c r="E100" s="2"/>
      <c r="F100" s="2">
        <f t="shared" si="48"/>
        <v>0</v>
      </c>
      <c r="J100" s="1" t="str">
        <f t="shared" si="49"/>
        <v>Sharon Cooper</v>
      </c>
      <c r="M100" s="8" t="str">
        <f t="shared" si="53"/>
        <v/>
      </c>
      <c r="N100" s="8" t="str">
        <f t="shared" si="54"/>
        <v/>
      </c>
      <c r="O100" s="1" t="str">
        <f t="shared" si="55"/>
        <v/>
      </c>
      <c r="P100" s="32" t="str">
        <f t="shared" si="56"/>
        <v/>
      </c>
      <c r="Q100" s="32" t="str">
        <f t="shared" si="50"/>
        <v/>
      </c>
      <c r="R100" s="6">
        <f t="shared" si="46"/>
        <v>0</v>
      </c>
      <c r="S100" s="6">
        <f>IF(AND(D100&lt;=L$4,P100&lt;&gt;"Y"),IF(N100&lt;VLOOKUP(O100,'Runners RBH2'!A$3:FQ$114,S$1,FALSE),IF(Y$2="zero",0,Y$2),0),0)</f>
        <v>0</v>
      </c>
      <c r="T100" s="6">
        <f t="shared" si="51"/>
        <v>0</v>
      </c>
      <c r="U100" s="2"/>
      <c r="V100" s="2" t="str">
        <f>IF(O100&lt;&gt;"",VLOOKUP(O100,Runners!CZ$3:DM$180,V$1,FALSE),"")</f>
        <v/>
      </c>
      <c r="W100" s="18" t="str">
        <f t="shared" si="52"/>
        <v/>
      </c>
    </row>
    <row r="101" spans="1:23" ht="14.25" customHeight="1" x14ac:dyDescent="0.25">
      <c r="A101" s="1" t="str">
        <f>Runners!A100</f>
        <v>Simon Smith</v>
      </c>
      <c r="C101" s="3">
        <f>IF(A101&lt;&gt;"",VLOOKUP(A101,'Runners RBH2'!A$3:CT$114,C$1,FALSE),0)</f>
        <v>1.840477873777778E-2</v>
      </c>
      <c r="D101" s="6">
        <f t="shared" si="47"/>
        <v>96</v>
      </c>
      <c r="E101" s="2"/>
      <c r="F101" s="2">
        <f t="shared" si="48"/>
        <v>0</v>
      </c>
      <c r="J101" s="1" t="str">
        <f t="shared" si="49"/>
        <v>Simon Smith</v>
      </c>
      <c r="M101" s="8" t="str">
        <f t="shared" si="53"/>
        <v/>
      </c>
      <c r="N101" s="8" t="str">
        <f t="shared" si="54"/>
        <v/>
      </c>
      <c r="O101" s="1" t="str">
        <f t="shared" si="55"/>
        <v/>
      </c>
      <c r="P101" s="32" t="str">
        <f t="shared" si="56"/>
        <v/>
      </c>
      <c r="Q101" s="32" t="str">
        <f t="shared" si="50"/>
        <v/>
      </c>
      <c r="R101" s="6">
        <f t="shared" si="46"/>
        <v>0</v>
      </c>
      <c r="S101" s="6">
        <f>IF(AND(D101&lt;=L$4,P101&lt;&gt;"Y"),IF(N101&lt;VLOOKUP(O101,'Runners RBH2'!A$3:FQ$114,S$1,FALSE),IF(Y$2="zero",0,Y$2),0),0)</f>
        <v>0</v>
      </c>
      <c r="T101" s="6">
        <f t="shared" si="51"/>
        <v>0</v>
      </c>
      <c r="U101" s="2"/>
      <c r="V101" s="2" t="str">
        <f>IF(O101&lt;&gt;"",VLOOKUP(O101,Runners!CZ$3:DM$180,V$1,FALSE),"")</f>
        <v/>
      </c>
      <c r="W101" s="18" t="str">
        <f t="shared" si="52"/>
        <v/>
      </c>
    </row>
    <row r="102" spans="1:23" ht="14.25" customHeight="1" x14ac:dyDescent="0.25">
      <c r="A102" s="1" t="str">
        <f>Runners!A101</f>
        <v>Stephen Rodwell</v>
      </c>
      <c r="C102" s="3">
        <f>IF(A102&lt;&gt;"",VLOOKUP(A102,'Runners RBH2'!A$3:CT$114,C$1,FALSE),0)</f>
        <v>1.9272834303333333E-2</v>
      </c>
      <c r="D102" s="6">
        <f t="shared" si="47"/>
        <v>97</v>
      </c>
      <c r="E102" s="2">
        <v>4.0983796296296296E-2</v>
      </c>
      <c r="F102" s="2">
        <f t="shared" si="48"/>
        <v>2.1710961992962963E-2</v>
      </c>
      <c r="J102" s="1" t="str">
        <f t="shared" si="49"/>
        <v>Stephen Rodwell</v>
      </c>
      <c r="M102" s="8" t="str">
        <f t="shared" si="53"/>
        <v/>
      </c>
      <c r="N102" s="8" t="str">
        <f t="shared" si="54"/>
        <v/>
      </c>
      <c r="O102" s="1" t="str">
        <f t="shared" si="55"/>
        <v/>
      </c>
      <c r="P102" s="32" t="str">
        <f t="shared" si="56"/>
        <v/>
      </c>
      <c r="Q102" s="32" t="str">
        <f t="shared" si="50"/>
        <v/>
      </c>
      <c r="R102" s="6">
        <f t="shared" si="46"/>
        <v>0</v>
      </c>
      <c r="S102" s="6">
        <f>IF(AND(D102&lt;=L$4,P102&lt;&gt;"Y"),IF(N102&lt;VLOOKUP(O102,'Runners RBH2'!A$3:FQ$114,S$1,FALSE),IF(Y$2="zero",0,Y$2),0),0)</f>
        <v>0</v>
      </c>
      <c r="T102" s="6">
        <f t="shared" si="51"/>
        <v>0</v>
      </c>
      <c r="U102" s="2"/>
      <c r="V102" s="2" t="str">
        <f>IF(O102&lt;&gt;"",VLOOKUP(O102,Runners!CZ$3:DM$180,V$1,FALSE),"")</f>
        <v/>
      </c>
      <c r="W102" s="18" t="str">
        <f t="shared" si="52"/>
        <v/>
      </c>
    </row>
    <row r="103" spans="1:23" ht="14.25" customHeight="1" x14ac:dyDescent="0.25">
      <c r="A103" s="1" t="str">
        <f>Runners!A102</f>
        <v>Stephen Wise</v>
      </c>
      <c r="C103" s="3">
        <f>IF(A103&lt;&gt;"",VLOOKUP(A103,'Runners RBH2'!A$3:CT$114,C$1,FALSE),0)</f>
        <v>1.7883945424444443E-2</v>
      </c>
      <c r="D103" s="6">
        <f t="shared" si="47"/>
        <v>98</v>
      </c>
      <c r="E103" s="2"/>
      <c r="F103" s="2">
        <f t="shared" si="48"/>
        <v>0</v>
      </c>
      <c r="J103" s="1" t="str">
        <f t="shared" si="49"/>
        <v>Stephen Wise</v>
      </c>
      <c r="M103" s="8" t="str">
        <f t="shared" si="53"/>
        <v/>
      </c>
      <c r="N103" s="8" t="str">
        <f t="shared" si="54"/>
        <v/>
      </c>
      <c r="O103" s="1" t="str">
        <f t="shared" si="55"/>
        <v/>
      </c>
      <c r="P103" s="32" t="str">
        <f t="shared" si="56"/>
        <v/>
      </c>
      <c r="Q103" s="32" t="str">
        <f t="shared" si="50"/>
        <v/>
      </c>
      <c r="R103" s="6">
        <f t="shared" si="46"/>
        <v>0</v>
      </c>
      <c r="S103" s="6">
        <f>IF(AND(D103&lt;=L$4,P103&lt;&gt;"Y"),IF(N103&lt;VLOOKUP(O103,'Runners RBH2'!A$3:FQ$114,S$1,FALSE),IF(Y$2="zero",0,Y$2),0),0)</f>
        <v>0</v>
      </c>
      <c r="T103" s="6">
        <f t="shared" si="51"/>
        <v>0</v>
      </c>
      <c r="U103" s="2"/>
      <c r="V103" s="2" t="str">
        <f>IF(O103&lt;&gt;"",VLOOKUP(O103,Runners!CZ$3:DM$180,V$1,FALSE),"")</f>
        <v/>
      </c>
      <c r="W103" s="18" t="str">
        <f t="shared" si="52"/>
        <v/>
      </c>
    </row>
    <row r="104" spans="1:23" ht="14.25" customHeight="1" x14ac:dyDescent="0.25">
      <c r="A104" s="1" t="str">
        <f>Runners!A103</f>
        <v>Steve Pepper</v>
      </c>
      <c r="C104" s="3">
        <f>IF(A104&lt;&gt;"",VLOOKUP(A104,'Runners RBH2'!A$3:CT$114,C$1,FALSE),0)</f>
        <v>2.0488112101111112E-2</v>
      </c>
      <c r="D104" s="6">
        <f t="shared" si="47"/>
        <v>99</v>
      </c>
      <c r="E104" s="2">
        <v>3.9965277777777773E-2</v>
      </c>
      <c r="F104" s="2">
        <f t="shared" si="48"/>
        <v>1.9477165676666661E-2</v>
      </c>
      <c r="J104" s="1" t="str">
        <f t="shared" si="49"/>
        <v>Steve Pepper</v>
      </c>
      <c r="M104" s="8" t="str">
        <f t="shared" si="53"/>
        <v/>
      </c>
      <c r="N104" s="8" t="str">
        <f t="shared" si="54"/>
        <v/>
      </c>
      <c r="O104" s="1" t="str">
        <f t="shared" si="55"/>
        <v/>
      </c>
      <c r="P104" s="32" t="str">
        <f t="shared" si="56"/>
        <v/>
      </c>
      <c r="Q104" s="32" t="str">
        <f t="shared" si="50"/>
        <v/>
      </c>
      <c r="R104" s="6">
        <f t="shared" si="46"/>
        <v>0</v>
      </c>
      <c r="S104" s="6">
        <f>IF(AND(D104&lt;=L$4,P104&lt;&gt;"Y"),IF(N104&lt;VLOOKUP(O104,'Runners RBH2'!A$3:FQ$114,S$1,FALSE),IF(Y$2="zero",0,Y$2),0),0)</f>
        <v>0</v>
      </c>
      <c r="T104" s="6">
        <f t="shared" si="51"/>
        <v>0</v>
      </c>
      <c r="U104" s="2"/>
      <c r="V104" s="2" t="str">
        <f>IF(O104&lt;&gt;"",VLOOKUP(O104,Runners!CZ$3:DM$180,V$1,FALSE),"")</f>
        <v/>
      </c>
      <c r="W104" s="18" t="str">
        <f t="shared" si="52"/>
        <v/>
      </c>
    </row>
    <row r="105" spans="1:23" ht="14.25" customHeight="1" x14ac:dyDescent="0.25">
      <c r="A105" s="1" t="str">
        <f>Runners!A104</f>
        <v>Susan Hawitt</v>
      </c>
      <c r="C105" s="3">
        <f>IF(A105&lt;&gt;"",VLOOKUP(A105,'Runners RBH2'!A$3:CT$114,C$1,FALSE),0)</f>
        <v>1.6495056555555557E-2</v>
      </c>
      <c r="D105" s="6">
        <f t="shared" si="47"/>
        <v>100</v>
      </c>
      <c r="E105" s="2">
        <v>4.0659722222222222E-2</v>
      </c>
      <c r="F105" s="2">
        <f t="shared" si="48"/>
        <v>2.4164665666666665E-2</v>
      </c>
      <c r="J105" s="1" t="str">
        <f t="shared" si="49"/>
        <v>Susan Hawitt</v>
      </c>
      <c r="M105" s="8" t="str">
        <f t="shared" si="53"/>
        <v/>
      </c>
      <c r="N105" s="8" t="str">
        <f t="shared" si="54"/>
        <v/>
      </c>
      <c r="O105" s="1" t="str">
        <f t="shared" si="55"/>
        <v/>
      </c>
      <c r="P105" s="32" t="str">
        <f t="shared" si="56"/>
        <v/>
      </c>
      <c r="Q105" s="32" t="str">
        <f t="shared" si="50"/>
        <v/>
      </c>
      <c r="R105" s="6">
        <f t="shared" si="46"/>
        <v>0</v>
      </c>
      <c r="S105" s="6">
        <f>IF(AND(D105&lt;=L$4,P105&lt;&gt;"Y"),IF(N105&lt;VLOOKUP(O105,'Runners RBH2'!A$3:FQ$114,S$1,FALSE),IF(Y$2="zero",0,Y$2),0),0)</f>
        <v>0</v>
      </c>
      <c r="T105" s="6">
        <f t="shared" si="51"/>
        <v>0</v>
      </c>
      <c r="U105" s="2"/>
      <c r="V105" s="2" t="str">
        <f>IF(O105&lt;&gt;"",VLOOKUP(O105,Runners!CZ$3:DM$180,V$1,FALSE),"")</f>
        <v/>
      </c>
      <c r="W105" s="18" t="str">
        <f t="shared" si="52"/>
        <v/>
      </c>
    </row>
    <row r="106" spans="1:23" ht="14.25" customHeight="1" x14ac:dyDescent="0.25">
      <c r="A106" s="1" t="str">
        <f>Runners!A105</f>
        <v>Susan Henry</v>
      </c>
      <c r="C106" s="3">
        <f>IF(A106&lt;&gt;"",VLOOKUP(A106,'Runners RBH2'!A$3:CT$114,C$1,FALSE),0)</f>
        <v>7.8145010100000006E-3</v>
      </c>
      <c r="D106" s="6">
        <f t="shared" ref="D106:D131" si="57">D105+1</f>
        <v>101</v>
      </c>
      <c r="E106" s="2"/>
      <c r="F106" s="2">
        <f t="shared" ref="F106:F131" si="58">IF(E106&gt;0,E106-C106,0)</f>
        <v>0</v>
      </c>
      <c r="J106" s="1" t="str">
        <f t="shared" ref="J106:J131" si="59">A106</f>
        <v>Susan Henry</v>
      </c>
      <c r="M106" s="8" t="str">
        <f t="shared" si="53"/>
        <v/>
      </c>
      <c r="N106" s="8" t="str">
        <f t="shared" si="54"/>
        <v/>
      </c>
      <c r="O106" s="1" t="str">
        <f t="shared" si="55"/>
        <v/>
      </c>
      <c r="P106" s="32" t="str">
        <f t="shared" si="56"/>
        <v/>
      </c>
      <c r="Q106" s="32" t="str">
        <f t="shared" ref="Q106:Q131" si="60">IF(D106&lt;=L$4,IF(P106="Y",Q105,Q105-1),"")</f>
        <v/>
      </c>
      <c r="R106" s="6">
        <f t="shared" si="46"/>
        <v>0</v>
      </c>
      <c r="S106" s="6">
        <f>IF(AND(D106&lt;=L$4,P106&lt;&gt;"Y"),IF(N106&lt;VLOOKUP(O106,'Runners RBH2'!A$3:FQ$114,S$1,FALSE),IF(Y$2="zero",0,Y$2),0),0)</f>
        <v>0</v>
      </c>
      <c r="T106" s="6">
        <f t="shared" ref="T106:T131" si="61">IF(AND(D106&lt;=L$4,P106&lt;&gt;"Y"),S106+R106,0)</f>
        <v>0</v>
      </c>
      <c r="U106" s="2"/>
      <c r="V106" s="2" t="str">
        <f>IF(O106&lt;&gt;"",VLOOKUP(O106,Runners!CZ$3:DM$180,V$1,FALSE),"")</f>
        <v/>
      </c>
      <c r="W106" s="18" t="str">
        <f t="shared" ref="W106:W131" si="62">IF(O106&lt;&gt;"",(V106-N106)/V106,"")</f>
        <v/>
      </c>
    </row>
    <row r="107" spans="1:23" ht="14.25" customHeight="1" x14ac:dyDescent="0.25">
      <c r="A107" s="1" t="str">
        <f>Runners!A106</f>
        <v>Sylvia Elisabeth Gittins</v>
      </c>
      <c r="C107" s="3">
        <f>IF(A107&lt;&gt;"",VLOOKUP(A107,'Runners RBH2'!A$3:CT$114,C$1,FALSE),0)</f>
        <v>1.1981167686666667E-2</v>
      </c>
      <c r="D107" s="6">
        <f t="shared" si="57"/>
        <v>102</v>
      </c>
      <c r="E107" s="2"/>
      <c r="F107" s="2">
        <f t="shared" si="58"/>
        <v>0</v>
      </c>
      <c r="J107" s="1" t="str">
        <f t="shared" si="59"/>
        <v>Sylvia Elisabeth Gittins</v>
      </c>
      <c r="M107" s="8" t="str">
        <f t="shared" si="53"/>
        <v/>
      </c>
      <c r="N107" s="8" t="str">
        <f t="shared" si="54"/>
        <v/>
      </c>
      <c r="O107" s="1" t="str">
        <f t="shared" si="55"/>
        <v/>
      </c>
      <c r="P107" s="32" t="str">
        <f t="shared" si="56"/>
        <v/>
      </c>
      <c r="Q107" s="32" t="str">
        <f t="shared" si="60"/>
        <v/>
      </c>
      <c r="R107" s="6">
        <f t="shared" si="46"/>
        <v>0</v>
      </c>
      <c r="S107" s="6">
        <f>IF(AND(D107&lt;=L$4,P107&lt;&gt;"Y"),IF(N107&lt;VLOOKUP(O107,'Runners RBH2'!A$3:FQ$114,S$1,FALSE),IF(Y$2="zero",0,Y$2),0),0)</f>
        <v>0</v>
      </c>
      <c r="T107" s="6">
        <f t="shared" si="61"/>
        <v>0</v>
      </c>
      <c r="U107" s="2"/>
      <c r="V107" s="2" t="str">
        <f>IF(O107&lt;&gt;"",VLOOKUP(O107,Runners!CZ$3:DM$180,V$1,FALSE),"")</f>
        <v/>
      </c>
      <c r="W107" s="18" t="str">
        <f t="shared" si="62"/>
        <v/>
      </c>
    </row>
    <row r="108" spans="1:23" ht="14.25" customHeight="1" x14ac:dyDescent="0.25">
      <c r="A108" s="1" t="str">
        <f>Runners!A107</f>
        <v>Terry Hellings</v>
      </c>
      <c r="B108" s="3"/>
      <c r="C108" s="3">
        <f>IF(A108&lt;&gt;"",VLOOKUP(A108,'Runners RBH2'!A$3:CT$114,C$1,FALSE),0)</f>
        <v>1.7015889918888888E-2</v>
      </c>
      <c r="D108" s="6">
        <f t="shared" si="57"/>
        <v>103</v>
      </c>
      <c r="E108" s="2"/>
      <c r="F108" s="2">
        <f t="shared" si="58"/>
        <v>0</v>
      </c>
      <c r="J108" s="1" t="str">
        <f t="shared" si="59"/>
        <v>Terry Hellings</v>
      </c>
      <c r="M108" s="8" t="str">
        <f t="shared" si="53"/>
        <v/>
      </c>
      <c r="N108" s="8" t="str">
        <f t="shared" si="54"/>
        <v/>
      </c>
      <c r="O108" s="1" t="str">
        <f t="shared" si="55"/>
        <v/>
      </c>
      <c r="P108" s="32" t="str">
        <f t="shared" si="56"/>
        <v/>
      </c>
      <c r="Q108" s="32" t="str">
        <f t="shared" si="60"/>
        <v/>
      </c>
      <c r="R108" s="6">
        <f t="shared" si="46"/>
        <v>0</v>
      </c>
      <c r="S108" s="6">
        <f>IF(AND(D108&lt;=L$4,P108&lt;&gt;"Y"),IF(N108&lt;VLOOKUP(O108,'Runners RBH2'!A$3:FQ$114,S$1,FALSE),IF(Y$2="zero",0,Y$2),0),0)</f>
        <v>0</v>
      </c>
      <c r="T108" s="6">
        <f t="shared" si="61"/>
        <v>0</v>
      </c>
      <c r="U108" s="2"/>
      <c r="V108" s="2" t="str">
        <f>IF(O108&lt;&gt;"",VLOOKUP(O108,Runners!CZ$3:DM$180,V$1,FALSE),"")</f>
        <v/>
      </c>
      <c r="W108" s="18" t="str">
        <f t="shared" si="62"/>
        <v/>
      </c>
    </row>
    <row r="109" spans="1:23" ht="14.25" customHeight="1" x14ac:dyDescent="0.25">
      <c r="A109" s="1" t="str">
        <f>Runners!A108</f>
        <v>Thomas Howarth</v>
      </c>
      <c r="C109" s="3">
        <f>IF(A109&lt;&gt;"",VLOOKUP(A109,'Runners RBH2'!A$3:CT$114,C$1,FALSE),0)</f>
        <v>1.7883945484444445E-2</v>
      </c>
      <c r="D109" s="6">
        <f t="shared" si="57"/>
        <v>104</v>
      </c>
      <c r="E109" s="2"/>
      <c r="F109" s="2">
        <f t="shared" si="58"/>
        <v>0</v>
      </c>
      <c r="J109" s="1" t="str">
        <f t="shared" si="59"/>
        <v>Thomas Howarth</v>
      </c>
      <c r="M109" s="8" t="str">
        <f t="shared" si="53"/>
        <v/>
      </c>
      <c r="N109" s="8" t="str">
        <f t="shared" si="54"/>
        <v/>
      </c>
      <c r="O109" s="1" t="str">
        <f t="shared" si="55"/>
        <v/>
      </c>
      <c r="P109" s="32" t="str">
        <f t="shared" si="56"/>
        <v/>
      </c>
      <c r="Q109" s="32" t="str">
        <f t="shared" si="60"/>
        <v/>
      </c>
      <c r="R109" s="6">
        <f t="shared" si="46"/>
        <v>0</v>
      </c>
      <c r="S109" s="6">
        <f>IF(AND(D109&lt;=L$4,P109&lt;&gt;"Y"),IF(N109&lt;VLOOKUP(O109,'Runners RBH2'!A$3:FQ$114,S$1,FALSE),IF(Y$2="zero",0,Y$2),0),0)</f>
        <v>0</v>
      </c>
      <c r="T109" s="6">
        <f t="shared" si="61"/>
        <v>0</v>
      </c>
      <c r="U109" s="2"/>
      <c r="V109" s="2" t="str">
        <f>IF(O109&lt;&gt;"",VLOOKUP(O109,Runners!CZ$3:DM$180,V$1,FALSE),"")</f>
        <v/>
      </c>
      <c r="W109" s="18" t="str">
        <f t="shared" si="62"/>
        <v/>
      </c>
    </row>
    <row r="110" spans="1:23" ht="14.25" customHeight="1" x14ac:dyDescent="0.25">
      <c r="A110" s="1" t="str">
        <f>Runners!A109</f>
        <v>Trevor Roberts</v>
      </c>
      <c r="C110" s="3">
        <f>IF(A110&lt;&gt;"",VLOOKUP(A110,'Runners RBH2'!A$3:CT$114,C$1,FALSE),0)</f>
        <v>9.0297788277777773E-3</v>
      </c>
      <c r="D110" s="6">
        <f t="shared" si="57"/>
        <v>105</v>
      </c>
      <c r="E110" s="2"/>
      <c r="F110" s="2">
        <f t="shared" si="58"/>
        <v>0</v>
      </c>
      <c r="J110" s="1" t="str">
        <f t="shared" si="59"/>
        <v>Trevor Roberts</v>
      </c>
      <c r="M110" s="8" t="str">
        <f t="shared" si="53"/>
        <v/>
      </c>
      <c r="N110" s="8" t="str">
        <f t="shared" si="54"/>
        <v/>
      </c>
      <c r="O110" s="1" t="str">
        <f t="shared" si="55"/>
        <v/>
      </c>
      <c r="P110" s="32" t="str">
        <f t="shared" si="56"/>
        <v/>
      </c>
      <c r="Q110" s="32" t="str">
        <f t="shared" si="60"/>
        <v/>
      </c>
      <c r="R110" s="6">
        <f t="shared" si="46"/>
        <v>0</v>
      </c>
      <c r="S110" s="6">
        <f>IF(AND(D110&lt;=L$4,P110&lt;&gt;"Y"),IF(N110&lt;VLOOKUP(O110,'Runners RBH2'!A$3:FQ$114,S$1,FALSE),IF(Y$2="zero",0,Y$2),0),0)</f>
        <v>0</v>
      </c>
      <c r="T110" s="6">
        <f t="shared" si="61"/>
        <v>0</v>
      </c>
      <c r="U110" s="2"/>
      <c r="V110" s="2" t="str">
        <f>IF(O110&lt;&gt;"",VLOOKUP(O110,Runners!CZ$3:DM$180,V$1,FALSE),"")</f>
        <v/>
      </c>
      <c r="W110" s="18" t="str">
        <f t="shared" si="62"/>
        <v/>
      </c>
    </row>
    <row r="111" spans="1:23" ht="14.25" customHeight="1" x14ac:dyDescent="0.25">
      <c r="A111" s="1" t="str">
        <f>Runners!A110</f>
        <v>Vicki Richardson</v>
      </c>
      <c r="C111" s="3">
        <f>IF(A111&lt;&gt;"",VLOOKUP(A111,'Runners RBH2'!A$3:CT$114,C$1,FALSE),0)</f>
        <v>1.2328389948888888E-2</v>
      </c>
      <c r="D111" s="6">
        <f t="shared" si="57"/>
        <v>106</v>
      </c>
      <c r="E111" s="2"/>
      <c r="F111" s="2">
        <f t="shared" si="58"/>
        <v>0</v>
      </c>
      <c r="J111" s="1" t="str">
        <f t="shared" si="59"/>
        <v>Vicki Richardson</v>
      </c>
      <c r="M111" s="8" t="str">
        <f t="shared" si="53"/>
        <v/>
      </c>
      <c r="N111" s="8" t="str">
        <f t="shared" si="54"/>
        <v/>
      </c>
      <c r="O111" s="1" t="str">
        <f t="shared" si="55"/>
        <v/>
      </c>
      <c r="P111" s="32" t="str">
        <f t="shared" si="56"/>
        <v/>
      </c>
      <c r="Q111" s="32" t="str">
        <f t="shared" si="60"/>
        <v/>
      </c>
      <c r="R111" s="6">
        <f t="shared" si="46"/>
        <v>0</v>
      </c>
      <c r="S111" s="6">
        <f>IF(AND(D111&lt;=L$4,P111&lt;&gt;"Y"),IF(N111&lt;VLOOKUP(O111,'Runners RBH2'!A$3:FQ$114,S$1,FALSE),IF(Y$2="zero",0,Y$2),0),0)</f>
        <v>0</v>
      </c>
      <c r="T111" s="6">
        <f t="shared" si="61"/>
        <v>0</v>
      </c>
      <c r="U111" s="2"/>
      <c r="V111" s="2" t="str">
        <f>IF(O111&lt;&gt;"",VLOOKUP(O111,Runners!CZ$3:DM$180,V$1,FALSE),"")</f>
        <v/>
      </c>
      <c r="W111" s="18" t="str">
        <f t="shared" si="62"/>
        <v/>
      </c>
    </row>
    <row r="112" spans="1:23" ht="14.25" customHeight="1" x14ac:dyDescent="0.25">
      <c r="A112" s="1" t="str">
        <f>Runners!A111</f>
        <v>Xavia Cooper</v>
      </c>
      <c r="C112" s="3">
        <f>IF(A112&lt;&gt;"",VLOOKUP(A112,'Runners RBH2'!A$3:CT$114,C$1,FALSE),0)</f>
        <v>1.7015889958888888E-2</v>
      </c>
      <c r="D112" s="6">
        <f t="shared" si="57"/>
        <v>107</v>
      </c>
      <c r="E112" s="2">
        <v>4.05787037037037E-2</v>
      </c>
      <c r="F112" s="2">
        <f t="shared" si="58"/>
        <v>2.3562813744814812E-2</v>
      </c>
      <c r="J112" s="1" t="str">
        <f t="shared" si="59"/>
        <v>Xavia Cooper</v>
      </c>
      <c r="M112" s="8" t="str">
        <f t="shared" si="53"/>
        <v/>
      </c>
      <c r="N112" s="8" t="str">
        <f t="shared" si="54"/>
        <v/>
      </c>
      <c r="O112" s="1" t="str">
        <f t="shared" si="55"/>
        <v/>
      </c>
      <c r="P112" s="32" t="str">
        <f t="shared" si="56"/>
        <v/>
      </c>
      <c r="Q112" s="32" t="str">
        <f t="shared" si="60"/>
        <v/>
      </c>
      <c r="R112" s="6">
        <f t="shared" si="46"/>
        <v>0</v>
      </c>
      <c r="S112" s="6">
        <f>IF(AND(D112&lt;=L$4,P112&lt;&gt;"Y"),IF(N112&lt;VLOOKUP(O112,'Runners RBH2'!A$3:FQ$114,S$1,FALSE),IF(Y$2="zero",0,Y$2),0),0)</f>
        <v>0</v>
      </c>
      <c r="T112" s="6">
        <f t="shared" si="61"/>
        <v>0</v>
      </c>
      <c r="U112" s="2"/>
      <c r="V112" s="2" t="str">
        <f>IF(O112&lt;&gt;"",VLOOKUP(O112,Runners!CZ$3:DM$180,V$1,FALSE),"")</f>
        <v/>
      </c>
      <c r="W112" s="18" t="str">
        <f t="shared" si="62"/>
        <v/>
      </c>
    </row>
    <row r="113" spans="2:23" ht="14.25" customHeight="1" x14ac:dyDescent="0.25">
      <c r="C113" s="3">
        <f>IF(A113&lt;&gt;"",VLOOKUP(A113,'Runners RBH2'!A$3:CT$114,C$1,FALSE),0)</f>
        <v>0</v>
      </c>
      <c r="D113" s="6">
        <f t="shared" si="57"/>
        <v>108</v>
      </c>
      <c r="E113" s="2"/>
      <c r="F113" s="2">
        <f t="shared" si="58"/>
        <v>0</v>
      </c>
      <c r="J113" s="1">
        <f t="shared" si="59"/>
        <v>0</v>
      </c>
      <c r="M113" s="8" t="str">
        <f t="shared" si="53"/>
        <v/>
      </c>
      <c r="N113" s="8" t="str">
        <f t="shared" si="54"/>
        <v/>
      </c>
      <c r="O113" s="1" t="str">
        <f t="shared" si="55"/>
        <v/>
      </c>
      <c r="P113" s="32" t="str">
        <f t="shared" si="56"/>
        <v/>
      </c>
      <c r="Q113" s="32" t="str">
        <f t="shared" si="60"/>
        <v/>
      </c>
      <c r="R113" s="6">
        <f t="shared" si="46"/>
        <v>0</v>
      </c>
      <c r="S113" s="6">
        <f>IF(AND(D113&lt;=L$4,P113&lt;&gt;"Y"),IF(N113&lt;VLOOKUP(O113,Runners!A$3:CT$180,S$1,FALSE),IF(Y$2="zero",0,Y$2),0),0)</f>
        <v>0</v>
      </c>
      <c r="T113" s="6">
        <f t="shared" si="61"/>
        <v>0</v>
      </c>
      <c r="U113" s="2"/>
      <c r="V113" s="2" t="str">
        <f>IF(O113&lt;&gt;"",VLOOKUP(O113,Runners!CZ$3:DM$180,V$1,FALSE),"")</f>
        <v/>
      </c>
      <c r="W113" s="18" t="str">
        <f t="shared" si="62"/>
        <v/>
      </c>
    </row>
    <row r="114" spans="2:23" ht="14.25" customHeight="1" x14ac:dyDescent="0.25">
      <c r="C114" s="3">
        <f>IF(A114&lt;&gt;"",VLOOKUP(A114,'Runners RBH2'!A$3:CT$114,C$1,FALSE),0)</f>
        <v>0</v>
      </c>
      <c r="D114" s="6">
        <f t="shared" si="57"/>
        <v>109</v>
      </c>
      <c r="E114" s="2"/>
      <c r="F114" s="2">
        <f t="shared" si="58"/>
        <v>0</v>
      </c>
      <c r="J114" s="1">
        <f t="shared" si="59"/>
        <v>0</v>
      </c>
      <c r="M114" s="8" t="str">
        <f t="shared" si="53"/>
        <v/>
      </c>
      <c r="N114" s="8" t="str">
        <f t="shared" si="54"/>
        <v/>
      </c>
      <c r="O114" s="1" t="str">
        <f t="shared" si="55"/>
        <v/>
      </c>
      <c r="P114" s="32" t="str">
        <f t="shared" si="56"/>
        <v/>
      </c>
      <c r="Q114" s="32" t="str">
        <f t="shared" si="60"/>
        <v/>
      </c>
      <c r="R114" s="6">
        <f t="shared" si="46"/>
        <v>0</v>
      </c>
      <c r="S114" s="6">
        <f>IF(AND(D114&lt;=L$4,P114&lt;&gt;"Y"),IF(N114&lt;VLOOKUP(O114,Runners!A$3:CT$180,S$1,FALSE),IF(Y$2="zero",0,Y$2),0),0)</f>
        <v>0</v>
      </c>
      <c r="T114" s="6">
        <f t="shared" si="61"/>
        <v>0</v>
      </c>
      <c r="U114" s="2"/>
      <c r="V114" s="2" t="str">
        <f>IF(O114&lt;&gt;"",VLOOKUP(O114,Runners!CZ$3:DM$180,V$1,FALSE),"")</f>
        <v/>
      </c>
      <c r="W114" s="18" t="str">
        <f t="shared" si="62"/>
        <v/>
      </c>
    </row>
    <row r="115" spans="2:23" ht="14.25" customHeight="1" x14ac:dyDescent="0.25">
      <c r="C115" s="3">
        <f>IF(A115&lt;&gt;"",VLOOKUP(A115,'Runners RBH2'!A$3:CT$114,C$1,FALSE),0)</f>
        <v>0</v>
      </c>
      <c r="D115" s="6">
        <f t="shared" si="57"/>
        <v>110</v>
      </c>
      <c r="E115" s="2"/>
      <c r="F115" s="2">
        <f t="shared" si="58"/>
        <v>0</v>
      </c>
      <c r="J115" s="1">
        <f t="shared" si="59"/>
        <v>0</v>
      </c>
      <c r="M115" s="8" t="str">
        <f t="shared" si="53"/>
        <v/>
      </c>
      <c r="N115" s="8" t="str">
        <f t="shared" si="54"/>
        <v/>
      </c>
      <c r="O115" s="1" t="str">
        <f t="shared" si="55"/>
        <v/>
      </c>
      <c r="P115" s="32" t="str">
        <f t="shared" si="56"/>
        <v/>
      </c>
      <c r="Q115" s="32" t="str">
        <f t="shared" si="60"/>
        <v/>
      </c>
      <c r="R115" s="6">
        <f t="shared" si="46"/>
        <v>0</v>
      </c>
      <c r="S115" s="6">
        <f>IF(AND(D115&lt;=L$4,P115&lt;&gt;"Y"),IF(N115&lt;VLOOKUP(O115,Runners!A$3:CT$180,S$1,FALSE),IF(Y$2="zero",0,Y$2),0),0)</f>
        <v>0</v>
      </c>
      <c r="T115" s="6">
        <f t="shared" si="61"/>
        <v>0</v>
      </c>
      <c r="U115" s="2"/>
      <c r="V115" s="2" t="str">
        <f>IF(O115&lt;&gt;"",VLOOKUP(O115,Runners!CZ$3:DM$180,V$1,FALSE),"")</f>
        <v/>
      </c>
      <c r="W115" s="18" t="str">
        <f t="shared" si="62"/>
        <v/>
      </c>
    </row>
    <row r="116" spans="2:23" ht="14.25" customHeight="1" x14ac:dyDescent="0.25">
      <c r="C116" s="3">
        <f>IF(A116&lt;&gt;"",VLOOKUP(A116,'Runners RBH2'!A$3:CT$114,C$1,FALSE),0)</f>
        <v>0</v>
      </c>
      <c r="D116" s="6">
        <f t="shared" si="57"/>
        <v>111</v>
      </c>
      <c r="E116" s="2"/>
      <c r="F116" s="2">
        <f t="shared" si="58"/>
        <v>0</v>
      </c>
      <c r="J116" s="1">
        <f t="shared" si="59"/>
        <v>0</v>
      </c>
      <c r="M116" s="8" t="str">
        <f t="shared" si="53"/>
        <v/>
      </c>
      <c r="N116" s="8" t="str">
        <f t="shared" si="54"/>
        <v/>
      </c>
      <c r="O116" s="1" t="str">
        <f t="shared" si="55"/>
        <v/>
      </c>
      <c r="P116" s="32" t="str">
        <f t="shared" si="56"/>
        <v/>
      </c>
      <c r="Q116" s="32" t="str">
        <f t="shared" si="60"/>
        <v/>
      </c>
      <c r="R116" s="6">
        <f t="shared" si="46"/>
        <v>0</v>
      </c>
      <c r="S116" s="6">
        <f>IF(AND(D116&lt;=L$4,P116&lt;&gt;"Y"),IF(N116&lt;VLOOKUP(O116,Runners!A$3:CT$180,S$1,FALSE),IF(Y$2="zero",0,Y$2),0),0)</f>
        <v>0</v>
      </c>
      <c r="T116" s="6">
        <f t="shared" si="61"/>
        <v>0</v>
      </c>
      <c r="U116" s="2"/>
      <c r="V116" s="2" t="str">
        <f>IF(O116&lt;&gt;"",VLOOKUP(O116,Runners!CZ$3:DM$180,V$1,FALSE),"")</f>
        <v/>
      </c>
      <c r="W116" s="18" t="str">
        <f t="shared" si="62"/>
        <v/>
      </c>
    </row>
    <row r="117" spans="2:23" ht="14.25" customHeight="1" x14ac:dyDescent="0.25">
      <c r="B117" s="3"/>
      <c r="C117" s="3">
        <f>IF(A117&lt;&gt;"",VLOOKUP(A117,'Runners RBH2'!A$3:CT$114,C$1,FALSE),0)</f>
        <v>0</v>
      </c>
      <c r="D117" s="6">
        <f t="shared" si="57"/>
        <v>112</v>
      </c>
      <c r="E117" s="2"/>
      <c r="F117" s="2">
        <f t="shared" si="58"/>
        <v>0</v>
      </c>
      <c r="J117" s="1">
        <f t="shared" si="59"/>
        <v>0</v>
      </c>
      <c r="M117" s="8" t="str">
        <f t="shared" si="53"/>
        <v/>
      </c>
      <c r="N117" s="8" t="str">
        <f t="shared" si="54"/>
        <v/>
      </c>
      <c r="O117" s="1" t="str">
        <f t="shared" si="55"/>
        <v/>
      </c>
      <c r="P117" s="32" t="str">
        <f t="shared" si="56"/>
        <v/>
      </c>
      <c r="Q117" s="32" t="str">
        <f t="shared" si="60"/>
        <v/>
      </c>
      <c r="R117" s="6">
        <f t="shared" si="46"/>
        <v>0</v>
      </c>
      <c r="S117" s="6">
        <f>IF(AND(D117&lt;=L$4,P117&lt;&gt;"Y"),IF(N117&lt;VLOOKUP(O117,Runners!A$3:CT$180,S$1,FALSE),IF(Y$2="zero",0,Y$2),0),0)</f>
        <v>0</v>
      </c>
      <c r="T117" s="6">
        <f t="shared" si="61"/>
        <v>0</v>
      </c>
      <c r="U117" s="2"/>
      <c r="V117" s="2" t="str">
        <f>IF(O117&lt;&gt;"",VLOOKUP(O117,Runners!CZ$3:DM$180,V$1,FALSE),"")</f>
        <v/>
      </c>
      <c r="W117" s="18" t="str">
        <f t="shared" si="62"/>
        <v/>
      </c>
    </row>
    <row r="118" spans="2:23" ht="14.25" customHeight="1" x14ac:dyDescent="0.25">
      <c r="C118" s="3">
        <f>IF(A118&lt;&gt;"",VLOOKUP(A118,'Runners RBH2'!A$3:CT$114,C$1,FALSE),0)</f>
        <v>0</v>
      </c>
      <c r="D118" s="6">
        <f t="shared" si="57"/>
        <v>113</v>
      </c>
      <c r="E118" s="2"/>
      <c r="F118" s="2">
        <f t="shared" si="58"/>
        <v>0</v>
      </c>
      <c r="J118" s="1">
        <f t="shared" si="59"/>
        <v>0</v>
      </c>
      <c r="M118" s="8" t="str">
        <f t="shared" si="53"/>
        <v/>
      </c>
      <c r="N118" s="8" t="str">
        <f t="shared" si="54"/>
        <v/>
      </c>
      <c r="O118" s="1" t="str">
        <f t="shared" si="55"/>
        <v/>
      </c>
      <c r="P118" s="32" t="str">
        <f t="shared" si="56"/>
        <v/>
      </c>
      <c r="Q118" s="32" t="str">
        <f t="shared" si="60"/>
        <v/>
      </c>
      <c r="R118" s="6">
        <f t="shared" si="46"/>
        <v>0</v>
      </c>
      <c r="S118" s="6">
        <f>IF(AND(D118&lt;=L$4,P118&lt;&gt;"Y"),IF(N118&lt;VLOOKUP(O118,Runners!A$3:CT$180,S$1,FALSE),IF(Y$2="zero",0,Y$2),0),0)</f>
        <v>0</v>
      </c>
      <c r="T118" s="6">
        <f t="shared" si="61"/>
        <v>0</v>
      </c>
      <c r="U118" s="2"/>
      <c r="V118" s="2" t="str">
        <f>IF(O118&lt;&gt;"",VLOOKUP(O118,Runners!CZ$3:DM$180,V$1,FALSE),"")</f>
        <v/>
      </c>
      <c r="W118" s="18" t="str">
        <f t="shared" si="62"/>
        <v/>
      </c>
    </row>
    <row r="119" spans="2:23" ht="14.25" customHeight="1" x14ac:dyDescent="0.25">
      <c r="C119" s="3">
        <f>IF(A119&lt;&gt;"",VLOOKUP(A119,'Runners RBH2'!A$3:CT$114,C$1,FALSE),0)</f>
        <v>0</v>
      </c>
      <c r="D119" s="6">
        <f t="shared" si="57"/>
        <v>114</v>
      </c>
      <c r="E119" s="2"/>
      <c r="F119" s="2">
        <f t="shared" si="58"/>
        <v>0</v>
      </c>
      <c r="J119" s="1">
        <f t="shared" si="59"/>
        <v>0</v>
      </c>
      <c r="M119" s="8" t="str">
        <f t="shared" si="53"/>
        <v/>
      </c>
      <c r="N119" s="8" t="str">
        <f t="shared" si="54"/>
        <v/>
      </c>
      <c r="O119" s="1" t="str">
        <f t="shared" si="55"/>
        <v/>
      </c>
      <c r="P119" s="32" t="str">
        <f t="shared" si="56"/>
        <v/>
      </c>
      <c r="Q119" s="32" t="str">
        <f t="shared" si="60"/>
        <v/>
      </c>
      <c r="R119" s="6">
        <f t="shared" si="46"/>
        <v>0</v>
      </c>
      <c r="S119" s="6">
        <f>IF(AND(D119&lt;=L$4,P119&lt;&gt;"Y"),IF(N119&lt;VLOOKUP(O119,Runners!A$3:CT$180,S$1,FALSE),IF(Y$2="zero",0,Y$2),0),0)</f>
        <v>0</v>
      </c>
      <c r="T119" s="6">
        <f t="shared" si="61"/>
        <v>0</v>
      </c>
      <c r="U119" s="2"/>
      <c r="V119" s="2" t="str">
        <f>IF(O119&lt;&gt;"",VLOOKUP(O119,Runners!CZ$3:DM$180,V$1,FALSE),"")</f>
        <v/>
      </c>
      <c r="W119" s="18" t="str">
        <f t="shared" si="62"/>
        <v/>
      </c>
    </row>
    <row r="120" spans="2:23" ht="14.25" customHeight="1" x14ac:dyDescent="0.25">
      <c r="C120" s="3">
        <f>IF(A120&lt;&gt;"",VLOOKUP(A120,'Runners RBH2'!A$3:CT$114,C$1,FALSE),0)</f>
        <v>0</v>
      </c>
      <c r="D120" s="6">
        <f t="shared" si="57"/>
        <v>115</v>
      </c>
      <c r="E120" s="2"/>
      <c r="F120" s="2">
        <f t="shared" si="58"/>
        <v>0</v>
      </c>
      <c r="J120" s="1">
        <f t="shared" si="59"/>
        <v>0</v>
      </c>
      <c r="M120" s="8" t="str">
        <f t="shared" si="53"/>
        <v/>
      </c>
      <c r="N120" s="8" t="str">
        <f t="shared" si="54"/>
        <v/>
      </c>
      <c r="O120" s="1" t="str">
        <f t="shared" si="55"/>
        <v/>
      </c>
      <c r="P120" s="32" t="str">
        <f t="shared" si="56"/>
        <v/>
      </c>
      <c r="Q120" s="32" t="str">
        <f t="shared" si="60"/>
        <v/>
      </c>
      <c r="R120" s="6">
        <f t="shared" si="46"/>
        <v>0</v>
      </c>
      <c r="S120" s="6">
        <f>IF(AND(D120&lt;=L$4,P120&lt;&gt;"Y"),IF(N120&lt;VLOOKUP(O120,Runners!A$3:CT$180,S$1,FALSE),IF(Y$2="zero",0,Y$2),0),0)</f>
        <v>0</v>
      </c>
      <c r="T120" s="6">
        <f t="shared" si="61"/>
        <v>0</v>
      </c>
      <c r="U120" s="2"/>
      <c r="V120" s="2" t="str">
        <f>IF(O120&lt;&gt;"",VLOOKUP(O120,Runners!CZ$3:DM$180,V$1,FALSE),"")</f>
        <v/>
      </c>
      <c r="W120" s="18" t="str">
        <f t="shared" si="62"/>
        <v/>
      </c>
    </row>
    <row r="121" spans="2:23" ht="14.25" customHeight="1" x14ac:dyDescent="0.25">
      <c r="C121" s="3">
        <f>IF(A121&lt;&gt;"",VLOOKUP(A121,'Runners RBH2'!A$3:CT$114,C$1,FALSE),0)</f>
        <v>0</v>
      </c>
      <c r="D121" s="6">
        <f t="shared" si="57"/>
        <v>116</v>
      </c>
      <c r="E121" s="2"/>
      <c r="F121" s="2">
        <f t="shared" si="58"/>
        <v>0</v>
      </c>
      <c r="J121" s="1">
        <f t="shared" si="59"/>
        <v>0</v>
      </c>
      <c r="M121" s="8" t="str">
        <f t="shared" si="53"/>
        <v/>
      </c>
      <c r="N121" s="8" t="str">
        <f t="shared" si="54"/>
        <v/>
      </c>
      <c r="O121" s="1" t="str">
        <f t="shared" si="55"/>
        <v/>
      </c>
      <c r="P121" s="32" t="str">
        <f t="shared" si="56"/>
        <v/>
      </c>
      <c r="Q121" s="32" t="str">
        <f t="shared" si="60"/>
        <v/>
      </c>
      <c r="R121" s="6">
        <f t="shared" si="46"/>
        <v>0</v>
      </c>
      <c r="S121" s="6">
        <f>IF(AND(D121&lt;=L$4,P121&lt;&gt;"Y"),IF(N121&lt;VLOOKUP(O121,Runners!A$3:CT$180,S$1,FALSE),IF(Y$2="zero",0,Y$2),0),0)</f>
        <v>0</v>
      </c>
      <c r="T121" s="6">
        <f t="shared" si="61"/>
        <v>0</v>
      </c>
      <c r="U121" s="2"/>
      <c r="V121" s="2" t="str">
        <f>IF(O121&lt;&gt;"",VLOOKUP(O121,Runners!CZ$3:DM$180,V$1,FALSE),"")</f>
        <v/>
      </c>
      <c r="W121" s="18" t="str">
        <f t="shared" si="62"/>
        <v/>
      </c>
    </row>
    <row r="122" spans="2:23" ht="14.25" customHeight="1" x14ac:dyDescent="0.25">
      <c r="C122" s="3">
        <f>IF(A122&lt;&gt;"",VLOOKUP(A122,'Runners RBH2'!A$3:CT$114,C$1,FALSE),0)</f>
        <v>0</v>
      </c>
      <c r="D122" s="6">
        <f t="shared" si="57"/>
        <v>117</v>
      </c>
      <c r="E122" s="2"/>
      <c r="F122" s="2">
        <f t="shared" si="58"/>
        <v>0</v>
      </c>
      <c r="J122" s="1">
        <f t="shared" si="59"/>
        <v>0</v>
      </c>
      <c r="M122" s="8" t="str">
        <f t="shared" si="53"/>
        <v/>
      </c>
      <c r="N122" s="8" t="str">
        <f t="shared" si="54"/>
        <v/>
      </c>
      <c r="O122" s="1" t="str">
        <f t="shared" si="55"/>
        <v/>
      </c>
      <c r="P122" s="32" t="str">
        <f t="shared" si="56"/>
        <v/>
      </c>
      <c r="Q122" s="32" t="str">
        <f t="shared" si="60"/>
        <v/>
      </c>
      <c r="R122" s="6">
        <f t="shared" si="46"/>
        <v>0</v>
      </c>
      <c r="S122" s="6">
        <f>IF(AND(D122&lt;=L$4,P122&lt;&gt;"Y"),IF(N122&lt;VLOOKUP(O122,Runners!A$3:CT$180,S$1,FALSE),IF(Y$2="zero",0,Y$2),0),0)</f>
        <v>0</v>
      </c>
      <c r="T122" s="6">
        <f t="shared" si="61"/>
        <v>0</v>
      </c>
      <c r="U122" s="2"/>
      <c r="V122" s="2" t="str">
        <f>IF(O122&lt;&gt;"",VLOOKUP(O122,Runners!CZ$3:DM$180,V$1,FALSE),"")</f>
        <v/>
      </c>
      <c r="W122" s="18" t="str">
        <f t="shared" si="62"/>
        <v/>
      </c>
    </row>
    <row r="123" spans="2:23" ht="14.25" customHeight="1" x14ac:dyDescent="0.25">
      <c r="C123" s="3">
        <f>IF(A123&lt;&gt;"",VLOOKUP(A123,'Runners RBH2'!A$3:CT$114,C$1,FALSE),0)</f>
        <v>0</v>
      </c>
      <c r="D123" s="6">
        <f t="shared" si="57"/>
        <v>118</v>
      </c>
      <c r="E123" s="2"/>
      <c r="F123" s="2">
        <f t="shared" si="58"/>
        <v>0</v>
      </c>
      <c r="J123" s="1">
        <f t="shared" si="59"/>
        <v>0</v>
      </c>
      <c r="M123" s="8" t="str">
        <f t="shared" si="53"/>
        <v/>
      </c>
      <c r="N123" s="8" t="str">
        <f t="shared" si="54"/>
        <v/>
      </c>
      <c r="O123" s="1" t="str">
        <f t="shared" si="55"/>
        <v/>
      </c>
      <c r="P123" s="32" t="str">
        <f t="shared" si="56"/>
        <v/>
      </c>
      <c r="Q123" s="32" t="str">
        <f t="shared" si="60"/>
        <v/>
      </c>
      <c r="R123" s="6">
        <f t="shared" si="46"/>
        <v>0</v>
      </c>
      <c r="S123" s="6">
        <f>IF(AND(D123&lt;=L$4,P123&lt;&gt;"Y"),IF(N123&lt;VLOOKUP(O123,Runners!A$3:CT$180,S$1,FALSE),IF(Y$2="zero",0,Y$2),0),0)</f>
        <v>0</v>
      </c>
      <c r="T123" s="6">
        <f t="shared" si="61"/>
        <v>0</v>
      </c>
      <c r="U123" s="2"/>
      <c r="V123" s="2" t="str">
        <f>IF(O123&lt;&gt;"",VLOOKUP(O123,Runners!CZ$3:DM$180,V$1,FALSE),"")</f>
        <v/>
      </c>
      <c r="W123" s="18" t="str">
        <f t="shared" si="62"/>
        <v/>
      </c>
    </row>
    <row r="124" spans="2:23" ht="14.25" customHeight="1" x14ac:dyDescent="0.25">
      <c r="C124" s="3">
        <f>IF(A124&lt;&gt;"",VLOOKUP(A124,'Runners RBH2'!A$3:CT$114,C$1,FALSE),0)</f>
        <v>0</v>
      </c>
      <c r="D124" s="6">
        <f t="shared" si="57"/>
        <v>119</v>
      </c>
      <c r="E124" s="2"/>
      <c r="F124" s="2">
        <f t="shared" si="58"/>
        <v>0</v>
      </c>
      <c r="J124" s="1">
        <f t="shared" si="59"/>
        <v>0</v>
      </c>
      <c r="M124" s="8" t="str">
        <f t="shared" ref="M124:M155" si="63">IF(D124&lt;=L$4,SMALL(E$4:E$207,D124),"")</f>
        <v/>
      </c>
      <c r="N124" s="8" t="str">
        <f t="shared" ref="N124:N155" si="64">IF(D124&lt;=L$4,VLOOKUP(M124,E$4:F$207,2,FALSE),"")</f>
        <v/>
      </c>
      <c r="O124" s="1" t="str">
        <f t="shared" ref="O124:O155" si="65">IF(D124&lt;=L$4,VLOOKUP(M124,E$4:J$207,6,FALSE),"")</f>
        <v/>
      </c>
      <c r="P124" s="32" t="str">
        <f t="shared" ref="P124:P155" si="66">IF(D124&lt;=L$4,VLOOKUP(O124,A$4:B$207,2,FALSE),"")</f>
        <v/>
      </c>
      <c r="Q124" s="32" t="str">
        <f t="shared" si="60"/>
        <v/>
      </c>
      <c r="R124" s="6">
        <f t="shared" si="46"/>
        <v>0</v>
      </c>
      <c r="S124" s="6">
        <f>IF(AND(D124&lt;=L$4,P124&lt;&gt;"Y"),IF(N124&lt;VLOOKUP(O124,Runners!A$3:CT$180,S$1,FALSE),IF(Y$2="zero",0,Y$2),0),0)</f>
        <v>0</v>
      </c>
      <c r="T124" s="6">
        <f t="shared" si="61"/>
        <v>0</v>
      </c>
      <c r="U124" s="2"/>
      <c r="V124" s="2" t="str">
        <f>IF(O124&lt;&gt;"",VLOOKUP(O124,Runners!CZ$3:DM$180,V$1,FALSE),"")</f>
        <v/>
      </c>
      <c r="W124" s="18" t="str">
        <f t="shared" si="62"/>
        <v/>
      </c>
    </row>
    <row r="125" spans="2:23" ht="14.25" customHeight="1" x14ac:dyDescent="0.25">
      <c r="C125" s="3">
        <f>IF(A125&lt;&gt;"",VLOOKUP(A125,'Runners RBH2'!A$3:CT$114,C$1,FALSE),0)</f>
        <v>0</v>
      </c>
      <c r="D125" s="6">
        <f t="shared" si="57"/>
        <v>120</v>
      </c>
      <c r="E125" s="2"/>
      <c r="F125" s="2">
        <f t="shared" si="58"/>
        <v>0</v>
      </c>
      <c r="J125" s="1">
        <f t="shared" si="59"/>
        <v>0</v>
      </c>
      <c r="M125" s="8" t="str">
        <f t="shared" si="63"/>
        <v/>
      </c>
      <c r="N125" s="8" t="str">
        <f t="shared" si="64"/>
        <v/>
      </c>
      <c r="O125" s="1" t="str">
        <f t="shared" si="65"/>
        <v/>
      </c>
      <c r="P125" s="32" t="str">
        <f t="shared" si="66"/>
        <v/>
      </c>
      <c r="Q125" s="32" t="str">
        <f t="shared" si="60"/>
        <v/>
      </c>
      <c r="R125" s="6">
        <f t="shared" si="46"/>
        <v>0</v>
      </c>
      <c r="S125" s="6">
        <f>IF(AND(D125&lt;=L$4,P125&lt;&gt;"Y"),IF(N125&lt;VLOOKUP(O125,Runners!A$3:CT$180,S$1,FALSE),IF(Y$2="zero",0,Y$2),0),0)</f>
        <v>0</v>
      </c>
      <c r="T125" s="6">
        <f t="shared" si="61"/>
        <v>0</v>
      </c>
      <c r="U125" s="2"/>
      <c r="V125" s="2" t="str">
        <f>IF(O125&lt;&gt;"",VLOOKUP(O125,Runners!CZ$3:DM$180,V$1,FALSE),"")</f>
        <v/>
      </c>
      <c r="W125" s="18" t="str">
        <f t="shared" si="62"/>
        <v/>
      </c>
    </row>
    <row r="126" spans="2:23" ht="14.25" customHeight="1" x14ac:dyDescent="0.25">
      <c r="B126" s="3"/>
      <c r="C126" s="3">
        <f>IF(A126&lt;&gt;"",VLOOKUP(A126,'Runners RBH2'!A$3:CT$114,C$1,FALSE),0)</f>
        <v>0</v>
      </c>
      <c r="D126" s="6">
        <f t="shared" si="57"/>
        <v>121</v>
      </c>
      <c r="E126" s="2"/>
      <c r="F126" s="2">
        <f t="shared" si="58"/>
        <v>0</v>
      </c>
      <c r="J126" s="1">
        <f t="shared" si="59"/>
        <v>0</v>
      </c>
      <c r="M126" s="8" t="str">
        <f t="shared" si="63"/>
        <v/>
      </c>
      <c r="N126" s="8" t="str">
        <f t="shared" si="64"/>
        <v/>
      </c>
      <c r="O126" s="1" t="str">
        <f t="shared" si="65"/>
        <v/>
      </c>
      <c r="P126" s="32" t="str">
        <f t="shared" si="66"/>
        <v/>
      </c>
      <c r="Q126" s="32" t="str">
        <f t="shared" si="60"/>
        <v/>
      </c>
      <c r="R126" s="6">
        <f t="shared" si="46"/>
        <v>0</v>
      </c>
      <c r="S126" s="6">
        <f>IF(AND(D126&lt;=L$4,P126&lt;&gt;"Y"),IF(N126&lt;VLOOKUP(O126,Runners!A$3:CT$180,S$1,FALSE),IF(Y$2="zero",0,Y$2),0),0)</f>
        <v>0</v>
      </c>
      <c r="T126" s="6">
        <f t="shared" si="61"/>
        <v>0</v>
      </c>
      <c r="U126" s="2"/>
      <c r="V126" s="2" t="str">
        <f>IF(O126&lt;&gt;"",VLOOKUP(O126,Runners!CZ$3:DM$180,V$1,FALSE),"")</f>
        <v/>
      </c>
      <c r="W126" s="18" t="str">
        <f t="shared" si="62"/>
        <v/>
      </c>
    </row>
    <row r="127" spans="2:23" ht="14.25" customHeight="1" x14ac:dyDescent="0.25">
      <c r="B127" s="3"/>
      <c r="C127" s="3">
        <f>IF(A127&lt;&gt;"",VLOOKUP(A127,'Runners RBH2'!A$3:CT$114,C$1,FALSE),0)</f>
        <v>0</v>
      </c>
      <c r="D127" s="6">
        <f t="shared" si="57"/>
        <v>122</v>
      </c>
      <c r="E127" s="2"/>
      <c r="F127" s="2">
        <f t="shared" si="58"/>
        <v>0</v>
      </c>
      <c r="J127" s="1">
        <f t="shared" si="59"/>
        <v>0</v>
      </c>
      <c r="M127" s="8" t="str">
        <f t="shared" si="63"/>
        <v/>
      </c>
      <c r="N127" s="8" t="str">
        <f t="shared" si="64"/>
        <v/>
      </c>
      <c r="O127" s="1" t="str">
        <f t="shared" si="65"/>
        <v/>
      </c>
      <c r="P127" s="32" t="str">
        <f t="shared" si="66"/>
        <v/>
      </c>
      <c r="Q127" s="32" t="str">
        <f t="shared" si="60"/>
        <v/>
      </c>
      <c r="R127" s="6">
        <f t="shared" si="46"/>
        <v>0</v>
      </c>
      <c r="S127" s="6">
        <f>IF(AND(D127&lt;=L$4,P127&lt;&gt;"Y"),IF(N127&lt;VLOOKUP(O127,Runners!A$3:CT$180,S$1,FALSE),IF(Y$2="zero",0,Y$2),0),0)</f>
        <v>0</v>
      </c>
      <c r="T127" s="6">
        <f t="shared" si="61"/>
        <v>0</v>
      </c>
      <c r="U127" s="2"/>
      <c r="V127" s="2" t="str">
        <f>IF(O127&lt;&gt;"",VLOOKUP(O127,Runners!CZ$3:DM$180,V$1,FALSE),"")</f>
        <v/>
      </c>
      <c r="W127" s="18" t="str">
        <f t="shared" si="62"/>
        <v/>
      </c>
    </row>
    <row r="128" spans="2:23" ht="14.25" customHeight="1" x14ac:dyDescent="0.25">
      <c r="C128" s="3">
        <f>IF(A128&lt;&gt;"",VLOOKUP(A128,'Runners RBH2'!A$3:CT$114,C$1,FALSE),0)</f>
        <v>0</v>
      </c>
      <c r="D128" s="6">
        <f t="shared" si="57"/>
        <v>123</v>
      </c>
      <c r="E128" s="2"/>
      <c r="F128" s="2">
        <f t="shared" si="58"/>
        <v>0</v>
      </c>
      <c r="J128" s="1">
        <f t="shared" si="59"/>
        <v>0</v>
      </c>
      <c r="M128" s="8" t="str">
        <f t="shared" si="63"/>
        <v/>
      </c>
      <c r="N128" s="8" t="str">
        <f t="shared" si="64"/>
        <v/>
      </c>
      <c r="O128" s="1" t="str">
        <f t="shared" si="65"/>
        <v/>
      </c>
      <c r="P128" s="32" t="str">
        <f t="shared" si="66"/>
        <v/>
      </c>
      <c r="Q128" s="32" t="str">
        <f t="shared" si="60"/>
        <v/>
      </c>
      <c r="R128" s="6">
        <f t="shared" si="46"/>
        <v>0</v>
      </c>
      <c r="S128" s="6">
        <f>IF(AND(D128&lt;=L$4,P128&lt;&gt;"Y"),IF(N128&lt;VLOOKUP(O128,Runners!A$3:CT$180,S$1,FALSE),IF(Y$2="zero",0,Y$2),0),0)</f>
        <v>0</v>
      </c>
      <c r="T128" s="6">
        <f t="shared" si="61"/>
        <v>0</v>
      </c>
      <c r="U128" s="2"/>
      <c r="V128" s="2" t="str">
        <f>IF(O128&lt;&gt;"",VLOOKUP(O128,Runners!CZ$3:DM$180,V$1,FALSE),"")</f>
        <v/>
      </c>
      <c r="W128" s="18" t="str">
        <f t="shared" si="62"/>
        <v/>
      </c>
    </row>
    <row r="129" spans="1:23" ht="14.25" customHeight="1" x14ac:dyDescent="0.25">
      <c r="C129" s="3">
        <f>IF(A129&lt;&gt;"",VLOOKUP(A129,'Runners RBH2'!A$3:CT$114,C$1,FALSE),0)</f>
        <v>0</v>
      </c>
      <c r="D129" s="6">
        <f t="shared" si="57"/>
        <v>124</v>
      </c>
      <c r="E129" s="2"/>
      <c r="F129" s="2">
        <f t="shared" si="58"/>
        <v>0</v>
      </c>
      <c r="J129" s="1">
        <f t="shared" si="59"/>
        <v>0</v>
      </c>
      <c r="M129" s="8" t="str">
        <f t="shared" si="63"/>
        <v/>
      </c>
      <c r="N129" s="8" t="str">
        <f t="shared" si="64"/>
        <v/>
      </c>
      <c r="O129" s="1" t="str">
        <f t="shared" si="65"/>
        <v/>
      </c>
      <c r="P129" s="32" t="str">
        <f t="shared" si="66"/>
        <v/>
      </c>
      <c r="Q129" s="32" t="str">
        <f t="shared" si="60"/>
        <v/>
      </c>
      <c r="R129" s="6">
        <f t="shared" si="46"/>
        <v>0</v>
      </c>
      <c r="S129" s="6">
        <f>IF(AND(D129&lt;=L$4,P129&lt;&gt;"Y"),IF(N129&lt;VLOOKUP(O129,Runners!A$3:CT$180,S$1,FALSE),IF(Y$2="zero",0,Y$2),0),0)</f>
        <v>0</v>
      </c>
      <c r="T129" s="6">
        <f t="shared" si="61"/>
        <v>0</v>
      </c>
      <c r="U129" s="2"/>
      <c r="V129" s="2" t="str">
        <f>IF(O129&lt;&gt;"",VLOOKUP(O129,Runners!CZ$3:DM$180,V$1,FALSE),"")</f>
        <v/>
      </c>
      <c r="W129" s="18" t="str">
        <f t="shared" si="62"/>
        <v/>
      </c>
    </row>
    <row r="130" spans="1:23" ht="14.25" customHeight="1" x14ac:dyDescent="0.25">
      <c r="B130" s="3"/>
      <c r="C130" s="3">
        <f>IF(A130&lt;&gt;"",VLOOKUP(A130,'Runners RBH2'!A$3:CT$114,C$1,FALSE),0)</f>
        <v>0</v>
      </c>
      <c r="D130" s="6">
        <f t="shared" si="57"/>
        <v>125</v>
      </c>
      <c r="E130" s="2"/>
      <c r="F130" s="2">
        <f t="shared" si="58"/>
        <v>0</v>
      </c>
      <c r="J130" s="1">
        <f t="shared" si="59"/>
        <v>0</v>
      </c>
      <c r="M130" s="8" t="str">
        <f t="shared" si="63"/>
        <v/>
      </c>
      <c r="N130" s="8" t="str">
        <f t="shared" si="64"/>
        <v/>
      </c>
      <c r="O130" s="1" t="str">
        <f t="shared" si="65"/>
        <v/>
      </c>
      <c r="P130" s="32" t="str">
        <f t="shared" si="66"/>
        <v/>
      </c>
      <c r="Q130" s="32" t="str">
        <f t="shared" si="60"/>
        <v/>
      </c>
      <c r="R130" s="6">
        <f t="shared" si="46"/>
        <v>0</v>
      </c>
      <c r="S130" s="6">
        <f>IF(AND(D130&lt;=L$4,P130&lt;&gt;"Y"),IF(N130&lt;VLOOKUP(O130,Runners!A$3:CT$180,S$1,FALSE),IF(Y$2="zero",0,Y$2),0),0)</f>
        <v>0</v>
      </c>
      <c r="T130" s="6">
        <f t="shared" si="61"/>
        <v>0</v>
      </c>
      <c r="U130" s="2"/>
      <c r="V130" s="2" t="str">
        <f>IF(O130&lt;&gt;"",VLOOKUP(O130,Runners!CZ$3:DM$180,V$1,FALSE),"")</f>
        <v/>
      </c>
      <c r="W130" s="18" t="str">
        <f t="shared" si="62"/>
        <v/>
      </c>
    </row>
    <row r="131" spans="1:23" ht="14.25" customHeight="1" x14ac:dyDescent="0.25">
      <c r="C131" s="3">
        <f>IF(A131&lt;&gt;"",VLOOKUP(A131,'Runners RBH2'!A$3:CT$114,C$1,FALSE),0)</f>
        <v>0</v>
      </c>
      <c r="D131" s="6">
        <f t="shared" si="57"/>
        <v>126</v>
      </c>
      <c r="E131" s="2"/>
      <c r="F131" s="2">
        <f t="shared" si="58"/>
        <v>0</v>
      </c>
      <c r="J131" s="1">
        <f t="shared" si="59"/>
        <v>0</v>
      </c>
      <c r="M131" s="8" t="str">
        <f t="shared" si="63"/>
        <v/>
      </c>
      <c r="N131" s="8" t="str">
        <f t="shared" si="64"/>
        <v/>
      </c>
      <c r="O131" s="1" t="str">
        <f t="shared" si="65"/>
        <v/>
      </c>
      <c r="P131" s="32" t="str">
        <f t="shared" si="66"/>
        <v/>
      </c>
      <c r="Q131" s="32" t="str">
        <f t="shared" si="60"/>
        <v/>
      </c>
      <c r="R131" s="6">
        <f t="shared" si="46"/>
        <v>0</v>
      </c>
      <c r="S131" s="6">
        <f>IF(AND(D131&lt;=L$4,P131&lt;&gt;"Y"),IF(N131&lt;VLOOKUP(O131,Runners!A$3:CT$180,S$1,FALSE),IF(Y$2="zero",0,Y$2),0),0)</f>
        <v>0</v>
      </c>
      <c r="T131" s="6">
        <f t="shared" si="61"/>
        <v>0</v>
      </c>
      <c r="U131" s="2"/>
      <c r="V131" s="2" t="str">
        <f>IF(O131&lt;&gt;"",VLOOKUP(O131,Runners!CZ$3:DM$180,V$1,FALSE),"")</f>
        <v/>
      </c>
      <c r="W131" s="18" t="str">
        <f t="shared" si="62"/>
        <v/>
      </c>
    </row>
    <row r="132" spans="1:23" ht="14.25" customHeight="1" x14ac:dyDescent="0.25">
      <c r="B132" s="3"/>
      <c r="C132" s="3">
        <f>IF(A132&lt;&gt;"",VLOOKUP(A132,'Runners RBH2'!A$3:CT$114,C$1,FALSE),0)</f>
        <v>0</v>
      </c>
      <c r="D132" s="6">
        <f t="shared" ref="D132:D136" si="67">D131+1</f>
        <v>127</v>
      </c>
      <c r="E132" s="2"/>
      <c r="F132" s="2">
        <f t="shared" ref="F132:F136" si="68">IF(E132&gt;0,E132-C132,0)</f>
        <v>0</v>
      </c>
      <c r="J132" s="1">
        <f t="shared" ref="J132:J136" si="69">A132</f>
        <v>0</v>
      </c>
      <c r="M132" s="8" t="str">
        <f t="shared" si="63"/>
        <v/>
      </c>
      <c r="N132" s="8" t="str">
        <f t="shared" si="64"/>
        <v/>
      </c>
      <c r="O132" s="1" t="str">
        <f t="shared" si="65"/>
        <v/>
      </c>
      <c r="P132" s="32" t="str">
        <f t="shared" si="66"/>
        <v/>
      </c>
      <c r="Q132" s="32" t="str">
        <f t="shared" ref="Q132:Q136" si="70">IF(D132&lt;=L$4,IF(P132="Y",Q131,Q131-1),"")</f>
        <v/>
      </c>
      <c r="R132" s="6">
        <f t="shared" ref="R132:R195" si="71">IF(Q132=Q131,0,IF(Q132&gt;0,Q132,1))</f>
        <v>0</v>
      </c>
      <c r="S132" s="6">
        <f>IF(AND(D132&lt;=L$4,P132&lt;&gt;"Y"),IF(N132&lt;VLOOKUP(O132,Runners!A$3:CT$180,S$1,FALSE),IF(Y$2="zero",0,Y$2),0),0)</f>
        <v>0</v>
      </c>
      <c r="T132" s="6">
        <f t="shared" ref="T132:T136" si="72">IF(AND(D132&lt;=L$4,P132&lt;&gt;"Y"),S132+R132,0)</f>
        <v>0</v>
      </c>
      <c r="U132" s="2"/>
      <c r="V132" s="2" t="str">
        <f>IF(O132&lt;&gt;"",VLOOKUP(O132,Runners!CZ$3:DM$180,V$1,FALSE),"")</f>
        <v/>
      </c>
      <c r="W132" s="18" t="str">
        <f t="shared" ref="W132:W136" si="73">IF(O132&lt;&gt;"",(V132-N132)/V132,"")</f>
        <v/>
      </c>
    </row>
    <row r="133" spans="1:23" ht="14.25" customHeight="1" x14ac:dyDescent="0.25">
      <c r="C133" s="3">
        <f>IF(A133&lt;&gt;"",VLOOKUP(A133,'Runners RBH2'!A$3:CT$114,C$1,FALSE),0)</f>
        <v>0</v>
      </c>
      <c r="D133" s="6">
        <f t="shared" si="67"/>
        <v>128</v>
      </c>
      <c r="E133" s="2"/>
      <c r="F133" s="2">
        <f t="shared" si="68"/>
        <v>0</v>
      </c>
      <c r="J133" s="1">
        <f t="shared" si="69"/>
        <v>0</v>
      </c>
      <c r="M133" s="8" t="str">
        <f t="shared" si="63"/>
        <v/>
      </c>
      <c r="N133" s="8" t="str">
        <f t="shared" si="64"/>
        <v/>
      </c>
      <c r="O133" s="1" t="str">
        <f t="shared" si="65"/>
        <v/>
      </c>
      <c r="P133" s="32" t="str">
        <f t="shared" si="66"/>
        <v/>
      </c>
      <c r="Q133" s="32" t="str">
        <f t="shared" si="70"/>
        <v/>
      </c>
      <c r="R133" s="6">
        <f t="shared" si="71"/>
        <v>0</v>
      </c>
      <c r="S133" s="6">
        <f>IF(AND(D133&lt;=L$4,P133&lt;&gt;"Y"),IF(N133&lt;VLOOKUP(O133,Runners!A$3:CT$180,S$1,FALSE),IF(Y$2="zero",0,Y$2),0),0)</f>
        <v>0</v>
      </c>
      <c r="T133" s="6">
        <f t="shared" si="72"/>
        <v>0</v>
      </c>
      <c r="U133" s="2"/>
      <c r="V133" s="2" t="str">
        <f>IF(O133&lt;&gt;"",VLOOKUP(O133,Runners!CZ$3:DM$180,V$1,FALSE),"")</f>
        <v/>
      </c>
      <c r="W133" s="18" t="str">
        <f t="shared" si="73"/>
        <v/>
      </c>
    </row>
    <row r="134" spans="1:23" ht="14.25" customHeight="1" x14ac:dyDescent="0.25">
      <c r="C134" s="3">
        <f>IF(A134&lt;&gt;"",VLOOKUP(A134,'Runners RBH2'!A$3:CT$114,C$1,FALSE),0)</f>
        <v>0</v>
      </c>
      <c r="D134" s="6">
        <f t="shared" si="67"/>
        <v>129</v>
      </c>
      <c r="E134" s="2"/>
      <c r="F134" s="2">
        <f t="shared" si="68"/>
        <v>0</v>
      </c>
      <c r="J134" s="1">
        <f t="shared" si="69"/>
        <v>0</v>
      </c>
      <c r="M134" s="8" t="str">
        <f t="shared" si="63"/>
        <v/>
      </c>
      <c r="N134" s="8" t="str">
        <f t="shared" si="64"/>
        <v/>
      </c>
      <c r="O134" s="1" t="str">
        <f t="shared" si="65"/>
        <v/>
      </c>
      <c r="P134" s="32" t="str">
        <f t="shared" si="66"/>
        <v/>
      </c>
      <c r="Q134" s="32" t="str">
        <f t="shared" si="70"/>
        <v/>
      </c>
      <c r="R134" s="6">
        <f t="shared" si="71"/>
        <v>0</v>
      </c>
      <c r="S134" s="6">
        <f>IF(AND(D134&lt;=L$4,P134&lt;&gt;"Y"),IF(N134&lt;VLOOKUP(O134,Runners!A$3:CT$180,S$1,FALSE),IF(Y$2="zero",0,Y$2),0),0)</f>
        <v>0</v>
      </c>
      <c r="T134" s="6">
        <f t="shared" si="72"/>
        <v>0</v>
      </c>
      <c r="U134" s="2"/>
      <c r="V134" s="2" t="str">
        <f>IF(O134&lt;&gt;"",VLOOKUP(O134,Runners!CZ$3:DM$180,V$1,FALSE),"")</f>
        <v/>
      </c>
      <c r="W134" s="18" t="str">
        <f t="shared" si="73"/>
        <v/>
      </c>
    </row>
    <row r="135" spans="1:23" ht="14.25" customHeight="1" x14ac:dyDescent="0.25">
      <c r="C135" s="3">
        <f>IF(A135&lt;&gt;"",VLOOKUP(A135,'Runners RBH2'!A$3:CT$114,C$1,FALSE),0)</f>
        <v>0</v>
      </c>
      <c r="D135" s="6">
        <f t="shared" si="67"/>
        <v>130</v>
      </c>
      <c r="E135" s="2"/>
      <c r="F135" s="2">
        <f t="shared" si="68"/>
        <v>0</v>
      </c>
      <c r="J135" s="1">
        <f t="shared" si="69"/>
        <v>0</v>
      </c>
      <c r="M135" s="8" t="str">
        <f t="shared" si="63"/>
        <v/>
      </c>
      <c r="N135" s="8" t="str">
        <f t="shared" si="64"/>
        <v/>
      </c>
      <c r="O135" s="1" t="str">
        <f t="shared" si="65"/>
        <v/>
      </c>
      <c r="P135" s="32" t="str">
        <f t="shared" si="66"/>
        <v/>
      </c>
      <c r="Q135" s="32" t="str">
        <f t="shared" si="70"/>
        <v/>
      </c>
      <c r="R135" s="6">
        <f t="shared" si="71"/>
        <v>0</v>
      </c>
      <c r="S135" s="6">
        <f>IF(AND(D135&lt;=L$4,P135&lt;&gt;"Y"),IF(N135&lt;VLOOKUP(O135,Runners!A$3:CT$180,S$1,FALSE),IF(Y$2="zero",0,Y$2),0),0)</f>
        <v>0</v>
      </c>
      <c r="T135" s="6">
        <f t="shared" si="72"/>
        <v>0</v>
      </c>
      <c r="U135" s="2"/>
      <c r="V135" s="2" t="str">
        <f>IF(O135&lt;&gt;"",VLOOKUP(O135,Runners!CZ$3:DM$180,V$1,FALSE),"")</f>
        <v/>
      </c>
      <c r="W135" s="18" t="str">
        <f t="shared" si="73"/>
        <v/>
      </c>
    </row>
    <row r="136" spans="1:23" ht="14.25" customHeight="1" x14ac:dyDescent="0.25">
      <c r="C136" s="3">
        <f>IF(A136&lt;&gt;"",VLOOKUP(A136,'Runners RBH2'!A$3:CT$114,C$1,FALSE),0)</f>
        <v>0</v>
      </c>
      <c r="D136" s="6">
        <f t="shared" si="67"/>
        <v>131</v>
      </c>
      <c r="E136" s="2"/>
      <c r="F136" s="2">
        <f t="shared" si="68"/>
        <v>0</v>
      </c>
      <c r="J136" s="1">
        <f t="shared" si="69"/>
        <v>0</v>
      </c>
      <c r="M136" s="8" t="str">
        <f t="shared" si="63"/>
        <v/>
      </c>
      <c r="N136" s="8" t="str">
        <f t="shared" si="64"/>
        <v/>
      </c>
      <c r="O136" s="1" t="str">
        <f t="shared" si="65"/>
        <v/>
      </c>
      <c r="P136" s="32" t="str">
        <f t="shared" si="66"/>
        <v/>
      </c>
      <c r="Q136" s="32" t="str">
        <f t="shared" si="70"/>
        <v/>
      </c>
      <c r="R136" s="6">
        <f t="shared" si="71"/>
        <v>0</v>
      </c>
      <c r="S136" s="6">
        <f>IF(AND(D136&lt;=L$4,P136&lt;&gt;"Y"),IF(N136&lt;VLOOKUP(O136,Runners!A$3:CT$180,S$1,FALSE),IF(Y$2="zero",0,Y$2),0),0)</f>
        <v>0</v>
      </c>
      <c r="T136" s="6">
        <f t="shared" si="72"/>
        <v>0</v>
      </c>
      <c r="U136" s="2"/>
      <c r="V136" s="2" t="str">
        <f>IF(O136&lt;&gt;"",VLOOKUP(O136,Runners!CZ$3:DM$180,V$1,FALSE),"")</f>
        <v/>
      </c>
      <c r="W136" s="18" t="str">
        <f t="shared" si="73"/>
        <v/>
      </c>
    </row>
    <row r="137" spans="1:23" ht="14.25" customHeight="1" x14ac:dyDescent="0.25">
      <c r="C137" s="3">
        <f>IF(A137&lt;&gt;"",VLOOKUP(A137,'Runners RBH2'!A$3:CT$114,C$1,FALSE),0)</f>
        <v>0</v>
      </c>
      <c r="D137" s="6">
        <f t="shared" ref="D137:D146" si="74">D136+1</f>
        <v>132</v>
      </c>
      <c r="E137" s="2"/>
      <c r="F137" s="2">
        <f t="shared" ref="F137:F146" si="75">IF(E137&gt;0,E137-C137,0)</f>
        <v>0</v>
      </c>
      <c r="J137" s="1">
        <f t="shared" ref="J137:J146" si="76">A137</f>
        <v>0</v>
      </c>
      <c r="M137" s="8" t="str">
        <f t="shared" si="63"/>
        <v/>
      </c>
      <c r="N137" s="8" t="str">
        <f t="shared" si="64"/>
        <v/>
      </c>
      <c r="O137" s="1" t="str">
        <f t="shared" si="65"/>
        <v/>
      </c>
      <c r="P137" s="32" t="str">
        <f t="shared" si="66"/>
        <v/>
      </c>
      <c r="Q137" s="32" t="str">
        <f t="shared" ref="Q137:Q146" si="77">IF(D137&lt;=L$4,IF(P137="Y",Q136,Q136-1),"")</f>
        <v/>
      </c>
      <c r="R137" s="6">
        <f t="shared" si="71"/>
        <v>0</v>
      </c>
      <c r="S137" s="6">
        <f>IF(AND(D137&lt;=L$4,P137&lt;&gt;"Y"),IF(N137&lt;VLOOKUP(O137,Runners!A$3:CT$180,S$1,FALSE),IF(Y$2="zero",0,Y$2),0),0)</f>
        <v>0</v>
      </c>
      <c r="T137" s="6">
        <f t="shared" ref="T137:T146" si="78">IF(AND(D137&lt;=L$4,P137&lt;&gt;"Y"),S137+R137,0)</f>
        <v>0</v>
      </c>
      <c r="U137" s="2"/>
      <c r="V137" s="2" t="str">
        <f>IF(O137&lt;&gt;"",VLOOKUP(O137,Runners!CZ$3:DM$180,V$1,FALSE),"")</f>
        <v/>
      </c>
      <c r="W137" s="18" t="str">
        <f t="shared" ref="W137:W146" si="79">IF(O137&lt;&gt;"",(V137-N137)/V137,"")</f>
        <v/>
      </c>
    </row>
    <row r="138" spans="1:23" ht="14.25" customHeight="1" x14ac:dyDescent="0.25">
      <c r="C138" s="3">
        <f>IF(A138&lt;&gt;"",VLOOKUP(A138,'Runners RBH2'!A$3:CT$114,C$1,FALSE),0)</f>
        <v>0</v>
      </c>
      <c r="D138" s="6">
        <f t="shared" si="74"/>
        <v>133</v>
      </c>
      <c r="E138" s="2"/>
      <c r="F138" s="2">
        <f t="shared" si="75"/>
        <v>0</v>
      </c>
      <c r="J138" s="1">
        <f t="shared" si="76"/>
        <v>0</v>
      </c>
      <c r="M138" s="8" t="str">
        <f t="shared" si="63"/>
        <v/>
      </c>
      <c r="N138" s="8" t="str">
        <f t="shared" si="64"/>
        <v/>
      </c>
      <c r="O138" s="1" t="str">
        <f t="shared" si="65"/>
        <v/>
      </c>
      <c r="P138" s="32" t="str">
        <f t="shared" si="66"/>
        <v/>
      </c>
      <c r="Q138" s="32" t="str">
        <f t="shared" si="77"/>
        <v/>
      </c>
      <c r="R138" s="6">
        <f t="shared" si="71"/>
        <v>0</v>
      </c>
      <c r="S138" s="6">
        <f>IF(AND(D138&lt;=L$4,P138&lt;&gt;"Y"),IF(N138&lt;VLOOKUP(O138,Runners!A$3:CT$180,S$1,FALSE),IF(Y$2="zero",0,Y$2),0),0)</f>
        <v>0</v>
      </c>
      <c r="T138" s="6">
        <f t="shared" si="78"/>
        <v>0</v>
      </c>
      <c r="U138" s="2"/>
      <c r="V138" s="2" t="str">
        <f>IF(O138&lt;&gt;"",VLOOKUP(O138,Runners!CZ$3:DM$180,V$1,FALSE),"")</f>
        <v/>
      </c>
      <c r="W138" s="18" t="str">
        <f t="shared" si="79"/>
        <v/>
      </c>
    </row>
    <row r="139" spans="1:23" ht="14.25" customHeight="1" x14ac:dyDescent="0.25">
      <c r="A139" s="33"/>
      <c r="C139" s="3">
        <f>IF(A139&lt;&gt;"",VLOOKUP(A139,'Runners RBH2'!A$3:CT$114,C$1,FALSE),0)</f>
        <v>0</v>
      </c>
      <c r="D139" s="6">
        <f t="shared" si="74"/>
        <v>134</v>
      </c>
      <c r="E139" s="2"/>
      <c r="F139" s="2">
        <f t="shared" si="75"/>
        <v>0</v>
      </c>
      <c r="J139" s="1">
        <f t="shared" si="76"/>
        <v>0</v>
      </c>
      <c r="M139" s="8" t="str">
        <f t="shared" si="63"/>
        <v/>
      </c>
      <c r="N139" s="8" t="str">
        <f t="shared" si="64"/>
        <v/>
      </c>
      <c r="O139" s="1" t="str">
        <f t="shared" si="65"/>
        <v/>
      </c>
      <c r="P139" s="32" t="str">
        <f t="shared" si="66"/>
        <v/>
      </c>
      <c r="Q139" s="32" t="str">
        <f t="shared" si="77"/>
        <v/>
      </c>
      <c r="R139" s="6">
        <f t="shared" si="71"/>
        <v>0</v>
      </c>
      <c r="S139" s="6">
        <f>IF(AND(D139&lt;=L$4,P139&lt;&gt;"Y"),IF(N139&lt;VLOOKUP(O139,Runners!A$3:CT$180,S$1,FALSE),IF(Y$2="zero",0,Y$2),0),0)</f>
        <v>0</v>
      </c>
      <c r="T139" s="6">
        <f t="shared" si="78"/>
        <v>0</v>
      </c>
      <c r="U139" s="2"/>
      <c r="V139" s="2" t="str">
        <f>IF(O139&lt;&gt;"",VLOOKUP(O139,Runners!CZ$3:DM$180,V$1,FALSE),"")</f>
        <v/>
      </c>
      <c r="W139" s="18" t="str">
        <f t="shared" si="79"/>
        <v/>
      </c>
    </row>
    <row r="140" spans="1:23" ht="14.25" customHeight="1" x14ac:dyDescent="0.25">
      <c r="C140" s="3">
        <f>IF(A140&lt;&gt;"",VLOOKUP(A140,'Runners RBH2'!A$3:CT$114,C$1,FALSE),0)</f>
        <v>0</v>
      </c>
      <c r="D140" s="6">
        <f t="shared" si="74"/>
        <v>135</v>
      </c>
      <c r="E140" s="2"/>
      <c r="F140" s="2">
        <f t="shared" si="75"/>
        <v>0</v>
      </c>
      <c r="J140" s="1">
        <f t="shared" si="76"/>
        <v>0</v>
      </c>
      <c r="M140" s="8" t="str">
        <f t="shared" si="63"/>
        <v/>
      </c>
      <c r="N140" s="8" t="str">
        <f t="shared" si="64"/>
        <v/>
      </c>
      <c r="O140" s="1" t="str">
        <f t="shared" si="65"/>
        <v/>
      </c>
      <c r="P140" s="32" t="str">
        <f t="shared" si="66"/>
        <v/>
      </c>
      <c r="Q140" s="32" t="str">
        <f t="shared" si="77"/>
        <v/>
      </c>
      <c r="R140" s="6">
        <f t="shared" si="71"/>
        <v>0</v>
      </c>
      <c r="S140" s="6">
        <f>IF(AND(D140&lt;=L$4,P140&lt;&gt;"Y"),IF(N140&lt;VLOOKUP(O140,Runners!A$3:CT$180,S$1,FALSE),IF(Y$2="zero",0,Y$2),0),0)</f>
        <v>0</v>
      </c>
      <c r="T140" s="6">
        <f t="shared" si="78"/>
        <v>0</v>
      </c>
      <c r="U140" s="2"/>
      <c r="V140" s="2" t="str">
        <f>IF(O140&lt;&gt;"",VLOOKUP(O140,Runners!CZ$3:DM$180,V$1,FALSE),"")</f>
        <v/>
      </c>
      <c r="W140" s="18" t="str">
        <f t="shared" si="79"/>
        <v/>
      </c>
    </row>
    <row r="141" spans="1:23" ht="14.25" customHeight="1" x14ac:dyDescent="0.25">
      <c r="C141" s="3">
        <f>IF(A141&lt;&gt;"",VLOOKUP(A141,'Runners RBH2'!A$3:CT$114,C$1,FALSE),0)</f>
        <v>0</v>
      </c>
      <c r="D141" s="6">
        <f t="shared" si="74"/>
        <v>136</v>
      </c>
      <c r="E141" s="2"/>
      <c r="F141" s="2">
        <f t="shared" si="75"/>
        <v>0</v>
      </c>
      <c r="J141" s="1">
        <f t="shared" si="76"/>
        <v>0</v>
      </c>
      <c r="M141" s="8" t="str">
        <f t="shared" si="63"/>
        <v/>
      </c>
      <c r="N141" s="8" t="str">
        <f t="shared" si="64"/>
        <v/>
      </c>
      <c r="O141" s="1" t="str">
        <f t="shared" si="65"/>
        <v/>
      </c>
      <c r="P141" s="32" t="str">
        <f t="shared" si="66"/>
        <v/>
      </c>
      <c r="Q141" s="32" t="str">
        <f t="shared" si="77"/>
        <v/>
      </c>
      <c r="R141" s="6">
        <f t="shared" si="71"/>
        <v>0</v>
      </c>
      <c r="S141" s="6">
        <f>IF(AND(D141&lt;=L$4,P141&lt;&gt;"Y"),IF(N141&lt;VLOOKUP(O141,Runners!A$3:CT$180,S$1,FALSE),IF(Y$2="zero",0,Y$2),0),0)</f>
        <v>0</v>
      </c>
      <c r="T141" s="6">
        <f t="shared" si="78"/>
        <v>0</v>
      </c>
      <c r="U141" s="2"/>
      <c r="V141" s="2" t="str">
        <f>IF(O141&lt;&gt;"",VLOOKUP(O141,Runners!CZ$3:DM$180,V$1,FALSE),"")</f>
        <v/>
      </c>
      <c r="W141" s="18" t="str">
        <f t="shared" si="79"/>
        <v/>
      </c>
    </row>
    <row r="142" spans="1:23" ht="14.25" customHeight="1" x14ac:dyDescent="0.25">
      <c r="C142" s="3">
        <f>IF(A142&lt;&gt;"",VLOOKUP(A142,'Runners RBH2'!A$3:CT$114,C$1,FALSE),0)</f>
        <v>0</v>
      </c>
      <c r="D142" s="6">
        <f t="shared" si="74"/>
        <v>137</v>
      </c>
      <c r="E142" s="2"/>
      <c r="F142" s="2">
        <f t="shared" si="75"/>
        <v>0</v>
      </c>
      <c r="J142" s="1">
        <f t="shared" si="76"/>
        <v>0</v>
      </c>
      <c r="M142" s="8" t="str">
        <f t="shared" si="63"/>
        <v/>
      </c>
      <c r="N142" s="8" t="str">
        <f t="shared" si="64"/>
        <v/>
      </c>
      <c r="O142" s="1" t="str">
        <f t="shared" si="65"/>
        <v/>
      </c>
      <c r="P142" s="32" t="str">
        <f t="shared" si="66"/>
        <v/>
      </c>
      <c r="Q142" s="32" t="str">
        <f t="shared" si="77"/>
        <v/>
      </c>
      <c r="R142" s="6">
        <f t="shared" si="71"/>
        <v>0</v>
      </c>
      <c r="S142" s="6">
        <f>IF(AND(D142&lt;=L$4,P142&lt;&gt;"Y"),IF(N142&lt;VLOOKUP(O142,Runners!A$3:CT$180,S$1,FALSE),IF(Y$2="zero",0,Y$2),0),0)</f>
        <v>0</v>
      </c>
      <c r="T142" s="6">
        <f t="shared" si="78"/>
        <v>0</v>
      </c>
      <c r="U142" s="2"/>
      <c r="V142" s="2" t="str">
        <f>IF(O142&lt;&gt;"",VLOOKUP(O142,Runners!CZ$3:DM$180,V$1,FALSE),"")</f>
        <v/>
      </c>
      <c r="W142" s="18" t="str">
        <f t="shared" si="79"/>
        <v/>
      </c>
    </row>
    <row r="143" spans="1:23" ht="14.25" customHeight="1" x14ac:dyDescent="0.25">
      <c r="B143" s="3"/>
      <c r="C143" s="3">
        <f>IF(A143&lt;&gt;"",VLOOKUP(A143,'Runners RBH2'!A$3:CT$114,C$1,FALSE),0)</f>
        <v>0</v>
      </c>
      <c r="D143" s="6">
        <f t="shared" si="74"/>
        <v>138</v>
      </c>
      <c r="E143" s="2"/>
      <c r="F143" s="2">
        <f t="shared" si="75"/>
        <v>0</v>
      </c>
      <c r="J143" s="1">
        <f t="shared" si="76"/>
        <v>0</v>
      </c>
      <c r="M143" s="8" t="str">
        <f t="shared" si="63"/>
        <v/>
      </c>
      <c r="N143" s="8" t="str">
        <f t="shared" si="64"/>
        <v/>
      </c>
      <c r="O143" s="1" t="str">
        <f t="shared" si="65"/>
        <v/>
      </c>
      <c r="P143" s="32" t="str">
        <f t="shared" si="66"/>
        <v/>
      </c>
      <c r="Q143" s="32" t="str">
        <f t="shared" si="77"/>
        <v/>
      </c>
      <c r="R143" s="6">
        <f t="shared" si="71"/>
        <v>0</v>
      </c>
      <c r="S143" s="6">
        <f>IF(AND(D143&lt;=L$4,P143&lt;&gt;"Y"),IF(N143&lt;VLOOKUP(O143,Runners!A$3:CT$180,S$1,FALSE),IF(Y$2="zero",0,Y$2),0),0)</f>
        <v>0</v>
      </c>
      <c r="T143" s="6">
        <f t="shared" si="78"/>
        <v>0</v>
      </c>
      <c r="U143" s="2"/>
      <c r="V143" s="2" t="str">
        <f>IF(O143&lt;&gt;"",VLOOKUP(O143,Runners!CZ$3:DM$180,V$1,FALSE),"")</f>
        <v/>
      </c>
      <c r="W143" s="18" t="str">
        <f t="shared" si="79"/>
        <v/>
      </c>
    </row>
    <row r="144" spans="1:23" ht="14.25" customHeight="1" x14ac:dyDescent="0.25">
      <c r="C144" s="3">
        <f>IF(A144&lt;&gt;"",VLOOKUP(A144,'Runners RBH2'!A$3:CT$114,C$1,FALSE),0)</f>
        <v>0</v>
      </c>
      <c r="D144" s="6">
        <f t="shared" si="74"/>
        <v>139</v>
      </c>
      <c r="E144" s="2"/>
      <c r="F144" s="2">
        <f t="shared" si="75"/>
        <v>0</v>
      </c>
      <c r="J144" s="1">
        <f t="shared" si="76"/>
        <v>0</v>
      </c>
      <c r="M144" s="8" t="str">
        <f t="shared" si="63"/>
        <v/>
      </c>
      <c r="N144" s="8" t="str">
        <f t="shared" si="64"/>
        <v/>
      </c>
      <c r="O144" s="1" t="str">
        <f t="shared" si="65"/>
        <v/>
      </c>
      <c r="P144" s="32" t="str">
        <f t="shared" si="66"/>
        <v/>
      </c>
      <c r="Q144" s="32" t="str">
        <f t="shared" si="77"/>
        <v/>
      </c>
      <c r="R144" s="6">
        <f t="shared" si="71"/>
        <v>0</v>
      </c>
      <c r="S144" s="6">
        <f>IF(AND(D144&lt;=L$4,P144&lt;&gt;"Y"),IF(N144&lt;VLOOKUP(O144,Runners!A$3:CT$180,S$1,FALSE),IF(Y$2="zero",0,Y$2),0),0)</f>
        <v>0</v>
      </c>
      <c r="T144" s="6">
        <f t="shared" si="78"/>
        <v>0</v>
      </c>
      <c r="U144" s="2"/>
      <c r="V144" s="2" t="str">
        <f>IF(O144&lt;&gt;"",VLOOKUP(O144,Runners!CZ$3:DM$180,V$1,FALSE),"")</f>
        <v/>
      </c>
      <c r="W144" s="18" t="str">
        <f t="shared" si="79"/>
        <v/>
      </c>
    </row>
    <row r="145" spans="2:23" ht="14.25" customHeight="1" x14ac:dyDescent="0.25">
      <c r="C145" s="3">
        <f>IF(A145&lt;&gt;"",VLOOKUP(A145,'Runners RBH2'!A$3:CT$114,C$1,FALSE),0)</f>
        <v>0</v>
      </c>
      <c r="D145" s="6">
        <f t="shared" si="74"/>
        <v>140</v>
      </c>
      <c r="E145" s="2"/>
      <c r="F145" s="2">
        <f t="shared" si="75"/>
        <v>0</v>
      </c>
      <c r="J145" s="1">
        <f t="shared" si="76"/>
        <v>0</v>
      </c>
      <c r="M145" s="8" t="str">
        <f t="shared" si="63"/>
        <v/>
      </c>
      <c r="N145" s="8" t="str">
        <f t="shared" si="64"/>
        <v/>
      </c>
      <c r="O145" s="1" t="str">
        <f t="shared" si="65"/>
        <v/>
      </c>
      <c r="P145" s="32" t="str">
        <f t="shared" si="66"/>
        <v/>
      </c>
      <c r="Q145" s="32" t="str">
        <f t="shared" si="77"/>
        <v/>
      </c>
      <c r="R145" s="6">
        <f t="shared" si="71"/>
        <v>0</v>
      </c>
      <c r="S145" s="6">
        <f>IF(AND(D145&lt;=L$4,P145&lt;&gt;"Y"),IF(N145&lt;VLOOKUP(O145,Runners!A$3:CT$180,S$1,FALSE),IF(Y$2="zero",0,Y$2),0),0)</f>
        <v>0</v>
      </c>
      <c r="T145" s="6">
        <f t="shared" si="78"/>
        <v>0</v>
      </c>
      <c r="U145" s="2"/>
      <c r="V145" s="2" t="str">
        <f>IF(O145&lt;&gt;"",VLOOKUP(O145,Runners!CZ$3:DM$180,V$1,FALSE),"")</f>
        <v/>
      </c>
      <c r="W145" s="18" t="str">
        <f t="shared" si="79"/>
        <v/>
      </c>
    </row>
    <row r="146" spans="2:23" ht="14.25" customHeight="1" x14ac:dyDescent="0.25">
      <c r="C146" s="3">
        <f>IF(A146&lt;&gt;"",VLOOKUP(A146,'Runners RBH2'!A$3:CT$114,C$1,FALSE),0)</f>
        <v>0</v>
      </c>
      <c r="D146" s="6">
        <f t="shared" si="74"/>
        <v>141</v>
      </c>
      <c r="E146" s="2"/>
      <c r="F146" s="2">
        <f t="shared" si="75"/>
        <v>0</v>
      </c>
      <c r="J146" s="1">
        <f t="shared" si="76"/>
        <v>0</v>
      </c>
      <c r="M146" s="8" t="str">
        <f t="shared" si="63"/>
        <v/>
      </c>
      <c r="N146" s="8" t="str">
        <f t="shared" si="64"/>
        <v/>
      </c>
      <c r="O146" s="1" t="str">
        <f t="shared" si="65"/>
        <v/>
      </c>
      <c r="P146" s="32" t="str">
        <f t="shared" si="66"/>
        <v/>
      </c>
      <c r="Q146" s="32" t="str">
        <f t="shared" si="77"/>
        <v/>
      </c>
      <c r="R146" s="6">
        <f t="shared" si="71"/>
        <v>0</v>
      </c>
      <c r="S146" s="6">
        <f>IF(AND(D146&lt;=L$4,P146&lt;&gt;"Y"),IF(N146&lt;VLOOKUP(O146,Runners!A$3:CT$180,S$1,FALSE),IF(Y$2="zero",0,Y$2),0),0)</f>
        <v>0</v>
      </c>
      <c r="T146" s="6">
        <f t="shared" si="78"/>
        <v>0</v>
      </c>
      <c r="U146" s="2"/>
      <c r="V146" s="2" t="str">
        <f>IF(O146&lt;&gt;"",VLOOKUP(O146,Runners!CZ$3:DM$180,V$1,FALSE),"")</f>
        <v/>
      </c>
      <c r="W146" s="18" t="str">
        <f t="shared" si="79"/>
        <v/>
      </c>
    </row>
    <row r="147" spans="2:23" ht="14.25" customHeight="1" x14ac:dyDescent="0.25">
      <c r="C147" s="3">
        <f>IF(A147&lt;&gt;"",VLOOKUP(A147,'Runners RBH2'!A$3:CT$114,C$1,FALSE),0)</f>
        <v>0</v>
      </c>
      <c r="D147" s="6">
        <f t="shared" ref="D147:D159" si="80">D146+1</f>
        <v>142</v>
      </c>
      <c r="E147" s="2"/>
      <c r="F147" s="2">
        <f t="shared" ref="F147:F206" si="81">IF(E147&gt;0,E147-C147,0)</f>
        <v>0</v>
      </c>
      <c r="J147" s="1">
        <f t="shared" ref="J147:J159" si="82">A147</f>
        <v>0</v>
      </c>
      <c r="M147" s="8" t="str">
        <f t="shared" si="63"/>
        <v/>
      </c>
      <c r="N147" s="8" t="str">
        <f t="shared" si="64"/>
        <v/>
      </c>
      <c r="O147" s="1" t="str">
        <f t="shared" si="65"/>
        <v/>
      </c>
      <c r="P147" s="32" t="str">
        <f t="shared" si="66"/>
        <v/>
      </c>
      <c r="Q147" s="32" t="str">
        <f t="shared" ref="Q147:Q159" si="83">IF(D147&lt;=L$4,IF(P147="Y",Q146,Q146-1),"")</f>
        <v/>
      </c>
      <c r="R147" s="6">
        <f t="shared" si="71"/>
        <v>0</v>
      </c>
      <c r="S147" s="6">
        <f>IF(AND(D147&lt;=L$4,P147&lt;&gt;"Y"),IF(N147&lt;VLOOKUP(O147,Runners!A$3:CT$180,S$1,FALSE),IF(Y$2="zero",0,Y$2),0),0)</f>
        <v>0</v>
      </c>
      <c r="T147" s="6">
        <f t="shared" ref="T147:T159" si="84">IF(AND(D147&lt;=L$4,P147&lt;&gt;"Y"),S147+R147,0)</f>
        <v>0</v>
      </c>
      <c r="U147" s="2"/>
      <c r="V147" s="2" t="str">
        <f>IF(O147&lt;&gt;"",VLOOKUP(O147,Runners!CZ$3:DM$180,V$1,FALSE),"")</f>
        <v/>
      </c>
      <c r="W147" s="18" t="str">
        <f t="shared" ref="W147:W159" si="85">IF(O147&lt;&gt;"",(V147-N147)/V147,"")</f>
        <v/>
      </c>
    </row>
    <row r="148" spans="2:23" ht="14.25" customHeight="1" x14ac:dyDescent="0.25">
      <c r="B148" s="3"/>
      <c r="C148" s="3">
        <f>IF(A148&lt;&gt;"",VLOOKUP(A148,'Runners RBH2'!A$3:CT$114,C$1,FALSE),0)</f>
        <v>0</v>
      </c>
      <c r="D148" s="6">
        <f t="shared" si="80"/>
        <v>143</v>
      </c>
      <c r="E148" s="2"/>
      <c r="F148" s="2">
        <f t="shared" si="81"/>
        <v>0</v>
      </c>
      <c r="J148" s="1">
        <f t="shared" si="82"/>
        <v>0</v>
      </c>
      <c r="M148" s="8" t="str">
        <f t="shared" si="63"/>
        <v/>
      </c>
      <c r="N148" s="8" t="str">
        <f t="shared" si="64"/>
        <v/>
      </c>
      <c r="O148" s="1" t="str">
        <f t="shared" si="65"/>
        <v/>
      </c>
      <c r="P148" s="32" t="str">
        <f t="shared" si="66"/>
        <v/>
      </c>
      <c r="Q148" s="32" t="str">
        <f t="shared" si="83"/>
        <v/>
      </c>
      <c r="R148" s="6">
        <f t="shared" si="71"/>
        <v>0</v>
      </c>
      <c r="S148" s="6">
        <f>IF(AND(D148&lt;=L$4,P148&lt;&gt;"Y"),IF(N148&lt;VLOOKUP(O148,Runners!A$3:CT$180,S$1,FALSE),IF(Y$2="zero",0,Y$2),0),0)</f>
        <v>0</v>
      </c>
      <c r="T148" s="6">
        <f t="shared" si="84"/>
        <v>0</v>
      </c>
      <c r="U148" s="2"/>
      <c r="V148" s="2" t="str">
        <f>IF(O148&lt;&gt;"",VLOOKUP(O148,Runners!CZ$3:DM$180,V$1,FALSE),"")</f>
        <v/>
      </c>
      <c r="W148" s="18" t="str">
        <f t="shared" si="85"/>
        <v/>
      </c>
    </row>
    <row r="149" spans="2:23" ht="14.25" customHeight="1" x14ac:dyDescent="0.25">
      <c r="C149" s="3">
        <f>IF(A149&lt;&gt;"",VLOOKUP(A149,'Runners RBH2'!A$3:CT$114,C$1,FALSE),0)</f>
        <v>0</v>
      </c>
      <c r="D149" s="6">
        <f t="shared" si="80"/>
        <v>144</v>
      </c>
      <c r="E149" s="2"/>
      <c r="F149" s="2">
        <f t="shared" si="81"/>
        <v>0</v>
      </c>
      <c r="J149" s="1">
        <f t="shared" si="82"/>
        <v>0</v>
      </c>
      <c r="M149" s="8" t="str">
        <f t="shared" si="63"/>
        <v/>
      </c>
      <c r="N149" s="8" t="str">
        <f t="shared" si="64"/>
        <v/>
      </c>
      <c r="O149" s="1" t="str">
        <f t="shared" si="65"/>
        <v/>
      </c>
      <c r="P149" s="32" t="str">
        <f t="shared" si="66"/>
        <v/>
      </c>
      <c r="Q149" s="32" t="str">
        <f t="shared" si="83"/>
        <v/>
      </c>
      <c r="R149" s="6">
        <f t="shared" si="71"/>
        <v>0</v>
      </c>
      <c r="S149" s="6">
        <f>IF(AND(D149&lt;=L$4,P149&lt;&gt;"Y"),IF(N149&lt;VLOOKUP(O149,Runners!A$3:CT$180,S$1,FALSE),IF(Y$2="zero",0,Y$2),0),0)</f>
        <v>0</v>
      </c>
      <c r="T149" s="6">
        <f t="shared" si="84"/>
        <v>0</v>
      </c>
      <c r="U149" s="2"/>
      <c r="V149" s="2" t="str">
        <f>IF(O149&lt;&gt;"",VLOOKUP(O149,Runners!CZ$3:DM$180,V$1,FALSE),"")</f>
        <v/>
      </c>
      <c r="W149" s="18" t="str">
        <f t="shared" si="85"/>
        <v/>
      </c>
    </row>
    <row r="150" spans="2:23" ht="14.25" customHeight="1" x14ac:dyDescent="0.25">
      <c r="C150" s="3">
        <f>IF(A150&lt;&gt;"",VLOOKUP(A150,'Runners RBH2'!A$3:CT$114,C$1,FALSE),0)</f>
        <v>0</v>
      </c>
      <c r="D150" s="6">
        <f t="shared" si="80"/>
        <v>145</v>
      </c>
      <c r="E150" s="2"/>
      <c r="F150" s="2">
        <f t="shared" si="81"/>
        <v>0</v>
      </c>
      <c r="J150" s="1">
        <f t="shared" si="82"/>
        <v>0</v>
      </c>
      <c r="M150" s="8" t="str">
        <f t="shared" si="63"/>
        <v/>
      </c>
      <c r="N150" s="8" t="str">
        <f t="shared" si="64"/>
        <v/>
      </c>
      <c r="O150" s="1" t="str">
        <f t="shared" si="65"/>
        <v/>
      </c>
      <c r="P150" s="32" t="str">
        <f t="shared" si="66"/>
        <v/>
      </c>
      <c r="Q150" s="32" t="str">
        <f t="shared" si="83"/>
        <v/>
      </c>
      <c r="R150" s="6">
        <f t="shared" si="71"/>
        <v>0</v>
      </c>
      <c r="S150" s="6">
        <f>IF(AND(D150&lt;=L$4,P150&lt;&gt;"Y"),IF(N150&lt;VLOOKUP(O150,Runners!A$3:CT$180,S$1,FALSE),IF(Y$2="zero",0,Y$2),0),0)</f>
        <v>0</v>
      </c>
      <c r="T150" s="6">
        <f t="shared" si="84"/>
        <v>0</v>
      </c>
      <c r="U150" s="2"/>
      <c r="V150" s="2" t="str">
        <f>IF(O150&lt;&gt;"",VLOOKUP(O150,Runners!CZ$3:DM$180,V$1,FALSE),"")</f>
        <v/>
      </c>
      <c r="W150" s="18" t="str">
        <f t="shared" si="85"/>
        <v/>
      </c>
    </row>
    <row r="151" spans="2:23" ht="14.25" customHeight="1" x14ac:dyDescent="0.25">
      <c r="C151" s="3">
        <f>IF(A151&lt;&gt;"",VLOOKUP(A151,'Runners RBH2'!A$3:CT$114,C$1,FALSE),0)</f>
        <v>0</v>
      </c>
      <c r="D151" s="6">
        <f t="shared" si="80"/>
        <v>146</v>
      </c>
      <c r="E151" s="2"/>
      <c r="F151" s="2">
        <f t="shared" si="81"/>
        <v>0</v>
      </c>
      <c r="J151" s="1">
        <f t="shared" si="82"/>
        <v>0</v>
      </c>
      <c r="M151" s="8" t="str">
        <f t="shared" si="63"/>
        <v/>
      </c>
      <c r="N151" s="8" t="str">
        <f t="shared" si="64"/>
        <v/>
      </c>
      <c r="O151" s="1" t="str">
        <f t="shared" si="65"/>
        <v/>
      </c>
      <c r="P151" s="32" t="str">
        <f t="shared" si="66"/>
        <v/>
      </c>
      <c r="Q151" s="32" t="str">
        <f t="shared" si="83"/>
        <v/>
      </c>
      <c r="R151" s="6">
        <f t="shared" si="71"/>
        <v>0</v>
      </c>
      <c r="S151" s="6">
        <f>IF(AND(D151&lt;=L$4,P151&lt;&gt;"Y"),IF(N151&lt;VLOOKUP(O151,Runners!A$3:CT$180,S$1,FALSE),IF(Y$2="zero",0,Y$2),0),0)</f>
        <v>0</v>
      </c>
      <c r="T151" s="6">
        <f t="shared" si="84"/>
        <v>0</v>
      </c>
      <c r="U151" s="2"/>
      <c r="V151" s="2" t="str">
        <f>IF(O151&lt;&gt;"",VLOOKUP(O151,Runners!CZ$3:DM$180,V$1,FALSE),"")</f>
        <v/>
      </c>
      <c r="W151" s="18" t="str">
        <f t="shared" si="85"/>
        <v/>
      </c>
    </row>
    <row r="152" spans="2:23" ht="14.25" customHeight="1" x14ac:dyDescent="0.25">
      <c r="C152" s="3">
        <f>IF(A152&lt;&gt;"",VLOOKUP(A152,'Runners RBH2'!A$3:CT$114,C$1,FALSE),0)</f>
        <v>0</v>
      </c>
      <c r="D152" s="6">
        <f t="shared" si="80"/>
        <v>147</v>
      </c>
      <c r="E152" s="2"/>
      <c r="F152" s="2">
        <f t="shared" si="81"/>
        <v>0</v>
      </c>
      <c r="J152" s="1">
        <f t="shared" si="82"/>
        <v>0</v>
      </c>
      <c r="M152" s="8" t="str">
        <f t="shared" si="63"/>
        <v/>
      </c>
      <c r="N152" s="8" t="str">
        <f t="shared" si="64"/>
        <v/>
      </c>
      <c r="O152" s="1" t="str">
        <f t="shared" si="65"/>
        <v/>
      </c>
      <c r="P152" s="32" t="str">
        <f t="shared" si="66"/>
        <v/>
      </c>
      <c r="Q152" s="32" t="str">
        <f t="shared" si="83"/>
        <v/>
      </c>
      <c r="R152" s="6">
        <f t="shared" si="71"/>
        <v>0</v>
      </c>
      <c r="S152" s="6">
        <f>IF(AND(D152&lt;=L$4,P152&lt;&gt;"Y"),IF(N152&lt;VLOOKUP(O152,Runners!A$3:CT$180,S$1,FALSE),IF(Y$2="zero",0,Y$2),0),0)</f>
        <v>0</v>
      </c>
      <c r="T152" s="6">
        <f t="shared" si="84"/>
        <v>0</v>
      </c>
      <c r="U152" s="2"/>
      <c r="V152" s="2" t="str">
        <f>IF(O152&lt;&gt;"",VLOOKUP(O152,Runners!CZ$3:DM$180,V$1,FALSE),"")</f>
        <v/>
      </c>
      <c r="W152" s="18" t="str">
        <f t="shared" si="85"/>
        <v/>
      </c>
    </row>
    <row r="153" spans="2:23" ht="14.25" customHeight="1" x14ac:dyDescent="0.25">
      <c r="C153" s="3">
        <f>IF(A153&lt;&gt;"",VLOOKUP(A153,'Runners RBH2'!A$3:CT$114,C$1,FALSE),0)</f>
        <v>0</v>
      </c>
      <c r="D153" s="6">
        <f t="shared" si="80"/>
        <v>148</v>
      </c>
      <c r="E153" s="2"/>
      <c r="F153" s="2">
        <f t="shared" si="81"/>
        <v>0</v>
      </c>
      <c r="J153" s="1">
        <f t="shared" si="82"/>
        <v>0</v>
      </c>
      <c r="M153" s="8" t="str">
        <f t="shared" si="63"/>
        <v/>
      </c>
      <c r="N153" s="8" t="str">
        <f t="shared" si="64"/>
        <v/>
      </c>
      <c r="O153" s="1" t="str">
        <f t="shared" si="65"/>
        <v/>
      </c>
      <c r="P153" s="32" t="str">
        <f t="shared" si="66"/>
        <v/>
      </c>
      <c r="Q153" s="32" t="str">
        <f t="shared" si="83"/>
        <v/>
      </c>
      <c r="R153" s="6">
        <f t="shared" si="71"/>
        <v>0</v>
      </c>
      <c r="S153" s="6">
        <f>IF(AND(D153&lt;=L$4,P153&lt;&gt;"Y"),IF(N153&lt;VLOOKUP(O153,Runners!A$3:CT$180,S$1,FALSE),IF(Y$2="zero",0,Y$2),0),0)</f>
        <v>0</v>
      </c>
      <c r="T153" s="6">
        <f t="shared" si="84"/>
        <v>0</v>
      </c>
      <c r="U153" s="2"/>
      <c r="V153" s="2" t="str">
        <f>IF(O153&lt;&gt;"",VLOOKUP(O153,Runners!CZ$3:DM$180,V$1,FALSE),"")</f>
        <v/>
      </c>
      <c r="W153" s="18" t="str">
        <f t="shared" si="85"/>
        <v/>
      </c>
    </row>
    <row r="154" spans="2:23" ht="14.25" customHeight="1" x14ac:dyDescent="0.25">
      <c r="C154" s="3">
        <f>IF(A154&lt;&gt;"",VLOOKUP(A154,'Runners RBH2'!A$3:CT$114,C$1,FALSE),0)</f>
        <v>0</v>
      </c>
      <c r="D154" s="6">
        <f t="shared" si="80"/>
        <v>149</v>
      </c>
      <c r="E154" s="2"/>
      <c r="F154" s="2">
        <f t="shared" si="81"/>
        <v>0</v>
      </c>
      <c r="J154" s="1">
        <f t="shared" si="82"/>
        <v>0</v>
      </c>
      <c r="M154" s="8" t="str">
        <f t="shared" si="63"/>
        <v/>
      </c>
      <c r="N154" s="8" t="str">
        <f t="shared" si="64"/>
        <v/>
      </c>
      <c r="O154" s="1" t="str">
        <f t="shared" si="65"/>
        <v/>
      </c>
      <c r="P154" s="32" t="str">
        <f t="shared" si="66"/>
        <v/>
      </c>
      <c r="Q154" s="32" t="str">
        <f t="shared" si="83"/>
        <v/>
      </c>
      <c r="R154" s="6">
        <f t="shared" si="71"/>
        <v>0</v>
      </c>
      <c r="S154" s="6">
        <f>IF(AND(D154&lt;=L$4,P154&lt;&gt;"Y"),IF(N154&lt;VLOOKUP(O154,Runners!A$3:CT$180,S$1,FALSE),IF(Y$2="zero",0,Y$2),0),0)</f>
        <v>0</v>
      </c>
      <c r="T154" s="6">
        <f t="shared" si="84"/>
        <v>0</v>
      </c>
      <c r="U154" s="2"/>
      <c r="V154" s="2" t="str">
        <f>IF(O154&lt;&gt;"",VLOOKUP(O154,Runners!CZ$3:DM$180,V$1,FALSE),"")</f>
        <v/>
      </c>
      <c r="W154" s="18" t="str">
        <f t="shared" si="85"/>
        <v/>
      </c>
    </row>
    <row r="155" spans="2:23" ht="14.25" customHeight="1" x14ac:dyDescent="0.25">
      <c r="C155" s="3">
        <f>IF(A155&lt;&gt;"",VLOOKUP(A155,'Runners RBH2'!A$3:CT$114,C$1,FALSE),0)</f>
        <v>0</v>
      </c>
      <c r="D155" s="6">
        <f t="shared" si="80"/>
        <v>150</v>
      </c>
      <c r="E155" s="2"/>
      <c r="F155" s="2">
        <f t="shared" si="81"/>
        <v>0</v>
      </c>
      <c r="J155" s="1">
        <f t="shared" si="82"/>
        <v>0</v>
      </c>
      <c r="M155" s="8" t="str">
        <f t="shared" si="63"/>
        <v/>
      </c>
      <c r="N155" s="8" t="str">
        <f t="shared" si="64"/>
        <v/>
      </c>
      <c r="O155" s="1" t="str">
        <f t="shared" si="65"/>
        <v/>
      </c>
      <c r="P155" s="32" t="str">
        <f t="shared" si="66"/>
        <v/>
      </c>
      <c r="Q155" s="32" t="str">
        <f t="shared" si="83"/>
        <v/>
      </c>
      <c r="R155" s="6">
        <f t="shared" si="71"/>
        <v>0</v>
      </c>
      <c r="S155" s="6">
        <f>IF(AND(D155&lt;=L$4,P155&lt;&gt;"Y"),IF(N155&lt;VLOOKUP(O155,Runners!A$3:CT$180,S$1,FALSE),IF(Y$2="zero",0,Y$2),0),0)</f>
        <v>0</v>
      </c>
      <c r="T155" s="6">
        <f t="shared" si="84"/>
        <v>0</v>
      </c>
      <c r="U155" s="2"/>
      <c r="V155" s="2" t="str">
        <f>IF(O155&lt;&gt;"",VLOOKUP(O155,Runners!CZ$3:DM$180,V$1,FALSE),"")</f>
        <v/>
      </c>
      <c r="W155" s="18" t="str">
        <f t="shared" si="85"/>
        <v/>
      </c>
    </row>
    <row r="156" spans="2:23" ht="14.25" customHeight="1" x14ac:dyDescent="0.25">
      <c r="C156" s="3">
        <f>IF(A156&lt;&gt;"",VLOOKUP(A156,'Runners RBH2'!A$3:CT$114,C$1,FALSE),0)</f>
        <v>0</v>
      </c>
      <c r="D156" s="6">
        <f t="shared" si="80"/>
        <v>151</v>
      </c>
      <c r="E156" s="2"/>
      <c r="F156" s="2">
        <f t="shared" si="81"/>
        <v>0</v>
      </c>
      <c r="J156" s="1">
        <f t="shared" si="82"/>
        <v>0</v>
      </c>
      <c r="M156" s="8" t="str">
        <f t="shared" ref="M156:M163" si="86">IF(D156&lt;=L$4,SMALL(E$4:E$207,D156),"")</f>
        <v/>
      </c>
      <c r="N156" s="8" t="str">
        <f t="shared" ref="N156:N163" si="87">IF(D156&lt;=L$4,VLOOKUP(M156,E$4:F$207,2,FALSE),"")</f>
        <v/>
      </c>
      <c r="O156" s="1" t="str">
        <f t="shared" ref="O156:O163" si="88">IF(D156&lt;=L$4,VLOOKUP(M156,E$4:J$207,6,FALSE),"")</f>
        <v/>
      </c>
      <c r="P156" s="32" t="str">
        <f t="shared" ref="P156:P163" si="89">IF(D156&lt;=L$4,VLOOKUP(O156,A$4:B$207,2,FALSE),"")</f>
        <v/>
      </c>
      <c r="Q156" s="32" t="str">
        <f t="shared" si="83"/>
        <v/>
      </c>
      <c r="R156" s="6">
        <f t="shared" si="71"/>
        <v>0</v>
      </c>
      <c r="S156" s="6">
        <f>IF(AND(D156&lt;=L$4,P156&lt;&gt;"Y"),IF(N156&lt;VLOOKUP(O156,Runners!A$3:CT$180,S$1,FALSE),IF(Y$2="zero",0,Y$2),0),0)</f>
        <v>0</v>
      </c>
      <c r="T156" s="6">
        <f t="shared" si="84"/>
        <v>0</v>
      </c>
      <c r="U156" s="2"/>
      <c r="V156" s="2" t="str">
        <f>IF(O156&lt;&gt;"",VLOOKUP(O156,Runners!CZ$3:DM$180,V$1,FALSE),"")</f>
        <v/>
      </c>
      <c r="W156" s="18" t="str">
        <f t="shared" si="85"/>
        <v/>
      </c>
    </row>
    <row r="157" spans="2:23" ht="14.25" customHeight="1" x14ac:dyDescent="0.25">
      <c r="C157" s="3">
        <f>IF(A157&lt;&gt;"",VLOOKUP(A157,'Runners RBH2'!A$3:CT$114,C$1,FALSE),0)</f>
        <v>0</v>
      </c>
      <c r="D157" s="6">
        <f t="shared" si="80"/>
        <v>152</v>
      </c>
      <c r="E157" s="2"/>
      <c r="F157" s="2">
        <f t="shared" si="81"/>
        <v>0</v>
      </c>
      <c r="J157" s="1">
        <f t="shared" si="82"/>
        <v>0</v>
      </c>
      <c r="M157" s="8" t="str">
        <f t="shared" si="86"/>
        <v/>
      </c>
      <c r="N157" s="8" t="str">
        <f t="shared" si="87"/>
        <v/>
      </c>
      <c r="O157" s="1" t="str">
        <f t="shared" si="88"/>
        <v/>
      </c>
      <c r="P157" s="32" t="str">
        <f t="shared" si="89"/>
        <v/>
      </c>
      <c r="Q157" s="32" t="str">
        <f t="shared" si="83"/>
        <v/>
      </c>
      <c r="R157" s="6">
        <f t="shared" si="71"/>
        <v>0</v>
      </c>
      <c r="S157" s="6">
        <f>IF(AND(D157&lt;=L$4,P157&lt;&gt;"Y"),IF(N157&lt;VLOOKUP(O157,Runners!A$3:CT$180,S$1,FALSE),IF(Y$2="zero",0,Y$2),0),0)</f>
        <v>0</v>
      </c>
      <c r="T157" s="6">
        <f t="shared" si="84"/>
        <v>0</v>
      </c>
      <c r="U157" s="2"/>
      <c r="V157" s="2" t="str">
        <f>IF(O157&lt;&gt;"",VLOOKUP(O157,Runners!CZ$3:DM$180,V$1,FALSE),"")</f>
        <v/>
      </c>
      <c r="W157" s="18" t="str">
        <f t="shared" si="85"/>
        <v/>
      </c>
    </row>
    <row r="158" spans="2:23" ht="14.25" customHeight="1" x14ac:dyDescent="0.25">
      <c r="C158" s="3">
        <f>IF(A158&lt;&gt;"",VLOOKUP(A158,'Runners RBH2'!A$3:CT$114,C$1,FALSE),0)</f>
        <v>0</v>
      </c>
      <c r="D158" s="6">
        <f t="shared" si="80"/>
        <v>153</v>
      </c>
      <c r="E158" s="2"/>
      <c r="F158" s="2">
        <f t="shared" si="81"/>
        <v>0</v>
      </c>
      <c r="J158" s="1">
        <f t="shared" si="82"/>
        <v>0</v>
      </c>
      <c r="M158" s="8" t="str">
        <f t="shared" si="86"/>
        <v/>
      </c>
      <c r="N158" s="8" t="str">
        <f t="shared" si="87"/>
        <v/>
      </c>
      <c r="O158" s="1" t="str">
        <f t="shared" si="88"/>
        <v/>
      </c>
      <c r="P158" s="32" t="str">
        <f t="shared" si="89"/>
        <v/>
      </c>
      <c r="Q158" s="32" t="str">
        <f t="shared" si="83"/>
        <v/>
      </c>
      <c r="R158" s="6">
        <f t="shared" si="71"/>
        <v>0</v>
      </c>
      <c r="S158" s="6">
        <f>IF(AND(D158&lt;=L$4,P158&lt;&gt;"Y"),IF(N158&lt;VLOOKUP(O158,Runners!A$3:CT$180,S$1,FALSE),IF(Y$2="zero",0,Y$2),0),0)</f>
        <v>0</v>
      </c>
      <c r="T158" s="6">
        <f t="shared" si="84"/>
        <v>0</v>
      </c>
      <c r="U158" s="2"/>
      <c r="V158" s="2" t="str">
        <f>IF(O158&lt;&gt;"",VLOOKUP(O158,Runners!CZ$3:DM$180,V$1,FALSE),"")</f>
        <v/>
      </c>
      <c r="W158" s="18" t="str">
        <f t="shared" si="85"/>
        <v/>
      </c>
    </row>
    <row r="159" spans="2:23" ht="14.25" customHeight="1" x14ac:dyDescent="0.25">
      <c r="C159" s="3">
        <f>IF(A159&lt;&gt;"",VLOOKUP(A159,'Runners RBH2'!A$3:CT$114,C$1,FALSE),0)</f>
        <v>0</v>
      </c>
      <c r="D159" s="6">
        <f t="shared" si="80"/>
        <v>154</v>
      </c>
      <c r="E159" s="2"/>
      <c r="F159" s="2">
        <f t="shared" si="81"/>
        <v>0</v>
      </c>
      <c r="J159" s="1">
        <f t="shared" si="82"/>
        <v>0</v>
      </c>
      <c r="M159" s="8" t="str">
        <f t="shared" si="86"/>
        <v/>
      </c>
      <c r="N159" s="8" t="str">
        <f t="shared" si="87"/>
        <v/>
      </c>
      <c r="O159" s="1" t="str">
        <f t="shared" si="88"/>
        <v/>
      </c>
      <c r="P159" s="32" t="str">
        <f t="shared" si="89"/>
        <v/>
      </c>
      <c r="Q159" s="32" t="str">
        <f t="shared" si="83"/>
        <v/>
      </c>
      <c r="R159" s="6">
        <f t="shared" si="71"/>
        <v>0</v>
      </c>
      <c r="S159" s="6">
        <f>IF(AND(D159&lt;=L$4,P159&lt;&gt;"Y"),IF(N159&lt;VLOOKUP(O159,Runners!A$3:CT$180,S$1,FALSE),IF(Y$2="zero",0,Y$2),0),0)</f>
        <v>0</v>
      </c>
      <c r="T159" s="6">
        <f t="shared" si="84"/>
        <v>0</v>
      </c>
      <c r="U159" s="2"/>
      <c r="V159" s="2" t="str">
        <f>IF(O159&lt;&gt;"",VLOOKUP(O159,Runners!CZ$3:DM$180,V$1,FALSE),"")</f>
        <v/>
      </c>
      <c r="W159" s="18" t="str">
        <f t="shared" si="85"/>
        <v/>
      </c>
    </row>
    <row r="160" spans="2:23" ht="14.25" customHeight="1" x14ac:dyDescent="0.25">
      <c r="C160" s="3">
        <f>IF(A160&lt;&gt;"",VLOOKUP(A160,'Runners RBH2'!A$3:CT$114,C$1,FALSE),0)</f>
        <v>0</v>
      </c>
      <c r="D160" s="6">
        <f t="shared" ref="D160:D206" si="90">D159+1</f>
        <v>155</v>
      </c>
      <c r="E160" s="2"/>
      <c r="F160" s="2">
        <f t="shared" si="81"/>
        <v>0</v>
      </c>
      <c r="J160" s="1">
        <f t="shared" ref="J160:J206" si="91">A160</f>
        <v>0</v>
      </c>
      <c r="M160" s="8" t="str">
        <f t="shared" si="86"/>
        <v/>
      </c>
      <c r="N160" s="8" t="str">
        <f t="shared" si="87"/>
        <v/>
      </c>
      <c r="O160" s="1" t="str">
        <f t="shared" si="88"/>
        <v/>
      </c>
      <c r="P160" s="32" t="str">
        <f t="shared" si="89"/>
        <v/>
      </c>
      <c r="Q160" s="32" t="str">
        <f t="shared" ref="Q160:Q206" si="92">IF(D160&lt;=L$4,IF(P160="Y",Q159,Q159-1),"")</f>
        <v/>
      </c>
      <c r="R160" s="6">
        <f t="shared" si="71"/>
        <v>0</v>
      </c>
      <c r="S160" s="6">
        <f>IF(AND(D160&lt;=L$4,P160&lt;&gt;"Y"),IF(N160&lt;VLOOKUP(O160,Runners!A$3:CT$180,S$1,FALSE),IF(Y$2="zero",0,Y$2),0),0)</f>
        <v>0</v>
      </c>
      <c r="T160" s="6">
        <f t="shared" ref="T160:T206" si="93">IF(AND(D160&lt;=L$4,P160&lt;&gt;"Y"),S160+R160,0)</f>
        <v>0</v>
      </c>
      <c r="U160" s="2"/>
      <c r="V160" s="2" t="str">
        <f>IF(O160&lt;&gt;"",VLOOKUP(O160,Runners!CZ$3:DM$180,V$1,FALSE),"")</f>
        <v/>
      </c>
      <c r="W160" s="18" t="str">
        <f t="shared" ref="W160:W206" si="94">IF(O160&lt;&gt;"",(V160-N160)/V160,"")</f>
        <v/>
      </c>
    </row>
    <row r="161" spans="3:23" ht="14.25" customHeight="1" x14ac:dyDescent="0.25">
      <c r="C161" s="3">
        <f>IF(A161&lt;&gt;"",VLOOKUP(A161,'Runners RBH2'!A$3:CT$114,C$1,FALSE),0)</f>
        <v>0</v>
      </c>
      <c r="D161" s="6">
        <f t="shared" si="90"/>
        <v>156</v>
      </c>
      <c r="E161" s="2"/>
      <c r="F161" s="2">
        <f t="shared" si="81"/>
        <v>0</v>
      </c>
      <c r="J161" s="1">
        <f t="shared" si="91"/>
        <v>0</v>
      </c>
      <c r="M161" s="8" t="str">
        <f t="shared" si="86"/>
        <v/>
      </c>
      <c r="N161" s="8" t="str">
        <f t="shared" si="87"/>
        <v/>
      </c>
      <c r="O161" s="1" t="str">
        <f t="shared" si="88"/>
        <v/>
      </c>
      <c r="P161" s="32" t="str">
        <f t="shared" si="89"/>
        <v/>
      </c>
      <c r="Q161" s="32" t="str">
        <f t="shared" si="92"/>
        <v/>
      </c>
      <c r="R161" s="6">
        <f t="shared" si="71"/>
        <v>0</v>
      </c>
      <c r="S161" s="6">
        <f>IF(AND(D161&lt;=L$4,P161&lt;&gt;"Y"),IF(N161&lt;VLOOKUP(O161,Runners!A$3:CT$180,S$1,FALSE),IF(Y$2="zero",0,Y$2),0),0)</f>
        <v>0</v>
      </c>
      <c r="T161" s="6">
        <f t="shared" si="93"/>
        <v>0</v>
      </c>
      <c r="U161" s="2"/>
      <c r="V161" s="2" t="str">
        <f>IF(O161&lt;&gt;"",VLOOKUP(O161,Runners!CZ$3:DM$180,V$1,FALSE),"")</f>
        <v/>
      </c>
      <c r="W161" s="18" t="str">
        <f t="shared" si="94"/>
        <v/>
      </c>
    </row>
    <row r="162" spans="3:23" ht="14.25" customHeight="1" x14ac:dyDescent="0.25">
      <c r="C162" s="3">
        <f>IF(A162&lt;&gt;"",VLOOKUP(A162,'Runners RBH2'!A$3:CT$114,C$1,FALSE),0)</f>
        <v>0</v>
      </c>
      <c r="D162" s="6">
        <f t="shared" si="90"/>
        <v>157</v>
      </c>
      <c r="E162" s="2"/>
      <c r="F162" s="2">
        <f t="shared" si="81"/>
        <v>0</v>
      </c>
      <c r="J162" s="1">
        <f t="shared" si="91"/>
        <v>0</v>
      </c>
      <c r="M162" s="8" t="str">
        <f t="shared" si="86"/>
        <v/>
      </c>
      <c r="N162" s="8" t="str">
        <f t="shared" si="87"/>
        <v/>
      </c>
      <c r="O162" s="1" t="str">
        <f t="shared" si="88"/>
        <v/>
      </c>
      <c r="P162" s="32" t="str">
        <f t="shared" si="89"/>
        <v/>
      </c>
      <c r="Q162" s="32" t="str">
        <f t="shared" si="92"/>
        <v/>
      </c>
      <c r="R162" s="6">
        <f t="shared" si="71"/>
        <v>0</v>
      </c>
      <c r="S162" s="6">
        <f>IF(AND(D162&lt;=L$4,P162&lt;&gt;"Y"),IF(N162&lt;VLOOKUP(O162,Runners!A$3:CT$180,S$1,FALSE),IF(Y$2="zero",0,Y$2),0),0)</f>
        <v>0</v>
      </c>
      <c r="T162" s="6">
        <f t="shared" si="93"/>
        <v>0</v>
      </c>
      <c r="U162" s="2"/>
      <c r="V162" s="2" t="str">
        <f>IF(O162&lt;&gt;"",VLOOKUP(O162,Runners!CZ$3:DM$180,V$1,FALSE),"")</f>
        <v/>
      </c>
      <c r="W162" s="18" t="str">
        <f t="shared" si="94"/>
        <v/>
      </c>
    </row>
    <row r="163" spans="3:23" ht="14.25" customHeight="1" x14ac:dyDescent="0.25">
      <c r="C163" s="3">
        <f>IF(A163&lt;&gt;"",VLOOKUP(A163,'Runners RBH2'!A$3:CT$114,C$1,FALSE),0)</f>
        <v>0</v>
      </c>
      <c r="D163" s="6">
        <f t="shared" si="90"/>
        <v>158</v>
      </c>
      <c r="E163" s="2"/>
      <c r="F163" s="2">
        <f t="shared" si="81"/>
        <v>0</v>
      </c>
      <c r="J163" s="1">
        <f t="shared" si="91"/>
        <v>0</v>
      </c>
      <c r="M163" s="8" t="str">
        <f t="shared" si="86"/>
        <v/>
      </c>
      <c r="N163" s="8" t="str">
        <f t="shared" si="87"/>
        <v/>
      </c>
      <c r="O163" s="1" t="str">
        <f t="shared" si="88"/>
        <v/>
      </c>
      <c r="P163" s="32" t="str">
        <f t="shared" si="89"/>
        <v/>
      </c>
      <c r="Q163" s="32" t="str">
        <f t="shared" si="92"/>
        <v/>
      </c>
      <c r="R163" s="6">
        <f t="shared" si="71"/>
        <v>0</v>
      </c>
      <c r="S163" s="6">
        <f>IF(AND(D163&lt;=L$4,P163&lt;&gt;"Y"),IF(N163&lt;VLOOKUP(O163,Runners!A$3:CT$180,S$1,FALSE),IF(Y$2="zero",0,Y$2),0),0)</f>
        <v>0</v>
      </c>
      <c r="T163" s="6">
        <f t="shared" si="93"/>
        <v>0</v>
      </c>
      <c r="U163" s="2"/>
      <c r="V163" s="2" t="str">
        <f>IF(O163&lt;&gt;"",VLOOKUP(O163,Runners!CZ$3:DM$180,V$1,FALSE),"")</f>
        <v/>
      </c>
      <c r="W163" s="18" t="str">
        <f t="shared" si="94"/>
        <v/>
      </c>
    </row>
    <row r="164" spans="3:23" ht="14.25" customHeight="1" x14ac:dyDescent="0.25">
      <c r="C164" s="3">
        <f>IF(A164&lt;&gt;"",VLOOKUP(A164,'Runners RBH2'!A$3:CT$114,C$1,FALSE),0)</f>
        <v>0</v>
      </c>
      <c r="D164" s="6">
        <f t="shared" si="90"/>
        <v>159</v>
      </c>
      <c r="E164" s="2"/>
      <c r="F164" s="2">
        <f t="shared" si="81"/>
        <v>0</v>
      </c>
      <c r="J164" s="1">
        <f t="shared" si="91"/>
        <v>0</v>
      </c>
      <c r="M164" s="8" t="str">
        <f t="shared" ref="M164:M206" si="95">IF(D164&lt;=L$4,SMALL(E$4:E$207,D164),"")</f>
        <v/>
      </c>
      <c r="N164" s="8" t="str">
        <f t="shared" ref="N164:N206" si="96">IF(D164&lt;=L$4,VLOOKUP(M164,E$4:F$207,2,FALSE),"")</f>
        <v/>
      </c>
      <c r="O164" s="1" t="str">
        <f t="shared" ref="O164:O206" si="97">IF(D164&lt;=L$4,VLOOKUP(M164,E$4:J$207,6,FALSE),"")</f>
        <v/>
      </c>
      <c r="P164" s="32" t="str">
        <f t="shared" ref="P164:P206" si="98">IF(D164&lt;=L$4,VLOOKUP(O164,A$4:B$207,2,FALSE),"")</f>
        <v/>
      </c>
      <c r="Q164" s="32" t="str">
        <f t="shared" si="92"/>
        <v/>
      </c>
      <c r="R164" s="6">
        <f t="shared" si="71"/>
        <v>0</v>
      </c>
      <c r="S164" s="6">
        <f>IF(AND(D164&lt;=L$4,P164&lt;&gt;"Y"),IF(N164&lt;VLOOKUP(O164,Runners!A$3:CT$180,S$1,FALSE),IF(Y$2="zero",0,Y$2),0),0)</f>
        <v>0</v>
      </c>
      <c r="T164" s="6">
        <f t="shared" si="93"/>
        <v>0</v>
      </c>
      <c r="U164" s="2"/>
      <c r="V164" s="2" t="str">
        <f>IF(O164&lt;&gt;"",VLOOKUP(O164,Runners!CZ$3:DM$180,V$1,FALSE),"")</f>
        <v/>
      </c>
      <c r="W164" s="18" t="str">
        <f t="shared" si="94"/>
        <v/>
      </c>
    </row>
    <row r="165" spans="3:23" ht="14.25" customHeight="1" x14ac:dyDescent="0.25">
      <c r="C165" s="3">
        <f>IF(A165&lt;&gt;"",VLOOKUP(A165,'Runners RBH2'!A$3:CT$114,C$1,FALSE),0)</f>
        <v>0</v>
      </c>
      <c r="D165" s="6">
        <f t="shared" si="90"/>
        <v>160</v>
      </c>
      <c r="E165" s="2"/>
      <c r="F165" s="2">
        <f t="shared" si="81"/>
        <v>0</v>
      </c>
      <c r="J165" s="1">
        <f t="shared" si="91"/>
        <v>0</v>
      </c>
      <c r="M165" s="8" t="str">
        <f t="shared" si="95"/>
        <v/>
      </c>
      <c r="N165" s="8" t="str">
        <f t="shared" si="96"/>
        <v/>
      </c>
      <c r="O165" s="1" t="str">
        <f t="shared" si="97"/>
        <v/>
      </c>
      <c r="P165" s="32" t="str">
        <f t="shared" si="98"/>
        <v/>
      </c>
      <c r="Q165" s="32" t="str">
        <f t="shared" si="92"/>
        <v/>
      </c>
      <c r="R165" s="6">
        <f t="shared" si="71"/>
        <v>0</v>
      </c>
      <c r="S165" s="6">
        <f>IF(AND(D165&lt;=L$4,P165&lt;&gt;"Y"),IF(N165&lt;VLOOKUP(O165,Runners!A$3:CT$180,S$1,FALSE),IF(Y$2="zero",0,Y$2),0),0)</f>
        <v>0</v>
      </c>
      <c r="T165" s="6">
        <f t="shared" si="93"/>
        <v>0</v>
      </c>
      <c r="U165" s="2"/>
      <c r="V165" s="2" t="str">
        <f>IF(O165&lt;&gt;"",VLOOKUP(O165,Runners!CZ$3:DM$180,V$1,FALSE),"")</f>
        <v/>
      </c>
      <c r="W165" s="18" t="str">
        <f t="shared" si="94"/>
        <v/>
      </c>
    </row>
    <row r="166" spans="3:23" ht="14.25" customHeight="1" x14ac:dyDescent="0.25">
      <c r="C166" s="3">
        <f>IF(A166&lt;&gt;"",VLOOKUP(A166,'Runners RBH2'!A$3:CT$114,C$1,FALSE),0)</f>
        <v>0</v>
      </c>
      <c r="D166" s="6">
        <f t="shared" si="90"/>
        <v>161</v>
      </c>
      <c r="E166" s="2"/>
      <c r="F166" s="2">
        <f t="shared" si="81"/>
        <v>0</v>
      </c>
      <c r="J166" s="1">
        <f t="shared" si="91"/>
        <v>0</v>
      </c>
      <c r="M166" s="8" t="str">
        <f t="shared" si="95"/>
        <v/>
      </c>
      <c r="N166" s="8" t="str">
        <f t="shared" si="96"/>
        <v/>
      </c>
      <c r="O166" s="1" t="str">
        <f t="shared" si="97"/>
        <v/>
      </c>
      <c r="P166" s="32" t="str">
        <f t="shared" si="98"/>
        <v/>
      </c>
      <c r="Q166" s="32" t="str">
        <f t="shared" si="92"/>
        <v/>
      </c>
      <c r="R166" s="6">
        <f t="shared" si="71"/>
        <v>0</v>
      </c>
      <c r="S166" s="6">
        <f>IF(AND(D166&lt;=L$4,P166&lt;&gt;"Y"),IF(N166&lt;VLOOKUP(O166,Runners!A$3:CT$180,S$1,FALSE),IF(Y$2="zero",0,Y$2),0),0)</f>
        <v>0</v>
      </c>
      <c r="T166" s="6">
        <f t="shared" si="93"/>
        <v>0</v>
      </c>
      <c r="U166" s="2"/>
      <c r="V166" s="2" t="str">
        <f>IF(O166&lt;&gt;"",VLOOKUP(O166,Runners!CZ$3:DM$180,V$1,FALSE),"")</f>
        <v/>
      </c>
      <c r="W166" s="18" t="str">
        <f t="shared" si="94"/>
        <v/>
      </c>
    </row>
    <row r="167" spans="3:23" ht="14.25" customHeight="1" x14ac:dyDescent="0.25">
      <c r="C167" s="3">
        <f>IF(A167&lt;&gt;"",VLOOKUP(A167,'Runners RBH2'!A$3:CT$114,C$1,FALSE),0)</f>
        <v>0</v>
      </c>
      <c r="D167" s="6">
        <f t="shared" si="90"/>
        <v>162</v>
      </c>
      <c r="E167" s="2"/>
      <c r="F167" s="2">
        <f t="shared" si="81"/>
        <v>0</v>
      </c>
      <c r="J167" s="1">
        <f t="shared" si="91"/>
        <v>0</v>
      </c>
      <c r="M167" s="8" t="str">
        <f t="shared" si="95"/>
        <v/>
      </c>
      <c r="N167" s="8" t="str">
        <f t="shared" si="96"/>
        <v/>
      </c>
      <c r="O167" s="1" t="str">
        <f t="shared" si="97"/>
        <v/>
      </c>
      <c r="P167" s="32" t="str">
        <f t="shared" si="98"/>
        <v/>
      </c>
      <c r="Q167" s="32" t="str">
        <f t="shared" si="92"/>
        <v/>
      </c>
      <c r="R167" s="6">
        <f t="shared" si="71"/>
        <v>0</v>
      </c>
      <c r="S167" s="6">
        <f>IF(AND(D167&lt;=L$4,P167&lt;&gt;"Y"),IF(N167&lt;VLOOKUP(O167,Runners!A$3:CT$180,S$1,FALSE),IF(Y$2="zero",0,Y$2),0),0)</f>
        <v>0</v>
      </c>
      <c r="T167" s="6">
        <f t="shared" si="93"/>
        <v>0</v>
      </c>
      <c r="U167" s="2"/>
      <c r="V167" s="2" t="str">
        <f>IF(O167&lt;&gt;"",VLOOKUP(O167,Runners!CZ$3:DM$180,V$1,FALSE),"")</f>
        <v/>
      </c>
      <c r="W167" s="18" t="str">
        <f t="shared" si="94"/>
        <v/>
      </c>
    </row>
    <row r="168" spans="3:23" ht="14.25" customHeight="1" x14ac:dyDescent="0.25">
      <c r="C168" s="3">
        <f>IF(A168&lt;&gt;"",VLOOKUP(A168,'Runners RBH2'!A$3:CT$114,C$1,FALSE),0)</f>
        <v>0</v>
      </c>
      <c r="D168" s="6">
        <f t="shared" si="90"/>
        <v>163</v>
      </c>
      <c r="E168" s="2"/>
      <c r="F168" s="2">
        <f t="shared" si="81"/>
        <v>0</v>
      </c>
      <c r="J168" s="1">
        <f t="shared" si="91"/>
        <v>0</v>
      </c>
      <c r="M168" s="8" t="str">
        <f t="shared" si="95"/>
        <v/>
      </c>
      <c r="N168" s="8" t="str">
        <f t="shared" si="96"/>
        <v/>
      </c>
      <c r="O168" s="1" t="str">
        <f t="shared" si="97"/>
        <v/>
      </c>
      <c r="P168" s="32" t="str">
        <f t="shared" si="98"/>
        <v/>
      </c>
      <c r="Q168" s="32" t="str">
        <f t="shared" si="92"/>
        <v/>
      </c>
      <c r="R168" s="6">
        <f t="shared" si="71"/>
        <v>0</v>
      </c>
      <c r="S168" s="6">
        <f>IF(AND(D168&lt;=L$4,P168&lt;&gt;"Y"),IF(N168&lt;VLOOKUP(O168,Runners!A$3:CT$180,S$1,FALSE),IF(Y$2="zero",0,Y$2),0),0)</f>
        <v>0</v>
      </c>
      <c r="T168" s="6">
        <f t="shared" si="93"/>
        <v>0</v>
      </c>
      <c r="U168" s="2"/>
      <c r="V168" s="2" t="str">
        <f>IF(O168&lt;&gt;"",VLOOKUP(O168,Runners!CZ$3:DM$180,V$1,FALSE),"")</f>
        <v/>
      </c>
      <c r="W168" s="18" t="str">
        <f t="shared" si="94"/>
        <v/>
      </c>
    </row>
    <row r="169" spans="3:23" ht="14.25" customHeight="1" x14ac:dyDescent="0.25">
      <c r="C169" s="3">
        <f>IF(A169&lt;&gt;"",VLOOKUP(A169,'Runners RBH2'!A$3:CT$114,C$1,FALSE),0)</f>
        <v>0</v>
      </c>
      <c r="D169" s="6">
        <f t="shared" si="90"/>
        <v>164</v>
      </c>
      <c r="E169" s="2"/>
      <c r="F169" s="2">
        <f t="shared" si="81"/>
        <v>0</v>
      </c>
      <c r="J169" s="1">
        <f t="shared" si="91"/>
        <v>0</v>
      </c>
      <c r="M169" s="8" t="str">
        <f t="shared" si="95"/>
        <v/>
      </c>
      <c r="N169" s="8" t="str">
        <f t="shared" si="96"/>
        <v/>
      </c>
      <c r="O169" s="1" t="str">
        <f t="shared" si="97"/>
        <v/>
      </c>
      <c r="P169" s="32" t="str">
        <f t="shared" si="98"/>
        <v/>
      </c>
      <c r="Q169" s="32" t="str">
        <f t="shared" si="92"/>
        <v/>
      </c>
      <c r="R169" s="6">
        <f t="shared" si="71"/>
        <v>0</v>
      </c>
      <c r="S169" s="6">
        <f>IF(AND(D169&lt;=L$4,P169&lt;&gt;"Y"),IF(N169&lt;VLOOKUP(O169,Runners!A$3:CT$180,S$1,FALSE),IF(Y$2="zero",0,Y$2),0),0)</f>
        <v>0</v>
      </c>
      <c r="T169" s="6">
        <f t="shared" si="93"/>
        <v>0</v>
      </c>
      <c r="U169" s="2"/>
      <c r="V169" s="2" t="str">
        <f>IF(O169&lt;&gt;"",VLOOKUP(O169,Runners!CZ$3:DM$180,V$1,FALSE),"")</f>
        <v/>
      </c>
      <c r="W169" s="18" t="str">
        <f t="shared" si="94"/>
        <v/>
      </c>
    </row>
    <row r="170" spans="3:23" ht="14.25" customHeight="1" x14ac:dyDescent="0.25">
      <c r="C170" s="3">
        <f>IF(A170&lt;&gt;"",VLOOKUP(A170,'Runners RBH2'!A$3:CT$114,C$1,FALSE),0)</f>
        <v>0</v>
      </c>
      <c r="D170" s="6">
        <f t="shared" si="90"/>
        <v>165</v>
      </c>
      <c r="E170" s="2"/>
      <c r="F170" s="2">
        <f t="shared" si="81"/>
        <v>0</v>
      </c>
      <c r="J170" s="1">
        <f t="shared" si="91"/>
        <v>0</v>
      </c>
      <c r="M170" s="8" t="str">
        <f t="shared" si="95"/>
        <v/>
      </c>
      <c r="N170" s="8" t="str">
        <f t="shared" si="96"/>
        <v/>
      </c>
      <c r="O170" s="1" t="str">
        <f t="shared" si="97"/>
        <v/>
      </c>
      <c r="P170" s="32" t="str">
        <f t="shared" si="98"/>
        <v/>
      </c>
      <c r="Q170" s="32" t="str">
        <f t="shared" si="92"/>
        <v/>
      </c>
      <c r="R170" s="6">
        <f t="shared" si="71"/>
        <v>0</v>
      </c>
      <c r="S170" s="6">
        <f>IF(AND(D170&lt;=L$4,P170&lt;&gt;"Y"),IF(N170&lt;VLOOKUP(O170,Runners!A$3:CT$180,S$1,FALSE),IF(Y$2="zero",0,Y$2),0),0)</f>
        <v>0</v>
      </c>
      <c r="T170" s="6">
        <f t="shared" si="93"/>
        <v>0</v>
      </c>
      <c r="U170" s="2"/>
      <c r="V170" s="2" t="str">
        <f>IF(O170&lt;&gt;"",VLOOKUP(O170,Runners!CZ$3:DM$180,V$1,FALSE),"")</f>
        <v/>
      </c>
      <c r="W170" s="18" t="str">
        <f t="shared" si="94"/>
        <v/>
      </c>
    </row>
    <row r="171" spans="3:23" ht="14.25" customHeight="1" x14ac:dyDescent="0.25">
      <c r="C171" s="3">
        <f>IF(A171&lt;&gt;"",VLOOKUP(A171,'Runners RBH2'!A$3:CT$114,C$1,FALSE),0)</f>
        <v>0</v>
      </c>
      <c r="D171" s="6">
        <f t="shared" si="90"/>
        <v>166</v>
      </c>
      <c r="E171" s="2"/>
      <c r="F171" s="2">
        <f t="shared" si="81"/>
        <v>0</v>
      </c>
      <c r="J171" s="1">
        <f t="shared" si="91"/>
        <v>0</v>
      </c>
      <c r="M171" s="8" t="str">
        <f t="shared" si="95"/>
        <v/>
      </c>
      <c r="N171" s="8" t="str">
        <f t="shared" si="96"/>
        <v/>
      </c>
      <c r="O171" s="1" t="str">
        <f t="shared" si="97"/>
        <v/>
      </c>
      <c r="P171" s="32" t="str">
        <f t="shared" si="98"/>
        <v/>
      </c>
      <c r="Q171" s="32" t="str">
        <f t="shared" si="92"/>
        <v/>
      </c>
      <c r="R171" s="6">
        <f t="shared" si="71"/>
        <v>0</v>
      </c>
      <c r="S171" s="6">
        <f>IF(AND(D171&lt;=L$4,P171&lt;&gt;"Y"),IF(N171&lt;VLOOKUP(O171,Runners!A$3:CT$180,S$1,FALSE),IF(Y$2="zero",0,Y$2),0),0)</f>
        <v>0</v>
      </c>
      <c r="T171" s="6">
        <f t="shared" si="93"/>
        <v>0</v>
      </c>
      <c r="U171" s="2"/>
      <c r="V171" s="2" t="str">
        <f>IF(O171&lt;&gt;"",VLOOKUP(O171,Runners!CZ$3:DM$180,V$1,FALSE),"")</f>
        <v/>
      </c>
      <c r="W171" s="18" t="str">
        <f t="shared" si="94"/>
        <v/>
      </c>
    </row>
    <row r="172" spans="3:23" ht="14.25" customHeight="1" x14ac:dyDescent="0.25">
      <c r="C172" s="3">
        <f>IF(A172&lt;&gt;"",VLOOKUP(A172,'Runners RBH2'!A$3:CT$114,C$1,FALSE),0)</f>
        <v>0</v>
      </c>
      <c r="D172" s="6">
        <f t="shared" si="90"/>
        <v>167</v>
      </c>
      <c r="E172" s="2"/>
      <c r="F172" s="2">
        <f t="shared" si="81"/>
        <v>0</v>
      </c>
      <c r="J172" s="1">
        <f t="shared" si="91"/>
        <v>0</v>
      </c>
      <c r="M172" s="8" t="str">
        <f t="shared" si="95"/>
        <v/>
      </c>
      <c r="N172" s="8" t="str">
        <f t="shared" si="96"/>
        <v/>
      </c>
      <c r="O172" s="1" t="str">
        <f t="shared" si="97"/>
        <v/>
      </c>
      <c r="P172" s="32" t="str">
        <f t="shared" si="98"/>
        <v/>
      </c>
      <c r="Q172" s="32" t="str">
        <f t="shared" si="92"/>
        <v/>
      </c>
      <c r="R172" s="6">
        <f t="shared" si="71"/>
        <v>0</v>
      </c>
      <c r="S172" s="6">
        <f>IF(AND(D172&lt;=L$4,P172&lt;&gt;"Y"),IF(N172&lt;VLOOKUP(O172,Runners!A$3:CT$180,S$1,FALSE),IF(Y$2="zero",0,Y$2),0),0)</f>
        <v>0</v>
      </c>
      <c r="T172" s="6">
        <f t="shared" si="93"/>
        <v>0</v>
      </c>
      <c r="U172" s="2"/>
      <c r="V172" s="2" t="str">
        <f>IF(O172&lt;&gt;"",VLOOKUP(O172,Runners!CZ$3:DM$180,V$1,FALSE),"")</f>
        <v/>
      </c>
      <c r="W172" s="18" t="str">
        <f t="shared" si="94"/>
        <v/>
      </c>
    </row>
    <row r="173" spans="3:23" ht="14.25" customHeight="1" x14ac:dyDescent="0.25">
      <c r="C173" s="3">
        <f>IF(A173&lt;&gt;"",VLOOKUP(A173,'Runners RBH2'!A$3:CT$114,C$1,FALSE),0)</f>
        <v>0</v>
      </c>
      <c r="D173" s="6">
        <f t="shared" si="90"/>
        <v>168</v>
      </c>
      <c r="E173" s="2"/>
      <c r="F173" s="2">
        <f t="shared" si="81"/>
        <v>0</v>
      </c>
      <c r="J173" s="1">
        <f t="shared" si="91"/>
        <v>0</v>
      </c>
      <c r="M173" s="8" t="str">
        <f t="shared" si="95"/>
        <v/>
      </c>
      <c r="N173" s="8" t="str">
        <f t="shared" si="96"/>
        <v/>
      </c>
      <c r="O173" s="1" t="str">
        <f t="shared" si="97"/>
        <v/>
      </c>
      <c r="P173" s="32" t="str">
        <f t="shared" si="98"/>
        <v/>
      </c>
      <c r="Q173" s="32" t="str">
        <f t="shared" si="92"/>
        <v/>
      </c>
      <c r="R173" s="6">
        <f t="shared" si="71"/>
        <v>0</v>
      </c>
      <c r="S173" s="6">
        <f>IF(AND(D173&lt;=L$4,P173&lt;&gt;"Y"),IF(N173&lt;VLOOKUP(O173,Runners!A$3:CT$180,S$1,FALSE),IF(Y$2="zero",0,Y$2),0),0)</f>
        <v>0</v>
      </c>
      <c r="T173" s="6">
        <f t="shared" si="93"/>
        <v>0</v>
      </c>
      <c r="U173" s="2"/>
      <c r="V173" s="2" t="str">
        <f>IF(O173&lt;&gt;"",VLOOKUP(O173,Runners!CZ$3:DM$180,V$1,FALSE),"")</f>
        <v/>
      </c>
      <c r="W173" s="18" t="str">
        <f t="shared" si="94"/>
        <v/>
      </c>
    </row>
    <row r="174" spans="3:23" ht="14.25" customHeight="1" x14ac:dyDescent="0.25">
      <c r="C174" s="3">
        <f>IF(A174&lt;&gt;"",VLOOKUP(A174,'Runners RBH2'!A$3:CT$114,C$1,FALSE),0)</f>
        <v>0</v>
      </c>
      <c r="D174" s="6">
        <f t="shared" si="90"/>
        <v>169</v>
      </c>
      <c r="E174" s="2"/>
      <c r="F174" s="2">
        <f t="shared" si="81"/>
        <v>0</v>
      </c>
      <c r="J174" s="1">
        <f t="shared" si="91"/>
        <v>0</v>
      </c>
      <c r="M174" s="8" t="str">
        <f t="shared" si="95"/>
        <v/>
      </c>
      <c r="N174" s="8" t="str">
        <f t="shared" si="96"/>
        <v/>
      </c>
      <c r="O174" s="1" t="str">
        <f t="shared" si="97"/>
        <v/>
      </c>
      <c r="P174" s="32" t="str">
        <f t="shared" si="98"/>
        <v/>
      </c>
      <c r="Q174" s="32" t="str">
        <f t="shared" si="92"/>
        <v/>
      </c>
      <c r="R174" s="6">
        <f t="shared" si="71"/>
        <v>0</v>
      </c>
      <c r="S174" s="6">
        <f>IF(AND(D174&lt;=L$4,P174&lt;&gt;"Y"),IF(N174&lt;VLOOKUP(O174,Runners!A$3:CT$180,S$1,FALSE),IF(Y$2="zero",0,Y$2),0),0)</f>
        <v>0</v>
      </c>
      <c r="T174" s="6">
        <f t="shared" si="93"/>
        <v>0</v>
      </c>
      <c r="U174" s="2"/>
      <c r="V174" s="2" t="str">
        <f>IF(O174&lt;&gt;"",VLOOKUP(O174,Runners!CZ$3:DM$180,V$1,FALSE),"")</f>
        <v/>
      </c>
      <c r="W174" s="18" t="str">
        <f t="shared" si="94"/>
        <v/>
      </c>
    </row>
    <row r="175" spans="3:23" ht="14.25" customHeight="1" x14ac:dyDescent="0.25">
      <c r="C175" s="3">
        <f>IF(A175&lt;&gt;"",VLOOKUP(A175,'Runners RBH2'!A$3:CT$114,C$1,FALSE),0)</f>
        <v>0</v>
      </c>
      <c r="D175" s="6">
        <f t="shared" si="90"/>
        <v>170</v>
      </c>
      <c r="E175" s="2"/>
      <c r="F175" s="2">
        <f t="shared" si="81"/>
        <v>0</v>
      </c>
      <c r="J175" s="1">
        <f t="shared" si="91"/>
        <v>0</v>
      </c>
      <c r="M175" s="8" t="str">
        <f t="shared" si="95"/>
        <v/>
      </c>
      <c r="N175" s="8" t="str">
        <f t="shared" si="96"/>
        <v/>
      </c>
      <c r="O175" s="1" t="str">
        <f t="shared" si="97"/>
        <v/>
      </c>
      <c r="P175" s="32" t="str">
        <f t="shared" si="98"/>
        <v/>
      </c>
      <c r="Q175" s="32" t="str">
        <f t="shared" si="92"/>
        <v/>
      </c>
      <c r="R175" s="6">
        <f t="shared" si="71"/>
        <v>0</v>
      </c>
      <c r="S175" s="6">
        <f>IF(AND(D175&lt;=L$4,P175&lt;&gt;"Y"),IF(N175&lt;VLOOKUP(O175,Runners!A$3:CT$180,S$1,FALSE),IF(Y$2="zero",0,Y$2),0),0)</f>
        <v>0</v>
      </c>
      <c r="T175" s="6">
        <f t="shared" si="93"/>
        <v>0</v>
      </c>
      <c r="U175" s="2"/>
      <c r="V175" s="2" t="str">
        <f>IF(O175&lt;&gt;"",VLOOKUP(O175,Runners!CZ$3:DM$180,V$1,FALSE),"")</f>
        <v/>
      </c>
      <c r="W175" s="18" t="str">
        <f t="shared" si="94"/>
        <v/>
      </c>
    </row>
    <row r="176" spans="3:23" ht="14.25" customHeight="1" x14ac:dyDescent="0.25">
      <c r="C176" s="3">
        <f>IF(A176&lt;&gt;"",VLOOKUP(A176,'Runners RBH2'!A$3:CT$114,C$1,FALSE),0)</f>
        <v>0</v>
      </c>
      <c r="D176" s="6">
        <f t="shared" si="90"/>
        <v>171</v>
      </c>
      <c r="E176" s="2"/>
      <c r="F176" s="2">
        <f t="shared" si="81"/>
        <v>0</v>
      </c>
      <c r="J176" s="1">
        <f t="shared" si="91"/>
        <v>0</v>
      </c>
      <c r="M176" s="8" t="str">
        <f t="shared" si="95"/>
        <v/>
      </c>
      <c r="N176" s="8" t="str">
        <f t="shared" si="96"/>
        <v/>
      </c>
      <c r="O176" s="1" t="str">
        <f t="shared" si="97"/>
        <v/>
      </c>
      <c r="P176" s="32" t="str">
        <f t="shared" si="98"/>
        <v/>
      </c>
      <c r="Q176" s="32" t="str">
        <f t="shared" si="92"/>
        <v/>
      </c>
      <c r="R176" s="6">
        <f t="shared" si="71"/>
        <v>0</v>
      </c>
      <c r="S176" s="6">
        <f>IF(AND(D176&lt;=L$4,P176&lt;&gt;"Y"),IF(N176&lt;VLOOKUP(O176,Runners!A$3:CT$180,S$1,FALSE),IF(Y$2="zero",0,Y$2),0),0)</f>
        <v>0</v>
      </c>
      <c r="T176" s="6">
        <f t="shared" si="93"/>
        <v>0</v>
      </c>
      <c r="U176" s="2"/>
      <c r="V176" s="2" t="str">
        <f>IF(O176&lt;&gt;"",VLOOKUP(O176,Runners!CZ$3:DM$180,V$1,FALSE),"")</f>
        <v/>
      </c>
      <c r="W176" s="18" t="str">
        <f t="shared" si="94"/>
        <v/>
      </c>
    </row>
    <row r="177" spans="3:23" ht="14.25" customHeight="1" x14ac:dyDescent="0.25">
      <c r="C177" s="3">
        <f>IF(A177&lt;&gt;"",VLOOKUP(A177,'Runners RBH2'!A$3:CT$114,C$1,FALSE),0)</f>
        <v>0</v>
      </c>
      <c r="D177" s="6">
        <f t="shared" si="90"/>
        <v>172</v>
      </c>
      <c r="E177" s="2"/>
      <c r="F177" s="2">
        <f t="shared" si="81"/>
        <v>0</v>
      </c>
      <c r="J177" s="1">
        <f t="shared" si="91"/>
        <v>0</v>
      </c>
      <c r="M177" s="8" t="str">
        <f t="shared" si="95"/>
        <v/>
      </c>
      <c r="N177" s="8" t="str">
        <f t="shared" si="96"/>
        <v/>
      </c>
      <c r="O177" s="1" t="str">
        <f t="shared" si="97"/>
        <v/>
      </c>
      <c r="P177" s="32" t="str">
        <f t="shared" si="98"/>
        <v/>
      </c>
      <c r="Q177" s="32" t="str">
        <f t="shared" si="92"/>
        <v/>
      </c>
      <c r="R177" s="6">
        <f t="shared" si="71"/>
        <v>0</v>
      </c>
      <c r="S177" s="6">
        <f>IF(AND(D177&lt;=L$4,P177&lt;&gt;"Y"),IF(N177&lt;VLOOKUP(O177,Runners!A$3:CT$180,S$1,FALSE),IF(Y$2="zero",0,Y$2),0),0)</f>
        <v>0</v>
      </c>
      <c r="T177" s="6">
        <f t="shared" si="93"/>
        <v>0</v>
      </c>
      <c r="U177" s="2"/>
      <c r="V177" s="2" t="str">
        <f>IF(O177&lt;&gt;"",VLOOKUP(O177,Runners!CZ$3:DM$180,V$1,FALSE),"")</f>
        <v/>
      </c>
      <c r="W177" s="18" t="str">
        <f t="shared" si="94"/>
        <v/>
      </c>
    </row>
    <row r="178" spans="3:23" ht="14.25" customHeight="1" x14ac:dyDescent="0.25">
      <c r="C178" s="3">
        <f>IF(A178&lt;&gt;"",VLOOKUP(A178,'Runners RBH2'!A$3:CT$114,C$1,FALSE),0)</f>
        <v>0</v>
      </c>
      <c r="D178" s="6">
        <f t="shared" si="90"/>
        <v>173</v>
      </c>
      <c r="E178" s="2"/>
      <c r="F178" s="2">
        <f t="shared" si="81"/>
        <v>0</v>
      </c>
      <c r="J178" s="1">
        <f t="shared" si="91"/>
        <v>0</v>
      </c>
      <c r="M178" s="8" t="str">
        <f t="shared" si="95"/>
        <v/>
      </c>
      <c r="N178" s="8" t="str">
        <f t="shared" si="96"/>
        <v/>
      </c>
      <c r="O178" s="1" t="str">
        <f t="shared" si="97"/>
        <v/>
      </c>
      <c r="P178" s="32" t="str">
        <f t="shared" si="98"/>
        <v/>
      </c>
      <c r="Q178" s="32" t="str">
        <f t="shared" si="92"/>
        <v/>
      </c>
      <c r="R178" s="6">
        <f t="shared" si="71"/>
        <v>0</v>
      </c>
      <c r="S178" s="6">
        <f>IF(AND(D178&lt;=L$4,P178&lt;&gt;"Y"),IF(N178&lt;VLOOKUP(O178,Runners!A$3:CT$180,S$1,FALSE),IF(Y$2="zero",0,Y$2),0),0)</f>
        <v>0</v>
      </c>
      <c r="T178" s="6">
        <f t="shared" si="93"/>
        <v>0</v>
      </c>
      <c r="U178" s="2"/>
      <c r="V178" s="2" t="str">
        <f>IF(O178&lt;&gt;"",VLOOKUP(O178,Runners!CZ$3:DM$180,V$1,FALSE),"")</f>
        <v/>
      </c>
      <c r="W178" s="18" t="str">
        <f t="shared" si="94"/>
        <v/>
      </c>
    </row>
    <row r="179" spans="3:23" ht="14.25" customHeight="1" x14ac:dyDescent="0.25">
      <c r="C179" s="3">
        <f>IF(A179&lt;&gt;"",VLOOKUP(A179,'Runners RBH2'!A$3:CT$114,C$1,FALSE),0)</f>
        <v>0</v>
      </c>
      <c r="D179" s="6">
        <f t="shared" si="90"/>
        <v>174</v>
      </c>
      <c r="E179" s="2"/>
      <c r="F179" s="2">
        <f t="shared" si="81"/>
        <v>0</v>
      </c>
      <c r="J179" s="1">
        <f t="shared" si="91"/>
        <v>0</v>
      </c>
      <c r="M179" s="8" t="str">
        <f t="shared" si="95"/>
        <v/>
      </c>
      <c r="N179" s="8" t="str">
        <f t="shared" si="96"/>
        <v/>
      </c>
      <c r="O179" s="1" t="str">
        <f t="shared" si="97"/>
        <v/>
      </c>
      <c r="P179" s="32" t="str">
        <f t="shared" si="98"/>
        <v/>
      </c>
      <c r="Q179" s="32" t="str">
        <f t="shared" si="92"/>
        <v/>
      </c>
      <c r="R179" s="6">
        <f t="shared" si="71"/>
        <v>0</v>
      </c>
      <c r="S179" s="6">
        <f>IF(AND(D179&lt;=L$4,P179&lt;&gt;"Y"),IF(N179&lt;VLOOKUP(O179,Runners!A$3:CT$180,S$1,FALSE),IF(Y$2="zero",0,Y$2),0),0)</f>
        <v>0</v>
      </c>
      <c r="T179" s="6">
        <f t="shared" si="93"/>
        <v>0</v>
      </c>
      <c r="U179" s="2"/>
      <c r="V179" s="2" t="str">
        <f>IF(O179&lt;&gt;"",VLOOKUP(O179,Runners!CZ$3:DM$180,V$1,FALSE),"")</f>
        <v/>
      </c>
      <c r="W179" s="18" t="str">
        <f t="shared" si="94"/>
        <v/>
      </c>
    </row>
    <row r="180" spans="3:23" ht="14.25" customHeight="1" x14ac:dyDescent="0.25">
      <c r="C180" s="3">
        <f>IF(A180&lt;&gt;"",VLOOKUP(A180,'Runners RBH2'!A$3:CT$114,C$1,FALSE),0)</f>
        <v>0</v>
      </c>
      <c r="D180" s="6">
        <f t="shared" si="90"/>
        <v>175</v>
      </c>
      <c r="E180" s="2"/>
      <c r="F180" s="2">
        <f t="shared" si="81"/>
        <v>0</v>
      </c>
      <c r="J180" s="1">
        <f t="shared" si="91"/>
        <v>0</v>
      </c>
      <c r="M180" s="8" t="str">
        <f t="shared" si="95"/>
        <v/>
      </c>
      <c r="N180" s="8" t="str">
        <f t="shared" si="96"/>
        <v/>
      </c>
      <c r="O180" s="1" t="str">
        <f t="shared" si="97"/>
        <v/>
      </c>
      <c r="P180" s="32" t="str">
        <f t="shared" si="98"/>
        <v/>
      </c>
      <c r="Q180" s="32" t="str">
        <f t="shared" si="92"/>
        <v/>
      </c>
      <c r="R180" s="6">
        <f t="shared" si="71"/>
        <v>0</v>
      </c>
      <c r="S180" s="6">
        <f>IF(AND(D180&lt;=L$4,P180&lt;&gt;"Y"),IF(N180&lt;VLOOKUP(O180,Runners!A$3:CT$180,S$1,FALSE),IF(Y$2="zero",0,Y$2),0),0)</f>
        <v>0</v>
      </c>
      <c r="T180" s="6">
        <f t="shared" si="93"/>
        <v>0</v>
      </c>
      <c r="U180" s="2"/>
      <c r="V180" s="2" t="str">
        <f>IF(O180&lt;&gt;"",VLOOKUP(O180,Runners!CZ$3:DM$180,V$1,FALSE),"")</f>
        <v/>
      </c>
      <c r="W180" s="18" t="str">
        <f t="shared" si="94"/>
        <v/>
      </c>
    </row>
    <row r="181" spans="3:23" ht="14.25" customHeight="1" x14ac:dyDescent="0.25">
      <c r="C181" s="3">
        <f>IF(A181&lt;&gt;"",VLOOKUP(A181,'Runners RBH2'!A$3:CT$114,C$1,FALSE),0)</f>
        <v>0</v>
      </c>
      <c r="D181" s="6">
        <f t="shared" si="90"/>
        <v>176</v>
      </c>
      <c r="E181" s="2"/>
      <c r="F181" s="2">
        <f t="shared" si="81"/>
        <v>0</v>
      </c>
      <c r="J181" s="1">
        <f t="shared" si="91"/>
        <v>0</v>
      </c>
      <c r="M181" s="8" t="str">
        <f t="shared" si="95"/>
        <v/>
      </c>
      <c r="N181" s="8" t="str">
        <f t="shared" si="96"/>
        <v/>
      </c>
      <c r="O181" s="1" t="str">
        <f t="shared" si="97"/>
        <v/>
      </c>
      <c r="P181" s="32" t="str">
        <f t="shared" si="98"/>
        <v/>
      </c>
      <c r="Q181" s="32" t="str">
        <f t="shared" si="92"/>
        <v/>
      </c>
      <c r="R181" s="6">
        <f t="shared" si="71"/>
        <v>0</v>
      </c>
      <c r="S181" s="6">
        <f>IF(AND(D181&lt;=L$4,P181&lt;&gt;"Y"),IF(N181&lt;VLOOKUP(O181,Runners!A$3:CT$180,S$1,FALSE),IF(Y$2="zero",0,Y$2),0),0)</f>
        <v>0</v>
      </c>
      <c r="T181" s="6">
        <f t="shared" si="93"/>
        <v>0</v>
      </c>
      <c r="U181" s="2"/>
      <c r="V181" s="2" t="str">
        <f>IF(O181&lt;&gt;"",VLOOKUP(O181,Runners!CZ$3:DM$180,V$1,FALSE),"")</f>
        <v/>
      </c>
      <c r="W181" s="18" t="str">
        <f t="shared" si="94"/>
        <v/>
      </c>
    </row>
    <row r="182" spans="3:23" ht="14.25" customHeight="1" x14ac:dyDescent="0.25">
      <c r="C182" s="3">
        <f>IF(A182&lt;&gt;"",VLOOKUP(A182,'Runners RBH2'!A$3:CT$114,C$1,FALSE),0)</f>
        <v>0</v>
      </c>
      <c r="D182" s="6">
        <f t="shared" si="90"/>
        <v>177</v>
      </c>
      <c r="E182" s="2"/>
      <c r="F182" s="2">
        <f t="shared" si="81"/>
        <v>0</v>
      </c>
      <c r="J182" s="1">
        <f t="shared" si="91"/>
        <v>0</v>
      </c>
      <c r="M182" s="8" t="str">
        <f t="shared" si="95"/>
        <v/>
      </c>
      <c r="N182" s="8" t="str">
        <f t="shared" si="96"/>
        <v/>
      </c>
      <c r="O182" s="1" t="str">
        <f t="shared" si="97"/>
        <v/>
      </c>
      <c r="P182" s="32" t="str">
        <f t="shared" si="98"/>
        <v/>
      </c>
      <c r="Q182" s="32" t="str">
        <f t="shared" si="92"/>
        <v/>
      </c>
      <c r="R182" s="6">
        <f t="shared" si="71"/>
        <v>0</v>
      </c>
      <c r="S182" s="6">
        <f>IF(AND(D182&lt;=L$4,P182&lt;&gt;"Y"),IF(N182&lt;VLOOKUP(O182,Runners!A$3:CT$180,S$1,FALSE),IF(Y$2="zero",0,Y$2),0),0)</f>
        <v>0</v>
      </c>
      <c r="T182" s="6">
        <f t="shared" si="93"/>
        <v>0</v>
      </c>
      <c r="U182" s="2"/>
      <c r="V182" s="2" t="str">
        <f>IF(O182&lt;&gt;"",VLOOKUP(O182,Runners!CZ$3:DM$180,V$1,FALSE),"")</f>
        <v/>
      </c>
      <c r="W182" s="18" t="str">
        <f t="shared" si="94"/>
        <v/>
      </c>
    </row>
    <row r="183" spans="3:23" ht="14.25" customHeight="1" x14ac:dyDescent="0.25">
      <c r="C183" s="3">
        <f>IF(A183&lt;&gt;"",VLOOKUP(A183,'Runners RBH2'!A$3:CT$114,C$1,FALSE),0)</f>
        <v>0</v>
      </c>
      <c r="D183" s="6">
        <f t="shared" si="90"/>
        <v>178</v>
      </c>
      <c r="E183" s="2"/>
      <c r="F183" s="2">
        <f t="shared" si="81"/>
        <v>0</v>
      </c>
      <c r="J183" s="1">
        <f t="shared" si="91"/>
        <v>0</v>
      </c>
      <c r="M183" s="8" t="str">
        <f t="shared" si="95"/>
        <v/>
      </c>
      <c r="N183" s="8" t="str">
        <f t="shared" si="96"/>
        <v/>
      </c>
      <c r="O183" s="1" t="str">
        <f t="shared" si="97"/>
        <v/>
      </c>
      <c r="P183" s="32" t="str">
        <f t="shared" si="98"/>
        <v/>
      </c>
      <c r="Q183" s="32" t="str">
        <f t="shared" si="92"/>
        <v/>
      </c>
      <c r="R183" s="6">
        <f t="shared" si="71"/>
        <v>0</v>
      </c>
      <c r="S183" s="6">
        <f>IF(AND(D183&lt;=L$4,P183&lt;&gt;"Y"),IF(N183&lt;VLOOKUP(O183,Runners!A$3:CT$180,S$1,FALSE),IF(Y$2="zero",0,Y$2),0),0)</f>
        <v>0</v>
      </c>
      <c r="T183" s="6">
        <f t="shared" si="93"/>
        <v>0</v>
      </c>
      <c r="U183" s="2"/>
      <c r="V183" s="2" t="str">
        <f>IF(O183&lt;&gt;"",VLOOKUP(O183,Runners!CZ$3:DM$180,V$1,FALSE),"")</f>
        <v/>
      </c>
      <c r="W183" s="18" t="str">
        <f t="shared" si="94"/>
        <v/>
      </c>
    </row>
    <row r="184" spans="3:23" ht="14.25" customHeight="1" x14ac:dyDescent="0.25">
      <c r="C184" s="3">
        <f>IF(A184&lt;&gt;"",VLOOKUP(A184,'Runners RBH2'!A$3:CT$114,C$1,FALSE),0)</f>
        <v>0</v>
      </c>
      <c r="D184" s="6">
        <f t="shared" si="90"/>
        <v>179</v>
      </c>
      <c r="E184" s="2"/>
      <c r="F184" s="2">
        <f t="shared" si="81"/>
        <v>0</v>
      </c>
      <c r="J184" s="1">
        <f t="shared" si="91"/>
        <v>0</v>
      </c>
      <c r="M184" s="8" t="str">
        <f t="shared" si="95"/>
        <v/>
      </c>
      <c r="N184" s="8" t="str">
        <f t="shared" si="96"/>
        <v/>
      </c>
      <c r="O184" s="1" t="str">
        <f t="shared" si="97"/>
        <v/>
      </c>
      <c r="P184" s="32" t="str">
        <f t="shared" si="98"/>
        <v/>
      </c>
      <c r="Q184" s="32" t="str">
        <f t="shared" si="92"/>
        <v/>
      </c>
      <c r="R184" s="6">
        <f t="shared" si="71"/>
        <v>0</v>
      </c>
      <c r="S184" s="6">
        <f>IF(AND(D184&lt;=L$4,P184&lt;&gt;"Y"),IF(N184&lt;VLOOKUP(O184,Runners!A$3:CT$180,S$1,FALSE),IF(Y$2="zero",0,Y$2),0),0)</f>
        <v>0</v>
      </c>
      <c r="T184" s="6">
        <f t="shared" si="93"/>
        <v>0</v>
      </c>
      <c r="U184" s="2"/>
      <c r="V184" s="2" t="str">
        <f>IF(O184&lt;&gt;"",VLOOKUP(O184,Runners!CZ$3:DM$180,V$1,FALSE),"")</f>
        <v/>
      </c>
      <c r="W184" s="18" t="str">
        <f t="shared" si="94"/>
        <v/>
      </c>
    </row>
    <row r="185" spans="3:23" ht="14.25" customHeight="1" x14ac:dyDescent="0.25">
      <c r="C185" s="3">
        <f>IF(A185&lt;&gt;"",VLOOKUP(A185,'Runners RBH2'!A$3:CT$114,C$1,FALSE),0)</f>
        <v>0</v>
      </c>
      <c r="D185" s="6">
        <f t="shared" si="90"/>
        <v>180</v>
      </c>
      <c r="E185" s="2"/>
      <c r="F185" s="2">
        <f t="shared" si="81"/>
        <v>0</v>
      </c>
      <c r="J185" s="1">
        <f t="shared" si="91"/>
        <v>0</v>
      </c>
      <c r="M185" s="8" t="str">
        <f t="shared" si="95"/>
        <v/>
      </c>
      <c r="N185" s="8" t="str">
        <f t="shared" si="96"/>
        <v/>
      </c>
      <c r="O185" s="1" t="str">
        <f t="shared" si="97"/>
        <v/>
      </c>
      <c r="P185" s="32" t="str">
        <f t="shared" si="98"/>
        <v/>
      </c>
      <c r="Q185" s="32" t="str">
        <f t="shared" si="92"/>
        <v/>
      </c>
      <c r="R185" s="6">
        <f t="shared" si="71"/>
        <v>0</v>
      </c>
      <c r="S185" s="6">
        <f>IF(AND(D185&lt;=L$4,P185&lt;&gt;"Y"),IF(N185&lt;VLOOKUP(O185,Runners!A$3:CT$180,S$1,FALSE),IF(Y$2="zero",0,Y$2),0),0)</f>
        <v>0</v>
      </c>
      <c r="T185" s="6">
        <f t="shared" si="93"/>
        <v>0</v>
      </c>
      <c r="U185" s="2"/>
      <c r="V185" s="2" t="str">
        <f>IF(O185&lt;&gt;"",VLOOKUP(O185,Runners!CZ$3:DM$180,V$1,FALSE),"")</f>
        <v/>
      </c>
      <c r="W185" s="18" t="str">
        <f t="shared" si="94"/>
        <v/>
      </c>
    </row>
    <row r="186" spans="3:23" ht="14.25" customHeight="1" x14ac:dyDescent="0.25">
      <c r="C186" s="3">
        <f>IF(A186&lt;&gt;"",VLOOKUP(A186,'Runners RBH2'!A$3:CT$114,C$1,FALSE),0)</f>
        <v>0</v>
      </c>
      <c r="D186" s="6">
        <f t="shared" si="90"/>
        <v>181</v>
      </c>
      <c r="E186" s="2"/>
      <c r="F186" s="2">
        <f t="shared" si="81"/>
        <v>0</v>
      </c>
      <c r="J186" s="1">
        <f t="shared" si="91"/>
        <v>0</v>
      </c>
      <c r="M186" s="8" t="str">
        <f t="shared" si="95"/>
        <v/>
      </c>
      <c r="N186" s="8" t="str">
        <f t="shared" si="96"/>
        <v/>
      </c>
      <c r="O186" s="1" t="str">
        <f t="shared" si="97"/>
        <v/>
      </c>
      <c r="P186" s="32" t="str">
        <f t="shared" si="98"/>
        <v/>
      </c>
      <c r="Q186" s="32" t="str">
        <f t="shared" si="92"/>
        <v/>
      </c>
      <c r="R186" s="6">
        <f t="shared" si="71"/>
        <v>0</v>
      </c>
      <c r="S186" s="6">
        <f>IF(AND(D186&lt;=L$4,P186&lt;&gt;"Y"),IF(N186&lt;VLOOKUP(O186,Runners!A$3:CT$180,S$1,FALSE),IF(Y$2="zero",0,Y$2),0),0)</f>
        <v>0</v>
      </c>
      <c r="T186" s="6">
        <f t="shared" si="93"/>
        <v>0</v>
      </c>
      <c r="U186" s="2"/>
      <c r="V186" s="2" t="str">
        <f>IF(O186&lt;&gt;"",VLOOKUP(O186,Runners!CZ$3:DM$180,V$1,FALSE),"")</f>
        <v/>
      </c>
      <c r="W186" s="18" t="str">
        <f t="shared" si="94"/>
        <v/>
      </c>
    </row>
    <row r="187" spans="3:23" ht="14.25" customHeight="1" x14ac:dyDescent="0.25">
      <c r="C187" s="3">
        <f>IF(A187&lt;&gt;"",VLOOKUP(A187,'Runners RBH2'!A$3:CT$114,C$1,FALSE),0)</f>
        <v>0</v>
      </c>
      <c r="D187" s="6">
        <f t="shared" si="90"/>
        <v>182</v>
      </c>
      <c r="E187" s="2"/>
      <c r="F187" s="2">
        <f t="shared" si="81"/>
        <v>0</v>
      </c>
      <c r="J187" s="1">
        <f t="shared" si="91"/>
        <v>0</v>
      </c>
      <c r="M187" s="8" t="str">
        <f t="shared" si="95"/>
        <v/>
      </c>
      <c r="N187" s="8" t="str">
        <f t="shared" si="96"/>
        <v/>
      </c>
      <c r="O187" s="1" t="str">
        <f t="shared" si="97"/>
        <v/>
      </c>
      <c r="P187" s="32" t="str">
        <f t="shared" si="98"/>
        <v/>
      </c>
      <c r="Q187" s="32" t="str">
        <f t="shared" si="92"/>
        <v/>
      </c>
      <c r="R187" s="6">
        <f t="shared" si="71"/>
        <v>0</v>
      </c>
      <c r="S187" s="6">
        <f>IF(AND(D187&lt;=L$4,P187&lt;&gt;"Y"),IF(N187&lt;VLOOKUP(O187,Runners!A$3:CT$180,S$1,FALSE),IF(Y$2="zero",0,Y$2),0),0)</f>
        <v>0</v>
      </c>
      <c r="T187" s="6">
        <f t="shared" si="93"/>
        <v>0</v>
      </c>
      <c r="U187" s="2"/>
      <c r="V187" s="2" t="str">
        <f>IF(O187&lt;&gt;"",VLOOKUP(O187,Runners!CZ$3:DM$180,V$1,FALSE),"")</f>
        <v/>
      </c>
      <c r="W187" s="18" t="str">
        <f t="shared" si="94"/>
        <v/>
      </c>
    </row>
    <row r="188" spans="3:23" ht="14.25" customHeight="1" x14ac:dyDescent="0.25">
      <c r="C188" s="3">
        <f>IF(A188&lt;&gt;"",VLOOKUP(A188,'Runners RBH2'!A$3:CT$114,C$1,FALSE),0)</f>
        <v>0</v>
      </c>
      <c r="D188" s="6">
        <f t="shared" si="90"/>
        <v>183</v>
      </c>
      <c r="E188" s="2"/>
      <c r="F188" s="2">
        <f t="shared" si="81"/>
        <v>0</v>
      </c>
      <c r="J188" s="1">
        <f t="shared" si="91"/>
        <v>0</v>
      </c>
      <c r="M188" s="8" t="str">
        <f t="shared" si="95"/>
        <v/>
      </c>
      <c r="N188" s="8" t="str">
        <f t="shared" si="96"/>
        <v/>
      </c>
      <c r="O188" s="1" t="str">
        <f t="shared" si="97"/>
        <v/>
      </c>
      <c r="P188" s="32" t="str">
        <f t="shared" si="98"/>
        <v/>
      </c>
      <c r="Q188" s="32" t="str">
        <f t="shared" si="92"/>
        <v/>
      </c>
      <c r="R188" s="6">
        <f t="shared" si="71"/>
        <v>0</v>
      </c>
      <c r="S188" s="6">
        <f>IF(AND(D188&lt;=L$4,P188&lt;&gt;"Y"),IF(N188&lt;VLOOKUP(O188,Runners!A$3:CT$180,S$1,FALSE),IF(Y$2="zero",0,Y$2),0),0)</f>
        <v>0</v>
      </c>
      <c r="T188" s="6">
        <f t="shared" si="93"/>
        <v>0</v>
      </c>
      <c r="U188" s="2"/>
      <c r="V188" s="2" t="str">
        <f>IF(O188&lt;&gt;"",VLOOKUP(O188,Runners!CZ$3:DM$180,V$1,FALSE),"")</f>
        <v/>
      </c>
      <c r="W188" s="18" t="str">
        <f t="shared" si="94"/>
        <v/>
      </c>
    </row>
    <row r="189" spans="3:23" ht="14.25" customHeight="1" x14ac:dyDescent="0.25">
      <c r="C189" s="3">
        <f>IF(A189&lt;&gt;"",VLOOKUP(A189,'Runners RBH2'!A$3:CT$114,C$1,FALSE),0)</f>
        <v>0</v>
      </c>
      <c r="D189" s="6">
        <f t="shared" si="90"/>
        <v>184</v>
      </c>
      <c r="E189" s="2"/>
      <c r="F189" s="2">
        <f t="shared" si="81"/>
        <v>0</v>
      </c>
      <c r="J189" s="1">
        <f t="shared" si="91"/>
        <v>0</v>
      </c>
      <c r="M189" s="8" t="str">
        <f t="shared" si="95"/>
        <v/>
      </c>
      <c r="N189" s="8" t="str">
        <f t="shared" si="96"/>
        <v/>
      </c>
      <c r="O189" s="1" t="str">
        <f t="shared" si="97"/>
        <v/>
      </c>
      <c r="P189" s="32" t="str">
        <f t="shared" si="98"/>
        <v/>
      </c>
      <c r="Q189" s="32" t="str">
        <f t="shared" si="92"/>
        <v/>
      </c>
      <c r="R189" s="6">
        <f t="shared" si="71"/>
        <v>0</v>
      </c>
      <c r="S189" s="6">
        <f>IF(AND(D189&lt;=L$4,P189&lt;&gt;"Y"),IF(N189&lt;VLOOKUP(O189,Runners!A$3:CT$180,S$1,FALSE),IF(Y$2="zero",0,Y$2),0),0)</f>
        <v>0</v>
      </c>
      <c r="T189" s="6">
        <f t="shared" si="93"/>
        <v>0</v>
      </c>
      <c r="U189" s="2"/>
      <c r="V189" s="2" t="str">
        <f>IF(O189&lt;&gt;"",VLOOKUP(O189,Runners!CZ$3:DM$180,V$1,FALSE),"")</f>
        <v/>
      </c>
      <c r="W189" s="18" t="str">
        <f t="shared" si="94"/>
        <v/>
      </c>
    </row>
    <row r="190" spans="3:23" ht="14.25" customHeight="1" x14ac:dyDescent="0.25">
      <c r="C190" s="3">
        <f>IF(A190&lt;&gt;"",VLOOKUP(A190,'Runners RBH2'!A$3:CT$114,C$1,FALSE),0)</f>
        <v>0</v>
      </c>
      <c r="D190" s="6">
        <f t="shared" si="90"/>
        <v>185</v>
      </c>
      <c r="E190" s="2"/>
      <c r="F190" s="2">
        <f t="shared" si="81"/>
        <v>0</v>
      </c>
      <c r="J190" s="1">
        <f t="shared" si="91"/>
        <v>0</v>
      </c>
      <c r="M190" s="8" t="str">
        <f t="shared" si="95"/>
        <v/>
      </c>
      <c r="N190" s="8" t="str">
        <f t="shared" si="96"/>
        <v/>
      </c>
      <c r="O190" s="1" t="str">
        <f t="shared" si="97"/>
        <v/>
      </c>
      <c r="P190" s="32" t="str">
        <f t="shared" si="98"/>
        <v/>
      </c>
      <c r="Q190" s="32" t="str">
        <f t="shared" si="92"/>
        <v/>
      </c>
      <c r="R190" s="6">
        <f t="shared" si="71"/>
        <v>0</v>
      </c>
      <c r="S190" s="6">
        <f>IF(AND(D190&lt;=L$4,P190&lt;&gt;"Y"),IF(N190&lt;VLOOKUP(O190,Runners!A$3:CT$180,S$1,FALSE),IF(Y$2="zero",0,Y$2),0),0)</f>
        <v>0</v>
      </c>
      <c r="T190" s="6">
        <f t="shared" si="93"/>
        <v>0</v>
      </c>
      <c r="U190" s="2"/>
      <c r="V190" s="2" t="str">
        <f>IF(O190&lt;&gt;"",VLOOKUP(O190,Runners!CZ$3:DM$180,V$1,FALSE),"")</f>
        <v/>
      </c>
      <c r="W190" s="18" t="str">
        <f t="shared" si="94"/>
        <v/>
      </c>
    </row>
    <row r="191" spans="3:23" ht="14.25" customHeight="1" x14ac:dyDescent="0.25">
      <c r="C191" s="3">
        <f>IF(A191&lt;&gt;"",VLOOKUP(A191,'Runners RBH2'!A$3:CT$114,C$1,FALSE),0)</f>
        <v>0</v>
      </c>
      <c r="D191" s="6">
        <f t="shared" si="90"/>
        <v>186</v>
      </c>
      <c r="E191" s="2"/>
      <c r="F191" s="2">
        <f t="shared" si="81"/>
        <v>0</v>
      </c>
      <c r="J191" s="1">
        <f t="shared" si="91"/>
        <v>0</v>
      </c>
      <c r="M191" s="8" t="str">
        <f t="shared" si="95"/>
        <v/>
      </c>
      <c r="N191" s="8" t="str">
        <f t="shared" si="96"/>
        <v/>
      </c>
      <c r="O191" s="1" t="str">
        <f t="shared" si="97"/>
        <v/>
      </c>
      <c r="P191" s="32" t="str">
        <f t="shared" si="98"/>
        <v/>
      </c>
      <c r="Q191" s="32" t="str">
        <f t="shared" si="92"/>
        <v/>
      </c>
      <c r="R191" s="6">
        <f t="shared" si="71"/>
        <v>0</v>
      </c>
      <c r="S191" s="6">
        <f>IF(AND(D191&lt;=L$4,P191&lt;&gt;"Y"),IF(N191&lt;VLOOKUP(O191,Runners!A$3:CT$180,S$1,FALSE),IF(Y$2="zero",0,Y$2),0),0)</f>
        <v>0</v>
      </c>
      <c r="T191" s="6">
        <f t="shared" si="93"/>
        <v>0</v>
      </c>
      <c r="U191" s="2"/>
      <c r="V191" s="2" t="str">
        <f>IF(O191&lt;&gt;"",VLOOKUP(O191,Runners!CZ$3:DM$180,V$1,FALSE),"")</f>
        <v/>
      </c>
      <c r="W191" s="18" t="str">
        <f t="shared" si="94"/>
        <v/>
      </c>
    </row>
    <row r="192" spans="3:23" ht="14.25" customHeight="1" x14ac:dyDescent="0.25">
      <c r="C192" s="3">
        <f>IF(A192&lt;&gt;"",VLOOKUP(A192,'Runners RBH2'!A$3:CT$114,C$1,FALSE),0)</f>
        <v>0</v>
      </c>
      <c r="D192" s="6">
        <f t="shared" si="90"/>
        <v>187</v>
      </c>
      <c r="E192" s="2"/>
      <c r="F192" s="2">
        <f t="shared" si="81"/>
        <v>0</v>
      </c>
      <c r="J192" s="1">
        <f t="shared" si="91"/>
        <v>0</v>
      </c>
      <c r="M192" s="8" t="str">
        <f t="shared" si="95"/>
        <v/>
      </c>
      <c r="N192" s="8" t="str">
        <f t="shared" si="96"/>
        <v/>
      </c>
      <c r="O192" s="1" t="str">
        <f t="shared" si="97"/>
        <v/>
      </c>
      <c r="P192" s="32" t="str">
        <f t="shared" si="98"/>
        <v/>
      </c>
      <c r="Q192" s="32" t="str">
        <f t="shared" si="92"/>
        <v/>
      </c>
      <c r="R192" s="6">
        <f t="shared" si="71"/>
        <v>0</v>
      </c>
      <c r="S192" s="6">
        <f>IF(AND(D192&lt;=L$4,P192&lt;&gt;"Y"),IF(N192&lt;VLOOKUP(O192,Runners!A$3:CT$180,S$1,FALSE),IF(Y$2="zero",0,Y$2),0),0)</f>
        <v>0</v>
      </c>
      <c r="T192" s="6">
        <f t="shared" si="93"/>
        <v>0</v>
      </c>
      <c r="U192" s="2"/>
      <c r="V192" s="2" t="str">
        <f>IF(O192&lt;&gt;"",VLOOKUP(O192,Runners!CZ$3:DM$180,V$1,FALSE),"")</f>
        <v/>
      </c>
      <c r="W192" s="18" t="str">
        <f t="shared" si="94"/>
        <v/>
      </c>
    </row>
    <row r="193" spans="3:23" ht="14.25" customHeight="1" x14ac:dyDescent="0.25">
      <c r="C193" s="3">
        <f>IF(A193&lt;&gt;"",VLOOKUP(A193,'Runners RBH2'!A$3:CT$114,C$1,FALSE),0)</f>
        <v>0</v>
      </c>
      <c r="D193" s="6">
        <f t="shared" si="90"/>
        <v>188</v>
      </c>
      <c r="E193" s="2"/>
      <c r="F193" s="2">
        <f t="shared" si="81"/>
        <v>0</v>
      </c>
      <c r="J193" s="1">
        <f t="shared" si="91"/>
        <v>0</v>
      </c>
      <c r="M193" s="8" t="str">
        <f t="shared" si="95"/>
        <v/>
      </c>
      <c r="N193" s="8" t="str">
        <f t="shared" si="96"/>
        <v/>
      </c>
      <c r="O193" s="1" t="str">
        <f t="shared" si="97"/>
        <v/>
      </c>
      <c r="P193" s="32" t="str">
        <f t="shared" si="98"/>
        <v/>
      </c>
      <c r="Q193" s="32" t="str">
        <f t="shared" si="92"/>
        <v/>
      </c>
      <c r="R193" s="6">
        <f t="shared" si="71"/>
        <v>0</v>
      </c>
      <c r="S193" s="6">
        <f>IF(AND(D193&lt;=L$4,P193&lt;&gt;"Y"),IF(N193&lt;VLOOKUP(O193,Runners!A$3:CT$180,S$1,FALSE),IF(Y$2="zero",0,Y$2),0),0)</f>
        <v>0</v>
      </c>
      <c r="T193" s="6">
        <f t="shared" si="93"/>
        <v>0</v>
      </c>
      <c r="U193" s="2"/>
      <c r="V193" s="2" t="str">
        <f>IF(O193&lt;&gt;"",VLOOKUP(O193,Runners!CZ$3:DM$180,V$1,FALSE),"")</f>
        <v/>
      </c>
      <c r="W193" s="18" t="str">
        <f t="shared" si="94"/>
        <v/>
      </c>
    </row>
    <row r="194" spans="3:23" ht="14.25" customHeight="1" x14ac:dyDescent="0.25">
      <c r="C194" s="3">
        <f>IF(A194&lt;&gt;"",VLOOKUP(A194,'Runners RBH2'!A$3:CT$114,C$1,FALSE),0)</f>
        <v>0</v>
      </c>
      <c r="D194" s="6">
        <f t="shared" si="90"/>
        <v>189</v>
      </c>
      <c r="E194" s="2"/>
      <c r="F194" s="2">
        <f t="shared" si="81"/>
        <v>0</v>
      </c>
      <c r="J194" s="1">
        <f t="shared" si="91"/>
        <v>0</v>
      </c>
      <c r="M194" s="8" t="str">
        <f t="shared" si="95"/>
        <v/>
      </c>
      <c r="N194" s="8" t="str">
        <f t="shared" si="96"/>
        <v/>
      </c>
      <c r="O194" s="1" t="str">
        <f t="shared" si="97"/>
        <v/>
      </c>
      <c r="P194" s="32" t="str">
        <f t="shared" si="98"/>
        <v/>
      </c>
      <c r="Q194" s="32" t="str">
        <f t="shared" si="92"/>
        <v/>
      </c>
      <c r="R194" s="6">
        <f t="shared" si="71"/>
        <v>0</v>
      </c>
      <c r="S194" s="6">
        <f>IF(AND(D194&lt;=L$4,P194&lt;&gt;"Y"),IF(N194&lt;VLOOKUP(O194,Runners!A$3:CT$180,S$1,FALSE),IF(Y$2="zero",0,Y$2),0),0)</f>
        <v>0</v>
      </c>
      <c r="T194" s="6">
        <f t="shared" si="93"/>
        <v>0</v>
      </c>
      <c r="U194" s="2"/>
      <c r="V194" s="2" t="str">
        <f>IF(O194&lt;&gt;"",VLOOKUP(O194,Runners!CZ$3:DM$180,V$1,FALSE),"")</f>
        <v/>
      </c>
      <c r="W194" s="18" t="str">
        <f t="shared" si="94"/>
        <v/>
      </c>
    </row>
    <row r="195" spans="3:23" ht="14.25" customHeight="1" x14ac:dyDescent="0.25">
      <c r="C195" s="3">
        <f>IF(A195&lt;&gt;"",VLOOKUP(A195,'Runners RBH2'!A$3:CT$114,C$1,FALSE),0)</f>
        <v>0</v>
      </c>
      <c r="D195" s="6">
        <f t="shared" si="90"/>
        <v>190</v>
      </c>
      <c r="E195" s="2"/>
      <c r="F195" s="2">
        <f t="shared" si="81"/>
        <v>0</v>
      </c>
      <c r="J195" s="1">
        <f t="shared" si="91"/>
        <v>0</v>
      </c>
      <c r="M195" s="8" t="str">
        <f t="shared" si="95"/>
        <v/>
      </c>
      <c r="N195" s="8" t="str">
        <f t="shared" si="96"/>
        <v/>
      </c>
      <c r="O195" s="1" t="str">
        <f t="shared" si="97"/>
        <v/>
      </c>
      <c r="P195" s="32" t="str">
        <f t="shared" si="98"/>
        <v/>
      </c>
      <c r="Q195" s="32" t="str">
        <f t="shared" si="92"/>
        <v/>
      </c>
      <c r="R195" s="6">
        <f t="shared" si="71"/>
        <v>0</v>
      </c>
      <c r="S195" s="6">
        <f>IF(AND(D195&lt;=L$4,P195&lt;&gt;"Y"),IF(N195&lt;VLOOKUP(O195,Runners!A$3:CT$180,S$1,FALSE),IF(Y$2="zero",0,Y$2),0),0)</f>
        <v>0</v>
      </c>
      <c r="T195" s="6">
        <f t="shared" si="93"/>
        <v>0</v>
      </c>
      <c r="U195" s="2"/>
      <c r="V195" s="2" t="str">
        <f>IF(O195&lt;&gt;"",VLOOKUP(O195,Runners!CZ$3:DM$180,V$1,FALSE),"")</f>
        <v/>
      </c>
      <c r="W195" s="18" t="str">
        <f t="shared" si="94"/>
        <v/>
      </c>
    </row>
    <row r="196" spans="3:23" ht="14.25" customHeight="1" x14ac:dyDescent="0.25">
      <c r="C196" s="3">
        <f>IF(A196&lt;&gt;"",VLOOKUP(A196,'Runners RBH2'!A$3:CT$114,C$1,FALSE),0)</f>
        <v>0</v>
      </c>
      <c r="D196" s="6">
        <f t="shared" si="90"/>
        <v>191</v>
      </c>
      <c r="E196" s="2"/>
      <c r="F196" s="2">
        <f t="shared" si="81"/>
        <v>0</v>
      </c>
      <c r="J196" s="1">
        <f t="shared" si="91"/>
        <v>0</v>
      </c>
      <c r="M196" s="8" t="str">
        <f t="shared" si="95"/>
        <v/>
      </c>
      <c r="N196" s="8" t="str">
        <f t="shared" si="96"/>
        <v/>
      </c>
      <c r="O196" s="1" t="str">
        <f t="shared" si="97"/>
        <v/>
      </c>
      <c r="P196" s="32" t="str">
        <f t="shared" si="98"/>
        <v/>
      </c>
      <c r="Q196" s="32" t="str">
        <f t="shared" si="92"/>
        <v/>
      </c>
      <c r="R196" s="6">
        <f t="shared" ref="R196:R206" si="99">IF(Q196=Q195,0,IF(Q196&gt;0,Q196,1))</f>
        <v>0</v>
      </c>
      <c r="S196" s="6">
        <f>IF(AND(D196&lt;=L$4,P196&lt;&gt;"Y"),IF(N196&lt;VLOOKUP(O196,Runners!A$3:CT$180,S$1,FALSE),IF(Y$2="zero",0,Y$2),0),0)</f>
        <v>0</v>
      </c>
      <c r="T196" s="6">
        <f t="shared" si="93"/>
        <v>0</v>
      </c>
      <c r="U196" s="2"/>
      <c r="V196" s="2" t="str">
        <f>IF(O196&lt;&gt;"",VLOOKUP(O196,Runners!CZ$3:DM$180,V$1,FALSE),"")</f>
        <v/>
      </c>
      <c r="W196" s="18" t="str">
        <f t="shared" si="94"/>
        <v/>
      </c>
    </row>
    <row r="197" spans="3:23" ht="14.25" customHeight="1" x14ac:dyDescent="0.25">
      <c r="C197" s="3">
        <f>IF(A197&lt;&gt;"",VLOOKUP(A197,'Runners RBH2'!A$3:CT$114,C$1,FALSE),0)</f>
        <v>0</v>
      </c>
      <c r="D197" s="6">
        <f t="shared" si="90"/>
        <v>192</v>
      </c>
      <c r="E197" s="2"/>
      <c r="F197" s="2">
        <f t="shared" si="81"/>
        <v>0</v>
      </c>
      <c r="J197" s="1">
        <f t="shared" si="91"/>
        <v>0</v>
      </c>
      <c r="M197" s="8" t="str">
        <f t="shared" si="95"/>
        <v/>
      </c>
      <c r="N197" s="8" t="str">
        <f t="shared" si="96"/>
        <v/>
      </c>
      <c r="O197" s="1" t="str">
        <f t="shared" si="97"/>
        <v/>
      </c>
      <c r="P197" s="32" t="str">
        <f t="shared" si="98"/>
        <v/>
      </c>
      <c r="Q197" s="32" t="str">
        <f t="shared" si="92"/>
        <v/>
      </c>
      <c r="R197" s="6">
        <f t="shared" si="99"/>
        <v>0</v>
      </c>
      <c r="S197" s="6">
        <f>IF(AND(D197&lt;=L$4,P197&lt;&gt;"Y"),IF(N197&lt;VLOOKUP(O197,Runners!A$3:CT$180,S$1,FALSE),IF(Y$2="zero",0,Y$2),0),0)</f>
        <v>0</v>
      </c>
      <c r="T197" s="6">
        <f t="shared" si="93"/>
        <v>0</v>
      </c>
      <c r="U197" s="2"/>
      <c r="V197" s="2" t="str">
        <f>IF(O197&lt;&gt;"",VLOOKUP(O197,Runners!CZ$3:DM$180,V$1,FALSE),"")</f>
        <v/>
      </c>
      <c r="W197" s="18" t="str">
        <f t="shared" si="94"/>
        <v/>
      </c>
    </row>
    <row r="198" spans="3:23" ht="14.25" customHeight="1" x14ac:dyDescent="0.25">
      <c r="C198" s="3">
        <f>IF(A198&lt;&gt;"",VLOOKUP(A198,'Runners RBH2'!A$3:CT$114,C$1,FALSE),0)</f>
        <v>0</v>
      </c>
      <c r="D198" s="6">
        <f t="shared" si="90"/>
        <v>193</v>
      </c>
      <c r="E198" s="2"/>
      <c r="F198" s="2">
        <f t="shared" si="81"/>
        <v>0</v>
      </c>
      <c r="J198" s="1">
        <f t="shared" si="91"/>
        <v>0</v>
      </c>
      <c r="M198" s="8" t="str">
        <f t="shared" si="95"/>
        <v/>
      </c>
      <c r="N198" s="8" t="str">
        <f t="shared" si="96"/>
        <v/>
      </c>
      <c r="O198" s="1" t="str">
        <f t="shared" si="97"/>
        <v/>
      </c>
      <c r="P198" s="32" t="str">
        <f t="shared" si="98"/>
        <v/>
      </c>
      <c r="Q198" s="32" t="str">
        <f t="shared" si="92"/>
        <v/>
      </c>
      <c r="R198" s="6">
        <f t="shared" si="99"/>
        <v>0</v>
      </c>
      <c r="S198" s="6">
        <f>IF(AND(D198&lt;=L$4,P198&lt;&gt;"Y"),IF(N198&lt;VLOOKUP(O198,Runners!A$3:CT$180,S$1,FALSE),IF(Y$2="zero",0,Y$2),0),0)</f>
        <v>0</v>
      </c>
      <c r="T198" s="6">
        <f t="shared" si="93"/>
        <v>0</v>
      </c>
      <c r="U198" s="2"/>
      <c r="V198" s="2" t="str">
        <f>IF(O198&lt;&gt;"",VLOOKUP(O198,Runners!CZ$3:DM$180,V$1,FALSE),"")</f>
        <v/>
      </c>
      <c r="W198" s="18" t="str">
        <f t="shared" si="94"/>
        <v/>
      </c>
    </row>
    <row r="199" spans="3:23" ht="14.25" customHeight="1" x14ac:dyDescent="0.25">
      <c r="C199" s="3">
        <f>IF(A199&lt;&gt;"",VLOOKUP(A199,'Runners RBH2'!A$3:CT$114,C$1,FALSE),0)</f>
        <v>0</v>
      </c>
      <c r="D199" s="6">
        <f t="shared" si="90"/>
        <v>194</v>
      </c>
      <c r="E199" s="2"/>
      <c r="F199" s="2">
        <f t="shared" si="81"/>
        <v>0</v>
      </c>
      <c r="J199" s="1">
        <f t="shared" si="91"/>
        <v>0</v>
      </c>
      <c r="M199" s="8" t="str">
        <f t="shared" si="95"/>
        <v/>
      </c>
      <c r="N199" s="8" t="str">
        <f t="shared" si="96"/>
        <v/>
      </c>
      <c r="O199" s="1" t="str">
        <f t="shared" si="97"/>
        <v/>
      </c>
      <c r="P199" s="32" t="str">
        <f t="shared" si="98"/>
        <v/>
      </c>
      <c r="Q199" s="32" t="str">
        <f t="shared" si="92"/>
        <v/>
      </c>
      <c r="R199" s="6">
        <f t="shared" si="99"/>
        <v>0</v>
      </c>
      <c r="S199" s="6">
        <f>IF(AND(D199&lt;=L$4,P199&lt;&gt;"Y"),IF(N199&lt;VLOOKUP(O199,Runners!A$3:CT$180,S$1,FALSE),IF(Y$2="zero",0,Y$2),0),0)</f>
        <v>0</v>
      </c>
      <c r="T199" s="6">
        <f t="shared" si="93"/>
        <v>0</v>
      </c>
      <c r="U199" s="2"/>
      <c r="V199" s="2" t="str">
        <f>IF(O199&lt;&gt;"",VLOOKUP(O199,Runners!CZ$3:DM$180,V$1,FALSE),"")</f>
        <v/>
      </c>
      <c r="W199" s="18" t="str">
        <f t="shared" si="94"/>
        <v/>
      </c>
    </row>
    <row r="200" spans="3:23" ht="14.25" customHeight="1" x14ac:dyDescent="0.25">
      <c r="C200" s="3">
        <f>IF(A200&lt;&gt;"",VLOOKUP(A200,'Runners RBH2'!A$3:CT$114,C$1,FALSE),0)</f>
        <v>0</v>
      </c>
      <c r="D200" s="6">
        <f t="shared" si="90"/>
        <v>195</v>
      </c>
      <c r="E200" s="2"/>
      <c r="F200" s="2">
        <f t="shared" si="81"/>
        <v>0</v>
      </c>
      <c r="J200" s="1">
        <f t="shared" si="91"/>
        <v>0</v>
      </c>
      <c r="M200" s="8" t="str">
        <f t="shared" si="95"/>
        <v/>
      </c>
      <c r="N200" s="8" t="str">
        <f t="shared" si="96"/>
        <v/>
      </c>
      <c r="O200" s="1" t="str">
        <f t="shared" si="97"/>
        <v/>
      </c>
      <c r="P200" s="32" t="str">
        <f t="shared" si="98"/>
        <v/>
      </c>
      <c r="Q200" s="32" t="str">
        <f t="shared" si="92"/>
        <v/>
      </c>
      <c r="R200" s="6">
        <f t="shared" si="99"/>
        <v>0</v>
      </c>
      <c r="S200" s="6">
        <f>IF(AND(D200&lt;=L$4,P200&lt;&gt;"Y"),IF(N200&lt;VLOOKUP(O200,Runners!A$3:CT$180,S$1,FALSE),IF(Y$2="zero",0,Y$2),0),0)</f>
        <v>0</v>
      </c>
      <c r="T200" s="6">
        <f t="shared" si="93"/>
        <v>0</v>
      </c>
      <c r="U200" s="2"/>
      <c r="V200" s="2" t="str">
        <f>IF(O200&lt;&gt;"",VLOOKUP(O200,Runners!CZ$3:DM$180,V$1,FALSE),"")</f>
        <v/>
      </c>
      <c r="W200" s="18" t="str">
        <f t="shared" si="94"/>
        <v/>
      </c>
    </row>
    <row r="201" spans="3:23" ht="14.25" customHeight="1" x14ac:dyDescent="0.25">
      <c r="C201" s="3">
        <f>IF(A201&lt;&gt;"",VLOOKUP(A201,'Runners RBH2'!A$3:CT$114,C$1,FALSE),0)</f>
        <v>0</v>
      </c>
      <c r="D201" s="6">
        <f t="shared" si="90"/>
        <v>196</v>
      </c>
      <c r="E201" s="2"/>
      <c r="F201" s="2">
        <f t="shared" si="81"/>
        <v>0</v>
      </c>
      <c r="J201" s="1">
        <f t="shared" si="91"/>
        <v>0</v>
      </c>
      <c r="M201" s="8" t="str">
        <f t="shared" si="95"/>
        <v/>
      </c>
      <c r="N201" s="8" t="str">
        <f t="shared" si="96"/>
        <v/>
      </c>
      <c r="O201" s="1" t="str">
        <f t="shared" si="97"/>
        <v/>
      </c>
      <c r="P201" s="32" t="str">
        <f t="shared" si="98"/>
        <v/>
      </c>
      <c r="Q201" s="32" t="str">
        <f t="shared" si="92"/>
        <v/>
      </c>
      <c r="R201" s="6">
        <f t="shared" si="99"/>
        <v>0</v>
      </c>
      <c r="S201" s="6">
        <f>IF(AND(D201&lt;=L$4,P201&lt;&gt;"Y"),IF(N201&lt;VLOOKUP(O201,Runners!A$3:CT$180,S$1,FALSE),IF(Y$2="zero",0,Y$2),0),0)</f>
        <v>0</v>
      </c>
      <c r="T201" s="6">
        <f t="shared" si="93"/>
        <v>0</v>
      </c>
      <c r="U201" s="2"/>
      <c r="V201" s="2" t="str">
        <f>IF(O201&lt;&gt;"",VLOOKUP(O201,Runners!CZ$3:DM$180,V$1,FALSE),"")</f>
        <v/>
      </c>
      <c r="W201" s="18" t="str">
        <f t="shared" si="94"/>
        <v/>
      </c>
    </row>
    <row r="202" spans="3:23" ht="14.25" customHeight="1" x14ac:dyDescent="0.25">
      <c r="C202" s="3">
        <f>IF(A202&lt;&gt;"",VLOOKUP(A202,'Runners RBH2'!A$3:CT$114,C$1,FALSE),0)</f>
        <v>0</v>
      </c>
      <c r="D202" s="6">
        <f t="shared" si="90"/>
        <v>197</v>
      </c>
      <c r="E202" s="2"/>
      <c r="F202" s="2">
        <f t="shared" si="81"/>
        <v>0</v>
      </c>
      <c r="J202" s="1">
        <f t="shared" si="91"/>
        <v>0</v>
      </c>
      <c r="M202" s="8" t="str">
        <f t="shared" si="95"/>
        <v/>
      </c>
      <c r="N202" s="8" t="str">
        <f t="shared" si="96"/>
        <v/>
      </c>
      <c r="O202" s="1" t="str">
        <f t="shared" si="97"/>
        <v/>
      </c>
      <c r="P202" s="32" t="str">
        <f t="shared" si="98"/>
        <v/>
      </c>
      <c r="Q202" s="32" t="str">
        <f t="shared" si="92"/>
        <v/>
      </c>
      <c r="R202" s="6">
        <f t="shared" si="99"/>
        <v>0</v>
      </c>
      <c r="S202" s="6">
        <f>IF(AND(D202&lt;=L$4,P202&lt;&gt;"Y"),IF(N202&lt;VLOOKUP(O202,Runners!A$3:CT$180,S$1,FALSE),IF(Y$2="zero",0,Y$2),0),0)</f>
        <v>0</v>
      </c>
      <c r="T202" s="6">
        <f t="shared" si="93"/>
        <v>0</v>
      </c>
      <c r="U202" s="2"/>
      <c r="V202" s="2" t="str">
        <f>IF(O202&lt;&gt;"",VLOOKUP(O202,Runners!CZ$3:DM$180,V$1,FALSE),"")</f>
        <v/>
      </c>
      <c r="W202" s="18" t="str">
        <f t="shared" si="94"/>
        <v/>
      </c>
    </row>
    <row r="203" spans="3:23" ht="14.25" customHeight="1" x14ac:dyDescent="0.25">
      <c r="C203" s="3">
        <f>IF(A203&lt;&gt;"",VLOOKUP(A203,'Runners RBH2'!A$3:CT$114,C$1,FALSE),0)</f>
        <v>0</v>
      </c>
      <c r="D203" s="6">
        <f t="shared" si="90"/>
        <v>198</v>
      </c>
      <c r="E203" s="2"/>
      <c r="F203" s="2">
        <f t="shared" si="81"/>
        <v>0</v>
      </c>
      <c r="J203" s="1">
        <f t="shared" si="91"/>
        <v>0</v>
      </c>
      <c r="M203" s="8" t="str">
        <f t="shared" si="95"/>
        <v/>
      </c>
      <c r="N203" s="8" t="str">
        <f t="shared" si="96"/>
        <v/>
      </c>
      <c r="O203" s="1" t="str">
        <f t="shared" si="97"/>
        <v/>
      </c>
      <c r="P203" s="32" t="str">
        <f t="shared" si="98"/>
        <v/>
      </c>
      <c r="Q203" s="32" t="str">
        <f t="shared" si="92"/>
        <v/>
      </c>
      <c r="R203" s="6">
        <f t="shared" si="99"/>
        <v>0</v>
      </c>
      <c r="S203" s="6">
        <f>IF(AND(D203&lt;=L$4,P203&lt;&gt;"Y"),IF(N203&lt;VLOOKUP(O203,Runners!A$3:CT$180,S$1,FALSE),IF(Y$2="zero",0,Y$2),0),0)</f>
        <v>0</v>
      </c>
      <c r="T203" s="6">
        <f t="shared" si="93"/>
        <v>0</v>
      </c>
      <c r="U203" s="2"/>
      <c r="V203" s="2" t="str">
        <f>IF(O203&lt;&gt;"",VLOOKUP(O203,Runners!CZ$3:DM$180,V$1,FALSE),"")</f>
        <v/>
      </c>
      <c r="W203" s="18" t="str">
        <f t="shared" si="94"/>
        <v/>
      </c>
    </row>
    <row r="204" spans="3:23" ht="14.25" customHeight="1" x14ac:dyDescent="0.25">
      <c r="C204" s="3">
        <f>IF(A204&lt;&gt;"",VLOOKUP(A204,'Runners RBH2'!A$3:CT$114,C$1,FALSE),0)</f>
        <v>0</v>
      </c>
      <c r="D204" s="6">
        <f t="shared" si="90"/>
        <v>199</v>
      </c>
      <c r="E204" s="2"/>
      <c r="F204" s="2">
        <f t="shared" si="81"/>
        <v>0</v>
      </c>
      <c r="J204" s="1">
        <f t="shared" si="91"/>
        <v>0</v>
      </c>
      <c r="M204" s="8" t="str">
        <f t="shared" si="95"/>
        <v/>
      </c>
      <c r="N204" s="8" t="str">
        <f t="shared" si="96"/>
        <v/>
      </c>
      <c r="O204" s="1" t="str">
        <f t="shared" si="97"/>
        <v/>
      </c>
      <c r="P204" s="32" t="str">
        <f t="shared" si="98"/>
        <v/>
      </c>
      <c r="Q204" s="32" t="str">
        <f t="shared" si="92"/>
        <v/>
      </c>
      <c r="R204" s="6">
        <f t="shared" si="99"/>
        <v>0</v>
      </c>
      <c r="S204" s="6">
        <f>IF(AND(D204&lt;=L$4,P204&lt;&gt;"Y"),IF(N204&lt;VLOOKUP(O204,Runners!A$3:CT$180,S$1,FALSE),IF(Y$2="zero",0,Y$2),0),0)</f>
        <v>0</v>
      </c>
      <c r="T204" s="6">
        <f t="shared" si="93"/>
        <v>0</v>
      </c>
      <c r="U204" s="2"/>
      <c r="V204" s="2" t="str">
        <f>IF(O204&lt;&gt;"",VLOOKUP(O204,Runners!CZ$3:DM$180,V$1,FALSE),"")</f>
        <v/>
      </c>
      <c r="W204" s="18" t="str">
        <f t="shared" si="94"/>
        <v/>
      </c>
    </row>
    <row r="205" spans="3:23" ht="14.25" customHeight="1" x14ac:dyDescent="0.25">
      <c r="C205" s="3">
        <f>IF(A205&lt;&gt;"",VLOOKUP(A205,'Runners RBH2'!A$3:CT$114,C$1,FALSE),0)</f>
        <v>0</v>
      </c>
      <c r="D205" s="6">
        <f t="shared" si="90"/>
        <v>200</v>
      </c>
      <c r="E205" s="2"/>
      <c r="F205" s="2">
        <f t="shared" si="81"/>
        <v>0</v>
      </c>
      <c r="J205" s="1">
        <f t="shared" si="91"/>
        <v>0</v>
      </c>
      <c r="M205" s="8" t="str">
        <f t="shared" si="95"/>
        <v/>
      </c>
      <c r="N205" s="8" t="str">
        <f t="shared" si="96"/>
        <v/>
      </c>
      <c r="O205" s="1" t="str">
        <f t="shared" si="97"/>
        <v/>
      </c>
      <c r="P205" s="32" t="str">
        <f t="shared" si="98"/>
        <v/>
      </c>
      <c r="Q205" s="32" t="str">
        <f t="shared" si="92"/>
        <v/>
      </c>
      <c r="R205" s="6">
        <f t="shared" si="99"/>
        <v>0</v>
      </c>
      <c r="S205" s="6">
        <f>IF(AND(D205&lt;=L$4,P205&lt;&gt;"Y"),IF(N205&lt;VLOOKUP(O205,Runners!A$3:CT$180,S$1,FALSE),IF(Y$2="zero",0,Y$2),0),0)</f>
        <v>0</v>
      </c>
      <c r="T205" s="6">
        <f t="shared" si="93"/>
        <v>0</v>
      </c>
      <c r="U205" s="2"/>
      <c r="V205" s="2" t="str">
        <f>IF(O205&lt;&gt;"",VLOOKUP(O205,Runners!CZ$3:DM$180,V$1,FALSE),"")</f>
        <v/>
      </c>
      <c r="W205" s="18" t="str">
        <f t="shared" si="94"/>
        <v/>
      </c>
    </row>
    <row r="206" spans="3:23" ht="14.25" customHeight="1" x14ac:dyDescent="0.25">
      <c r="C206" s="3">
        <f>IF(A206&lt;&gt;"",VLOOKUP(A206,'Runners RBH2'!A$3:CT$114,C$1,FALSE),0)</f>
        <v>0</v>
      </c>
      <c r="D206" s="6">
        <f t="shared" si="90"/>
        <v>201</v>
      </c>
      <c r="E206" s="2"/>
      <c r="F206" s="2">
        <f t="shared" si="81"/>
        <v>0</v>
      </c>
      <c r="J206" s="1">
        <f t="shared" si="91"/>
        <v>0</v>
      </c>
      <c r="M206" s="8" t="str">
        <f t="shared" si="95"/>
        <v/>
      </c>
      <c r="N206" s="8" t="str">
        <f t="shared" si="96"/>
        <v/>
      </c>
      <c r="O206" s="1" t="str">
        <f t="shared" si="97"/>
        <v/>
      </c>
      <c r="P206" s="32" t="str">
        <f t="shared" si="98"/>
        <v/>
      </c>
      <c r="Q206" s="32" t="str">
        <f t="shared" si="92"/>
        <v/>
      </c>
      <c r="R206" s="6">
        <f t="shared" si="99"/>
        <v>0</v>
      </c>
      <c r="S206" s="6">
        <f>IF(AND(D206&lt;=L$4,P206&lt;&gt;"Y"),IF(N206&lt;VLOOKUP(O206,Runners!A$3:CT$180,S$1,FALSE),IF(Y$2="zero",0,Y$2),0),0)</f>
        <v>0</v>
      </c>
      <c r="T206" s="6">
        <f t="shared" si="93"/>
        <v>0</v>
      </c>
      <c r="U206" s="2"/>
      <c r="V206" s="2" t="str">
        <f>IF(O206&lt;&gt;"",VLOOKUP(O206,Runners!CZ$3:DM$180,V$1,FALSE),"")</f>
        <v/>
      </c>
      <c r="W206" s="18" t="str">
        <f t="shared" si="94"/>
        <v/>
      </c>
    </row>
  </sheetData>
  <sortState ref="A4:CE131">
    <sortCondition ref="A131"/>
  </sortState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/>
    <pageSetUpPr fitToPage="1"/>
  </sheetPr>
  <dimension ref="A1:HA114"/>
  <sheetViews>
    <sheetView workbookViewId="0">
      <pane xSplit="6" ySplit="2" topLeftCell="CM5" activePane="bottomRight" state="frozen"/>
      <selection pane="topRight" activeCell="G1" sqref="G1"/>
      <selection pane="bottomLeft" activeCell="A3" sqref="A3"/>
      <selection pane="bottomRight" activeCell="CZ35" sqref="CZ35"/>
    </sheetView>
  </sheetViews>
  <sheetFormatPr defaultColWidth="8.88671875" defaultRowHeight="12" x14ac:dyDescent="0.25"/>
  <cols>
    <col min="1" max="1" width="19.33203125" style="1" bestFit="1" customWidth="1"/>
    <col min="2" max="2" width="7" style="3" customWidth="1"/>
    <col min="3" max="3" width="6.5546875" style="11" customWidth="1"/>
    <col min="4" max="4" width="2.6640625" style="11" customWidth="1"/>
    <col min="5" max="5" width="7.109375" style="8" customWidth="1"/>
    <col min="6" max="6" width="6.5546875" style="11" customWidth="1"/>
    <col min="7" max="7" width="2.6640625" style="11" customWidth="1"/>
    <col min="8" max="8" width="8.109375" style="35" customWidth="1"/>
    <col min="9" max="9" width="7" style="35" customWidth="1"/>
    <col min="10" max="10" width="2.6640625" style="8" customWidth="1"/>
    <col min="11" max="11" width="7" style="8" customWidth="1"/>
    <col min="12" max="12" width="9" style="8" customWidth="1"/>
    <col min="13" max="14" width="9" style="6" customWidth="1"/>
    <col min="15" max="15" width="9" style="8" customWidth="1"/>
    <col min="16" max="16" width="9.44140625" style="104" bestFit="1" customWidth="1"/>
    <col min="17" max="19" width="9.33203125" style="104" customWidth="1"/>
    <col min="20" max="20" width="1.44140625" style="104" customWidth="1"/>
    <col min="21" max="21" width="9.33203125" style="104" customWidth="1"/>
    <col min="22" max="22" width="9.44140625" style="104" bestFit="1" customWidth="1"/>
    <col min="23" max="25" width="9.33203125" style="104" customWidth="1"/>
    <col min="26" max="26" width="1.44140625" style="104" customWidth="1"/>
    <col min="27" max="27" width="9.33203125" style="104" customWidth="1"/>
    <col min="28" max="28" width="9.44140625" style="104" bestFit="1" customWidth="1"/>
    <col min="29" max="31" width="9.33203125" style="104" customWidth="1"/>
    <col min="32" max="32" width="1.44140625" style="104" customWidth="1"/>
    <col min="33" max="34" width="9.33203125" style="104" customWidth="1"/>
    <col min="35" max="35" width="16.6640625" style="104" customWidth="1"/>
    <col min="36" max="36" width="19.109375" style="35" hidden="1" customWidth="1"/>
    <col min="37" max="37" width="9" style="35" hidden="1" customWidth="1"/>
    <col min="38" max="38" width="9" style="6" customWidth="1"/>
    <col min="39" max="39" width="9" style="104" customWidth="1"/>
    <col min="40" max="40" width="1.44140625" style="104" customWidth="1"/>
    <col min="41" max="41" width="9" style="104" customWidth="1"/>
    <col min="42" max="42" width="9.44140625" style="104" bestFit="1" customWidth="1"/>
    <col min="43" max="45" width="9.33203125" style="104" customWidth="1"/>
    <col min="46" max="46" width="1.44140625" style="104" customWidth="1"/>
    <col min="47" max="47" width="9.33203125" style="104" customWidth="1"/>
    <col min="48" max="48" width="9.44140625" style="104" bestFit="1" customWidth="1"/>
    <col min="49" max="51" width="9.33203125" style="104" customWidth="1"/>
    <col min="52" max="52" width="1.44140625" style="104" customWidth="1"/>
    <col min="53" max="53" width="9.33203125" style="104" customWidth="1"/>
    <col min="54" max="54" width="9.44140625" style="104" bestFit="1" customWidth="1"/>
    <col min="55" max="57" width="9.33203125" style="104" customWidth="1"/>
    <col min="58" max="58" width="1.44140625" style="104" customWidth="1"/>
    <col min="59" max="59" width="9.33203125" style="104" customWidth="1"/>
    <col min="60" max="60" width="9.44140625" style="104" bestFit="1" customWidth="1"/>
    <col min="61" max="63" width="9.33203125" style="104" customWidth="1"/>
    <col min="64" max="64" width="1.44140625" style="104" customWidth="1"/>
    <col min="65" max="65" width="9.33203125" style="104" customWidth="1"/>
    <col min="66" max="66" width="9.44140625" style="104" bestFit="1" customWidth="1"/>
    <col min="67" max="69" width="9.33203125" style="104" customWidth="1"/>
    <col min="70" max="70" width="1.44140625" style="104" customWidth="1"/>
    <col min="71" max="71" width="9.33203125" style="104" customWidth="1"/>
    <col min="72" max="72" width="9.44140625" style="104" bestFit="1" customWidth="1"/>
    <col min="73" max="75" width="9.33203125" style="104" customWidth="1"/>
    <col min="76" max="76" width="1.44140625" style="104" customWidth="1"/>
    <col min="77" max="77" width="9.33203125" style="104" customWidth="1"/>
    <col min="78" max="78" width="9.44140625" style="104" bestFit="1" customWidth="1"/>
    <col min="79" max="81" width="9.33203125" style="104" customWidth="1"/>
    <col min="82" max="82" width="1.44140625" style="104" customWidth="1"/>
    <col min="83" max="83" width="9.33203125" style="104" customWidth="1"/>
    <col min="84" max="84" width="9.44140625" style="104" bestFit="1" customWidth="1"/>
    <col min="85" max="87" width="9.33203125" style="104" customWidth="1"/>
    <col min="88" max="88" width="1.44140625" style="104" customWidth="1"/>
    <col min="89" max="91" width="9.33203125" style="104" customWidth="1"/>
    <col min="92" max="93" width="8.109375" style="8" customWidth="1"/>
    <col min="94" max="94" width="8.109375" style="1" customWidth="1"/>
    <col min="95" max="122" width="9.44140625" style="1" customWidth="1"/>
    <col min="123" max="123" width="9.44140625" style="6" customWidth="1"/>
    <col min="124" max="148" width="9.44140625" style="1" customWidth="1"/>
    <col min="149" max="167" width="9.44140625" style="8" customWidth="1"/>
    <col min="168" max="168" width="9.44140625" style="3" customWidth="1"/>
    <col min="169" max="173" width="9.44140625" style="8" customWidth="1"/>
    <col min="174" max="174" width="9.44140625" style="1" customWidth="1"/>
    <col min="175" max="176" width="9.44140625" style="8" customWidth="1"/>
    <col min="177" max="177" width="9.44140625" style="1" customWidth="1"/>
    <col min="178" max="178" width="9.44140625" style="8" customWidth="1"/>
    <col min="179" max="206" width="9.44140625" style="1" customWidth="1"/>
    <col min="207" max="226" width="8.33203125" style="1" customWidth="1"/>
    <col min="227" max="233" width="12.109375" style="1" customWidth="1"/>
    <col min="234" max="16384" width="8.88671875" style="1"/>
  </cols>
  <sheetData>
    <row r="1" spans="1:209" s="7" customFormat="1" ht="95.25" customHeight="1" x14ac:dyDescent="0.3">
      <c r="B1" s="9" t="s">
        <v>15</v>
      </c>
      <c r="C1" s="4" t="s">
        <v>36</v>
      </c>
      <c r="D1" s="4"/>
      <c r="E1" s="10" t="s">
        <v>14</v>
      </c>
      <c r="F1" s="4" t="s">
        <v>37</v>
      </c>
      <c r="G1" s="4"/>
      <c r="H1" s="10" t="s">
        <v>34</v>
      </c>
      <c r="I1" s="10" t="s">
        <v>35</v>
      </c>
      <c r="J1" s="10"/>
      <c r="K1" s="10" t="s">
        <v>42</v>
      </c>
      <c r="L1" s="10" t="s">
        <v>43</v>
      </c>
      <c r="M1" s="30" t="s">
        <v>41</v>
      </c>
      <c r="N1" s="37" t="s">
        <v>40</v>
      </c>
      <c r="O1" s="38" t="s">
        <v>108</v>
      </c>
      <c r="P1" s="59"/>
      <c r="Q1" s="59" t="s">
        <v>298</v>
      </c>
      <c r="R1" s="57" t="s">
        <v>277</v>
      </c>
      <c r="S1" s="57" t="s">
        <v>278</v>
      </c>
      <c r="T1" s="57"/>
      <c r="U1" s="59" t="s">
        <v>279</v>
      </c>
      <c r="V1" s="59"/>
      <c r="W1" s="59" t="s">
        <v>299</v>
      </c>
      <c r="X1" s="57" t="s">
        <v>274</v>
      </c>
      <c r="Y1" s="57" t="s">
        <v>275</v>
      </c>
      <c r="Z1" s="57"/>
      <c r="AA1" s="59" t="s">
        <v>276</v>
      </c>
      <c r="AB1" s="59"/>
      <c r="AC1" s="59" t="s">
        <v>300</v>
      </c>
      <c r="AD1" s="57" t="s">
        <v>271</v>
      </c>
      <c r="AE1" s="57" t="s">
        <v>272</v>
      </c>
      <c r="AF1" s="57"/>
      <c r="AG1" s="59" t="s">
        <v>273</v>
      </c>
      <c r="AH1" s="59"/>
      <c r="AI1" s="59" t="s">
        <v>224</v>
      </c>
      <c r="AJ1" s="59" t="s">
        <v>225</v>
      </c>
      <c r="AK1" s="59" t="s">
        <v>226</v>
      </c>
      <c r="AL1" s="57" t="s">
        <v>301</v>
      </c>
      <c r="AM1" s="57" t="s">
        <v>302</v>
      </c>
      <c r="AN1" s="57"/>
      <c r="AO1" s="59" t="s">
        <v>246</v>
      </c>
      <c r="AP1" s="59"/>
      <c r="AQ1" s="59" t="s">
        <v>247</v>
      </c>
      <c r="AR1" s="57" t="s">
        <v>248</v>
      </c>
      <c r="AS1" s="57" t="s">
        <v>249</v>
      </c>
      <c r="AT1" s="57"/>
      <c r="AU1" s="59" t="s">
        <v>303</v>
      </c>
      <c r="AV1" s="59"/>
      <c r="AW1" s="59" t="s">
        <v>269</v>
      </c>
      <c r="AX1" s="57" t="s">
        <v>250</v>
      </c>
      <c r="AY1" s="57" t="s">
        <v>251</v>
      </c>
      <c r="AZ1" s="57"/>
      <c r="BA1" s="59" t="s">
        <v>304</v>
      </c>
      <c r="BB1" s="59"/>
      <c r="BC1" s="59" t="s">
        <v>311</v>
      </c>
      <c r="BD1" s="57" t="s">
        <v>292</v>
      </c>
      <c r="BE1" s="57" t="s">
        <v>293</v>
      </c>
      <c r="BF1" s="57"/>
      <c r="BG1" s="59" t="s">
        <v>305</v>
      </c>
      <c r="BH1" s="59"/>
      <c r="BI1" s="59" t="s">
        <v>312</v>
      </c>
      <c r="BJ1" s="57" t="s">
        <v>280</v>
      </c>
      <c r="BK1" s="57" t="s">
        <v>281</v>
      </c>
      <c r="BL1" s="57"/>
      <c r="BM1" s="59" t="s">
        <v>306</v>
      </c>
      <c r="BN1" s="59"/>
      <c r="BO1" s="59" t="s">
        <v>314</v>
      </c>
      <c r="BP1" s="57" t="s">
        <v>282</v>
      </c>
      <c r="BQ1" s="57" t="s">
        <v>283</v>
      </c>
      <c r="BR1" s="57"/>
      <c r="BS1" s="59" t="s">
        <v>307</v>
      </c>
      <c r="BT1" s="59"/>
      <c r="BU1" s="59" t="s">
        <v>316</v>
      </c>
      <c r="BV1" s="57" t="s">
        <v>284</v>
      </c>
      <c r="BW1" s="57" t="s">
        <v>285</v>
      </c>
      <c r="BX1" s="57"/>
      <c r="BY1" s="59" t="s">
        <v>308</v>
      </c>
      <c r="BZ1" s="59"/>
      <c r="CA1" s="59" t="s">
        <v>317</v>
      </c>
      <c r="CB1" s="57" t="s">
        <v>286</v>
      </c>
      <c r="CC1" s="57" t="s">
        <v>287</v>
      </c>
      <c r="CD1" s="57"/>
      <c r="CE1" s="59" t="s">
        <v>310</v>
      </c>
      <c r="CF1" s="59"/>
      <c r="CG1" s="59" t="s">
        <v>288</v>
      </c>
      <c r="CH1" s="57" t="s">
        <v>289</v>
      </c>
      <c r="CI1" s="57" t="s">
        <v>290</v>
      </c>
      <c r="CJ1" s="57"/>
      <c r="CK1" s="59" t="s">
        <v>309</v>
      </c>
      <c r="CN1" s="10" t="s">
        <v>45</v>
      </c>
      <c r="CO1" s="10" t="s">
        <v>46</v>
      </c>
      <c r="CP1" s="7" t="s">
        <v>59</v>
      </c>
      <c r="CR1" s="7" t="s">
        <v>49</v>
      </c>
      <c r="CS1" s="7" t="s">
        <v>47</v>
      </c>
      <c r="CT1" s="7" t="s">
        <v>50</v>
      </c>
      <c r="CU1" s="7" t="s">
        <v>48</v>
      </c>
      <c r="CV1" s="7" t="s">
        <v>51</v>
      </c>
      <c r="CW1" s="7" t="s">
        <v>52</v>
      </c>
      <c r="CX1" s="36" t="s">
        <v>170</v>
      </c>
      <c r="CY1" s="36" t="s">
        <v>60</v>
      </c>
      <c r="CZ1" s="7" t="s">
        <v>53</v>
      </c>
      <c r="DA1" s="7" t="s">
        <v>54</v>
      </c>
      <c r="DB1" s="7" t="s">
        <v>55</v>
      </c>
      <c r="DC1" s="7" t="s">
        <v>56</v>
      </c>
      <c r="DD1" s="7" t="s">
        <v>57</v>
      </c>
      <c r="DE1" s="7" t="s">
        <v>58</v>
      </c>
      <c r="DG1" s="7" t="s">
        <v>61</v>
      </c>
      <c r="DH1" s="7" t="s">
        <v>62</v>
      </c>
      <c r="DI1" s="7" t="s">
        <v>63</v>
      </c>
      <c r="DJ1" s="7" t="s">
        <v>64</v>
      </c>
      <c r="DK1" s="7" t="s">
        <v>65</v>
      </c>
      <c r="DL1" s="7" t="s">
        <v>66</v>
      </c>
      <c r="DM1" s="7" t="s">
        <v>67</v>
      </c>
      <c r="DN1" s="7" t="s">
        <v>68</v>
      </c>
      <c r="DO1" s="7" t="s">
        <v>69</v>
      </c>
      <c r="DP1" s="7" t="s">
        <v>70</v>
      </c>
      <c r="DS1" s="5" t="s">
        <v>73</v>
      </c>
      <c r="DT1" s="5" t="s">
        <v>71</v>
      </c>
      <c r="DU1" s="5" t="s">
        <v>72</v>
      </c>
      <c r="DV1" s="5" t="s">
        <v>74</v>
      </c>
      <c r="DW1" s="5" t="s">
        <v>75</v>
      </c>
      <c r="DX1" s="5" t="s">
        <v>76</v>
      </c>
      <c r="DY1" s="5" t="s">
        <v>77</v>
      </c>
      <c r="DZ1" s="5" t="s">
        <v>78</v>
      </c>
      <c r="EA1" s="5" t="s">
        <v>79</v>
      </c>
      <c r="EB1" s="5" t="s">
        <v>80</v>
      </c>
      <c r="EC1" s="5" t="s">
        <v>81</v>
      </c>
      <c r="EE1" s="7" t="s">
        <v>94</v>
      </c>
      <c r="EF1" s="7" t="s">
        <v>83</v>
      </c>
      <c r="EG1" s="7" t="s">
        <v>84</v>
      </c>
      <c r="EH1" s="7" t="s">
        <v>85</v>
      </c>
      <c r="EI1" s="7" t="s">
        <v>86</v>
      </c>
      <c r="EJ1" s="7" t="s">
        <v>87</v>
      </c>
      <c r="EK1" s="7" t="s">
        <v>88</v>
      </c>
      <c r="EL1" s="7" t="s">
        <v>89</v>
      </c>
      <c r="EM1" s="7" t="s">
        <v>90</v>
      </c>
      <c r="EN1" s="7" t="s">
        <v>91</v>
      </c>
      <c r="EO1" s="7" t="s">
        <v>92</v>
      </c>
      <c r="EP1" s="7" t="s">
        <v>93</v>
      </c>
      <c r="ES1" s="10" t="s">
        <v>95</v>
      </c>
      <c r="ET1" s="10"/>
      <c r="EU1" s="10"/>
      <c r="EV1" s="10"/>
      <c r="EW1" s="10"/>
      <c r="EX1" s="10"/>
      <c r="EY1" s="10"/>
      <c r="EZ1" s="10"/>
      <c r="FA1" s="10"/>
      <c r="FB1" s="10"/>
      <c r="FC1" s="10"/>
      <c r="FD1" s="10"/>
      <c r="FE1" s="10"/>
      <c r="FF1" s="10" t="s">
        <v>101</v>
      </c>
      <c r="FG1" s="10" t="s">
        <v>103</v>
      </c>
      <c r="FH1" s="10"/>
      <c r="FI1" s="10"/>
      <c r="FJ1" s="10"/>
      <c r="FK1" s="10"/>
      <c r="FL1" s="9" t="s">
        <v>102</v>
      </c>
      <c r="FM1" s="10" t="s">
        <v>103</v>
      </c>
      <c r="FN1" s="10"/>
      <c r="FO1" s="10"/>
      <c r="FP1" s="10"/>
      <c r="FQ1" s="10"/>
      <c r="FS1" s="10" t="s">
        <v>105</v>
      </c>
      <c r="FT1" s="10" t="s">
        <v>104</v>
      </c>
      <c r="FV1" s="10"/>
      <c r="FY1" s="7" t="s">
        <v>23</v>
      </c>
      <c r="FZ1" s="7" t="s">
        <v>19</v>
      </c>
      <c r="GA1" s="7" t="s">
        <v>22</v>
      </c>
      <c r="GB1" s="7" t="s">
        <v>21</v>
      </c>
      <c r="GC1" s="7" t="s">
        <v>20</v>
      </c>
      <c r="GD1" s="7" t="s">
        <v>24</v>
      </c>
      <c r="GE1" s="7" t="s">
        <v>25</v>
      </c>
      <c r="GF1" s="7" t="s">
        <v>26</v>
      </c>
      <c r="GG1" s="7" t="s">
        <v>27</v>
      </c>
      <c r="GH1" s="7" t="s">
        <v>28</v>
      </c>
      <c r="GI1" s="7" t="s">
        <v>29</v>
      </c>
      <c r="GJ1" s="7" t="s">
        <v>30</v>
      </c>
      <c r="GL1" s="7" t="s">
        <v>122</v>
      </c>
      <c r="GM1" s="7" t="s">
        <v>49</v>
      </c>
      <c r="GN1" s="7" t="s">
        <v>19</v>
      </c>
      <c r="GO1" s="7" t="s">
        <v>22</v>
      </c>
      <c r="GP1" s="7" t="s">
        <v>21</v>
      </c>
      <c r="GQ1" s="7" t="s">
        <v>20</v>
      </c>
      <c r="GR1" s="7" t="s">
        <v>123</v>
      </c>
      <c r="GS1" s="7" t="s">
        <v>53</v>
      </c>
      <c r="GT1" s="7" t="s">
        <v>26</v>
      </c>
      <c r="GU1" s="7" t="s">
        <v>27</v>
      </c>
      <c r="GV1" s="7" t="s">
        <v>28</v>
      </c>
      <c r="GW1" s="7" t="s">
        <v>29</v>
      </c>
    </row>
    <row r="2" spans="1:209" s="20" customFormat="1" ht="12.75" customHeight="1" x14ac:dyDescent="0.25">
      <c r="A2" s="20" t="s">
        <v>39</v>
      </c>
      <c r="B2" s="51"/>
      <c r="C2" s="52"/>
      <c r="D2" s="52"/>
      <c r="E2" s="53">
        <f>SMALL(E3:E114,1)</f>
        <v>1.5636574074074074E-2</v>
      </c>
      <c r="F2" s="52"/>
      <c r="G2" s="52"/>
      <c r="H2" s="53">
        <v>2.7777777777777776E-2</v>
      </c>
      <c r="I2" s="53">
        <v>3.1944444444444449E-2</v>
      </c>
      <c r="J2" s="53"/>
      <c r="K2" s="53"/>
      <c r="L2" s="53"/>
      <c r="M2" s="53">
        <f>IF(H2&gt;0,H2/3.45*4.35,IF(I2&gt;0,I2,IF(K2&gt;0,K2/3.11*4.35,IF(L2&gt;0,L2/6.21*4.35/1.032,IF(E2&gt;0,E2,IF(B2&gt;0,B2/3.45*4.35,0.0292))))))</f>
        <v>3.5024154589371977E-2</v>
      </c>
      <c r="N2" s="19">
        <f>(H2*60*60*24/3.45*4.35*1.032)+287</f>
        <v>3409.9217391304337</v>
      </c>
      <c r="O2" s="19">
        <f>(I2*60*60*24/3.45*4.35*1.032)+7</f>
        <v>3598.36</v>
      </c>
      <c r="P2" s="19"/>
      <c r="Q2" s="19">
        <f>$AL2</f>
        <v>3410</v>
      </c>
      <c r="R2" s="19">
        <f>Q2</f>
        <v>3410</v>
      </c>
      <c r="S2" s="114">
        <f>$AM2</f>
        <v>3.7499999999999999E-2</v>
      </c>
      <c r="T2" s="114"/>
      <c r="U2" s="19"/>
      <c r="V2" s="19"/>
      <c r="W2" s="19">
        <f>$AL2</f>
        <v>3410</v>
      </c>
      <c r="X2" s="19">
        <f>W2</f>
        <v>3410</v>
      </c>
      <c r="Y2" s="114">
        <f>$AM2</f>
        <v>3.7499999999999999E-2</v>
      </c>
      <c r="Z2" s="114"/>
      <c r="AA2" s="19"/>
      <c r="AB2" s="19"/>
      <c r="AC2" s="19">
        <f>$AL2</f>
        <v>3410</v>
      </c>
      <c r="AD2" s="19">
        <f>AC2</f>
        <v>3410</v>
      </c>
      <c r="AE2" s="114">
        <f>$AM2</f>
        <v>3.7499999999999999E-2</v>
      </c>
      <c r="AF2" s="114"/>
      <c r="AG2" s="19"/>
      <c r="AH2" s="19"/>
      <c r="AI2" s="19">
        <f>N2</f>
        <v>3409.9217391304337</v>
      </c>
      <c r="AJ2" s="19"/>
      <c r="AK2" s="19"/>
      <c r="AL2" s="112">
        <v>3410</v>
      </c>
      <c r="AM2" s="130">
        <v>3.7499999999999999E-2</v>
      </c>
      <c r="AN2" s="114"/>
      <c r="AO2" s="19"/>
      <c r="AP2" s="19"/>
      <c r="AQ2" s="19">
        <f>$AL2</f>
        <v>3410</v>
      </c>
      <c r="AR2" s="19">
        <f>AQ2</f>
        <v>3410</v>
      </c>
      <c r="AS2" s="114">
        <f>$AM2</f>
        <v>3.7499999999999999E-2</v>
      </c>
      <c r="AT2" s="114"/>
      <c r="AU2" s="19"/>
      <c r="AV2" s="19"/>
      <c r="AW2" s="19">
        <f>$AL2</f>
        <v>3410</v>
      </c>
      <c r="AX2" s="19">
        <f>AW2</f>
        <v>3410</v>
      </c>
      <c r="AY2" s="114">
        <f>$AM2</f>
        <v>3.7499999999999999E-2</v>
      </c>
      <c r="AZ2" s="114"/>
      <c r="BA2" s="19"/>
      <c r="BB2" s="19"/>
      <c r="BC2" s="19">
        <f>$AL2</f>
        <v>3410</v>
      </c>
      <c r="BD2" s="19">
        <f>BC2</f>
        <v>3410</v>
      </c>
      <c r="BE2" s="114">
        <f>$AM2</f>
        <v>3.7499999999999999E-2</v>
      </c>
      <c r="BF2" s="114"/>
      <c r="BG2" s="19"/>
      <c r="BH2" s="19"/>
      <c r="BI2" s="19">
        <f>$AL2</f>
        <v>3410</v>
      </c>
      <c r="BJ2" s="19">
        <f>BI2</f>
        <v>3410</v>
      </c>
      <c r="BK2" s="114">
        <f>$AM2</f>
        <v>3.7499999999999999E-2</v>
      </c>
      <c r="BL2" s="114"/>
      <c r="BM2" s="19"/>
      <c r="BN2" s="19"/>
      <c r="BO2" s="19">
        <f>$AL2</f>
        <v>3410</v>
      </c>
      <c r="BP2" s="19">
        <f>BO2</f>
        <v>3410</v>
      </c>
      <c r="BQ2" s="114">
        <f>$AM2</f>
        <v>3.7499999999999999E-2</v>
      </c>
      <c r="BR2" s="114"/>
      <c r="BS2" s="19"/>
      <c r="BT2" s="19"/>
      <c r="BU2" s="19">
        <f>$AL2</f>
        <v>3410</v>
      </c>
      <c r="BV2" s="19">
        <f>BU2</f>
        <v>3410</v>
      </c>
      <c r="BW2" s="114">
        <f>$AM2</f>
        <v>3.7499999999999999E-2</v>
      </c>
      <c r="BX2" s="114"/>
      <c r="BY2" s="19"/>
      <c r="BZ2" s="19"/>
      <c r="CA2" s="19">
        <f>$AL2</f>
        <v>3410</v>
      </c>
      <c r="CB2" s="19">
        <f>CA2</f>
        <v>3410</v>
      </c>
      <c r="CC2" s="114">
        <f>$AM2</f>
        <v>3.7499999999999999E-2</v>
      </c>
      <c r="CD2" s="114"/>
      <c r="CE2" s="19"/>
      <c r="CF2" s="19"/>
      <c r="CG2" s="19">
        <f>$AL2</f>
        <v>3410</v>
      </c>
      <c r="CH2" s="19">
        <f>CG2</f>
        <v>3410</v>
      </c>
      <c r="CI2" s="114">
        <f>$AM2</f>
        <v>3.7499999999999999E-2</v>
      </c>
      <c r="CJ2" s="114"/>
      <c r="CK2" s="19"/>
      <c r="CL2" s="19"/>
      <c r="CM2" s="19"/>
      <c r="CN2" s="69">
        <f>IF(COUNT(ES3:EX114)&gt;0,SMALL(ES3:EX114,1),0)</f>
        <v>1.6724537037037038E-2</v>
      </c>
      <c r="CO2" s="69">
        <f>IF(COUNT(EY3:FD114)&gt;0,SMALL(EY3:FD114,1),0)</f>
        <v>1.2683184455185185E-2</v>
      </c>
      <c r="CR2" s="68">
        <f>Apr!$N4</f>
        <v>2.3287037037037037E-2</v>
      </c>
      <c r="CS2" s="68">
        <f>May!$N4</f>
        <v>2.7939814814814813E-2</v>
      </c>
      <c r="CT2" s="68">
        <f>Jun!$N4</f>
        <v>2.6828703703703698E-2</v>
      </c>
      <c r="CU2" s="68">
        <f>Jul!$N4</f>
        <v>2.0555555555555556E-2</v>
      </c>
      <c r="CV2" s="68">
        <f>Aug!$N4</f>
        <v>2.2197073094074073E-2</v>
      </c>
      <c r="CW2" s="68">
        <f>Sep!$N4</f>
        <v>1.7752629149629631E-2</v>
      </c>
      <c r="CX2" s="19">
        <v>2405</v>
      </c>
      <c r="CY2" s="19">
        <f>IF(CN2&gt;0,CN2/4.35*3.45/1.032*60*60*24,N2/4.35*3.45/1.032)</f>
        <v>1110.498529804865</v>
      </c>
      <c r="CZ2" s="20">
        <f>CX2/3.45*4</f>
        <v>2788.405797101449</v>
      </c>
      <c r="DR2" s="20" t="s">
        <v>82</v>
      </c>
      <c r="DS2" s="19">
        <v>3033</v>
      </c>
      <c r="ES2" s="53" t="s">
        <v>23</v>
      </c>
      <c r="ET2" s="53" t="s">
        <v>19</v>
      </c>
      <c r="EU2" s="53" t="s">
        <v>22</v>
      </c>
      <c r="EV2" s="53" t="s">
        <v>21</v>
      </c>
      <c r="EW2" s="53" t="s">
        <v>20</v>
      </c>
      <c r="EX2" s="53" t="s">
        <v>24</v>
      </c>
      <c r="EY2" s="53" t="s">
        <v>25</v>
      </c>
      <c r="EZ2" s="53" t="s">
        <v>26</v>
      </c>
      <c r="FA2" s="53" t="s">
        <v>27</v>
      </c>
      <c r="FB2" s="53" t="s">
        <v>28</v>
      </c>
      <c r="FC2" s="53" t="s">
        <v>29</v>
      </c>
      <c r="FD2" s="53" t="s">
        <v>30</v>
      </c>
      <c r="FE2" s="53"/>
      <c r="FF2" s="53"/>
      <c r="FG2" s="53" t="s">
        <v>19</v>
      </c>
      <c r="FH2" s="53" t="s">
        <v>22</v>
      </c>
      <c r="FI2" s="53" t="s">
        <v>21</v>
      </c>
      <c r="FJ2" s="53" t="s">
        <v>20</v>
      </c>
      <c r="FK2" s="53" t="s">
        <v>24</v>
      </c>
      <c r="FL2" s="51"/>
      <c r="FM2" s="53" t="s">
        <v>26</v>
      </c>
      <c r="FN2" s="53" t="s">
        <v>27</v>
      </c>
      <c r="FO2" s="53" t="s">
        <v>28</v>
      </c>
      <c r="FP2" s="53" t="s">
        <v>29</v>
      </c>
      <c r="FQ2" s="53" t="s">
        <v>30</v>
      </c>
      <c r="FS2" s="53"/>
      <c r="FT2" s="53"/>
      <c r="FU2" s="20">
        <v>0</v>
      </c>
      <c r="FV2" s="53"/>
    </row>
    <row r="3" spans="1:209" ht="12.75" customHeight="1" x14ac:dyDescent="0.25">
      <c r="A3" s="1" t="s">
        <v>153</v>
      </c>
      <c r="B3" s="54"/>
      <c r="C3" s="45"/>
      <c r="D3" s="45"/>
      <c r="E3" s="13">
        <v>2.6446759259259264E-2</v>
      </c>
      <c r="F3" s="11">
        <v>44743</v>
      </c>
      <c r="I3" s="35">
        <v>2.644675925925926E-2</v>
      </c>
      <c r="J3" s="8">
        <v>2.9224537037037038E-2</v>
      </c>
      <c r="K3" s="55">
        <f>(J3/8*5)/1.032</f>
        <v>1.7698968651306348E-2</v>
      </c>
      <c r="M3" s="8">
        <f>IF(A3&lt;&gt;"",IF(K3&gt;0,K3/3.11*4.35,IF(L3&gt;0,L3/6.21*4.35/1.032,IF(H3&gt;0,H3/3.45*4.35,IF(I3&gt;0,I3,IF(E3&gt;0,E3,IF(B3&gt;0,B3/4*4.35,0.0292)))))),0)</f>
        <v>2.4755792165010487E-2</v>
      </c>
      <c r="N3" s="6">
        <f>M3*60*60*24</f>
        <v>2138.9004430569057</v>
      </c>
      <c r="O3" s="8">
        <f>IF(A3&lt;&gt;"",(MROUND(N$2-N3,15)/(60*60*24)),"")</f>
        <v>1.4756944444444444E-2</v>
      </c>
      <c r="P3" s="146" t="str">
        <f>$A3</f>
        <v>Alex Wiggins</v>
      </c>
      <c r="Q3" s="107"/>
      <c r="R3" s="129" t="str">
        <f t="shared" ref="R3:R34" si="0">IF(Q3&lt;&gt;"",(($AX$114*Q3)+1373.5),"")</f>
        <v/>
      </c>
      <c r="S3" s="131" t="str">
        <f>IF(R3&lt;&gt;"",(MROUND(R$2-R3,15)/(60*60*24)),"")</f>
        <v/>
      </c>
      <c r="T3" s="131">
        <v>9.9999999999999995E-7</v>
      </c>
      <c r="U3" s="132">
        <f>IF(S3&lt;&gt;"",S3,$O3)+T3</f>
        <v>1.4757944444444443E-2</v>
      </c>
      <c r="V3" s="146" t="str">
        <f>$A3</f>
        <v>Alex Wiggins</v>
      </c>
      <c r="W3" s="107"/>
      <c r="X3" s="129" t="str">
        <f t="shared" ref="X3:X34" si="1">IF(W3&lt;&gt;"",(($AX$114*W3)+1373.5),"")</f>
        <v/>
      </c>
      <c r="Y3" s="131" t="str">
        <f>IF(X3&lt;&gt;"",(MROUND(X$2-X3,15)/(60*60*24)),"")</f>
        <v/>
      </c>
      <c r="Z3" s="131">
        <v>9.9999999999999995E-7</v>
      </c>
      <c r="AA3" s="132">
        <f>IF(Y3&lt;&gt;"",Y3,$O3)+Z3</f>
        <v>1.4757944444444443E-2</v>
      </c>
      <c r="AB3" s="146" t="str">
        <f>$A3</f>
        <v>Alex Wiggins</v>
      </c>
      <c r="AC3" s="107"/>
      <c r="AD3" s="129" t="str">
        <f t="shared" ref="AD3:AD34" si="2">IF(AC3&lt;&gt;"",(($AX$114*AC3)+1373.5),"")</f>
        <v/>
      </c>
      <c r="AE3" s="131" t="str">
        <f>IF(AD3&lt;&gt;"",(MROUND(AD$2-AD3,15)/(60*60*24)),"")</f>
        <v/>
      </c>
      <c r="AF3" s="131">
        <v>9.9999999999999995E-7</v>
      </c>
      <c r="AG3" s="132">
        <f>IF(AE3&lt;&gt;"",AE3,$O3)+AF3</f>
        <v>1.4757944444444443E-2</v>
      </c>
      <c r="AH3" s="146" t="str">
        <f>$A3</f>
        <v>Alex Wiggins</v>
      </c>
      <c r="AI3" s="107">
        <v>19.899999999999999</v>
      </c>
      <c r="AJ3" s="108">
        <f>DI3</f>
        <v>1.1979166666666667E-2</v>
      </c>
      <c r="AK3" s="109">
        <f>AJ3*60*60*24</f>
        <v>1035</v>
      </c>
      <c r="AL3" s="129">
        <f>(50.124*AI3)+1373.5</f>
        <v>2370.9675999999999</v>
      </c>
      <c r="AM3" s="131">
        <f>IF(A3&lt;&gt;"",(MROUND(AL$2-AL3,15)/(60*60*24)),"")</f>
        <v>1.1979166666666667E-2</v>
      </c>
      <c r="AN3" s="131">
        <v>9.9999999999999995E-7</v>
      </c>
      <c r="AO3" s="132">
        <f>IF(AM3&gt;0,AM3,$O3)</f>
        <v>1.1979166666666667E-2</v>
      </c>
      <c r="AP3" s="146" t="str">
        <f>$A3</f>
        <v>Alex Wiggins</v>
      </c>
      <c r="AQ3" s="107">
        <v>20.399999999999999</v>
      </c>
      <c r="AR3" s="129">
        <f>IF(AQ3&lt;&gt;"",((50.124*AQ3)+1373.5),"")</f>
        <v>2396.0295999999998</v>
      </c>
      <c r="AS3" s="131">
        <f>IF($AR3&lt;&gt;"",(MROUND(AR$2-AR3,15)/(60*60*24)),"")</f>
        <v>1.1805555555555555E-2</v>
      </c>
      <c r="AT3" s="131">
        <v>9.9999999999999995E-7</v>
      </c>
      <c r="AU3" s="132">
        <f>IF(AS3&lt;&gt;"",AS3,$O3)+AT3</f>
        <v>1.1806555555555555E-2</v>
      </c>
      <c r="AV3" s="146" t="str">
        <f>$A3</f>
        <v>Alex Wiggins</v>
      </c>
      <c r="AW3" s="107">
        <v>20.8</v>
      </c>
      <c r="AX3" s="129">
        <f t="shared" ref="AX3:AX34" si="3">IF(AW3&lt;&gt;"",(($AX$114*AW3)+1373.5),"")</f>
        <v>2163.9</v>
      </c>
      <c r="AY3" s="131">
        <f>IF(AX3&lt;&gt;"",(MROUND(AX$2-AX3,15)/(60*60*24)),"")</f>
        <v>1.4409722222222223E-2</v>
      </c>
      <c r="AZ3" s="131">
        <v>9.9999999999999995E-7</v>
      </c>
      <c r="BA3" s="132">
        <f>IF(AY3&lt;&gt;"",AY3,$O3)+AZ3</f>
        <v>1.4410722222222222E-2</v>
      </c>
      <c r="BB3" s="146" t="str">
        <f>$A3</f>
        <v>Alex Wiggins</v>
      </c>
      <c r="BC3" s="107">
        <v>21.3</v>
      </c>
      <c r="BD3" s="129">
        <f t="shared" ref="BD3:BD34" si="4">IF(BC3&lt;&gt;"",((-1*$BD$114*BC3)+1329.1),"")</f>
        <v>740.87919999999986</v>
      </c>
      <c r="BE3" s="131">
        <f>IF(BD3&lt;&gt;"",(MROUND(BD3,15)/(60*60*24)),"")</f>
        <v>8.5069444444444437E-3</v>
      </c>
      <c r="BF3" s="131">
        <v>9.9999999999999995E-7</v>
      </c>
      <c r="BG3" s="134">
        <f>IF(BE3&lt;&gt;"",BE3,VLOOKUP($A3,Table12[],7,FALSE))+BF3</f>
        <v>8.507944444444443E-3</v>
      </c>
      <c r="BH3" s="146" t="str">
        <f>$A3</f>
        <v>Alex Wiggins</v>
      </c>
      <c r="BI3" s="107">
        <v>21.8</v>
      </c>
      <c r="BJ3" s="129">
        <f t="shared" ref="BJ3:BJ34" si="5">IF(BI3&lt;&gt;"",((-1*BJ$114*BI3)+1329.1),"")</f>
        <v>727.07119999999986</v>
      </c>
      <c r="BK3" s="131">
        <f>IF(BJ3&lt;&gt;"",(MROUND(BJ3,15)/(60*60*24)),"")</f>
        <v>8.3333333333333332E-3</v>
      </c>
      <c r="BL3" s="131">
        <v>9.9999999999999995E-7</v>
      </c>
      <c r="BM3" s="134">
        <f>IF(BK3&lt;&gt;"",BK3,VLOOKUP($A3,Table12[],7,FALSE))</f>
        <v>8.3333333333333332E-3</v>
      </c>
      <c r="BN3" s="146" t="str">
        <f>$A3</f>
        <v>Alex Wiggins</v>
      </c>
      <c r="BO3" s="107">
        <v>22.3</v>
      </c>
      <c r="BP3" s="129">
        <f t="shared" ref="BP3:BP34" si="6">IF(BO3&lt;&gt;"",((-1*BP$114*BO3)+1329.1),"")</f>
        <v>713.26319999999987</v>
      </c>
      <c r="BQ3" s="131">
        <f>IF(BP3&lt;&gt;"",(MROUND(BP3,15)/(60*60*24)),"")</f>
        <v>8.3333333333333332E-3</v>
      </c>
      <c r="BR3" s="131">
        <v>9.9999999999999995E-7</v>
      </c>
      <c r="BS3" s="134">
        <f>IF(BQ3&lt;&gt;"",BQ3,VLOOKUP($A3,Table12[],7,FALSE))</f>
        <v>8.3333333333333332E-3</v>
      </c>
      <c r="BT3" s="146" t="str">
        <f>$A3</f>
        <v>Alex Wiggins</v>
      </c>
      <c r="BU3" s="107">
        <v>22.3</v>
      </c>
      <c r="BV3" s="129">
        <f t="shared" ref="BV3:BV34" si="7">IF(BU3&lt;&gt;"",((-1*BV$114*BU3)+1329.1),"")</f>
        <v>660.09999999999991</v>
      </c>
      <c r="BW3" s="131">
        <f>IF(BV3&lt;&gt;"",(MROUND(BV3,15)/(60*60*24)),"")</f>
        <v>7.6388888888888886E-3</v>
      </c>
      <c r="BX3" s="131">
        <v>9.9999999999999995E-7</v>
      </c>
      <c r="BY3" s="134">
        <f>IF(BW3&lt;&gt;"",BW3,VLOOKUP($A3,Table12[],7,FALSE))</f>
        <v>7.6388888888888886E-3</v>
      </c>
      <c r="BZ3" s="146" t="str">
        <f>$A3</f>
        <v>Alex Wiggins</v>
      </c>
      <c r="CA3" s="107">
        <v>23.3</v>
      </c>
      <c r="CB3" s="129">
        <f t="shared" ref="CB3:CB34" si="8">IF(CA3&lt;&gt;"",((-1*CB$114*CA3)+1329.1),"")</f>
        <v>606.79999999999984</v>
      </c>
      <c r="CC3" s="131">
        <f>IF(CB3&lt;&gt;"",(MROUND(CB3,15)/(60*60*24)),"")</f>
        <v>6.9444444444444441E-3</v>
      </c>
      <c r="CD3" s="131">
        <v>9.9999999999999995E-7</v>
      </c>
      <c r="CE3" s="134">
        <f>IF(CC3&lt;&gt;"",CC3,VLOOKUP($A3,Table12[],7,FALSE))</f>
        <v>6.9444444444444441E-3</v>
      </c>
      <c r="CF3" s="146" t="str">
        <f>$A3</f>
        <v>Alex Wiggins</v>
      </c>
      <c r="CG3" s="107"/>
      <c r="CH3" s="129" t="str">
        <f t="shared" ref="CH3:CH34" si="9">IF(CG3&lt;&gt;"",((-1*CH$114*CG3)+1329.1),"")</f>
        <v/>
      </c>
      <c r="CI3" s="131" t="str">
        <f>IF(CH3&lt;&gt;"",(MROUND(CH3,15)/(60*60*24)),"")</f>
        <v/>
      </c>
      <c r="CJ3" s="131">
        <v>9.9999999999999995E-7</v>
      </c>
      <c r="CK3" s="134">
        <f>IF(CI3&lt;&gt;"",CI3,VLOOKUP($A3,Table12[],7,FALSE))</f>
        <v>8.6805555555555559E-3</v>
      </c>
      <c r="CL3" s="146" t="str">
        <f>$A3</f>
        <v>Alex Wiggins</v>
      </c>
      <c r="CM3" s="8"/>
      <c r="CN3" s="8">
        <f>IF(COUNT(ES3:EX3)&gt;0,SMALL(ES3:EX3,1),0)</f>
        <v>0</v>
      </c>
      <c r="CO3" s="8">
        <f t="shared" ref="CO3:CO68" si="10">IF(COUNT(EY3:FD3)&gt;0,SMALL(EY3:FD3,1),0)</f>
        <v>0</v>
      </c>
      <c r="CP3" s="8">
        <f t="shared" ref="CP3:CP34" si="11">O3</f>
        <v>1.4756944444444444E-2</v>
      </c>
      <c r="CQ3" s="8"/>
      <c r="CR3" s="8">
        <f>IF(A3&lt;&gt;"",IF(VLOOKUP(A3,Apr!A$4:F$211,6)&gt;0,VLOOKUP(A3,Apr!A$4:F$211,6),0),0)</f>
        <v>0</v>
      </c>
      <c r="CS3" s="8">
        <f>IF(A3&lt;&gt;"",IF(VLOOKUP(A3,May!A$3:F$209,6)&gt;0,VLOOKUP(A3,May!A$3:F$209,6),0),0)</f>
        <v>0</v>
      </c>
      <c r="CT3" s="8">
        <f>IF(A3&lt;&gt;"",IF(VLOOKUP(A3,Jun!A$3:F$209,6)&gt;0,VLOOKUP(A3,Jun!A$3:F$209,6),0),0)</f>
        <v>0</v>
      </c>
      <c r="CU3" s="8">
        <f>IF(A3&lt;&gt;"",IF(VLOOKUP(A3,Jul!A$3:F$206,6)&gt;0,VLOOKUP(A3,Jul!A$3:F$206,6),0),0)</f>
        <v>0</v>
      </c>
      <c r="CV3" s="8">
        <f>IF(A3&lt;&gt;"",IF(VLOOKUP(A3,Aug!A$3:F$206,6)&gt;0,VLOOKUP(A3,Aug!A$3:F$206,6),0),0)</f>
        <v>0</v>
      </c>
      <c r="CW3" s="8">
        <f>IF(A3&lt;&gt;"",IF(VLOOKUP(A3,Sep!A$3:F$206,6)&gt;0,VLOOKUP(A3,Sep!A$3:F$206,6),0),0)</f>
        <v>0</v>
      </c>
      <c r="CX3" s="6">
        <f t="shared" ref="CX3:CX34" si="12">IF(CN3&gt;0,CN3/4.35*3.45/1.032*60*60*24,N3/4.35*3.45/1.032)</f>
        <v>1643.7687179333345</v>
      </c>
      <c r="CY3" s="8">
        <f>IF(CX$2&gt;CX3,(MROUND(CX$2-CX3,15)/60/60/24),0.1/60/60/24)</f>
        <v>8.8541666666666664E-3</v>
      </c>
      <c r="CZ3" s="8">
        <f>IF(A3&lt;&gt;"",IF(VLOOKUP(A3,Oct!A$3:F$206,6)&gt;0,VLOOKUP(A3,Oct!A$3:F$206,6),0),0)</f>
        <v>0</v>
      </c>
      <c r="DA3" s="8">
        <f>IF(A3&lt;&gt;"",IF(VLOOKUP(A3,Nov!A$3:F$207,6)&gt;0,VLOOKUP(A3,Nov!A$3:F$207,6),0),0)</f>
        <v>0</v>
      </c>
      <c r="DB3" s="8">
        <f>IF(A3&lt;&gt;"",IF(VLOOKUP(A3,Dec!A$3:F$207,6)&gt;0,VLOOKUP(A3,Dec!A$3:F$207,6),0),0)</f>
        <v>0</v>
      </c>
      <c r="DC3" s="8">
        <f>IF(A3&lt;&gt;"",IF(VLOOKUP(A3,Jan!A$3:F$207,6)&gt;0,VLOOKUP(A3,Jan!A$3:F$207,6),0),0)</f>
        <v>0</v>
      </c>
      <c r="DD3" s="8">
        <f>IF(A3&lt;&gt;"",IF(VLOOKUP(A3,Feb!A$3:F$207,6)&gt;0,VLOOKUP(A3,Feb!A$3:F$207,6),0),0)</f>
        <v>0</v>
      </c>
      <c r="DE3" s="8">
        <f>IF(A3&lt;&gt;"",IF(VLOOKUP(A3,Mar!A$3:F$207,6)&gt;0,VLOOKUP(A3,Mar!A$3:F$207,6),0),0)</f>
        <v>0</v>
      </c>
      <c r="DG3" s="8">
        <f>LARGE($EE3:EF3,1)</f>
        <v>1.1979166666666667E-2</v>
      </c>
      <c r="DH3" s="8">
        <f>LARGE($EE3:EG3,1)</f>
        <v>1.1979166666666667E-2</v>
      </c>
      <c r="DI3" s="8">
        <f>LARGE($EE3:EH3,1)</f>
        <v>1.1979166666666667E-2</v>
      </c>
      <c r="DJ3" s="8">
        <f>LARGE($EE3:EI3,1)</f>
        <v>1.1979166666666667E-2</v>
      </c>
      <c r="DK3" s="8">
        <f>LARGE($EE3:EJ3,1)</f>
        <v>1.1979166666666667E-2</v>
      </c>
      <c r="DL3" s="8">
        <f>LARGE($EK3:EL3,1)</f>
        <v>8.8541666666666664E-3</v>
      </c>
      <c r="DM3" s="8">
        <f>LARGE($EK3:EM3,1)</f>
        <v>8.8541666666666664E-3</v>
      </c>
      <c r="DN3" s="8">
        <f>LARGE($EK3:EN3,1)</f>
        <v>8.8541666666666664E-3</v>
      </c>
      <c r="DO3" s="8">
        <f>LARGE($EK3:EO3,1)</f>
        <v>8.8541666666666664E-3</v>
      </c>
      <c r="DP3" s="8">
        <f>LARGE($EK3:EP3,1)</f>
        <v>8.8541666666666664E-3</v>
      </c>
      <c r="DS3" s="6">
        <f t="shared" ref="DS3:DX45" si="13">IF(CR3&gt;0,CR3*60*60*24,0)</f>
        <v>0</v>
      </c>
      <c r="DT3" s="6">
        <f t="shared" si="13"/>
        <v>0</v>
      </c>
      <c r="DU3" s="6">
        <f t="shared" si="13"/>
        <v>0</v>
      </c>
      <c r="DV3" s="6">
        <f t="shared" si="13"/>
        <v>0</v>
      </c>
      <c r="DW3" s="6">
        <f t="shared" si="13"/>
        <v>0</v>
      </c>
      <c r="DX3" s="6">
        <f t="shared" si="13"/>
        <v>0</v>
      </c>
      <c r="DY3" s="6">
        <f t="shared" ref="DY3:EC53" si="14">IF(CZ3&gt;0,CZ3*60*60*24,0)</f>
        <v>0</v>
      </c>
      <c r="DZ3" s="6">
        <f t="shared" si="14"/>
        <v>0</v>
      </c>
      <c r="EA3" s="6">
        <f t="shared" si="14"/>
        <v>0</v>
      </c>
      <c r="EB3" s="6">
        <f t="shared" si="14"/>
        <v>0</v>
      </c>
      <c r="EC3" s="6">
        <f t="shared" si="14"/>
        <v>0</v>
      </c>
      <c r="EE3" s="8">
        <f t="shared" ref="EE3:EE34" si="15">AO3</f>
        <v>1.1979166666666667E-2</v>
      </c>
      <c r="EF3" s="8">
        <f t="shared" ref="EF3:EJ53" si="16">IF(DS3&gt;0,IF($N$2&gt;DS3,(MROUND($N$2-DS3,15)/(60*60*24)),0),0)</f>
        <v>0</v>
      </c>
      <c r="EG3" s="8">
        <f t="shared" si="16"/>
        <v>0</v>
      </c>
      <c r="EH3" s="8">
        <f t="shared" ref="EH3:EH34" si="17">AO3</f>
        <v>1.1979166666666667E-2</v>
      </c>
      <c r="EI3" s="8">
        <f t="shared" ref="EI3:EI34" si="18">AU3</f>
        <v>1.1806555555555555E-2</v>
      </c>
      <c r="EJ3" s="8">
        <f t="shared" si="16"/>
        <v>0</v>
      </c>
      <c r="EK3" s="8">
        <f t="shared" ref="EK3:EK68" si="19">IF(CY3&gt;0,CY3,0)</f>
        <v>8.8541666666666664E-3</v>
      </c>
      <c r="EL3" s="8">
        <f t="shared" ref="EL3:EP25" si="20">IF(DY3&gt;0,IF($CX$2&gt;DY3,(MROUND($CX$2-DY3,15)/(60*60*24)),0),0)</f>
        <v>0</v>
      </c>
      <c r="EM3" s="8">
        <f t="shared" si="20"/>
        <v>0</v>
      </c>
      <c r="EN3" s="8">
        <f t="shared" si="20"/>
        <v>0</v>
      </c>
      <c r="EO3" s="8">
        <f t="shared" si="20"/>
        <v>0</v>
      </c>
      <c r="EP3" s="8">
        <f t="shared" si="20"/>
        <v>0</v>
      </c>
      <c r="ES3" s="8" t="str">
        <f t="shared" ref="ES3:EX25" si="21">IF(CR3&gt;0,CR3,"")</f>
        <v/>
      </c>
      <c r="ET3" s="8" t="str">
        <f t="shared" si="21"/>
        <v/>
      </c>
      <c r="EU3" s="8" t="str">
        <f t="shared" si="21"/>
        <v/>
      </c>
      <c r="EV3" s="8" t="str">
        <f t="shared" si="21"/>
        <v/>
      </c>
      <c r="EW3" s="8" t="str">
        <f t="shared" si="21"/>
        <v/>
      </c>
      <c r="EX3" s="8" t="str">
        <f t="shared" si="21"/>
        <v/>
      </c>
      <c r="EY3" s="8" t="str">
        <f t="shared" ref="EY3:FD25" si="22">IF(CZ3&gt;0,CZ3,"")</f>
        <v/>
      </c>
      <c r="EZ3" s="8" t="str">
        <f t="shared" si="22"/>
        <v/>
      </c>
      <c r="FA3" s="8" t="str">
        <f t="shared" si="22"/>
        <v/>
      </c>
      <c r="FB3" s="8" t="str">
        <f t="shared" si="22"/>
        <v/>
      </c>
      <c r="FC3" s="8" t="str">
        <f t="shared" si="22"/>
        <v/>
      </c>
      <c r="FD3" s="8" t="str">
        <f t="shared" si="22"/>
        <v/>
      </c>
      <c r="FF3" s="13">
        <v>2.6446759259259264E-2</v>
      </c>
      <c r="FG3" s="8">
        <f t="shared" ref="FF3:FG68" si="23">IF(ES3&lt;&gt;"",ES3,FF3)</f>
        <v>2.6446759259259264E-2</v>
      </c>
      <c r="FH3" s="8">
        <f>IF(COUNT($ES3:ET3)&gt;0,SMALL($ES3:ET3,1),$FF3)</f>
        <v>2.6446759259259264E-2</v>
      </c>
      <c r="FI3" s="8">
        <f>IF(COUNT($ES3:EU3)&gt;0,SMALL($ES3:EU3,1),$FF3)</f>
        <v>2.6446759259259264E-2</v>
      </c>
      <c r="FJ3" s="8">
        <f>IF(COUNT($ES3:EV3)&gt;0,SMALL($ES3:EV3,1),$FF3)</f>
        <v>2.6446759259259264E-2</v>
      </c>
      <c r="FK3" s="8">
        <f>IF(COUNT($ES3:EW3)&gt;0,SMALL($ES3:EW3,1),$FF3)</f>
        <v>2.6446759259259264E-2</v>
      </c>
      <c r="FL3" s="54"/>
      <c r="FM3" s="8">
        <f t="shared" ref="FM3:FM68" si="24">IF(EY3&lt;&gt;"",EY3,FL3)</f>
        <v>0</v>
      </c>
      <c r="FN3" s="8">
        <f>IF(COUNT($EY3:EZ3)&gt;0,SMALL($EY3:EZ3,1),$FM3)</f>
        <v>0</v>
      </c>
      <c r="FO3" s="8">
        <f>IF(COUNT($EY3:FA3)&gt;0,SMALL($EY3:FA3,1),$FM3)</f>
        <v>0</v>
      </c>
      <c r="FP3" s="8">
        <f>IF(COUNT($EY3:FB3)&gt;0,SMALL($EY3:FB3,1),$FM3)</f>
        <v>0</v>
      </c>
      <c r="FQ3" s="8">
        <f>IF(COUNT($EY3:FC3)&gt;0,SMALL($EY3:FC3,1),$FM3)</f>
        <v>0</v>
      </c>
      <c r="FS3" s="8">
        <f t="shared" ref="FS3:FS34" si="25">IF(A3&lt;&gt;"",LARGE(EE3:EJ3,1)+FV3,"")</f>
        <v>1.1979189814814816E-2</v>
      </c>
      <c r="FT3" s="8">
        <f t="shared" ref="FT3:FT34" si="26">IF(A3&lt;&gt;"",LARGE(EK3:EP3,1)+FV3,"")</f>
        <v>8.8541898148148147E-3</v>
      </c>
      <c r="FU3" s="1">
        <f t="shared" ref="FU3:FU33" si="27">IF(A3&lt;&gt;"",FU2+1,0)</f>
        <v>1</v>
      </c>
      <c r="FV3" s="8">
        <f t="shared" ref="FV3:FV34" si="28">IF(A3&lt;&gt;"",FU3/(60*60*24*500),"")</f>
        <v>2.3148148148148148E-8</v>
      </c>
      <c r="FW3" s="1" t="str">
        <f t="shared" ref="FW3:FW34" si="29">A3</f>
        <v>Alex Wiggins</v>
      </c>
      <c r="FY3" s="13">
        <f t="shared" ref="FY3:FY34" si="30">M3</f>
        <v>2.4755792165010487E-2</v>
      </c>
      <c r="FZ3" s="13">
        <f>SMALL($GL3:GM3,1)/(60*60*24)</f>
        <v>2.4755792165010483E-2</v>
      </c>
      <c r="GA3" s="13">
        <f>SMALL($GL3:GN3,1)/(60*60*24)</f>
        <v>2.4755792165010483E-2</v>
      </c>
      <c r="GB3" s="13">
        <f>SMALL($GL3:GO3,1)/(60*60*24)</f>
        <v>2.4755792165010483E-2</v>
      </c>
      <c r="GC3" s="13">
        <f>SMALL($GL3:GP3,1)/(60*60*24)</f>
        <v>2.4755792165010483E-2</v>
      </c>
      <c r="GD3" s="13">
        <f>SMALL($GL3:GQ3,1)/(60*60*24)</f>
        <v>2.4755792165010483E-2</v>
      </c>
      <c r="GE3" s="34">
        <f t="shared" ref="GE3:GE68" si="31">CX3/(60*60*24)</f>
        <v>1.9025100902006188E-2</v>
      </c>
      <c r="GF3" s="13">
        <f>SMALL($GR3:GS3,1)/(60*60*24)</f>
        <v>1.9025100902006188E-2</v>
      </c>
      <c r="GG3" s="42">
        <f>SMALL($GT3:GT3,1)/(60*60*24)</f>
        <v>0.11572916666666666</v>
      </c>
      <c r="GH3" s="42">
        <f>SMALL($GT3:GU3,1)/(60*60*24)</f>
        <v>0.11572916666666666</v>
      </c>
      <c r="GI3" s="42">
        <f>SMALL($GT3:GV3,1)/(60*60*24)</f>
        <v>0.11572916666666666</v>
      </c>
      <c r="GJ3" s="42">
        <f>SMALL($GT3:GW3,1)/(60*60*24)</f>
        <v>0.11572916666666666</v>
      </c>
      <c r="GL3" s="6">
        <f t="shared" ref="GL3:GL34" si="32">M3*60*60*24</f>
        <v>2138.9004430569057</v>
      </c>
      <c r="GM3" s="1">
        <f t="shared" ref="GM3:GQ25" si="33">IF(DS3&gt;0,DS3,9999)</f>
        <v>9999</v>
      </c>
      <c r="GN3" s="1">
        <f t="shared" si="33"/>
        <v>9999</v>
      </c>
      <c r="GO3" s="1">
        <f t="shared" si="33"/>
        <v>9999</v>
      </c>
      <c r="GP3" s="1">
        <f t="shared" si="33"/>
        <v>9999</v>
      </c>
      <c r="GQ3" s="1">
        <f t="shared" si="33"/>
        <v>9999</v>
      </c>
      <c r="GR3" s="6">
        <f t="shared" ref="GR3:GR68" si="34">CX3</f>
        <v>1643.7687179333345</v>
      </c>
      <c r="GS3" s="1">
        <f t="shared" ref="GS3:GS68" si="35">IF(DY3&gt;0,DY3,9999)</f>
        <v>9999</v>
      </c>
      <c r="GT3" s="43">
        <f t="shared" ref="GT3:GT68" si="36">IF(DZ3&gt;0,DZ3*1.198547,9999)</f>
        <v>9999</v>
      </c>
      <c r="GU3" s="1">
        <f t="shared" ref="GU3:GW25" si="37">IF(EA3&gt;0,EA3,9999)</f>
        <v>9999</v>
      </c>
      <c r="GV3" s="1">
        <f t="shared" si="37"/>
        <v>9999</v>
      </c>
      <c r="GW3" s="1">
        <f t="shared" si="37"/>
        <v>9999</v>
      </c>
      <c r="GY3" s="8"/>
      <c r="GZ3" s="8"/>
      <c r="HA3" s="8"/>
    </row>
    <row r="4" spans="1:209" ht="12.75" customHeight="1" x14ac:dyDescent="0.25">
      <c r="A4" s="1" t="s">
        <v>177</v>
      </c>
      <c r="B4" s="54"/>
      <c r="C4" s="45"/>
      <c r="D4" s="45"/>
      <c r="E4" s="13"/>
      <c r="M4" s="8">
        <f t="shared" ref="M4:M71" si="38">IF(A4&lt;&gt;"",IF(K4&gt;0,K4/3.11*4.35,IF(L4&gt;0,L4/6.21*4.35/1.032,IF(H4&gt;0,H4/3.45*4.35,IF(I4&gt;0,I4,IF(E4&gt;0,E4,IF(B4&gt;0,B4/4*4.35,0.0292)))))),0)</f>
        <v>2.92E-2</v>
      </c>
      <c r="N4" s="6">
        <f t="shared" ref="N4:N68" si="39">M4*60*60*24</f>
        <v>2522.88</v>
      </c>
      <c r="O4" s="8">
        <f t="shared" ref="O4:O68" si="40">IF(A4&lt;&gt;"",(MROUND(N$2-N4,15)/(60*60*24)),"")</f>
        <v>1.0243055555555556E-2</v>
      </c>
      <c r="P4" s="146" t="str">
        <f t="shared" ref="P4:P68" si="41">$A4</f>
        <v>Alexandra Young</v>
      </c>
      <c r="Q4" s="107"/>
      <c r="R4" s="129" t="str">
        <f t="shared" si="0"/>
        <v/>
      </c>
      <c r="S4" s="131" t="str">
        <f t="shared" ref="S4:S68" si="42">IF(R4&lt;&gt;"",(MROUND(R$2-R4,15)/(60*60*24)),"")</f>
        <v/>
      </c>
      <c r="T4" s="131">
        <f>T3+0.000001</f>
        <v>1.9999999999999999E-6</v>
      </c>
      <c r="U4" s="132">
        <f t="shared" ref="U4:U68" si="43">IF(S4&lt;&gt;"",S4,$O4)+T4</f>
        <v>1.0245055555555556E-2</v>
      </c>
      <c r="V4" s="146" t="str">
        <f t="shared" ref="V4:V68" si="44">$A4</f>
        <v>Alexandra Young</v>
      </c>
      <c r="W4" s="107"/>
      <c r="X4" s="129" t="str">
        <f t="shared" si="1"/>
        <v/>
      </c>
      <c r="Y4" s="131" t="str">
        <f t="shared" ref="Y4:Y68" si="45">IF(X4&lt;&gt;"",(MROUND(X$2-X4,15)/(60*60*24)),"")</f>
        <v/>
      </c>
      <c r="Z4" s="131">
        <f>Z3+0.000001</f>
        <v>1.9999999999999999E-6</v>
      </c>
      <c r="AA4" s="132">
        <f t="shared" ref="AA4:AA68" si="46">IF(Y4&lt;&gt;"",Y4,$O4)+Z4</f>
        <v>1.0245055555555556E-2</v>
      </c>
      <c r="AB4" s="146" t="str">
        <f t="shared" ref="AB4:AB68" si="47">$A4</f>
        <v>Alexandra Young</v>
      </c>
      <c r="AC4" s="107"/>
      <c r="AD4" s="129" t="str">
        <f t="shared" si="2"/>
        <v/>
      </c>
      <c r="AE4" s="131" t="str">
        <f t="shared" ref="AE4:AE68" si="48">IF(AD4&lt;&gt;"",(MROUND(AD$2-AD4,15)/(60*60*24)),"")</f>
        <v/>
      </c>
      <c r="AF4" s="131">
        <f>AF3+0.000001</f>
        <v>1.9999999999999999E-6</v>
      </c>
      <c r="AG4" s="132">
        <f t="shared" ref="AG4:AG68" si="49">IF(AE4&lt;&gt;"",AE4,$O4)+AF4</f>
        <v>1.0245055555555556E-2</v>
      </c>
      <c r="AH4" s="146" t="str">
        <f t="shared" ref="AH4:AH68" si="50">$A4</f>
        <v>Alexandra Young</v>
      </c>
      <c r="AI4" s="107"/>
      <c r="AJ4" s="108">
        <f t="shared" ref="AJ4:AJ68" si="51">DI4</f>
        <v>1.0243055555555556E-2</v>
      </c>
      <c r="AK4" s="109">
        <f t="shared" ref="AK4:AK69" si="52">AJ4*60*60*24</f>
        <v>885</v>
      </c>
      <c r="AL4" s="129"/>
      <c r="AM4" s="113"/>
      <c r="AN4" s="131">
        <f>AN3+0.000001</f>
        <v>1.9999999999999999E-6</v>
      </c>
      <c r="AO4" s="132">
        <f>IF(AM4&gt;0,AM4,O4)</f>
        <v>1.0243055555555556E-2</v>
      </c>
      <c r="AP4" s="146" t="str">
        <f t="shared" ref="AP4:AP68" si="53">$A4</f>
        <v>Alexandra Young</v>
      </c>
      <c r="AQ4" s="107"/>
      <c r="AR4" s="129" t="str">
        <f t="shared" ref="AR4:AR68" si="54">IF(AQ4&lt;&gt;"",((50.124*AQ4)+1373.5),"")</f>
        <v/>
      </c>
      <c r="AS4" s="131" t="str">
        <f t="shared" ref="AS4:AS68" si="55">IF($AR4&lt;&gt;"",(MROUND(AR$2-AR4,15)/(60*60*24)),"")</f>
        <v/>
      </c>
      <c r="AT4" s="131">
        <f>AT3+0.000001</f>
        <v>1.9999999999999999E-6</v>
      </c>
      <c r="AU4" s="132">
        <f t="shared" ref="AU4:AU68" si="56">IF(AS4&lt;&gt;"",AS4,$O4)+AT4</f>
        <v>1.0245055555555556E-2</v>
      </c>
      <c r="AV4" s="146" t="str">
        <f t="shared" ref="AV4:AV68" si="57">$A4</f>
        <v>Alexandra Young</v>
      </c>
      <c r="AW4" s="107"/>
      <c r="AX4" s="129" t="str">
        <f t="shared" si="3"/>
        <v/>
      </c>
      <c r="AY4" s="131" t="str">
        <f t="shared" ref="AY4:AY68" si="58">IF(AX4&lt;&gt;"",(MROUND(AX$2-AX4,15)/(60*60*24)),"")</f>
        <v/>
      </c>
      <c r="AZ4" s="131">
        <f>AZ3+0.000001</f>
        <v>1.9999999999999999E-6</v>
      </c>
      <c r="BA4" s="132">
        <f t="shared" ref="BA4:BA68" si="59">IF(AY4&lt;&gt;"",AY4,$O4)+AZ4</f>
        <v>1.0245055555555556E-2</v>
      </c>
      <c r="BB4" s="146" t="str">
        <f t="shared" ref="BB4:BB68" si="60">$A4</f>
        <v>Alexandra Young</v>
      </c>
      <c r="BC4" s="107"/>
      <c r="BD4" s="129" t="str">
        <f t="shared" si="4"/>
        <v/>
      </c>
      <c r="BE4" s="131" t="str">
        <f t="shared" ref="BE4:BE68" si="61">IF(BD4&lt;&gt;"",(MROUND(BD4,15)/(60*60*24)),"")</f>
        <v/>
      </c>
      <c r="BF4" s="131">
        <f>BF3+0.000001</f>
        <v>1.9999999999999999E-6</v>
      </c>
      <c r="BG4" s="134">
        <f>IF(BE4&lt;&gt;"",BE4,VLOOKUP($A4,Table12[],7,FALSE))+BF4</f>
        <v>5.7311666666666674E-3</v>
      </c>
      <c r="BH4" s="146" t="str">
        <f t="shared" ref="BH4:BH68" si="62">$A4</f>
        <v>Alexandra Young</v>
      </c>
      <c r="BI4" s="107"/>
      <c r="BJ4" s="129" t="str">
        <f t="shared" si="5"/>
        <v/>
      </c>
      <c r="BK4" s="131" t="str">
        <f t="shared" ref="BK4:BK68" si="63">IF(BJ4&lt;&gt;"",(MROUND(BJ4,15)/(60*60*24)),"")</f>
        <v/>
      </c>
      <c r="BL4" s="131">
        <f>BL3+0.000001</f>
        <v>1.9999999999999999E-6</v>
      </c>
      <c r="BM4" s="134">
        <f>IF(BK4&lt;&gt;"",BK4,VLOOKUP($A4,Table12[],7,FALSE))+BL4</f>
        <v>5.7311666666666674E-3</v>
      </c>
      <c r="BN4" s="146" t="str">
        <f t="shared" ref="BN4:BN68" si="64">$A4</f>
        <v>Alexandra Young</v>
      </c>
      <c r="BO4" s="107"/>
      <c r="BP4" s="129" t="str">
        <f t="shared" si="6"/>
        <v/>
      </c>
      <c r="BQ4" s="131" t="str">
        <f t="shared" ref="BQ4:BQ68" si="65">IF(BP4&lt;&gt;"",(MROUND(BP4,15)/(60*60*24)),"")</f>
        <v/>
      </c>
      <c r="BR4" s="131">
        <f>BR3+0.000001</f>
        <v>1.9999999999999999E-6</v>
      </c>
      <c r="BS4" s="134">
        <f>IF(BQ4&lt;&gt;"",BQ4,VLOOKUP($A4,Table12[],7,FALSE))+BR4</f>
        <v>5.7311666666666674E-3</v>
      </c>
      <c r="BT4" s="146" t="str">
        <f t="shared" ref="BT4:BT68" si="66">$A4</f>
        <v>Alexandra Young</v>
      </c>
      <c r="BU4" s="107"/>
      <c r="BV4" s="129" t="str">
        <f t="shared" si="7"/>
        <v/>
      </c>
      <c r="BW4" s="131" t="str">
        <f t="shared" ref="BW4:BW68" si="67">IF(BV4&lt;&gt;"",(MROUND(BV4,15)/(60*60*24)),"")</f>
        <v/>
      </c>
      <c r="BX4" s="131">
        <f>BX3+0.000001</f>
        <v>1.9999999999999999E-6</v>
      </c>
      <c r="BY4" s="134">
        <f>IF(BW4&lt;&gt;"",BW4,VLOOKUP($A4,Table12[],7,FALSE))+BX4</f>
        <v>5.7311666666666674E-3</v>
      </c>
      <c r="BZ4" s="146" t="str">
        <f t="shared" ref="BZ4:BZ68" si="68">$A4</f>
        <v>Alexandra Young</v>
      </c>
      <c r="CA4" s="107"/>
      <c r="CB4" s="129" t="str">
        <f t="shared" si="8"/>
        <v/>
      </c>
      <c r="CC4" s="131" t="str">
        <f t="shared" ref="CC4:CC68" si="69">IF(CB4&lt;&gt;"",(MROUND(CB4,15)/(60*60*24)),"")</f>
        <v/>
      </c>
      <c r="CD4" s="131">
        <f>CD3+0.000001</f>
        <v>1.9999999999999999E-6</v>
      </c>
      <c r="CE4" s="134">
        <f>IF(CC4&lt;&gt;"",CC4,VLOOKUP($A4,Table12[],7,FALSE))+CD4</f>
        <v>5.7311666666666674E-3</v>
      </c>
      <c r="CF4" s="146" t="str">
        <f t="shared" ref="CF4:CF68" si="70">$A4</f>
        <v>Alexandra Young</v>
      </c>
      <c r="CG4" s="107"/>
      <c r="CH4" s="129" t="str">
        <f t="shared" si="9"/>
        <v/>
      </c>
      <c r="CI4" s="131" t="str">
        <f t="shared" ref="CI4:CI68" si="71">IF(CH4&lt;&gt;"",(MROUND(CH4,15)/(60*60*24)),"")</f>
        <v/>
      </c>
      <c r="CJ4" s="131">
        <f>CJ3+0.000001</f>
        <v>1.9999999999999999E-6</v>
      </c>
      <c r="CK4" s="134">
        <f>IF(CI4&lt;&gt;"",CI4,VLOOKUP($A4,Table12[],7,FALSE))+CJ4</f>
        <v>5.7311666666666674E-3</v>
      </c>
      <c r="CL4" s="146" t="str">
        <f t="shared" ref="CL4:CL68" si="72">$A4</f>
        <v>Alexandra Young</v>
      </c>
      <c r="CM4" s="8"/>
      <c r="CN4" s="8">
        <f t="shared" ref="CN4:CN69" si="73">IF(COUNT(ES4:EX4)&gt;0,SMALL(ES4:EX4,1),0)</f>
        <v>0</v>
      </c>
      <c r="CO4" s="8">
        <f t="shared" si="10"/>
        <v>0</v>
      </c>
      <c r="CP4" s="8">
        <f t="shared" si="11"/>
        <v>1.0243055555555556E-2</v>
      </c>
      <c r="CQ4" s="8"/>
      <c r="CR4" s="8">
        <f>IF(A4&lt;&gt;"",IF(VLOOKUP(A4,Apr!A$4:F$211,6)&gt;0,VLOOKUP(A4,Apr!A$4:F$211,6),0),0)</f>
        <v>0</v>
      </c>
      <c r="CS4" s="8">
        <f>IF(A4&lt;&gt;"",IF(VLOOKUP(A4,May!A$3:F$209,6)&gt;0,VLOOKUP(A4,May!A$3:F$209,6),0),0)</f>
        <v>0</v>
      </c>
      <c r="CT4" s="8">
        <f>IF(A4&lt;&gt;"",IF(VLOOKUP(A4,Jun!A$3:F$209,6)&gt;0,VLOOKUP(A4,Jun!A$3:F$209,6),0),0)</f>
        <v>0</v>
      </c>
      <c r="CU4" s="8">
        <f>IF(A4&lt;&gt;"",IF(VLOOKUP(A4,Jul!A$3:F$206,6)&gt;0,VLOOKUP(A4,Jul!A$3:F$206,6),0),0)</f>
        <v>0</v>
      </c>
      <c r="CV4" s="8">
        <f>IF(A4&lt;&gt;"",IF(VLOOKUP(A4,Aug!A$3:F$206,6)&gt;0,VLOOKUP(A4,Aug!A$3:F$206,6),0),0)</f>
        <v>0</v>
      </c>
      <c r="CW4" s="8">
        <f>IF(A4&lt;&gt;"",IF(VLOOKUP(A4,Sep!A$3:F$206,6)&gt;0,VLOOKUP(A4,Sep!A$3:F$206,6),0),0)</f>
        <v>0</v>
      </c>
      <c r="CX4" s="6">
        <f t="shared" si="12"/>
        <v>1938.8612670408986</v>
      </c>
      <c r="CY4" s="8">
        <f t="shared" ref="CY4:CY68" si="74">IF(CX$2&gt;CX4,(MROUND(CX$2-CX4,15)/60/60/24),0.1/60/60/24)</f>
        <v>5.3819444444444453E-3</v>
      </c>
      <c r="CZ4" s="8">
        <f>IF(A4&lt;&gt;"",IF(VLOOKUP(A4,Oct!A$3:F$206,6)&gt;0,VLOOKUP(A4,Oct!A$3:F$206,6),0),0)</f>
        <v>0</v>
      </c>
      <c r="DA4" s="8">
        <f>IF(A4&lt;&gt;"",IF(VLOOKUP(A4,Nov!A$3:F$207,6)&gt;0,VLOOKUP(A4,Nov!A$3:F$207,6),0),0)</f>
        <v>0</v>
      </c>
      <c r="DB4" s="8">
        <f>IF(A4&lt;&gt;"",IF(VLOOKUP(A4,Dec!A$3:F$207,6)&gt;0,VLOOKUP(A4,Dec!A$3:F$207,6),0),0)</f>
        <v>0</v>
      </c>
      <c r="DC4" s="8">
        <f>IF(A4&lt;&gt;"",IF(VLOOKUP(A4,Jan!A$3:F$207,6)&gt;0,VLOOKUP(A4,Jan!A$3:F$207,6),0),0)</f>
        <v>0</v>
      </c>
      <c r="DD4" s="8">
        <f>IF(A4&lt;&gt;"",IF(VLOOKUP(A4,Feb!A$3:F$207,6)&gt;0,VLOOKUP(A4,Feb!A$3:F$207,6),0),0)</f>
        <v>0</v>
      </c>
      <c r="DE4" s="8">
        <f>IF(A4&lt;&gt;"",IF(VLOOKUP(A4,Mar!A$3:F$207,6)&gt;0,VLOOKUP(A4,Mar!A$3:F$207,6),0),0)</f>
        <v>0</v>
      </c>
      <c r="DG4" s="8">
        <f>LARGE($EE4:EF4,1)</f>
        <v>1.0243055555555556E-2</v>
      </c>
      <c r="DH4" s="8">
        <f>LARGE($EE4:EG4,1)</f>
        <v>1.0243055555555556E-2</v>
      </c>
      <c r="DI4" s="8">
        <f>LARGE($EE4:EH4,1)</f>
        <v>1.0243055555555556E-2</v>
      </c>
      <c r="DJ4" s="8">
        <f>LARGE($EE4:EI4,1)</f>
        <v>1.0245055555555556E-2</v>
      </c>
      <c r="DK4" s="8">
        <f>LARGE($EE4:EJ4,1)</f>
        <v>1.0245055555555556E-2</v>
      </c>
      <c r="DL4" s="8">
        <f>LARGE($EK4:EL4,1)</f>
        <v>5.3819444444444453E-3</v>
      </c>
      <c r="DM4" s="8">
        <f>LARGE($EK4:EM4,1)</f>
        <v>5.3819444444444453E-3</v>
      </c>
      <c r="DN4" s="8">
        <f>LARGE($EK4:EN4,1)</f>
        <v>5.3819444444444453E-3</v>
      </c>
      <c r="DO4" s="8">
        <f>LARGE($EK4:EO4,1)</f>
        <v>5.3819444444444453E-3</v>
      </c>
      <c r="DP4" s="8">
        <f>LARGE($EK4:EP4,1)</f>
        <v>5.3819444444444453E-3</v>
      </c>
      <c r="DS4" s="6">
        <f t="shared" si="13"/>
        <v>0</v>
      </c>
      <c r="DT4" s="6">
        <f t="shared" si="13"/>
        <v>0</v>
      </c>
      <c r="DU4" s="6">
        <f t="shared" si="13"/>
        <v>0</v>
      </c>
      <c r="DV4" s="6">
        <f t="shared" si="13"/>
        <v>0</v>
      </c>
      <c r="DW4" s="6">
        <f t="shared" si="13"/>
        <v>0</v>
      </c>
      <c r="DX4" s="6">
        <f t="shared" si="13"/>
        <v>0</v>
      </c>
      <c r="DY4" s="6">
        <f t="shared" si="14"/>
        <v>0</v>
      </c>
      <c r="DZ4" s="6">
        <f t="shared" si="14"/>
        <v>0</v>
      </c>
      <c r="EA4" s="6">
        <f t="shared" si="14"/>
        <v>0</v>
      </c>
      <c r="EB4" s="6">
        <f t="shared" si="14"/>
        <v>0</v>
      </c>
      <c r="EC4" s="6">
        <f t="shared" si="14"/>
        <v>0</v>
      </c>
      <c r="EE4" s="8">
        <f t="shared" si="15"/>
        <v>1.0243055555555556E-2</v>
      </c>
      <c r="EF4" s="8">
        <f t="shared" si="16"/>
        <v>0</v>
      </c>
      <c r="EG4" s="8">
        <f t="shared" si="16"/>
        <v>0</v>
      </c>
      <c r="EH4" s="8">
        <f t="shared" si="17"/>
        <v>1.0243055555555556E-2</v>
      </c>
      <c r="EI4" s="8">
        <f t="shared" si="18"/>
        <v>1.0245055555555556E-2</v>
      </c>
      <c r="EJ4" s="8">
        <f t="shared" si="16"/>
        <v>0</v>
      </c>
      <c r="EK4" s="8">
        <f t="shared" si="19"/>
        <v>5.3819444444444453E-3</v>
      </c>
      <c r="EL4" s="8">
        <f t="shared" si="20"/>
        <v>0</v>
      </c>
      <c r="EM4" s="8">
        <f t="shared" si="20"/>
        <v>0</v>
      </c>
      <c r="EN4" s="8">
        <f t="shared" si="20"/>
        <v>0</v>
      </c>
      <c r="EO4" s="8">
        <f t="shared" si="20"/>
        <v>0</v>
      </c>
      <c r="EP4" s="8">
        <f t="shared" si="20"/>
        <v>0</v>
      </c>
      <c r="ES4" s="8" t="str">
        <f t="shared" si="21"/>
        <v/>
      </c>
      <c r="ET4" s="8" t="str">
        <f t="shared" si="21"/>
        <v/>
      </c>
      <c r="EU4" s="8" t="str">
        <f t="shared" si="21"/>
        <v/>
      </c>
      <c r="EV4" s="8" t="str">
        <f t="shared" si="21"/>
        <v/>
      </c>
      <c r="EW4" s="8" t="str">
        <f t="shared" si="21"/>
        <v/>
      </c>
      <c r="EX4" s="8" t="str">
        <f t="shared" si="21"/>
        <v/>
      </c>
      <c r="EY4" s="8" t="str">
        <f t="shared" si="22"/>
        <v/>
      </c>
      <c r="EZ4" s="8" t="str">
        <f t="shared" si="22"/>
        <v/>
      </c>
      <c r="FA4" s="8" t="str">
        <f t="shared" si="22"/>
        <v/>
      </c>
      <c r="FB4" s="8" t="str">
        <f t="shared" si="22"/>
        <v/>
      </c>
      <c r="FC4" s="8" t="str">
        <f t="shared" si="22"/>
        <v/>
      </c>
      <c r="FD4" s="8" t="str">
        <f t="shared" si="22"/>
        <v/>
      </c>
      <c r="FF4" s="13"/>
      <c r="FG4" s="8">
        <f t="shared" si="23"/>
        <v>0</v>
      </c>
      <c r="FH4" s="8">
        <f>IF(COUNT($ES4:ET4)&gt;0,SMALL($ES4:ET4,1),$FF4)</f>
        <v>0</v>
      </c>
      <c r="FI4" s="8">
        <f>IF(COUNT($ES4:EU4)&gt;0,SMALL($ES4:EU4,1),$FF4)</f>
        <v>0</v>
      </c>
      <c r="FJ4" s="8">
        <f>IF(COUNT($ES4:EV4)&gt;0,SMALL($ES4:EV4,1),$FF4)</f>
        <v>0</v>
      </c>
      <c r="FK4" s="8">
        <f>IF(COUNT($ES4:EW4)&gt;0,SMALL($ES4:EW4,1),$FF4)</f>
        <v>0</v>
      </c>
      <c r="FL4" s="54"/>
      <c r="FM4" s="8">
        <f t="shared" si="24"/>
        <v>0</v>
      </c>
      <c r="FN4" s="8">
        <f>IF(COUNT($EY4:EZ4)&gt;0,SMALL($EY4:EZ4,1),$FM4)</f>
        <v>0</v>
      </c>
      <c r="FO4" s="8">
        <f>IF(COUNT($EY4:FA4)&gt;0,SMALL($EY4:FA4,1),$FM4)</f>
        <v>0</v>
      </c>
      <c r="FP4" s="8">
        <f>IF(COUNT($EY4:FB4)&gt;0,SMALL($EY4:FB4,1),$FM4)</f>
        <v>0</v>
      </c>
      <c r="FQ4" s="8">
        <f>IF(COUNT($EY4:FC4)&gt;0,SMALL($EY4:FC4,1),$FM4)</f>
        <v>0</v>
      </c>
      <c r="FS4" s="8">
        <f t="shared" si="25"/>
        <v>1.0245101851851852E-2</v>
      </c>
      <c r="FT4" s="8">
        <f t="shared" si="26"/>
        <v>5.3819907407407419E-3</v>
      </c>
      <c r="FU4" s="1">
        <f t="shared" si="27"/>
        <v>2</v>
      </c>
      <c r="FV4" s="8">
        <f t="shared" si="28"/>
        <v>4.6296296296296295E-8</v>
      </c>
      <c r="FW4" s="1" t="str">
        <f t="shared" si="29"/>
        <v>Alexandra Young</v>
      </c>
      <c r="FY4" s="13">
        <f t="shared" si="30"/>
        <v>2.92E-2</v>
      </c>
      <c r="FZ4" s="13">
        <f>SMALL($GL4:GM4,1)/(60*60*24)</f>
        <v>2.92E-2</v>
      </c>
      <c r="GA4" s="13">
        <f>SMALL($GL4:GN4,1)/(60*60*24)</f>
        <v>2.92E-2</v>
      </c>
      <c r="GB4" s="13">
        <f>SMALL($GL4:GO4,1)/(60*60*24)</f>
        <v>2.92E-2</v>
      </c>
      <c r="GC4" s="13">
        <f>SMALL($GL4:GP4,1)/(60*60*24)</f>
        <v>2.92E-2</v>
      </c>
      <c r="GD4" s="13">
        <f>SMALL($GL4:GQ4,1)/(60*60*24)</f>
        <v>2.92E-2</v>
      </c>
      <c r="GE4" s="34">
        <f t="shared" si="31"/>
        <v>2.2440523924084476E-2</v>
      </c>
      <c r="GF4" s="13">
        <f>SMALL($GR4:GS4,1)/(60*60*24)</f>
        <v>2.2440523924084476E-2</v>
      </c>
      <c r="GG4" s="42">
        <f>SMALL($GT4:GT4,1)/(60*60*24)</f>
        <v>0.11572916666666666</v>
      </c>
      <c r="GH4" s="42">
        <f>SMALL($GT4:GU4,1)/(60*60*24)</f>
        <v>0.11572916666666666</v>
      </c>
      <c r="GI4" s="42">
        <f>SMALL($GT4:GV4,1)/(60*60*24)</f>
        <v>0.11572916666666666</v>
      </c>
      <c r="GJ4" s="42">
        <f>SMALL($GT4:GW4,1)/(60*60*24)</f>
        <v>0.11572916666666666</v>
      </c>
      <c r="GL4" s="6">
        <f t="shared" si="32"/>
        <v>2522.88</v>
      </c>
      <c r="GM4" s="1">
        <f t="shared" si="33"/>
        <v>9999</v>
      </c>
      <c r="GN4" s="1">
        <f t="shared" si="33"/>
        <v>9999</v>
      </c>
      <c r="GO4" s="1">
        <f t="shared" si="33"/>
        <v>9999</v>
      </c>
      <c r="GP4" s="1">
        <f t="shared" si="33"/>
        <v>9999</v>
      </c>
      <c r="GQ4" s="1">
        <f t="shared" si="33"/>
        <v>9999</v>
      </c>
      <c r="GR4" s="6">
        <f t="shared" si="34"/>
        <v>1938.8612670408986</v>
      </c>
      <c r="GS4" s="1">
        <f t="shared" si="35"/>
        <v>9999</v>
      </c>
      <c r="GT4" s="43">
        <f t="shared" si="36"/>
        <v>9999</v>
      </c>
      <c r="GU4" s="1">
        <f t="shared" si="37"/>
        <v>9999</v>
      </c>
      <c r="GV4" s="1">
        <f t="shared" si="37"/>
        <v>9999</v>
      </c>
      <c r="GW4" s="1">
        <f t="shared" si="37"/>
        <v>9999</v>
      </c>
      <c r="GY4" s="8"/>
      <c r="GZ4" s="8"/>
      <c r="HA4" s="8"/>
    </row>
    <row r="5" spans="1:209" x14ac:dyDescent="0.25">
      <c r="A5" s="1" t="s">
        <v>150</v>
      </c>
      <c r="B5" s="54">
        <v>1.2847222222222223E-2</v>
      </c>
      <c r="C5" s="45">
        <v>45292</v>
      </c>
      <c r="D5" s="45"/>
      <c r="E5" s="13">
        <v>1.636574074074074E-2</v>
      </c>
      <c r="F5" s="11">
        <v>44287</v>
      </c>
      <c r="H5" s="35">
        <v>1.3333333333333338E-2</v>
      </c>
      <c r="K5" s="8">
        <v>1.1018518518518518E-2</v>
      </c>
      <c r="M5" s="8">
        <f t="shared" si="38"/>
        <v>1.541175419792783E-2</v>
      </c>
      <c r="N5" s="6">
        <f t="shared" si="39"/>
        <v>1331.5755627009644</v>
      </c>
      <c r="O5" s="8">
        <f>IF(A5&lt;&gt;"",(MROUND(N$2-N5,15)/(60*60*24)),"")</f>
        <v>2.4131944444444445E-2</v>
      </c>
      <c r="P5" s="146" t="str">
        <f t="shared" si="41"/>
        <v>Alistair Leivers</v>
      </c>
      <c r="Q5" s="107"/>
      <c r="R5" s="129" t="str">
        <f t="shared" si="0"/>
        <v/>
      </c>
      <c r="S5" s="131" t="str">
        <f t="shared" si="42"/>
        <v/>
      </c>
      <c r="T5" s="131">
        <f t="shared" ref="T5:T69" si="75">T4+0.00000000001</f>
        <v>2.0000099999999998E-6</v>
      </c>
      <c r="U5" s="132">
        <f t="shared" si="43"/>
        <v>2.4133944454444445E-2</v>
      </c>
      <c r="V5" s="146" t="str">
        <f t="shared" si="44"/>
        <v>Alistair Leivers</v>
      </c>
      <c r="W5" s="107"/>
      <c r="X5" s="129" t="str">
        <f t="shared" si="1"/>
        <v/>
      </c>
      <c r="Y5" s="131" t="str">
        <f t="shared" si="45"/>
        <v/>
      </c>
      <c r="Z5" s="131">
        <f t="shared" ref="Z5:Z69" si="76">Z4+0.00000000001</f>
        <v>2.0000099999999998E-6</v>
      </c>
      <c r="AA5" s="132">
        <f t="shared" si="46"/>
        <v>2.4133944454444445E-2</v>
      </c>
      <c r="AB5" s="146" t="str">
        <f t="shared" si="47"/>
        <v>Alistair Leivers</v>
      </c>
      <c r="AC5" s="107"/>
      <c r="AD5" s="129" t="str">
        <f t="shared" si="2"/>
        <v/>
      </c>
      <c r="AE5" s="131" t="str">
        <f t="shared" si="48"/>
        <v/>
      </c>
      <c r="AF5" s="131">
        <f t="shared" ref="AF5:AF69" si="77">AF4+0.00000000001</f>
        <v>2.0000099999999998E-6</v>
      </c>
      <c r="AG5" s="132">
        <f t="shared" si="49"/>
        <v>2.4133944454444445E-2</v>
      </c>
      <c r="AH5" s="146" t="str">
        <f t="shared" si="50"/>
        <v>Alistair Leivers</v>
      </c>
      <c r="AI5" s="107">
        <v>1.5</v>
      </c>
      <c r="AJ5" s="108">
        <f t="shared" si="51"/>
        <v>2.2743055555555555E-2</v>
      </c>
      <c r="AK5" s="109">
        <f t="shared" si="52"/>
        <v>1965</v>
      </c>
      <c r="AL5" s="129">
        <f>(50.124*AI5)+1373.5</f>
        <v>1448.6859999999999</v>
      </c>
      <c r="AM5" s="131">
        <f>IF(A5&lt;&gt;"",(MROUND(AL$2-AL5,15)/(60*60*24)),"")</f>
        <v>2.2743055555555555E-2</v>
      </c>
      <c r="AN5" s="131">
        <f t="shared" ref="AN5:AN69" si="78">AN4+0.00000000001</f>
        <v>2.0000099999999998E-6</v>
      </c>
      <c r="AO5" s="132">
        <f t="shared" ref="AO5:AO69" si="79">IF(AM5&gt;0,AM5,O5)</f>
        <v>2.2743055555555555E-2</v>
      </c>
      <c r="AP5" s="146" t="str">
        <f t="shared" si="53"/>
        <v>Alistair Leivers</v>
      </c>
      <c r="AQ5" s="107">
        <v>2</v>
      </c>
      <c r="AR5" s="129">
        <f t="shared" si="54"/>
        <v>1473.748</v>
      </c>
      <c r="AS5" s="131">
        <f t="shared" si="55"/>
        <v>2.2395833333333334E-2</v>
      </c>
      <c r="AT5" s="131">
        <f t="shared" ref="AT5:AT69" si="80">AT4+0.00000000001</f>
        <v>2.0000099999999998E-6</v>
      </c>
      <c r="AU5" s="132">
        <f t="shared" si="56"/>
        <v>2.2397833343333333E-2</v>
      </c>
      <c r="AV5" s="146" t="str">
        <f t="shared" si="57"/>
        <v>Alistair Leivers</v>
      </c>
      <c r="AW5" s="107">
        <v>1.8</v>
      </c>
      <c r="AX5" s="129">
        <f t="shared" si="3"/>
        <v>1441.9</v>
      </c>
      <c r="AY5" s="131">
        <f t="shared" si="58"/>
        <v>2.2743055555555555E-2</v>
      </c>
      <c r="AZ5" s="131">
        <f t="shared" ref="AZ5:AZ69" si="81">AZ4+0.00000000001</f>
        <v>2.0000099999999998E-6</v>
      </c>
      <c r="BA5" s="132">
        <f t="shared" si="59"/>
        <v>2.2745055565555554E-2</v>
      </c>
      <c r="BB5" s="146" t="str">
        <f t="shared" si="60"/>
        <v>Alistair Leivers</v>
      </c>
      <c r="BC5" s="107">
        <v>1.2</v>
      </c>
      <c r="BD5" s="129">
        <f t="shared" si="4"/>
        <v>1295.9607999999998</v>
      </c>
      <c r="BE5" s="131">
        <f t="shared" si="61"/>
        <v>1.4930555555555556E-2</v>
      </c>
      <c r="BF5" s="131">
        <f t="shared" ref="BF5:BF69" si="82">BF4+0.00000000001</f>
        <v>2.0000099999999998E-6</v>
      </c>
      <c r="BG5" s="134">
        <f>IF(BE5&lt;&gt;"",BE5,VLOOKUP($A5,Table12[],7,FALSE))+BF5</f>
        <v>1.4932555565555556E-2</v>
      </c>
      <c r="BH5" s="146" t="str">
        <f t="shared" si="62"/>
        <v>Alistair Leivers</v>
      </c>
      <c r="BI5" s="107">
        <v>0.4</v>
      </c>
      <c r="BJ5" s="129">
        <f t="shared" si="5"/>
        <v>1318.0536</v>
      </c>
      <c r="BK5" s="131">
        <f t="shared" si="63"/>
        <v>1.5277777777777777E-2</v>
      </c>
      <c r="BL5" s="131">
        <f t="shared" ref="BL5:BL69" si="83">BL4+0.00000000001</f>
        <v>2.0000099999999998E-6</v>
      </c>
      <c r="BM5" s="134">
        <f>IF(BK5&lt;&gt;"",BK5,VLOOKUP($A5,Table12[],7,FALSE))+BL5</f>
        <v>1.5279777787777777E-2</v>
      </c>
      <c r="BN5" s="146" t="str">
        <f t="shared" si="64"/>
        <v>Alistair Leivers</v>
      </c>
      <c r="BO5" s="107">
        <v>0.5</v>
      </c>
      <c r="BP5" s="129">
        <f t="shared" si="6"/>
        <v>1315.2919999999999</v>
      </c>
      <c r="BQ5" s="131">
        <f t="shared" si="65"/>
        <v>1.5277777777777777E-2</v>
      </c>
      <c r="BR5" s="131">
        <f t="shared" ref="BR5:BR69" si="84">BR4+0.00000000001</f>
        <v>2.0000099999999998E-6</v>
      </c>
      <c r="BS5" s="134">
        <f>IF(BQ5&lt;&gt;"",BQ5,VLOOKUP($A5,Table12[],7,FALSE))+BR5</f>
        <v>1.5279777787777777E-2</v>
      </c>
      <c r="BT5" s="146" t="str">
        <f t="shared" si="66"/>
        <v>Alistair Leivers</v>
      </c>
      <c r="BU5" s="107">
        <v>-1.3</v>
      </c>
      <c r="BV5" s="129">
        <f t="shared" si="7"/>
        <v>1368.1</v>
      </c>
      <c r="BW5" s="131">
        <f t="shared" si="67"/>
        <v>1.579861111111111E-2</v>
      </c>
      <c r="BX5" s="131">
        <f t="shared" ref="BX5:BX69" si="85">BX4+0.00000000001</f>
        <v>2.0000099999999998E-6</v>
      </c>
      <c r="BY5" s="134">
        <f>IF(BW5&lt;&gt;"",BW5,VLOOKUP($A5,Table12[],7,FALSE))+BX5</f>
        <v>1.580061112111111E-2</v>
      </c>
      <c r="BZ5" s="146" t="str">
        <f t="shared" si="68"/>
        <v>Alistair Leivers</v>
      </c>
      <c r="CA5" s="107">
        <v>-1.7</v>
      </c>
      <c r="CB5" s="129">
        <f t="shared" si="8"/>
        <v>1381.8</v>
      </c>
      <c r="CC5" s="131">
        <f t="shared" si="69"/>
        <v>1.5972222222222221E-2</v>
      </c>
      <c r="CD5" s="131">
        <f t="shared" ref="CD5:CD69" si="86">CD4+0.00000000001</f>
        <v>2.0000099999999998E-6</v>
      </c>
      <c r="CE5" s="134">
        <f>IF(CC5&lt;&gt;"",CC5,VLOOKUP($A5,Table12[],7,FALSE))+CD5</f>
        <v>1.597422223222222E-2</v>
      </c>
      <c r="CF5" s="146" t="str">
        <f t="shared" si="70"/>
        <v>Alistair Leivers</v>
      </c>
      <c r="CG5" s="107"/>
      <c r="CH5" s="129" t="str">
        <f t="shared" si="9"/>
        <v/>
      </c>
      <c r="CI5" s="131" t="str">
        <f t="shared" si="71"/>
        <v/>
      </c>
      <c r="CJ5" s="131">
        <f t="shared" ref="CJ5:CJ69" si="87">CJ4+0.00000000001</f>
        <v>2.0000099999999998E-6</v>
      </c>
      <c r="CK5" s="134">
        <f>IF(CI5&lt;&gt;"",CI5,VLOOKUP($A5,Table12[],7,FALSE))+CJ5</f>
        <v>1.4758944454444445E-2</v>
      </c>
      <c r="CL5" s="146" t="str">
        <f t="shared" si="72"/>
        <v>Alistair Leivers</v>
      </c>
      <c r="CM5" s="8"/>
      <c r="CN5" s="8">
        <f t="shared" si="73"/>
        <v>1.6724537037037038E-2</v>
      </c>
      <c r="CO5" s="8">
        <f t="shared" si="10"/>
        <v>1.2845222212222222E-2</v>
      </c>
      <c r="CP5" s="8">
        <f t="shared" si="11"/>
        <v>2.4131944444444445E-2</v>
      </c>
      <c r="CQ5" s="8"/>
      <c r="CR5" s="8">
        <f>IF(A5&lt;&gt;"",IF(VLOOKUP(A5,Apr!A$4:F$211,6)&gt;0,VLOOKUP(A5,Apr!A$4:F$211,6),0),0)</f>
        <v>1.6724537037037038E-2</v>
      </c>
      <c r="CS5" s="8">
        <f>IF(A5&lt;&gt;"",IF(VLOOKUP(A5,May!A$3:F$209,6)&gt;0,VLOOKUP(A5,May!A$3:F$209,6),0),0)</f>
        <v>0</v>
      </c>
      <c r="CT5" s="8">
        <f>IF(A5&lt;&gt;"",IF(VLOOKUP(A5,Jun!A$3:F$209,6)&gt;0,VLOOKUP(A5,Jun!A$3:F$209,6),0),0)</f>
        <v>0</v>
      </c>
      <c r="CU5" s="8">
        <f>IF(A5&lt;&gt;"",IF(VLOOKUP(A5,Jul!A$3:F$206,6)&gt;0,VLOOKUP(A5,Jul!A$3:F$206,6),0),0)</f>
        <v>1.7500000000000005E-2</v>
      </c>
      <c r="CV5" s="8">
        <f>IF(A5&lt;&gt;"",IF(VLOOKUP(A5,Aug!A$3:F$206,6)&gt;0,VLOOKUP(A5,Aug!A$3:F$206,6),0),0)</f>
        <v>0</v>
      </c>
      <c r="CW5" s="8">
        <f>IF(A5&lt;&gt;"",IF(VLOOKUP(A5,Sep!A$3:F$206,6)&gt;0,VLOOKUP(A5,Sep!A$3:F$206,6),0),0)</f>
        <v>0</v>
      </c>
      <c r="CX5" s="6">
        <f t="shared" si="12"/>
        <v>1110.498529804865</v>
      </c>
      <c r="CY5" s="8">
        <f t="shared" si="74"/>
        <v>1.4930555555555556E-2</v>
      </c>
      <c r="CZ5" s="8">
        <f>IF(A5&lt;&gt;"",IF(VLOOKUP(A5,Oct!A$3:F$206,6)&gt;0,VLOOKUP(A5,Oct!A$3:F$206,6),0),0)</f>
        <v>1.3528092582592592E-2</v>
      </c>
      <c r="DA5" s="8">
        <f>IF(A5&lt;&gt;"",IF(VLOOKUP(A5,Nov!A$3:F$207,6)&gt;0,VLOOKUP(A5,Nov!A$3:F$207,6),0),0)</f>
        <v>0</v>
      </c>
      <c r="DB5" s="8">
        <f>IF(A5&lt;&gt;"",IF(VLOOKUP(A5,Dec!A$3:F$207,6)&gt;0,VLOOKUP(A5,Dec!A$3:F$207,6),0),0)</f>
        <v>1.294938887888889E-2</v>
      </c>
      <c r="DC5" s="8">
        <f>IF(A5&lt;&gt;"",IF(VLOOKUP(A5,Jan!A$3:F$207,6)&gt;0,VLOOKUP(A5,Jan!A$3:F$207,6),0),0)</f>
        <v>1.2845222212222222E-2</v>
      </c>
      <c r="DD5" s="8">
        <f>IF(A5&lt;&gt;"",IF(VLOOKUP(A5,Feb!A$3:F$207,6)&gt;0,VLOOKUP(A5,Feb!A$3:F$207,6),0),0)</f>
        <v>0</v>
      </c>
      <c r="DE5" s="8">
        <f>IF(A5&lt;&gt;"",IF(VLOOKUP(A5,Mar!A$3:F$207,6)&gt;0,VLOOKUP(A5,Mar!A$3:F$207,6),0),0)</f>
        <v>0</v>
      </c>
      <c r="DG5" s="8">
        <f>LARGE($EE5:EF5,1)</f>
        <v>2.2743055555555555E-2</v>
      </c>
      <c r="DH5" s="8">
        <f>LARGE($EE5:EG5,1)</f>
        <v>2.2743055555555555E-2</v>
      </c>
      <c r="DI5" s="8">
        <f>LARGE($EE5:EH5,1)</f>
        <v>2.2743055555555555E-2</v>
      </c>
      <c r="DJ5" s="8">
        <f>LARGE($EE5:EI5,1)</f>
        <v>2.2743055555555555E-2</v>
      </c>
      <c r="DK5" s="8">
        <f>LARGE($EE5:EJ5,1)</f>
        <v>2.2743055555555555E-2</v>
      </c>
      <c r="DL5" s="8">
        <f>LARGE($EK5:EL5,1)</f>
        <v>1.4930555555555556E-2</v>
      </c>
      <c r="DM5" s="8">
        <f>LARGE($EK5:EM5,1)</f>
        <v>1.4930555555555556E-2</v>
      </c>
      <c r="DN5" s="8">
        <f>LARGE($EK5:EN5,1)</f>
        <v>1.4930555555555556E-2</v>
      </c>
      <c r="DO5" s="8">
        <f>LARGE($EK5:EO5,1)</f>
        <v>1.4930555555555556E-2</v>
      </c>
      <c r="DP5" s="8">
        <f>LARGE($EK5:EP5,1)</f>
        <v>1.4930555555555556E-2</v>
      </c>
      <c r="DS5" s="6">
        <f t="shared" si="13"/>
        <v>1445.0000000000002</v>
      </c>
      <c r="DT5" s="6">
        <f t="shared" si="13"/>
        <v>0</v>
      </c>
      <c r="DU5" s="6">
        <f t="shared" si="13"/>
        <v>0</v>
      </c>
      <c r="DV5" s="6">
        <f t="shared" si="13"/>
        <v>1512.0000000000005</v>
      </c>
      <c r="DW5" s="6">
        <f t="shared" si="13"/>
        <v>0</v>
      </c>
      <c r="DX5" s="6">
        <f t="shared" si="13"/>
        <v>0</v>
      </c>
      <c r="DY5" s="6">
        <f t="shared" si="14"/>
        <v>1168.8271991359998</v>
      </c>
      <c r="DZ5" s="6">
        <f t="shared" si="14"/>
        <v>0</v>
      </c>
      <c r="EA5" s="6">
        <f t="shared" si="14"/>
        <v>1118.8271991360002</v>
      </c>
      <c r="EB5" s="6">
        <f t="shared" si="14"/>
        <v>1109.827199136</v>
      </c>
      <c r="EC5" s="6">
        <f t="shared" si="14"/>
        <v>0</v>
      </c>
      <c r="EE5" s="8">
        <f t="shared" si="15"/>
        <v>2.2743055555555555E-2</v>
      </c>
      <c r="EF5" s="8">
        <f t="shared" si="16"/>
        <v>2.2743055555555555E-2</v>
      </c>
      <c r="EG5" s="8">
        <f t="shared" si="16"/>
        <v>0</v>
      </c>
      <c r="EH5" s="8">
        <f t="shared" si="17"/>
        <v>2.2743055555555555E-2</v>
      </c>
      <c r="EI5" s="8">
        <f t="shared" si="18"/>
        <v>2.2397833343333333E-2</v>
      </c>
      <c r="EJ5" s="8">
        <f t="shared" si="16"/>
        <v>0</v>
      </c>
      <c r="EK5" s="8">
        <f t="shared" si="19"/>
        <v>1.4930555555555556E-2</v>
      </c>
      <c r="EL5" s="8">
        <f t="shared" si="20"/>
        <v>1.4236111111111111E-2</v>
      </c>
      <c r="EM5" s="8">
        <f t="shared" si="20"/>
        <v>0</v>
      </c>
      <c r="EN5" s="8">
        <f t="shared" si="20"/>
        <v>1.4930555555555556E-2</v>
      </c>
      <c r="EO5" s="8">
        <f t="shared" si="20"/>
        <v>1.4930555555555556E-2</v>
      </c>
      <c r="EP5" s="8">
        <f t="shared" si="20"/>
        <v>0</v>
      </c>
      <c r="ES5" s="8">
        <f t="shared" si="21"/>
        <v>1.6724537037037038E-2</v>
      </c>
      <c r="ET5" s="8" t="str">
        <f t="shared" si="21"/>
        <v/>
      </c>
      <c r="EU5" s="8" t="str">
        <f t="shared" si="21"/>
        <v/>
      </c>
      <c r="EV5" s="8">
        <f t="shared" si="21"/>
        <v>1.7500000000000005E-2</v>
      </c>
      <c r="EW5" s="8" t="str">
        <f t="shared" si="21"/>
        <v/>
      </c>
      <c r="EX5" s="8" t="str">
        <f t="shared" si="21"/>
        <v/>
      </c>
      <c r="EY5" s="8">
        <f t="shared" si="22"/>
        <v>1.3528092582592592E-2</v>
      </c>
      <c r="EZ5" s="8" t="str">
        <f t="shared" si="22"/>
        <v/>
      </c>
      <c r="FA5" s="8">
        <f t="shared" si="22"/>
        <v>1.294938887888889E-2</v>
      </c>
      <c r="FB5" s="8">
        <f t="shared" si="22"/>
        <v>1.2845222212222222E-2</v>
      </c>
      <c r="FC5" s="8" t="str">
        <f t="shared" si="22"/>
        <v/>
      </c>
      <c r="FD5" s="8" t="str">
        <f t="shared" si="22"/>
        <v/>
      </c>
      <c r="FF5" s="13">
        <v>1.636574074074074E-2</v>
      </c>
      <c r="FG5" s="8">
        <f t="shared" si="23"/>
        <v>1.6724537037037038E-2</v>
      </c>
      <c r="FH5" s="8">
        <f>IF(COUNT($ES5:ET5)&gt;0,SMALL($ES5:ET5,1),$FF5)</f>
        <v>1.6724537037037038E-2</v>
      </c>
      <c r="FI5" s="8">
        <f>IF(COUNT($ES5:EU5)&gt;0,SMALL($ES5:EU5,1),$FF5)</f>
        <v>1.6724537037037038E-2</v>
      </c>
      <c r="FJ5" s="8">
        <f>IF(COUNT($ES5:EV5)&gt;0,SMALL($ES5:EV5,1),$FF5)</f>
        <v>1.6724537037037038E-2</v>
      </c>
      <c r="FK5" s="8">
        <f>IF(COUNT($ES5:EW5)&gt;0,SMALL($ES5:EW5,1),$FF5)</f>
        <v>1.6724537037037038E-2</v>
      </c>
      <c r="FL5" s="54">
        <v>1.3333333333333334E-2</v>
      </c>
      <c r="FM5" s="8">
        <f t="shared" si="24"/>
        <v>1.3528092582592592E-2</v>
      </c>
      <c r="FN5" s="8">
        <f>IF(COUNT($EY5:EZ5)&gt;0,SMALL($EY5:EZ5,1),$FM5)</f>
        <v>1.3528092582592592E-2</v>
      </c>
      <c r="FO5" s="8">
        <f>IF(COUNT($EY5:FA5)&gt;0,SMALL($EY5:FA5,1),$FM5)</f>
        <v>1.294938887888889E-2</v>
      </c>
      <c r="FP5" s="8">
        <f>IF(COUNT($EY5:FB5)&gt;0,SMALL($EY5:FB5,1),$FM5)</f>
        <v>1.2845222212222222E-2</v>
      </c>
      <c r="FQ5" s="8">
        <f>IF(COUNT($EY5:FC5)&gt;0,SMALL($EY5:FC5,1),$FM5)</f>
        <v>1.2845222212222222E-2</v>
      </c>
      <c r="FS5" s="8">
        <f t="shared" si="25"/>
        <v>2.2743124999999999E-2</v>
      </c>
      <c r="FT5" s="8">
        <f t="shared" si="26"/>
        <v>1.4930625000000001E-2</v>
      </c>
      <c r="FU5" s="1">
        <f t="shared" si="27"/>
        <v>3</v>
      </c>
      <c r="FV5" s="8">
        <f t="shared" si="28"/>
        <v>6.944444444444444E-8</v>
      </c>
      <c r="FW5" s="1" t="str">
        <f t="shared" si="29"/>
        <v>Alistair Leivers</v>
      </c>
      <c r="FY5" s="13">
        <f t="shared" si="30"/>
        <v>1.541175419792783E-2</v>
      </c>
      <c r="FZ5" s="13">
        <f>SMALL($GL5:GM5,1)/(60*60*24)</f>
        <v>1.5411754197927828E-2</v>
      </c>
      <c r="GA5" s="13">
        <f>SMALL($GL5:GN5,1)/(60*60*24)</f>
        <v>1.5411754197927828E-2</v>
      </c>
      <c r="GB5" s="13">
        <f>SMALL($GL5:GO5,1)/(60*60*24)</f>
        <v>1.5411754197927828E-2</v>
      </c>
      <c r="GC5" s="13">
        <f>SMALL($GL5:GP5,1)/(60*60*24)</f>
        <v>1.5411754197927828E-2</v>
      </c>
      <c r="GD5" s="13">
        <f>SMALL($GL5:GQ5,1)/(60*60*24)</f>
        <v>1.5411754197927828E-2</v>
      </c>
      <c r="GE5" s="34">
        <f t="shared" si="31"/>
        <v>1.2852992243111865E-2</v>
      </c>
      <c r="GF5" s="13">
        <f>SMALL($GR5:GS5,1)/(60*60*24)</f>
        <v>1.2852992243111865E-2</v>
      </c>
      <c r="GG5" s="42">
        <f>SMALL($GT5:GT5,1)/(60*60*24)</f>
        <v>0.11572916666666666</v>
      </c>
      <c r="GH5" s="42">
        <f>SMALL($GT5:GU5,1)/(60*60*24)</f>
        <v>1.2949388878888891E-2</v>
      </c>
      <c r="GI5" s="42">
        <f>SMALL($GT5:GV5,1)/(60*60*24)</f>
        <v>1.2845222212222222E-2</v>
      </c>
      <c r="GJ5" s="42">
        <f>SMALL($GT5:GW5,1)/(60*60*24)</f>
        <v>1.2845222212222222E-2</v>
      </c>
      <c r="GL5" s="6">
        <f t="shared" si="32"/>
        <v>1331.5755627009644</v>
      </c>
      <c r="GM5" s="1">
        <f t="shared" si="33"/>
        <v>1445.0000000000002</v>
      </c>
      <c r="GN5" s="1">
        <f t="shared" si="33"/>
        <v>9999</v>
      </c>
      <c r="GO5" s="1">
        <f t="shared" si="33"/>
        <v>9999</v>
      </c>
      <c r="GP5" s="1">
        <f t="shared" si="33"/>
        <v>1512.0000000000005</v>
      </c>
      <c r="GQ5" s="1">
        <f t="shared" si="33"/>
        <v>9999</v>
      </c>
      <c r="GR5" s="6">
        <f t="shared" si="34"/>
        <v>1110.498529804865</v>
      </c>
      <c r="GS5" s="1">
        <f t="shared" si="35"/>
        <v>1168.8271991359998</v>
      </c>
      <c r="GT5" s="43">
        <f t="shared" si="36"/>
        <v>9999</v>
      </c>
      <c r="GU5" s="1">
        <f t="shared" si="37"/>
        <v>1118.8271991360002</v>
      </c>
      <c r="GV5" s="1">
        <f t="shared" si="37"/>
        <v>1109.827199136</v>
      </c>
      <c r="GW5" s="1">
        <f t="shared" si="37"/>
        <v>9999</v>
      </c>
    </row>
    <row r="6" spans="1:209" x14ac:dyDescent="0.25">
      <c r="A6" s="1" t="s">
        <v>178</v>
      </c>
      <c r="B6" s="54">
        <v>1.3611111111111114E-2</v>
      </c>
      <c r="C6" s="45">
        <v>43070</v>
      </c>
      <c r="D6" s="45"/>
      <c r="E6" s="13">
        <v>1.7812499999999998E-2</v>
      </c>
      <c r="K6" s="8">
        <v>1.2256944444444444E-2</v>
      </c>
      <c r="L6" s="8">
        <v>2.5810185185185183E-2</v>
      </c>
      <c r="M6" s="8">
        <f t="shared" si="38"/>
        <v>1.7143957663451229E-2</v>
      </c>
      <c r="N6" s="6">
        <f t="shared" si="39"/>
        <v>1481.2379421221863</v>
      </c>
      <c r="O6" s="8">
        <f t="shared" si="40"/>
        <v>2.2395833333333334E-2</v>
      </c>
      <c r="P6" s="146" t="str">
        <f t="shared" si="41"/>
        <v>Andrew Draper</v>
      </c>
      <c r="Q6" s="107"/>
      <c r="R6" s="129" t="str">
        <f t="shared" si="0"/>
        <v/>
      </c>
      <c r="S6" s="131" t="str">
        <f t="shared" si="42"/>
        <v/>
      </c>
      <c r="T6" s="131">
        <f t="shared" si="75"/>
        <v>2.0000199999999996E-6</v>
      </c>
      <c r="U6" s="132">
        <f t="shared" si="43"/>
        <v>2.2397833353333334E-2</v>
      </c>
      <c r="V6" s="146" t="str">
        <f t="shared" si="44"/>
        <v>Andrew Draper</v>
      </c>
      <c r="W6" s="107"/>
      <c r="X6" s="129" t="str">
        <f t="shared" si="1"/>
        <v/>
      </c>
      <c r="Y6" s="131" t="str">
        <f t="shared" si="45"/>
        <v/>
      </c>
      <c r="Z6" s="131">
        <f t="shared" si="76"/>
        <v>2.0000199999999996E-6</v>
      </c>
      <c r="AA6" s="132">
        <f t="shared" si="46"/>
        <v>2.2397833353333334E-2</v>
      </c>
      <c r="AB6" s="146" t="str">
        <f t="shared" si="47"/>
        <v>Andrew Draper</v>
      </c>
      <c r="AC6" s="107"/>
      <c r="AD6" s="129" t="str">
        <f t="shared" si="2"/>
        <v/>
      </c>
      <c r="AE6" s="131" t="str">
        <f t="shared" si="48"/>
        <v/>
      </c>
      <c r="AF6" s="131">
        <f t="shared" si="77"/>
        <v>2.0000199999999996E-6</v>
      </c>
      <c r="AG6" s="132">
        <f t="shared" si="49"/>
        <v>2.2397833353333334E-2</v>
      </c>
      <c r="AH6" s="146" t="str">
        <f t="shared" si="50"/>
        <v>Andrew Draper</v>
      </c>
      <c r="AI6" s="107">
        <v>3</v>
      </c>
      <c r="AJ6" s="108">
        <f t="shared" si="51"/>
        <v>2.1874999999999999E-2</v>
      </c>
      <c r="AK6" s="109">
        <f t="shared" si="52"/>
        <v>1890</v>
      </c>
      <c r="AL6" s="129">
        <f>(50.124*AI6)+1373.5</f>
        <v>1523.8720000000001</v>
      </c>
      <c r="AM6" s="131">
        <f>IF(A6&lt;&gt;"",(MROUND(AL$2-AL6,15)/(60*60*24)),"")</f>
        <v>2.1874999999999999E-2</v>
      </c>
      <c r="AN6" s="131">
        <f t="shared" si="78"/>
        <v>2.0000199999999996E-6</v>
      </c>
      <c r="AO6" s="132">
        <f t="shared" si="79"/>
        <v>2.1874999999999999E-2</v>
      </c>
      <c r="AP6" s="146" t="str">
        <f t="shared" si="53"/>
        <v>Andrew Draper</v>
      </c>
      <c r="AQ6" s="107">
        <v>2.8</v>
      </c>
      <c r="AR6" s="129">
        <f t="shared" si="54"/>
        <v>1513.8471999999999</v>
      </c>
      <c r="AS6" s="131">
        <f t="shared" si="55"/>
        <v>2.1874999999999999E-2</v>
      </c>
      <c r="AT6" s="131">
        <f t="shared" si="80"/>
        <v>2.0000199999999996E-6</v>
      </c>
      <c r="AU6" s="132">
        <f t="shared" si="56"/>
        <v>2.1877000019999999E-2</v>
      </c>
      <c r="AV6" s="146" t="str">
        <f t="shared" si="57"/>
        <v>Andrew Draper</v>
      </c>
      <c r="AW6" s="107">
        <v>2.7</v>
      </c>
      <c r="AX6" s="129">
        <f t="shared" si="3"/>
        <v>1476.1</v>
      </c>
      <c r="AY6" s="131">
        <f t="shared" si="58"/>
        <v>2.2395833333333334E-2</v>
      </c>
      <c r="AZ6" s="131">
        <f t="shared" si="81"/>
        <v>2.0000199999999996E-6</v>
      </c>
      <c r="BA6" s="132">
        <f t="shared" si="59"/>
        <v>2.2397833353333334E-2</v>
      </c>
      <c r="BB6" s="146" t="str">
        <f t="shared" si="60"/>
        <v>Andrew Draper</v>
      </c>
      <c r="BC6" s="107">
        <v>2.8</v>
      </c>
      <c r="BD6" s="129">
        <f t="shared" si="4"/>
        <v>1251.7751999999998</v>
      </c>
      <c r="BE6" s="131">
        <f t="shared" si="61"/>
        <v>1.4409722222222223E-2</v>
      </c>
      <c r="BF6" s="131">
        <f t="shared" si="82"/>
        <v>2.0000199999999996E-6</v>
      </c>
      <c r="BG6" s="134">
        <f>IF(BE6&lt;&gt;"",BE6,VLOOKUP($A6,Table12[],7,FALSE))+BF6</f>
        <v>1.4411722242222223E-2</v>
      </c>
      <c r="BH6" s="146" t="str">
        <f t="shared" si="62"/>
        <v>Andrew Draper</v>
      </c>
      <c r="BI6" s="107">
        <v>2.6</v>
      </c>
      <c r="BJ6" s="129">
        <f t="shared" si="5"/>
        <v>1257.2983999999999</v>
      </c>
      <c r="BK6" s="131">
        <f t="shared" si="63"/>
        <v>1.4583333333333334E-2</v>
      </c>
      <c r="BL6" s="131">
        <f t="shared" si="83"/>
        <v>2.0000199999999996E-6</v>
      </c>
      <c r="BM6" s="134">
        <f>IF(BK6&lt;&gt;"",BK6,VLOOKUP($A6,Table12[],7,FALSE))+BL6</f>
        <v>1.4585333353333334E-2</v>
      </c>
      <c r="BN6" s="146" t="str">
        <f t="shared" si="64"/>
        <v>Andrew Draper</v>
      </c>
      <c r="BO6" s="107">
        <v>2</v>
      </c>
      <c r="BP6" s="129">
        <f t="shared" si="6"/>
        <v>1273.8679999999999</v>
      </c>
      <c r="BQ6" s="131">
        <f t="shared" si="65"/>
        <v>1.4756944444444444E-2</v>
      </c>
      <c r="BR6" s="131">
        <f t="shared" si="84"/>
        <v>2.0000199999999996E-6</v>
      </c>
      <c r="BS6" s="134">
        <f>IF(BQ6&lt;&gt;"",BQ6,VLOOKUP($A6,Table12[],7,FALSE))+BR6</f>
        <v>1.4758944464444444E-2</v>
      </c>
      <c r="BT6" s="146" t="str">
        <f t="shared" si="66"/>
        <v>Andrew Draper</v>
      </c>
      <c r="BU6" s="107">
        <v>2</v>
      </c>
      <c r="BV6" s="129">
        <f t="shared" si="7"/>
        <v>1269.0999999999999</v>
      </c>
      <c r="BW6" s="131">
        <f t="shared" si="67"/>
        <v>1.4756944444444444E-2</v>
      </c>
      <c r="BX6" s="131">
        <f t="shared" si="85"/>
        <v>2.0000199999999996E-6</v>
      </c>
      <c r="BY6" s="134">
        <f>IF(BW6&lt;&gt;"",BW6,VLOOKUP($A6,Table12[],7,FALSE))+BX6</f>
        <v>1.4758944464444444E-2</v>
      </c>
      <c r="BZ6" s="146" t="str">
        <f t="shared" si="68"/>
        <v>Andrew Draper</v>
      </c>
      <c r="CA6" s="107">
        <v>2.2000000000000002</v>
      </c>
      <c r="CB6" s="129">
        <f t="shared" si="8"/>
        <v>1260.8999999999999</v>
      </c>
      <c r="CC6" s="131">
        <f t="shared" si="69"/>
        <v>1.4583333333333334E-2</v>
      </c>
      <c r="CD6" s="131">
        <f t="shared" si="86"/>
        <v>2.0000199999999996E-6</v>
      </c>
      <c r="CE6" s="134">
        <f>IF(CC6&lt;&gt;"",CC6,VLOOKUP($A6,Table12[],7,FALSE))+CD6</f>
        <v>1.4585333353333334E-2</v>
      </c>
      <c r="CF6" s="146" t="str">
        <f t="shared" si="70"/>
        <v>Andrew Draper</v>
      </c>
      <c r="CG6" s="107"/>
      <c r="CH6" s="129" t="str">
        <f t="shared" si="9"/>
        <v/>
      </c>
      <c r="CI6" s="131" t="str">
        <f t="shared" si="71"/>
        <v/>
      </c>
      <c r="CJ6" s="131">
        <f t="shared" si="87"/>
        <v>2.0000199999999996E-6</v>
      </c>
      <c r="CK6" s="134">
        <f>IF(CI6&lt;&gt;"",CI6,VLOOKUP($A6,Table12[],7,FALSE))+CJ6</f>
        <v>1.4585333353333332E-2</v>
      </c>
      <c r="CL6" s="146" t="str">
        <f t="shared" si="72"/>
        <v>Andrew Draper</v>
      </c>
      <c r="CM6" s="8"/>
      <c r="CN6" s="8">
        <f t="shared" si="73"/>
        <v>0</v>
      </c>
      <c r="CO6" s="8">
        <f t="shared" si="10"/>
        <v>0</v>
      </c>
      <c r="CP6" s="8">
        <f t="shared" si="11"/>
        <v>2.2395833333333334E-2</v>
      </c>
      <c r="CQ6" s="8"/>
      <c r="CR6" s="8">
        <f>IF(A6&lt;&gt;"",IF(VLOOKUP(A6,Apr!A$4:F$211,6)&gt;0,VLOOKUP(A6,Apr!A$4:F$211,6),0),0)</f>
        <v>0</v>
      </c>
      <c r="CS6" s="8">
        <f>IF(A6&lt;&gt;"",IF(VLOOKUP(A6,May!A$3:F$209,6)&gt;0,VLOOKUP(A6,May!A$3:F$209,6),0),0)</f>
        <v>0</v>
      </c>
      <c r="CT6" s="8">
        <f>IF(A6&lt;&gt;"",IF(VLOOKUP(A6,Jun!A$3:F$209,6)&gt;0,VLOOKUP(A6,Jun!A$3:F$209,6),0),0)</f>
        <v>0</v>
      </c>
      <c r="CU6" s="8">
        <f>IF(A6&lt;&gt;"",IF(VLOOKUP(A6,Jul!A$3:F$206,6)&gt;0,VLOOKUP(A6,Jul!A$3:F$206,6),0),0)</f>
        <v>0</v>
      </c>
      <c r="CV6" s="8">
        <f>IF(A6&lt;&gt;"",IF(VLOOKUP(A6,Aug!A$3:F$206,6)&gt;0,VLOOKUP(A6,Aug!A$3:F$206,6),0),0)</f>
        <v>0</v>
      </c>
      <c r="CW6" s="8">
        <f>IF(A6&lt;&gt;"",IF(VLOOKUP(A6,Sep!A$3:F$206,6)&gt;0,VLOOKUP(A6,Sep!A$3:F$206,6),0),0)</f>
        <v>0</v>
      </c>
      <c r="CX6" s="6">
        <f t="shared" si="12"/>
        <v>1138.3477903237867</v>
      </c>
      <c r="CY6" s="8">
        <f t="shared" si="74"/>
        <v>1.4583333333333332E-2</v>
      </c>
      <c r="CZ6" s="8">
        <f>IF(A6&lt;&gt;"",IF(VLOOKUP(A6,Oct!A$3:F$206,6)&gt;0,VLOOKUP(A6,Oct!A$3:F$206,6),0),0)</f>
        <v>0</v>
      </c>
      <c r="DA6" s="8">
        <f>IF(A6&lt;&gt;"",IF(VLOOKUP(A6,Nov!A$3:F$207,6)&gt;0,VLOOKUP(A6,Nov!A$3:F$207,6),0),0)</f>
        <v>0</v>
      </c>
      <c r="DB6" s="8">
        <f>IF(A6&lt;&gt;"",IF(VLOOKUP(A6,Dec!A$3:F$207,6)&gt;0,VLOOKUP(A6,Dec!A$3:F$207,6),0),0)</f>
        <v>0</v>
      </c>
      <c r="DC6" s="8">
        <f>IF(A6&lt;&gt;"",IF(VLOOKUP(A6,Jan!A$3:F$207,6)&gt;0,VLOOKUP(A6,Jan!A$3:F$207,6),0),0)</f>
        <v>0</v>
      </c>
      <c r="DD6" s="8">
        <f>IF(A6&lt;&gt;"",IF(VLOOKUP(A6,Feb!A$3:F$207,6)&gt;0,VLOOKUP(A6,Feb!A$3:F$207,6),0),0)</f>
        <v>0</v>
      </c>
      <c r="DE6" s="8">
        <f>IF(A6&lt;&gt;"",IF(VLOOKUP(A6,Mar!A$3:F$207,6)&gt;0,VLOOKUP(A6,Mar!A$3:F$207,6),0),0)</f>
        <v>0</v>
      </c>
      <c r="DG6" s="8">
        <f>LARGE($EE6:EF6,1)</f>
        <v>2.1874999999999999E-2</v>
      </c>
      <c r="DH6" s="8">
        <f>LARGE($EE6:EG6,1)</f>
        <v>2.1874999999999999E-2</v>
      </c>
      <c r="DI6" s="8">
        <f>LARGE($EE6:EH6,1)</f>
        <v>2.1874999999999999E-2</v>
      </c>
      <c r="DJ6" s="8">
        <f>LARGE($EE6:EI6,1)</f>
        <v>2.1877000019999999E-2</v>
      </c>
      <c r="DK6" s="8">
        <f>LARGE($EE6:EJ6,1)</f>
        <v>2.1877000019999999E-2</v>
      </c>
      <c r="DL6" s="8">
        <f>LARGE($EK6:EL6,1)</f>
        <v>1.4583333333333332E-2</v>
      </c>
      <c r="DM6" s="8">
        <f>LARGE($EK6:EM6,1)</f>
        <v>1.4583333333333332E-2</v>
      </c>
      <c r="DN6" s="8">
        <f>LARGE($EK6:EN6,1)</f>
        <v>1.4583333333333332E-2</v>
      </c>
      <c r="DO6" s="8">
        <f>LARGE($EK6:EO6,1)</f>
        <v>1.4583333333333332E-2</v>
      </c>
      <c r="DP6" s="8">
        <f>LARGE($EK6:EP6,1)</f>
        <v>1.4583333333333332E-2</v>
      </c>
      <c r="DS6" s="6">
        <f t="shared" si="13"/>
        <v>0</v>
      </c>
      <c r="DT6" s="6">
        <f t="shared" si="13"/>
        <v>0</v>
      </c>
      <c r="DU6" s="6">
        <f t="shared" si="13"/>
        <v>0</v>
      </c>
      <c r="DV6" s="6">
        <f t="shared" si="13"/>
        <v>0</v>
      </c>
      <c r="DW6" s="6">
        <f t="shared" si="13"/>
        <v>0</v>
      </c>
      <c r="DX6" s="6">
        <f t="shared" si="13"/>
        <v>0</v>
      </c>
      <c r="DY6" s="6">
        <f t="shared" si="14"/>
        <v>0</v>
      </c>
      <c r="DZ6" s="6">
        <f t="shared" si="14"/>
        <v>0</v>
      </c>
      <c r="EA6" s="6">
        <f t="shared" si="14"/>
        <v>0</v>
      </c>
      <c r="EB6" s="6">
        <f t="shared" si="14"/>
        <v>0</v>
      </c>
      <c r="EC6" s="6">
        <f t="shared" si="14"/>
        <v>0</v>
      </c>
      <c r="EE6" s="8">
        <f t="shared" si="15"/>
        <v>2.1874999999999999E-2</v>
      </c>
      <c r="EF6" s="8">
        <f t="shared" si="16"/>
        <v>0</v>
      </c>
      <c r="EG6" s="8">
        <f t="shared" si="16"/>
        <v>0</v>
      </c>
      <c r="EH6" s="8">
        <f t="shared" si="17"/>
        <v>2.1874999999999999E-2</v>
      </c>
      <c r="EI6" s="8">
        <f t="shared" si="18"/>
        <v>2.1877000019999999E-2</v>
      </c>
      <c r="EJ6" s="8">
        <f t="shared" si="16"/>
        <v>0</v>
      </c>
      <c r="EK6" s="8">
        <f t="shared" si="19"/>
        <v>1.4583333333333332E-2</v>
      </c>
      <c r="EL6" s="8">
        <f t="shared" si="20"/>
        <v>0</v>
      </c>
      <c r="EM6" s="8">
        <f t="shared" si="20"/>
        <v>0</v>
      </c>
      <c r="EN6" s="8">
        <f t="shared" si="20"/>
        <v>0</v>
      </c>
      <c r="EO6" s="8">
        <f t="shared" si="20"/>
        <v>0</v>
      </c>
      <c r="EP6" s="8">
        <f t="shared" si="20"/>
        <v>0</v>
      </c>
      <c r="ES6" s="8" t="str">
        <f t="shared" si="21"/>
        <v/>
      </c>
      <c r="ET6" s="8" t="str">
        <f t="shared" si="21"/>
        <v/>
      </c>
      <c r="EU6" s="8" t="str">
        <f t="shared" si="21"/>
        <v/>
      </c>
      <c r="EV6" s="8" t="str">
        <f t="shared" si="21"/>
        <v/>
      </c>
      <c r="EW6" s="8" t="str">
        <f t="shared" si="21"/>
        <v/>
      </c>
      <c r="EX6" s="8" t="str">
        <f t="shared" si="21"/>
        <v/>
      </c>
      <c r="EY6" s="8" t="str">
        <f t="shared" si="22"/>
        <v/>
      </c>
      <c r="EZ6" s="8" t="str">
        <f t="shared" si="22"/>
        <v/>
      </c>
      <c r="FA6" s="8" t="str">
        <f t="shared" si="22"/>
        <v/>
      </c>
      <c r="FB6" s="8" t="str">
        <f t="shared" si="22"/>
        <v/>
      </c>
      <c r="FC6" s="8" t="str">
        <f t="shared" si="22"/>
        <v/>
      </c>
      <c r="FD6" s="8" t="str">
        <f t="shared" si="22"/>
        <v/>
      </c>
      <c r="FF6" s="13">
        <v>1.7812499999999998E-2</v>
      </c>
      <c r="FG6" s="8">
        <f t="shared" si="23"/>
        <v>1.7812499999999998E-2</v>
      </c>
      <c r="FH6" s="8">
        <f>IF(COUNT($ES6:ET6)&gt;0,SMALL($ES6:ET6,1),$FF6)</f>
        <v>1.7812499999999998E-2</v>
      </c>
      <c r="FI6" s="8">
        <f>IF(COUNT($ES6:EU6)&gt;0,SMALL($ES6:EU6,1),$FF6)</f>
        <v>1.7812499999999998E-2</v>
      </c>
      <c r="FJ6" s="8">
        <f>IF(COUNT($ES6:EV6)&gt;0,SMALL($ES6:EV6,1),$FF6)</f>
        <v>1.7812499999999998E-2</v>
      </c>
      <c r="FK6" s="8">
        <f>IF(COUNT($ES6:EW6)&gt;0,SMALL($ES6:EW6,1),$FF6)</f>
        <v>1.7812499999999998E-2</v>
      </c>
      <c r="FL6" s="54">
        <v>1.3611111111111114E-2</v>
      </c>
      <c r="FM6" s="8">
        <f t="shared" si="24"/>
        <v>1.3611111111111114E-2</v>
      </c>
      <c r="FN6" s="8">
        <f>IF(COUNT($EY6:EZ6)&gt;0,SMALL($EY6:EZ6,1),$FM6)</f>
        <v>1.3611111111111114E-2</v>
      </c>
      <c r="FO6" s="8">
        <f>IF(COUNT($EY6:FA6)&gt;0,SMALL($EY6:FA6,1),$FM6)</f>
        <v>1.3611111111111114E-2</v>
      </c>
      <c r="FP6" s="8">
        <f>IF(COUNT($EY6:FB6)&gt;0,SMALL($EY6:FB6,1),$FM6)</f>
        <v>1.3611111111111114E-2</v>
      </c>
      <c r="FQ6" s="8">
        <f>IF(COUNT($EY6:FC6)&gt;0,SMALL($EY6:FC6,1),$FM6)</f>
        <v>1.3611111111111114E-2</v>
      </c>
      <c r="FS6" s="8">
        <f t="shared" si="25"/>
        <v>2.1877092612592592E-2</v>
      </c>
      <c r="FT6" s="8">
        <f t="shared" si="26"/>
        <v>1.4583425925925925E-2</v>
      </c>
      <c r="FU6" s="1">
        <f t="shared" si="27"/>
        <v>4</v>
      </c>
      <c r="FV6" s="8">
        <f t="shared" si="28"/>
        <v>9.2592592592592591E-8</v>
      </c>
      <c r="FW6" s="1" t="str">
        <f t="shared" si="29"/>
        <v>Andrew Draper</v>
      </c>
      <c r="FY6" s="13">
        <f t="shared" si="30"/>
        <v>1.7143957663451229E-2</v>
      </c>
      <c r="FZ6" s="13">
        <f>SMALL($GL6:GM6,1)/(60*60*24)</f>
        <v>1.7143957663451229E-2</v>
      </c>
      <c r="GA6" s="13">
        <f>SMALL($GL6:GN6,1)/(60*60*24)</f>
        <v>1.7143957663451229E-2</v>
      </c>
      <c r="GB6" s="13">
        <f>SMALL($GL6:GO6,1)/(60*60*24)</f>
        <v>1.7143957663451229E-2</v>
      </c>
      <c r="GC6" s="13">
        <f>SMALL($GL6:GP6,1)/(60*60*24)</f>
        <v>1.7143957663451229E-2</v>
      </c>
      <c r="GD6" s="13">
        <f>SMALL($GL6:GQ6,1)/(60*60*24)</f>
        <v>1.7143957663451229E-2</v>
      </c>
      <c r="GE6" s="34">
        <f t="shared" si="31"/>
        <v>1.317532164726605E-2</v>
      </c>
      <c r="GF6" s="13">
        <f>SMALL($GR6:GS6,1)/(60*60*24)</f>
        <v>1.317532164726605E-2</v>
      </c>
      <c r="GG6" s="42">
        <f>SMALL($GT6:GT6,1)/(60*60*24)</f>
        <v>0.11572916666666666</v>
      </c>
      <c r="GH6" s="42">
        <f>SMALL($GT6:GU6,1)/(60*60*24)</f>
        <v>0.11572916666666666</v>
      </c>
      <c r="GI6" s="42">
        <f>SMALL($GT6:GV6,1)/(60*60*24)</f>
        <v>0.11572916666666666</v>
      </c>
      <c r="GJ6" s="42">
        <f>SMALL($GT6:GW6,1)/(60*60*24)</f>
        <v>0.11572916666666666</v>
      </c>
      <c r="GL6" s="6">
        <f t="shared" si="32"/>
        <v>1481.2379421221863</v>
      </c>
      <c r="GM6" s="1">
        <f t="shared" si="33"/>
        <v>9999</v>
      </c>
      <c r="GN6" s="1">
        <f t="shared" si="33"/>
        <v>9999</v>
      </c>
      <c r="GO6" s="1">
        <f t="shared" si="33"/>
        <v>9999</v>
      </c>
      <c r="GP6" s="1">
        <f t="shared" si="33"/>
        <v>9999</v>
      </c>
      <c r="GQ6" s="1">
        <f t="shared" si="33"/>
        <v>9999</v>
      </c>
      <c r="GR6" s="6">
        <f t="shared" si="34"/>
        <v>1138.3477903237867</v>
      </c>
      <c r="GS6" s="1">
        <f t="shared" si="35"/>
        <v>9999</v>
      </c>
      <c r="GT6" s="43">
        <f t="shared" si="36"/>
        <v>9999</v>
      </c>
      <c r="GU6" s="1">
        <f t="shared" si="37"/>
        <v>9999</v>
      </c>
      <c r="GV6" s="1">
        <f t="shared" si="37"/>
        <v>9999</v>
      </c>
      <c r="GW6" s="1">
        <f t="shared" si="37"/>
        <v>9999</v>
      </c>
    </row>
    <row r="7" spans="1:209" x14ac:dyDescent="0.25">
      <c r="A7" s="1" t="s">
        <v>179</v>
      </c>
      <c r="B7" s="35">
        <v>1.7789351851851851E-2</v>
      </c>
      <c r="C7" s="11">
        <v>44958</v>
      </c>
      <c r="D7" s="45"/>
      <c r="E7" s="13"/>
      <c r="F7" s="1"/>
      <c r="H7" s="35">
        <v>1.7789351851851851E-2</v>
      </c>
      <c r="K7" s="1"/>
      <c r="L7" s="1"/>
      <c r="M7" s="8">
        <f t="shared" si="38"/>
        <v>2.2430052334943638E-2</v>
      </c>
      <c r="N7" s="6">
        <f t="shared" si="39"/>
        <v>1937.9565217391303</v>
      </c>
      <c r="O7" s="8">
        <f t="shared" si="40"/>
        <v>1.7013888888888887E-2</v>
      </c>
      <c r="P7" s="146" t="str">
        <f t="shared" si="41"/>
        <v>Anthony Joy</v>
      </c>
      <c r="Q7" s="107"/>
      <c r="R7" s="129" t="str">
        <f t="shared" si="0"/>
        <v/>
      </c>
      <c r="S7" s="131" t="str">
        <f t="shared" si="42"/>
        <v/>
      </c>
      <c r="T7" s="131">
        <f t="shared" si="75"/>
        <v>2.0000299999999995E-6</v>
      </c>
      <c r="U7" s="132">
        <f t="shared" si="43"/>
        <v>1.7015888918888888E-2</v>
      </c>
      <c r="V7" s="146" t="str">
        <f t="shared" si="44"/>
        <v>Anthony Joy</v>
      </c>
      <c r="W7" s="107"/>
      <c r="X7" s="129" t="str">
        <f t="shared" si="1"/>
        <v/>
      </c>
      <c r="Y7" s="131" t="str">
        <f t="shared" si="45"/>
        <v/>
      </c>
      <c r="Z7" s="131">
        <f t="shared" si="76"/>
        <v>2.0000299999999995E-6</v>
      </c>
      <c r="AA7" s="132">
        <f t="shared" si="46"/>
        <v>1.7015888918888888E-2</v>
      </c>
      <c r="AB7" s="146" t="str">
        <f t="shared" si="47"/>
        <v>Anthony Joy</v>
      </c>
      <c r="AC7" s="107"/>
      <c r="AD7" s="129" t="str">
        <f t="shared" si="2"/>
        <v/>
      </c>
      <c r="AE7" s="131" t="str">
        <f t="shared" si="48"/>
        <v/>
      </c>
      <c r="AF7" s="131">
        <f t="shared" si="77"/>
        <v>2.0000299999999995E-6</v>
      </c>
      <c r="AG7" s="132">
        <f t="shared" si="49"/>
        <v>1.7015888918888888E-2</v>
      </c>
      <c r="AH7" s="146" t="str">
        <f t="shared" si="50"/>
        <v>Anthony Joy</v>
      </c>
      <c r="AI7" s="107"/>
      <c r="AJ7" s="108">
        <f t="shared" si="51"/>
        <v>1.7013888888888887E-2</v>
      </c>
      <c r="AK7" s="109">
        <f t="shared" si="52"/>
        <v>1469.9999999999998</v>
      </c>
      <c r="AL7" s="129"/>
      <c r="AM7" s="113"/>
      <c r="AN7" s="131">
        <f t="shared" si="78"/>
        <v>2.0000299999999995E-6</v>
      </c>
      <c r="AO7" s="132">
        <f t="shared" si="79"/>
        <v>1.7013888888888887E-2</v>
      </c>
      <c r="AP7" s="146" t="str">
        <f t="shared" si="53"/>
        <v>Anthony Joy</v>
      </c>
      <c r="AQ7" s="107"/>
      <c r="AR7" s="129" t="str">
        <f t="shared" si="54"/>
        <v/>
      </c>
      <c r="AS7" s="131" t="str">
        <f t="shared" si="55"/>
        <v/>
      </c>
      <c r="AT7" s="131">
        <f t="shared" si="80"/>
        <v>2.0000299999999995E-6</v>
      </c>
      <c r="AU7" s="132">
        <f t="shared" si="56"/>
        <v>1.7015888918888888E-2</v>
      </c>
      <c r="AV7" s="146" t="str">
        <f t="shared" si="57"/>
        <v>Anthony Joy</v>
      </c>
      <c r="AW7" s="107"/>
      <c r="AX7" s="129" t="str">
        <f t="shared" si="3"/>
        <v/>
      </c>
      <c r="AY7" s="131" t="str">
        <f t="shared" si="58"/>
        <v/>
      </c>
      <c r="AZ7" s="131">
        <f t="shared" si="81"/>
        <v>2.0000299999999995E-6</v>
      </c>
      <c r="BA7" s="132">
        <f t="shared" si="59"/>
        <v>1.7015888918888888E-2</v>
      </c>
      <c r="BB7" s="146" t="str">
        <f t="shared" si="60"/>
        <v>Anthony Joy</v>
      </c>
      <c r="BC7" s="107"/>
      <c r="BD7" s="129" t="str">
        <f t="shared" si="4"/>
        <v/>
      </c>
      <c r="BE7" s="131" t="str">
        <f t="shared" si="61"/>
        <v/>
      </c>
      <c r="BF7" s="131">
        <f t="shared" si="82"/>
        <v>2.0000299999999995E-6</v>
      </c>
      <c r="BG7" s="134">
        <f>IF(BE7&lt;&gt;"",BE7,VLOOKUP($A7,Table12[],7,FALSE))+BF7</f>
        <v>1.0592277807777776E-2</v>
      </c>
      <c r="BH7" s="146" t="str">
        <f t="shared" si="62"/>
        <v>Anthony Joy</v>
      </c>
      <c r="BI7" s="107"/>
      <c r="BJ7" s="129" t="str">
        <f t="shared" si="5"/>
        <v/>
      </c>
      <c r="BK7" s="131" t="str">
        <f t="shared" si="63"/>
        <v/>
      </c>
      <c r="BL7" s="131">
        <f t="shared" si="83"/>
        <v>2.0000299999999995E-6</v>
      </c>
      <c r="BM7" s="134">
        <f>IF(BK7&lt;&gt;"",BK7,VLOOKUP($A7,Table12[],7,FALSE))+BL7</f>
        <v>1.0592277807777776E-2</v>
      </c>
      <c r="BN7" s="146" t="str">
        <f t="shared" si="64"/>
        <v>Anthony Joy</v>
      </c>
      <c r="BO7" s="107"/>
      <c r="BP7" s="129" t="str">
        <f t="shared" si="6"/>
        <v/>
      </c>
      <c r="BQ7" s="131" t="str">
        <f t="shared" si="65"/>
        <v/>
      </c>
      <c r="BR7" s="131">
        <f t="shared" si="84"/>
        <v>2.0000299999999995E-6</v>
      </c>
      <c r="BS7" s="134">
        <f>IF(BQ7&lt;&gt;"",BQ7,VLOOKUP($A7,Table12[],7,FALSE))+BR7</f>
        <v>1.0592277807777776E-2</v>
      </c>
      <c r="BT7" s="146" t="str">
        <f t="shared" si="66"/>
        <v>Anthony Joy</v>
      </c>
      <c r="BU7" s="107"/>
      <c r="BV7" s="129" t="str">
        <f t="shared" si="7"/>
        <v/>
      </c>
      <c r="BW7" s="131" t="str">
        <f t="shared" si="67"/>
        <v/>
      </c>
      <c r="BX7" s="131">
        <f t="shared" si="85"/>
        <v>2.0000299999999995E-6</v>
      </c>
      <c r="BY7" s="134">
        <f>IF(BW7&lt;&gt;"",BW7,VLOOKUP($A7,Table12[],7,FALSE))+BX7</f>
        <v>1.0592277807777776E-2</v>
      </c>
      <c r="BZ7" s="146" t="str">
        <f t="shared" si="68"/>
        <v>Anthony Joy</v>
      </c>
      <c r="CA7" s="107"/>
      <c r="CB7" s="129" t="str">
        <f t="shared" si="8"/>
        <v/>
      </c>
      <c r="CC7" s="131" t="str">
        <f t="shared" si="69"/>
        <v/>
      </c>
      <c r="CD7" s="131">
        <f t="shared" si="86"/>
        <v>2.0000299999999995E-6</v>
      </c>
      <c r="CE7" s="134">
        <f>IF(CC7&lt;&gt;"",CC7,VLOOKUP($A7,Table12[],7,FALSE))+CD7</f>
        <v>1.0592277807777776E-2</v>
      </c>
      <c r="CF7" s="146" t="str">
        <f t="shared" si="70"/>
        <v>Anthony Joy</v>
      </c>
      <c r="CG7" s="107"/>
      <c r="CH7" s="129" t="str">
        <f t="shared" si="9"/>
        <v/>
      </c>
      <c r="CI7" s="131" t="str">
        <f t="shared" si="71"/>
        <v/>
      </c>
      <c r="CJ7" s="131">
        <f t="shared" si="87"/>
        <v>2.0000299999999995E-6</v>
      </c>
      <c r="CK7" s="134">
        <f>IF(CI7&lt;&gt;"",CI7,VLOOKUP($A7,Table12[],7,FALSE))+CJ7</f>
        <v>1.0592277807777776E-2</v>
      </c>
      <c r="CL7" s="146" t="str">
        <f t="shared" si="72"/>
        <v>Anthony Joy</v>
      </c>
      <c r="CM7" s="8"/>
      <c r="CN7" s="8">
        <f t="shared" si="73"/>
        <v>0</v>
      </c>
      <c r="CO7" s="8">
        <f t="shared" si="10"/>
        <v>0</v>
      </c>
      <c r="CP7" s="8">
        <f t="shared" si="11"/>
        <v>1.7013888888888887E-2</v>
      </c>
      <c r="CQ7" s="8"/>
      <c r="CR7" s="8">
        <f>IF(A7&lt;&gt;"",IF(VLOOKUP(A7,Apr!A$4:F$211,6)&gt;0,VLOOKUP(A7,Apr!A$4:F$211,6),0),0)</f>
        <v>0</v>
      </c>
      <c r="CS7" s="8">
        <f>IF(A7&lt;&gt;"",IF(VLOOKUP(A7,May!A$3:F$209,6)&gt;0,VLOOKUP(A7,May!A$3:F$209,6),0),0)</f>
        <v>0</v>
      </c>
      <c r="CT7" s="8">
        <f>IF(A7&lt;&gt;"",IF(VLOOKUP(A7,Jun!A$3:F$209,6)&gt;0,VLOOKUP(A7,Jun!A$3:F$209,6),0),0)</f>
        <v>0</v>
      </c>
      <c r="CU7" s="8">
        <f>IF(A7&lt;&gt;"",IF(VLOOKUP(A7,Jul!A$3:F$206,6)&gt;0,VLOOKUP(A7,Jul!A$3:F$206,6),0),0)</f>
        <v>0</v>
      </c>
      <c r="CV7" s="8">
        <f>IF(A7&lt;&gt;"",IF(VLOOKUP(A7,Aug!A$3:F$206,6)&gt;0,VLOOKUP(A7,Aug!A$3:F$206,6),0),0)</f>
        <v>0</v>
      </c>
      <c r="CW7" s="8">
        <f>IF(A7&lt;&gt;"",IF(VLOOKUP(A7,Sep!A$3:F$206,6)&gt;0,VLOOKUP(A7,Sep!A$3:F$206,6),0),0)</f>
        <v>0</v>
      </c>
      <c r="CX7" s="6">
        <f t="shared" si="12"/>
        <v>1489.3410852713178</v>
      </c>
      <c r="CY7" s="8">
        <f t="shared" si="74"/>
        <v>1.0590277777777777E-2</v>
      </c>
      <c r="CZ7" s="8">
        <f>IF(A7&lt;&gt;"",IF(VLOOKUP(A7,Oct!A$3:F$206,6)&gt;0,VLOOKUP(A7,Oct!A$3:F$206,6),0),0)</f>
        <v>0</v>
      </c>
      <c r="DA7" s="8">
        <f>IF(A7&lt;&gt;"",IF(VLOOKUP(A7,Nov!A$3:F$207,6)&gt;0,VLOOKUP(A7,Nov!A$3:F$207,6),0),0)</f>
        <v>0</v>
      </c>
      <c r="DB7" s="8">
        <f>IF(A7&lt;&gt;"",IF(VLOOKUP(A7,Dec!A$3:F$207,6)&gt;0,VLOOKUP(A7,Dec!A$3:F$207,6),0),0)</f>
        <v>0</v>
      </c>
      <c r="DC7" s="8">
        <f>IF(A7&lt;&gt;"",IF(VLOOKUP(A7,Jan!A$3:F$207,6)&gt;0,VLOOKUP(A7,Jan!A$3:F$207,6),0),0)</f>
        <v>0</v>
      </c>
      <c r="DD7" s="8">
        <f>IF(A7&lt;&gt;"",IF(VLOOKUP(A7,Feb!A$3:F$207,6)&gt;0,VLOOKUP(A7,Feb!A$3:F$207,6),0),0)</f>
        <v>0</v>
      </c>
      <c r="DE7" s="8">
        <f>IF(A7&lt;&gt;"",IF(VLOOKUP(A7,Mar!A$3:F$207,6)&gt;0,VLOOKUP(A7,Mar!A$3:F$207,6),0),0)</f>
        <v>0</v>
      </c>
      <c r="DG7" s="8">
        <f>LARGE($EE7:EF7,1)</f>
        <v>1.7013888888888887E-2</v>
      </c>
      <c r="DH7" s="8">
        <f>LARGE($EE7:EG7,1)</f>
        <v>1.7013888888888887E-2</v>
      </c>
      <c r="DI7" s="8">
        <f>LARGE($EE7:EH7,1)</f>
        <v>1.7013888888888887E-2</v>
      </c>
      <c r="DJ7" s="8">
        <f>LARGE($EE7:EI7,1)</f>
        <v>1.7015888918888888E-2</v>
      </c>
      <c r="DK7" s="8">
        <f>LARGE($EE7:EJ7,1)</f>
        <v>1.7015888918888888E-2</v>
      </c>
      <c r="DL7" s="8">
        <f>LARGE($EK7:EL7,1)</f>
        <v>1.0590277777777777E-2</v>
      </c>
      <c r="DM7" s="8">
        <f>LARGE($EK7:EM7,1)</f>
        <v>1.0590277777777777E-2</v>
      </c>
      <c r="DN7" s="8">
        <f>LARGE($EK7:EN7,1)</f>
        <v>1.0590277777777777E-2</v>
      </c>
      <c r="DO7" s="8">
        <f>LARGE($EK7:EO7,1)</f>
        <v>1.0590277777777777E-2</v>
      </c>
      <c r="DP7" s="8">
        <f>LARGE($EK7:EP7,1)</f>
        <v>1.0590277777777777E-2</v>
      </c>
      <c r="DS7" s="6">
        <f t="shared" si="13"/>
        <v>0</v>
      </c>
      <c r="DT7" s="6">
        <f t="shared" si="13"/>
        <v>0</v>
      </c>
      <c r="DU7" s="6">
        <f t="shared" si="13"/>
        <v>0</v>
      </c>
      <c r="DV7" s="6">
        <f t="shared" si="13"/>
        <v>0</v>
      </c>
      <c r="DW7" s="6">
        <f t="shared" si="13"/>
        <v>0</v>
      </c>
      <c r="DX7" s="6">
        <f t="shared" si="13"/>
        <v>0</v>
      </c>
      <c r="DY7" s="6">
        <f t="shared" si="14"/>
        <v>0</v>
      </c>
      <c r="DZ7" s="6">
        <f t="shared" si="14"/>
        <v>0</v>
      </c>
      <c r="EA7" s="6">
        <f t="shared" si="14"/>
        <v>0</v>
      </c>
      <c r="EB7" s="6">
        <f t="shared" si="14"/>
        <v>0</v>
      </c>
      <c r="EC7" s="6">
        <f t="shared" si="14"/>
        <v>0</v>
      </c>
      <c r="EE7" s="8">
        <f t="shared" si="15"/>
        <v>1.7013888888888887E-2</v>
      </c>
      <c r="EF7" s="8">
        <f t="shared" si="16"/>
        <v>0</v>
      </c>
      <c r="EG7" s="8">
        <f t="shared" si="16"/>
        <v>0</v>
      </c>
      <c r="EH7" s="8">
        <f t="shared" si="17"/>
        <v>1.7013888888888887E-2</v>
      </c>
      <c r="EI7" s="8">
        <f t="shared" si="18"/>
        <v>1.7015888918888888E-2</v>
      </c>
      <c r="EJ7" s="8">
        <f t="shared" si="16"/>
        <v>0</v>
      </c>
      <c r="EK7" s="8">
        <f t="shared" si="19"/>
        <v>1.0590277777777777E-2</v>
      </c>
      <c r="EL7" s="8">
        <f t="shared" si="20"/>
        <v>0</v>
      </c>
      <c r="EM7" s="8">
        <f t="shared" si="20"/>
        <v>0</v>
      </c>
      <c r="EN7" s="8">
        <f t="shared" si="20"/>
        <v>0</v>
      </c>
      <c r="EO7" s="8">
        <f t="shared" si="20"/>
        <v>0</v>
      </c>
      <c r="EP7" s="8">
        <f t="shared" si="20"/>
        <v>0</v>
      </c>
      <c r="ES7" s="8" t="str">
        <f t="shared" si="21"/>
        <v/>
      </c>
      <c r="ET7" s="8" t="str">
        <f t="shared" si="21"/>
        <v/>
      </c>
      <c r="EU7" s="8" t="str">
        <f t="shared" si="21"/>
        <v/>
      </c>
      <c r="EV7" s="8" t="str">
        <f t="shared" si="21"/>
        <v/>
      </c>
      <c r="EW7" s="8" t="str">
        <f t="shared" si="21"/>
        <v/>
      </c>
      <c r="EX7" s="8" t="str">
        <f t="shared" si="21"/>
        <v/>
      </c>
      <c r="EY7" s="8" t="str">
        <f t="shared" si="22"/>
        <v/>
      </c>
      <c r="EZ7" s="8" t="str">
        <f t="shared" si="22"/>
        <v/>
      </c>
      <c r="FA7" s="8" t="str">
        <f t="shared" si="22"/>
        <v/>
      </c>
      <c r="FB7" s="8" t="str">
        <f t="shared" si="22"/>
        <v/>
      </c>
      <c r="FC7" s="8" t="str">
        <f t="shared" si="22"/>
        <v/>
      </c>
      <c r="FD7" s="8" t="str">
        <f t="shared" si="22"/>
        <v/>
      </c>
      <c r="FF7" s="1"/>
      <c r="FG7" s="8">
        <f t="shared" si="23"/>
        <v>0</v>
      </c>
      <c r="FH7" s="8">
        <f>IF(COUNT($ES7:ET7)&gt;0,SMALL($ES7:ET7,1),$FF7)</f>
        <v>0</v>
      </c>
      <c r="FI7" s="8">
        <f>IF(COUNT($ES7:EU7)&gt;0,SMALL($ES7:EU7,1),$FF7)</f>
        <v>0</v>
      </c>
      <c r="FJ7" s="8">
        <f>IF(COUNT($ES7:EV7)&gt;0,SMALL($ES7:EV7,1),$FF7)</f>
        <v>0</v>
      </c>
      <c r="FK7" s="8">
        <f>IF(COUNT($ES7:EW7)&gt;0,SMALL($ES7:EW7,1),$FF7)</f>
        <v>0</v>
      </c>
      <c r="FL7" s="35">
        <v>1.7789351851851851E-2</v>
      </c>
      <c r="FM7" s="8">
        <f t="shared" si="24"/>
        <v>1.7789351851851851E-2</v>
      </c>
      <c r="FN7" s="8">
        <f>IF(COUNT($EY7:EZ7)&gt;0,SMALL($EY7:EZ7,1),$FM7)</f>
        <v>1.7789351851851851E-2</v>
      </c>
      <c r="FO7" s="8">
        <f>IF(COUNT($EY7:FA7)&gt;0,SMALL($EY7:FA7,1),$FM7)</f>
        <v>1.7789351851851851E-2</v>
      </c>
      <c r="FP7" s="8">
        <f>IF(COUNT($EY7:FB7)&gt;0,SMALL($EY7:FB7,1),$FM7)</f>
        <v>1.7789351851851851E-2</v>
      </c>
      <c r="FQ7" s="8">
        <f>IF(COUNT($EY7:FC7)&gt;0,SMALL($EY7:FC7,1),$FM7)</f>
        <v>1.7789351851851851E-2</v>
      </c>
      <c r="FS7" s="8">
        <f t="shared" si="25"/>
        <v>1.701600465962963E-2</v>
      </c>
      <c r="FT7" s="8">
        <f t="shared" si="26"/>
        <v>1.0590393518518518E-2</v>
      </c>
      <c r="FU7" s="1">
        <f t="shared" si="27"/>
        <v>5</v>
      </c>
      <c r="FV7" s="8">
        <f t="shared" si="28"/>
        <v>1.1574074074074074E-7</v>
      </c>
      <c r="FW7" s="1" t="str">
        <f t="shared" si="29"/>
        <v>Anthony Joy</v>
      </c>
      <c r="FY7" s="13">
        <f t="shared" si="30"/>
        <v>2.2430052334943638E-2</v>
      </c>
      <c r="FZ7" s="13">
        <f>SMALL($GL7:GM7,1)/(60*60*24)</f>
        <v>2.2430052334943638E-2</v>
      </c>
      <c r="GA7" s="13">
        <f>SMALL($GL7:GN7,1)/(60*60*24)</f>
        <v>2.2430052334943638E-2</v>
      </c>
      <c r="GB7" s="13">
        <f>SMALL($GL7:GO7,1)/(60*60*24)</f>
        <v>2.2430052334943638E-2</v>
      </c>
      <c r="GC7" s="13">
        <f>SMALL($GL7:GP7,1)/(60*60*24)</f>
        <v>2.2430052334943638E-2</v>
      </c>
      <c r="GD7" s="13">
        <f>SMALL($GL7:GQ7,1)/(60*60*24)</f>
        <v>2.2430052334943638E-2</v>
      </c>
      <c r="GE7" s="34">
        <f t="shared" si="31"/>
        <v>1.7237744042492103E-2</v>
      </c>
      <c r="GF7" s="13">
        <f>SMALL($GR7:GS7,1)/(60*60*24)</f>
        <v>1.7237744042492103E-2</v>
      </c>
      <c r="GG7" s="42">
        <f>SMALL($GT7:GT7,1)/(60*60*24)</f>
        <v>0.11572916666666666</v>
      </c>
      <c r="GH7" s="42">
        <f>SMALL($GT7:GU7,1)/(60*60*24)</f>
        <v>0.11572916666666666</v>
      </c>
      <c r="GI7" s="42">
        <f>SMALL($GT7:GV7,1)/(60*60*24)</f>
        <v>0.11572916666666666</v>
      </c>
      <c r="GJ7" s="42">
        <f>SMALL($GT7:GW7,1)/(60*60*24)</f>
        <v>0.11572916666666666</v>
      </c>
      <c r="GL7" s="6">
        <f t="shared" si="32"/>
        <v>1937.9565217391303</v>
      </c>
      <c r="GM7" s="1">
        <f t="shared" si="33"/>
        <v>9999</v>
      </c>
      <c r="GN7" s="1">
        <f t="shared" si="33"/>
        <v>9999</v>
      </c>
      <c r="GO7" s="1">
        <f t="shared" si="33"/>
        <v>9999</v>
      </c>
      <c r="GP7" s="1">
        <f t="shared" si="33"/>
        <v>9999</v>
      </c>
      <c r="GQ7" s="1">
        <f t="shared" si="33"/>
        <v>9999</v>
      </c>
      <c r="GR7" s="6">
        <f t="shared" si="34"/>
        <v>1489.3410852713178</v>
      </c>
      <c r="GS7" s="1">
        <f t="shared" si="35"/>
        <v>9999</v>
      </c>
      <c r="GT7" s="43">
        <f t="shared" si="36"/>
        <v>9999</v>
      </c>
      <c r="GU7" s="1">
        <f t="shared" si="37"/>
        <v>9999</v>
      </c>
      <c r="GV7" s="1">
        <f t="shared" si="37"/>
        <v>9999</v>
      </c>
      <c r="GW7" s="1">
        <f t="shared" si="37"/>
        <v>9999</v>
      </c>
      <c r="GY7" s="8"/>
      <c r="GZ7" s="8"/>
      <c r="HA7" s="8"/>
    </row>
    <row r="8" spans="1:209" x14ac:dyDescent="0.25">
      <c r="A8" s="1" t="s">
        <v>9</v>
      </c>
      <c r="B8" s="54">
        <v>1.6516203703703703E-2</v>
      </c>
      <c r="C8" s="45">
        <v>42339</v>
      </c>
      <c r="D8" s="45"/>
      <c r="E8" s="13">
        <v>2.1747685185185186E-2</v>
      </c>
      <c r="K8" s="8">
        <v>1.6145833333333335E-2</v>
      </c>
      <c r="L8" s="8">
        <v>3.6805555555555557E-2</v>
      </c>
      <c r="M8" s="8">
        <f t="shared" si="38"/>
        <v>2.258340032154341E-2</v>
      </c>
      <c r="N8" s="6">
        <f t="shared" si="39"/>
        <v>1951.2057877813504</v>
      </c>
      <c r="O8" s="8">
        <f t="shared" si="40"/>
        <v>1.6840277777777777E-2</v>
      </c>
      <c r="P8" s="146" t="str">
        <f t="shared" si="41"/>
        <v>Barbara Holmes</v>
      </c>
      <c r="Q8" s="107"/>
      <c r="R8" s="129" t="str">
        <f t="shared" si="0"/>
        <v/>
      </c>
      <c r="S8" s="131" t="str">
        <f t="shared" si="42"/>
        <v/>
      </c>
      <c r="T8" s="131">
        <f t="shared" si="75"/>
        <v>2.0000399999999993E-6</v>
      </c>
      <c r="U8" s="132">
        <f t="shared" si="43"/>
        <v>1.6842277817777775E-2</v>
      </c>
      <c r="V8" s="146" t="str">
        <f t="shared" si="44"/>
        <v>Barbara Holmes</v>
      </c>
      <c r="W8" s="107"/>
      <c r="X8" s="129" t="str">
        <f t="shared" si="1"/>
        <v/>
      </c>
      <c r="Y8" s="131" t="str">
        <f t="shared" si="45"/>
        <v/>
      </c>
      <c r="Z8" s="131">
        <f t="shared" si="76"/>
        <v>2.0000399999999993E-6</v>
      </c>
      <c r="AA8" s="132">
        <f t="shared" si="46"/>
        <v>1.6842277817777775E-2</v>
      </c>
      <c r="AB8" s="146" t="str">
        <f t="shared" si="47"/>
        <v>Barbara Holmes</v>
      </c>
      <c r="AC8" s="107"/>
      <c r="AD8" s="129" t="str">
        <f t="shared" si="2"/>
        <v/>
      </c>
      <c r="AE8" s="131" t="str">
        <f t="shared" si="48"/>
        <v/>
      </c>
      <c r="AF8" s="131">
        <f t="shared" si="77"/>
        <v>2.0000399999999993E-6</v>
      </c>
      <c r="AG8" s="132">
        <f t="shared" si="49"/>
        <v>1.6842277817777775E-2</v>
      </c>
      <c r="AH8" s="146" t="str">
        <f t="shared" si="50"/>
        <v>Barbara Holmes</v>
      </c>
      <c r="AI8" s="107">
        <v>10.8</v>
      </c>
      <c r="AJ8" s="108">
        <f t="shared" si="51"/>
        <v>1.7361111111111112E-2</v>
      </c>
      <c r="AK8" s="109">
        <f t="shared" si="52"/>
        <v>1500.0000000000002</v>
      </c>
      <c r="AL8" s="129">
        <f>(50.124*AI8)+1373.5</f>
        <v>1914.8391999999999</v>
      </c>
      <c r="AM8" s="131">
        <f>IF(A8&lt;&gt;"",(MROUND(AL$2-AL8,15)/(60*60*24)),"")</f>
        <v>1.7361111111111112E-2</v>
      </c>
      <c r="AN8" s="131">
        <f t="shared" si="78"/>
        <v>2.0000399999999993E-6</v>
      </c>
      <c r="AO8" s="132">
        <f t="shared" si="79"/>
        <v>1.7361111111111112E-2</v>
      </c>
      <c r="AP8" s="146" t="str">
        <f t="shared" si="53"/>
        <v>Barbara Holmes</v>
      </c>
      <c r="AQ8" s="107"/>
      <c r="AR8" s="129" t="str">
        <f t="shared" si="54"/>
        <v/>
      </c>
      <c r="AS8" s="131" t="str">
        <f t="shared" si="55"/>
        <v/>
      </c>
      <c r="AT8" s="131">
        <f t="shared" si="80"/>
        <v>2.0000399999999993E-6</v>
      </c>
      <c r="AU8" s="132">
        <f t="shared" si="56"/>
        <v>1.6842277817777775E-2</v>
      </c>
      <c r="AV8" s="146" t="str">
        <f t="shared" si="57"/>
        <v>Barbara Holmes</v>
      </c>
      <c r="AW8" s="107"/>
      <c r="AX8" s="129" t="str">
        <f t="shared" si="3"/>
        <v/>
      </c>
      <c r="AY8" s="131" t="str">
        <f t="shared" si="58"/>
        <v/>
      </c>
      <c r="AZ8" s="131">
        <f t="shared" si="81"/>
        <v>2.0000399999999993E-6</v>
      </c>
      <c r="BA8" s="132">
        <f t="shared" si="59"/>
        <v>1.6842277817777775E-2</v>
      </c>
      <c r="BB8" s="146" t="str">
        <f t="shared" si="60"/>
        <v>Barbara Holmes</v>
      </c>
      <c r="BC8" s="222"/>
      <c r="BD8" s="129" t="str">
        <f t="shared" si="4"/>
        <v/>
      </c>
      <c r="BE8" s="131" t="str">
        <f t="shared" si="61"/>
        <v/>
      </c>
      <c r="BF8" s="131">
        <f t="shared" si="82"/>
        <v>2.0000399999999993E-6</v>
      </c>
      <c r="BG8" s="134">
        <f>IF(BE8&lt;&gt;"",BE8,VLOOKUP($A8,Table12[],7,FALSE))+BF8</f>
        <v>1.0418666706666666E-2</v>
      </c>
      <c r="BH8" s="146" t="str">
        <f t="shared" si="62"/>
        <v>Barbara Holmes</v>
      </c>
      <c r="BI8" s="222">
        <v>12</v>
      </c>
      <c r="BJ8" s="129">
        <f t="shared" si="5"/>
        <v>997.70799999999986</v>
      </c>
      <c r="BK8" s="131">
        <f t="shared" si="63"/>
        <v>1.1631944444444445E-2</v>
      </c>
      <c r="BL8" s="131">
        <f t="shared" si="83"/>
        <v>2.0000399999999993E-6</v>
      </c>
      <c r="BM8" s="134">
        <f>IF(BK8&lt;&gt;"",BK8,VLOOKUP($A8,Table12[],7,FALSE))+BL8</f>
        <v>1.1633944484444445E-2</v>
      </c>
      <c r="BN8" s="146" t="str">
        <f t="shared" si="64"/>
        <v>Barbara Holmes</v>
      </c>
      <c r="BO8" s="107">
        <v>12.2</v>
      </c>
      <c r="BP8" s="129">
        <f t="shared" si="6"/>
        <v>992.1848</v>
      </c>
      <c r="BQ8" s="131">
        <f t="shared" si="65"/>
        <v>1.1458333333333333E-2</v>
      </c>
      <c r="BR8" s="131">
        <f t="shared" si="84"/>
        <v>2.0000399999999993E-6</v>
      </c>
      <c r="BS8" s="134">
        <f>IF(BQ8&lt;&gt;"",BQ8,VLOOKUP($A8,Table12[],7,FALSE))+BR8</f>
        <v>1.1460333373333333E-2</v>
      </c>
      <c r="BT8" s="146" t="str">
        <f t="shared" si="66"/>
        <v>Barbara Holmes</v>
      </c>
      <c r="BU8" s="107">
        <v>12.3</v>
      </c>
      <c r="BV8" s="129">
        <f t="shared" si="7"/>
        <v>960.09999999999991</v>
      </c>
      <c r="BW8" s="131">
        <f t="shared" si="67"/>
        <v>1.1111111111111112E-2</v>
      </c>
      <c r="BX8" s="131">
        <f t="shared" si="85"/>
        <v>2.0000399999999993E-6</v>
      </c>
      <c r="BY8" s="134">
        <f>IF(BW8&lt;&gt;"",BW8,VLOOKUP($A8,Table12[],7,FALSE))+BX8</f>
        <v>1.1113111151111112E-2</v>
      </c>
      <c r="BZ8" s="146" t="str">
        <f t="shared" si="68"/>
        <v>Barbara Holmes</v>
      </c>
      <c r="CA8" s="107">
        <v>12.6</v>
      </c>
      <c r="CB8" s="129">
        <f t="shared" si="8"/>
        <v>938.5</v>
      </c>
      <c r="CC8" s="131">
        <f t="shared" si="69"/>
        <v>1.0937499999999999E-2</v>
      </c>
      <c r="CD8" s="131">
        <f t="shared" si="86"/>
        <v>2.0000399999999993E-6</v>
      </c>
      <c r="CE8" s="134">
        <f>IF(CC8&lt;&gt;"",CC8,VLOOKUP($A8,Table12[],7,FALSE))+CD8</f>
        <v>1.0939500039999999E-2</v>
      </c>
      <c r="CF8" s="146" t="str">
        <f t="shared" si="70"/>
        <v>Barbara Holmes</v>
      </c>
      <c r="CG8" s="107"/>
      <c r="CH8" s="129" t="str">
        <f t="shared" si="9"/>
        <v/>
      </c>
      <c r="CI8" s="131" t="str">
        <f t="shared" si="71"/>
        <v/>
      </c>
      <c r="CJ8" s="131">
        <f t="shared" si="87"/>
        <v>2.0000399999999993E-6</v>
      </c>
      <c r="CK8" s="134">
        <f>IF(CI8&lt;&gt;"",CI8,VLOOKUP($A8,Table12[],7,FALSE))+CJ8</f>
        <v>1.0418666706666666E-2</v>
      </c>
      <c r="CL8" s="146" t="str">
        <f t="shared" si="72"/>
        <v>Barbara Holmes</v>
      </c>
      <c r="CM8" s="8"/>
      <c r="CN8" s="8">
        <f t="shared" si="73"/>
        <v>2.2185499960000004E-2</v>
      </c>
      <c r="CO8" s="8">
        <f t="shared" si="10"/>
        <v>0</v>
      </c>
      <c r="CP8" s="8">
        <f t="shared" si="11"/>
        <v>1.6840277777777777E-2</v>
      </c>
      <c r="CQ8" s="8"/>
      <c r="CR8" s="8">
        <f>IF(A8&lt;&gt;"",IF(VLOOKUP(A8,Apr!A$4:F$211,6)&gt;0,VLOOKUP(A8,Apr!A$4:F$211,6),0),0)</f>
        <v>0</v>
      </c>
      <c r="CS8" s="8">
        <f>IF(A8&lt;&gt;"",IF(VLOOKUP(A8,May!A$3:F$209,6)&gt;0,VLOOKUP(A8,May!A$3:F$209,6),0),0)</f>
        <v>0</v>
      </c>
      <c r="CT8" s="8">
        <f>IF(A8&lt;&gt;"",IF(VLOOKUP(A8,Jun!A$3:F$209,6)&gt;0,VLOOKUP(A8,Jun!A$3:F$209,6),0),0)</f>
        <v>0</v>
      </c>
      <c r="CU8" s="8">
        <f>IF(A8&lt;&gt;"",IF(VLOOKUP(A8,Jul!A$3:F$206,6)&gt;0,VLOOKUP(A8,Jul!A$3:F$206,6),0),0)</f>
        <v>0</v>
      </c>
      <c r="CV8" s="8">
        <f>IF(A8&lt;&gt;"",IF(VLOOKUP(A8,Aug!A$3:F$206,6)&gt;0,VLOOKUP(A8,Aug!A$3:F$206,6),0),0)</f>
        <v>2.2185499960000004E-2</v>
      </c>
      <c r="CW8" s="8">
        <f>IF(A8&lt;&gt;"",IF(VLOOKUP(A8,Sep!A$3:F$206,6)&gt;0,VLOOKUP(A8,Sep!A$3:F$206,6),0),0)</f>
        <v>0</v>
      </c>
      <c r="CX8" s="6">
        <f t="shared" si="12"/>
        <v>1473.1029644651167</v>
      </c>
      <c r="CY8" s="8">
        <f t="shared" si="74"/>
        <v>1.0763888888888891E-2</v>
      </c>
      <c r="CZ8" s="8">
        <f>IF(A8&lt;&gt;"",IF(VLOOKUP(A8,Oct!A$3:F$206,6)&gt;0,VLOOKUP(A8,Oct!A$3:F$206,6),0),0)</f>
        <v>0</v>
      </c>
      <c r="DA8" s="8">
        <f>IF(A8&lt;&gt;"",IF(VLOOKUP(A8,Nov!A$3:F$207,6)&gt;0,VLOOKUP(A8,Nov!A$3:F$207,6),0),0)</f>
        <v>0</v>
      </c>
      <c r="DB8" s="8">
        <f>IF(A8&lt;&gt;"",IF(VLOOKUP(A8,Dec!A$3:F$207,6)&gt;0,VLOOKUP(A8,Dec!A$3:F$207,6),0),0)</f>
        <v>0</v>
      </c>
      <c r="DC8" s="8">
        <f>IF(A8&lt;&gt;"",IF(VLOOKUP(A8,Jan!A$3:F$207,6)&gt;0,VLOOKUP(A8,Jan!A$3:F$207,6),0),0)</f>
        <v>0</v>
      </c>
      <c r="DD8" s="8">
        <f>IF(A8&lt;&gt;"",IF(VLOOKUP(A8,Feb!A$3:F$207,6)&gt;0,VLOOKUP(A8,Feb!A$3:F$207,6),0),0)</f>
        <v>0</v>
      </c>
      <c r="DE8" s="8">
        <f>IF(A8&lt;&gt;"",IF(VLOOKUP(A8,Mar!A$3:F$207,6)&gt;0,VLOOKUP(A8,Mar!A$3:F$207,6),0),0)</f>
        <v>0</v>
      </c>
      <c r="DG8" s="8">
        <f>LARGE($EE8:EF8,1)</f>
        <v>1.7361111111111112E-2</v>
      </c>
      <c r="DH8" s="8">
        <f>LARGE($EE8:EG8,1)</f>
        <v>1.7361111111111112E-2</v>
      </c>
      <c r="DI8" s="8">
        <f>LARGE($EE8:EH8,1)</f>
        <v>1.7361111111111112E-2</v>
      </c>
      <c r="DJ8" s="8">
        <f>LARGE($EE8:EI8,1)</f>
        <v>1.7361111111111112E-2</v>
      </c>
      <c r="DK8" s="8">
        <f>LARGE($EE8:EJ8,1)</f>
        <v>1.7361111111111112E-2</v>
      </c>
      <c r="DL8" s="8">
        <f>LARGE($EK8:EL8,1)</f>
        <v>1.0763888888888891E-2</v>
      </c>
      <c r="DM8" s="8">
        <f>LARGE($EK8:EM8,1)</f>
        <v>1.0763888888888891E-2</v>
      </c>
      <c r="DN8" s="8">
        <f>LARGE($EK8:EN8,1)</f>
        <v>1.0763888888888891E-2</v>
      </c>
      <c r="DO8" s="8">
        <f>LARGE($EK8:EO8,1)</f>
        <v>1.0763888888888891E-2</v>
      </c>
      <c r="DP8" s="8">
        <f>LARGE($EK8:EP8,1)</f>
        <v>1.0763888888888891E-2</v>
      </c>
      <c r="DS8" s="6">
        <f t="shared" si="13"/>
        <v>0</v>
      </c>
      <c r="DT8" s="6">
        <f t="shared" si="13"/>
        <v>0</v>
      </c>
      <c r="DU8" s="6">
        <f t="shared" si="13"/>
        <v>0</v>
      </c>
      <c r="DV8" s="6">
        <f t="shared" si="13"/>
        <v>0</v>
      </c>
      <c r="DW8" s="6">
        <f t="shared" si="13"/>
        <v>1916.8271965440001</v>
      </c>
      <c r="DX8" s="6">
        <f t="shared" si="13"/>
        <v>0</v>
      </c>
      <c r="DY8" s="6">
        <f t="shared" si="14"/>
        <v>0</v>
      </c>
      <c r="DZ8" s="6">
        <f t="shared" si="14"/>
        <v>0</v>
      </c>
      <c r="EA8" s="6">
        <f t="shared" si="14"/>
        <v>0</v>
      </c>
      <c r="EB8" s="6">
        <f t="shared" si="14"/>
        <v>0</v>
      </c>
      <c r="EC8" s="6">
        <f t="shared" si="14"/>
        <v>0</v>
      </c>
      <c r="EE8" s="8">
        <f t="shared" si="15"/>
        <v>1.7361111111111112E-2</v>
      </c>
      <c r="EF8" s="8">
        <f t="shared" si="16"/>
        <v>0</v>
      </c>
      <c r="EG8" s="8">
        <f t="shared" si="16"/>
        <v>0</v>
      </c>
      <c r="EH8" s="8">
        <f t="shared" si="17"/>
        <v>1.7361111111111112E-2</v>
      </c>
      <c r="EI8" s="8">
        <f t="shared" si="18"/>
        <v>1.6842277817777775E-2</v>
      </c>
      <c r="EJ8" s="8">
        <f t="shared" si="16"/>
        <v>1.7361111111111112E-2</v>
      </c>
      <c r="EK8" s="8">
        <f t="shared" si="19"/>
        <v>1.0763888888888891E-2</v>
      </c>
      <c r="EL8" s="8">
        <f t="shared" si="20"/>
        <v>0</v>
      </c>
      <c r="EM8" s="8">
        <f t="shared" si="20"/>
        <v>0</v>
      </c>
      <c r="EN8" s="8">
        <f t="shared" si="20"/>
        <v>0</v>
      </c>
      <c r="EO8" s="8">
        <f t="shared" si="20"/>
        <v>0</v>
      </c>
      <c r="EP8" s="8">
        <f t="shared" si="20"/>
        <v>0</v>
      </c>
      <c r="ES8" s="8" t="str">
        <f t="shared" si="21"/>
        <v/>
      </c>
      <c r="ET8" s="8" t="str">
        <f t="shared" si="21"/>
        <v/>
      </c>
      <c r="EU8" s="8" t="str">
        <f t="shared" si="21"/>
        <v/>
      </c>
      <c r="EV8" s="8" t="str">
        <f t="shared" si="21"/>
        <v/>
      </c>
      <c r="EW8" s="8">
        <f t="shared" si="21"/>
        <v>2.2185499960000004E-2</v>
      </c>
      <c r="EX8" s="8" t="str">
        <f t="shared" si="21"/>
        <v/>
      </c>
      <c r="EY8" s="8" t="str">
        <f t="shared" si="22"/>
        <v/>
      </c>
      <c r="EZ8" s="8" t="str">
        <f t="shared" si="22"/>
        <v/>
      </c>
      <c r="FA8" s="8" t="str">
        <f t="shared" si="22"/>
        <v/>
      </c>
      <c r="FB8" s="8" t="str">
        <f t="shared" si="22"/>
        <v/>
      </c>
      <c r="FC8" s="8" t="str">
        <f t="shared" si="22"/>
        <v/>
      </c>
      <c r="FD8" s="8" t="str">
        <f t="shared" si="22"/>
        <v/>
      </c>
      <c r="FF8" s="13">
        <v>2.1747685185185186E-2</v>
      </c>
      <c r="FG8" s="8">
        <f t="shared" si="23"/>
        <v>2.1747685185185186E-2</v>
      </c>
      <c r="FH8" s="8">
        <f>IF(COUNT($ES8:ET8)&gt;0,SMALL($ES8:ET8,1),$FF8)</f>
        <v>2.1747685185185186E-2</v>
      </c>
      <c r="FI8" s="8">
        <f>IF(COUNT($ES8:EU8)&gt;0,SMALL($ES8:EU8,1),$FF8)</f>
        <v>2.1747685185185186E-2</v>
      </c>
      <c r="FJ8" s="8">
        <f>IF(COUNT($ES8:EV8)&gt;0,SMALL($ES8:EV8,1),$FF8)</f>
        <v>2.1747685185185186E-2</v>
      </c>
      <c r="FK8" s="8">
        <f>IF(COUNT($ES8:EW8)&gt;0,SMALL($ES8:EW8,1),$FF8)</f>
        <v>2.2185499960000004E-2</v>
      </c>
      <c r="FL8" s="54">
        <v>1.6516203703703703E-2</v>
      </c>
      <c r="FM8" s="8">
        <f t="shared" si="24"/>
        <v>1.6516203703703703E-2</v>
      </c>
      <c r="FN8" s="8">
        <f>IF(COUNT($EY8:EZ8)&gt;0,SMALL($EY8:EZ8,1),$FM8)</f>
        <v>1.6516203703703703E-2</v>
      </c>
      <c r="FO8" s="8">
        <f>IF(COUNT($EY8:FA8)&gt;0,SMALL($EY8:FA8,1),$FM8)</f>
        <v>1.6516203703703703E-2</v>
      </c>
      <c r="FP8" s="8">
        <f>IF(COUNT($EY8:FB8)&gt;0,SMALL($EY8:FB8,1),$FM8)</f>
        <v>1.6516203703703703E-2</v>
      </c>
      <c r="FQ8" s="8">
        <f>IF(COUNT($EY8:FC8)&gt;0,SMALL($EY8:FC8,1),$FM8)</f>
        <v>1.6516203703703703E-2</v>
      </c>
      <c r="FS8" s="8">
        <f t="shared" si="25"/>
        <v>1.7361250000000002E-2</v>
      </c>
      <c r="FT8" s="8">
        <f t="shared" si="26"/>
        <v>1.0764027777777779E-2</v>
      </c>
      <c r="FU8" s="1">
        <f t="shared" si="27"/>
        <v>6</v>
      </c>
      <c r="FV8" s="8">
        <f t="shared" si="28"/>
        <v>1.3888888888888888E-7</v>
      </c>
      <c r="FW8" s="1" t="str">
        <f t="shared" si="29"/>
        <v>Barbara Holmes</v>
      </c>
      <c r="FY8" s="13">
        <f t="shared" si="30"/>
        <v>2.258340032154341E-2</v>
      </c>
      <c r="FZ8" s="13">
        <f>SMALL($GL8:GM8,1)/(60*60*24)</f>
        <v>2.2583400321543406E-2</v>
      </c>
      <c r="GA8" s="13">
        <f>SMALL($GL8:GN8,1)/(60*60*24)</f>
        <v>2.2583400321543406E-2</v>
      </c>
      <c r="GB8" s="13">
        <f>SMALL($GL8:GO8,1)/(60*60*24)</f>
        <v>2.2583400321543406E-2</v>
      </c>
      <c r="GC8" s="13">
        <f>SMALL($GL8:GP8,1)/(60*60*24)</f>
        <v>2.2583400321543406E-2</v>
      </c>
      <c r="GD8" s="13">
        <f>SMALL($GL8:GQ8,1)/(60*60*24)</f>
        <v>2.2185499960000001E-2</v>
      </c>
      <c r="GE8" s="34">
        <f t="shared" si="31"/>
        <v>1.704980282945737E-2</v>
      </c>
      <c r="GF8" s="13">
        <f>SMALL($GR8:GS8,1)/(60*60*24)</f>
        <v>1.704980282945737E-2</v>
      </c>
      <c r="GG8" s="42">
        <f>SMALL($GT8:GT8,1)/(60*60*24)</f>
        <v>0.11572916666666666</v>
      </c>
      <c r="GH8" s="42">
        <f>SMALL($GT8:GU8,1)/(60*60*24)</f>
        <v>0.11572916666666666</v>
      </c>
      <c r="GI8" s="42">
        <f>SMALL($GT8:GV8,1)/(60*60*24)</f>
        <v>0.11572916666666666</v>
      </c>
      <c r="GJ8" s="42">
        <f>SMALL($GT8:GW8,1)/(60*60*24)</f>
        <v>0.11572916666666666</v>
      </c>
      <c r="GL8" s="6">
        <f t="shared" si="32"/>
        <v>1951.2057877813504</v>
      </c>
      <c r="GM8" s="1">
        <f t="shared" si="33"/>
        <v>9999</v>
      </c>
      <c r="GN8" s="1">
        <f t="shared" si="33"/>
        <v>9999</v>
      </c>
      <c r="GO8" s="1">
        <f t="shared" si="33"/>
        <v>9999</v>
      </c>
      <c r="GP8" s="1">
        <f t="shared" si="33"/>
        <v>9999</v>
      </c>
      <c r="GQ8" s="1">
        <f t="shared" si="33"/>
        <v>1916.8271965440001</v>
      </c>
      <c r="GR8" s="6">
        <f t="shared" si="34"/>
        <v>1473.1029644651167</v>
      </c>
      <c r="GS8" s="1">
        <f t="shared" si="35"/>
        <v>9999</v>
      </c>
      <c r="GT8" s="43">
        <f t="shared" si="36"/>
        <v>9999</v>
      </c>
      <c r="GU8" s="1">
        <f t="shared" si="37"/>
        <v>9999</v>
      </c>
      <c r="GV8" s="1">
        <f t="shared" si="37"/>
        <v>9999</v>
      </c>
      <c r="GW8" s="1">
        <f t="shared" si="37"/>
        <v>9999</v>
      </c>
      <c r="GY8" s="8"/>
      <c r="GZ8" s="8"/>
      <c r="HA8" s="8"/>
    </row>
    <row r="9" spans="1:209" x14ac:dyDescent="0.25">
      <c r="A9" s="1" t="s">
        <v>147</v>
      </c>
      <c r="B9" s="54">
        <v>2.0046296296296295E-2</v>
      </c>
      <c r="C9" s="45">
        <v>44958</v>
      </c>
      <c r="D9" s="45"/>
      <c r="E9" s="13">
        <v>2.2453703703703708E-2</v>
      </c>
      <c r="F9" s="11">
        <v>45170</v>
      </c>
      <c r="H9" s="35">
        <v>2.0046296296296298E-2</v>
      </c>
      <c r="I9" s="35">
        <v>2.4687499999999998E-2</v>
      </c>
      <c r="K9" s="8">
        <v>1.7164351851851851E-2</v>
      </c>
      <c r="L9" s="8">
        <v>3.6261574074074078E-2</v>
      </c>
      <c r="M9" s="8">
        <f t="shared" si="38"/>
        <v>2.4008016255805641E-2</v>
      </c>
      <c r="N9" s="6">
        <f t="shared" si="39"/>
        <v>2074.2926045016075</v>
      </c>
      <c r="O9" s="8">
        <f t="shared" si="40"/>
        <v>1.545138888888889E-2</v>
      </c>
      <c r="P9" s="146" t="str">
        <f t="shared" si="41"/>
        <v>Barry Broughton</v>
      </c>
      <c r="Q9" s="107"/>
      <c r="R9" s="129" t="str">
        <f t="shared" si="0"/>
        <v/>
      </c>
      <c r="S9" s="131" t="str">
        <f t="shared" si="42"/>
        <v/>
      </c>
      <c r="T9" s="131">
        <f t="shared" si="75"/>
        <v>2.0000499999999992E-6</v>
      </c>
      <c r="U9" s="132">
        <f t="shared" si="43"/>
        <v>1.5453388938888889E-2</v>
      </c>
      <c r="V9" s="146" t="str">
        <f t="shared" si="44"/>
        <v>Barry Broughton</v>
      </c>
      <c r="W9" s="107"/>
      <c r="X9" s="129" t="str">
        <f t="shared" si="1"/>
        <v/>
      </c>
      <c r="Y9" s="131" t="str">
        <f t="shared" si="45"/>
        <v/>
      </c>
      <c r="Z9" s="131">
        <f t="shared" si="76"/>
        <v>2.0000499999999992E-6</v>
      </c>
      <c r="AA9" s="132">
        <f t="shared" si="46"/>
        <v>1.5453388938888889E-2</v>
      </c>
      <c r="AB9" s="146" t="str">
        <f t="shared" si="47"/>
        <v>Barry Broughton</v>
      </c>
      <c r="AC9" s="107"/>
      <c r="AD9" s="129" t="str">
        <f t="shared" si="2"/>
        <v/>
      </c>
      <c r="AE9" s="131" t="str">
        <f t="shared" si="48"/>
        <v/>
      </c>
      <c r="AF9" s="131">
        <f t="shared" si="77"/>
        <v>2.0000499999999992E-6</v>
      </c>
      <c r="AG9" s="132">
        <f t="shared" si="49"/>
        <v>1.5453388938888889E-2</v>
      </c>
      <c r="AH9" s="146" t="str">
        <f t="shared" si="50"/>
        <v>Barry Broughton</v>
      </c>
      <c r="AI9" s="107">
        <v>14</v>
      </c>
      <c r="AJ9" s="108">
        <f t="shared" si="51"/>
        <v>1.6145833333333335E-2</v>
      </c>
      <c r="AK9" s="109">
        <f t="shared" si="52"/>
        <v>1395.0000000000002</v>
      </c>
      <c r="AL9" s="129">
        <f>(50.124*AI9)+1373.5</f>
        <v>2075.2359999999999</v>
      </c>
      <c r="AM9" s="131">
        <f>IF(A9&lt;&gt;"",(MROUND(AL$2-AL9,15)/(60*60*24)),"")</f>
        <v>1.545138888888889E-2</v>
      </c>
      <c r="AN9" s="131">
        <f t="shared" si="78"/>
        <v>2.0000499999999992E-6</v>
      </c>
      <c r="AO9" s="132">
        <f t="shared" si="79"/>
        <v>1.545138888888889E-2</v>
      </c>
      <c r="AP9" s="146" t="str">
        <f t="shared" si="53"/>
        <v>Barry Broughton</v>
      </c>
      <c r="AQ9" s="107">
        <v>13.8</v>
      </c>
      <c r="AR9" s="129">
        <f t="shared" si="54"/>
        <v>2065.2112000000002</v>
      </c>
      <c r="AS9" s="131">
        <f t="shared" si="55"/>
        <v>1.5625E-2</v>
      </c>
      <c r="AT9" s="131">
        <f t="shared" si="80"/>
        <v>2.0000499999999992E-6</v>
      </c>
      <c r="AU9" s="132">
        <f t="shared" si="56"/>
        <v>1.5627000049999999E-2</v>
      </c>
      <c r="AV9" s="146" t="str">
        <f t="shared" si="57"/>
        <v>Barry Broughton</v>
      </c>
      <c r="AW9" s="107">
        <v>13.7</v>
      </c>
      <c r="AX9" s="129">
        <f t="shared" si="3"/>
        <v>1894.1</v>
      </c>
      <c r="AY9" s="131">
        <f t="shared" si="58"/>
        <v>1.7534722222222222E-2</v>
      </c>
      <c r="AZ9" s="131">
        <f t="shared" si="81"/>
        <v>2.0000499999999992E-6</v>
      </c>
      <c r="BA9" s="132">
        <f t="shared" si="59"/>
        <v>1.7536722272222222E-2</v>
      </c>
      <c r="BB9" s="146" t="str">
        <f t="shared" si="60"/>
        <v>Barry Broughton</v>
      </c>
      <c r="BC9" s="107">
        <v>13.9</v>
      </c>
      <c r="BD9" s="129">
        <f t="shared" si="4"/>
        <v>945.23759999999993</v>
      </c>
      <c r="BE9" s="131">
        <f t="shared" si="61"/>
        <v>1.0937499999999999E-2</v>
      </c>
      <c r="BF9" s="131">
        <f t="shared" si="82"/>
        <v>2.0000499999999992E-6</v>
      </c>
      <c r="BG9" s="134">
        <f>IF(BE9&lt;&gt;"",BE9,VLOOKUP($A9,Table12[],7,FALSE))+BF9</f>
        <v>1.0939500049999999E-2</v>
      </c>
      <c r="BH9" s="146" t="str">
        <f t="shared" si="62"/>
        <v>Barry Broughton</v>
      </c>
      <c r="BI9" s="107">
        <v>14</v>
      </c>
      <c r="BJ9" s="129">
        <f t="shared" si="5"/>
        <v>942.47599999999989</v>
      </c>
      <c r="BK9" s="131">
        <f t="shared" si="63"/>
        <v>1.0937499999999999E-2</v>
      </c>
      <c r="BL9" s="131">
        <f t="shared" si="83"/>
        <v>2.0000499999999992E-6</v>
      </c>
      <c r="BM9" s="134">
        <f>IF(BK9&lt;&gt;"",BK9,VLOOKUP($A9,Table12[],7,FALSE))+BL9</f>
        <v>1.0939500049999999E-2</v>
      </c>
      <c r="BN9" s="146" t="str">
        <f t="shared" si="64"/>
        <v>Barry Broughton</v>
      </c>
      <c r="BO9" s="107">
        <v>14.2</v>
      </c>
      <c r="BP9" s="129">
        <f t="shared" si="6"/>
        <v>936.95279999999991</v>
      </c>
      <c r="BQ9" s="131">
        <f t="shared" si="65"/>
        <v>1.0763888888888889E-2</v>
      </c>
      <c r="BR9" s="131">
        <f t="shared" si="84"/>
        <v>2.0000499999999992E-6</v>
      </c>
      <c r="BS9" s="134">
        <f>IF(BQ9&lt;&gt;"",BQ9,VLOOKUP($A9,Table12[],7,FALSE))+BR9</f>
        <v>1.0765888938888888E-2</v>
      </c>
      <c r="BT9" s="146" t="str">
        <f t="shared" si="66"/>
        <v>Barry Broughton</v>
      </c>
      <c r="BU9" s="107">
        <v>14.3</v>
      </c>
      <c r="BV9" s="129">
        <f t="shared" si="7"/>
        <v>900.09999999999991</v>
      </c>
      <c r="BW9" s="131">
        <f t="shared" si="67"/>
        <v>1.0416666666666666E-2</v>
      </c>
      <c r="BX9" s="131">
        <f t="shared" si="85"/>
        <v>2.0000499999999992E-6</v>
      </c>
      <c r="BY9" s="134">
        <f>IF(BW9&lt;&gt;"",BW9,VLOOKUP($A9,Table12[],7,FALSE))+BX9</f>
        <v>1.0418666716666665E-2</v>
      </c>
      <c r="BZ9" s="146" t="str">
        <f t="shared" si="68"/>
        <v>Barry Broughton</v>
      </c>
      <c r="CA9" s="107">
        <v>14.7</v>
      </c>
      <c r="CB9" s="129">
        <f t="shared" si="8"/>
        <v>873.39999999999986</v>
      </c>
      <c r="CC9" s="131">
        <f t="shared" si="69"/>
        <v>1.0069444444444445E-2</v>
      </c>
      <c r="CD9" s="131">
        <f t="shared" si="86"/>
        <v>2.0000499999999992E-6</v>
      </c>
      <c r="CE9" s="134">
        <f>IF(CC9&lt;&gt;"",CC9,VLOOKUP($A9,Table12[],7,FALSE))+CD9</f>
        <v>1.0071444494444444E-2</v>
      </c>
      <c r="CF9" s="146" t="str">
        <f t="shared" si="70"/>
        <v>Barry Broughton</v>
      </c>
      <c r="CG9" s="107"/>
      <c r="CH9" s="129" t="str">
        <f t="shared" si="9"/>
        <v/>
      </c>
      <c r="CI9" s="131" t="str">
        <f t="shared" si="71"/>
        <v/>
      </c>
      <c r="CJ9" s="131">
        <f t="shared" si="87"/>
        <v>2.0000499999999992E-6</v>
      </c>
      <c r="CK9" s="134">
        <f>IF(CI9&lt;&gt;"",CI9,VLOOKUP($A9,Table12[],7,FALSE))+CJ9</f>
        <v>1.093950005E-2</v>
      </c>
      <c r="CL9" s="146" t="str">
        <f t="shared" si="72"/>
        <v>Barry Broughton</v>
      </c>
      <c r="CM9" s="8"/>
      <c r="CN9" s="8">
        <f>IF(COUNT(ES9:EX9)&gt;0,SMALL(ES9:EX9,1),0)</f>
        <v>2.2451703653703706E-2</v>
      </c>
      <c r="CO9" s="8">
        <f t="shared" si="10"/>
        <v>2.0136888838888891E-2</v>
      </c>
      <c r="CP9" s="8">
        <f t="shared" si="11"/>
        <v>1.545138888888889E-2</v>
      </c>
      <c r="CQ9" s="8"/>
      <c r="CR9" s="8">
        <f>IF(A9&lt;&gt;"",IF(VLOOKUP(A9,Apr!A$4:F$211,6)&gt;0,VLOOKUP(A9,Apr!A$4:F$211,6),0),0)</f>
        <v>2.462962962962963E-2</v>
      </c>
      <c r="CS9" s="8">
        <f>IF(A9&lt;&gt;"",IF(VLOOKUP(A9,May!A$3:F$209,6)&gt;0,VLOOKUP(A9,May!A$3:F$209,6),0),0)</f>
        <v>2.3310185185185187E-2</v>
      </c>
      <c r="CT9" s="8">
        <f>IF(A9&lt;&gt;"",IF(VLOOKUP(A9,Jun!A$3:F$209,6)&gt;0,VLOOKUP(A9,Jun!A$3:F$209,6),0),0)</f>
        <v>2.3553240740740736E-2</v>
      </c>
      <c r="CU9" s="8">
        <f>IF(A9&lt;&gt;"",IF(VLOOKUP(A9,Jul!A$3:F$206,6)&gt;0,VLOOKUP(A9,Jul!A$3:F$206,6),0),0)</f>
        <v>2.4293981481481482E-2</v>
      </c>
      <c r="CV9" s="8">
        <f>IF(A9&lt;&gt;"",IF(VLOOKUP(A9,Aug!A$3:F$206,6)&gt;0,VLOOKUP(A9,Aug!A$3:F$206,6),0),0)</f>
        <v>2.2544296246296294E-2</v>
      </c>
      <c r="CW9" s="8">
        <f>IF(A9&lt;&gt;"",IF(VLOOKUP(A9,Sep!A$3:F$206,6)&gt;0,VLOOKUP(A9,Sep!A$3:F$206,6),0),0)</f>
        <v>2.2451703653703706E-2</v>
      </c>
      <c r="CX9" s="6">
        <f t="shared" si="12"/>
        <v>1490.7787189468061</v>
      </c>
      <c r="CY9" s="8">
        <f t="shared" si="74"/>
        <v>1.0590277777777777E-2</v>
      </c>
      <c r="CZ9" s="8">
        <f>IF(A9&lt;&gt;"",IF(VLOOKUP(A9,Oct!A$3:F$206,6)&gt;0,VLOOKUP(A9,Oct!A$3:F$206,6),0),0)</f>
        <v>0</v>
      </c>
      <c r="DA9" s="8">
        <f>IF(A9&lt;&gt;"",IF(VLOOKUP(A9,Nov!A$3:F$207,6)&gt;0,VLOOKUP(A9,Nov!A$3:F$207,6),0),0)</f>
        <v>2.0136888838888891E-2</v>
      </c>
      <c r="DB9" s="8">
        <f>IF(A9&lt;&gt;"",IF(VLOOKUP(A9,Dec!A$3:F$207,6)&gt;0,VLOOKUP(A9,Dec!A$3:F$207,6),0),0)</f>
        <v>0</v>
      </c>
      <c r="DC9" s="8">
        <f>IF(A9&lt;&gt;"",IF(VLOOKUP(A9,Jan!A$3:F$207,6)&gt;0,VLOOKUP(A9,Jan!A$3:F$207,6),0),0)</f>
        <v>0</v>
      </c>
      <c r="DD9" s="8">
        <f>IF(A9&lt;&gt;"",IF(VLOOKUP(A9,Feb!A$3:F$207,6)&gt;0,VLOOKUP(A9,Feb!A$3:F$207,6),0),0)</f>
        <v>0</v>
      </c>
      <c r="DE9" s="8">
        <f>IF(A9&lt;&gt;"",IF(VLOOKUP(A9,Mar!A$3:F$207,6)&gt;0,VLOOKUP(A9,Mar!A$3:F$207,6),0),0)</f>
        <v>0</v>
      </c>
      <c r="DG9" s="8">
        <f>LARGE($EE9:EF9,1)</f>
        <v>1.545138888888889E-2</v>
      </c>
      <c r="DH9" s="8">
        <f>LARGE($EE9:EG9,1)</f>
        <v>1.6145833333333335E-2</v>
      </c>
      <c r="DI9" s="8">
        <f>LARGE($EE9:EH9,1)</f>
        <v>1.6145833333333335E-2</v>
      </c>
      <c r="DJ9" s="8">
        <f>LARGE($EE9:EI9,1)</f>
        <v>1.6145833333333335E-2</v>
      </c>
      <c r="DK9" s="8">
        <f>LARGE($EE9:EJ9,1)</f>
        <v>1.6840277777777777E-2</v>
      </c>
      <c r="DL9" s="8">
        <f>LARGE($EK9:EL9,1)</f>
        <v>1.0590277777777777E-2</v>
      </c>
      <c r="DM9" s="8">
        <f>LARGE($EK9:EM9,1)</f>
        <v>1.0590277777777777E-2</v>
      </c>
      <c r="DN9" s="8">
        <f>LARGE($EK9:EN9,1)</f>
        <v>1.0590277777777777E-2</v>
      </c>
      <c r="DO9" s="8">
        <f>LARGE($EK9:EO9,1)</f>
        <v>1.0590277777777777E-2</v>
      </c>
      <c r="DP9" s="8">
        <f>LARGE($EK9:EP9,1)</f>
        <v>1.0590277777777777E-2</v>
      </c>
      <c r="DS9" s="6">
        <f t="shared" si="13"/>
        <v>2128</v>
      </c>
      <c r="DT9" s="6">
        <f t="shared" si="13"/>
        <v>2014</v>
      </c>
      <c r="DU9" s="6">
        <f t="shared" si="13"/>
        <v>2034.9999999999998</v>
      </c>
      <c r="DV9" s="6">
        <f t="shared" si="13"/>
        <v>2099</v>
      </c>
      <c r="DW9" s="6">
        <f t="shared" si="13"/>
        <v>1947.8271956799999</v>
      </c>
      <c r="DX9" s="6">
        <f t="shared" si="13"/>
        <v>1939.8271956800004</v>
      </c>
      <c r="DY9" s="6">
        <f t="shared" si="14"/>
        <v>0</v>
      </c>
      <c r="DZ9" s="6">
        <f t="shared" si="14"/>
        <v>1739.8271956800004</v>
      </c>
      <c r="EA9" s="6">
        <f t="shared" si="14"/>
        <v>0</v>
      </c>
      <c r="EB9" s="6">
        <f t="shared" si="14"/>
        <v>0</v>
      </c>
      <c r="EC9" s="6">
        <f t="shared" si="14"/>
        <v>0</v>
      </c>
      <c r="EE9" s="8">
        <f t="shared" si="15"/>
        <v>1.545138888888889E-2</v>
      </c>
      <c r="EF9" s="8">
        <f t="shared" si="16"/>
        <v>1.4756944444444444E-2</v>
      </c>
      <c r="EG9" s="8">
        <f t="shared" si="16"/>
        <v>1.6145833333333335E-2</v>
      </c>
      <c r="EH9" s="8">
        <f t="shared" si="17"/>
        <v>1.545138888888889E-2</v>
      </c>
      <c r="EI9" s="8">
        <f t="shared" si="18"/>
        <v>1.5627000049999999E-2</v>
      </c>
      <c r="EJ9" s="8">
        <f t="shared" si="16"/>
        <v>1.6840277777777777E-2</v>
      </c>
      <c r="EK9" s="8">
        <f t="shared" si="19"/>
        <v>1.0590277777777777E-2</v>
      </c>
      <c r="EL9" s="8">
        <f t="shared" si="20"/>
        <v>0</v>
      </c>
      <c r="EM9" s="8">
        <f t="shared" si="20"/>
        <v>7.6388888888888886E-3</v>
      </c>
      <c r="EN9" s="8">
        <f t="shared" si="20"/>
        <v>0</v>
      </c>
      <c r="EO9" s="8">
        <f t="shared" si="20"/>
        <v>0</v>
      </c>
      <c r="EP9" s="8">
        <f t="shared" si="20"/>
        <v>0</v>
      </c>
      <c r="ES9" s="8">
        <f t="shared" si="21"/>
        <v>2.462962962962963E-2</v>
      </c>
      <c r="ET9" s="8">
        <f t="shared" si="21"/>
        <v>2.3310185185185187E-2</v>
      </c>
      <c r="EU9" s="8">
        <f t="shared" si="21"/>
        <v>2.3553240740740736E-2</v>
      </c>
      <c r="EV9" s="8">
        <f t="shared" si="21"/>
        <v>2.4293981481481482E-2</v>
      </c>
      <c r="EW9" s="8">
        <f t="shared" si="21"/>
        <v>2.2544296246296294E-2</v>
      </c>
      <c r="EX9" s="8">
        <f t="shared" si="21"/>
        <v>2.2451703653703706E-2</v>
      </c>
      <c r="EY9" s="8" t="str">
        <f t="shared" si="22"/>
        <v/>
      </c>
      <c r="EZ9" s="8">
        <f t="shared" si="22"/>
        <v>2.0136888838888891E-2</v>
      </c>
      <c r="FA9" s="8" t="str">
        <f t="shared" si="22"/>
        <v/>
      </c>
      <c r="FB9" s="8" t="str">
        <f t="shared" si="22"/>
        <v/>
      </c>
      <c r="FC9" s="8" t="str">
        <f t="shared" si="22"/>
        <v/>
      </c>
      <c r="FD9" s="8" t="str">
        <f t="shared" si="22"/>
        <v/>
      </c>
      <c r="FF9" s="13">
        <v>2.4687499999999998E-2</v>
      </c>
      <c r="FG9" s="8">
        <f t="shared" si="23"/>
        <v>2.462962962962963E-2</v>
      </c>
      <c r="FH9" s="8">
        <f>IF(COUNT($ES9:ET9)&gt;0,SMALL($ES9:ET9,1),$FF9)</f>
        <v>2.3310185185185187E-2</v>
      </c>
      <c r="FI9" s="8">
        <f>IF(COUNT($ES9:EU9)&gt;0,SMALL($ES9:EU9,1),$FF9)</f>
        <v>2.3310185185185187E-2</v>
      </c>
      <c r="FJ9" s="8">
        <f>IF(COUNT($ES9:EV9)&gt;0,SMALL($ES9:EV9,1),$FF9)</f>
        <v>2.3310185185185187E-2</v>
      </c>
      <c r="FK9" s="8">
        <f>IF(COUNT($ES9:EW9)&gt;0,SMALL($ES9:EW9,1),$FF9)</f>
        <v>2.2544296246296294E-2</v>
      </c>
      <c r="FL9" s="54">
        <v>2.0046296296296295E-2</v>
      </c>
      <c r="FM9" s="8">
        <f t="shared" si="24"/>
        <v>2.0046296296296295E-2</v>
      </c>
      <c r="FN9" s="8">
        <f>IF(COUNT($EY9:EZ9)&gt;0,SMALL($EY9:EZ9,1),$FM9)</f>
        <v>2.0136888838888891E-2</v>
      </c>
      <c r="FO9" s="8">
        <f>IF(COUNT($EY9:FA9)&gt;0,SMALL($EY9:FA9,1),$FM9)</f>
        <v>2.0136888838888891E-2</v>
      </c>
      <c r="FP9" s="8">
        <f>IF(COUNT($EY9:FB9)&gt;0,SMALL($EY9:FB9,1),$FM9)</f>
        <v>2.0136888838888891E-2</v>
      </c>
      <c r="FQ9" s="8">
        <f>IF(COUNT($EY9:FC9)&gt;0,SMALL($EY9:FC9,1),$FM9)</f>
        <v>2.0136888838888891E-2</v>
      </c>
      <c r="FS9" s="8">
        <f t="shared" si="25"/>
        <v>1.6840439814814815E-2</v>
      </c>
      <c r="FT9" s="8">
        <f t="shared" si="26"/>
        <v>1.0590439814814813E-2</v>
      </c>
      <c r="FU9" s="1">
        <f t="shared" si="27"/>
        <v>7</v>
      </c>
      <c r="FV9" s="8">
        <f t="shared" si="28"/>
        <v>1.6203703703703703E-7</v>
      </c>
      <c r="FW9" s="1" t="str">
        <f t="shared" si="29"/>
        <v>Barry Broughton</v>
      </c>
      <c r="FY9" s="13">
        <f t="shared" si="30"/>
        <v>2.4008016255805641E-2</v>
      </c>
      <c r="FZ9" s="13">
        <f>SMALL($GL9:GM9,1)/(60*60*24)</f>
        <v>2.4008016255805641E-2</v>
      </c>
      <c r="GA9" s="13">
        <f>SMALL($GL9:GN9,1)/(60*60*24)</f>
        <v>2.3310185185185184E-2</v>
      </c>
      <c r="GB9" s="13">
        <f>SMALL($GL9:GO9,1)/(60*60*24)</f>
        <v>2.3310185185185184E-2</v>
      </c>
      <c r="GC9" s="13">
        <f>SMALL($GL9:GP9,1)/(60*60*24)</f>
        <v>2.3310185185185184E-2</v>
      </c>
      <c r="GD9" s="13">
        <f>SMALL($GL9:GQ9,1)/(60*60*24)</f>
        <v>2.2544296246296294E-2</v>
      </c>
      <c r="GE9" s="34">
        <f t="shared" si="31"/>
        <v>1.7254383321143589E-2</v>
      </c>
      <c r="GF9" s="13">
        <f>SMALL($GR9:GS9,1)/(60*60*24)</f>
        <v>1.7254383321143589E-2</v>
      </c>
      <c r="GG9" s="42">
        <f>SMALL($GT9:GT9,1)/(60*60*24)</f>
        <v>2.4135007707183766E-2</v>
      </c>
      <c r="GH9" s="42">
        <f>SMALL($GT9:GU9,1)/(60*60*24)</f>
        <v>2.4135007707183766E-2</v>
      </c>
      <c r="GI9" s="42">
        <f>SMALL($GT9:GV9,1)/(60*60*24)</f>
        <v>2.4135007707183766E-2</v>
      </c>
      <c r="GJ9" s="42">
        <f>SMALL($GT9:GW9,1)/(60*60*24)</f>
        <v>2.4135007707183766E-2</v>
      </c>
      <c r="GL9" s="6">
        <f t="shared" si="32"/>
        <v>2074.2926045016075</v>
      </c>
      <c r="GM9" s="1">
        <f t="shared" si="33"/>
        <v>2128</v>
      </c>
      <c r="GN9" s="1">
        <f t="shared" si="33"/>
        <v>2014</v>
      </c>
      <c r="GO9" s="1">
        <f t="shared" si="33"/>
        <v>2034.9999999999998</v>
      </c>
      <c r="GP9" s="1">
        <f t="shared" si="33"/>
        <v>2099</v>
      </c>
      <c r="GQ9" s="1">
        <f t="shared" si="33"/>
        <v>1947.8271956799999</v>
      </c>
      <c r="GR9" s="6">
        <f t="shared" si="34"/>
        <v>1490.7787189468061</v>
      </c>
      <c r="GS9" s="1">
        <f t="shared" si="35"/>
        <v>9999</v>
      </c>
      <c r="GT9" s="43">
        <f t="shared" si="36"/>
        <v>2085.2646659006773</v>
      </c>
      <c r="GU9" s="1">
        <f t="shared" si="37"/>
        <v>9999</v>
      </c>
      <c r="GV9" s="1">
        <f t="shared" si="37"/>
        <v>9999</v>
      </c>
      <c r="GW9" s="1">
        <f t="shared" si="37"/>
        <v>9999</v>
      </c>
    </row>
    <row r="10" spans="1:209" x14ac:dyDescent="0.25">
      <c r="A10" s="1" t="s">
        <v>180</v>
      </c>
      <c r="B10" s="54"/>
      <c r="C10" s="45"/>
      <c r="D10" s="45"/>
      <c r="E10" s="13"/>
      <c r="M10" s="8">
        <f t="shared" si="38"/>
        <v>2.92E-2</v>
      </c>
      <c r="N10" s="6">
        <f t="shared" si="39"/>
        <v>2522.88</v>
      </c>
      <c r="O10" s="8">
        <f t="shared" si="40"/>
        <v>1.0243055555555556E-2</v>
      </c>
      <c r="P10" s="146" t="str">
        <f t="shared" si="41"/>
        <v>Bill Lock</v>
      </c>
      <c r="Q10" s="107"/>
      <c r="R10" s="129" t="str">
        <f t="shared" si="0"/>
        <v/>
      </c>
      <c r="S10" s="131" t="str">
        <f t="shared" si="42"/>
        <v/>
      </c>
      <c r="T10" s="131">
        <f t="shared" si="75"/>
        <v>2.000059999999999E-6</v>
      </c>
      <c r="U10" s="132">
        <f t="shared" si="43"/>
        <v>1.0245055615555556E-2</v>
      </c>
      <c r="V10" s="146" t="str">
        <f t="shared" si="44"/>
        <v>Bill Lock</v>
      </c>
      <c r="W10" s="107"/>
      <c r="X10" s="129" t="str">
        <f t="shared" si="1"/>
        <v/>
      </c>
      <c r="Y10" s="131" t="str">
        <f t="shared" si="45"/>
        <v/>
      </c>
      <c r="Z10" s="131">
        <f t="shared" si="76"/>
        <v>2.000059999999999E-6</v>
      </c>
      <c r="AA10" s="132">
        <f t="shared" si="46"/>
        <v>1.0245055615555556E-2</v>
      </c>
      <c r="AB10" s="146" t="str">
        <f t="shared" si="47"/>
        <v>Bill Lock</v>
      </c>
      <c r="AC10" s="107"/>
      <c r="AD10" s="129" t="str">
        <f t="shared" si="2"/>
        <v/>
      </c>
      <c r="AE10" s="131" t="str">
        <f t="shared" si="48"/>
        <v/>
      </c>
      <c r="AF10" s="131">
        <f t="shared" si="77"/>
        <v>2.000059999999999E-6</v>
      </c>
      <c r="AG10" s="132">
        <f t="shared" si="49"/>
        <v>1.0245055615555556E-2</v>
      </c>
      <c r="AH10" s="146" t="str">
        <f t="shared" si="50"/>
        <v>Bill Lock</v>
      </c>
      <c r="AI10" s="107">
        <v>54</v>
      </c>
      <c r="AJ10" s="108">
        <f t="shared" si="51"/>
        <v>1.0243055555555556E-2</v>
      </c>
      <c r="AK10" s="109">
        <f t="shared" si="52"/>
        <v>885</v>
      </c>
      <c r="AL10" s="129"/>
      <c r="AM10" s="113"/>
      <c r="AN10" s="131">
        <f t="shared" si="78"/>
        <v>2.000059999999999E-6</v>
      </c>
      <c r="AO10" s="132">
        <f t="shared" si="79"/>
        <v>1.0243055555555556E-2</v>
      </c>
      <c r="AP10" s="146" t="str">
        <f t="shared" si="53"/>
        <v>Bill Lock</v>
      </c>
      <c r="AQ10" s="107"/>
      <c r="AR10" s="129" t="str">
        <f t="shared" si="54"/>
        <v/>
      </c>
      <c r="AS10" s="131" t="str">
        <f t="shared" si="55"/>
        <v/>
      </c>
      <c r="AT10" s="131">
        <f t="shared" si="80"/>
        <v>2.000059999999999E-6</v>
      </c>
      <c r="AU10" s="132">
        <f t="shared" si="56"/>
        <v>1.0245055615555556E-2</v>
      </c>
      <c r="AV10" s="146" t="str">
        <f t="shared" si="57"/>
        <v>Bill Lock</v>
      </c>
      <c r="AW10" s="107"/>
      <c r="AX10" s="129" t="str">
        <f t="shared" si="3"/>
        <v/>
      </c>
      <c r="AY10" s="131" t="str">
        <f t="shared" si="58"/>
        <v/>
      </c>
      <c r="AZ10" s="131">
        <f t="shared" si="81"/>
        <v>2.000059999999999E-6</v>
      </c>
      <c r="BA10" s="132">
        <f t="shared" si="59"/>
        <v>1.0245055615555556E-2</v>
      </c>
      <c r="BB10" s="146" t="str">
        <f t="shared" si="60"/>
        <v>Bill Lock</v>
      </c>
      <c r="BC10" s="107"/>
      <c r="BD10" s="129" t="str">
        <f t="shared" si="4"/>
        <v/>
      </c>
      <c r="BE10" s="131" t="str">
        <f t="shared" si="61"/>
        <v/>
      </c>
      <c r="BF10" s="131">
        <f t="shared" si="82"/>
        <v>2.000059999999999E-6</v>
      </c>
      <c r="BG10" s="134">
        <f>IF(BE10&lt;&gt;"",BE10,VLOOKUP($A10,Table12[],7,FALSE))+BF10</f>
        <v>5.7311667266666672E-3</v>
      </c>
      <c r="BH10" s="146" t="str">
        <f t="shared" si="62"/>
        <v>Bill Lock</v>
      </c>
      <c r="BI10" s="107"/>
      <c r="BJ10" s="129" t="str">
        <f t="shared" si="5"/>
        <v/>
      </c>
      <c r="BK10" s="131" t="str">
        <f t="shared" si="63"/>
        <v/>
      </c>
      <c r="BL10" s="131">
        <f t="shared" si="83"/>
        <v>2.000059999999999E-6</v>
      </c>
      <c r="BM10" s="134">
        <f>IF(BK10&lt;&gt;"",BK10,VLOOKUP($A10,Table12[],7,FALSE))+BL10</f>
        <v>5.7311667266666672E-3</v>
      </c>
      <c r="BN10" s="146" t="str">
        <f t="shared" si="64"/>
        <v>Bill Lock</v>
      </c>
      <c r="BO10" s="107"/>
      <c r="BP10" s="129" t="str">
        <f t="shared" si="6"/>
        <v/>
      </c>
      <c r="BQ10" s="131" t="str">
        <f t="shared" si="65"/>
        <v/>
      </c>
      <c r="BR10" s="131">
        <f t="shared" si="84"/>
        <v>2.000059999999999E-6</v>
      </c>
      <c r="BS10" s="134">
        <f>IF(BQ10&lt;&gt;"",BQ10,VLOOKUP($A10,Table12[],7,FALSE))+BR10</f>
        <v>5.7311667266666672E-3</v>
      </c>
      <c r="BT10" s="146" t="str">
        <f t="shared" si="66"/>
        <v>Bill Lock</v>
      </c>
      <c r="BU10" s="107"/>
      <c r="BV10" s="129" t="str">
        <f t="shared" si="7"/>
        <v/>
      </c>
      <c r="BW10" s="131" t="str">
        <f t="shared" si="67"/>
        <v/>
      </c>
      <c r="BX10" s="131">
        <f t="shared" si="85"/>
        <v>2.000059999999999E-6</v>
      </c>
      <c r="BY10" s="134">
        <f>IF(BW10&lt;&gt;"",BW10,VLOOKUP($A10,Table12[],7,FALSE))+BX10</f>
        <v>5.7311667266666672E-3</v>
      </c>
      <c r="BZ10" s="146" t="str">
        <f t="shared" si="68"/>
        <v>Bill Lock</v>
      </c>
      <c r="CA10" s="107"/>
      <c r="CB10" s="129" t="str">
        <f t="shared" si="8"/>
        <v/>
      </c>
      <c r="CC10" s="131" t="str">
        <f t="shared" si="69"/>
        <v/>
      </c>
      <c r="CD10" s="131">
        <f t="shared" si="86"/>
        <v>2.000059999999999E-6</v>
      </c>
      <c r="CE10" s="134">
        <f>IF(CC10&lt;&gt;"",CC10,VLOOKUP($A10,Table12[],7,FALSE))+CD10</f>
        <v>5.7311667266666672E-3</v>
      </c>
      <c r="CF10" s="146" t="str">
        <f t="shared" si="70"/>
        <v>Bill Lock</v>
      </c>
      <c r="CG10" s="107"/>
      <c r="CH10" s="129" t="str">
        <f t="shared" si="9"/>
        <v/>
      </c>
      <c r="CI10" s="131" t="str">
        <f t="shared" si="71"/>
        <v/>
      </c>
      <c r="CJ10" s="131">
        <f t="shared" si="87"/>
        <v>2.000059999999999E-6</v>
      </c>
      <c r="CK10" s="134">
        <f>IF(CI10&lt;&gt;"",CI10,VLOOKUP($A10,Table12[],7,FALSE))+CJ10</f>
        <v>5.7311667266666672E-3</v>
      </c>
      <c r="CL10" s="146" t="str">
        <f t="shared" si="72"/>
        <v>Bill Lock</v>
      </c>
      <c r="CM10" s="8"/>
      <c r="CN10" s="8">
        <f t="shared" si="73"/>
        <v>0</v>
      </c>
      <c r="CO10" s="8">
        <f t="shared" si="10"/>
        <v>0</v>
      </c>
      <c r="CP10" s="8">
        <f t="shared" si="11"/>
        <v>1.0243055555555556E-2</v>
      </c>
      <c r="CQ10" s="8"/>
      <c r="CR10" s="8">
        <f>IF(A10&lt;&gt;"",IF(VLOOKUP(A10,Apr!A$4:F$211,6)&gt;0,VLOOKUP(A10,Apr!A$4:F$211,6),0),0)</f>
        <v>0</v>
      </c>
      <c r="CS10" s="8">
        <f>IF(A10&lt;&gt;"",IF(VLOOKUP(A10,May!A$3:F$209,6)&gt;0,VLOOKUP(A10,May!A$3:F$209,6),0),0)</f>
        <v>0</v>
      </c>
      <c r="CT10" s="8">
        <f>IF(A10&lt;&gt;"",IF(VLOOKUP(A10,Jun!A$3:F$209,6)&gt;0,VLOOKUP(A10,Jun!A$3:F$209,6),0),0)</f>
        <v>0</v>
      </c>
      <c r="CU10" s="8">
        <f>IF(A10&lt;&gt;"",IF(VLOOKUP(A10,Jul!A$3:F$206,6)&gt;0,VLOOKUP(A10,Jul!A$3:F$206,6),0),0)</f>
        <v>0</v>
      </c>
      <c r="CV10" s="8">
        <f>IF(A10&lt;&gt;"",IF(VLOOKUP(A10,Aug!A$3:F$206,6)&gt;0,VLOOKUP(A10,Aug!A$3:F$206,6),0),0)</f>
        <v>0</v>
      </c>
      <c r="CW10" s="8">
        <f>IF(A10&lt;&gt;"",IF(VLOOKUP(A10,Sep!A$3:F$206,6)&gt;0,VLOOKUP(A10,Sep!A$3:F$206,6),0),0)</f>
        <v>0</v>
      </c>
      <c r="CX10" s="6">
        <f t="shared" si="12"/>
        <v>1938.8612670408986</v>
      </c>
      <c r="CY10" s="8">
        <f t="shared" si="74"/>
        <v>5.3819444444444453E-3</v>
      </c>
      <c r="CZ10" s="8">
        <f>IF(A10&lt;&gt;"",IF(VLOOKUP(A10,Oct!A$3:F$206,6)&gt;0,VLOOKUP(A10,Oct!A$3:F$206,6),0),0)</f>
        <v>0</v>
      </c>
      <c r="DA10" s="8">
        <f>IF(A10&lt;&gt;"",IF(VLOOKUP(A10,Nov!A$3:F$207,6)&gt;0,VLOOKUP(A10,Nov!A$3:F$207,6),0),0)</f>
        <v>0</v>
      </c>
      <c r="DB10" s="8">
        <f>IF(A10&lt;&gt;"",IF(VLOOKUP(A10,Dec!A$3:F$207,6)&gt;0,VLOOKUP(A10,Dec!A$3:F$207,6),0),0)</f>
        <v>0</v>
      </c>
      <c r="DC10" s="8">
        <f>IF(A10&lt;&gt;"",IF(VLOOKUP(A10,Jan!A$3:F$207,6)&gt;0,VLOOKUP(A10,Jan!A$3:F$207,6),0),0)</f>
        <v>0</v>
      </c>
      <c r="DD10" s="8">
        <f>IF(A10&lt;&gt;"",IF(VLOOKUP(A10,Feb!A$3:F$207,6)&gt;0,VLOOKUP(A10,Feb!A$3:F$207,6),0),0)</f>
        <v>0</v>
      </c>
      <c r="DE10" s="8">
        <f>IF(A10&lt;&gt;"",IF(VLOOKUP(A10,Mar!A$3:F$207,6)&gt;0,VLOOKUP(A10,Mar!A$3:F$207,6),0),0)</f>
        <v>0</v>
      </c>
      <c r="DG10" s="8">
        <f>LARGE($EE10:EF10,1)</f>
        <v>1.0243055555555556E-2</v>
      </c>
      <c r="DH10" s="8">
        <f>LARGE($EE10:EG10,1)</f>
        <v>1.0243055555555556E-2</v>
      </c>
      <c r="DI10" s="8">
        <f>LARGE($EE10:EH10,1)</f>
        <v>1.0243055555555556E-2</v>
      </c>
      <c r="DJ10" s="8">
        <f>LARGE($EE10:EI10,1)</f>
        <v>1.0245055615555556E-2</v>
      </c>
      <c r="DK10" s="8">
        <f>LARGE($EE10:EJ10,1)</f>
        <v>1.0245055615555556E-2</v>
      </c>
      <c r="DL10" s="8">
        <f>LARGE($EK10:EL10,1)</f>
        <v>5.3819444444444453E-3</v>
      </c>
      <c r="DM10" s="8">
        <f>LARGE($EK10:EM10,1)</f>
        <v>5.3819444444444453E-3</v>
      </c>
      <c r="DN10" s="8">
        <f>LARGE($EK10:EN10,1)</f>
        <v>5.3819444444444453E-3</v>
      </c>
      <c r="DO10" s="8">
        <f>LARGE($EK10:EO10,1)</f>
        <v>5.3819444444444453E-3</v>
      </c>
      <c r="DP10" s="8">
        <f>LARGE($EK10:EP10,1)</f>
        <v>5.3819444444444453E-3</v>
      </c>
      <c r="DS10" s="6">
        <f t="shared" si="13"/>
        <v>0</v>
      </c>
      <c r="DT10" s="6">
        <f t="shared" si="13"/>
        <v>0</v>
      </c>
      <c r="DU10" s="6">
        <f t="shared" si="13"/>
        <v>0</v>
      </c>
      <c r="DV10" s="6">
        <f t="shared" si="13"/>
        <v>0</v>
      </c>
      <c r="DW10" s="6">
        <f t="shared" si="13"/>
        <v>0</v>
      </c>
      <c r="DX10" s="6">
        <f t="shared" si="13"/>
        <v>0</v>
      </c>
      <c r="DY10" s="6">
        <f t="shared" si="14"/>
        <v>0</v>
      </c>
      <c r="DZ10" s="6">
        <f t="shared" si="14"/>
        <v>0</v>
      </c>
      <c r="EA10" s="6">
        <f t="shared" si="14"/>
        <v>0</v>
      </c>
      <c r="EB10" s="6">
        <f t="shared" si="14"/>
        <v>0</v>
      </c>
      <c r="EC10" s="6">
        <f t="shared" si="14"/>
        <v>0</v>
      </c>
      <c r="EE10" s="8">
        <f t="shared" si="15"/>
        <v>1.0243055555555556E-2</v>
      </c>
      <c r="EF10" s="8">
        <f t="shared" si="16"/>
        <v>0</v>
      </c>
      <c r="EG10" s="8">
        <f t="shared" si="16"/>
        <v>0</v>
      </c>
      <c r="EH10" s="8">
        <f t="shared" si="17"/>
        <v>1.0243055555555556E-2</v>
      </c>
      <c r="EI10" s="8">
        <f t="shared" si="18"/>
        <v>1.0245055615555556E-2</v>
      </c>
      <c r="EJ10" s="8">
        <f t="shared" si="16"/>
        <v>0</v>
      </c>
      <c r="EK10" s="8">
        <f t="shared" si="19"/>
        <v>5.3819444444444453E-3</v>
      </c>
      <c r="EL10" s="8">
        <f t="shared" si="20"/>
        <v>0</v>
      </c>
      <c r="EM10" s="8">
        <f t="shared" si="20"/>
        <v>0</v>
      </c>
      <c r="EN10" s="8">
        <f t="shared" si="20"/>
        <v>0</v>
      </c>
      <c r="EO10" s="8">
        <f t="shared" si="20"/>
        <v>0</v>
      </c>
      <c r="EP10" s="8">
        <f t="shared" si="20"/>
        <v>0</v>
      </c>
      <c r="ES10" s="8" t="str">
        <f t="shared" si="21"/>
        <v/>
      </c>
      <c r="ET10" s="8" t="str">
        <f t="shared" si="21"/>
        <v/>
      </c>
      <c r="EU10" s="8" t="str">
        <f t="shared" si="21"/>
        <v/>
      </c>
      <c r="EV10" s="8" t="str">
        <f t="shared" si="21"/>
        <v/>
      </c>
      <c r="EW10" s="8" t="str">
        <f t="shared" si="21"/>
        <v/>
      </c>
      <c r="EX10" s="8" t="str">
        <f t="shared" si="21"/>
        <v/>
      </c>
      <c r="EY10" s="8" t="str">
        <f t="shared" si="22"/>
        <v/>
      </c>
      <c r="EZ10" s="8" t="str">
        <f t="shared" si="22"/>
        <v/>
      </c>
      <c r="FA10" s="8" t="str">
        <f t="shared" si="22"/>
        <v/>
      </c>
      <c r="FB10" s="8" t="str">
        <f t="shared" si="22"/>
        <v/>
      </c>
      <c r="FC10" s="8" t="str">
        <f t="shared" si="22"/>
        <v/>
      </c>
      <c r="FD10" s="8" t="str">
        <f t="shared" si="22"/>
        <v/>
      </c>
      <c r="FF10" s="13"/>
      <c r="FG10" s="8">
        <f t="shared" si="23"/>
        <v>0</v>
      </c>
      <c r="FH10" s="8">
        <f>IF(COUNT($ES10:ET10)&gt;0,SMALL($ES10:ET10,1),$FF10)</f>
        <v>0</v>
      </c>
      <c r="FI10" s="8">
        <f>IF(COUNT($ES10:EU10)&gt;0,SMALL($ES10:EU10,1),$FF10)</f>
        <v>0</v>
      </c>
      <c r="FJ10" s="8">
        <f>IF(COUNT($ES10:EV10)&gt;0,SMALL($ES10:EV10,1),$FF10)</f>
        <v>0</v>
      </c>
      <c r="FK10" s="8">
        <f>IF(COUNT($ES10:EW10)&gt;0,SMALL($ES10:EW10,1),$FF10)</f>
        <v>0</v>
      </c>
      <c r="FL10" s="54"/>
      <c r="FM10" s="8">
        <f t="shared" si="24"/>
        <v>0</v>
      </c>
      <c r="FN10" s="8">
        <f>IF(COUNT($EY10:EZ10)&gt;0,SMALL($EY10:EZ10,1),$FM10)</f>
        <v>0</v>
      </c>
      <c r="FO10" s="8">
        <f>IF(COUNT($EY10:FA10)&gt;0,SMALL($EY10:FA10,1),$FM10)</f>
        <v>0</v>
      </c>
      <c r="FP10" s="8">
        <f>IF(COUNT($EY10:FB10)&gt;0,SMALL($EY10:FB10,1),$FM10)</f>
        <v>0</v>
      </c>
      <c r="FQ10" s="8">
        <f>IF(COUNT($EY10:FC10)&gt;0,SMALL($EY10:FC10,1),$FM10)</f>
        <v>0</v>
      </c>
      <c r="FS10" s="8">
        <f t="shared" si="25"/>
        <v>1.024524080074074E-2</v>
      </c>
      <c r="FT10" s="8">
        <f t="shared" si="26"/>
        <v>5.3821296296296308E-3</v>
      </c>
      <c r="FU10" s="1">
        <f t="shared" si="27"/>
        <v>8</v>
      </c>
      <c r="FV10" s="8">
        <f t="shared" si="28"/>
        <v>1.8518518518518518E-7</v>
      </c>
      <c r="FW10" s="1" t="str">
        <f t="shared" si="29"/>
        <v>Bill Lock</v>
      </c>
      <c r="FY10" s="13">
        <f t="shared" si="30"/>
        <v>2.92E-2</v>
      </c>
      <c r="FZ10" s="13">
        <f>SMALL($GL10:GM10,1)/(60*60*24)</f>
        <v>2.92E-2</v>
      </c>
      <c r="GA10" s="13">
        <f>SMALL($GL10:GN10,1)/(60*60*24)</f>
        <v>2.92E-2</v>
      </c>
      <c r="GB10" s="13">
        <f>SMALL($GL10:GO10,1)/(60*60*24)</f>
        <v>2.92E-2</v>
      </c>
      <c r="GC10" s="13">
        <f>SMALL($GL10:GP10,1)/(60*60*24)</f>
        <v>2.92E-2</v>
      </c>
      <c r="GD10" s="13">
        <f>SMALL($GL10:GQ10,1)/(60*60*24)</f>
        <v>2.92E-2</v>
      </c>
      <c r="GE10" s="34">
        <f t="shared" si="31"/>
        <v>2.2440523924084476E-2</v>
      </c>
      <c r="GF10" s="13">
        <f>SMALL($GR10:GS10,1)/(60*60*24)</f>
        <v>2.2440523924084476E-2</v>
      </c>
      <c r="GG10" s="42">
        <f>SMALL($GT10:GT10,1)/(60*60*24)</f>
        <v>0.11572916666666666</v>
      </c>
      <c r="GH10" s="42">
        <f>SMALL($GT10:GU10,1)/(60*60*24)</f>
        <v>0.11572916666666666</v>
      </c>
      <c r="GI10" s="42">
        <f>SMALL($GT10:GV10,1)/(60*60*24)</f>
        <v>0.11572916666666666</v>
      </c>
      <c r="GJ10" s="42">
        <f>SMALL($GT10:GW10,1)/(60*60*24)</f>
        <v>0.11572916666666666</v>
      </c>
      <c r="GL10" s="6">
        <f t="shared" si="32"/>
        <v>2522.88</v>
      </c>
      <c r="GM10" s="1">
        <f t="shared" si="33"/>
        <v>9999</v>
      </c>
      <c r="GN10" s="1">
        <f t="shared" si="33"/>
        <v>9999</v>
      </c>
      <c r="GO10" s="1">
        <f t="shared" si="33"/>
        <v>9999</v>
      </c>
      <c r="GP10" s="1">
        <f t="shared" si="33"/>
        <v>9999</v>
      </c>
      <c r="GQ10" s="1">
        <f t="shared" si="33"/>
        <v>9999</v>
      </c>
      <c r="GR10" s="6">
        <f t="shared" si="34"/>
        <v>1938.8612670408986</v>
      </c>
      <c r="GS10" s="1">
        <f t="shared" si="35"/>
        <v>9999</v>
      </c>
      <c r="GT10" s="43">
        <f t="shared" si="36"/>
        <v>9999</v>
      </c>
      <c r="GU10" s="1">
        <f t="shared" si="37"/>
        <v>9999</v>
      </c>
      <c r="GV10" s="1">
        <f t="shared" si="37"/>
        <v>9999</v>
      </c>
      <c r="GW10" s="1">
        <f t="shared" si="37"/>
        <v>9999</v>
      </c>
      <c r="GY10" s="8"/>
      <c r="GZ10" s="8"/>
      <c r="HA10" s="8"/>
    </row>
    <row r="11" spans="1:209" x14ac:dyDescent="0.25">
      <c r="A11" s="1" t="s">
        <v>8</v>
      </c>
      <c r="B11" s="54">
        <v>2.2118055555555557E-2</v>
      </c>
      <c r="C11" s="45">
        <v>42675</v>
      </c>
      <c r="D11" s="45"/>
      <c r="E11" s="13">
        <v>2.7152777777777779E-2</v>
      </c>
      <c r="F11" s="11">
        <v>43556</v>
      </c>
      <c r="K11" s="8">
        <v>2.1631944444444443E-2</v>
      </c>
      <c r="M11" s="8">
        <f t="shared" si="38"/>
        <v>3.0256899785637725E-2</v>
      </c>
      <c r="N11" s="6">
        <f t="shared" si="39"/>
        <v>2614.1961414790994</v>
      </c>
      <c r="O11" s="8">
        <f t="shared" si="40"/>
        <v>9.2013888888888892E-3</v>
      </c>
      <c r="P11" s="146" t="str">
        <f t="shared" si="41"/>
        <v>Bob Clough</v>
      </c>
      <c r="Q11" s="107"/>
      <c r="R11" s="129" t="str">
        <f t="shared" si="0"/>
        <v/>
      </c>
      <c r="S11" s="131" t="str">
        <f t="shared" si="42"/>
        <v/>
      </c>
      <c r="T11" s="131">
        <f t="shared" si="75"/>
        <v>2.0000699999999989E-6</v>
      </c>
      <c r="U11" s="132">
        <f t="shared" si="43"/>
        <v>9.20338895888889E-3</v>
      </c>
      <c r="V11" s="146" t="str">
        <f t="shared" si="44"/>
        <v>Bob Clough</v>
      </c>
      <c r="W11" s="107"/>
      <c r="X11" s="129" t="str">
        <f t="shared" si="1"/>
        <v/>
      </c>
      <c r="Y11" s="131" t="str">
        <f t="shared" si="45"/>
        <v/>
      </c>
      <c r="Z11" s="131">
        <f t="shared" si="76"/>
        <v>2.0000699999999989E-6</v>
      </c>
      <c r="AA11" s="132">
        <f t="shared" si="46"/>
        <v>9.20338895888889E-3</v>
      </c>
      <c r="AB11" s="146" t="str">
        <f t="shared" si="47"/>
        <v>Bob Clough</v>
      </c>
      <c r="AC11" s="107"/>
      <c r="AD11" s="129" t="str">
        <f t="shared" si="2"/>
        <v/>
      </c>
      <c r="AE11" s="131" t="str">
        <f t="shared" si="48"/>
        <v/>
      </c>
      <c r="AF11" s="131">
        <f t="shared" si="77"/>
        <v>2.0000699999999989E-6</v>
      </c>
      <c r="AG11" s="132">
        <f t="shared" si="49"/>
        <v>9.20338895888889E-3</v>
      </c>
      <c r="AH11" s="146" t="str">
        <f t="shared" si="50"/>
        <v>Bob Clough</v>
      </c>
      <c r="AI11" s="107">
        <v>26.2</v>
      </c>
      <c r="AJ11" s="108">
        <f t="shared" si="51"/>
        <v>8.3333333333333332E-3</v>
      </c>
      <c r="AK11" s="109">
        <f t="shared" si="52"/>
        <v>720</v>
      </c>
      <c r="AL11" s="129">
        <f>(50.124*AI11)+1373.5</f>
        <v>2686.7488000000003</v>
      </c>
      <c r="AM11" s="131">
        <f>IF(A11&lt;&gt;"",(MROUND(AL$2-AL11,15)/(60*60*24)),"")</f>
        <v>8.3333333333333332E-3</v>
      </c>
      <c r="AN11" s="131">
        <f t="shared" si="78"/>
        <v>2.0000699999999989E-6</v>
      </c>
      <c r="AO11" s="132">
        <f t="shared" si="79"/>
        <v>8.3333333333333332E-3</v>
      </c>
      <c r="AP11" s="146" t="str">
        <f t="shared" si="53"/>
        <v>Bob Clough</v>
      </c>
      <c r="AQ11" s="107">
        <v>25.9</v>
      </c>
      <c r="AR11" s="129">
        <f t="shared" si="54"/>
        <v>2671.7116000000001</v>
      </c>
      <c r="AS11" s="131">
        <f t="shared" si="55"/>
        <v>8.5069444444444437E-3</v>
      </c>
      <c r="AT11" s="131">
        <f t="shared" si="80"/>
        <v>2.0000699999999989E-6</v>
      </c>
      <c r="AU11" s="132">
        <f t="shared" si="56"/>
        <v>8.5089445144444446E-3</v>
      </c>
      <c r="AV11" s="146" t="str">
        <f t="shared" si="57"/>
        <v>Bob Clough</v>
      </c>
      <c r="AW11" s="107">
        <v>26</v>
      </c>
      <c r="AX11" s="129">
        <f t="shared" si="3"/>
        <v>2361.5</v>
      </c>
      <c r="AY11" s="131">
        <f t="shared" si="58"/>
        <v>1.2152777777777778E-2</v>
      </c>
      <c r="AZ11" s="131">
        <f t="shared" si="81"/>
        <v>2.0000699999999989E-6</v>
      </c>
      <c r="BA11" s="132">
        <f t="shared" si="59"/>
        <v>1.2154777847777779E-2</v>
      </c>
      <c r="BB11" s="146" t="str">
        <f t="shared" si="60"/>
        <v>Bob Clough</v>
      </c>
      <c r="BC11" s="107">
        <v>26.2</v>
      </c>
      <c r="BD11" s="129">
        <f t="shared" si="4"/>
        <v>605.56079999999997</v>
      </c>
      <c r="BE11" s="131">
        <f t="shared" si="61"/>
        <v>6.9444444444444441E-3</v>
      </c>
      <c r="BF11" s="131">
        <f t="shared" si="82"/>
        <v>2.0000699999999989E-6</v>
      </c>
      <c r="BG11" s="134">
        <f>IF(BE11&lt;&gt;"",BE11,VLOOKUP($A11,Table12[],7,FALSE))+BF11</f>
        <v>6.946444514444444E-3</v>
      </c>
      <c r="BH11" s="146" t="str">
        <f t="shared" si="62"/>
        <v>Bob Clough</v>
      </c>
      <c r="BI11" s="107">
        <v>26.6</v>
      </c>
      <c r="BJ11" s="129">
        <f t="shared" si="5"/>
        <v>594.51439999999991</v>
      </c>
      <c r="BK11" s="131">
        <f t="shared" si="63"/>
        <v>6.9444444444444441E-3</v>
      </c>
      <c r="BL11" s="131">
        <f t="shared" si="83"/>
        <v>2.0000699999999989E-6</v>
      </c>
      <c r="BM11" s="134">
        <f>IF(BK11&lt;&gt;"",BK11,VLOOKUP($A11,Table12[],7,FALSE))+BL11</f>
        <v>6.946444514444444E-3</v>
      </c>
      <c r="BN11" s="146" t="str">
        <f t="shared" si="64"/>
        <v>Bob Clough</v>
      </c>
      <c r="BO11" s="107">
        <v>26.9</v>
      </c>
      <c r="BP11" s="129">
        <f t="shared" si="6"/>
        <v>586.2296</v>
      </c>
      <c r="BQ11" s="131">
        <f t="shared" si="65"/>
        <v>6.7708333333333336E-3</v>
      </c>
      <c r="BR11" s="131">
        <f t="shared" si="84"/>
        <v>2.0000699999999989E-6</v>
      </c>
      <c r="BS11" s="134">
        <f>IF(BQ11&lt;&gt;"",BQ11,VLOOKUP($A11,Table12[],7,FALSE))+BR11</f>
        <v>6.7728334033333336E-3</v>
      </c>
      <c r="BT11" s="146" t="str">
        <f t="shared" si="66"/>
        <v>Bob Clough</v>
      </c>
      <c r="BU11" s="107">
        <v>27</v>
      </c>
      <c r="BV11" s="129">
        <f t="shared" si="7"/>
        <v>519.09999999999991</v>
      </c>
      <c r="BW11" s="131">
        <f t="shared" si="67"/>
        <v>6.076388888888889E-3</v>
      </c>
      <c r="BX11" s="131">
        <f t="shared" si="85"/>
        <v>2.0000699999999989E-6</v>
      </c>
      <c r="BY11" s="134">
        <f>IF(BW11&lt;&gt;"",BW11,VLOOKUP($A11,Table12[],7,FALSE))+BX11</f>
        <v>6.078388958888889E-3</v>
      </c>
      <c r="BZ11" s="146" t="str">
        <f t="shared" si="68"/>
        <v>Bob Clough</v>
      </c>
      <c r="CA11" s="107">
        <v>27.5</v>
      </c>
      <c r="CB11" s="129">
        <f t="shared" si="8"/>
        <v>476.59999999999991</v>
      </c>
      <c r="CC11" s="131">
        <f t="shared" si="69"/>
        <v>5.5555555555555558E-3</v>
      </c>
      <c r="CD11" s="131">
        <f t="shared" si="86"/>
        <v>2.0000699999999989E-6</v>
      </c>
      <c r="CE11" s="134">
        <f>IF(CC11&lt;&gt;"",CC11,VLOOKUP($A11,Table12[],7,FALSE))+CD11</f>
        <v>5.5575556255555558E-3</v>
      </c>
      <c r="CF11" s="146" t="str">
        <f t="shared" si="70"/>
        <v>Bob Clough</v>
      </c>
      <c r="CG11" s="107"/>
      <c r="CH11" s="129" t="str">
        <f t="shared" si="9"/>
        <v/>
      </c>
      <c r="CI11" s="131" t="str">
        <f t="shared" si="71"/>
        <v/>
      </c>
      <c r="CJ11" s="131">
        <f t="shared" si="87"/>
        <v>2.0000699999999989E-6</v>
      </c>
      <c r="CK11" s="134">
        <f>IF(CI11&lt;&gt;"",CI11,VLOOKUP($A11,Table12[],7,FALSE))+CJ11</f>
        <v>7.1200556255555554E-3</v>
      </c>
      <c r="CL11" s="146" t="str">
        <f t="shared" si="72"/>
        <v>Bob Clough</v>
      </c>
      <c r="CM11" s="8"/>
      <c r="CN11" s="8">
        <f t="shared" si="73"/>
        <v>0</v>
      </c>
      <c r="CO11" s="8">
        <f t="shared" si="10"/>
        <v>0</v>
      </c>
      <c r="CP11" s="8">
        <f t="shared" si="11"/>
        <v>9.2013888888888892E-3</v>
      </c>
      <c r="CQ11" s="8"/>
      <c r="CR11" s="8">
        <f>IF(A11&lt;&gt;"",IF(VLOOKUP(A11,Apr!A$4:F$211,6)&gt;0,VLOOKUP(A11,Apr!A$4:F$211,6),0),0)</f>
        <v>0</v>
      </c>
      <c r="CS11" s="8">
        <f>IF(A11&lt;&gt;"",IF(VLOOKUP(A11,May!A$3:F$209,6)&gt;0,VLOOKUP(A11,May!A$3:F$209,6),0),0)</f>
        <v>0</v>
      </c>
      <c r="CT11" s="8">
        <f>IF(A11&lt;&gt;"",IF(VLOOKUP(A11,Jun!A$3:F$209,6)&gt;0,VLOOKUP(A11,Jun!A$3:F$209,6),0),0)</f>
        <v>0</v>
      </c>
      <c r="CU11" s="8">
        <f>IF(A11&lt;&gt;"",IF(VLOOKUP(A11,Jul!A$3:F$206,6)&gt;0,VLOOKUP(A11,Jul!A$3:F$206,6),0),0)</f>
        <v>0</v>
      </c>
      <c r="CV11" s="8">
        <f>IF(A11&lt;&gt;"",IF(VLOOKUP(A11,Aug!A$3:F$206,6)&gt;0,VLOOKUP(A11,Aug!A$3:F$206,6),0),0)</f>
        <v>0</v>
      </c>
      <c r="CW11" s="8">
        <f>IF(A11&lt;&gt;"",IF(VLOOKUP(A11,Sep!A$3:F$206,6)&gt;0,VLOOKUP(A11,Sep!A$3:F$206,6),0),0)</f>
        <v>0</v>
      </c>
      <c r="CX11" s="6">
        <f t="shared" si="12"/>
        <v>2009.0387347640767</v>
      </c>
      <c r="CY11" s="8">
        <f t="shared" si="74"/>
        <v>4.5138888888888893E-3</v>
      </c>
      <c r="CZ11" s="8">
        <f>IF(A11&lt;&gt;"",IF(VLOOKUP(A11,Oct!A$3:F$206,6)&gt;0,VLOOKUP(A11,Oct!A$3:F$206,6),0),0)</f>
        <v>0</v>
      </c>
      <c r="DA11" s="8">
        <f>IF(A11&lt;&gt;"",IF(VLOOKUP(A11,Nov!A$3:F$207,6)&gt;0,VLOOKUP(A11,Nov!A$3:F$207,6),0),0)</f>
        <v>0</v>
      </c>
      <c r="DB11" s="8">
        <f>IF(A11&lt;&gt;"",IF(VLOOKUP(A11,Dec!A$3:F$207,6)&gt;0,VLOOKUP(A11,Dec!A$3:F$207,6),0),0)</f>
        <v>0</v>
      </c>
      <c r="DC11" s="8">
        <f>IF(A11&lt;&gt;"",IF(VLOOKUP(A11,Jan!A$3:F$207,6)&gt;0,VLOOKUP(A11,Jan!A$3:F$207,6),0),0)</f>
        <v>0</v>
      </c>
      <c r="DD11" s="8">
        <f>IF(A11&lt;&gt;"",IF(VLOOKUP(A11,Feb!A$3:F$207,6)&gt;0,VLOOKUP(A11,Feb!A$3:F$207,6),0),0)</f>
        <v>0</v>
      </c>
      <c r="DE11" s="8">
        <f>IF(A11&lt;&gt;"",IF(VLOOKUP(A11,Mar!A$3:F$207,6)&gt;0,VLOOKUP(A11,Mar!A$3:F$207,6),0),0)</f>
        <v>0</v>
      </c>
      <c r="DG11" s="8">
        <f>LARGE($EE11:EF11,1)</f>
        <v>8.3333333333333332E-3</v>
      </c>
      <c r="DH11" s="8">
        <f>LARGE($EE11:EG11,1)</f>
        <v>8.3333333333333332E-3</v>
      </c>
      <c r="DI11" s="8">
        <f>LARGE($EE11:EH11,1)</f>
        <v>8.3333333333333332E-3</v>
      </c>
      <c r="DJ11" s="8">
        <f>LARGE($EE11:EI11,1)</f>
        <v>8.5089445144444446E-3</v>
      </c>
      <c r="DK11" s="8">
        <f>LARGE($EE11:EJ11,1)</f>
        <v>8.5089445144444446E-3</v>
      </c>
      <c r="DL11" s="8">
        <f>LARGE($EK11:EL11,1)</f>
        <v>4.5138888888888893E-3</v>
      </c>
      <c r="DM11" s="8">
        <f>LARGE($EK11:EM11,1)</f>
        <v>4.5138888888888893E-3</v>
      </c>
      <c r="DN11" s="8">
        <f>LARGE($EK11:EN11,1)</f>
        <v>4.5138888888888893E-3</v>
      </c>
      <c r="DO11" s="8">
        <f>LARGE($EK11:EO11,1)</f>
        <v>4.5138888888888893E-3</v>
      </c>
      <c r="DP11" s="8">
        <f>LARGE($EK11:EP11,1)</f>
        <v>4.5138888888888893E-3</v>
      </c>
      <c r="DS11" s="6">
        <f t="shared" si="13"/>
        <v>0</v>
      </c>
      <c r="DT11" s="6">
        <f t="shared" si="13"/>
        <v>0</v>
      </c>
      <c r="DU11" s="6">
        <f t="shared" si="13"/>
        <v>0</v>
      </c>
      <c r="DV11" s="6">
        <f t="shared" si="13"/>
        <v>0</v>
      </c>
      <c r="DW11" s="6">
        <f t="shared" si="13"/>
        <v>0</v>
      </c>
      <c r="DX11" s="6">
        <f t="shared" si="13"/>
        <v>0</v>
      </c>
      <c r="DY11" s="6">
        <f t="shared" si="14"/>
        <v>0</v>
      </c>
      <c r="DZ11" s="6">
        <f t="shared" si="14"/>
        <v>0</v>
      </c>
      <c r="EA11" s="6">
        <f t="shared" si="14"/>
        <v>0</v>
      </c>
      <c r="EB11" s="6">
        <f t="shared" si="14"/>
        <v>0</v>
      </c>
      <c r="EC11" s="6">
        <f t="shared" si="14"/>
        <v>0</v>
      </c>
      <c r="EE11" s="8">
        <f t="shared" si="15"/>
        <v>8.3333333333333332E-3</v>
      </c>
      <c r="EF11" s="8">
        <f t="shared" si="16"/>
        <v>0</v>
      </c>
      <c r="EG11" s="8">
        <f t="shared" si="16"/>
        <v>0</v>
      </c>
      <c r="EH11" s="8">
        <f t="shared" si="17"/>
        <v>8.3333333333333332E-3</v>
      </c>
      <c r="EI11" s="8">
        <f t="shared" si="18"/>
        <v>8.5089445144444446E-3</v>
      </c>
      <c r="EJ11" s="8">
        <f t="shared" si="16"/>
        <v>0</v>
      </c>
      <c r="EK11" s="8">
        <f t="shared" si="19"/>
        <v>4.5138888888888893E-3</v>
      </c>
      <c r="EL11" s="8">
        <f t="shared" si="20"/>
        <v>0</v>
      </c>
      <c r="EM11" s="8">
        <f t="shared" si="20"/>
        <v>0</v>
      </c>
      <c r="EN11" s="8">
        <f t="shared" si="20"/>
        <v>0</v>
      </c>
      <c r="EO11" s="8">
        <f t="shared" si="20"/>
        <v>0</v>
      </c>
      <c r="EP11" s="8">
        <f t="shared" si="20"/>
        <v>0</v>
      </c>
      <c r="ES11" s="8" t="str">
        <f t="shared" si="21"/>
        <v/>
      </c>
      <c r="ET11" s="8" t="str">
        <f t="shared" si="21"/>
        <v/>
      </c>
      <c r="EU11" s="8" t="str">
        <f t="shared" si="21"/>
        <v/>
      </c>
      <c r="EV11" s="8" t="str">
        <f t="shared" si="21"/>
        <v/>
      </c>
      <c r="EW11" s="8" t="str">
        <f t="shared" si="21"/>
        <v/>
      </c>
      <c r="EX11" s="8" t="str">
        <f t="shared" si="21"/>
        <v/>
      </c>
      <c r="EY11" s="8" t="str">
        <f t="shared" si="22"/>
        <v/>
      </c>
      <c r="EZ11" s="8" t="str">
        <f t="shared" si="22"/>
        <v/>
      </c>
      <c r="FA11" s="8" t="str">
        <f t="shared" si="22"/>
        <v/>
      </c>
      <c r="FB11" s="8" t="str">
        <f t="shared" si="22"/>
        <v/>
      </c>
      <c r="FC11" s="8" t="str">
        <f t="shared" si="22"/>
        <v/>
      </c>
      <c r="FD11" s="8" t="str">
        <f t="shared" si="22"/>
        <v/>
      </c>
      <c r="FF11" s="13">
        <v>2.7152777777777779E-2</v>
      </c>
      <c r="FG11" s="8">
        <f t="shared" si="23"/>
        <v>2.7152777777777779E-2</v>
      </c>
      <c r="FH11" s="8">
        <f>IF(COUNT($ES11:ET11)&gt;0,SMALL($ES11:ET11,1),$FF11)</f>
        <v>2.7152777777777779E-2</v>
      </c>
      <c r="FI11" s="8">
        <f>IF(COUNT($ES11:EU11)&gt;0,SMALL($ES11:EU11,1),$FF11)</f>
        <v>2.7152777777777779E-2</v>
      </c>
      <c r="FJ11" s="8">
        <f>IF(COUNT($ES11:EV11)&gt;0,SMALL($ES11:EV11,1),$FF11)</f>
        <v>2.7152777777777779E-2</v>
      </c>
      <c r="FK11" s="8">
        <f>IF(COUNT($ES11:EW11)&gt;0,SMALL($ES11:EW11,1),$FF11)</f>
        <v>2.7152777777777779E-2</v>
      </c>
      <c r="FL11" s="54">
        <v>2.2118055555555557E-2</v>
      </c>
      <c r="FM11" s="8">
        <f t="shared" si="24"/>
        <v>2.2118055555555557E-2</v>
      </c>
      <c r="FN11" s="8">
        <f>IF(COUNT($EY11:EZ11)&gt;0,SMALL($EY11:EZ11,1),$FM11)</f>
        <v>2.2118055555555557E-2</v>
      </c>
      <c r="FO11" s="8">
        <f>IF(COUNT($EY11:FA11)&gt;0,SMALL($EY11:FA11,1),$FM11)</f>
        <v>2.2118055555555557E-2</v>
      </c>
      <c r="FP11" s="8">
        <f>IF(COUNT($EY11:FB11)&gt;0,SMALL($EY11:FB11,1),$FM11)</f>
        <v>2.2118055555555557E-2</v>
      </c>
      <c r="FQ11" s="8">
        <f>IF(COUNT($EY11:FC11)&gt;0,SMALL($EY11:FC11,1),$FM11)</f>
        <v>2.2118055555555557E-2</v>
      </c>
      <c r="FS11" s="8">
        <f t="shared" si="25"/>
        <v>8.5091528477777775E-3</v>
      </c>
      <c r="FT11" s="8">
        <f t="shared" si="26"/>
        <v>4.5140972222222223E-3</v>
      </c>
      <c r="FU11" s="1">
        <f t="shared" si="27"/>
        <v>9</v>
      </c>
      <c r="FV11" s="8">
        <f t="shared" si="28"/>
        <v>2.0833333333333333E-7</v>
      </c>
      <c r="FW11" s="1" t="str">
        <f t="shared" si="29"/>
        <v>Bob Clough</v>
      </c>
      <c r="FY11" s="13">
        <f t="shared" si="30"/>
        <v>3.0256899785637725E-2</v>
      </c>
      <c r="FZ11" s="13">
        <f>SMALL($GL11:GM11,1)/(60*60*24)</f>
        <v>3.0256899785637725E-2</v>
      </c>
      <c r="GA11" s="13">
        <f>SMALL($GL11:GN11,1)/(60*60*24)</f>
        <v>3.0256899785637725E-2</v>
      </c>
      <c r="GB11" s="13">
        <f>SMALL($GL11:GO11,1)/(60*60*24)</f>
        <v>3.0256899785637725E-2</v>
      </c>
      <c r="GC11" s="13">
        <f>SMALL($GL11:GP11,1)/(60*60*24)</f>
        <v>3.0256899785637725E-2</v>
      </c>
      <c r="GD11" s="13">
        <f>SMALL($GL11:GQ11,1)/(60*60*24)</f>
        <v>3.0256899785637725E-2</v>
      </c>
      <c r="GE11" s="34">
        <f t="shared" si="31"/>
        <v>2.3252763133843481E-2</v>
      </c>
      <c r="GF11" s="13">
        <f>SMALL($GR11:GS11,1)/(60*60*24)</f>
        <v>2.3252763133843481E-2</v>
      </c>
      <c r="GG11" s="42">
        <f>SMALL($GT11:GT11,1)/(60*60*24)</f>
        <v>0.11572916666666666</v>
      </c>
      <c r="GH11" s="42">
        <f>SMALL($GT11:GU11,1)/(60*60*24)</f>
        <v>0.11572916666666666</v>
      </c>
      <c r="GI11" s="42">
        <f>SMALL($GT11:GV11,1)/(60*60*24)</f>
        <v>0.11572916666666666</v>
      </c>
      <c r="GJ11" s="42">
        <f>SMALL($GT11:GW11,1)/(60*60*24)</f>
        <v>0.11572916666666666</v>
      </c>
      <c r="GL11" s="6">
        <f t="shared" si="32"/>
        <v>2614.1961414790994</v>
      </c>
      <c r="GM11" s="1">
        <f t="shared" si="33"/>
        <v>9999</v>
      </c>
      <c r="GN11" s="1">
        <f t="shared" si="33"/>
        <v>9999</v>
      </c>
      <c r="GO11" s="1">
        <f t="shared" si="33"/>
        <v>9999</v>
      </c>
      <c r="GP11" s="1">
        <f t="shared" si="33"/>
        <v>9999</v>
      </c>
      <c r="GQ11" s="1">
        <f t="shared" si="33"/>
        <v>9999</v>
      </c>
      <c r="GR11" s="6">
        <f t="shared" si="34"/>
        <v>2009.0387347640767</v>
      </c>
      <c r="GS11" s="1">
        <f t="shared" si="35"/>
        <v>9999</v>
      </c>
      <c r="GT11" s="43">
        <f t="shared" si="36"/>
        <v>9999</v>
      </c>
      <c r="GU11" s="1">
        <f t="shared" si="37"/>
        <v>9999</v>
      </c>
      <c r="GV11" s="1">
        <f t="shared" si="37"/>
        <v>9999</v>
      </c>
      <c r="GW11" s="1">
        <f t="shared" si="37"/>
        <v>9999</v>
      </c>
      <c r="GY11" s="8"/>
      <c r="GZ11" s="8"/>
      <c r="HA11" s="8"/>
    </row>
    <row r="12" spans="1:209" x14ac:dyDescent="0.25">
      <c r="A12" s="1" t="s">
        <v>181</v>
      </c>
      <c r="B12" s="54"/>
      <c r="C12" s="45"/>
      <c r="D12" s="45"/>
      <c r="E12" s="13"/>
      <c r="M12" s="8">
        <f t="shared" si="38"/>
        <v>2.92E-2</v>
      </c>
      <c r="N12" s="6">
        <f t="shared" si="39"/>
        <v>2522.88</v>
      </c>
      <c r="O12" s="8">
        <f t="shared" si="40"/>
        <v>1.0243055555555556E-2</v>
      </c>
      <c r="P12" s="146" t="str">
        <f t="shared" si="41"/>
        <v>Bryan Grundy</v>
      </c>
      <c r="Q12" s="107"/>
      <c r="R12" s="129" t="str">
        <f t="shared" si="0"/>
        <v/>
      </c>
      <c r="S12" s="131" t="str">
        <f t="shared" si="42"/>
        <v/>
      </c>
      <c r="T12" s="131">
        <f t="shared" si="75"/>
        <v>2.0000799999999987E-6</v>
      </c>
      <c r="U12" s="132">
        <f t="shared" si="43"/>
        <v>1.0245055635555556E-2</v>
      </c>
      <c r="V12" s="146" t="str">
        <f t="shared" si="44"/>
        <v>Bryan Grundy</v>
      </c>
      <c r="W12" s="107"/>
      <c r="X12" s="129" t="str">
        <f t="shared" si="1"/>
        <v/>
      </c>
      <c r="Y12" s="131" t="str">
        <f t="shared" si="45"/>
        <v/>
      </c>
      <c r="Z12" s="131">
        <f t="shared" si="76"/>
        <v>2.0000799999999987E-6</v>
      </c>
      <c r="AA12" s="132">
        <f t="shared" si="46"/>
        <v>1.0245055635555556E-2</v>
      </c>
      <c r="AB12" s="146" t="str">
        <f t="shared" si="47"/>
        <v>Bryan Grundy</v>
      </c>
      <c r="AC12" s="107"/>
      <c r="AD12" s="129" t="str">
        <f t="shared" si="2"/>
        <v/>
      </c>
      <c r="AE12" s="131" t="str">
        <f t="shared" si="48"/>
        <v/>
      </c>
      <c r="AF12" s="131">
        <f t="shared" si="77"/>
        <v>2.0000799999999987E-6</v>
      </c>
      <c r="AG12" s="132">
        <f t="shared" si="49"/>
        <v>1.0245055635555556E-2</v>
      </c>
      <c r="AH12" s="146" t="str">
        <f t="shared" si="50"/>
        <v>Bryan Grundy</v>
      </c>
      <c r="AI12" s="107"/>
      <c r="AJ12" s="108">
        <f t="shared" si="51"/>
        <v>1.0243055555555556E-2</v>
      </c>
      <c r="AK12" s="109">
        <f t="shared" si="52"/>
        <v>885</v>
      </c>
      <c r="AL12" s="129"/>
      <c r="AM12" s="113"/>
      <c r="AN12" s="131">
        <f t="shared" si="78"/>
        <v>2.0000799999999987E-6</v>
      </c>
      <c r="AO12" s="132">
        <f t="shared" si="79"/>
        <v>1.0243055555555556E-2</v>
      </c>
      <c r="AP12" s="146" t="str">
        <f t="shared" si="53"/>
        <v>Bryan Grundy</v>
      </c>
      <c r="AQ12" s="107"/>
      <c r="AR12" s="129" t="str">
        <f t="shared" si="54"/>
        <v/>
      </c>
      <c r="AS12" s="131" t="str">
        <f t="shared" si="55"/>
        <v/>
      </c>
      <c r="AT12" s="131">
        <f t="shared" si="80"/>
        <v>2.0000799999999987E-6</v>
      </c>
      <c r="AU12" s="132">
        <f t="shared" si="56"/>
        <v>1.0245055635555556E-2</v>
      </c>
      <c r="AV12" s="146" t="str">
        <f t="shared" si="57"/>
        <v>Bryan Grundy</v>
      </c>
      <c r="AW12" s="107"/>
      <c r="AX12" s="129" t="str">
        <f t="shared" si="3"/>
        <v/>
      </c>
      <c r="AY12" s="131" t="str">
        <f t="shared" si="58"/>
        <v/>
      </c>
      <c r="AZ12" s="131">
        <f t="shared" si="81"/>
        <v>2.0000799999999987E-6</v>
      </c>
      <c r="BA12" s="132">
        <f t="shared" si="59"/>
        <v>1.0245055635555556E-2</v>
      </c>
      <c r="BB12" s="146" t="str">
        <f t="shared" si="60"/>
        <v>Bryan Grundy</v>
      </c>
      <c r="BC12" s="107"/>
      <c r="BD12" s="129" t="str">
        <f t="shared" si="4"/>
        <v/>
      </c>
      <c r="BE12" s="131" t="str">
        <f t="shared" si="61"/>
        <v/>
      </c>
      <c r="BF12" s="131">
        <f t="shared" si="82"/>
        <v>2.0000799999999987E-6</v>
      </c>
      <c r="BG12" s="134">
        <f>IF(BE12&lt;&gt;"",BE12,VLOOKUP($A12,Table12[],7,FALSE))+BF12</f>
        <v>5.7311667466666671E-3</v>
      </c>
      <c r="BH12" s="146" t="str">
        <f t="shared" si="62"/>
        <v>Bryan Grundy</v>
      </c>
      <c r="BI12" s="107"/>
      <c r="BJ12" s="129" t="str">
        <f t="shared" si="5"/>
        <v/>
      </c>
      <c r="BK12" s="131" t="str">
        <f t="shared" si="63"/>
        <v/>
      </c>
      <c r="BL12" s="131">
        <f t="shared" si="83"/>
        <v>2.0000799999999987E-6</v>
      </c>
      <c r="BM12" s="134">
        <f>IF(BK12&lt;&gt;"",BK12,VLOOKUP($A12,Table12[],7,FALSE))+BL12</f>
        <v>5.7311667466666671E-3</v>
      </c>
      <c r="BN12" s="146" t="str">
        <f t="shared" si="64"/>
        <v>Bryan Grundy</v>
      </c>
      <c r="BO12" s="107"/>
      <c r="BP12" s="129" t="str">
        <f t="shared" si="6"/>
        <v/>
      </c>
      <c r="BQ12" s="131" t="str">
        <f t="shared" si="65"/>
        <v/>
      </c>
      <c r="BR12" s="131">
        <f t="shared" si="84"/>
        <v>2.0000799999999987E-6</v>
      </c>
      <c r="BS12" s="134">
        <f>IF(BQ12&lt;&gt;"",BQ12,VLOOKUP($A12,Table12[],7,FALSE))+BR12</f>
        <v>5.7311667466666671E-3</v>
      </c>
      <c r="BT12" s="146" t="str">
        <f t="shared" si="66"/>
        <v>Bryan Grundy</v>
      </c>
      <c r="BU12" s="107"/>
      <c r="BV12" s="129" t="str">
        <f t="shared" si="7"/>
        <v/>
      </c>
      <c r="BW12" s="131" t="str">
        <f t="shared" si="67"/>
        <v/>
      </c>
      <c r="BX12" s="131">
        <f t="shared" si="85"/>
        <v>2.0000799999999987E-6</v>
      </c>
      <c r="BY12" s="134">
        <f>IF(BW12&lt;&gt;"",BW12,VLOOKUP($A12,Table12[],7,FALSE))+BX12</f>
        <v>5.7311667466666671E-3</v>
      </c>
      <c r="BZ12" s="146" t="str">
        <f t="shared" si="68"/>
        <v>Bryan Grundy</v>
      </c>
      <c r="CA12" s="107"/>
      <c r="CB12" s="129" t="str">
        <f t="shared" si="8"/>
        <v/>
      </c>
      <c r="CC12" s="131" t="str">
        <f t="shared" si="69"/>
        <v/>
      </c>
      <c r="CD12" s="131">
        <f t="shared" si="86"/>
        <v>2.0000799999999987E-6</v>
      </c>
      <c r="CE12" s="134">
        <f>IF(CC12&lt;&gt;"",CC12,VLOOKUP($A12,Table12[],7,FALSE))+CD12</f>
        <v>5.7311667466666671E-3</v>
      </c>
      <c r="CF12" s="146" t="str">
        <f t="shared" si="70"/>
        <v>Bryan Grundy</v>
      </c>
      <c r="CG12" s="107"/>
      <c r="CH12" s="129" t="str">
        <f t="shared" si="9"/>
        <v/>
      </c>
      <c r="CI12" s="131" t="str">
        <f t="shared" si="71"/>
        <v/>
      </c>
      <c r="CJ12" s="131">
        <f t="shared" si="87"/>
        <v>2.0000799999999987E-6</v>
      </c>
      <c r="CK12" s="134">
        <f>IF(CI12&lt;&gt;"",CI12,VLOOKUP($A12,Table12[],7,FALSE))+CJ12</f>
        <v>5.7311667466666671E-3</v>
      </c>
      <c r="CL12" s="146" t="str">
        <f t="shared" si="72"/>
        <v>Bryan Grundy</v>
      </c>
      <c r="CM12" s="8"/>
      <c r="CN12" s="8">
        <f t="shared" si="73"/>
        <v>0</v>
      </c>
      <c r="CO12" s="8">
        <f t="shared" si="10"/>
        <v>0</v>
      </c>
      <c r="CP12" s="8">
        <f t="shared" si="11"/>
        <v>1.0243055555555556E-2</v>
      </c>
      <c r="CQ12" s="8"/>
      <c r="CR12" s="8">
        <f>IF(A12&lt;&gt;"",IF(VLOOKUP(A12,Apr!A$4:F$211,6)&gt;0,VLOOKUP(A12,Apr!A$4:F$211,6),0),0)</f>
        <v>0</v>
      </c>
      <c r="CS12" s="8">
        <f>IF(A12&lt;&gt;"",IF(VLOOKUP(A12,May!A$3:F$209,6)&gt;0,VLOOKUP(A12,May!A$3:F$209,6),0),0)</f>
        <v>0</v>
      </c>
      <c r="CT12" s="8">
        <f>IF(A12&lt;&gt;"",IF(VLOOKUP(A12,Jun!A$3:F$209,6)&gt;0,VLOOKUP(A12,Jun!A$3:F$209,6),0),0)</f>
        <v>0</v>
      </c>
      <c r="CU12" s="8">
        <f>IF(A12&lt;&gt;"",IF(VLOOKUP(A12,Jul!A$3:F$206,6)&gt;0,VLOOKUP(A12,Jul!A$3:F$206,6),0),0)</f>
        <v>0</v>
      </c>
      <c r="CV12" s="8">
        <f>IF(A12&lt;&gt;"",IF(VLOOKUP(A12,Aug!A$3:F$206,6)&gt;0,VLOOKUP(A12,Aug!A$3:F$206,6),0),0)</f>
        <v>0</v>
      </c>
      <c r="CW12" s="8">
        <f>IF(A12&lt;&gt;"",IF(VLOOKUP(A12,Sep!A$3:F$206,6)&gt;0,VLOOKUP(A12,Sep!A$3:F$206,6),0),0)</f>
        <v>0</v>
      </c>
      <c r="CX12" s="6">
        <f t="shared" si="12"/>
        <v>1938.8612670408986</v>
      </c>
      <c r="CY12" s="8">
        <f t="shared" si="74"/>
        <v>5.3819444444444453E-3</v>
      </c>
      <c r="CZ12" s="8">
        <f>IF(A12&lt;&gt;"",IF(VLOOKUP(A12,Oct!A$3:F$206,6)&gt;0,VLOOKUP(A12,Oct!A$3:F$206,6),0),0)</f>
        <v>0</v>
      </c>
      <c r="DA12" s="8">
        <f>IF(A12&lt;&gt;"",IF(VLOOKUP(A12,Nov!A$3:F$207,6)&gt;0,VLOOKUP(A12,Nov!A$3:F$207,6),0),0)</f>
        <v>0</v>
      </c>
      <c r="DB12" s="8">
        <f>IF(A12&lt;&gt;"",IF(VLOOKUP(A12,Dec!A$3:F$207,6)&gt;0,VLOOKUP(A12,Dec!A$3:F$207,6),0),0)</f>
        <v>0</v>
      </c>
      <c r="DC12" s="8">
        <f>IF(A12&lt;&gt;"",IF(VLOOKUP(A12,Jan!A$3:F$207,6)&gt;0,VLOOKUP(A12,Jan!A$3:F$207,6),0),0)</f>
        <v>0</v>
      </c>
      <c r="DD12" s="8">
        <f>IF(A12&lt;&gt;"",IF(VLOOKUP(A12,Feb!A$3:F$207,6)&gt;0,VLOOKUP(A12,Feb!A$3:F$207,6),0),0)</f>
        <v>0</v>
      </c>
      <c r="DE12" s="8">
        <f>IF(A12&lt;&gt;"",IF(VLOOKUP(A12,Mar!A$3:F$207,6)&gt;0,VLOOKUP(A12,Mar!A$3:F$207,6),0),0)</f>
        <v>0</v>
      </c>
      <c r="DG12" s="8">
        <f>LARGE($EE12:EF12,1)</f>
        <v>1.0243055555555556E-2</v>
      </c>
      <c r="DH12" s="8">
        <f>LARGE($EE12:EG12,1)</f>
        <v>1.0243055555555556E-2</v>
      </c>
      <c r="DI12" s="8">
        <f>LARGE($EE12:EH12,1)</f>
        <v>1.0243055555555556E-2</v>
      </c>
      <c r="DJ12" s="8">
        <f>LARGE($EE12:EI12,1)</f>
        <v>1.0245055635555556E-2</v>
      </c>
      <c r="DK12" s="8">
        <f>LARGE($EE12:EJ12,1)</f>
        <v>1.0245055635555556E-2</v>
      </c>
      <c r="DL12" s="8">
        <f>LARGE($EK12:EL12,1)</f>
        <v>5.3819444444444453E-3</v>
      </c>
      <c r="DM12" s="8">
        <f>LARGE($EK12:EM12,1)</f>
        <v>5.3819444444444453E-3</v>
      </c>
      <c r="DN12" s="8">
        <f>LARGE($EK12:EN12,1)</f>
        <v>5.3819444444444453E-3</v>
      </c>
      <c r="DO12" s="8">
        <f>LARGE($EK12:EO12,1)</f>
        <v>5.3819444444444453E-3</v>
      </c>
      <c r="DP12" s="8">
        <f>LARGE($EK12:EP12,1)</f>
        <v>5.3819444444444453E-3</v>
      </c>
      <c r="DS12" s="6">
        <f t="shared" si="13"/>
        <v>0</v>
      </c>
      <c r="DT12" s="6">
        <f t="shared" si="13"/>
        <v>0</v>
      </c>
      <c r="DU12" s="6">
        <f t="shared" si="13"/>
        <v>0</v>
      </c>
      <c r="DV12" s="6">
        <f t="shared" si="13"/>
        <v>0</v>
      </c>
      <c r="DW12" s="6">
        <f t="shared" si="13"/>
        <v>0</v>
      </c>
      <c r="DX12" s="6">
        <f t="shared" si="13"/>
        <v>0</v>
      </c>
      <c r="DY12" s="6">
        <f t="shared" si="14"/>
        <v>0</v>
      </c>
      <c r="DZ12" s="6">
        <f t="shared" si="14"/>
        <v>0</v>
      </c>
      <c r="EA12" s="6">
        <f t="shared" si="14"/>
        <v>0</v>
      </c>
      <c r="EB12" s="6">
        <f t="shared" si="14"/>
        <v>0</v>
      </c>
      <c r="EC12" s="6">
        <f t="shared" si="14"/>
        <v>0</v>
      </c>
      <c r="EE12" s="8">
        <f t="shared" si="15"/>
        <v>1.0243055555555556E-2</v>
      </c>
      <c r="EF12" s="8">
        <f t="shared" si="16"/>
        <v>0</v>
      </c>
      <c r="EG12" s="8">
        <f t="shared" si="16"/>
        <v>0</v>
      </c>
      <c r="EH12" s="8">
        <f t="shared" si="17"/>
        <v>1.0243055555555556E-2</v>
      </c>
      <c r="EI12" s="8">
        <f t="shared" si="18"/>
        <v>1.0245055635555556E-2</v>
      </c>
      <c r="EJ12" s="8">
        <f t="shared" si="16"/>
        <v>0</v>
      </c>
      <c r="EK12" s="8">
        <f t="shared" si="19"/>
        <v>5.3819444444444453E-3</v>
      </c>
      <c r="EL12" s="8">
        <f t="shared" si="20"/>
        <v>0</v>
      </c>
      <c r="EM12" s="8">
        <f t="shared" si="20"/>
        <v>0</v>
      </c>
      <c r="EN12" s="8">
        <f t="shared" si="20"/>
        <v>0</v>
      </c>
      <c r="EO12" s="8">
        <f t="shared" si="20"/>
        <v>0</v>
      </c>
      <c r="EP12" s="8">
        <f t="shared" si="20"/>
        <v>0</v>
      </c>
      <c r="ES12" s="8" t="str">
        <f t="shared" si="21"/>
        <v/>
      </c>
      <c r="ET12" s="8" t="str">
        <f t="shared" si="21"/>
        <v/>
      </c>
      <c r="EU12" s="8" t="str">
        <f t="shared" si="21"/>
        <v/>
      </c>
      <c r="EV12" s="8" t="str">
        <f t="shared" si="21"/>
        <v/>
      </c>
      <c r="EW12" s="8" t="str">
        <f t="shared" si="21"/>
        <v/>
      </c>
      <c r="EX12" s="8" t="str">
        <f t="shared" si="21"/>
        <v/>
      </c>
      <c r="EY12" s="8" t="str">
        <f t="shared" si="22"/>
        <v/>
      </c>
      <c r="EZ12" s="8" t="str">
        <f t="shared" si="22"/>
        <v/>
      </c>
      <c r="FA12" s="8" t="str">
        <f t="shared" si="22"/>
        <v/>
      </c>
      <c r="FB12" s="8" t="str">
        <f t="shared" si="22"/>
        <v/>
      </c>
      <c r="FC12" s="8" t="str">
        <f t="shared" si="22"/>
        <v/>
      </c>
      <c r="FD12" s="8" t="str">
        <f t="shared" si="22"/>
        <v/>
      </c>
      <c r="FF12" s="13"/>
      <c r="FG12" s="8">
        <f t="shared" si="23"/>
        <v>0</v>
      </c>
      <c r="FH12" s="8">
        <f>IF(COUNT($ES12:ET12)&gt;0,SMALL($ES12:ET12,1),$FF12)</f>
        <v>0</v>
      </c>
      <c r="FI12" s="8">
        <f>IF(COUNT($ES12:EU12)&gt;0,SMALL($ES12:EU12,1),$FF12)</f>
        <v>0</v>
      </c>
      <c r="FJ12" s="8">
        <f>IF(COUNT($ES12:EV12)&gt;0,SMALL($ES12:EV12,1),$FF12)</f>
        <v>0</v>
      </c>
      <c r="FK12" s="8">
        <f>IF(COUNT($ES12:EW12)&gt;0,SMALL($ES12:EW12,1),$FF12)</f>
        <v>0</v>
      </c>
      <c r="FL12" s="54"/>
      <c r="FM12" s="8">
        <f t="shared" si="24"/>
        <v>0</v>
      </c>
      <c r="FN12" s="8">
        <f>IF(COUNT($EY12:EZ12)&gt;0,SMALL($EY12:EZ12,1),$FM12)</f>
        <v>0</v>
      </c>
      <c r="FO12" s="8">
        <f>IF(COUNT($EY12:FA12)&gt;0,SMALL($EY12:FA12,1),$FM12)</f>
        <v>0</v>
      </c>
      <c r="FP12" s="8">
        <f>IF(COUNT($EY12:FB12)&gt;0,SMALL($EY12:FB12,1),$FM12)</f>
        <v>0</v>
      </c>
      <c r="FQ12" s="8">
        <f>IF(COUNT($EY12:FC12)&gt;0,SMALL($EY12:FC12,1),$FM12)</f>
        <v>0</v>
      </c>
      <c r="FS12" s="8">
        <f t="shared" si="25"/>
        <v>1.0245287117037037E-2</v>
      </c>
      <c r="FT12" s="8">
        <f t="shared" si="26"/>
        <v>5.3821759259259265E-3</v>
      </c>
      <c r="FU12" s="1">
        <f t="shared" si="27"/>
        <v>10</v>
      </c>
      <c r="FV12" s="8">
        <f t="shared" si="28"/>
        <v>2.3148148148148148E-7</v>
      </c>
      <c r="FW12" s="1" t="str">
        <f t="shared" si="29"/>
        <v>Bryan Grundy</v>
      </c>
      <c r="FY12" s="13">
        <f t="shared" si="30"/>
        <v>2.92E-2</v>
      </c>
      <c r="FZ12" s="13">
        <f>SMALL($GL12:GM12,1)/(60*60*24)</f>
        <v>2.92E-2</v>
      </c>
      <c r="GA12" s="13">
        <f>SMALL($GL12:GN12,1)/(60*60*24)</f>
        <v>2.92E-2</v>
      </c>
      <c r="GB12" s="13">
        <f>SMALL($GL12:GO12,1)/(60*60*24)</f>
        <v>2.92E-2</v>
      </c>
      <c r="GC12" s="13">
        <f>SMALL($GL12:GP12,1)/(60*60*24)</f>
        <v>2.92E-2</v>
      </c>
      <c r="GD12" s="13">
        <f>SMALL($GL12:GQ12,1)/(60*60*24)</f>
        <v>2.92E-2</v>
      </c>
      <c r="GE12" s="34">
        <f t="shared" si="31"/>
        <v>2.2440523924084476E-2</v>
      </c>
      <c r="GF12" s="13">
        <f>SMALL($GR12:GS12,1)/(60*60*24)</f>
        <v>2.2440523924084476E-2</v>
      </c>
      <c r="GG12" s="42">
        <f>SMALL($GT12:GT12,1)/(60*60*24)</f>
        <v>0.11572916666666666</v>
      </c>
      <c r="GH12" s="42">
        <f>SMALL($GT12:GU12,1)/(60*60*24)</f>
        <v>0.11572916666666666</v>
      </c>
      <c r="GI12" s="42">
        <f>SMALL($GT12:GV12,1)/(60*60*24)</f>
        <v>0.11572916666666666</v>
      </c>
      <c r="GJ12" s="42">
        <f>SMALL($GT12:GW12,1)/(60*60*24)</f>
        <v>0.11572916666666666</v>
      </c>
      <c r="GL12" s="6">
        <f t="shared" si="32"/>
        <v>2522.88</v>
      </c>
      <c r="GM12" s="1">
        <f t="shared" si="33"/>
        <v>9999</v>
      </c>
      <c r="GN12" s="1">
        <f t="shared" si="33"/>
        <v>9999</v>
      </c>
      <c r="GO12" s="1">
        <f t="shared" si="33"/>
        <v>9999</v>
      </c>
      <c r="GP12" s="1">
        <f t="shared" si="33"/>
        <v>9999</v>
      </c>
      <c r="GQ12" s="1">
        <f t="shared" si="33"/>
        <v>9999</v>
      </c>
      <c r="GR12" s="6">
        <f t="shared" si="34"/>
        <v>1938.8612670408986</v>
      </c>
      <c r="GS12" s="1">
        <f t="shared" si="35"/>
        <v>9999</v>
      </c>
      <c r="GT12" s="43">
        <f t="shared" si="36"/>
        <v>9999</v>
      </c>
      <c r="GU12" s="1">
        <f t="shared" si="37"/>
        <v>9999</v>
      </c>
      <c r="GV12" s="1">
        <f t="shared" si="37"/>
        <v>9999</v>
      </c>
      <c r="GW12" s="1">
        <f t="shared" si="37"/>
        <v>9999</v>
      </c>
    </row>
    <row r="13" spans="1:209" x14ac:dyDescent="0.25">
      <c r="A13" s="1" t="s">
        <v>110</v>
      </c>
      <c r="B13" s="54">
        <v>1.5300925925925926E-2</v>
      </c>
      <c r="C13" s="45">
        <v>43132</v>
      </c>
      <c r="D13" s="45"/>
      <c r="E13" s="13">
        <v>1.8738425925925926E-2</v>
      </c>
      <c r="F13" s="11">
        <v>42948</v>
      </c>
      <c r="H13" s="35">
        <v>1.7800925925925921E-2</v>
      </c>
      <c r="K13" s="8">
        <v>1.4305555555555557E-2</v>
      </c>
      <c r="L13" s="8">
        <v>3.3680555555555554E-2</v>
      </c>
      <c r="M13" s="8">
        <f t="shared" si="38"/>
        <v>2.0009378349410505E-2</v>
      </c>
      <c r="N13" s="6">
        <f t="shared" si="39"/>
        <v>1728.8102893890673</v>
      </c>
      <c r="O13" s="8">
        <f t="shared" si="40"/>
        <v>1.9444444444444445E-2</v>
      </c>
      <c r="P13" s="146" t="str">
        <f t="shared" si="41"/>
        <v>Catherine Carrdus</v>
      </c>
      <c r="Q13" s="107"/>
      <c r="R13" s="129" t="str">
        <f t="shared" si="0"/>
        <v/>
      </c>
      <c r="S13" s="131" t="str">
        <f t="shared" si="42"/>
        <v/>
      </c>
      <c r="T13" s="131">
        <f t="shared" si="75"/>
        <v>2.0000899999999986E-6</v>
      </c>
      <c r="U13" s="132">
        <f t="shared" si="43"/>
        <v>1.9446444534444444E-2</v>
      </c>
      <c r="V13" s="146" t="str">
        <f t="shared" si="44"/>
        <v>Catherine Carrdus</v>
      </c>
      <c r="W13" s="107"/>
      <c r="X13" s="129" t="str">
        <f t="shared" si="1"/>
        <v/>
      </c>
      <c r="Y13" s="131" t="str">
        <f t="shared" si="45"/>
        <v/>
      </c>
      <c r="Z13" s="131">
        <f t="shared" si="76"/>
        <v>2.0000899999999986E-6</v>
      </c>
      <c r="AA13" s="132">
        <f t="shared" si="46"/>
        <v>1.9446444534444444E-2</v>
      </c>
      <c r="AB13" s="146" t="str">
        <f t="shared" si="47"/>
        <v>Catherine Carrdus</v>
      </c>
      <c r="AC13" s="107"/>
      <c r="AD13" s="129" t="str">
        <f t="shared" si="2"/>
        <v/>
      </c>
      <c r="AE13" s="131" t="str">
        <f t="shared" si="48"/>
        <v/>
      </c>
      <c r="AF13" s="131">
        <f t="shared" si="77"/>
        <v>2.0000899999999986E-6</v>
      </c>
      <c r="AG13" s="132">
        <f t="shared" si="49"/>
        <v>1.9446444534444444E-2</v>
      </c>
      <c r="AH13" s="146" t="str">
        <f t="shared" si="50"/>
        <v>Catherine Carrdus</v>
      </c>
      <c r="AI13" s="107">
        <v>8.1</v>
      </c>
      <c r="AJ13" s="108">
        <f t="shared" si="51"/>
        <v>1.892361111111111E-2</v>
      </c>
      <c r="AK13" s="109">
        <f t="shared" si="52"/>
        <v>1634.9999999999995</v>
      </c>
      <c r="AL13" s="129">
        <f t="shared" ref="AL13:AL19" si="88">(50.124*AI13)+1373.5</f>
        <v>1779.5044</v>
      </c>
      <c r="AM13" s="131">
        <f t="shared" ref="AM13:AM19" si="89">IF(A13&lt;&gt;"",(MROUND(AL$2-AL13,15)/(60*60*24)),"")</f>
        <v>1.892361111111111E-2</v>
      </c>
      <c r="AN13" s="131">
        <f t="shared" si="78"/>
        <v>2.0000899999999986E-6</v>
      </c>
      <c r="AO13" s="132">
        <f t="shared" si="79"/>
        <v>1.892361111111111E-2</v>
      </c>
      <c r="AP13" s="146" t="str">
        <f t="shared" si="53"/>
        <v>Catherine Carrdus</v>
      </c>
      <c r="AQ13" s="107">
        <v>8.1999999999999993</v>
      </c>
      <c r="AR13" s="129">
        <f t="shared" si="54"/>
        <v>1784.5167999999999</v>
      </c>
      <c r="AS13" s="131">
        <f t="shared" si="55"/>
        <v>1.8749999999999999E-2</v>
      </c>
      <c r="AT13" s="131">
        <f t="shared" si="80"/>
        <v>2.0000899999999986E-6</v>
      </c>
      <c r="AU13" s="132">
        <f t="shared" si="56"/>
        <v>1.8752000089999998E-2</v>
      </c>
      <c r="AV13" s="146" t="str">
        <f t="shared" si="57"/>
        <v>Catherine Carrdus</v>
      </c>
      <c r="AW13" s="107">
        <v>8.3000000000000007</v>
      </c>
      <c r="AX13" s="129">
        <f t="shared" si="3"/>
        <v>1688.9</v>
      </c>
      <c r="AY13" s="131">
        <f t="shared" si="58"/>
        <v>1.9965277777777776E-2</v>
      </c>
      <c r="AZ13" s="131">
        <f t="shared" si="81"/>
        <v>2.0000899999999986E-6</v>
      </c>
      <c r="BA13" s="132">
        <f t="shared" si="59"/>
        <v>1.9967277867777775E-2</v>
      </c>
      <c r="BB13" s="146" t="str">
        <f t="shared" si="60"/>
        <v>Catherine Carrdus</v>
      </c>
      <c r="BC13" s="107">
        <v>8.5</v>
      </c>
      <c r="BD13" s="129">
        <f t="shared" si="4"/>
        <v>1094.364</v>
      </c>
      <c r="BE13" s="131">
        <f t="shared" si="61"/>
        <v>1.2673611111111111E-2</v>
      </c>
      <c r="BF13" s="131">
        <f t="shared" si="82"/>
        <v>2.0000899999999986E-6</v>
      </c>
      <c r="BG13" s="134">
        <f>IF(BE13&lt;&gt;"",BE13,VLOOKUP($A13,Table12[],7,FALSE))+BF13</f>
        <v>1.2675611201111112E-2</v>
      </c>
      <c r="BH13" s="146" t="str">
        <f t="shared" si="62"/>
        <v>Catherine Carrdus</v>
      </c>
      <c r="BI13" s="107">
        <v>8.8000000000000007</v>
      </c>
      <c r="BJ13" s="129">
        <f t="shared" si="5"/>
        <v>1086.0791999999999</v>
      </c>
      <c r="BK13" s="131">
        <f t="shared" si="63"/>
        <v>1.2500000000000001E-2</v>
      </c>
      <c r="BL13" s="131">
        <f t="shared" si="83"/>
        <v>2.0000899999999986E-6</v>
      </c>
      <c r="BM13" s="134">
        <f>IF(BK13&lt;&gt;"",BK13,VLOOKUP($A13,Table12[],7,FALSE))+BL13</f>
        <v>1.2502000090000001E-2</v>
      </c>
      <c r="BN13" s="146" t="str">
        <f t="shared" si="64"/>
        <v>Catherine Carrdus</v>
      </c>
      <c r="BO13" s="107">
        <v>9.1999999999999993</v>
      </c>
      <c r="BP13" s="129">
        <f t="shared" si="6"/>
        <v>1075.0328</v>
      </c>
      <c r="BQ13" s="131">
        <f t="shared" si="65"/>
        <v>1.2500000000000001E-2</v>
      </c>
      <c r="BR13" s="131">
        <f t="shared" si="84"/>
        <v>2.0000899999999986E-6</v>
      </c>
      <c r="BS13" s="134">
        <f>IF(BQ13&lt;&gt;"",BQ13,VLOOKUP($A13,Table12[],7,FALSE))+BR13</f>
        <v>1.2502000090000001E-2</v>
      </c>
      <c r="BT13" s="146" t="str">
        <f t="shared" si="66"/>
        <v>Catherine Carrdus</v>
      </c>
      <c r="BU13" s="107">
        <v>9.3000000000000007</v>
      </c>
      <c r="BV13" s="129">
        <f t="shared" si="7"/>
        <v>1050.0999999999999</v>
      </c>
      <c r="BW13" s="131">
        <f t="shared" si="67"/>
        <v>1.2152777777777778E-2</v>
      </c>
      <c r="BX13" s="131">
        <f t="shared" si="85"/>
        <v>2.0000899999999986E-6</v>
      </c>
      <c r="BY13" s="134">
        <f>IF(BW13&lt;&gt;"",BW13,VLOOKUP($A13,Table12[],7,FALSE))+BX13</f>
        <v>1.2154777867777779E-2</v>
      </c>
      <c r="BZ13" s="146" t="str">
        <f t="shared" si="68"/>
        <v>Catherine Carrdus</v>
      </c>
      <c r="CA13" s="107">
        <v>10.1</v>
      </c>
      <c r="CB13" s="129">
        <f t="shared" si="8"/>
        <v>1016</v>
      </c>
      <c r="CC13" s="131">
        <f t="shared" si="69"/>
        <v>1.1805555555555555E-2</v>
      </c>
      <c r="CD13" s="131">
        <f t="shared" si="86"/>
        <v>2.0000899999999986E-6</v>
      </c>
      <c r="CE13" s="134">
        <f>IF(CC13&lt;&gt;"",CC13,VLOOKUP($A13,Table12[],7,FALSE))+CD13</f>
        <v>1.1807555645555556E-2</v>
      </c>
      <c r="CF13" s="146" t="str">
        <f t="shared" si="70"/>
        <v>Catherine Carrdus</v>
      </c>
      <c r="CG13" s="107"/>
      <c r="CH13" s="129" t="str">
        <f t="shared" si="9"/>
        <v/>
      </c>
      <c r="CI13" s="131" t="str">
        <f t="shared" si="71"/>
        <v/>
      </c>
      <c r="CJ13" s="131">
        <f t="shared" si="87"/>
        <v>2.0000899999999986E-6</v>
      </c>
      <c r="CK13" s="134">
        <f>IF(CI13&lt;&gt;"",CI13,VLOOKUP($A13,Table12[],7,FALSE))+CJ13</f>
        <v>1.267561120111111E-2</v>
      </c>
      <c r="CL13" s="146" t="str">
        <f t="shared" si="72"/>
        <v>Catherine Carrdus</v>
      </c>
      <c r="CM13" s="8"/>
      <c r="CN13" s="8">
        <f t="shared" si="73"/>
        <v>2.4143518518518519E-2</v>
      </c>
      <c r="CO13" s="8">
        <f t="shared" si="10"/>
        <v>0</v>
      </c>
      <c r="CP13" s="8">
        <f t="shared" si="11"/>
        <v>1.9444444444444445E-2</v>
      </c>
      <c r="CQ13" s="8"/>
      <c r="CR13" s="8">
        <f>IF(A13&lt;&gt;"",IF(VLOOKUP(A13,Apr!A$4:F$211,6)&gt;0,VLOOKUP(A13,Apr!A$4:F$211,6),0),0)</f>
        <v>0</v>
      </c>
      <c r="CS13" s="8">
        <f>IF(A13&lt;&gt;"",IF(VLOOKUP(A13,May!A$3:F$209,6)&gt;0,VLOOKUP(A13,May!A$3:F$209,6),0),0)</f>
        <v>0</v>
      </c>
      <c r="CT13" s="8">
        <f>IF(A13&lt;&gt;"",IF(VLOOKUP(A13,Jun!A$3:F$209,6)&gt;0,VLOOKUP(A13,Jun!A$3:F$209,6),0),0)</f>
        <v>0</v>
      </c>
      <c r="CU13" s="8">
        <f>IF(A13&lt;&gt;"",IF(VLOOKUP(A13,Jul!A$3:F$206,6)&gt;0,VLOOKUP(A13,Jul!A$3:F$206,6),0),0)</f>
        <v>2.4143518518518519E-2</v>
      </c>
      <c r="CV13" s="8">
        <f>IF(A13&lt;&gt;"",IF(VLOOKUP(A13,Aug!A$3:F$206,6)&gt;0,VLOOKUP(A13,Aug!A$3:F$206,6),0),0)</f>
        <v>0</v>
      </c>
      <c r="CW13" s="8">
        <f>IF(A13&lt;&gt;"",IF(VLOOKUP(A13,Sep!A$3:F$206,6)&gt;0,VLOOKUP(A13,Sep!A$3:F$206,6),0),0)</f>
        <v>0</v>
      </c>
      <c r="CX13" s="6">
        <f t="shared" si="12"/>
        <v>1603.1141406041165</v>
      </c>
      <c r="CY13" s="8">
        <f t="shared" si="74"/>
        <v>9.2013888888888892E-3</v>
      </c>
      <c r="CZ13" s="8">
        <f>IF(A13&lt;&gt;"",IF(VLOOKUP(A13,Oct!A$3:F$206,6)&gt;0,VLOOKUP(A13,Oct!A$3:F$206,6),0),0)</f>
        <v>0</v>
      </c>
      <c r="DA13" s="8">
        <f>IF(A13&lt;&gt;"",IF(VLOOKUP(A13,Nov!A$3:F$207,6)&gt;0,VLOOKUP(A13,Nov!A$3:F$207,6),0),0)</f>
        <v>0</v>
      </c>
      <c r="DB13" s="8">
        <f>IF(A13&lt;&gt;"",IF(VLOOKUP(A13,Dec!A$3:F$207,6)&gt;0,VLOOKUP(A13,Dec!A$3:F$207,6),0),0)</f>
        <v>0</v>
      </c>
      <c r="DC13" s="8">
        <f>IF(A13&lt;&gt;"",IF(VLOOKUP(A13,Jan!A$3:F$207,6)&gt;0,VLOOKUP(A13,Jan!A$3:F$207,6),0),0)</f>
        <v>0</v>
      </c>
      <c r="DD13" s="8">
        <f>IF(A13&lt;&gt;"",IF(VLOOKUP(A13,Feb!A$3:F$207,6)&gt;0,VLOOKUP(A13,Feb!A$3:F$207,6),0),0)</f>
        <v>0</v>
      </c>
      <c r="DE13" s="8">
        <f>IF(A13&lt;&gt;"",IF(VLOOKUP(A13,Mar!A$3:F$207,6)&gt;0,VLOOKUP(A13,Mar!A$3:F$207,6),0),0)</f>
        <v>0</v>
      </c>
      <c r="DG13" s="8">
        <f>LARGE($EE13:EF13,1)</f>
        <v>1.892361111111111E-2</v>
      </c>
      <c r="DH13" s="8">
        <f>LARGE($EE13:EG13,1)</f>
        <v>1.892361111111111E-2</v>
      </c>
      <c r="DI13" s="8">
        <f>LARGE($EE13:EH13,1)</f>
        <v>1.892361111111111E-2</v>
      </c>
      <c r="DJ13" s="8">
        <f>LARGE($EE13:EI13,1)</f>
        <v>1.892361111111111E-2</v>
      </c>
      <c r="DK13" s="8">
        <f>LARGE($EE13:EJ13,1)</f>
        <v>1.892361111111111E-2</v>
      </c>
      <c r="DL13" s="8">
        <f>LARGE($EK13:EL13,1)</f>
        <v>9.2013888888888892E-3</v>
      </c>
      <c r="DM13" s="8">
        <f>LARGE($EK13:EM13,1)</f>
        <v>9.2013888888888892E-3</v>
      </c>
      <c r="DN13" s="8">
        <f>LARGE($EK13:EN13,1)</f>
        <v>9.2013888888888892E-3</v>
      </c>
      <c r="DO13" s="8">
        <f>LARGE($EK13:EO13,1)</f>
        <v>9.2013888888888892E-3</v>
      </c>
      <c r="DP13" s="8">
        <f>LARGE($EK13:EP13,1)</f>
        <v>9.2013888888888892E-3</v>
      </c>
      <c r="DS13" s="6">
        <f t="shared" si="13"/>
        <v>0</v>
      </c>
      <c r="DT13" s="6">
        <f t="shared" si="13"/>
        <v>0</v>
      </c>
      <c r="DU13" s="6">
        <f t="shared" si="13"/>
        <v>0</v>
      </c>
      <c r="DV13" s="6">
        <f t="shared" si="13"/>
        <v>2086</v>
      </c>
      <c r="DW13" s="6">
        <f t="shared" si="13"/>
        <v>0</v>
      </c>
      <c r="DX13" s="6">
        <f t="shared" si="13"/>
        <v>0</v>
      </c>
      <c r="DY13" s="6">
        <f t="shared" si="14"/>
        <v>0</v>
      </c>
      <c r="DZ13" s="6">
        <f t="shared" si="14"/>
        <v>0</v>
      </c>
      <c r="EA13" s="6">
        <f t="shared" si="14"/>
        <v>0</v>
      </c>
      <c r="EB13" s="6">
        <f t="shared" si="14"/>
        <v>0</v>
      </c>
      <c r="EC13" s="6">
        <f t="shared" si="14"/>
        <v>0</v>
      </c>
      <c r="EE13" s="8">
        <f t="shared" si="15"/>
        <v>1.892361111111111E-2</v>
      </c>
      <c r="EF13" s="8">
        <f t="shared" si="16"/>
        <v>0</v>
      </c>
      <c r="EG13" s="8">
        <f t="shared" si="16"/>
        <v>0</v>
      </c>
      <c r="EH13" s="8">
        <f t="shared" si="17"/>
        <v>1.892361111111111E-2</v>
      </c>
      <c r="EI13" s="8">
        <f t="shared" si="18"/>
        <v>1.8752000089999998E-2</v>
      </c>
      <c r="EJ13" s="8">
        <f t="shared" si="16"/>
        <v>0</v>
      </c>
      <c r="EK13" s="8">
        <f t="shared" si="19"/>
        <v>9.2013888888888892E-3</v>
      </c>
      <c r="EL13" s="8">
        <f t="shared" si="20"/>
        <v>0</v>
      </c>
      <c r="EM13" s="8">
        <f t="shared" si="20"/>
        <v>0</v>
      </c>
      <c r="EN13" s="8">
        <f t="shared" si="20"/>
        <v>0</v>
      </c>
      <c r="EO13" s="8">
        <f t="shared" si="20"/>
        <v>0</v>
      </c>
      <c r="EP13" s="8">
        <f t="shared" si="20"/>
        <v>0</v>
      </c>
      <c r="ES13" s="8" t="str">
        <f t="shared" si="21"/>
        <v/>
      </c>
      <c r="ET13" s="8" t="str">
        <f t="shared" si="21"/>
        <v/>
      </c>
      <c r="EU13" s="8" t="str">
        <f t="shared" si="21"/>
        <v/>
      </c>
      <c r="EV13" s="8">
        <f t="shared" si="21"/>
        <v>2.4143518518518519E-2</v>
      </c>
      <c r="EW13" s="8" t="str">
        <f t="shared" si="21"/>
        <v/>
      </c>
      <c r="EX13" s="8" t="str">
        <f t="shared" si="21"/>
        <v/>
      </c>
      <c r="EY13" s="8" t="str">
        <f t="shared" si="22"/>
        <v/>
      </c>
      <c r="EZ13" s="8" t="str">
        <f t="shared" si="22"/>
        <v/>
      </c>
      <c r="FA13" s="8" t="str">
        <f t="shared" si="22"/>
        <v/>
      </c>
      <c r="FB13" s="8" t="str">
        <f t="shared" si="22"/>
        <v/>
      </c>
      <c r="FC13" s="8" t="str">
        <f t="shared" si="22"/>
        <v/>
      </c>
      <c r="FD13" s="8" t="str">
        <f t="shared" si="22"/>
        <v/>
      </c>
      <c r="FF13" s="13">
        <v>1.8738425925925926E-2</v>
      </c>
      <c r="FG13" s="8">
        <f t="shared" si="23"/>
        <v>1.8738425925925926E-2</v>
      </c>
      <c r="FH13" s="8">
        <f>IF(COUNT($ES13:ET13)&gt;0,SMALL($ES13:ET13,1),$FF13)</f>
        <v>1.8738425925925926E-2</v>
      </c>
      <c r="FI13" s="8">
        <f>IF(COUNT($ES13:EU13)&gt;0,SMALL($ES13:EU13,1),$FF13)</f>
        <v>1.8738425925925926E-2</v>
      </c>
      <c r="FJ13" s="8">
        <f>IF(COUNT($ES13:EV13)&gt;0,SMALL($ES13:EV13,1),$FF13)</f>
        <v>2.4143518518518519E-2</v>
      </c>
      <c r="FK13" s="8">
        <f>IF(COUNT($ES13:EW13)&gt;0,SMALL($ES13:EW13,1),$FF13)</f>
        <v>2.4143518518518519E-2</v>
      </c>
      <c r="FL13" s="54">
        <v>1.5300925925925926E-2</v>
      </c>
      <c r="FM13" s="8">
        <f t="shared" si="24"/>
        <v>1.5300925925925926E-2</v>
      </c>
      <c r="FN13" s="8">
        <f>IF(COUNT($EY13:EZ13)&gt;0,SMALL($EY13:EZ13,1),$FM13)</f>
        <v>1.5300925925925926E-2</v>
      </c>
      <c r="FO13" s="8">
        <f>IF(COUNT($EY13:FA13)&gt;0,SMALL($EY13:FA13,1),$FM13)</f>
        <v>1.5300925925925926E-2</v>
      </c>
      <c r="FP13" s="8">
        <f>IF(COUNT($EY13:FB13)&gt;0,SMALL($EY13:FB13,1),$FM13)</f>
        <v>1.5300925925925926E-2</v>
      </c>
      <c r="FQ13" s="8">
        <f>IF(COUNT($EY13:FC13)&gt;0,SMALL($EY13:FC13,1),$FM13)</f>
        <v>1.5300925925925926E-2</v>
      </c>
      <c r="FS13" s="8">
        <f t="shared" si="25"/>
        <v>1.8923865740740741E-2</v>
      </c>
      <c r="FT13" s="8">
        <f t="shared" si="26"/>
        <v>9.2016435185185187E-3</v>
      </c>
      <c r="FU13" s="1">
        <f t="shared" si="27"/>
        <v>11</v>
      </c>
      <c r="FV13" s="8">
        <f t="shared" si="28"/>
        <v>2.5462962962962963E-7</v>
      </c>
      <c r="FW13" s="1" t="str">
        <f t="shared" si="29"/>
        <v>Catherine Carrdus</v>
      </c>
      <c r="FY13" s="13">
        <f t="shared" si="30"/>
        <v>2.0009378349410505E-2</v>
      </c>
      <c r="FZ13" s="13">
        <f>SMALL($GL13:GM13,1)/(60*60*24)</f>
        <v>2.0009378349410502E-2</v>
      </c>
      <c r="GA13" s="13">
        <f>SMALL($GL13:GN13,1)/(60*60*24)</f>
        <v>2.0009378349410502E-2</v>
      </c>
      <c r="GB13" s="13">
        <f>SMALL($GL13:GO13,1)/(60*60*24)</f>
        <v>2.0009378349410502E-2</v>
      </c>
      <c r="GC13" s="13">
        <f>SMALL($GL13:GP13,1)/(60*60*24)</f>
        <v>2.0009378349410502E-2</v>
      </c>
      <c r="GD13" s="13">
        <f>SMALL($GL13:GQ13,1)/(60*60*24)</f>
        <v>2.0009378349410502E-2</v>
      </c>
      <c r="GE13" s="34">
        <f t="shared" si="31"/>
        <v>1.8554561812547644E-2</v>
      </c>
      <c r="GF13" s="13">
        <f>SMALL($GR13:GS13,1)/(60*60*24)</f>
        <v>1.8554561812547644E-2</v>
      </c>
      <c r="GG13" s="42">
        <f>SMALL($GT13:GT13,1)/(60*60*24)</f>
        <v>0.11572916666666666</v>
      </c>
      <c r="GH13" s="42">
        <f>SMALL($GT13:GU13,1)/(60*60*24)</f>
        <v>0.11572916666666666</v>
      </c>
      <c r="GI13" s="42">
        <f>SMALL($GT13:GV13,1)/(60*60*24)</f>
        <v>0.11572916666666666</v>
      </c>
      <c r="GJ13" s="42">
        <f>SMALL($GT13:GW13,1)/(60*60*24)</f>
        <v>0.11572916666666666</v>
      </c>
      <c r="GL13" s="6">
        <f t="shared" si="32"/>
        <v>1728.8102893890673</v>
      </c>
      <c r="GM13" s="1">
        <f t="shared" si="33"/>
        <v>9999</v>
      </c>
      <c r="GN13" s="1">
        <f t="shared" si="33"/>
        <v>9999</v>
      </c>
      <c r="GO13" s="1">
        <f t="shared" si="33"/>
        <v>9999</v>
      </c>
      <c r="GP13" s="1">
        <f t="shared" si="33"/>
        <v>2086</v>
      </c>
      <c r="GQ13" s="1">
        <f t="shared" si="33"/>
        <v>9999</v>
      </c>
      <c r="GR13" s="6">
        <f t="shared" si="34"/>
        <v>1603.1141406041165</v>
      </c>
      <c r="GS13" s="1">
        <f t="shared" si="35"/>
        <v>9999</v>
      </c>
      <c r="GT13" s="43">
        <f t="shared" si="36"/>
        <v>9999</v>
      </c>
      <c r="GU13" s="1">
        <f t="shared" si="37"/>
        <v>9999</v>
      </c>
      <c r="GV13" s="1">
        <f t="shared" si="37"/>
        <v>9999</v>
      </c>
      <c r="GW13" s="1">
        <f t="shared" si="37"/>
        <v>9999</v>
      </c>
      <c r="GY13" s="8"/>
      <c r="GZ13" s="8"/>
      <c r="HA13" s="8"/>
    </row>
    <row r="14" spans="1:209" x14ac:dyDescent="0.25">
      <c r="A14" s="1" t="s">
        <v>138</v>
      </c>
      <c r="B14" s="54">
        <v>2.0648148148148148E-2</v>
      </c>
      <c r="C14" s="45">
        <v>44835</v>
      </c>
      <c r="D14" s="45"/>
      <c r="E14" s="13">
        <v>2.6331018518518517E-2</v>
      </c>
      <c r="F14" s="11">
        <v>44743</v>
      </c>
      <c r="H14" s="35">
        <v>2.0648148148148152E-2</v>
      </c>
      <c r="I14" s="35">
        <v>2.6331018518518514E-2</v>
      </c>
      <c r="K14" s="8">
        <v>1.8912037037037036E-2</v>
      </c>
      <c r="M14" s="8">
        <f t="shared" si="38"/>
        <v>2.6452527688460164E-2</v>
      </c>
      <c r="N14" s="6">
        <f t="shared" si="39"/>
        <v>2285.4983922829583</v>
      </c>
      <c r="O14" s="8">
        <f t="shared" si="40"/>
        <v>1.3020833333333334E-2</v>
      </c>
      <c r="P14" s="146" t="str">
        <f t="shared" si="41"/>
        <v>Catherine MacLachlan</v>
      </c>
      <c r="Q14" s="107"/>
      <c r="R14" s="129" t="str">
        <f t="shared" si="0"/>
        <v/>
      </c>
      <c r="S14" s="131" t="str">
        <f t="shared" si="42"/>
        <v/>
      </c>
      <c r="T14" s="131">
        <f t="shared" si="75"/>
        <v>2.0000999999999984E-6</v>
      </c>
      <c r="U14" s="132">
        <f t="shared" si="43"/>
        <v>1.3022833433333334E-2</v>
      </c>
      <c r="V14" s="146" t="str">
        <f t="shared" si="44"/>
        <v>Catherine MacLachlan</v>
      </c>
      <c r="W14" s="107"/>
      <c r="X14" s="129" t="str">
        <f t="shared" si="1"/>
        <v/>
      </c>
      <c r="Y14" s="131" t="str">
        <f t="shared" si="45"/>
        <v/>
      </c>
      <c r="Z14" s="131">
        <f t="shared" si="76"/>
        <v>2.0000999999999984E-6</v>
      </c>
      <c r="AA14" s="132">
        <f t="shared" si="46"/>
        <v>1.3022833433333334E-2</v>
      </c>
      <c r="AB14" s="146" t="str">
        <f t="shared" si="47"/>
        <v>Catherine MacLachlan</v>
      </c>
      <c r="AC14" s="107"/>
      <c r="AD14" s="129" t="str">
        <f t="shared" si="2"/>
        <v/>
      </c>
      <c r="AE14" s="131" t="str">
        <f t="shared" si="48"/>
        <v/>
      </c>
      <c r="AF14" s="131">
        <f t="shared" si="77"/>
        <v>2.0000999999999984E-6</v>
      </c>
      <c r="AG14" s="132">
        <f t="shared" si="49"/>
        <v>1.3022833433333334E-2</v>
      </c>
      <c r="AH14" s="146" t="str">
        <f t="shared" si="50"/>
        <v>Catherine MacLachlan</v>
      </c>
      <c r="AI14" s="107">
        <v>20.2</v>
      </c>
      <c r="AJ14" s="108">
        <f t="shared" si="51"/>
        <v>1.1805555555555555E-2</v>
      </c>
      <c r="AK14" s="109">
        <f t="shared" si="52"/>
        <v>1019.9999999999998</v>
      </c>
      <c r="AL14" s="129">
        <f t="shared" si="88"/>
        <v>2386.0048000000002</v>
      </c>
      <c r="AM14" s="131">
        <f t="shared" si="89"/>
        <v>1.1805555555555555E-2</v>
      </c>
      <c r="AN14" s="131">
        <f t="shared" si="78"/>
        <v>2.0000999999999984E-6</v>
      </c>
      <c r="AO14" s="132">
        <f t="shared" si="79"/>
        <v>1.1805555555555555E-2</v>
      </c>
      <c r="AP14" s="146" t="str">
        <f t="shared" si="53"/>
        <v>Catherine MacLachlan</v>
      </c>
      <c r="AQ14" s="107">
        <v>20.5</v>
      </c>
      <c r="AR14" s="129">
        <f t="shared" si="54"/>
        <v>2401.0420000000004</v>
      </c>
      <c r="AS14" s="131">
        <f t="shared" si="55"/>
        <v>1.1631944444444445E-2</v>
      </c>
      <c r="AT14" s="131">
        <f t="shared" si="80"/>
        <v>2.0000999999999984E-6</v>
      </c>
      <c r="AU14" s="132">
        <f t="shared" si="56"/>
        <v>1.1633944544444445E-2</v>
      </c>
      <c r="AV14" s="146" t="str">
        <f t="shared" si="57"/>
        <v>Catherine MacLachlan</v>
      </c>
      <c r="AW14" s="107">
        <v>20.8</v>
      </c>
      <c r="AX14" s="129">
        <f t="shared" si="3"/>
        <v>2163.9</v>
      </c>
      <c r="AY14" s="131">
        <f t="shared" si="58"/>
        <v>1.4409722222222223E-2</v>
      </c>
      <c r="AZ14" s="131">
        <f t="shared" si="81"/>
        <v>2.0000999999999984E-6</v>
      </c>
      <c r="BA14" s="132">
        <f t="shared" si="59"/>
        <v>1.4411722322222223E-2</v>
      </c>
      <c r="BB14" s="146" t="str">
        <f t="shared" si="60"/>
        <v>Catherine MacLachlan</v>
      </c>
      <c r="BC14" s="107">
        <v>21.1</v>
      </c>
      <c r="BD14" s="129">
        <f t="shared" si="4"/>
        <v>746.40239999999983</v>
      </c>
      <c r="BE14" s="131">
        <f t="shared" si="61"/>
        <v>8.6805555555555559E-3</v>
      </c>
      <c r="BF14" s="131">
        <f t="shared" si="82"/>
        <v>2.0000999999999984E-6</v>
      </c>
      <c r="BG14" s="134">
        <f>IF(BE14&lt;&gt;"",BE14,VLOOKUP($A14,Table12[],7,FALSE))+BF14</f>
        <v>8.6825556555555558E-3</v>
      </c>
      <c r="BH14" s="146" t="str">
        <f t="shared" si="62"/>
        <v>Catherine MacLachlan</v>
      </c>
      <c r="BI14" s="107">
        <v>21.5</v>
      </c>
      <c r="BJ14" s="129">
        <f t="shared" si="5"/>
        <v>735.35599999999988</v>
      </c>
      <c r="BK14" s="131">
        <f t="shared" si="63"/>
        <v>8.5069444444444437E-3</v>
      </c>
      <c r="BL14" s="131">
        <f t="shared" si="83"/>
        <v>2.0000999999999984E-6</v>
      </c>
      <c r="BM14" s="134">
        <f>IF(BK14&lt;&gt;"",BK14,VLOOKUP($A14,Table12[],7,FALSE))+BL14</f>
        <v>8.5089445444444436E-3</v>
      </c>
      <c r="BN14" s="146" t="str">
        <f t="shared" si="64"/>
        <v>Catherine MacLachlan</v>
      </c>
      <c r="BO14" s="107">
        <v>22</v>
      </c>
      <c r="BP14" s="129">
        <f t="shared" si="6"/>
        <v>721.54799999999989</v>
      </c>
      <c r="BQ14" s="131">
        <f t="shared" si="65"/>
        <v>8.3333333333333332E-3</v>
      </c>
      <c r="BR14" s="131">
        <f t="shared" si="84"/>
        <v>2.0000999999999984E-6</v>
      </c>
      <c r="BS14" s="134">
        <f>IF(BQ14&lt;&gt;"",BQ14,VLOOKUP($A14,Table12[],7,FALSE))+BR14</f>
        <v>8.3353334333333331E-3</v>
      </c>
      <c r="BT14" s="146" t="str">
        <f t="shared" si="66"/>
        <v>Catherine MacLachlan</v>
      </c>
      <c r="BU14" s="107">
        <v>22.1</v>
      </c>
      <c r="BV14" s="129">
        <f t="shared" si="7"/>
        <v>666.09999999999991</v>
      </c>
      <c r="BW14" s="131">
        <f t="shared" si="67"/>
        <v>7.6388888888888886E-3</v>
      </c>
      <c r="BX14" s="131">
        <f t="shared" si="85"/>
        <v>2.0000999999999984E-6</v>
      </c>
      <c r="BY14" s="134">
        <f>IF(BW14&lt;&gt;"",BW14,VLOOKUP($A14,Table12[],7,FALSE))+BX14</f>
        <v>7.6408889888888885E-3</v>
      </c>
      <c r="BZ14" s="146" t="str">
        <f t="shared" si="68"/>
        <v>Catherine MacLachlan</v>
      </c>
      <c r="CA14" s="107">
        <v>21.6</v>
      </c>
      <c r="CB14" s="129">
        <f t="shared" si="8"/>
        <v>659.49999999999989</v>
      </c>
      <c r="CC14" s="131">
        <f t="shared" si="69"/>
        <v>7.6388888888888886E-3</v>
      </c>
      <c r="CD14" s="131">
        <f t="shared" si="86"/>
        <v>2.0000999999999984E-6</v>
      </c>
      <c r="CE14" s="134">
        <f>IF(CC14&lt;&gt;"",CC14,VLOOKUP($A14,Table12[],7,FALSE))+CD14</f>
        <v>7.6408889888888885E-3</v>
      </c>
      <c r="CF14" s="146" t="str">
        <f t="shared" si="70"/>
        <v>Catherine MacLachlan</v>
      </c>
      <c r="CG14" s="107"/>
      <c r="CH14" s="129" t="str">
        <f t="shared" si="9"/>
        <v/>
      </c>
      <c r="CI14" s="131" t="str">
        <f t="shared" si="71"/>
        <v/>
      </c>
      <c r="CJ14" s="131">
        <f t="shared" si="87"/>
        <v>2.0000999999999984E-6</v>
      </c>
      <c r="CK14" s="134">
        <f>IF(CI14&lt;&gt;"",CI14,VLOOKUP($A14,Table12[],7,FALSE))+CJ14</f>
        <v>8.6825556555555558E-3</v>
      </c>
      <c r="CL14" s="146" t="str">
        <f t="shared" si="72"/>
        <v>Catherine MacLachlan</v>
      </c>
      <c r="CM14" s="8"/>
      <c r="CN14" s="8">
        <f t="shared" si="73"/>
        <v>0</v>
      </c>
      <c r="CO14" s="8">
        <f t="shared" si="10"/>
        <v>0</v>
      </c>
      <c r="CP14" s="8">
        <f t="shared" si="11"/>
        <v>1.3020833333333334E-2</v>
      </c>
      <c r="CQ14" s="8"/>
      <c r="CR14" s="8">
        <f>IF(A14&lt;&gt;"",IF(VLOOKUP(A14,Apr!A$4:F$211,6)&gt;0,VLOOKUP(A14,Apr!A$4:F$211,6),0),0)</f>
        <v>0</v>
      </c>
      <c r="CS14" s="8">
        <f>IF(A14&lt;&gt;"",IF(VLOOKUP(A14,May!A$3:F$209,6)&gt;0,VLOOKUP(A14,May!A$3:F$209,6),0),0)</f>
        <v>0</v>
      </c>
      <c r="CT14" s="8">
        <f>IF(A14&lt;&gt;"",IF(VLOOKUP(A14,Jun!A$3:F$209,6)&gt;0,VLOOKUP(A14,Jun!A$3:F$209,6),0),0)</f>
        <v>0</v>
      </c>
      <c r="CU14" s="8">
        <f>IF(A14&lt;&gt;"",IF(VLOOKUP(A14,Jul!A$3:F$206,6)&gt;0,VLOOKUP(A14,Jul!A$3:F$206,6),0),0)</f>
        <v>0</v>
      </c>
      <c r="CV14" s="8">
        <f>IF(A14&lt;&gt;"",IF(VLOOKUP(A14,Aug!A$3:F$206,6)&gt;0,VLOOKUP(A14,Aug!A$3:F$206,6),0),0)</f>
        <v>0</v>
      </c>
      <c r="CW14" s="8">
        <f>IF(A14&lt;&gt;"",IF(VLOOKUP(A14,Sep!A$3:F$206,6)&gt;0,VLOOKUP(A14,Sep!A$3:F$206,6),0),0)</f>
        <v>0</v>
      </c>
      <c r="CX14" s="6">
        <f t="shared" si="12"/>
        <v>1756.430868167203</v>
      </c>
      <c r="CY14" s="8">
        <f t="shared" si="74"/>
        <v>7.4652777777777781E-3</v>
      </c>
      <c r="CZ14" s="8">
        <f>IF(A14&lt;&gt;"",IF(VLOOKUP(A14,Oct!A$3:F$206,6)&gt;0,VLOOKUP(A14,Oct!A$3:F$206,6),0),0)</f>
        <v>0</v>
      </c>
      <c r="DA14" s="8">
        <f>IF(A14&lt;&gt;"",IF(VLOOKUP(A14,Nov!A$3:F$207,6)&gt;0,VLOOKUP(A14,Nov!A$3:F$207,6),0),0)</f>
        <v>0</v>
      </c>
      <c r="DB14" s="8">
        <f>IF(A14&lt;&gt;"",IF(VLOOKUP(A14,Dec!A$3:F$207,6)&gt;0,VLOOKUP(A14,Dec!A$3:F$207,6),0),0)</f>
        <v>0</v>
      </c>
      <c r="DC14" s="8">
        <f>IF(A14&lt;&gt;"",IF(VLOOKUP(A14,Jan!A$3:F$207,6)&gt;0,VLOOKUP(A14,Jan!A$3:F$207,6),0),0)</f>
        <v>0</v>
      </c>
      <c r="DD14" s="8">
        <f>IF(A14&lt;&gt;"",IF(VLOOKUP(A14,Feb!A$3:F$207,6)&gt;0,VLOOKUP(A14,Feb!A$3:F$207,6),0),0)</f>
        <v>0</v>
      </c>
      <c r="DE14" s="8">
        <f>IF(A14&lt;&gt;"",IF(VLOOKUP(A14,Mar!A$3:F$207,6)&gt;0,VLOOKUP(A14,Mar!A$3:F$207,6),0),0)</f>
        <v>0</v>
      </c>
      <c r="DG14" s="8">
        <f>LARGE($EE14:EF14,1)</f>
        <v>1.1805555555555555E-2</v>
      </c>
      <c r="DH14" s="8">
        <f>LARGE($EE14:EG14,1)</f>
        <v>1.1805555555555555E-2</v>
      </c>
      <c r="DI14" s="8">
        <f>LARGE($EE14:EH14,1)</f>
        <v>1.1805555555555555E-2</v>
      </c>
      <c r="DJ14" s="8">
        <f>LARGE($EE14:EI14,1)</f>
        <v>1.1805555555555555E-2</v>
      </c>
      <c r="DK14" s="8">
        <f>LARGE($EE14:EJ14,1)</f>
        <v>1.1805555555555555E-2</v>
      </c>
      <c r="DL14" s="8">
        <f>LARGE($EK14:EL14,1)</f>
        <v>7.4652777777777781E-3</v>
      </c>
      <c r="DM14" s="8">
        <f>LARGE($EK14:EM14,1)</f>
        <v>7.4652777777777781E-3</v>
      </c>
      <c r="DN14" s="8">
        <f>LARGE($EK14:EN14,1)</f>
        <v>7.4652777777777781E-3</v>
      </c>
      <c r="DO14" s="8">
        <f>LARGE($EK14:EO14,1)</f>
        <v>7.4652777777777781E-3</v>
      </c>
      <c r="DP14" s="8">
        <f>LARGE($EK14:EP14,1)</f>
        <v>7.4652777777777781E-3</v>
      </c>
      <c r="DS14" s="6">
        <f t="shared" si="13"/>
        <v>0</v>
      </c>
      <c r="DT14" s="6">
        <f t="shared" si="13"/>
        <v>0</v>
      </c>
      <c r="DU14" s="6">
        <f t="shared" si="13"/>
        <v>0</v>
      </c>
      <c r="DV14" s="6">
        <f t="shared" si="13"/>
        <v>0</v>
      </c>
      <c r="DW14" s="6">
        <f t="shared" si="13"/>
        <v>0</v>
      </c>
      <c r="DX14" s="6">
        <f t="shared" si="13"/>
        <v>0</v>
      </c>
      <c r="DY14" s="6">
        <f t="shared" si="14"/>
        <v>0</v>
      </c>
      <c r="DZ14" s="6">
        <f t="shared" si="14"/>
        <v>0</v>
      </c>
      <c r="EA14" s="6">
        <f t="shared" si="14"/>
        <v>0</v>
      </c>
      <c r="EB14" s="6">
        <f t="shared" si="14"/>
        <v>0</v>
      </c>
      <c r="EC14" s="6">
        <f t="shared" si="14"/>
        <v>0</v>
      </c>
      <c r="EE14" s="8">
        <f t="shared" si="15"/>
        <v>1.1805555555555555E-2</v>
      </c>
      <c r="EF14" s="8">
        <f t="shared" si="16"/>
        <v>0</v>
      </c>
      <c r="EG14" s="8">
        <f t="shared" si="16"/>
        <v>0</v>
      </c>
      <c r="EH14" s="8">
        <f t="shared" si="17"/>
        <v>1.1805555555555555E-2</v>
      </c>
      <c r="EI14" s="8">
        <f t="shared" si="18"/>
        <v>1.1633944544444445E-2</v>
      </c>
      <c r="EJ14" s="8">
        <f t="shared" si="16"/>
        <v>0</v>
      </c>
      <c r="EK14" s="8">
        <f t="shared" si="19"/>
        <v>7.4652777777777781E-3</v>
      </c>
      <c r="EL14" s="8">
        <f t="shared" si="20"/>
        <v>0</v>
      </c>
      <c r="EM14" s="8">
        <f t="shared" si="20"/>
        <v>0</v>
      </c>
      <c r="EN14" s="8">
        <f t="shared" si="20"/>
        <v>0</v>
      </c>
      <c r="EO14" s="8">
        <f t="shared" si="20"/>
        <v>0</v>
      </c>
      <c r="EP14" s="8">
        <f t="shared" si="20"/>
        <v>0</v>
      </c>
      <c r="ES14" s="8" t="str">
        <f t="shared" si="21"/>
        <v/>
      </c>
      <c r="ET14" s="8" t="str">
        <f t="shared" si="21"/>
        <v/>
      </c>
      <c r="EU14" s="8" t="str">
        <f t="shared" si="21"/>
        <v/>
      </c>
      <c r="EV14" s="8" t="str">
        <f t="shared" si="21"/>
        <v/>
      </c>
      <c r="EW14" s="8" t="str">
        <f t="shared" si="21"/>
        <v/>
      </c>
      <c r="EX14" s="8" t="str">
        <f t="shared" si="21"/>
        <v/>
      </c>
      <c r="EY14" s="8" t="str">
        <f t="shared" si="22"/>
        <v/>
      </c>
      <c r="EZ14" s="8" t="str">
        <f t="shared" si="22"/>
        <v/>
      </c>
      <c r="FA14" s="8" t="str">
        <f t="shared" si="22"/>
        <v/>
      </c>
      <c r="FB14" s="8" t="str">
        <f t="shared" si="22"/>
        <v/>
      </c>
      <c r="FC14" s="8" t="str">
        <f t="shared" si="22"/>
        <v/>
      </c>
      <c r="FD14" s="8" t="str">
        <f t="shared" si="22"/>
        <v/>
      </c>
      <c r="FF14" s="13">
        <v>2.6331018518518517E-2</v>
      </c>
      <c r="FG14" s="8">
        <f t="shared" si="23"/>
        <v>2.6331018518518517E-2</v>
      </c>
      <c r="FH14" s="8">
        <f>IF(COUNT($ES14:ET14)&gt;0,SMALL($ES14:ET14,1),$FF14)</f>
        <v>2.6331018518518517E-2</v>
      </c>
      <c r="FI14" s="8">
        <f>IF(COUNT($ES14:EU14)&gt;0,SMALL($ES14:EU14,1),$FF14)</f>
        <v>2.6331018518518517E-2</v>
      </c>
      <c r="FJ14" s="8">
        <f>IF(COUNT($ES14:EV14)&gt;0,SMALL($ES14:EV14,1),$FF14)</f>
        <v>2.6331018518518517E-2</v>
      </c>
      <c r="FK14" s="8">
        <f>IF(COUNT($ES14:EW14)&gt;0,SMALL($ES14:EW14,1),$FF14)</f>
        <v>2.6331018518518517E-2</v>
      </c>
      <c r="FL14" s="54">
        <v>2.0648148148148148E-2</v>
      </c>
      <c r="FM14" s="8">
        <f t="shared" si="24"/>
        <v>2.0648148148148148E-2</v>
      </c>
      <c r="FN14" s="8">
        <f>IF(COUNT($EY14:EZ14)&gt;0,SMALL($EY14:EZ14,1),$FM14)</f>
        <v>2.0648148148148148E-2</v>
      </c>
      <c r="FO14" s="8">
        <f>IF(COUNT($EY14:FA14)&gt;0,SMALL($EY14:FA14,1),$FM14)</f>
        <v>2.0648148148148148E-2</v>
      </c>
      <c r="FP14" s="8">
        <f>IF(COUNT($EY14:FB14)&gt;0,SMALL($EY14:FB14,1),$FM14)</f>
        <v>2.0648148148148148E-2</v>
      </c>
      <c r="FQ14" s="8">
        <f>IF(COUNT($EY14:FC14)&gt;0,SMALL($EY14:FC14,1),$FM14)</f>
        <v>2.0648148148148148E-2</v>
      </c>
      <c r="FS14" s="8">
        <f t="shared" si="25"/>
        <v>1.1805833333333333E-2</v>
      </c>
      <c r="FT14" s="8">
        <f t="shared" si="26"/>
        <v>7.465555555555556E-3</v>
      </c>
      <c r="FU14" s="1">
        <f t="shared" si="27"/>
        <v>12</v>
      </c>
      <c r="FV14" s="8">
        <f t="shared" si="28"/>
        <v>2.7777777777777776E-7</v>
      </c>
      <c r="FW14" s="1" t="str">
        <f t="shared" si="29"/>
        <v>Catherine MacLachlan</v>
      </c>
      <c r="FY14" s="13">
        <f t="shared" si="30"/>
        <v>2.6452527688460164E-2</v>
      </c>
      <c r="FZ14" s="13">
        <f>SMALL($GL14:GM14,1)/(60*60*24)</f>
        <v>2.6452527688460167E-2</v>
      </c>
      <c r="GA14" s="13">
        <f>SMALL($GL14:GN14,1)/(60*60*24)</f>
        <v>2.6452527688460167E-2</v>
      </c>
      <c r="GB14" s="13">
        <f>SMALL($GL14:GO14,1)/(60*60*24)</f>
        <v>2.6452527688460167E-2</v>
      </c>
      <c r="GC14" s="13">
        <f>SMALL($GL14:GP14,1)/(60*60*24)</f>
        <v>2.6452527688460167E-2</v>
      </c>
      <c r="GD14" s="13">
        <f>SMALL($GL14:GQ14,1)/(60*60*24)</f>
        <v>2.6452527688460167E-2</v>
      </c>
      <c r="GE14" s="34">
        <f t="shared" si="31"/>
        <v>2.0329060974157442E-2</v>
      </c>
      <c r="GF14" s="13">
        <f>SMALL($GR14:GS14,1)/(60*60*24)</f>
        <v>2.0329060974157442E-2</v>
      </c>
      <c r="GG14" s="42">
        <f>SMALL($GT14:GT14,1)/(60*60*24)</f>
        <v>0.11572916666666666</v>
      </c>
      <c r="GH14" s="42">
        <f>SMALL($GT14:GU14,1)/(60*60*24)</f>
        <v>0.11572916666666666</v>
      </c>
      <c r="GI14" s="42">
        <f>SMALL($GT14:GV14,1)/(60*60*24)</f>
        <v>0.11572916666666666</v>
      </c>
      <c r="GJ14" s="42">
        <f>SMALL($GT14:GW14,1)/(60*60*24)</f>
        <v>0.11572916666666666</v>
      </c>
      <c r="GL14" s="6">
        <f t="shared" si="32"/>
        <v>2285.4983922829583</v>
      </c>
      <c r="GM14" s="1">
        <f t="shared" si="33"/>
        <v>9999</v>
      </c>
      <c r="GN14" s="1">
        <f t="shared" si="33"/>
        <v>9999</v>
      </c>
      <c r="GO14" s="1">
        <f t="shared" si="33"/>
        <v>9999</v>
      </c>
      <c r="GP14" s="1">
        <f t="shared" si="33"/>
        <v>9999</v>
      </c>
      <c r="GQ14" s="1">
        <f t="shared" si="33"/>
        <v>9999</v>
      </c>
      <c r="GR14" s="6">
        <f t="shared" si="34"/>
        <v>1756.430868167203</v>
      </c>
      <c r="GS14" s="1">
        <f t="shared" si="35"/>
        <v>9999</v>
      </c>
      <c r="GT14" s="43">
        <f t="shared" si="36"/>
        <v>9999</v>
      </c>
      <c r="GU14" s="1">
        <f t="shared" si="37"/>
        <v>9999</v>
      </c>
      <c r="GV14" s="1">
        <f t="shared" si="37"/>
        <v>9999</v>
      </c>
      <c r="GW14" s="1">
        <f t="shared" si="37"/>
        <v>9999</v>
      </c>
      <c r="GY14" s="8"/>
      <c r="GZ14" s="8"/>
      <c r="HA14" s="8"/>
    </row>
    <row r="15" spans="1:209" x14ac:dyDescent="0.25">
      <c r="A15" s="1" t="s">
        <v>121</v>
      </c>
      <c r="B15" s="54">
        <v>1.7175925925925924E-2</v>
      </c>
      <c r="C15" s="45">
        <v>43739</v>
      </c>
      <c r="D15" s="45"/>
      <c r="E15" s="13">
        <v>2.0358796296296295E-2</v>
      </c>
      <c r="F15" s="11">
        <v>42979</v>
      </c>
      <c r="H15" s="35">
        <v>1.7592592592592597E-2</v>
      </c>
      <c r="K15" s="8">
        <v>1.7256944444444446E-2</v>
      </c>
      <c r="M15" s="8">
        <f t="shared" si="38"/>
        <v>2.4137526795284032E-2</v>
      </c>
      <c r="N15" s="6">
        <f t="shared" si="39"/>
        <v>2085.4823151125406</v>
      </c>
      <c r="O15" s="8">
        <f t="shared" si="40"/>
        <v>1.5277777777777777E-2</v>
      </c>
      <c r="P15" s="146" t="str">
        <f t="shared" si="41"/>
        <v>Chris Bowker</v>
      </c>
      <c r="Q15" s="107"/>
      <c r="R15" s="129" t="str">
        <f t="shared" si="0"/>
        <v/>
      </c>
      <c r="S15" s="131" t="str">
        <f t="shared" si="42"/>
        <v/>
      </c>
      <c r="T15" s="131">
        <f t="shared" si="75"/>
        <v>2.0001099999999983E-6</v>
      </c>
      <c r="U15" s="132">
        <f t="shared" si="43"/>
        <v>1.5279777887777778E-2</v>
      </c>
      <c r="V15" s="146" t="str">
        <f t="shared" si="44"/>
        <v>Chris Bowker</v>
      </c>
      <c r="W15" s="107"/>
      <c r="X15" s="129" t="str">
        <f t="shared" si="1"/>
        <v/>
      </c>
      <c r="Y15" s="131" t="str">
        <f t="shared" si="45"/>
        <v/>
      </c>
      <c r="Z15" s="131">
        <f t="shared" si="76"/>
        <v>2.0001099999999983E-6</v>
      </c>
      <c r="AA15" s="132">
        <f t="shared" si="46"/>
        <v>1.5279777887777778E-2</v>
      </c>
      <c r="AB15" s="146" t="str">
        <f t="shared" si="47"/>
        <v>Chris Bowker</v>
      </c>
      <c r="AC15" s="107"/>
      <c r="AD15" s="129" t="str">
        <f t="shared" si="2"/>
        <v/>
      </c>
      <c r="AE15" s="131" t="str">
        <f t="shared" si="48"/>
        <v/>
      </c>
      <c r="AF15" s="131">
        <f t="shared" si="77"/>
        <v>2.0001099999999983E-6</v>
      </c>
      <c r="AG15" s="132">
        <f t="shared" si="49"/>
        <v>1.5279777887777778E-2</v>
      </c>
      <c r="AH15" s="146" t="str">
        <f t="shared" si="50"/>
        <v>Chris Bowker</v>
      </c>
      <c r="AI15" s="107">
        <v>14.3</v>
      </c>
      <c r="AJ15" s="108">
        <f t="shared" si="51"/>
        <v>1.5277777777777777E-2</v>
      </c>
      <c r="AK15" s="109">
        <f t="shared" si="52"/>
        <v>1320</v>
      </c>
      <c r="AL15" s="129">
        <f t="shared" si="88"/>
        <v>2090.2732000000001</v>
      </c>
      <c r="AM15" s="131">
        <f t="shared" si="89"/>
        <v>1.5277777777777777E-2</v>
      </c>
      <c r="AN15" s="131">
        <f t="shared" si="78"/>
        <v>2.0001099999999983E-6</v>
      </c>
      <c r="AO15" s="132">
        <f t="shared" si="79"/>
        <v>1.5277777777777777E-2</v>
      </c>
      <c r="AP15" s="146" t="str">
        <f t="shared" si="53"/>
        <v>Chris Bowker</v>
      </c>
      <c r="AQ15" s="107">
        <v>15.1</v>
      </c>
      <c r="AR15" s="129">
        <f t="shared" si="54"/>
        <v>2130.3724000000002</v>
      </c>
      <c r="AS15" s="131">
        <f t="shared" si="55"/>
        <v>1.4756944444444444E-2</v>
      </c>
      <c r="AT15" s="131">
        <f t="shared" si="80"/>
        <v>2.0001099999999983E-6</v>
      </c>
      <c r="AU15" s="132">
        <f t="shared" si="56"/>
        <v>1.4758944554444445E-2</v>
      </c>
      <c r="AV15" s="146" t="str">
        <f t="shared" si="57"/>
        <v>Chris Bowker</v>
      </c>
      <c r="AW15" s="107">
        <v>15.6</v>
      </c>
      <c r="AX15" s="129">
        <f t="shared" si="3"/>
        <v>1966.3</v>
      </c>
      <c r="AY15" s="131">
        <f t="shared" si="58"/>
        <v>1.6666666666666666E-2</v>
      </c>
      <c r="AZ15" s="131">
        <f t="shared" si="81"/>
        <v>2.0001099999999983E-6</v>
      </c>
      <c r="BA15" s="132">
        <f t="shared" si="59"/>
        <v>1.6668666776666667E-2</v>
      </c>
      <c r="BB15" s="146" t="str">
        <f t="shared" si="60"/>
        <v>Chris Bowker</v>
      </c>
      <c r="BC15" s="107">
        <v>16.100000000000001</v>
      </c>
      <c r="BD15" s="129">
        <f t="shared" si="4"/>
        <v>884.48239999999987</v>
      </c>
      <c r="BE15" s="131">
        <f t="shared" si="61"/>
        <v>1.0243055555555556E-2</v>
      </c>
      <c r="BF15" s="131">
        <f t="shared" si="82"/>
        <v>2.0001099999999983E-6</v>
      </c>
      <c r="BG15" s="134">
        <f>IF(BE15&lt;&gt;"",BE15,VLOOKUP($A15,Table12[],7,FALSE))+BF15</f>
        <v>1.0245055665555556E-2</v>
      </c>
      <c r="BH15" s="146" t="str">
        <f t="shared" si="62"/>
        <v>Chris Bowker</v>
      </c>
      <c r="BI15" s="107">
        <v>16.600000000000001</v>
      </c>
      <c r="BJ15" s="129">
        <f t="shared" si="5"/>
        <v>870.67439999999988</v>
      </c>
      <c r="BK15" s="131">
        <f t="shared" si="63"/>
        <v>1.0069444444444445E-2</v>
      </c>
      <c r="BL15" s="131">
        <f t="shared" si="83"/>
        <v>2.0001099999999983E-6</v>
      </c>
      <c r="BM15" s="134">
        <f>IF(BK15&lt;&gt;"",BK15,VLOOKUP($A15,Table12[],7,FALSE))+BL15</f>
        <v>1.0071444554444446E-2</v>
      </c>
      <c r="BN15" s="146" t="str">
        <f t="shared" si="64"/>
        <v>Chris Bowker</v>
      </c>
      <c r="BO15" s="107">
        <v>17.100000000000001</v>
      </c>
      <c r="BP15" s="129">
        <f t="shared" si="6"/>
        <v>856.86639999999989</v>
      </c>
      <c r="BQ15" s="131">
        <f t="shared" si="65"/>
        <v>9.8958333333333329E-3</v>
      </c>
      <c r="BR15" s="131">
        <f t="shared" si="84"/>
        <v>2.0001099999999983E-6</v>
      </c>
      <c r="BS15" s="134">
        <f>IF(BQ15&lt;&gt;"",BQ15,VLOOKUP($A15,Table12[],7,FALSE))+BR15</f>
        <v>9.8978334433333336E-3</v>
      </c>
      <c r="BT15" s="146" t="str">
        <f t="shared" si="66"/>
        <v>Chris Bowker</v>
      </c>
      <c r="BU15" s="107">
        <v>17.3</v>
      </c>
      <c r="BV15" s="129">
        <f t="shared" si="7"/>
        <v>810.09999999999991</v>
      </c>
      <c r="BW15" s="131">
        <f t="shared" si="67"/>
        <v>9.3749999999999997E-3</v>
      </c>
      <c r="BX15" s="131">
        <f t="shared" si="85"/>
        <v>2.0001099999999983E-6</v>
      </c>
      <c r="BY15" s="134">
        <f>IF(BW15&lt;&gt;"",BW15,VLOOKUP($A15,Table12[],7,FALSE))+BX15</f>
        <v>9.3770001100000003E-3</v>
      </c>
      <c r="BZ15" s="146" t="str">
        <f t="shared" si="68"/>
        <v>Chris Bowker</v>
      </c>
      <c r="CA15" s="107">
        <v>18.100000000000001</v>
      </c>
      <c r="CB15" s="129">
        <f t="shared" si="8"/>
        <v>767.99999999999989</v>
      </c>
      <c r="CC15" s="131">
        <f t="shared" si="69"/>
        <v>8.8541666666666664E-3</v>
      </c>
      <c r="CD15" s="131">
        <f t="shared" si="86"/>
        <v>2.0001099999999983E-6</v>
      </c>
      <c r="CE15" s="134">
        <f>IF(CC15&lt;&gt;"",CC15,VLOOKUP($A15,Table12[],7,FALSE))+CD15</f>
        <v>8.8561667766666671E-3</v>
      </c>
      <c r="CF15" s="146" t="str">
        <f t="shared" si="70"/>
        <v>Chris Bowker</v>
      </c>
      <c r="CG15" s="107"/>
      <c r="CH15" s="129" t="str">
        <f t="shared" si="9"/>
        <v/>
      </c>
      <c r="CI15" s="131" t="str">
        <f t="shared" si="71"/>
        <v/>
      </c>
      <c r="CJ15" s="131">
        <f t="shared" si="87"/>
        <v>2.0001099999999983E-6</v>
      </c>
      <c r="CK15" s="134">
        <f>IF(CI15&lt;&gt;"",CI15,VLOOKUP($A15,Table12[],7,FALSE))+CJ15</f>
        <v>1.0418666776666667E-2</v>
      </c>
      <c r="CL15" s="146" t="str">
        <f t="shared" si="72"/>
        <v>Chris Bowker</v>
      </c>
      <c r="CM15" s="8"/>
      <c r="CN15" s="8">
        <f t="shared" si="73"/>
        <v>0</v>
      </c>
      <c r="CO15" s="8">
        <f t="shared" si="10"/>
        <v>0</v>
      </c>
      <c r="CP15" s="8">
        <f t="shared" si="11"/>
        <v>1.5277777777777777E-2</v>
      </c>
      <c r="CQ15" s="8"/>
      <c r="CR15" s="8">
        <f>IF(A15&lt;&gt;"",IF(VLOOKUP(A15,Apr!A$4:F$211,6)&gt;0,VLOOKUP(A15,Apr!A$4:F$211,6),0),0)</f>
        <v>0</v>
      </c>
      <c r="CS15" s="8">
        <f>IF(A15&lt;&gt;"",IF(VLOOKUP(A15,May!A$3:F$209,6)&gt;0,VLOOKUP(A15,May!A$3:F$209,6),0),0)</f>
        <v>0</v>
      </c>
      <c r="CT15" s="8">
        <f>IF(A15&lt;&gt;"",IF(VLOOKUP(A15,Jun!A$3:F$209,6)&gt;0,VLOOKUP(A15,Jun!A$3:F$209,6),0),0)</f>
        <v>0</v>
      </c>
      <c r="CU15" s="8">
        <f>IF(A15&lt;&gt;"",IF(VLOOKUP(A15,Jul!A$3:F$206,6)&gt;0,VLOOKUP(A15,Jul!A$3:F$206,6),0),0)</f>
        <v>0</v>
      </c>
      <c r="CV15" s="8">
        <f>IF(A15&lt;&gt;"",IF(VLOOKUP(A15,Aug!A$3:F$206,6)&gt;0,VLOOKUP(A15,Aug!A$3:F$206,6),0),0)</f>
        <v>0</v>
      </c>
      <c r="CW15" s="8">
        <f>IF(A15&lt;&gt;"",IF(VLOOKUP(A15,Sep!A$3:F$206,6)&gt;0,VLOOKUP(A15,Sep!A$3:F$206,6),0),0)</f>
        <v>0</v>
      </c>
      <c r="CX15" s="6">
        <f t="shared" si="12"/>
        <v>1602.7162940252754</v>
      </c>
      <c r="CY15" s="8">
        <f t="shared" si="74"/>
        <v>9.2013888888888892E-3</v>
      </c>
      <c r="CZ15" s="8">
        <f>IF(A15&lt;&gt;"",IF(VLOOKUP(A15,Oct!A$3:F$206,6)&gt;0,VLOOKUP(A15,Oct!A$3:F$206,6),0),0)</f>
        <v>0</v>
      </c>
      <c r="DA15" s="8">
        <f>IF(A15&lt;&gt;"",IF(VLOOKUP(A15,Nov!A$3:F$207,6)&gt;0,VLOOKUP(A15,Nov!A$3:F$207,6),0),0)</f>
        <v>0</v>
      </c>
      <c r="DB15" s="8">
        <f>IF(A15&lt;&gt;"",IF(VLOOKUP(A15,Dec!A$3:F$207,6)&gt;0,VLOOKUP(A15,Dec!A$3:F$207,6),0),0)</f>
        <v>0</v>
      </c>
      <c r="DC15" s="8">
        <f>IF(A15&lt;&gt;"",IF(VLOOKUP(A15,Jan!A$3:F$207,6)&gt;0,VLOOKUP(A15,Jan!A$3:F$207,6),0),0)</f>
        <v>0</v>
      </c>
      <c r="DD15" s="8">
        <f>IF(A15&lt;&gt;"",IF(VLOOKUP(A15,Feb!A$3:F$207,6)&gt;0,VLOOKUP(A15,Feb!A$3:F$207,6),0),0)</f>
        <v>0</v>
      </c>
      <c r="DE15" s="8">
        <f>IF(A15&lt;&gt;"",IF(VLOOKUP(A15,Mar!A$3:F$207,6)&gt;0,VLOOKUP(A15,Mar!A$3:F$207,6),0),0)</f>
        <v>0</v>
      </c>
      <c r="DG15" s="8">
        <f>LARGE($EE15:EF15,1)</f>
        <v>1.5277777777777777E-2</v>
      </c>
      <c r="DH15" s="8">
        <f>LARGE($EE15:EG15,1)</f>
        <v>1.5277777777777777E-2</v>
      </c>
      <c r="DI15" s="8">
        <f>LARGE($EE15:EH15,1)</f>
        <v>1.5277777777777777E-2</v>
      </c>
      <c r="DJ15" s="8">
        <f>LARGE($EE15:EI15,1)</f>
        <v>1.5277777777777777E-2</v>
      </c>
      <c r="DK15" s="8">
        <f>LARGE($EE15:EJ15,1)</f>
        <v>1.5277777777777777E-2</v>
      </c>
      <c r="DL15" s="8">
        <f>LARGE($EK15:EL15,1)</f>
        <v>9.2013888888888892E-3</v>
      </c>
      <c r="DM15" s="8">
        <f>LARGE($EK15:EM15,1)</f>
        <v>9.2013888888888892E-3</v>
      </c>
      <c r="DN15" s="8">
        <f>LARGE($EK15:EN15,1)</f>
        <v>9.2013888888888892E-3</v>
      </c>
      <c r="DO15" s="8">
        <f>LARGE($EK15:EO15,1)</f>
        <v>9.2013888888888892E-3</v>
      </c>
      <c r="DP15" s="8">
        <f>LARGE($EK15:EP15,1)</f>
        <v>9.2013888888888892E-3</v>
      </c>
      <c r="DS15" s="6">
        <f t="shared" si="13"/>
        <v>0</v>
      </c>
      <c r="DT15" s="6">
        <f t="shared" si="13"/>
        <v>0</v>
      </c>
      <c r="DU15" s="6">
        <f t="shared" si="13"/>
        <v>0</v>
      </c>
      <c r="DV15" s="6">
        <f t="shared" si="13"/>
        <v>0</v>
      </c>
      <c r="DW15" s="6">
        <f t="shared" si="13"/>
        <v>0</v>
      </c>
      <c r="DX15" s="6">
        <f t="shared" si="13"/>
        <v>0</v>
      </c>
      <c r="DY15" s="6">
        <f t="shared" si="14"/>
        <v>0</v>
      </c>
      <c r="DZ15" s="6">
        <f t="shared" si="14"/>
        <v>0</v>
      </c>
      <c r="EA15" s="6">
        <f t="shared" si="14"/>
        <v>0</v>
      </c>
      <c r="EB15" s="6">
        <f t="shared" si="14"/>
        <v>0</v>
      </c>
      <c r="EC15" s="6">
        <f t="shared" si="14"/>
        <v>0</v>
      </c>
      <c r="EE15" s="8">
        <f t="shared" si="15"/>
        <v>1.5277777777777777E-2</v>
      </c>
      <c r="EF15" s="8">
        <f t="shared" si="16"/>
        <v>0</v>
      </c>
      <c r="EG15" s="8">
        <f t="shared" si="16"/>
        <v>0</v>
      </c>
      <c r="EH15" s="8">
        <f t="shared" si="17"/>
        <v>1.5277777777777777E-2</v>
      </c>
      <c r="EI15" s="8">
        <f t="shared" si="18"/>
        <v>1.4758944554444445E-2</v>
      </c>
      <c r="EJ15" s="8">
        <f t="shared" si="16"/>
        <v>0</v>
      </c>
      <c r="EK15" s="8">
        <f t="shared" si="19"/>
        <v>9.2013888888888892E-3</v>
      </c>
      <c r="EL15" s="8">
        <f t="shared" si="20"/>
        <v>0</v>
      </c>
      <c r="EM15" s="8">
        <f t="shared" si="20"/>
        <v>0</v>
      </c>
      <c r="EN15" s="8">
        <f t="shared" si="20"/>
        <v>0</v>
      </c>
      <c r="EO15" s="8">
        <f t="shared" si="20"/>
        <v>0</v>
      </c>
      <c r="EP15" s="8">
        <f t="shared" si="20"/>
        <v>0</v>
      </c>
      <c r="ES15" s="8" t="str">
        <f t="shared" si="21"/>
        <v/>
      </c>
      <c r="ET15" s="8" t="str">
        <f t="shared" si="21"/>
        <v/>
      </c>
      <c r="EU15" s="8" t="str">
        <f t="shared" si="21"/>
        <v/>
      </c>
      <c r="EV15" s="8" t="str">
        <f t="shared" si="21"/>
        <v/>
      </c>
      <c r="EW15" s="8" t="str">
        <f t="shared" si="21"/>
        <v/>
      </c>
      <c r="EX15" s="8" t="str">
        <f t="shared" si="21"/>
        <v/>
      </c>
      <c r="EY15" s="8" t="str">
        <f t="shared" si="22"/>
        <v/>
      </c>
      <c r="EZ15" s="8" t="str">
        <f t="shared" si="22"/>
        <v/>
      </c>
      <c r="FA15" s="8" t="str">
        <f t="shared" si="22"/>
        <v/>
      </c>
      <c r="FB15" s="8" t="str">
        <f t="shared" si="22"/>
        <v/>
      </c>
      <c r="FC15" s="8" t="str">
        <f t="shared" si="22"/>
        <v/>
      </c>
      <c r="FD15" s="8" t="str">
        <f t="shared" si="22"/>
        <v/>
      </c>
      <c r="FF15" s="13">
        <v>2.0358796296296295E-2</v>
      </c>
      <c r="FG15" s="8">
        <f t="shared" si="23"/>
        <v>2.0358796296296295E-2</v>
      </c>
      <c r="FH15" s="8">
        <f>IF(COUNT($ES15:ET15)&gt;0,SMALL($ES15:ET15,1),$FF15)</f>
        <v>2.0358796296296295E-2</v>
      </c>
      <c r="FI15" s="8">
        <f>IF(COUNT($ES15:EU15)&gt;0,SMALL($ES15:EU15,1),$FF15)</f>
        <v>2.0358796296296295E-2</v>
      </c>
      <c r="FJ15" s="8">
        <f>IF(COUNT($ES15:EV15)&gt;0,SMALL($ES15:EV15,1),$FF15)</f>
        <v>2.0358796296296295E-2</v>
      </c>
      <c r="FK15" s="8">
        <f>IF(COUNT($ES15:EW15)&gt;0,SMALL($ES15:EW15,1),$FF15)</f>
        <v>2.0358796296296295E-2</v>
      </c>
      <c r="FL15" s="54">
        <v>1.7175925925925924E-2</v>
      </c>
      <c r="FM15" s="8">
        <f t="shared" si="24"/>
        <v>1.7175925925925924E-2</v>
      </c>
      <c r="FN15" s="8">
        <f>IF(COUNT($EY15:EZ15)&gt;0,SMALL($EY15:EZ15,1),$FM15)</f>
        <v>1.7175925925925924E-2</v>
      </c>
      <c r="FO15" s="8">
        <f>IF(COUNT($EY15:FA15)&gt;0,SMALL($EY15:FA15,1),$FM15)</f>
        <v>1.7175925925925924E-2</v>
      </c>
      <c r="FP15" s="8">
        <f>IF(COUNT($EY15:FB15)&gt;0,SMALL($EY15:FB15,1),$FM15)</f>
        <v>1.7175925925925924E-2</v>
      </c>
      <c r="FQ15" s="8">
        <f>IF(COUNT($EY15:FC15)&gt;0,SMALL($EY15:FC15,1),$FM15)</f>
        <v>1.7175925925925924E-2</v>
      </c>
      <c r="FS15" s="8">
        <f t="shared" si="25"/>
        <v>1.5278078703703703E-2</v>
      </c>
      <c r="FT15" s="8">
        <f t="shared" si="26"/>
        <v>9.2016898148148153E-3</v>
      </c>
      <c r="FU15" s="1">
        <f t="shared" si="27"/>
        <v>13</v>
      </c>
      <c r="FV15" s="8">
        <f t="shared" si="28"/>
        <v>3.0092592592592594E-7</v>
      </c>
      <c r="FW15" s="1" t="str">
        <f t="shared" si="29"/>
        <v>Chris Bowker</v>
      </c>
      <c r="FY15" s="13">
        <f t="shared" si="30"/>
        <v>2.4137526795284032E-2</v>
      </c>
      <c r="FZ15" s="13">
        <f>SMALL($GL15:GM15,1)/(60*60*24)</f>
        <v>2.4137526795284036E-2</v>
      </c>
      <c r="GA15" s="13">
        <f>SMALL($GL15:GN15,1)/(60*60*24)</f>
        <v>2.4137526795284036E-2</v>
      </c>
      <c r="GB15" s="13">
        <f>SMALL($GL15:GO15,1)/(60*60*24)</f>
        <v>2.4137526795284036E-2</v>
      </c>
      <c r="GC15" s="13">
        <f>SMALL($GL15:GP15,1)/(60*60*24)</f>
        <v>2.4137526795284036E-2</v>
      </c>
      <c r="GD15" s="13">
        <f>SMALL($GL15:GQ15,1)/(60*60*24)</f>
        <v>2.4137526795284036E-2</v>
      </c>
      <c r="GE15" s="34">
        <f t="shared" si="31"/>
        <v>1.8549957106774019E-2</v>
      </c>
      <c r="GF15" s="13">
        <f>SMALL($GR15:GS15,1)/(60*60*24)</f>
        <v>1.8549957106774019E-2</v>
      </c>
      <c r="GG15" s="42">
        <f>SMALL($GT15:GT15,1)/(60*60*24)</f>
        <v>0.11572916666666666</v>
      </c>
      <c r="GH15" s="42">
        <f>SMALL($GT15:GU15,1)/(60*60*24)</f>
        <v>0.11572916666666666</v>
      </c>
      <c r="GI15" s="42">
        <f>SMALL($GT15:GV15,1)/(60*60*24)</f>
        <v>0.11572916666666666</v>
      </c>
      <c r="GJ15" s="42">
        <f>SMALL($GT15:GW15,1)/(60*60*24)</f>
        <v>0.11572916666666666</v>
      </c>
      <c r="GL15" s="6">
        <f t="shared" si="32"/>
        <v>2085.4823151125406</v>
      </c>
      <c r="GM15" s="1">
        <f t="shared" si="33"/>
        <v>9999</v>
      </c>
      <c r="GN15" s="1">
        <f t="shared" si="33"/>
        <v>9999</v>
      </c>
      <c r="GO15" s="1">
        <f t="shared" si="33"/>
        <v>9999</v>
      </c>
      <c r="GP15" s="1">
        <f t="shared" si="33"/>
        <v>9999</v>
      </c>
      <c r="GQ15" s="1">
        <f t="shared" si="33"/>
        <v>9999</v>
      </c>
      <c r="GR15" s="6">
        <f t="shared" si="34"/>
        <v>1602.7162940252754</v>
      </c>
      <c r="GS15" s="1">
        <f t="shared" si="35"/>
        <v>9999</v>
      </c>
      <c r="GT15" s="43">
        <f t="shared" si="36"/>
        <v>9999</v>
      </c>
      <c r="GU15" s="1">
        <f t="shared" si="37"/>
        <v>9999</v>
      </c>
      <c r="GV15" s="1">
        <f t="shared" si="37"/>
        <v>9999</v>
      </c>
      <c r="GW15" s="1">
        <f t="shared" si="37"/>
        <v>9999</v>
      </c>
      <c r="GY15" s="8"/>
      <c r="GZ15" s="8"/>
      <c r="HA15" s="8"/>
    </row>
    <row r="16" spans="1:209" x14ac:dyDescent="0.25">
      <c r="A16" s="1" t="s">
        <v>146</v>
      </c>
      <c r="B16" s="54">
        <v>1.5173611111111112E-2</v>
      </c>
      <c r="C16" s="45">
        <v>44986</v>
      </c>
      <c r="D16" s="45"/>
      <c r="E16" s="13">
        <v>1.9918981481481482E-2</v>
      </c>
      <c r="F16" s="11">
        <v>44652</v>
      </c>
      <c r="H16" s="35">
        <v>1.517476851851852E-2</v>
      </c>
      <c r="I16" s="35">
        <v>1.9918981481481478E-2</v>
      </c>
      <c r="K16" s="8">
        <v>1.3634259259259257E-2</v>
      </c>
      <c r="L16" s="8">
        <v>2.8854166666666667E-2</v>
      </c>
      <c r="M16" s="8">
        <f t="shared" si="38"/>
        <v>1.9070426938192206E-2</v>
      </c>
      <c r="N16" s="6">
        <f t="shared" si="39"/>
        <v>1647.6848874598065</v>
      </c>
      <c r="O16" s="8">
        <f t="shared" si="40"/>
        <v>2.0312500000000001E-2</v>
      </c>
      <c r="P16" s="146" t="str">
        <f t="shared" si="41"/>
        <v>Chris Cottam</v>
      </c>
      <c r="Q16" s="107"/>
      <c r="R16" s="129" t="str">
        <f t="shared" si="0"/>
        <v/>
      </c>
      <c r="S16" s="131" t="str">
        <f t="shared" si="42"/>
        <v/>
      </c>
      <c r="T16" s="131">
        <f t="shared" si="75"/>
        <v>2.0001199999999981E-6</v>
      </c>
      <c r="U16" s="132">
        <f t="shared" si="43"/>
        <v>2.0314500120000002E-2</v>
      </c>
      <c r="V16" s="146" t="str">
        <f t="shared" si="44"/>
        <v>Chris Cottam</v>
      </c>
      <c r="W16" s="107"/>
      <c r="X16" s="129" t="str">
        <f t="shared" si="1"/>
        <v/>
      </c>
      <c r="Y16" s="131" t="str">
        <f t="shared" si="45"/>
        <v/>
      </c>
      <c r="Z16" s="131">
        <f t="shared" si="76"/>
        <v>2.0001199999999981E-6</v>
      </c>
      <c r="AA16" s="132">
        <f t="shared" si="46"/>
        <v>2.0314500120000002E-2</v>
      </c>
      <c r="AB16" s="146" t="str">
        <f t="shared" si="47"/>
        <v>Chris Cottam</v>
      </c>
      <c r="AC16" s="107"/>
      <c r="AD16" s="129" t="str">
        <f t="shared" si="2"/>
        <v/>
      </c>
      <c r="AE16" s="131" t="str">
        <f t="shared" si="48"/>
        <v/>
      </c>
      <c r="AF16" s="131">
        <f t="shared" si="77"/>
        <v>2.0001199999999981E-6</v>
      </c>
      <c r="AG16" s="132">
        <f t="shared" si="49"/>
        <v>2.0314500120000002E-2</v>
      </c>
      <c r="AH16" s="146" t="str">
        <f t="shared" si="50"/>
        <v>Chris Cottam</v>
      </c>
      <c r="AI16" s="107">
        <v>6.7</v>
      </c>
      <c r="AJ16" s="108">
        <f t="shared" si="51"/>
        <v>1.9618055555555555E-2</v>
      </c>
      <c r="AK16" s="109">
        <f t="shared" si="52"/>
        <v>1695</v>
      </c>
      <c r="AL16" s="129">
        <f t="shared" si="88"/>
        <v>1709.3308</v>
      </c>
      <c r="AM16" s="131">
        <f t="shared" si="89"/>
        <v>1.9618055555555555E-2</v>
      </c>
      <c r="AN16" s="131">
        <f t="shared" si="78"/>
        <v>2.0001199999999981E-6</v>
      </c>
      <c r="AO16" s="132">
        <f t="shared" si="79"/>
        <v>1.9618055555555555E-2</v>
      </c>
      <c r="AP16" s="146" t="str">
        <f t="shared" si="53"/>
        <v>Chris Cottam</v>
      </c>
      <c r="AQ16" s="107">
        <v>6.9</v>
      </c>
      <c r="AR16" s="129">
        <f t="shared" si="54"/>
        <v>1719.3556000000001</v>
      </c>
      <c r="AS16" s="131">
        <f t="shared" si="55"/>
        <v>1.9618055555555555E-2</v>
      </c>
      <c r="AT16" s="131">
        <f t="shared" si="80"/>
        <v>2.0001199999999981E-6</v>
      </c>
      <c r="AU16" s="132">
        <f t="shared" si="56"/>
        <v>1.9620055675555557E-2</v>
      </c>
      <c r="AV16" s="146" t="str">
        <f t="shared" si="57"/>
        <v>Chris Cottam</v>
      </c>
      <c r="AW16" s="107">
        <v>7.1</v>
      </c>
      <c r="AX16" s="129">
        <f t="shared" si="3"/>
        <v>1643.3</v>
      </c>
      <c r="AY16" s="131">
        <f t="shared" si="58"/>
        <v>2.0486111111111111E-2</v>
      </c>
      <c r="AZ16" s="131">
        <f t="shared" si="81"/>
        <v>2.0001199999999981E-6</v>
      </c>
      <c r="BA16" s="132">
        <f t="shared" si="59"/>
        <v>2.0488111231111113E-2</v>
      </c>
      <c r="BB16" s="146" t="str">
        <f t="shared" si="60"/>
        <v>Chris Cottam</v>
      </c>
      <c r="BC16" s="107">
        <v>7</v>
      </c>
      <c r="BD16" s="129">
        <f t="shared" si="4"/>
        <v>1135.788</v>
      </c>
      <c r="BE16" s="131">
        <f t="shared" si="61"/>
        <v>1.3194444444444444E-2</v>
      </c>
      <c r="BF16" s="131">
        <f t="shared" si="82"/>
        <v>2.0001199999999981E-6</v>
      </c>
      <c r="BG16" s="134">
        <f>IF(BE16&lt;&gt;"",BE16,VLOOKUP($A16,Table12[],7,FALSE))+BF16</f>
        <v>1.3196444564444444E-2</v>
      </c>
      <c r="BH16" s="146" t="str">
        <f t="shared" si="62"/>
        <v>Chris Cottam</v>
      </c>
      <c r="BI16" s="107">
        <v>7.2</v>
      </c>
      <c r="BJ16" s="129">
        <f t="shared" si="5"/>
        <v>1130.2647999999999</v>
      </c>
      <c r="BK16" s="131">
        <f t="shared" si="63"/>
        <v>1.3020833333333334E-2</v>
      </c>
      <c r="BL16" s="131">
        <f t="shared" si="83"/>
        <v>2.0001199999999981E-6</v>
      </c>
      <c r="BM16" s="134">
        <f>IF(BK16&lt;&gt;"",BK16,VLOOKUP($A16,Table12[],7,FALSE))+BL16</f>
        <v>1.3022833453333334E-2</v>
      </c>
      <c r="BN16" s="146" t="str">
        <f t="shared" si="64"/>
        <v>Chris Cottam</v>
      </c>
      <c r="BO16" s="107">
        <v>7.4</v>
      </c>
      <c r="BP16" s="129">
        <f t="shared" si="6"/>
        <v>1124.7415999999998</v>
      </c>
      <c r="BQ16" s="131">
        <f t="shared" si="65"/>
        <v>1.3020833333333334E-2</v>
      </c>
      <c r="BR16" s="131">
        <f t="shared" si="84"/>
        <v>2.0001199999999981E-6</v>
      </c>
      <c r="BS16" s="134">
        <f>IF(BQ16&lt;&gt;"",BQ16,VLOOKUP($A16,Table12[],7,FALSE))+BR16</f>
        <v>1.3022833453333334E-2</v>
      </c>
      <c r="BT16" s="146" t="str">
        <f t="shared" si="66"/>
        <v>Chris Cottam</v>
      </c>
      <c r="BU16" s="107">
        <v>7.5</v>
      </c>
      <c r="BV16" s="129">
        <f t="shared" si="7"/>
        <v>1104.0999999999999</v>
      </c>
      <c r="BW16" s="131">
        <f t="shared" si="67"/>
        <v>1.2847222222222222E-2</v>
      </c>
      <c r="BX16" s="131">
        <f t="shared" si="85"/>
        <v>2.0001199999999981E-6</v>
      </c>
      <c r="BY16" s="134">
        <f>IF(BW16&lt;&gt;"",BW16,VLOOKUP($A16,Table12[],7,FALSE))+BX16</f>
        <v>1.2849222342222221E-2</v>
      </c>
      <c r="BZ16" s="146" t="str">
        <f t="shared" si="68"/>
        <v>Chris Cottam</v>
      </c>
      <c r="CA16" s="107">
        <v>7.6</v>
      </c>
      <c r="CB16" s="129">
        <f t="shared" si="8"/>
        <v>1093.5</v>
      </c>
      <c r="CC16" s="131">
        <f t="shared" si="69"/>
        <v>1.2673611111111111E-2</v>
      </c>
      <c r="CD16" s="131">
        <f t="shared" si="86"/>
        <v>2.0001199999999981E-6</v>
      </c>
      <c r="CE16" s="134">
        <f>IF(CC16&lt;&gt;"",CC16,VLOOKUP($A16,Table12[],7,FALSE))+CD16</f>
        <v>1.2675611231111111E-2</v>
      </c>
      <c r="CF16" s="146" t="str">
        <f t="shared" si="70"/>
        <v>Chris Cottam</v>
      </c>
      <c r="CG16" s="107"/>
      <c r="CH16" s="129" t="str">
        <f t="shared" si="9"/>
        <v/>
      </c>
      <c r="CI16" s="131" t="str">
        <f t="shared" si="71"/>
        <v/>
      </c>
      <c r="CJ16" s="131">
        <f t="shared" si="87"/>
        <v>2.0001199999999981E-6</v>
      </c>
      <c r="CK16" s="134">
        <f>IF(CI16&lt;&gt;"",CI16,VLOOKUP($A16,Table12[],7,FALSE))+CJ16</f>
        <v>1.3196444564444444E-2</v>
      </c>
      <c r="CL16" s="146" t="str">
        <f t="shared" si="72"/>
        <v>Chris Cottam</v>
      </c>
      <c r="CM16" s="8"/>
      <c r="CN16" s="8">
        <f t="shared" si="73"/>
        <v>2.0520833333333328E-2</v>
      </c>
      <c r="CO16" s="8">
        <f t="shared" si="10"/>
        <v>1.5715592472592594E-2</v>
      </c>
      <c r="CP16" s="8">
        <f t="shared" si="11"/>
        <v>2.0312500000000001E-2</v>
      </c>
      <c r="CQ16" s="8"/>
      <c r="CR16" s="8">
        <f>IF(A16&lt;&gt;"",IF(VLOOKUP(A16,Apr!A$4:F$211,6)&gt;0,VLOOKUP(A16,Apr!A$4:F$211,6),0),0)</f>
        <v>0</v>
      </c>
      <c r="CS16" s="8">
        <f>IF(A16&lt;&gt;"",IF(VLOOKUP(A16,May!A$3:F$209,6)&gt;0,VLOOKUP(A16,May!A$3:F$209,6),0),0)</f>
        <v>0</v>
      </c>
      <c r="CT16" s="8">
        <f>IF(A16&lt;&gt;"",IF(VLOOKUP(A16,Jun!A$3:F$209,6)&gt;0,VLOOKUP(A16,Jun!A$3:F$209,6),0),0)</f>
        <v>2.0520833333333328E-2</v>
      </c>
      <c r="CU16" s="8">
        <f>IF(A16&lt;&gt;"",IF(VLOOKUP(A16,Jul!A$3:F$206,6)&gt;0,VLOOKUP(A16,Jul!A$3:F$206,6),0),0)</f>
        <v>0</v>
      </c>
      <c r="CV16" s="8">
        <f>IF(A16&lt;&gt;"",IF(VLOOKUP(A16,Aug!A$3:F$206,6)&gt;0,VLOOKUP(A16,Aug!A$3:F$206,6),0),0)</f>
        <v>0</v>
      </c>
      <c r="CW16" s="8">
        <f>IF(A16&lt;&gt;"",IF(VLOOKUP(A16,Sep!A$3:F$206,6)&gt;0,VLOOKUP(A16,Sep!A$3:F$206,6),0),0)</f>
        <v>0</v>
      </c>
      <c r="CX16" s="6">
        <f t="shared" si="12"/>
        <v>1362.5701684041699</v>
      </c>
      <c r="CY16" s="8">
        <f t="shared" si="74"/>
        <v>1.1979166666666666E-2</v>
      </c>
      <c r="CZ16" s="8">
        <f>IF(A16&lt;&gt;"",IF(VLOOKUP(A16,Oct!A$3:F$206,6)&gt;0,VLOOKUP(A16,Oct!A$3:F$206,6),0),0)</f>
        <v>1.6930870250370371E-2</v>
      </c>
      <c r="DA16" s="8">
        <f>IF(A16&lt;&gt;"",IF(VLOOKUP(A16,Nov!A$3:F$207,6)&gt;0,VLOOKUP(A16,Nov!A$3:F$207,6),0),0)</f>
        <v>0</v>
      </c>
      <c r="DB16" s="8">
        <f>IF(A16&lt;&gt;"",IF(VLOOKUP(A16,Dec!A$3:F$207,6)&gt;0,VLOOKUP(A16,Dec!A$3:F$207,6),0),0)</f>
        <v>1.5715592472592594E-2</v>
      </c>
      <c r="DC16" s="8">
        <f>IF(A16&lt;&gt;"",IF(VLOOKUP(A16,Jan!A$3:F$207,6)&gt;0,VLOOKUP(A16,Jan!A$3:F$207,6),0),0)</f>
        <v>0</v>
      </c>
      <c r="DD16" s="8">
        <f>IF(A16&lt;&gt;"",IF(VLOOKUP(A16,Feb!A$3:F$207,6)&gt;0,VLOOKUP(A16,Feb!A$3:F$207,6),0),0)</f>
        <v>0</v>
      </c>
      <c r="DE16" s="8">
        <f>IF(A16&lt;&gt;"",IF(VLOOKUP(A16,Mar!A$3:F$207,6)&gt;0,VLOOKUP(A16,Mar!A$3:F$207,6),0),0)</f>
        <v>0</v>
      </c>
      <c r="DG16" s="8">
        <f>LARGE($EE16:EF16,1)</f>
        <v>1.9618055555555555E-2</v>
      </c>
      <c r="DH16" s="8">
        <f>LARGE($EE16:EG16,1)</f>
        <v>1.9618055555555555E-2</v>
      </c>
      <c r="DI16" s="8">
        <f>LARGE($EE16:EH16,1)</f>
        <v>1.9618055555555555E-2</v>
      </c>
      <c r="DJ16" s="8">
        <f>LARGE($EE16:EI16,1)</f>
        <v>1.9620055675555557E-2</v>
      </c>
      <c r="DK16" s="8">
        <f>LARGE($EE16:EJ16,1)</f>
        <v>1.9620055675555557E-2</v>
      </c>
      <c r="DL16" s="8">
        <f>LARGE($EK16:EL16,1)</f>
        <v>1.1979166666666666E-2</v>
      </c>
      <c r="DM16" s="8">
        <f>LARGE($EK16:EM16,1)</f>
        <v>1.1979166666666666E-2</v>
      </c>
      <c r="DN16" s="8">
        <f>LARGE($EK16:EN16,1)</f>
        <v>1.2152777777777778E-2</v>
      </c>
      <c r="DO16" s="8">
        <f>LARGE($EK16:EO16,1)</f>
        <v>1.2152777777777778E-2</v>
      </c>
      <c r="DP16" s="8">
        <f>LARGE($EK16:EP16,1)</f>
        <v>1.2152777777777778E-2</v>
      </c>
      <c r="DS16" s="6">
        <f t="shared" si="13"/>
        <v>0</v>
      </c>
      <c r="DT16" s="6">
        <f t="shared" si="13"/>
        <v>0</v>
      </c>
      <c r="DU16" s="6">
        <f t="shared" si="13"/>
        <v>1772.9999999999995</v>
      </c>
      <c r="DV16" s="6">
        <f t="shared" si="13"/>
        <v>0</v>
      </c>
      <c r="DW16" s="6">
        <f t="shared" si="13"/>
        <v>0</v>
      </c>
      <c r="DX16" s="6">
        <f t="shared" si="13"/>
        <v>0</v>
      </c>
      <c r="DY16" s="6">
        <f t="shared" si="14"/>
        <v>1462.827189632</v>
      </c>
      <c r="DZ16" s="6">
        <f t="shared" si="14"/>
        <v>0</v>
      </c>
      <c r="EA16" s="6">
        <f t="shared" si="14"/>
        <v>1357.8271896320002</v>
      </c>
      <c r="EB16" s="6">
        <f t="shared" si="14"/>
        <v>0</v>
      </c>
      <c r="EC16" s="6">
        <f t="shared" si="14"/>
        <v>0</v>
      </c>
      <c r="EE16" s="8">
        <f t="shared" si="15"/>
        <v>1.9618055555555555E-2</v>
      </c>
      <c r="EF16" s="8">
        <f t="shared" si="16"/>
        <v>0</v>
      </c>
      <c r="EG16" s="8">
        <f t="shared" si="16"/>
        <v>0</v>
      </c>
      <c r="EH16" s="8">
        <f t="shared" si="17"/>
        <v>1.9618055555555555E-2</v>
      </c>
      <c r="EI16" s="8">
        <f t="shared" si="18"/>
        <v>1.9620055675555557E-2</v>
      </c>
      <c r="EJ16" s="8">
        <f t="shared" si="16"/>
        <v>0</v>
      </c>
      <c r="EK16" s="8">
        <f t="shared" si="19"/>
        <v>1.1979166666666666E-2</v>
      </c>
      <c r="EL16" s="8">
        <f t="shared" si="20"/>
        <v>1.0937499999999999E-2</v>
      </c>
      <c r="EM16" s="8">
        <f t="shared" si="20"/>
        <v>0</v>
      </c>
      <c r="EN16" s="8">
        <f t="shared" si="20"/>
        <v>1.2152777777777778E-2</v>
      </c>
      <c r="EO16" s="8">
        <f t="shared" si="20"/>
        <v>0</v>
      </c>
      <c r="EP16" s="8">
        <f t="shared" si="20"/>
        <v>0</v>
      </c>
      <c r="ES16" s="8" t="str">
        <f t="shared" si="21"/>
        <v/>
      </c>
      <c r="ET16" s="8" t="str">
        <f t="shared" si="21"/>
        <v/>
      </c>
      <c r="EU16" s="8">
        <f t="shared" si="21"/>
        <v>2.0520833333333328E-2</v>
      </c>
      <c r="EV16" s="8" t="str">
        <f t="shared" si="21"/>
        <v/>
      </c>
      <c r="EW16" s="8" t="str">
        <f t="shared" si="21"/>
        <v/>
      </c>
      <c r="EX16" s="8" t="str">
        <f t="shared" si="21"/>
        <v/>
      </c>
      <c r="EY16" s="8">
        <f t="shared" si="22"/>
        <v>1.6930870250370371E-2</v>
      </c>
      <c r="EZ16" s="8" t="str">
        <f t="shared" si="22"/>
        <v/>
      </c>
      <c r="FA16" s="8">
        <f t="shared" si="22"/>
        <v>1.5715592472592594E-2</v>
      </c>
      <c r="FB16" s="8" t="str">
        <f t="shared" si="22"/>
        <v/>
      </c>
      <c r="FC16" s="8" t="str">
        <f t="shared" si="22"/>
        <v/>
      </c>
      <c r="FD16" s="8" t="str">
        <f t="shared" si="22"/>
        <v/>
      </c>
      <c r="FF16" s="13">
        <v>1.9918981481481482E-2</v>
      </c>
      <c r="FG16" s="8">
        <f t="shared" si="23"/>
        <v>1.9918981481481482E-2</v>
      </c>
      <c r="FH16" s="8">
        <f>IF(COUNT($ES16:ET16)&gt;0,SMALL($ES16:ET16,1),$FF16)</f>
        <v>1.9918981481481482E-2</v>
      </c>
      <c r="FI16" s="8">
        <f>IF(COUNT($ES16:EU16)&gt;0,SMALL($ES16:EU16,1),$FF16)</f>
        <v>2.0520833333333328E-2</v>
      </c>
      <c r="FJ16" s="8">
        <f>IF(COUNT($ES16:EV16)&gt;0,SMALL($ES16:EV16,1),$FF16)</f>
        <v>2.0520833333333328E-2</v>
      </c>
      <c r="FK16" s="8">
        <f>IF(COUNT($ES16:EW16)&gt;0,SMALL($ES16:EW16,1),$FF16)</f>
        <v>2.0520833333333328E-2</v>
      </c>
      <c r="FL16" s="54">
        <v>1.5173611111111112E-2</v>
      </c>
      <c r="FM16" s="8">
        <f t="shared" si="24"/>
        <v>1.6930870250370371E-2</v>
      </c>
      <c r="FN16" s="8">
        <f>IF(COUNT($EY16:EZ16)&gt;0,SMALL($EY16:EZ16,1),$FM16)</f>
        <v>1.6930870250370371E-2</v>
      </c>
      <c r="FO16" s="8">
        <f>IF(COUNT($EY16:FA16)&gt;0,SMALL($EY16:FA16,1),$FM16)</f>
        <v>1.5715592472592594E-2</v>
      </c>
      <c r="FP16" s="8">
        <f>IF(COUNT($EY16:FB16)&gt;0,SMALL($EY16:FB16,1),$FM16)</f>
        <v>1.5715592472592594E-2</v>
      </c>
      <c r="FQ16" s="8">
        <f>IF(COUNT($EY16:FC16)&gt;0,SMALL($EY16:FC16,1),$FM16)</f>
        <v>1.5715592472592594E-2</v>
      </c>
      <c r="FS16" s="8">
        <f t="shared" si="25"/>
        <v>1.9620379749629629E-2</v>
      </c>
      <c r="FT16" s="8">
        <f t="shared" si="26"/>
        <v>1.2153101851851852E-2</v>
      </c>
      <c r="FU16" s="1">
        <f t="shared" si="27"/>
        <v>14</v>
      </c>
      <c r="FV16" s="8">
        <f t="shared" si="28"/>
        <v>3.2407407407407406E-7</v>
      </c>
      <c r="FW16" s="1" t="str">
        <f t="shared" si="29"/>
        <v>Chris Cottam</v>
      </c>
      <c r="FY16" s="13">
        <f t="shared" si="30"/>
        <v>1.9070426938192206E-2</v>
      </c>
      <c r="FZ16" s="13">
        <f>SMALL($GL16:GM16,1)/(60*60*24)</f>
        <v>1.9070426938192206E-2</v>
      </c>
      <c r="GA16" s="13">
        <f>SMALL($GL16:GN16,1)/(60*60*24)</f>
        <v>1.9070426938192206E-2</v>
      </c>
      <c r="GB16" s="13">
        <f>SMALL($GL16:GO16,1)/(60*60*24)</f>
        <v>1.9070426938192206E-2</v>
      </c>
      <c r="GC16" s="13">
        <f>SMALL($GL16:GP16,1)/(60*60*24)</f>
        <v>1.9070426938192206E-2</v>
      </c>
      <c r="GD16" s="13">
        <f>SMALL($GL16:GQ16,1)/(60*60*24)</f>
        <v>1.9070426938192206E-2</v>
      </c>
      <c r="GE16" s="34">
        <f t="shared" si="31"/>
        <v>1.5770488060233446E-2</v>
      </c>
      <c r="GF16" s="13">
        <f>SMALL($GR16:GS16,1)/(60*60*24)</f>
        <v>1.5770488060233446E-2</v>
      </c>
      <c r="GG16" s="42">
        <f>SMALL($GT16:GT16,1)/(60*60*24)</f>
        <v>0.11572916666666666</v>
      </c>
      <c r="GH16" s="42">
        <f>SMALL($GT16:GU16,1)/(60*60*24)</f>
        <v>1.5715592472592594E-2</v>
      </c>
      <c r="GI16" s="42">
        <f>SMALL($GT16:GV16,1)/(60*60*24)</f>
        <v>1.5715592472592594E-2</v>
      </c>
      <c r="GJ16" s="42">
        <f>SMALL($GT16:GW16,1)/(60*60*24)</f>
        <v>1.5715592472592594E-2</v>
      </c>
      <c r="GL16" s="6">
        <f t="shared" si="32"/>
        <v>1647.6848874598065</v>
      </c>
      <c r="GM16" s="1">
        <f t="shared" si="33"/>
        <v>9999</v>
      </c>
      <c r="GN16" s="1">
        <f t="shared" si="33"/>
        <v>9999</v>
      </c>
      <c r="GO16" s="1">
        <f t="shared" si="33"/>
        <v>1772.9999999999995</v>
      </c>
      <c r="GP16" s="1">
        <f t="shared" si="33"/>
        <v>9999</v>
      </c>
      <c r="GQ16" s="1">
        <f t="shared" si="33"/>
        <v>9999</v>
      </c>
      <c r="GR16" s="6">
        <f t="shared" si="34"/>
        <v>1362.5701684041699</v>
      </c>
      <c r="GS16" s="1">
        <f t="shared" si="35"/>
        <v>1462.827189632</v>
      </c>
      <c r="GT16" s="43">
        <f t="shared" si="36"/>
        <v>9999</v>
      </c>
      <c r="GU16" s="1">
        <f t="shared" si="37"/>
        <v>1357.8271896320002</v>
      </c>
      <c r="GV16" s="1">
        <f t="shared" si="37"/>
        <v>9999</v>
      </c>
      <c r="GW16" s="1">
        <f t="shared" si="37"/>
        <v>9999</v>
      </c>
    </row>
    <row r="17" spans="1:209" x14ac:dyDescent="0.25">
      <c r="A17" s="1" t="s">
        <v>182</v>
      </c>
      <c r="B17" s="54"/>
      <c r="C17" s="45"/>
      <c r="D17" s="45"/>
      <c r="E17" s="13"/>
      <c r="K17" s="8">
        <v>2.298611111111111E-2</v>
      </c>
      <c r="M17" s="8">
        <f t="shared" si="38"/>
        <v>3.2150991425509104E-2</v>
      </c>
      <c r="N17" s="6">
        <f t="shared" si="39"/>
        <v>2777.8456591639865</v>
      </c>
      <c r="O17" s="8">
        <f t="shared" si="40"/>
        <v>7.2916666666666668E-3</v>
      </c>
      <c r="P17" s="146" t="str">
        <f t="shared" si="41"/>
        <v>Claire England</v>
      </c>
      <c r="Q17" s="107"/>
      <c r="R17" s="129" t="str">
        <f t="shared" si="0"/>
        <v/>
      </c>
      <c r="S17" s="131" t="str">
        <f t="shared" si="42"/>
        <v/>
      </c>
      <c r="T17" s="131">
        <f t="shared" si="75"/>
        <v>2.000129999999998E-6</v>
      </c>
      <c r="U17" s="132">
        <f t="shared" si="43"/>
        <v>7.2936667966666665E-3</v>
      </c>
      <c r="V17" s="146" t="str">
        <f t="shared" si="44"/>
        <v>Claire England</v>
      </c>
      <c r="W17" s="107"/>
      <c r="X17" s="129" t="str">
        <f t="shared" si="1"/>
        <v/>
      </c>
      <c r="Y17" s="131" t="str">
        <f t="shared" si="45"/>
        <v/>
      </c>
      <c r="Z17" s="131">
        <f t="shared" si="76"/>
        <v>2.000129999999998E-6</v>
      </c>
      <c r="AA17" s="132">
        <f t="shared" si="46"/>
        <v>7.2936667966666665E-3</v>
      </c>
      <c r="AB17" s="146" t="str">
        <f t="shared" si="47"/>
        <v>Claire England</v>
      </c>
      <c r="AC17" s="107"/>
      <c r="AD17" s="129" t="str">
        <f t="shared" si="2"/>
        <v/>
      </c>
      <c r="AE17" s="131" t="str">
        <f t="shared" si="48"/>
        <v/>
      </c>
      <c r="AF17" s="131">
        <f t="shared" si="77"/>
        <v>2.000129999999998E-6</v>
      </c>
      <c r="AG17" s="132">
        <f t="shared" si="49"/>
        <v>7.2936667966666665E-3</v>
      </c>
      <c r="AH17" s="146" t="str">
        <f t="shared" si="50"/>
        <v>Claire England</v>
      </c>
      <c r="AI17" s="107">
        <v>27</v>
      </c>
      <c r="AJ17" s="108">
        <f t="shared" si="51"/>
        <v>7.9861111111111105E-3</v>
      </c>
      <c r="AK17" s="109">
        <f t="shared" si="52"/>
        <v>689.99999999999989</v>
      </c>
      <c r="AL17" s="129">
        <f t="shared" si="88"/>
        <v>2726.848</v>
      </c>
      <c r="AM17" s="131">
        <f t="shared" si="89"/>
        <v>7.9861111111111105E-3</v>
      </c>
      <c r="AN17" s="131">
        <f t="shared" si="78"/>
        <v>2.000129999999998E-6</v>
      </c>
      <c r="AO17" s="132">
        <f t="shared" si="79"/>
        <v>7.9861111111111105E-3</v>
      </c>
      <c r="AP17" s="146" t="str">
        <f t="shared" si="53"/>
        <v>Claire England</v>
      </c>
      <c r="AQ17" s="107">
        <v>27.7</v>
      </c>
      <c r="AR17" s="129">
        <f t="shared" si="54"/>
        <v>2761.9348</v>
      </c>
      <c r="AS17" s="131">
        <f t="shared" si="55"/>
        <v>7.4652777777777781E-3</v>
      </c>
      <c r="AT17" s="131">
        <f t="shared" si="80"/>
        <v>2.000129999999998E-6</v>
      </c>
      <c r="AU17" s="132">
        <f t="shared" si="56"/>
        <v>7.4672779077777779E-3</v>
      </c>
      <c r="AV17" s="146" t="str">
        <f t="shared" si="57"/>
        <v>Claire England</v>
      </c>
      <c r="AW17" s="107">
        <v>28.1</v>
      </c>
      <c r="AX17" s="129">
        <f t="shared" si="3"/>
        <v>2441.3000000000002</v>
      </c>
      <c r="AY17" s="131">
        <f t="shared" si="58"/>
        <v>1.1284722222222222E-2</v>
      </c>
      <c r="AZ17" s="131">
        <f t="shared" si="81"/>
        <v>2.000129999999998E-6</v>
      </c>
      <c r="BA17" s="132">
        <f t="shared" si="59"/>
        <v>1.1286722352222223E-2</v>
      </c>
      <c r="BB17" s="146" t="str">
        <f t="shared" si="60"/>
        <v>Claire England</v>
      </c>
      <c r="BC17" s="107">
        <v>28.7</v>
      </c>
      <c r="BD17" s="129">
        <f t="shared" si="4"/>
        <v>536.52079999999989</v>
      </c>
      <c r="BE17" s="131">
        <f t="shared" si="61"/>
        <v>6.2500000000000003E-3</v>
      </c>
      <c r="BF17" s="131">
        <f t="shared" si="82"/>
        <v>2.000129999999998E-6</v>
      </c>
      <c r="BG17" s="134">
        <f>IF(BE17&lt;&gt;"",BE17,VLOOKUP($A17,Table12[],7,FALSE))+BF17</f>
        <v>6.2520001300000001E-3</v>
      </c>
      <c r="BH17" s="146" t="str">
        <f t="shared" si="62"/>
        <v>Claire England</v>
      </c>
      <c r="BI17" s="107">
        <v>28.9</v>
      </c>
      <c r="BJ17" s="129">
        <f t="shared" si="5"/>
        <v>530.99759999999992</v>
      </c>
      <c r="BK17" s="131">
        <f t="shared" si="63"/>
        <v>6.076388888888889E-3</v>
      </c>
      <c r="BL17" s="131">
        <f t="shared" si="83"/>
        <v>2.000129999999998E-6</v>
      </c>
      <c r="BM17" s="134">
        <f>IF(BK17&lt;&gt;"",BK17,VLOOKUP($A17,Table12[],7,FALSE))+BL17</f>
        <v>6.0783890188888887E-3</v>
      </c>
      <c r="BN17" s="146" t="str">
        <f t="shared" si="64"/>
        <v>Claire England</v>
      </c>
      <c r="BO17" s="107">
        <v>29</v>
      </c>
      <c r="BP17" s="129">
        <f t="shared" si="6"/>
        <v>528.23599999999988</v>
      </c>
      <c r="BQ17" s="131">
        <f t="shared" si="65"/>
        <v>6.076388888888889E-3</v>
      </c>
      <c r="BR17" s="131">
        <f t="shared" si="84"/>
        <v>2.000129999999998E-6</v>
      </c>
      <c r="BS17" s="134">
        <f>IF(BQ17&lt;&gt;"",BQ17,VLOOKUP($A17,Table12[],7,FALSE))+BR17</f>
        <v>6.0783890188888887E-3</v>
      </c>
      <c r="BT17" s="146" t="str">
        <f t="shared" si="66"/>
        <v>Claire England</v>
      </c>
      <c r="BU17" s="107">
        <v>28.8</v>
      </c>
      <c r="BV17" s="129">
        <f t="shared" si="7"/>
        <v>465.09999999999991</v>
      </c>
      <c r="BW17" s="131">
        <f t="shared" si="67"/>
        <v>5.3819444444444444E-3</v>
      </c>
      <c r="BX17" s="131">
        <f t="shared" si="85"/>
        <v>2.000129999999998E-6</v>
      </c>
      <c r="BY17" s="134">
        <f>IF(BW17&lt;&gt;"",BW17,VLOOKUP($A17,Table12[],7,FALSE))+BX17</f>
        <v>5.3839445744444442E-3</v>
      </c>
      <c r="BZ17" s="146" t="str">
        <f t="shared" si="68"/>
        <v>Claire England</v>
      </c>
      <c r="CA17" s="107">
        <v>28.2</v>
      </c>
      <c r="CB17" s="129">
        <f t="shared" si="8"/>
        <v>454.9</v>
      </c>
      <c r="CC17" s="131">
        <f t="shared" si="69"/>
        <v>5.208333333333333E-3</v>
      </c>
      <c r="CD17" s="131">
        <f t="shared" si="86"/>
        <v>2.000129999999998E-6</v>
      </c>
      <c r="CE17" s="134">
        <f>IF(CC17&lt;&gt;"",CC17,VLOOKUP($A17,Table12[],7,FALSE))+CD17</f>
        <v>5.2103334633333328E-3</v>
      </c>
      <c r="CF17" s="146" t="str">
        <f t="shared" si="70"/>
        <v>Claire England</v>
      </c>
      <c r="CG17" s="107"/>
      <c r="CH17" s="129" t="str">
        <f t="shared" si="9"/>
        <v/>
      </c>
      <c r="CI17" s="131" t="str">
        <f t="shared" si="71"/>
        <v/>
      </c>
      <c r="CJ17" s="131">
        <f t="shared" si="87"/>
        <v>2.000129999999998E-6</v>
      </c>
      <c r="CK17" s="134">
        <f>IF(CI17&lt;&gt;"",CI17,VLOOKUP($A17,Table12[],7,FALSE))+CJ17</f>
        <v>6.4256112411111115E-3</v>
      </c>
      <c r="CL17" s="146" t="str">
        <f t="shared" si="72"/>
        <v>Claire England</v>
      </c>
      <c r="CM17" s="8"/>
      <c r="CN17" s="8">
        <f t="shared" si="73"/>
        <v>0</v>
      </c>
      <c r="CO17" s="8">
        <f t="shared" si="10"/>
        <v>0</v>
      </c>
      <c r="CP17" s="8">
        <f t="shared" si="11"/>
        <v>7.2916666666666668E-3</v>
      </c>
      <c r="CQ17" s="8"/>
      <c r="CR17" s="8">
        <f>IF(A17&lt;&gt;"",IF(VLOOKUP(A17,Apr!A$4:F$211,6)&gt;0,VLOOKUP(A17,Apr!A$4:F$211,6),0),0)</f>
        <v>0</v>
      </c>
      <c r="CS17" s="8">
        <f>IF(A17&lt;&gt;"",IF(VLOOKUP(A17,May!A$3:F$209,6)&gt;0,VLOOKUP(A17,May!A$3:F$209,6),0),0)</f>
        <v>0</v>
      </c>
      <c r="CT17" s="8">
        <f>IF(A17&lt;&gt;"",IF(VLOOKUP(A17,Jun!A$3:F$209,6)&gt;0,VLOOKUP(A17,Jun!A$3:F$209,6),0),0)</f>
        <v>0</v>
      </c>
      <c r="CU17" s="8">
        <f>IF(A17&lt;&gt;"",IF(VLOOKUP(A17,Jul!A$3:F$206,6)&gt;0,VLOOKUP(A17,Jul!A$3:F$206,6),0),0)</f>
        <v>0</v>
      </c>
      <c r="CV17" s="8">
        <f>IF(A17&lt;&gt;"",IF(VLOOKUP(A17,Aug!A$3:F$206,6)&gt;0,VLOOKUP(A17,Aug!A$3:F$206,6),0),0)</f>
        <v>0</v>
      </c>
      <c r="CW17" s="8">
        <f>IF(A17&lt;&gt;"",IF(VLOOKUP(A17,Sep!A$3:F$206,6)&gt;0,VLOOKUP(A17,Sep!A$3:F$206,6),0),0)</f>
        <v>0</v>
      </c>
      <c r="CX17" s="6">
        <f t="shared" si="12"/>
        <v>2134.8052045165628</v>
      </c>
      <c r="CY17" s="8">
        <f t="shared" si="74"/>
        <v>3.1249999999999997E-3</v>
      </c>
      <c r="CZ17" s="8">
        <f>IF(A17&lt;&gt;"",IF(VLOOKUP(A17,Oct!A$3:F$206,6)&gt;0,VLOOKUP(A17,Oct!A$3:F$206,6),0),0)</f>
        <v>0</v>
      </c>
      <c r="DA17" s="8">
        <f>IF(A17&lt;&gt;"",IF(VLOOKUP(A17,Nov!A$3:F$207,6)&gt;0,VLOOKUP(A17,Nov!A$3:F$207,6),0),0)</f>
        <v>0</v>
      </c>
      <c r="DB17" s="8">
        <f>IF(A17&lt;&gt;"",IF(VLOOKUP(A17,Dec!A$3:F$207,6)&gt;0,VLOOKUP(A17,Dec!A$3:F$207,6),0),0)</f>
        <v>0</v>
      </c>
      <c r="DC17" s="8">
        <f>IF(A17&lt;&gt;"",IF(VLOOKUP(A17,Jan!A$3:F$207,6)&gt;0,VLOOKUP(A17,Jan!A$3:F$207,6),0),0)</f>
        <v>0</v>
      </c>
      <c r="DD17" s="8">
        <f>IF(A17&lt;&gt;"",IF(VLOOKUP(A17,Feb!A$3:F$207,6)&gt;0,VLOOKUP(A17,Feb!A$3:F$207,6),0),0)</f>
        <v>0</v>
      </c>
      <c r="DE17" s="8">
        <f>IF(A17&lt;&gt;"",IF(VLOOKUP(A17,Mar!A$3:F$207,6)&gt;0,VLOOKUP(A17,Mar!A$3:F$207,6),0),0)</f>
        <v>0</v>
      </c>
      <c r="DG17" s="8">
        <f>LARGE($EE17:EF17,1)</f>
        <v>7.9861111111111105E-3</v>
      </c>
      <c r="DH17" s="8">
        <f>LARGE($EE17:EG17,1)</f>
        <v>7.9861111111111105E-3</v>
      </c>
      <c r="DI17" s="8">
        <f>LARGE($EE17:EH17,1)</f>
        <v>7.9861111111111105E-3</v>
      </c>
      <c r="DJ17" s="8">
        <f>LARGE($EE17:EI17,1)</f>
        <v>7.9861111111111105E-3</v>
      </c>
      <c r="DK17" s="8">
        <f>LARGE($EE17:EJ17,1)</f>
        <v>7.9861111111111105E-3</v>
      </c>
      <c r="DL17" s="8">
        <f>LARGE($EK17:EL17,1)</f>
        <v>3.1249999999999997E-3</v>
      </c>
      <c r="DM17" s="8">
        <f>LARGE($EK17:EM17,1)</f>
        <v>3.1249999999999997E-3</v>
      </c>
      <c r="DN17" s="8">
        <f>LARGE($EK17:EN17,1)</f>
        <v>3.1249999999999997E-3</v>
      </c>
      <c r="DO17" s="8">
        <f>LARGE($EK17:EO17,1)</f>
        <v>3.1249999999999997E-3</v>
      </c>
      <c r="DP17" s="8">
        <f>LARGE($EK17:EP17,1)</f>
        <v>3.1249999999999997E-3</v>
      </c>
      <c r="DS17" s="6">
        <f t="shared" si="13"/>
        <v>0</v>
      </c>
      <c r="DT17" s="6">
        <f t="shared" si="13"/>
        <v>0</v>
      </c>
      <c r="DU17" s="6">
        <f t="shared" si="13"/>
        <v>0</v>
      </c>
      <c r="DV17" s="6">
        <f t="shared" si="13"/>
        <v>0</v>
      </c>
      <c r="DW17" s="6">
        <f t="shared" si="13"/>
        <v>0</v>
      </c>
      <c r="DX17" s="6">
        <f t="shared" si="13"/>
        <v>0</v>
      </c>
      <c r="DY17" s="6">
        <f t="shared" si="14"/>
        <v>0</v>
      </c>
      <c r="DZ17" s="6">
        <f t="shared" si="14"/>
        <v>0</v>
      </c>
      <c r="EA17" s="6">
        <f t="shared" si="14"/>
        <v>0</v>
      </c>
      <c r="EB17" s="6">
        <f t="shared" si="14"/>
        <v>0</v>
      </c>
      <c r="EC17" s="6">
        <f t="shared" si="14"/>
        <v>0</v>
      </c>
      <c r="EE17" s="8">
        <f t="shared" si="15"/>
        <v>7.9861111111111105E-3</v>
      </c>
      <c r="EF17" s="8">
        <f t="shared" si="16"/>
        <v>0</v>
      </c>
      <c r="EG17" s="8">
        <f t="shared" si="16"/>
        <v>0</v>
      </c>
      <c r="EH17" s="8">
        <f t="shared" si="17"/>
        <v>7.9861111111111105E-3</v>
      </c>
      <c r="EI17" s="8">
        <f t="shared" si="18"/>
        <v>7.4672779077777779E-3</v>
      </c>
      <c r="EJ17" s="8">
        <f t="shared" si="16"/>
        <v>0</v>
      </c>
      <c r="EK17" s="8">
        <f t="shared" si="19"/>
        <v>3.1249999999999997E-3</v>
      </c>
      <c r="EL17" s="8">
        <f t="shared" si="20"/>
        <v>0</v>
      </c>
      <c r="EM17" s="8">
        <f t="shared" si="20"/>
        <v>0</v>
      </c>
      <c r="EN17" s="8">
        <f t="shared" si="20"/>
        <v>0</v>
      </c>
      <c r="EO17" s="8">
        <f t="shared" si="20"/>
        <v>0</v>
      </c>
      <c r="EP17" s="8">
        <f t="shared" si="20"/>
        <v>0</v>
      </c>
      <c r="ES17" s="8" t="str">
        <f t="shared" si="21"/>
        <v/>
      </c>
      <c r="ET17" s="8" t="str">
        <f t="shared" si="21"/>
        <v/>
      </c>
      <c r="EU17" s="8" t="str">
        <f t="shared" si="21"/>
        <v/>
      </c>
      <c r="EV17" s="8" t="str">
        <f t="shared" si="21"/>
        <v/>
      </c>
      <c r="EW17" s="8" t="str">
        <f t="shared" si="21"/>
        <v/>
      </c>
      <c r="EX17" s="8" t="str">
        <f t="shared" si="21"/>
        <v/>
      </c>
      <c r="EY17" s="8" t="str">
        <f t="shared" si="22"/>
        <v/>
      </c>
      <c r="EZ17" s="8" t="str">
        <f t="shared" si="22"/>
        <v/>
      </c>
      <c r="FA17" s="8" t="str">
        <f t="shared" si="22"/>
        <v/>
      </c>
      <c r="FB17" s="8" t="str">
        <f t="shared" si="22"/>
        <v/>
      </c>
      <c r="FC17" s="8" t="str">
        <f t="shared" si="22"/>
        <v/>
      </c>
      <c r="FD17" s="8" t="str">
        <f t="shared" si="22"/>
        <v/>
      </c>
      <c r="FF17" s="13"/>
      <c r="FG17" s="8">
        <f t="shared" si="23"/>
        <v>0</v>
      </c>
      <c r="FH17" s="8">
        <f>IF(COUNT($ES17:ET17)&gt;0,SMALL($ES17:ET17,1),$FF17)</f>
        <v>0</v>
      </c>
      <c r="FI17" s="8">
        <f>IF(COUNT($ES17:EU17)&gt;0,SMALL($ES17:EU17,1),$FF17)</f>
        <v>0</v>
      </c>
      <c r="FJ17" s="8">
        <f>IF(COUNT($ES17:EV17)&gt;0,SMALL($ES17:EV17,1),$FF17)</f>
        <v>0</v>
      </c>
      <c r="FK17" s="8">
        <f>IF(COUNT($ES17:EW17)&gt;0,SMALL($ES17:EW17,1),$FF17)</f>
        <v>0</v>
      </c>
      <c r="FL17" s="54"/>
      <c r="FM17" s="8">
        <f t="shared" si="24"/>
        <v>0</v>
      </c>
      <c r="FN17" s="8">
        <f>IF(COUNT($EY17:EZ17)&gt;0,SMALL($EY17:EZ17,1),$FM17)</f>
        <v>0</v>
      </c>
      <c r="FO17" s="8">
        <f>IF(COUNT($EY17:FA17)&gt;0,SMALL($EY17:FA17,1),$FM17)</f>
        <v>0</v>
      </c>
      <c r="FP17" s="8">
        <f>IF(COUNT($EY17:FB17)&gt;0,SMALL($EY17:FB17,1),$FM17)</f>
        <v>0</v>
      </c>
      <c r="FQ17" s="8">
        <f>IF(COUNT($EY17:FC17)&gt;0,SMALL($EY17:FC17,1),$FM17)</f>
        <v>0</v>
      </c>
      <c r="FS17" s="8">
        <f t="shared" si="25"/>
        <v>7.9864583333333333E-3</v>
      </c>
      <c r="FT17" s="8">
        <f t="shared" si="26"/>
        <v>3.1253472222222221E-3</v>
      </c>
      <c r="FU17" s="1">
        <f t="shared" si="27"/>
        <v>15</v>
      </c>
      <c r="FV17" s="8">
        <f t="shared" si="28"/>
        <v>3.4722222222222224E-7</v>
      </c>
      <c r="FW17" s="1" t="str">
        <f t="shared" si="29"/>
        <v>Claire England</v>
      </c>
      <c r="FY17" s="13">
        <f t="shared" si="30"/>
        <v>3.2150991425509104E-2</v>
      </c>
      <c r="FZ17" s="13">
        <f>SMALL($GL17:GM17,1)/(60*60*24)</f>
        <v>3.2150991425509104E-2</v>
      </c>
      <c r="GA17" s="13">
        <f>SMALL($GL17:GN17,1)/(60*60*24)</f>
        <v>3.2150991425509104E-2</v>
      </c>
      <c r="GB17" s="13">
        <f>SMALL($GL17:GO17,1)/(60*60*24)</f>
        <v>3.2150991425509104E-2</v>
      </c>
      <c r="GC17" s="13">
        <f>SMALL($GL17:GP17,1)/(60*60*24)</f>
        <v>3.2150991425509104E-2</v>
      </c>
      <c r="GD17" s="13">
        <f>SMALL($GL17:GQ17,1)/(60*60*24)</f>
        <v>3.2150991425509104E-2</v>
      </c>
      <c r="GE17" s="34">
        <f t="shared" si="31"/>
        <v>2.470839357079355E-2</v>
      </c>
      <c r="GF17" s="13">
        <f>SMALL($GR17:GS17,1)/(60*60*24)</f>
        <v>2.470839357079355E-2</v>
      </c>
      <c r="GG17" s="42">
        <f>SMALL($GT17:GT17,1)/(60*60*24)</f>
        <v>0.11572916666666666</v>
      </c>
      <c r="GH17" s="42">
        <f>SMALL($GT17:GU17,1)/(60*60*24)</f>
        <v>0.11572916666666666</v>
      </c>
      <c r="GI17" s="42">
        <f>SMALL($GT17:GV17,1)/(60*60*24)</f>
        <v>0.11572916666666666</v>
      </c>
      <c r="GJ17" s="42">
        <f>SMALL($GT17:GW17,1)/(60*60*24)</f>
        <v>0.11572916666666666</v>
      </c>
      <c r="GL17" s="6">
        <f t="shared" si="32"/>
        <v>2777.8456591639865</v>
      </c>
      <c r="GM17" s="1">
        <f t="shared" si="33"/>
        <v>9999</v>
      </c>
      <c r="GN17" s="1">
        <f t="shared" si="33"/>
        <v>9999</v>
      </c>
      <c r="GO17" s="1">
        <f t="shared" si="33"/>
        <v>9999</v>
      </c>
      <c r="GP17" s="1">
        <f t="shared" si="33"/>
        <v>9999</v>
      </c>
      <c r="GQ17" s="1">
        <f t="shared" si="33"/>
        <v>9999</v>
      </c>
      <c r="GR17" s="6">
        <f t="shared" si="34"/>
        <v>2134.8052045165628</v>
      </c>
      <c r="GS17" s="1">
        <f t="shared" si="35"/>
        <v>9999</v>
      </c>
      <c r="GT17" s="43">
        <f t="shared" si="36"/>
        <v>9999</v>
      </c>
      <c r="GU17" s="1">
        <f t="shared" si="37"/>
        <v>9999</v>
      </c>
      <c r="GV17" s="1">
        <f t="shared" si="37"/>
        <v>9999</v>
      </c>
      <c r="GW17" s="1">
        <f t="shared" si="37"/>
        <v>9999</v>
      </c>
    </row>
    <row r="18" spans="1:209" x14ac:dyDescent="0.25">
      <c r="A18" s="1" t="s">
        <v>131</v>
      </c>
      <c r="B18" s="54">
        <v>1.8194444444444444E-2</v>
      </c>
      <c r="C18" s="45">
        <v>43510</v>
      </c>
      <c r="D18" s="45"/>
      <c r="E18" s="13">
        <v>2.3067129629629632E-2</v>
      </c>
      <c r="F18" s="11">
        <v>43556</v>
      </c>
      <c r="H18" s="35">
        <v>1.9826388888888886E-2</v>
      </c>
      <c r="I18" s="35">
        <v>2.375E-2</v>
      </c>
      <c r="K18" s="8">
        <v>1.8275462962962962E-2</v>
      </c>
      <c r="L18" s="8">
        <v>3.8194444444444441E-2</v>
      </c>
      <c r="M18" s="8">
        <f t="shared" si="38"/>
        <v>2.5562142729546263E-2</v>
      </c>
      <c r="N18" s="6">
        <f t="shared" si="39"/>
        <v>2208.5691318327972</v>
      </c>
      <c r="O18" s="8">
        <f t="shared" si="40"/>
        <v>1.3888888888888888E-2</v>
      </c>
      <c r="P18" s="146" t="str">
        <f t="shared" si="41"/>
        <v>Claire Markham</v>
      </c>
      <c r="Q18" s="107"/>
      <c r="R18" s="129" t="str">
        <f t="shared" si="0"/>
        <v/>
      </c>
      <c r="S18" s="131" t="str">
        <f t="shared" si="42"/>
        <v/>
      </c>
      <c r="T18" s="131">
        <f t="shared" si="75"/>
        <v>2.0001399999999978E-6</v>
      </c>
      <c r="U18" s="132">
        <f t="shared" si="43"/>
        <v>1.3890889028888888E-2</v>
      </c>
      <c r="V18" s="146" t="str">
        <f t="shared" si="44"/>
        <v>Claire Markham</v>
      </c>
      <c r="W18" s="107"/>
      <c r="X18" s="129" t="str">
        <f t="shared" si="1"/>
        <v/>
      </c>
      <c r="Y18" s="131" t="str">
        <f t="shared" si="45"/>
        <v/>
      </c>
      <c r="Z18" s="131">
        <f t="shared" si="76"/>
        <v>2.0001399999999978E-6</v>
      </c>
      <c r="AA18" s="132">
        <f t="shared" si="46"/>
        <v>1.3890889028888888E-2</v>
      </c>
      <c r="AB18" s="146" t="str">
        <f t="shared" si="47"/>
        <v>Claire Markham</v>
      </c>
      <c r="AC18" s="107"/>
      <c r="AD18" s="129" t="str">
        <f t="shared" si="2"/>
        <v/>
      </c>
      <c r="AE18" s="131" t="str">
        <f t="shared" si="48"/>
        <v/>
      </c>
      <c r="AF18" s="131">
        <f t="shared" si="77"/>
        <v>2.0001399999999978E-6</v>
      </c>
      <c r="AG18" s="132">
        <f t="shared" si="49"/>
        <v>1.3890889028888888E-2</v>
      </c>
      <c r="AH18" s="146" t="str">
        <f t="shared" si="50"/>
        <v>Claire Markham</v>
      </c>
      <c r="AI18" s="107">
        <v>16.100000000000001</v>
      </c>
      <c r="AJ18" s="108">
        <f t="shared" si="51"/>
        <v>1.4583333333333334E-2</v>
      </c>
      <c r="AK18" s="109">
        <f t="shared" si="52"/>
        <v>1260</v>
      </c>
      <c r="AL18" s="129">
        <f t="shared" si="88"/>
        <v>2180.4964</v>
      </c>
      <c r="AM18" s="131">
        <f t="shared" si="89"/>
        <v>1.4236111111111111E-2</v>
      </c>
      <c r="AN18" s="131">
        <f t="shared" si="78"/>
        <v>2.0001399999999978E-6</v>
      </c>
      <c r="AO18" s="132">
        <f t="shared" si="79"/>
        <v>1.4236111111111111E-2</v>
      </c>
      <c r="AP18" s="146" t="str">
        <f t="shared" si="53"/>
        <v>Claire Markham</v>
      </c>
      <c r="AQ18" s="107">
        <v>16.3</v>
      </c>
      <c r="AR18" s="129">
        <f t="shared" si="54"/>
        <v>2190.5212000000001</v>
      </c>
      <c r="AS18" s="131">
        <f t="shared" si="55"/>
        <v>1.40625E-2</v>
      </c>
      <c r="AT18" s="131">
        <f t="shared" si="80"/>
        <v>2.0001399999999978E-6</v>
      </c>
      <c r="AU18" s="132">
        <f t="shared" si="56"/>
        <v>1.406450014E-2</v>
      </c>
      <c r="AV18" s="146" t="str">
        <f t="shared" si="57"/>
        <v>Claire Markham</v>
      </c>
      <c r="AW18" s="107">
        <v>16.399999999999999</v>
      </c>
      <c r="AX18" s="129">
        <f t="shared" si="3"/>
        <v>1996.6999999999998</v>
      </c>
      <c r="AY18" s="131">
        <f t="shared" si="58"/>
        <v>1.6319444444444445E-2</v>
      </c>
      <c r="AZ18" s="131">
        <f t="shared" si="81"/>
        <v>2.0001399999999978E-6</v>
      </c>
      <c r="BA18" s="132">
        <f t="shared" si="59"/>
        <v>1.6321444584444445E-2</v>
      </c>
      <c r="BB18" s="146" t="str">
        <f t="shared" si="60"/>
        <v>Claire Markham</v>
      </c>
      <c r="BC18" s="107">
        <v>16.7</v>
      </c>
      <c r="BD18" s="129">
        <f t="shared" si="4"/>
        <v>867.91279999999995</v>
      </c>
      <c r="BE18" s="131">
        <f t="shared" si="61"/>
        <v>1.0069444444444445E-2</v>
      </c>
      <c r="BF18" s="131">
        <f t="shared" si="82"/>
        <v>2.0001399999999978E-6</v>
      </c>
      <c r="BG18" s="134">
        <f>IF(BE18&lt;&gt;"",BE18,VLOOKUP($A18,Table12[],7,FALSE))+BF18</f>
        <v>1.0071444584444445E-2</v>
      </c>
      <c r="BH18" s="146" t="str">
        <f t="shared" si="62"/>
        <v>Claire Markham</v>
      </c>
      <c r="BI18" s="107">
        <v>16.600000000000001</v>
      </c>
      <c r="BJ18" s="129">
        <f t="shared" si="5"/>
        <v>870.67439999999988</v>
      </c>
      <c r="BK18" s="131">
        <f t="shared" si="63"/>
        <v>1.0069444444444445E-2</v>
      </c>
      <c r="BL18" s="131">
        <f t="shared" si="83"/>
        <v>2.0001399999999978E-6</v>
      </c>
      <c r="BM18" s="134">
        <f>IF(BK18&lt;&gt;"",BK18,VLOOKUP($A18,Table12[],7,FALSE))+BL18</f>
        <v>1.0071444584444445E-2</v>
      </c>
      <c r="BN18" s="146" t="str">
        <f t="shared" si="64"/>
        <v>Claire Markham</v>
      </c>
      <c r="BO18" s="107">
        <v>16.600000000000001</v>
      </c>
      <c r="BP18" s="129">
        <f t="shared" si="6"/>
        <v>870.67439999999988</v>
      </c>
      <c r="BQ18" s="131">
        <f t="shared" si="65"/>
        <v>1.0069444444444445E-2</v>
      </c>
      <c r="BR18" s="131">
        <f t="shared" si="84"/>
        <v>2.0001399999999978E-6</v>
      </c>
      <c r="BS18" s="134">
        <f>IF(BQ18&lt;&gt;"",BQ18,VLOOKUP($A18,Table12[],7,FALSE))+BR18</f>
        <v>1.0071444584444445E-2</v>
      </c>
      <c r="BT18" s="146" t="str">
        <f t="shared" si="66"/>
        <v>Claire Markham</v>
      </c>
      <c r="BU18" s="107">
        <v>16.600000000000001</v>
      </c>
      <c r="BV18" s="129">
        <f t="shared" si="7"/>
        <v>831.09999999999991</v>
      </c>
      <c r="BW18" s="131">
        <f t="shared" si="67"/>
        <v>9.5486111111111119E-3</v>
      </c>
      <c r="BX18" s="131">
        <f t="shared" si="85"/>
        <v>2.0001399999999978E-6</v>
      </c>
      <c r="BY18" s="134">
        <f>IF(BW18&lt;&gt;"",BW18,VLOOKUP($A18,Table12[],7,FALSE))+BX18</f>
        <v>9.5506112511111116E-3</v>
      </c>
      <c r="BZ18" s="146" t="str">
        <f t="shared" si="68"/>
        <v>Claire Markham</v>
      </c>
      <c r="CA18" s="107">
        <v>16.2</v>
      </c>
      <c r="CB18" s="129">
        <f t="shared" si="8"/>
        <v>826.89999999999986</v>
      </c>
      <c r="CC18" s="131">
        <f t="shared" si="69"/>
        <v>9.5486111111111119E-3</v>
      </c>
      <c r="CD18" s="131">
        <f t="shared" si="86"/>
        <v>2.0001399999999978E-6</v>
      </c>
      <c r="CE18" s="134">
        <f>IF(CC18&lt;&gt;"",CC18,VLOOKUP($A18,Table12[],7,FALSE))+CD18</f>
        <v>9.5506112511111116E-3</v>
      </c>
      <c r="CF18" s="146" t="str">
        <f t="shared" si="70"/>
        <v>Claire Markham</v>
      </c>
      <c r="CG18" s="107"/>
      <c r="CH18" s="129" t="str">
        <f t="shared" si="9"/>
        <v/>
      </c>
      <c r="CI18" s="131" t="str">
        <f t="shared" si="71"/>
        <v/>
      </c>
      <c r="CJ18" s="131">
        <f t="shared" si="87"/>
        <v>2.0001399999999978E-6</v>
      </c>
      <c r="CK18" s="134">
        <f>IF(CI18&lt;&gt;"",CI18,VLOOKUP($A18,Table12[],7,FALSE))+CJ18</f>
        <v>1.0071444584444445E-2</v>
      </c>
      <c r="CL18" s="146" t="str">
        <f t="shared" si="72"/>
        <v>Claire Markham</v>
      </c>
      <c r="CM18" s="8"/>
      <c r="CN18" s="8">
        <f t="shared" si="73"/>
        <v>2.4826388888888887E-2</v>
      </c>
      <c r="CO18" s="8">
        <f t="shared" si="10"/>
        <v>0</v>
      </c>
      <c r="CP18" s="8">
        <f t="shared" si="11"/>
        <v>1.3888888888888888E-2</v>
      </c>
      <c r="CQ18" s="8"/>
      <c r="CR18" s="8">
        <f>IF(A18&lt;&gt;"",IF(VLOOKUP(A18,Apr!A$4:F$211,6)&gt;0,VLOOKUP(A18,Apr!A$4:F$211,6),0),0)</f>
        <v>2.4826388888888887E-2</v>
      </c>
      <c r="CS18" s="8">
        <f>IF(A18&lt;&gt;"",IF(VLOOKUP(A18,May!A$3:F$209,6)&gt;0,VLOOKUP(A18,May!A$3:F$209,6),0),0)</f>
        <v>2.6111111111111113E-2</v>
      </c>
      <c r="CT18" s="8">
        <f>IF(A18&lt;&gt;"",IF(VLOOKUP(A18,Jun!A$3:F$209,6)&gt;0,VLOOKUP(A18,Jun!A$3:F$209,6),0),0)</f>
        <v>2.5486111111111112E-2</v>
      </c>
      <c r="CU18" s="8">
        <f>IF(A18&lt;&gt;"",IF(VLOOKUP(A18,Jul!A$3:F$206,6)&gt;0,VLOOKUP(A18,Jul!A$3:F$206,6),0),0)</f>
        <v>0</v>
      </c>
      <c r="CV18" s="8">
        <f>IF(A18&lt;&gt;"",IF(VLOOKUP(A18,Aug!A$3:F$206,6)&gt;0,VLOOKUP(A18,Aug!A$3:F$206,6),0),0)</f>
        <v>2.506744430444445E-2</v>
      </c>
      <c r="CW18" s="8">
        <f>IF(A18&lt;&gt;"",IF(VLOOKUP(A18,Sep!A$3:F$206,6)&gt;0,VLOOKUP(A18,Sep!A$3:F$206,6),0),0)</f>
        <v>0</v>
      </c>
      <c r="CX18" s="6">
        <f t="shared" si="12"/>
        <v>1648.4562951082598</v>
      </c>
      <c r="CY18" s="8">
        <f t="shared" si="74"/>
        <v>8.6805555555555559E-3</v>
      </c>
      <c r="CZ18" s="8">
        <f>IF(A18&lt;&gt;"",IF(VLOOKUP(A18,Oct!A$3:F$206,6)&gt;0,VLOOKUP(A18,Oct!A$3:F$206,6),0),0)</f>
        <v>0</v>
      </c>
      <c r="DA18" s="8">
        <f>IF(A18&lt;&gt;"",IF(VLOOKUP(A18,Nov!A$3:F$207,6)&gt;0,VLOOKUP(A18,Nov!A$3:F$207,6),0),0)</f>
        <v>0</v>
      </c>
      <c r="DB18" s="8">
        <f>IF(A18&lt;&gt;"",IF(VLOOKUP(A18,Dec!A$3:F$207,6)&gt;0,VLOOKUP(A18,Dec!A$3:F$207,6),0),0)</f>
        <v>0</v>
      </c>
      <c r="DC18" s="8">
        <f>IF(A18&lt;&gt;"",IF(VLOOKUP(A18,Jan!A$3:F$207,6)&gt;0,VLOOKUP(A18,Jan!A$3:F$207,6),0),0)</f>
        <v>0</v>
      </c>
      <c r="DD18" s="8">
        <f>IF(A18&lt;&gt;"",IF(VLOOKUP(A18,Feb!A$3:F$207,6)&gt;0,VLOOKUP(A18,Feb!A$3:F$207,6),0),0)</f>
        <v>0</v>
      </c>
      <c r="DE18" s="8">
        <f>IF(A18&lt;&gt;"",IF(VLOOKUP(A18,Mar!A$3:F$207,6)&gt;0,VLOOKUP(A18,Mar!A$3:F$207,6),0),0)</f>
        <v>0</v>
      </c>
      <c r="DG18" s="8">
        <f>LARGE($EE18:EF18,1)</f>
        <v>1.4583333333333334E-2</v>
      </c>
      <c r="DH18" s="8">
        <f>LARGE($EE18:EG18,1)</f>
        <v>1.4583333333333334E-2</v>
      </c>
      <c r="DI18" s="8">
        <f>LARGE($EE18:EH18,1)</f>
        <v>1.4583333333333334E-2</v>
      </c>
      <c r="DJ18" s="8">
        <f>LARGE($EE18:EI18,1)</f>
        <v>1.4583333333333334E-2</v>
      </c>
      <c r="DK18" s="8">
        <f>LARGE($EE18:EJ18,1)</f>
        <v>1.4583333333333334E-2</v>
      </c>
      <c r="DL18" s="8">
        <f>LARGE($EK18:EL18,1)</f>
        <v>8.6805555555555559E-3</v>
      </c>
      <c r="DM18" s="8">
        <f>LARGE($EK18:EM18,1)</f>
        <v>8.6805555555555559E-3</v>
      </c>
      <c r="DN18" s="8">
        <f>LARGE($EK18:EN18,1)</f>
        <v>8.6805555555555559E-3</v>
      </c>
      <c r="DO18" s="8">
        <f>LARGE($EK18:EO18,1)</f>
        <v>8.6805555555555559E-3</v>
      </c>
      <c r="DP18" s="8">
        <f>LARGE($EK18:EP18,1)</f>
        <v>8.6805555555555559E-3</v>
      </c>
      <c r="DS18" s="6">
        <f t="shared" si="13"/>
        <v>2145</v>
      </c>
      <c r="DT18" s="6">
        <f t="shared" si="13"/>
        <v>2256.0000000000005</v>
      </c>
      <c r="DU18" s="6">
        <f t="shared" si="13"/>
        <v>2202</v>
      </c>
      <c r="DV18" s="6">
        <f t="shared" si="13"/>
        <v>0</v>
      </c>
      <c r="DW18" s="6">
        <f t="shared" si="13"/>
        <v>2165.8271879040003</v>
      </c>
      <c r="DX18" s="6">
        <f t="shared" si="13"/>
        <v>0</v>
      </c>
      <c r="DY18" s="6">
        <f t="shared" si="14"/>
        <v>0</v>
      </c>
      <c r="DZ18" s="6">
        <f t="shared" si="14"/>
        <v>0</v>
      </c>
      <c r="EA18" s="6">
        <f t="shared" si="14"/>
        <v>0</v>
      </c>
      <c r="EB18" s="6">
        <f t="shared" si="14"/>
        <v>0</v>
      </c>
      <c r="EC18" s="6">
        <f t="shared" si="14"/>
        <v>0</v>
      </c>
      <c r="EE18" s="8">
        <f t="shared" si="15"/>
        <v>1.4236111111111111E-2</v>
      </c>
      <c r="EF18" s="8">
        <f t="shared" si="16"/>
        <v>1.4583333333333334E-2</v>
      </c>
      <c r="EG18" s="8">
        <f t="shared" si="16"/>
        <v>1.3368055555555555E-2</v>
      </c>
      <c r="EH18" s="8">
        <f t="shared" si="17"/>
        <v>1.4236111111111111E-2</v>
      </c>
      <c r="EI18" s="8">
        <f t="shared" si="18"/>
        <v>1.406450014E-2</v>
      </c>
      <c r="EJ18" s="8">
        <f t="shared" si="16"/>
        <v>1.4409722222222223E-2</v>
      </c>
      <c r="EK18" s="8">
        <f t="shared" si="19"/>
        <v>8.6805555555555559E-3</v>
      </c>
      <c r="EL18" s="8">
        <f t="shared" si="20"/>
        <v>0</v>
      </c>
      <c r="EM18" s="8">
        <f t="shared" si="20"/>
        <v>0</v>
      </c>
      <c r="EN18" s="8">
        <f t="shared" si="20"/>
        <v>0</v>
      </c>
      <c r="EO18" s="8">
        <f t="shared" si="20"/>
        <v>0</v>
      </c>
      <c r="EP18" s="8">
        <f t="shared" si="20"/>
        <v>0</v>
      </c>
      <c r="ES18" s="8">
        <f t="shared" si="21"/>
        <v>2.4826388888888887E-2</v>
      </c>
      <c r="ET18" s="8">
        <f t="shared" si="21"/>
        <v>2.6111111111111113E-2</v>
      </c>
      <c r="EU18" s="8">
        <f t="shared" si="21"/>
        <v>2.5486111111111112E-2</v>
      </c>
      <c r="EV18" s="8" t="str">
        <f t="shared" si="21"/>
        <v/>
      </c>
      <c r="EW18" s="8">
        <f t="shared" si="21"/>
        <v>2.506744430444445E-2</v>
      </c>
      <c r="EX18" s="8" t="str">
        <f t="shared" si="21"/>
        <v/>
      </c>
      <c r="EY18" s="8" t="str">
        <f t="shared" si="22"/>
        <v/>
      </c>
      <c r="EZ18" s="8" t="str">
        <f t="shared" si="22"/>
        <v/>
      </c>
      <c r="FA18" s="8" t="str">
        <f t="shared" si="22"/>
        <v/>
      </c>
      <c r="FB18" s="8" t="str">
        <f t="shared" si="22"/>
        <v/>
      </c>
      <c r="FC18" s="8" t="str">
        <f t="shared" si="22"/>
        <v/>
      </c>
      <c r="FD18" s="8" t="str">
        <f t="shared" si="22"/>
        <v/>
      </c>
      <c r="FF18" s="13">
        <v>2.3067129629629632E-2</v>
      </c>
      <c r="FG18" s="8">
        <f t="shared" si="23"/>
        <v>2.4826388888888887E-2</v>
      </c>
      <c r="FH18" s="8">
        <f>IF(COUNT($ES18:ET18)&gt;0,SMALL($ES18:ET18,1),$FF18)</f>
        <v>2.4826388888888887E-2</v>
      </c>
      <c r="FI18" s="8">
        <f>IF(COUNT($ES18:EU18)&gt;0,SMALL($ES18:EU18,1),$FF18)</f>
        <v>2.4826388888888887E-2</v>
      </c>
      <c r="FJ18" s="8">
        <f>IF(COUNT($ES18:EV18)&gt;0,SMALL($ES18:EV18,1),$FF18)</f>
        <v>2.4826388888888887E-2</v>
      </c>
      <c r="FK18" s="8">
        <f>IF(COUNT($ES18:EW18)&gt;0,SMALL($ES18:EW18,1),$FF18)</f>
        <v>2.4826388888888887E-2</v>
      </c>
      <c r="FL18" s="54">
        <v>1.8194444444444444E-2</v>
      </c>
      <c r="FM18" s="8">
        <f t="shared" si="24"/>
        <v>1.8194444444444444E-2</v>
      </c>
      <c r="FN18" s="8">
        <f>IF(COUNT($EY18:EZ18)&gt;0,SMALL($EY18:EZ18,1),$FM18)</f>
        <v>1.8194444444444444E-2</v>
      </c>
      <c r="FO18" s="8">
        <f>IF(COUNT($EY18:FA18)&gt;0,SMALL($EY18:FA18,1),$FM18)</f>
        <v>1.8194444444444444E-2</v>
      </c>
      <c r="FP18" s="8">
        <f>IF(COUNT($EY18:FB18)&gt;0,SMALL($EY18:FB18,1),$FM18)</f>
        <v>1.8194444444444444E-2</v>
      </c>
      <c r="FQ18" s="8">
        <f>IF(COUNT($EY18:FC18)&gt;0,SMALL($EY18:FC18,1),$FM18)</f>
        <v>1.8194444444444444E-2</v>
      </c>
      <c r="FS18" s="8">
        <f t="shared" si="25"/>
        <v>1.4583703703703705E-2</v>
      </c>
      <c r="FT18" s="8">
        <f t="shared" si="26"/>
        <v>8.680925925925927E-3</v>
      </c>
      <c r="FU18" s="1">
        <f t="shared" si="27"/>
        <v>16</v>
      </c>
      <c r="FV18" s="8">
        <f t="shared" si="28"/>
        <v>3.7037037037037036E-7</v>
      </c>
      <c r="FW18" s="1" t="str">
        <f t="shared" si="29"/>
        <v>Claire Markham</v>
      </c>
      <c r="FY18" s="13">
        <f t="shared" si="30"/>
        <v>2.5562142729546263E-2</v>
      </c>
      <c r="FZ18" s="13">
        <f>SMALL($GL18:GM18,1)/(60*60*24)</f>
        <v>2.4826388888888887E-2</v>
      </c>
      <c r="GA18" s="13">
        <f>SMALL($GL18:GN18,1)/(60*60*24)</f>
        <v>2.4826388888888887E-2</v>
      </c>
      <c r="GB18" s="13">
        <f>SMALL($GL18:GO18,1)/(60*60*24)</f>
        <v>2.4826388888888887E-2</v>
      </c>
      <c r="GC18" s="13">
        <f>SMALL($GL18:GP18,1)/(60*60*24)</f>
        <v>2.4826388888888887E-2</v>
      </c>
      <c r="GD18" s="13">
        <f>SMALL($GL18:GQ18,1)/(60*60*24)</f>
        <v>2.4826388888888887E-2</v>
      </c>
      <c r="GE18" s="34">
        <f t="shared" si="31"/>
        <v>1.9079355267456712E-2</v>
      </c>
      <c r="GF18" s="13">
        <f>SMALL($GR18:GS18,1)/(60*60*24)</f>
        <v>1.9079355267456712E-2</v>
      </c>
      <c r="GG18" s="42">
        <f>SMALL($GT18:GT18,1)/(60*60*24)</f>
        <v>0.11572916666666666</v>
      </c>
      <c r="GH18" s="42">
        <f>SMALL($GT18:GU18,1)/(60*60*24)</f>
        <v>0.11572916666666666</v>
      </c>
      <c r="GI18" s="42">
        <f>SMALL($GT18:GV18,1)/(60*60*24)</f>
        <v>0.11572916666666666</v>
      </c>
      <c r="GJ18" s="42">
        <f>SMALL($GT18:GW18,1)/(60*60*24)</f>
        <v>0.11572916666666666</v>
      </c>
      <c r="GL18" s="6">
        <f t="shared" si="32"/>
        <v>2208.5691318327972</v>
      </c>
      <c r="GM18" s="1">
        <f t="shared" si="33"/>
        <v>2145</v>
      </c>
      <c r="GN18" s="1">
        <f t="shared" si="33"/>
        <v>2256.0000000000005</v>
      </c>
      <c r="GO18" s="1">
        <f t="shared" si="33"/>
        <v>2202</v>
      </c>
      <c r="GP18" s="1">
        <f t="shared" si="33"/>
        <v>9999</v>
      </c>
      <c r="GQ18" s="1">
        <f t="shared" si="33"/>
        <v>2165.8271879040003</v>
      </c>
      <c r="GR18" s="6">
        <f t="shared" si="34"/>
        <v>1648.4562951082598</v>
      </c>
      <c r="GS18" s="1">
        <f t="shared" si="35"/>
        <v>9999</v>
      </c>
      <c r="GT18" s="43">
        <f t="shared" si="36"/>
        <v>9999</v>
      </c>
      <c r="GU18" s="1">
        <f t="shared" si="37"/>
        <v>9999</v>
      </c>
      <c r="GV18" s="1">
        <f t="shared" si="37"/>
        <v>9999</v>
      </c>
      <c r="GW18" s="1">
        <f t="shared" si="37"/>
        <v>9999</v>
      </c>
    </row>
    <row r="19" spans="1:209" x14ac:dyDescent="0.25">
      <c r="A19" s="1" t="s">
        <v>149</v>
      </c>
      <c r="B19" s="54">
        <v>1.8391203703703705E-2</v>
      </c>
      <c r="C19" s="45">
        <v>45323</v>
      </c>
      <c r="D19" s="45"/>
      <c r="E19" s="13">
        <v>2.1608796296296296E-2</v>
      </c>
      <c r="F19" s="11">
        <v>45047</v>
      </c>
      <c r="I19" s="35">
        <v>0</v>
      </c>
      <c r="J19" s="8">
        <v>1.9895833333333331E-2</v>
      </c>
      <c r="K19" s="55">
        <f>(J19/4*3.1)/1.032</f>
        <v>1.4941153908268731E-2</v>
      </c>
      <c r="M19" s="8">
        <f t="shared" si="38"/>
        <v>2.0898398553366233E-2</v>
      </c>
      <c r="N19" s="6">
        <f t="shared" si="39"/>
        <v>1805.6216350108425</v>
      </c>
      <c r="O19" s="8">
        <f t="shared" si="40"/>
        <v>1.8576388888888889E-2</v>
      </c>
      <c r="P19" s="146" t="str">
        <f t="shared" si="41"/>
        <v>Clare Taylor</v>
      </c>
      <c r="Q19" s="107"/>
      <c r="R19" s="129" t="str">
        <f t="shared" si="0"/>
        <v/>
      </c>
      <c r="S19" s="131" t="str">
        <f t="shared" si="42"/>
        <v/>
      </c>
      <c r="T19" s="131">
        <f t="shared" si="75"/>
        <v>2.0001499999999977E-6</v>
      </c>
      <c r="U19" s="132">
        <f t="shared" si="43"/>
        <v>1.8578389038888889E-2</v>
      </c>
      <c r="V19" s="146" t="str">
        <f t="shared" si="44"/>
        <v>Clare Taylor</v>
      </c>
      <c r="W19" s="107"/>
      <c r="X19" s="129" t="str">
        <f t="shared" si="1"/>
        <v/>
      </c>
      <c r="Y19" s="131" t="str">
        <f t="shared" si="45"/>
        <v/>
      </c>
      <c r="Z19" s="131">
        <f t="shared" si="76"/>
        <v>2.0001499999999977E-6</v>
      </c>
      <c r="AA19" s="132">
        <f t="shared" si="46"/>
        <v>1.8578389038888889E-2</v>
      </c>
      <c r="AB19" s="146" t="str">
        <f t="shared" si="47"/>
        <v>Clare Taylor</v>
      </c>
      <c r="AC19" s="107"/>
      <c r="AD19" s="129" t="str">
        <f t="shared" si="2"/>
        <v/>
      </c>
      <c r="AE19" s="131" t="str">
        <f t="shared" si="48"/>
        <v/>
      </c>
      <c r="AF19" s="131">
        <f t="shared" si="77"/>
        <v>2.0001499999999977E-6</v>
      </c>
      <c r="AG19" s="132">
        <f t="shared" si="49"/>
        <v>1.8578389038888889E-2</v>
      </c>
      <c r="AH19" s="146" t="str">
        <f t="shared" si="50"/>
        <v>Clare Taylor</v>
      </c>
      <c r="AI19" s="107">
        <v>11.9</v>
      </c>
      <c r="AJ19" s="108">
        <f t="shared" si="51"/>
        <v>1.7881944444444443E-2</v>
      </c>
      <c r="AK19" s="109">
        <f t="shared" si="52"/>
        <v>1544.9999999999995</v>
      </c>
      <c r="AL19" s="129">
        <f t="shared" si="88"/>
        <v>1969.9756000000002</v>
      </c>
      <c r="AM19" s="131">
        <f t="shared" si="89"/>
        <v>1.6666666666666666E-2</v>
      </c>
      <c r="AN19" s="131">
        <f t="shared" si="78"/>
        <v>2.0001499999999977E-6</v>
      </c>
      <c r="AO19" s="132">
        <f t="shared" si="79"/>
        <v>1.6666666666666666E-2</v>
      </c>
      <c r="AP19" s="146" t="str">
        <f t="shared" si="53"/>
        <v>Clare Taylor</v>
      </c>
      <c r="AQ19" s="107">
        <v>11.7</v>
      </c>
      <c r="AR19" s="129">
        <f t="shared" si="54"/>
        <v>1959.9508000000001</v>
      </c>
      <c r="AS19" s="131">
        <f t="shared" si="55"/>
        <v>1.6840277777777777E-2</v>
      </c>
      <c r="AT19" s="131">
        <f t="shared" si="80"/>
        <v>2.0001499999999977E-6</v>
      </c>
      <c r="AU19" s="132">
        <f t="shared" si="56"/>
        <v>1.6842277927777777E-2</v>
      </c>
      <c r="AV19" s="146" t="str">
        <f t="shared" si="57"/>
        <v>Clare Taylor</v>
      </c>
      <c r="AW19" s="107">
        <v>11.8</v>
      </c>
      <c r="AX19" s="129">
        <f t="shared" si="3"/>
        <v>1821.9</v>
      </c>
      <c r="AY19" s="131">
        <f t="shared" si="58"/>
        <v>1.8402777777777778E-2</v>
      </c>
      <c r="AZ19" s="131">
        <f t="shared" si="81"/>
        <v>2.0001499999999977E-6</v>
      </c>
      <c r="BA19" s="132">
        <f t="shared" si="59"/>
        <v>1.8404777927777779E-2</v>
      </c>
      <c r="BB19" s="146" t="str">
        <f t="shared" si="60"/>
        <v>Clare Taylor</v>
      </c>
      <c r="BC19" s="107">
        <v>12</v>
      </c>
      <c r="BD19" s="129">
        <f t="shared" si="4"/>
        <v>997.70799999999986</v>
      </c>
      <c r="BE19" s="131">
        <f t="shared" si="61"/>
        <v>1.1631944444444445E-2</v>
      </c>
      <c r="BF19" s="131">
        <f t="shared" si="82"/>
        <v>2.0001499999999977E-6</v>
      </c>
      <c r="BG19" s="134">
        <f>IF(BE19&lt;&gt;"",BE19,VLOOKUP($A19,Table12[],7,FALSE))+BF19</f>
        <v>1.1633944594444445E-2</v>
      </c>
      <c r="BH19" s="146" t="str">
        <f t="shared" si="62"/>
        <v>Clare Taylor</v>
      </c>
      <c r="BI19" s="107">
        <v>12.3</v>
      </c>
      <c r="BJ19" s="129">
        <f t="shared" si="5"/>
        <v>989.42319999999995</v>
      </c>
      <c r="BK19" s="131">
        <f t="shared" si="63"/>
        <v>1.1458333333333333E-2</v>
      </c>
      <c r="BL19" s="131">
        <f t="shared" si="83"/>
        <v>2.0001499999999977E-6</v>
      </c>
      <c r="BM19" s="134">
        <f>IF(BK19&lt;&gt;"",BK19,VLOOKUP($A19,Table12[],7,FALSE))+BL19</f>
        <v>1.1460333483333333E-2</v>
      </c>
      <c r="BN19" s="146" t="str">
        <f t="shared" si="64"/>
        <v>Clare Taylor</v>
      </c>
      <c r="BO19" s="107">
        <v>12.7</v>
      </c>
      <c r="BP19" s="129">
        <f t="shared" si="6"/>
        <v>978.3768</v>
      </c>
      <c r="BQ19" s="131">
        <f t="shared" si="65"/>
        <v>1.1284722222222222E-2</v>
      </c>
      <c r="BR19" s="131">
        <f t="shared" si="84"/>
        <v>2.0001499999999977E-6</v>
      </c>
      <c r="BS19" s="134">
        <f>IF(BQ19&lt;&gt;"",BQ19,VLOOKUP($A19,Table12[],7,FALSE))+BR19</f>
        <v>1.1286722372222223E-2</v>
      </c>
      <c r="BT19" s="146" t="str">
        <f t="shared" si="66"/>
        <v>Clare Taylor</v>
      </c>
      <c r="BU19" s="107">
        <v>12.8</v>
      </c>
      <c r="BV19" s="129">
        <f t="shared" si="7"/>
        <v>945.09999999999991</v>
      </c>
      <c r="BW19" s="131">
        <f t="shared" si="67"/>
        <v>1.0937499999999999E-2</v>
      </c>
      <c r="BX19" s="131">
        <f t="shared" si="85"/>
        <v>2.0001499999999977E-6</v>
      </c>
      <c r="BY19" s="134">
        <f>IF(BW19&lt;&gt;"",BW19,VLOOKUP($A19,Table12[],7,FALSE))+BX19</f>
        <v>1.093950015E-2</v>
      </c>
      <c r="BZ19" s="146" t="str">
        <f t="shared" si="68"/>
        <v>Clare Taylor</v>
      </c>
      <c r="CA19" s="107">
        <v>13.4</v>
      </c>
      <c r="CB19" s="129">
        <f t="shared" si="8"/>
        <v>913.69999999999982</v>
      </c>
      <c r="CC19" s="131">
        <f t="shared" si="69"/>
        <v>1.0590277777777778E-2</v>
      </c>
      <c r="CD19" s="131">
        <f t="shared" si="86"/>
        <v>2.0001499999999977E-6</v>
      </c>
      <c r="CE19" s="134">
        <f>IF(CC19&lt;&gt;"",CC19,VLOOKUP($A19,Table12[],7,FALSE))+CD19</f>
        <v>1.0592277927777779E-2</v>
      </c>
      <c r="CF19" s="146" t="str">
        <f t="shared" si="70"/>
        <v>Clare Taylor</v>
      </c>
      <c r="CG19" s="107"/>
      <c r="CH19" s="129" t="str">
        <f t="shared" si="9"/>
        <v/>
      </c>
      <c r="CI19" s="131" t="str">
        <f t="shared" si="71"/>
        <v/>
      </c>
      <c r="CJ19" s="131">
        <f t="shared" si="87"/>
        <v>2.0001499999999977E-6</v>
      </c>
      <c r="CK19" s="134">
        <f>IF(CI19&lt;&gt;"",CI19,VLOOKUP($A19,Table12[],7,FALSE))+CJ19</f>
        <v>1.1633944594444445E-2</v>
      </c>
      <c r="CL19" s="146" t="str">
        <f t="shared" si="72"/>
        <v>Clare Taylor</v>
      </c>
      <c r="CM19" s="8"/>
      <c r="CN19" s="8">
        <f t="shared" si="73"/>
        <v>2.1608796296296293E-2</v>
      </c>
      <c r="CO19" s="8">
        <f t="shared" si="10"/>
        <v>1.8389203553703704E-2</v>
      </c>
      <c r="CP19" s="8">
        <f t="shared" si="11"/>
        <v>1.8576388888888889E-2</v>
      </c>
      <c r="CQ19" s="8"/>
      <c r="CR19" s="8">
        <f>IF(A19&lt;&gt;"",IF(VLOOKUP(A19,Apr!A$4:F$211,6)&gt;0,VLOOKUP(A19,Apr!A$4:F$211,6),0),0)</f>
        <v>2.1886574074074072E-2</v>
      </c>
      <c r="CS19" s="8">
        <f>IF(A19&lt;&gt;"",IF(VLOOKUP(A19,May!A$3:F$209,6)&gt;0,VLOOKUP(A19,May!A$3:F$209,6),0),0)</f>
        <v>2.1608796296296293E-2</v>
      </c>
      <c r="CT19" s="8">
        <f>IF(A19&lt;&gt;"",IF(VLOOKUP(A19,Jun!A$3:F$209,6)&gt;0,VLOOKUP(A19,Jun!A$3:F$209,6),0),0)</f>
        <v>0</v>
      </c>
      <c r="CU19" s="8">
        <f>IF(A19&lt;&gt;"",IF(VLOOKUP(A19,Jul!A$3:F$206,6)&gt;0,VLOOKUP(A19,Jul!A$3:F$206,6),0),0)</f>
        <v>0</v>
      </c>
      <c r="CV19" s="8">
        <f>IF(A19&lt;&gt;"",IF(VLOOKUP(A19,Aug!A$3:F$206,6)&gt;0,VLOOKUP(A19,Aug!A$3:F$206,6),0),0)</f>
        <v>0</v>
      </c>
      <c r="CW19" s="8">
        <f>IF(A19&lt;&gt;"",IF(VLOOKUP(A19,Sep!A$3:F$206,6)&gt;0,VLOOKUP(A19,Sep!A$3:F$206,6),0),0)</f>
        <v>0</v>
      </c>
      <c r="CX19" s="6">
        <f t="shared" si="12"/>
        <v>1434.8102111734825</v>
      </c>
      <c r="CY19" s="8">
        <f t="shared" si="74"/>
        <v>1.1284722222222222E-2</v>
      </c>
      <c r="CZ19" s="8">
        <f>IF(A19&lt;&gt;"",IF(VLOOKUP(A19,Oct!A$3:F$206,6)&gt;0,VLOOKUP(A19,Oct!A$3:F$206,6),0),0)</f>
        <v>0</v>
      </c>
      <c r="DA19" s="8">
        <f>IF(A19&lt;&gt;"",IF(VLOOKUP(A19,Nov!A$3:F$207,6)&gt;0,VLOOKUP(A19,Nov!A$3:F$207,6),0),0)</f>
        <v>0</v>
      </c>
      <c r="DB19" s="8">
        <f>IF(A19&lt;&gt;"",IF(VLOOKUP(A19,Dec!A$3:F$207,6)&gt;0,VLOOKUP(A19,Dec!A$3:F$207,6),0),0)</f>
        <v>1.8991055405555554E-2</v>
      </c>
      <c r="DC19" s="8">
        <f>IF(A19&lt;&gt;"",IF(VLOOKUP(A19,Jan!A$3:F$207,6)&gt;0,VLOOKUP(A19,Jan!A$3:F$207,6),0),0)</f>
        <v>0</v>
      </c>
      <c r="DD19" s="8">
        <f>IF(A19&lt;&gt;"",IF(VLOOKUP(A19,Feb!A$3:F$207,6)&gt;0,VLOOKUP(A19,Feb!A$3:F$207,6),0),0)</f>
        <v>1.8389203553703704E-2</v>
      </c>
      <c r="DE19" s="8">
        <f>IF(A19&lt;&gt;"",IF(VLOOKUP(A19,Mar!A$3:F$207,6)&gt;0,VLOOKUP(A19,Mar!A$3:F$207,6),0),0)</f>
        <v>0</v>
      </c>
      <c r="DG19" s="8">
        <f>LARGE($EE19:EF19,1)</f>
        <v>1.7534722222222222E-2</v>
      </c>
      <c r="DH19" s="8">
        <f>LARGE($EE19:EG19,1)</f>
        <v>1.7881944444444443E-2</v>
      </c>
      <c r="DI19" s="8">
        <f>LARGE($EE19:EH19,1)</f>
        <v>1.7881944444444443E-2</v>
      </c>
      <c r="DJ19" s="8">
        <f>LARGE($EE19:EI19,1)</f>
        <v>1.7881944444444443E-2</v>
      </c>
      <c r="DK19" s="8">
        <f>LARGE($EE19:EJ19,1)</f>
        <v>1.7881944444444443E-2</v>
      </c>
      <c r="DL19" s="8">
        <f>LARGE($EK19:EL19,1)</f>
        <v>1.1284722222222222E-2</v>
      </c>
      <c r="DM19" s="8">
        <f>LARGE($EK19:EM19,1)</f>
        <v>1.1284722222222222E-2</v>
      </c>
      <c r="DN19" s="8">
        <f>LARGE($EK19:EN19,1)</f>
        <v>1.1284722222222222E-2</v>
      </c>
      <c r="DO19" s="8">
        <f>LARGE($EK19:EO19,1)</f>
        <v>1.1284722222222222E-2</v>
      </c>
      <c r="DP19" s="8">
        <f>LARGE($EK19:EP19,1)</f>
        <v>1.1284722222222222E-2</v>
      </c>
      <c r="DS19" s="6">
        <f t="shared" si="13"/>
        <v>1890.9999999999998</v>
      </c>
      <c r="DT19" s="6">
        <f t="shared" si="13"/>
        <v>1866.9999999999998</v>
      </c>
      <c r="DU19" s="6">
        <f t="shared" si="13"/>
        <v>0</v>
      </c>
      <c r="DV19" s="6">
        <f t="shared" si="13"/>
        <v>0</v>
      </c>
      <c r="DW19" s="6">
        <f t="shared" si="13"/>
        <v>0</v>
      </c>
      <c r="DX19" s="6">
        <f t="shared" si="13"/>
        <v>0</v>
      </c>
      <c r="DY19" s="6">
        <f t="shared" si="14"/>
        <v>0</v>
      </c>
      <c r="DZ19" s="6">
        <f t="shared" si="14"/>
        <v>0</v>
      </c>
      <c r="EA19" s="6">
        <f t="shared" si="14"/>
        <v>1640.8271870399997</v>
      </c>
      <c r="EB19" s="6">
        <f t="shared" si="14"/>
        <v>0</v>
      </c>
      <c r="EC19" s="6">
        <f t="shared" si="14"/>
        <v>1588.8271870399999</v>
      </c>
      <c r="EE19" s="8">
        <f t="shared" si="15"/>
        <v>1.6666666666666666E-2</v>
      </c>
      <c r="EF19" s="8">
        <f t="shared" si="16"/>
        <v>1.7534722222222222E-2</v>
      </c>
      <c r="EG19" s="8">
        <f t="shared" si="16"/>
        <v>1.7881944444444443E-2</v>
      </c>
      <c r="EH19" s="8">
        <f t="shared" si="17"/>
        <v>1.6666666666666666E-2</v>
      </c>
      <c r="EI19" s="8">
        <f t="shared" si="18"/>
        <v>1.6842277927777777E-2</v>
      </c>
      <c r="EJ19" s="8">
        <f t="shared" si="16"/>
        <v>0</v>
      </c>
      <c r="EK19" s="8">
        <f t="shared" si="19"/>
        <v>1.1284722222222222E-2</v>
      </c>
      <c r="EL19" s="8">
        <f t="shared" si="20"/>
        <v>0</v>
      </c>
      <c r="EM19" s="8">
        <f t="shared" si="20"/>
        <v>0</v>
      </c>
      <c r="EN19" s="8">
        <f t="shared" si="20"/>
        <v>8.8541666666666664E-3</v>
      </c>
      <c r="EO19" s="8">
        <f t="shared" si="20"/>
        <v>0</v>
      </c>
      <c r="EP19" s="8">
        <f t="shared" si="20"/>
        <v>9.3749999999999997E-3</v>
      </c>
      <c r="ES19" s="8">
        <f t="shared" si="21"/>
        <v>2.1886574074074072E-2</v>
      </c>
      <c r="ET19" s="8">
        <f t="shared" si="21"/>
        <v>2.1608796296296293E-2</v>
      </c>
      <c r="EU19" s="8" t="str">
        <f t="shared" si="21"/>
        <v/>
      </c>
      <c r="EV19" s="8" t="str">
        <f t="shared" si="21"/>
        <v/>
      </c>
      <c r="EW19" s="8" t="str">
        <f t="shared" si="21"/>
        <v/>
      </c>
      <c r="EX19" s="8" t="str">
        <f t="shared" si="21"/>
        <v/>
      </c>
      <c r="EY19" s="8" t="str">
        <f t="shared" si="22"/>
        <v/>
      </c>
      <c r="EZ19" s="8" t="str">
        <f t="shared" si="22"/>
        <v/>
      </c>
      <c r="FA19" s="8">
        <f t="shared" si="22"/>
        <v>1.8991055405555554E-2</v>
      </c>
      <c r="FB19" s="8" t="str">
        <f t="shared" si="22"/>
        <v/>
      </c>
      <c r="FC19" s="8">
        <f t="shared" si="22"/>
        <v>1.8389203553703704E-2</v>
      </c>
      <c r="FD19" s="8" t="str">
        <f t="shared" si="22"/>
        <v/>
      </c>
      <c r="FF19" s="13">
        <v>2.1898148148148149E-2</v>
      </c>
      <c r="FG19" s="8">
        <f t="shared" si="23"/>
        <v>2.1886574074074072E-2</v>
      </c>
      <c r="FH19" s="8">
        <f>IF(COUNT($ES19:ET19)&gt;0,SMALL($ES19:ET19,1),$FF19)</f>
        <v>2.1608796296296293E-2</v>
      </c>
      <c r="FI19" s="8">
        <f>IF(COUNT($ES19:EU19)&gt;0,SMALL($ES19:EU19,1),$FF19)</f>
        <v>2.1608796296296293E-2</v>
      </c>
      <c r="FJ19" s="8">
        <f>IF(COUNT($ES19:EV19)&gt;0,SMALL($ES19:EV19,1),$FF19)</f>
        <v>2.1608796296296293E-2</v>
      </c>
      <c r="FK19" s="8">
        <f>IF(COUNT($ES19:EW19)&gt;0,SMALL($ES19:EW19,1),$FF19)</f>
        <v>2.1608796296296293E-2</v>
      </c>
      <c r="FL19" s="54"/>
      <c r="FM19" s="8">
        <f t="shared" si="24"/>
        <v>0</v>
      </c>
      <c r="FN19" s="8">
        <f>IF(COUNT($EY19:EZ19)&gt;0,SMALL($EY19:EZ19,1),$FM19)</f>
        <v>0</v>
      </c>
      <c r="FO19" s="8">
        <f>IF(COUNT($EY19:FA19)&gt;0,SMALL($EY19:FA19,1),$FM19)</f>
        <v>1.8991055405555554E-2</v>
      </c>
      <c r="FP19" s="8">
        <f>IF(COUNT($EY19:FB19)&gt;0,SMALL($EY19:FB19,1),$FM19)</f>
        <v>1.8991055405555554E-2</v>
      </c>
      <c r="FQ19" s="8">
        <f>IF(COUNT($EY19:FC19)&gt;0,SMALL($EY19:FC19,1),$FM19)</f>
        <v>1.8389203553703704E-2</v>
      </c>
      <c r="FS19" s="8">
        <f t="shared" si="25"/>
        <v>1.7882337962962961E-2</v>
      </c>
      <c r="FT19" s="8">
        <f t="shared" si="26"/>
        <v>1.1285115740740741E-2</v>
      </c>
      <c r="FU19" s="1">
        <f t="shared" si="27"/>
        <v>17</v>
      </c>
      <c r="FV19" s="8">
        <f t="shared" si="28"/>
        <v>3.9351851851851854E-7</v>
      </c>
      <c r="FW19" s="1" t="str">
        <f t="shared" si="29"/>
        <v>Clare Taylor</v>
      </c>
      <c r="FY19" s="13">
        <f t="shared" si="30"/>
        <v>2.0898398553366233E-2</v>
      </c>
      <c r="FZ19" s="13">
        <f>SMALL($GL19:GM19,1)/(60*60*24)</f>
        <v>2.0898398553366233E-2</v>
      </c>
      <c r="GA19" s="13">
        <f>SMALL($GL19:GN19,1)/(60*60*24)</f>
        <v>2.0898398553366233E-2</v>
      </c>
      <c r="GB19" s="13">
        <f>SMALL($GL19:GO19,1)/(60*60*24)</f>
        <v>2.0898398553366233E-2</v>
      </c>
      <c r="GC19" s="13">
        <f>SMALL($GL19:GP19,1)/(60*60*24)</f>
        <v>2.0898398553366233E-2</v>
      </c>
      <c r="GD19" s="13">
        <f>SMALL($GL19:GQ19,1)/(60*60*24)</f>
        <v>2.0898398553366233E-2</v>
      </c>
      <c r="GE19" s="34">
        <f t="shared" si="31"/>
        <v>1.6606599666359752E-2</v>
      </c>
      <c r="GF19" s="13">
        <f>SMALL($GR19:GS19,1)/(60*60*24)</f>
        <v>1.6606599666359752E-2</v>
      </c>
      <c r="GG19" s="42">
        <f>SMALL($GT19:GT19,1)/(60*60*24)</f>
        <v>0.11572916666666666</v>
      </c>
      <c r="GH19" s="42">
        <f>SMALL($GT19:GU19,1)/(60*60*24)</f>
        <v>1.8991055405555551E-2</v>
      </c>
      <c r="GI19" s="42">
        <f>SMALL($GT19:GV19,1)/(60*60*24)</f>
        <v>1.8991055405555551E-2</v>
      </c>
      <c r="GJ19" s="42">
        <f>SMALL($GT19:GW19,1)/(60*60*24)</f>
        <v>1.8389203553703704E-2</v>
      </c>
      <c r="GL19" s="6">
        <f t="shared" si="32"/>
        <v>1805.6216350108425</v>
      </c>
      <c r="GM19" s="1">
        <f t="shared" si="33"/>
        <v>1890.9999999999998</v>
      </c>
      <c r="GN19" s="1">
        <f t="shared" si="33"/>
        <v>1866.9999999999998</v>
      </c>
      <c r="GO19" s="1">
        <f t="shared" si="33"/>
        <v>9999</v>
      </c>
      <c r="GP19" s="1">
        <f t="shared" si="33"/>
        <v>9999</v>
      </c>
      <c r="GQ19" s="1">
        <f t="shared" si="33"/>
        <v>9999</v>
      </c>
      <c r="GR19" s="6">
        <f t="shared" si="34"/>
        <v>1434.8102111734825</v>
      </c>
      <c r="GS19" s="1">
        <f t="shared" si="35"/>
        <v>9999</v>
      </c>
      <c r="GT19" s="43">
        <f t="shared" si="36"/>
        <v>9999</v>
      </c>
      <c r="GU19" s="1">
        <f t="shared" si="37"/>
        <v>1640.8271870399997</v>
      </c>
      <c r="GV19" s="1">
        <f t="shared" si="37"/>
        <v>9999</v>
      </c>
      <c r="GW19" s="1">
        <f t="shared" si="37"/>
        <v>1588.8271870399999</v>
      </c>
    </row>
    <row r="20" spans="1:209" x14ac:dyDescent="0.25">
      <c r="A20" s="1" t="s">
        <v>183</v>
      </c>
      <c r="B20" s="54"/>
      <c r="C20" s="45"/>
      <c r="D20" s="45"/>
      <c r="E20" s="13"/>
      <c r="M20" s="8">
        <f t="shared" si="38"/>
        <v>2.92E-2</v>
      </c>
      <c r="N20" s="6">
        <f t="shared" si="39"/>
        <v>2522.88</v>
      </c>
      <c r="O20" s="8">
        <f t="shared" si="40"/>
        <v>1.0243055555555556E-2</v>
      </c>
      <c r="P20" s="146" t="str">
        <f t="shared" si="41"/>
        <v>Cliff Whiston</v>
      </c>
      <c r="Q20" s="107"/>
      <c r="R20" s="129" t="str">
        <f t="shared" si="0"/>
        <v/>
      </c>
      <c r="S20" s="131" t="str">
        <f t="shared" si="42"/>
        <v/>
      </c>
      <c r="T20" s="131">
        <f t="shared" si="75"/>
        <v>2.0001599999999975E-6</v>
      </c>
      <c r="U20" s="132">
        <f t="shared" si="43"/>
        <v>1.0245055715555555E-2</v>
      </c>
      <c r="V20" s="146" t="str">
        <f t="shared" si="44"/>
        <v>Cliff Whiston</v>
      </c>
      <c r="W20" s="107"/>
      <c r="X20" s="129" t="str">
        <f t="shared" si="1"/>
        <v/>
      </c>
      <c r="Y20" s="131" t="str">
        <f t="shared" si="45"/>
        <v/>
      </c>
      <c r="Z20" s="131">
        <f t="shared" si="76"/>
        <v>2.0001599999999975E-6</v>
      </c>
      <c r="AA20" s="132">
        <f t="shared" si="46"/>
        <v>1.0245055715555555E-2</v>
      </c>
      <c r="AB20" s="146" t="str">
        <f t="shared" si="47"/>
        <v>Cliff Whiston</v>
      </c>
      <c r="AC20" s="107"/>
      <c r="AD20" s="129" t="str">
        <f t="shared" si="2"/>
        <v/>
      </c>
      <c r="AE20" s="131" t="str">
        <f t="shared" si="48"/>
        <v/>
      </c>
      <c r="AF20" s="131">
        <f t="shared" si="77"/>
        <v>2.0001599999999975E-6</v>
      </c>
      <c r="AG20" s="132">
        <f t="shared" si="49"/>
        <v>1.0245055715555555E-2</v>
      </c>
      <c r="AH20" s="146" t="str">
        <f t="shared" si="50"/>
        <v>Cliff Whiston</v>
      </c>
      <c r="AI20" s="107"/>
      <c r="AJ20" s="108">
        <f t="shared" si="51"/>
        <v>1.0243055555555556E-2</v>
      </c>
      <c r="AK20" s="109">
        <f t="shared" si="52"/>
        <v>885</v>
      </c>
      <c r="AL20" s="129"/>
      <c r="AM20" s="113"/>
      <c r="AN20" s="131">
        <f t="shared" si="78"/>
        <v>2.0001599999999975E-6</v>
      </c>
      <c r="AO20" s="132">
        <f t="shared" si="79"/>
        <v>1.0243055555555556E-2</v>
      </c>
      <c r="AP20" s="146" t="str">
        <f t="shared" si="53"/>
        <v>Cliff Whiston</v>
      </c>
      <c r="AQ20" s="107"/>
      <c r="AR20" s="129" t="str">
        <f t="shared" si="54"/>
        <v/>
      </c>
      <c r="AS20" s="131" t="str">
        <f t="shared" si="55"/>
        <v/>
      </c>
      <c r="AT20" s="131">
        <f t="shared" si="80"/>
        <v>2.0001599999999975E-6</v>
      </c>
      <c r="AU20" s="132">
        <f t="shared" si="56"/>
        <v>1.0245055715555555E-2</v>
      </c>
      <c r="AV20" s="146" t="str">
        <f t="shared" si="57"/>
        <v>Cliff Whiston</v>
      </c>
      <c r="AW20" s="107"/>
      <c r="AX20" s="129" t="str">
        <f t="shared" si="3"/>
        <v/>
      </c>
      <c r="AY20" s="131" t="str">
        <f t="shared" si="58"/>
        <v/>
      </c>
      <c r="AZ20" s="131">
        <f t="shared" si="81"/>
        <v>2.0001599999999975E-6</v>
      </c>
      <c r="BA20" s="132">
        <f t="shared" si="59"/>
        <v>1.0245055715555555E-2</v>
      </c>
      <c r="BB20" s="146" t="str">
        <f t="shared" si="60"/>
        <v>Cliff Whiston</v>
      </c>
      <c r="BC20" s="107"/>
      <c r="BD20" s="129" t="str">
        <f t="shared" si="4"/>
        <v/>
      </c>
      <c r="BE20" s="131" t="str">
        <f t="shared" si="61"/>
        <v/>
      </c>
      <c r="BF20" s="131">
        <f t="shared" si="82"/>
        <v>2.0001599999999975E-6</v>
      </c>
      <c r="BG20" s="134">
        <f>IF(BE20&lt;&gt;"",BE20,VLOOKUP($A20,Table12[],7,FALSE))+BF20</f>
        <v>5.7311668266666668E-3</v>
      </c>
      <c r="BH20" s="146" t="str">
        <f t="shared" si="62"/>
        <v>Cliff Whiston</v>
      </c>
      <c r="BI20" s="107"/>
      <c r="BJ20" s="129" t="str">
        <f t="shared" si="5"/>
        <v/>
      </c>
      <c r="BK20" s="131" t="str">
        <f t="shared" si="63"/>
        <v/>
      </c>
      <c r="BL20" s="131">
        <f t="shared" si="83"/>
        <v>2.0001599999999975E-6</v>
      </c>
      <c r="BM20" s="134">
        <f>IF(BK20&lt;&gt;"",BK20,VLOOKUP($A20,Table12[],7,FALSE))+BL20</f>
        <v>5.7311668266666668E-3</v>
      </c>
      <c r="BN20" s="146" t="str">
        <f t="shared" si="64"/>
        <v>Cliff Whiston</v>
      </c>
      <c r="BO20" s="107"/>
      <c r="BP20" s="129" t="str">
        <f t="shared" si="6"/>
        <v/>
      </c>
      <c r="BQ20" s="131" t="str">
        <f t="shared" si="65"/>
        <v/>
      </c>
      <c r="BR20" s="131">
        <f t="shared" si="84"/>
        <v>2.0001599999999975E-6</v>
      </c>
      <c r="BS20" s="134">
        <f>IF(BQ20&lt;&gt;"",BQ20,VLOOKUP($A20,Table12[],7,FALSE))+BR20</f>
        <v>5.7311668266666668E-3</v>
      </c>
      <c r="BT20" s="146" t="str">
        <f t="shared" si="66"/>
        <v>Cliff Whiston</v>
      </c>
      <c r="BU20" s="107"/>
      <c r="BV20" s="129" t="str">
        <f t="shared" si="7"/>
        <v/>
      </c>
      <c r="BW20" s="131" t="str">
        <f t="shared" si="67"/>
        <v/>
      </c>
      <c r="BX20" s="131">
        <f t="shared" si="85"/>
        <v>2.0001599999999975E-6</v>
      </c>
      <c r="BY20" s="134">
        <f>IF(BW20&lt;&gt;"",BW20,VLOOKUP($A20,Table12[],7,FALSE))+BX20</f>
        <v>5.7311668266666668E-3</v>
      </c>
      <c r="BZ20" s="146" t="str">
        <f t="shared" si="68"/>
        <v>Cliff Whiston</v>
      </c>
      <c r="CA20" s="107"/>
      <c r="CB20" s="129" t="str">
        <f t="shared" si="8"/>
        <v/>
      </c>
      <c r="CC20" s="131" t="str">
        <f t="shared" si="69"/>
        <v/>
      </c>
      <c r="CD20" s="131">
        <f t="shared" si="86"/>
        <v>2.0001599999999975E-6</v>
      </c>
      <c r="CE20" s="134">
        <f>IF(CC20&lt;&gt;"",CC20,VLOOKUP($A20,Table12[],7,FALSE))+CD20</f>
        <v>5.7311668266666668E-3</v>
      </c>
      <c r="CF20" s="146" t="str">
        <f t="shared" si="70"/>
        <v>Cliff Whiston</v>
      </c>
      <c r="CG20" s="107"/>
      <c r="CH20" s="129" t="str">
        <f t="shared" si="9"/>
        <v/>
      </c>
      <c r="CI20" s="131" t="str">
        <f t="shared" si="71"/>
        <v/>
      </c>
      <c r="CJ20" s="131">
        <f t="shared" si="87"/>
        <v>2.0001599999999975E-6</v>
      </c>
      <c r="CK20" s="134">
        <f>IF(CI20&lt;&gt;"",CI20,VLOOKUP($A20,Table12[],7,FALSE))+CJ20</f>
        <v>5.7311668266666668E-3</v>
      </c>
      <c r="CL20" s="146" t="str">
        <f t="shared" si="72"/>
        <v>Cliff Whiston</v>
      </c>
      <c r="CM20" s="8"/>
      <c r="CN20" s="8">
        <f t="shared" si="73"/>
        <v>0</v>
      </c>
      <c r="CO20" s="8">
        <f t="shared" si="10"/>
        <v>0</v>
      </c>
      <c r="CP20" s="8">
        <f t="shared" si="11"/>
        <v>1.0243055555555556E-2</v>
      </c>
      <c r="CQ20" s="8"/>
      <c r="CR20" s="8">
        <f>IF(A20&lt;&gt;"",IF(VLOOKUP(A20,Apr!A$4:F$211,6)&gt;0,VLOOKUP(A20,Apr!A$4:F$211,6),0),0)</f>
        <v>0</v>
      </c>
      <c r="CS20" s="8">
        <f>IF(A20&lt;&gt;"",IF(VLOOKUP(A20,May!A$3:F$209,6)&gt;0,VLOOKUP(A20,May!A$3:F$209,6),0),0)</f>
        <v>0</v>
      </c>
      <c r="CT20" s="8">
        <f>IF(A20&lt;&gt;"",IF(VLOOKUP(A20,Jun!A$3:F$209,6)&gt;0,VLOOKUP(A20,Jun!A$3:F$209,6),0),0)</f>
        <v>0</v>
      </c>
      <c r="CU20" s="8">
        <f>IF(A20&lt;&gt;"",IF(VLOOKUP(A20,Jul!A$3:F$206,6)&gt;0,VLOOKUP(A20,Jul!A$3:F$206,6),0),0)</f>
        <v>0</v>
      </c>
      <c r="CV20" s="8">
        <f>IF(A20&lt;&gt;"",IF(VLOOKUP(A20,Aug!A$3:F$206,6)&gt;0,VLOOKUP(A20,Aug!A$3:F$206,6),0),0)</f>
        <v>0</v>
      </c>
      <c r="CW20" s="8">
        <f>IF(A20&lt;&gt;"",IF(VLOOKUP(A20,Sep!A$3:F$206,6)&gt;0,VLOOKUP(A20,Sep!A$3:F$206,6),0),0)</f>
        <v>0</v>
      </c>
      <c r="CX20" s="6">
        <f t="shared" si="12"/>
        <v>1938.8612670408986</v>
      </c>
      <c r="CY20" s="8">
        <f t="shared" si="74"/>
        <v>5.3819444444444453E-3</v>
      </c>
      <c r="CZ20" s="8">
        <f>IF(A20&lt;&gt;"",IF(VLOOKUP(A20,Oct!A$3:F$206,6)&gt;0,VLOOKUP(A20,Oct!A$3:F$206,6),0),0)</f>
        <v>0</v>
      </c>
      <c r="DA20" s="8">
        <f>IF(A20&lt;&gt;"",IF(VLOOKUP(A20,Nov!A$3:F$207,6)&gt;0,VLOOKUP(A20,Nov!A$3:F$207,6),0),0)</f>
        <v>0</v>
      </c>
      <c r="DB20" s="8">
        <f>IF(A20&lt;&gt;"",IF(VLOOKUP(A20,Dec!A$3:F$207,6)&gt;0,VLOOKUP(A20,Dec!A$3:F$207,6),0),0)</f>
        <v>0</v>
      </c>
      <c r="DC20" s="8">
        <f>IF(A20&lt;&gt;"",IF(VLOOKUP(A20,Jan!A$3:F$207,6)&gt;0,VLOOKUP(A20,Jan!A$3:F$207,6),0),0)</f>
        <v>0</v>
      </c>
      <c r="DD20" s="8">
        <f>IF(A20&lt;&gt;"",IF(VLOOKUP(A20,Feb!A$3:F$207,6)&gt;0,VLOOKUP(A20,Feb!A$3:F$207,6),0),0)</f>
        <v>0</v>
      </c>
      <c r="DE20" s="8">
        <f>IF(A20&lt;&gt;"",IF(VLOOKUP(A20,Mar!A$3:F$207,6)&gt;0,VLOOKUP(A20,Mar!A$3:F$207,6),0),0)</f>
        <v>0</v>
      </c>
      <c r="DG20" s="8">
        <f>LARGE($EE20:EF20,1)</f>
        <v>1.0243055555555556E-2</v>
      </c>
      <c r="DH20" s="8">
        <f>LARGE($EE20:EG20,1)</f>
        <v>1.0243055555555556E-2</v>
      </c>
      <c r="DI20" s="8">
        <f>LARGE($EE20:EH20,1)</f>
        <v>1.0243055555555556E-2</v>
      </c>
      <c r="DJ20" s="8">
        <f>LARGE($EE20:EI20,1)</f>
        <v>1.0245055715555555E-2</v>
      </c>
      <c r="DK20" s="8">
        <f>LARGE($EE20:EJ20,1)</f>
        <v>1.0245055715555555E-2</v>
      </c>
      <c r="DL20" s="8">
        <f>LARGE($EK20:EL20,1)</f>
        <v>5.3819444444444453E-3</v>
      </c>
      <c r="DM20" s="8">
        <f>LARGE($EK20:EM20,1)</f>
        <v>5.3819444444444453E-3</v>
      </c>
      <c r="DN20" s="8">
        <f>LARGE($EK20:EN20,1)</f>
        <v>5.3819444444444453E-3</v>
      </c>
      <c r="DO20" s="8">
        <f>LARGE($EK20:EO20,1)</f>
        <v>5.3819444444444453E-3</v>
      </c>
      <c r="DP20" s="8">
        <f>LARGE($EK20:EP20,1)</f>
        <v>5.3819444444444453E-3</v>
      </c>
      <c r="DS20" s="6">
        <f t="shared" si="13"/>
        <v>0</v>
      </c>
      <c r="DT20" s="6">
        <f t="shared" si="13"/>
        <v>0</v>
      </c>
      <c r="DU20" s="6">
        <f t="shared" si="13"/>
        <v>0</v>
      </c>
      <c r="DV20" s="6">
        <f t="shared" si="13"/>
        <v>0</v>
      </c>
      <c r="DW20" s="6">
        <f t="shared" si="13"/>
        <v>0</v>
      </c>
      <c r="DX20" s="6">
        <f t="shared" si="13"/>
        <v>0</v>
      </c>
      <c r="DY20" s="6">
        <f t="shared" si="14"/>
        <v>0</v>
      </c>
      <c r="DZ20" s="6">
        <f t="shared" si="14"/>
        <v>0</v>
      </c>
      <c r="EA20" s="6">
        <f t="shared" si="14"/>
        <v>0</v>
      </c>
      <c r="EB20" s="6">
        <f t="shared" si="14"/>
        <v>0</v>
      </c>
      <c r="EC20" s="6">
        <f t="shared" si="14"/>
        <v>0</v>
      </c>
      <c r="EE20" s="8">
        <f t="shared" si="15"/>
        <v>1.0243055555555556E-2</v>
      </c>
      <c r="EF20" s="8">
        <f t="shared" si="16"/>
        <v>0</v>
      </c>
      <c r="EG20" s="8">
        <f t="shared" si="16"/>
        <v>0</v>
      </c>
      <c r="EH20" s="8">
        <f t="shared" si="17"/>
        <v>1.0243055555555556E-2</v>
      </c>
      <c r="EI20" s="8">
        <f t="shared" si="18"/>
        <v>1.0245055715555555E-2</v>
      </c>
      <c r="EJ20" s="8">
        <f t="shared" si="16"/>
        <v>0</v>
      </c>
      <c r="EK20" s="8">
        <f t="shared" si="19"/>
        <v>5.3819444444444453E-3</v>
      </c>
      <c r="EL20" s="8">
        <f t="shared" si="20"/>
        <v>0</v>
      </c>
      <c r="EM20" s="8">
        <f t="shared" si="20"/>
        <v>0</v>
      </c>
      <c r="EN20" s="8">
        <f t="shared" si="20"/>
        <v>0</v>
      </c>
      <c r="EO20" s="8">
        <f t="shared" si="20"/>
        <v>0</v>
      </c>
      <c r="EP20" s="8">
        <f t="shared" si="20"/>
        <v>0</v>
      </c>
      <c r="ES20" s="8" t="str">
        <f t="shared" si="21"/>
        <v/>
      </c>
      <c r="ET20" s="8" t="str">
        <f t="shared" si="21"/>
        <v/>
      </c>
      <c r="EU20" s="8" t="str">
        <f t="shared" si="21"/>
        <v/>
      </c>
      <c r="EV20" s="8" t="str">
        <f t="shared" si="21"/>
        <v/>
      </c>
      <c r="EW20" s="8" t="str">
        <f t="shared" si="21"/>
        <v/>
      </c>
      <c r="EX20" s="8" t="str">
        <f t="shared" si="21"/>
        <v/>
      </c>
      <c r="EY20" s="8" t="str">
        <f t="shared" si="22"/>
        <v/>
      </c>
      <c r="EZ20" s="8" t="str">
        <f t="shared" si="22"/>
        <v/>
      </c>
      <c r="FA20" s="8" t="str">
        <f t="shared" si="22"/>
        <v/>
      </c>
      <c r="FB20" s="8" t="str">
        <f t="shared" si="22"/>
        <v/>
      </c>
      <c r="FC20" s="8" t="str">
        <f t="shared" si="22"/>
        <v/>
      </c>
      <c r="FD20" s="8" t="str">
        <f t="shared" si="22"/>
        <v/>
      </c>
      <c r="FF20" s="13"/>
      <c r="FG20" s="8">
        <f t="shared" si="23"/>
        <v>0</v>
      </c>
      <c r="FH20" s="8">
        <f>IF(COUNT($ES20:ET20)&gt;0,SMALL($ES20:ET20,1),$FF20)</f>
        <v>0</v>
      </c>
      <c r="FI20" s="8">
        <f>IF(COUNT($ES20:EU20)&gt;0,SMALL($ES20:EU20,1),$FF20)</f>
        <v>0</v>
      </c>
      <c r="FJ20" s="8">
        <f>IF(COUNT($ES20:EV20)&gt;0,SMALL($ES20:EV20,1),$FF20)</f>
        <v>0</v>
      </c>
      <c r="FK20" s="8">
        <f>IF(COUNT($ES20:EW20)&gt;0,SMALL($ES20:EW20,1),$FF20)</f>
        <v>0</v>
      </c>
      <c r="FL20" s="54"/>
      <c r="FM20" s="8">
        <f t="shared" si="24"/>
        <v>0</v>
      </c>
      <c r="FN20" s="8">
        <f>IF(COUNT($EY20:EZ20)&gt;0,SMALL($EY20:EZ20,1),$FM20)</f>
        <v>0</v>
      </c>
      <c r="FO20" s="8">
        <f>IF(COUNT($EY20:FA20)&gt;0,SMALL($EY20:FA20,1),$FM20)</f>
        <v>0</v>
      </c>
      <c r="FP20" s="8">
        <f>IF(COUNT($EY20:FB20)&gt;0,SMALL($EY20:FB20,1),$FM20)</f>
        <v>0</v>
      </c>
      <c r="FQ20" s="8">
        <f>IF(COUNT($EY20:FC20)&gt;0,SMALL($EY20:FC20,1),$FM20)</f>
        <v>0</v>
      </c>
      <c r="FS20" s="8">
        <f t="shared" si="25"/>
        <v>1.0245472382222221E-2</v>
      </c>
      <c r="FT20" s="8">
        <f t="shared" si="26"/>
        <v>5.3823611111111121E-3</v>
      </c>
      <c r="FU20" s="1">
        <f t="shared" si="27"/>
        <v>18</v>
      </c>
      <c r="FV20" s="8">
        <f t="shared" si="28"/>
        <v>4.1666666666666667E-7</v>
      </c>
      <c r="FW20" s="1" t="str">
        <f t="shared" si="29"/>
        <v>Cliff Whiston</v>
      </c>
      <c r="FY20" s="13">
        <f t="shared" si="30"/>
        <v>2.92E-2</v>
      </c>
      <c r="FZ20" s="13">
        <f>SMALL($GL20:GM20,1)/(60*60*24)</f>
        <v>2.92E-2</v>
      </c>
      <c r="GA20" s="13">
        <f>SMALL($GL20:GN20,1)/(60*60*24)</f>
        <v>2.92E-2</v>
      </c>
      <c r="GB20" s="13">
        <f>SMALL($GL20:GO20,1)/(60*60*24)</f>
        <v>2.92E-2</v>
      </c>
      <c r="GC20" s="13">
        <f>SMALL($GL20:GP20,1)/(60*60*24)</f>
        <v>2.92E-2</v>
      </c>
      <c r="GD20" s="13">
        <f>SMALL($GL20:GQ20,1)/(60*60*24)</f>
        <v>2.92E-2</v>
      </c>
      <c r="GE20" s="34">
        <f t="shared" si="31"/>
        <v>2.2440523924084476E-2</v>
      </c>
      <c r="GF20" s="13">
        <f>SMALL($GR20:GS20,1)/(60*60*24)</f>
        <v>2.2440523924084476E-2</v>
      </c>
      <c r="GG20" s="42">
        <f>SMALL($GT20:GT20,1)/(60*60*24)</f>
        <v>0.11572916666666666</v>
      </c>
      <c r="GH20" s="42">
        <f>SMALL($GT20:GU20,1)/(60*60*24)</f>
        <v>0.11572916666666666</v>
      </c>
      <c r="GI20" s="42">
        <f>SMALL($GT20:GV20,1)/(60*60*24)</f>
        <v>0.11572916666666666</v>
      </c>
      <c r="GJ20" s="42">
        <f>SMALL($GT20:GW20,1)/(60*60*24)</f>
        <v>0.11572916666666666</v>
      </c>
      <c r="GL20" s="6">
        <f t="shared" si="32"/>
        <v>2522.88</v>
      </c>
      <c r="GM20" s="1">
        <f t="shared" si="33"/>
        <v>9999</v>
      </c>
      <c r="GN20" s="1">
        <f t="shared" si="33"/>
        <v>9999</v>
      </c>
      <c r="GO20" s="1">
        <f t="shared" si="33"/>
        <v>9999</v>
      </c>
      <c r="GP20" s="1">
        <f t="shared" si="33"/>
        <v>9999</v>
      </c>
      <c r="GQ20" s="1">
        <f t="shared" si="33"/>
        <v>9999</v>
      </c>
      <c r="GR20" s="6">
        <f t="shared" si="34"/>
        <v>1938.8612670408986</v>
      </c>
      <c r="GS20" s="1">
        <f t="shared" si="35"/>
        <v>9999</v>
      </c>
      <c r="GT20" s="43">
        <f t="shared" si="36"/>
        <v>9999</v>
      </c>
      <c r="GU20" s="1">
        <f t="shared" si="37"/>
        <v>9999</v>
      </c>
      <c r="GV20" s="1">
        <f t="shared" si="37"/>
        <v>9999</v>
      </c>
      <c r="GW20" s="1">
        <f t="shared" si="37"/>
        <v>9999</v>
      </c>
      <c r="GY20" s="8"/>
      <c r="GZ20" s="8"/>
      <c r="HA20" s="8"/>
    </row>
    <row r="21" spans="1:209" x14ac:dyDescent="0.25">
      <c r="A21" s="1" t="s">
        <v>132</v>
      </c>
      <c r="B21" s="54">
        <v>1.6898148148148148E-2</v>
      </c>
      <c r="C21" s="45">
        <v>44896</v>
      </c>
      <c r="D21" s="45"/>
      <c r="E21" s="13">
        <v>2.1273148148148149E-2</v>
      </c>
      <c r="F21" s="11">
        <v>44652</v>
      </c>
      <c r="H21" s="35">
        <v>1.6898148148148148E-2</v>
      </c>
      <c r="I21" s="35">
        <v>2.1273148148148149E-2</v>
      </c>
      <c r="K21" s="8">
        <v>1.4965277777777779E-2</v>
      </c>
      <c r="L21" s="8">
        <v>3.1273148148148147E-2</v>
      </c>
      <c r="M21" s="8">
        <f t="shared" si="38"/>
        <v>2.0932140943194E-2</v>
      </c>
      <c r="N21" s="6">
        <f t="shared" si="39"/>
        <v>1808.5369774919616</v>
      </c>
      <c r="O21" s="8">
        <f t="shared" si="40"/>
        <v>1.8576388888888889E-2</v>
      </c>
      <c r="P21" s="146" t="str">
        <f t="shared" si="41"/>
        <v>Dan Gregson</v>
      </c>
      <c r="Q21" s="107"/>
      <c r="R21" s="129" t="str">
        <f t="shared" si="0"/>
        <v/>
      </c>
      <c r="S21" s="131" t="str">
        <f t="shared" si="42"/>
        <v/>
      </c>
      <c r="T21" s="131">
        <f t="shared" si="75"/>
        <v>2.0001699999999974E-6</v>
      </c>
      <c r="U21" s="132">
        <f t="shared" si="43"/>
        <v>1.8578389058888888E-2</v>
      </c>
      <c r="V21" s="146" t="str">
        <f t="shared" si="44"/>
        <v>Dan Gregson</v>
      </c>
      <c r="W21" s="107"/>
      <c r="X21" s="129" t="str">
        <f t="shared" si="1"/>
        <v/>
      </c>
      <c r="Y21" s="131" t="str">
        <f t="shared" si="45"/>
        <v/>
      </c>
      <c r="Z21" s="131">
        <f t="shared" si="76"/>
        <v>2.0001699999999974E-6</v>
      </c>
      <c r="AA21" s="132">
        <f t="shared" si="46"/>
        <v>1.8578389058888888E-2</v>
      </c>
      <c r="AB21" s="146" t="str">
        <f t="shared" si="47"/>
        <v>Dan Gregson</v>
      </c>
      <c r="AC21" s="107"/>
      <c r="AD21" s="129" t="str">
        <f t="shared" si="2"/>
        <v/>
      </c>
      <c r="AE21" s="131" t="str">
        <f t="shared" si="48"/>
        <v/>
      </c>
      <c r="AF21" s="131">
        <f t="shared" si="77"/>
        <v>2.0001699999999974E-6</v>
      </c>
      <c r="AG21" s="132">
        <f t="shared" si="49"/>
        <v>1.8578389058888888E-2</v>
      </c>
      <c r="AH21" s="146" t="str">
        <f t="shared" si="50"/>
        <v>Dan Gregson</v>
      </c>
      <c r="AI21" s="107">
        <v>10.1</v>
      </c>
      <c r="AJ21" s="108">
        <f t="shared" si="51"/>
        <v>1.7708333333333333E-2</v>
      </c>
      <c r="AK21" s="109">
        <f t="shared" si="52"/>
        <v>1530</v>
      </c>
      <c r="AL21" s="129">
        <f>(50.124*AI21)+1373.5</f>
        <v>1879.7524000000001</v>
      </c>
      <c r="AM21" s="131">
        <f>IF(A21&lt;&gt;"",(MROUND(AL$2-AL21,15)/(60*60*24)),"")</f>
        <v>1.7708333333333333E-2</v>
      </c>
      <c r="AN21" s="131">
        <f t="shared" si="78"/>
        <v>2.0001699999999974E-6</v>
      </c>
      <c r="AO21" s="132">
        <f t="shared" si="79"/>
        <v>1.7708333333333333E-2</v>
      </c>
      <c r="AP21" s="146" t="str">
        <f t="shared" si="53"/>
        <v>Dan Gregson</v>
      </c>
      <c r="AQ21" s="107">
        <v>10.6</v>
      </c>
      <c r="AR21" s="129">
        <f t="shared" si="54"/>
        <v>1904.8144</v>
      </c>
      <c r="AS21" s="131">
        <f t="shared" si="55"/>
        <v>1.7361111111111112E-2</v>
      </c>
      <c r="AT21" s="131">
        <f t="shared" si="80"/>
        <v>2.0001699999999974E-6</v>
      </c>
      <c r="AU21" s="132">
        <f t="shared" si="56"/>
        <v>1.7363111281111111E-2</v>
      </c>
      <c r="AV21" s="146" t="str">
        <f t="shared" si="57"/>
        <v>Dan Gregson</v>
      </c>
      <c r="AW21" s="107">
        <v>11</v>
      </c>
      <c r="AX21" s="129">
        <f t="shared" si="3"/>
        <v>1791.5</v>
      </c>
      <c r="AY21" s="131">
        <f t="shared" si="58"/>
        <v>1.8749999999999999E-2</v>
      </c>
      <c r="AZ21" s="131">
        <f t="shared" si="81"/>
        <v>2.0001699999999974E-6</v>
      </c>
      <c r="BA21" s="132">
        <f t="shared" si="59"/>
        <v>1.8752000169999998E-2</v>
      </c>
      <c r="BB21" s="146" t="str">
        <f t="shared" si="60"/>
        <v>Dan Gregson</v>
      </c>
      <c r="BC21" s="107">
        <v>11.4</v>
      </c>
      <c r="BD21" s="129">
        <f t="shared" si="4"/>
        <v>1014.2775999999999</v>
      </c>
      <c r="BE21" s="131">
        <f t="shared" si="61"/>
        <v>1.1805555555555555E-2</v>
      </c>
      <c r="BF21" s="131">
        <f t="shared" si="82"/>
        <v>2.0001699999999974E-6</v>
      </c>
      <c r="BG21" s="134">
        <f>IF(BE21&lt;&gt;"",BE21,VLOOKUP($A21,Table12[],7,FALSE))+BF21</f>
        <v>1.1807555725555556E-2</v>
      </c>
      <c r="BH21" s="146" t="str">
        <f t="shared" si="62"/>
        <v>Dan Gregson</v>
      </c>
      <c r="BI21" s="107">
        <v>12</v>
      </c>
      <c r="BJ21" s="129">
        <f t="shared" si="5"/>
        <v>997.70799999999986</v>
      </c>
      <c r="BK21" s="131">
        <f t="shared" si="63"/>
        <v>1.1631944444444445E-2</v>
      </c>
      <c r="BL21" s="131">
        <f t="shared" si="83"/>
        <v>2.0001699999999974E-6</v>
      </c>
      <c r="BM21" s="134">
        <f>IF(BK21&lt;&gt;"",BK21,VLOOKUP($A21,Table12[],7,FALSE))+BL21</f>
        <v>1.1633944614444445E-2</v>
      </c>
      <c r="BN21" s="146" t="str">
        <f t="shared" si="64"/>
        <v>Dan Gregson</v>
      </c>
      <c r="BO21" s="107">
        <v>12.4</v>
      </c>
      <c r="BP21" s="129">
        <f t="shared" si="6"/>
        <v>986.66159999999991</v>
      </c>
      <c r="BQ21" s="131">
        <f t="shared" si="65"/>
        <v>1.1458333333333333E-2</v>
      </c>
      <c r="BR21" s="131">
        <f t="shared" si="84"/>
        <v>2.0001699999999974E-6</v>
      </c>
      <c r="BS21" s="134">
        <f>IF(BQ21&lt;&gt;"",BQ21,VLOOKUP($A21,Table12[],7,FALSE))+BR21</f>
        <v>1.1460333503333333E-2</v>
      </c>
      <c r="BT21" s="146" t="str">
        <f t="shared" si="66"/>
        <v>Dan Gregson</v>
      </c>
      <c r="BU21" s="107">
        <v>12.5</v>
      </c>
      <c r="BV21" s="129">
        <f t="shared" si="7"/>
        <v>954.09999999999991</v>
      </c>
      <c r="BW21" s="131">
        <f t="shared" si="67"/>
        <v>1.1111111111111112E-2</v>
      </c>
      <c r="BX21" s="131">
        <f t="shared" si="85"/>
        <v>2.0001699999999974E-6</v>
      </c>
      <c r="BY21" s="134">
        <f>IF(BW21&lt;&gt;"",BW21,VLOOKUP($A21,Table12[],7,FALSE))+BX21</f>
        <v>1.1113111281111112E-2</v>
      </c>
      <c r="BZ21" s="146" t="str">
        <f t="shared" si="68"/>
        <v>Dan Gregson</v>
      </c>
      <c r="CA21" s="107">
        <v>13.2</v>
      </c>
      <c r="CB21" s="129">
        <f t="shared" si="8"/>
        <v>919.89999999999986</v>
      </c>
      <c r="CC21" s="131">
        <f t="shared" si="69"/>
        <v>1.0590277777777778E-2</v>
      </c>
      <c r="CD21" s="131">
        <f t="shared" si="86"/>
        <v>2.0001699999999974E-6</v>
      </c>
      <c r="CE21" s="134">
        <f>IF(CC21&lt;&gt;"",CC21,VLOOKUP($A21,Table12[],7,FALSE))+CD21</f>
        <v>1.0592277947777779E-2</v>
      </c>
      <c r="CF21" s="146" t="str">
        <f t="shared" si="70"/>
        <v>Dan Gregson</v>
      </c>
      <c r="CG21" s="107"/>
      <c r="CH21" s="129" t="str">
        <f t="shared" si="9"/>
        <v/>
      </c>
      <c r="CI21" s="131" t="str">
        <f t="shared" si="71"/>
        <v/>
      </c>
      <c r="CJ21" s="131">
        <f t="shared" si="87"/>
        <v>2.0001699999999974E-6</v>
      </c>
      <c r="CK21" s="134">
        <f>IF(CI21&lt;&gt;"",CI21,VLOOKUP($A21,Table12[],7,FALSE))+CJ21</f>
        <v>1.1807555725555556E-2</v>
      </c>
      <c r="CL21" s="146" t="str">
        <f t="shared" si="72"/>
        <v>Dan Gregson</v>
      </c>
      <c r="CM21" s="8"/>
      <c r="CN21" s="8">
        <f t="shared" si="73"/>
        <v>2.1689814814814815E-2</v>
      </c>
      <c r="CO21" s="8">
        <f t="shared" si="10"/>
        <v>1.8771147978148148E-2</v>
      </c>
      <c r="CP21" s="8">
        <f t="shared" si="11"/>
        <v>1.8576388888888889E-2</v>
      </c>
      <c r="CQ21" s="8"/>
      <c r="CR21" s="8">
        <f>IF(A21&lt;&gt;"",IF(VLOOKUP(A21,Apr!A$4:F$211,6)&gt;0,VLOOKUP(A21,Apr!A$4:F$211,6),0),0)</f>
        <v>2.1689814814814815E-2</v>
      </c>
      <c r="CS21" s="8">
        <f>IF(A21&lt;&gt;"",IF(VLOOKUP(A21,May!A$3:F$209,6)&gt;0,VLOOKUP(A21,May!A$3:F$209,6),0),0)</f>
        <v>0</v>
      </c>
      <c r="CT21" s="8">
        <f>IF(A21&lt;&gt;"",IF(VLOOKUP(A21,Jun!A$3:F$209,6)&gt;0,VLOOKUP(A21,Jun!A$3:F$209,6),0),0)</f>
        <v>0</v>
      </c>
      <c r="CU21" s="8">
        <f>IF(A21&lt;&gt;"",IF(VLOOKUP(A21,Jul!A$3:F$206,6)&gt;0,VLOOKUP(A21,Jul!A$3:F$206,6),0),0)</f>
        <v>0</v>
      </c>
      <c r="CV21" s="8">
        <f>IF(A21&lt;&gt;"",IF(VLOOKUP(A21,Aug!A$3:F$206,6)&gt;0,VLOOKUP(A21,Aug!A$3:F$206,6),0),0)</f>
        <v>0</v>
      </c>
      <c r="CW21" s="8">
        <f>IF(A21&lt;&gt;"",IF(VLOOKUP(A21,Sep!A$3:F$206,6)&gt;0,VLOOKUP(A21,Sep!A$3:F$206,6),0),0)</f>
        <v>0</v>
      </c>
      <c r="CX21" s="6">
        <f t="shared" si="12"/>
        <v>1440.1897888265169</v>
      </c>
      <c r="CY21" s="8">
        <f t="shared" si="74"/>
        <v>1.1111111111111112E-2</v>
      </c>
      <c r="CZ21" s="8">
        <f>IF(A21&lt;&gt;"",IF(VLOOKUP(A21,Oct!A$3:F$206,6)&gt;0,VLOOKUP(A21,Oct!A$3:F$206,6),0),0)</f>
        <v>0</v>
      </c>
      <c r="DA21" s="8">
        <f>IF(A21&lt;&gt;"",IF(VLOOKUP(A21,Nov!A$3:F$207,6)&gt;0,VLOOKUP(A21,Nov!A$3:F$207,6),0),0)</f>
        <v>1.8771147978148148E-2</v>
      </c>
      <c r="DB21" s="8">
        <f>IF(A21&lt;&gt;"",IF(VLOOKUP(A21,Dec!A$3:F$207,6)&gt;0,VLOOKUP(A21,Dec!A$3:F$207,6),0),0)</f>
        <v>1.9176240570740744E-2</v>
      </c>
      <c r="DC21" s="8">
        <f>IF(A21&lt;&gt;"",IF(VLOOKUP(A21,Jan!A$3:F$207,6)&gt;0,VLOOKUP(A21,Jan!A$3:F$207,6),0),0)</f>
        <v>0</v>
      </c>
      <c r="DD21" s="8">
        <f>IF(A21&lt;&gt;"",IF(VLOOKUP(A21,Feb!A$3:F$207,6)&gt;0,VLOOKUP(A21,Feb!A$3:F$207,6),0),0)</f>
        <v>2.0148462792962958E-2</v>
      </c>
      <c r="DE21" s="8">
        <f>IF(A21&lt;&gt;"",IF(VLOOKUP(A21,Mar!A$3:F$207,6)&gt;0,VLOOKUP(A21,Mar!A$3:F$207,6),0),0)</f>
        <v>0</v>
      </c>
      <c r="DG21" s="8">
        <f>LARGE($EE21:EF21,1)</f>
        <v>1.7708333333333333E-2</v>
      </c>
      <c r="DH21" s="8">
        <f>LARGE($EE21:EG21,1)</f>
        <v>1.7708333333333333E-2</v>
      </c>
      <c r="DI21" s="8">
        <f>LARGE($EE21:EH21,1)</f>
        <v>1.7708333333333333E-2</v>
      </c>
      <c r="DJ21" s="8">
        <f>LARGE($EE21:EI21,1)</f>
        <v>1.7708333333333333E-2</v>
      </c>
      <c r="DK21" s="8">
        <f>LARGE($EE21:EJ21,1)</f>
        <v>1.7708333333333333E-2</v>
      </c>
      <c r="DL21" s="8">
        <f>LARGE($EK21:EL21,1)</f>
        <v>1.1111111111111112E-2</v>
      </c>
      <c r="DM21" s="8">
        <f>LARGE($EK21:EM21,1)</f>
        <v>1.1111111111111112E-2</v>
      </c>
      <c r="DN21" s="8">
        <f>LARGE($EK21:EN21,1)</f>
        <v>1.1111111111111112E-2</v>
      </c>
      <c r="DO21" s="8">
        <f>LARGE($EK21:EO21,1)</f>
        <v>1.1111111111111112E-2</v>
      </c>
      <c r="DP21" s="8">
        <f>LARGE($EK21:EP21,1)</f>
        <v>1.1111111111111112E-2</v>
      </c>
      <c r="DS21" s="6">
        <f t="shared" si="13"/>
        <v>1874.0000000000002</v>
      </c>
      <c r="DT21" s="6">
        <f t="shared" si="13"/>
        <v>0</v>
      </c>
      <c r="DU21" s="6">
        <f t="shared" si="13"/>
        <v>0</v>
      </c>
      <c r="DV21" s="6">
        <f t="shared" si="13"/>
        <v>0</v>
      </c>
      <c r="DW21" s="6">
        <f t="shared" si="13"/>
        <v>0</v>
      </c>
      <c r="DX21" s="6">
        <f t="shared" si="13"/>
        <v>0</v>
      </c>
      <c r="DY21" s="6">
        <f t="shared" si="14"/>
        <v>0</v>
      </c>
      <c r="DZ21" s="6">
        <f t="shared" si="14"/>
        <v>1621.8271853119998</v>
      </c>
      <c r="EA21" s="6">
        <f t="shared" si="14"/>
        <v>1656.8271853120004</v>
      </c>
      <c r="EB21" s="6">
        <f t="shared" si="14"/>
        <v>0</v>
      </c>
      <c r="EC21" s="6">
        <f t="shared" si="14"/>
        <v>1740.8271853119995</v>
      </c>
      <c r="EE21" s="8">
        <f t="shared" si="15"/>
        <v>1.7708333333333333E-2</v>
      </c>
      <c r="EF21" s="8">
        <f t="shared" si="16"/>
        <v>1.7708333333333333E-2</v>
      </c>
      <c r="EG21" s="8">
        <f t="shared" si="16"/>
        <v>0</v>
      </c>
      <c r="EH21" s="8">
        <f t="shared" si="17"/>
        <v>1.7708333333333333E-2</v>
      </c>
      <c r="EI21" s="8">
        <f t="shared" si="18"/>
        <v>1.7363111281111111E-2</v>
      </c>
      <c r="EJ21" s="8">
        <f t="shared" si="16"/>
        <v>0</v>
      </c>
      <c r="EK21" s="8">
        <f t="shared" si="19"/>
        <v>1.1111111111111112E-2</v>
      </c>
      <c r="EL21" s="8">
        <f t="shared" si="20"/>
        <v>0</v>
      </c>
      <c r="EM21" s="8">
        <f t="shared" si="20"/>
        <v>9.0277777777777769E-3</v>
      </c>
      <c r="EN21" s="8">
        <f t="shared" si="20"/>
        <v>8.6805555555555559E-3</v>
      </c>
      <c r="EO21" s="8">
        <f t="shared" si="20"/>
        <v>0</v>
      </c>
      <c r="EP21" s="8">
        <f t="shared" si="20"/>
        <v>7.6388888888888886E-3</v>
      </c>
      <c r="ES21" s="8">
        <f t="shared" si="21"/>
        <v>2.1689814814814815E-2</v>
      </c>
      <c r="ET21" s="8" t="str">
        <f t="shared" si="21"/>
        <v/>
      </c>
      <c r="EU21" s="8" t="str">
        <f t="shared" si="21"/>
        <v/>
      </c>
      <c r="EV21" s="8" t="str">
        <f t="shared" si="21"/>
        <v/>
      </c>
      <c r="EW21" s="8" t="str">
        <f t="shared" si="21"/>
        <v/>
      </c>
      <c r="EX21" s="8" t="str">
        <f t="shared" si="21"/>
        <v/>
      </c>
      <c r="EY21" s="8" t="str">
        <f t="shared" si="22"/>
        <v/>
      </c>
      <c r="EZ21" s="8">
        <f t="shared" si="22"/>
        <v>1.8771147978148148E-2</v>
      </c>
      <c r="FA21" s="8">
        <f t="shared" si="22"/>
        <v>1.9176240570740744E-2</v>
      </c>
      <c r="FB21" s="8" t="str">
        <f t="shared" si="22"/>
        <v/>
      </c>
      <c r="FC21" s="8">
        <f t="shared" si="22"/>
        <v>2.0148462792962958E-2</v>
      </c>
      <c r="FD21" s="8" t="str">
        <f t="shared" si="22"/>
        <v/>
      </c>
      <c r="FF21" s="13">
        <v>2.1273148148148149E-2</v>
      </c>
      <c r="FG21" s="8">
        <f t="shared" si="23"/>
        <v>2.1689814814814815E-2</v>
      </c>
      <c r="FH21" s="8">
        <f>IF(COUNT($ES21:ET21)&gt;0,SMALL($ES21:ET21,1),$FF21)</f>
        <v>2.1689814814814815E-2</v>
      </c>
      <c r="FI21" s="8">
        <f>IF(COUNT($ES21:EU21)&gt;0,SMALL($ES21:EU21,1),$FF21)</f>
        <v>2.1689814814814815E-2</v>
      </c>
      <c r="FJ21" s="8">
        <f>IF(COUNT($ES21:EV21)&gt;0,SMALL($ES21:EV21,1),$FF21)</f>
        <v>2.1689814814814815E-2</v>
      </c>
      <c r="FK21" s="8">
        <f>IF(COUNT($ES21:EW21)&gt;0,SMALL($ES21:EW21,1),$FF21)</f>
        <v>2.1689814814814815E-2</v>
      </c>
      <c r="FL21" s="54">
        <v>1.6898148148148148E-2</v>
      </c>
      <c r="FM21" s="8">
        <f t="shared" si="24"/>
        <v>1.6898148148148148E-2</v>
      </c>
      <c r="FN21" s="8">
        <f>IF(COUNT($EY21:EZ21)&gt;0,SMALL($EY21:EZ21,1),$FM21)</f>
        <v>1.8771147978148148E-2</v>
      </c>
      <c r="FO21" s="8">
        <f>IF(COUNT($EY21:FA21)&gt;0,SMALL($EY21:FA21,1),$FM21)</f>
        <v>1.8771147978148148E-2</v>
      </c>
      <c r="FP21" s="8">
        <f>IF(COUNT($EY21:FB21)&gt;0,SMALL($EY21:FB21,1),$FM21)</f>
        <v>1.8771147978148148E-2</v>
      </c>
      <c r="FQ21" s="8">
        <f>IF(COUNT($EY21:FC21)&gt;0,SMALL($EY21:FC21,1),$FM21)</f>
        <v>1.8771147978148148E-2</v>
      </c>
      <c r="FS21" s="8">
        <f t="shared" si="25"/>
        <v>1.7708773148148147E-2</v>
      </c>
      <c r="FT21" s="8">
        <f t="shared" si="26"/>
        <v>1.1111550925925926E-2</v>
      </c>
      <c r="FU21" s="1">
        <f t="shared" si="27"/>
        <v>19</v>
      </c>
      <c r="FV21" s="8">
        <f t="shared" si="28"/>
        <v>4.3981481481481479E-7</v>
      </c>
      <c r="FW21" s="1" t="str">
        <f t="shared" si="29"/>
        <v>Dan Gregson</v>
      </c>
      <c r="FY21" s="13">
        <f t="shared" si="30"/>
        <v>2.0932140943194E-2</v>
      </c>
      <c r="FZ21" s="13">
        <f>SMALL($GL21:GM21,1)/(60*60*24)</f>
        <v>2.0932140943194E-2</v>
      </c>
      <c r="GA21" s="13">
        <f>SMALL($GL21:GN21,1)/(60*60*24)</f>
        <v>2.0932140943194E-2</v>
      </c>
      <c r="GB21" s="13">
        <f>SMALL($GL21:GO21,1)/(60*60*24)</f>
        <v>2.0932140943194E-2</v>
      </c>
      <c r="GC21" s="13">
        <f>SMALL($GL21:GP21,1)/(60*60*24)</f>
        <v>2.0932140943194E-2</v>
      </c>
      <c r="GD21" s="13">
        <f>SMALL($GL21:GQ21,1)/(60*60*24)</f>
        <v>2.0932140943194E-2</v>
      </c>
      <c r="GE21" s="34">
        <f t="shared" si="31"/>
        <v>1.6668863296603203E-2</v>
      </c>
      <c r="GF21" s="13">
        <f>SMALL($GR21:GS21,1)/(60*60*24)</f>
        <v>1.6668863296603203E-2</v>
      </c>
      <c r="GG21" s="42">
        <f>SMALL($GT21:GT21,1)/(60*60*24)</f>
        <v>2.2498103095765526E-2</v>
      </c>
      <c r="GH21" s="42">
        <f>SMALL($GT21:GU21,1)/(60*60*24)</f>
        <v>1.9176240570740747E-2</v>
      </c>
      <c r="GI21" s="42">
        <f>SMALL($GT21:GV21,1)/(60*60*24)</f>
        <v>1.9176240570740747E-2</v>
      </c>
      <c r="GJ21" s="42">
        <f>SMALL($GT21:GW21,1)/(60*60*24)</f>
        <v>1.9176240570740747E-2</v>
      </c>
      <c r="GL21" s="6">
        <f t="shared" si="32"/>
        <v>1808.5369774919616</v>
      </c>
      <c r="GM21" s="1">
        <f t="shared" si="33"/>
        <v>1874.0000000000002</v>
      </c>
      <c r="GN21" s="1">
        <f t="shared" si="33"/>
        <v>9999</v>
      </c>
      <c r="GO21" s="1">
        <f t="shared" si="33"/>
        <v>9999</v>
      </c>
      <c r="GP21" s="1">
        <f t="shared" si="33"/>
        <v>9999</v>
      </c>
      <c r="GQ21" s="1">
        <f t="shared" si="33"/>
        <v>9999</v>
      </c>
      <c r="GR21" s="6">
        <f t="shared" si="34"/>
        <v>1440.1897888265169</v>
      </c>
      <c r="GS21" s="1">
        <f t="shared" si="35"/>
        <v>9999</v>
      </c>
      <c r="GT21" s="43">
        <f t="shared" si="36"/>
        <v>1943.8361074741415</v>
      </c>
      <c r="GU21" s="1">
        <f t="shared" si="37"/>
        <v>1656.8271853120004</v>
      </c>
      <c r="GV21" s="1">
        <f t="shared" si="37"/>
        <v>9999</v>
      </c>
      <c r="GW21" s="1">
        <f t="shared" si="37"/>
        <v>1740.8271853119995</v>
      </c>
    </row>
    <row r="22" spans="1:209" x14ac:dyDescent="0.25">
      <c r="A22" s="1" t="s">
        <v>119</v>
      </c>
      <c r="B22" s="54">
        <v>1.6550925925925924E-2</v>
      </c>
      <c r="C22" s="45">
        <v>43405</v>
      </c>
      <c r="D22" s="45"/>
      <c r="E22" s="13">
        <v>2.0405092592592593E-2</v>
      </c>
      <c r="F22" s="11">
        <v>43313</v>
      </c>
      <c r="K22" s="8">
        <v>1.6122685185185184E-2</v>
      </c>
      <c r="M22" s="8">
        <f t="shared" si="38"/>
        <v>2.2551022686673809E-2</v>
      </c>
      <c r="N22" s="6">
        <f t="shared" si="39"/>
        <v>1948.408360128617</v>
      </c>
      <c r="O22" s="8">
        <f t="shared" si="40"/>
        <v>1.6840277777777777E-2</v>
      </c>
      <c r="P22" s="146" t="str">
        <f t="shared" si="41"/>
        <v>Darran Ames</v>
      </c>
      <c r="Q22" s="107"/>
      <c r="R22" s="129" t="str">
        <f t="shared" si="0"/>
        <v/>
      </c>
      <c r="S22" s="131" t="str">
        <f t="shared" si="42"/>
        <v/>
      </c>
      <c r="T22" s="131">
        <f t="shared" si="75"/>
        <v>2.0001799999999973E-6</v>
      </c>
      <c r="U22" s="132">
        <f t="shared" si="43"/>
        <v>1.6842277957777776E-2</v>
      </c>
      <c r="V22" s="146" t="str">
        <f t="shared" si="44"/>
        <v>Darran Ames</v>
      </c>
      <c r="W22" s="107"/>
      <c r="X22" s="129" t="str">
        <f t="shared" si="1"/>
        <v/>
      </c>
      <c r="Y22" s="131" t="str">
        <f t="shared" si="45"/>
        <v/>
      </c>
      <c r="Z22" s="131">
        <f t="shared" si="76"/>
        <v>2.0001799999999973E-6</v>
      </c>
      <c r="AA22" s="132">
        <f t="shared" si="46"/>
        <v>1.6842277957777776E-2</v>
      </c>
      <c r="AB22" s="146" t="str">
        <f t="shared" si="47"/>
        <v>Darran Ames</v>
      </c>
      <c r="AC22" s="107"/>
      <c r="AD22" s="129" t="str">
        <f t="shared" si="2"/>
        <v/>
      </c>
      <c r="AE22" s="131" t="str">
        <f t="shared" si="48"/>
        <v/>
      </c>
      <c r="AF22" s="131">
        <f t="shared" si="77"/>
        <v>2.0001799999999973E-6</v>
      </c>
      <c r="AG22" s="132">
        <f t="shared" si="49"/>
        <v>1.6842277957777776E-2</v>
      </c>
      <c r="AH22" s="146" t="str">
        <f t="shared" si="50"/>
        <v>Darran Ames</v>
      </c>
      <c r="AI22" s="107">
        <v>12.7</v>
      </c>
      <c r="AJ22" s="108">
        <f t="shared" si="51"/>
        <v>1.6145833333333335E-2</v>
      </c>
      <c r="AK22" s="109">
        <f t="shared" si="52"/>
        <v>1395.0000000000002</v>
      </c>
      <c r="AL22" s="129">
        <f>(50.124*AI22)+1373.5</f>
        <v>2010.0747999999999</v>
      </c>
      <c r="AM22" s="131">
        <f>IF(A22&lt;&gt;"",(MROUND(AL$2-AL22,15)/(60*60*24)),"")</f>
        <v>1.6145833333333335E-2</v>
      </c>
      <c r="AN22" s="131">
        <f t="shared" si="78"/>
        <v>2.0001799999999973E-6</v>
      </c>
      <c r="AO22" s="132">
        <f t="shared" si="79"/>
        <v>1.6145833333333335E-2</v>
      </c>
      <c r="AP22" s="146" t="str">
        <f t="shared" si="53"/>
        <v>Darran Ames</v>
      </c>
      <c r="AQ22" s="107">
        <v>12.5</v>
      </c>
      <c r="AR22" s="129">
        <f t="shared" si="54"/>
        <v>2000.0500000000002</v>
      </c>
      <c r="AS22" s="131">
        <f t="shared" si="55"/>
        <v>1.6319444444444445E-2</v>
      </c>
      <c r="AT22" s="131">
        <f t="shared" si="80"/>
        <v>2.0001799999999973E-6</v>
      </c>
      <c r="AU22" s="132">
        <f t="shared" si="56"/>
        <v>1.6321444624444445E-2</v>
      </c>
      <c r="AV22" s="146" t="str">
        <f t="shared" si="57"/>
        <v>Darran Ames</v>
      </c>
      <c r="AW22" s="107">
        <v>12.8</v>
      </c>
      <c r="AX22" s="129">
        <f t="shared" si="3"/>
        <v>1859.9</v>
      </c>
      <c r="AY22" s="131">
        <f t="shared" si="58"/>
        <v>1.7881944444444443E-2</v>
      </c>
      <c r="AZ22" s="131">
        <f t="shared" si="81"/>
        <v>2.0001799999999973E-6</v>
      </c>
      <c r="BA22" s="132">
        <f t="shared" si="59"/>
        <v>1.7883944624444443E-2</v>
      </c>
      <c r="BB22" s="146" t="str">
        <f t="shared" si="60"/>
        <v>Darran Ames</v>
      </c>
      <c r="BC22" s="107">
        <v>12.2</v>
      </c>
      <c r="BD22" s="129">
        <f t="shared" si="4"/>
        <v>992.1848</v>
      </c>
      <c r="BE22" s="131">
        <f t="shared" si="61"/>
        <v>1.1458333333333333E-2</v>
      </c>
      <c r="BF22" s="131">
        <f t="shared" si="82"/>
        <v>2.0001799999999973E-6</v>
      </c>
      <c r="BG22" s="134">
        <f>IF(BE22&lt;&gt;"",BE22,VLOOKUP($A22,Table12[],7,FALSE))+BF22</f>
        <v>1.1460333513333332E-2</v>
      </c>
      <c r="BH22" s="146" t="str">
        <f t="shared" si="62"/>
        <v>Darran Ames</v>
      </c>
      <c r="BI22" s="107">
        <v>12.3</v>
      </c>
      <c r="BJ22" s="129">
        <f t="shared" si="5"/>
        <v>989.42319999999995</v>
      </c>
      <c r="BK22" s="131">
        <f t="shared" si="63"/>
        <v>1.1458333333333333E-2</v>
      </c>
      <c r="BL22" s="131">
        <f t="shared" si="83"/>
        <v>2.0001799999999973E-6</v>
      </c>
      <c r="BM22" s="134">
        <f>IF(BK22&lt;&gt;"",BK22,VLOOKUP($A22,Table12[],7,FALSE))+BL22</f>
        <v>1.1460333513333332E-2</v>
      </c>
      <c r="BN22" s="146" t="str">
        <f t="shared" si="64"/>
        <v>Darran Ames</v>
      </c>
      <c r="BO22" s="107">
        <v>12.5</v>
      </c>
      <c r="BP22" s="129">
        <f t="shared" si="6"/>
        <v>983.89999999999986</v>
      </c>
      <c r="BQ22" s="131">
        <f t="shared" si="65"/>
        <v>1.1458333333333333E-2</v>
      </c>
      <c r="BR22" s="131">
        <f t="shared" si="84"/>
        <v>2.0001799999999973E-6</v>
      </c>
      <c r="BS22" s="134">
        <f>IF(BQ22&lt;&gt;"",BQ22,VLOOKUP($A22,Table12[],7,FALSE))+BR22</f>
        <v>1.1460333513333332E-2</v>
      </c>
      <c r="BT22" s="146" t="str">
        <f t="shared" si="66"/>
        <v>Darran Ames</v>
      </c>
      <c r="BU22" s="107">
        <v>12.5</v>
      </c>
      <c r="BV22" s="129">
        <f t="shared" si="7"/>
        <v>954.09999999999991</v>
      </c>
      <c r="BW22" s="131">
        <f t="shared" si="67"/>
        <v>1.1111111111111112E-2</v>
      </c>
      <c r="BX22" s="131">
        <f t="shared" si="85"/>
        <v>2.0001799999999973E-6</v>
      </c>
      <c r="BY22" s="134">
        <f>IF(BW22&lt;&gt;"",BW22,VLOOKUP($A22,Table12[],7,FALSE))+BX22</f>
        <v>1.1113111291111111E-2</v>
      </c>
      <c r="BZ22" s="146" t="str">
        <f t="shared" si="68"/>
        <v>Darran Ames</v>
      </c>
      <c r="CA22" s="107">
        <v>13.2</v>
      </c>
      <c r="CB22" s="129">
        <f t="shared" si="8"/>
        <v>919.89999999999986</v>
      </c>
      <c r="CC22" s="131">
        <f t="shared" si="69"/>
        <v>1.0590277777777778E-2</v>
      </c>
      <c r="CD22" s="131">
        <f t="shared" si="86"/>
        <v>2.0001799999999973E-6</v>
      </c>
      <c r="CE22" s="134">
        <f>IF(CC22&lt;&gt;"",CC22,VLOOKUP($A22,Table12[],7,FALSE))+CD22</f>
        <v>1.0592277957777778E-2</v>
      </c>
      <c r="CF22" s="146" t="str">
        <f t="shared" si="70"/>
        <v>Darran Ames</v>
      </c>
      <c r="CG22" s="107"/>
      <c r="CH22" s="129" t="str">
        <f t="shared" si="9"/>
        <v/>
      </c>
      <c r="CI22" s="131" t="str">
        <f t="shared" si="71"/>
        <v/>
      </c>
      <c r="CJ22" s="131">
        <f t="shared" si="87"/>
        <v>2.0001799999999973E-6</v>
      </c>
      <c r="CK22" s="134">
        <f>IF(CI22&lt;&gt;"",CI22,VLOOKUP($A22,Table12[],7,FALSE))+CJ22</f>
        <v>1.1286722402222222E-2</v>
      </c>
      <c r="CL22" s="146" t="str">
        <f t="shared" si="72"/>
        <v>Darran Ames</v>
      </c>
      <c r="CM22" s="8"/>
      <c r="CN22" s="8">
        <f t="shared" si="73"/>
        <v>0</v>
      </c>
      <c r="CO22" s="8">
        <f t="shared" si="10"/>
        <v>0</v>
      </c>
      <c r="CP22" s="8">
        <f t="shared" si="11"/>
        <v>1.6840277777777777E-2</v>
      </c>
      <c r="CQ22" s="8"/>
      <c r="CR22" s="8">
        <f>IF(A22&lt;&gt;"",IF(VLOOKUP(A22,Apr!A$4:F$211,6)&gt;0,VLOOKUP(A22,Apr!A$4:F$211,6),0),0)</f>
        <v>0</v>
      </c>
      <c r="CS22" s="8">
        <f>IF(A22&lt;&gt;"",IF(VLOOKUP(A22,May!A$3:F$209,6)&gt;0,VLOOKUP(A22,May!A$3:F$209,6),0),0)</f>
        <v>0</v>
      </c>
      <c r="CT22" s="8">
        <f>IF(A22&lt;&gt;"",IF(VLOOKUP(A22,Jun!A$3:F$209,6)&gt;0,VLOOKUP(A22,Jun!A$3:F$209,6),0),0)</f>
        <v>0</v>
      </c>
      <c r="CU22" s="8">
        <f>IF(A22&lt;&gt;"",IF(VLOOKUP(A22,Jul!A$3:F$206,6)&gt;0,VLOOKUP(A22,Jul!A$3:F$206,6),0),0)</f>
        <v>0</v>
      </c>
      <c r="CV22" s="8">
        <f>IF(A22&lt;&gt;"",IF(VLOOKUP(A22,Aug!A$3:F$206,6)&gt;0,VLOOKUP(A22,Aug!A$3:F$206,6),0),0)</f>
        <v>0</v>
      </c>
      <c r="CW22" s="8">
        <f>IF(A22&lt;&gt;"",IF(VLOOKUP(A22,Sep!A$3:F$206,6)&gt;0,VLOOKUP(A22,Sep!A$3:F$206,6),0),0)</f>
        <v>0</v>
      </c>
      <c r="CX22" s="6">
        <f t="shared" si="12"/>
        <v>1497.3734390189186</v>
      </c>
      <c r="CY22" s="8">
        <f t="shared" si="74"/>
        <v>1.0590277777777777E-2</v>
      </c>
      <c r="CZ22" s="8">
        <f>IF(A22&lt;&gt;"",IF(VLOOKUP(A22,Oct!A$3:F$206,6)&gt;0,VLOOKUP(A22,Oct!A$3:F$206,6),0),0)</f>
        <v>0</v>
      </c>
      <c r="DA22" s="8">
        <f>IF(A22&lt;&gt;"",IF(VLOOKUP(A22,Nov!A$3:F$207,6)&gt;0,VLOOKUP(A22,Nov!A$3:F$207,6),0),0)</f>
        <v>0</v>
      </c>
      <c r="DB22" s="8">
        <f>IF(A22&lt;&gt;"",IF(VLOOKUP(A22,Dec!A$3:F$207,6)&gt;0,VLOOKUP(A22,Dec!A$3:F$207,6),0),0)</f>
        <v>0</v>
      </c>
      <c r="DC22" s="8">
        <f>IF(A22&lt;&gt;"",IF(VLOOKUP(A22,Jan!A$3:F$207,6)&gt;0,VLOOKUP(A22,Jan!A$3:F$207,6),0),0)</f>
        <v>0</v>
      </c>
      <c r="DD22" s="8">
        <f>IF(A22&lt;&gt;"",IF(VLOOKUP(A22,Feb!A$3:F$207,6)&gt;0,VLOOKUP(A22,Feb!A$3:F$207,6),0),0)</f>
        <v>0</v>
      </c>
      <c r="DE22" s="8">
        <f>IF(A22&lt;&gt;"",IF(VLOOKUP(A22,Mar!A$3:F$207,6)&gt;0,VLOOKUP(A22,Mar!A$3:F$207,6),0),0)</f>
        <v>0</v>
      </c>
      <c r="DG22" s="8">
        <f>LARGE($EE22:EF22,1)</f>
        <v>1.6145833333333335E-2</v>
      </c>
      <c r="DH22" s="8">
        <f>LARGE($EE22:EG22,1)</f>
        <v>1.6145833333333335E-2</v>
      </c>
      <c r="DI22" s="8">
        <f>LARGE($EE22:EH22,1)</f>
        <v>1.6145833333333335E-2</v>
      </c>
      <c r="DJ22" s="8">
        <f>LARGE($EE22:EI22,1)</f>
        <v>1.6321444624444445E-2</v>
      </c>
      <c r="DK22" s="8">
        <f>LARGE($EE22:EJ22,1)</f>
        <v>1.6321444624444445E-2</v>
      </c>
      <c r="DL22" s="8">
        <f>LARGE($EK22:EL22,1)</f>
        <v>1.0590277777777777E-2</v>
      </c>
      <c r="DM22" s="8">
        <f>LARGE($EK22:EM22,1)</f>
        <v>1.0590277777777777E-2</v>
      </c>
      <c r="DN22" s="8">
        <f>LARGE($EK22:EN22,1)</f>
        <v>1.0590277777777777E-2</v>
      </c>
      <c r="DO22" s="8">
        <f>LARGE($EK22:EO22,1)</f>
        <v>1.0590277777777777E-2</v>
      </c>
      <c r="DP22" s="8">
        <f>LARGE($EK22:EP22,1)</f>
        <v>1.0590277777777777E-2</v>
      </c>
      <c r="DS22" s="6">
        <f t="shared" si="13"/>
        <v>0</v>
      </c>
      <c r="DT22" s="6">
        <f t="shared" si="13"/>
        <v>0</v>
      </c>
      <c r="DU22" s="6">
        <f t="shared" si="13"/>
        <v>0</v>
      </c>
      <c r="DV22" s="6">
        <f t="shared" si="13"/>
        <v>0</v>
      </c>
      <c r="DW22" s="6">
        <f t="shared" si="13"/>
        <v>0</v>
      </c>
      <c r="DX22" s="6">
        <f t="shared" si="13"/>
        <v>0</v>
      </c>
      <c r="DY22" s="6">
        <f t="shared" si="14"/>
        <v>0</v>
      </c>
      <c r="DZ22" s="6">
        <f t="shared" si="14"/>
        <v>0</v>
      </c>
      <c r="EA22" s="6">
        <f t="shared" si="14"/>
        <v>0</v>
      </c>
      <c r="EB22" s="6">
        <f t="shared" si="14"/>
        <v>0</v>
      </c>
      <c r="EC22" s="6">
        <f t="shared" si="14"/>
        <v>0</v>
      </c>
      <c r="EE22" s="8">
        <f t="shared" si="15"/>
        <v>1.6145833333333335E-2</v>
      </c>
      <c r="EF22" s="8">
        <f t="shared" si="16"/>
        <v>0</v>
      </c>
      <c r="EG22" s="8">
        <f t="shared" si="16"/>
        <v>0</v>
      </c>
      <c r="EH22" s="8">
        <f t="shared" si="17"/>
        <v>1.6145833333333335E-2</v>
      </c>
      <c r="EI22" s="8">
        <f t="shared" si="18"/>
        <v>1.6321444624444445E-2</v>
      </c>
      <c r="EJ22" s="8">
        <f t="shared" si="16"/>
        <v>0</v>
      </c>
      <c r="EK22" s="8">
        <f t="shared" si="19"/>
        <v>1.0590277777777777E-2</v>
      </c>
      <c r="EL22" s="8">
        <f t="shared" si="20"/>
        <v>0</v>
      </c>
      <c r="EM22" s="8">
        <f t="shared" si="20"/>
        <v>0</v>
      </c>
      <c r="EN22" s="8">
        <f t="shared" si="20"/>
        <v>0</v>
      </c>
      <c r="EO22" s="8">
        <f t="shared" si="20"/>
        <v>0</v>
      </c>
      <c r="EP22" s="8">
        <f t="shared" si="20"/>
        <v>0</v>
      </c>
      <c r="ES22" s="8" t="str">
        <f t="shared" si="21"/>
        <v/>
      </c>
      <c r="ET22" s="8" t="str">
        <f t="shared" si="21"/>
        <v/>
      </c>
      <c r="EU22" s="8" t="str">
        <f t="shared" si="21"/>
        <v/>
      </c>
      <c r="EV22" s="8" t="str">
        <f t="shared" si="21"/>
        <v/>
      </c>
      <c r="EW22" s="8" t="str">
        <f t="shared" si="21"/>
        <v/>
      </c>
      <c r="EX22" s="8" t="str">
        <f t="shared" si="21"/>
        <v/>
      </c>
      <c r="EY22" s="8" t="str">
        <f t="shared" si="22"/>
        <v/>
      </c>
      <c r="EZ22" s="8" t="str">
        <f t="shared" si="22"/>
        <v/>
      </c>
      <c r="FA22" s="8" t="str">
        <f t="shared" si="22"/>
        <v/>
      </c>
      <c r="FB22" s="8" t="str">
        <f t="shared" si="22"/>
        <v/>
      </c>
      <c r="FC22" s="8" t="str">
        <f t="shared" si="22"/>
        <v/>
      </c>
      <c r="FD22" s="8" t="str">
        <f t="shared" si="22"/>
        <v/>
      </c>
      <c r="FF22" s="13">
        <v>2.0405092592592593E-2</v>
      </c>
      <c r="FG22" s="8">
        <f t="shared" si="23"/>
        <v>2.0405092592592593E-2</v>
      </c>
      <c r="FH22" s="8">
        <f>IF(COUNT($ES22:ET22)&gt;0,SMALL($ES22:ET22,1),$FF22)</f>
        <v>2.0405092592592593E-2</v>
      </c>
      <c r="FI22" s="8">
        <f>IF(COUNT($ES22:EU22)&gt;0,SMALL($ES22:EU22,1),$FF22)</f>
        <v>2.0405092592592593E-2</v>
      </c>
      <c r="FJ22" s="8">
        <f>IF(COUNT($ES22:EV22)&gt;0,SMALL($ES22:EV22,1),$FF22)</f>
        <v>2.0405092592592593E-2</v>
      </c>
      <c r="FK22" s="8">
        <f>IF(COUNT($ES22:EW22)&gt;0,SMALL($ES22:EW22,1),$FF22)</f>
        <v>2.0405092592592593E-2</v>
      </c>
      <c r="FL22" s="54">
        <v>1.6550925925925924E-2</v>
      </c>
      <c r="FM22" s="8">
        <f t="shared" si="24"/>
        <v>1.6550925925925924E-2</v>
      </c>
      <c r="FN22" s="8">
        <f>IF(COUNT($EY22:EZ22)&gt;0,SMALL($EY22:EZ22,1),$FM22)</f>
        <v>1.6550925925925924E-2</v>
      </c>
      <c r="FO22" s="8">
        <f>IF(COUNT($EY22:FA22)&gt;0,SMALL($EY22:FA22,1),$FM22)</f>
        <v>1.6550925925925924E-2</v>
      </c>
      <c r="FP22" s="8">
        <f>IF(COUNT($EY22:FB22)&gt;0,SMALL($EY22:FB22,1),$FM22)</f>
        <v>1.6550925925925924E-2</v>
      </c>
      <c r="FQ22" s="8">
        <f>IF(COUNT($EY22:FC22)&gt;0,SMALL($EY22:FC22,1),$FM22)</f>
        <v>1.6550925925925924E-2</v>
      </c>
      <c r="FS22" s="8">
        <f t="shared" si="25"/>
        <v>1.6321907587407408E-2</v>
      </c>
      <c r="FT22" s="8">
        <f t="shared" si="26"/>
        <v>1.0590740740740739E-2</v>
      </c>
      <c r="FU22" s="1">
        <f t="shared" si="27"/>
        <v>20</v>
      </c>
      <c r="FV22" s="8">
        <f t="shared" si="28"/>
        <v>4.6296296296296297E-7</v>
      </c>
      <c r="FW22" s="1" t="str">
        <f t="shared" si="29"/>
        <v>Darran Ames</v>
      </c>
      <c r="FY22" s="13">
        <f t="shared" si="30"/>
        <v>2.2551022686673809E-2</v>
      </c>
      <c r="FZ22" s="13">
        <f>SMALL($GL22:GM22,1)/(60*60*24)</f>
        <v>2.2551022686673809E-2</v>
      </c>
      <c r="GA22" s="13">
        <f>SMALL($GL22:GN22,1)/(60*60*24)</f>
        <v>2.2551022686673809E-2</v>
      </c>
      <c r="GB22" s="13">
        <f>SMALL($GL22:GO22,1)/(60*60*24)</f>
        <v>2.2551022686673809E-2</v>
      </c>
      <c r="GC22" s="13">
        <f>SMALL($GL22:GP22,1)/(60*60*24)</f>
        <v>2.2551022686673809E-2</v>
      </c>
      <c r="GD22" s="13">
        <f>SMALL($GL22:GQ22,1)/(60*60*24)</f>
        <v>2.2551022686673809E-2</v>
      </c>
      <c r="GE22" s="34">
        <f t="shared" si="31"/>
        <v>1.7330711099756001E-2</v>
      </c>
      <c r="GF22" s="13">
        <f>SMALL($GR22:GS22,1)/(60*60*24)</f>
        <v>1.7330711099756001E-2</v>
      </c>
      <c r="GG22" s="42">
        <f>SMALL($GT22:GT22,1)/(60*60*24)</f>
        <v>0.11572916666666666</v>
      </c>
      <c r="GH22" s="42">
        <f>SMALL($GT22:GU22,1)/(60*60*24)</f>
        <v>0.11572916666666666</v>
      </c>
      <c r="GI22" s="42">
        <f>SMALL($GT22:GV22,1)/(60*60*24)</f>
        <v>0.11572916666666666</v>
      </c>
      <c r="GJ22" s="42">
        <f>SMALL($GT22:GW22,1)/(60*60*24)</f>
        <v>0.11572916666666666</v>
      </c>
      <c r="GL22" s="6">
        <f t="shared" si="32"/>
        <v>1948.408360128617</v>
      </c>
      <c r="GM22" s="1">
        <f t="shared" si="33"/>
        <v>9999</v>
      </c>
      <c r="GN22" s="1">
        <f t="shared" si="33"/>
        <v>9999</v>
      </c>
      <c r="GO22" s="1">
        <f t="shared" si="33"/>
        <v>9999</v>
      </c>
      <c r="GP22" s="1">
        <f t="shared" si="33"/>
        <v>9999</v>
      </c>
      <c r="GQ22" s="1">
        <f t="shared" si="33"/>
        <v>9999</v>
      </c>
      <c r="GR22" s="6">
        <f t="shared" si="34"/>
        <v>1497.3734390189186</v>
      </c>
      <c r="GS22" s="1">
        <f t="shared" si="35"/>
        <v>9999</v>
      </c>
      <c r="GT22" s="43">
        <f t="shared" si="36"/>
        <v>9999</v>
      </c>
      <c r="GU22" s="1">
        <f t="shared" si="37"/>
        <v>9999</v>
      </c>
      <c r="GV22" s="1">
        <f t="shared" si="37"/>
        <v>9999</v>
      </c>
      <c r="GW22" s="1">
        <f t="shared" si="37"/>
        <v>9999</v>
      </c>
    </row>
    <row r="23" spans="1:209" x14ac:dyDescent="0.25">
      <c r="A23" s="1" t="s">
        <v>184</v>
      </c>
      <c r="B23" s="54"/>
      <c r="C23" s="45"/>
      <c r="D23" s="45"/>
      <c r="E23" s="13"/>
      <c r="K23" s="8">
        <v>2.0023148148148148E-2</v>
      </c>
      <c r="M23" s="8">
        <f t="shared" si="38"/>
        <v>2.8006654162200783E-2</v>
      </c>
      <c r="N23" s="6">
        <f t="shared" si="39"/>
        <v>2419.7749196141476</v>
      </c>
      <c r="O23" s="8">
        <f t="shared" si="40"/>
        <v>1.1458333333333333E-2</v>
      </c>
      <c r="P23" s="146" t="str">
        <f t="shared" si="41"/>
        <v>Dave Booth</v>
      </c>
      <c r="Q23" s="107"/>
      <c r="R23" s="129" t="str">
        <f t="shared" si="0"/>
        <v/>
      </c>
      <c r="S23" s="131" t="str">
        <f t="shared" si="42"/>
        <v/>
      </c>
      <c r="T23" s="131">
        <f t="shared" si="75"/>
        <v>2.0001899999999971E-6</v>
      </c>
      <c r="U23" s="132">
        <f t="shared" si="43"/>
        <v>1.1460333523333333E-2</v>
      </c>
      <c r="V23" s="146" t="str">
        <f t="shared" si="44"/>
        <v>Dave Booth</v>
      </c>
      <c r="W23" s="107"/>
      <c r="X23" s="129" t="str">
        <f t="shared" si="1"/>
        <v/>
      </c>
      <c r="Y23" s="131" t="str">
        <f t="shared" si="45"/>
        <v/>
      </c>
      <c r="Z23" s="131">
        <f t="shared" si="76"/>
        <v>2.0001899999999971E-6</v>
      </c>
      <c r="AA23" s="132">
        <f t="shared" si="46"/>
        <v>1.1460333523333333E-2</v>
      </c>
      <c r="AB23" s="146" t="str">
        <f t="shared" si="47"/>
        <v>Dave Booth</v>
      </c>
      <c r="AC23" s="107"/>
      <c r="AD23" s="129" t="str">
        <f t="shared" si="2"/>
        <v/>
      </c>
      <c r="AE23" s="131" t="str">
        <f t="shared" si="48"/>
        <v/>
      </c>
      <c r="AF23" s="131">
        <f t="shared" si="77"/>
        <v>2.0001899999999971E-6</v>
      </c>
      <c r="AG23" s="132">
        <f t="shared" si="49"/>
        <v>1.1460333523333333E-2</v>
      </c>
      <c r="AH23" s="146" t="str">
        <f t="shared" si="50"/>
        <v>Dave Booth</v>
      </c>
      <c r="AI23" s="107">
        <v>23</v>
      </c>
      <c r="AJ23" s="108">
        <f t="shared" si="51"/>
        <v>1.0243055555555556E-2</v>
      </c>
      <c r="AK23" s="109">
        <f t="shared" si="52"/>
        <v>885</v>
      </c>
      <c r="AL23" s="129">
        <f>(50.124*AI23)+1373.5</f>
        <v>2526.3519999999999</v>
      </c>
      <c r="AM23" s="131">
        <f>IF(A23&lt;&gt;"",(MROUND(AL$2-AL23,15)/(60*60*24)),"")</f>
        <v>1.0243055555555556E-2</v>
      </c>
      <c r="AN23" s="131">
        <f t="shared" si="78"/>
        <v>2.0001899999999971E-6</v>
      </c>
      <c r="AO23" s="132">
        <f t="shared" si="79"/>
        <v>1.0243055555555556E-2</v>
      </c>
      <c r="AP23" s="146" t="str">
        <f t="shared" si="53"/>
        <v>Dave Booth</v>
      </c>
      <c r="AQ23" s="107">
        <v>22.6</v>
      </c>
      <c r="AR23" s="129">
        <f t="shared" si="54"/>
        <v>2506.3024</v>
      </c>
      <c r="AS23" s="131">
        <f t="shared" si="55"/>
        <v>1.0416666666666666E-2</v>
      </c>
      <c r="AT23" s="131">
        <f t="shared" si="80"/>
        <v>2.0001899999999971E-6</v>
      </c>
      <c r="AU23" s="132">
        <f t="shared" si="56"/>
        <v>1.0418666856666666E-2</v>
      </c>
      <c r="AV23" s="146" t="str">
        <f t="shared" si="57"/>
        <v>Dave Booth</v>
      </c>
      <c r="AW23" s="107">
        <v>22</v>
      </c>
      <c r="AX23" s="129">
        <f t="shared" si="3"/>
        <v>2209.5</v>
      </c>
      <c r="AY23" s="131">
        <f t="shared" si="58"/>
        <v>1.3888888888888888E-2</v>
      </c>
      <c r="AZ23" s="131">
        <f t="shared" si="81"/>
        <v>2.0001899999999971E-6</v>
      </c>
      <c r="BA23" s="132">
        <f t="shared" si="59"/>
        <v>1.3890889078888888E-2</v>
      </c>
      <c r="BB23" s="146" t="str">
        <f t="shared" si="60"/>
        <v>Dave Booth</v>
      </c>
      <c r="BC23" s="107">
        <v>22</v>
      </c>
      <c r="BD23" s="129">
        <f t="shared" si="4"/>
        <v>721.54799999999989</v>
      </c>
      <c r="BE23" s="131">
        <f t="shared" si="61"/>
        <v>8.3333333333333332E-3</v>
      </c>
      <c r="BF23" s="131">
        <f t="shared" si="82"/>
        <v>2.0001899999999971E-6</v>
      </c>
      <c r="BG23" s="134">
        <f>IF(BE23&lt;&gt;"",BE23,VLOOKUP($A23,Table12[],7,FALSE))+BF23</f>
        <v>8.3353335233333336E-3</v>
      </c>
      <c r="BH23" s="146" t="str">
        <f t="shared" si="62"/>
        <v>Dave Booth</v>
      </c>
      <c r="BI23" s="107">
        <v>21.9</v>
      </c>
      <c r="BJ23" s="129">
        <f t="shared" si="5"/>
        <v>724.30959999999993</v>
      </c>
      <c r="BK23" s="131">
        <f t="shared" si="63"/>
        <v>8.3333333333333332E-3</v>
      </c>
      <c r="BL23" s="131">
        <f t="shared" si="83"/>
        <v>2.0001899999999971E-6</v>
      </c>
      <c r="BM23" s="134">
        <f>IF(BK23&lt;&gt;"",BK23,VLOOKUP($A23,Table12[],7,FALSE))+BL23</f>
        <v>8.3353335233333336E-3</v>
      </c>
      <c r="BN23" s="146" t="str">
        <f t="shared" si="64"/>
        <v>Dave Booth</v>
      </c>
      <c r="BO23" s="107">
        <v>22.1</v>
      </c>
      <c r="BP23" s="129">
        <f t="shared" si="6"/>
        <v>718.78639999999984</v>
      </c>
      <c r="BQ23" s="131">
        <f t="shared" si="65"/>
        <v>8.3333333333333332E-3</v>
      </c>
      <c r="BR23" s="131">
        <f t="shared" si="84"/>
        <v>2.0001899999999971E-6</v>
      </c>
      <c r="BS23" s="134">
        <f>IF(BQ23&lt;&gt;"",BQ23,VLOOKUP($A23,Table12[],7,FALSE))+BR23</f>
        <v>8.3353335233333336E-3</v>
      </c>
      <c r="BT23" s="146" t="str">
        <f t="shared" si="66"/>
        <v>Dave Booth</v>
      </c>
      <c r="BU23" s="107">
        <v>22.1</v>
      </c>
      <c r="BV23" s="129">
        <f t="shared" si="7"/>
        <v>666.09999999999991</v>
      </c>
      <c r="BW23" s="131">
        <f t="shared" si="67"/>
        <v>7.6388888888888886E-3</v>
      </c>
      <c r="BX23" s="131">
        <f t="shared" si="85"/>
        <v>2.0001899999999971E-6</v>
      </c>
      <c r="BY23" s="134">
        <f>IF(BW23&lt;&gt;"",BW23,VLOOKUP($A23,Table12[],7,FALSE))+BX23</f>
        <v>7.640889078888889E-3</v>
      </c>
      <c r="BZ23" s="146" t="str">
        <f t="shared" si="68"/>
        <v>Dave Booth</v>
      </c>
      <c r="CA23" s="107">
        <v>22.2</v>
      </c>
      <c r="CB23" s="129">
        <f t="shared" si="8"/>
        <v>640.9</v>
      </c>
      <c r="CC23" s="131">
        <f t="shared" si="69"/>
        <v>7.4652777777777781E-3</v>
      </c>
      <c r="CD23" s="131">
        <f t="shared" si="86"/>
        <v>2.0001899999999971E-6</v>
      </c>
      <c r="CE23" s="134">
        <f>IF(CC23&lt;&gt;"",CC23,VLOOKUP($A23,Table12[],7,FALSE))+CD23</f>
        <v>7.4672779677777785E-3</v>
      </c>
      <c r="CF23" s="146" t="str">
        <f t="shared" si="70"/>
        <v>Dave Booth</v>
      </c>
      <c r="CG23" s="107"/>
      <c r="CH23" s="129" t="str">
        <f t="shared" si="9"/>
        <v/>
      </c>
      <c r="CI23" s="131" t="str">
        <f t="shared" si="71"/>
        <v/>
      </c>
      <c r="CJ23" s="131">
        <f t="shared" si="87"/>
        <v>2.0001899999999971E-6</v>
      </c>
      <c r="CK23" s="134">
        <f>IF(CI23&lt;&gt;"",CI23,VLOOKUP($A23,Table12[],7,FALSE))+CJ23</f>
        <v>8.3353335233333336E-3</v>
      </c>
      <c r="CL23" s="146" t="str">
        <f t="shared" si="72"/>
        <v>Dave Booth</v>
      </c>
      <c r="CM23" s="8"/>
      <c r="CN23" s="8">
        <f t="shared" si="73"/>
        <v>0</v>
      </c>
      <c r="CO23" s="8">
        <f t="shared" si="10"/>
        <v>0</v>
      </c>
      <c r="CP23" s="8">
        <f t="shared" si="11"/>
        <v>1.1458333333333333E-2</v>
      </c>
      <c r="CQ23" s="8"/>
      <c r="CR23" s="8">
        <f>IF(A23&lt;&gt;"",IF(VLOOKUP(A23,Apr!A$4:F$211,6)&gt;0,VLOOKUP(A23,Apr!A$4:F$211,6),0),0)</f>
        <v>0</v>
      </c>
      <c r="CS23" s="8">
        <f>IF(A23&lt;&gt;"",IF(VLOOKUP(A23,May!A$3:F$209,6)&gt;0,VLOOKUP(A23,May!A$3:F$209,6),0),0)</f>
        <v>0</v>
      </c>
      <c r="CT23" s="8">
        <f>IF(A23&lt;&gt;"",IF(VLOOKUP(A23,Jun!A$3:F$209,6)&gt;0,VLOOKUP(A23,Jun!A$3:F$209,6),0),0)</f>
        <v>0</v>
      </c>
      <c r="CU23" s="8">
        <f>IF(A23&lt;&gt;"",IF(VLOOKUP(A23,Jul!A$3:F$206,6)&gt;0,VLOOKUP(A23,Jul!A$3:F$206,6),0),0)</f>
        <v>0</v>
      </c>
      <c r="CV23" s="8">
        <f>IF(A23&lt;&gt;"",IF(VLOOKUP(A23,Aug!A$3:F$206,6)&gt;0,VLOOKUP(A23,Aug!A$3:F$206,6),0),0)</f>
        <v>0</v>
      </c>
      <c r="CW23" s="8">
        <f>IF(A23&lt;&gt;"",IF(VLOOKUP(A23,Sep!A$3:F$206,6)&gt;0,VLOOKUP(A23,Sep!A$3:F$206,6),0),0)</f>
        <v>0</v>
      </c>
      <c r="CX23" s="6">
        <f t="shared" si="12"/>
        <v>1859.6238689897555</v>
      </c>
      <c r="CY23" s="8">
        <f t="shared" si="74"/>
        <v>6.2499999999999995E-3</v>
      </c>
      <c r="CZ23" s="8">
        <f>IF(A23&lt;&gt;"",IF(VLOOKUP(A23,Oct!A$3:F$206,6)&gt;0,VLOOKUP(A23,Oct!A$3:F$206,6),0),0)</f>
        <v>0</v>
      </c>
      <c r="DA23" s="8">
        <f>IF(A23&lt;&gt;"",IF(VLOOKUP(A23,Nov!A$3:F$207,6)&gt;0,VLOOKUP(A23,Nov!A$3:F$207,6),0),0)</f>
        <v>0</v>
      </c>
      <c r="DB23" s="8">
        <f>IF(A23&lt;&gt;"",IF(VLOOKUP(A23,Dec!A$3:F$207,6)&gt;0,VLOOKUP(A23,Dec!A$3:F$207,6),0),0)</f>
        <v>0</v>
      </c>
      <c r="DC23" s="8">
        <f>IF(A23&lt;&gt;"",IF(VLOOKUP(A23,Jan!A$3:F$207,6)&gt;0,VLOOKUP(A23,Jan!A$3:F$207,6),0),0)</f>
        <v>0</v>
      </c>
      <c r="DD23" s="8">
        <f>IF(A23&lt;&gt;"",IF(VLOOKUP(A23,Feb!A$3:F$207,6)&gt;0,VLOOKUP(A23,Feb!A$3:F$207,6),0),0)</f>
        <v>0</v>
      </c>
      <c r="DE23" s="8">
        <f>IF(A23&lt;&gt;"",IF(VLOOKUP(A23,Mar!A$3:F$207,6)&gt;0,VLOOKUP(A23,Mar!A$3:F$207,6),0),0)</f>
        <v>0</v>
      </c>
      <c r="DG23" s="8">
        <f>LARGE($EE23:EF23,1)</f>
        <v>1.0243055555555556E-2</v>
      </c>
      <c r="DH23" s="8">
        <f>LARGE($EE23:EG23,1)</f>
        <v>1.0243055555555556E-2</v>
      </c>
      <c r="DI23" s="8">
        <f>LARGE($EE23:EH23,1)</f>
        <v>1.0243055555555556E-2</v>
      </c>
      <c r="DJ23" s="8">
        <f>LARGE($EE23:EI23,1)</f>
        <v>1.0418666856666666E-2</v>
      </c>
      <c r="DK23" s="8">
        <f>LARGE($EE23:EJ23,1)</f>
        <v>1.0418666856666666E-2</v>
      </c>
      <c r="DL23" s="8">
        <f>LARGE($EK23:EL23,1)</f>
        <v>6.2499999999999995E-3</v>
      </c>
      <c r="DM23" s="8">
        <f>LARGE($EK23:EM23,1)</f>
        <v>6.2499999999999995E-3</v>
      </c>
      <c r="DN23" s="8">
        <f>LARGE($EK23:EN23,1)</f>
        <v>6.2499999999999995E-3</v>
      </c>
      <c r="DO23" s="8">
        <f>LARGE($EK23:EO23,1)</f>
        <v>6.2499999999999995E-3</v>
      </c>
      <c r="DP23" s="8">
        <f>LARGE($EK23:EP23,1)</f>
        <v>6.2499999999999995E-3</v>
      </c>
      <c r="DS23" s="6">
        <f t="shared" si="13"/>
        <v>0</v>
      </c>
      <c r="DT23" s="6">
        <f t="shared" si="13"/>
        <v>0</v>
      </c>
      <c r="DU23" s="6">
        <f t="shared" si="13"/>
        <v>0</v>
      </c>
      <c r="DV23" s="6">
        <f t="shared" si="13"/>
        <v>0</v>
      </c>
      <c r="DW23" s="6">
        <f t="shared" si="13"/>
        <v>0</v>
      </c>
      <c r="DX23" s="6">
        <f t="shared" si="13"/>
        <v>0</v>
      </c>
      <c r="DY23" s="6">
        <f t="shared" si="14"/>
        <v>0</v>
      </c>
      <c r="DZ23" s="6">
        <f t="shared" si="14"/>
        <v>0</v>
      </c>
      <c r="EA23" s="6">
        <f t="shared" si="14"/>
        <v>0</v>
      </c>
      <c r="EB23" s="6">
        <f t="shared" si="14"/>
        <v>0</v>
      </c>
      <c r="EC23" s="6">
        <f t="shared" si="14"/>
        <v>0</v>
      </c>
      <c r="EE23" s="8">
        <f t="shared" si="15"/>
        <v>1.0243055555555556E-2</v>
      </c>
      <c r="EF23" s="8">
        <f t="shared" si="16"/>
        <v>0</v>
      </c>
      <c r="EG23" s="8">
        <f t="shared" si="16"/>
        <v>0</v>
      </c>
      <c r="EH23" s="8">
        <f t="shared" si="17"/>
        <v>1.0243055555555556E-2</v>
      </c>
      <c r="EI23" s="8">
        <f t="shared" si="18"/>
        <v>1.0418666856666666E-2</v>
      </c>
      <c r="EJ23" s="8">
        <f t="shared" si="16"/>
        <v>0</v>
      </c>
      <c r="EK23" s="8">
        <f t="shared" si="19"/>
        <v>6.2499999999999995E-3</v>
      </c>
      <c r="EL23" s="8">
        <f t="shared" si="20"/>
        <v>0</v>
      </c>
      <c r="EM23" s="8">
        <f t="shared" si="20"/>
        <v>0</v>
      </c>
      <c r="EN23" s="8">
        <f t="shared" si="20"/>
        <v>0</v>
      </c>
      <c r="EO23" s="8">
        <f t="shared" si="20"/>
        <v>0</v>
      </c>
      <c r="EP23" s="8">
        <f t="shared" si="20"/>
        <v>0</v>
      </c>
      <c r="ES23" s="8" t="str">
        <f t="shared" si="21"/>
        <v/>
      </c>
      <c r="ET23" s="8" t="str">
        <f t="shared" si="21"/>
        <v/>
      </c>
      <c r="EU23" s="8" t="str">
        <f t="shared" si="21"/>
        <v/>
      </c>
      <c r="EV23" s="8" t="str">
        <f t="shared" si="21"/>
        <v/>
      </c>
      <c r="EW23" s="8" t="str">
        <f t="shared" si="21"/>
        <v/>
      </c>
      <c r="EX23" s="8" t="str">
        <f t="shared" si="21"/>
        <v/>
      </c>
      <c r="EY23" s="8" t="str">
        <f t="shared" si="22"/>
        <v/>
      </c>
      <c r="EZ23" s="8" t="str">
        <f t="shared" si="22"/>
        <v/>
      </c>
      <c r="FA23" s="8" t="str">
        <f t="shared" si="22"/>
        <v/>
      </c>
      <c r="FB23" s="8" t="str">
        <f t="shared" si="22"/>
        <v/>
      </c>
      <c r="FC23" s="8" t="str">
        <f t="shared" si="22"/>
        <v/>
      </c>
      <c r="FD23" s="8" t="str">
        <f t="shared" si="22"/>
        <v/>
      </c>
      <c r="FF23" s="13"/>
      <c r="FG23" s="8">
        <f t="shared" si="23"/>
        <v>0</v>
      </c>
      <c r="FH23" s="8">
        <f>IF(COUNT($ES23:ET23)&gt;0,SMALL($ES23:ET23,1),$FF23)</f>
        <v>0</v>
      </c>
      <c r="FI23" s="8">
        <f>IF(COUNT($ES23:EU23)&gt;0,SMALL($ES23:EU23,1),$FF23)</f>
        <v>0</v>
      </c>
      <c r="FJ23" s="8">
        <f>IF(COUNT($ES23:EV23)&gt;0,SMALL($ES23:EV23,1),$FF23)</f>
        <v>0</v>
      </c>
      <c r="FK23" s="8">
        <f>IF(COUNT($ES23:EW23)&gt;0,SMALL($ES23:EW23,1),$FF23)</f>
        <v>0</v>
      </c>
      <c r="FL23" s="54"/>
      <c r="FM23" s="8">
        <f t="shared" si="24"/>
        <v>0</v>
      </c>
      <c r="FN23" s="8">
        <f>IF(COUNT($EY23:EZ23)&gt;0,SMALL($EY23:EZ23,1),$FM23)</f>
        <v>0</v>
      </c>
      <c r="FO23" s="8">
        <f>IF(COUNT($EY23:FA23)&gt;0,SMALL($EY23:FA23,1),$FM23)</f>
        <v>0</v>
      </c>
      <c r="FP23" s="8">
        <f>IF(COUNT($EY23:FB23)&gt;0,SMALL($EY23:FB23,1),$FM23)</f>
        <v>0</v>
      </c>
      <c r="FQ23" s="8">
        <f>IF(COUNT($EY23:FC23)&gt;0,SMALL($EY23:FC23,1),$FM23)</f>
        <v>0</v>
      </c>
      <c r="FS23" s="8">
        <f t="shared" si="25"/>
        <v>1.0419152967777777E-2</v>
      </c>
      <c r="FT23" s="8">
        <f t="shared" si="26"/>
        <v>6.2504861111111103E-3</v>
      </c>
      <c r="FU23" s="1">
        <f t="shared" si="27"/>
        <v>21</v>
      </c>
      <c r="FV23" s="8">
        <f t="shared" si="28"/>
        <v>4.8611111111111109E-7</v>
      </c>
      <c r="FW23" s="1" t="str">
        <f t="shared" si="29"/>
        <v>Dave Booth</v>
      </c>
      <c r="FY23" s="13">
        <f t="shared" si="30"/>
        <v>2.8006654162200783E-2</v>
      </c>
      <c r="FZ23" s="13">
        <f>SMALL($GL23:GM23,1)/(60*60*24)</f>
        <v>2.8006654162200783E-2</v>
      </c>
      <c r="GA23" s="13">
        <f>SMALL($GL23:GN23,1)/(60*60*24)</f>
        <v>2.8006654162200783E-2</v>
      </c>
      <c r="GB23" s="13">
        <f>SMALL($GL23:GO23,1)/(60*60*24)</f>
        <v>2.8006654162200783E-2</v>
      </c>
      <c r="GC23" s="13">
        <f>SMALL($GL23:GP23,1)/(60*60*24)</f>
        <v>2.8006654162200783E-2</v>
      </c>
      <c r="GD23" s="13">
        <f>SMALL($GL23:GQ23,1)/(60*60*24)</f>
        <v>2.8006654162200783E-2</v>
      </c>
      <c r="GE23" s="34">
        <f t="shared" si="31"/>
        <v>2.1523424409603652E-2</v>
      </c>
      <c r="GF23" s="13">
        <f>SMALL($GR23:GS23,1)/(60*60*24)</f>
        <v>2.1523424409603652E-2</v>
      </c>
      <c r="GG23" s="42">
        <f>SMALL($GT23:GT23,1)/(60*60*24)</f>
        <v>0.11572916666666666</v>
      </c>
      <c r="GH23" s="42">
        <f>SMALL($GT23:GU23,1)/(60*60*24)</f>
        <v>0.11572916666666666</v>
      </c>
      <c r="GI23" s="42">
        <f>SMALL($GT23:GV23,1)/(60*60*24)</f>
        <v>0.11572916666666666</v>
      </c>
      <c r="GJ23" s="42">
        <f>SMALL($GT23:GW23,1)/(60*60*24)</f>
        <v>0.11572916666666666</v>
      </c>
      <c r="GL23" s="6">
        <f t="shared" si="32"/>
        <v>2419.7749196141476</v>
      </c>
      <c r="GM23" s="1">
        <f t="shared" si="33"/>
        <v>9999</v>
      </c>
      <c r="GN23" s="1">
        <f t="shared" si="33"/>
        <v>9999</v>
      </c>
      <c r="GO23" s="1">
        <f t="shared" si="33"/>
        <v>9999</v>
      </c>
      <c r="GP23" s="1">
        <f t="shared" si="33"/>
        <v>9999</v>
      </c>
      <c r="GQ23" s="1">
        <f t="shared" si="33"/>
        <v>9999</v>
      </c>
      <c r="GR23" s="6">
        <f t="shared" si="34"/>
        <v>1859.6238689897555</v>
      </c>
      <c r="GS23" s="1">
        <f t="shared" si="35"/>
        <v>9999</v>
      </c>
      <c r="GT23" s="43">
        <f t="shared" si="36"/>
        <v>9999</v>
      </c>
      <c r="GU23" s="1">
        <f t="shared" si="37"/>
        <v>9999</v>
      </c>
      <c r="GV23" s="1">
        <f t="shared" si="37"/>
        <v>9999</v>
      </c>
      <c r="GW23" s="1">
        <f t="shared" si="37"/>
        <v>9999</v>
      </c>
    </row>
    <row r="24" spans="1:209" x14ac:dyDescent="0.25">
      <c r="A24" s="1" t="s">
        <v>185</v>
      </c>
      <c r="B24" s="54"/>
      <c r="C24" s="45"/>
      <c r="D24" s="45"/>
      <c r="E24" s="13"/>
      <c r="J24" s="8">
        <v>2.1261574074074075E-2</v>
      </c>
      <c r="K24" s="55">
        <f>(J24/4*3.1)/1.032</f>
        <v>1.5966782856014931E-2</v>
      </c>
      <c r="M24" s="8">
        <f t="shared" si="38"/>
        <v>2.2332959943300625E-2</v>
      </c>
      <c r="N24" s="6">
        <f t="shared" si="39"/>
        <v>1929.5677391011741</v>
      </c>
      <c r="O24" s="8">
        <f t="shared" si="40"/>
        <v>1.7187500000000001E-2</v>
      </c>
      <c r="P24" s="146" t="str">
        <f t="shared" si="41"/>
        <v>Dave Dunn</v>
      </c>
      <c r="Q24" s="107"/>
      <c r="R24" s="129" t="str">
        <f t="shared" si="0"/>
        <v/>
      </c>
      <c r="S24" s="131" t="str">
        <f t="shared" si="42"/>
        <v/>
      </c>
      <c r="T24" s="131">
        <f t="shared" si="75"/>
        <v>2.000199999999997E-6</v>
      </c>
      <c r="U24" s="132">
        <f t="shared" si="43"/>
        <v>1.7189500200000003E-2</v>
      </c>
      <c r="V24" s="146" t="str">
        <f t="shared" si="44"/>
        <v>Dave Dunn</v>
      </c>
      <c r="W24" s="107"/>
      <c r="X24" s="129" t="str">
        <f t="shared" si="1"/>
        <v/>
      </c>
      <c r="Y24" s="131" t="str">
        <f t="shared" si="45"/>
        <v/>
      </c>
      <c r="Z24" s="131">
        <f t="shared" si="76"/>
        <v>2.000199999999997E-6</v>
      </c>
      <c r="AA24" s="132">
        <f t="shared" si="46"/>
        <v>1.7189500200000003E-2</v>
      </c>
      <c r="AB24" s="146" t="str">
        <f t="shared" si="47"/>
        <v>Dave Dunn</v>
      </c>
      <c r="AC24" s="107"/>
      <c r="AD24" s="129" t="str">
        <f t="shared" si="2"/>
        <v/>
      </c>
      <c r="AE24" s="131" t="str">
        <f t="shared" si="48"/>
        <v/>
      </c>
      <c r="AF24" s="131">
        <f t="shared" si="77"/>
        <v>2.000199999999997E-6</v>
      </c>
      <c r="AG24" s="132">
        <f t="shared" si="49"/>
        <v>1.7189500200000003E-2</v>
      </c>
      <c r="AH24" s="146" t="str">
        <f t="shared" si="50"/>
        <v>Dave Dunn</v>
      </c>
      <c r="AI24" s="107">
        <v>21.6</v>
      </c>
      <c r="AJ24" s="108">
        <f>DI24</f>
        <v>1.1111111111111112E-2</v>
      </c>
      <c r="AK24" s="109">
        <f t="shared" si="52"/>
        <v>960.00000000000023</v>
      </c>
      <c r="AL24" s="129">
        <f>(50.124*AI24)+1373.5</f>
        <v>2456.1783999999998</v>
      </c>
      <c r="AM24" s="131">
        <f>IF(A24&lt;&gt;"",(MROUND(AL$2-AL24,15)/(60*60*24)),"")</f>
        <v>1.1111111111111112E-2</v>
      </c>
      <c r="AN24" s="131">
        <f t="shared" si="78"/>
        <v>2.000199999999997E-6</v>
      </c>
      <c r="AO24" s="132">
        <f t="shared" si="79"/>
        <v>1.1111111111111112E-2</v>
      </c>
      <c r="AP24" s="146" t="str">
        <f t="shared" si="53"/>
        <v>Dave Dunn</v>
      </c>
      <c r="AQ24" s="107">
        <v>22.2</v>
      </c>
      <c r="AR24" s="129">
        <f t="shared" si="54"/>
        <v>2486.2528000000002</v>
      </c>
      <c r="AS24" s="131">
        <f t="shared" si="55"/>
        <v>1.0763888888888889E-2</v>
      </c>
      <c r="AT24" s="131">
        <f t="shared" si="80"/>
        <v>2.000199999999997E-6</v>
      </c>
      <c r="AU24" s="132">
        <f t="shared" si="56"/>
        <v>1.0765889088888888E-2</v>
      </c>
      <c r="AV24" s="146" t="str">
        <f t="shared" si="57"/>
        <v>Dave Dunn</v>
      </c>
      <c r="AW24" s="107">
        <v>20.100000000000001</v>
      </c>
      <c r="AX24" s="129">
        <f t="shared" si="3"/>
        <v>2137.3000000000002</v>
      </c>
      <c r="AY24" s="131">
        <f t="shared" si="58"/>
        <v>1.4756944444444444E-2</v>
      </c>
      <c r="AZ24" s="131">
        <f t="shared" si="81"/>
        <v>2.000199999999997E-6</v>
      </c>
      <c r="BA24" s="132">
        <f t="shared" si="59"/>
        <v>1.4758944644444444E-2</v>
      </c>
      <c r="BB24" s="146" t="str">
        <f t="shared" si="60"/>
        <v>Dave Dunn</v>
      </c>
      <c r="BC24" s="107">
        <v>20.5</v>
      </c>
      <c r="BD24" s="129">
        <f t="shared" si="4"/>
        <v>762.97199999999987</v>
      </c>
      <c r="BE24" s="131">
        <f t="shared" si="61"/>
        <v>8.8541666666666664E-3</v>
      </c>
      <c r="BF24" s="131">
        <f t="shared" si="82"/>
        <v>2.000199999999997E-6</v>
      </c>
      <c r="BG24" s="134">
        <f>IF(BE24&lt;&gt;"",BE24,VLOOKUP($A24,Table12[],7,FALSE))+BF24</f>
        <v>8.8561668666666659E-3</v>
      </c>
      <c r="BH24" s="146" t="str">
        <f t="shared" si="62"/>
        <v>Dave Dunn</v>
      </c>
      <c r="BI24" s="107">
        <v>20.9</v>
      </c>
      <c r="BJ24" s="129">
        <f t="shared" si="5"/>
        <v>751.92559999999992</v>
      </c>
      <c r="BK24" s="131">
        <f t="shared" si="63"/>
        <v>8.6805555555555559E-3</v>
      </c>
      <c r="BL24" s="131">
        <f t="shared" si="83"/>
        <v>2.000199999999997E-6</v>
      </c>
      <c r="BM24" s="134">
        <f>IF(BK24&lt;&gt;"",BK24,VLOOKUP($A24,Table12[],7,FALSE))+BL24</f>
        <v>8.6825557555555554E-3</v>
      </c>
      <c r="BN24" s="146" t="str">
        <f t="shared" si="64"/>
        <v>Dave Dunn</v>
      </c>
      <c r="BO24" s="107">
        <v>21.3</v>
      </c>
      <c r="BP24" s="129">
        <f t="shared" si="6"/>
        <v>740.87919999999986</v>
      </c>
      <c r="BQ24" s="131">
        <f t="shared" si="65"/>
        <v>8.5069444444444437E-3</v>
      </c>
      <c r="BR24" s="131">
        <f t="shared" si="84"/>
        <v>2.000199999999997E-6</v>
      </c>
      <c r="BS24" s="134">
        <f>IF(BQ24&lt;&gt;"",BQ24,VLOOKUP($A24,Table12[],7,FALSE))+BR24</f>
        <v>8.5089446444444432E-3</v>
      </c>
      <c r="BT24" s="146" t="str">
        <f t="shared" si="66"/>
        <v>Dave Dunn</v>
      </c>
      <c r="BU24" s="107">
        <v>21.5</v>
      </c>
      <c r="BV24" s="129">
        <f t="shared" si="7"/>
        <v>684.09999999999991</v>
      </c>
      <c r="BW24" s="131">
        <f t="shared" si="67"/>
        <v>7.9861111111111105E-3</v>
      </c>
      <c r="BX24" s="131">
        <f t="shared" si="85"/>
        <v>2.000199999999997E-6</v>
      </c>
      <c r="BY24" s="134">
        <f>IF(BW24&lt;&gt;"",BW24,VLOOKUP($A24,Table12[],7,FALSE))+BX24</f>
        <v>7.98811131111111E-3</v>
      </c>
      <c r="BZ24" s="146" t="str">
        <f t="shared" si="68"/>
        <v>Dave Dunn</v>
      </c>
      <c r="CA24" s="107">
        <v>22.3</v>
      </c>
      <c r="CB24" s="129">
        <f t="shared" si="8"/>
        <v>637.79999999999984</v>
      </c>
      <c r="CC24" s="131">
        <f t="shared" si="69"/>
        <v>7.4652777777777781E-3</v>
      </c>
      <c r="CD24" s="131">
        <f t="shared" si="86"/>
        <v>2.000199999999997E-6</v>
      </c>
      <c r="CE24" s="134">
        <f>IF(CC24&lt;&gt;"",CC24,VLOOKUP($A24,Table12[],7,FALSE))+CD24</f>
        <v>7.4672779777777785E-3</v>
      </c>
      <c r="CF24" s="146" t="str">
        <f t="shared" si="70"/>
        <v>Dave Dunn</v>
      </c>
      <c r="CG24" s="107"/>
      <c r="CH24" s="129" t="str">
        <f t="shared" si="9"/>
        <v/>
      </c>
      <c r="CI24" s="131" t="str">
        <f t="shared" si="71"/>
        <v/>
      </c>
      <c r="CJ24" s="131">
        <f t="shared" si="87"/>
        <v>2.000199999999997E-6</v>
      </c>
      <c r="CK24" s="134">
        <f>IF(CI24&lt;&gt;"",CI24,VLOOKUP($A24,Table12[],7,FALSE))+CJ24</f>
        <v>9.0297779777777781E-3</v>
      </c>
      <c r="CL24" s="146" t="str">
        <f t="shared" si="72"/>
        <v>Dave Dunn</v>
      </c>
      <c r="CM24" s="8"/>
      <c r="CN24" s="8">
        <f t="shared" si="73"/>
        <v>0</v>
      </c>
      <c r="CO24" s="8">
        <f t="shared" si="10"/>
        <v>0</v>
      </c>
      <c r="CP24" s="8">
        <f t="shared" si="11"/>
        <v>1.7187500000000001E-2</v>
      </c>
      <c r="CQ24" s="8"/>
      <c r="CR24" s="8">
        <f>IF(A24&lt;&gt;"",IF(VLOOKUP(A24,Apr!A$4:F$211,6)&gt;0,VLOOKUP(A24,Apr!A$4:F$211,6),0),0)</f>
        <v>0</v>
      </c>
      <c r="CS24" s="8">
        <f>IF(A24&lt;&gt;"",IF(VLOOKUP(A24,May!A$3:F$209,6)&gt;0,VLOOKUP(A24,May!A$3:F$209,6),0),0)</f>
        <v>0</v>
      </c>
      <c r="CT24" s="8">
        <f>IF(A24&lt;&gt;"",IF(VLOOKUP(A24,Jun!A$3:F$209,6)&gt;0,VLOOKUP(A24,Jun!A$3:F$209,6),0),0)</f>
        <v>0</v>
      </c>
      <c r="CU24" s="8">
        <f>IF(A24&lt;&gt;"",IF(VLOOKUP(A24,Jul!A$3:F$206,6)&gt;0,VLOOKUP(A24,Jul!A$3:F$206,6),0),0)</f>
        <v>0</v>
      </c>
      <c r="CV24" s="8">
        <f>IF(A24&lt;&gt;"",IF(VLOOKUP(A24,Aug!A$3:F$206,6)&gt;0,VLOOKUP(A24,Aug!A$3:F$206,6),0),0)</f>
        <v>0</v>
      </c>
      <c r="CW24" s="8">
        <f>IF(A24&lt;&gt;"",IF(VLOOKUP(A24,Sep!A$3:F$206,6)&gt;0,VLOOKUP(A24,Sep!A$3:F$206,6),0),0)</f>
        <v>0</v>
      </c>
      <c r="CX24" s="6">
        <f t="shared" si="12"/>
        <v>1482.8942127548453</v>
      </c>
      <c r="CY24" s="8">
        <f t="shared" si="74"/>
        <v>1.0590277777777777E-2</v>
      </c>
      <c r="CZ24" s="8">
        <f>IF(A24&lt;&gt;"",IF(VLOOKUP(A24,Oct!A$3:F$206,6)&gt;0,VLOOKUP(A24,Oct!A$3:F$206,6),0),0)</f>
        <v>0</v>
      </c>
      <c r="DA24" s="8">
        <f>IF(A24&lt;&gt;"",IF(VLOOKUP(A24,Nov!A$3:F$207,6)&gt;0,VLOOKUP(A24,Nov!A$3:F$207,6),0),0)</f>
        <v>0</v>
      </c>
      <c r="DB24" s="8">
        <f>IF(A24&lt;&gt;"",IF(VLOOKUP(A24,Dec!A$3:F$207,6)&gt;0,VLOOKUP(A24,Dec!A$3:F$207,6),0),0)</f>
        <v>0</v>
      </c>
      <c r="DC24" s="8">
        <f>IF(A24&lt;&gt;"",IF(VLOOKUP(A24,Jan!A$3:F$207,6)&gt;0,VLOOKUP(A24,Jan!A$3:F$207,6),0),0)</f>
        <v>0</v>
      </c>
      <c r="DD24" s="8">
        <f>IF(A24&lt;&gt;"",IF(VLOOKUP(A24,Feb!A$3:F$207,6)&gt;0,VLOOKUP(A24,Feb!A$3:F$207,6),0),0)</f>
        <v>0</v>
      </c>
      <c r="DE24" s="8">
        <f>IF(A24&lt;&gt;"",IF(VLOOKUP(A24,Mar!A$3:F$207,6)&gt;0,VLOOKUP(A24,Mar!A$3:F$207,6),0),0)</f>
        <v>0</v>
      </c>
      <c r="DG24" s="8">
        <f>LARGE($EE24:EF24,1)</f>
        <v>1.1111111111111112E-2</v>
      </c>
      <c r="DH24" s="8">
        <f>LARGE($EE24:EG24,1)</f>
        <v>1.1111111111111112E-2</v>
      </c>
      <c r="DI24" s="8">
        <f>LARGE($EE24:EH24,1)</f>
        <v>1.1111111111111112E-2</v>
      </c>
      <c r="DJ24" s="8">
        <f>LARGE($EE24:EI24,1)</f>
        <v>1.1111111111111112E-2</v>
      </c>
      <c r="DK24" s="8">
        <f>LARGE($EE24:EJ24,1)</f>
        <v>1.1111111111111112E-2</v>
      </c>
      <c r="DL24" s="8">
        <f>LARGE($EK24:EL24,1)</f>
        <v>1.0590277777777777E-2</v>
      </c>
      <c r="DM24" s="8">
        <f>LARGE($EK24:EM24,1)</f>
        <v>1.0590277777777777E-2</v>
      </c>
      <c r="DN24" s="8">
        <f>LARGE($EK24:EN24,1)</f>
        <v>1.0590277777777777E-2</v>
      </c>
      <c r="DO24" s="8">
        <f>LARGE($EK24:EO24,1)</f>
        <v>1.0590277777777777E-2</v>
      </c>
      <c r="DP24" s="8">
        <f>LARGE($EK24:EP24,1)</f>
        <v>1.0590277777777777E-2</v>
      </c>
      <c r="DS24" s="6">
        <f t="shared" si="13"/>
        <v>0</v>
      </c>
      <c r="DT24" s="6">
        <f t="shared" si="13"/>
        <v>0</v>
      </c>
      <c r="DU24" s="6">
        <f t="shared" si="13"/>
        <v>0</v>
      </c>
      <c r="DV24" s="6">
        <f t="shared" si="13"/>
        <v>0</v>
      </c>
      <c r="DW24" s="6">
        <f t="shared" si="13"/>
        <v>0</v>
      </c>
      <c r="DX24" s="6">
        <f t="shared" si="13"/>
        <v>0</v>
      </c>
      <c r="DY24" s="6">
        <f t="shared" si="14"/>
        <v>0</v>
      </c>
      <c r="DZ24" s="6">
        <f t="shared" si="14"/>
        <v>0</v>
      </c>
      <c r="EA24" s="6">
        <f t="shared" si="14"/>
        <v>0</v>
      </c>
      <c r="EB24" s="6">
        <f t="shared" si="14"/>
        <v>0</v>
      </c>
      <c r="EC24" s="6">
        <f t="shared" si="14"/>
        <v>0</v>
      </c>
      <c r="EE24" s="8">
        <f t="shared" si="15"/>
        <v>1.1111111111111112E-2</v>
      </c>
      <c r="EF24" s="8">
        <f t="shared" si="16"/>
        <v>0</v>
      </c>
      <c r="EG24" s="8">
        <f t="shared" si="16"/>
        <v>0</v>
      </c>
      <c r="EH24" s="8">
        <f t="shared" si="17"/>
        <v>1.1111111111111112E-2</v>
      </c>
      <c r="EI24" s="8">
        <f t="shared" si="18"/>
        <v>1.0765889088888888E-2</v>
      </c>
      <c r="EJ24" s="8">
        <f t="shared" si="16"/>
        <v>0</v>
      </c>
      <c r="EK24" s="8">
        <f t="shared" si="19"/>
        <v>1.0590277777777777E-2</v>
      </c>
      <c r="EL24" s="8">
        <f t="shared" si="20"/>
        <v>0</v>
      </c>
      <c r="EM24" s="8">
        <f t="shared" si="20"/>
        <v>0</v>
      </c>
      <c r="EN24" s="8">
        <f t="shared" si="20"/>
        <v>0</v>
      </c>
      <c r="EO24" s="8">
        <f t="shared" si="20"/>
        <v>0</v>
      </c>
      <c r="EP24" s="8">
        <f t="shared" si="20"/>
        <v>0</v>
      </c>
      <c r="ES24" s="8" t="str">
        <f t="shared" si="21"/>
        <v/>
      </c>
      <c r="ET24" s="8" t="str">
        <f t="shared" si="21"/>
        <v/>
      </c>
      <c r="EU24" s="8" t="str">
        <f t="shared" si="21"/>
        <v/>
      </c>
      <c r="EV24" s="8" t="str">
        <f t="shared" si="21"/>
        <v/>
      </c>
      <c r="EW24" s="8" t="str">
        <f t="shared" si="21"/>
        <v/>
      </c>
      <c r="EX24" s="8" t="str">
        <f t="shared" si="21"/>
        <v/>
      </c>
      <c r="EY24" s="8" t="str">
        <f t="shared" si="22"/>
        <v/>
      </c>
      <c r="EZ24" s="8" t="str">
        <f t="shared" si="22"/>
        <v/>
      </c>
      <c r="FA24" s="8" t="str">
        <f t="shared" si="22"/>
        <v/>
      </c>
      <c r="FB24" s="8" t="str">
        <f t="shared" si="22"/>
        <v/>
      </c>
      <c r="FC24" s="8" t="str">
        <f t="shared" si="22"/>
        <v/>
      </c>
      <c r="FD24" s="8" t="str">
        <f t="shared" si="22"/>
        <v/>
      </c>
      <c r="FF24" s="13"/>
      <c r="FG24" s="8">
        <f t="shared" si="23"/>
        <v>0</v>
      </c>
      <c r="FH24" s="8">
        <f>IF(COUNT($ES24:ET24)&gt;0,SMALL($ES24:ET24,1),$FF24)</f>
        <v>0</v>
      </c>
      <c r="FI24" s="8">
        <f>IF(COUNT($ES24:EU24)&gt;0,SMALL($ES24:EU24,1),$FF24)</f>
        <v>0</v>
      </c>
      <c r="FJ24" s="8">
        <f>IF(COUNT($ES24:EV24)&gt;0,SMALL($ES24:EV24,1),$FF24)</f>
        <v>0</v>
      </c>
      <c r="FK24" s="8">
        <f>IF(COUNT($ES24:EW24)&gt;0,SMALL($ES24:EW24,1),$FF24)</f>
        <v>0</v>
      </c>
      <c r="FL24" s="54"/>
      <c r="FM24" s="8">
        <f t="shared" si="24"/>
        <v>0</v>
      </c>
      <c r="FN24" s="8">
        <f>IF(COUNT($EY24:EZ24)&gt;0,SMALL($EY24:EZ24,1),$FM24)</f>
        <v>0</v>
      </c>
      <c r="FO24" s="8">
        <f>IF(COUNT($EY24:FA24)&gt;0,SMALL($EY24:FA24,1),$FM24)</f>
        <v>0</v>
      </c>
      <c r="FP24" s="8">
        <f>IF(COUNT($EY24:FB24)&gt;0,SMALL($EY24:FB24,1),$FM24)</f>
        <v>0</v>
      </c>
      <c r="FQ24" s="8">
        <f>IF(COUNT($EY24:FC24)&gt;0,SMALL($EY24:FC24,1),$FM24)</f>
        <v>0</v>
      </c>
      <c r="FS24" s="8">
        <f t="shared" si="25"/>
        <v>1.1111620370370371E-2</v>
      </c>
      <c r="FT24" s="8">
        <f t="shared" si="26"/>
        <v>1.0590787037037036E-2</v>
      </c>
      <c r="FU24" s="1">
        <f t="shared" si="27"/>
        <v>22</v>
      </c>
      <c r="FV24" s="8">
        <f t="shared" si="28"/>
        <v>5.0925925925925927E-7</v>
      </c>
      <c r="FW24" s="1" t="str">
        <f t="shared" si="29"/>
        <v>Dave Dunn</v>
      </c>
      <c r="FY24" s="13">
        <f t="shared" si="30"/>
        <v>2.2332959943300625E-2</v>
      </c>
      <c r="FZ24" s="13">
        <f>SMALL($GL24:GM24,1)/(60*60*24)</f>
        <v>2.2332959943300625E-2</v>
      </c>
      <c r="GA24" s="13">
        <f>SMALL($GL24:GN24,1)/(60*60*24)</f>
        <v>2.2332959943300625E-2</v>
      </c>
      <c r="GB24" s="13">
        <f>SMALL($GL24:GO24,1)/(60*60*24)</f>
        <v>2.2332959943300625E-2</v>
      </c>
      <c r="GC24" s="13">
        <f>SMALL($GL24:GP24,1)/(60*60*24)</f>
        <v>2.2332959943300625E-2</v>
      </c>
      <c r="GD24" s="13">
        <f>SMALL($GL24:GQ24,1)/(60*60*24)</f>
        <v>2.2332959943300625E-2</v>
      </c>
      <c r="GE24" s="34">
        <f t="shared" si="31"/>
        <v>1.716312746244034E-2</v>
      </c>
      <c r="GF24" s="13">
        <f>SMALL($GR24:GS24,1)/(60*60*24)</f>
        <v>1.716312746244034E-2</v>
      </c>
      <c r="GG24" s="42">
        <f>SMALL($GT24:GT24,1)/(60*60*24)</f>
        <v>0.11572916666666666</v>
      </c>
      <c r="GH24" s="42">
        <f>SMALL($GT24:GU24,1)/(60*60*24)</f>
        <v>0.11572916666666666</v>
      </c>
      <c r="GI24" s="42">
        <f>SMALL($GT24:GV24,1)/(60*60*24)</f>
        <v>0.11572916666666666</v>
      </c>
      <c r="GJ24" s="42">
        <f>SMALL($GT24:GW24,1)/(60*60*24)</f>
        <v>0.11572916666666666</v>
      </c>
      <c r="GL24" s="6">
        <f t="shared" si="32"/>
        <v>1929.5677391011741</v>
      </c>
      <c r="GM24" s="1">
        <f t="shared" si="33"/>
        <v>9999</v>
      </c>
      <c r="GN24" s="1">
        <f t="shared" si="33"/>
        <v>9999</v>
      </c>
      <c r="GO24" s="1">
        <f t="shared" si="33"/>
        <v>9999</v>
      </c>
      <c r="GP24" s="1">
        <f t="shared" si="33"/>
        <v>9999</v>
      </c>
      <c r="GQ24" s="1">
        <f t="shared" si="33"/>
        <v>9999</v>
      </c>
      <c r="GR24" s="6">
        <f t="shared" si="34"/>
        <v>1482.8942127548453</v>
      </c>
      <c r="GS24" s="1">
        <f t="shared" si="35"/>
        <v>9999</v>
      </c>
      <c r="GT24" s="43">
        <f t="shared" si="36"/>
        <v>9999</v>
      </c>
      <c r="GU24" s="1">
        <f t="shared" si="37"/>
        <v>9999</v>
      </c>
      <c r="GV24" s="1">
        <f t="shared" si="37"/>
        <v>9999</v>
      </c>
      <c r="GW24" s="1">
        <f t="shared" si="37"/>
        <v>9999</v>
      </c>
    </row>
    <row r="25" spans="1:209" x14ac:dyDescent="0.25">
      <c r="A25" s="1" t="s">
        <v>186</v>
      </c>
      <c r="B25" s="54"/>
      <c r="C25" s="45"/>
      <c r="D25" s="45"/>
      <c r="E25" s="13"/>
      <c r="J25" s="8">
        <v>2.6875E-2</v>
      </c>
      <c r="K25" s="55">
        <f>(J25/5*3.1)/1.032</f>
        <v>1.6145833333333331E-2</v>
      </c>
      <c r="M25" s="8">
        <f t="shared" si="38"/>
        <v>2.2583400321543403E-2</v>
      </c>
      <c r="N25" s="6">
        <f t="shared" si="39"/>
        <v>1951.2057877813502</v>
      </c>
      <c r="O25" s="8">
        <f t="shared" si="40"/>
        <v>1.6840277777777777E-2</v>
      </c>
      <c r="P25" s="146" t="str">
        <f t="shared" si="41"/>
        <v>David McDonald</v>
      </c>
      <c r="Q25" s="107"/>
      <c r="R25" s="129" t="str">
        <f t="shared" si="0"/>
        <v/>
      </c>
      <c r="S25" s="131" t="str">
        <f t="shared" si="42"/>
        <v/>
      </c>
      <c r="T25" s="131">
        <f t="shared" si="75"/>
        <v>2.0002099999999968E-6</v>
      </c>
      <c r="U25" s="132">
        <f t="shared" si="43"/>
        <v>1.6842277987777775E-2</v>
      </c>
      <c r="V25" s="146" t="str">
        <f t="shared" si="44"/>
        <v>David McDonald</v>
      </c>
      <c r="W25" s="107"/>
      <c r="X25" s="129" t="str">
        <f t="shared" si="1"/>
        <v/>
      </c>
      <c r="Y25" s="131" t="str">
        <f t="shared" si="45"/>
        <v/>
      </c>
      <c r="Z25" s="131">
        <f t="shared" si="76"/>
        <v>2.0002099999999968E-6</v>
      </c>
      <c r="AA25" s="132">
        <f t="shared" si="46"/>
        <v>1.6842277987777775E-2</v>
      </c>
      <c r="AB25" s="146" t="str">
        <f t="shared" si="47"/>
        <v>David McDonald</v>
      </c>
      <c r="AC25" s="107"/>
      <c r="AD25" s="129" t="str">
        <f t="shared" si="2"/>
        <v/>
      </c>
      <c r="AE25" s="131" t="str">
        <f t="shared" si="48"/>
        <v/>
      </c>
      <c r="AF25" s="131">
        <f t="shared" si="77"/>
        <v>2.0002099999999968E-6</v>
      </c>
      <c r="AG25" s="132">
        <f t="shared" si="49"/>
        <v>1.6842277987777775E-2</v>
      </c>
      <c r="AH25" s="146" t="str">
        <f t="shared" si="50"/>
        <v>David McDonald</v>
      </c>
      <c r="AI25" s="107">
        <v>25.1</v>
      </c>
      <c r="AJ25" s="108">
        <f t="shared" si="51"/>
        <v>9.0277777777777769E-3</v>
      </c>
      <c r="AK25" s="109">
        <f t="shared" si="52"/>
        <v>780</v>
      </c>
      <c r="AL25" s="129">
        <f>(50.124*AI25)+1373.5</f>
        <v>2631.6124</v>
      </c>
      <c r="AM25" s="131">
        <f>IF(A25&lt;&gt;"",(MROUND(AL$2-AL25,15)/(60*60*24)),"")</f>
        <v>9.0277777777777769E-3</v>
      </c>
      <c r="AN25" s="131">
        <f t="shared" si="78"/>
        <v>2.0002099999999968E-6</v>
      </c>
      <c r="AO25" s="132">
        <f t="shared" si="79"/>
        <v>9.0277777777777769E-3</v>
      </c>
      <c r="AP25" s="146" t="str">
        <f t="shared" si="53"/>
        <v>David McDonald</v>
      </c>
      <c r="AQ25" s="107">
        <v>25.8</v>
      </c>
      <c r="AR25" s="129">
        <f t="shared" si="54"/>
        <v>2666.6992</v>
      </c>
      <c r="AS25" s="131">
        <f t="shared" si="55"/>
        <v>8.6805555555555559E-3</v>
      </c>
      <c r="AT25" s="131">
        <f t="shared" si="80"/>
        <v>2.0002099999999968E-6</v>
      </c>
      <c r="AU25" s="132">
        <f t="shared" si="56"/>
        <v>8.6825557655555562E-3</v>
      </c>
      <c r="AV25" s="146" t="str">
        <f t="shared" si="57"/>
        <v>David McDonald</v>
      </c>
      <c r="AW25" s="107">
        <v>26.3</v>
      </c>
      <c r="AX25" s="129">
        <f t="shared" si="3"/>
        <v>2372.9</v>
      </c>
      <c r="AY25" s="131">
        <f t="shared" si="58"/>
        <v>1.1979166666666667E-2</v>
      </c>
      <c r="AZ25" s="131">
        <f t="shared" si="81"/>
        <v>2.0002099999999968E-6</v>
      </c>
      <c r="BA25" s="132">
        <f t="shared" si="59"/>
        <v>1.1981166876666668E-2</v>
      </c>
      <c r="BB25" s="146" t="str">
        <f t="shared" si="60"/>
        <v>David McDonald</v>
      </c>
      <c r="BC25" s="107">
        <v>26.8</v>
      </c>
      <c r="BD25" s="129">
        <f t="shared" si="4"/>
        <v>588.99119999999994</v>
      </c>
      <c r="BE25" s="131">
        <f t="shared" si="61"/>
        <v>6.7708333333333336E-3</v>
      </c>
      <c r="BF25" s="131">
        <f t="shared" si="82"/>
        <v>2.0002099999999968E-6</v>
      </c>
      <c r="BG25" s="134">
        <f>IF(BE25&lt;&gt;"",BE25,VLOOKUP($A25,Table12[],7,FALSE))+BF25</f>
        <v>6.7728335433333339E-3</v>
      </c>
      <c r="BH25" s="146" t="str">
        <f t="shared" si="62"/>
        <v>David McDonald</v>
      </c>
      <c r="BI25" s="107">
        <v>27.3</v>
      </c>
      <c r="BJ25" s="129">
        <f t="shared" si="5"/>
        <v>575.18319999999994</v>
      </c>
      <c r="BK25" s="131">
        <f t="shared" si="63"/>
        <v>6.5972222222222222E-3</v>
      </c>
      <c r="BL25" s="131">
        <f t="shared" si="83"/>
        <v>2.0002099999999968E-6</v>
      </c>
      <c r="BM25" s="134">
        <f>IF(BK25&lt;&gt;"",BK25,VLOOKUP($A25,Table12[],7,FALSE))+BL25</f>
        <v>6.5992224322222225E-3</v>
      </c>
      <c r="BN25" s="146" t="str">
        <f t="shared" si="64"/>
        <v>David McDonald</v>
      </c>
      <c r="BO25" s="107">
        <v>27.8</v>
      </c>
      <c r="BP25" s="129">
        <f t="shared" si="6"/>
        <v>561.37519999999995</v>
      </c>
      <c r="BQ25" s="131">
        <f t="shared" si="65"/>
        <v>6.4236111111111108E-3</v>
      </c>
      <c r="BR25" s="131">
        <f t="shared" si="84"/>
        <v>2.0002099999999968E-6</v>
      </c>
      <c r="BS25" s="134">
        <f>IF(BQ25&lt;&gt;"",BQ25,VLOOKUP($A25,Table12[],7,FALSE))+BR25</f>
        <v>6.4256113211111111E-3</v>
      </c>
      <c r="BT25" s="146" t="str">
        <f t="shared" si="66"/>
        <v>David McDonald</v>
      </c>
      <c r="BU25" s="107">
        <v>28.1</v>
      </c>
      <c r="BV25" s="129">
        <f t="shared" si="7"/>
        <v>486.09999999999991</v>
      </c>
      <c r="BW25" s="131">
        <f t="shared" si="67"/>
        <v>5.5555555555555558E-3</v>
      </c>
      <c r="BX25" s="131">
        <f t="shared" si="85"/>
        <v>2.0002099999999968E-6</v>
      </c>
      <c r="BY25" s="134">
        <f>IF(BW25&lt;&gt;"",BW25,VLOOKUP($A25,Table12[],7,FALSE))+BX25</f>
        <v>5.5575557655555561E-3</v>
      </c>
      <c r="BZ25" s="146" t="str">
        <f t="shared" si="68"/>
        <v>David McDonald</v>
      </c>
      <c r="CA25" s="107">
        <v>28.8</v>
      </c>
      <c r="CB25" s="129">
        <f t="shared" si="8"/>
        <v>436.29999999999984</v>
      </c>
      <c r="CC25" s="131">
        <f t="shared" si="69"/>
        <v>5.0347222222222225E-3</v>
      </c>
      <c r="CD25" s="131">
        <f t="shared" si="86"/>
        <v>2.0002099999999968E-6</v>
      </c>
      <c r="CE25" s="134">
        <f>IF(CC25&lt;&gt;"",CC25,VLOOKUP($A25,Table12[],7,FALSE))+CD25</f>
        <v>5.0367224322222228E-3</v>
      </c>
      <c r="CF25" s="146" t="str">
        <f t="shared" si="70"/>
        <v>David McDonald</v>
      </c>
      <c r="CG25" s="107"/>
      <c r="CH25" s="129" t="str">
        <f t="shared" si="9"/>
        <v/>
      </c>
      <c r="CI25" s="131" t="str">
        <f t="shared" si="71"/>
        <v/>
      </c>
      <c r="CJ25" s="131">
        <f t="shared" si="87"/>
        <v>2.0002099999999968E-6</v>
      </c>
      <c r="CK25" s="134">
        <f>IF(CI25&lt;&gt;"",CI25,VLOOKUP($A25,Table12[],7,FALSE))+CJ25</f>
        <v>6.9464446544444444E-3</v>
      </c>
      <c r="CL25" s="146" t="str">
        <f t="shared" si="72"/>
        <v>David McDonald</v>
      </c>
      <c r="CM25" s="8"/>
      <c r="CN25" s="8">
        <f t="shared" si="73"/>
        <v>0</v>
      </c>
      <c r="CO25" s="8">
        <f t="shared" si="10"/>
        <v>0</v>
      </c>
      <c r="CP25" s="8">
        <f t="shared" si="11"/>
        <v>1.6840277777777777E-2</v>
      </c>
      <c r="CQ25" s="8"/>
      <c r="CR25" s="8">
        <f>IF(A25&lt;&gt;"",IF(VLOOKUP(A25,Apr!A$4:F$211,6)&gt;0,VLOOKUP(A25,Apr!A$4:F$211,6),0),0)</f>
        <v>0</v>
      </c>
      <c r="CS25" s="8">
        <f>IF(A25&lt;&gt;"",IF(VLOOKUP(A25,May!A$3:F$209,6)&gt;0,VLOOKUP(A25,May!A$3:F$209,6),0),0)</f>
        <v>0</v>
      </c>
      <c r="CT25" s="8">
        <f>IF(A25&lt;&gt;"",IF(VLOOKUP(A25,Jun!A$3:F$209,6)&gt;0,VLOOKUP(A25,Jun!A$3:F$209,6),0),0)</f>
        <v>0</v>
      </c>
      <c r="CU25" s="8">
        <f>IF(A25&lt;&gt;"",IF(VLOOKUP(A25,Jul!A$3:F$206,6)&gt;0,VLOOKUP(A25,Jul!A$3:F$206,6),0),0)</f>
        <v>0</v>
      </c>
      <c r="CV25" s="8">
        <f>IF(A25&lt;&gt;"",IF(VLOOKUP(A25,Aug!A$3:F$206,6)&gt;0,VLOOKUP(A25,Aug!A$3:F$206,6),0),0)</f>
        <v>0</v>
      </c>
      <c r="CW25" s="8">
        <f>IF(A25&lt;&gt;"",IF(VLOOKUP(A25,Sep!A$3:F$206,6)&gt;0,VLOOKUP(A25,Sep!A$3:F$206,6),0),0)</f>
        <v>0</v>
      </c>
      <c r="CX25" s="6">
        <f t="shared" si="12"/>
        <v>1499.523293202722</v>
      </c>
      <c r="CY25" s="8">
        <f t="shared" si="74"/>
        <v>1.0416666666666666E-2</v>
      </c>
      <c r="CZ25" s="8">
        <f>IF(A25&lt;&gt;"",IF(VLOOKUP(A25,Oct!A$3:F$206,6)&gt;0,VLOOKUP(A25,Oct!A$3:F$206,6),0),0)</f>
        <v>0</v>
      </c>
      <c r="DA25" s="8">
        <f>IF(A25&lt;&gt;"",IF(VLOOKUP(A25,Nov!A$3:F$207,6)&gt;0,VLOOKUP(A25,Nov!A$3:F$207,6),0),0)</f>
        <v>0</v>
      </c>
      <c r="DB25" s="8">
        <f>IF(A25&lt;&gt;"",IF(VLOOKUP(A25,Dec!A$3:F$207,6)&gt;0,VLOOKUP(A25,Dec!A$3:F$207,6),0),0)</f>
        <v>0</v>
      </c>
      <c r="DC25" s="8">
        <f>IF(A25&lt;&gt;"",IF(VLOOKUP(A25,Jan!A$3:F$207,6)&gt;0,VLOOKUP(A25,Jan!A$3:F$207,6),0),0)</f>
        <v>0</v>
      </c>
      <c r="DD25" s="8">
        <f>IF(A25&lt;&gt;"",IF(VLOOKUP(A25,Feb!A$3:F$207,6)&gt;0,VLOOKUP(A25,Feb!A$3:F$207,6),0),0)</f>
        <v>0</v>
      </c>
      <c r="DE25" s="8">
        <f>IF(A25&lt;&gt;"",IF(VLOOKUP(A25,Mar!A$3:F$207,6)&gt;0,VLOOKUP(A25,Mar!A$3:F$207,6),0),0)</f>
        <v>0</v>
      </c>
      <c r="DG25" s="8">
        <f>LARGE($EE25:EF25,1)</f>
        <v>9.0277777777777769E-3</v>
      </c>
      <c r="DH25" s="8">
        <f>LARGE($EE25:EG25,1)</f>
        <v>9.0277777777777769E-3</v>
      </c>
      <c r="DI25" s="8">
        <f>LARGE($EE25:EH25,1)</f>
        <v>9.0277777777777769E-3</v>
      </c>
      <c r="DJ25" s="8">
        <f>LARGE($EE25:EI25,1)</f>
        <v>9.0277777777777769E-3</v>
      </c>
      <c r="DK25" s="8">
        <f>LARGE($EE25:EJ25,1)</f>
        <v>9.0277777777777769E-3</v>
      </c>
      <c r="DL25" s="8">
        <f>LARGE($EK25:EL25,1)</f>
        <v>1.0416666666666666E-2</v>
      </c>
      <c r="DM25" s="8">
        <f>LARGE($EK25:EM25,1)</f>
        <v>1.0416666666666666E-2</v>
      </c>
      <c r="DN25" s="8">
        <f>LARGE($EK25:EN25,1)</f>
        <v>1.0416666666666666E-2</v>
      </c>
      <c r="DO25" s="8">
        <f>LARGE($EK25:EO25,1)</f>
        <v>1.0416666666666666E-2</v>
      </c>
      <c r="DP25" s="8">
        <f>LARGE($EK25:EP25,1)</f>
        <v>1.0416666666666666E-2</v>
      </c>
      <c r="DS25" s="6">
        <f t="shared" si="13"/>
        <v>0</v>
      </c>
      <c r="DT25" s="6">
        <f t="shared" si="13"/>
        <v>0</v>
      </c>
      <c r="DU25" s="6">
        <f t="shared" si="13"/>
        <v>0</v>
      </c>
      <c r="DV25" s="6">
        <f t="shared" si="13"/>
        <v>0</v>
      </c>
      <c r="DW25" s="6">
        <f t="shared" si="13"/>
        <v>0</v>
      </c>
      <c r="DX25" s="6">
        <f t="shared" si="13"/>
        <v>0</v>
      </c>
      <c r="DY25" s="6">
        <f t="shared" si="14"/>
        <v>0</v>
      </c>
      <c r="DZ25" s="6">
        <f t="shared" si="14"/>
        <v>0</v>
      </c>
      <c r="EA25" s="6">
        <f t="shared" si="14"/>
        <v>0</v>
      </c>
      <c r="EB25" s="6">
        <f t="shared" si="14"/>
        <v>0</v>
      </c>
      <c r="EC25" s="6">
        <f t="shared" si="14"/>
        <v>0</v>
      </c>
      <c r="EE25" s="8">
        <f t="shared" si="15"/>
        <v>9.0277777777777769E-3</v>
      </c>
      <c r="EF25" s="8">
        <f t="shared" si="16"/>
        <v>0</v>
      </c>
      <c r="EG25" s="8">
        <f t="shared" si="16"/>
        <v>0</v>
      </c>
      <c r="EH25" s="8">
        <f t="shared" si="17"/>
        <v>9.0277777777777769E-3</v>
      </c>
      <c r="EI25" s="8">
        <f t="shared" si="18"/>
        <v>8.6825557655555562E-3</v>
      </c>
      <c r="EJ25" s="8">
        <f t="shared" si="16"/>
        <v>0</v>
      </c>
      <c r="EK25" s="8">
        <f t="shared" si="19"/>
        <v>1.0416666666666666E-2</v>
      </c>
      <c r="EL25" s="8">
        <f t="shared" si="20"/>
        <v>0</v>
      </c>
      <c r="EM25" s="8">
        <f t="shared" si="20"/>
        <v>0</v>
      </c>
      <c r="EN25" s="8">
        <f t="shared" si="20"/>
        <v>0</v>
      </c>
      <c r="EO25" s="8">
        <f t="shared" si="20"/>
        <v>0</v>
      </c>
      <c r="EP25" s="8">
        <f t="shared" si="20"/>
        <v>0</v>
      </c>
      <c r="ES25" s="8" t="str">
        <f t="shared" si="21"/>
        <v/>
      </c>
      <c r="ET25" s="8" t="str">
        <f t="shared" si="21"/>
        <v/>
      </c>
      <c r="EU25" s="8" t="str">
        <f t="shared" si="21"/>
        <v/>
      </c>
      <c r="EV25" s="8" t="str">
        <f t="shared" si="21"/>
        <v/>
      </c>
      <c r="EW25" s="8" t="str">
        <f t="shared" si="21"/>
        <v/>
      </c>
      <c r="EX25" s="8" t="str">
        <f t="shared" si="21"/>
        <v/>
      </c>
      <c r="EY25" s="8" t="str">
        <f t="shared" si="22"/>
        <v/>
      </c>
      <c r="EZ25" s="8" t="str">
        <f t="shared" si="22"/>
        <v/>
      </c>
      <c r="FA25" s="8" t="str">
        <f t="shared" si="22"/>
        <v/>
      </c>
      <c r="FB25" s="8" t="str">
        <f t="shared" si="22"/>
        <v/>
      </c>
      <c r="FC25" s="8" t="str">
        <f t="shared" si="22"/>
        <v/>
      </c>
      <c r="FD25" s="8" t="str">
        <f t="shared" si="22"/>
        <v/>
      </c>
      <c r="FF25" s="13"/>
      <c r="FG25" s="8">
        <f t="shared" si="23"/>
        <v>0</v>
      </c>
      <c r="FH25" s="8">
        <f>IF(COUNT($ES25:ET25)&gt;0,SMALL($ES25:ET25,1),$FF25)</f>
        <v>0</v>
      </c>
      <c r="FI25" s="8">
        <f>IF(COUNT($ES25:EU25)&gt;0,SMALL($ES25:EU25,1),$FF25)</f>
        <v>0</v>
      </c>
      <c r="FJ25" s="8">
        <f>IF(COUNT($ES25:EV25)&gt;0,SMALL($ES25:EV25,1),$FF25)</f>
        <v>0</v>
      </c>
      <c r="FK25" s="8">
        <f>IF(COUNT($ES25:EW25)&gt;0,SMALL($ES25:EW25,1),$FF25)</f>
        <v>0</v>
      </c>
      <c r="FL25" s="54"/>
      <c r="FM25" s="8">
        <f t="shared" si="24"/>
        <v>0</v>
      </c>
      <c r="FN25" s="8">
        <f>IF(COUNT($EY25:EZ25)&gt;0,SMALL($EY25:EZ25,1),$FM25)</f>
        <v>0</v>
      </c>
      <c r="FO25" s="8">
        <f>IF(COUNT($EY25:FA25)&gt;0,SMALL($EY25:FA25,1),$FM25)</f>
        <v>0</v>
      </c>
      <c r="FP25" s="8">
        <f>IF(COUNT($EY25:FB25)&gt;0,SMALL($EY25:FB25,1),$FM25)</f>
        <v>0</v>
      </c>
      <c r="FQ25" s="8">
        <f>IF(COUNT($EY25:FC25)&gt;0,SMALL($EY25:FC25,1),$FM25)</f>
        <v>0</v>
      </c>
      <c r="FS25" s="8">
        <f t="shared" si="25"/>
        <v>9.0283101851851844E-3</v>
      </c>
      <c r="FT25" s="8">
        <f t="shared" si="26"/>
        <v>1.0417199074074074E-2</v>
      </c>
      <c r="FU25" s="1">
        <f t="shared" si="27"/>
        <v>23</v>
      </c>
      <c r="FV25" s="8">
        <f t="shared" si="28"/>
        <v>5.3240740740740745E-7</v>
      </c>
      <c r="FW25" s="1" t="str">
        <f t="shared" si="29"/>
        <v>David McDonald</v>
      </c>
      <c r="FY25" s="13">
        <f t="shared" si="30"/>
        <v>2.2583400321543403E-2</v>
      </c>
      <c r="FZ25" s="13">
        <f>SMALL($GL25:GM25,1)/(60*60*24)</f>
        <v>2.2583400321543406E-2</v>
      </c>
      <c r="GA25" s="13">
        <f>SMALL($GL25:GN25,1)/(60*60*24)</f>
        <v>2.2583400321543406E-2</v>
      </c>
      <c r="GB25" s="13">
        <f>SMALL($GL25:GO25,1)/(60*60*24)</f>
        <v>2.2583400321543406E-2</v>
      </c>
      <c r="GC25" s="13">
        <f>SMALL($GL25:GP25,1)/(60*60*24)</f>
        <v>2.2583400321543406E-2</v>
      </c>
      <c r="GD25" s="13">
        <f>SMALL($GL25:GQ25,1)/(60*60*24)</f>
        <v>2.2583400321543406E-2</v>
      </c>
      <c r="GE25" s="34">
        <f t="shared" si="31"/>
        <v>1.7355593671327801E-2</v>
      </c>
      <c r="GF25" s="13">
        <f>SMALL($GR25:GS25,1)/(60*60*24)</f>
        <v>1.7355593671327801E-2</v>
      </c>
      <c r="GG25" s="42">
        <f>SMALL($GT25:GT25,1)/(60*60*24)</f>
        <v>0.11572916666666666</v>
      </c>
      <c r="GH25" s="42">
        <f>SMALL($GT25:GU25,1)/(60*60*24)</f>
        <v>0.11572916666666666</v>
      </c>
      <c r="GI25" s="42">
        <f>SMALL($GT25:GV25,1)/(60*60*24)</f>
        <v>0.11572916666666666</v>
      </c>
      <c r="GJ25" s="42">
        <f>SMALL($GT25:GW25,1)/(60*60*24)</f>
        <v>0.11572916666666666</v>
      </c>
      <c r="GL25" s="6">
        <f t="shared" si="32"/>
        <v>1951.2057877813502</v>
      </c>
      <c r="GM25" s="1">
        <f t="shared" si="33"/>
        <v>9999</v>
      </c>
      <c r="GN25" s="1">
        <f t="shared" si="33"/>
        <v>9999</v>
      </c>
      <c r="GO25" s="1">
        <f t="shared" si="33"/>
        <v>9999</v>
      </c>
      <c r="GP25" s="1">
        <f t="shared" si="33"/>
        <v>9999</v>
      </c>
      <c r="GQ25" s="1">
        <f t="shared" si="33"/>
        <v>9999</v>
      </c>
      <c r="GR25" s="6">
        <f t="shared" si="34"/>
        <v>1499.523293202722</v>
      </c>
      <c r="GS25" s="1">
        <f t="shared" si="35"/>
        <v>9999</v>
      </c>
      <c r="GT25" s="43">
        <f t="shared" si="36"/>
        <v>9999</v>
      </c>
      <c r="GU25" s="1">
        <f t="shared" si="37"/>
        <v>9999</v>
      </c>
      <c r="GV25" s="1">
        <f t="shared" si="37"/>
        <v>9999</v>
      </c>
      <c r="GW25" s="1">
        <f t="shared" si="37"/>
        <v>9999</v>
      </c>
    </row>
    <row r="26" spans="1:209" x14ac:dyDescent="0.25">
      <c r="A26" s="1" t="s">
        <v>187</v>
      </c>
      <c r="B26" s="54"/>
      <c r="C26" s="45"/>
      <c r="D26" s="45"/>
      <c r="E26" s="13"/>
      <c r="K26" s="55"/>
      <c r="M26" s="8">
        <f t="shared" si="38"/>
        <v>2.92E-2</v>
      </c>
      <c r="N26" s="6">
        <f t="shared" si="39"/>
        <v>2522.88</v>
      </c>
      <c r="O26" s="8">
        <f t="shared" si="40"/>
        <v>1.0243055555555556E-2</v>
      </c>
      <c r="P26" s="146" t="str">
        <f t="shared" si="41"/>
        <v>Dawn Lock</v>
      </c>
      <c r="Q26" s="107"/>
      <c r="R26" s="129" t="str">
        <f t="shared" si="0"/>
        <v/>
      </c>
      <c r="S26" s="131" t="str">
        <f t="shared" si="42"/>
        <v/>
      </c>
      <c r="T26" s="131">
        <f t="shared" si="75"/>
        <v>2.0002199999999967E-6</v>
      </c>
      <c r="U26" s="132">
        <f t="shared" si="43"/>
        <v>1.0245055775555555E-2</v>
      </c>
      <c r="V26" s="146" t="str">
        <f t="shared" si="44"/>
        <v>Dawn Lock</v>
      </c>
      <c r="W26" s="107"/>
      <c r="X26" s="129" t="str">
        <f t="shared" si="1"/>
        <v/>
      </c>
      <c r="Y26" s="131" t="str">
        <f t="shared" si="45"/>
        <v/>
      </c>
      <c r="Z26" s="131">
        <f t="shared" si="76"/>
        <v>2.0002199999999967E-6</v>
      </c>
      <c r="AA26" s="132">
        <f t="shared" si="46"/>
        <v>1.0245055775555555E-2</v>
      </c>
      <c r="AB26" s="146" t="str">
        <f t="shared" si="47"/>
        <v>Dawn Lock</v>
      </c>
      <c r="AC26" s="107"/>
      <c r="AD26" s="129" t="str">
        <f t="shared" si="2"/>
        <v/>
      </c>
      <c r="AE26" s="131" t="str">
        <f t="shared" si="48"/>
        <v/>
      </c>
      <c r="AF26" s="131">
        <f t="shared" si="77"/>
        <v>2.0002199999999967E-6</v>
      </c>
      <c r="AG26" s="132">
        <f t="shared" si="49"/>
        <v>1.0245055775555555E-2</v>
      </c>
      <c r="AH26" s="146" t="str">
        <f t="shared" si="50"/>
        <v>Dawn Lock</v>
      </c>
      <c r="AI26" s="107">
        <v>54</v>
      </c>
      <c r="AJ26" s="108">
        <f t="shared" si="51"/>
        <v>1.0243055555555556E-2</v>
      </c>
      <c r="AK26" s="109">
        <f t="shared" si="52"/>
        <v>885</v>
      </c>
      <c r="AL26" s="129"/>
      <c r="AM26" s="113"/>
      <c r="AN26" s="131">
        <f t="shared" si="78"/>
        <v>2.0002199999999967E-6</v>
      </c>
      <c r="AO26" s="132">
        <f t="shared" si="79"/>
        <v>1.0243055555555556E-2</v>
      </c>
      <c r="AP26" s="146" t="str">
        <f t="shared" si="53"/>
        <v>Dawn Lock</v>
      </c>
      <c r="AQ26" s="107"/>
      <c r="AR26" s="129" t="str">
        <f t="shared" si="54"/>
        <v/>
      </c>
      <c r="AS26" s="131" t="str">
        <f t="shared" si="55"/>
        <v/>
      </c>
      <c r="AT26" s="131">
        <f t="shared" si="80"/>
        <v>2.0002199999999967E-6</v>
      </c>
      <c r="AU26" s="132">
        <f t="shared" si="56"/>
        <v>1.0245055775555555E-2</v>
      </c>
      <c r="AV26" s="146" t="str">
        <f t="shared" si="57"/>
        <v>Dawn Lock</v>
      </c>
      <c r="AW26" s="107"/>
      <c r="AX26" s="129" t="str">
        <f t="shared" si="3"/>
        <v/>
      </c>
      <c r="AY26" s="131" t="str">
        <f t="shared" si="58"/>
        <v/>
      </c>
      <c r="AZ26" s="131">
        <f t="shared" si="81"/>
        <v>2.0002199999999967E-6</v>
      </c>
      <c r="BA26" s="132">
        <f t="shared" si="59"/>
        <v>1.0245055775555555E-2</v>
      </c>
      <c r="BB26" s="146" t="str">
        <f t="shared" si="60"/>
        <v>Dawn Lock</v>
      </c>
      <c r="BC26" s="107"/>
      <c r="BD26" s="129" t="str">
        <f t="shared" si="4"/>
        <v/>
      </c>
      <c r="BE26" s="131" t="str">
        <f t="shared" si="61"/>
        <v/>
      </c>
      <c r="BF26" s="131">
        <f t="shared" si="82"/>
        <v>2.0002199999999967E-6</v>
      </c>
      <c r="BG26" s="134">
        <f>IF(BE26&lt;&gt;"",BE26,VLOOKUP($A26,Table12[],7,FALSE))+BF26</f>
        <v>5.7311668866666674E-3</v>
      </c>
      <c r="BH26" s="146" t="str">
        <f t="shared" si="62"/>
        <v>Dawn Lock</v>
      </c>
      <c r="BI26" s="107"/>
      <c r="BJ26" s="129" t="str">
        <f t="shared" si="5"/>
        <v/>
      </c>
      <c r="BK26" s="131" t="str">
        <f t="shared" si="63"/>
        <v/>
      </c>
      <c r="BL26" s="131">
        <f t="shared" si="83"/>
        <v>2.0002199999999967E-6</v>
      </c>
      <c r="BM26" s="134">
        <f>IF(BK26&lt;&gt;"",BK26,VLOOKUP($A26,Table12[],7,FALSE))+BL26</f>
        <v>5.7311668866666674E-3</v>
      </c>
      <c r="BN26" s="146" t="str">
        <f t="shared" si="64"/>
        <v>Dawn Lock</v>
      </c>
      <c r="BO26" s="107"/>
      <c r="BP26" s="129" t="str">
        <f t="shared" si="6"/>
        <v/>
      </c>
      <c r="BQ26" s="131" t="str">
        <f t="shared" si="65"/>
        <v/>
      </c>
      <c r="BR26" s="131">
        <f t="shared" si="84"/>
        <v>2.0002199999999967E-6</v>
      </c>
      <c r="BS26" s="134">
        <f>IF(BQ26&lt;&gt;"",BQ26,VLOOKUP($A26,Table12[],7,FALSE))+BR26</f>
        <v>5.7311668866666674E-3</v>
      </c>
      <c r="BT26" s="146" t="str">
        <f t="shared" si="66"/>
        <v>Dawn Lock</v>
      </c>
      <c r="BU26" s="107"/>
      <c r="BV26" s="129" t="str">
        <f t="shared" si="7"/>
        <v/>
      </c>
      <c r="BW26" s="131" t="str">
        <f t="shared" si="67"/>
        <v/>
      </c>
      <c r="BX26" s="131">
        <f t="shared" si="85"/>
        <v>2.0002199999999967E-6</v>
      </c>
      <c r="BY26" s="134">
        <f>IF(BW26&lt;&gt;"",BW26,VLOOKUP($A26,Table12[],7,FALSE))+BX26</f>
        <v>5.7311668866666674E-3</v>
      </c>
      <c r="BZ26" s="146" t="str">
        <f t="shared" si="68"/>
        <v>Dawn Lock</v>
      </c>
      <c r="CA26" s="107"/>
      <c r="CB26" s="129" t="str">
        <f t="shared" si="8"/>
        <v/>
      </c>
      <c r="CC26" s="131" t="str">
        <f t="shared" si="69"/>
        <v/>
      </c>
      <c r="CD26" s="131">
        <f t="shared" si="86"/>
        <v>2.0002199999999967E-6</v>
      </c>
      <c r="CE26" s="134">
        <f>IF(CC26&lt;&gt;"",CC26,VLOOKUP($A26,Table12[],7,FALSE))+CD26</f>
        <v>5.7311668866666674E-3</v>
      </c>
      <c r="CF26" s="146" t="str">
        <f t="shared" si="70"/>
        <v>Dawn Lock</v>
      </c>
      <c r="CG26" s="107"/>
      <c r="CH26" s="129" t="str">
        <f t="shared" si="9"/>
        <v/>
      </c>
      <c r="CI26" s="131" t="str">
        <f t="shared" si="71"/>
        <v/>
      </c>
      <c r="CJ26" s="131">
        <f t="shared" si="87"/>
        <v>2.0002199999999967E-6</v>
      </c>
      <c r="CK26" s="134">
        <f>IF(CI26&lt;&gt;"",CI26,VLOOKUP($A26,Table12[],7,FALSE))+CJ26</f>
        <v>5.7311668866666674E-3</v>
      </c>
      <c r="CL26" s="146" t="str">
        <f t="shared" si="72"/>
        <v>Dawn Lock</v>
      </c>
      <c r="CM26" s="8"/>
      <c r="CN26" s="8">
        <f t="shared" si="73"/>
        <v>0</v>
      </c>
      <c r="CO26" s="8">
        <f t="shared" si="10"/>
        <v>0</v>
      </c>
      <c r="CP26" s="8">
        <f t="shared" si="11"/>
        <v>1.0243055555555556E-2</v>
      </c>
      <c r="CQ26" s="8"/>
      <c r="CR26" s="8">
        <f>IF(A26&lt;&gt;"",IF(VLOOKUP(A26,Apr!A$4:F$211,6)&gt;0,VLOOKUP(A26,Apr!A$4:F$211,6),0),0)</f>
        <v>0</v>
      </c>
      <c r="CS26" s="8">
        <f>IF(A26&lt;&gt;"",IF(VLOOKUP(A26,May!A$3:F$209,6)&gt;0,VLOOKUP(A26,May!A$3:F$209,6),0),0)</f>
        <v>0</v>
      </c>
      <c r="CT26" s="8">
        <f>IF(A26&lt;&gt;"",IF(VLOOKUP(A26,Jun!A$3:F$209,6)&gt;0,VLOOKUP(A26,Jun!A$3:F$209,6),0),0)</f>
        <v>0</v>
      </c>
      <c r="CU26" s="8">
        <f>IF(A26&lt;&gt;"",IF(VLOOKUP(A26,Jul!A$3:F$206,6)&gt;0,VLOOKUP(A26,Jul!A$3:F$206,6),0),0)</f>
        <v>0</v>
      </c>
      <c r="CV26" s="8">
        <f>IF(A26&lt;&gt;"",IF(VLOOKUP(A26,Aug!A$3:F$206,6)&gt;0,VLOOKUP(A26,Aug!A$3:F$206,6),0),0)</f>
        <v>0</v>
      </c>
      <c r="CW26" s="8">
        <f>IF(A26&lt;&gt;"",IF(VLOOKUP(A26,Sep!A$3:F$206,6)&gt;0,VLOOKUP(A26,Sep!A$3:F$206,6),0),0)</f>
        <v>0</v>
      </c>
      <c r="CX26" s="6">
        <f t="shared" si="12"/>
        <v>1938.8612670408986</v>
      </c>
      <c r="CY26" s="8">
        <f t="shared" si="74"/>
        <v>5.3819444444444453E-3</v>
      </c>
      <c r="CZ26" s="8">
        <f>IF(A26&lt;&gt;"",IF(VLOOKUP(A26,Oct!A$3:F$206,6)&gt;0,VLOOKUP(A26,Oct!A$3:F$206,6),0),0)</f>
        <v>0</v>
      </c>
      <c r="DA26" s="8">
        <f>IF(A26&lt;&gt;"",IF(VLOOKUP(A26,Nov!A$3:F$207,6)&gt;0,VLOOKUP(A26,Nov!A$3:F$207,6),0),0)</f>
        <v>0</v>
      </c>
      <c r="DB26" s="8">
        <f>IF(A26&lt;&gt;"",IF(VLOOKUP(A26,Dec!A$3:F$207,6)&gt;0,VLOOKUP(A26,Dec!A$3:F$207,6),0),0)</f>
        <v>0</v>
      </c>
      <c r="DC26" s="8">
        <f>IF(A26&lt;&gt;"",IF(VLOOKUP(A26,Jan!A$3:F$207,6)&gt;0,VLOOKUP(A26,Jan!A$3:F$207,6),0),0)</f>
        <v>0</v>
      </c>
      <c r="DD26" s="8">
        <f>IF(A26&lt;&gt;"",IF(VLOOKUP(A26,Feb!A$3:F$207,6)&gt;0,VLOOKUP(A26,Feb!A$3:F$207,6),0),0)</f>
        <v>0</v>
      </c>
      <c r="DE26" s="8">
        <f>IF(A26&lt;&gt;"",IF(VLOOKUP(A26,Mar!A$3:F$207,6)&gt;0,VLOOKUP(A26,Mar!A$3:F$207,6),0),0)</f>
        <v>0</v>
      </c>
      <c r="DG26" s="8">
        <f>LARGE($EE26:EF26,1)</f>
        <v>1.0243055555555556E-2</v>
      </c>
      <c r="DH26" s="8">
        <f>LARGE($EE26:EG26,1)</f>
        <v>1.0243055555555556E-2</v>
      </c>
      <c r="DI26" s="8">
        <f>LARGE($EE26:EH26,1)</f>
        <v>1.0243055555555556E-2</v>
      </c>
      <c r="DJ26" s="8">
        <f>LARGE($EE26:EI26,1)</f>
        <v>1.0245055775555555E-2</v>
      </c>
      <c r="DK26" s="8">
        <f>LARGE($EE26:EJ26,1)</f>
        <v>1.0245055775555555E-2</v>
      </c>
      <c r="DL26" s="8">
        <f>LARGE($EK26:EL26,1)</f>
        <v>5.3819444444444453E-3</v>
      </c>
      <c r="DM26" s="8">
        <f>LARGE($EK26:EM26,1)</f>
        <v>5.3819444444444453E-3</v>
      </c>
      <c r="DN26" s="8">
        <f>LARGE($EK26:EN26,1)</f>
        <v>5.3819444444444453E-3</v>
      </c>
      <c r="DO26" s="8">
        <f>LARGE($EK26:EO26,1)</f>
        <v>5.3819444444444453E-3</v>
      </c>
      <c r="DP26" s="8">
        <f>LARGE($EK26:EP26,1)</f>
        <v>5.3819444444444453E-3</v>
      </c>
      <c r="DS26" s="6">
        <f t="shared" si="13"/>
        <v>0</v>
      </c>
      <c r="DT26" s="6">
        <f t="shared" si="13"/>
        <v>0</v>
      </c>
      <c r="DU26" s="6">
        <f t="shared" si="13"/>
        <v>0</v>
      </c>
      <c r="DV26" s="6">
        <f t="shared" si="13"/>
        <v>0</v>
      </c>
      <c r="DW26" s="6">
        <f t="shared" si="13"/>
        <v>0</v>
      </c>
      <c r="DX26" s="6">
        <f t="shared" si="13"/>
        <v>0</v>
      </c>
      <c r="DY26" s="6">
        <f t="shared" si="14"/>
        <v>0</v>
      </c>
      <c r="DZ26" s="6">
        <f t="shared" si="14"/>
        <v>0</v>
      </c>
      <c r="EA26" s="6">
        <f t="shared" si="14"/>
        <v>0</v>
      </c>
      <c r="EB26" s="6">
        <f t="shared" si="14"/>
        <v>0</v>
      </c>
      <c r="EC26" s="6">
        <f t="shared" si="14"/>
        <v>0</v>
      </c>
      <c r="EE26" s="8">
        <f t="shared" si="15"/>
        <v>1.0243055555555556E-2</v>
      </c>
      <c r="EF26" s="8">
        <f t="shared" si="16"/>
        <v>0</v>
      </c>
      <c r="EG26" s="8">
        <f t="shared" si="16"/>
        <v>0</v>
      </c>
      <c r="EH26" s="8">
        <f t="shared" si="17"/>
        <v>1.0243055555555556E-2</v>
      </c>
      <c r="EI26" s="8">
        <f t="shared" si="18"/>
        <v>1.0245055775555555E-2</v>
      </c>
      <c r="EJ26" s="8">
        <f t="shared" si="16"/>
        <v>0</v>
      </c>
      <c r="EK26" s="8">
        <f t="shared" si="19"/>
        <v>5.3819444444444453E-3</v>
      </c>
      <c r="EL26" s="8">
        <f t="shared" ref="EL26:EP54" si="90">IF(DY26&gt;0,IF($CX$2&gt;DY26,(MROUND($CX$2-DY26,15)/(60*60*24)),0),0)</f>
        <v>0</v>
      </c>
      <c r="EM26" s="8">
        <f t="shared" si="90"/>
        <v>0</v>
      </c>
      <c r="EN26" s="8">
        <f t="shared" si="90"/>
        <v>0</v>
      </c>
      <c r="EO26" s="8">
        <f t="shared" si="90"/>
        <v>0</v>
      </c>
      <c r="EP26" s="8">
        <f t="shared" si="90"/>
        <v>0</v>
      </c>
      <c r="ES26" s="8" t="str">
        <f t="shared" ref="ES26:EX54" si="91">IF(CR26&gt;0,CR26,"")</f>
        <v/>
      </c>
      <c r="ET26" s="8" t="str">
        <f t="shared" si="91"/>
        <v/>
      </c>
      <c r="EU26" s="8" t="str">
        <f t="shared" si="91"/>
        <v/>
      </c>
      <c r="EV26" s="8" t="str">
        <f t="shared" si="91"/>
        <v/>
      </c>
      <c r="EW26" s="8" t="str">
        <f t="shared" si="91"/>
        <v/>
      </c>
      <c r="EX26" s="8" t="str">
        <f t="shared" si="91"/>
        <v/>
      </c>
      <c r="EY26" s="8" t="str">
        <f t="shared" ref="EY26:FD54" si="92">IF(CZ26&gt;0,CZ26,"")</f>
        <v/>
      </c>
      <c r="EZ26" s="8" t="str">
        <f t="shared" si="92"/>
        <v/>
      </c>
      <c r="FA26" s="8" t="str">
        <f t="shared" si="92"/>
        <v/>
      </c>
      <c r="FB26" s="8" t="str">
        <f t="shared" si="92"/>
        <v/>
      </c>
      <c r="FC26" s="8" t="str">
        <f t="shared" si="92"/>
        <v/>
      </c>
      <c r="FD26" s="8" t="str">
        <f t="shared" si="92"/>
        <v/>
      </c>
      <c r="FF26" s="13"/>
      <c r="FG26" s="8">
        <f t="shared" si="23"/>
        <v>0</v>
      </c>
      <c r="FH26" s="8">
        <f>IF(COUNT($ES26:ET26)&gt;0,SMALL($ES26:ET26,1),$FF26)</f>
        <v>0</v>
      </c>
      <c r="FI26" s="8">
        <f>IF(COUNT($ES26:EU26)&gt;0,SMALL($ES26:EU26,1),$FF26)</f>
        <v>0</v>
      </c>
      <c r="FJ26" s="8">
        <f>IF(COUNT($ES26:EV26)&gt;0,SMALL($ES26:EV26,1),$FF26)</f>
        <v>0</v>
      </c>
      <c r="FK26" s="8">
        <f>IF(COUNT($ES26:EW26)&gt;0,SMALL($ES26:EW26,1),$FF26)</f>
        <v>0</v>
      </c>
      <c r="FL26" s="54"/>
      <c r="FM26" s="8">
        <f t="shared" si="24"/>
        <v>0</v>
      </c>
      <c r="FN26" s="8">
        <f>IF(COUNT($EY26:EZ26)&gt;0,SMALL($EY26:EZ26,1),$FM26)</f>
        <v>0</v>
      </c>
      <c r="FO26" s="8">
        <f>IF(COUNT($EY26:FA26)&gt;0,SMALL($EY26:FA26,1),$FM26)</f>
        <v>0</v>
      </c>
      <c r="FP26" s="8">
        <f>IF(COUNT($EY26:FB26)&gt;0,SMALL($EY26:FB26,1),$FM26)</f>
        <v>0</v>
      </c>
      <c r="FQ26" s="8">
        <f>IF(COUNT($EY26:FC26)&gt;0,SMALL($EY26:FC26,1),$FM26)</f>
        <v>0</v>
      </c>
      <c r="FS26" s="8">
        <f t="shared" si="25"/>
        <v>1.0245611331111111E-2</v>
      </c>
      <c r="FT26" s="8">
        <f t="shared" si="26"/>
        <v>5.382500000000001E-3</v>
      </c>
      <c r="FU26" s="1">
        <f t="shared" si="27"/>
        <v>24</v>
      </c>
      <c r="FV26" s="8">
        <f t="shared" si="28"/>
        <v>5.5555555555555552E-7</v>
      </c>
      <c r="FW26" s="1" t="str">
        <f t="shared" si="29"/>
        <v>Dawn Lock</v>
      </c>
      <c r="FY26" s="13">
        <f t="shared" si="30"/>
        <v>2.92E-2</v>
      </c>
      <c r="FZ26" s="13">
        <f>SMALL($GL26:GM26,1)/(60*60*24)</f>
        <v>2.92E-2</v>
      </c>
      <c r="GA26" s="13">
        <f>SMALL($GL26:GN26,1)/(60*60*24)</f>
        <v>2.92E-2</v>
      </c>
      <c r="GB26" s="13">
        <f>SMALL($GL26:GO26,1)/(60*60*24)</f>
        <v>2.92E-2</v>
      </c>
      <c r="GC26" s="13">
        <f>SMALL($GL26:GP26,1)/(60*60*24)</f>
        <v>2.92E-2</v>
      </c>
      <c r="GD26" s="13">
        <f>SMALL($GL26:GQ26,1)/(60*60*24)</f>
        <v>2.92E-2</v>
      </c>
      <c r="GE26" s="34">
        <f t="shared" si="31"/>
        <v>2.2440523924084476E-2</v>
      </c>
      <c r="GF26" s="13">
        <f>SMALL($GR26:GS26,1)/(60*60*24)</f>
        <v>2.2440523924084476E-2</v>
      </c>
      <c r="GG26" s="42">
        <f>SMALL($GT26:GT26,1)/(60*60*24)</f>
        <v>0.11572916666666666</v>
      </c>
      <c r="GH26" s="42">
        <f>SMALL($GT26:GU26,1)/(60*60*24)</f>
        <v>0.11572916666666666</v>
      </c>
      <c r="GI26" s="42">
        <f>SMALL($GT26:GV26,1)/(60*60*24)</f>
        <v>0.11572916666666666</v>
      </c>
      <c r="GJ26" s="42">
        <f>SMALL($GT26:GW26,1)/(60*60*24)</f>
        <v>0.11572916666666666</v>
      </c>
      <c r="GL26" s="6">
        <f t="shared" si="32"/>
        <v>2522.88</v>
      </c>
      <c r="GM26" s="1">
        <f t="shared" ref="GM26:GQ54" si="93">IF(DS26&gt;0,DS26,9999)</f>
        <v>9999</v>
      </c>
      <c r="GN26" s="1">
        <f t="shared" si="93"/>
        <v>9999</v>
      </c>
      <c r="GO26" s="1">
        <f t="shared" si="93"/>
        <v>9999</v>
      </c>
      <c r="GP26" s="1">
        <f t="shared" si="93"/>
        <v>9999</v>
      </c>
      <c r="GQ26" s="1">
        <f t="shared" si="93"/>
        <v>9999</v>
      </c>
      <c r="GR26" s="6">
        <f t="shared" si="34"/>
        <v>1938.8612670408986</v>
      </c>
      <c r="GS26" s="1">
        <f t="shared" si="35"/>
        <v>9999</v>
      </c>
      <c r="GT26" s="43">
        <f t="shared" si="36"/>
        <v>9999</v>
      </c>
      <c r="GU26" s="1">
        <f t="shared" ref="GU26:GW54" si="94">IF(EA26&gt;0,EA26,9999)</f>
        <v>9999</v>
      </c>
      <c r="GV26" s="1">
        <f t="shared" si="94"/>
        <v>9999</v>
      </c>
      <c r="GW26" s="1">
        <f t="shared" si="94"/>
        <v>9999</v>
      </c>
    </row>
    <row r="27" spans="1:209" x14ac:dyDescent="0.25">
      <c r="A27" s="1" t="s">
        <v>188</v>
      </c>
      <c r="B27" s="54">
        <v>1.4050925925925927E-2</v>
      </c>
      <c r="C27" s="45">
        <v>43497</v>
      </c>
      <c r="D27" s="45"/>
      <c r="E27" s="13">
        <v>1.9178240740740742E-2</v>
      </c>
      <c r="F27" s="11">
        <v>43647</v>
      </c>
      <c r="L27" s="8">
        <v>2.9513888888888892E-2</v>
      </c>
      <c r="M27" s="8">
        <f t="shared" si="38"/>
        <v>2.0032926491821562E-2</v>
      </c>
      <c r="N27" s="6">
        <f t="shared" si="39"/>
        <v>1730.844848893383</v>
      </c>
      <c r="O27" s="8">
        <f t="shared" si="40"/>
        <v>1.9444444444444445E-2</v>
      </c>
      <c r="P27" s="146" t="str">
        <f t="shared" si="41"/>
        <v>Domenic Read-Garrett</v>
      </c>
      <c r="Q27" s="107"/>
      <c r="R27" s="129" t="str">
        <f t="shared" si="0"/>
        <v/>
      </c>
      <c r="S27" s="131" t="str">
        <f t="shared" si="42"/>
        <v/>
      </c>
      <c r="T27" s="131">
        <f t="shared" si="75"/>
        <v>2.0002299999999965E-6</v>
      </c>
      <c r="U27" s="132">
        <f t="shared" si="43"/>
        <v>1.9446444674444445E-2</v>
      </c>
      <c r="V27" s="146" t="str">
        <f t="shared" si="44"/>
        <v>Domenic Read-Garrett</v>
      </c>
      <c r="W27" s="107"/>
      <c r="X27" s="129" t="str">
        <f t="shared" si="1"/>
        <v/>
      </c>
      <c r="Y27" s="131" t="str">
        <f t="shared" si="45"/>
        <v/>
      </c>
      <c r="Z27" s="131">
        <f t="shared" si="76"/>
        <v>2.0002299999999965E-6</v>
      </c>
      <c r="AA27" s="132">
        <f t="shared" si="46"/>
        <v>1.9446444674444445E-2</v>
      </c>
      <c r="AB27" s="146" t="str">
        <f t="shared" si="47"/>
        <v>Domenic Read-Garrett</v>
      </c>
      <c r="AC27" s="107"/>
      <c r="AD27" s="129" t="str">
        <f t="shared" si="2"/>
        <v/>
      </c>
      <c r="AE27" s="131" t="str">
        <f t="shared" si="48"/>
        <v/>
      </c>
      <c r="AF27" s="131">
        <f t="shared" si="77"/>
        <v>2.0002299999999965E-6</v>
      </c>
      <c r="AG27" s="132">
        <f t="shared" si="49"/>
        <v>1.9446444674444445E-2</v>
      </c>
      <c r="AH27" s="146" t="str">
        <f t="shared" si="50"/>
        <v>Domenic Read-Garrett</v>
      </c>
      <c r="AI27" s="107"/>
      <c r="AJ27" s="108">
        <f t="shared" si="51"/>
        <v>1.9444444444444445E-2</v>
      </c>
      <c r="AK27" s="109">
        <f t="shared" si="52"/>
        <v>1680</v>
      </c>
      <c r="AL27" s="129"/>
      <c r="AM27" s="113"/>
      <c r="AN27" s="131">
        <f t="shared" si="78"/>
        <v>2.0002299999999965E-6</v>
      </c>
      <c r="AO27" s="132">
        <f t="shared" si="79"/>
        <v>1.9444444444444445E-2</v>
      </c>
      <c r="AP27" s="146" t="str">
        <f t="shared" si="53"/>
        <v>Domenic Read-Garrett</v>
      </c>
      <c r="AQ27" s="107"/>
      <c r="AR27" s="129" t="str">
        <f t="shared" si="54"/>
        <v/>
      </c>
      <c r="AS27" s="131" t="str">
        <f t="shared" si="55"/>
        <v/>
      </c>
      <c r="AT27" s="131">
        <f t="shared" si="80"/>
        <v>2.0002299999999965E-6</v>
      </c>
      <c r="AU27" s="132">
        <f t="shared" si="56"/>
        <v>1.9446444674444445E-2</v>
      </c>
      <c r="AV27" s="146" t="str">
        <f t="shared" si="57"/>
        <v>Domenic Read-Garrett</v>
      </c>
      <c r="AW27" s="107"/>
      <c r="AX27" s="129" t="str">
        <f t="shared" si="3"/>
        <v/>
      </c>
      <c r="AY27" s="131" t="str">
        <f t="shared" si="58"/>
        <v/>
      </c>
      <c r="AZ27" s="131">
        <f t="shared" si="81"/>
        <v>2.0002299999999965E-6</v>
      </c>
      <c r="BA27" s="132">
        <f t="shared" si="59"/>
        <v>1.9446444674444445E-2</v>
      </c>
      <c r="BB27" s="146" t="str">
        <f t="shared" si="60"/>
        <v>Domenic Read-Garrett</v>
      </c>
      <c r="BC27" s="107"/>
      <c r="BD27" s="129" t="str">
        <f t="shared" si="4"/>
        <v/>
      </c>
      <c r="BE27" s="131" t="str">
        <f t="shared" si="61"/>
        <v/>
      </c>
      <c r="BF27" s="131">
        <f t="shared" si="82"/>
        <v>2.0002299999999965E-6</v>
      </c>
      <c r="BG27" s="134">
        <f>IF(BE27&lt;&gt;"",BE27,VLOOKUP($A27,Table12[],7,FALSE))+BF27</f>
        <v>1.2328389118888889E-2</v>
      </c>
      <c r="BH27" s="146" t="str">
        <f t="shared" si="62"/>
        <v>Domenic Read-Garrett</v>
      </c>
      <c r="BI27" s="107">
        <v>13.2</v>
      </c>
      <c r="BJ27" s="129">
        <f t="shared" si="5"/>
        <v>964.56880000000001</v>
      </c>
      <c r="BK27" s="131">
        <f t="shared" si="63"/>
        <v>1.1111111111111112E-2</v>
      </c>
      <c r="BL27" s="131">
        <f t="shared" si="83"/>
        <v>2.0002299999999965E-6</v>
      </c>
      <c r="BM27" s="134">
        <f>IF(BK27&lt;&gt;"",BK27,VLOOKUP($A27,Table12[],7,FALSE))+BL27</f>
        <v>1.1113111341111112E-2</v>
      </c>
      <c r="BN27" s="146" t="str">
        <f t="shared" si="64"/>
        <v>Domenic Read-Garrett</v>
      </c>
      <c r="BO27" s="107">
        <v>13.4</v>
      </c>
      <c r="BP27" s="129">
        <f t="shared" si="6"/>
        <v>959.04559999999992</v>
      </c>
      <c r="BQ27" s="131">
        <f t="shared" si="65"/>
        <v>1.1111111111111112E-2</v>
      </c>
      <c r="BR27" s="131">
        <f t="shared" si="84"/>
        <v>2.0002299999999965E-6</v>
      </c>
      <c r="BS27" s="134">
        <f>IF(BQ27&lt;&gt;"",BQ27,VLOOKUP($A27,Table12[],7,FALSE))+BR27</f>
        <v>1.1113111341111112E-2</v>
      </c>
      <c r="BT27" s="146" t="str">
        <f t="shared" si="66"/>
        <v>Domenic Read-Garrett</v>
      </c>
      <c r="BU27" s="107">
        <v>13.7</v>
      </c>
      <c r="BV27" s="129">
        <f t="shared" si="7"/>
        <v>918.09999999999991</v>
      </c>
      <c r="BW27" s="131">
        <f t="shared" si="67"/>
        <v>1.0590277777777778E-2</v>
      </c>
      <c r="BX27" s="131">
        <f t="shared" si="85"/>
        <v>2.0002299999999965E-6</v>
      </c>
      <c r="BY27" s="134">
        <f>IF(BW27&lt;&gt;"",BW27,VLOOKUP($A27,Table12[],7,FALSE))+BX27</f>
        <v>1.0592278007777779E-2</v>
      </c>
      <c r="BZ27" s="146" t="str">
        <f t="shared" si="68"/>
        <v>Domenic Read-Garrett</v>
      </c>
      <c r="CA27" s="107">
        <v>14.1</v>
      </c>
      <c r="CB27" s="129">
        <f t="shared" si="8"/>
        <v>892</v>
      </c>
      <c r="CC27" s="131">
        <f t="shared" si="69"/>
        <v>1.0243055555555556E-2</v>
      </c>
      <c r="CD27" s="131">
        <f t="shared" si="86"/>
        <v>2.0002299999999965E-6</v>
      </c>
      <c r="CE27" s="134">
        <f>IF(CC27&lt;&gt;"",CC27,VLOOKUP($A27,Table12[],7,FALSE))+CD27</f>
        <v>1.0245055785555556E-2</v>
      </c>
      <c r="CF27" s="146" t="str">
        <f t="shared" si="70"/>
        <v>Domenic Read-Garrett</v>
      </c>
      <c r="CG27" s="107"/>
      <c r="CH27" s="129" t="str">
        <f t="shared" si="9"/>
        <v/>
      </c>
      <c r="CI27" s="131" t="str">
        <f t="shared" si="71"/>
        <v/>
      </c>
      <c r="CJ27" s="131">
        <f t="shared" si="87"/>
        <v>2.0002299999999965E-6</v>
      </c>
      <c r="CK27" s="134">
        <f>IF(CI27&lt;&gt;"",CI27,VLOOKUP($A27,Table12[],7,FALSE))+CJ27</f>
        <v>1.2328389118888889E-2</v>
      </c>
      <c r="CL27" s="146" t="str">
        <f t="shared" si="72"/>
        <v>Domenic Read-Garrett</v>
      </c>
      <c r="CM27" s="8"/>
      <c r="CN27" s="8">
        <f t="shared" si="73"/>
        <v>0</v>
      </c>
      <c r="CO27" s="8">
        <f t="shared" si="10"/>
        <v>0</v>
      </c>
      <c r="CP27" s="8">
        <f t="shared" si="11"/>
        <v>1.9444444444444445E-2</v>
      </c>
      <c r="CQ27" s="8"/>
      <c r="CR27" s="8">
        <f>IF(A27&lt;&gt;"",IF(VLOOKUP(A27,Apr!A$4:F$211,6)&gt;0,VLOOKUP(A27,Apr!A$4:F$211,6),0),0)</f>
        <v>0</v>
      </c>
      <c r="CS27" s="8">
        <f>IF(A27&lt;&gt;"",IF(VLOOKUP(A27,May!A$3:F$209,6)&gt;0,VLOOKUP(A27,May!A$3:F$209,6),0),0)</f>
        <v>0</v>
      </c>
      <c r="CT27" s="8">
        <f>IF(A27&lt;&gt;"",IF(VLOOKUP(A27,Jun!A$3:F$209,6)&gt;0,VLOOKUP(A27,Jun!A$3:F$209,6),0),0)</f>
        <v>0</v>
      </c>
      <c r="CU27" s="8">
        <f>IF(A27&lt;&gt;"",IF(VLOOKUP(A27,Jul!A$3:F$206,6)&gt;0,VLOOKUP(A27,Jul!A$3:F$206,6),0),0)</f>
        <v>0</v>
      </c>
      <c r="CV27" s="8">
        <f>IF(A27&lt;&gt;"",IF(VLOOKUP(A27,Aug!A$3:F$206,6)&gt;0,VLOOKUP(A27,Aug!A$3:F$206,6),0),0)</f>
        <v>0</v>
      </c>
      <c r="CW27" s="8">
        <f>IF(A27&lt;&gt;"",IF(VLOOKUP(A27,Sep!A$3:F$206,6)&gt;0,VLOOKUP(A27,Sep!A$3:F$206,6),0),0)</f>
        <v>0</v>
      </c>
      <c r="CX27" s="6">
        <f t="shared" si="12"/>
        <v>1330.1734671393949</v>
      </c>
      <c r="CY27" s="8">
        <f t="shared" si="74"/>
        <v>1.2499999999999999E-2</v>
      </c>
      <c r="CZ27" s="8">
        <f>IF(A27&lt;&gt;"",IF(VLOOKUP(A27,Oct!A$3:F$206,6)&gt;0,VLOOKUP(A27,Oct!A$3:F$206,6),0),0)</f>
        <v>0</v>
      </c>
      <c r="DA27" s="8">
        <f>IF(A27&lt;&gt;"",IF(VLOOKUP(A27,Nov!A$3:F$207,6)&gt;0,VLOOKUP(A27,Nov!A$3:F$207,6),0),0)</f>
        <v>0</v>
      </c>
      <c r="DB27" s="8">
        <f>IF(A27&lt;&gt;"",IF(VLOOKUP(A27,Dec!A$3:F$207,6)&gt;0,VLOOKUP(A27,Dec!A$3:F$207,6),0),0)</f>
        <v>0</v>
      </c>
      <c r="DC27" s="8">
        <f>IF(A27&lt;&gt;"",IF(VLOOKUP(A27,Jan!A$3:F$207,6)&gt;0,VLOOKUP(A27,Jan!A$3:F$207,6),0),0)</f>
        <v>0</v>
      </c>
      <c r="DD27" s="8">
        <f>IF(A27&lt;&gt;"",IF(VLOOKUP(A27,Feb!A$3:F$207,6)&gt;0,VLOOKUP(A27,Feb!A$3:F$207,6),0),0)</f>
        <v>0</v>
      </c>
      <c r="DE27" s="8">
        <f>IF(A27&lt;&gt;"",IF(VLOOKUP(A27,Mar!A$3:F$207,6)&gt;0,VLOOKUP(A27,Mar!A$3:F$207,6),0),0)</f>
        <v>0</v>
      </c>
      <c r="DG27" s="8">
        <f>LARGE($EE27:EF27,1)</f>
        <v>1.9444444444444445E-2</v>
      </c>
      <c r="DH27" s="8">
        <f>LARGE($EE27:EG27,1)</f>
        <v>1.9444444444444445E-2</v>
      </c>
      <c r="DI27" s="8">
        <f>LARGE($EE27:EH27,1)</f>
        <v>1.9444444444444445E-2</v>
      </c>
      <c r="DJ27" s="8">
        <f>LARGE($EE27:EI27,1)</f>
        <v>1.9446444674444445E-2</v>
      </c>
      <c r="DK27" s="8">
        <f>LARGE($EE27:EJ27,1)</f>
        <v>1.9446444674444445E-2</v>
      </c>
      <c r="DL27" s="8">
        <f>LARGE($EK27:EL27,1)</f>
        <v>1.2499999999999999E-2</v>
      </c>
      <c r="DM27" s="8">
        <f>LARGE($EK27:EM27,1)</f>
        <v>1.2499999999999999E-2</v>
      </c>
      <c r="DN27" s="8">
        <f>LARGE($EK27:EN27,1)</f>
        <v>1.2499999999999999E-2</v>
      </c>
      <c r="DO27" s="8">
        <f>LARGE($EK27:EO27,1)</f>
        <v>1.2499999999999999E-2</v>
      </c>
      <c r="DP27" s="8">
        <f>LARGE($EK27:EP27,1)</f>
        <v>1.2499999999999999E-2</v>
      </c>
      <c r="DS27" s="6">
        <f t="shared" si="13"/>
        <v>0</v>
      </c>
      <c r="DT27" s="6">
        <f t="shared" si="13"/>
        <v>0</v>
      </c>
      <c r="DU27" s="6">
        <f t="shared" si="13"/>
        <v>0</v>
      </c>
      <c r="DV27" s="6">
        <f t="shared" si="13"/>
        <v>0</v>
      </c>
      <c r="DW27" s="6">
        <f t="shared" si="13"/>
        <v>0</v>
      </c>
      <c r="DX27" s="6">
        <f t="shared" si="13"/>
        <v>0</v>
      </c>
      <c r="DY27" s="6">
        <f t="shared" si="14"/>
        <v>0</v>
      </c>
      <c r="DZ27" s="6">
        <f t="shared" si="14"/>
        <v>0</v>
      </c>
      <c r="EA27" s="6">
        <f t="shared" si="14"/>
        <v>0</v>
      </c>
      <c r="EB27" s="6">
        <f t="shared" si="14"/>
        <v>0</v>
      </c>
      <c r="EC27" s="6">
        <f t="shared" si="14"/>
        <v>0</v>
      </c>
      <c r="EE27" s="8">
        <f t="shared" si="15"/>
        <v>1.9444444444444445E-2</v>
      </c>
      <c r="EF27" s="8">
        <f t="shared" si="16"/>
        <v>0</v>
      </c>
      <c r="EG27" s="8">
        <f t="shared" si="16"/>
        <v>0</v>
      </c>
      <c r="EH27" s="8">
        <f t="shared" si="17"/>
        <v>1.9444444444444445E-2</v>
      </c>
      <c r="EI27" s="8">
        <f t="shared" si="18"/>
        <v>1.9446444674444445E-2</v>
      </c>
      <c r="EJ27" s="8">
        <f t="shared" si="16"/>
        <v>0</v>
      </c>
      <c r="EK27" s="8">
        <f t="shared" si="19"/>
        <v>1.2499999999999999E-2</v>
      </c>
      <c r="EL27" s="8">
        <f t="shared" si="90"/>
        <v>0</v>
      </c>
      <c r="EM27" s="8">
        <f t="shared" si="90"/>
        <v>0</v>
      </c>
      <c r="EN27" s="8">
        <f t="shared" si="90"/>
        <v>0</v>
      </c>
      <c r="EO27" s="8">
        <f t="shared" si="90"/>
        <v>0</v>
      </c>
      <c r="EP27" s="8">
        <f t="shared" si="90"/>
        <v>0</v>
      </c>
      <c r="ES27" s="8" t="str">
        <f t="shared" si="91"/>
        <v/>
      </c>
      <c r="ET27" s="8" t="str">
        <f t="shared" si="91"/>
        <v/>
      </c>
      <c r="EU27" s="8" t="str">
        <f t="shared" si="91"/>
        <v/>
      </c>
      <c r="EV27" s="8" t="str">
        <f t="shared" si="91"/>
        <v/>
      </c>
      <c r="EW27" s="8" t="str">
        <f t="shared" si="91"/>
        <v/>
      </c>
      <c r="EX27" s="8" t="str">
        <f t="shared" si="91"/>
        <v/>
      </c>
      <c r="EY27" s="8" t="str">
        <f t="shared" si="92"/>
        <v/>
      </c>
      <c r="EZ27" s="8" t="str">
        <f t="shared" si="92"/>
        <v/>
      </c>
      <c r="FA27" s="8" t="str">
        <f t="shared" si="92"/>
        <v/>
      </c>
      <c r="FB27" s="8" t="str">
        <f t="shared" si="92"/>
        <v/>
      </c>
      <c r="FC27" s="8" t="str">
        <f t="shared" si="92"/>
        <v/>
      </c>
      <c r="FD27" s="8" t="str">
        <f t="shared" si="92"/>
        <v/>
      </c>
      <c r="FF27" s="13">
        <v>1.9178240740740742E-2</v>
      </c>
      <c r="FG27" s="8">
        <f t="shared" si="23"/>
        <v>1.9178240740740742E-2</v>
      </c>
      <c r="FH27" s="8">
        <f>IF(COUNT($ES27:ET27)&gt;0,SMALL($ES27:ET27,1),$FF27)</f>
        <v>1.9178240740740742E-2</v>
      </c>
      <c r="FI27" s="8">
        <f>IF(COUNT($ES27:EU27)&gt;0,SMALL($ES27:EU27,1),$FF27)</f>
        <v>1.9178240740740742E-2</v>
      </c>
      <c r="FJ27" s="8">
        <f>IF(COUNT($ES27:EV27)&gt;0,SMALL($ES27:EV27,1),$FF27)</f>
        <v>1.9178240740740742E-2</v>
      </c>
      <c r="FK27" s="8">
        <f>IF(COUNT($ES27:EW27)&gt;0,SMALL($ES27:EW27,1),$FF27)</f>
        <v>1.9178240740740742E-2</v>
      </c>
      <c r="FL27" s="54">
        <v>1.4050925925925927E-2</v>
      </c>
      <c r="FM27" s="8">
        <f t="shared" si="24"/>
        <v>1.4050925925925927E-2</v>
      </c>
      <c r="FN27" s="8">
        <f>IF(COUNT($EY27:EZ27)&gt;0,SMALL($EY27:EZ27,1),$FM27)</f>
        <v>1.4050925925925927E-2</v>
      </c>
      <c r="FO27" s="8">
        <f>IF(COUNT($EY27:FA27)&gt;0,SMALL($EY27:FA27,1),$FM27)</f>
        <v>1.4050925925925927E-2</v>
      </c>
      <c r="FP27" s="8">
        <f>IF(COUNT($EY27:FB27)&gt;0,SMALL($EY27:FB27,1),$FM27)</f>
        <v>1.4050925925925927E-2</v>
      </c>
      <c r="FQ27" s="8">
        <f>IF(COUNT($EY27:FC27)&gt;0,SMALL($EY27:FC27,1),$FM27)</f>
        <v>1.4050925925925927E-2</v>
      </c>
      <c r="FS27" s="8">
        <f t="shared" si="25"/>
        <v>1.9447023378148149E-2</v>
      </c>
      <c r="FT27" s="8">
        <f t="shared" si="26"/>
        <v>1.2500578703703703E-2</v>
      </c>
      <c r="FU27" s="1">
        <f t="shared" si="27"/>
        <v>25</v>
      </c>
      <c r="FV27" s="8">
        <f t="shared" si="28"/>
        <v>5.787037037037037E-7</v>
      </c>
      <c r="FW27" s="1" t="str">
        <f t="shared" si="29"/>
        <v>Domenic Read-Garrett</v>
      </c>
      <c r="FY27" s="13">
        <f t="shared" si="30"/>
        <v>2.0032926491821562E-2</v>
      </c>
      <c r="FZ27" s="13">
        <f>SMALL($GL27:GM27,1)/(60*60*24)</f>
        <v>2.0032926491821562E-2</v>
      </c>
      <c r="GA27" s="13">
        <f>SMALL($GL27:GN27,1)/(60*60*24)</f>
        <v>2.0032926491821562E-2</v>
      </c>
      <c r="GB27" s="13">
        <f>SMALL($GL27:GO27,1)/(60*60*24)</f>
        <v>2.0032926491821562E-2</v>
      </c>
      <c r="GC27" s="13">
        <f>SMALL($GL27:GP27,1)/(60*60*24)</f>
        <v>2.0032926491821562E-2</v>
      </c>
      <c r="GD27" s="13">
        <f>SMALL($GL27:GQ27,1)/(60*60*24)</f>
        <v>2.0032926491821562E-2</v>
      </c>
      <c r="GE27" s="34">
        <f t="shared" si="31"/>
        <v>1.5395526240039294E-2</v>
      </c>
      <c r="GF27" s="13">
        <f>SMALL($GR27:GS27,1)/(60*60*24)</f>
        <v>1.5395526240039294E-2</v>
      </c>
      <c r="GG27" s="42">
        <f>SMALL($GT27:GT27,1)/(60*60*24)</f>
        <v>0.11572916666666666</v>
      </c>
      <c r="GH27" s="42">
        <f>SMALL($GT27:GU27,1)/(60*60*24)</f>
        <v>0.11572916666666666</v>
      </c>
      <c r="GI27" s="42">
        <f>SMALL($GT27:GV27,1)/(60*60*24)</f>
        <v>0.11572916666666666</v>
      </c>
      <c r="GJ27" s="42">
        <f>SMALL($GT27:GW27,1)/(60*60*24)</f>
        <v>0.11572916666666666</v>
      </c>
      <c r="GL27" s="6">
        <f t="shared" si="32"/>
        <v>1730.844848893383</v>
      </c>
      <c r="GM27" s="1">
        <f t="shared" si="93"/>
        <v>9999</v>
      </c>
      <c r="GN27" s="1">
        <f t="shared" si="93"/>
        <v>9999</v>
      </c>
      <c r="GO27" s="1">
        <f t="shared" si="93"/>
        <v>9999</v>
      </c>
      <c r="GP27" s="1">
        <f t="shared" si="93"/>
        <v>9999</v>
      </c>
      <c r="GQ27" s="1">
        <f t="shared" si="93"/>
        <v>9999</v>
      </c>
      <c r="GR27" s="6">
        <f t="shared" si="34"/>
        <v>1330.1734671393949</v>
      </c>
      <c r="GS27" s="1">
        <f t="shared" si="35"/>
        <v>9999</v>
      </c>
      <c r="GT27" s="43">
        <f t="shared" si="36"/>
        <v>9999</v>
      </c>
      <c r="GU27" s="1">
        <f t="shared" si="94"/>
        <v>9999</v>
      </c>
      <c r="GV27" s="1">
        <f t="shared" si="94"/>
        <v>9999</v>
      </c>
      <c r="GW27" s="1">
        <f t="shared" si="94"/>
        <v>9999</v>
      </c>
    </row>
    <row r="28" spans="1:209" x14ac:dyDescent="0.25">
      <c r="A28" s="1" t="s">
        <v>189</v>
      </c>
      <c r="B28" s="54">
        <v>1.5219907407407409E-2</v>
      </c>
      <c r="C28" s="45">
        <v>43862</v>
      </c>
      <c r="D28" s="45"/>
      <c r="E28" s="13">
        <v>1.9016203703703705E-2</v>
      </c>
      <c r="F28" s="11">
        <v>45047</v>
      </c>
      <c r="H28" s="35">
        <v>1.5219907407407406E-2</v>
      </c>
      <c r="I28" s="35">
        <v>1.9212962962962963E-2</v>
      </c>
      <c r="J28" s="8">
        <v>1.7604166666666667E-2</v>
      </c>
      <c r="K28" s="55">
        <f>(J28/4*3.1)/1.032</f>
        <v>1.3220183301033592E-2</v>
      </c>
      <c r="L28" s="8">
        <v>3.125E-2</v>
      </c>
      <c r="M28" s="8">
        <f t="shared" si="38"/>
        <v>1.8491253170255989E-2</v>
      </c>
      <c r="N28" s="6">
        <f>M28*60*60*24</f>
        <v>1597.6442739101171</v>
      </c>
      <c r="O28" s="8">
        <f>IF(A28&lt;&gt;"",(MROUND(N$2-N28,15)/(60*60*24)),"")</f>
        <v>2.1006944444444446E-2</v>
      </c>
      <c r="P28" s="146" t="str">
        <f t="shared" si="41"/>
        <v>Dominic Kirby</v>
      </c>
      <c r="Q28" s="107"/>
      <c r="R28" s="129" t="str">
        <f t="shared" si="0"/>
        <v/>
      </c>
      <c r="S28" s="131" t="str">
        <f t="shared" si="42"/>
        <v/>
      </c>
      <c r="T28" s="131">
        <f t="shared" si="75"/>
        <v>2.0002399999999964E-6</v>
      </c>
      <c r="U28" s="132">
        <f t="shared" si="43"/>
        <v>2.1008944684444447E-2</v>
      </c>
      <c r="V28" s="146" t="str">
        <f t="shared" si="44"/>
        <v>Dominic Kirby</v>
      </c>
      <c r="W28" s="107"/>
      <c r="X28" s="129" t="str">
        <f t="shared" si="1"/>
        <v/>
      </c>
      <c r="Y28" s="131" t="str">
        <f t="shared" si="45"/>
        <v/>
      </c>
      <c r="Z28" s="131">
        <f t="shared" si="76"/>
        <v>2.0002399999999964E-6</v>
      </c>
      <c r="AA28" s="132">
        <f t="shared" si="46"/>
        <v>2.1008944684444447E-2</v>
      </c>
      <c r="AB28" s="146" t="str">
        <f t="shared" si="47"/>
        <v>Dominic Kirby</v>
      </c>
      <c r="AC28" s="107"/>
      <c r="AD28" s="129" t="str">
        <f t="shared" si="2"/>
        <v/>
      </c>
      <c r="AE28" s="131" t="str">
        <f t="shared" si="48"/>
        <v/>
      </c>
      <c r="AF28" s="131">
        <f t="shared" si="77"/>
        <v>2.0002399999999964E-6</v>
      </c>
      <c r="AG28" s="132">
        <f t="shared" si="49"/>
        <v>2.1008944684444447E-2</v>
      </c>
      <c r="AH28" s="146" t="str">
        <f t="shared" si="50"/>
        <v>Dominic Kirby</v>
      </c>
      <c r="AI28" s="107">
        <v>6.5</v>
      </c>
      <c r="AJ28" s="108">
        <f t="shared" si="51"/>
        <v>2.0486111111111111E-2</v>
      </c>
      <c r="AK28" s="109">
        <f t="shared" si="52"/>
        <v>1770</v>
      </c>
      <c r="AL28" s="129">
        <f t="shared" ref="AL28:AL35" si="95">(50.124*AI28)+1373.5</f>
        <v>1699.306</v>
      </c>
      <c r="AM28" s="131">
        <f t="shared" ref="AM28:AM35" si="96">IF(A28&lt;&gt;"",(MROUND(AL$2-AL28,15)/(60*60*24)),"")</f>
        <v>1.9791666666666666E-2</v>
      </c>
      <c r="AN28" s="131">
        <f t="shared" si="78"/>
        <v>2.0002399999999964E-6</v>
      </c>
      <c r="AO28" s="132">
        <f t="shared" si="79"/>
        <v>1.9791666666666666E-2</v>
      </c>
      <c r="AP28" s="146" t="str">
        <f t="shared" si="53"/>
        <v>Dominic Kirby</v>
      </c>
      <c r="AQ28" s="107">
        <v>6</v>
      </c>
      <c r="AR28" s="129">
        <f t="shared" si="54"/>
        <v>1674.2440000000001</v>
      </c>
      <c r="AS28" s="131">
        <f t="shared" si="55"/>
        <v>2.013888888888889E-2</v>
      </c>
      <c r="AT28" s="131">
        <f t="shared" si="80"/>
        <v>2.0002399999999964E-6</v>
      </c>
      <c r="AU28" s="132">
        <f t="shared" si="56"/>
        <v>2.0140889128888891E-2</v>
      </c>
      <c r="AV28" s="146" t="str">
        <f t="shared" si="57"/>
        <v>Dominic Kirby</v>
      </c>
      <c r="AW28" s="107">
        <v>6</v>
      </c>
      <c r="AX28" s="129">
        <f t="shared" si="3"/>
        <v>1601.5</v>
      </c>
      <c r="AY28" s="131">
        <f t="shared" si="58"/>
        <v>2.1006944444444446E-2</v>
      </c>
      <c r="AZ28" s="131">
        <f t="shared" si="81"/>
        <v>2.0002399999999964E-6</v>
      </c>
      <c r="BA28" s="132">
        <f t="shared" si="59"/>
        <v>2.1008944684444447E-2</v>
      </c>
      <c r="BB28" s="146" t="str">
        <f t="shared" si="60"/>
        <v>Dominic Kirby</v>
      </c>
      <c r="BC28" s="107">
        <v>6.1</v>
      </c>
      <c r="BD28" s="129">
        <f t="shared" si="4"/>
        <v>1160.6424</v>
      </c>
      <c r="BE28" s="131">
        <f t="shared" si="61"/>
        <v>1.3368055555555555E-2</v>
      </c>
      <c r="BF28" s="131">
        <f t="shared" si="82"/>
        <v>2.0002399999999964E-6</v>
      </c>
      <c r="BG28" s="134">
        <f>IF(BE28&lt;&gt;"",BE28,VLOOKUP($A28,Table12[],7,FALSE))+BF28</f>
        <v>1.3370055795555554E-2</v>
      </c>
      <c r="BH28" s="146" t="str">
        <f t="shared" si="62"/>
        <v>Dominic Kirby</v>
      </c>
      <c r="BI28" s="107">
        <v>6.3</v>
      </c>
      <c r="BJ28" s="129">
        <f t="shared" si="5"/>
        <v>1155.1191999999999</v>
      </c>
      <c r="BK28" s="131">
        <f t="shared" si="63"/>
        <v>1.3368055555555555E-2</v>
      </c>
      <c r="BL28" s="131">
        <f t="shared" si="83"/>
        <v>2.0002399999999964E-6</v>
      </c>
      <c r="BM28" s="134">
        <f>IF(BK28&lt;&gt;"",BK28,VLOOKUP($A28,Table12[],7,FALSE))+BL28</f>
        <v>1.3370055795555554E-2</v>
      </c>
      <c r="BN28" s="146" t="str">
        <f t="shared" si="64"/>
        <v>Dominic Kirby</v>
      </c>
      <c r="BO28" s="107">
        <v>6.6</v>
      </c>
      <c r="BP28" s="129">
        <f t="shared" si="6"/>
        <v>1146.8344</v>
      </c>
      <c r="BQ28" s="131">
        <f t="shared" si="65"/>
        <v>1.3194444444444444E-2</v>
      </c>
      <c r="BR28" s="131">
        <f t="shared" si="84"/>
        <v>2.0002399999999964E-6</v>
      </c>
      <c r="BS28" s="134">
        <f>IF(BQ28&lt;&gt;"",BQ28,VLOOKUP($A28,Table12[],7,FALSE))+BR28</f>
        <v>1.3196444684444444E-2</v>
      </c>
      <c r="BT28" s="146" t="str">
        <f t="shared" si="66"/>
        <v>Dominic Kirby</v>
      </c>
      <c r="BU28" s="107">
        <v>6.6</v>
      </c>
      <c r="BV28" s="129">
        <f t="shared" si="7"/>
        <v>1131.0999999999999</v>
      </c>
      <c r="BW28" s="131">
        <f t="shared" si="67"/>
        <v>1.3020833333333334E-2</v>
      </c>
      <c r="BX28" s="131">
        <f t="shared" si="85"/>
        <v>2.0002399999999964E-6</v>
      </c>
      <c r="BY28" s="134">
        <f>IF(BW28&lt;&gt;"",BW28,VLOOKUP($A28,Table12[],7,FALSE))+BX28</f>
        <v>1.3022833573333333E-2</v>
      </c>
      <c r="BZ28" s="146" t="str">
        <f t="shared" si="68"/>
        <v>Dominic Kirby</v>
      </c>
      <c r="CA28" s="107">
        <v>6.6</v>
      </c>
      <c r="CB28" s="129">
        <f t="shared" si="8"/>
        <v>1124.5</v>
      </c>
      <c r="CC28" s="131">
        <f t="shared" si="69"/>
        <v>1.3020833333333334E-2</v>
      </c>
      <c r="CD28" s="131">
        <f t="shared" si="86"/>
        <v>2.0002399999999964E-6</v>
      </c>
      <c r="CE28" s="134">
        <f>IF(CC28&lt;&gt;"",CC28,VLOOKUP($A28,Table12[],7,FALSE))+CD28</f>
        <v>1.3022833573333333E-2</v>
      </c>
      <c r="CF28" s="146" t="str">
        <f t="shared" si="70"/>
        <v>Dominic Kirby</v>
      </c>
      <c r="CG28" s="107"/>
      <c r="CH28" s="129" t="str">
        <f t="shared" si="9"/>
        <v/>
      </c>
      <c r="CI28" s="131" t="str">
        <f t="shared" si="71"/>
        <v/>
      </c>
      <c r="CJ28" s="131">
        <f t="shared" si="87"/>
        <v>2.0002399999999964E-6</v>
      </c>
      <c r="CK28" s="134">
        <f>IF(CI28&lt;&gt;"",CI28,VLOOKUP($A28,Table12[],7,FALSE))+CJ28</f>
        <v>1.3543666906666666E-2</v>
      </c>
      <c r="CL28" s="146" t="str">
        <f t="shared" si="72"/>
        <v>Dominic Kirby</v>
      </c>
      <c r="CM28" s="8"/>
      <c r="CN28" s="8">
        <f t="shared" si="73"/>
        <v>1.9016203703703709E-2</v>
      </c>
      <c r="CO28" s="8">
        <f t="shared" si="10"/>
        <v>1.549568494518519E-2</v>
      </c>
      <c r="CP28" s="8">
        <f t="shared" si="11"/>
        <v>2.1006944444444446E-2</v>
      </c>
      <c r="CQ28" s="8"/>
      <c r="CR28" s="8">
        <f>IF(A28&lt;&gt;"",IF(VLOOKUP(A28,Apr!A$4:F$211,6)&gt;0,VLOOKUP(A28,Apr!A$4:F$211,6),0),0)</f>
        <v>1.9583333333333335E-2</v>
      </c>
      <c r="CS28" s="8">
        <f>IF(A28&lt;&gt;"",IF(VLOOKUP(A28,May!A$3:F$209,6)&gt;0,VLOOKUP(A28,May!A$3:F$209,6),0),0)</f>
        <v>1.9016203703703709E-2</v>
      </c>
      <c r="CT28" s="8">
        <f>IF(A28&lt;&gt;"",IF(VLOOKUP(A28,Jun!A$3:F$209,6)&gt;0,VLOOKUP(A28,Jun!A$3:F$209,6),0),0)</f>
        <v>1.9409722222222224E-2</v>
      </c>
      <c r="CU28" s="8">
        <f>IF(A28&lt;&gt;"",IF(VLOOKUP(A28,Jul!A$3:F$206,6)&gt;0,VLOOKUP(A28,Jul!A$3:F$206,6),0),0)</f>
        <v>0</v>
      </c>
      <c r="CV28" s="8">
        <f>IF(A28&lt;&gt;"",IF(VLOOKUP(A28,Aug!A$3:F$206,6)&gt;0,VLOOKUP(A28,Aug!A$3:F$206,6),0),0)</f>
        <v>1.9673925685925926E-2</v>
      </c>
      <c r="CW28" s="8">
        <f>IF(A28&lt;&gt;"",IF(VLOOKUP(A28,Sep!A$3:F$206,6)&gt;0,VLOOKUP(A28,Sep!A$3:F$206,6),0),0)</f>
        <v>1.9407721982222223E-2</v>
      </c>
      <c r="CX28" s="6">
        <f t="shared" si="12"/>
        <v>1262.663726276397</v>
      </c>
      <c r="CY28" s="8">
        <f t="shared" si="74"/>
        <v>1.3194444444444444E-2</v>
      </c>
      <c r="CZ28" s="8">
        <f>IF(A28&lt;&gt;"",IF(VLOOKUP(A28,Oct!A$3:F$206,6)&gt;0,VLOOKUP(A28,Oct!A$3:F$206,6),0),0)</f>
        <v>1.5842907167407411E-2</v>
      </c>
      <c r="DA28" s="8">
        <f>IF(A28&lt;&gt;"",IF(VLOOKUP(A28,Nov!A$3:F$207,6)&gt;0,VLOOKUP(A28,Nov!A$3:F$207,6),0),0)</f>
        <v>1.5808184945185186E-2</v>
      </c>
      <c r="DB28" s="8">
        <f>IF(A28&lt;&gt;"",IF(VLOOKUP(A28,Dec!A$3:F$207,6)&gt;0,VLOOKUP(A28,Dec!A$3:F$207,6),0),0)</f>
        <v>1.549568494518519E-2</v>
      </c>
      <c r="DC28" s="8">
        <f>IF(A28&lt;&gt;"",IF(VLOOKUP(A28,Jan!A$3:F$207,6)&gt;0,VLOOKUP(A28,Jan!A$3:F$207,6),0),0)</f>
        <v>1.5877629389629628E-2</v>
      </c>
      <c r="DD28" s="8">
        <f>IF(A28&lt;&gt;"",IF(VLOOKUP(A28,Feb!A$3:F$207,6)&gt;0,VLOOKUP(A28,Feb!A$3:F$207,6),0),0)</f>
        <v>0</v>
      </c>
      <c r="DE28" s="8">
        <f>IF(A28&lt;&gt;"",IF(VLOOKUP(A28,Mar!A$3:F$207,6)&gt;0,VLOOKUP(A28,Mar!A$3:F$207,6),0),0)</f>
        <v>0</v>
      </c>
      <c r="DG28" s="8">
        <f>LARGE($EE28:EF28,1)</f>
        <v>1.9965277777777776E-2</v>
      </c>
      <c r="DH28" s="8">
        <f>LARGE($EE28:EG28,1)</f>
        <v>2.0486111111111111E-2</v>
      </c>
      <c r="DI28" s="8">
        <f>LARGE($EE28:EH28,1)</f>
        <v>2.0486111111111111E-2</v>
      </c>
      <c r="DJ28" s="8">
        <f>LARGE($EE28:EI28,1)</f>
        <v>2.0486111111111111E-2</v>
      </c>
      <c r="DK28" s="8">
        <f>LARGE($EE28:EJ28,1)</f>
        <v>2.0486111111111111E-2</v>
      </c>
      <c r="DL28" s="8">
        <f>LARGE($EK28:EL28,1)</f>
        <v>1.3194444444444444E-2</v>
      </c>
      <c r="DM28" s="8">
        <f>LARGE($EK28:EM28,1)</f>
        <v>1.3194444444444444E-2</v>
      </c>
      <c r="DN28" s="8">
        <f>LARGE($EK28:EN28,1)</f>
        <v>1.3194444444444444E-2</v>
      </c>
      <c r="DO28" s="8">
        <f>LARGE($EK28:EO28,1)</f>
        <v>1.3194444444444444E-2</v>
      </c>
      <c r="DP28" s="8">
        <f>LARGE($EK28:EP28,1)</f>
        <v>1.3194444444444444E-2</v>
      </c>
      <c r="DS28" s="6">
        <f t="shared" si="13"/>
        <v>1692</v>
      </c>
      <c r="DT28" s="6">
        <f t="shared" si="13"/>
        <v>1643.0000000000002</v>
      </c>
      <c r="DU28" s="6">
        <f t="shared" si="13"/>
        <v>1677.0000000000005</v>
      </c>
      <c r="DV28" s="6">
        <f t="shared" si="13"/>
        <v>0</v>
      </c>
      <c r="DW28" s="6">
        <f t="shared" si="13"/>
        <v>1699.8271792639998</v>
      </c>
      <c r="DX28" s="6">
        <f t="shared" si="13"/>
        <v>1676.8271792640001</v>
      </c>
      <c r="DY28" s="6">
        <f t="shared" si="14"/>
        <v>1368.8271792640003</v>
      </c>
      <c r="DZ28" s="6">
        <f t="shared" si="14"/>
        <v>1365.8271792640003</v>
      </c>
      <c r="EA28" s="6">
        <f t="shared" si="14"/>
        <v>1338.8271792640003</v>
      </c>
      <c r="EB28" s="6">
        <f t="shared" si="14"/>
        <v>1371.8271792639998</v>
      </c>
      <c r="EC28" s="6">
        <f t="shared" si="14"/>
        <v>0</v>
      </c>
      <c r="EE28" s="8">
        <f t="shared" si="15"/>
        <v>1.9791666666666666E-2</v>
      </c>
      <c r="EF28" s="8">
        <f t="shared" si="16"/>
        <v>1.9965277777777776E-2</v>
      </c>
      <c r="EG28" s="8">
        <f t="shared" si="16"/>
        <v>2.0486111111111111E-2</v>
      </c>
      <c r="EH28" s="8">
        <f t="shared" si="17"/>
        <v>1.9791666666666666E-2</v>
      </c>
      <c r="EI28" s="8">
        <f t="shared" si="18"/>
        <v>2.0140889128888891E-2</v>
      </c>
      <c r="EJ28" s="8">
        <f t="shared" si="16"/>
        <v>1.9791666666666666E-2</v>
      </c>
      <c r="EK28" s="8">
        <f t="shared" si="19"/>
        <v>1.3194444444444444E-2</v>
      </c>
      <c r="EL28" s="8">
        <f t="shared" si="90"/>
        <v>1.1979166666666667E-2</v>
      </c>
      <c r="EM28" s="8">
        <f t="shared" si="90"/>
        <v>1.1979166666666667E-2</v>
      </c>
      <c r="EN28" s="8">
        <f t="shared" si="90"/>
        <v>1.2326388888888888E-2</v>
      </c>
      <c r="EO28" s="8">
        <f t="shared" si="90"/>
        <v>1.1979166666666667E-2</v>
      </c>
      <c r="EP28" s="8">
        <f t="shared" si="90"/>
        <v>0</v>
      </c>
      <c r="ES28" s="8">
        <f t="shared" si="91"/>
        <v>1.9583333333333335E-2</v>
      </c>
      <c r="ET28" s="8">
        <f t="shared" si="91"/>
        <v>1.9016203703703709E-2</v>
      </c>
      <c r="EU28" s="8">
        <f t="shared" si="91"/>
        <v>1.9409722222222224E-2</v>
      </c>
      <c r="EV28" s="8" t="str">
        <f t="shared" si="91"/>
        <v/>
      </c>
      <c r="EW28" s="8">
        <f t="shared" si="91"/>
        <v>1.9673925685925926E-2</v>
      </c>
      <c r="EX28" s="8">
        <f t="shared" si="91"/>
        <v>1.9407721982222223E-2</v>
      </c>
      <c r="EY28" s="8">
        <f t="shared" si="92"/>
        <v>1.5842907167407411E-2</v>
      </c>
      <c r="EZ28" s="8">
        <f t="shared" si="92"/>
        <v>1.5808184945185186E-2</v>
      </c>
      <c r="FA28" s="8">
        <f t="shared" si="92"/>
        <v>1.549568494518519E-2</v>
      </c>
      <c r="FB28" s="8">
        <f t="shared" si="92"/>
        <v>1.5877629389629628E-2</v>
      </c>
      <c r="FC28" s="8" t="str">
        <f t="shared" si="92"/>
        <v/>
      </c>
      <c r="FD28" s="8" t="str">
        <f t="shared" si="92"/>
        <v/>
      </c>
      <c r="FF28" s="13">
        <v>1.9212962962962963E-2</v>
      </c>
      <c r="FG28" s="8">
        <f t="shared" si="23"/>
        <v>1.9583333333333335E-2</v>
      </c>
      <c r="FH28" s="8">
        <f>IF(COUNT($ES28:ET28)&gt;0,SMALL($ES28:ET28,1),$FF28)</f>
        <v>1.9016203703703709E-2</v>
      </c>
      <c r="FI28" s="8">
        <f>IF(COUNT($ES28:EU28)&gt;0,SMALL($ES28:EU28,1),$FF28)</f>
        <v>1.9016203703703709E-2</v>
      </c>
      <c r="FJ28" s="8">
        <f>IF(COUNT($ES28:EV28)&gt;0,SMALL($ES28:EV28,1),$FF28)</f>
        <v>1.9016203703703709E-2</v>
      </c>
      <c r="FK28" s="8">
        <f>IF(COUNT($ES28:EW28)&gt;0,SMALL($ES28:EW28,1),$FF28)</f>
        <v>1.9016203703703709E-2</v>
      </c>
      <c r="FL28" s="54">
        <v>1.5219907407407409E-2</v>
      </c>
      <c r="FM28" s="8">
        <f t="shared" si="24"/>
        <v>1.5842907167407411E-2</v>
      </c>
      <c r="FN28" s="8">
        <f>IF(COUNT($EY28:EZ28)&gt;0,SMALL($EY28:EZ28,1),$FM28)</f>
        <v>1.5808184945185186E-2</v>
      </c>
      <c r="FO28" s="8">
        <f>IF(COUNT($EY28:FA28)&gt;0,SMALL($EY28:FA28,1),$FM28)</f>
        <v>1.549568494518519E-2</v>
      </c>
      <c r="FP28" s="8">
        <f>IF(COUNT($EY28:FB28)&gt;0,SMALL($EY28:FB28,1),$FM28)</f>
        <v>1.549568494518519E-2</v>
      </c>
      <c r="FQ28" s="8">
        <f>IF(COUNT($EY28:FC28)&gt;0,SMALL($EY28:FC28,1),$FM28)</f>
        <v>1.549568494518519E-2</v>
      </c>
      <c r="FS28" s="8">
        <f t="shared" si="25"/>
        <v>2.0486712962962964E-2</v>
      </c>
      <c r="FT28" s="8">
        <f t="shared" si="26"/>
        <v>1.3195046296296297E-2</v>
      </c>
      <c r="FU28" s="1">
        <f t="shared" si="27"/>
        <v>26</v>
      </c>
      <c r="FV28" s="8">
        <f t="shared" si="28"/>
        <v>6.0185185185185187E-7</v>
      </c>
      <c r="FW28" s="1" t="str">
        <f t="shared" si="29"/>
        <v>Dominic Kirby</v>
      </c>
      <c r="FY28" s="13">
        <f t="shared" si="30"/>
        <v>1.8491253170255989E-2</v>
      </c>
      <c r="FZ28" s="13">
        <f>SMALL($GL28:GM28,1)/(60*60*24)</f>
        <v>1.8491253170255986E-2</v>
      </c>
      <c r="GA28" s="13">
        <f>SMALL($GL28:GN28,1)/(60*60*24)</f>
        <v>1.8491253170255986E-2</v>
      </c>
      <c r="GB28" s="13">
        <f>SMALL($GL28:GO28,1)/(60*60*24)</f>
        <v>1.8491253170255986E-2</v>
      </c>
      <c r="GC28" s="13">
        <f>SMALL($GL28:GP28,1)/(60*60*24)</f>
        <v>1.8491253170255986E-2</v>
      </c>
      <c r="GD28" s="13">
        <f>SMALL($GL28:GQ28,1)/(60*60*24)</f>
        <v>1.8491253170255986E-2</v>
      </c>
      <c r="GE28" s="34">
        <f t="shared" si="31"/>
        <v>1.4614163498569411E-2</v>
      </c>
      <c r="GF28" s="13">
        <f>SMALL($GR28:GS28,1)/(60*60*24)</f>
        <v>1.4614163498569411E-2</v>
      </c>
      <c r="GG28" s="42">
        <f>SMALL($GT28:GT28,1)/(60*60*24)</f>
        <v>1.894685264149687E-2</v>
      </c>
      <c r="GH28" s="42">
        <f>SMALL($GT28:GU28,1)/(60*60*24)</f>
        <v>1.5495684945185188E-2</v>
      </c>
      <c r="GI28" s="42">
        <f>SMALL($GT28:GV28,1)/(60*60*24)</f>
        <v>1.5495684945185188E-2</v>
      </c>
      <c r="GJ28" s="42">
        <f>SMALL($GT28:GW28,1)/(60*60*24)</f>
        <v>1.5495684945185188E-2</v>
      </c>
      <c r="GL28" s="6">
        <f t="shared" si="32"/>
        <v>1597.6442739101171</v>
      </c>
      <c r="GM28" s="1">
        <f t="shared" si="93"/>
        <v>1692</v>
      </c>
      <c r="GN28" s="1">
        <f t="shared" si="93"/>
        <v>1643.0000000000002</v>
      </c>
      <c r="GO28" s="1">
        <f t="shared" si="93"/>
        <v>1677.0000000000005</v>
      </c>
      <c r="GP28" s="1">
        <f t="shared" si="93"/>
        <v>9999</v>
      </c>
      <c r="GQ28" s="1">
        <f t="shared" si="93"/>
        <v>1699.8271792639998</v>
      </c>
      <c r="GR28" s="6">
        <f t="shared" si="34"/>
        <v>1262.663726276397</v>
      </c>
      <c r="GS28" s="1">
        <f t="shared" si="35"/>
        <v>1368.8271792640003</v>
      </c>
      <c r="GT28" s="43">
        <f t="shared" si="36"/>
        <v>1637.0080682253297</v>
      </c>
      <c r="GU28" s="1">
        <f t="shared" si="94"/>
        <v>1338.8271792640003</v>
      </c>
      <c r="GV28" s="1">
        <f t="shared" si="94"/>
        <v>1371.8271792639998</v>
      </c>
      <c r="GW28" s="1">
        <f t="shared" si="94"/>
        <v>9999</v>
      </c>
    </row>
    <row r="29" spans="1:209" x14ac:dyDescent="0.25">
      <c r="A29" s="1" t="s">
        <v>190</v>
      </c>
      <c r="B29" s="54">
        <v>1.8425925925925925E-2</v>
      </c>
      <c r="C29" s="45">
        <v>44958</v>
      </c>
      <c r="D29" s="45"/>
      <c r="E29" s="13">
        <v>2.3287037037037037E-2</v>
      </c>
      <c r="F29" s="11">
        <v>45017</v>
      </c>
      <c r="H29" s="34">
        <v>1.8425925925925925E-2</v>
      </c>
      <c r="I29" s="34">
        <v>2.7141203703703709E-2</v>
      </c>
      <c r="K29" s="8">
        <v>1.7997685185185186E-2</v>
      </c>
      <c r="L29" s="8">
        <v>3.4756944444444444E-2</v>
      </c>
      <c r="M29" s="8">
        <f t="shared" si="38"/>
        <v>2.5173611111111112E-2</v>
      </c>
      <c r="N29" s="6">
        <f t="shared" si="39"/>
        <v>2175</v>
      </c>
      <c r="O29" s="8">
        <f t="shared" si="40"/>
        <v>1.4236111111111111E-2</v>
      </c>
      <c r="P29" s="146" t="str">
        <f t="shared" si="41"/>
        <v>Elizabeth Canavan</v>
      </c>
      <c r="Q29" s="107"/>
      <c r="R29" s="129" t="str">
        <f t="shared" si="0"/>
        <v/>
      </c>
      <c r="S29" s="131" t="str">
        <f t="shared" si="42"/>
        <v/>
      </c>
      <c r="T29" s="131">
        <f t="shared" si="75"/>
        <v>2.0002499999999962E-6</v>
      </c>
      <c r="U29" s="132">
        <f t="shared" si="43"/>
        <v>1.4238111361111111E-2</v>
      </c>
      <c r="V29" s="146" t="str">
        <f t="shared" si="44"/>
        <v>Elizabeth Canavan</v>
      </c>
      <c r="W29" s="107"/>
      <c r="X29" s="129" t="str">
        <f t="shared" si="1"/>
        <v/>
      </c>
      <c r="Y29" s="131" t="str">
        <f t="shared" si="45"/>
        <v/>
      </c>
      <c r="Z29" s="131">
        <f t="shared" si="76"/>
        <v>2.0002499999999962E-6</v>
      </c>
      <c r="AA29" s="132">
        <f t="shared" si="46"/>
        <v>1.4238111361111111E-2</v>
      </c>
      <c r="AB29" s="146" t="str">
        <f t="shared" si="47"/>
        <v>Elizabeth Canavan</v>
      </c>
      <c r="AC29" s="107"/>
      <c r="AD29" s="129" t="str">
        <f t="shared" si="2"/>
        <v/>
      </c>
      <c r="AE29" s="131" t="str">
        <f t="shared" si="48"/>
        <v/>
      </c>
      <c r="AF29" s="131">
        <f t="shared" si="77"/>
        <v>2.0002499999999962E-6</v>
      </c>
      <c r="AG29" s="132">
        <f t="shared" si="49"/>
        <v>1.4238111361111111E-2</v>
      </c>
      <c r="AH29" s="146" t="str">
        <f t="shared" si="50"/>
        <v>Elizabeth Canavan</v>
      </c>
      <c r="AI29" s="107">
        <v>15.1</v>
      </c>
      <c r="AJ29" s="108">
        <f t="shared" si="51"/>
        <v>1.6145833333333335E-2</v>
      </c>
      <c r="AK29" s="109">
        <f t="shared" si="52"/>
        <v>1395.0000000000002</v>
      </c>
      <c r="AL29" s="129">
        <f t="shared" si="95"/>
        <v>2130.3724000000002</v>
      </c>
      <c r="AM29" s="131">
        <f t="shared" si="96"/>
        <v>1.4756944444444444E-2</v>
      </c>
      <c r="AN29" s="131">
        <f t="shared" si="78"/>
        <v>2.0002499999999962E-6</v>
      </c>
      <c r="AO29" s="132">
        <f t="shared" si="79"/>
        <v>1.4756944444444444E-2</v>
      </c>
      <c r="AP29" s="146" t="str">
        <f t="shared" si="53"/>
        <v>Elizabeth Canavan</v>
      </c>
      <c r="AQ29" s="107">
        <v>15.2</v>
      </c>
      <c r="AR29" s="129">
        <f t="shared" si="54"/>
        <v>2135.3847999999998</v>
      </c>
      <c r="AS29" s="131">
        <f t="shared" si="55"/>
        <v>1.4756944444444444E-2</v>
      </c>
      <c r="AT29" s="131">
        <f t="shared" si="80"/>
        <v>2.0002499999999962E-6</v>
      </c>
      <c r="AU29" s="132">
        <f t="shared" si="56"/>
        <v>1.4758944694444444E-2</v>
      </c>
      <c r="AV29" s="146" t="str">
        <f t="shared" si="57"/>
        <v>Elizabeth Canavan</v>
      </c>
      <c r="AW29" s="107">
        <v>15.4</v>
      </c>
      <c r="AX29" s="129">
        <f t="shared" si="3"/>
        <v>1958.7</v>
      </c>
      <c r="AY29" s="131">
        <f t="shared" si="58"/>
        <v>1.6840277777777777E-2</v>
      </c>
      <c r="AZ29" s="131">
        <f t="shared" si="81"/>
        <v>2.0002499999999962E-6</v>
      </c>
      <c r="BA29" s="132">
        <f t="shared" si="59"/>
        <v>1.6842278027777775E-2</v>
      </c>
      <c r="BB29" s="146" t="str">
        <f t="shared" si="60"/>
        <v>Elizabeth Canavan</v>
      </c>
      <c r="BC29" s="107">
        <v>15.5</v>
      </c>
      <c r="BD29" s="129">
        <f t="shared" si="4"/>
        <v>901.05199999999991</v>
      </c>
      <c r="BE29" s="131">
        <f t="shared" si="61"/>
        <v>1.0416666666666666E-2</v>
      </c>
      <c r="BF29" s="131">
        <f t="shared" si="82"/>
        <v>2.0002499999999962E-6</v>
      </c>
      <c r="BG29" s="134">
        <f>IF(BE29&lt;&gt;"",BE29,VLOOKUP($A29,Table12[],7,FALSE))+BF29</f>
        <v>1.0418666916666666E-2</v>
      </c>
      <c r="BH29" s="146" t="str">
        <f t="shared" si="62"/>
        <v>Elizabeth Canavan</v>
      </c>
      <c r="BI29" s="107">
        <v>15.8</v>
      </c>
      <c r="BJ29" s="129">
        <f t="shared" si="5"/>
        <v>892.76719999999989</v>
      </c>
      <c r="BK29" s="131">
        <f t="shared" si="63"/>
        <v>1.0416666666666666E-2</v>
      </c>
      <c r="BL29" s="131">
        <f t="shared" si="83"/>
        <v>2.0002499999999962E-6</v>
      </c>
      <c r="BM29" s="134">
        <f>IF(BK29&lt;&gt;"",BK29,VLOOKUP($A29,Table12[],7,FALSE))+BL29</f>
        <v>1.0418666916666666E-2</v>
      </c>
      <c r="BN29" s="146" t="str">
        <f t="shared" si="64"/>
        <v>Elizabeth Canavan</v>
      </c>
      <c r="BO29" s="107">
        <v>16.2</v>
      </c>
      <c r="BP29" s="129">
        <f t="shared" si="6"/>
        <v>881.72079999999994</v>
      </c>
      <c r="BQ29" s="131">
        <f t="shared" si="65"/>
        <v>1.0243055555555556E-2</v>
      </c>
      <c r="BR29" s="131">
        <f t="shared" si="84"/>
        <v>2.0002499999999962E-6</v>
      </c>
      <c r="BS29" s="134">
        <f>IF(BQ29&lt;&gt;"",BQ29,VLOOKUP($A29,Table12[],7,FALSE))+BR29</f>
        <v>1.0245055805555556E-2</v>
      </c>
      <c r="BT29" s="146" t="str">
        <f t="shared" si="66"/>
        <v>Elizabeth Canavan</v>
      </c>
      <c r="BU29" s="107">
        <v>16.3</v>
      </c>
      <c r="BV29" s="129">
        <f t="shared" si="7"/>
        <v>840.09999999999991</v>
      </c>
      <c r="BW29" s="131">
        <f t="shared" si="67"/>
        <v>9.7222222222222224E-3</v>
      </c>
      <c r="BX29" s="131">
        <f t="shared" si="85"/>
        <v>2.0002499999999962E-6</v>
      </c>
      <c r="BY29" s="134">
        <f>IF(BW29&lt;&gt;"",BW29,VLOOKUP($A29,Table12[],7,FALSE))+BX29</f>
        <v>9.7242224722222225E-3</v>
      </c>
      <c r="BZ29" s="146" t="str">
        <f t="shared" si="68"/>
        <v>Elizabeth Canavan</v>
      </c>
      <c r="CA29" s="107">
        <v>16.5</v>
      </c>
      <c r="CB29" s="129">
        <f t="shared" si="8"/>
        <v>817.59999999999991</v>
      </c>
      <c r="CC29" s="131">
        <f t="shared" si="69"/>
        <v>9.5486111111111119E-3</v>
      </c>
      <c r="CD29" s="131">
        <f t="shared" si="86"/>
        <v>2.0002499999999962E-6</v>
      </c>
      <c r="CE29" s="134">
        <f>IF(CC29&lt;&gt;"",CC29,VLOOKUP($A29,Table12[],7,FALSE))+CD29</f>
        <v>9.550611361111112E-3</v>
      </c>
      <c r="CF29" s="146" t="str">
        <f t="shared" si="70"/>
        <v>Elizabeth Canavan</v>
      </c>
      <c r="CG29" s="107"/>
      <c r="CH29" s="129" t="str">
        <f t="shared" si="9"/>
        <v/>
      </c>
      <c r="CI29" s="131" t="str">
        <f t="shared" si="71"/>
        <v/>
      </c>
      <c r="CJ29" s="131">
        <f t="shared" si="87"/>
        <v>2.0002499999999962E-6</v>
      </c>
      <c r="CK29" s="134">
        <f>IF(CI29&lt;&gt;"",CI29,VLOOKUP($A29,Table12[],7,FALSE))+CJ29</f>
        <v>1.0418666916666666E-2</v>
      </c>
      <c r="CL29" s="146" t="str">
        <f t="shared" si="72"/>
        <v>Elizabeth Canavan</v>
      </c>
      <c r="CM29" s="8"/>
      <c r="CN29" s="8">
        <f t="shared" si="73"/>
        <v>2.3287037037037037E-2</v>
      </c>
      <c r="CO29" s="8">
        <f t="shared" si="10"/>
        <v>1.8910036787037038E-2</v>
      </c>
      <c r="CP29" s="8">
        <f t="shared" si="11"/>
        <v>1.4236111111111111E-2</v>
      </c>
      <c r="CQ29" s="8"/>
      <c r="CR29" s="8">
        <f>IF(A29&lt;&gt;"",IF(VLOOKUP(A29,Apr!A$4:F$211,6)&gt;0,VLOOKUP(A29,Apr!A$4:F$211,6),0),0)</f>
        <v>2.3287037037037037E-2</v>
      </c>
      <c r="CS29" s="8">
        <f>IF(A29&lt;&gt;"",IF(VLOOKUP(A29,May!A$3:F$209,6)&gt;0,VLOOKUP(A29,May!A$3:F$209,6),0),0)</f>
        <v>2.3518518518518515E-2</v>
      </c>
      <c r="CT29" s="8">
        <f>IF(A29&lt;&gt;"",IF(VLOOKUP(A29,Jun!A$3:F$209,6)&gt;0,VLOOKUP(A29,Jun!A$3:F$209,6),0),0)</f>
        <v>2.3379629629629625E-2</v>
      </c>
      <c r="CU29" s="8">
        <f>IF(A29&lt;&gt;"",IF(VLOOKUP(A29,Jul!A$3:F$206,6)&gt;0,VLOOKUP(A29,Jul!A$3:F$206,6),0),0)</f>
        <v>0</v>
      </c>
      <c r="CV29" s="8">
        <f>IF(A29&lt;&gt;"",IF(VLOOKUP(A29,Aug!A$3:F$206,6)&gt;0,VLOOKUP(A29,Aug!A$3:F$206,6),0),0)</f>
        <v>0</v>
      </c>
      <c r="CW29" s="8">
        <f>IF(A29&lt;&gt;"",IF(VLOOKUP(A29,Sep!A$3:F$206,6)&gt;0,VLOOKUP(A29,Sep!A$3:F$206,6),0),0)</f>
        <v>2.3805870120370373E-2</v>
      </c>
      <c r="CX29" s="6">
        <f t="shared" si="12"/>
        <v>1546.2443197006146</v>
      </c>
      <c r="CY29" s="8">
        <f t="shared" si="74"/>
        <v>9.8958333333333329E-3</v>
      </c>
      <c r="CZ29" s="8">
        <f>IF(A29&lt;&gt;"",IF(VLOOKUP(A29,Oct!A$3:F$206,6)&gt;0,VLOOKUP(A29,Oct!A$3:F$206,6),0),0)</f>
        <v>0</v>
      </c>
      <c r="DA29" s="8">
        <f>IF(A29&lt;&gt;"",IF(VLOOKUP(A29,Nov!A$3:F$207,6)&gt;0,VLOOKUP(A29,Nov!A$3:F$207,6),0),0)</f>
        <v>0</v>
      </c>
      <c r="DB29" s="8">
        <f>IF(A29&lt;&gt;"",IF(VLOOKUP(A29,Dec!A$3:F$207,6)&gt;0,VLOOKUP(A29,Dec!A$3:F$207,6),0),0)</f>
        <v>0</v>
      </c>
      <c r="DC29" s="8">
        <f>IF(A29&lt;&gt;"",IF(VLOOKUP(A29,Jan!A$3:F$207,6)&gt;0,VLOOKUP(A29,Jan!A$3:F$207,6),0),0)</f>
        <v>1.8910036787037038E-2</v>
      </c>
      <c r="DD29" s="8">
        <f>IF(A29&lt;&gt;"",IF(VLOOKUP(A29,Feb!A$3:F$207,6)&gt;0,VLOOKUP(A29,Feb!A$3:F$207,6),0),0)</f>
        <v>0</v>
      </c>
      <c r="DE29" s="8">
        <f>IF(A29&lt;&gt;"",IF(VLOOKUP(A29,Mar!A$3:F$207,6)&gt;0,VLOOKUP(A29,Mar!A$3:F$207,6),0),0)</f>
        <v>0</v>
      </c>
      <c r="DG29" s="8">
        <f>LARGE($EE29:EF29,1)</f>
        <v>1.6145833333333335E-2</v>
      </c>
      <c r="DH29" s="8">
        <f>LARGE($EE29:EG29,1)</f>
        <v>1.6145833333333335E-2</v>
      </c>
      <c r="DI29" s="8">
        <f>LARGE($EE29:EH29,1)</f>
        <v>1.6145833333333335E-2</v>
      </c>
      <c r="DJ29" s="8">
        <f>LARGE($EE29:EI29,1)</f>
        <v>1.6145833333333335E-2</v>
      </c>
      <c r="DK29" s="8">
        <f>LARGE($EE29:EJ29,1)</f>
        <v>1.6145833333333335E-2</v>
      </c>
      <c r="DL29" s="8">
        <f>LARGE($EK29:EL29,1)</f>
        <v>9.8958333333333329E-3</v>
      </c>
      <c r="DM29" s="8">
        <f>LARGE($EK29:EM29,1)</f>
        <v>9.8958333333333329E-3</v>
      </c>
      <c r="DN29" s="8">
        <f>LARGE($EK29:EN29,1)</f>
        <v>9.8958333333333329E-3</v>
      </c>
      <c r="DO29" s="8">
        <f>LARGE($EK29:EO29,1)</f>
        <v>9.8958333333333329E-3</v>
      </c>
      <c r="DP29" s="8">
        <f>LARGE($EK29:EP29,1)</f>
        <v>9.8958333333333329E-3</v>
      </c>
      <c r="DS29" s="6">
        <f t="shared" si="13"/>
        <v>2012</v>
      </c>
      <c r="DT29" s="6">
        <f t="shared" si="13"/>
        <v>2031.9999999999998</v>
      </c>
      <c r="DU29" s="6">
        <f t="shared" si="13"/>
        <v>2019.9999999999995</v>
      </c>
      <c r="DV29" s="6">
        <f t="shared" si="13"/>
        <v>0</v>
      </c>
      <c r="DW29" s="6">
        <f t="shared" si="13"/>
        <v>0</v>
      </c>
      <c r="DX29" s="6">
        <f t="shared" si="13"/>
        <v>2056.8271784000003</v>
      </c>
      <c r="DY29" s="6">
        <f t="shared" si="14"/>
        <v>0</v>
      </c>
      <c r="DZ29" s="6">
        <f t="shared" si="14"/>
        <v>0</v>
      </c>
      <c r="EA29" s="6">
        <f t="shared" si="14"/>
        <v>0</v>
      </c>
      <c r="EB29" s="6">
        <f t="shared" si="14"/>
        <v>1633.8271783999999</v>
      </c>
      <c r="EC29" s="6">
        <f t="shared" si="14"/>
        <v>0</v>
      </c>
      <c r="EE29" s="8">
        <f t="shared" si="15"/>
        <v>1.4756944444444444E-2</v>
      </c>
      <c r="EF29" s="8">
        <f t="shared" si="16"/>
        <v>1.6145833333333335E-2</v>
      </c>
      <c r="EG29" s="8">
        <f t="shared" si="16"/>
        <v>1.5972222222222221E-2</v>
      </c>
      <c r="EH29" s="8">
        <f t="shared" si="17"/>
        <v>1.4756944444444444E-2</v>
      </c>
      <c r="EI29" s="8">
        <f t="shared" si="18"/>
        <v>1.4758944694444444E-2</v>
      </c>
      <c r="EJ29" s="8">
        <f t="shared" si="16"/>
        <v>0</v>
      </c>
      <c r="EK29" s="8">
        <f t="shared" si="19"/>
        <v>9.8958333333333329E-3</v>
      </c>
      <c r="EL29" s="8">
        <f t="shared" si="90"/>
        <v>0</v>
      </c>
      <c r="EM29" s="8">
        <f t="shared" si="90"/>
        <v>0</v>
      </c>
      <c r="EN29" s="8">
        <f t="shared" si="90"/>
        <v>0</v>
      </c>
      <c r="EO29" s="8">
        <f t="shared" si="90"/>
        <v>8.8541666666666664E-3</v>
      </c>
      <c r="EP29" s="8">
        <f t="shared" si="90"/>
        <v>0</v>
      </c>
      <c r="ES29" s="8">
        <f t="shared" si="91"/>
        <v>2.3287037037037037E-2</v>
      </c>
      <c r="ET29" s="8">
        <f t="shared" si="91"/>
        <v>2.3518518518518515E-2</v>
      </c>
      <c r="EU29" s="8">
        <f t="shared" si="91"/>
        <v>2.3379629629629625E-2</v>
      </c>
      <c r="EV29" s="8" t="str">
        <f t="shared" si="91"/>
        <v/>
      </c>
      <c r="EW29" s="8" t="str">
        <f t="shared" si="91"/>
        <v/>
      </c>
      <c r="EX29" s="8">
        <f t="shared" si="91"/>
        <v>2.3805870120370373E-2</v>
      </c>
      <c r="EY29" s="8" t="str">
        <f t="shared" si="92"/>
        <v/>
      </c>
      <c r="EZ29" s="8" t="str">
        <f t="shared" si="92"/>
        <v/>
      </c>
      <c r="FA29" s="8" t="str">
        <f t="shared" si="92"/>
        <v/>
      </c>
      <c r="FB29" s="8">
        <f t="shared" si="92"/>
        <v>1.8910036787037038E-2</v>
      </c>
      <c r="FC29" s="8" t="str">
        <f t="shared" si="92"/>
        <v/>
      </c>
      <c r="FD29" s="8" t="str">
        <f t="shared" si="92"/>
        <v/>
      </c>
      <c r="FF29" s="13">
        <v>2.6238425925925925E-2</v>
      </c>
      <c r="FG29" s="8">
        <f t="shared" si="23"/>
        <v>2.3287037037037037E-2</v>
      </c>
      <c r="FH29" s="8">
        <f>IF(COUNT($ES29:ET29)&gt;0,SMALL($ES29:ET29,1),$FF29)</f>
        <v>2.3287037037037037E-2</v>
      </c>
      <c r="FI29" s="8">
        <f>IF(COUNT($ES29:EU29)&gt;0,SMALL($ES29:EU29,1),$FF29)</f>
        <v>2.3287037037037037E-2</v>
      </c>
      <c r="FJ29" s="8">
        <f>IF(COUNT($ES29:EV29)&gt;0,SMALL($ES29:EV29,1),$FF29)</f>
        <v>2.3287037037037037E-2</v>
      </c>
      <c r="FK29" s="8">
        <f>IF(COUNT($ES29:EW29)&gt;0,SMALL($ES29:EW29,1),$FF29)</f>
        <v>2.3287037037037037E-2</v>
      </c>
      <c r="FL29" s="54">
        <v>1.8425925925925925E-2</v>
      </c>
      <c r="FM29" s="8">
        <f t="shared" si="24"/>
        <v>1.8425925925925925E-2</v>
      </c>
      <c r="FN29" s="8">
        <f>IF(COUNT($EY29:EZ29)&gt;0,SMALL($EY29:EZ29,1),$FM29)</f>
        <v>1.8425925925925925E-2</v>
      </c>
      <c r="FO29" s="8">
        <f>IF(COUNT($EY29:FA29)&gt;0,SMALL($EY29:FA29,1),$FM29)</f>
        <v>1.8425925925925925E-2</v>
      </c>
      <c r="FP29" s="8">
        <f>IF(COUNT($EY29:FB29)&gt;0,SMALL($EY29:FB29,1),$FM29)</f>
        <v>1.8910036787037038E-2</v>
      </c>
      <c r="FQ29" s="8">
        <f>IF(COUNT($EY29:FC29)&gt;0,SMALL($EY29:FC29,1),$FM29)</f>
        <v>1.8910036787037038E-2</v>
      </c>
      <c r="FS29" s="8">
        <f t="shared" si="25"/>
        <v>1.6146458333333336E-2</v>
      </c>
      <c r="FT29" s="8">
        <f t="shared" si="26"/>
        <v>9.8964583333333335E-3</v>
      </c>
      <c r="FU29" s="1">
        <f t="shared" si="27"/>
        <v>27</v>
      </c>
      <c r="FV29" s="8">
        <f t="shared" si="28"/>
        <v>6.2500000000000005E-7</v>
      </c>
      <c r="FW29" s="1" t="str">
        <f t="shared" si="29"/>
        <v>Elizabeth Canavan</v>
      </c>
      <c r="FY29" s="13">
        <f t="shared" si="30"/>
        <v>2.5173611111111112E-2</v>
      </c>
      <c r="FZ29" s="13">
        <f>SMALL($GL29:GM29,1)/(60*60*24)</f>
        <v>2.3287037037037037E-2</v>
      </c>
      <c r="GA29" s="13">
        <f>SMALL($GL29:GN29,1)/(60*60*24)</f>
        <v>2.3287037037037037E-2</v>
      </c>
      <c r="GB29" s="13">
        <f>SMALL($GL29:GO29,1)/(60*60*24)</f>
        <v>2.3287037037037037E-2</v>
      </c>
      <c r="GC29" s="13">
        <f>SMALL($GL29:GP29,1)/(60*60*24)</f>
        <v>2.3287037037037037E-2</v>
      </c>
      <c r="GD29" s="13">
        <f>SMALL($GL29:GQ29,1)/(60*60*24)</f>
        <v>2.3287037037037037E-2</v>
      </c>
      <c r="GE29" s="34">
        <f t="shared" si="31"/>
        <v>1.7896346292831187E-2</v>
      </c>
      <c r="GF29" s="13">
        <f>SMALL($GR29:GS29,1)/(60*60*24)</f>
        <v>1.7896346292831187E-2</v>
      </c>
      <c r="GG29" s="42">
        <f>SMALL($GT29:GT29,1)/(60*60*24)</f>
        <v>0.11572916666666666</v>
      </c>
      <c r="GH29" s="42">
        <f>SMALL($GT29:GU29,1)/(60*60*24)</f>
        <v>0.11572916666666666</v>
      </c>
      <c r="GI29" s="42">
        <f>SMALL($GT29:GV29,1)/(60*60*24)</f>
        <v>1.8910036787037034E-2</v>
      </c>
      <c r="GJ29" s="42">
        <f>SMALL($GT29:GW29,1)/(60*60*24)</f>
        <v>1.8910036787037034E-2</v>
      </c>
      <c r="GL29" s="6">
        <f t="shared" si="32"/>
        <v>2175</v>
      </c>
      <c r="GM29" s="1">
        <f t="shared" si="93"/>
        <v>2012</v>
      </c>
      <c r="GN29" s="1">
        <f t="shared" si="93"/>
        <v>2031.9999999999998</v>
      </c>
      <c r="GO29" s="1">
        <f t="shared" si="93"/>
        <v>2019.9999999999995</v>
      </c>
      <c r="GP29" s="1">
        <f t="shared" si="93"/>
        <v>9999</v>
      </c>
      <c r="GQ29" s="1">
        <f t="shared" si="93"/>
        <v>9999</v>
      </c>
      <c r="GR29" s="6">
        <f t="shared" si="34"/>
        <v>1546.2443197006146</v>
      </c>
      <c r="GS29" s="1">
        <f t="shared" si="35"/>
        <v>9999</v>
      </c>
      <c r="GT29" s="43">
        <f t="shared" si="36"/>
        <v>9999</v>
      </c>
      <c r="GU29" s="1">
        <f t="shared" si="94"/>
        <v>9999</v>
      </c>
      <c r="GV29" s="1">
        <f t="shared" si="94"/>
        <v>1633.8271783999999</v>
      </c>
      <c r="GW29" s="1">
        <f t="shared" si="94"/>
        <v>9999</v>
      </c>
    </row>
    <row r="30" spans="1:209" x14ac:dyDescent="0.25">
      <c r="A30" s="1" t="s">
        <v>191</v>
      </c>
      <c r="B30" s="1"/>
      <c r="C30" s="1"/>
      <c r="D30" s="45"/>
      <c r="E30" s="13"/>
      <c r="K30" s="8">
        <v>1.6782407407407409E-2</v>
      </c>
      <c r="M30" s="8">
        <f t="shared" si="38"/>
        <v>2.3473785280457307E-2</v>
      </c>
      <c r="N30" s="6">
        <f t="shared" si="39"/>
        <v>2028.1350482315113</v>
      </c>
      <c r="O30" s="8">
        <f t="shared" si="40"/>
        <v>1.5972222222222221E-2</v>
      </c>
      <c r="P30" s="146" t="str">
        <f t="shared" si="41"/>
        <v>Gavin Stanfield</v>
      </c>
      <c r="Q30" s="107"/>
      <c r="R30" s="129" t="str">
        <f t="shared" si="0"/>
        <v/>
      </c>
      <c r="S30" s="131" t="str">
        <f t="shared" si="42"/>
        <v/>
      </c>
      <c r="T30" s="131">
        <f t="shared" si="75"/>
        <v>2.0002599999999961E-6</v>
      </c>
      <c r="U30" s="132">
        <f t="shared" si="43"/>
        <v>1.597422248222222E-2</v>
      </c>
      <c r="V30" s="146" t="str">
        <f t="shared" si="44"/>
        <v>Gavin Stanfield</v>
      </c>
      <c r="W30" s="107"/>
      <c r="X30" s="129" t="str">
        <f t="shared" si="1"/>
        <v/>
      </c>
      <c r="Y30" s="131" t="str">
        <f t="shared" si="45"/>
        <v/>
      </c>
      <c r="Z30" s="131">
        <f t="shared" si="76"/>
        <v>2.0002599999999961E-6</v>
      </c>
      <c r="AA30" s="132">
        <f t="shared" si="46"/>
        <v>1.597422248222222E-2</v>
      </c>
      <c r="AB30" s="146" t="str">
        <f t="shared" si="47"/>
        <v>Gavin Stanfield</v>
      </c>
      <c r="AC30" s="107"/>
      <c r="AD30" s="129" t="str">
        <f t="shared" si="2"/>
        <v/>
      </c>
      <c r="AE30" s="131" t="str">
        <f t="shared" si="48"/>
        <v/>
      </c>
      <c r="AF30" s="131">
        <f t="shared" si="77"/>
        <v>2.0002599999999961E-6</v>
      </c>
      <c r="AG30" s="132">
        <f t="shared" si="49"/>
        <v>1.597422248222222E-2</v>
      </c>
      <c r="AH30" s="146" t="str">
        <f t="shared" si="50"/>
        <v>Gavin Stanfield</v>
      </c>
      <c r="AI30" s="107"/>
      <c r="AJ30" s="108">
        <f t="shared" si="51"/>
        <v>1.5972222222222221E-2</v>
      </c>
      <c r="AK30" s="109">
        <f t="shared" si="52"/>
        <v>1379.9999999999998</v>
      </c>
      <c r="AL30" s="129"/>
      <c r="AM30" s="131"/>
      <c r="AN30" s="131">
        <f t="shared" si="78"/>
        <v>2.0002599999999961E-6</v>
      </c>
      <c r="AO30" s="132">
        <f t="shared" si="79"/>
        <v>1.5972222222222221E-2</v>
      </c>
      <c r="AP30" s="146" t="str">
        <f t="shared" si="53"/>
        <v>Gavin Stanfield</v>
      </c>
      <c r="AQ30" s="133">
        <v>21.5</v>
      </c>
      <c r="AR30" s="129">
        <f t="shared" si="54"/>
        <v>2451.1660000000002</v>
      </c>
      <c r="AS30" s="131">
        <f t="shared" si="55"/>
        <v>1.1111111111111112E-2</v>
      </c>
      <c r="AT30" s="131">
        <f t="shared" si="80"/>
        <v>2.0002599999999961E-6</v>
      </c>
      <c r="AU30" s="132">
        <f t="shared" si="56"/>
        <v>1.1113111371111111E-2</v>
      </c>
      <c r="AV30" s="146" t="str">
        <f t="shared" si="57"/>
        <v>Gavin Stanfield</v>
      </c>
      <c r="AW30" s="107">
        <v>20</v>
      </c>
      <c r="AX30" s="129">
        <f t="shared" si="3"/>
        <v>2133.5</v>
      </c>
      <c r="AY30" s="131">
        <f t="shared" si="58"/>
        <v>1.4756944444444444E-2</v>
      </c>
      <c r="AZ30" s="131">
        <f t="shared" si="81"/>
        <v>2.0002599999999961E-6</v>
      </c>
      <c r="BA30" s="132">
        <f t="shared" si="59"/>
        <v>1.4758944704444443E-2</v>
      </c>
      <c r="BB30" s="146" t="str">
        <f t="shared" si="60"/>
        <v>Gavin Stanfield</v>
      </c>
      <c r="BC30" s="107">
        <v>20.399999999999999</v>
      </c>
      <c r="BD30" s="129">
        <f t="shared" si="4"/>
        <v>765.73359999999991</v>
      </c>
      <c r="BE30" s="131">
        <f t="shared" si="61"/>
        <v>8.8541666666666664E-3</v>
      </c>
      <c r="BF30" s="131">
        <f t="shared" si="82"/>
        <v>2.0002599999999961E-6</v>
      </c>
      <c r="BG30" s="134">
        <f>IF(BE30&lt;&gt;"",BE30,VLOOKUP($A30,Table12[],7,FALSE))+BF30</f>
        <v>8.8561669266666657E-3</v>
      </c>
      <c r="BH30" s="146" t="str">
        <f t="shared" si="62"/>
        <v>Gavin Stanfield</v>
      </c>
      <c r="BI30" s="107">
        <v>20.7</v>
      </c>
      <c r="BJ30" s="129">
        <f t="shared" si="5"/>
        <v>757.44879999999989</v>
      </c>
      <c r="BK30" s="131">
        <f t="shared" si="63"/>
        <v>8.6805555555555559E-3</v>
      </c>
      <c r="BL30" s="131">
        <f t="shared" si="83"/>
        <v>2.0002599999999961E-6</v>
      </c>
      <c r="BM30" s="134">
        <f>IF(BK30&lt;&gt;"",BK30,VLOOKUP($A30,Table12[],7,FALSE))+BL30</f>
        <v>8.6825558155555552E-3</v>
      </c>
      <c r="BN30" s="146" t="str">
        <f t="shared" si="64"/>
        <v>Gavin Stanfield</v>
      </c>
      <c r="BO30" s="107">
        <v>21.2</v>
      </c>
      <c r="BP30" s="129">
        <f t="shared" si="6"/>
        <v>743.6407999999999</v>
      </c>
      <c r="BQ30" s="131">
        <f t="shared" si="65"/>
        <v>8.6805555555555559E-3</v>
      </c>
      <c r="BR30" s="131">
        <f t="shared" si="84"/>
        <v>2.0002599999999961E-6</v>
      </c>
      <c r="BS30" s="134">
        <f>IF(BQ30&lt;&gt;"",BQ30,VLOOKUP($A30,Table12[],7,FALSE))+BR30</f>
        <v>8.6825558155555552E-3</v>
      </c>
      <c r="BT30" s="146" t="str">
        <f t="shared" si="66"/>
        <v>Gavin Stanfield</v>
      </c>
      <c r="BU30" s="107">
        <v>21.5</v>
      </c>
      <c r="BV30" s="129">
        <f t="shared" si="7"/>
        <v>684.09999999999991</v>
      </c>
      <c r="BW30" s="131">
        <f t="shared" si="67"/>
        <v>7.9861111111111105E-3</v>
      </c>
      <c r="BX30" s="131">
        <f t="shared" si="85"/>
        <v>2.0002599999999961E-6</v>
      </c>
      <c r="BY30" s="134">
        <f>IF(BW30&lt;&gt;"",BW30,VLOOKUP($A30,Table12[],7,FALSE))+BX30</f>
        <v>7.9881113711111097E-3</v>
      </c>
      <c r="BZ30" s="146" t="str">
        <f t="shared" si="68"/>
        <v>Gavin Stanfield</v>
      </c>
      <c r="CA30" s="107">
        <v>17.2</v>
      </c>
      <c r="CB30" s="129">
        <f t="shared" si="8"/>
        <v>795.9</v>
      </c>
      <c r="CC30" s="131">
        <f t="shared" si="69"/>
        <v>9.2013888888888892E-3</v>
      </c>
      <c r="CD30" s="131">
        <f t="shared" si="86"/>
        <v>2.0002599999999961E-6</v>
      </c>
      <c r="CE30" s="134">
        <f>IF(CC30&lt;&gt;"",CC30,VLOOKUP($A30,Table12[],7,FALSE))+CD30</f>
        <v>9.2033891488888884E-3</v>
      </c>
      <c r="CF30" s="146" t="str">
        <f t="shared" si="70"/>
        <v>Gavin Stanfield</v>
      </c>
      <c r="CG30" s="107"/>
      <c r="CH30" s="129" t="str">
        <f t="shared" si="9"/>
        <v/>
      </c>
      <c r="CI30" s="131" t="str">
        <f t="shared" si="71"/>
        <v/>
      </c>
      <c r="CJ30" s="131">
        <f t="shared" si="87"/>
        <v>2.0002599999999961E-6</v>
      </c>
      <c r="CK30" s="134">
        <f>IF(CI30&lt;&gt;"",CI30,VLOOKUP($A30,Table12[],7,FALSE))+CJ30</f>
        <v>9.0297780377777779E-3</v>
      </c>
      <c r="CL30" s="146" t="str">
        <f t="shared" si="72"/>
        <v>Gavin Stanfield</v>
      </c>
      <c r="CM30" s="8"/>
      <c r="CN30" s="8">
        <f t="shared" si="73"/>
        <v>0</v>
      </c>
      <c r="CO30" s="8">
        <f t="shared" si="10"/>
        <v>0</v>
      </c>
      <c r="CP30" s="8">
        <f t="shared" si="11"/>
        <v>1.5972222222222221E-2</v>
      </c>
      <c r="CQ30" s="8"/>
      <c r="CR30" s="8">
        <f>IF(A30&lt;&gt;"",IF(VLOOKUP(A30,Apr!A$4:F$211,6)&gt;0,VLOOKUP(A30,Apr!A$4:F$211,6),0),0)</f>
        <v>0</v>
      </c>
      <c r="CS30" s="8">
        <f>IF(A30&lt;&gt;"",IF(VLOOKUP(A30,May!A$3:F$209,6)&gt;0,VLOOKUP(A30,May!A$3:F$209,6),0),0)</f>
        <v>0</v>
      </c>
      <c r="CT30" s="8">
        <f>IF(A30&lt;&gt;"",IF(VLOOKUP(A30,Jun!A$3:F$209,6)&gt;0,VLOOKUP(A30,Jun!A$3:F$209,6),0),0)</f>
        <v>0</v>
      </c>
      <c r="CU30" s="8">
        <f>IF(A30&lt;&gt;"",IF(VLOOKUP(A30,Jul!A$3:F$206,6)&gt;0,VLOOKUP(A30,Jul!A$3:F$206,6),0),0)</f>
        <v>0</v>
      </c>
      <c r="CV30" s="8">
        <f>IF(A30&lt;&gt;"",IF(VLOOKUP(A30,Aug!A$3:F$206,6)&gt;0,VLOOKUP(A30,Aug!A$3:F$206,6),0),0)</f>
        <v>0</v>
      </c>
      <c r="CW30" s="8">
        <f>IF(A30&lt;&gt;"",IF(VLOOKUP(A30,Sep!A$3:F$206,6)&gt;0,VLOOKUP(A30,Sep!A$3:F$206,6),0),0)</f>
        <v>0</v>
      </c>
      <c r="CX30" s="6">
        <f t="shared" si="12"/>
        <v>1558.6442832573098</v>
      </c>
      <c r="CY30" s="8">
        <f t="shared" si="74"/>
        <v>9.7222222222222224E-3</v>
      </c>
      <c r="CZ30" s="8">
        <f>IF(A30&lt;&gt;"",IF(VLOOKUP(A30,Oct!A$3:F$206,6)&gt;0,VLOOKUP(A30,Oct!A$3:F$206,6),0),0)</f>
        <v>0</v>
      </c>
      <c r="DA30" s="8">
        <f>IF(A30&lt;&gt;"",IF(VLOOKUP(A30,Nov!A$3:F$207,6)&gt;0,VLOOKUP(A30,Nov!A$3:F$207,6),0),0)</f>
        <v>0</v>
      </c>
      <c r="DB30" s="8">
        <f>IF(A30&lt;&gt;"",IF(VLOOKUP(A30,Dec!A$3:F$207,6)&gt;0,VLOOKUP(A30,Dec!A$3:F$207,6),0),0)</f>
        <v>0</v>
      </c>
      <c r="DC30" s="8">
        <f>IF(A30&lt;&gt;"",IF(VLOOKUP(A30,Jan!A$3:F$207,6)&gt;0,VLOOKUP(A30,Jan!A$3:F$207,6),0),0)</f>
        <v>0</v>
      </c>
      <c r="DD30" s="8">
        <f>IF(A30&lt;&gt;"",IF(VLOOKUP(A30,Feb!A$3:F$207,6)&gt;0,VLOOKUP(A30,Feb!A$3:F$207,6),0),0)</f>
        <v>0</v>
      </c>
      <c r="DE30" s="8">
        <f>IF(A30&lt;&gt;"",IF(VLOOKUP(A30,Mar!A$3:F$207,6)&gt;0,VLOOKUP(A30,Mar!A$3:F$207,6),0),0)</f>
        <v>0</v>
      </c>
      <c r="DG30" s="8">
        <f>LARGE($EE30:EF30,1)</f>
        <v>1.5972222222222221E-2</v>
      </c>
      <c r="DH30" s="8">
        <f>LARGE($EE30:EG30,1)</f>
        <v>1.5972222222222221E-2</v>
      </c>
      <c r="DI30" s="8">
        <f>LARGE($EE30:EH30,1)</f>
        <v>1.5972222222222221E-2</v>
      </c>
      <c r="DJ30" s="8">
        <f>LARGE($EE30:EI30,1)</f>
        <v>1.5972222222222221E-2</v>
      </c>
      <c r="DK30" s="8">
        <f>LARGE($EE30:EJ30,1)</f>
        <v>1.5972222222222221E-2</v>
      </c>
      <c r="DL30" s="8">
        <f>LARGE($EK30:EL30,1)</f>
        <v>9.7222222222222224E-3</v>
      </c>
      <c r="DM30" s="8">
        <f>LARGE($EK30:EM30,1)</f>
        <v>9.7222222222222224E-3</v>
      </c>
      <c r="DN30" s="8">
        <f>LARGE($EK30:EN30,1)</f>
        <v>9.7222222222222224E-3</v>
      </c>
      <c r="DO30" s="8">
        <f>LARGE($EK30:EO30,1)</f>
        <v>9.7222222222222224E-3</v>
      </c>
      <c r="DP30" s="8">
        <f>LARGE($EK30:EP30,1)</f>
        <v>9.7222222222222224E-3</v>
      </c>
      <c r="DS30" s="6">
        <f t="shared" si="13"/>
        <v>0</v>
      </c>
      <c r="DT30" s="6">
        <f t="shared" si="13"/>
        <v>0</v>
      </c>
      <c r="DU30" s="6">
        <f t="shared" si="13"/>
        <v>0</v>
      </c>
      <c r="DV30" s="6">
        <f t="shared" si="13"/>
        <v>0</v>
      </c>
      <c r="DW30" s="6">
        <f t="shared" si="13"/>
        <v>0</v>
      </c>
      <c r="DX30" s="6">
        <f t="shared" si="13"/>
        <v>0</v>
      </c>
      <c r="DY30" s="6">
        <f t="shared" si="14"/>
        <v>0</v>
      </c>
      <c r="DZ30" s="6">
        <f t="shared" si="14"/>
        <v>0</v>
      </c>
      <c r="EA30" s="6">
        <f t="shared" si="14"/>
        <v>0</v>
      </c>
      <c r="EB30" s="6">
        <f t="shared" si="14"/>
        <v>0</v>
      </c>
      <c r="EC30" s="6">
        <f t="shared" si="14"/>
        <v>0</v>
      </c>
      <c r="EE30" s="8">
        <f t="shared" si="15"/>
        <v>1.5972222222222221E-2</v>
      </c>
      <c r="EF30" s="8">
        <f t="shared" si="16"/>
        <v>0</v>
      </c>
      <c r="EG30" s="8">
        <f t="shared" si="16"/>
        <v>0</v>
      </c>
      <c r="EH30" s="8">
        <f t="shared" si="17"/>
        <v>1.5972222222222221E-2</v>
      </c>
      <c r="EI30" s="8">
        <f t="shared" si="18"/>
        <v>1.1113111371111111E-2</v>
      </c>
      <c r="EJ30" s="8">
        <f t="shared" si="16"/>
        <v>0</v>
      </c>
      <c r="EK30" s="8">
        <f t="shared" si="19"/>
        <v>9.7222222222222224E-3</v>
      </c>
      <c r="EL30" s="8">
        <f t="shared" si="90"/>
        <v>0</v>
      </c>
      <c r="EM30" s="8">
        <f t="shared" si="90"/>
        <v>0</v>
      </c>
      <c r="EN30" s="8">
        <f t="shared" si="90"/>
        <v>0</v>
      </c>
      <c r="EO30" s="8">
        <f t="shared" si="90"/>
        <v>0</v>
      </c>
      <c r="EP30" s="8">
        <f t="shared" si="90"/>
        <v>0</v>
      </c>
      <c r="ES30" s="8" t="str">
        <f t="shared" si="91"/>
        <v/>
      </c>
      <c r="ET30" s="8" t="str">
        <f t="shared" si="91"/>
        <v/>
      </c>
      <c r="EU30" s="8" t="str">
        <f t="shared" si="91"/>
        <v/>
      </c>
      <c r="EV30" s="8" t="str">
        <f t="shared" si="91"/>
        <v/>
      </c>
      <c r="EW30" s="8" t="str">
        <f t="shared" si="91"/>
        <v/>
      </c>
      <c r="EX30" s="8" t="str">
        <f t="shared" si="91"/>
        <v/>
      </c>
      <c r="EY30" s="8" t="str">
        <f t="shared" si="92"/>
        <v/>
      </c>
      <c r="EZ30" s="8" t="str">
        <f t="shared" si="92"/>
        <v/>
      </c>
      <c r="FA30" s="8" t="str">
        <f t="shared" si="92"/>
        <v/>
      </c>
      <c r="FB30" s="8" t="str">
        <f t="shared" si="92"/>
        <v/>
      </c>
      <c r="FC30" s="8" t="str">
        <f t="shared" si="92"/>
        <v/>
      </c>
      <c r="FD30" s="8" t="str">
        <f t="shared" si="92"/>
        <v/>
      </c>
      <c r="FF30" s="13"/>
      <c r="FG30" s="8">
        <f t="shared" si="23"/>
        <v>0</v>
      </c>
      <c r="FH30" s="8">
        <f>IF(COUNT($ES30:ET30)&gt;0,SMALL($ES30:ET30,1),$FF30)</f>
        <v>0</v>
      </c>
      <c r="FI30" s="8">
        <f>IF(COUNT($ES30:EU30)&gt;0,SMALL($ES30:EU30,1),$FF30)</f>
        <v>0</v>
      </c>
      <c r="FJ30" s="8">
        <f>IF(COUNT($ES30:EV30)&gt;0,SMALL($ES30:EV30,1),$FF30)</f>
        <v>0</v>
      </c>
      <c r="FK30" s="8">
        <f>IF(COUNT($ES30:EW30)&gt;0,SMALL($ES30:EW30,1),$FF30)</f>
        <v>0</v>
      </c>
      <c r="FL30" s="1"/>
      <c r="FM30" s="8">
        <f t="shared" si="24"/>
        <v>0</v>
      </c>
      <c r="FN30" s="8">
        <f>IF(COUNT($EY30:EZ30)&gt;0,SMALL($EY30:EZ30,1),$FM30)</f>
        <v>0</v>
      </c>
      <c r="FO30" s="8">
        <f>IF(COUNT($EY30:FA30)&gt;0,SMALL($EY30:FA30,1),$FM30)</f>
        <v>0</v>
      </c>
      <c r="FP30" s="8">
        <f>IF(COUNT($EY30:FB30)&gt;0,SMALL($EY30:FB30,1),$FM30)</f>
        <v>0</v>
      </c>
      <c r="FQ30" s="8">
        <f>IF(COUNT($EY30:FC30)&gt;0,SMALL($EY30:FC30,1),$FM30)</f>
        <v>0</v>
      </c>
      <c r="FS30" s="8">
        <f t="shared" si="25"/>
        <v>1.597287037037037E-2</v>
      </c>
      <c r="FT30" s="8">
        <f t="shared" si="26"/>
        <v>9.7228703703703713E-3</v>
      </c>
      <c r="FU30" s="1">
        <f t="shared" si="27"/>
        <v>28</v>
      </c>
      <c r="FV30" s="8">
        <f t="shared" si="28"/>
        <v>6.4814814814814812E-7</v>
      </c>
      <c r="FW30" s="1" t="str">
        <f t="shared" si="29"/>
        <v>Gavin Stanfield</v>
      </c>
      <c r="FY30" s="13">
        <f t="shared" si="30"/>
        <v>2.3473785280457307E-2</v>
      </c>
      <c r="FZ30" s="13">
        <f>SMALL($GL30:GM30,1)/(60*60*24)</f>
        <v>2.3473785280457307E-2</v>
      </c>
      <c r="GA30" s="13">
        <f>SMALL($GL30:GN30,1)/(60*60*24)</f>
        <v>2.3473785280457307E-2</v>
      </c>
      <c r="GB30" s="13">
        <f>SMALL($GL30:GO30,1)/(60*60*24)</f>
        <v>2.3473785280457307E-2</v>
      </c>
      <c r="GC30" s="13">
        <f>SMALL($GL30:GP30,1)/(60*60*24)</f>
        <v>2.3473785280457307E-2</v>
      </c>
      <c r="GD30" s="13">
        <f>SMALL($GL30:GQ30,1)/(60*60*24)</f>
        <v>2.3473785280457307E-2</v>
      </c>
      <c r="GE30" s="34">
        <f t="shared" si="31"/>
        <v>1.8039864389552195E-2</v>
      </c>
      <c r="GF30" s="13">
        <f>SMALL($GR30:GS30,1)/(60*60*24)</f>
        <v>1.8039864389552195E-2</v>
      </c>
      <c r="GG30" s="42">
        <f>SMALL($GT30:GT30,1)/(60*60*24)</f>
        <v>0.11572916666666666</v>
      </c>
      <c r="GH30" s="42">
        <f>SMALL($GT30:GU30,1)/(60*60*24)</f>
        <v>0.11572916666666666</v>
      </c>
      <c r="GI30" s="42">
        <f>SMALL($GT30:GV30,1)/(60*60*24)</f>
        <v>0.11572916666666666</v>
      </c>
      <c r="GJ30" s="42">
        <f>SMALL($GT30:GW30,1)/(60*60*24)</f>
        <v>0.11572916666666666</v>
      </c>
      <c r="GL30" s="6">
        <f t="shared" si="32"/>
        <v>2028.1350482315113</v>
      </c>
      <c r="GM30" s="1">
        <f t="shared" si="93"/>
        <v>9999</v>
      </c>
      <c r="GN30" s="1">
        <f t="shared" si="93"/>
        <v>9999</v>
      </c>
      <c r="GO30" s="1">
        <f t="shared" si="93"/>
        <v>9999</v>
      </c>
      <c r="GP30" s="1">
        <f t="shared" si="93"/>
        <v>9999</v>
      </c>
      <c r="GQ30" s="1">
        <f t="shared" si="93"/>
        <v>9999</v>
      </c>
      <c r="GR30" s="6">
        <f t="shared" si="34"/>
        <v>1558.6442832573098</v>
      </c>
      <c r="GS30" s="1">
        <f t="shared" si="35"/>
        <v>9999</v>
      </c>
      <c r="GT30" s="43">
        <f t="shared" si="36"/>
        <v>9999</v>
      </c>
      <c r="GU30" s="1">
        <f t="shared" si="94"/>
        <v>9999</v>
      </c>
      <c r="GV30" s="1">
        <f t="shared" si="94"/>
        <v>9999</v>
      </c>
      <c r="GW30" s="1">
        <f t="shared" si="94"/>
        <v>9999</v>
      </c>
    </row>
    <row r="31" spans="1:209" x14ac:dyDescent="0.25">
      <c r="A31" s="1" t="s">
        <v>171</v>
      </c>
      <c r="B31" s="35">
        <v>1.877314814814815E-2</v>
      </c>
      <c r="C31" s="11">
        <v>44986</v>
      </c>
      <c r="D31" s="45"/>
      <c r="E31" s="13">
        <v>2.3935185185185184E-2</v>
      </c>
      <c r="F31" s="11">
        <v>45017</v>
      </c>
      <c r="H31" s="35">
        <v>1.877314814814815E-2</v>
      </c>
      <c r="J31" s="8">
        <v>2.1597222222222223E-2</v>
      </c>
      <c r="K31" s="55">
        <f>(J31/4*3.1)/1.032</f>
        <v>1.6218844207579672E-2</v>
      </c>
      <c r="L31" s="1"/>
      <c r="M31" s="8">
        <f t="shared" si="38"/>
        <v>2.2685521640826871E-2</v>
      </c>
      <c r="N31" s="6">
        <f t="shared" si="39"/>
        <v>1960.0290697674413</v>
      </c>
      <c r="O31" s="8">
        <f t="shared" si="40"/>
        <v>1.6840277777777777E-2</v>
      </c>
      <c r="P31" s="146" t="str">
        <f t="shared" si="41"/>
        <v>Gillian Anderson</v>
      </c>
      <c r="Q31" s="107"/>
      <c r="R31" s="129" t="str">
        <f t="shared" si="0"/>
        <v/>
      </c>
      <c r="S31" s="131" t="str">
        <f t="shared" si="42"/>
        <v/>
      </c>
      <c r="T31" s="131">
        <f t="shared" si="75"/>
        <v>2.0002699999999959E-6</v>
      </c>
      <c r="U31" s="132">
        <f t="shared" si="43"/>
        <v>1.6842278047777777E-2</v>
      </c>
      <c r="V31" s="146" t="str">
        <f t="shared" si="44"/>
        <v>Gillian Anderson</v>
      </c>
      <c r="W31" s="107"/>
      <c r="X31" s="129" t="str">
        <f t="shared" si="1"/>
        <v/>
      </c>
      <c r="Y31" s="131" t="str">
        <f t="shared" si="45"/>
        <v/>
      </c>
      <c r="Z31" s="131">
        <f t="shared" si="76"/>
        <v>2.0002699999999959E-6</v>
      </c>
      <c r="AA31" s="132">
        <f t="shared" si="46"/>
        <v>1.6842278047777777E-2</v>
      </c>
      <c r="AB31" s="146" t="str">
        <f t="shared" si="47"/>
        <v>Gillian Anderson</v>
      </c>
      <c r="AC31" s="107"/>
      <c r="AD31" s="129" t="str">
        <f t="shared" si="2"/>
        <v/>
      </c>
      <c r="AE31" s="131" t="str">
        <f t="shared" si="48"/>
        <v/>
      </c>
      <c r="AF31" s="131">
        <f t="shared" si="77"/>
        <v>2.0002699999999959E-6</v>
      </c>
      <c r="AG31" s="132">
        <f t="shared" si="49"/>
        <v>1.6842278047777777E-2</v>
      </c>
      <c r="AH31" s="146" t="str">
        <f t="shared" si="50"/>
        <v>Gillian Anderson</v>
      </c>
      <c r="AI31" s="107">
        <v>15.6</v>
      </c>
      <c r="AJ31" s="108">
        <f t="shared" si="51"/>
        <v>1.545138888888889E-2</v>
      </c>
      <c r="AK31" s="109">
        <f t="shared" si="52"/>
        <v>1335</v>
      </c>
      <c r="AL31" s="129">
        <f t="shared" si="95"/>
        <v>2155.4344000000001</v>
      </c>
      <c r="AM31" s="131">
        <f t="shared" si="96"/>
        <v>1.4583333333333334E-2</v>
      </c>
      <c r="AN31" s="131">
        <f t="shared" si="78"/>
        <v>2.0002699999999959E-6</v>
      </c>
      <c r="AO31" s="132">
        <f t="shared" si="79"/>
        <v>1.4583333333333334E-2</v>
      </c>
      <c r="AP31" s="146" t="str">
        <f t="shared" si="53"/>
        <v>Gillian Anderson</v>
      </c>
      <c r="AQ31" s="107">
        <v>15.4</v>
      </c>
      <c r="AR31" s="129">
        <f t="shared" si="54"/>
        <v>2145.4096</v>
      </c>
      <c r="AS31" s="131">
        <f t="shared" si="55"/>
        <v>1.4583333333333334E-2</v>
      </c>
      <c r="AT31" s="131">
        <f t="shared" si="80"/>
        <v>2.0002699999999959E-6</v>
      </c>
      <c r="AU31" s="132">
        <f t="shared" si="56"/>
        <v>1.4585333603333334E-2</v>
      </c>
      <c r="AV31" s="146" t="str">
        <f t="shared" si="57"/>
        <v>Gillian Anderson</v>
      </c>
      <c r="AW31" s="107">
        <v>15.5</v>
      </c>
      <c r="AX31" s="129">
        <f t="shared" si="3"/>
        <v>1962.5</v>
      </c>
      <c r="AY31" s="131">
        <f t="shared" si="58"/>
        <v>1.6840277777777777E-2</v>
      </c>
      <c r="AZ31" s="131">
        <f t="shared" si="81"/>
        <v>2.0002699999999959E-6</v>
      </c>
      <c r="BA31" s="132">
        <f t="shared" si="59"/>
        <v>1.6842278047777777E-2</v>
      </c>
      <c r="BB31" s="146" t="str">
        <f t="shared" si="60"/>
        <v>Gillian Anderson</v>
      </c>
      <c r="BC31" s="107">
        <v>15.7</v>
      </c>
      <c r="BD31" s="129">
        <f t="shared" si="4"/>
        <v>895.52879999999993</v>
      </c>
      <c r="BE31" s="131">
        <f t="shared" si="61"/>
        <v>1.0416666666666666E-2</v>
      </c>
      <c r="BF31" s="131">
        <f t="shared" si="82"/>
        <v>2.0002699999999959E-6</v>
      </c>
      <c r="BG31" s="134">
        <f>IF(BE31&lt;&gt;"",BE31,VLOOKUP($A31,Table12[],7,FALSE))+BF31</f>
        <v>1.0418666936666666E-2</v>
      </c>
      <c r="BH31" s="146" t="str">
        <f t="shared" si="62"/>
        <v>Gillian Anderson</v>
      </c>
      <c r="BI31" s="107">
        <v>16.100000000000001</v>
      </c>
      <c r="BJ31" s="129">
        <f t="shared" si="5"/>
        <v>884.48239999999987</v>
      </c>
      <c r="BK31" s="131">
        <f t="shared" si="63"/>
        <v>1.0243055555555556E-2</v>
      </c>
      <c r="BL31" s="131">
        <f t="shared" si="83"/>
        <v>2.0002699999999959E-6</v>
      </c>
      <c r="BM31" s="134">
        <f>IF(BK31&lt;&gt;"",BK31,VLOOKUP($A31,Table12[],7,FALSE))+BL31</f>
        <v>1.0245055825555556E-2</v>
      </c>
      <c r="BN31" s="146" t="str">
        <f t="shared" si="64"/>
        <v>Gillian Anderson</v>
      </c>
      <c r="BO31" s="107">
        <v>16.5</v>
      </c>
      <c r="BP31" s="129">
        <f t="shared" si="6"/>
        <v>873.43599999999992</v>
      </c>
      <c r="BQ31" s="131">
        <f t="shared" si="65"/>
        <v>1.0069444444444445E-2</v>
      </c>
      <c r="BR31" s="131">
        <f t="shared" si="84"/>
        <v>2.0002699999999959E-6</v>
      </c>
      <c r="BS31" s="134">
        <f>IF(BQ31&lt;&gt;"",BQ31,VLOOKUP($A31,Table12[],7,FALSE))+BR31</f>
        <v>1.0071444714444445E-2</v>
      </c>
      <c r="BT31" s="146" t="str">
        <f t="shared" si="66"/>
        <v>Gillian Anderson</v>
      </c>
      <c r="BU31" s="107">
        <v>16.600000000000001</v>
      </c>
      <c r="BV31" s="129">
        <f t="shared" si="7"/>
        <v>831.09999999999991</v>
      </c>
      <c r="BW31" s="131">
        <f t="shared" si="67"/>
        <v>9.5486111111111119E-3</v>
      </c>
      <c r="BX31" s="131">
        <f t="shared" si="85"/>
        <v>2.0002699999999959E-6</v>
      </c>
      <c r="BY31" s="134">
        <f>IF(BW31&lt;&gt;"",BW31,VLOOKUP($A31,Table12[],7,FALSE))+BX31</f>
        <v>9.5506113811111119E-3</v>
      </c>
      <c r="BZ31" s="146" t="str">
        <f t="shared" si="68"/>
        <v>Gillian Anderson</v>
      </c>
      <c r="CA31" s="107">
        <v>17.3</v>
      </c>
      <c r="CB31" s="129">
        <f t="shared" si="8"/>
        <v>792.79999999999984</v>
      </c>
      <c r="CC31" s="131">
        <f t="shared" si="69"/>
        <v>9.2013888888888892E-3</v>
      </c>
      <c r="CD31" s="131">
        <f t="shared" si="86"/>
        <v>2.0002699999999959E-6</v>
      </c>
      <c r="CE31" s="134">
        <f>IF(CC31&lt;&gt;"",CC31,VLOOKUP($A31,Table12[],7,FALSE))+CD31</f>
        <v>9.2033891588888892E-3</v>
      </c>
      <c r="CF31" s="146" t="str">
        <f t="shared" si="70"/>
        <v>Gillian Anderson</v>
      </c>
      <c r="CG31" s="107"/>
      <c r="CH31" s="129" t="str">
        <f t="shared" si="9"/>
        <v/>
      </c>
      <c r="CI31" s="131" t="str">
        <f t="shared" si="71"/>
        <v/>
      </c>
      <c r="CJ31" s="131">
        <f t="shared" si="87"/>
        <v>2.0002699999999959E-6</v>
      </c>
      <c r="CK31" s="134">
        <f>IF(CI31&lt;&gt;"",CI31,VLOOKUP($A31,Table12[],7,FALSE))+CJ31</f>
        <v>1.0418666936666666E-2</v>
      </c>
      <c r="CL31" s="146" t="str">
        <f t="shared" si="72"/>
        <v>Gillian Anderson</v>
      </c>
      <c r="CM31" s="8"/>
      <c r="CN31" s="8">
        <f t="shared" si="73"/>
        <v>2.3935185185185191E-2</v>
      </c>
      <c r="CO31" s="8">
        <f t="shared" si="10"/>
        <v>1.9835962692962963E-2</v>
      </c>
      <c r="CP31" s="8">
        <f t="shared" si="11"/>
        <v>1.6840277777777777E-2</v>
      </c>
      <c r="CQ31" s="8"/>
      <c r="CR31" s="8">
        <f>IF(A31&lt;&gt;"",IF(VLOOKUP(A31,Apr!A$4:F$211,6)&gt;0,VLOOKUP(A31,Apr!A$4:F$211,6),0),0)</f>
        <v>2.3935185185185191E-2</v>
      </c>
      <c r="CS31" s="8">
        <f>IF(A31&lt;&gt;"",IF(VLOOKUP(A31,May!A$3:F$209,6)&gt;0,VLOOKUP(A31,May!A$3:F$209,6),0),0)</f>
        <v>2.5428240740740744E-2</v>
      </c>
      <c r="CT31" s="8">
        <f>IF(A31&lt;&gt;"",IF(VLOOKUP(A31,Jun!A$3:F$209,6)&gt;0,VLOOKUP(A31,Jun!A$3:F$209,6),0),0)</f>
        <v>2.4074074074074074E-2</v>
      </c>
      <c r="CU31" s="8">
        <f>IF(A31&lt;&gt;"",IF(VLOOKUP(A31,Jul!A$3:F$206,6)&gt;0,VLOOKUP(A31,Jul!A$3:F$206,6),0),0)</f>
        <v>2.5509259259259259E-2</v>
      </c>
      <c r="CV31" s="8">
        <f>IF(A31&lt;&gt;"",IF(VLOOKUP(A31,Aug!A$3:F$206,6)&gt;0,VLOOKUP(A31,Aug!A$3:F$206,6),0),0)</f>
        <v>2.4338277507777777E-2</v>
      </c>
      <c r="CW31" s="8">
        <f>IF(A31&lt;&gt;"",IF(VLOOKUP(A31,Sep!A$3:F$206,6)&gt;0,VLOOKUP(A31,Sep!A$3:F$206,6),0),0)</f>
        <v>2.4974851581851851E-2</v>
      </c>
      <c r="CX31" s="6">
        <f t="shared" si="12"/>
        <v>1589.2809409248869</v>
      </c>
      <c r="CY31" s="8">
        <f t="shared" si="74"/>
        <v>9.3749999999999997E-3</v>
      </c>
      <c r="CZ31" s="8">
        <f>IF(A31&lt;&gt;"",IF(VLOOKUP(A31,Oct!A$3:F$206,6)&gt;0,VLOOKUP(A31,Oct!A$3:F$206,6),0),0)</f>
        <v>0</v>
      </c>
      <c r="DA31" s="8">
        <f>IF(A31&lt;&gt;"",IF(VLOOKUP(A31,Nov!A$3:F$207,6)&gt;0,VLOOKUP(A31,Nov!A$3:F$207,6),0),0)</f>
        <v>1.9870684915185184E-2</v>
      </c>
      <c r="DB31" s="8">
        <f>IF(A31&lt;&gt;"",IF(VLOOKUP(A31,Dec!A$3:F$207,6)&gt;0,VLOOKUP(A31,Dec!A$3:F$207,6),0),0)</f>
        <v>2.0403092322592589E-2</v>
      </c>
      <c r="DC31" s="8">
        <f>IF(A31&lt;&gt;"",IF(VLOOKUP(A31,Jan!A$3:F$207,6)&gt;0,VLOOKUP(A31,Jan!A$3:F$207,6),0),0)</f>
        <v>1.9835962692962963E-2</v>
      </c>
      <c r="DD31" s="8">
        <f>IF(A31&lt;&gt;"",IF(VLOOKUP(A31,Feb!A$3:F$207,6)&gt;0,VLOOKUP(A31,Feb!A$3:F$207,6),0),0)</f>
        <v>0</v>
      </c>
      <c r="DE31" s="8">
        <f>IF(A31&lt;&gt;"",IF(VLOOKUP(A31,Mar!A$3:F$207,6)&gt;0,VLOOKUP(A31,Mar!A$3:F$207,6),0),0)</f>
        <v>0</v>
      </c>
      <c r="DG31" s="8">
        <f>LARGE($EE31:EF31,1)</f>
        <v>1.545138888888889E-2</v>
      </c>
      <c r="DH31" s="8">
        <f>LARGE($EE31:EG31,1)</f>
        <v>1.545138888888889E-2</v>
      </c>
      <c r="DI31" s="8">
        <f>LARGE($EE31:EH31,1)</f>
        <v>1.545138888888889E-2</v>
      </c>
      <c r="DJ31" s="8">
        <f>LARGE($EE31:EI31,1)</f>
        <v>1.545138888888889E-2</v>
      </c>
      <c r="DK31" s="8">
        <f>LARGE($EE31:EJ31,1)</f>
        <v>1.545138888888889E-2</v>
      </c>
      <c r="DL31" s="8">
        <f>LARGE($EK31:EL31,1)</f>
        <v>9.3749999999999997E-3</v>
      </c>
      <c r="DM31" s="8">
        <f>LARGE($EK31:EM31,1)</f>
        <v>9.3749999999999997E-3</v>
      </c>
      <c r="DN31" s="8">
        <f>LARGE($EK31:EN31,1)</f>
        <v>9.3749999999999997E-3</v>
      </c>
      <c r="DO31" s="8">
        <f>LARGE($EK31:EO31,1)</f>
        <v>9.3749999999999997E-3</v>
      </c>
      <c r="DP31" s="8">
        <f>LARGE($EK31:EP31,1)</f>
        <v>9.3749999999999997E-3</v>
      </c>
      <c r="DS31" s="6">
        <f t="shared" si="13"/>
        <v>2068.0000000000009</v>
      </c>
      <c r="DT31" s="6">
        <f t="shared" si="13"/>
        <v>2197.0000000000005</v>
      </c>
      <c r="DU31" s="6">
        <f t="shared" si="13"/>
        <v>2080</v>
      </c>
      <c r="DV31" s="6">
        <f t="shared" si="13"/>
        <v>2204</v>
      </c>
      <c r="DW31" s="6">
        <f t="shared" si="13"/>
        <v>2102.827176672</v>
      </c>
      <c r="DX31" s="6">
        <f t="shared" si="13"/>
        <v>2157.827176672</v>
      </c>
      <c r="DY31" s="6">
        <f t="shared" si="14"/>
        <v>0</v>
      </c>
      <c r="DZ31" s="6">
        <f t="shared" si="14"/>
        <v>1716.827176672</v>
      </c>
      <c r="EA31" s="6">
        <f t="shared" si="14"/>
        <v>1762.8271766719997</v>
      </c>
      <c r="EB31" s="6">
        <f t="shared" si="14"/>
        <v>1713.827176672</v>
      </c>
      <c r="EC31" s="6">
        <f t="shared" si="14"/>
        <v>0</v>
      </c>
      <c r="EE31" s="8">
        <f t="shared" si="15"/>
        <v>1.4583333333333334E-2</v>
      </c>
      <c r="EF31" s="8">
        <f t="shared" si="16"/>
        <v>1.545138888888889E-2</v>
      </c>
      <c r="EG31" s="8">
        <f t="shared" si="16"/>
        <v>1.40625E-2</v>
      </c>
      <c r="EH31" s="8">
        <f t="shared" si="17"/>
        <v>1.4583333333333334E-2</v>
      </c>
      <c r="EI31" s="8">
        <f t="shared" si="18"/>
        <v>1.4585333603333334E-2</v>
      </c>
      <c r="EJ31" s="8">
        <f t="shared" si="16"/>
        <v>1.5104166666666667E-2</v>
      </c>
      <c r="EK31" s="8">
        <f t="shared" si="19"/>
        <v>9.3749999999999997E-3</v>
      </c>
      <c r="EL31" s="8">
        <f t="shared" si="90"/>
        <v>0</v>
      </c>
      <c r="EM31" s="8">
        <f t="shared" si="90"/>
        <v>7.9861111111111105E-3</v>
      </c>
      <c r="EN31" s="8">
        <f t="shared" si="90"/>
        <v>7.4652777777777781E-3</v>
      </c>
      <c r="EO31" s="8">
        <f t="shared" si="90"/>
        <v>7.9861111111111105E-3</v>
      </c>
      <c r="EP31" s="8">
        <f t="shared" si="90"/>
        <v>0</v>
      </c>
      <c r="ES31" s="8">
        <f t="shared" si="91"/>
        <v>2.3935185185185191E-2</v>
      </c>
      <c r="ET31" s="8">
        <f t="shared" si="91"/>
        <v>2.5428240740740744E-2</v>
      </c>
      <c r="EU31" s="8">
        <f t="shared" si="91"/>
        <v>2.4074074074074074E-2</v>
      </c>
      <c r="EV31" s="8">
        <f t="shared" si="91"/>
        <v>2.5509259259259259E-2</v>
      </c>
      <c r="EW31" s="8">
        <f t="shared" si="91"/>
        <v>2.4338277507777777E-2</v>
      </c>
      <c r="EX31" s="8">
        <f t="shared" si="91"/>
        <v>2.4974851581851851E-2</v>
      </c>
      <c r="EY31" s="8" t="str">
        <f t="shared" si="92"/>
        <v/>
      </c>
      <c r="EZ31" s="8">
        <f t="shared" si="92"/>
        <v>1.9870684915185184E-2</v>
      </c>
      <c r="FA31" s="8">
        <f t="shared" si="92"/>
        <v>2.0403092322592589E-2</v>
      </c>
      <c r="FB31" s="8">
        <f t="shared" si="92"/>
        <v>1.9835962692962963E-2</v>
      </c>
      <c r="FC31" s="8" t="str">
        <f t="shared" si="92"/>
        <v/>
      </c>
      <c r="FD31" s="8" t="str">
        <f t="shared" si="92"/>
        <v/>
      </c>
      <c r="FF31" s="1"/>
      <c r="FG31" s="8">
        <f t="shared" si="23"/>
        <v>2.3935185185185191E-2</v>
      </c>
      <c r="FH31" s="8">
        <f>IF(COUNT($ES31:ET31)&gt;0,SMALL($ES31:ET31,1),$FF31)</f>
        <v>2.3935185185185191E-2</v>
      </c>
      <c r="FI31" s="8">
        <f>IF(COUNT($ES31:EU31)&gt;0,SMALL($ES31:EU31,1),$FF31)</f>
        <v>2.3935185185185191E-2</v>
      </c>
      <c r="FJ31" s="8">
        <f>IF(COUNT($ES31:EV31)&gt;0,SMALL($ES31:EV31,1),$FF31)</f>
        <v>2.3935185185185191E-2</v>
      </c>
      <c r="FK31" s="8">
        <f>IF(COUNT($ES31:EW31)&gt;0,SMALL($ES31:EW31,1),$FF31)</f>
        <v>2.3935185185185191E-2</v>
      </c>
      <c r="FL31" s="35">
        <v>1.877314814814815E-2</v>
      </c>
      <c r="FM31" s="8">
        <f t="shared" si="24"/>
        <v>1.877314814814815E-2</v>
      </c>
      <c r="FN31" s="8">
        <f>IF(COUNT($EY31:EZ31)&gt;0,SMALL($EY31:EZ31,1),$FM31)</f>
        <v>1.9870684915185184E-2</v>
      </c>
      <c r="FO31" s="8">
        <f>IF(COUNT($EY31:FA31)&gt;0,SMALL($EY31:FA31,1),$FM31)</f>
        <v>1.9870684915185184E-2</v>
      </c>
      <c r="FP31" s="8">
        <f>IF(COUNT($EY31:FB31)&gt;0,SMALL($EY31:FB31,1),$FM31)</f>
        <v>1.9835962692962963E-2</v>
      </c>
      <c r="FQ31" s="8">
        <f>IF(COUNT($EY31:FC31)&gt;0,SMALL($EY31:FC31,1),$FM31)</f>
        <v>1.9835962692962963E-2</v>
      </c>
      <c r="FS31" s="8">
        <f t="shared" si="25"/>
        <v>1.5452060185185185E-2</v>
      </c>
      <c r="FT31" s="8">
        <f t="shared" si="26"/>
        <v>9.3756712962962951E-3</v>
      </c>
      <c r="FU31" s="1">
        <f t="shared" si="27"/>
        <v>29</v>
      </c>
      <c r="FV31" s="8">
        <f t="shared" si="28"/>
        <v>6.712962962962963E-7</v>
      </c>
      <c r="FW31" s="1" t="str">
        <f t="shared" si="29"/>
        <v>Gillian Anderson</v>
      </c>
      <c r="FY31" s="13">
        <f t="shared" si="30"/>
        <v>2.2685521640826871E-2</v>
      </c>
      <c r="FZ31" s="13">
        <f>SMALL($GL31:GM31,1)/(60*60*24)</f>
        <v>2.2685521640826867E-2</v>
      </c>
      <c r="GA31" s="13">
        <f>SMALL($GL31:GN31,1)/(60*60*24)</f>
        <v>2.2685521640826867E-2</v>
      </c>
      <c r="GB31" s="13">
        <f>SMALL($GL31:GO31,1)/(60*60*24)</f>
        <v>2.2685521640826867E-2</v>
      </c>
      <c r="GC31" s="13">
        <f>SMALL($GL31:GP31,1)/(60*60*24)</f>
        <v>2.2685521640826867E-2</v>
      </c>
      <c r="GD31" s="13">
        <f>SMALL($GL31:GQ31,1)/(60*60*24)</f>
        <v>2.2685521640826867E-2</v>
      </c>
      <c r="GE31" s="34">
        <f t="shared" si="31"/>
        <v>1.8394455334778782E-2</v>
      </c>
      <c r="GF31" s="13">
        <f>SMALL($GR31:GS31,1)/(60*60*24)</f>
        <v>1.8394455334778782E-2</v>
      </c>
      <c r="GG31" s="42">
        <f>SMALL($GT31:GT31,1)/(60*60*24)</f>
        <v>2.3815949793040456E-2</v>
      </c>
      <c r="GH31" s="42">
        <f>SMALL($GT31:GU31,1)/(60*60*24)</f>
        <v>2.0403092322592589E-2</v>
      </c>
      <c r="GI31" s="42">
        <f>SMALL($GT31:GV31,1)/(60*60*24)</f>
        <v>1.9835962692962963E-2</v>
      </c>
      <c r="GJ31" s="42">
        <f>SMALL($GT31:GW31,1)/(60*60*24)</f>
        <v>1.9835962692962963E-2</v>
      </c>
      <c r="GL31" s="6">
        <f t="shared" si="32"/>
        <v>1960.0290697674413</v>
      </c>
      <c r="GM31" s="1">
        <f t="shared" si="93"/>
        <v>2068.0000000000009</v>
      </c>
      <c r="GN31" s="1">
        <f t="shared" si="93"/>
        <v>2197.0000000000005</v>
      </c>
      <c r="GO31" s="1">
        <f t="shared" si="93"/>
        <v>2080</v>
      </c>
      <c r="GP31" s="1">
        <f t="shared" si="93"/>
        <v>2204</v>
      </c>
      <c r="GQ31" s="1">
        <f t="shared" si="93"/>
        <v>2102.827176672</v>
      </c>
      <c r="GR31" s="6">
        <f t="shared" si="34"/>
        <v>1589.2809409248869</v>
      </c>
      <c r="GS31" s="1">
        <f t="shared" si="35"/>
        <v>9999</v>
      </c>
      <c r="GT31" s="43">
        <f t="shared" si="36"/>
        <v>2057.6980621186954</v>
      </c>
      <c r="GU31" s="1">
        <f t="shared" si="94"/>
        <v>1762.8271766719997</v>
      </c>
      <c r="GV31" s="1">
        <f t="shared" si="94"/>
        <v>1713.827176672</v>
      </c>
      <c r="GW31" s="1">
        <f t="shared" si="94"/>
        <v>9999</v>
      </c>
    </row>
    <row r="32" spans="1:209" x14ac:dyDescent="0.25">
      <c r="A32" s="1" t="s">
        <v>192</v>
      </c>
      <c r="B32" s="54">
        <v>1.5381944444444443E-2</v>
      </c>
      <c r="C32" s="45">
        <v>43070</v>
      </c>
      <c r="D32" s="45"/>
      <c r="E32" s="13">
        <v>1.9444444444444445E-2</v>
      </c>
      <c r="F32" s="11">
        <v>45170</v>
      </c>
      <c r="K32" s="8">
        <v>1.2812499999999999E-2</v>
      </c>
      <c r="L32" s="8">
        <v>2.7442129629629632E-2</v>
      </c>
      <c r="M32" s="8">
        <f t="shared" si="38"/>
        <v>1.7921020900321539E-2</v>
      </c>
      <c r="N32" s="6">
        <f t="shared" si="39"/>
        <v>1548.3762057877809</v>
      </c>
      <c r="O32" s="8">
        <f t="shared" si="40"/>
        <v>2.1527777777777778E-2</v>
      </c>
      <c r="P32" s="146" t="str">
        <f t="shared" si="41"/>
        <v>Gillian Draper</v>
      </c>
      <c r="Q32" s="107"/>
      <c r="R32" s="129" t="str">
        <f t="shared" si="0"/>
        <v/>
      </c>
      <c r="S32" s="131" t="str">
        <f t="shared" si="42"/>
        <v/>
      </c>
      <c r="T32" s="131">
        <f t="shared" si="75"/>
        <v>2.0002799999999958E-6</v>
      </c>
      <c r="U32" s="132">
        <f t="shared" si="43"/>
        <v>2.1529778057777779E-2</v>
      </c>
      <c r="V32" s="146" t="str">
        <f t="shared" si="44"/>
        <v>Gillian Draper</v>
      </c>
      <c r="W32" s="107"/>
      <c r="X32" s="129" t="str">
        <f t="shared" si="1"/>
        <v/>
      </c>
      <c r="Y32" s="131" t="str">
        <f t="shared" si="45"/>
        <v/>
      </c>
      <c r="Z32" s="131">
        <f t="shared" si="76"/>
        <v>2.0002799999999958E-6</v>
      </c>
      <c r="AA32" s="132">
        <f t="shared" si="46"/>
        <v>2.1529778057777779E-2</v>
      </c>
      <c r="AB32" s="146" t="str">
        <f t="shared" si="47"/>
        <v>Gillian Draper</v>
      </c>
      <c r="AC32" s="107"/>
      <c r="AD32" s="129" t="str">
        <f t="shared" si="2"/>
        <v/>
      </c>
      <c r="AE32" s="131" t="str">
        <f t="shared" si="48"/>
        <v/>
      </c>
      <c r="AF32" s="131">
        <f t="shared" si="77"/>
        <v>2.0002799999999958E-6</v>
      </c>
      <c r="AG32" s="132">
        <f t="shared" si="49"/>
        <v>2.1529778057777779E-2</v>
      </c>
      <c r="AH32" s="146" t="str">
        <f t="shared" si="50"/>
        <v>Gillian Draper</v>
      </c>
      <c r="AI32" s="107">
        <v>5.3</v>
      </c>
      <c r="AJ32" s="108">
        <f t="shared" si="51"/>
        <v>2.0486111111111111E-2</v>
      </c>
      <c r="AK32" s="109">
        <f t="shared" si="52"/>
        <v>1770</v>
      </c>
      <c r="AL32" s="129">
        <f t="shared" si="95"/>
        <v>1639.1572000000001</v>
      </c>
      <c r="AM32" s="131">
        <f t="shared" si="96"/>
        <v>2.0486111111111111E-2</v>
      </c>
      <c r="AN32" s="131">
        <f t="shared" si="78"/>
        <v>2.0002799999999958E-6</v>
      </c>
      <c r="AO32" s="132">
        <f t="shared" si="79"/>
        <v>2.0486111111111111E-2</v>
      </c>
      <c r="AP32" s="146" t="str">
        <f t="shared" si="53"/>
        <v>Gillian Draper</v>
      </c>
      <c r="AQ32" s="107">
        <v>5.4</v>
      </c>
      <c r="AR32" s="129">
        <f t="shared" si="54"/>
        <v>1644.1695999999999</v>
      </c>
      <c r="AS32" s="131">
        <f t="shared" si="55"/>
        <v>2.0486111111111111E-2</v>
      </c>
      <c r="AT32" s="131">
        <f t="shared" si="80"/>
        <v>2.0002799999999958E-6</v>
      </c>
      <c r="AU32" s="132">
        <f t="shared" si="56"/>
        <v>2.0488111391111112E-2</v>
      </c>
      <c r="AV32" s="146" t="str">
        <f t="shared" si="57"/>
        <v>Gillian Draper</v>
      </c>
      <c r="AW32" s="107">
        <v>5.6</v>
      </c>
      <c r="AX32" s="129">
        <f t="shared" si="3"/>
        <v>1586.3</v>
      </c>
      <c r="AY32" s="131">
        <f t="shared" si="58"/>
        <v>2.1180555555555557E-2</v>
      </c>
      <c r="AZ32" s="131">
        <f t="shared" si="81"/>
        <v>2.0002799999999958E-6</v>
      </c>
      <c r="BA32" s="132">
        <f t="shared" si="59"/>
        <v>2.1182555835555558E-2</v>
      </c>
      <c r="BB32" s="146" t="str">
        <f t="shared" si="60"/>
        <v>Gillian Draper</v>
      </c>
      <c r="BC32" s="107">
        <v>5.8</v>
      </c>
      <c r="BD32" s="129">
        <f t="shared" si="4"/>
        <v>1168.9271999999999</v>
      </c>
      <c r="BE32" s="131">
        <f t="shared" si="61"/>
        <v>1.3541666666666667E-2</v>
      </c>
      <c r="BF32" s="131">
        <f t="shared" si="82"/>
        <v>2.0002799999999958E-6</v>
      </c>
      <c r="BG32" s="134">
        <f>IF(BE32&lt;&gt;"",BE32,VLOOKUP($A32,Table12[],7,FALSE))+BF32</f>
        <v>1.3543666946666666E-2</v>
      </c>
      <c r="BH32" s="146" t="str">
        <f t="shared" si="62"/>
        <v>Gillian Draper</v>
      </c>
      <c r="BI32" s="107">
        <v>5.7</v>
      </c>
      <c r="BJ32" s="129">
        <f t="shared" si="5"/>
        <v>1171.6887999999999</v>
      </c>
      <c r="BK32" s="131">
        <f t="shared" si="63"/>
        <v>1.3541666666666667E-2</v>
      </c>
      <c r="BL32" s="131">
        <f t="shared" si="83"/>
        <v>2.0002799999999958E-6</v>
      </c>
      <c r="BM32" s="134">
        <f>IF(BK32&lt;&gt;"",BK32,VLOOKUP($A32,Table12[],7,FALSE))+BL32</f>
        <v>1.3543666946666666E-2</v>
      </c>
      <c r="BN32" s="146" t="str">
        <f t="shared" si="64"/>
        <v>Gillian Draper</v>
      </c>
      <c r="BO32" s="107">
        <v>5.7</v>
      </c>
      <c r="BP32" s="129">
        <f t="shared" si="6"/>
        <v>1171.6887999999999</v>
      </c>
      <c r="BQ32" s="131">
        <f t="shared" si="65"/>
        <v>1.3541666666666667E-2</v>
      </c>
      <c r="BR32" s="131">
        <f t="shared" si="84"/>
        <v>2.0002799999999958E-6</v>
      </c>
      <c r="BS32" s="134">
        <f>IF(BQ32&lt;&gt;"",BQ32,VLOOKUP($A32,Table12[],7,FALSE))+BR32</f>
        <v>1.3543666946666666E-2</v>
      </c>
      <c r="BT32" s="146" t="str">
        <f t="shared" si="66"/>
        <v>Gillian Draper</v>
      </c>
      <c r="BU32" s="107">
        <v>5.7</v>
      </c>
      <c r="BV32" s="129">
        <f t="shared" si="7"/>
        <v>1158.0999999999999</v>
      </c>
      <c r="BW32" s="131">
        <f t="shared" si="67"/>
        <v>1.3368055555555555E-2</v>
      </c>
      <c r="BX32" s="131">
        <f t="shared" si="85"/>
        <v>2.0002799999999958E-6</v>
      </c>
      <c r="BY32" s="134">
        <f>IF(BW32&lt;&gt;"",BW32,VLOOKUP($A32,Table12[],7,FALSE))+BX32</f>
        <v>1.3370055835555554E-2</v>
      </c>
      <c r="BZ32" s="146" t="str">
        <f t="shared" si="68"/>
        <v>Gillian Draper</v>
      </c>
      <c r="CA32" s="107">
        <v>5.6</v>
      </c>
      <c r="CB32" s="129">
        <f t="shared" si="8"/>
        <v>1155.5</v>
      </c>
      <c r="CC32" s="131">
        <f t="shared" si="69"/>
        <v>1.3368055555555555E-2</v>
      </c>
      <c r="CD32" s="131">
        <f t="shared" si="86"/>
        <v>2.0002799999999958E-6</v>
      </c>
      <c r="CE32" s="134">
        <f>IF(CC32&lt;&gt;"",CC32,VLOOKUP($A32,Table12[],7,FALSE))+CD32</f>
        <v>1.3370055835555554E-2</v>
      </c>
      <c r="CF32" s="146" t="str">
        <f t="shared" si="70"/>
        <v>Gillian Draper</v>
      </c>
      <c r="CG32" s="107"/>
      <c r="CH32" s="129" t="str">
        <f t="shared" si="9"/>
        <v/>
      </c>
      <c r="CI32" s="131" t="str">
        <f t="shared" si="71"/>
        <v/>
      </c>
      <c r="CJ32" s="131">
        <f t="shared" si="87"/>
        <v>2.0002799999999958E-6</v>
      </c>
      <c r="CK32" s="134">
        <f>IF(CI32&lt;&gt;"",CI32,VLOOKUP($A32,Table12[],7,FALSE))+CJ32</f>
        <v>1.3717278057777777E-2</v>
      </c>
      <c r="CL32" s="146" t="str">
        <f t="shared" si="72"/>
        <v>Gillian Draper</v>
      </c>
      <c r="CM32" s="8"/>
      <c r="CN32" s="8">
        <f>IF(COUNT(ES32:EX32)&gt;0,SMALL(ES32:EX32,1),0)</f>
        <v>1.9442444164444444E-2</v>
      </c>
      <c r="CO32" s="8">
        <f t="shared" si="10"/>
        <v>1.5646147868148143E-2</v>
      </c>
      <c r="CP32" s="8">
        <f t="shared" si="11"/>
        <v>2.1527777777777778E-2</v>
      </c>
      <c r="CQ32" s="8"/>
      <c r="CR32" s="8">
        <f>IF(A32&lt;&gt;"",IF(VLOOKUP(A32,Apr!A$4:F$211,6)&gt;0,VLOOKUP(A32,Apr!A$4:F$211,6),0),0)</f>
        <v>0</v>
      </c>
      <c r="CS32" s="8">
        <f>IF(A32&lt;&gt;"",IF(VLOOKUP(A32,May!A$3:F$209,6)&gt;0,VLOOKUP(A32,May!A$3:F$209,6),0),0)</f>
        <v>0</v>
      </c>
      <c r="CT32" s="8">
        <f>IF(A32&lt;&gt;"",IF(VLOOKUP(A32,Jun!A$3:F$209,6)&gt;0,VLOOKUP(A32,Jun!A$3:F$209,6),0),0)</f>
        <v>0</v>
      </c>
      <c r="CU32" s="8">
        <f>IF(A32&lt;&gt;"",IF(VLOOKUP(A32,Jul!A$3:F$206,6)&gt;0,VLOOKUP(A32,Jul!A$3:F$206,6),0),0)</f>
        <v>2.0532407407407405E-2</v>
      </c>
      <c r="CV32" s="8">
        <f>IF(A32&lt;&gt;"",IF(VLOOKUP(A32,Aug!A$3:F$206,6)&gt;0,VLOOKUP(A32,Aug!A$3:F$206,6),0),0)</f>
        <v>1.972022194222222E-2</v>
      </c>
      <c r="CW32" s="8">
        <f>IF(A32&lt;&gt;"",IF(VLOOKUP(A32,Sep!A$3:F$206,6)&gt;0,VLOOKUP(A32,Sep!A$3:F$206,6),0),0)</f>
        <v>1.9442444164444444E-2</v>
      </c>
      <c r="CX32" s="6">
        <f t="shared" si="12"/>
        <v>1290.9658194194067</v>
      </c>
      <c r="CY32" s="8">
        <f t="shared" si="74"/>
        <v>1.2847222222222223E-2</v>
      </c>
      <c r="CZ32" s="8">
        <f>IF(A32&lt;&gt;"",IF(VLOOKUP(A32,Oct!A$3:F$206,6)&gt;0,VLOOKUP(A32,Oct!A$3:F$206,6),0),0)</f>
        <v>1.5750314534814812E-2</v>
      </c>
      <c r="DA32" s="8">
        <f>IF(A32&lt;&gt;"",IF(VLOOKUP(A32,Nov!A$3:F$207,6)&gt;0,VLOOKUP(A32,Nov!A$3:F$207,6),0),0)</f>
        <v>1.5646147868148143E-2</v>
      </c>
      <c r="DB32" s="8">
        <f>IF(A32&lt;&gt;"",IF(VLOOKUP(A32,Dec!A$3:F$207,6)&gt;0,VLOOKUP(A32,Dec!A$3:F$207,6),0),0)</f>
        <v>0</v>
      </c>
      <c r="DC32" s="8">
        <f>IF(A32&lt;&gt;"",IF(VLOOKUP(A32,Jan!A$3:F$207,6)&gt;0,VLOOKUP(A32,Jan!A$3:F$207,6),0),0)</f>
        <v>0</v>
      </c>
      <c r="DD32" s="8">
        <f>IF(A32&lt;&gt;"",IF(VLOOKUP(A32,Feb!A$3:F$207,6)&gt;0,VLOOKUP(A32,Feb!A$3:F$207,6),0),0)</f>
        <v>0</v>
      </c>
      <c r="DE32" s="8">
        <f>IF(A32&lt;&gt;"",IF(VLOOKUP(A32,Mar!A$3:F$207,6)&gt;0,VLOOKUP(A32,Mar!A$3:F$207,6),0),0)</f>
        <v>0</v>
      </c>
      <c r="DG32" s="8">
        <f>LARGE($EE32:EF32,1)</f>
        <v>2.0486111111111111E-2</v>
      </c>
      <c r="DH32" s="8">
        <f>LARGE($EE32:EG32,1)</f>
        <v>2.0486111111111111E-2</v>
      </c>
      <c r="DI32" s="8">
        <f>LARGE($EE32:EH32,1)</f>
        <v>2.0486111111111111E-2</v>
      </c>
      <c r="DJ32" s="8">
        <f>LARGE($EE32:EI32,1)</f>
        <v>2.0488111391111112E-2</v>
      </c>
      <c r="DK32" s="8">
        <f>LARGE($EE32:EJ32,1)</f>
        <v>2.0488111391111112E-2</v>
      </c>
      <c r="DL32" s="8">
        <f>LARGE($EK32:EL32,1)</f>
        <v>1.2847222222222223E-2</v>
      </c>
      <c r="DM32" s="8">
        <f>LARGE($EK32:EM32,1)</f>
        <v>1.2847222222222223E-2</v>
      </c>
      <c r="DN32" s="8">
        <f>LARGE($EK32:EN32,1)</f>
        <v>1.2847222222222223E-2</v>
      </c>
      <c r="DO32" s="8">
        <f>LARGE($EK32:EO32,1)</f>
        <v>1.2847222222222223E-2</v>
      </c>
      <c r="DP32" s="8">
        <f>LARGE($EK32:EP32,1)</f>
        <v>1.2847222222222223E-2</v>
      </c>
      <c r="DS32" s="6">
        <f t="shared" si="13"/>
        <v>0</v>
      </c>
      <c r="DT32" s="6">
        <f t="shared" si="13"/>
        <v>0</v>
      </c>
      <c r="DU32" s="6">
        <f t="shared" si="13"/>
        <v>0</v>
      </c>
      <c r="DV32" s="6">
        <f t="shared" si="13"/>
        <v>1773.9999999999998</v>
      </c>
      <c r="DW32" s="6">
        <f t="shared" si="13"/>
        <v>1703.8271758079998</v>
      </c>
      <c r="DX32" s="6">
        <f t="shared" si="13"/>
        <v>1679.8271758079998</v>
      </c>
      <c r="DY32" s="6">
        <f t="shared" si="14"/>
        <v>1360.8271758079995</v>
      </c>
      <c r="DZ32" s="6">
        <f t="shared" si="14"/>
        <v>1351.8271758079995</v>
      </c>
      <c r="EA32" s="6">
        <f t="shared" si="14"/>
        <v>0</v>
      </c>
      <c r="EB32" s="6">
        <f t="shared" si="14"/>
        <v>0</v>
      </c>
      <c r="EC32" s="6">
        <f t="shared" si="14"/>
        <v>0</v>
      </c>
      <c r="EE32" s="8">
        <f t="shared" si="15"/>
        <v>2.0486111111111111E-2</v>
      </c>
      <c r="EF32" s="8">
        <f t="shared" si="16"/>
        <v>0</v>
      </c>
      <c r="EG32" s="8">
        <f t="shared" si="16"/>
        <v>0</v>
      </c>
      <c r="EH32" s="8">
        <f t="shared" si="17"/>
        <v>2.0486111111111111E-2</v>
      </c>
      <c r="EI32" s="8">
        <f t="shared" si="18"/>
        <v>2.0488111391111112E-2</v>
      </c>
      <c r="EJ32" s="8">
        <f t="shared" si="16"/>
        <v>1.9791666666666666E-2</v>
      </c>
      <c r="EK32" s="8">
        <f t="shared" si="19"/>
        <v>1.2847222222222223E-2</v>
      </c>
      <c r="EL32" s="8">
        <f t="shared" si="90"/>
        <v>1.2152777777777778E-2</v>
      </c>
      <c r="EM32" s="8">
        <f t="shared" si="90"/>
        <v>1.2152777777777778E-2</v>
      </c>
      <c r="EN32" s="8">
        <f t="shared" si="90"/>
        <v>0</v>
      </c>
      <c r="EO32" s="8">
        <f t="shared" si="90"/>
        <v>0</v>
      </c>
      <c r="EP32" s="8">
        <f t="shared" si="90"/>
        <v>0</v>
      </c>
      <c r="ES32" s="8" t="str">
        <f t="shared" si="91"/>
        <v/>
      </c>
      <c r="ET32" s="8" t="str">
        <f t="shared" si="91"/>
        <v/>
      </c>
      <c r="EU32" s="8" t="str">
        <f t="shared" si="91"/>
        <v/>
      </c>
      <c r="EV32" s="8">
        <f t="shared" si="91"/>
        <v>2.0532407407407405E-2</v>
      </c>
      <c r="EW32" s="8">
        <f t="shared" si="91"/>
        <v>1.972022194222222E-2</v>
      </c>
      <c r="EX32" s="8">
        <f t="shared" si="91"/>
        <v>1.9442444164444444E-2</v>
      </c>
      <c r="EY32" s="8">
        <f t="shared" si="92"/>
        <v>1.5750314534814812E-2</v>
      </c>
      <c r="EZ32" s="8">
        <f t="shared" si="92"/>
        <v>1.5646147868148143E-2</v>
      </c>
      <c r="FA32" s="8" t="str">
        <f t="shared" si="92"/>
        <v/>
      </c>
      <c r="FB32" s="8" t="str">
        <f t="shared" si="92"/>
        <v/>
      </c>
      <c r="FC32" s="8" t="str">
        <f t="shared" si="92"/>
        <v/>
      </c>
      <c r="FD32" s="8" t="str">
        <f t="shared" si="92"/>
        <v/>
      </c>
      <c r="FF32" s="13">
        <v>1.9756944444444445E-2</v>
      </c>
      <c r="FG32" s="8">
        <f t="shared" si="23"/>
        <v>1.9756944444444445E-2</v>
      </c>
      <c r="FH32" s="8">
        <f>IF(COUNT($ES32:ET32)&gt;0,SMALL($ES32:ET32,1),$FF32)</f>
        <v>1.9756944444444445E-2</v>
      </c>
      <c r="FI32" s="8">
        <f>IF(COUNT($ES32:EU32)&gt;0,SMALL($ES32:EU32,1),$FF32)</f>
        <v>1.9756944444444445E-2</v>
      </c>
      <c r="FJ32" s="8">
        <f>IF(COUNT($ES32:EV32)&gt;0,SMALL($ES32:EV32,1),$FF32)</f>
        <v>2.0532407407407405E-2</v>
      </c>
      <c r="FK32" s="8">
        <f>IF(COUNT($ES32:EW32)&gt;0,SMALL($ES32:EW32,1),$FF32)</f>
        <v>1.972022194222222E-2</v>
      </c>
      <c r="FL32" s="54">
        <v>1.5381944444444443E-2</v>
      </c>
      <c r="FM32" s="8">
        <f t="shared" si="24"/>
        <v>1.5750314534814812E-2</v>
      </c>
      <c r="FN32" s="8">
        <f>IF(COUNT($EY32:EZ32)&gt;0,SMALL($EY32:EZ32,1),$FM32)</f>
        <v>1.5646147868148143E-2</v>
      </c>
      <c r="FO32" s="8">
        <f>IF(COUNT($EY32:FA32)&gt;0,SMALL($EY32:FA32,1),$FM32)</f>
        <v>1.5646147868148143E-2</v>
      </c>
      <c r="FP32" s="8">
        <f>IF(COUNT($EY32:FB32)&gt;0,SMALL($EY32:FB32,1),$FM32)</f>
        <v>1.5646147868148143E-2</v>
      </c>
      <c r="FQ32" s="8">
        <f>IF(COUNT($EY32:FC32)&gt;0,SMALL($EY32:FC32,1),$FM32)</f>
        <v>1.5646147868148143E-2</v>
      </c>
      <c r="FS32" s="8">
        <f t="shared" si="25"/>
        <v>2.0488805835555558E-2</v>
      </c>
      <c r="FT32" s="8">
        <f t="shared" si="26"/>
        <v>1.2847916666666667E-2</v>
      </c>
      <c r="FU32" s="1">
        <f t="shared" si="27"/>
        <v>30</v>
      </c>
      <c r="FV32" s="8">
        <f t="shared" si="28"/>
        <v>6.9444444444444448E-7</v>
      </c>
      <c r="FW32" s="1" t="str">
        <f t="shared" si="29"/>
        <v>Gillian Draper</v>
      </c>
      <c r="FY32" s="13">
        <f t="shared" si="30"/>
        <v>1.7921020900321539E-2</v>
      </c>
      <c r="FZ32" s="13">
        <f>SMALL($GL32:GM32,1)/(60*60*24)</f>
        <v>1.7921020900321539E-2</v>
      </c>
      <c r="GA32" s="13">
        <f>SMALL($GL32:GN32,1)/(60*60*24)</f>
        <v>1.7921020900321539E-2</v>
      </c>
      <c r="GB32" s="13">
        <f>SMALL($GL32:GO32,1)/(60*60*24)</f>
        <v>1.7921020900321539E-2</v>
      </c>
      <c r="GC32" s="13">
        <f>SMALL($GL32:GP32,1)/(60*60*24)</f>
        <v>1.7921020900321539E-2</v>
      </c>
      <c r="GD32" s="13">
        <f>SMALL($GL32:GQ32,1)/(60*60*24)</f>
        <v>1.7921020900321539E-2</v>
      </c>
      <c r="GE32" s="34">
        <f t="shared" si="31"/>
        <v>1.4941734021057947E-2</v>
      </c>
      <c r="GF32" s="13">
        <f>SMALL($GR32:GS32,1)/(60*60*24)</f>
        <v>1.4941734021057947E-2</v>
      </c>
      <c r="GG32" s="42">
        <f>SMALL($GT32:GT32,1)/(60*60*24)</f>
        <v>1.8752643588925352E-2</v>
      </c>
      <c r="GH32" s="42">
        <f>SMALL($GT32:GU32,1)/(60*60*24)</f>
        <v>1.8752643588925352E-2</v>
      </c>
      <c r="GI32" s="42">
        <f>SMALL($GT32:GV32,1)/(60*60*24)</f>
        <v>1.8752643588925352E-2</v>
      </c>
      <c r="GJ32" s="42">
        <f>SMALL($GT32:GW32,1)/(60*60*24)</f>
        <v>1.8752643588925352E-2</v>
      </c>
      <c r="GL32" s="6">
        <f t="shared" si="32"/>
        <v>1548.3762057877809</v>
      </c>
      <c r="GM32" s="1">
        <f t="shared" si="93"/>
        <v>9999</v>
      </c>
      <c r="GN32" s="1">
        <f t="shared" si="93"/>
        <v>9999</v>
      </c>
      <c r="GO32" s="1">
        <f t="shared" si="93"/>
        <v>9999</v>
      </c>
      <c r="GP32" s="1">
        <f t="shared" si="93"/>
        <v>1773.9999999999998</v>
      </c>
      <c r="GQ32" s="1">
        <f t="shared" si="93"/>
        <v>1703.8271758079998</v>
      </c>
      <c r="GR32" s="6">
        <f t="shared" si="34"/>
        <v>1290.9658194194067</v>
      </c>
      <c r="GS32" s="1">
        <f t="shared" si="35"/>
        <v>1360.8271758079995</v>
      </c>
      <c r="GT32" s="43">
        <f t="shared" si="36"/>
        <v>1620.2284060831505</v>
      </c>
      <c r="GU32" s="1">
        <f t="shared" si="94"/>
        <v>9999</v>
      </c>
      <c r="GV32" s="1">
        <f t="shared" si="94"/>
        <v>9999</v>
      </c>
      <c r="GW32" s="1">
        <f t="shared" si="94"/>
        <v>9999</v>
      </c>
    </row>
    <row r="33" spans="1:205" x14ac:dyDescent="0.25">
      <c r="A33" s="1" t="s">
        <v>193</v>
      </c>
      <c r="B33" s="1"/>
      <c r="C33" s="1"/>
      <c r="D33" s="45"/>
      <c r="E33" s="13">
        <v>2.5439814814814814E-2</v>
      </c>
      <c r="F33" s="11">
        <v>45139</v>
      </c>
      <c r="K33" s="2">
        <v>1.699074074074074E-2</v>
      </c>
      <c r="L33" s="2"/>
      <c r="M33" s="8">
        <f t="shared" si="38"/>
        <v>2.3765183994283672E-2</v>
      </c>
      <c r="N33" s="6">
        <f t="shared" si="39"/>
        <v>2053.3118971061094</v>
      </c>
      <c r="O33" s="8">
        <f t="shared" si="40"/>
        <v>1.5625E-2</v>
      </c>
      <c r="P33" s="146" t="str">
        <f t="shared" si="41"/>
        <v>Graham Cunliffe</v>
      </c>
      <c r="Q33" s="107"/>
      <c r="R33" s="129" t="str">
        <f t="shared" si="0"/>
        <v/>
      </c>
      <c r="S33" s="131" t="str">
        <f t="shared" si="42"/>
        <v/>
      </c>
      <c r="T33" s="131">
        <f t="shared" si="75"/>
        <v>2.0002899999999956E-6</v>
      </c>
      <c r="U33" s="132">
        <f t="shared" si="43"/>
        <v>1.5627000290000002E-2</v>
      </c>
      <c r="V33" s="146" t="str">
        <f t="shared" si="44"/>
        <v>Graham Cunliffe</v>
      </c>
      <c r="W33" s="107"/>
      <c r="X33" s="129" t="str">
        <f t="shared" si="1"/>
        <v/>
      </c>
      <c r="Y33" s="131" t="str">
        <f t="shared" si="45"/>
        <v/>
      </c>
      <c r="Z33" s="131">
        <f t="shared" si="76"/>
        <v>2.0002899999999956E-6</v>
      </c>
      <c r="AA33" s="132">
        <f t="shared" si="46"/>
        <v>1.5627000290000002E-2</v>
      </c>
      <c r="AB33" s="146" t="str">
        <f t="shared" si="47"/>
        <v>Graham Cunliffe</v>
      </c>
      <c r="AC33" s="107"/>
      <c r="AD33" s="129" t="str">
        <f t="shared" si="2"/>
        <v/>
      </c>
      <c r="AE33" s="131" t="str">
        <f t="shared" si="48"/>
        <v/>
      </c>
      <c r="AF33" s="131">
        <f t="shared" si="77"/>
        <v>2.0002899999999956E-6</v>
      </c>
      <c r="AG33" s="132">
        <f t="shared" si="49"/>
        <v>1.5627000290000002E-2</v>
      </c>
      <c r="AH33" s="146" t="str">
        <f t="shared" si="50"/>
        <v>Graham Cunliffe</v>
      </c>
      <c r="AI33" s="107">
        <v>15.1</v>
      </c>
      <c r="AJ33" s="108">
        <f t="shared" si="51"/>
        <v>1.4756944444444444E-2</v>
      </c>
      <c r="AK33" s="109">
        <f t="shared" si="52"/>
        <v>1275</v>
      </c>
      <c r="AL33" s="129">
        <f t="shared" si="95"/>
        <v>2130.3724000000002</v>
      </c>
      <c r="AM33" s="131">
        <f t="shared" si="96"/>
        <v>1.4756944444444444E-2</v>
      </c>
      <c r="AN33" s="131">
        <f t="shared" si="78"/>
        <v>2.0002899999999956E-6</v>
      </c>
      <c r="AO33" s="132">
        <f t="shared" si="79"/>
        <v>1.4756944444444444E-2</v>
      </c>
      <c r="AP33" s="146" t="str">
        <f t="shared" si="53"/>
        <v>Graham Cunliffe</v>
      </c>
      <c r="AQ33" s="107">
        <v>15.3</v>
      </c>
      <c r="AR33" s="129">
        <f t="shared" si="54"/>
        <v>2140.3972000000003</v>
      </c>
      <c r="AS33" s="131">
        <f t="shared" si="55"/>
        <v>1.4756944444444444E-2</v>
      </c>
      <c r="AT33" s="131">
        <f t="shared" si="80"/>
        <v>2.0002899999999956E-6</v>
      </c>
      <c r="AU33" s="132">
        <f t="shared" si="56"/>
        <v>1.4758944734444444E-2</v>
      </c>
      <c r="AV33" s="146" t="str">
        <f t="shared" si="57"/>
        <v>Graham Cunliffe</v>
      </c>
      <c r="AW33" s="107">
        <v>15.4</v>
      </c>
      <c r="AX33" s="129">
        <f t="shared" si="3"/>
        <v>1958.7</v>
      </c>
      <c r="AY33" s="131">
        <f t="shared" si="58"/>
        <v>1.6840277777777777E-2</v>
      </c>
      <c r="AZ33" s="131">
        <f t="shared" si="81"/>
        <v>2.0002899999999956E-6</v>
      </c>
      <c r="BA33" s="132">
        <f t="shared" si="59"/>
        <v>1.6842278067777779E-2</v>
      </c>
      <c r="BB33" s="146" t="str">
        <f t="shared" si="60"/>
        <v>Graham Cunliffe</v>
      </c>
      <c r="BC33" s="107">
        <v>15.5</v>
      </c>
      <c r="BD33" s="129">
        <f t="shared" si="4"/>
        <v>901.05199999999991</v>
      </c>
      <c r="BE33" s="131">
        <f t="shared" si="61"/>
        <v>1.0416666666666666E-2</v>
      </c>
      <c r="BF33" s="131">
        <f t="shared" si="82"/>
        <v>2.0002899999999956E-6</v>
      </c>
      <c r="BG33" s="134">
        <f>IF(BE33&lt;&gt;"",BE33,VLOOKUP($A33,Table12[],7,FALSE))+BF33</f>
        <v>1.0418666956666666E-2</v>
      </c>
      <c r="BH33" s="146" t="str">
        <f t="shared" si="62"/>
        <v>Graham Cunliffe</v>
      </c>
      <c r="BI33" s="107">
        <v>15.6</v>
      </c>
      <c r="BJ33" s="129">
        <f t="shared" si="5"/>
        <v>898.29039999999986</v>
      </c>
      <c r="BK33" s="131">
        <f t="shared" si="63"/>
        <v>1.0416666666666666E-2</v>
      </c>
      <c r="BL33" s="131">
        <f t="shared" si="83"/>
        <v>2.0002899999999956E-6</v>
      </c>
      <c r="BM33" s="134">
        <f>IF(BK33&lt;&gt;"",BK33,VLOOKUP($A33,Table12[],7,FALSE))+BL33</f>
        <v>1.0418666956666666E-2</v>
      </c>
      <c r="BN33" s="146" t="str">
        <f t="shared" si="64"/>
        <v>Graham Cunliffe</v>
      </c>
      <c r="BO33" s="107">
        <v>15.8</v>
      </c>
      <c r="BP33" s="129">
        <f t="shared" si="6"/>
        <v>892.76719999999989</v>
      </c>
      <c r="BQ33" s="131">
        <f t="shared" si="65"/>
        <v>1.0416666666666666E-2</v>
      </c>
      <c r="BR33" s="131">
        <f t="shared" si="84"/>
        <v>2.0002899999999956E-6</v>
      </c>
      <c r="BS33" s="134">
        <f>IF(BQ33&lt;&gt;"",BQ33,VLOOKUP($A33,Table12[],7,FALSE))+BR33</f>
        <v>1.0418666956666666E-2</v>
      </c>
      <c r="BT33" s="146" t="str">
        <f t="shared" si="66"/>
        <v>Graham Cunliffe</v>
      </c>
      <c r="BU33" s="107">
        <v>15.8</v>
      </c>
      <c r="BV33" s="129">
        <f t="shared" si="7"/>
        <v>855.09999999999991</v>
      </c>
      <c r="BW33" s="131">
        <f t="shared" si="67"/>
        <v>9.8958333333333329E-3</v>
      </c>
      <c r="BX33" s="131">
        <f t="shared" si="85"/>
        <v>2.0002899999999956E-6</v>
      </c>
      <c r="BY33" s="134">
        <f>IF(BW33&lt;&gt;"",BW33,VLOOKUP($A33,Table12[],7,FALSE))+BX33</f>
        <v>9.8978336233333328E-3</v>
      </c>
      <c r="BZ33" s="146" t="str">
        <f t="shared" si="68"/>
        <v>Graham Cunliffe</v>
      </c>
      <c r="CA33" s="107">
        <v>16.100000000000001</v>
      </c>
      <c r="CB33" s="129">
        <f t="shared" si="8"/>
        <v>829.99999999999989</v>
      </c>
      <c r="CC33" s="131">
        <f t="shared" si="69"/>
        <v>9.5486111111111119E-3</v>
      </c>
      <c r="CD33" s="131">
        <f t="shared" si="86"/>
        <v>2.0002899999999956E-6</v>
      </c>
      <c r="CE33" s="134">
        <f>IF(CC33&lt;&gt;"",CC33,VLOOKUP($A33,Table12[],7,FALSE))+CD33</f>
        <v>9.5506114011111119E-3</v>
      </c>
      <c r="CF33" s="146" t="str">
        <f t="shared" si="70"/>
        <v>Graham Cunliffe</v>
      </c>
      <c r="CG33" s="107"/>
      <c r="CH33" s="129" t="str">
        <f t="shared" si="9"/>
        <v/>
      </c>
      <c r="CI33" s="131" t="str">
        <f t="shared" si="71"/>
        <v/>
      </c>
      <c r="CJ33" s="131">
        <f t="shared" si="87"/>
        <v>2.0002899999999956E-6</v>
      </c>
      <c r="CK33" s="134">
        <f>IF(CI33&lt;&gt;"",CI33,VLOOKUP($A33,Table12[],7,FALSE))+CJ33</f>
        <v>1.0418666956666666E-2</v>
      </c>
      <c r="CL33" s="146" t="str">
        <f t="shared" si="72"/>
        <v>Graham Cunliffe</v>
      </c>
      <c r="CM33" s="8"/>
      <c r="CN33" s="8">
        <f t="shared" si="73"/>
        <v>2.5437814524814813E-2</v>
      </c>
      <c r="CO33" s="8">
        <f t="shared" si="10"/>
        <v>0</v>
      </c>
      <c r="CP33" s="8">
        <f t="shared" si="11"/>
        <v>1.5625E-2</v>
      </c>
      <c r="CQ33" s="8"/>
      <c r="CR33" s="8">
        <f>IF(A33&lt;&gt;"",IF(VLOOKUP(A33,Apr!A$4:F$211,6)&gt;0,VLOOKUP(A33,Apr!A$4:F$211,6),0),0)</f>
        <v>0</v>
      </c>
      <c r="CS33" s="8">
        <f>IF(A33&lt;&gt;"",IF(VLOOKUP(A33,May!A$3:F$209,6)&gt;0,VLOOKUP(A33,May!A$3:F$209,6),0),0)</f>
        <v>0</v>
      </c>
      <c r="CT33" s="8">
        <f>IF(A33&lt;&gt;"",IF(VLOOKUP(A33,Jun!A$3:F$209,6)&gt;0,VLOOKUP(A33,Jun!A$3:F$209,6),0),0)</f>
        <v>0</v>
      </c>
      <c r="CU33" s="8">
        <f>IF(A33&lt;&gt;"",IF(VLOOKUP(A33,Jul!A$3:F$206,6)&gt;0,VLOOKUP(A33,Jul!A$3:F$206,6),0),0)</f>
        <v>2.555555555555555E-2</v>
      </c>
      <c r="CV33" s="8">
        <f>IF(A33&lt;&gt;"",IF(VLOOKUP(A33,Aug!A$3:F$206,6)&gt;0,VLOOKUP(A33,Aug!A$3:F$206,6),0),0)</f>
        <v>2.5437814524814813E-2</v>
      </c>
      <c r="CW33" s="8">
        <f>IF(A33&lt;&gt;"",IF(VLOOKUP(A33,Sep!A$3:F$206,6)&gt;0,VLOOKUP(A33,Sep!A$3:F$206,6),0),0)</f>
        <v>0</v>
      </c>
      <c r="CX33" s="6">
        <f t="shared" si="12"/>
        <v>1689.0545650799254</v>
      </c>
      <c r="CY33" s="8">
        <f t="shared" si="74"/>
        <v>8.3333333333333332E-3</v>
      </c>
      <c r="CZ33" s="8">
        <f>IF(A33&lt;&gt;"",IF(VLOOKUP(A33,Oct!A$3:F$206,6)&gt;0,VLOOKUP(A33,Oct!A$3:F$206,6),0),0)</f>
        <v>0</v>
      </c>
      <c r="DA33" s="8">
        <f>IF(A33&lt;&gt;"",IF(VLOOKUP(A33,Nov!A$3:F$207,6)&gt;0,VLOOKUP(A33,Nov!A$3:F$207,6),0),0)</f>
        <v>0</v>
      </c>
      <c r="DB33" s="8">
        <f>IF(A33&lt;&gt;"",IF(VLOOKUP(A33,Dec!A$3:F$207,6)&gt;0,VLOOKUP(A33,Dec!A$3:F$207,6),0),0)</f>
        <v>0</v>
      </c>
      <c r="DC33" s="8">
        <f>IF(A33&lt;&gt;"",IF(VLOOKUP(A33,Jan!A$3:F$207,6)&gt;0,VLOOKUP(A33,Jan!A$3:F$207,6),0),0)</f>
        <v>0</v>
      </c>
      <c r="DD33" s="8">
        <f>IF(A33&lt;&gt;"",IF(VLOOKUP(A33,Feb!A$3:F$207,6)&gt;0,VLOOKUP(A33,Feb!A$3:F$207,6),0),0)</f>
        <v>0</v>
      </c>
      <c r="DE33" s="8">
        <f>IF(A33&lt;&gt;"",IF(VLOOKUP(A33,Mar!A$3:F$207,6)&gt;0,VLOOKUP(A33,Mar!A$3:F$207,6),0),0)</f>
        <v>0</v>
      </c>
      <c r="DG33" s="8">
        <f>LARGE($EE33:EF33,1)</f>
        <v>1.4756944444444444E-2</v>
      </c>
      <c r="DH33" s="8">
        <f>LARGE($EE33:EG33,1)</f>
        <v>1.4756944444444444E-2</v>
      </c>
      <c r="DI33" s="8">
        <f>LARGE($EE33:EH33,1)</f>
        <v>1.4756944444444444E-2</v>
      </c>
      <c r="DJ33" s="8">
        <f>LARGE($EE33:EI33,1)</f>
        <v>1.4758944734444444E-2</v>
      </c>
      <c r="DK33" s="8">
        <f>LARGE($EE33:EJ33,1)</f>
        <v>1.4758944734444444E-2</v>
      </c>
      <c r="DL33" s="8">
        <f>LARGE($EK33:EL33,1)</f>
        <v>8.3333333333333332E-3</v>
      </c>
      <c r="DM33" s="8">
        <f>LARGE($EK33:EM33,1)</f>
        <v>8.3333333333333332E-3</v>
      </c>
      <c r="DN33" s="8">
        <f>LARGE($EK33:EN33,1)</f>
        <v>8.3333333333333332E-3</v>
      </c>
      <c r="DO33" s="8">
        <f>LARGE($EK33:EO33,1)</f>
        <v>8.3333333333333332E-3</v>
      </c>
      <c r="DP33" s="8">
        <f>LARGE($EK33:EP33,1)</f>
        <v>8.3333333333333332E-3</v>
      </c>
      <c r="DS33" s="6">
        <f t="shared" si="13"/>
        <v>0</v>
      </c>
      <c r="DT33" s="6">
        <f t="shared" si="13"/>
        <v>0</v>
      </c>
      <c r="DU33" s="6">
        <f t="shared" si="13"/>
        <v>0</v>
      </c>
      <c r="DV33" s="6">
        <f t="shared" si="13"/>
        <v>2207.9999999999995</v>
      </c>
      <c r="DW33" s="6">
        <f t="shared" si="13"/>
        <v>2197.827174944</v>
      </c>
      <c r="DX33" s="6">
        <f t="shared" si="13"/>
        <v>0</v>
      </c>
      <c r="DY33" s="6">
        <f t="shared" si="14"/>
        <v>0</v>
      </c>
      <c r="DZ33" s="6">
        <f t="shared" si="14"/>
        <v>0</v>
      </c>
      <c r="EA33" s="6">
        <f t="shared" si="14"/>
        <v>0</v>
      </c>
      <c r="EB33" s="6">
        <f t="shared" si="14"/>
        <v>0</v>
      </c>
      <c r="EC33" s="6">
        <f t="shared" si="14"/>
        <v>0</v>
      </c>
      <c r="EE33" s="8">
        <f t="shared" si="15"/>
        <v>1.4756944444444444E-2</v>
      </c>
      <c r="EF33" s="8">
        <f t="shared" si="16"/>
        <v>0</v>
      </c>
      <c r="EG33" s="8">
        <f t="shared" si="16"/>
        <v>0</v>
      </c>
      <c r="EH33" s="8">
        <f t="shared" si="17"/>
        <v>1.4756944444444444E-2</v>
      </c>
      <c r="EI33" s="8">
        <f t="shared" si="18"/>
        <v>1.4758944734444444E-2</v>
      </c>
      <c r="EJ33" s="8">
        <f t="shared" si="16"/>
        <v>1.40625E-2</v>
      </c>
      <c r="EK33" s="8">
        <f t="shared" si="19"/>
        <v>8.3333333333333332E-3</v>
      </c>
      <c r="EL33" s="8">
        <f t="shared" si="90"/>
        <v>0</v>
      </c>
      <c r="EM33" s="8">
        <f t="shared" si="90"/>
        <v>0</v>
      </c>
      <c r="EN33" s="8">
        <f t="shared" si="90"/>
        <v>0</v>
      </c>
      <c r="EO33" s="8">
        <f t="shared" si="90"/>
        <v>0</v>
      </c>
      <c r="EP33" s="8">
        <f t="shared" si="90"/>
        <v>0</v>
      </c>
      <c r="ES33" s="8" t="str">
        <f t="shared" si="91"/>
        <v/>
      </c>
      <c r="ET33" s="8" t="str">
        <f t="shared" si="91"/>
        <v/>
      </c>
      <c r="EU33" s="8" t="str">
        <f t="shared" si="91"/>
        <v/>
      </c>
      <c r="EV33" s="8">
        <f t="shared" si="91"/>
        <v>2.555555555555555E-2</v>
      </c>
      <c r="EW33" s="8">
        <f t="shared" si="91"/>
        <v>2.5437814524814813E-2</v>
      </c>
      <c r="EX33" s="8" t="str">
        <f t="shared" si="91"/>
        <v/>
      </c>
      <c r="EY33" s="8" t="str">
        <f t="shared" si="92"/>
        <v/>
      </c>
      <c r="EZ33" s="8" t="str">
        <f t="shared" si="92"/>
        <v/>
      </c>
      <c r="FA33" s="8" t="str">
        <f t="shared" si="92"/>
        <v/>
      </c>
      <c r="FB33" s="8" t="str">
        <f t="shared" si="92"/>
        <v/>
      </c>
      <c r="FC33" s="8" t="str">
        <f t="shared" si="92"/>
        <v/>
      </c>
      <c r="FD33" s="8" t="str">
        <f t="shared" si="92"/>
        <v/>
      </c>
      <c r="FF33" s="1"/>
      <c r="FG33" s="8">
        <f t="shared" si="23"/>
        <v>0</v>
      </c>
      <c r="FH33" s="8">
        <f>IF(COUNT($ES33:ET33)&gt;0,SMALL($ES33:ET33,1),$FF33)</f>
        <v>0</v>
      </c>
      <c r="FI33" s="8">
        <f>IF(COUNT($ES33:EU33)&gt;0,SMALL($ES33:EU33,1),$FF33)</f>
        <v>0</v>
      </c>
      <c r="FJ33" s="8">
        <f>IF(COUNT($ES33:EV33)&gt;0,SMALL($ES33:EV33,1),$FF33)</f>
        <v>2.555555555555555E-2</v>
      </c>
      <c r="FK33" s="8">
        <f>IF(COUNT($ES33:EW33)&gt;0,SMALL($ES33:EW33,1),$FF33)</f>
        <v>2.5437814524814813E-2</v>
      </c>
      <c r="FL33" s="1"/>
      <c r="FM33" s="8">
        <f t="shared" si="24"/>
        <v>0</v>
      </c>
      <c r="FN33" s="8">
        <f>IF(COUNT($EY33:EZ33)&gt;0,SMALL($EY33:EZ33,1),$FM33)</f>
        <v>0</v>
      </c>
      <c r="FO33" s="8">
        <f>IF(COUNT($EY33:FA33)&gt;0,SMALL($EY33:FA33,1),$FM33)</f>
        <v>0</v>
      </c>
      <c r="FP33" s="8">
        <f>IF(COUNT($EY33:FB33)&gt;0,SMALL($EY33:FB33,1),$FM33)</f>
        <v>0</v>
      </c>
      <c r="FQ33" s="8">
        <f>IF(COUNT($EY33:FC33)&gt;0,SMALL($EY33:FC33,1),$FM33)</f>
        <v>0</v>
      </c>
      <c r="FS33" s="8">
        <f t="shared" si="25"/>
        <v>1.4759662327037036E-2</v>
      </c>
      <c r="FT33" s="8">
        <f t="shared" si="26"/>
        <v>8.3340509259259253E-3</v>
      </c>
      <c r="FU33" s="1">
        <f t="shared" si="27"/>
        <v>31</v>
      </c>
      <c r="FV33" s="8">
        <f t="shared" si="28"/>
        <v>7.1759259259259255E-7</v>
      </c>
      <c r="FW33" s="1" t="str">
        <f t="shared" si="29"/>
        <v>Graham Cunliffe</v>
      </c>
      <c r="FY33" s="13">
        <f t="shared" si="30"/>
        <v>2.3765183994283672E-2</v>
      </c>
      <c r="FZ33" s="13">
        <f>SMALL($GL33:GM33,1)/(60*60*24)</f>
        <v>2.3765183994283675E-2</v>
      </c>
      <c r="GA33" s="13">
        <f>SMALL($GL33:GN33,1)/(60*60*24)</f>
        <v>2.3765183994283675E-2</v>
      </c>
      <c r="GB33" s="13">
        <f>SMALL($GL33:GO33,1)/(60*60*24)</f>
        <v>2.3765183994283675E-2</v>
      </c>
      <c r="GC33" s="13">
        <f>SMALL($GL33:GP33,1)/(60*60*24)</f>
        <v>2.3765183994283675E-2</v>
      </c>
      <c r="GD33" s="13">
        <f>SMALL($GL33:GQ33,1)/(60*60*24)</f>
        <v>2.3765183994283675E-2</v>
      </c>
      <c r="GE33" s="34">
        <f t="shared" si="31"/>
        <v>1.9549242651388025E-2</v>
      </c>
      <c r="GF33" s="13">
        <f>SMALL($GR33:GS33,1)/(60*60*24)</f>
        <v>1.9549242651388025E-2</v>
      </c>
      <c r="GG33" s="42">
        <f>SMALL($GT33:GT33,1)/(60*60*24)</f>
        <v>0.11572916666666666</v>
      </c>
      <c r="GH33" s="42">
        <f>SMALL($GT33:GU33,1)/(60*60*24)</f>
        <v>0.11572916666666666</v>
      </c>
      <c r="GI33" s="42">
        <f>SMALL($GT33:GV33,1)/(60*60*24)</f>
        <v>0.11572916666666666</v>
      </c>
      <c r="GJ33" s="42">
        <f>SMALL($GT33:GW33,1)/(60*60*24)</f>
        <v>0.11572916666666666</v>
      </c>
      <c r="GL33" s="6">
        <f t="shared" si="32"/>
        <v>2053.3118971061094</v>
      </c>
      <c r="GM33" s="1">
        <f t="shared" si="93"/>
        <v>9999</v>
      </c>
      <c r="GN33" s="1">
        <f t="shared" si="93"/>
        <v>9999</v>
      </c>
      <c r="GO33" s="1">
        <f t="shared" si="93"/>
        <v>9999</v>
      </c>
      <c r="GP33" s="1">
        <f t="shared" si="93"/>
        <v>2207.9999999999995</v>
      </c>
      <c r="GQ33" s="1">
        <f t="shared" si="93"/>
        <v>2197.827174944</v>
      </c>
      <c r="GR33" s="6">
        <f t="shared" si="34"/>
        <v>1689.0545650799254</v>
      </c>
      <c r="GS33" s="1">
        <f t="shared" si="35"/>
        <v>9999</v>
      </c>
      <c r="GT33" s="43">
        <f t="shared" si="36"/>
        <v>9999</v>
      </c>
      <c r="GU33" s="1">
        <f t="shared" si="94"/>
        <v>9999</v>
      </c>
      <c r="GV33" s="1">
        <f t="shared" si="94"/>
        <v>9999</v>
      </c>
      <c r="GW33" s="1">
        <f t="shared" si="94"/>
        <v>9999</v>
      </c>
    </row>
    <row r="34" spans="1:205" x14ac:dyDescent="0.25">
      <c r="A34" s="1" t="s">
        <v>223</v>
      </c>
      <c r="B34" s="54">
        <v>1.4421296296296295E-2</v>
      </c>
      <c r="C34" s="45">
        <v>40817</v>
      </c>
      <c r="D34" s="45"/>
      <c r="E34" s="13">
        <v>1.7766203703703704E-2</v>
      </c>
      <c r="F34" s="11">
        <v>37712</v>
      </c>
      <c r="I34" s="35">
        <v>2.0752314814814814E-2</v>
      </c>
      <c r="K34" s="55"/>
      <c r="L34" s="8">
        <v>3.2731481481481479E-2</v>
      </c>
      <c r="M34" s="8">
        <f t="shared" si="38"/>
        <v>2.2216908281910339E-2</v>
      </c>
      <c r="N34" s="6">
        <f t="shared" si="39"/>
        <v>1919.5408755570529</v>
      </c>
      <c r="O34" s="8">
        <f t="shared" si="40"/>
        <v>1.7187500000000001E-2</v>
      </c>
      <c r="P34" s="146" t="str">
        <f t="shared" si="41"/>
        <v>Graham Webster</v>
      </c>
      <c r="Q34" s="107"/>
      <c r="R34" s="129" t="str">
        <f t="shared" si="0"/>
        <v/>
      </c>
      <c r="S34" s="131" t="str">
        <f t="shared" si="42"/>
        <v/>
      </c>
      <c r="T34" s="131">
        <f t="shared" si="75"/>
        <v>2.0002999999999955E-6</v>
      </c>
      <c r="U34" s="132">
        <f t="shared" si="43"/>
        <v>1.71895003E-2</v>
      </c>
      <c r="V34" s="146" t="str">
        <f t="shared" si="44"/>
        <v>Graham Webster</v>
      </c>
      <c r="W34" s="107"/>
      <c r="X34" s="129" t="str">
        <f t="shared" si="1"/>
        <v/>
      </c>
      <c r="Y34" s="131" t="str">
        <f t="shared" si="45"/>
        <v/>
      </c>
      <c r="Z34" s="131">
        <f t="shared" si="76"/>
        <v>2.0002999999999955E-6</v>
      </c>
      <c r="AA34" s="132">
        <f t="shared" si="46"/>
        <v>1.71895003E-2</v>
      </c>
      <c r="AB34" s="146" t="str">
        <f t="shared" si="47"/>
        <v>Graham Webster</v>
      </c>
      <c r="AC34" s="107"/>
      <c r="AD34" s="129" t="str">
        <f t="shared" si="2"/>
        <v/>
      </c>
      <c r="AE34" s="131" t="str">
        <f t="shared" si="48"/>
        <v/>
      </c>
      <c r="AF34" s="131">
        <f t="shared" si="77"/>
        <v>2.0002999999999955E-6</v>
      </c>
      <c r="AG34" s="132">
        <f t="shared" si="49"/>
        <v>1.71895003E-2</v>
      </c>
      <c r="AH34" s="146" t="str">
        <f t="shared" si="50"/>
        <v>Graham Webster</v>
      </c>
      <c r="AI34" s="107">
        <v>12.1</v>
      </c>
      <c r="AJ34" s="108">
        <f t="shared" si="51"/>
        <v>1.6493055555555556E-2</v>
      </c>
      <c r="AK34" s="109">
        <f t="shared" si="52"/>
        <v>1425</v>
      </c>
      <c r="AL34" s="129">
        <f t="shared" si="95"/>
        <v>1980.0003999999999</v>
      </c>
      <c r="AM34" s="131">
        <f t="shared" si="96"/>
        <v>1.6493055555555556E-2</v>
      </c>
      <c r="AN34" s="131">
        <f t="shared" si="78"/>
        <v>2.0002999999999955E-6</v>
      </c>
      <c r="AO34" s="132">
        <f t="shared" si="79"/>
        <v>1.6493055555555556E-2</v>
      </c>
      <c r="AP34" s="146" t="str">
        <f t="shared" si="53"/>
        <v>Graham Webster</v>
      </c>
      <c r="AQ34" s="107">
        <v>12.4</v>
      </c>
      <c r="AR34" s="129">
        <f t="shared" si="54"/>
        <v>1995.0376000000001</v>
      </c>
      <c r="AS34" s="131">
        <f t="shared" si="55"/>
        <v>1.6319444444444445E-2</v>
      </c>
      <c r="AT34" s="131">
        <f t="shared" si="80"/>
        <v>2.0002999999999955E-6</v>
      </c>
      <c r="AU34" s="132">
        <f t="shared" si="56"/>
        <v>1.6321444744444445E-2</v>
      </c>
      <c r="AV34" s="146" t="str">
        <f t="shared" si="57"/>
        <v>Graham Webster</v>
      </c>
      <c r="AW34" s="107">
        <v>12.4</v>
      </c>
      <c r="AX34" s="129">
        <f t="shared" si="3"/>
        <v>1844.7</v>
      </c>
      <c r="AY34" s="131">
        <f t="shared" si="58"/>
        <v>1.8055555555555554E-2</v>
      </c>
      <c r="AZ34" s="131">
        <f t="shared" si="81"/>
        <v>2.0002999999999955E-6</v>
      </c>
      <c r="BA34" s="132">
        <f t="shared" si="59"/>
        <v>1.8057555855555553E-2</v>
      </c>
      <c r="BB34" s="146" t="str">
        <f t="shared" si="60"/>
        <v>Graham Webster</v>
      </c>
      <c r="BC34" s="107">
        <v>12.5</v>
      </c>
      <c r="BD34" s="129">
        <f t="shared" si="4"/>
        <v>983.89999999999986</v>
      </c>
      <c r="BE34" s="131">
        <f t="shared" si="61"/>
        <v>1.1458333333333333E-2</v>
      </c>
      <c r="BF34" s="131">
        <f t="shared" si="82"/>
        <v>2.0002999999999955E-6</v>
      </c>
      <c r="BG34" s="134">
        <f>IF(BE34&lt;&gt;"",BE34,VLOOKUP($A34,Table12[],7,FALSE))+BF34</f>
        <v>1.1460333633333333E-2</v>
      </c>
      <c r="BH34" s="146" t="str">
        <f t="shared" si="62"/>
        <v>Graham Webster</v>
      </c>
      <c r="BI34" s="107">
        <v>12.3</v>
      </c>
      <c r="BJ34" s="129">
        <f t="shared" si="5"/>
        <v>989.42319999999995</v>
      </c>
      <c r="BK34" s="131">
        <f t="shared" si="63"/>
        <v>1.1458333333333333E-2</v>
      </c>
      <c r="BL34" s="131">
        <f t="shared" si="83"/>
        <v>2.0002999999999955E-6</v>
      </c>
      <c r="BM34" s="134">
        <f>IF(BK34&lt;&gt;"",BK34,VLOOKUP($A34,Table12[],7,FALSE))+BL34</f>
        <v>1.1460333633333333E-2</v>
      </c>
      <c r="BN34" s="146" t="str">
        <f t="shared" si="64"/>
        <v>Graham Webster</v>
      </c>
      <c r="BO34" s="107">
        <v>12.3</v>
      </c>
      <c r="BP34" s="129">
        <f t="shared" si="6"/>
        <v>989.42319999999995</v>
      </c>
      <c r="BQ34" s="131">
        <f t="shared" si="65"/>
        <v>1.1458333333333333E-2</v>
      </c>
      <c r="BR34" s="131">
        <f t="shared" si="84"/>
        <v>2.0002999999999955E-6</v>
      </c>
      <c r="BS34" s="134">
        <f>IF(BQ34&lt;&gt;"",BQ34,VLOOKUP($A34,Table12[],7,FALSE))+BR34</f>
        <v>1.1460333633333333E-2</v>
      </c>
      <c r="BT34" s="146" t="str">
        <f t="shared" si="66"/>
        <v>Graham Webster</v>
      </c>
      <c r="BU34" s="107">
        <v>12.4</v>
      </c>
      <c r="BV34" s="129">
        <f t="shared" si="7"/>
        <v>957.09999999999991</v>
      </c>
      <c r="BW34" s="131">
        <f t="shared" si="67"/>
        <v>1.1111111111111112E-2</v>
      </c>
      <c r="BX34" s="131">
        <f t="shared" si="85"/>
        <v>2.0002999999999955E-6</v>
      </c>
      <c r="BY34" s="134">
        <f>IF(BW34&lt;&gt;"",BW34,VLOOKUP($A34,Table12[],7,FALSE))+BX34</f>
        <v>1.1113111411111112E-2</v>
      </c>
      <c r="BZ34" s="146" t="str">
        <f t="shared" si="68"/>
        <v>Graham Webster</v>
      </c>
      <c r="CA34" s="107">
        <v>11.8</v>
      </c>
      <c r="CB34" s="129">
        <f t="shared" si="8"/>
        <v>963.3</v>
      </c>
      <c r="CC34" s="131">
        <f t="shared" si="69"/>
        <v>1.1111111111111112E-2</v>
      </c>
      <c r="CD34" s="131">
        <f t="shared" si="86"/>
        <v>2.0002999999999955E-6</v>
      </c>
      <c r="CE34" s="134">
        <f>IF(CC34&lt;&gt;"",CC34,VLOOKUP($A34,Table12[],7,FALSE))+CD34</f>
        <v>1.1113111411111112E-2</v>
      </c>
      <c r="CF34" s="146" t="str">
        <f t="shared" si="70"/>
        <v>Graham Webster</v>
      </c>
      <c r="CG34" s="107"/>
      <c r="CH34" s="129" t="str">
        <f t="shared" si="9"/>
        <v/>
      </c>
      <c r="CI34" s="131" t="str">
        <f t="shared" si="71"/>
        <v/>
      </c>
      <c r="CJ34" s="131">
        <f t="shared" si="87"/>
        <v>2.0002999999999955E-6</v>
      </c>
      <c r="CK34" s="134">
        <f>IF(CI34&lt;&gt;"",CI34,VLOOKUP($A34,Table12[],7,FALSE))+CJ34</f>
        <v>1.1286722522222223E-2</v>
      </c>
      <c r="CL34" s="146" t="str">
        <f t="shared" si="72"/>
        <v>Graham Webster</v>
      </c>
      <c r="CM34" s="8"/>
      <c r="CN34" s="8">
        <f t="shared" si="73"/>
        <v>2.3794295996296302E-2</v>
      </c>
      <c r="CO34" s="8">
        <f t="shared" si="10"/>
        <v>1.9060499700000001E-2</v>
      </c>
      <c r="CP34" s="8">
        <f t="shared" si="11"/>
        <v>1.7187500000000001E-2</v>
      </c>
      <c r="CQ34" s="8"/>
      <c r="CR34" s="8">
        <f>IF(A34&lt;&gt;"",IF(VLOOKUP(A34,Apr!A$4:F$211,6)&gt;0,VLOOKUP(A34,Apr!A$4:F$211,6),0),0)</f>
        <v>0</v>
      </c>
      <c r="CS34" s="8">
        <f>IF(A34&lt;&gt;"",IF(VLOOKUP(A34,May!A$3:F$209,6)&gt;0,VLOOKUP(A34,May!A$3:F$209,6),0),0)</f>
        <v>2.4120370370370372E-2</v>
      </c>
      <c r="CT34" s="8">
        <f>IF(A34&lt;&gt;"",IF(VLOOKUP(A34,Jun!A$3:F$209,6)&gt;0,VLOOKUP(A34,Jun!A$3:F$209,6),0),0)</f>
        <v>0</v>
      </c>
      <c r="CU34" s="8">
        <f>IF(A34&lt;&gt;"",IF(VLOOKUP(A34,Jul!A$3:F$206,6)&gt;0,VLOOKUP(A34,Jul!A$3:F$206,6),0),0)</f>
        <v>2.5520833333333329E-2</v>
      </c>
      <c r="CV34" s="8">
        <f>IF(A34&lt;&gt;"",IF(VLOOKUP(A34,Aug!A$3:F$206,6)&gt;0,VLOOKUP(A34,Aug!A$3:F$206,6),0),0)</f>
        <v>0</v>
      </c>
      <c r="CW34" s="8">
        <f>IF(A34&lt;&gt;"",IF(VLOOKUP(A34,Sep!A$3:F$206,6)&gt;0,VLOOKUP(A34,Sep!A$3:F$206,6),0),0)</f>
        <v>2.3794295996296302E-2</v>
      </c>
      <c r="CX34" s="6">
        <f t="shared" si="12"/>
        <v>1579.925989168672</v>
      </c>
      <c r="CY34" s="8">
        <f t="shared" si="74"/>
        <v>9.5486111111111101E-3</v>
      </c>
      <c r="CZ34" s="8">
        <f>IF(A34&lt;&gt;"",IF(VLOOKUP(A34,Oct!A$3:F$206,6)&gt;0,VLOOKUP(A34,Oct!A$3:F$206,6),0),0)</f>
        <v>0</v>
      </c>
      <c r="DA34" s="8">
        <f>IF(A34&lt;&gt;"",IF(VLOOKUP(A34,Nov!A$3:F$207,6)&gt;0,VLOOKUP(A34,Nov!A$3:F$207,6),0),0)</f>
        <v>0</v>
      </c>
      <c r="DB34" s="8">
        <f>IF(A34&lt;&gt;"",IF(VLOOKUP(A34,Dec!A$3:F$207,6)&gt;0,VLOOKUP(A34,Dec!A$3:F$207,6),0),0)</f>
        <v>0</v>
      </c>
      <c r="DC34" s="8">
        <f>IF(A34&lt;&gt;"",IF(VLOOKUP(A34,Jan!A$3:F$207,6)&gt;0,VLOOKUP(A34,Jan!A$3:F$207,6),0),0)</f>
        <v>1.9060499700000001E-2</v>
      </c>
      <c r="DD34" s="8">
        <f>IF(A34&lt;&gt;"",IF(VLOOKUP(A34,Feb!A$3:F$207,6)&gt;0,VLOOKUP(A34,Feb!A$3:F$207,6),0),0)</f>
        <v>0</v>
      </c>
      <c r="DE34" s="8">
        <f>IF(A34&lt;&gt;"",IF(VLOOKUP(A34,Mar!A$3:F$207,6)&gt;0,VLOOKUP(A34,Mar!A$3:F$207,6),0),0)</f>
        <v>0</v>
      </c>
      <c r="DG34" s="8">
        <f>LARGE($EE34:EF34,1)</f>
        <v>1.6493055555555556E-2</v>
      </c>
      <c r="DH34" s="8">
        <f>LARGE($EE34:EG34,1)</f>
        <v>1.6493055555555556E-2</v>
      </c>
      <c r="DI34" s="8">
        <f>LARGE($EE34:EH34,1)</f>
        <v>1.6493055555555556E-2</v>
      </c>
      <c r="DJ34" s="8">
        <f>LARGE($EE34:EI34,1)</f>
        <v>1.6493055555555556E-2</v>
      </c>
      <c r="DK34" s="8">
        <f>LARGE($EE34:EJ34,1)</f>
        <v>1.6493055555555556E-2</v>
      </c>
      <c r="DL34" s="8">
        <f>LARGE($EK34:EL34,1)</f>
        <v>9.5486111111111101E-3</v>
      </c>
      <c r="DM34" s="8">
        <f>LARGE($EK34:EM34,1)</f>
        <v>9.5486111111111101E-3</v>
      </c>
      <c r="DN34" s="8">
        <f>LARGE($EK34:EN34,1)</f>
        <v>9.5486111111111101E-3</v>
      </c>
      <c r="DO34" s="8">
        <f>LARGE($EK34:EO34,1)</f>
        <v>9.5486111111111101E-3</v>
      </c>
      <c r="DP34" s="8">
        <f>LARGE($EK34:EP34,1)</f>
        <v>9.5486111111111101E-3</v>
      </c>
      <c r="DS34" s="6">
        <f t="shared" si="13"/>
        <v>0</v>
      </c>
      <c r="DT34" s="6">
        <f t="shared" si="13"/>
        <v>2084</v>
      </c>
      <c r="DU34" s="6">
        <f t="shared" si="13"/>
        <v>0</v>
      </c>
      <c r="DV34" s="6">
        <f t="shared" si="13"/>
        <v>2204.9999999999995</v>
      </c>
      <c r="DW34" s="6">
        <f t="shared" si="13"/>
        <v>0</v>
      </c>
      <c r="DX34" s="6">
        <f t="shared" si="13"/>
        <v>2055.827174080001</v>
      </c>
      <c r="DY34" s="6">
        <f t="shared" si="14"/>
        <v>0</v>
      </c>
      <c r="DZ34" s="6">
        <f t="shared" si="14"/>
        <v>0</v>
      </c>
      <c r="EA34" s="6">
        <f t="shared" si="14"/>
        <v>0</v>
      </c>
      <c r="EB34" s="6">
        <f t="shared" si="14"/>
        <v>1646.8271740800001</v>
      </c>
      <c r="EC34" s="6">
        <f t="shared" si="14"/>
        <v>0</v>
      </c>
      <c r="EE34" s="8">
        <f t="shared" si="15"/>
        <v>1.6493055555555556E-2</v>
      </c>
      <c r="EF34" s="8">
        <f t="shared" si="16"/>
        <v>0</v>
      </c>
      <c r="EG34" s="8">
        <f t="shared" si="16"/>
        <v>1.5277777777777777E-2</v>
      </c>
      <c r="EH34" s="8">
        <f t="shared" si="17"/>
        <v>1.6493055555555556E-2</v>
      </c>
      <c r="EI34" s="8">
        <f t="shared" si="18"/>
        <v>1.6321444744444445E-2</v>
      </c>
      <c r="EJ34" s="8">
        <f t="shared" si="16"/>
        <v>0</v>
      </c>
      <c r="EK34" s="8">
        <f t="shared" si="19"/>
        <v>9.5486111111111101E-3</v>
      </c>
      <c r="EL34" s="8">
        <f t="shared" si="90"/>
        <v>0</v>
      </c>
      <c r="EM34" s="8">
        <f t="shared" si="90"/>
        <v>0</v>
      </c>
      <c r="EN34" s="8">
        <f t="shared" si="90"/>
        <v>0</v>
      </c>
      <c r="EO34" s="8">
        <f t="shared" si="90"/>
        <v>8.8541666666666664E-3</v>
      </c>
      <c r="EP34" s="8">
        <f t="shared" si="90"/>
        <v>0</v>
      </c>
      <c r="ES34" s="8" t="str">
        <f t="shared" si="91"/>
        <v/>
      </c>
      <c r="ET34" s="8">
        <f t="shared" si="91"/>
        <v>2.4120370370370372E-2</v>
      </c>
      <c r="EU34" s="8" t="str">
        <f t="shared" si="91"/>
        <v/>
      </c>
      <c r="EV34" s="8">
        <f t="shared" si="91"/>
        <v>2.5520833333333329E-2</v>
      </c>
      <c r="EW34" s="8" t="str">
        <f t="shared" si="91"/>
        <v/>
      </c>
      <c r="EX34" s="8">
        <f t="shared" si="91"/>
        <v>2.3794295996296302E-2</v>
      </c>
      <c r="EY34" s="8" t="str">
        <f t="shared" si="92"/>
        <v/>
      </c>
      <c r="EZ34" s="8" t="str">
        <f t="shared" si="92"/>
        <v/>
      </c>
      <c r="FA34" s="8" t="str">
        <f t="shared" si="92"/>
        <v/>
      </c>
      <c r="FB34" s="8">
        <f t="shared" si="92"/>
        <v>1.9060499700000001E-2</v>
      </c>
      <c r="FC34" s="8" t="str">
        <f t="shared" si="92"/>
        <v/>
      </c>
      <c r="FD34" s="8" t="str">
        <f t="shared" si="92"/>
        <v/>
      </c>
      <c r="FF34" s="13"/>
      <c r="FG34" s="8">
        <f t="shared" si="23"/>
        <v>0</v>
      </c>
      <c r="FH34" s="8">
        <f>IF(COUNT($ES34:ET34)&gt;0,SMALL($ES34:ET34,1),$FF34)</f>
        <v>2.4120370370370372E-2</v>
      </c>
      <c r="FI34" s="8">
        <f>IF(COUNT($ES34:EU34)&gt;0,SMALL($ES34:EU34,1),$FF34)</f>
        <v>2.4120370370370372E-2</v>
      </c>
      <c r="FJ34" s="8">
        <f>IF(COUNT($ES34:EV34)&gt;0,SMALL($ES34:EV34,1),$FF34)</f>
        <v>2.4120370370370372E-2</v>
      </c>
      <c r="FK34" s="8">
        <f>IF(COUNT($ES34:EW34)&gt;0,SMALL($ES34:EW34,1),$FF34)</f>
        <v>2.4120370370370372E-2</v>
      </c>
      <c r="FL34" s="54"/>
      <c r="FM34" s="8">
        <f t="shared" si="24"/>
        <v>0</v>
      </c>
      <c r="FN34" s="8">
        <f>IF(COUNT($EY34:EZ34)&gt;0,SMALL($EY34:EZ34,1),$FM34)</f>
        <v>0</v>
      </c>
      <c r="FO34" s="8">
        <f>IF(COUNT($EY34:FA34)&gt;0,SMALL($EY34:FA34,1),$FM34)</f>
        <v>0</v>
      </c>
      <c r="FP34" s="8">
        <f>IF(COUNT($EY34:FB34)&gt;0,SMALL($EY34:FB34,1),$FM34)</f>
        <v>1.9060499700000001E-2</v>
      </c>
      <c r="FQ34" s="8">
        <f>IF(COUNT($EY34:FC34)&gt;0,SMALL($EY34:FC34,1),$FM34)</f>
        <v>1.9060499700000001E-2</v>
      </c>
      <c r="FS34" s="8">
        <f t="shared" si="25"/>
        <v>1.649377314814815E-2</v>
      </c>
      <c r="FT34" s="8">
        <f t="shared" si="26"/>
        <v>9.5493287037037022E-3</v>
      </c>
      <c r="FU34" s="1">
        <f>IF(A34&lt;&gt;"",FU32+1,0)</f>
        <v>31</v>
      </c>
      <c r="FV34" s="8">
        <f t="shared" si="28"/>
        <v>7.1759259259259255E-7</v>
      </c>
      <c r="FW34" s="1" t="str">
        <f t="shared" si="29"/>
        <v>Graham Webster</v>
      </c>
      <c r="FY34" s="13">
        <f t="shared" si="30"/>
        <v>2.2216908281910339E-2</v>
      </c>
      <c r="FZ34" s="13">
        <f>SMALL($GL34:GM34,1)/(60*60*24)</f>
        <v>2.2216908281910336E-2</v>
      </c>
      <c r="GA34" s="13">
        <f>SMALL($GL34:GN34,1)/(60*60*24)</f>
        <v>2.2216908281910336E-2</v>
      </c>
      <c r="GB34" s="13">
        <f>SMALL($GL34:GO34,1)/(60*60*24)</f>
        <v>2.2216908281910336E-2</v>
      </c>
      <c r="GC34" s="13">
        <f>SMALL($GL34:GP34,1)/(60*60*24)</f>
        <v>2.2216908281910336E-2</v>
      </c>
      <c r="GD34" s="13">
        <f>SMALL($GL34:GQ34,1)/(60*60*24)</f>
        <v>2.2216908281910336E-2</v>
      </c>
      <c r="GE34" s="34">
        <f t="shared" si="31"/>
        <v>1.8286180430192964E-2</v>
      </c>
      <c r="GF34" s="13">
        <f>SMALL($GR34:GS34,1)/(60*60*24)</f>
        <v>1.8286180430192964E-2</v>
      </c>
      <c r="GG34" s="42">
        <f>SMALL($GT34:GT34,1)/(60*60*24)</f>
        <v>0.11572916666666666</v>
      </c>
      <c r="GH34" s="42">
        <f>SMALL($GT34:GU34,1)/(60*60*24)</f>
        <v>0.11572916666666666</v>
      </c>
      <c r="GI34" s="42">
        <f>SMALL($GT34:GV34,1)/(60*60*24)</f>
        <v>1.9060499700000001E-2</v>
      </c>
      <c r="GJ34" s="42">
        <f>SMALL($GT34:GW34,1)/(60*60*24)</f>
        <v>1.9060499700000001E-2</v>
      </c>
      <c r="GL34" s="6">
        <f t="shared" si="32"/>
        <v>1919.5408755570529</v>
      </c>
      <c r="GM34" s="1">
        <f t="shared" si="93"/>
        <v>9999</v>
      </c>
      <c r="GN34" s="1">
        <f t="shared" si="93"/>
        <v>2084</v>
      </c>
      <c r="GO34" s="1">
        <f t="shared" si="93"/>
        <v>9999</v>
      </c>
      <c r="GP34" s="1">
        <f t="shared" si="93"/>
        <v>2204.9999999999995</v>
      </c>
      <c r="GQ34" s="1">
        <f t="shared" si="93"/>
        <v>9999</v>
      </c>
      <c r="GR34" s="6">
        <f t="shared" si="34"/>
        <v>1579.925989168672</v>
      </c>
      <c r="GS34" s="1">
        <f t="shared" si="35"/>
        <v>9999</v>
      </c>
      <c r="GT34" s="43">
        <f t="shared" si="36"/>
        <v>9999</v>
      </c>
      <c r="GU34" s="1">
        <f t="shared" si="94"/>
        <v>9999</v>
      </c>
      <c r="GV34" s="1">
        <f t="shared" si="94"/>
        <v>1646.8271740800001</v>
      </c>
      <c r="GW34" s="1">
        <f t="shared" si="94"/>
        <v>9999</v>
      </c>
    </row>
    <row r="35" spans="1:205" x14ac:dyDescent="0.25">
      <c r="A35" s="1" t="s">
        <v>1</v>
      </c>
      <c r="B35" s="54">
        <v>1.8356481481481481E-2</v>
      </c>
      <c r="C35" s="45">
        <v>41671</v>
      </c>
      <c r="D35" s="45"/>
      <c r="E35" s="13">
        <v>2.3321759259259261E-2</v>
      </c>
      <c r="F35" s="11">
        <v>41730</v>
      </c>
      <c r="H35" s="35">
        <v>1.9560185185185184E-2</v>
      </c>
      <c r="I35" s="35">
        <v>2.5451388888888885E-2</v>
      </c>
      <c r="J35" s="8">
        <v>2.2615740740740742E-2</v>
      </c>
      <c r="K35" s="55">
        <f>(J35/4*3.1)/1.032</f>
        <v>1.6983720033017517E-2</v>
      </c>
      <c r="L35" s="8">
        <v>3.7141203703703704E-2</v>
      </c>
      <c r="M35" s="8">
        <f t="shared" si="38"/>
        <v>2.375536403332032E-2</v>
      </c>
      <c r="N35" s="6">
        <f t="shared" si="39"/>
        <v>2052.4634524788753</v>
      </c>
      <c r="O35" s="8">
        <f t="shared" si="40"/>
        <v>1.5625E-2</v>
      </c>
      <c r="P35" s="146" t="str">
        <f t="shared" si="41"/>
        <v>Greg Oulton</v>
      </c>
      <c r="Q35" s="107"/>
      <c r="R35" s="129" t="str">
        <f t="shared" ref="R35:R66" si="97">IF(Q35&lt;&gt;"",(($AX$114*Q35)+1373.5),"")</f>
        <v/>
      </c>
      <c r="S35" s="131" t="str">
        <f t="shared" si="42"/>
        <v/>
      </c>
      <c r="T35" s="131">
        <f t="shared" si="75"/>
        <v>2.0003099999999953E-6</v>
      </c>
      <c r="U35" s="132">
        <f t="shared" si="43"/>
        <v>1.562700031E-2</v>
      </c>
      <c r="V35" s="146" t="str">
        <f t="shared" si="44"/>
        <v>Greg Oulton</v>
      </c>
      <c r="W35" s="107"/>
      <c r="X35" s="129" t="str">
        <f t="shared" ref="X35:X66" si="98">IF(W35&lt;&gt;"",(($AX$114*W35)+1373.5),"")</f>
        <v/>
      </c>
      <c r="Y35" s="131" t="str">
        <f t="shared" si="45"/>
        <v/>
      </c>
      <c r="Z35" s="131">
        <f t="shared" si="76"/>
        <v>2.0003099999999953E-6</v>
      </c>
      <c r="AA35" s="132">
        <f t="shared" si="46"/>
        <v>1.562700031E-2</v>
      </c>
      <c r="AB35" s="146" t="str">
        <f t="shared" si="47"/>
        <v>Greg Oulton</v>
      </c>
      <c r="AC35" s="107"/>
      <c r="AD35" s="129" t="str">
        <f t="shared" ref="AD35:AD66" si="99">IF(AC35&lt;&gt;"",(($AX$114*AC35)+1373.5),"")</f>
        <v/>
      </c>
      <c r="AE35" s="131" t="str">
        <f t="shared" si="48"/>
        <v/>
      </c>
      <c r="AF35" s="131">
        <f t="shared" si="77"/>
        <v>2.0003099999999953E-6</v>
      </c>
      <c r="AG35" s="132">
        <f t="shared" si="49"/>
        <v>1.562700031E-2</v>
      </c>
      <c r="AH35" s="146" t="str">
        <f t="shared" si="50"/>
        <v>Greg Oulton</v>
      </c>
      <c r="AI35" s="107">
        <v>15.3</v>
      </c>
      <c r="AJ35" s="108">
        <f t="shared" si="51"/>
        <v>1.5104166666666667E-2</v>
      </c>
      <c r="AK35" s="109">
        <f t="shared" si="52"/>
        <v>1305</v>
      </c>
      <c r="AL35" s="129">
        <f t="shared" si="95"/>
        <v>2140.3972000000003</v>
      </c>
      <c r="AM35" s="131">
        <f t="shared" si="96"/>
        <v>1.4756944444444444E-2</v>
      </c>
      <c r="AN35" s="131">
        <f t="shared" si="78"/>
        <v>2.0003099999999953E-6</v>
      </c>
      <c r="AO35" s="132">
        <f t="shared" si="79"/>
        <v>1.4756944444444444E-2</v>
      </c>
      <c r="AP35" s="146" t="str">
        <f t="shared" si="53"/>
        <v>Greg Oulton</v>
      </c>
      <c r="AQ35" s="107">
        <v>15.3</v>
      </c>
      <c r="AR35" s="129">
        <f t="shared" si="54"/>
        <v>2140.3972000000003</v>
      </c>
      <c r="AS35" s="131">
        <f t="shared" si="55"/>
        <v>1.4756944444444444E-2</v>
      </c>
      <c r="AT35" s="131">
        <f t="shared" si="80"/>
        <v>2.0003099999999953E-6</v>
      </c>
      <c r="AU35" s="132">
        <f t="shared" si="56"/>
        <v>1.4758944754444444E-2</v>
      </c>
      <c r="AV35" s="146" t="str">
        <f t="shared" si="57"/>
        <v>Greg Oulton</v>
      </c>
      <c r="AW35" s="107">
        <v>15.1</v>
      </c>
      <c r="AX35" s="129">
        <f t="shared" ref="AX35:AX66" si="100">IF(AW35&lt;&gt;"",(($AX$114*AW35)+1373.5),"")</f>
        <v>1947.3</v>
      </c>
      <c r="AY35" s="131">
        <f t="shared" si="58"/>
        <v>1.7013888888888887E-2</v>
      </c>
      <c r="AZ35" s="131">
        <f t="shared" si="81"/>
        <v>2.0003099999999953E-6</v>
      </c>
      <c r="BA35" s="132">
        <f t="shared" si="59"/>
        <v>1.7015889198888887E-2</v>
      </c>
      <c r="BB35" s="146" t="str">
        <f t="shared" si="60"/>
        <v>Greg Oulton</v>
      </c>
      <c r="BC35" s="107">
        <v>15.3</v>
      </c>
      <c r="BD35" s="129">
        <f t="shared" ref="BD35:BD66" si="101">IF(BC35&lt;&gt;"",((-1*$BD$114*BC35)+1329.1),"")</f>
        <v>906.57519999999988</v>
      </c>
      <c r="BE35" s="131">
        <f t="shared" si="61"/>
        <v>1.0416666666666666E-2</v>
      </c>
      <c r="BF35" s="131">
        <f t="shared" si="82"/>
        <v>2.0003099999999953E-6</v>
      </c>
      <c r="BG35" s="134">
        <f>IF(BE35&lt;&gt;"",BE35,VLOOKUP($A35,Table12[],7,FALSE))+BF35</f>
        <v>1.0418666976666666E-2</v>
      </c>
      <c r="BH35" s="146" t="str">
        <f t="shared" si="62"/>
        <v>Greg Oulton</v>
      </c>
      <c r="BI35" s="107">
        <v>15.5</v>
      </c>
      <c r="BJ35" s="129">
        <f t="shared" ref="BJ35:BJ66" si="102">IF(BI35&lt;&gt;"",((-1*BJ$114*BI35)+1329.1),"")</f>
        <v>901.05199999999991</v>
      </c>
      <c r="BK35" s="131">
        <f t="shared" si="63"/>
        <v>1.0416666666666666E-2</v>
      </c>
      <c r="BL35" s="131">
        <f t="shared" si="83"/>
        <v>2.0003099999999953E-6</v>
      </c>
      <c r="BM35" s="134">
        <f>IF(BK35&lt;&gt;"",BK35,VLOOKUP($A35,Table12[],7,FALSE))+BL35</f>
        <v>1.0418666976666666E-2</v>
      </c>
      <c r="BN35" s="146" t="str">
        <f t="shared" si="64"/>
        <v>Greg Oulton</v>
      </c>
      <c r="BO35" s="107">
        <v>15.8</v>
      </c>
      <c r="BP35" s="129">
        <f t="shared" ref="BP35:BP66" si="103">IF(BO35&lt;&gt;"",((-1*BP$114*BO35)+1329.1),"")</f>
        <v>892.76719999999989</v>
      </c>
      <c r="BQ35" s="131">
        <f t="shared" si="65"/>
        <v>1.0416666666666666E-2</v>
      </c>
      <c r="BR35" s="131">
        <f t="shared" si="84"/>
        <v>2.0003099999999953E-6</v>
      </c>
      <c r="BS35" s="134">
        <f>IF(BQ35&lt;&gt;"",BQ35,VLOOKUP($A35,Table12[],7,FALSE))+BR35</f>
        <v>1.0418666976666666E-2</v>
      </c>
      <c r="BT35" s="146" t="str">
        <f t="shared" si="66"/>
        <v>Greg Oulton</v>
      </c>
      <c r="BU35" s="107">
        <v>15.7</v>
      </c>
      <c r="BV35" s="129">
        <f t="shared" ref="BV35:BV66" si="104">IF(BU35&lt;&gt;"",((-1*BV$114*BU35)+1329.1),"")</f>
        <v>858.09999999999991</v>
      </c>
      <c r="BW35" s="131">
        <f t="shared" si="67"/>
        <v>9.8958333333333329E-3</v>
      </c>
      <c r="BX35" s="131">
        <f t="shared" si="85"/>
        <v>2.0003099999999953E-6</v>
      </c>
      <c r="BY35" s="134">
        <f>IF(BW35&lt;&gt;"",BW35,VLOOKUP($A35,Table12[],7,FALSE))+BX35</f>
        <v>9.8978336433333328E-3</v>
      </c>
      <c r="BZ35" s="146" t="str">
        <f t="shared" si="68"/>
        <v>Greg Oulton</v>
      </c>
      <c r="CA35" s="107">
        <v>16</v>
      </c>
      <c r="CB35" s="129">
        <f t="shared" ref="CB35:CB66" si="105">IF(CA35&lt;&gt;"",((-1*CB$114*CA35)+1329.1),"")</f>
        <v>833.09999999999991</v>
      </c>
      <c r="CC35" s="131">
        <f t="shared" si="69"/>
        <v>9.7222222222222224E-3</v>
      </c>
      <c r="CD35" s="131">
        <f t="shared" si="86"/>
        <v>2.0003099999999953E-6</v>
      </c>
      <c r="CE35" s="134">
        <f>IF(CC35&lt;&gt;"",CC35,VLOOKUP($A35,Table12[],7,FALSE))+CD35</f>
        <v>9.7242225322222223E-3</v>
      </c>
      <c r="CF35" s="146" t="str">
        <f t="shared" si="70"/>
        <v>Greg Oulton</v>
      </c>
      <c r="CG35" s="107"/>
      <c r="CH35" s="129" t="str">
        <f t="shared" ref="CH35:CH66" si="106">IF(CG35&lt;&gt;"",((-1*CH$114*CG35)+1329.1),"")</f>
        <v/>
      </c>
      <c r="CI35" s="131" t="str">
        <f t="shared" si="71"/>
        <v/>
      </c>
      <c r="CJ35" s="131">
        <f t="shared" si="87"/>
        <v>2.0003099999999953E-6</v>
      </c>
      <c r="CK35" s="134">
        <f>IF(CI35&lt;&gt;"",CI35,VLOOKUP($A35,Table12[],7,FALSE))+CJ35</f>
        <v>1.0592278087777776E-2</v>
      </c>
      <c r="CL35" s="146" t="str">
        <f t="shared" si="72"/>
        <v>Greg Oulton</v>
      </c>
      <c r="CM35" s="8"/>
      <c r="CN35" s="8">
        <f t="shared" si="73"/>
        <v>2.4328703703703703E-2</v>
      </c>
      <c r="CO35" s="8">
        <f t="shared" si="10"/>
        <v>2.0333647838148148E-2</v>
      </c>
      <c r="CP35" s="8">
        <f t="shared" ref="CP35:CP66" si="107">O35</f>
        <v>1.5625E-2</v>
      </c>
      <c r="CQ35" s="8"/>
      <c r="CR35" s="8">
        <f>IF(A35&lt;&gt;"",IF(VLOOKUP(A35,Apr!A$4:F$211,6)&gt;0,VLOOKUP(A35,Apr!A$4:F$211,6),0),0)</f>
        <v>2.4328703703703703E-2</v>
      </c>
      <c r="CS35" s="8">
        <f>IF(A35&lt;&gt;"",IF(VLOOKUP(A35,May!A$3:F$209,6)&gt;0,VLOOKUP(A35,May!A$3:F$209,6),0),0)</f>
        <v>2.6689814814814816E-2</v>
      </c>
      <c r="CT35" s="8">
        <f>IF(A35&lt;&gt;"",IF(VLOOKUP(A35,Jun!A$3:F$209,6)&gt;0,VLOOKUP(A35,Jun!A$3:F$209,6),0),0)</f>
        <v>2.4548611111111115E-2</v>
      </c>
      <c r="CU35" s="8">
        <f>IF(A35&lt;&gt;"",IF(VLOOKUP(A35,Jul!A$3:F$206,6)&gt;0,VLOOKUP(A35,Jul!A$3:F$206,6),0),0)</f>
        <v>2.4803240740740744E-2</v>
      </c>
      <c r="CV35" s="8">
        <f>IF(A35&lt;&gt;"",IF(VLOOKUP(A35,Aug!A$3:F$206,6)&gt;0,VLOOKUP(A35,Aug!A$3:F$206,6),0),0)</f>
        <v>0</v>
      </c>
      <c r="CW35" s="8">
        <f>IF(A35&lt;&gt;"",IF(VLOOKUP(A35,Sep!A$3:F$206,6)&gt;0,VLOOKUP(A35,Sep!A$3:F$206,6),0),0)</f>
        <v>0</v>
      </c>
      <c r="CX35" s="6">
        <f t="shared" ref="CX35:CX66" si="108">IF(CN35&gt;0,CN35/4.35*3.45/1.032*60*60*24,N35/4.35*3.45/1.032)</f>
        <v>1615.4103180967656</v>
      </c>
      <c r="CY35" s="8">
        <f t="shared" si="74"/>
        <v>9.2013888888888892E-3</v>
      </c>
      <c r="CZ35" s="8">
        <f>IF(A35&lt;&gt;"",IF(VLOOKUP(A35,Oct!A$3:F$206,6)&gt;0,VLOOKUP(A35,Oct!A$3:F$206,6),0),0)</f>
        <v>2.042624043074074E-2</v>
      </c>
      <c r="DA35" s="8">
        <f>IF(A35&lt;&gt;"",IF(VLOOKUP(A35,Nov!A$3:F$207,6)&gt;0,VLOOKUP(A35,Nov!A$3:F$207,6),0),0)</f>
        <v>0</v>
      </c>
      <c r="DB35" s="8">
        <f>IF(A35&lt;&gt;"",IF(VLOOKUP(A35,Dec!A$3:F$207,6)&gt;0,VLOOKUP(A35,Dec!A$3:F$207,6),0),0)</f>
        <v>2.2428555245555558E-2</v>
      </c>
      <c r="DC35" s="8">
        <f>IF(A35&lt;&gt;"",IF(VLOOKUP(A35,Jan!A$3:F$207,6)&gt;0,VLOOKUP(A35,Jan!A$3:F$207,6),0),0)</f>
        <v>2.1213277467777774E-2</v>
      </c>
      <c r="DD35" s="8">
        <f>IF(A35&lt;&gt;"",IF(VLOOKUP(A35,Feb!A$3:F$207,6)&gt;0,VLOOKUP(A35,Feb!A$3:F$207,6),0),0)</f>
        <v>2.0333647838148148E-2</v>
      </c>
      <c r="DE35" s="8">
        <f>IF(A35&lt;&gt;"",IF(VLOOKUP(A35,Mar!A$3:F$207,6)&gt;0,VLOOKUP(A35,Mar!A$3:F$207,6),0),0)</f>
        <v>0</v>
      </c>
      <c r="DG35" s="8">
        <f>LARGE($EE35:EF35,1)</f>
        <v>1.5104166666666667E-2</v>
      </c>
      <c r="DH35" s="8">
        <f>LARGE($EE35:EG35,1)</f>
        <v>1.5104166666666667E-2</v>
      </c>
      <c r="DI35" s="8">
        <f>LARGE($EE35:EH35,1)</f>
        <v>1.5104166666666667E-2</v>
      </c>
      <c r="DJ35" s="8">
        <f>LARGE($EE35:EI35,1)</f>
        <v>1.5104166666666667E-2</v>
      </c>
      <c r="DK35" s="8">
        <f>LARGE($EE35:EJ35,1)</f>
        <v>1.5104166666666667E-2</v>
      </c>
      <c r="DL35" s="8">
        <f>LARGE($EK35:EL35,1)</f>
        <v>9.2013888888888892E-3</v>
      </c>
      <c r="DM35" s="8">
        <f>LARGE($EK35:EM35,1)</f>
        <v>9.2013888888888892E-3</v>
      </c>
      <c r="DN35" s="8">
        <f>LARGE($EK35:EN35,1)</f>
        <v>9.2013888888888892E-3</v>
      </c>
      <c r="DO35" s="8">
        <f>LARGE($EK35:EO35,1)</f>
        <v>9.2013888888888892E-3</v>
      </c>
      <c r="DP35" s="8">
        <f>LARGE($EK35:EP35,1)</f>
        <v>9.2013888888888892E-3</v>
      </c>
      <c r="DS35" s="6">
        <f t="shared" si="13"/>
        <v>2102</v>
      </c>
      <c r="DT35" s="6">
        <f t="shared" si="13"/>
        <v>2306</v>
      </c>
      <c r="DU35" s="6">
        <f t="shared" si="13"/>
        <v>2121.0000000000005</v>
      </c>
      <c r="DV35" s="6">
        <f t="shared" si="13"/>
        <v>2143</v>
      </c>
      <c r="DW35" s="6">
        <f t="shared" si="13"/>
        <v>0</v>
      </c>
      <c r="DX35" s="6">
        <f t="shared" si="13"/>
        <v>0</v>
      </c>
      <c r="DY35" s="6">
        <f t="shared" si="14"/>
        <v>1764.8271732159997</v>
      </c>
      <c r="DZ35" s="6">
        <f t="shared" si="14"/>
        <v>0</v>
      </c>
      <c r="EA35" s="6">
        <f t="shared" si="14"/>
        <v>1937.8271732160001</v>
      </c>
      <c r="EB35" s="6">
        <f t="shared" si="14"/>
        <v>1832.8271732159997</v>
      </c>
      <c r="EC35" s="6">
        <f t="shared" si="14"/>
        <v>1756.8271732159997</v>
      </c>
      <c r="EE35" s="8">
        <f t="shared" ref="EE35:EE66" si="109">AO35</f>
        <v>1.4756944444444444E-2</v>
      </c>
      <c r="EF35" s="8">
        <f t="shared" si="16"/>
        <v>1.5104166666666667E-2</v>
      </c>
      <c r="EG35" s="8">
        <f t="shared" si="16"/>
        <v>1.2847222222222222E-2</v>
      </c>
      <c r="EH35" s="8">
        <f t="shared" ref="EH35:EH66" si="110">AO35</f>
        <v>1.4756944444444444E-2</v>
      </c>
      <c r="EI35" s="8">
        <f t="shared" ref="EI35:EI66" si="111">AU35</f>
        <v>1.4758944754444444E-2</v>
      </c>
      <c r="EJ35" s="8">
        <f t="shared" si="16"/>
        <v>0</v>
      </c>
      <c r="EK35" s="8">
        <f t="shared" si="19"/>
        <v>9.2013888888888892E-3</v>
      </c>
      <c r="EL35" s="8">
        <f t="shared" si="90"/>
        <v>7.4652777777777781E-3</v>
      </c>
      <c r="EM35" s="8">
        <f t="shared" si="90"/>
        <v>0</v>
      </c>
      <c r="EN35" s="8">
        <f t="shared" si="90"/>
        <v>5.3819444444444444E-3</v>
      </c>
      <c r="EO35" s="8">
        <f t="shared" si="90"/>
        <v>6.5972222222222222E-3</v>
      </c>
      <c r="EP35" s="8">
        <f t="shared" si="90"/>
        <v>7.4652777777777781E-3</v>
      </c>
      <c r="ES35" s="8">
        <f t="shared" si="91"/>
        <v>2.4328703703703703E-2</v>
      </c>
      <c r="ET35" s="8">
        <f t="shared" si="91"/>
        <v>2.6689814814814816E-2</v>
      </c>
      <c r="EU35" s="8">
        <f t="shared" si="91"/>
        <v>2.4548611111111115E-2</v>
      </c>
      <c r="EV35" s="8">
        <f t="shared" si="91"/>
        <v>2.4803240740740744E-2</v>
      </c>
      <c r="EW35" s="8" t="str">
        <f t="shared" si="91"/>
        <v/>
      </c>
      <c r="EX35" s="8" t="str">
        <f t="shared" si="91"/>
        <v/>
      </c>
      <c r="EY35" s="8">
        <f t="shared" si="92"/>
        <v>2.042624043074074E-2</v>
      </c>
      <c r="EZ35" s="8" t="str">
        <f t="shared" si="92"/>
        <v/>
      </c>
      <c r="FA35" s="8">
        <f t="shared" si="92"/>
        <v>2.2428555245555558E-2</v>
      </c>
      <c r="FB35" s="8">
        <f t="shared" si="92"/>
        <v>2.1213277467777774E-2</v>
      </c>
      <c r="FC35" s="8">
        <f t="shared" si="92"/>
        <v>2.0333647838148148E-2</v>
      </c>
      <c r="FD35" s="8" t="str">
        <f t="shared" si="92"/>
        <v/>
      </c>
      <c r="FF35" s="13">
        <v>2.3321759259259261E-2</v>
      </c>
      <c r="FG35" s="8">
        <f t="shared" si="23"/>
        <v>2.4328703703703703E-2</v>
      </c>
      <c r="FH35" s="8">
        <f>IF(COUNT($ES35:ET35)&gt;0,SMALL($ES35:ET35,1),$FF35)</f>
        <v>2.4328703703703703E-2</v>
      </c>
      <c r="FI35" s="8">
        <f>IF(COUNT($ES35:EU35)&gt;0,SMALL($ES35:EU35,1),$FF35)</f>
        <v>2.4328703703703703E-2</v>
      </c>
      <c r="FJ35" s="8">
        <f>IF(COUNT($ES35:EV35)&gt;0,SMALL($ES35:EV35,1),$FF35)</f>
        <v>2.4328703703703703E-2</v>
      </c>
      <c r="FK35" s="8">
        <f>IF(COUNT($ES35:EW35)&gt;0,SMALL($ES35:EW35,1),$FF35)</f>
        <v>2.4328703703703703E-2</v>
      </c>
      <c r="FL35" s="54">
        <v>1.8356481481481481E-2</v>
      </c>
      <c r="FM35" s="8">
        <f t="shared" si="24"/>
        <v>2.042624043074074E-2</v>
      </c>
      <c r="FN35" s="8">
        <f>IF(COUNT($EY35:EZ35)&gt;0,SMALL($EY35:EZ35,1),$FM35)</f>
        <v>2.042624043074074E-2</v>
      </c>
      <c r="FO35" s="8">
        <f>IF(COUNT($EY35:FA35)&gt;0,SMALL($EY35:FA35,1),$FM35)</f>
        <v>2.042624043074074E-2</v>
      </c>
      <c r="FP35" s="8">
        <f>IF(COUNT($EY35:FB35)&gt;0,SMALL($EY35:FB35,1),$FM35)</f>
        <v>2.042624043074074E-2</v>
      </c>
      <c r="FQ35" s="8">
        <f>IF(COUNT($EY35:FC35)&gt;0,SMALL($EY35:FC35,1),$FM35)</f>
        <v>2.0333647838148148E-2</v>
      </c>
      <c r="FS35" s="8">
        <f t="shared" ref="FS35:FS66" si="112">IF(A35&lt;&gt;"",LARGE(EE35:EJ35,1)+FV35,"")</f>
        <v>1.5104907407407407E-2</v>
      </c>
      <c r="FT35" s="8">
        <f t="shared" ref="FT35:FT66" si="113">IF(A35&lt;&gt;"",LARGE(EK35:EP35,1)+FV35,"")</f>
        <v>9.2021296296296295E-3</v>
      </c>
      <c r="FU35" s="1">
        <f>IF(A35&lt;&gt;"",FU33+1,0)</f>
        <v>32</v>
      </c>
      <c r="FV35" s="8">
        <f t="shared" ref="FV35:FV67" si="114">IF(A35&lt;&gt;"",FU35/(60*60*24*500),"")</f>
        <v>7.4074074074074073E-7</v>
      </c>
      <c r="FW35" s="1" t="str">
        <f t="shared" ref="FW35:FW67" si="115">A35</f>
        <v>Greg Oulton</v>
      </c>
      <c r="FY35" s="13">
        <f t="shared" ref="FY35:FY66" si="116">M35</f>
        <v>2.375536403332032E-2</v>
      </c>
      <c r="FZ35" s="13">
        <f>SMALL($GL35:GM35,1)/(60*60*24)</f>
        <v>2.3755364033320316E-2</v>
      </c>
      <c r="GA35" s="13">
        <f>SMALL($GL35:GN35,1)/(60*60*24)</f>
        <v>2.3755364033320316E-2</v>
      </c>
      <c r="GB35" s="13">
        <f>SMALL($GL35:GO35,1)/(60*60*24)</f>
        <v>2.3755364033320316E-2</v>
      </c>
      <c r="GC35" s="13">
        <f>SMALL($GL35:GP35,1)/(60*60*24)</f>
        <v>2.3755364033320316E-2</v>
      </c>
      <c r="GD35" s="13">
        <f>SMALL($GL35:GQ35,1)/(60*60*24)</f>
        <v>2.3755364033320316E-2</v>
      </c>
      <c r="GE35" s="34">
        <f t="shared" si="31"/>
        <v>1.8696878681675529E-2</v>
      </c>
      <c r="GF35" s="13">
        <f>SMALL($GR35:GS35,1)/(60*60*24)</f>
        <v>1.8696878681675529E-2</v>
      </c>
      <c r="GG35" s="42">
        <f>SMALL($GT35:GT35,1)/(60*60*24)</f>
        <v>0.11572916666666666</v>
      </c>
      <c r="GH35" s="42">
        <f>SMALL($GT35:GU35,1)/(60*60*24)</f>
        <v>2.2428555245555558E-2</v>
      </c>
      <c r="GI35" s="42">
        <f>SMALL($GT35:GV35,1)/(60*60*24)</f>
        <v>2.1213277467777774E-2</v>
      </c>
      <c r="GJ35" s="42">
        <f>SMALL($GT35:GW35,1)/(60*60*24)</f>
        <v>2.0333647838148144E-2</v>
      </c>
      <c r="GL35" s="6">
        <f t="shared" ref="GL35:GL66" si="117">M35*60*60*24</f>
        <v>2052.4634524788753</v>
      </c>
      <c r="GM35" s="1">
        <f t="shared" si="93"/>
        <v>2102</v>
      </c>
      <c r="GN35" s="1">
        <f t="shared" si="93"/>
        <v>2306</v>
      </c>
      <c r="GO35" s="1">
        <f t="shared" si="93"/>
        <v>2121.0000000000005</v>
      </c>
      <c r="GP35" s="1">
        <f t="shared" si="93"/>
        <v>2143</v>
      </c>
      <c r="GQ35" s="1">
        <f t="shared" si="93"/>
        <v>9999</v>
      </c>
      <c r="GR35" s="6">
        <f t="shared" si="34"/>
        <v>1615.4103180967656</v>
      </c>
      <c r="GS35" s="1">
        <f t="shared" si="35"/>
        <v>1764.8271732159997</v>
      </c>
      <c r="GT35" s="43">
        <f t="shared" si="36"/>
        <v>9999</v>
      </c>
      <c r="GU35" s="1">
        <f t="shared" si="94"/>
        <v>1937.8271732160001</v>
      </c>
      <c r="GV35" s="1">
        <f t="shared" si="94"/>
        <v>1832.8271732159997</v>
      </c>
      <c r="GW35" s="1">
        <f t="shared" si="94"/>
        <v>1756.8271732159997</v>
      </c>
    </row>
    <row r="36" spans="1:205" x14ac:dyDescent="0.25">
      <c r="A36" s="20" t="s">
        <v>134</v>
      </c>
      <c r="B36" s="1"/>
      <c r="C36" s="1"/>
      <c r="D36" s="45"/>
      <c r="E36" s="13"/>
      <c r="F36" s="1"/>
      <c r="K36" s="120">
        <v>1.1805555555555555E-2</v>
      </c>
      <c r="L36" s="120">
        <v>2.4305555555555556E-2</v>
      </c>
      <c r="M36" s="8">
        <f t="shared" si="38"/>
        <v>1.6512593783494105E-2</v>
      </c>
      <c r="N36" s="6">
        <f t="shared" si="39"/>
        <v>1426.6881028938908</v>
      </c>
      <c r="O36" s="8">
        <f t="shared" si="40"/>
        <v>2.2916666666666665E-2</v>
      </c>
      <c r="P36" s="146" t="str">
        <f t="shared" si="41"/>
        <v>Guest 35:00</v>
      </c>
      <c r="Q36" s="107"/>
      <c r="R36" s="129" t="str">
        <f t="shared" si="97"/>
        <v/>
      </c>
      <c r="S36" s="131" t="str">
        <f t="shared" si="42"/>
        <v/>
      </c>
      <c r="T36" s="131">
        <f t="shared" si="75"/>
        <v>2.0003199999999952E-6</v>
      </c>
      <c r="U36" s="132">
        <f t="shared" si="43"/>
        <v>2.2918666986666666E-2</v>
      </c>
      <c r="V36" s="146" t="str">
        <f t="shared" si="44"/>
        <v>Guest 35:00</v>
      </c>
      <c r="W36" s="107"/>
      <c r="X36" s="129" t="str">
        <f t="shared" si="98"/>
        <v/>
      </c>
      <c r="Y36" s="131" t="str">
        <f t="shared" si="45"/>
        <v/>
      </c>
      <c r="Z36" s="131">
        <f t="shared" si="76"/>
        <v>2.0003199999999952E-6</v>
      </c>
      <c r="AA36" s="132">
        <f t="shared" si="46"/>
        <v>2.2918666986666666E-2</v>
      </c>
      <c r="AB36" s="146" t="str">
        <f t="shared" si="47"/>
        <v>Guest 35:00</v>
      </c>
      <c r="AC36" s="107"/>
      <c r="AD36" s="129" t="str">
        <f t="shared" si="99"/>
        <v/>
      </c>
      <c r="AE36" s="131" t="str">
        <f t="shared" si="48"/>
        <v/>
      </c>
      <c r="AF36" s="131">
        <f t="shared" si="77"/>
        <v>2.0003199999999952E-6</v>
      </c>
      <c r="AG36" s="132">
        <f t="shared" si="49"/>
        <v>2.2918666986666666E-2</v>
      </c>
      <c r="AH36" s="146" t="str">
        <f t="shared" si="50"/>
        <v>Guest 35:00</v>
      </c>
      <c r="AI36" s="107"/>
      <c r="AJ36" s="108">
        <f t="shared" si="51"/>
        <v>2.2916666666666665E-2</v>
      </c>
      <c r="AK36" s="109">
        <f t="shared" si="52"/>
        <v>1980</v>
      </c>
      <c r="AL36" s="129"/>
      <c r="AM36" s="113"/>
      <c r="AN36" s="131">
        <f t="shared" si="78"/>
        <v>2.0003199999999952E-6</v>
      </c>
      <c r="AO36" s="132">
        <f t="shared" si="79"/>
        <v>2.2916666666666665E-2</v>
      </c>
      <c r="AP36" s="146" t="str">
        <f t="shared" si="53"/>
        <v>Guest 35:00</v>
      </c>
      <c r="AQ36" s="107"/>
      <c r="AR36" s="129" t="str">
        <f t="shared" si="54"/>
        <v/>
      </c>
      <c r="AS36" s="131" t="str">
        <f t="shared" si="55"/>
        <v/>
      </c>
      <c r="AT36" s="131">
        <f t="shared" si="80"/>
        <v>2.0003199999999952E-6</v>
      </c>
      <c r="AU36" s="132">
        <f t="shared" si="56"/>
        <v>2.2918666986666666E-2</v>
      </c>
      <c r="AV36" s="146" t="str">
        <f t="shared" si="57"/>
        <v>Guest 35:00</v>
      </c>
      <c r="AW36" s="107"/>
      <c r="AX36" s="129" t="str">
        <f t="shared" si="100"/>
        <v/>
      </c>
      <c r="AY36" s="131" t="str">
        <f t="shared" si="58"/>
        <v/>
      </c>
      <c r="AZ36" s="131">
        <f t="shared" si="81"/>
        <v>2.0003199999999952E-6</v>
      </c>
      <c r="BA36" s="132">
        <f t="shared" si="59"/>
        <v>2.2918666986666666E-2</v>
      </c>
      <c r="BB36" s="146" t="str">
        <f t="shared" si="60"/>
        <v>Guest 35:00</v>
      </c>
      <c r="BC36" s="107"/>
      <c r="BD36" s="129" t="str">
        <f t="shared" si="101"/>
        <v/>
      </c>
      <c r="BE36" s="131" t="str">
        <f t="shared" si="61"/>
        <v/>
      </c>
      <c r="BF36" s="131">
        <f t="shared" si="82"/>
        <v>2.0003199999999952E-6</v>
      </c>
      <c r="BG36" s="134">
        <f>IF(BE36&lt;&gt;"",BE36,VLOOKUP($A36,Table12[],7,FALSE))+BF36</f>
        <v>1.4932555875555557E-2</v>
      </c>
      <c r="BH36" s="146" t="str">
        <f t="shared" si="62"/>
        <v>Guest 35:00</v>
      </c>
      <c r="BI36" s="107"/>
      <c r="BJ36" s="129" t="str">
        <f t="shared" si="102"/>
        <v/>
      </c>
      <c r="BK36" s="131" t="str">
        <f t="shared" si="63"/>
        <v/>
      </c>
      <c r="BL36" s="131">
        <f t="shared" si="83"/>
        <v>2.0003199999999952E-6</v>
      </c>
      <c r="BM36" s="134">
        <f>IF(BK36&lt;&gt;"",BK36,VLOOKUP($A36,Table12[],7,FALSE))+BL36</f>
        <v>1.4932555875555557E-2</v>
      </c>
      <c r="BN36" s="146" t="str">
        <f t="shared" si="64"/>
        <v>Guest 35:00</v>
      </c>
      <c r="BO36" s="107"/>
      <c r="BP36" s="129" t="str">
        <f t="shared" si="103"/>
        <v/>
      </c>
      <c r="BQ36" s="131" t="str">
        <f t="shared" si="65"/>
        <v/>
      </c>
      <c r="BR36" s="131">
        <f t="shared" si="84"/>
        <v>2.0003199999999952E-6</v>
      </c>
      <c r="BS36" s="134">
        <f>IF(BQ36&lt;&gt;"",BQ36,VLOOKUP($A36,Table12[],7,FALSE))+BR36</f>
        <v>1.4932555875555557E-2</v>
      </c>
      <c r="BT36" s="146" t="str">
        <f t="shared" si="66"/>
        <v>Guest 35:00</v>
      </c>
      <c r="BU36" s="107"/>
      <c r="BV36" s="129" t="str">
        <f t="shared" si="104"/>
        <v/>
      </c>
      <c r="BW36" s="131" t="str">
        <f t="shared" si="67"/>
        <v/>
      </c>
      <c r="BX36" s="131">
        <f t="shared" si="85"/>
        <v>2.0003199999999952E-6</v>
      </c>
      <c r="BY36" s="134">
        <f>IF(BW36&lt;&gt;"",BW36,VLOOKUP($A36,Table12[],7,FALSE))+BX36</f>
        <v>1.4932555875555557E-2</v>
      </c>
      <c r="BZ36" s="146" t="str">
        <f t="shared" si="68"/>
        <v>Guest 35:00</v>
      </c>
      <c r="CA36" s="107"/>
      <c r="CB36" s="129" t="str">
        <f t="shared" si="105"/>
        <v/>
      </c>
      <c r="CC36" s="131" t="str">
        <f t="shared" si="69"/>
        <v/>
      </c>
      <c r="CD36" s="131">
        <f t="shared" si="86"/>
        <v>2.0003199999999952E-6</v>
      </c>
      <c r="CE36" s="134">
        <f>IF(CC36&lt;&gt;"",CC36,VLOOKUP($A36,Table12[],7,FALSE))+CD36</f>
        <v>1.4932555875555557E-2</v>
      </c>
      <c r="CF36" s="146" t="str">
        <f t="shared" si="70"/>
        <v>Guest 35:00</v>
      </c>
      <c r="CG36" s="107"/>
      <c r="CH36" s="129" t="str">
        <f t="shared" si="106"/>
        <v/>
      </c>
      <c r="CI36" s="131" t="str">
        <f t="shared" si="71"/>
        <v/>
      </c>
      <c r="CJ36" s="131">
        <f t="shared" si="87"/>
        <v>2.0003199999999952E-6</v>
      </c>
      <c r="CK36" s="134">
        <f>IF(CI36&lt;&gt;"",CI36,VLOOKUP($A36,Table12[],7,FALSE))+CJ36</f>
        <v>1.4932555875555557E-2</v>
      </c>
      <c r="CL36" s="146" t="str">
        <f t="shared" si="72"/>
        <v>Guest 35:00</v>
      </c>
      <c r="CM36" s="8"/>
      <c r="CN36" s="8">
        <f t="shared" si="73"/>
        <v>0</v>
      </c>
      <c r="CO36" s="8">
        <f t="shared" si="10"/>
        <v>0</v>
      </c>
      <c r="CP36" s="8">
        <f t="shared" si="107"/>
        <v>2.2916666666666665E-2</v>
      </c>
      <c r="CQ36" s="8"/>
      <c r="CR36" s="8">
        <f>IF(A36&lt;&gt;"",IF(VLOOKUP(A36,Apr!A$4:F$211,6)&gt;0,VLOOKUP(A36,Apr!A$4:F$211,6),0),0)</f>
        <v>0</v>
      </c>
      <c r="CS36" s="8">
        <f>IF(A36&lt;&gt;"",IF(VLOOKUP(A36,May!A$3:F$209,6)&gt;0,VLOOKUP(A36,May!A$3:F$209,6),0),0)</f>
        <v>0</v>
      </c>
      <c r="CT36" s="8">
        <f>IF(A36&lt;&gt;"",IF(VLOOKUP(A36,Jun!A$3:F$209,6)&gt;0,VLOOKUP(A36,Jun!A$3:F$209,6),0),0)</f>
        <v>0</v>
      </c>
      <c r="CU36" s="8">
        <f>IF(A36&lt;&gt;"",IF(VLOOKUP(A36,Jul!A$3:F$206,6)&gt;0,VLOOKUP(A36,Jul!A$3:F$206,6),0),0)</f>
        <v>0</v>
      </c>
      <c r="CV36" s="8">
        <f>IF(A36&lt;&gt;"",IF(VLOOKUP(A36,Aug!A$3:F$206,6)&gt;0,VLOOKUP(A36,Aug!A$3:F$206,6),0),0)</f>
        <v>0</v>
      </c>
      <c r="CW36" s="8">
        <f>IF(A36&lt;&gt;"",IF(VLOOKUP(A36,Sep!A$3:F$206,6)&gt;0,VLOOKUP(A36,Sep!A$3:F$206,6),0),0)</f>
        <v>0</v>
      </c>
      <c r="CX36" s="6">
        <f t="shared" si="108"/>
        <v>1096.4256337396248</v>
      </c>
      <c r="CY36" s="8">
        <f t="shared" si="74"/>
        <v>1.5104166666666667E-2</v>
      </c>
      <c r="CZ36" s="8">
        <f>IF(A36&lt;&gt;"",IF(VLOOKUP(A36,Oct!A$3:F$206,6)&gt;0,VLOOKUP(A36,Oct!A$3:F$206,6),0),0)</f>
        <v>0</v>
      </c>
      <c r="DA36" s="8">
        <f>IF(A36&lt;&gt;"",IF(VLOOKUP(A36,Nov!A$3:F$207,6)&gt;0,VLOOKUP(A36,Nov!A$3:F$207,6),0),0)</f>
        <v>0</v>
      </c>
      <c r="DB36" s="8">
        <f>IF(A36&lt;&gt;"",IF(VLOOKUP(A36,Dec!A$3:F$207,6)&gt;0,VLOOKUP(A36,Dec!A$3:F$207,6),0),0)</f>
        <v>0</v>
      </c>
      <c r="DC36" s="8">
        <f>IF(A36&lt;&gt;"",IF(VLOOKUP(A36,Jan!A$3:F$207,6)&gt;0,VLOOKUP(A36,Jan!A$3:F$207,6),0),0)</f>
        <v>0</v>
      </c>
      <c r="DD36" s="8">
        <f>IF(A36&lt;&gt;"",IF(VLOOKUP(A36,Feb!A$3:F$207,6)&gt;0,VLOOKUP(A36,Feb!A$3:F$207,6),0),0)</f>
        <v>0</v>
      </c>
      <c r="DE36" s="8">
        <f>IF(A36&lt;&gt;"",IF(VLOOKUP(A36,Mar!A$3:F$207,6)&gt;0,VLOOKUP(A36,Mar!A$3:F$207,6),0),0)</f>
        <v>0</v>
      </c>
      <c r="DG36" s="8">
        <f>LARGE($EE36:EF36,1)</f>
        <v>2.2916666666666665E-2</v>
      </c>
      <c r="DH36" s="8">
        <f>LARGE($EE36:EG36,1)</f>
        <v>2.2916666666666665E-2</v>
      </c>
      <c r="DI36" s="8">
        <f>LARGE($EE36:EH36,1)</f>
        <v>2.2916666666666665E-2</v>
      </c>
      <c r="DJ36" s="8">
        <f>LARGE($EE36:EI36,1)</f>
        <v>2.2918666986666666E-2</v>
      </c>
      <c r="DK36" s="8">
        <f>LARGE($EE36:EJ36,1)</f>
        <v>2.2918666986666666E-2</v>
      </c>
      <c r="DL36" s="8">
        <f>LARGE($EK36:EL36,1)</f>
        <v>1.5104166666666667E-2</v>
      </c>
      <c r="DM36" s="8">
        <f>LARGE($EK36:EM36,1)</f>
        <v>1.5104166666666667E-2</v>
      </c>
      <c r="DN36" s="8">
        <f>LARGE($EK36:EN36,1)</f>
        <v>1.5104166666666667E-2</v>
      </c>
      <c r="DO36" s="8">
        <f>LARGE($EK36:EO36,1)</f>
        <v>1.5104166666666667E-2</v>
      </c>
      <c r="DP36" s="8">
        <f>LARGE($EK36:EP36,1)</f>
        <v>1.5104166666666667E-2</v>
      </c>
      <c r="DS36" s="6">
        <f t="shared" si="13"/>
        <v>0</v>
      </c>
      <c r="DT36" s="6">
        <f t="shared" si="13"/>
        <v>0</v>
      </c>
      <c r="DU36" s="6">
        <f t="shared" si="13"/>
        <v>0</v>
      </c>
      <c r="DV36" s="6">
        <f t="shared" si="13"/>
        <v>0</v>
      </c>
      <c r="DW36" s="6">
        <f t="shared" si="13"/>
        <v>0</v>
      </c>
      <c r="DX36" s="6">
        <f t="shared" si="13"/>
        <v>0</v>
      </c>
      <c r="DY36" s="6">
        <f t="shared" si="14"/>
        <v>0</v>
      </c>
      <c r="DZ36" s="6">
        <f t="shared" si="14"/>
        <v>0</v>
      </c>
      <c r="EA36" s="6">
        <f t="shared" si="14"/>
        <v>0</v>
      </c>
      <c r="EB36" s="6">
        <f t="shared" si="14"/>
        <v>0</v>
      </c>
      <c r="EC36" s="6">
        <f t="shared" si="14"/>
        <v>0</v>
      </c>
      <c r="EE36" s="8">
        <f t="shared" si="109"/>
        <v>2.2916666666666665E-2</v>
      </c>
      <c r="EF36" s="8">
        <f t="shared" si="16"/>
        <v>0</v>
      </c>
      <c r="EG36" s="8">
        <f t="shared" si="16"/>
        <v>0</v>
      </c>
      <c r="EH36" s="8">
        <f t="shared" si="110"/>
        <v>2.2916666666666665E-2</v>
      </c>
      <c r="EI36" s="8">
        <f t="shared" si="111"/>
        <v>2.2918666986666666E-2</v>
      </c>
      <c r="EJ36" s="8">
        <f t="shared" si="16"/>
        <v>0</v>
      </c>
      <c r="EK36" s="8">
        <f t="shared" si="19"/>
        <v>1.5104166666666667E-2</v>
      </c>
      <c r="EL36" s="8">
        <f t="shared" si="90"/>
        <v>0</v>
      </c>
      <c r="EM36" s="8">
        <f t="shared" si="90"/>
        <v>0</v>
      </c>
      <c r="EN36" s="8">
        <f t="shared" si="90"/>
        <v>0</v>
      </c>
      <c r="EO36" s="8">
        <f t="shared" si="90"/>
        <v>0</v>
      </c>
      <c r="EP36" s="8">
        <f t="shared" si="90"/>
        <v>0</v>
      </c>
      <c r="ES36" s="8" t="str">
        <f t="shared" si="91"/>
        <v/>
      </c>
      <c r="ET36" s="8" t="str">
        <f t="shared" si="91"/>
        <v/>
      </c>
      <c r="EU36" s="8" t="str">
        <f t="shared" si="91"/>
        <v/>
      </c>
      <c r="EV36" s="8" t="str">
        <f t="shared" si="91"/>
        <v/>
      </c>
      <c r="EW36" s="8" t="str">
        <f t="shared" si="91"/>
        <v/>
      </c>
      <c r="EX36" s="8" t="str">
        <f t="shared" si="91"/>
        <v/>
      </c>
      <c r="EY36" s="8" t="str">
        <f t="shared" si="92"/>
        <v/>
      </c>
      <c r="EZ36" s="8" t="str">
        <f t="shared" si="92"/>
        <v/>
      </c>
      <c r="FA36" s="8" t="str">
        <f t="shared" si="92"/>
        <v/>
      </c>
      <c r="FB36" s="8" t="str">
        <f t="shared" si="92"/>
        <v/>
      </c>
      <c r="FC36" s="8" t="str">
        <f t="shared" si="92"/>
        <v/>
      </c>
      <c r="FD36" s="8" t="str">
        <f t="shared" si="92"/>
        <v/>
      </c>
      <c r="FF36" s="1"/>
      <c r="FG36" s="8">
        <f t="shared" si="23"/>
        <v>0</v>
      </c>
      <c r="FH36" s="8">
        <f>IF(COUNT($ES36:ET36)&gt;0,SMALL($ES36:ET36,1),$FF36)</f>
        <v>0</v>
      </c>
      <c r="FI36" s="8">
        <f>IF(COUNT($ES36:EU36)&gt;0,SMALL($ES36:EU36,1),$FF36)</f>
        <v>0</v>
      </c>
      <c r="FJ36" s="8">
        <f>IF(COUNT($ES36:EV36)&gt;0,SMALL($ES36:EV36,1),$FF36)</f>
        <v>0</v>
      </c>
      <c r="FK36" s="8">
        <f>IF(COUNT($ES36:EW36)&gt;0,SMALL($ES36:EW36,1),$FF36)</f>
        <v>0</v>
      </c>
      <c r="FL36" s="1"/>
      <c r="FM36" s="8">
        <f t="shared" si="24"/>
        <v>0</v>
      </c>
      <c r="FN36" s="8">
        <f>IF(COUNT($EY36:EZ36)&gt;0,SMALL($EY36:EZ36,1),$FM36)</f>
        <v>0</v>
      </c>
      <c r="FO36" s="8">
        <f>IF(COUNT($EY36:FA36)&gt;0,SMALL($EY36:FA36,1),$FM36)</f>
        <v>0</v>
      </c>
      <c r="FP36" s="8">
        <f>IF(COUNT($EY36:FB36)&gt;0,SMALL($EY36:FB36,1),$FM36)</f>
        <v>0</v>
      </c>
      <c r="FQ36" s="8">
        <f>IF(COUNT($EY36:FC36)&gt;0,SMALL($EY36:FC36,1),$FM36)</f>
        <v>0</v>
      </c>
      <c r="FS36" s="8">
        <f t="shared" si="112"/>
        <v>2.2919430875555556E-2</v>
      </c>
      <c r="FT36" s="8">
        <f t="shared" si="113"/>
        <v>1.5104930555555555E-2</v>
      </c>
      <c r="FU36" s="1">
        <f t="shared" ref="FU36:FU99" si="118">IF(A36&lt;&gt;"",FU35+1,0)</f>
        <v>33</v>
      </c>
      <c r="FV36" s="8">
        <f t="shared" si="114"/>
        <v>7.638888888888889E-7</v>
      </c>
      <c r="FW36" s="1" t="str">
        <f t="shared" si="115"/>
        <v>Guest 35:00</v>
      </c>
      <c r="FY36" s="13">
        <f t="shared" si="116"/>
        <v>1.6512593783494105E-2</v>
      </c>
      <c r="FZ36" s="13">
        <f>SMALL($GL36:GM36,1)/(60*60*24)</f>
        <v>1.6512593783494105E-2</v>
      </c>
      <c r="GA36" s="13">
        <f>SMALL($GL36:GN36,1)/(60*60*24)</f>
        <v>1.6512593783494105E-2</v>
      </c>
      <c r="GB36" s="13">
        <f>SMALL($GL36:GO36,1)/(60*60*24)</f>
        <v>1.6512593783494105E-2</v>
      </c>
      <c r="GC36" s="13">
        <f>SMALL($GL36:GP36,1)/(60*60*24)</f>
        <v>1.6512593783494105E-2</v>
      </c>
      <c r="GD36" s="13">
        <f>SMALL($GL36:GQ36,1)/(60*60*24)</f>
        <v>1.6512593783494105E-2</v>
      </c>
      <c r="GE36" s="34">
        <f t="shared" si="31"/>
        <v>1.2690111501616027E-2</v>
      </c>
      <c r="GF36" s="13">
        <f>SMALL($GR36:GS36,1)/(60*60*24)</f>
        <v>1.2690111501616027E-2</v>
      </c>
      <c r="GG36" s="42">
        <f>SMALL($GT36:GT36,1)/(60*60*24)</f>
        <v>0.11572916666666666</v>
      </c>
      <c r="GH36" s="42">
        <f>SMALL($GT36:GU36,1)/(60*60*24)</f>
        <v>0.11572916666666666</v>
      </c>
      <c r="GI36" s="42">
        <f>SMALL($GT36:GV36,1)/(60*60*24)</f>
        <v>0.11572916666666666</v>
      </c>
      <c r="GJ36" s="42">
        <f>SMALL($GT36:GW36,1)/(60*60*24)</f>
        <v>0.11572916666666666</v>
      </c>
      <c r="GL36" s="6">
        <f t="shared" si="117"/>
        <v>1426.6881028938908</v>
      </c>
      <c r="GM36" s="1">
        <f t="shared" si="93"/>
        <v>9999</v>
      </c>
      <c r="GN36" s="1">
        <f t="shared" si="93"/>
        <v>9999</v>
      </c>
      <c r="GO36" s="1">
        <f t="shared" si="93"/>
        <v>9999</v>
      </c>
      <c r="GP36" s="1">
        <f t="shared" si="93"/>
        <v>9999</v>
      </c>
      <c r="GQ36" s="1">
        <f t="shared" si="93"/>
        <v>9999</v>
      </c>
      <c r="GR36" s="6">
        <f t="shared" si="34"/>
        <v>1096.4256337396248</v>
      </c>
      <c r="GS36" s="1">
        <f t="shared" si="35"/>
        <v>9999</v>
      </c>
      <c r="GT36" s="43">
        <f t="shared" si="36"/>
        <v>9999</v>
      </c>
      <c r="GU36" s="1">
        <f t="shared" si="94"/>
        <v>9999</v>
      </c>
      <c r="GV36" s="1">
        <f t="shared" si="94"/>
        <v>9999</v>
      </c>
      <c r="GW36" s="1">
        <f t="shared" si="94"/>
        <v>9999</v>
      </c>
    </row>
    <row r="37" spans="1:205" x14ac:dyDescent="0.25">
      <c r="A37" s="20" t="s">
        <v>133</v>
      </c>
      <c r="B37" s="1"/>
      <c r="C37" s="1"/>
      <c r="D37" s="45"/>
      <c r="E37" s="13"/>
      <c r="F37" s="1"/>
      <c r="K37" s="120">
        <v>1.255787037037037E-2</v>
      </c>
      <c r="L37" s="120">
        <v>2.6041666666666668E-2</v>
      </c>
      <c r="M37" s="8">
        <f t="shared" si="38"/>
        <v>1.7564866916755982E-2</v>
      </c>
      <c r="N37" s="6">
        <f t="shared" si="39"/>
        <v>1517.6045016077169</v>
      </c>
      <c r="O37" s="8">
        <f t="shared" si="40"/>
        <v>2.1874999999999999E-2</v>
      </c>
      <c r="P37" s="146" t="str">
        <f t="shared" si="41"/>
        <v>Guest 37:30</v>
      </c>
      <c r="Q37" s="107"/>
      <c r="R37" s="129" t="str">
        <f t="shared" si="97"/>
        <v/>
      </c>
      <c r="S37" s="131" t="str">
        <f t="shared" si="42"/>
        <v/>
      </c>
      <c r="T37" s="131">
        <f t="shared" si="75"/>
        <v>2.000329999999995E-6</v>
      </c>
      <c r="U37" s="132">
        <f t="shared" si="43"/>
        <v>2.187700033E-2</v>
      </c>
      <c r="V37" s="146" t="str">
        <f t="shared" si="44"/>
        <v>Guest 37:30</v>
      </c>
      <c r="W37" s="107"/>
      <c r="X37" s="129" t="str">
        <f t="shared" si="98"/>
        <v/>
      </c>
      <c r="Y37" s="131" t="str">
        <f t="shared" si="45"/>
        <v/>
      </c>
      <c r="Z37" s="131">
        <f t="shared" si="76"/>
        <v>2.000329999999995E-6</v>
      </c>
      <c r="AA37" s="132">
        <f t="shared" si="46"/>
        <v>2.187700033E-2</v>
      </c>
      <c r="AB37" s="146" t="str">
        <f t="shared" si="47"/>
        <v>Guest 37:30</v>
      </c>
      <c r="AC37" s="107"/>
      <c r="AD37" s="129" t="str">
        <f t="shared" si="99"/>
        <v/>
      </c>
      <c r="AE37" s="131" t="str">
        <f t="shared" si="48"/>
        <v/>
      </c>
      <c r="AF37" s="131">
        <f t="shared" si="77"/>
        <v>2.000329999999995E-6</v>
      </c>
      <c r="AG37" s="132">
        <f t="shared" si="49"/>
        <v>2.187700033E-2</v>
      </c>
      <c r="AH37" s="146" t="str">
        <f t="shared" si="50"/>
        <v>Guest 37:30</v>
      </c>
      <c r="AI37" s="107"/>
      <c r="AJ37" s="108">
        <f t="shared" si="51"/>
        <v>2.1874999999999999E-2</v>
      </c>
      <c r="AK37" s="109">
        <f t="shared" si="52"/>
        <v>1890</v>
      </c>
      <c r="AL37" s="129"/>
      <c r="AM37" s="113"/>
      <c r="AN37" s="131">
        <f t="shared" si="78"/>
        <v>2.000329999999995E-6</v>
      </c>
      <c r="AO37" s="132">
        <f t="shared" si="79"/>
        <v>2.1874999999999999E-2</v>
      </c>
      <c r="AP37" s="146" t="str">
        <f t="shared" si="53"/>
        <v>Guest 37:30</v>
      </c>
      <c r="AQ37" s="107"/>
      <c r="AR37" s="129" t="str">
        <f t="shared" si="54"/>
        <v/>
      </c>
      <c r="AS37" s="131" t="str">
        <f t="shared" si="55"/>
        <v/>
      </c>
      <c r="AT37" s="131">
        <f t="shared" si="80"/>
        <v>2.000329999999995E-6</v>
      </c>
      <c r="AU37" s="132">
        <f t="shared" si="56"/>
        <v>2.187700033E-2</v>
      </c>
      <c r="AV37" s="146" t="str">
        <f t="shared" si="57"/>
        <v>Guest 37:30</v>
      </c>
      <c r="AW37" s="107"/>
      <c r="AX37" s="129" t="str">
        <f t="shared" si="100"/>
        <v/>
      </c>
      <c r="AY37" s="131" t="str">
        <f t="shared" si="58"/>
        <v/>
      </c>
      <c r="AZ37" s="131">
        <f t="shared" si="81"/>
        <v>2.000329999999995E-6</v>
      </c>
      <c r="BA37" s="132">
        <f t="shared" si="59"/>
        <v>2.187700033E-2</v>
      </c>
      <c r="BB37" s="146" t="str">
        <f t="shared" si="60"/>
        <v>Guest 37:30</v>
      </c>
      <c r="BC37" s="107"/>
      <c r="BD37" s="129" t="str">
        <f t="shared" si="101"/>
        <v/>
      </c>
      <c r="BE37" s="131" t="str">
        <f t="shared" si="61"/>
        <v/>
      </c>
      <c r="BF37" s="131">
        <f t="shared" si="82"/>
        <v>2.000329999999995E-6</v>
      </c>
      <c r="BG37" s="134">
        <f>IF(BE37&lt;&gt;"",BE37,VLOOKUP($A37,Table12[],7,FALSE))+BF37</f>
        <v>1.406450033E-2</v>
      </c>
      <c r="BH37" s="146" t="str">
        <f t="shared" si="62"/>
        <v>Guest 37:30</v>
      </c>
      <c r="BI37" s="107"/>
      <c r="BJ37" s="129" t="str">
        <f t="shared" si="102"/>
        <v/>
      </c>
      <c r="BK37" s="131" t="str">
        <f t="shared" si="63"/>
        <v/>
      </c>
      <c r="BL37" s="131">
        <f t="shared" si="83"/>
        <v>2.000329999999995E-6</v>
      </c>
      <c r="BM37" s="134">
        <f>IF(BK37&lt;&gt;"",BK37,VLOOKUP($A37,Table12[],7,FALSE))+BL37</f>
        <v>1.406450033E-2</v>
      </c>
      <c r="BN37" s="146" t="str">
        <f t="shared" si="64"/>
        <v>Guest 37:30</v>
      </c>
      <c r="BO37" s="107"/>
      <c r="BP37" s="129" t="str">
        <f t="shared" si="103"/>
        <v/>
      </c>
      <c r="BQ37" s="131" t="str">
        <f t="shared" si="65"/>
        <v/>
      </c>
      <c r="BR37" s="131">
        <f t="shared" si="84"/>
        <v>2.000329999999995E-6</v>
      </c>
      <c r="BS37" s="134">
        <f>IF(BQ37&lt;&gt;"",BQ37,VLOOKUP($A37,Table12[],7,FALSE))+BR37</f>
        <v>1.406450033E-2</v>
      </c>
      <c r="BT37" s="146" t="str">
        <f t="shared" si="66"/>
        <v>Guest 37:30</v>
      </c>
      <c r="BU37" s="107"/>
      <c r="BV37" s="129" t="str">
        <f t="shared" si="104"/>
        <v/>
      </c>
      <c r="BW37" s="131" t="str">
        <f t="shared" si="67"/>
        <v/>
      </c>
      <c r="BX37" s="131">
        <f t="shared" si="85"/>
        <v>2.000329999999995E-6</v>
      </c>
      <c r="BY37" s="134">
        <f>IF(BW37&lt;&gt;"",BW37,VLOOKUP($A37,Table12[],7,FALSE))+BX37</f>
        <v>1.406450033E-2</v>
      </c>
      <c r="BZ37" s="146" t="str">
        <f t="shared" si="68"/>
        <v>Guest 37:30</v>
      </c>
      <c r="CA37" s="107"/>
      <c r="CB37" s="129" t="str">
        <f t="shared" si="105"/>
        <v/>
      </c>
      <c r="CC37" s="131" t="str">
        <f t="shared" si="69"/>
        <v/>
      </c>
      <c r="CD37" s="131">
        <f t="shared" si="86"/>
        <v>2.000329999999995E-6</v>
      </c>
      <c r="CE37" s="134">
        <f>IF(CC37&lt;&gt;"",CC37,VLOOKUP($A37,Table12[],7,FALSE))+CD37</f>
        <v>1.406450033E-2</v>
      </c>
      <c r="CF37" s="146" t="str">
        <f t="shared" si="70"/>
        <v>Guest 37:30</v>
      </c>
      <c r="CG37" s="107"/>
      <c r="CH37" s="129" t="str">
        <f t="shared" si="106"/>
        <v/>
      </c>
      <c r="CI37" s="131" t="str">
        <f t="shared" si="71"/>
        <v/>
      </c>
      <c r="CJ37" s="131">
        <f t="shared" si="87"/>
        <v>2.000329999999995E-6</v>
      </c>
      <c r="CK37" s="134">
        <f>IF(CI37&lt;&gt;"",CI37,VLOOKUP($A37,Table12[],7,FALSE))+CJ37</f>
        <v>1.406450033E-2</v>
      </c>
      <c r="CL37" s="146" t="str">
        <f t="shared" si="72"/>
        <v>Guest 37:30</v>
      </c>
      <c r="CM37" s="8"/>
      <c r="CN37" s="8">
        <f t="shared" si="73"/>
        <v>0</v>
      </c>
      <c r="CO37" s="8">
        <f t="shared" si="10"/>
        <v>0</v>
      </c>
      <c r="CP37" s="8">
        <f t="shared" si="107"/>
        <v>2.1874999999999999E-2</v>
      </c>
      <c r="CQ37" s="8"/>
      <c r="CR37" s="8">
        <f>IF(A37&lt;&gt;"",IF(VLOOKUP(A37,Apr!A$4:F$211,6)&gt;0,VLOOKUP(A37,Apr!A$4:F$211,6),0),0)</f>
        <v>0</v>
      </c>
      <c r="CS37" s="8">
        <f>IF(A37&lt;&gt;"",IF(VLOOKUP(A37,May!A$3:F$209,6)&gt;0,VLOOKUP(A37,May!A$3:F$209,6),0),0)</f>
        <v>0</v>
      </c>
      <c r="CT37" s="8">
        <f>IF(A37&lt;&gt;"",IF(VLOOKUP(A37,Jun!A$3:F$209,6)&gt;0,VLOOKUP(A37,Jun!A$3:F$209,6),0),0)</f>
        <v>0</v>
      </c>
      <c r="CU37" s="8">
        <f>IF(A37&lt;&gt;"",IF(VLOOKUP(A37,Jul!A$3:F$206,6)&gt;0,VLOOKUP(A37,Jul!A$3:F$206,6),0),0)</f>
        <v>0</v>
      </c>
      <c r="CV37" s="8">
        <f>IF(A37&lt;&gt;"",IF(VLOOKUP(A37,Aug!A$3:F$206,6)&gt;0,VLOOKUP(A37,Aug!A$3:F$206,6),0),0)</f>
        <v>0</v>
      </c>
      <c r="CW37" s="8">
        <f>IF(A37&lt;&gt;"",IF(VLOOKUP(A37,Sep!A$3:F$206,6)&gt;0,VLOOKUP(A37,Sep!A$3:F$206,6),0),0)</f>
        <v>0</v>
      </c>
      <c r="CX37" s="6">
        <f t="shared" si="108"/>
        <v>1166.2958947132281</v>
      </c>
      <c r="CY37" s="8">
        <f t="shared" si="74"/>
        <v>1.4409722222222221E-2</v>
      </c>
      <c r="CZ37" s="8">
        <f>IF(A37&lt;&gt;"",IF(VLOOKUP(A37,Oct!A$3:F$206,6)&gt;0,VLOOKUP(A37,Oct!A$3:F$206,6),0),0)</f>
        <v>0</v>
      </c>
      <c r="DA37" s="8">
        <f>IF(A37&lt;&gt;"",IF(VLOOKUP(A37,Nov!A$3:F$207,6)&gt;0,VLOOKUP(A37,Nov!A$3:F$207,6),0),0)</f>
        <v>0</v>
      </c>
      <c r="DB37" s="8">
        <f>IF(A37&lt;&gt;"",IF(VLOOKUP(A37,Dec!A$3:F$207,6)&gt;0,VLOOKUP(A37,Dec!A$3:F$207,6),0),0)</f>
        <v>0</v>
      </c>
      <c r="DC37" s="8">
        <f>IF(A37&lt;&gt;"",IF(VLOOKUP(A37,Jan!A$3:F$207,6)&gt;0,VLOOKUP(A37,Jan!A$3:F$207,6),0),0)</f>
        <v>0</v>
      </c>
      <c r="DD37" s="8">
        <f>IF(A37&lt;&gt;"",IF(VLOOKUP(A37,Feb!A$3:F$207,6)&gt;0,VLOOKUP(A37,Feb!A$3:F$207,6),0),0)</f>
        <v>0</v>
      </c>
      <c r="DE37" s="8">
        <f>IF(A37&lt;&gt;"",IF(VLOOKUP(A37,Mar!A$3:F$207,6)&gt;0,VLOOKUP(A37,Mar!A$3:F$207,6),0),0)</f>
        <v>0</v>
      </c>
      <c r="DG37" s="8">
        <f>LARGE($EE37:EF37,1)</f>
        <v>2.1874999999999999E-2</v>
      </c>
      <c r="DH37" s="8">
        <f>LARGE($EE37:EG37,1)</f>
        <v>2.1874999999999999E-2</v>
      </c>
      <c r="DI37" s="8">
        <f>LARGE($EE37:EH37,1)</f>
        <v>2.1874999999999999E-2</v>
      </c>
      <c r="DJ37" s="8">
        <f>LARGE($EE37:EI37,1)</f>
        <v>2.187700033E-2</v>
      </c>
      <c r="DK37" s="8">
        <f>LARGE($EE37:EJ37,1)</f>
        <v>2.187700033E-2</v>
      </c>
      <c r="DL37" s="8">
        <f>LARGE($EK37:EL37,1)</f>
        <v>1.4409722222222221E-2</v>
      </c>
      <c r="DM37" s="8">
        <f>LARGE($EK37:EM37,1)</f>
        <v>1.4409722222222221E-2</v>
      </c>
      <c r="DN37" s="8">
        <f>LARGE($EK37:EN37,1)</f>
        <v>1.4409722222222221E-2</v>
      </c>
      <c r="DO37" s="8">
        <f>LARGE($EK37:EO37,1)</f>
        <v>1.4409722222222221E-2</v>
      </c>
      <c r="DP37" s="8">
        <f>LARGE($EK37:EP37,1)</f>
        <v>1.4409722222222221E-2</v>
      </c>
      <c r="DS37" s="6">
        <f t="shared" si="13"/>
        <v>0</v>
      </c>
      <c r="DT37" s="6">
        <f t="shared" si="13"/>
        <v>0</v>
      </c>
      <c r="DU37" s="6">
        <f t="shared" si="13"/>
        <v>0</v>
      </c>
      <c r="DV37" s="6">
        <f t="shared" si="13"/>
        <v>0</v>
      </c>
      <c r="DW37" s="6">
        <f t="shared" si="13"/>
        <v>0</v>
      </c>
      <c r="DX37" s="6">
        <f t="shared" si="13"/>
        <v>0</v>
      </c>
      <c r="DY37" s="6">
        <f t="shared" si="14"/>
        <v>0</v>
      </c>
      <c r="DZ37" s="6">
        <f t="shared" si="14"/>
        <v>0</v>
      </c>
      <c r="EA37" s="6">
        <f t="shared" si="14"/>
        <v>0</v>
      </c>
      <c r="EB37" s="6">
        <f t="shared" si="14"/>
        <v>0</v>
      </c>
      <c r="EC37" s="6">
        <f t="shared" si="14"/>
        <v>0</v>
      </c>
      <c r="EE37" s="8">
        <f t="shared" si="109"/>
        <v>2.1874999999999999E-2</v>
      </c>
      <c r="EF37" s="8">
        <f t="shared" si="16"/>
        <v>0</v>
      </c>
      <c r="EG37" s="8">
        <f t="shared" si="16"/>
        <v>0</v>
      </c>
      <c r="EH37" s="8">
        <f t="shared" si="110"/>
        <v>2.1874999999999999E-2</v>
      </c>
      <c r="EI37" s="8">
        <f t="shared" si="111"/>
        <v>2.187700033E-2</v>
      </c>
      <c r="EJ37" s="8">
        <f t="shared" si="16"/>
        <v>0</v>
      </c>
      <c r="EK37" s="8">
        <f t="shared" si="19"/>
        <v>1.4409722222222221E-2</v>
      </c>
      <c r="EL37" s="8">
        <f t="shared" si="90"/>
        <v>0</v>
      </c>
      <c r="EM37" s="8">
        <f t="shared" si="90"/>
        <v>0</v>
      </c>
      <c r="EN37" s="8">
        <f t="shared" si="90"/>
        <v>0</v>
      </c>
      <c r="EO37" s="8">
        <f t="shared" si="90"/>
        <v>0</v>
      </c>
      <c r="EP37" s="8">
        <f t="shared" si="90"/>
        <v>0</v>
      </c>
      <c r="ES37" s="8" t="str">
        <f t="shared" si="91"/>
        <v/>
      </c>
      <c r="ET37" s="8" t="str">
        <f t="shared" si="91"/>
        <v/>
      </c>
      <c r="EU37" s="8" t="str">
        <f t="shared" si="91"/>
        <v/>
      </c>
      <c r="EV37" s="8" t="str">
        <f t="shared" si="91"/>
        <v/>
      </c>
      <c r="EW37" s="8" t="str">
        <f t="shared" si="91"/>
        <v/>
      </c>
      <c r="EX37" s="8" t="str">
        <f t="shared" si="91"/>
        <v/>
      </c>
      <c r="EY37" s="8" t="str">
        <f t="shared" si="92"/>
        <v/>
      </c>
      <c r="EZ37" s="8" t="str">
        <f t="shared" si="92"/>
        <v/>
      </c>
      <c r="FA37" s="8" t="str">
        <f t="shared" si="92"/>
        <v/>
      </c>
      <c r="FB37" s="8" t="str">
        <f t="shared" si="92"/>
        <v/>
      </c>
      <c r="FC37" s="8" t="str">
        <f t="shared" si="92"/>
        <v/>
      </c>
      <c r="FD37" s="8" t="str">
        <f t="shared" si="92"/>
        <v/>
      </c>
      <c r="FF37" s="1"/>
      <c r="FG37" s="8">
        <f t="shared" si="23"/>
        <v>0</v>
      </c>
      <c r="FH37" s="8">
        <f>IF(COUNT($ES37:ET37)&gt;0,SMALL($ES37:ET37,1),$FF37)</f>
        <v>0</v>
      </c>
      <c r="FI37" s="8">
        <f>IF(COUNT($ES37:EU37)&gt;0,SMALL($ES37:EU37,1),$FF37)</f>
        <v>0</v>
      </c>
      <c r="FJ37" s="8">
        <f>IF(COUNT($ES37:EV37)&gt;0,SMALL($ES37:EV37,1),$FF37)</f>
        <v>0</v>
      </c>
      <c r="FK37" s="8">
        <f>IF(COUNT($ES37:EW37)&gt;0,SMALL($ES37:EW37,1),$FF37)</f>
        <v>0</v>
      </c>
      <c r="FL37" s="1"/>
      <c r="FM37" s="8">
        <f t="shared" si="24"/>
        <v>0</v>
      </c>
      <c r="FN37" s="8">
        <f>IF(COUNT($EY37:EZ37)&gt;0,SMALL($EY37:EZ37,1),$FM37)</f>
        <v>0</v>
      </c>
      <c r="FO37" s="8">
        <f>IF(COUNT($EY37:FA37)&gt;0,SMALL($EY37:FA37,1),$FM37)</f>
        <v>0</v>
      </c>
      <c r="FP37" s="8">
        <f>IF(COUNT($EY37:FB37)&gt;0,SMALL($EY37:FB37,1),$FM37)</f>
        <v>0</v>
      </c>
      <c r="FQ37" s="8">
        <f>IF(COUNT($EY37:FC37)&gt;0,SMALL($EY37:FC37,1),$FM37)</f>
        <v>0</v>
      </c>
      <c r="FS37" s="8">
        <f t="shared" si="112"/>
        <v>2.1877787367037039E-2</v>
      </c>
      <c r="FT37" s="8">
        <f t="shared" si="113"/>
        <v>1.4410509259259258E-2</v>
      </c>
      <c r="FU37" s="1">
        <f t="shared" si="118"/>
        <v>34</v>
      </c>
      <c r="FV37" s="8">
        <f t="shared" si="114"/>
        <v>7.8703703703703708E-7</v>
      </c>
      <c r="FW37" s="1" t="str">
        <f t="shared" si="115"/>
        <v>Guest 37:30</v>
      </c>
      <c r="FY37" s="13">
        <f t="shared" si="116"/>
        <v>1.7564866916755982E-2</v>
      </c>
      <c r="FZ37" s="13">
        <f>SMALL($GL37:GM37,1)/(60*60*24)</f>
        <v>1.7564866916755982E-2</v>
      </c>
      <c r="GA37" s="13">
        <f>SMALL($GL37:GN37,1)/(60*60*24)</f>
        <v>1.7564866916755982E-2</v>
      </c>
      <c r="GB37" s="13">
        <f>SMALL($GL37:GO37,1)/(60*60*24)</f>
        <v>1.7564866916755982E-2</v>
      </c>
      <c r="GC37" s="13">
        <f>SMALL($GL37:GP37,1)/(60*60*24)</f>
        <v>1.7564866916755982E-2</v>
      </c>
      <c r="GD37" s="13">
        <f>SMALL($GL37:GQ37,1)/(60*60*24)</f>
        <v>1.7564866916755982E-2</v>
      </c>
      <c r="GE37" s="34">
        <f t="shared" si="31"/>
        <v>1.34987950776994E-2</v>
      </c>
      <c r="GF37" s="13">
        <f>SMALL($GR37:GS37,1)/(60*60*24)</f>
        <v>1.34987950776994E-2</v>
      </c>
      <c r="GG37" s="42">
        <f>SMALL($GT37:GT37,1)/(60*60*24)</f>
        <v>0.11572916666666666</v>
      </c>
      <c r="GH37" s="42">
        <f>SMALL($GT37:GU37,1)/(60*60*24)</f>
        <v>0.11572916666666666</v>
      </c>
      <c r="GI37" s="42">
        <f>SMALL($GT37:GV37,1)/(60*60*24)</f>
        <v>0.11572916666666666</v>
      </c>
      <c r="GJ37" s="42">
        <f>SMALL($GT37:GW37,1)/(60*60*24)</f>
        <v>0.11572916666666666</v>
      </c>
      <c r="GL37" s="6">
        <f t="shared" si="117"/>
        <v>1517.6045016077169</v>
      </c>
      <c r="GM37" s="1">
        <f t="shared" si="93"/>
        <v>9999</v>
      </c>
      <c r="GN37" s="1">
        <f t="shared" si="93"/>
        <v>9999</v>
      </c>
      <c r="GO37" s="1">
        <f t="shared" si="93"/>
        <v>9999</v>
      </c>
      <c r="GP37" s="1">
        <f t="shared" si="93"/>
        <v>9999</v>
      </c>
      <c r="GQ37" s="1">
        <f t="shared" si="93"/>
        <v>9999</v>
      </c>
      <c r="GR37" s="6">
        <f t="shared" si="34"/>
        <v>1166.2958947132281</v>
      </c>
      <c r="GS37" s="1">
        <f t="shared" si="35"/>
        <v>9999</v>
      </c>
      <c r="GT37" s="43">
        <f t="shared" si="36"/>
        <v>9999</v>
      </c>
      <c r="GU37" s="1">
        <f t="shared" si="94"/>
        <v>9999</v>
      </c>
      <c r="GV37" s="1">
        <f t="shared" si="94"/>
        <v>9999</v>
      </c>
      <c r="GW37" s="1">
        <f t="shared" si="94"/>
        <v>9999</v>
      </c>
    </row>
    <row r="38" spans="1:205" x14ac:dyDescent="0.25">
      <c r="A38" s="20" t="s">
        <v>159</v>
      </c>
      <c r="B38" s="1"/>
      <c r="C38" s="1"/>
      <c r="D38" s="45"/>
      <c r="E38" s="13"/>
      <c r="F38" s="1"/>
      <c r="K38" s="120">
        <v>1.3368055555555557E-2</v>
      </c>
      <c r="L38" s="120">
        <v>2.7430555555555555E-2</v>
      </c>
      <c r="M38" s="8">
        <f t="shared" si="38"/>
        <v>1.8698084137191855E-2</v>
      </c>
      <c r="N38" s="6">
        <f t="shared" si="39"/>
        <v>1615.514469453376</v>
      </c>
      <c r="O38" s="8">
        <f t="shared" si="40"/>
        <v>2.0833333333333332E-2</v>
      </c>
      <c r="P38" s="146" t="str">
        <f t="shared" si="41"/>
        <v>Guest 40:00</v>
      </c>
      <c r="Q38" s="107"/>
      <c r="R38" s="129" t="str">
        <f t="shared" si="97"/>
        <v/>
      </c>
      <c r="S38" s="131" t="str">
        <f t="shared" si="42"/>
        <v/>
      </c>
      <c r="T38" s="131">
        <f t="shared" si="75"/>
        <v>2.0003399999999949E-6</v>
      </c>
      <c r="U38" s="132">
        <f t="shared" si="43"/>
        <v>2.0835333673333331E-2</v>
      </c>
      <c r="V38" s="146" t="str">
        <f t="shared" si="44"/>
        <v>Guest 40:00</v>
      </c>
      <c r="W38" s="107"/>
      <c r="X38" s="129" t="str">
        <f t="shared" si="98"/>
        <v/>
      </c>
      <c r="Y38" s="131" t="str">
        <f t="shared" si="45"/>
        <v/>
      </c>
      <c r="Z38" s="131">
        <f t="shared" si="76"/>
        <v>2.0003399999999949E-6</v>
      </c>
      <c r="AA38" s="132">
        <f t="shared" si="46"/>
        <v>2.0835333673333331E-2</v>
      </c>
      <c r="AB38" s="146" t="str">
        <f t="shared" si="47"/>
        <v>Guest 40:00</v>
      </c>
      <c r="AC38" s="107"/>
      <c r="AD38" s="129" t="str">
        <f t="shared" si="99"/>
        <v/>
      </c>
      <c r="AE38" s="131" t="str">
        <f t="shared" si="48"/>
        <v/>
      </c>
      <c r="AF38" s="131">
        <f t="shared" si="77"/>
        <v>2.0003399999999949E-6</v>
      </c>
      <c r="AG38" s="132">
        <f t="shared" si="49"/>
        <v>2.0835333673333331E-2</v>
      </c>
      <c r="AH38" s="146" t="str">
        <f t="shared" si="50"/>
        <v>Guest 40:00</v>
      </c>
      <c r="AI38" s="107"/>
      <c r="AJ38" s="108">
        <f t="shared" si="51"/>
        <v>2.0833333333333332E-2</v>
      </c>
      <c r="AK38" s="109">
        <f t="shared" si="52"/>
        <v>1800</v>
      </c>
      <c r="AL38" s="129"/>
      <c r="AM38" s="113"/>
      <c r="AN38" s="131">
        <f t="shared" si="78"/>
        <v>2.0003399999999949E-6</v>
      </c>
      <c r="AO38" s="132">
        <f t="shared" si="79"/>
        <v>2.0833333333333332E-2</v>
      </c>
      <c r="AP38" s="146" t="str">
        <f t="shared" si="53"/>
        <v>Guest 40:00</v>
      </c>
      <c r="AQ38" s="107"/>
      <c r="AR38" s="129" t="str">
        <f t="shared" si="54"/>
        <v/>
      </c>
      <c r="AS38" s="131" t="str">
        <f t="shared" si="55"/>
        <v/>
      </c>
      <c r="AT38" s="131">
        <f t="shared" si="80"/>
        <v>2.0003399999999949E-6</v>
      </c>
      <c r="AU38" s="132">
        <f t="shared" si="56"/>
        <v>2.0835333673333331E-2</v>
      </c>
      <c r="AV38" s="146" t="str">
        <f t="shared" si="57"/>
        <v>Guest 40:00</v>
      </c>
      <c r="AW38" s="107"/>
      <c r="AX38" s="129" t="str">
        <f t="shared" si="100"/>
        <v/>
      </c>
      <c r="AY38" s="131" t="str">
        <f t="shared" si="58"/>
        <v/>
      </c>
      <c r="AZ38" s="131">
        <f t="shared" si="81"/>
        <v>2.0003399999999949E-6</v>
      </c>
      <c r="BA38" s="132">
        <f t="shared" si="59"/>
        <v>2.0835333673333331E-2</v>
      </c>
      <c r="BB38" s="146" t="str">
        <f t="shared" si="60"/>
        <v>Guest 40:00</v>
      </c>
      <c r="BC38" s="107"/>
      <c r="BD38" s="129" t="str">
        <f t="shared" si="101"/>
        <v/>
      </c>
      <c r="BE38" s="131" t="str">
        <f t="shared" si="61"/>
        <v/>
      </c>
      <c r="BF38" s="131">
        <f t="shared" si="82"/>
        <v>2.0003399999999949E-6</v>
      </c>
      <c r="BG38" s="134">
        <f>IF(BE38&lt;&gt;"",BE38,VLOOKUP($A38,Table12[],7,FALSE))+BF38</f>
        <v>1.3370055895555557E-2</v>
      </c>
      <c r="BH38" s="146" t="str">
        <f t="shared" si="62"/>
        <v>Guest 40:00</v>
      </c>
      <c r="BI38" s="107"/>
      <c r="BJ38" s="129" t="str">
        <f t="shared" si="102"/>
        <v/>
      </c>
      <c r="BK38" s="131" t="str">
        <f t="shared" si="63"/>
        <v/>
      </c>
      <c r="BL38" s="131">
        <f t="shared" si="83"/>
        <v>2.0003399999999949E-6</v>
      </c>
      <c r="BM38" s="134">
        <f>IF(BK38&lt;&gt;"",BK38,VLOOKUP($A38,Table12[],7,FALSE))+BL38</f>
        <v>1.3370055895555557E-2</v>
      </c>
      <c r="BN38" s="146" t="str">
        <f t="shared" si="64"/>
        <v>Guest 40:00</v>
      </c>
      <c r="BO38" s="107"/>
      <c r="BP38" s="129" t="str">
        <f t="shared" si="103"/>
        <v/>
      </c>
      <c r="BQ38" s="131" t="str">
        <f t="shared" si="65"/>
        <v/>
      </c>
      <c r="BR38" s="131">
        <f t="shared" si="84"/>
        <v>2.0003399999999949E-6</v>
      </c>
      <c r="BS38" s="134">
        <f>IF(BQ38&lt;&gt;"",BQ38,VLOOKUP($A38,Table12[],7,FALSE))+BR38</f>
        <v>1.3370055895555557E-2</v>
      </c>
      <c r="BT38" s="146" t="str">
        <f t="shared" si="66"/>
        <v>Guest 40:00</v>
      </c>
      <c r="BU38" s="107"/>
      <c r="BV38" s="129" t="str">
        <f t="shared" si="104"/>
        <v/>
      </c>
      <c r="BW38" s="131" t="str">
        <f t="shared" si="67"/>
        <v/>
      </c>
      <c r="BX38" s="131">
        <f t="shared" si="85"/>
        <v>2.0003399999999949E-6</v>
      </c>
      <c r="BY38" s="134">
        <f>IF(BW38&lt;&gt;"",BW38,VLOOKUP($A38,Table12[],7,FALSE))+BX38</f>
        <v>1.3370055895555557E-2</v>
      </c>
      <c r="BZ38" s="146" t="str">
        <f t="shared" si="68"/>
        <v>Guest 40:00</v>
      </c>
      <c r="CA38" s="107"/>
      <c r="CB38" s="129" t="str">
        <f t="shared" si="105"/>
        <v/>
      </c>
      <c r="CC38" s="131" t="str">
        <f t="shared" si="69"/>
        <v/>
      </c>
      <c r="CD38" s="131">
        <f t="shared" si="86"/>
        <v>2.0003399999999949E-6</v>
      </c>
      <c r="CE38" s="134">
        <f>IF(CC38&lt;&gt;"",CC38,VLOOKUP($A38,Table12[],7,FALSE))+CD38</f>
        <v>1.3370055895555557E-2</v>
      </c>
      <c r="CF38" s="146" t="str">
        <f t="shared" si="70"/>
        <v>Guest 40:00</v>
      </c>
      <c r="CG38" s="107"/>
      <c r="CH38" s="129" t="str">
        <f t="shared" si="106"/>
        <v/>
      </c>
      <c r="CI38" s="131" t="str">
        <f t="shared" si="71"/>
        <v/>
      </c>
      <c r="CJ38" s="131">
        <f t="shared" si="87"/>
        <v>2.0003399999999949E-6</v>
      </c>
      <c r="CK38" s="134">
        <f>IF(CI38&lt;&gt;"",CI38,VLOOKUP($A38,Table12[],7,FALSE))+CJ38</f>
        <v>1.3370055895555557E-2</v>
      </c>
      <c r="CL38" s="146" t="str">
        <f t="shared" si="72"/>
        <v>Guest 40:00</v>
      </c>
      <c r="CM38" s="8"/>
      <c r="CN38" s="8">
        <f t="shared" si="73"/>
        <v>0</v>
      </c>
      <c r="CO38" s="8">
        <f t="shared" si="10"/>
        <v>0</v>
      </c>
      <c r="CP38" s="8">
        <f t="shared" si="107"/>
        <v>2.0833333333333332E-2</v>
      </c>
      <c r="CQ38" s="8"/>
      <c r="CR38" s="8">
        <f>IF(A38&lt;&gt;"",IF(VLOOKUP(A38,Apr!A$4:F$211,6)&gt;0,VLOOKUP(A38,Apr!A$4:F$211,6),0),0)</f>
        <v>0</v>
      </c>
      <c r="CS38" s="8">
        <f>IF(A38&lt;&gt;"",IF(VLOOKUP(A38,May!A$3:F$209,6)&gt;0,VLOOKUP(A38,May!A$3:F$209,6),0),0)</f>
        <v>0</v>
      </c>
      <c r="CT38" s="8">
        <f>IF(A38&lt;&gt;"",IF(VLOOKUP(A38,Jun!A$3:F$209,6)&gt;0,VLOOKUP(A38,Jun!A$3:F$209,6),0),0)</f>
        <v>0</v>
      </c>
      <c r="CU38" s="8">
        <f>IF(A38&lt;&gt;"",IF(VLOOKUP(A38,Jul!A$3:F$206,6)&gt;0,VLOOKUP(A38,Jul!A$3:F$206,6),0),0)</f>
        <v>0</v>
      </c>
      <c r="CV38" s="8">
        <f>IF(A38&lt;&gt;"",IF(VLOOKUP(A38,Aug!A$3:F$206,6)&gt;0,VLOOKUP(A38,Aug!A$3:F$206,6),0),0)</f>
        <v>0</v>
      </c>
      <c r="CW38" s="8">
        <f>IF(A38&lt;&gt;"",IF(VLOOKUP(A38,Sep!A$3:F$206,6)&gt;0,VLOOKUP(A38,Sep!A$3:F$206,6),0),0)</f>
        <v>0</v>
      </c>
      <c r="CX38" s="6">
        <f t="shared" si="108"/>
        <v>1241.5407911463396</v>
      </c>
      <c r="CY38" s="8">
        <f t="shared" si="74"/>
        <v>1.3541666666666667E-2</v>
      </c>
      <c r="CZ38" s="8">
        <f>IF(A38&lt;&gt;"",IF(VLOOKUP(A38,Oct!A$3:F$206,6)&gt;0,VLOOKUP(A38,Oct!A$3:F$206,6),0),0)</f>
        <v>0</v>
      </c>
      <c r="DA38" s="8">
        <f>IF(A38&lt;&gt;"",IF(VLOOKUP(A38,Nov!A$3:F$207,6)&gt;0,VLOOKUP(A38,Nov!A$3:F$207,6),0),0)</f>
        <v>0</v>
      </c>
      <c r="DB38" s="8">
        <f>IF(A38&lt;&gt;"",IF(VLOOKUP(A38,Dec!A$3:F$207,6)&gt;0,VLOOKUP(A38,Dec!A$3:F$207,6),0),0)</f>
        <v>0</v>
      </c>
      <c r="DC38" s="8">
        <f>IF(A38&lt;&gt;"",IF(VLOOKUP(A38,Jan!A$3:F$207,6)&gt;0,VLOOKUP(A38,Jan!A$3:F$207,6),0),0)</f>
        <v>0</v>
      </c>
      <c r="DD38" s="8">
        <f>IF(A38&lt;&gt;"",IF(VLOOKUP(A38,Feb!A$3:F$207,6)&gt;0,VLOOKUP(A38,Feb!A$3:F$207,6),0),0)</f>
        <v>0</v>
      </c>
      <c r="DE38" s="8">
        <f>IF(A38&lt;&gt;"",IF(VLOOKUP(A38,Mar!A$3:F$207,6)&gt;0,VLOOKUP(A38,Mar!A$3:F$207,6),0),0)</f>
        <v>0</v>
      </c>
      <c r="DG38" s="8">
        <f>LARGE($EE38:EF38,1)</f>
        <v>2.0833333333333332E-2</v>
      </c>
      <c r="DH38" s="8">
        <f>LARGE($EE38:EG38,1)</f>
        <v>2.0833333333333332E-2</v>
      </c>
      <c r="DI38" s="8">
        <f>LARGE($EE38:EH38,1)</f>
        <v>2.0833333333333332E-2</v>
      </c>
      <c r="DJ38" s="8">
        <f>LARGE($EE38:EI38,1)</f>
        <v>2.0835333673333331E-2</v>
      </c>
      <c r="DK38" s="8">
        <f>LARGE($EE38:EJ38,1)</f>
        <v>2.0835333673333331E-2</v>
      </c>
      <c r="DL38" s="8">
        <f>LARGE($EK38:EL38,1)</f>
        <v>1.3541666666666667E-2</v>
      </c>
      <c r="DM38" s="8">
        <f>LARGE($EK38:EM38,1)</f>
        <v>1.3541666666666667E-2</v>
      </c>
      <c r="DN38" s="8">
        <f>LARGE($EK38:EN38,1)</f>
        <v>1.3541666666666667E-2</v>
      </c>
      <c r="DO38" s="8">
        <f>LARGE($EK38:EO38,1)</f>
        <v>1.3541666666666667E-2</v>
      </c>
      <c r="DP38" s="8">
        <f>LARGE($EK38:EP38,1)</f>
        <v>1.3541666666666667E-2</v>
      </c>
      <c r="DS38" s="6">
        <f t="shared" si="13"/>
        <v>0</v>
      </c>
      <c r="DT38" s="6">
        <f t="shared" si="13"/>
        <v>0</v>
      </c>
      <c r="DU38" s="6">
        <f t="shared" si="13"/>
        <v>0</v>
      </c>
      <c r="DV38" s="6">
        <f t="shared" si="13"/>
        <v>0</v>
      </c>
      <c r="DW38" s="6">
        <f t="shared" si="13"/>
        <v>0</v>
      </c>
      <c r="DX38" s="6">
        <f t="shared" si="13"/>
        <v>0</v>
      </c>
      <c r="DY38" s="6">
        <f t="shared" si="14"/>
        <v>0</v>
      </c>
      <c r="DZ38" s="6">
        <f t="shared" si="14"/>
        <v>0</v>
      </c>
      <c r="EA38" s="6">
        <f t="shared" si="14"/>
        <v>0</v>
      </c>
      <c r="EB38" s="6">
        <f t="shared" si="14"/>
        <v>0</v>
      </c>
      <c r="EC38" s="6">
        <f t="shared" si="14"/>
        <v>0</v>
      </c>
      <c r="EE38" s="8">
        <f t="shared" si="109"/>
        <v>2.0833333333333332E-2</v>
      </c>
      <c r="EF38" s="8">
        <f t="shared" si="16"/>
        <v>0</v>
      </c>
      <c r="EG38" s="8">
        <f t="shared" si="16"/>
        <v>0</v>
      </c>
      <c r="EH38" s="8">
        <f t="shared" si="110"/>
        <v>2.0833333333333332E-2</v>
      </c>
      <c r="EI38" s="8">
        <f t="shared" si="111"/>
        <v>2.0835333673333331E-2</v>
      </c>
      <c r="EJ38" s="8">
        <f t="shared" si="16"/>
        <v>0</v>
      </c>
      <c r="EK38" s="8">
        <f t="shared" si="19"/>
        <v>1.3541666666666667E-2</v>
      </c>
      <c r="EL38" s="8">
        <f t="shared" si="90"/>
        <v>0</v>
      </c>
      <c r="EM38" s="8">
        <f t="shared" si="90"/>
        <v>0</v>
      </c>
      <c r="EN38" s="8">
        <f t="shared" si="90"/>
        <v>0</v>
      </c>
      <c r="EO38" s="8">
        <f t="shared" si="90"/>
        <v>0</v>
      </c>
      <c r="EP38" s="8">
        <f t="shared" si="90"/>
        <v>0</v>
      </c>
      <c r="ES38" s="8" t="str">
        <f t="shared" si="91"/>
        <v/>
      </c>
      <c r="ET38" s="8" t="str">
        <f t="shared" si="91"/>
        <v/>
      </c>
      <c r="EU38" s="8" t="str">
        <f t="shared" si="91"/>
        <v/>
      </c>
      <c r="EV38" s="8" t="str">
        <f t="shared" si="91"/>
        <v/>
      </c>
      <c r="EW38" s="8" t="str">
        <f t="shared" si="91"/>
        <v/>
      </c>
      <c r="EX38" s="8" t="str">
        <f t="shared" si="91"/>
        <v/>
      </c>
      <c r="EY38" s="8" t="str">
        <f t="shared" si="92"/>
        <v/>
      </c>
      <c r="EZ38" s="8" t="str">
        <f t="shared" si="92"/>
        <v/>
      </c>
      <c r="FA38" s="8" t="str">
        <f t="shared" si="92"/>
        <v/>
      </c>
      <c r="FB38" s="8" t="str">
        <f t="shared" si="92"/>
        <v/>
      </c>
      <c r="FC38" s="8" t="str">
        <f t="shared" si="92"/>
        <v/>
      </c>
      <c r="FD38" s="8" t="str">
        <f t="shared" si="92"/>
        <v/>
      </c>
      <c r="FF38" s="1"/>
      <c r="FG38" s="8">
        <f t="shared" si="23"/>
        <v>0</v>
      </c>
      <c r="FH38" s="8">
        <f>IF(COUNT($ES38:ET38)&gt;0,SMALL($ES38:ET38,1),$FF38)</f>
        <v>0</v>
      </c>
      <c r="FI38" s="8">
        <f>IF(COUNT($ES38:EU38)&gt;0,SMALL($ES38:EU38,1),$FF38)</f>
        <v>0</v>
      </c>
      <c r="FJ38" s="8">
        <f>IF(COUNT($ES38:EV38)&gt;0,SMALL($ES38:EV38,1),$FF38)</f>
        <v>0</v>
      </c>
      <c r="FK38" s="8">
        <f>IF(COUNT($ES38:EW38)&gt;0,SMALL($ES38:EW38,1),$FF38)</f>
        <v>0</v>
      </c>
      <c r="FL38" s="1"/>
      <c r="FM38" s="8">
        <f t="shared" si="24"/>
        <v>0</v>
      </c>
      <c r="FN38" s="8">
        <f>IF(COUNT($EY38:EZ38)&gt;0,SMALL($EY38:EZ38,1),$FM38)</f>
        <v>0</v>
      </c>
      <c r="FO38" s="8">
        <f>IF(COUNT($EY38:FA38)&gt;0,SMALL($EY38:FA38,1),$FM38)</f>
        <v>0</v>
      </c>
      <c r="FP38" s="8">
        <f>IF(COUNT($EY38:FB38)&gt;0,SMALL($EY38:FB38,1),$FM38)</f>
        <v>0</v>
      </c>
      <c r="FQ38" s="8">
        <f>IF(COUNT($EY38:FC38)&gt;0,SMALL($EY38:FC38,1),$FM38)</f>
        <v>0</v>
      </c>
      <c r="FS38" s="8">
        <f t="shared" si="112"/>
        <v>2.0836143858518515E-2</v>
      </c>
      <c r="FT38" s="8">
        <f t="shared" si="113"/>
        <v>1.3542476851851852E-2</v>
      </c>
      <c r="FU38" s="1">
        <f t="shared" si="118"/>
        <v>35</v>
      </c>
      <c r="FV38" s="8">
        <f t="shared" si="114"/>
        <v>8.1018518518518515E-7</v>
      </c>
      <c r="FW38" s="1" t="str">
        <f t="shared" si="115"/>
        <v>Guest 40:00</v>
      </c>
      <c r="FY38" s="13">
        <f t="shared" si="116"/>
        <v>1.8698084137191855E-2</v>
      </c>
      <c r="FZ38" s="13">
        <f>SMALL($GL38:GM38,1)/(60*60*24)</f>
        <v>1.8698084137191852E-2</v>
      </c>
      <c r="GA38" s="13">
        <f>SMALL($GL38:GN38,1)/(60*60*24)</f>
        <v>1.8698084137191852E-2</v>
      </c>
      <c r="GB38" s="13">
        <f>SMALL($GL38:GO38,1)/(60*60*24)</f>
        <v>1.8698084137191852E-2</v>
      </c>
      <c r="GC38" s="13">
        <f>SMALL($GL38:GP38,1)/(60*60*24)</f>
        <v>1.8698084137191852E-2</v>
      </c>
      <c r="GD38" s="13">
        <f>SMALL($GL38:GQ38,1)/(60*60*24)</f>
        <v>1.8698084137191852E-2</v>
      </c>
      <c r="GE38" s="34">
        <f t="shared" si="31"/>
        <v>1.4369685082712264E-2</v>
      </c>
      <c r="GF38" s="13">
        <f>SMALL($GR38:GS38,1)/(60*60*24)</f>
        <v>1.4369685082712264E-2</v>
      </c>
      <c r="GG38" s="42">
        <f>SMALL($GT38:GT38,1)/(60*60*24)</f>
        <v>0.11572916666666666</v>
      </c>
      <c r="GH38" s="42">
        <f>SMALL($GT38:GU38,1)/(60*60*24)</f>
        <v>0.11572916666666666</v>
      </c>
      <c r="GI38" s="42">
        <f>SMALL($GT38:GV38,1)/(60*60*24)</f>
        <v>0.11572916666666666</v>
      </c>
      <c r="GJ38" s="42">
        <f>SMALL($GT38:GW38,1)/(60*60*24)</f>
        <v>0.11572916666666666</v>
      </c>
      <c r="GL38" s="6">
        <f t="shared" si="117"/>
        <v>1615.514469453376</v>
      </c>
      <c r="GM38" s="1">
        <f t="shared" si="93"/>
        <v>9999</v>
      </c>
      <c r="GN38" s="1">
        <f t="shared" si="93"/>
        <v>9999</v>
      </c>
      <c r="GO38" s="1">
        <f t="shared" si="93"/>
        <v>9999</v>
      </c>
      <c r="GP38" s="1">
        <f t="shared" si="93"/>
        <v>9999</v>
      </c>
      <c r="GQ38" s="1">
        <f t="shared" si="93"/>
        <v>9999</v>
      </c>
      <c r="GR38" s="6">
        <f t="shared" si="34"/>
        <v>1241.5407911463396</v>
      </c>
      <c r="GS38" s="1">
        <f t="shared" si="35"/>
        <v>9999</v>
      </c>
      <c r="GT38" s="43">
        <f t="shared" si="36"/>
        <v>9999</v>
      </c>
      <c r="GU38" s="1">
        <f t="shared" si="94"/>
        <v>9999</v>
      </c>
      <c r="GV38" s="1">
        <f t="shared" si="94"/>
        <v>9999</v>
      </c>
      <c r="GW38" s="1">
        <f t="shared" si="94"/>
        <v>9999</v>
      </c>
    </row>
    <row r="39" spans="1:205" x14ac:dyDescent="0.25">
      <c r="A39" s="20" t="s">
        <v>127</v>
      </c>
      <c r="B39" s="1"/>
      <c r="C39" s="1"/>
      <c r="D39" s="45"/>
      <c r="E39" s="13"/>
      <c r="F39" s="1"/>
      <c r="K39" s="120">
        <v>1.3888888888888888E-2</v>
      </c>
      <c r="L39" s="120">
        <v>2.8819444444444443E-2</v>
      </c>
      <c r="M39" s="8">
        <f t="shared" si="38"/>
        <v>1.942658092175777E-2</v>
      </c>
      <c r="N39" s="6">
        <f t="shared" si="39"/>
        <v>1678.4565916398712</v>
      </c>
      <c r="O39" s="8">
        <f t="shared" si="40"/>
        <v>1.9965277777777776E-2</v>
      </c>
      <c r="P39" s="146" t="str">
        <f t="shared" si="41"/>
        <v>Guest 42:30</v>
      </c>
      <c r="Q39" s="107"/>
      <c r="R39" s="129" t="str">
        <f t="shared" si="97"/>
        <v/>
      </c>
      <c r="S39" s="131" t="str">
        <f t="shared" si="42"/>
        <v/>
      </c>
      <c r="T39" s="131">
        <f t="shared" si="75"/>
        <v>2.0003499999999947E-6</v>
      </c>
      <c r="U39" s="132">
        <f t="shared" si="43"/>
        <v>1.9967278127777776E-2</v>
      </c>
      <c r="V39" s="146" t="str">
        <f t="shared" si="44"/>
        <v>Guest 42:30</v>
      </c>
      <c r="W39" s="107"/>
      <c r="X39" s="129" t="str">
        <f t="shared" si="98"/>
        <v/>
      </c>
      <c r="Y39" s="131" t="str">
        <f t="shared" si="45"/>
        <v/>
      </c>
      <c r="Z39" s="131">
        <f t="shared" si="76"/>
        <v>2.0003499999999947E-6</v>
      </c>
      <c r="AA39" s="132">
        <f t="shared" si="46"/>
        <v>1.9967278127777776E-2</v>
      </c>
      <c r="AB39" s="146" t="str">
        <f t="shared" si="47"/>
        <v>Guest 42:30</v>
      </c>
      <c r="AC39" s="107"/>
      <c r="AD39" s="129" t="str">
        <f t="shared" si="99"/>
        <v/>
      </c>
      <c r="AE39" s="131" t="str">
        <f t="shared" si="48"/>
        <v/>
      </c>
      <c r="AF39" s="131">
        <f t="shared" si="77"/>
        <v>2.0003499999999947E-6</v>
      </c>
      <c r="AG39" s="132">
        <f t="shared" si="49"/>
        <v>1.9967278127777776E-2</v>
      </c>
      <c r="AH39" s="146" t="str">
        <f t="shared" si="50"/>
        <v>Guest 42:30</v>
      </c>
      <c r="AI39" s="107"/>
      <c r="AJ39" s="108">
        <f t="shared" si="51"/>
        <v>1.9965277777777776E-2</v>
      </c>
      <c r="AK39" s="109">
        <f t="shared" si="52"/>
        <v>1724.9999999999995</v>
      </c>
      <c r="AL39" s="129"/>
      <c r="AM39" s="113"/>
      <c r="AN39" s="131">
        <f t="shared" si="78"/>
        <v>2.0003499999999947E-6</v>
      </c>
      <c r="AO39" s="132">
        <f t="shared" si="79"/>
        <v>1.9965277777777776E-2</v>
      </c>
      <c r="AP39" s="146" t="str">
        <f t="shared" si="53"/>
        <v>Guest 42:30</v>
      </c>
      <c r="AQ39" s="107"/>
      <c r="AR39" s="129" t="str">
        <f t="shared" si="54"/>
        <v/>
      </c>
      <c r="AS39" s="131" t="str">
        <f t="shared" si="55"/>
        <v/>
      </c>
      <c r="AT39" s="131">
        <f t="shared" si="80"/>
        <v>2.0003499999999947E-6</v>
      </c>
      <c r="AU39" s="132">
        <f t="shared" si="56"/>
        <v>1.9967278127777776E-2</v>
      </c>
      <c r="AV39" s="146" t="str">
        <f t="shared" si="57"/>
        <v>Guest 42:30</v>
      </c>
      <c r="AW39" s="107"/>
      <c r="AX39" s="129" t="str">
        <f t="shared" si="100"/>
        <v/>
      </c>
      <c r="AY39" s="131" t="str">
        <f t="shared" si="58"/>
        <v/>
      </c>
      <c r="AZ39" s="131">
        <f t="shared" si="81"/>
        <v>2.0003499999999947E-6</v>
      </c>
      <c r="BA39" s="132">
        <f t="shared" si="59"/>
        <v>1.9967278127777776E-2</v>
      </c>
      <c r="BB39" s="146" t="str">
        <f t="shared" si="60"/>
        <v>Guest 42:30</v>
      </c>
      <c r="BC39" s="107"/>
      <c r="BD39" s="129" t="str">
        <f t="shared" si="101"/>
        <v/>
      </c>
      <c r="BE39" s="131" t="str">
        <f t="shared" si="61"/>
        <v/>
      </c>
      <c r="BF39" s="131">
        <f t="shared" si="82"/>
        <v>2.0003499999999947E-6</v>
      </c>
      <c r="BG39" s="134">
        <f>IF(BE39&lt;&gt;"",BE39,VLOOKUP($A39,Table12[],7,FALSE))+BF39</f>
        <v>1.2675611461111109E-2</v>
      </c>
      <c r="BH39" s="146" t="str">
        <f t="shared" si="62"/>
        <v>Guest 42:30</v>
      </c>
      <c r="BI39" s="107"/>
      <c r="BJ39" s="129" t="str">
        <f t="shared" si="102"/>
        <v/>
      </c>
      <c r="BK39" s="131" t="str">
        <f t="shared" si="63"/>
        <v/>
      </c>
      <c r="BL39" s="131">
        <f t="shared" si="83"/>
        <v>2.0003499999999947E-6</v>
      </c>
      <c r="BM39" s="134">
        <f>IF(BK39&lt;&gt;"",BK39,VLOOKUP($A39,Table12[],7,FALSE))+BL39</f>
        <v>1.2675611461111109E-2</v>
      </c>
      <c r="BN39" s="146" t="str">
        <f t="shared" si="64"/>
        <v>Guest 42:30</v>
      </c>
      <c r="BO39" s="107"/>
      <c r="BP39" s="129" t="str">
        <f t="shared" si="103"/>
        <v/>
      </c>
      <c r="BQ39" s="131" t="str">
        <f t="shared" si="65"/>
        <v/>
      </c>
      <c r="BR39" s="131">
        <f t="shared" si="84"/>
        <v>2.0003499999999947E-6</v>
      </c>
      <c r="BS39" s="134">
        <f>IF(BQ39&lt;&gt;"",BQ39,VLOOKUP($A39,Table12[],7,FALSE))+BR39</f>
        <v>1.2675611461111109E-2</v>
      </c>
      <c r="BT39" s="146" t="str">
        <f t="shared" si="66"/>
        <v>Guest 42:30</v>
      </c>
      <c r="BU39" s="107"/>
      <c r="BV39" s="129" t="str">
        <f t="shared" si="104"/>
        <v/>
      </c>
      <c r="BW39" s="131" t="str">
        <f t="shared" si="67"/>
        <v/>
      </c>
      <c r="BX39" s="131">
        <f t="shared" si="85"/>
        <v>2.0003499999999947E-6</v>
      </c>
      <c r="BY39" s="134">
        <f>IF(BW39&lt;&gt;"",BW39,VLOOKUP($A39,Table12[],7,FALSE))+BX39</f>
        <v>1.2675611461111109E-2</v>
      </c>
      <c r="BZ39" s="146" t="str">
        <f t="shared" si="68"/>
        <v>Guest 42:30</v>
      </c>
      <c r="CA39" s="107"/>
      <c r="CB39" s="129" t="str">
        <f t="shared" si="105"/>
        <v/>
      </c>
      <c r="CC39" s="131" t="str">
        <f t="shared" si="69"/>
        <v/>
      </c>
      <c r="CD39" s="131">
        <f t="shared" si="86"/>
        <v>2.0003499999999947E-6</v>
      </c>
      <c r="CE39" s="134">
        <f>IF(CC39&lt;&gt;"",CC39,VLOOKUP($A39,Table12[],7,FALSE))+CD39</f>
        <v>1.2675611461111109E-2</v>
      </c>
      <c r="CF39" s="146" t="str">
        <f t="shared" si="70"/>
        <v>Guest 42:30</v>
      </c>
      <c r="CG39" s="107"/>
      <c r="CH39" s="129" t="str">
        <f t="shared" si="106"/>
        <v/>
      </c>
      <c r="CI39" s="131" t="str">
        <f t="shared" si="71"/>
        <v/>
      </c>
      <c r="CJ39" s="131">
        <f t="shared" si="87"/>
        <v>2.0003499999999947E-6</v>
      </c>
      <c r="CK39" s="134">
        <f>IF(CI39&lt;&gt;"",CI39,VLOOKUP($A39,Table12[],7,FALSE))+CJ39</f>
        <v>1.2675611461111109E-2</v>
      </c>
      <c r="CL39" s="146" t="str">
        <f t="shared" si="72"/>
        <v>Guest 42:30</v>
      </c>
      <c r="CM39" s="8"/>
      <c r="CN39" s="8">
        <f t="shared" si="73"/>
        <v>0</v>
      </c>
      <c r="CO39" s="8">
        <f t="shared" si="10"/>
        <v>0</v>
      </c>
      <c r="CP39" s="8">
        <f t="shared" si="107"/>
        <v>1.9965277777777776E-2</v>
      </c>
      <c r="CQ39" s="8"/>
      <c r="CR39" s="8">
        <f>IF(A39&lt;&gt;"",IF(VLOOKUP(A39,Apr!A$4:F$211,6)&gt;0,VLOOKUP(A39,Apr!A$4:F$211,6),0),0)</f>
        <v>0</v>
      </c>
      <c r="CS39" s="8">
        <f>IF(A39&lt;&gt;"",IF(VLOOKUP(A39,May!A$3:F$209,6)&gt;0,VLOOKUP(A39,May!A$3:F$209,6),0),0)</f>
        <v>0</v>
      </c>
      <c r="CT39" s="8">
        <f>IF(A39&lt;&gt;"",IF(VLOOKUP(A39,Jun!A$3:F$209,6)&gt;0,VLOOKUP(A39,Jun!A$3:F$209,6),0),0)</f>
        <v>0</v>
      </c>
      <c r="CU39" s="8">
        <f>IF(A39&lt;&gt;"",IF(VLOOKUP(A39,Jul!A$3:F$206,6)&gt;0,VLOOKUP(A39,Jul!A$3:F$206,6),0),0)</f>
        <v>0</v>
      </c>
      <c r="CV39" s="8">
        <f>IF(A39&lt;&gt;"",IF(VLOOKUP(A39,Aug!A$3:F$206,6)&gt;0,VLOOKUP(A39,Aug!A$3:F$206,6),0),0)</f>
        <v>0</v>
      </c>
      <c r="CW39" s="8">
        <f>IF(A39&lt;&gt;"",IF(VLOOKUP(A39,Sep!A$3:F$206,6)&gt;0,VLOOKUP(A39,Sep!A$3:F$206,6),0),0)</f>
        <v>0</v>
      </c>
      <c r="CX39" s="6">
        <f t="shared" si="108"/>
        <v>1289.9125102819114</v>
      </c>
      <c r="CY39" s="8">
        <f t="shared" si="74"/>
        <v>1.2847222222222223E-2</v>
      </c>
      <c r="CZ39" s="8">
        <f>IF(A39&lt;&gt;"",IF(VLOOKUP(A39,Oct!A$3:F$206,6)&gt;0,VLOOKUP(A39,Oct!A$3:F$206,6),0),0)</f>
        <v>0</v>
      </c>
      <c r="DA39" s="8">
        <f>IF(A39&lt;&gt;"",IF(VLOOKUP(A39,Nov!A$3:F$207,6)&gt;0,VLOOKUP(A39,Nov!A$3:F$207,6),0),0)</f>
        <v>0</v>
      </c>
      <c r="DB39" s="8">
        <f>IF(A39&lt;&gt;"",IF(VLOOKUP(A39,Dec!A$3:F$207,6)&gt;0,VLOOKUP(A39,Dec!A$3:F$207,6),0),0)</f>
        <v>0</v>
      </c>
      <c r="DC39" s="8">
        <f>IF(A39&lt;&gt;"",IF(VLOOKUP(A39,Jan!A$3:F$207,6)&gt;0,VLOOKUP(A39,Jan!A$3:F$207,6),0),0)</f>
        <v>0</v>
      </c>
      <c r="DD39" s="8">
        <f>IF(A39&lt;&gt;"",IF(VLOOKUP(A39,Feb!A$3:F$207,6)&gt;0,VLOOKUP(A39,Feb!A$3:F$207,6),0),0)</f>
        <v>0</v>
      </c>
      <c r="DE39" s="8">
        <f>IF(A39&lt;&gt;"",IF(VLOOKUP(A39,Mar!A$3:F$207,6)&gt;0,VLOOKUP(A39,Mar!A$3:F$207,6),0),0)</f>
        <v>0</v>
      </c>
      <c r="DG39" s="8">
        <f>LARGE($EE39:EF39,1)</f>
        <v>1.9965277777777776E-2</v>
      </c>
      <c r="DH39" s="8">
        <f>LARGE($EE39:EG39,1)</f>
        <v>1.9965277777777776E-2</v>
      </c>
      <c r="DI39" s="8">
        <f>LARGE($EE39:EH39,1)</f>
        <v>1.9965277777777776E-2</v>
      </c>
      <c r="DJ39" s="8">
        <f>LARGE($EE39:EI39,1)</f>
        <v>1.9967278127777776E-2</v>
      </c>
      <c r="DK39" s="8">
        <f>LARGE($EE39:EJ39,1)</f>
        <v>1.9967278127777776E-2</v>
      </c>
      <c r="DL39" s="8">
        <f>LARGE($EK39:EL39,1)</f>
        <v>1.2847222222222223E-2</v>
      </c>
      <c r="DM39" s="8">
        <f>LARGE($EK39:EM39,1)</f>
        <v>1.2847222222222223E-2</v>
      </c>
      <c r="DN39" s="8">
        <f>LARGE($EK39:EN39,1)</f>
        <v>1.2847222222222223E-2</v>
      </c>
      <c r="DO39" s="8">
        <f>LARGE($EK39:EO39,1)</f>
        <v>1.2847222222222223E-2</v>
      </c>
      <c r="DP39" s="8">
        <f>LARGE($EK39:EP39,1)</f>
        <v>1.2847222222222223E-2</v>
      </c>
      <c r="DS39" s="6">
        <f t="shared" si="13"/>
        <v>0</v>
      </c>
      <c r="DT39" s="6">
        <f t="shared" si="13"/>
        <v>0</v>
      </c>
      <c r="DU39" s="6">
        <f t="shared" si="13"/>
        <v>0</v>
      </c>
      <c r="DV39" s="6">
        <f t="shared" si="13"/>
        <v>0</v>
      </c>
      <c r="DW39" s="6">
        <f t="shared" si="13"/>
        <v>0</v>
      </c>
      <c r="DX39" s="6">
        <f t="shared" si="13"/>
        <v>0</v>
      </c>
      <c r="DY39" s="6">
        <f t="shared" si="14"/>
        <v>0</v>
      </c>
      <c r="DZ39" s="6">
        <f t="shared" si="14"/>
        <v>0</v>
      </c>
      <c r="EA39" s="6">
        <f t="shared" si="14"/>
        <v>0</v>
      </c>
      <c r="EB39" s="6">
        <f t="shared" si="14"/>
        <v>0</v>
      </c>
      <c r="EC39" s="6">
        <f t="shared" si="14"/>
        <v>0</v>
      </c>
      <c r="EE39" s="8">
        <f t="shared" si="109"/>
        <v>1.9965277777777776E-2</v>
      </c>
      <c r="EF39" s="8">
        <f t="shared" si="16"/>
        <v>0</v>
      </c>
      <c r="EG39" s="8">
        <f t="shared" si="16"/>
        <v>0</v>
      </c>
      <c r="EH39" s="8">
        <f t="shared" si="110"/>
        <v>1.9965277777777776E-2</v>
      </c>
      <c r="EI39" s="8">
        <f t="shared" si="111"/>
        <v>1.9967278127777776E-2</v>
      </c>
      <c r="EJ39" s="8">
        <f t="shared" si="16"/>
        <v>0</v>
      </c>
      <c r="EK39" s="8">
        <f t="shared" si="19"/>
        <v>1.2847222222222223E-2</v>
      </c>
      <c r="EL39" s="8">
        <f t="shared" si="90"/>
        <v>0</v>
      </c>
      <c r="EM39" s="8">
        <f t="shared" si="90"/>
        <v>0</v>
      </c>
      <c r="EN39" s="8">
        <f t="shared" si="90"/>
        <v>0</v>
      </c>
      <c r="EO39" s="8">
        <f t="shared" si="90"/>
        <v>0</v>
      </c>
      <c r="EP39" s="8">
        <f t="shared" si="90"/>
        <v>0</v>
      </c>
      <c r="ES39" s="8" t="str">
        <f t="shared" si="91"/>
        <v/>
      </c>
      <c r="ET39" s="8" t="str">
        <f t="shared" si="91"/>
        <v/>
      </c>
      <c r="EU39" s="8" t="str">
        <f t="shared" si="91"/>
        <v/>
      </c>
      <c r="EV39" s="8" t="str">
        <f t="shared" si="91"/>
        <v/>
      </c>
      <c r="EW39" s="8" t="str">
        <f t="shared" si="91"/>
        <v/>
      </c>
      <c r="EX39" s="8" t="str">
        <f t="shared" si="91"/>
        <v/>
      </c>
      <c r="EY39" s="8" t="str">
        <f t="shared" si="92"/>
        <v/>
      </c>
      <c r="EZ39" s="8" t="str">
        <f t="shared" si="92"/>
        <v/>
      </c>
      <c r="FA39" s="8" t="str">
        <f t="shared" si="92"/>
        <v/>
      </c>
      <c r="FB39" s="8" t="str">
        <f t="shared" si="92"/>
        <v/>
      </c>
      <c r="FC39" s="8" t="str">
        <f t="shared" si="92"/>
        <v/>
      </c>
      <c r="FD39" s="8" t="str">
        <f t="shared" si="92"/>
        <v/>
      </c>
      <c r="FF39" s="1"/>
      <c r="FG39" s="8">
        <f t="shared" si="23"/>
        <v>0</v>
      </c>
      <c r="FH39" s="8">
        <f>IF(COUNT($ES39:ET39)&gt;0,SMALL($ES39:ET39,1),$FF39)</f>
        <v>0</v>
      </c>
      <c r="FI39" s="8">
        <f>IF(COUNT($ES39:EU39)&gt;0,SMALL($ES39:EU39,1),$FF39)</f>
        <v>0</v>
      </c>
      <c r="FJ39" s="8">
        <f>IF(COUNT($ES39:EV39)&gt;0,SMALL($ES39:EV39,1),$FF39)</f>
        <v>0</v>
      </c>
      <c r="FK39" s="8">
        <f>IF(COUNT($ES39:EW39)&gt;0,SMALL($ES39:EW39,1),$FF39)</f>
        <v>0</v>
      </c>
      <c r="FL39" s="1"/>
      <c r="FM39" s="8">
        <f t="shared" si="24"/>
        <v>0</v>
      </c>
      <c r="FN39" s="8">
        <f>IF(COUNT($EY39:EZ39)&gt;0,SMALL($EY39:EZ39,1),$FM39)</f>
        <v>0</v>
      </c>
      <c r="FO39" s="8">
        <f>IF(COUNT($EY39:FA39)&gt;0,SMALL($EY39:FA39,1),$FM39)</f>
        <v>0</v>
      </c>
      <c r="FP39" s="8">
        <f>IF(COUNT($EY39:FB39)&gt;0,SMALL($EY39:FB39,1),$FM39)</f>
        <v>0</v>
      </c>
      <c r="FQ39" s="8">
        <f>IF(COUNT($EY39:FC39)&gt;0,SMALL($EY39:FC39,1),$FM39)</f>
        <v>0</v>
      </c>
      <c r="FS39" s="8">
        <f t="shared" si="112"/>
        <v>1.9968111461111108E-2</v>
      </c>
      <c r="FT39" s="8">
        <f t="shared" si="113"/>
        <v>1.2848055555555557E-2</v>
      </c>
      <c r="FU39" s="1">
        <f t="shared" si="118"/>
        <v>36</v>
      </c>
      <c r="FV39" s="8">
        <f t="shared" si="114"/>
        <v>8.3333333333333333E-7</v>
      </c>
      <c r="FW39" s="1" t="str">
        <f t="shared" si="115"/>
        <v>Guest 42:30</v>
      </c>
      <c r="FY39" s="13">
        <f t="shared" si="116"/>
        <v>1.942658092175777E-2</v>
      </c>
      <c r="FZ39" s="13">
        <f>SMALL($GL39:GM39,1)/(60*60*24)</f>
        <v>1.942658092175777E-2</v>
      </c>
      <c r="GA39" s="13">
        <f>SMALL($GL39:GN39,1)/(60*60*24)</f>
        <v>1.942658092175777E-2</v>
      </c>
      <c r="GB39" s="13">
        <f>SMALL($GL39:GO39,1)/(60*60*24)</f>
        <v>1.942658092175777E-2</v>
      </c>
      <c r="GC39" s="13">
        <f>SMALL($GL39:GP39,1)/(60*60*24)</f>
        <v>1.942658092175777E-2</v>
      </c>
      <c r="GD39" s="13">
        <f>SMALL($GL39:GQ39,1)/(60*60*24)</f>
        <v>1.942658092175777E-2</v>
      </c>
      <c r="GE39" s="34">
        <f t="shared" si="31"/>
        <v>1.4929542943077679E-2</v>
      </c>
      <c r="GF39" s="13">
        <f>SMALL($GR39:GS39,1)/(60*60*24)</f>
        <v>1.4929542943077679E-2</v>
      </c>
      <c r="GG39" s="42">
        <f>SMALL($GT39:GT39,1)/(60*60*24)</f>
        <v>0.11572916666666666</v>
      </c>
      <c r="GH39" s="42">
        <f>SMALL($GT39:GU39,1)/(60*60*24)</f>
        <v>0.11572916666666666</v>
      </c>
      <c r="GI39" s="42">
        <f>SMALL($GT39:GV39,1)/(60*60*24)</f>
        <v>0.11572916666666666</v>
      </c>
      <c r="GJ39" s="42">
        <f>SMALL($GT39:GW39,1)/(60*60*24)</f>
        <v>0.11572916666666666</v>
      </c>
      <c r="GL39" s="6">
        <f t="shared" si="117"/>
        <v>1678.4565916398712</v>
      </c>
      <c r="GM39" s="1">
        <f t="shared" si="93"/>
        <v>9999</v>
      </c>
      <c r="GN39" s="1">
        <f t="shared" si="93"/>
        <v>9999</v>
      </c>
      <c r="GO39" s="1">
        <f t="shared" si="93"/>
        <v>9999</v>
      </c>
      <c r="GP39" s="1">
        <f t="shared" si="93"/>
        <v>9999</v>
      </c>
      <c r="GQ39" s="1">
        <f t="shared" si="93"/>
        <v>9999</v>
      </c>
      <c r="GR39" s="6">
        <f t="shared" si="34"/>
        <v>1289.9125102819114</v>
      </c>
      <c r="GS39" s="1">
        <f t="shared" si="35"/>
        <v>9999</v>
      </c>
      <c r="GT39" s="43">
        <f t="shared" si="36"/>
        <v>9999</v>
      </c>
      <c r="GU39" s="1">
        <f t="shared" si="94"/>
        <v>9999</v>
      </c>
      <c r="GV39" s="1">
        <f t="shared" si="94"/>
        <v>9999</v>
      </c>
      <c r="GW39" s="1">
        <f t="shared" si="94"/>
        <v>9999</v>
      </c>
    </row>
    <row r="40" spans="1:205" x14ac:dyDescent="0.25">
      <c r="A40" s="20" t="s">
        <v>160</v>
      </c>
      <c r="B40" s="1"/>
      <c r="C40" s="1"/>
      <c r="D40" s="45"/>
      <c r="E40" s="13"/>
      <c r="F40" s="1"/>
      <c r="K40" s="120">
        <v>1.5162037037037036E-2</v>
      </c>
      <c r="L40" s="120">
        <v>3.125E-2</v>
      </c>
      <c r="M40" s="8">
        <f t="shared" si="38"/>
        <v>2.1207350839585564E-2</v>
      </c>
      <c r="N40" s="6">
        <f t="shared" si="39"/>
        <v>1832.3151125401928</v>
      </c>
      <c r="O40" s="8">
        <f t="shared" si="40"/>
        <v>1.8229166666666668E-2</v>
      </c>
      <c r="P40" s="146" t="str">
        <f t="shared" si="41"/>
        <v>Guest 45:00</v>
      </c>
      <c r="Q40" s="107"/>
      <c r="R40" s="129" t="str">
        <f t="shared" si="97"/>
        <v/>
      </c>
      <c r="S40" s="131" t="str">
        <f t="shared" si="42"/>
        <v/>
      </c>
      <c r="T40" s="131">
        <f t="shared" si="75"/>
        <v>2.0003599999999946E-6</v>
      </c>
      <c r="U40" s="132">
        <f t="shared" si="43"/>
        <v>1.8231167026666668E-2</v>
      </c>
      <c r="V40" s="146" t="str">
        <f t="shared" si="44"/>
        <v>Guest 45:00</v>
      </c>
      <c r="W40" s="107"/>
      <c r="X40" s="129" t="str">
        <f t="shared" si="98"/>
        <v/>
      </c>
      <c r="Y40" s="131" t="str">
        <f t="shared" si="45"/>
        <v/>
      </c>
      <c r="Z40" s="131">
        <f t="shared" si="76"/>
        <v>2.0003599999999946E-6</v>
      </c>
      <c r="AA40" s="132">
        <f t="shared" si="46"/>
        <v>1.8231167026666668E-2</v>
      </c>
      <c r="AB40" s="146" t="str">
        <f t="shared" si="47"/>
        <v>Guest 45:00</v>
      </c>
      <c r="AC40" s="107"/>
      <c r="AD40" s="129" t="str">
        <f t="shared" si="99"/>
        <v/>
      </c>
      <c r="AE40" s="131" t="str">
        <f t="shared" si="48"/>
        <v/>
      </c>
      <c r="AF40" s="131">
        <f t="shared" si="77"/>
        <v>2.0003599999999946E-6</v>
      </c>
      <c r="AG40" s="132">
        <f t="shared" si="49"/>
        <v>1.8231167026666668E-2</v>
      </c>
      <c r="AH40" s="146" t="str">
        <f t="shared" si="50"/>
        <v>Guest 45:00</v>
      </c>
      <c r="AI40" s="107"/>
      <c r="AJ40" s="108">
        <f t="shared" si="51"/>
        <v>1.8229166666666668E-2</v>
      </c>
      <c r="AK40" s="109">
        <f t="shared" si="52"/>
        <v>1575</v>
      </c>
      <c r="AL40" s="129"/>
      <c r="AM40" s="113"/>
      <c r="AN40" s="131">
        <f t="shared" si="78"/>
        <v>2.0003599999999946E-6</v>
      </c>
      <c r="AO40" s="132">
        <f t="shared" si="79"/>
        <v>1.8229166666666668E-2</v>
      </c>
      <c r="AP40" s="146" t="str">
        <f t="shared" si="53"/>
        <v>Guest 45:00</v>
      </c>
      <c r="AQ40" s="107"/>
      <c r="AR40" s="129" t="str">
        <f t="shared" si="54"/>
        <v/>
      </c>
      <c r="AS40" s="131" t="str">
        <f t="shared" si="55"/>
        <v/>
      </c>
      <c r="AT40" s="131">
        <f t="shared" si="80"/>
        <v>2.0003599999999946E-6</v>
      </c>
      <c r="AU40" s="132">
        <f t="shared" si="56"/>
        <v>1.8231167026666668E-2</v>
      </c>
      <c r="AV40" s="146" t="str">
        <f t="shared" si="57"/>
        <v>Guest 45:00</v>
      </c>
      <c r="AW40" s="107"/>
      <c r="AX40" s="129" t="str">
        <f t="shared" si="100"/>
        <v/>
      </c>
      <c r="AY40" s="131" t="str">
        <f t="shared" si="58"/>
        <v/>
      </c>
      <c r="AZ40" s="131">
        <f t="shared" si="81"/>
        <v>2.0003599999999946E-6</v>
      </c>
      <c r="BA40" s="132">
        <f t="shared" si="59"/>
        <v>1.8231167026666668E-2</v>
      </c>
      <c r="BB40" s="146" t="str">
        <f t="shared" si="60"/>
        <v>Guest 45:00</v>
      </c>
      <c r="BC40" s="107"/>
      <c r="BD40" s="129" t="str">
        <f t="shared" si="101"/>
        <v/>
      </c>
      <c r="BE40" s="131" t="str">
        <f t="shared" si="61"/>
        <v/>
      </c>
      <c r="BF40" s="131">
        <f t="shared" si="82"/>
        <v>2.0003599999999946E-6</v>
      </c>
      <c r="BG40" s="134">
        <f>IF(BE40&lt;&gt;"",BE40,VLOOKUP($A40,Table12[],7,FALSE))+BF40</f>
        <v>1.1460333693333335E-2</v>
      </c>
      <c r="BH40" s="146" t="str">
        <f t="shared" si="62"/>
        <v>Guest 45:00</v>
      </c>
      <c r="BI40" s="107"/>
      <c r="BJ40" s="129" t="str">
        <f t="shared" si="102"/>
        <v/>
      </c>
      <c r="BK40" s="131" t="str">
        <f t="shared" si="63"/>
        <v/>
      </c>
      <c r="BL40" s="131">
        <f t="shared" si="83"/>
        <v>2.0003599999999946E-6</v>
      </c>
      <c r="BM40" s="134">
        <f>IF(BK40&lt;&gt;"",BK40,VLOOKUP($A40,Table12[],7,FALSE))+BL40</f>
        <v>1.1460333693333335E-2</v>
      </c>
      <c r="BN40" s="146" t="str">
        <f t="shared" si="64"/>
        <v>Guest 45:00</v>
      </c>
      <c r="BO40" s="107"/>
      <c r="BP40" s="129" t="str">
        <f t="shared" si="103"/>
        <v/>
      </c>
      <c r="BQ40" s="131" t="str">
        <f t="shared" si="65"/>
        <v/>
      </c>
      <c r="BR40" s="131">
        <f t="shared" si="84"/>
        <v>2.0003599999999946E-6</v>
      </c>
      <c r="BS40" s="134">
        <f>IF(BQ40&lt;&gt;"",BQ40,VLOOKUP($A40,Table12[],7,FALSE))+BR40</f>
        <v>1.1460333693333335E-2</v>
      </c>
      <c r="BT40" s="146" t="str">
        <f t="shared" si="66"/>
        <v>Guest 45:00</v>
      </c>
      <c r="BU40" s="107"/>
      <c r="BV40" s="129" t="str">
        <f t="shared" si="104"/>
        <v/>
      </c>
      <c r="BW40" s="131" t="str">
        <f t="shared" si="67"/>
        <v/>
      </c>
      <c r="BX40" s="131">
        <f t="shared" si="85"/>
        <v>2.0003599999999946E-6</v>
      </c>
      <c r="BY40" s="134">
        <f>IF(BW40&lt;&gt;"",BW40,VLOOKUP($A40,Table12[],7,FALSE))+BX40</f>
        <v>1.1460333693333335E-2</v>
      </c>
      <c r="BZ40" s="146" t="str">
        <f t="shared" si="68"/>
        <v>Guest 45:00</v>
      </c>
      <c r="CA40" s="107"/>
      <c r="CB40" s="129" t="str">
        <f t="shared" si="105"/>
        <v/>
      </c>
      <c r="CC40" s="131" t="str">
        <f t="shared" si="69"/>
        <v/>
      </c>
      <c r="CD40" s="131">
        <f t="shared" si="86"/>
        <v>2.0003599999999946E-6</v>
      </c>
      <c r="CE40" s="134">
        <f>IF(CC40&lt;&gt;"",CC40,VLOOKUP($A40,Table12[],7,FALSE))+CD40</f>
        <v>1.1460333693333335E-2</v>
      </c>
      <c r="CF40" s="146" t="str">
        <f t="shared" si="70"/>
        <v>Guest 45:00</v>
      </c>
      <c r="CG40" s="107"/>
      <c r="CH40" s="129" t="str">
        <f t="shared" si="106"/>
        <v/>
      </c>
      <c r="CI40" s="131" t="str">
        <f t="shared" si="71"/>
        <v/>
      </c>
      <c r="CJ40" s="131">
        <f t="shared" si="87"/>
        <v>2.0003599999999946E-6</v>
      </c>
      <c r="CK40" s="134">
        <f>IF(CI40&lt;&gt;"",CI40,VLOOKUP($A40,Table12[],7,FALSE))+CJ40</f>
        <v>1.1460333693333335E-2</v>
      </c>
      <c r="CL40" s="146" t="str">
        <f t="shared" si="72"/>
        <v>Guest 45:00</v>
      </c>
      <c r="CM40" s="8"/>
      <c r="CN40" s="8">
        <f t="shared" si="73"/>
        <v>0</v>
      </c>
      <c r="CO40" s="8">
        <f t="shared" si="10"/>
        <v>0</v>
      </c>
      <c r="CP40" s="8">
        <f t="shared" si="107"/>
        <v>1.8229166666666668E-2</v>
      </c>
      <c r="CQ40" s="8"/>
      <c r="CR40" s="8">
        <f>IF(A40&lt;&gt;"",IF(VLOOKUP(A40,Apr!A$4:F$211,6)&gt;0,VLOOKUP(A40,Apr!A$4:F$211,6),0),0)</f>
        <v>0</v>
      </c>
      <c r="CS40" s="8">
        <f>IF(A40&lt;&gt;"",IF(VLOOKUP(A40,May!A$3:F$209,6)&gt;0,VLOOKUP(A40,May!A$3:F$209,6),0),0)</f>
        <v>0</v>
      </c>
      <c r="CT40" s="8">
        <f>IF(A40&lt;&gt;"",IF(VLOOKUP(A40,Jun!A$3:F$209,6)&gt;0,VLOOKUP(A40,Jun!A$3:F$209,6),0),0)</f>
        <v>0</v>
      </c>
      <c r="CU40" s="8">
        <f>IF(A40&lt;&gt;"",IF(VLOOKUP(A40,Jul!A$3:F$206,6)&gt;0,VLOOKUP(A40,Jul!A$3:F$206,6),0),0)</f>
        <v>0</v>
      </c>
      <c r="CV40" s="8">
        <f>IF(A40&lt;&gt;"",IF(VLOOKUP(A40,Aug!A$3:F$206,6)&gt;0,VLOOKUP(A40,Aug!A$3:F$206,6),0),0)</f>
        <v>0</v>
      </c>
      <c r="CW40" s="8">
        <f>IF(A40&lt;&gt;"",IF(VLOOKUP(A40,Sep!A$3:F$206,6)&gt;0,VLOOKUP(A40,Sep!A$3:F$206,6),0),0)</f>
        <v>0</v>
      </c>
      <c r="CX40" s="6">
        <f t="shared" si="108"/>
        <v>1408.1544903910865</v>
      </c>
      <c r="CY40" s="8">
        <f t="shared" si="74"/>
        <v>1.1458333333333334E-2</v>
      </c>
      <c r="CZ40" s="8">
        <f>IF(A40&lt;&gt;"",IF(VLOOKUP(A40,Oct!A$3:F$206,6)&gt;0,VLOOKUP(A40,Oct!A$3:F$206,6),0),0)</f>
        <v>0</v>
      </c>
      <c r="DA40" s="8">
        <f>IF(A40&lt;&gt;"",IF(VLOOKUP(A40,Nov!A$3:F$207,6)&gt;0,VLOOKUP(A40,Nov!A$3:F$207,6),0),0)</f>
        <v>0</v>
      </c>
      <c r="DB40" s="8">
        <f>IF(A40&lt;&gt;"",IF(VLOOKUP(A40,Dec!A$3:F$207,6)&gt;0,VLOOKUP(A40,Dec!A$3:F$207,6),0),0)</f>
        <v>0</v>
      </c>
      <c r="DC40" s="8">
        <f>IF(A40&lt;&gt;"",IF(VLOOKUP(A40,Jan!A$3:F$207,6)&gt;0,VLOOKUP(A40,Jan!A$3:F$207,6),0),0)</f>
        <v>0</v>
      </c>
      <c r="DD40" s="8">
        <f>IF(A40&lt;&gt;"",IF(VLOOKUP(A40,Feb!A$3:F$207,6)&gt;0,VLOOKUP(A40,Feb!A$3:F$207,6),0),0)</f>
        <v>0</v>
      </c>
      <c r="DE40" s="8">
        <f>IF(A40&lt;&gt;"",IF(VLOOKUP(A40,Mar!A$3:F$207,6)&gt;0,VLOOKUP(A40,Mar!A$3:F$207,6),0),0)</f>
        <v>0</v>
      </c>
      <c r="DG40" s="8">
        <f>LARGE($EE40:EF40,1)</f>
        <v>1.8229166666666668E-2</v>
      </c>
      <c r="DH40" s="8">
        <f>LARGE($EE40:EG40,1)</f>
        <v>1.8229166666666668E-2</v>
      </c>
      <c r="DI40" s="8">
        <f>LARGE($EE40:EH40,1)</f>
        <v>1.8229166666666668E-2</v>
      </c>
      <c r="DJ40" s="8">
        <f>LARGE($EE40:EI40,1)</f>
        <v>1.8231167026666668E-2</v>
      </c>
      <c r="DK40" s="8">
        <f>LARGE($EE40:EJ40,1)</f>
        <v>1.8231167026666668E-2</v>
      </c>
      <c r="DL40" s="8">
        <f>LARGE($EK40:EL40,1)</f>
        <v>1.1458333333333334E-2</v>
      </c>
      <c r="DM40" s="8">
        <f>LARGE($EK40:EM40,1)</f>
        <v>1.1458333333333334E-2</v>
      </c>
      <c r="DN40" s="8">
        <f>LARGE($EK40:EN40,1)</f>
        <v>1.1458333333333334E-2</v>
      </c>
      <c r="DO40" s="8">
        <f>LARGE($EK40:EO40,1)</f>
        <v>1.1458333333333334E-2</v>
      </c>
      <c r="DP40" s="8">
        <f>LARGE($EK40:EP40,1)</f>
        <v>1.1458333333333334E-2</v>
      </c>
      <c r="DS40" s="6">
        <f t="shared" si="13"/>
        <v>0</v>
      </c>
      <c r="DT40" s="6">
        <f t="shared" si="13"/>
        <v>0</v>
      </c>
      <c r="DU40" s="6">
        <f t="shared" si="13"/>
        <v>0</v>
      </c>
      <c r="DV40" s="6">
        <f t="shared" si="13"/>
        <v>0</v>
      </c>
      <c r="DW40" s="6">
        <f t="shared" si="13"/>
        <v>0</v>
      </c>
      <c r="DX40" s="6">
        <f t="shared" si="13"/>
        <v>0</v>
      </c>
      <c r="DY40" s="6">
        <f t="shared" si="14"/>
        <v>0</v>
      </c>
      <c r="DZ40" s="6">
        <f t="shared" si="14"/>
        <v>0</v>
      </c>
      <c r="EA40" s="6">
        <f t="shared" si="14"/>
        <v>0</v>
      </c>
      <c r="EB40" s="6">
        <f t="shared" si="14"/>
        <v>0</v>
      </c>
      <c r="EC40" s="6">
        <f t="shared" si="14"/>
        <v>0</v>
      </c>
      <c r="EE40" s="8">
        <f t="shared" si="109"/>
        <v>1.8229166666666668E-2</v>
      </c>
      <c r="EF40" s="8">
        <f t="shared" si="16"/>
        <v>0</v>
      </c>
      <c r="EG40" s="8">
        <f t="shared" si="16"/>
        <v>0</v>
      </c>
      <c r="EH40" s="8">
        <f t="shared" si="110"/>
        <v>1.8229166666666668E-2</v>
      </c>
      <c r="EI40" s="8">
        <f t="shared" si="111"/>
        <v>1.8231167026666668E-2</v>
      </c>
      <c r="EJ40" s="8">
        <f t="shared" si="16"/>
        <v>0</v>
      </c>
      <c r="EK40" s="8">
        <f t="shared" si="19"/>
        <v>1.1458333333333334E-2</v>
      </c>
      <c r="EL40" s="8">
        <f t="shared" si="90"/>
        <v>0</v>
      </c>
      <c r="EM40" s="8">
        <f t="shared" si="90"/>
        <v>0</v>
      </c>
      <c r="EN40" s="8">
        <f t="shared" si="90"/>
        <v>0</v>
      </c>
      <c r="EO40" s="8">
        <f t="shared" si="90"/>
        <v>0</v>
      </c>
      <c r="EP40" s="8">
        <f t="shared" si="90"/>
        <v>0</v>
      </c>
      <c r="ES40" s="8" t="str">
        <f t="shared" si="91"/>
        <v/>
      </c>
      <c r="ET40" s="8" t="str">
        <f t="shared" si="91"/>
        <v/>
      </c>
      <c r="EU40" s="8" t="str">
        <f t="shared" si="91"/>
        <v/>
      </c>
      <c r="EV40" s="8" t="str">
        <f t="shared" si="91"/>
        <v/>
      </c>
      <c r="EW40" s="8" t="str">
        <f t="shared" si="91"/>
        <v/>
      </c>
      <c r="EX40" s="8" t="str">
        <f t="shared" si="91"/>
        <v/>
      </c>
      <c r="EY40" s="8" t="str">
        <f t="shared" si="92"/>
        <v/>
      </c>
      <c r="EZ40" s="8" t="str">
        <f t="shared" si="92"/>
        <v/>
      </c>
      <c r="FA40" s="8" t="str">
        <f t="shared" si="92"/>
        <v/>
      </c>
      <c r="FB40" s="8" t="str">
        <f t="shared" si="92"/>
        <v/>
      </c>
      <c r="FC40" s="8" t="str">
        <f t="shared" si="92"/>
        <v/>
      </c>
      <c r="FD40" s="8" t="str">
        <f t="shared" si="92"/>
        <v/>
      </c>
      <c r="FF40" s="1"/>
      <c r="FG40" s="8">
        <f t="shared" si="23"/>
        <v>0</v>
      </c>
      <c r="FH40" s="8">
        <f>IF(COUNT($ES40:ET40)&gt;0,SMALL($ES40:ET40,1),$FF40)</f>
        <v>0</v>
      </c>
      <c r="FI40" s="8">
        <f>IF(COUNT($ES40:EU40)&gt;0,SMALL($ES40:EU40,1),$FF40)</f>
        <v>0</v>
      </c>
      <c r="FJ40" s="8">
        <f>IF(COUNT($ES40:EV40)&gt;0,SMALL($ES40:EV40,1),$FF40)</f>
        <v>0</v>
      </c>
      <c r="FK40" s="8">
        <f>IF(COUNT($ES40:EW40)&gt;0,SMALL($ES40:EW40,1),$FF40)</f>
        <v>0</v>
      </c>
      <c r="FL40" s="1"/>
      <c r="FM40" s="8">
        <f t="shared" si="24"/>
        <v>0</v>
      </c>
      <c r="FN40" s="8">
        <f>IF(COUNT($EY40:EZ40)&gt;0,SMALL($EY40:EZ40,1),$FM40)</f>
        <v>0</v>
      </c>
      <c r="FO40" s="8">
        <f>IF(COUNT($EY40:FA40)&gt;0,SMALL($EY40:FA40,1),$FM40)</f>
        <v>0</v>
      </c>
      <c r="FP40" s="8">
        <f>IF(COUNT($EY40:FB40)&gt;0,SMALL($EY40:FB40,1),$FM40)</f>
        <v>0</v>
      </c>
      <c r="FQ40" s="8">
        <f>IF(COUNT($EY40:FC40)&gt;0,SMALL($EY40:FC40,1),$FM40)</f>
        <v>0</v>
      </c>
      <c r="FS40" s="8">
        <f t="shared" si="112"/>
        <v>1.8232023508148149E-2</v>
      </c>
      <c r="FT40" s="8">
        <f t="shared" si="113"/>
        <v>1.1459189814814816E-2</v>
      </c>
      <c r="FU40" s="1">
        <f t="shared" si="118"/>
        <v>37</v>
      </c>
      <c r="FV40" s="8">
        <f t="shared" si="114"/>
        <v>8.5648148148148151E-7</v>
      </c>
      <c r="FW40" s="1" t="str">
        <f t="shared" si="115"/>
        <v>Guest 45:00</v>
      </c>
      <c r="FY40" s="13">
        <f t="shared" si="116"/>
        <v>2.1207350839585564E-2</v>
      </c>
      <c r="FZ40" s="13">
        <f>SMALL($GL40:GM40,1)/(60*60*24)</f>
        <v>2.1207350839585564E-2</v>
      </c>
      <c r="GA40" s="13">
        <f>SMALL($GL40:GN40,1)/(60*60*24)</f>
        <v>2.1207350839585564E-2</v>
      </c>
      <c r="GB40" s="13">
        <f>SMALL($GL40:GO40,1)/(60*60*24)</f>
        <v>2.1207350839585564E-2</v>
      </c>
      <c r="GC40" s="13">
        <f>SMALL($GL40:GP40,1)/(60*60*24)</f>
        <v>2.1207350839585564E-2</v>
      </c>
      <c r="GD40" s="13">
        <f>SMALL($GL40:GQ40,1)/(60*60*24)</f>
        <v>2.1207350839585564E-2</v>
      </c>
      <c r="GE40" s="34">
        <f t="shared" si="31"/>
        <v>1.6298084379526463E-2</v>
      </c>
      <c r="GF40" s="13">
        <f>SMALL($GR40:GS40,1)/(60*60*24)</f>
        <v>1.6298084379526463E-2</v>
      </c>
      <c r="GG40" s="42">
        <f>SMALL($GT40:GT40,1)/(60*60*24)</f>
        <v>0.11572916666666666</v>
      </c>
      <c r="GH40" s="42">
        <f>SMALL($GT40:GU40,1)/(60*60*24)</f>
        <v>0.11572916666666666</v>
      </c>
      <c r="GI40" s="42">
        <f>SMALL($GT40:GV40,1)/(60*60*24)</f>
        <v>0.11572916666666666</v>
      </c>
      <c r="GJ40" s="42">
        <f>SMALL($GT40:GW40,1)/(60*60*24)</f>
        <v>0.11572916666666666</v>
      </c>
      <c r="GL40" s="6">
        <f t="shared" si="117"/>
        <v>1832.3151125401928</v>
      </c>
      <c r="GM40" s="1">
        <f t="shared" si="93"/>
        <v>9999</v>
      </c>
      <c r="GN40" s="1">
        <f t="shared" si="93"/>
        <v>9999</v>
      </c>
      <c r="GO40" s="1">
        <f t="shared" si="93"/>
        <v>9999</v>
      </c>
      <c r="GP40" s="1">
        <f t="shared" si="93"/>
        <v>9999</v>
      </c>
      <c r="GQ40" s="1">
        <f t="shared" si="93"/>
        <v>9999</v>
      </c>
      <c r="GR40" s="6">
        <f t="shared" si="34"/>
        <v>1408.1544903910865</v>
      </c>
      <c r="GS40" s="1">
        <f t="shared" si="35"/>
        <v>9999</v>
      </c>
      <c r="GT40" s="43">
        <f t="shared" si="36"/>
        <v>9999</v>
      </c>
      <c r="GU40" s="1">
        <f t="shared" si="94"/>
        <v>9999</v>
      </c>
      <c r="GV40" s="1">
        <f t="shared" si="94"/>
        <v>9999</v>
      </c>
      <c r="GW40" s="1">
        <f t="shared" si="94"/>
        <v>9999</v>
      </c>
    </row>
    <row r="41" spans="1:205" x14ac:dyDescent="0.25">
      <c r="A41" s="20" t="s">
        <v>128</v>
      </c>
      <c r="B41" s="1"/>
      <c r="C41" s="1"/>
      <c r="D41" s="45"/>
      <c r="E41" s="13"/>
      <c r="F41" s="1"/>
      <c r="K41" s="120">
        <v>1.6030092592592592E-2</v>
      </c>
      <c r="L41" s="120">
        <v>3.2986111111111112E-2</v>
      </c>
      <c r="M41" s="8">
        <f t="shared" si="38"/>
        <v>2.2421512147195424E-2</v>
      </c>
      <c r="N41" s="6">
        <f t="shared" si="39"/>
        <v>1937.2186495176848</v>
      </c>
      <c r="O41" s="8">
        <f t="shared" si="40"/>
        <v>1.7013888888888887E-2</v>
      </c>
      <c r="P41" s="146" t="str">
        <f t="shared" si="41"/>
        <v>Guest 47:30</v>
      </c>
      <c r="Q41" s="107"/>
      <c r="R41" s="129" t="str">
        <f t="shared" si="97"/>
        <v/>
      </c>
      <c r="S41" s="131" t="str">
        <f t="shared" si="42"/>
        <v/>
      </c>
      <c r="T41" s="131">
        <f t="shared" si="75"/>
        <v>2.0003699999999945E-6</v>
      </c>
      <c r="U41" s="132">
        <f t="shared" si="43"/>
        <v>1.7015889258888889E-2</v>
      </c>
      <c r="V41" s="146" t="str">
        <f t="shared" si="44"/>
        <v>Guest 47:30</v>
      </c>
      <c r="W41" s="107"/>
      <c r="X41" s="129" t="str">
        <f t="shared" si="98"/>
        <v/>
      </c>
      <c r="Y41" s="131" t="str">
        <f t="shared" si="45"/>
        <v/>
      </c>
      <c r="Z41" s="131">
        <f t="shared" si="76"/>
        <v>2.0003699999999945E-6</v>
      </c>
      <c r="AA41" s="132">
        <f t="shared" si="46"/>
        <v>1.7015889258888889E-2</v>
      </c>
      <c r="AB41" s="146" t="str">
        <f t="shared" si="47"/>
        <v>Guest 47:30</v>
      </c>
      <c r="AC41" s="107"/>
      <c r="AD41" s="129" t="str">
        <f t="shared" si="99"/>
        <v/>
      </c>
      <c r="AE41" s="131" t="str">
        <f t="shared" si="48"/>
        <v/>
      </c>
      <c r="AF41" s="131">
        <f t="shared" si="77"/>
        <v>2.0003699999999945E-6</v>
      </c>
      <c r="AG41" s="132">
        <f t="shared" si="49"/>
        <v>1.7015889258888889E-2</v>
      </c>
      <c r="AH41" s="146" t="str">
        <f t="shared" si="50"/>
        <v>Guest 47:30</v>
      </c>
      <c r="AI41" s="107"/>
      <c r="AJ41" s="108">
        <f t="shared" si="51"/>
        <v>1.7013888888888887E-2</v>
      </c>
      <c r="AK41" s="109">
        <f t="shared" si="52"/>
        <v>1469.9999999999998</v>
      </c>
      <c r="AL41" s="129"/>
      <c r="AM41" s="113"/>
      <c r="AN41" s="131">
        <f t="shared" si="78"/>
        <v>2.0003699999999945E-6</v>
      </c>
      <c r="AO41" s="132">
        <f t="shared" si="79"/>
        <v>1.7013888888888887E-2</v>
      </c>
      <c r="AP41" s="146" t="str">
        <f t="shared" si="53"/>
        <v>Guest 47:30</v>
      </c>
      <c r="AQ41" s="107"/>
      <c r="AR41" s="129" t="str">
        <f t="shared" si="54"/>
        <v/>
      </c>
      <c r="AS41" s="131" t="str">
        <f t="shared" si="55"/>
        <v/>
      </c>
      <c r="AT41" s="131">
        <f t="shared" si="80"/>
        <v>2.0003699999999945E-6</v>
      </c>
      <c r="AU41" s="132">
        <f t="shared" si="56"/>
        <v>1.7015889258888889E-2</v>
      </c>
      <c r="AV41" s="146" t="str">
        <f t="shared" si="57"/>
        <v>Guest 47:30</v>
      </c>
      <c r="AW41" s="107"/>
      <c r="AX41" s="129" t="str">
        <f t="shared" si="100"/>
        <v/>
      </c>
      <c r="AY41" s="131" t="str">
        <f t="shared" si="58"/>
        <v/>
      </c>
      <c r="AZ41" s="131">
        <f t="shared" si="81"/>
        <v>2.0003699999999945E-6</v>
      </c>
      <c r="BA41" s="132">
        <f t="shared" si="59"/>
        <v>1.7015889258888889E-2</v>
      </c>
      <c r="BB41" s="146" t="str">
        <f t="shared" si="60"/>
        <v>Guest 47:30</v>
      </c>
      <c r="BC41" s="107"/>
      <c r="BD41" s="129" t="str">
        <f t="shared" si="101"/>
        <v/>
      </c>
      <c r="BE41" s="131" t="str">
        <f t="shared" si="61"/>
        <v/>
      </c>
      <c r="BF41" s="131">
        <f t="shared" si="82"/>
        <v>2.0003699999999945E-6</v>
      </c>
      <c r="BG41" s="134">
        <f>IF(BE41&lt;&gt;"",BE41,VLOOKUP($A41,Table12[],7,FALSE))+BF41</f>
        <v>1.0592278147777776E-2</v>
      </c>
      <c r="BH41" s="146" t="str">
        <f t="shared" si="62"/>
        <v>Guest 47:30</v>
      </c>
      <c r="BI41" s="107"/>
      <c r="BJ41" s="129" t="str">
        <f t="shared" si="102"/>
        <v/>
      </c>
      <c r="BK41" s="131" t="str">
        <f t="shared" si="63"/>
        <v/>
      </c>
      <c r="BL41" s="131">
        <f t="shared" si="83"/>
        <v>2.0003699999999945E-6</v>
      </c>
      <c r="BM41" s="134">
        <f>IF(BK41&lt;&gt;"",BK41,VLOOKUP($A41,Table12[],7,FALSE))+BL41</f>
        <v>1.0592278147777776E-2</v>
      </c>
      <c r="BN41" s="146" t="str">
        <f t="shared" si="64"/>
        <v>Guest 47:30</v>
      </c>
      <c r="BO41" s="107"/>
      <c r="BP41" s="129" t="str">
        <f t="shared" si="103"/>
        <v/>
      </c>
      <c r="BQ41" s="131" t="str">
        <f t="shared" si="65"/>
        <v/>
      </c>
      <c r="BR41" s="131">
        <f t="shared" si="84"/>
        <v>2.0003699999999945E-6</v>
      </c>
      <c r="BS41" s="134">
        <f>IF(BQ41&lt;&gt;"",BQ41,VLOOKUP($A41,Table12[],7,FALSE))+BR41</f>
        <v>1.0592278147777776E-2</v>
      </c>
      <c r="BT41" s="146" t="str">
        <f t="shared" si="66"/>
        <v>Guest 47:30</v>
      </c>
      <c r="BU41" s="107"/>
      <c r="BV41" s="129" t="str">
        <f t="shared" si="104"/>
        <v/>
      </c>
      <c r="BW41" s="131" t="str">
        <f t="shared" si="67"/>
        <v/>
      </c>
      <c r="BX41" s="131">
        <f t="shared" si="85"/>
        <v>2.0003699999999945E-6</v>
      </c>
      <c r="BY41" s="134">
        <f>IF(BW41&lt;&gt;"",BW41,VLOOKUP($A41,Table12[],7,FALSE))+BX41</f>
        <v>1.0592278147777776E-2</v>
      </c>
      <c r="BZ41" s="146" t="str">
        <f t="shared" si="68"/>
        <v>Guest 47:30</v>
      </c>
      <c r="CA41" s="107"/>
      <c r="CB41" s="129" t="str">
        <f t="shared" si="105"/>
        <v/>
      </c>
      <c r="CC41" s="131" t="str">
        <f t="shared" si="69"/>
        <v/>
      </c>
      <c r="CD41" s="131">
        <f t="shared" si="86"/>
        <v>2.0003699999999945E-6</v>
      </c>
      <c r="CE41" s="134">
        <f>IF(CC41&lt;&gt;"",CC41,VLOOKUP($A41,Table12[],7,FALSE))+CD41</f>
        <v>1.0592278147777776E-2</v>
      </c>
      <c r="CF41" s="146" t="str">
        <f t="shared" si="70"/>
        <v>Guest 47:30</v>
      </c>
      <c r="CG41" s="107"/>
      <c r="CH41" s="129" t="str">
        <f t="shared" si="106"/>
        <v/>
      </c>
      <c r="CI41" s="131" t="str">
        <f t="shared" si="71"/>
        <v/>
      </c>
      <c r="CJ41" s="131">
        <f t="shared" si="87"/>
        <v>2.0003699999999945E-6</v>
      </c>
      <c r="CK41" s="134">
        <f>IF(CI41&lt;&gt;"",CI41,VLOOKUP($A41,Table12[],7,FALSE))+CJ41</f>
        <v>1.0592278147777776E-2</v>
      </c>
      <c r="CL41" s="146" t="str">
        <f t="shared" si="72"/>
        <v>Guest 47:30</v>
      </c>
      <c r="CM41" s="8"/>
      <c r="CN41" s="8">
        <f t="shared" si="73"/>
        <v>0</v>
      </c>
      <c r="CO41" s="8">
        <f t="shared" si="10"/>
        <v>0</v>
      </c>
      <c r="CP41" s="8">
        <f t="shared" si="107"/>
        <v>1.7013888888888887E-2</v>
      </c>
      <c r="CQ41" s="8"/>
      <c r="CR41" s="8">
        <f>IF(A41&lt;&gt;"",IF(VLOOKUP(A41,Apr!A$4:F$211,6)&gt;0,VLOOKUP(A41,Apr!A$4:F$211,6),0),0)</f>
        <v>0</v>
      </c>
      <c r="CS41" s="8">
        <f>IF(A41&lt;&gt;"",IF(VLOOKUP(A41,May!A$3:F$209,6)&gt;0,VLOOKUP(A41,May!A$3:F$209,6),0),0)</f>
        <v>0</v>
      </c>
      <c r="CT41" s="8">
        <f>IF(A41&lt;&gt;"",IF(VLOOKUP(A41,Jun!A$3:F$209,6)&gt;0,VLOOKUP(A41,Jun!A$3:F$209,6),0),0)</f>
        <v>0</v>
      </c>
      <c r="CU41" s="8">
        <f>IF(A41&lt;&gt;"",IF(VLOOKUP(A41,Jul!A$3:F$206,6)&gt;0,VLOOKUP(A41,Jul!A$3:F$206,6),0),0)</f>
        <v>0</v>
      </c>
      <c r="CV41" s="8">
        <f>IF(A41&lt;&gt;"",IF(VLOOKUP(A41,Aug!A$3:F$206,6)&gt;0,VLOOKUP(A41,Aug!A$3:F$206,6),0),0)</f>
        <v>0</v>
      </c>
      <c r="CW41" s="8">
        <f>IF(A41&lt;&gt;"",IF(VLOOKUP(A41,Sep!A$3:F$206,6)&gt;0,VLOOKUP(A41,Sep!A$3:F$206,6),0),0)</f>
        <v>0</v>
      </c>
      <c r="CX41" s="6">
        <f t="shared" si="108"/>
        <v>1488.774022283706</v>
      </c>
      <c r="CY41" s="8">
        <f t="shared" si="74"/>
        <v>1.0590277777777777E-2</v>
      </c>
      <c r="CZ41" s="8">
        <f>IF(A41&lt;&gt;"",IF(VLOOKUP(A41,Oct!A$3:F$206,6)&gt;0,VLOOKUP(A41,Oct!A$3:F$206,6),0),0)</f>
        <v>0</v>
      </c>
      <c r="DA41" s="8">
        <f>IF(A41&lt;&gt;"",IF(VLOOKUP(A41,Nov!A$3:F$207,6)&gt;0,VLOOKUP(A41,Nov!A$3:F$207,6),0),0)</f>
        <v>0</v>
      </c>
      <c r="DB41" s="8">
        <f>IF(A41&lt;&gt;"",IF(VLOOKUP(A41,Dec!A$3:F$207,6)&gt;0,VLOOKUP(A41,Dec!A$3:F$207,6),0),0)</f>
        <v>0</v>
      </c>
      <c r="DC41" s="8">
        <f>IF(A41&lt;&gt;"",IF(VLOOKUP(A41,Jan!A$3:F$207,6)&gt;0,VLOOKUP(A41,Jan!A$3:F$207,6),0),0)</f>
        <v>0</v>
      </c>
      <c r="DD41" s="8">
        <f>IF(A41&lt;&gt;"",IF(VLOOKUP(A41,Feb!A$3:F$207,6)&gt;0,VLOOKUP(A41,Feb!A$3:F$207,6),0),0)</f>
        <v>0</v>
      </c>
      <c r="DE41" s="8">
        <f>IF(A41&lt;&gt;"",IF(VLOOKUP(A41,Mar!A$3:F$207,6)&gt;0,VLOOKUP(A41,Mar!A$3:F$207,6),0),0)</f>
        <v>0</v>
      </c>
      <c r="DG41" s="8">
        <f>LARGE($EE41:EF41,1)</f>
        <v>1.7013888888888887E-2</v>
      </c>
      <c r="DH41" s="8">
        <f>LARGE($EE41:EG41,1)</f>
        <v>1.7013888888888887E-2</v>
      </c>
      <c r="DI41" s="8">
        <f>LARGE($EE41:EH41,1)</f>
        <v>1.7013888888888887E-2</v>
      </c>
      <c r="DJ41" s="8">
        <f>LARGE($EE41:EI41,1)</f>
        <v>1.7015889258888889E-2</v>
      </c>
      <c r="DK41" s="8">
        <f>LARGE($EE41:EJ41,1)</f>
        <v>1.7015889258888889E-2</v>
      </c>
      <c r="DL41" s="8">
        <f>LARGE($EK41:EL41,1)</f>
        <v>1.0590277777777777E-2</v>
      </c>
      <c r="DM41" s="8">
        <f>LARGE($EK41:EM41,1)</f>
        <v>1.0590277777777777E-2</v>
      </c>
      <c r="DN41" s="8">
        <f>LARGE($EK41:EN41,1)</f>
        <v>1.0590277777777777E-2</v>
      </c>
      <c r="DO41" s="8">
        <f>LARGE($EK41:EO41,1)</f>
        <v>1.0590277777777777E-2</v>
      </c>
      <c r="DP41" s="8">
        <f>LARGE($EK41:EP41,1)</f>
        <v>1.0590277777777777E-2</v>
      </c>
      <c r="DS41" s="6">
        <f t="shared" si="13"/>
        <v>0</v>
      </c>
      <c r="DT41" s="6">
        <f t="shared" si="13"/>
        <v>0</v>
      </c>
      <c r="DU41" s="6">
        <f t="shared" si="13"/>
        <v>0</v>
      </c>
      <c r="DV41" s="6">
        <f t="shared" si="13"/>
        <v>0</v>
      </c>
      <c r="DW41" s="6">
        <f t="shared" si="13"/>
        <v>0</v>
      </c>
      <c r="DX41" s="6">
        <f t="shared" si="13"/>
        <v>0</v>
      </c>
      <c r="DY41" s="6">
        <f t="shared" si="14"/>
        <v>0</v>
      </c>
      <c r="DZ41" s="6">
        <f t="shared" si="14"/>
        <v>0</v>
      </c>
      <c r="EA41" s="6">
        <f t="shared" si="14"/>
        <v>0</v>
      </c>
      <c r="EB41" s="6">
        <f t="shared" si="14"/>
        <v>0</v>
      </c>
      <c r="EC41" s="6">
        <f t="shared" si="14"/>
        <v>0</v>
      </c>
      <c r="EE41" s="8">
        <f t="shared" si="109"/>
        <v>1.7013888888888887E-2</v>
      </c>
      <c r="EF41" s="8">
        <f t="shared" si="16"/>
        <v>0</v>
      </c>
      <c r="EG41" s="8">
        <f t="shared" si="16"/>
        <v>0</v>
      </c>
      <c r="EH41" s="8">
        <f t="shared" si="110"/>
        <v>1.7013888888888887E-2</v>
      </c>
      <c r="EI41" s="8">
        <f t="shared" si="111"/>
        <v>1.7015889258888889E-2</v>
      </c>
      <c r="EJ41" s="8">
        <f t="shared" si="16"/>
        <v>0</v>
      </c>
      <c r="EK41" s="8">
        <f t="shared" si="19"/>
        <v>1.0590277777777777E-2</v>
      </c>
      <c r="EL41" s="8">
        <f t="shared" si="90"/>
        <v>0</v>
      </c>
      <c r="EM41" s="8">
        <f t="shared" si="90"/>
        <v>0</v>
      </c>
      <c r="EN41" s="8">
        <f t="shared" si="90"/>
        <v>0</v>
      </c>
      <c r="EO41" s="8">
        <f t="shared" si="90"/>
        <v>0</v>
      </c>
      <c r="EP41" s="8">
        <f t="shared" si="90"/>
        <v>0</v>
      </c>
      <c r="ES41" s="8" t="str">
        <f t="shared" si="91"/>
        <v/>
      </c>
      <c r="ET41" s="8" t="str">
        <f t="shared" si="91"/>
        <v/>
      </c>
      <c r="EU41" s="8" t="str">
        <f t="shared" si="91"/>
        <v/>
      </c>
      <c r="EV41" s="8" t="str">
        <f t="shared" si="91"/>
        <v/>
      </c>
      <c r="EW41" s="8" t="str">
        <f t="shared" si="91"/>
        <v/>
      </c>
      <c r="EX41" s="8" t="str">
        <f t="shared" si="91"/>
        <v/>
      </c>
      <c r="EY41" s="8" t="str">
        <f t="shared" si="92"/>
        <v/>
      </c>
      <c r="EZ41" s="8" t="str">
        <f t="shared" si="92"/>
        <v/>
      </c>
      <c r="FA41" s="8" t="str">
        <f t="shared" si="92"/>
        <v/>
      </c>
      <c r="FB41" s="8" t="str">
        <f t="shared" si="92"/>
        <v/>
      </c>
      <c r="FC41" s="8" t="str">
        <f t="shared" si="92"/>
        <v/>
      </c>
      <c r="FD41" s="8" t="str">
        <f t="shared" si="92"/>
        <v/>
      </c>
      <c r="FF41" s="1"/>
      <c r="FG41" s="8">
        <f t="shared" si="23"/>
        <v>0</v>
      </c>
      <c r="FH41" s="8">
        <f>IF(COUNT($ES41:ET41)&gt;0,SMALL($ES41:ET41,1),$FF41)</f>
        <v>0</v>
      </c>
      <c r="FI41" s="8">
        <f>IF(COUNT($ES41:EU41)&gt;0,SMALL($ES41:EU41,1),$FF41)</f>
        <v>0</v>
      </c>
      <c r="FJ41" s="8">
        <f>IF(COUNT($ES41:EV41)&gt;0,SMALL($ES41:EV41,1),$FF41)</f>
        <v>0</v>
      </c>
      <c r="FK41" s="8">
        <f>IF(COUNT($ES41:EW41)&gt;0,SMALL($ES41:EW41,1),$FF41)</f>
        <v>0</v>
      </c>
      <c r="FL41" s="1"/>
      <c r="FM41" s="8">
        <f t="shared" si="24"/>
        <v>0</v>
      </c>
      <c r="FN41" s="8">
        <f>IF(COUNT($EY41:EZ41)&gt;0,SMALL($EY41:EZ41,1),$FM41)</f>
        <v>0</v>
      </c>
      <c r="FO41" s="8">
        <f>IF(COUNT($EY41:FA41)&gt;0,SMALL($EY41:FA41,1),$FM41)</f>
        <v>0</v>
      </c>
      <c r="FP41" s="8">
        <f>IF(COUNT($EY41:FB41)&gt;0,SMALL($EY41:FB41,1),$FM41)</f>
        <v>0</v>
      </c>
      <c r="FQ41" s="8">
        <f>IF(COUNT($EY41:FC41)&gt;0,SMALL($EY41:FC41,1),$FM41)</f>
        <v>0</v>
      </c>
      <c r="FS41" s="8">
        <f t="shared" si="112"/>
        <v>1.7016768888518517E-2</v>
      </c>
      <c r="FT41" s="8">
        <f t="shared" si="113"/>
        <v>1.0591157407407407E-2</v>
      </c>
      <c r="FU41" s="1">
        <f t="shared" si="118"/>
        <v>38</v>
      </c>
      <c r="FV41" s="8">
        <f t="shared" si="114"/>
        <v>8.7962962962962958E-7</v>
      </c>
      <c r="FW41" s="1" t="str">
        <f t="shared" si="115"/>
        <v>Guest 47:30</v>
      </c>
      <c r="FY41" s="13">
        <f t="shared" si="116"/>
        <v>2.2421512147195424E-2</v>
      </c>
      <c r="FZ41" s="13">
        <f>SMALL($GL41:GM41,1)/(60*60*24)</f>
        <v>2.2421512147195427E-2</v>
      </c>
      <c r="GA41" s="13">
        <f>SMALL($GL41:GN41,1)/(60*60*24)</f>
        <v>2.2421512147195427E-2</v>
      </c>
      <c r="GB41" s="13">
        <f>SMALL($GL41:GO41,1)/(60*60*24)</f>
        <v>2.2421512147195427E-2</v>
      </c>
      <c r="GC41" s="13">
        <f>SMALL($GL41:GP41,1)/(60*60*24)</f>
        <v>2.2421512147195427E-2</v>
      </c>
      <c r="GD41" s="13">
        <f>SMALL($GL41:GQ41,1)/(60*60*24)</f>
        <v>2.2421512147195427E-2</v>
      </c>
      <c r="GE41" s="34">
        <f t="shared" si="31"/>
        <v>1.7231180813468819E-2</v>
      </c>
      <c r="GF41" s="13">
        <f>SMALL($GR41:GS41,1)/(60*60*24)</f>
        <v>1.7231180813468819E-2</v>
      </c>
      <c r="GG41" s="42">
        <f>SMALL($GT41:GT41,1)/(60*60*24)</f>
        <v>0.11572916666666666</v>
      </c>
      <c r="GH41" s="42">
        <f>SMALL($GT41:GU41,1)/(60*60*24)</f>
        <v>0.11572916666666666</v>
      </c>
      <c r="GI41" s="42">
        <f>SMALL($GT41:GV41,1)/(60*60*24)</f>
        <v>0.11572916666666666</v>
      </c>
      <c r="GJ41" s="42">
        <f>SMALL($GT41:GW41,1)/(60*60*24)</f>
        <v>0.11572916666666666</v>
      </c>
      <c r="GL41" s="6">
        <f t="shared" si="117"/>
        <v>1937.2186495176848</v>
      </c>
      <c r="GM41" s="1">
        <f t="shared" si="93"/>
        <v>9999</v>
      </c>
      <c r="GN41" s="1">
        <f t="shared" si="93"/>
        <v>9999</v>
      </c>
      <c r="GO41" s="1">
        <f t="shared" si="93"/>
        <v>9999</v>
      </c>
      <c r="GP41" s="1">
        <f t="shared" si="93"/>
        <v>9999</v>
      </c>
      <c r="GQ41" s="1">
        <f t="shared" si="93"/>
        <v>9999</v>
      </c>
      <c r="GR41" s="6">
        <f t="shared" si="34"/>
        <v>1488.774022283706</v>
      </c>
      <c r="GS41" s="1">
        <f t="shared" si="35"/>
        <v>9999</v>
      </c>
      <c r="GT41" s="43">
        <f t="shared" si="36"/>
        <v>9999</v>
      </c>
      <c r="GU41" s="1">
        <f t="shared" si="94"/>
        <v>9999</v>
      </c>
      <c r="GV41" s="1">
        <f t="shared" si="94"/>
        <v>9999</v>
      </c>
      <c r="GW41" s="1">
        <f t="shared" si="94"/>
        <v>9999</v>
      </c>
    </row>
    <row r="42" spans="1:205" x14ac:dyDescent="0.25">
      <c r="A42" s="20" t="s">
        <v>161</v>
      </c>
      <c r="B42" s="1"/>
      <c r="C42" s="1"/>
      <c r="D42" s="45"/>
      <c r="E42" s="13"/>
      <c r="F42" s="1"/>
      <c r="K42" s="120">
        <v>1.6840277777777777E-2</v>
      </c>
      <c r="L42" s="120">
        <v>3.4722222222222224E-2</v>
      </c>
      <c r="M42" s="8">
        <f t="shared" si="38"/>
        <v>2.3554729367631297E-2</v>
      </c>
      <c r="N42" s="6">
        <f t="shared" si="39"/>
        <v>2035.1286173633441</v>
      </c>
      <c r="O42" s="8">
        <f t="shared" si="40"/>
        <v>1.5972222222222221E-2</v>
      </c>
      <c r="P42" s="146" t="str">
        <f t="shared" si="41"/>
        <v>Guest 50:00</v>
      </c>
      <c r="Q42" s="107"/>
      <c r="R42" s="129" t="str">
        <f t="shared" si="97"/>
        <v/>
      </c>
      <c r="S42" s="131" t="str">
        <f t="shared" si="42"/>
        <v/>
      </c>
      <c r="T42" s="131">
        <f t="shared" si="75"/>
        <v>2.0003799999999943E-6</v>
      </c>
      <c r="U42" s="132">
        <f t="shared" si="43"/>
        <v>1.597422260222222E-2</v>
      </c>
      <c r="V42" s="146" t="str">
        <f t="shared" si="44"/>
        <v>Guest 50:00</v>
      </c>
      <c r="W42" s="107"/>
      <c r="X42" s="129" t="str">
        <f t="shared" si="98"/>
        <v/>
      </c>
      <c r="Y42" s="131" t="str">
        <f t="shared" si="45"/>
        <v/>
      </c>
      <c r="Z42" s="131">
        <f t="shared" si="76"/>
        <v>2.0003799999999943E-6</v>
      </c>
      <c r="AA42" s="132">
        <f t="shared" si="46"/>
        <v>1.597422260222222E-2</v>
      </c>
      <c r="AB42" s="146" t="str">
        <f t="shared" si="47"/>
        <v>Guest 50:00</v>
      </c>
      <c r="AC42" s="107"/>
      <c r="AD42" s="129" t="str">
        <f t="shared" si="99"/>
        <v/>
      </c>
      <c r="AE42" s="131" t="str">
        <f t="shared" si="48"/>
        <v/>
      </c>
      <c r="AF42" s="131">
        <f t="shared" si="77"/>
        <v>2.0003799999999943E-6</v>
      </c>
      <c r="AG42" s="132">
        <f t="shared" si="49"/>
        <v>1.597422260222222E-2</v>
      </c>
      <c r="AH42" s="146" t="str">
        <f t="shared" si="50"/>
        <v>Guest 50:00</v>
      </c>
      <c r="AI42" s="107"/>
      <c r="AJ42" s="108">
        <f t="shared" si="51"/>
        <v>1.5972222222222221E-2</v>
      </c>
      <c r="AK42" s="109">
        <f t="shared" si="52"/>
        <v>1379.9999999999998</v>
      </c>
      <c r="AL42" s="129"/>
      <c r="AM42" s="113"/>
      <c r="AN42" s="131">
        <f t="shared" si="78"/>
        <v>2.0003799999999943E-6</v>
      </c>
      <c r="AO42" s="132">
        <f t="shared" si="79"/>
        <v>1.5972222222222221E-2</v>
      </c>
      <c r="AP42" s="146" t="str">
        <f t="shared" si="53"/>
        <v>Guest 50:00</v>
      </c>
      <c r="AQ42" s="107"/>
      <c r="AR42" s="129" t="str">
        <f t="shared" si="54"/>
        <v/>
      </c>
      <c r="AS42" s="131" t="str">
        <f t="shared" si="55"/>
        <v/>
      </c>
      <c r="AT42" s="131">
        <f t="shared" si="80"/>
        <v>2.0003799999999943E-6</v>
      </c>
      <c r="AU42" s="132">
        <f t="shared" si="56"/>
        <v>1.597422260222222E-2</v>
      </c>
      <c r="AV42" s="146" t="str">
        <f t="shared" si="57"/>
        <v>Guest 50:00</v>
      </c>
      <c r="AW42" s="107"/>
      <c r="AX42" s="129" t="str">
        <f t="shared" si="100"/>
        <v/>
      </c>
      <c r="AY42" s="131" t="str">
        <f t="shared" si="58"/>
        <v/>
      </c>
      <c r="AZ42" s="131">
        <f t="shared" si="81"/>
        <v>2.0003799999999943E-6</v>
      </c>
      <c r="BA42" s="132">
        <f t="shared" si="59"/>
        <v>1.597422260222222E-2</v>
      </c>
      <c r="BB42" s="146" t="str">
        <f t="shared" si="60"/>
        <v>Guest 50:00</v>
      </c>
      <c r="BC42" s="107"/>
      <c r="BD42" s="129" t="str">
        <f t="shared" si="101"/>
        <v/>
      </c>
      <c r="BE42" s="131" t="str">
        <f t="shared" si="61"/>
        <v/>
      </c>
      <c r="BF42" s="131">
        <f t="shared" si="82"/>
        <v>2.0003799999999943E-6</v>
      </c>
      <c r="BG42" s="134">
        <f>IF(BE42&lt;&gt;"",BE42,VLOOKUP($A42,Table12[],7,FALSE))+BF42</f>
        <v>9.8978337133333334E-3</v>
      </c>
      <c r="BH42" s="146" t="str">
        <f t="shared" si="62"/>
        <v>Guest 50:00</v>
      </c>
      <c r="BI42" s="107"/>
      <c r="BJ42" s="129" t="str">
        <f t="shared" si="102"/>
        <v/>
      </c>
      <c r="BK42" s="131" t="str">
        <f t="shared" si="63"/>
        <v/>
      </c>
      <c r="BL42" s="131">
        <f t="shared" si="83"/>
        <v>2.0003799999999943E-6</v>
      </c>
      <c r="BM42" s="134">
        <f>IF(BK42&lt;&gt;"",BK42,VLOOKUP($A42,Table12[],7,FALSE))+BL42</f>
        <v>9.8978337133333334E-3</v>
      </c>
      <c r="BN42" s="146" t="str">
        <f t="shared" si="64"/>
        <v>Guest 50:00</v>
      </c>
      <c r="BO42" s="107"/>
      <c r="BP42" s="129" t="str">
        <f t="shared" si="103"/>
        <v/>
      </c>
      <c r="BQ42" s="131" t="str">
        <f t="shared" si="65"/>
        <v/>
      </c>
      <c r="BR42" s="131">
        <f t="shared" si="84"/>
        <v>2.0003799999999943E-6</v>
      </c>
      <c r="BS42" s="134">
        <f>IF(BQ42&lt;&gt;"",BQ42,VLOOKUP($A42,Table12[],7,FALSE))+BR42</f>
        <v>9.8978337133333334E-3</v>
      </c>
      <c r="BT42" s="146" t="str">
        <f t="shared" si="66"/>
        <v>Guest 50:00</v>
      </c>
      <c r="BU42" s="107"/>
      <c r="BV42" s="129" t="str">
        <f t="shared" si="104"/>
        <v/>
      </c>
      <c r="BW42" s="131" t="str">
        <f t="shared" si="67"/>
        <v/>
      </c>
      <c r="BX42" s="131">
        <f t="shared" si="85"/>
        <v>2.0003799999999943E-6</v>
      </c>
      <c r="BY42" s="134">
        <f>IF(BW42&lt;&gt;"",BW42,VLOOKUP($A42,Table12[],7,FALSE))+BX42</f>
        <v>9.8978337133333334E-3</v>
      </c>
      <c r="BZ42" s="146" t="str">
        <f t="shared" si="68"/>
        <v>Guest 50:00</v>
      </c>
      <c r="CA42" s="107"/>
      <c r="CB42" s="129" t="str">
        <f t="shared" si="105"/>
        <v/>
      </c>
      <c r="CC42" s="131" t="str">
        <f t="shared" si="69"/>
        <v/>
      </c>
      <c r="CD42" s="131">
        <f t="shared" si="86"/>
        <v>2.0003799999999943E-6</v>
      </c>
      <c r="CE42" s="134">
        <f>IF(CC42&lt;&gt;"",CC42,VLOOKUP($A42,Table12[],7,FALSE))+CD42</f>
        <v>9.8978337133333334E-3</v>
      </c>
      <c r="CF42" s="146" t="str">
        <f t="shared" si="70"/>
        <v>Guest 50:00</v>
      </c>
      <c r="CG42" s="107"/>
      <c r="CH42" s="129" t="str">
        <f t="shared" si="106"/>
        <v/>
      </c>
      <c r="CI42" s="131" t="str">
        <f t="shared" si="71"/>
        <v/>
      </c>
      <c r="CJ42" s="131">
        <f t="shared" si="87"/>
        <v>2.0003799999999943E-6</v>
      </c>
      <c r="CK42" s="134">
        <f>IF(CI42&lt;&gt;"",CI42,VLOOKUP($A42,Table12[],7,FALSE))+CJ42</f>
        <v>9.8978337133333334E-3</v>
      </c>
      <c r="CL42" s="146" t="str">
        <f t="shared" si="72"/>
        <v>Guest 50:00</v>
      </c>
      <c r="CM42" s="8"/>
      <c r="CN42" s="8">
        <f t="shared" si="73"/>
        <v>0</v>
      </c>
      <c r="CO42" s="8">
        <f t="shared" si="10"/>
        <v>0</v>
      </c>
      <c r="CP42" s="8">
        <f t="shared" si="107"/>
        <v>1.5972222222222221E-2</v>
      </c>
      <c r="CQ42" s="8"/>
      <c r="CR42" s="8">
        <f>IF(A42&lt;&gt;"",IF(VLOOKUP(A42,Apr!A$4:F$211,6)&gt;0,VLOOKUP(A42,Apr!A$4:F$211,6),0),0)</f>
        <v>0</v>
      </c>
      <c r="CS42" s="8">
        <f>IF(A42&lt;&gt;"",IF(VLOOKUP(A42,May!A$3:F$209,6)&gt;0,VLOOKUP(A42,May!A$3:F$209,6),0),0)</f>
        <v>0</v>
      </c>
      <c r="CT42" s="8">
        <f>IF(A42&lt;&gt;"",IF(VLOOKUP(A42,Jun!A$3:F$209,6)&gt;0,VLOOKUP(A42,Jun!A$3:F$209,6),0),0)</f>
        <v>0</v>
      </c>
      <c r="CU42" s="8">
        <f>IF(A42&lt;&gt;"",IF(VLOOKUP(A42,Jul!A$3:F$206,6)&gt;0,VLOOKUP(A42,Jul!A$3:F$206,6),0),0)</f>
        <v>0</v>
      </c>
      <c r="CV42" s="8">
        <f>IF(A42&lt;&gt;"",IF(VLOOKUP(A42,Aug!A$3:F$206,6)&gt;0,VLOOKUP(A42,Aug!A$3:F$206,6),0),0)</f>
        <v>0</v>
      </c>
      <c r="CW42" s="8">
        <f>IF(A42&lt;&gt;"",IF(VLOOKUP(A42,Sep!A$3:F$206,6)&gt;0,VLOOKUP(A42,Sep!A$3:F$206,6),0),0)</f>
        <v>0</v>
      </c>
      <c r="CX42" s="6">
        <f t="shared" si="108"/>
        <v>1564.0189187168178</v>
      </c>
      <c r="CY42" s="8">
        <f t="shared" si="74"/>
        <v>9.7222222222222224E-3</v>
      </c>
      <c r="CZ42" s="8">
        <f>IF(A42&lt;&gt;"",IF(VLOOKUP(A42,Oct!A$3:F$206,6)&gt;0,VLOOKUP(A42,Oct!A$3:F$206,6),0),0)</f>
        <v>0</v>
      </c>
      <c r="DA42" s="8">
        <f>IF(A42&lt;&gt;"",IF(VLOOKUP(A42,Nov!A$3:F$207,6)&gt;0,VLOOKUP(A42,Nov!A$3:F$207,6),0),0)</f>
        <v>0</v>
      </c>
      <c r="DB42" s="8">
        <f>IF(A42&lt;&gt;"",IF(VLOOKUP(A42,Dec!A$3:F$207,6)&gt;0,VLOOKUP(A42,Dec!A$3:F$207,6),0),0)</f>
        <v>0</v>
      </c>
      <c r="DC42" s="8">
        <f>IF(A42&lt;&gt;"",IF(VLOOKUP(A42,Jan!A$3:F$207,6)&gt;0,VLOOKUP(A42,Jan!A$3:F$207,6),0),0)</f>
        <v>0</v>
      </c>
      <c r="DD42" s="8">
        <f>IF(A42&lt;&gt;"",IF(VLOOKUP(A42,Feb!A$3:F$207,6)&gt;0,VLOOKUP(A42,Feb!A$3:F$207,6),0),0)</f>
        <v>0</v>
      </c>
      <c r="DE42" s="8">
        <f>IF(A42&lt;&gt;"",IF(VLOOKUP(A42,Mar!A$3:F$207,6)&gt;0,VLOOKUP(A42,Mar!A$3:F$207,6),0),0)</f>
        <v>0</v>
      </c>
      <c r="DG42" s="8">
        <f>LARGE($EE42:EF42,1)</f>
        <v>1.5972222222222221E-2</v>
      </c>
      <c r="DH42" s="8">
        <f>LARGE($EE42:EG42,1)</f>
        <v>1.5972222222222221E-2</v>
      </c>
      <c r="DI42" s="8">
        <f>LARGE($EE42:EH42,1)</f>
        <v>1.5972222222222221E-2</v>
      </c>
      <c r="DJ42" s="8">
        <f>LARGE($EE42:EI42,1)</f>
        <v>1.597422260222222E-2</v>
      </c>
      <c r="DK42" s="8">
        <f>LARGE($EE42:EJ42,1)</f>
        <v>1.597422260222222E-2</v>
      </c>
      <c r="DL42" s="8">
        <f>LARGE($EK42:EL42,1)</f>
        <v>9.7222222222222224E-3</v>
      </c>
      <c r="DM42" s="8">
        <f>LARGE($EK42:EM42,1)</f>
        <v>9.7222222222222224E-3</v>
      </c>
      <c r="DN42" s="8">
        <f>LARGE($EK42:EN42,1)</f>
        <v>9.7222222222222224E-3</v>
      </c>
      <c r="DO42" s="8">
        <f>LARGE($EK42:EO42,1)</f>
        <v>9.7222222222222224E-3</v>
      </c>
      <c r="DP42" s="8">
        <f>LARGE($EK42:EP42,1)</f>
        <v>9.7222222222222224E-3</v>
      </c>
      <c r="DS42" s="6">
        <f t="shared" si="13"/>
        <v>0</v>
      </c>
      <c r="DT42" s="6">
        <f t="shared" si="13"/>
        <v>0</v>
      </c>
      <c r="DU42" s="6">
        <f t="shared" si="13"/>
        <v>0</v>
      </c>
      <c r="DV42" s="6">
        <f t="shared" si="13"/>
        <v>0</v>
      </c>
      <c r="DW42" s="6">
        <f t="shared" si="13"/>
        <v>0</v>
      </c>
      <c r="DX42" s="6">
        <f t="shared" si="13"/>
        <v>0</v>
      </c>
      <c r="DY42" s="6">
        <f t="shared" si="14"/>
        <v>0</v>
      </c>
      <c r="DZ42" s="6">
        <f t="shared" si="14"/>
        <v>0</v>
      </c>
      <c r="EA42" s="6">
        <f t="shared" si="14"/>
        <v>0</v>
      </c>
      <c r="EB42" s="6">
        <f t="shared" si="14"/>
        <v>0</v>
      </c>
      <c r="EC42" s="6">
        <f t="shared" si="14"/>
        <v>0</v>
      </c>
      <c r="EE42" s="8">
        <f t="shared" si="109"/>
        <v>1.5972222222222221E-2</v>
      </c>
      <c r="EF42" s="8">
        <f t="shared" si="16"/>
        <v>0</v>
      </c>
      <c r="EG42" s="8">
        <f t="shared" si="16"/>
        <v>0</v>
      </c>
      <c r="EH42" s="8">
        <f t="shared" si="110"/>
        <v>1.5972222222222221E-2</v>
      </c>
      <c r="EI42" s="8">
        <f t="shared" si="111"/>
        <v>1.597422260222222E-2</v>
      </c>
      <c r="EJ42" s="8">
        <f t="shared" si="16"/>
        <v>0</v>
      </c>
      <c r="EK42" s="8">
        <f t="shared" si="19"/>
        <v>9.7222222222222224E-3</v>
      </c>
      <c r="EL42" s="8">
        <f t="shared" si="90"/>
        <v>0</v>
      </c>
      <c r="EM42" s="8">
        <f t="shared" si="90"/>
        <v>0</v>
      </c>
      <c r="EN42" s="8">
        <f t="shared" si="90"/>
        <v>0</v>
      </c>
      <c r="EO42" s="8">
        <f t="shared" si="90"/>
        <v>0</v>
      </c>
      <c r="EP42" s="8">
        <f t="shared" si="90"/>
        <v>0</v>
      </c>
      <c r="ES42" s="8" t="str">
        <f t="shared" si="91"/>
        <v/>
      </c>
      <c r="ET42" s="8" t="str">
        <f t="shared" si="91"/>
        <v/>
      </c>
      <c r="EU42" s="8" t="str">
        <f t="shared" si="91"/>
        <v/>
      </c>
      <c r="EV42" s="8" t="str">
        <f t="shared" si="91"/>
        <v/>
      </c>
      <c r="EW42" s="8" t="str">
        <f t="shared" si="91"/>
        <v/>
      </c>
      <c r="EX42" s="8" t="str">
        <f t="shared" si="91"/>
        <v/>
      </c>
      <c r="EY42" s="8" t="str">
        <f t="shared" si="92"/>
        <v/>
      </c>
      <c r="EZ42" s="8" t="str">
        <f t="shared" si="92"/>
        <v/>
      </c>
      <c r="FA42" s="8" t="str">
        <f t="shared" si="92"/>
        <v/>
      </c>
      <c r="FB42" s="8" t="str">
        <f t="shared" si="92"/>
        <v/>
      </c>
      <c r="FC42" s="8" t="str">
        <f t="shared" si="92"/>
        <v/>
      </c>
      <c r="FD42" s="8" t="str">
        <f t="shared" si="92"/>
        <v/>
      </c>
      <c r="FF42" s="1"/>
      <c r="FG42" s="8">
        <f t="shared" si="23"/>
        <v>0</v>
      </c>
      <c r="FH42" s="8">
        <f>IF(COUNT($ES42:ET42)&gt;0,SMALL($ES42:ET42,1),$FF42)</f>
        <v>0</v>
      </c>
      <c r="FI42" s="8">
        <f>IF(COUNT($ES42:EU42)&gt;0,SMALL($ES42:EU42,1),$FF42)</f>
        <v>0</v>
      </c>
      <c r="FJ42" s="8">
        <f>IF(COUNT($ES42:EV42)&gt;0,SMALL($ES42:EV42,1),$FF42)</f>
        <v>0</v>
      </c>
      <c r="FK42" s="8">
        <f>IF(COUNT($ES42:EW42)&gt;0,SMALL($ES42:EW42,1),$FF42)</f>
        <v>0</v>
      </c>
      <c r="FL42" s="1"/>
      <c r="FM42" s="8">
        <f t="shared" si="24"/>
        <v>0</v>
      </c>
      <c r="FN42" s="8">
        <f>IF(COUNT($EY42:EZ42)&gt;0,SMALL($EY42:EZ42,1),$FM42)</f>
        <v>0</v>
      </c>
      <c r="FO42" s="8">
        <f>IF(COUNT($EY42:FA42)&gt;0,SMALL($EY42:FA42,1),$FM42)</f>
        <v>0</v>
      </c>
      <c r="FP42" s="8">
        <f>IF(COUNT($EY42:FB42)&gt;0,SMALL($EY42:FB42,1),$FM42)</f>
        <v>0</v>
      </c>
      <c r="FQ42" s="8">
        <f>IF(COUNT($EY42:FC42)&gt;0,SMALL($EY42:FC42,1),$FM42)</f>
        <v>0</v>
      </c>
      <c r="FS42" s="8">
        <f t="shared" si="112"/>
        <v>1.5975125379999996E-2</v>
      </c>
      <c r="FT42" s="8">
        <f t="shared" si="113"/>
        <v>9.7231250000000009E-3</v>
      </c>
      <c r="FU42" s="1">
        <f t="shared" si="118"/>
        <v>39</v>
      </c>
      <c r="FV42" s="8">
        <f t="shared" si="114"/>
        <v>9.0277777777777776E-7</v>
      </c>
      <c r="FW42" s="1" t="str">
        <f t="shared" si="115"/>
        <v>Guest 50:00</v>
      </c>
      <c r="FY42" s="13">
        <f t="shared" si="116"/>
        <v>2.3554729367631297E-2</v>
      </c>
      <c r="FZ42" s="13">
        <f>SMALL($GL42:GM42,1)/(60*60*24)</f>
        <v>2.3554729367631297E-2</v>
      </c>
      <c r="GA42" s="13">
        <f>SMALL($GL42:GN42,1)/(60*60*24)</f>
        <v>2.3554729367631297E-2</v>
      </c>
      <c r="GB42" s="13">
        <f>SMALL($GL42:GO42,1)/(60*60*24)</f>
        <v>2.3554729367631297E-2</v>
      </c>
      <c r="GC42" s="13">
        <f>SMALL($GL42:GP42,1)/(60*60*24)</f>
        <v>2.3554729367631297E-2</v>
      </c>
      <c r="GD42" s="13">
        <f>SMALL($GL42:GQ42,1)/(60*60*24)</f>
        <v>2.3554729367631297E-2</v>
      </c>
      <c r="GE42" s="34">
        <f t="shared" si="31"/>
        <v>1.8102070818481687E-2</v>
      </c>
      <c r="GF42" s="13">
        <f>SMALL($GR42:GS42,1)/(60*60*24)</f>
        <v>1.8102070818481687E-2</v>
      </c>
      <c r="GG42" s="42">
        <f>SMALL($GT42:GT42,1)/(60*60*24)</f>
        <v>0.11572916666666666</v>
      </c>
      <c r="GH42" s="42">
        <f>SMALL($GT42:GU42,1)/(60*60*24)</f>
        <v>0.11572916666666666</v>
      </c>
      <c r="GI42" s="42">
        <f>SMALL($GT42:GV42,1)/(60*60*24)</f>
        <v>0.11572916666666666</v>
      </c>
      <c r="GJ42" s="42">
        <f>SMALL($GT42:GW42,1)/(60*60*24)</f>
        <v>0.11572916666666666</v>
      </c>
      <c r="GL42" s="6">
        <f t="shared" si="117"/>
        <v>2035.1286173633441</v>
      </c>
      <c r="GM42" s="1">
        <f t="shared" si="93"/>
        <v>9999</v>
      </c>
      <c r="GN42" s="1">
        <f t="shared" si="93"/>
        <v>9999</v>
      </c>
      <c r="GO42" s="1">
        <f t="shared" si="93"/>
        <v>9999</v>
      </c>
      <c r="GP42" s="1">
        <f t="shared" si="93"/>
        <v>9999</v>
      </c>
      <c r="GQ42" s="1">
        <f t="shared" si="93"/>
        <v>9999</v>
      </c>
      <c r="GR42" s="6">
        <f t="shared" si="34"/>
        <v>1564.0189187168178</v>
      </c>
      <c r="GS42" s="1">
        <f t="shared" si="35"/>
        <v>9999</v>
      </c>
      <c r="GT42" s="43">
        <f t="shared" si="36"/>
        <v>9999</v>
      </c>
      <c r="GU42" s="1">
        <f t="shared" si="94"/>
        <v>9999</v>
      </c>
      <c r="GV42" s="1">
        <f t="shared" si="94"/>
        <v>9999</v>
      </c>
      <c r="GW42" s="1">
        <f t="shared" si="94"/>
        <v>9999</v>
      </c>
    </row>
    <row r="43" spans="1:205" x14ac:dyDescent="0.25">
      <c r="A43" s="20" t="s">
        <v>162</v>
      </c>
      <c r="B43" s="54"/>
      <c r="C43" s="45"/>
      <c r="D43" s="45"/>
      <c r="E43" s="13"/>
      <c r="K43" s="120">
        <v>1.8576388888888889E-2</v>
      </c>
      <c r="L43" s="120">
        <v>3.8194444444444441E-2</v>
      </c>
      <c r="M43" s="8">
        <f t="shared" si="38"/>
        <v>2.5983051982851019E-2</v>
      </c>
      <c r="N43" s="6">
        <f t="shared" si="39"/>
        <v>2244.9356913183283</v>
      </c>
      <c r="O43" s="8">
        <f t="shared" si="40"/>
        <v>1.3541666666666667E-2</v>
      </c>
      <c r="P43" s="146" t="str">
        <f t="shared" si="41"/>
        <v>Guest 55:00</v>
      </c>
      <c r="Q43" s="107"/>
      <c r="R43" s="129" t="str">
        <f t="shared" si="97"/>
        <v/>
      </c>
      <c r="S43" s="131" t="str">
        <f t="shared" si="42"/>
        <v/>
      </c>
      <c r="T43" s="131">
        <f t="shared" si="75"/>
        <v>2.0003899999999942E-6</v>
      </c>
      <c r="U43" s="132">
        <f t="shared" si="43"/>
        <v>1.3543667056666667E-2</v>
      </c>
      <c r="V43" s="146" t="str">
        <f t="shared" si="44"/>
        <v>Guest 55:00</v>
      </c>
      <c r="W43" s="107"/>
      <c r="X43" s="129" t="str">
        <f t="shared" si="98"/>
        <v/>
      </c>
      <c r="Y43" s="131" t="str">
        <f t="shared" si="45"/>
        <v/>
      </c>
      <c r="Z43" s="131">
        <f t="shared" si="76"/>
        <v>2.0003899999999942E-6</v>
      </c>
      <c r="AA43" s="132">
        <f t="shared" si="46"/>
        <v>1.3543667056666667E-2</v>
      </c>
      <c r="AB43" s="146" t="str">
        <f t="shared" si="47"/>
        <v>Guest 55:00</v>
      </c>
      <c r="AC43" s="107"/>
      <c r="AD43" s="129" t="str">
        <f t="shared" si="99"/>
        <v/>
      </c>
      <c r="AE43" s="131" t="str">
        <f t="shared" si="48"/>
        <v/>
      </c>
      <c r="AF43" s="131">
        <f t="shared" si="77"/>
        <v>2.0003899999999942E-6</v>
      </c>
      <c r="AG43" s="132">
        <f t="shared" si="49"/>
        <v>1.3543667056666667E-2</v>
      </c>
      <c r="AH43" s="146" t="str">
        <f t="shared" si="50"/>
        <v>Guest 55:00</v>
      </c>
      <c r="AI43" s="107"/>
      <c r="AJ43" s="108">
        <f t="shared" si="51"/>
        <v>1.3541666666666667E-2</v>
      </c>
      <c r="AK43" s="109">
        <f t="shared" si="52"/>
        <v>1170</v>
      </c>
      <c r="AL43" s="129"/>
      <c r="AM43" s="113"/>
      <c r="AN43" s="131">
        <f t="shared" si="78"/>
        <v>2.0003899999999942E-6</v>
      </c>
      <c r="AO43" s="132">
        <f t="shared" si="79"/>
        <v>1.3541666666666667E-2</v>
      </c>
      <c r="AP43" s="146" t="str">
        <f t="shared" si="53"/>
        <v>Guest 55:00</v>
      </c>
      <c r="AQ43" s="107"/>
      <c r="AR43" s="129" t="str">
        <f t="shared" si="54"/>
        <v/>
      </c>
      <c r="AS43" s="131" t="str">
        <f t="shared" si="55"/>
        <v/>
      </c>
      <c r="AT43" s="131">
        <f t="shared" si="80"/>
        <v>2.0003899999999942E-6</v>
      </c>
      <c r="AU43" s="132">
        <f t="shared" si="56"/>
        <v>1.3543667056666667E-2</v>
      </c>
      <c r="AV43" s="146" t="str">
        <f t="shared" si="57"/>
        <v>Guest 55:00</v>
      </c>
      <c r="AW43" s="107"/>
      <c r="AX43" s="129" t="str">
        <f t="shared" si="100"/>
        <v/>
      </c>
      <c r="AY43" s="131" t="str">
        <f t="shared" si="58"/>
        <v/>
      </c>
      <c r="AZ43" s="131">
        <f t="shared" si="81"/>
        <v>2.0003899999999942E-6</v>
      </c>
      <c r="BA43" s="132">
        <f t="shared" si="59"/>
        <v>1.3543667056666667E-2</v>
      </c>
      <c r="BB43" s="146" t="str">
        <f t="shared" si="60"/>
        <v>Guest 55:00</v>
      </c>
      <c r="BC43" s="107"/>
      <c r="BD43" s="129" t="str">
        <f t="shared" si="101"/>
        <v/>
      </c>
      <c r="BE43" s="131" t="str">
        <f t="shared" si="61"/>
        <v/>
      </c>
      <c r="BF43" s="131">
        <f t="shared" si="82"/>
        <v>2.0003899999999942E-6</v>
      </c>
      <c r="BG43" s="134">
        <f>IF(BE43&lt;&gt;"",BE43,VLOOKUP($A43,Table12[],7,FALSE))+BF43</f>
        <v>8.1617226122222223E-3</v>
      </c>
      <c r="BH43" s="146" t="str">
        <f t="shared" si="62"/>
        <v>Guest 55:00</v>
      </c>
      <c r="BI43" s="107"/>
      <c r="BJ43" s="129" t="str">
        <f t="shared" si="102"/>
        <v/>
      </c>
      <c r="BK43" s="131" t="str">
        <f t="shared" si="63"/>
        <v/>
      </c>
      <c r="BL43" s="131">
        <f t="shared" si="83"/>
        <v>2.0003899999999942E-6</v>
      </c>
      <c r="BM43" s="134">
        <f>IF(BK43&lt;&gt;"",BK43,VLOOKUP($A43,Table12[],7,FALSE))+BL43</f>
        <v>8.1617226122222223E-3</v>
      </c>
      <c r="BN43" s="146" t="str">
        <f t="shared" si="64"/>
        <v>Guest 55:00</v>
      </c>
      <c r="BO43" s="107"/>
      <c r="BP43" s="129" t="str">
        <f t="shared" si="103"/>
        <v/>
      </c>
      <c r="BQ43" s="131" t="str">
        <f t="shared" si="65"/>
        <v/>
      </c>
      <c r="BR43" s="131">
        <f t="shared" si="84"/>
        <v>2.0003899999999942E-6</v>
      </c>
      <c r="BS43" s="134">
        <f>IF(BQ43&lt;&gt;"",BQ43,VLOOKUP($A43,Table12[],7,FALSE))+BR43</f>
        <v>8.1617226122222223E-3</v>
      </c>
      <c r="BT43" s="146" t="str">
        <f t="shared" si="66"/>
        <v>Guest 55:00</v>
      </c>
      <c r="BU43" s="107"/>
      <c r="BV43" s="129" t="str">
        <f t="shared" si="104"/>
        <v/>
      </c>
      <c r="BW43" s="131" t="str">
        <f t="shared" si="67"/>
        <v/>
      </c>
      <c r="BX43" s="131">
        <f t="shared" si="85"/>
        <v>2.0003899999999942E-6</v>
      </c>
      <c r="BY43" s="134">
        <f>IF(BW43&lt;&gt;"",BW43,VLOOKUP($A43,Table12[],7,FALSE))+BX43</f>
        <v>8.1617226122222223E-3</v>
      </c>
      <c r="BZ43" s="146" t="str">
        <f t="shared" si="68"/>
        <v>Guest 55:00</v>
      </c>
      <c r="CA43" s="107"/>
      <c r="CB43" s="129" t="str">
        <f t="shared" si="105"/>
        <v/>
      </c>
      <c r="CC43" s="131" t="str">
        <f t="shared" si="69"/>
        <v/>
      </c>
      <c r="CD43" s="131">
        <f t="shared" si="86"/>
        <v>2.0003899999999942E-6</v>
      </c>
      <c r="CE43" s="134">
        <f>IF(CC43&lt;&gt;"",CC43,VLOOKUP($A43,Table12[],7,FALSE))+CD43</f>
        <v>8.1617226122222223E-3</v>
      </c>
      <c r="CF43" s="146" t="str">
        <f t="shared" si="70"/>
        <v>Guest 55:00</v>
      </c>
      <c r="CG43" s="107"/>
      <c r="CH43" s="129" t="str">
        <f t="shared" si="106"/>
        <v/>
      </c>
      <c r="CI43" s="131" t="str">
        <f t="shared" si="71"/>
        <v/>
      </c>
      <c r="CJ43" s="131">
        <f t="shared" si="87"/>
        <v>2.0003899999999942E-6</v>
      </c>
      <c r="CK43" s="134">
        <f>IF(CI43&lt;&gt;"",CI43,VLOOKUP($A43,Table12[],7,FALSE))+CJ43</f>
        <v>8.1617226122222223E-3</v>
      </c>
      <c r="CL43" s="146" t="str">
        <f t="shared" si="72"/>
        <v>Guest 55:00</v>
      </c>
      <c r="CM43" s="8"/>
      <c r="CN43" s="8">
        <f t="shared" si="73"/>
        <v>0</v>
      </c>
      <c r="CO43" s="8">
        <f t="shared" si="10"/>
        <v>0</v>
      </c>
      <c r="CP43" s="8">
        <f t="shared" si="107"/>
        <v>1.3541666666666667E-2</v>
      </c>
      <c r="CQ43" s="8"/>
      <c r="CR43" s="8">
        <f>IF(A43&lt;&gt;"",IF(VLOOKUP(A43,Apr!A$4:F$211,6)&gt;0,VLOOKUP(A43,Apr!A$4:F$211,6),0),0)</f>
        <v>0</v>
      </c>
      <c r="CS43" s="8">
        <f>IF(A43&lt;&gt;"",IF(VLOOKUP(A43,May!A$3:F$209,6)&gt;0,VLOOKUP(A43,May!A$3:F$209,6),0),0)</f>
        <v>0</v>
      </c>
      <c r="CT43" s="8">
        <f>IF(A43&lt;&gt;"",IF(VLOOKUP(A43,Jun!A$3:F$209,6)&gt;0,VLOOKUP(A43,Jun!A$3:F$209,6),0),0)</f>
        <v>0</v>
      </c>
      <c r="CU43" s="8">
        <f>IF(A43&lt;&gt;"",IF(VLOOKUP(A43,Jul!A$3:F$206,6)&gt;0,VLOOKUP(A43,Jul!A$3:F$206,6),0),0)</f>
        <v>0</v>
      </c>
      <c r="CV43" s="8">
        <f>IF(A43&lt;&gt;"",IF(VLOOKUP(A43,Aug!A$3:F$206,6)&gt;0,VLOOKUP(A43,Aug!A$3:F$206,6),0),0)</f>
        <v>0</v>
      </c>
      <c r="CW43" s="8">
        <f>IF(A43&lt;&gt;"",IF(VLOOKUP(A43,Sep!A$3:F$206,6)&gt;0,VLOOKUP(A43,Sep!A$3:F$206,6),0),0)</f>
        <v>0</v>
      </c>
      <c r="CX43" s="6">
        <f t="shared" si="108"/>
        <v>1725.2579825020568</v>
      </c>
      <c r="CY43" s="8">
        <f t="shared" si="74"/>
        <v>7.8125E-3</v>
      </c>
      <c r="CZ43" s="8">
        <f>IF(A43&lt;&gt;"",IF(VLOOKUP(A43,Oct!A$3:F$206,6)&gt;0,VLOOKUP(A43,Oct!A$3:F$206,6),0),0)</f>
        <v>0</v>
      </c>
      <c r="DA43" s="8">
        <f>IF(A43&lt;&gt;"",IF(VLOOKUP(A43,Nov!A$3:F$207,6)&gt;0,VLOOKUP(A43,Nov!A$3:F$207,6),0),0)</f>
        <v>0</v>
      </c>
      <c r="DB43" s="8">
        <f>IF(A43&lt;&gt;"",IF(VLOOKUP(A43,Dec!A$3:F$207,6)&gt;0,VLOOKUP(A43,Dec!A$3:F$207,6),0),0)</f>
        <v>0</v>
      </c>
      <c r="DC43" s="8">
        <f>IF(A43&lt;&gt;"",IF(VLOOKUP(A43,Jan!A$3:F$207,6)&gt;0,VLOOKUP(A43,Jan!A$3:F$207,6),0),0)</f>
        <v>0</v>
      </c>
      <c r="DD43" s="8">
        <f>IF(A43&lt;&gt;"",IF(VLOOKUP(A43,Feb!A$3:F$207,6)&gt;0,VLOOKUP(A43,Feb!A$3:F$207,6),0),0)</f>
        <v>0</v>
      </c>
      <c r="DE43" s="8">
        <f>IF(A43&lt;&gt;"",IF(VLOOKUP(A43,Mar!A$3:F$207,6)&gt;0,VLOOKUP(A43,Mar!A$3:F$207,6),0),0)</f>
        <v>0</v>
      </c>
      <c r="DG43" s="8">
        <f>LARGE($EE43:EF43,1)</f>
        <v>1.3541666666666667E-2</v>
      </c>
      <c r="DH43" s="8">
        <f>LARGE($EE43:EG43,1)</f>
        <v>1.3541666666666667E-2</v>
      </c>
      <c r="DI43" s="8">
        <f>LARGE($EE43:EH43,1)</f>
        <v>1.3541666666666667E-2</v>
      </c>
      <c r="DJ43" s="8">
        <f>LARGE($EE43:EI43,1)</f>
        <v>1.3543667056666667E-2</v>
      </c>
      <c r="DK43" s="8">
        <f>LARGE($EE43:EJ43,1)</f>
        <v>1.3543667056666667E-2</v>
      </c>
      <c r="DL43" s="8">
        <f>LARGE($EK43:EL43,1)</f>
        <v>7.8125E-3</v>
      </c>
      <c r="DM43" s="8">
        <f>LARGE($EK43:EM43,1)</f>
        <v>7.8125E-3</v>
      </c>
      <c r="DN43" s="8">
        <f>LARGE($EK43:EN43,1)</f>
        <v>7.8125E-3</v>
      </c>
      <c r="DO43" s="8">
        <f>LARGE($EK43:EO43,1)</f>
        <v>7.8125E-3</v>
      </c>
      <c r="DP43" s="8">
        <f>LARGE($EK43:EP43,1)</f>
        <v>7.8125E-3</v>
      </c>
      <c r="DS43" s="6">
        <f t="shared" si="13"/>
        <v>0</v>
      </c>
      <c r="DT43" s="6">
        <f t="shared" si="13"/>
        <v>0</v>
      </c>
      <c r="DU43" s="6">
        <f t="shared" si="13"/>
        <v>0</v>
      </c>
      <c r="DV43" s="6">
        <f t="shared" si="13"/>
        <v>0</v>
      </c>
      <c r="DW43" s="6">
        <f t="shared" si="13"/>
        <v>0</v>
      </c>
      <c r="DX43" s="6">
        <f t="shared" si="13"/>
        <v>0</v>
      </c>
      <c r="DY43" s="6">
        <f t="shared" si="14"/>
        <v>0</v>
      </c>
      <c r="DZ43" s="6">
        <f t="shared" si="14"/>
        <v>0</v>
      </c>
      <c r="EA43" s="6">
        <f t="shared" si="14"/>
        <v>0</v>
      </c>
      <c r="EB43" s="6">
        <f t="shared" si="14"/>
        <v>0</v>
      </c>
      <c r="EC43" s="6">
        <f t="shared" si="14"/>
        <v>0</v>
      </c>
      <c r="EE43" s="8">
        <f t="shared" si="109"/>
        <v>1.3541666666666667E-2</v>
      </c>
      <c r="EF43" s="8">
        <f t="shared" si="16"/>
        <v>0</v>
      </c>
      <c r="EG43" s="8">
        <f t="shared" si="16"/>
        <v>0</v>
      </c>
      <c r="EH43" s="8">
        <f t="shared" si="110"/>
        <v>1.3541666666666667E-2</v>
      </c>
      <c r="EI43" s="8">
        <f t="shared" si="111"/>
        <v>1.3543667056666667E-2</v>
      </c>
      <c r="EJ43" s="8">
        <f t="shared" si="16"/>
        <v>0</v>
      </c>
      <c r="EK43" s="8">
        <f t="shared" si="19"/>
        <v>7.8125E-3</v>
      </c>
      <c r="EL43" s="8">
        <f t="shared" si="90"/>
        <v>0</v>
      </c>
      <c r="EM43" s="8">
        <f t="shared" si="90"/>
        <v>0</v>
      </c>
      <c r="EN43" s="8">
        <f t="shared" si="90"/>
        <v>0</v>
      </c>
      <c r="EO43" s="8">
        <f t="shared" si="90"/>
        <v>0</v>
      </c>
      <c r="EP43" s="8">
        <f t="shared" si="90"/>
        <v>0</v>
      </c>
      <c r="ES43" s="8" t="str">
        <f t="shared" si="91"/>
        <v/>
      </c>
      <c r="ET43" s="8" t="str">
        <f t="shared" si="91"/>
        <v/>
      </c>
      <c r="EU43" s="8" t="str">
        <f t="shared" si="91"/>
        <v/>
      </c>
      <c r="EV43" s="8" t="str">
        <f t="shared" si="91"/>
        <v/>
      </c>
      <c r="EW43" s="8" t="str">
        <f t="shared" si="91"/>
        <v/>
      </c>
      <c r="EX43" s="8" t="str">
        <f t="shared" si="91"/>
        <v/>
      </c>
      <c r="EY43" s="8" t="str">
        <f t="shared" si="92"/>
        <v/>
      </c>
      <c r="EZ43" s="8" t="str">
        <f t="shared" si="92"/>
        <v/>
      </c>
      <c r="FA43" s="8" t="str">
        <f t="shared" si="92"/>
        <v/>
      </c>
      <c r="FB43" s="8" t="str">
        <f t="shared" si="92"/>
        <v/>
      </c>
      <c r="FC43" s="8" t="str">
        <f t="shared" si="92"/>
        <v/>
      </c>
      <c r="FD43" s="8" t="str">
        <f t="shared" si="92"/>
        <v/>
      </c>
      <c r="FF43" s="13"/>
      <c r="FG43" s="8">
        <f t="shared" si="23"/>
        <v>0</v>
      </c>
      <c r="FH43" s="8">
        <f>IF(COUNT($ES43:ET43)&gt;0,SMALL($ES43:ET43,1),$FF43)</f>
        <v>0</v>
      </c>
      <c r="FI43" s="8">
        <f>IF(COUNT($ES43:EU43)&gt;0,SMALL($ES43:EU43,1),$FF43)</f>
        <v>0</v>
      </c>
      <c r="FJ43" s="8">
        <f>IF(COUNT($ES43:EV43)&gt;0,SMALL($ES43:EV43,1),$FF43)</f>
        <v>0</v>
      </c>
      <c r="FK43" s="8">
        <f>IF(COUNT($ES43:EW43)&gt;0,SMALL($ES43:EW43,1),$FF43)</f>
        <v>0</v>
      </c>
      <c r="FL43" s="54"/>
      <c r="FM43" s="8">
        <f t="shared" si="24"/>
        <v>0</v>
      </c>
      <c r="FN43" s="8">
        <f>IF(COUNT($EY43:EZ43)&gt;0,SMALL($EY43:EZ43,1),$FM43)</f>
        <v>0</v>
      </c>
      <c r="FO43" s="8">
        <f>IF(COUNT($EY43:FA43)&gt;0,SMALL($EY43:FA43,1),$FM43)</f>
        <v>0</v>
      </c>
      <c r="FP43" s="8">
        <f>IF(COUNT($EY43:FB43)&gt;0,SMALL($EY43:FB43,1),$FM43)</f>
        <v>0</v>
      </c>
      <c r="FQ43" s="8">
        <f>IF(COUNT($EY43:FC43)&gt;0,SMALL($EY43:FC43,1),$FM43)</f>
        <v>0</v>
      </c>
      <c r="FS43" s="8">
        <f t="shared" si="112"/>
        <v>1.3544592982592593E-2</v>
      </c>
      <c r="FT43" s="8">
        <f t="shared" si="113"/>
        <v>7.8134259259259268E-3</v>
      </c>
      <c r="FU43" s="1">
        <f t="shared" si="118"/>
        <v>40</v>
      </c>
      <c r="FV43" s="8">
        <f t="shared" si="114"/>
        <v>9.2592592592592594E-7</v>
      </c>
      <c r="FW43" s="1" t="str">
        <f t="shared" si="115"/>
        <v>Guest 55:00</v>
      </c>
      <c r="FY43" s="13">
        <f t="shared" si="116"/>
        <v>2.5983051982851019E-2</v>
      </c>
      <c r="FZ43" s="13">
        <f>SMALL($GL43:GM43,1)/(60*60*24)</f>
        <v>2.5983051982851023E-2</v>
      </c>
      <c r="GA43" s="13">
        <f>SMALL($GL43:GN43,1)/(60*60*24)</f>
        <v>2.5983051982851023E-2</v>
      </c>
      <c r="GB43" s="13">
        <f>SMALL($GL43:GO43,1)/(60*60*24)</f>
        <v>2.5983051982851023E-2</v>
      </c>
      <c r="GC43" s="13">
        <f>SMALL($GL43:GP43,1)/(60*60*24)</f>
        <v>2.5983051982851023E-2</v>
      </c>
      <c r="GD43" s="13">
        <f>SMALL($GL43:GQ43,1)/(60*60*24)</f>
        <v>2.5983051982851023E-2</v>
      </c>
      <c r="GE43" s="34">
        <f t="shared" si="31"/>
        <v>1.9968263686366398E-2</v>
      </c>
      <c r="GF43" s="13">
        <f>SMALL($GR43:GS43,1)/(60*60*24)</f>
        <v>1.9968263686366398E-2</v>
      </c>
      <c r="GG43" s="42">
        <f>SMALL($GT43:GT43,1)/(60*60*24)</f>
        <v>0.11572916666666666</v>
      </c>
      <c r="GH43" s="42">
        <f>SMALL($GT43:GU43,1)/(60*60*24)</f>
        <v>0.11572916666666666</v>
      </c>
      <c r="GI43" s="42">
        <f>SMALL($GT43:GV43,1)/(60*60*24)</f>
        <v>0.11572916666666666</v>
      </c>
      <c r="GJ43" s="42">
        <f>SMALL($GT43:GW43,1)/(60*60*24)</f>
        <v>0.11572916666666666</v>
      </c>
      <c r="GL43" s="6">
        <f t="shared" si="117"/>
        <v>2244.9356913183283</v>
      </c>
      <c r="GM43" s="1">
        <f t="shared" si="93"/>
        <v>9999</v>
      </c>
      <c r="GN43" s="1">
        <f t="shared" si="93"/>
        <v>9999</v>
      </c>
      <c r="GO43" s="1">
        <f t="shared" si="93"/>
        <v>9999</v>
      </c>
      <c r="GP43" s="1">
        <f t="shared" si="93"/>
        <v>9999</v>
      </c>
      <c r="GQ43" s="1">
        <f t="shared" si="93"/>
        <v>9999</v>
      </c>
      <c r="GR43" s="6">
        <f t="shared" si="34"/>
        <v>1725.2579825020568</v>
      </c>
      <c r="GS43" s="1">
        <f t="shared" si="35"/>
        <v>9999</v>
      </c>
      <c r="GT43" s="43">
        <f t="shared" si="36"/>
        <v>9999</v>
      </c>
      <c r="GU43" s="1">
        <f t="shared" si="94"/>
        <v>9999</v>
      </c>
      <c r="GV43" s="1">
        <f t="shared" si="94"/>
        <v>9999</v>
      </c>
      <c r="GW43" s="1">
        <f t="shared" si="94"/>
        <v>9999</v>
      </c>
    </row>
    <row r="44" spans="1:205" x14ac:dyDescent="0.25">
      <c r="A44" s="20" t="s">
        <v>163</v>
      </c>
      <c r="B44" s="54"/>
      <c r="C44" s="45"/>
      <c r="D44" s="45"/>
      <c r="E44" s="13"/>
      <c r="K44" s="120">
        <v>2.0312500000000001E-2</v>
      </c>
      <c r="L44" s="120">
        <v>4.1666666666666664E-2</v>
      </c>
      <c r="M44" s="8">
        <f t="shared" si="38"/>
        <v>2.8411374598070738E-2</v>
      </c>
      <c r="N44" s="6">
        <f t="shared" si="39"/>
        <v>2454.7427652733118</v>
      </c>
      <c r="O44" s="8">
        <f t="shared" si="40"/>
        <v>1.1111111111111112E-2</v>
      </c>
      <c r="P44" s="146" t="str">
        <f t="shared" si="41"/>
        <v>Guest 60:00</v>
      </c>
      <c r="Q44" s="107"/>
      <c r="R44" s="129" t="str">
        <f t="shared" si="97"/>
        <v/>
      </c>
      <c r="S44" s="131" t="str">
        <f t="shared" si="42"/>
        <v/>
      </c>
      <c r="T44" s="131">
        <f t="shared" si="75"/>
        <v>2.000399999999994E-6</v>
      </c>
      <c r="U44" s="132">
        <f t="shared" si="43"/>
        <v>1.1113111511111112E-2</v>
      </c>
      <c r="V44" s="146" t="str">
        <f t="shared" si="44"/>
        <v>Guest 60:00</v>
      </c>
      <c r="W44" s="107"/>
      <c r="X44" s="129" t="str">
        <f t="shared" si="98"/>
        <v/>
      </c>
      <c r="Y44" s="131" t="str">
        <f t="shared" si="45"/>
        <v/>
      </c>
      <c r="Z44" s="131">
        <f t="shared" si="76"/>
        <v>2.000399999999994E-6</v>
      </c>
      <c r="AA44" s="132">
        <f t="shared" si="46"/>
        <v>1.1113111511111112E-2</v>
      </c>
      <c r="AB44" s="146" t="str">
        <f t="shared" si="47"/>
        <v>Guest 60:00</v>
      </c>
      <c r="AC44" s="107"/>
      <c r="AD44" s="129" t="str">
        <f t="shared" si="99"/>
        <v/>
      </c>
      <c r="AE44" s="131" t="str">
        <f t="shared" si="48"/>
        <v/>
      </c>
      <c r="AF44" s="131">
        <f t="shared" si="77"/>
        <v>2.000399999999994E-6</v>
      </c>
      <c r="AG44" s="132">
        <f t="shared" si="49"/>
        <v>1.1113111511111112E-2</v>
      </c>
      <c r="AH44" s="146" t="str">
        <f t="shared" si="50"/>
        <v>Guest 60:00</v>
      </c>
      <c r="AI44" s="107"/>
      <c r="AJ44" s="108">
        <f t="shared" si="51"/>
        <v>1.1111111111111112E-2</v>
      </c>
      <c r="AK44" s="109">
        <f t="shared" si="52"/>
        <v>960.00000000000023</v>
      </c>
      <c r="AL44" s="129"/>
      <c r="AM44" s="113"/>
      <c r="AN44" s="131">
        <f t="shared" si="78"/>
        <v>2.000399999999994E-6</v>
      </c>
      <c r="AO44" s="132">
        <f t="shared" si="79"/>
        <v>1.1111111111111112E-2</v>
      </c>
      <c r="AP44" s="146" t="str">
        <f t="shared" si="53"/>
        <v>Guest 60:00</v>
      </c>
      <c r="AQ44" s="107"/>
      <c r="AR44" s="129" t="str">
        <f t="shared" si="54"/>
        <v/>
      </c>
      <c r="AS44" s="131" t="str">
        <f t="shared" si="55"/>
        <v/>
      </c>
      <c r="AT44" s="131">
        <f t="shared" si="80"/>
        <v>2.000399999999994E-6</v>
      </c>
      <c r="AU44" s="132">
        <f t="shared" si="56"/>
        <v>1.1113111511111112E-2</v>
      </c>
      <c r="AV44" s="146" t="str">
        <f t="shared" si="57"/>
        <v>Guest 60:00</v>
      </c>
      <c r="AW44" s="107"/>
      <c r="AX44" s="129" t="str">
        <f t="shared" si="100"/>
        <v/>
      </c>
      <c r="AY44" s="131" t="str">
        <f t="shared" si="58"/>
        <v/>
      </c>
      <c r="AZ44" s="131">
        <f t="shared" si="81"/>
        <v>2.000399999999994E-6</v>
      </c>
      <c r="BA44" s="132">
        <f t="shared" si="59"/>
        <v>1.1113111511111112E-2</v>
      </c>
      <c r="BB44" s="146" t="str">
        <f t="shared" si="60"/>
        <v>Guest 60:00</v>
      </c>
      <c r="BC44" s="107"/>
      <c r="BD44" s="129" t="str">
        <f t="shared" si="101"/>
        <v/>
      </c>
      <c r="BE44" s="131" t="str">
        <f t="shared" si="61"/>
        <v/>
      </c>
      <c r="BF44" s="131">
        <f t="shared" si="82"/>
        <v>2.000399999999994E-6</v>
      </c>
      <c r="BG44" s="134">
        <f>IF(BE44&lt;&gt;"",BE44,VLOOKUP($A44,Table12[],7,FALSE))+BF44</f>
        <v>6.2520003999999999E-3</v>
      </c>
      <c r="BH44" s="146" t="str">
        <f t="shared" si="62"/>
        <v>Guest 60:00</v>
      </c>
      <c r="BI44" s="107"/>
      <c r="BJ44" s="129" t="str">
        <f t="shared" si="102"/>
        <v/>
      </c>
      <c r="BK44" s="131" t="str">
        <f t="shared" si="63"/>
        <v/>
      </c>
      <c r="BL44" s="131">
        <f t="shared" si="83"/>
        <v>2.000399999999994E-6</v>
      </c>
      <c r="BM44" s="134">
        <f>IF(BK44&lt;&gt;"",BK44,VLOOKUP($A44,Table12[],7,FALSE))+BL44</f>
        <v>6.2520003999999999E-3</v>
      </c>
      <c r="BN44" s="146" t="str">
        <f t="shared" si="64"/>
        <v>Guest 60:00</v>
      </c>
      <c r="BO44" s="107"/>
      <c r="BP44" s="129" t="str">
        <f t="shared" si="103"/>
        <v/>
      </c>
      <c r="BQ44" s="131" t="str">
        <f t="shared" si="65"/>
        <v/>
      </c>
      <c r="BR44" s="131">
        <f t="shared" si="84"/>
        <v>2.000399999999994E-6</v>
      </c>
      <c r="BS44" s="134">
        <f>IF(BQ44&lt;&gt;"",BQ44,VLOOKUP($A44,Table12[],7,FALSE))+BR44</f>
        <v>6.2520003999999999E-3</v>
      </c>
      <c r="BT44" s="146" t="str">
        <f t="shared" si="66"/>
        <v>Guest 60:00</v>
      </c>
      <c r="BU44" s="107"/>
      <c r="BV44" s="129" t="str">
        <f t="shared" si="104"/>
        <v/>
      </c>
      <c r="BW44" s="131" t="str">
        <f t="shared" si="67"/>
        <v/>
      </c>
      <c r="BX44" s="131">
        <f t="shared" si="85"/>
        <v>2.000399999999994E-6</v>
      </c>
      <c r="BY44" s="134">
        <f>IF(BW44&lt;&gt;"",BW44,VLOOKUP($A44,Table12[],7,FALSE))+BX44</f>
        <v>6.2520003999999999E-3</v>
      </c>
      <c r="BZ44" s="146" t="str">
        <f t="shared" si="68"/>
        <v>Guest 60:00</v>
      </c>
      <c r="CA44" s="107"/>
      <c r="CB44" s="129" t="str">
        <f t="shared" si="105"/>
        <v/>
      </c>
      <c r="CC44" s="131" t="str">
        <f t="shared" si="69"/>
        <v/>
      </c>
      <c r="CD44" s="131">
        <f t="shared" si="86"/>
        <v>2.000399999999994E-6</v>
      </c>
      <c r="CE44" s="134">
        <f>IF(CC44&lt;&gt;"",CC44,VLOOKUP($A44,Table12[],7,FALSE))+CD44</f>
        <v>6.2520003999999999E-3</v>
      </c>
      <c r="CF44" s="146" t="str">
        <f t="shared" si="70"/>
        <v>Guest 60:00</v>
      </c>
      <c r="CG44" s="107"/>
      <c r="CH44" s="129" t="str">
        <f t="shared" si="106"/>
        <v/>
      </c>
      <c r="CI44" s="131" t="str">
        <f t="shared" si="71"/>
        <v/>
      </c>
      <c r="CJ44" s="131">
        <f t="shared" si="87"/>
        <v>2.000399999999994E-6</v>
      </c>
      <c r="CK44" s="134">
        <f>IF(CI44&lt;&gt;"",CI44,VLOOKUP($A44,Table12[],7,FALSE))+CJ44</f>
        <v>6.2520003999999999E-3</v>
      </c>
      <c r="CL44" s="146" t="str">
        <f t="shared" si="72"/>
        <v>Guest 60:00</v>
      </c>
      <c r="CM44" s="8"/>
      <c r="CN44" s="8">
        <f t="shared" si="73"/>
        <v>0</v>
      </c>
      <c r="CO44" s="8">
        <f t="shared" si="10"/>
        <v>0</v>
      </c>
      <c r="CP44" s="8">
        <f t="shared" si="107"/>
        <v>1.1111111111111112E-2</v>
      </c>
      <c r="CQ44" s="8"/>
      <c r="CR44" s="8">
        <f>IF(A44&lt;&gt;"",IF(VLOOKUP(A44,Apr!A$4:F$211,6)&gt;0,VLOOKUP(A44,Apr!A$4:F$211,6),0),0)</f>
        <v>0</v>
      </c>
      <c r="CS44" s="8">
        <f>IF(A44&lt;&gt;"",IF(VLOOKUP(A44,May!A$3:F$209,6)&gt;0,VLOOKUP(A44,May!A$3:F$209,6),0),0)</f>
        <v>0</v>
      </c>
      <c r="CT44" s="8">
        <f>IF(A44&lt;&gt;"",IF(VLOOKUP(A44,Jun!A$3:F$209,6)&gt;0,VLOOKUP(A44,Jun!A$3:F$209,6),0),0)</f>
        <v>0</v>
      </c>
      <c r="CU44" s="8">
        <f>IF(A44&lt;&gt;"",IF(VLOOKUP(A44,Jul!A$3:F$206,6)&gt;0,VLOOKUP(A44,Jul!A$3:F$206,6),0),0)</f>
        <v>0</v>
      </c>
      <c r="CV44" s="8">
        <f>IF(A44&lt;&gt;"",IF(VLOOKUP(A44,Aug!A$3:F$206,6)&gt;0,VLOOKUP(A44,Aug!A$3:F$206,6),0),0)</f>
        <v>0</v>
      </c>
      <c r="CW44" s="8">
        <f>IF(A44&lt;&gt;"",IF(VLOOKUP(A44,Sep!A$3:F$206,6)&gt;0,VLOOKUP(A44,Sep!A$3:F$206,6),0),0)</f>
        <v>0</v>
      </c>
      <c r="CX44" s="6">
        <f t="shared" si="108"/>
        <v>1886.4970462872955</v>
      </c>
      <c r="CY44" s="8">
        <f t="shared" si="74"/>
        <v>6.076388888888889E-3</v>
      </c>
      <c r="CZ44" s="8">
        <f>IF(A44&lt;&gt;"",IF(VLOOKUP(A44,Oct!A$3:F$206,6)&gt;0,VLOOKUP(A44,Oct!A$3:F$206,6),0),0)</f>
        <v>0</v>
      </c>
      <c r="DA44" s="8">
        <f>IF(A44&lt;&gt;"",IF(VLOOKUP(A44,Nov!A$3:F$207,6)&gt;0,VLOOKUP(A44,Nov!A$3:F$207,6),0),0)</f>
        <v>0</v>
      </c>
      <c r="DB44" s="8">
        <f>IF(A44&lt;&gt;"",IF(VLOOKUP(A44,Dec!A$3:F$207,6)&gt;0,VLOOKUP(A44,Dec!A$3:F$207,6),0),0)</f>
        <v>0</v>
      </c>
      <c r="DC44" s="8">
        <f>IF(A44&lt;&gt;"",IF(VLOOKUP(A44,Jan!A$3:F$207,6)&gt;0,VLOOKUP(A44,Jan!A$3:F$207,6),0),0)</f>
        <v>0</v>
      </c>
      <c r="DD44" s="8">
        <f>IF(A44&lt;&gt;"",IF(VLOOKUP(A44,Feb!A$3:F$207,6)&gt;0,VLOOKUP(A44,Feb!A$3:F$207,6),0),0)</f>
        <v>0</v>
      </c>
      <c r="DE44" s="8">
        <f>IF(A44&lt;&gt;"",IF(VLOOKUP(A44,Mar!A$3:F$207,6)&gt;0,VLOOKUP(A44,Mar!A$3:F$207,6),0),0)</f>
        <v>0</v>
      </c>
      <c r="DG44" s="8">
        <f>LARGE($EE44:EF44,1)</f>
        <v>1.1111111111111112E-2</v>
      </c>
      <c r="DH44" s="8">
        <f>LARGE($EE44:EG44,1)</f>
        <v>1.1111111111111112E-2</v>
      </c>
      <c r="DI44" s="8">
        <f>LARGE($EE44:EH44,1)</f>
        <v>1.1111111111111112E-2</v>
      </c>
      <c r="DJ44" s="8">
        <f>LARGE($EE44:EI44,1)</f>
        <v>1.1113111511111112E-2</v>
      </c>
      <c r="DK44" s="8">
        <f>LARGE($EE44:EJ44,1)</f>
        <v>1.1113111511111112E-2</v>
      </c>
      <c r="DL44" s="8">
        <f>LARGE($EK44:EL44,1)</f>
        <v>6.076388888888889E-3</v>
      </c>
      <c r="DM44" s="8">
        <f>LARGE($EK44:EM44,1)</f>
        <v>6.076388888888889E-3</v>
      </c>
      <c r="DN44" s="8">
        <f>LARGE($EK44:EN44,1)</f>
        <v>6.076388888888889E-3</v>
      </c>
      <c r="DO44" s="8">
        <f>LARGE($EK44:EO44,1)</f>
        <v>6.076388888888889E-3</v>
      </c>
      <c r="DP44" s="8">
        <f>LARGE($EK44:EP44,1)</f>
        <v>6.076388888888889E-3</v>
      </c>
      <c r="DS44" s="6">
        <f t="shared" si="13"/>
        <v>0</v>
      </c>
      <c r="DT44" s="6">
        <f t="shared" si="13"/>
        <v>0</v>
      </c>
      <c r="DU44" s="6">
        <f t="shared" si="13"/>
        <v>0</v>
      </c>
      <c r="DV44" s="6">
        <f t="shared" si="13"/>
        <v>0</v>
      </c>
      <c r="DW44" s="6">
        <f t="shared" si="13"/>
        <v>0</v>
      </c>
      <c r="DX44" s="6">
        <f t="shared" si="13"/>
        <v>0</v>
      </c>
      <c r="DY44" s="6">
        <f t="shared" si="14"/>
        <v>0</v>
      </c>
      <c r="DZ44" s="6">
        <f t="shared" si="14"/>
        <v>0</v>
      </c>
      <c r="EA44" s="6">
        <f t="shared" si="14"/>
        <v>0</v>
      </c>
      <c r="EB44" s="6">
        <f t="shared" si="14"/>
        <v>0</v>
      </c>
      <c r="EC44" s="6">
        <f t="shared" si="14"/>
        <v>0</v>
      </c>
      <c r="EE44" s="8">
        <f t="shared" si="109"/>
        <v>1.1111111111111112E-2</v>
      </c>
      <c r="EF44" s="8">
        <f t="shared" si="16"/>
        <v>0</v>
      </c>
      <c r="EG44" s="8">
        <f t="shared" si="16"/>
        <v>0</v>
      </c>
      <c r="EH44" s="8">
        <f t="shared" si="110"/>
        <v>1.1111111111111112E-2</v>
      </c>
      <c r="EI44" s="8">
        <f t="shared" si="111"/>
        <v>1.1113111511111112E-2</v>
      </c>
      <c r="EJ44" s="8">
        <f t="shared" si="16"/>
        <v>0</v>
      </c>
      <c r="EK44" s="8">
        <f t="shared" si="19"/>
        <v>6.076388888888889E-3</v>
      </c>
      <c r="EL44" s="8">
        <f t="shared" si="90"/>
        <v>0</v>
      </c>
      <c r="EM44" s="8">
        <f t="shared" si="90"/>
        <v>0</v>
      </c>
      <c r="EN44" s="8">
        <f t="shared" si="90"/>
        <v>0</v>
      </c>
      <c r="EO44" s="8">
        <f t="shared" si="90"/>
        <v>0</v>
      </c>
      <c r="EP44" s="8">
        <f t="shared" si="90"/>
        <v>0</v>
      </c>
      <c r="ES44" s="8" t="str">
        <f t="shared" si="91"/>
        <v/>
      </c>
      <c r="ET44" s="8" t="str">
        <f t="shared" si="91"/>
        <v/>
      </c>
      <c r="EU44" s="8" t="str">
        <f t="shared" si="91"/>
        <v/>
      </c>
      <c r="EV44" s="8" t="str">
        <f t="shared" si="91"/>
        <v/>
      </c>
      <c r="EW44" s="8" t="str">
        <f t="shared" si="91"/>
        <v/>
      </c>
      <c r="EX44" s="8" t="str">
        <f t="shared" si="91"/>
        <v/>
      </c>
      <c r="EY44" s="8" t="str">
        <f t="shared" si="92"/>
        <v/>
      </c>
      <c r="EZ44" s="8" t="str">
        <f t="shared" si="92"/>
        <v/>
      </c>
      <c r="FA44" s="8" t="str">
        <f t="shared" si="92"/>
        <v/>
      </c>
      <c r="FB44" s="8" t="str">
        <f t="shared" si="92"/>
        <v/>
      </c>
      <c r="FC44" s="8" t="str">
        <f t="shared" si="92"/>
        <v/>
      </c>
      <c r="FD44" s="8" t="str">
        <f t="shared" si="92"/>
        <v/>
      </c>
      <c r="FF44" s="13"/>
      <c r="FG44" s="8">
        <f t="shared" si="23"/>
        <v>0</v>
      </c>
      <c r="FH44" s="8">
        <f>IF(COUNT($ES44:ET44)&gt;0,SMALL($ES44:ET44,1),$FF44)</f>
        <v>0</v>
      </c>
      <c r="FI44" s="8">
        <f>IF(COUNT($ES44:EU44)&gt;0,SMALL($ES44:EU44,1),$FF44)</f>
        <v>0</v>
      </c>
      <c r="FJ44" s="8">
        <f>IF(COUNT($ES44:EV44)&gt;0,SMALL($ES44:EV44,1),$FF44)</f>
        <v>0</v>
      </c>
      <c r="FK44" s="8">
        <f>IF(COUNT($ES44:EW44)&gt;0,SMALL($ES44:EW44,1),$FF44)</f>
        <v>0</v>
      </c>
      <c r="FL44" s="54"/>
      <c r="FM44" s="8">
        <f t="shared" si="24"/>
        <v>0</v>
      </c>
      <c r="FN44" s="8">
        <f>IF(COUNT($EY44:EZ44)&gt;0,SMALL($EY44:EZ44,1),$FM44)</f>
        <v>0</v>
      </c>
      <c r="FO44" s="8">
        <f>IF(COUNT($EY44:FA44)&gt;0,SMALL($EY44:FA44,1),$FM44)</f>
        <v>0</v>
      </c>
      <c r="FP44" s="8">
        <f>IF(COUNT($EY44:FB44)&gt;0,SMALL($EY44:FB44,1),$FM44)</f>
        <v>0</v>
      </c>
      <c r="FQ44" s="8">
        <f>IF(COUNT($EY44:FC44)&gt;0,SMALL($EY44:FC44,1),$FM44)</f>
        <v>0</v>
      </c>
      <c r="FS44" s="8">
        <f t="shared" si="112"/>
        <v>1.1114060585185185E-2</v>
      </c>
      <c r="FT44" s="8">
        <f t="shared" si="113"/>
        <v>6.0773379629629632E-3</v>
      </c>
      <c r="FU44" s="1">
        <f t="shared" si="118"/>
        <v>41</v>
      </c>
      <c r="FV44" s="8">
        <f t="shared" si="114"/>
        <v>9.4907407407407411E-7</v>
      </c>
      <c r="FW44" s="1" t="str">
        <f t="shared" si="115"/>
        <v>Guest 60:00</v>
      </c>
      <c r="FY44" s="13">
        <f t="shared" si="116"/>
        <v>2.8411374598070738E-2</v>
      </c>
      <c r="FZ44" s="13">
        <f>SMALL($GL44:GM44,1)/(60*60*24)</f>
        <v>2.8411374598070738E-2</v>
      </c>
      <c r="GA44" s="13">
        <f>SMALL($GL44:GN44,1)/(60*60*24)</f>
        <v>2.8411374598070738E-2</v>
      </c>
      <c r="GB44" s="13">
        <f>SMALL($GL44:GO44,1)/(60*60*24)</f>
        <v>2.8411374598070738E-2</v>
      </c>
      <c r="GC44" s="13">
        <f>SMALL($GL44:GP44,1)/(60*60*24)</f>
        <v>2.8411374598070738E-2</v>
      </c>
      <c r="GD44" s="13">
        <f>SMALL($GL44:GQ44,1)/(60*60*24)</f>
        <v>2.8411374598070738E-2</v>
      </c>
      <c r="GE44" s="34">
        <f t="shared" si="31"/>
        <v>2.1834456554251105E-2</v>
      </c>
      <c r="GF44" s="13">
        <f>SMALL($GR44:GS44,1)/(60*60*24)</f>
        <v>2.1834456554251105E-2</v>
      </c>
      <c r="GG44" s="42">
        <f>SMALL($GT44:GT44,1)/(60*60*24)</f>
        <v>0.11572916666666666</v>
      </c>
      <c r="GH44" s="42">
        <f>SMALL($GT44:GU44,1)/(60*60*24)</f>
        <v>0.11572916666666666</v>
      </c>
      <c r="GI44" s="42">
        <f>SMALL($GT44:GV44,1)/(60*60*24)</f>
        <v>0.11572916666666666</v>
      </c>
      <c r="GJ44" s="42">
        <f>SMALL($GT44:GW44,1)/(60*60*24)</f>
        <v>0.11572916666666666</v>
      </c>
      <c r="GL44" s="6">
        <f t="shared" si="117"/>
        <v>2454.7427652733118</v>
      </c>
      <c r="GM44" s="1">
        <f t="shared" si="93"/>
        <v>9999</v>
      </c>
      <c r="GN44" s="1">
        <f t="shared" si="93"/>
        <v>9999</v>
      </c>
      <c r="GO44" s="1">
        <f t="shared" si="93"/>
        <v>9999</v>
      </c>
      <c r="GP44" s="1">
        <f t="shared" si="93"/>
        <v>9999</v>
      </c>
      <c r="GQ44" s="1">
        <f t="shared" si="93"/>
        <v>9999</v>
      </c>
      <c r="GR44" s="6">
        <f t="shared" si="34"/>
        <v>1886.4970462872955</v>
      </c>
      <c r="GS44" s="1">
        <f t="shared" si="35"/>
        <v>9999</v>
      </c>
      <c r="GT44" s="43">
        <f t="shared" si="36"/>
        <v>9999</v>
      </c>
      <c r="GU44" s="1">
        <f t="shared" si="94"/>
        <v>9999</v>
      </c>
      <c r="GV44" s="1">
        <f t="shared" si="94"/>
        <v>9999</v>
      </c>
      <c r="GW44" s="1">
        <f t="shared" si="94"/>
        <v>9999</v>
      </c>
    </row>
    <row r="45" spans="1:205" x14ac:dyDescent="0.25">
      <c r="A45" s="1" t="s">
        <v>194</v>
      </c>
      <c r="B45" s="54"/>
      <c r="C45" s="45"/>
      <c r="D45" s="45"/>
      <c r="E45" s="13"/>
      <c r="J45" s="2">
        <v>2.1134259259259259E-2</v>
      </c>
      <c r="K45" s="55">
        <f>(J45/4*3.1)/1.032</f>
        <v>1.5871173377835199E-2</v>
      </c>
      <c r="M45" s="8">
        <f t="shared" si="38"/>
        <v>2.2199229644238944E-2</v>
      </c>
      <c r="N45" s="6">
        <f t="shared" si="39"/>
        <v>1918.0134412622447</v>
      </c>
      <c r="O45" s="8">
        <f t="shared" si="40"/>
        <v>1.7187500000000001E-2</v>
      </c>
      <c r="P45" s="146" t="str">
        <f t="shared" si="41"/>
        <v>Helen Rennie</v>
      </c>
      <c r="Q45" s="107"/>
      <c r="R45" s="129" t="str">
        <f t="shared" si="97"/>
        <v/>
      </c>
      <c r="S45" s="131" t="str">
        <f t="shared" si="42"/>
        <v/>
      </c>
      <c r="T45" s="131">
        <f t="shared" si="75"/>
        <v>2.0004099999999939E-6</v>
      </c>
      <c r="U45" s="132">
        <f t="shared" si="43"/>
        <v>1.7189500410000003E-2</v>
      </c>
      <c r="V45" s="146" t="str">
        <f t="shared" si="44"/>
        <v>Helen Rennie</v>
      </c>
      <c r="W45" s="107"/>
      <c r="X45" s="129" t="str">
        <f t="shared" si="98"/>
        <v/>
      </c>
      <c r="Y45" s="131" t="str">
        <f t="shared" si="45"/>
        <v/>
      </c>
      <c r="Z45" s="131">
        <f t="shared" si="76"/>
        <v>2.0004099999999939E-6</v>
      </c>
      <c r="AA45" s="132">
        <f t="shared" si="46"/>
        <v>1.7189500410000003E-2</v>
      </c>
      <c r="AB45" s="146" t="str">
        <f t="shared" si="47"/>
        <v>Helen Rennie</v>
      </c>
      <c r="AC45" s="107"/>
      <c r="AD45" s="129" t="str">
        <f t="shared" si="99"/>
        <v/>
      </c>
      <c r="AE45" s="131" t="str">
        <f t="shared" si="48"/>
        <v/>
      </c>
      <c r="AF45" s="131">
        <f t="shared" si="77"/>
        <v>2.0004099999999939E-6</v>
      </c>
      <c r="AG45" s="132">
        <f t="shared" si="49"/>
        <v>1.7189500410000003E-2</v>
      </c>
      <c r="AH45" s="146" t="str">
        <f t="shared" si="50"/>
        <v>Helen Rennie</v>
      </c>
      <c r="AI45" s="107">
        <v>14.1</v>
      </c>
      <c r="AJ45" s="108">
        <f t="shared" si="51"/>
        <v>1.545138888888889E-2</v>
      </c>
      <c r="AK45" s="109">
        <f t="shared" si="52"/>
        <v>1335</v>
      </c>
      <c r="AL45" s="129">
        <f>(50.124*AI45)+1373.5</f>
        <v>2080.2483999999999</v>
      </c>
      <c r="AM45" s="131">
        <f t="shared" ref="AM45:AM60" si="119">IF(A45&lt;&gt;"",(MROUND(AL$2-AL45,15)/(60*60*24)),"")</f>
        <v>1.545138888888889E-2</v>
      </c>
      <c r="AN45" s="131">
        <f t="shared" si="78"/>
        <v>2.0004099999999939E-6</v>
      </c>
      <c r="AO45" s="132">
        <f t="shared" si="79"/>
        <v>1.545138888888889E-2</v>
      </c>
      <c r="AP45" s="146" t="str">
        <f t="shared" si="53"/>
        <v>Helen Rennie</v>
      </c>
      <c r="AQ45" s="107">
        <v>14.7</v>
      </c>
      <c r="AR45" s="129">
        <f t="shared" si="54"/>
        <v>2110.3227999999999</v>
      </c>
      <c r="AS45" s="131">
        <f t="shared" si="55"/>
        <v>1.5104166666666667E-2</v>
      </c>
      <c r="AT45" s="131">
        <f t="shared" si="80"/>
        <v>2.0004099999999939E-6</v>
      </c>
      <c r="AU45" s="132">
        <f t="shared" si="56"/>
        <v>1.5106167076666666E-2</v>
      </c>
      <c r="AV45" s="146" t="str">
        <f t="shared" si="57"/>
        <v>Helen Rennie</v>
      </c>
      <c r="AW45" s="107">
        <v>15.2</v>
      </c>
      <c r="AX45" s="129">
        <f t="shared" si="100"/>
        <v>1951.1</v>
      </c>
      <c r="AY45" s="131">
        <f t="shared" si="58"/>
        <v>1.6840277777777777E-2</v>
      </c>
      <c r="AZ45" s="131">
        <f t="shared" si="81"/>
        <v>2.0004099999999939E-6</v>
      </c>
      <c r="BA45" s="132">
        <f t="shared" si="59"/>
        <v>1.6842278187777778E-2</v>
      </c>
      <c r="BB45" s="146" t="str">
        <f t="shared" si="60"/>
        <v>Helen Rennie</v>
      </c>
      <c r="BC45" s="107">
        <v>15.6</v>
      </c>
      <c r="BD45" s="129">
        <f t="shared" si="101"/>
        <v>898.29039999999986</v>
      </c>
      <c r="BE45" s="131">
        <f t="shared" si="61"/>
        <v>1.0416666666666666E-2</v>
      </c>
      <c r="BF45" s="131">
        <f t="shared" si="82"/>
        <v>2.0004099999999939E-6</v>
      </c>
      <c r="BG45" s="134">
        <f>IF(BE45&lt;&gt;"",BE45,VLOOKUP($A45,Table12[],7,FALSE))+BF45</f>
        <v>1.0418667076666666E-2</v>
      </c>
      <c r="BH45" s="146" t="str">
        <f t="shared" si="62"/>
        <v>Helen Rennie</v>
      </c>
      <c r="BI45" s="107">
        <v>16.100000000000001</v>
      </c>
      <c r="BJ45" s="129">
        <f t="shared" si="102"/>
        <v>884.48239999999987</v>
      </c>
      <c r="BK45" s="131">
        <f t="shared" si="63"/>
        <v>1.0243055555555556E-2</v>
      </c>
      <c r="BL45" s="131">
        <f t="shared" si="83"/>
        <v>2.0004099999999939E-6</v>
      </c>
      <c r="BM45" s="134">
        <f>IF(BK45&lt;&gt;"",BK45,VLOOKUP($A45,Table12[],7,FALSE))+BL45</f>
        <v>1.0245055965555555E-2</v>
      </c>
      <c r="BN45" s="146" t="str">
        <f t="shared" si="64"/>
        <v>Helen Rennie</v>
      </c>
      <c r="BO45" s="107">
        <v>16.600000000000001</v>
      </c>
      <c r="BP45" s="129">
        <f t="shared" si="103"/>
        <v>870.67439999999988</v>
      </c>
      <c r="BQ45" s="131">
        <f t="shared" si="65"/>
        <v>1.0069444444444445E-2</v>
      </c>
      <c r="BR45" s="131">
        <f t="shared" si="84"/>
        <v>2.0004099999999939E-6</v>
      </c>
      <c r="BS45" s="134">
        <f>IF(BQ45&lt;&gt;"",BQ45,VLOOKUP($A45,Table12[],7,FALSE))+BR45</f>
        <v>1.0071444854444445E-2</v>
      </c>
      <c r="BT45" s="146" t="str">
        <f t="shared" si="66"/>
        <v>Helen Rennie</v>
      </c>
      <c r="BU45" s="107">
        <v>16.7</v>
      </c>
      <c r="BV45" s="129">
        <f t="shared" si="104"/>
        <v>828.09999999999991</v>
      </c>
      <c r="BW45" s="131">
        <f t="shared" si="67"/>
        <v>9.5486111111111119E-3</v>
      </c>
      <c r="BX45" s="131">
        <f t="shared" si="85"/>
        <v>2.0004099999999939E-6</v>
      </c>
      <c r="BY45" s="134">
        <f>IF(BW45&lt;&gt;"",BW45,VLOOKUP($A45,Table12[],7,FALSE))+BX45</f>
        <v>9.5506115211111114E-3</v>
      </c>
      <c r="BZ45" s="146" t="str">
        <f t="shared" si="68"/>
        <v>Helen Rennie</v>
      </c>
      <c r="CA45" s="107">
        <v>15.6</v>
      </c>
      <c r="CB45" s="129">
        <f t="shared" si="105"/>
        <v>845.5</v>
      </c>
      <c r="CC45" s="131">
        <f t="shared" si="69"/>
        <v>9.7222222222222224E-3</v>
      </c>
      <c r="CD45" s="131">
        <f t="shared" si="86"/>
        <v>2.0004099999999939E-6</v>
      </c>
      <c r="CE45" s="134">
        <f>IF(CC45&lt;&gt;"",CC45,VLOOKUP($A45,Table12[],7,FALSE))+CD45</f>
        <v>9.7242226322222219E-3</v>
      </c>
      <c r="CF45" s="146" t="str">
        <f t="shared" si="70"/>
        <v>Helen Rennie</v>
      </c>
      <c r="CG45" s="107"/>
      <c r="CH45" s="129" t="str">
        <f t="shared" si="106"/>
        <v/>
      </c>
      <c r="CI45" s="131" t="str">
        <f t="shared" si="71"/>
        <v/>
      </c>
      <c r="CJ45" s="131">
        <f t="shared" si="87"/>
        <v>2.0004099999999939E-6</v>
      </c>
      <c r="CK45" s="134">
        <f>IF(CI45&lt;&gt;"",CI45,VLOOKUP($A45,Table12[],7,FALSE))+CJ45</f>
        <v>1.0418667076666666E-2</v>
      </c>
      <c r="CL45" s="146" t="str">
        <f t="shared" si="72"/>
        <v>Helen Rennie</v>
      </c>
      <c r="CM45" s="8"/>
      <c r="CN45" s="8">
        <f t="shared" si="73"/>
        <v>0</v>
      </c>
      <c r="CO45" s="8">
        <f t="shared" si="10"/>
        <v>0</v>
      </c>
      <c r="CP45" s="8">
        <f t="shared" si="107"/>
        <v>1.7187500000000001E-2</v>
      </c>
      <c r="CQ45" s="8"/>
      <c r="CR45" s="8">
        <f>IF(A45&lt;&gt;"",IF(VLOOKUP(A45,Apr!A$4:F$211,6)&gt;0,VLOOKUP(A45,Apr!A$4:F$211,6),0),0)</f>
        <v>0</v>
      </c>
      <c r="CS45" s="8">
        <f>IF(A45&lt;&gt;"",IF(VLOOKUP(A45,May!A$3:F$209,6)&gt;0,VLOOKUP(A45,May!A$3:F$209,6),0),0)</f>
        <v>0</v>
      </c>
      <c r="CT45" s="8">
        <f>IF(A45&lt;&gt;"",IF(VLOOKUP(A45,Jun!A$3:F$209,6)&gt;0,VLOOKUP(A45,Jun!A$3:F$209,6),0),0)</f>
        <v>0</v>
      </c>
      <c r="CU45" s="8">
        <f>IF(A45&lt;&gt;"",IF(VLOOKUP(A45,Jul!A$3:F$206,6)&gt;0,VLOOKUP(A45,Jul!A$3:F$206,6),0),0)</f>
        <v>0</v>
      </c>
      <c r="CV45" s="8">
        <f>IF(A45&lt;&gt;"",IF(VLOOKUP(A45,Aug!A$3:F$206,6)&gt;0,VLOOKUP(A45,Aug!A$3:F$206,6),0),0)</f>
        <v>0</v>
      </c>
      <c r="CW45" s="8">
        <f>IF(A45&lt;&gt;"",IF(VLOOKUP(A45,Sep!A$3:F$206,6)&gt;0,VLOOKUP(A45,Sep!A$3:F$206,6),0),0)</f>
        <v>0</v>
      </c>
      <c r="CX45" s="6">
        <f t="shared" si="108"/>
        <v>1474.0146066904447</v>
      </c>
      <c r="CY45" s="8">
        <f t="shared" si="74"/>
        <v>1.0763888888888891E-2</v>
      </c>
      <c r="CZ45" s="8">
        <f>IF(A45&lt;&gt;"",IF(VLOOKUP(A45,Oct!A$3:F$206,6)&gt;0,VLOOKUP(A45,Oct!A$3:F$206,6),0),0)</f>
        <v>0</v>
      </c>
      <c r="DA45" s="8">
        <f>IF(A45&lt;&gt;"",IF(VLOOKUP(A45,Nov!A$3:F$207,6)&gt;0,VLOOKUP(A45,Nov!A$3:F$207,6),0),0)</f>
        <v>0</v>
      </c>
      <c r="DB45" s="8">
        <f>IF(A45&lt;&gt;"",IF(VLOOKUP(A45,Dec!A$3:F$207,6)&gt;0,VLOOKUP(A45,Dec!A$3:F$207,6),0),0)</f>
        <v>0</v>
      </c>
      <c r="DC45" s="8">
        <f>IF(A45&lt;&gt;"",IF(VLOOKUP(A45,Jan!A$3:F$207,6)&gt;0,VLOOKUP(A45,Jan!A$3:F$207,6),0),0)</f>
        <v>0</v>
      </c>
      <c r="DD45" s="8">
        <f>IF(A45&lt;&gt;"",IF(VLOOKUP(A45,Feb!A$3:F$207,6)&gt;0,VLOOKUP(A45,Feb!A$3:F$207,6),0),0)</f>
        <v>0</v>
      </c>
      <c r="DE45" s="8">
        <f>IF(A45&lt;&gt;"",IF(VLOOKUP(A45,Mar!A$3:F$207,6)&gt;0,VLOOKUP(A45,Mar!A$3:F$207,6),0),0)</f>
        <v>0</v>
      </c>
      <c r="DG45" s="8">
        <f>LARGE($EE45:EF45,1)</f>
        <v>1.545138888888889E-2</v>
      </c>
      <c r="DH45" s="8">
        <f>LARGE($EE45:EG45,1)</f>
        <v>1.545138888888889E-2</v>
      </c>
      <c r="DI45" s="8">
        <f>LARGE($EE45:EH45,1)</f>
        <v>1.545138888888889E-2</v>
      </c>
      <c r="DJ45" s="8">
        <f>LARGE($EE45:EI45,1)</f>
        <v>1.545138888888889E-2</v>
      </c>
      <c r="DK45" s="8">
        <f>LARGE($EE45:EJ45,1)</f>
        <v>1.545138888888889E-2</v>
      </c>
      <c r="DL45" s="8">
        <f>LARGE($EK45:EL45,1)</f>
        <v>1.0763888888888891E-2</v>
      </c>
      <c r="DM45" s="8">
        <f>LARGE($EK45:EM45,1)</f>
        <v>1.0763888888888891E-2</v>
      </c>
      <c r="DN45" s="8">
        <f>LARGE($EK45:EN45,1)</f>
        <v>1.0763888888888891E-2</v>
      </c>
      <c r="DO45" s="8">
        <f>LARGE($EK45:EO45,1)</f>
        <v>1.0763888888888891E-2</v>
      </c>
      <c r="DP45" s="8">
        <f>LARGE($EK45:EP45,1)</f>
        <v>1.0763888888888891E-2</v>
      </c>
      <c r="DS45" s="6">
        <f t="shared" si="13"/>
        <v>0</v>
      </c>
      <c r="DT45" s="6">
        <f t="shared" si="13"/>
        <v>0</v>
      </c>
      <c r="DU45" s="6">
        <f t="shared" si="13"/>
        <v>0</v>
      </c>
      <c r="DV45" s="6">
        <f t="shared" ref="DV45:DX98" si="120">IF(CU45&gt;0,CU45*60*60*24,0)</f>
        <v>0</v>
      </c>
      <c r="DW45" s="6">
        <f t="shared" si="120"/>
        <v>0</v>
      </c>
      <c r="DX45" s="6">
        <f t="shared" si="120"/>
        <v>0</v>
      </c>
      <c r="DY45" s="6">
        <f t="shared" si="14"/>
        <v>0</v>
      </c>
      <c r="DZ45" s="6">
        <f t="shared" si="14"/>
        <v>0</v>
      </c>
      <c r="EA45" s="6">
        <f t="shared" si="14"/>
        <v>0</v>
      </c>
      <c r="EB45" s="6">
        <f t="shared" si="14"/>
        <v>0</v>
      </c>
      <c r="EC45" s="6">
        <f t="shared" si="14"/>
        <v>0</v>
      </c>
      <c r="EE45" s="8">
        <f t="shared" si="109"/>
        <v>1.545138888888889E-2</v>
      </c>
      <c r="EF45" s="8">
        <f t="shared" si="16"/>
        <v>0</v>
      </c>
      <c r="EG45" s="8">
        <f t="shared" si="16"/>
        <v>0</v>
      </c>
      <c r="EH45" s="8">
        <f t="shared" si="110"/>
        <v>1.545138888888889E-2</v>
      </c>
      <c r="EI45" s="8">
        <f t="shared" si="111"/>
        <v>1.5106167076666666E-2</v>
      </c>
      <c r="EJ45" s="8">
        <f t="shared" si="16"/>
        <v>0</v>
      </c>
      <c r="EK45" s="8">
        <f t="shared" si="19"/>
        <v>1.0763888888888891E-2</v>
      </c>
      <c r="EL45" s="8">
        <f t="shared" si="90"/>
        <v>0</v>
      </c>
      <c r="EM45" s="8">
        <f t="shared" si="90"/>
        <v>0</v>
      </c>
      <c r="EN45" s="8">
        <f t="shared" si="90"/>
        <v>0</v>
      </c>
      <c r="EO45" s="8">
        <f t="shared" si="90"/>
        <v>0</v>
      </c>
      <c r="EP45" s="8">
        <f t="shared" si="90"/>
        <v>0</v>
      </c>
      <c r="ES45" s="8" t="str">
        <f t="shared" si="91"/>
        <v/>
      </c>
      <c r="ET45" s="8" t="str">
        <f t="shared" si="91"/>
        <v/>
      </c>
      <c r="EU45" s="8" t="str">
        <f t="shared" si="91"/>
        <v/>
      </c>
      <c r="EV45" s="8" t="str">
        <f t="shared" si="91"/>
        <v/>
      </c>
      <c r="EW45" s="8" t="str">
        <f t="shared" si="91"/>
        <v/>
      </c>
      <c r="EX45" s="8" t="str">
        <f t="shared" si="91"/>
        <v/>
      </c>
      <c r="EY45" s="8" t="str">
        <f t="shared" si="92"/>
        <v/>
      </c>
      <c r="EZ45" s="8" t="str">
        <f t="shared" si="92"/>
        <v/>
      </c>
      <c r="FA45" s="8" t="str">
        <f t="shared" si="92"/>
        <v/>
      </c>
      <c r="FB45" s="8" t="str">
        <f t="shared" si="92"/>
        <v/>
      </c>
      <c r="FC45" s="8" t="str">
        <f t="shared" si="92"/>
        <v/>
      </c>
      <c r="FD45" s="8" t="str">
        <f t="shared" si="92"/>
        <v/>
      </c>
      <c r="FF45" s="13"/>
      <c r="FG45" s="8">
        <f t="shared" si="23"/>
        <v>0</v>
      </c>
      <c r="FH45" s="8">
        <f>IF(COUNT($ES45:ET45)&gt;0,SMALL($ES45:ET45,1),$FF45)</f>
        <v>0</v>
      </c>
      <c r="FI45" s="8">
        <f>IF(COUNT($ES45:EU45)&gt;0,SMALL($ES45:EU45,1),$FF45)</f>
        <v>0</v>
      </c>
      <c r="FJ45" s="8">
        <f>IF(COUNT($ES45:EV45)&gt;0,SMALL($ES45:EV45,1),$FF45)</f>
        <v>0</v>
      </c>
      <c r="FK45" s="8">
        <f>IF(COUNT($ES45:EW45)&gt;0,SMALL($ES45:EW45,1),$FF45)</f>
        <v>0</v>
      </c>
      <c r="FL45" s="54"/>
      <c r="FM45" s="8">
        <f t="shared" si="24"/>
        <v>0</v>
      </c>
      <c r="FN45" s="8">
        <f>IF(COUNT($EY45:EZ45)&gt;0,SMALL($EY45:EZ45,1),$FM45)</f>
        <v>0</v>
      </c>
      <c r="FO45" s="8">
        <f>IF(COUNT($EY45:FA45)&gt;0,SMALL($EY45:FA45,1),$FM45)</f>
        <v>0</v>
      </c>
      <c r="FP45" s="8">
        <f>IF(COUNT($EY45:FB45)&gt;0,SMALL($EY45:FB45,1),$FM45)</f>
        <v>0</v>
      </c>
      <c r="FQ45" s="8">
        <f>IF(COUNT($EY45:FC45)&gt;0,SMALL($EY45:FC45,1),$FM45)</f>
        <v>0</v>
      </c>
      <c r="FS45" s="8">
        <f t="shared" si="112"/>
        <v>1.5452361111111111E-2</v>
      </c>
      <c r="FT45" s="8">
        <f t="shared" si="113"/>
        <v>1.0764861111111112E-2</v>
      </c>
      <c r="FU45" s="1">
        <f t="shared" si="118"/>
        <v>42</v>
      </c>
      <c r="FV45" s="8">
        <f t="shared" si="114"/>
        <v>9.7222222222222218E-7</v>
      </c>
      <c r="FW45" s="1" t="str">
        <f t="shared" si="115"/>
        <v>Helen Rennie</v>
      </c>
      <c r="FY45" s="13">
        <f t="shared" si="116"/>
        <v>2.2199229644238944E-2</v>
      </c>
      <c r="FZ45" s="13">
        <f>SMALL($GL45:GM45,1)/(60*60*24)</f>
        <v>2.2199229644238944E-2</v>
      </c>
      <c r="GA45" s="13">
        <f>SMALL($GL45:GN45,1)/(60*60*24)</f>
        <v>2.2199229644238944E-2</v>
      </c>
      <c r="GB45" s="13">
        <f>SMALL($GL45:GO45,1)/(60*60*24)</f>
        <v>2.2199229644238944E-2</v>
      </c>
      <c r="GC45" s="13">
        <f>SMALL($GL45:GP45,1)/(60*60*24)</f>
        <v>2.2199229644238944E-2</v>
      </c>
      <c r="GD45" s="13">
        <f>SMALL($GL45:GQ45,1)/(60*60*24)</f>
        <v>2.2199229644238944E-2</v>
      </c>
      <c r="GE45" s="34">
        <f t="shared" si="31"/>
        <v>1.706035424410237E-2</v>
      </c>
      <c r="GF45" s="13">
        <f>SMALL($GR45:GS45,1)/(60*60*24)</f>
        <v>1.706035424410237E-2</v>
      </c>
      <c r="GG45" s="42">
        <f>SMALL($GT45:GT45,1)/(60*60*24)</f>
        <v>0.11572916666666666</v>
      </c>
      <c r="GH45" s="42">
        <f>SMALL($GT45:GU45,1)/(60*60*24)</f>
        <v>0.11572916666666666</v>
      </c>
      <c r="GI45" s="42">
        <f>SMALL($GT45:GV45,1)/(60*60*24)</f>
        <v>0.11572916666666666</v>
      </c>
      <c r="GJ45" s="42">
        <f>SMALL($GT45:GW45,1)/(60*60*24)</f>
        <v>0.11572916666666666</v>
      </c>
      <c r="GL45" s="6">
        <f t="shared" si="117"/>
        <v>1918.0134412622447</v>
      </c>
      <c r="GM45" s="1">
        <f t="shared" si="93"/>
        <v>9999</v>
      </c>
      <c r="GN45" s="1">
        <f t="shared" si="93"/>
        <v>9999</v>
      </c>
      <c r="GO45" s="1">
        <f t="shared" si="93"/>
        <v>9999</v>
      </c>
      <c r="GP45" s="1">
        <f t="shared" si="93"/>
        <v>9999</v>
      </c>
      <c r="GQ45" s="1">
        <f t="shared" si="93"/>
        <v>9999</v>
      </c>
      <c r="GR45" s="6">
        <f t="shared" si="34"/>
        <v>1474.0146066904447</v>
      </c>
      <c r="GS45" s="1">
        <f t="shared" si="35"/>
        <v>9999</v>
      </c>
      <c r="GT45" s="43">
        <f t="shared" si="36"/>
        <v>9999</v>
      </c>
      <c r="GU45" s="1">
        <f t="shared" si="94"/>
        <v>9999</v>
      </c>
      <c r="GV45" s="1">
        <f t="shared" si="94"/>
        <v>9999</v>
      </c>
      <c r="GW45" s="1">
        <f t="shared" si="94"/>
        <v>9999</v>
      </c>
    </row>
    <row r="46" spans="1:205" x14ac:dyDescent="0.25">
      <c r="A46" s="1" t="s">
        <v>124</v>
      </c>
      <c r="B46" s="54">
        <v>1.5717592592592592E-2</v>
      </c>
      <c r="C46" s="45">
        <v>43070</v>
      </c>
      <c r="D46" s="45"/>
      <c r="E46" s="13">
        <v>2.0057870370370368E-2</v>
      </c>
      <c r="F46" s="11">
        <v>42948</v>
      </c>
      <c r="K46" s="8">
        <v>1.7511574074074072E-2</v>
      </c>
      <c r="L46" s="8">
        <v>3.5763888888888887E-2</v>
      </c>
      <c r="M46" s="8">
        <f t="shared" si="38"/>
        <v>2.4493680778849586E-2</v>
      </c>
      <c r="N46" s="6">
        <f t="shared" si="39"/>
        <v>2116.254019292604</v>
      </c>
      <c r="O46" s="8">
        <f t="shared" si="40"/>
        <v>1.4930555555555556E-2</v>
      </c>
      <c r="P46" s="146" t="str">
        <f t="shared" si="41"/>
        <v>Ian Tate</v>
      </c>
      <c r="Q46" s="107"/>
      <c r="R46" s="129" t="str">
        <f t="shared" si="97"/>
        <v/>
      </c>
      <c r="S46" s="131" t="str">
        <f t="shared" si="42"/>
        <v/>
      </c>
      <c r="T46" s="131">
        <f t="shared" si="75"/>
        <v>2.0004199999999937E-6</v>
      </c>
      <c r="U46" s="132">
        <f t="shared" si="43"/>
        <v>1.4932555975555557E-2</v>
      </c>
      <c r="V46" s="146" t="str">
        <f t="shared" si="44"/>
        <v>Ian Tate</v>
      </c>
      <c r="W46" s="107"/>
      <c r="X46" s="129" t="str">
        <f t="shared" si="98"/>
        <v/>
      </c>
      <c r="Y46" s="131" t="str">
        <f t="shared" si="45"/>
        <v/>
      </c>
      <c r="Z46" s="131">
        <f t="shared" si="76"/>
        <v>2.0004199999999937E-6</v>
      </c>
      <c r="AA46" s="132">
        <f t="shared" si="46"/>
        <v>1.4932555975555557E-2</v>
      </c>
      <c r="AB46" s="146" t="str">
        <f t="shared" si="47"/>
        <v>Ian Tate</v>
      </c>
      <c r="AC46" s="107"/>
      <c r="AD46" s="129" t="str">
        <f t="shared" si="99"/>
        <v/>
      </c>
      <c r="AE46" s="131" t="str">
        <f t="shared" si="48"/>
        <v/>
      </c>
      <c r="AF46" s="131">
        <f t="shared" si="77"/>
        <v>2.0004199999999937E-6</v>
      </c>
      <c r="AG46" s="132">
        <f t="shared" si="49"/>
        <v>1.4932555975555557E-2</v>
      </c>
      <c r="AH46" s="146" t="str">
        <f t="shared" si="50"/>
        <v>Ian Tate</v>
      </c>
      <c r="AI46" s="107">
        <v>19.100000000000001</v>
      </c>
      <c r="AJ46" s="108">
        <f t="shared" si="51"/>
        <v>1.2500000000000001E-2</v>
      </c>
      <c r="AK46" s="109">
        <f t="shared" si="52"/>
        <v>1080</v>
      </c>
      <c r="AL46" s="129">
        <f>(50.124*AI46)+1373.5</f>
        <v>2330.8684000000003</v>
      </c>
      <c r="AM46" s="131">
        <f t="shared" si="119"/>
        <v>1.2500000000000001E-2</v>
      </c>
      <c r="AN46" s="131">
        <f t="shared" si="78"/>
        <v>2.0004199999999937E-6</v>
      </c>
      <c r="AO46" s="132">
        <f t="shared" si="79"/>
        <v>1.2500000000000001E-2</v>
      </c>
      <c r="AP46" s="146" t="str">
        <f t="shared" si="53"/>
        <v>Ian Tate</v>
      </c>
      <c r="AQ46" s="107">
        <v>19.899999999999999</v>
      </c>
      <c r="AR46" s="129">
        <f t="shared" si="54"/>
        <v>2370.9675999999999</v>
      </c>
      <c r="AS46" s="131">
        <f t="shared" si="55"/>
        <v>1.1979166666666667E-2</v>
      </c>
      <c r="AT46" s="131">
        <f t="shared" si="80"/>
        <v>2.0004199999999937E-6</v>
      </c>
      <c r="AU46" s="132">
        <f t="shared" si="56"/>
        <v>1.1981167086666668E-2</v>
      </c>
      <c r="AV46" s="146" t="str">
        <f t="shared" si="57"/>
        <v>Ian Tate</v>
      </c>
      <c r="AW46" s="107">
        <v>20.399999999999999</v>
      </c>
      <c r="AX46" s="129">
        <f t="shared" si="100"/>
        <v>2148.6999999999998</v>
      </c>
      <c r="AY46" s="131">
        <f t="shared" si="58"/>
        <v>1.4583333333333334E-2</v>
      </c>
      <c r="AZ46" s="131">
        <f t="shared" si="81"/>
        <v>2.0004199999999937E-6</v>
      </c>
      <c r="BA46" s="132">
        <f t="shared" si="59"/>
        <v>1.4585333753333334E-2</v>
      </c>
      <c r="BB46" s="146" t="str">
        <f t="shared" si="60"/>
        <v>Ian Tate</v>
      </c>
      <c r="BC46" s="107">
        <v>20.8</v>
      </c>
      <c r="BD46" s="129">
        <f t="shared" si="101"/>
        <v>754.68719999999985</v>
      </c>
      <c r="BE46" s="131">
        <f t="shared" si="61"/>
        <v>8.6805555555555559E-3</v>
      </c>
      <c r="BF46" s="131">
        <f t="shared" si="82"/>
        <v>2.0004199999999937E-6</v>
      </c>
      <c r="BG46" s="134">
        <f>IF(BE46&lt;&gt;"",BE46,VLOOKUP($A46,Table12[],7,FALSE))+BF46</f>
        <v>8.6825559755555563E-3</v>
      </c>
      <c r="BH46" s="146" t="str">
        <f t="shared" si="62"/>
        <v>Ian Tate</v>
      </c>
      <c r="BI46" s="107">
        <v>21.2</v>
      </c>
      <c r="BJ46" s="129">
        <f t="shared" si="102"/>
        <v>743.6407999999999</v>
      </c>
      <c r="BK46" s="131">
        <f t="shared" si="63"/>
        <v>8.6805555555555559E-3</v>
      </c>
      <c r="BL46" s="131">
        <f t="shared" si="83"/>
        <v>2.0004199999999937E-6</v>
      </c>
      <c r="BM46" s="134">
        <f>IF(BK46&lt;&gt;"",BK46,VLOOKUP($A46,Table12[],7,FALSE))+BL46</f>
        <v>8.6825559755555563E-3</v>
      </c>
      <c r="BN46" s="146" t="str">
        <f t="shared" si="64"/>
        <v>Ian Tate</v>
      </c>
      <c r="BO46" s="107">
        <v>21.7</v>
      </c>
      <c r="BP46" s="129">
        <f t="shared" si="103"/>
        <v>729.83279999999991</v>
      </c>
      <c r="BQ46" s="131">
        <f t="shared" si="65"/>
        <v>8.5069444444444437E-3</v>
      </c>
      <c r="BR46" s="131">
        <f t="shared" si="84"/>
        <v>2.0004199999999937E-6</v>
      </c>
      <c r="BS46" s="134">
        <f>IF(BQ46&lt;&gt;"",BQ46,VLOOKUP($A46,Table12[],7,FALSE))+BR46</f>
        <v>8.508944864444444E-3</v>
      </c>
      <c r="BT46" s="146" t="str">
        <f t="shared" si="66"/>
        <v>Ian Tate</v>
      </c>
      <c r="BU46" s="107">
        <v>21.8</v>
      </c>
      <c r="BV46" s="129">
        <f t="shared" si="104"/>
        <v>675.09999999999991</v>
      </c>
      <c r="BW46" s="131">
        <f t="shared" si="67"/>
        <v>7.8125E-3</v>
      </c>
      <c r="BX46" s="131">
        <f t="shared" si="85"/>
        <v>2.0004199999999937E-6</v>
      </c>
      <c r="BY46" s="134">
        <f>IF(BW46&lt;&gt;"",BW46,VLOOKUP($A46,Table12[],7,FALSE))+BX46</f>
        <v>7.8145004200000003E-3</v>
      </c>
      <c r="BZ46" s="146" t="str">
        <f t="shared" si="68"/>
        <v>Ian Tate</v>
      </c>
      <c r="CA46" s="107">
        <v>22.6</v>
      </c>
      <c r="CB46" s="129">
        <f t="shared" si="105"/>
        <v>628.49999999999989</v>
      </c>
      <c r="CC46" s="131">
        <f t="shared" si="69"/>
        <v>7.2916666666666668E-3</v>
      </c>
      <c r="CD46" s="131">
        <f t="shared" si="86"/>
        <v>2.0004199999999937E-6</v>
      </c>
      <c r="CE46" s="134">
        <f>IF(CC46&lt;&gt;"",CC46,VLOOKUP($A46,Table12[],7,FALSE))+CD46</f>
        <v>7.2936670866666671E-3</v>
      </c>
      <c r="CF46" s="146" t="str">
        <f t="shared" si="70"/>
        <v>Ian Tate</v>
      </c>
      <c r="CG46" s="107"/>
      <c r="CH46" s="129" t="str">
        <f t="shared" si="106"/>
        <v/>
      </c>
      <c r="CI46" s="131" t="str">
        <f t="shared" si="71"/>
        <v/>
      </c>
      <c r="CJ46" s="131">
        <f t="shared" si="87"/>
        <v>2.0004199999999937E-6</v>
      </c>
      <c r="CK46" s="134">
        <f>IF(CI46&lt;&gt;"",CI46,VLOOKUP($A46,Table12[],7,FALSE))+CJ46</f>
        <v>8.8561670866666668E-3</v>
      </c>
      <c r="CL46" s="146" t="str">
        <f t="shared" si="72"/>
        <v>Ian Tate</v>
      </c>
      <c r="CM46" s="8"/>
      <c r="CN46" s="8">
        <f t="shared" si="73"/>
        <v>0</v>
      </c>
      <c r="CO46" s="8">
        <f t="shared" si="10"/>
        <v>0</v>
      </c>
      <c r="CP46" s="8">
        <f t="shared" si="107"/>
        <v>1.4930555555555556E-2</v>
      </c>
      <c r="CQ46" s="8"/>
      <c r="CR46" s="8">
        <f>IF(A46&lt;&gt;"",IF(VLOOKUP(A46,Apr!A$4:F$211,6)&gt;0,VLOOKUP(A46,Apr!A$4:F$211,6),0),0)</f>
        <v>0</v>
      </c>
      <c r="CS46" s="8">
        <f>IF(A46&lt;&gt;"",IF(VLOOKUP(A46,May!A$3:F$209,6)&gt;0,VLOOKUP(A46,May!A$3:F$209,6),0),0)</f>
        <v>0</v>
      </c>
      <c r="CT46" s="8">
        <f>IF(A46&lt;&gt;"",IF(VLOOKUP(A46,Jun!A$3:F$209,6)&gt;0,VLOOKUP(A46,Jun!A$3:F$209,6),0),0)</f>
        <v>0</v>
      </c>
      <c r="CU46" s="8">
        <f>IF(A46&lt;&gt;"",IF(VLOOKUP(A46,Jul!A$3:F$206,6)&gt;0,VLOOKUP(A46,Jul!A$3:F$206,6),0),0)</f>
        <v>0</v>
      </c>
      <c r="CV46" s="8">
        <f>IF(A46&lt;&gt;"",IF(VLOOKUP(A46,Aug!A$3:F$206,6)&gt;0,VLOOKUP(A46,Aug!A$3:F$206,6),0),0)</f>
        <v>0</v>
      </c>
      <c r="CW46" s="8">
        <f>IF(A46&lt;&gt;"",IF(VLOOKUP(A46,Sep!A$3:F$206,6)&gt;0,VLOOKUP(A46,Sep!A$3:F$206,6),0),0)</f>
        <v>0</v>
      </c>
      <c r="CX46" s="6">
        <f t="shared" si="108"/>
        <v>1626.3646900471097</v>
      </c>
      <c r="CY46" s="8">
        <f t="shared" si="74"/>
        <v>9.0277777777777787E-3</v>
      </c>
      <c r="CZ46" s="8">
        <f>IF(A46&lt;&gt;"",IF(VLOOKUP(A46,Oct!A$3:F$206,6)&gt;0,VLOOKUP(A46,Oct!A$3:F$206,6),0),0)</f>
        <v>0</v>
      </c>
      <c r="DA46" s="8">
        <f>IF(A46&lt;&gt;"",IF(VLOOKUP(A46,Nov!A$3:F$207,6)&gt;0,VLOOKUP(A46,Nov!A$3:F$207,6),0),0)</f>
        <v>0</v>
      </c>
      <c r="DB46" s="8">
        <f>IF(A46&lt;&gt;"",IF(VLOOKUP(A46,Dec!A$3:F$207,6)&gt;0,VLOOKUP(A46,Dec!A$3:F$207,6),0),0)</f>
        <v>0</v>
      </c>
      <c r="DC46" s="8">
        <f>IF(A46&lt;&gt;"",IF(VLOOKUP(A46,Jan!A$3:F$207,6)&gt;0,VLOOKUP(A46,Jan!A$3:F$207,6),0),0)</f>
        <v>0</v>
      </c>
      <c r="DD46" s="8">
        <f>IF(A46&lt;&gt;"",IF(VLOOKUP(A46,Feb!A$3:F$207,6)&gt;0,VLOOKUP(A46,Feb!A$3:F$207,6),0),0)</f>
        <v>0</v>
      </c>
      <c r="DE46" s="8">
        <f>IF(A46&lt;&gt;"",IF(VLOOKUP(A46,Mar!A$3:F$207,6)&gt;0,VLOOKUP(A46,Mar!A$3:F$207,6),0),0)</f>
        <v>0</v>
      </c>
      <c r="DG46" s="8">
        <f>LARGE($EE46:EF46,1)</f>
        <v>1.2500000000000001E-2</v>
      </c>
      <c r="DH46" s="8">
        <f>LARGE($EE46:EG46,1)</f>
        <v>1.2500000000000001E-2</v>
      </c>
      <c r="DI46" s="8">
        <f>LARGE($EE46:EH46,1)</f>
        <v>1.2500000000000001E-2</v>
      </c>
      <c r="DJ46" s="8">
        <f>LARGE($EE46:EI46,1)</f>
        <v>1.2500000000000001E-2</v>
      </c>
      <c r="DK46" s="8">
        <f>LARGE($EE46:EJ46,1)</f>
        <v>1.2500000000000001E-2</v>
      </c>
      <c r="DL46" s="8">
        <f>LARGE($EK46:EL46,1)</f>
        <v>9.0277777777777787E-3</v>
      </c>
      <c r="DM46" s="8">
        <f>LARGE($EK46:EM46,1)</f>
        <v>9.0277777777777787E-3</v>
      </c>
      <c r="DN46" s="8">
        <f>LARGE($EK46:EN46,1)</f>
        <v>9.0277777777777787E-3</v>
      </c>
      <c r="DO46" s="8">
        <f>LARGE($EK46:EO46,1)</f>
        <v>9.0277777777777787E-3</v>
      </c>
      <c r="DP46" s="8">
        <f>LARGE($EK46:EP46,1)</f>
        <v>9.0277777777777787E-3</v>
      </c>
      <c r="DS46" s="6">
        <f t="shared" ref="DS46:DX99" si="121">IF(CR46&gt;0,CR46*60*60*24,0)</f>
        <v>0</v>
      </c>
      <c r="DT46" s="6">
        <f t="shared" si="121"/>
        <v>0</v>
      </c>
      <c r="DU46" s="6">
        <f t="shared" si="121"/>
        <v>0</v>
      </c>
      <c r="DV46" s="6">
        <f t="shared" si="120"/>
        <v>0</v>
      </c>
      <c r="DW46" s="6">
        <f t="shared" si="120"/>
        <v>0</v>
      </c>
      <c r="DX46" s="6">
        <f t="shared" si="120"/>
        <v>0</v>
      </c>
      <c r="DY46" s="6">
        <f t="shared" si="14"/>
        <v>0</v>
      </c>
      <c r="DZ46" s="6">
        <f t="shared" si="14"/>
        <v>0</v>
      </c>
      <c r="EA46" s="6">
        <f t="shared" si="14"/>
        <v>0</v>
      </c>
      <c r="EB46" s="6">
        <f t="shared" si="14"/>
        <v>0</v>
      </c>
      <c r="EC46" s="6">
        <f t="shared" si="14"/>
        <v>0</v>
      </c>
      <c r="EE46" s="8">
        <f t="shared" si="109"/>
        <v>1.2500000000000001E-2</v>
      </c>
      <c r="EF46" s="8">
        <f t="shared" si="16"/>
        <v>0</v>
      </c>
      <c r="EG46" s="8">
        <f t="shared" si="16"/>
        <v>0</v>
      </c>
      <c r="EH46" s="8">
        <f t="shared" si="110"/>
        <v>1.2500000000000001E-2</v>
      </c>
      <c r="EI46" s="8">
        <f t="shared" si="111"/>
        <v>1.1981167086666668E-2</v>
      </c>
      <c r="EJ46" s="8">
        <f t="shared" si="16"/>
        <v>0</v>
      </c>
      <c r="EK46" s="8">
        <f t="shared" si="19"/>
        <v>9.0277777777777787E-3</v>
      </c>
      <c r="EL46" s="8">
        <f t="shared" si="90"/>
        <v>0</v>
      </c>
      <c r="EM46" s="8">
        <f t="shared" si="90"/>
        <v>0</v>
      </c>
      <c r="EN46" s="8">
        <f t="shared" si="90"/>
        <v>0</v>
      </c>
      <c r="EO46" s="8">
        <f t="shared" si="90"/>
        <v>0</v>
      </c>
      <c r="EP46" s="8">
        <f t="shared" si="90"/>
        <v>0</v>
      </c>
      <c r="ES46" s="8" t="str">
        <f t="shared" si="91"/>
        <v/>
      </c>
      <c r="ET46" s="8" t="str">
        <f t="shared" si="91"/>
        <v/>
      </c>
      <c r="EU46" s="8" t="str">
        <f t="shared" si="91"/>
        <v/>
      </c>
      <c r="EV46" s="8" t="str">
        <f t="shared" si="91"/>
        <v/>
      </c>
      <c r="EW46" s="8" t="str">
        <f t="shared" si="91"/>
        <v/>
      </c>
      <c r="EX46" s="8" t="str">
        <f t="shared" si="91"/>
        <v/>
      </c>
      <c r="EY46" s="8" t="str">
        <f t="shared" si="92"/>
        <v/>
      </c>
      <c r="EZ46" s="8" t="str">
        <f t="shared" si="92"/>
        <v/>
      </c>
      <c r="FA46" s="8" t="str">
        <f t="shared" si="92"/>
        <v/>
      </c>
      <c r="FB46" s="8" t="str">
        <f t="shared" si="92"/>
        <v/>
      </c>
      <c r="FC46" s="8" t="str">
        <f t="shared" si="92"/>
        <v/>
      </c>
      <c r="FD46" s="8" t="str">
        <f t="shared" si="92"/>
        <v/>
      </c>
      <c r="FF46" s="13">
        <v>2.0057870370370368E-2</v>
      </c>
      <c r="FG46" s="8">
        <f t="shared" si="23"/>
        <v>2.0057870370370368E-2</v>
      </c>
      <c r="FH46" s="8">
        <f>IF(COUNT($ES46:ET46)&gt;0,SMALL($ES46:ET46,1),$FF46)</f>
        <v>2.0057870370370368E-2</v>
      </c>
      <c r="FI46" s="8">
        <f>IF(COUNT($ES46:EU46)&gt;0,SMALL($ES46:EU46,1),$FF46)</f>
        <v>2.0057870370370368E-2</v>
      </c>
      <c r="FJ46" s="8">
        <f>IF(COUNT($ES46:EV46)&gt;0,SMALL($ES46:EV46,1),$FF46)</f>
        <v>2.0057870370370368E-2</v>
      </c>
      <c r="FK46" s="8">
        <f>IF(COUNT($ES46:EW46)&gt;0,SMALL($ES46:EW46,1),$FF46)</f>
        <v>2.0057870370370368E-2</v>
      </c>
      <c r="FL46" s="54">
        <v>1.5717592592592592E-2</v>
      </c>
      <c r="FM46" s="8">
        <f t="shared" si="24"/>
        <v>1.5717592592592592E-2</v>
      </c>
      <c r="FN46" s="8">
        <f>IF(COUNT($EY46:EZ46)&gt;0,SMALL($EY46:EZ46,1),$FM46)</f>
        <v>1.5717592592592592E-2</v>
      </c>
      <c r="FO46" s="8">
        <f>IF(COUNT($EY46:FA46)&gt;0,SMALL($EY46:FA46,1),$FM46)</f>
        <v>1.5717592592592592E-2</v>
      </c>
      <c r="FP46" s="8">
        <f>IF(COUNT($EY46:FB46)&gt;0,SMALL($EY46:FB46,1),$FM46)</f>
        <v>1.5717592592592592E-2</v>
      </c>
      <c r="FQ46" s="8">
        <f>IF(COUNT($EY46:FC46)&gt;0,SMALL($EY46:FC46,1),$FM46)</f>
        <v>1.5717592592592592E-2</v>
      </c>
      <c r="FS46" s="8">
        <f t="shared" si="112"/>
        <v>1.2500995370370371E-2</v>
      </c>
      <c r="FT46" s="8">
        <f t="shared" si="113"/>
        <v>9.0287731481481486E-3</v>
      </c>
      <c r="FU46" s="1">
        <f t="shared" si="118"/>
        <v>43</v>
      </c>
      <c r="FV46" s="8">
        <f t="shared" si="114"/>
        <v>9.9537037037037036E-7</v>
      </c>
      <c r="FW46" s="1" t="str">
        <f t="shared" si="115"/>
        <v>Ian Tate</v>
      </c>
      <c r="FY46" s="13">
        <f t="shared" si="116"/>
        <v>2.4493680778849586E-2</v>
      </c>
      <c r="FZ46" s="13">
        <f>SMALL($GL46:GM46,1)/(60*60*24)</f>
        <v>2.4493680778849582E-2</v>
      </c>
      <c r="GA46" s="13">
        <f>SMALL($GL46:GN46,1)/(60*60*24)</f>
        <v>2.4493680778849582E-2</v>
      </c>
      <c r="GB46" s="13">
        <f>SMALL($GL46:GO46,1)/(60*60*24)</f>
        <v>2.4493680778849582E-2</v>
      </c>
      <c r="GC46" s="13">
        <f>SMALL($GL46:GP46,1)/(60*60*24)</f>
        <v>2.4493680778849582E-2</v>
      </c>
      <c r="GD46" s="13">
        <f>SMALL($GL46:GQ46,1)/(60*60*24)</f>
        <v>2.4493680778849582E-2</v>
      </c>
      <c r="GE46" s="34">
        <f t="shared" si="31"/>
        <v>1.8823665394063768E-2</v>
      </c>
      <c r="GF46" s="13">
        <f>SMALL($GR46:GS46,1)/(60*60*24)</f>
        <v>1.8823665394063768E-2</v>
      </c>
      <c r="GG46" s="42">
        <f>SMALL($GT46:GT46,1)/(60*60*24)</f>
        <v>0.11572916666666666</v>
      </c>
      <c r="GH46" s="42">
        <f>SMALL($GT46:GU46,1)/(60*60*24)</f>
        <v>0.11572916666666666</v>
      </c>
      <c r="GI46" s="42">
        <f>SMALL($GT46:GV46,1)/(60*60*24)</f>
        <v>0.11572916666666666</v>
      </c>
      <c r="GJ46" s="42">
        <f>SMALL($GT46:GW46,1)/(60*60*24)</f>
        <v>0.11572916666666666</v>
      </c>
      <c r="GL46" s="6">
        <f t="shared" si="117"/>
        <v>2116.254019292604</v>
      </c>
      <c r="GM46" s="1">
        <f t="shared" si="93"/>
        <v>9999</v>
      </c>
      <c r="GN46" s="1">
        <f t="shared" si="93"/>
        <v>9999</v>
      </c>
      <c r="GO46" s="1">
        <f t="shared" si="93"/>
        <v>9999</v>
      </c>
      <c r="GP46" s="1">
        <f t="shared" si="93"/>
        <v>9999</v>
      </c>
      <c r="GQ46" s="1">
        <f t="shared" si="93"/>
        <v>9999</v>
      </c>
      <c r="GR46" s="6">
        <f t="shared" si="34"/>
        <v>1626.3646900471097</v>
      </c>
      <c r="GS46" s="1">
        <f t="shared" si="35"/>
        <v>9999</v>
      </c>
      <c r="GT46" s="43">
        <f t="shared" si="36"/>
        <v>9999</v>
      </c>
      <c r="GU46" s="1">
        <f t="shared" si="94"/>
        <v>9999</v>
      </c>
      <c r="GV46" s="1">
        <f t="shared" si="94"/>
        <v>9999</v>
      </c>
      <c r="GW46" s="1">
        <f t="shared" si="94"/>
        <v>9999</v>
      </c>
    </row>
    <row r="47" spans="1:205" x14ac:dyDescent="0.25">
      <c r="A47" s="1" t="s">
        <v>241</v>
      </c>
      <c r="B47" s="54">
        <v>1.4502314814814815E-2</v>
      </c>
      <c r="C47" s="45">
        <v>45231</v>
      </c>
      <c r="D47" s="45"/>
      <c r="E47" s="13">
        <v>1.8622685185185183E-2</v>
      </c>
      <c r="F47" s="11">
        <v>45170</v>
      </c>
      <c r="J47" s="8">
        <v>2.2280092592592591E-2</v>
      </c>
      <c r="K47" s="55">
        <f>(J47/5*3.1)/1.032</f>
        <v>1.3385326945162215E-2</v>
      </c>
      <c r="M47" s="8">
        <f>IF(A47&lt;&gt;"",IF(K47&gt;0,K47/3.11*4.35,IF(L47&gt;0,L47/6.21*4.35/1.032,IF(H47&gt;0,H47/3.45*4.35,IF(I47&gt;0,I47,IF(E47&gt;0,E47,IF(B47&gt;0,B47/4*4.35,0.0292)))))),0)</f>
        <v>1.8722241868635255E-2</v>
      </c>
      <c r="N47" s="6">
        <f>M47*60*60*24</f>
        <v>1617.6016974500858</v>
      </c>
      <c r="O47" s="8">
        <f>IF(A47&lt;&gt;"",(MROUND(N$2-N47,15)/(60*60*24)),"")</f>
        <v>2.0659722222222222E-2</v>
      </c>
      <c r="P47" s="146" t="str">
        <f t="shared" si="41"/>
        <v>Jake Rodwell</v>
      </c>
      <c r="Q47" s="107"/>
      <c r="R47" s="129" t="str">
        <f t="shared" si="97"/>
        <v/>
      </c>
      <c r="S47" s="131" t="str">
        <f t="shared" si="42"/>
        <v/>
      </c>
      <c r="T47" s="131">
        <f t="shared" si="75"/>
        <v>2.0004299999999936E-6</v>
      </c>
      <c r="U47" s="132">
        <f t="shared" si="43"/>
        <v>2.0661722652222221E-2</v>
      </c>
      <c r="V47" s="146" t="str">
        <f t="shared" si="44"/>
        <v>Jake Rodwell</v>
      </c>
      <c r="W47" s="107"/>
      <c r="X47" s="129" t="str">
        <f t="shared" si="98"/>
        <v/>
      </c>
      <c r="Y47" s="131" t="str">
        <f t="shared" si="45"/>
        <v/>
      </c>
      <c r="Z47" s="131">
        <f t="shared" si="76"/>
        <v>2.0004299999999936E-6</v>
      </c>
      <c r="AA47" s="132">
        <f t="shared" si="46"/>
        <v>2.0661722652222221E-2</v>
      </c>
      <c r="AB47" s="146" t="str">
        <f t="shared" si="47"/>
        <v>Jake Rodwell</v>
      </c>
      <c r="AC47" s="107"/>
      <c r="AD47" s="129" t="str">
        <f t="shared" si="99"/>
        <v/>
      </c>
      <c r="AE47" s="131" t="str">
        <f t="shared" si="48"/>
        <v/>
      </c>
      <c r="AF47" s="131">
        <f t="shared" si="77"/>
        <v>2.0004299999999936E-6</v>
      </c>
      <c r="AG47" s="132">
        <f t="shared" si="49"/>
        <v>2.0661722652222221E-2</v>
      </c>
      <c r="AH47" s="146" t="str">
        <f t="shared" si="50"/>
        <v>Jake Rodwell</v>
      </c>
      <c r="AI47" s="107"/>
      <c r="AJ47" s="108">
        <f t="shared" si="51"/>
        <v>2.0659722222222222E-2</v>
      </c>
      <c r="AK47" s="109">
        <f t="shared" si="52"/>
        <v>1785</v>
      </c>
      <c r="AL47" s="129"/>
      <c r="AM47" s="131"/>
      <c r="AN47" s="131">
        <f t="shared" si="78"/>
        <v>2.0004299999999936E-6</v>
      </c>
      <c r="AO47" s="132">
        <f t="shared" si="79"/>
        <v>2.0659722222222222E-2</v>
      </c>
      <c r="AP47" s="146" t="str">
        <f t="shared" si="53"/>
        <v>Jake Rodwell</v>
      </c>
      <c r="AQ47" s="107">
        <v>4.9000000000000004</v>
      </c>
      <c r="AR47" s="129">
        <f t="shared" si="54"/>
        <v>1619.1076</v>
      </c>
      <c r="AS47" s="131">
        <f t="shared" si="55"/>
        <v>2.0659722222222222E-2</v>
      </c>
      <c r="AT47" s="131">
        <f t="shared" si="80"/>
        <v>2.0004299999999936E-6</v>
      </c>
      <c r="AU47" s="132">
        <f t="shared" si="56"/>
        <v>2.0661722652222221E-2</v>
      </c>
      <c r="AV47" s="146" t="str">
        <f t="shared" si="57"/>
        <v>Jake Rodwell</v>
      </c>
      <c r="AW47" s="107">
        <v>4.8</v>
      </c>
      <c r="AX47" s="129">
        <f t="shared" si="100"/>
        <v>1555.9</v>
      </c>
      <c r="AY47" s="131">
        <f t="shared" si="58"/>
        <v>2.1527777777777778E-2</v>
      </c>
      <c r="AZ47" s="131">
        <f t="shared" si="81"/>
        <v>2.0004299999999936E-6</v>
      </c>
      <c r="BA47" s="132">
        <f t="shared" si="59"/>
        <v>2.1529778207777777E-2</v>
      </c>
      <c r="BB47" s="146" t="str">
        <f t="shared" si="60"/>
        <v>Jake Rodwell</v>
      </c>
      <c r="BC47" s="107">
        <v>4.8</v>
      </c>
      <c r="BD47" s="129">
        <f t="shared" si="101"/>
        <v>1196.5431999999998</v>
      </c>
      <c r="BE47" s="131">
        <f t="shared" si="61"/>
        <v>1.3888888888888888E-2</v>
      </c>
      <c r="BF47" s="131">
        <f t="shared" si="82"/>
        <v>2.0004299999999936E-6</v>
      </c>
      <c r="BG47" s="134">
        <f>IF(BE47&lt;&gt;"",BE47,VLOOKUP($A47,Table12[],7,FALSE))+BF47</f>
        <v>1.3890889318888888E-2</v>
      </c>
      <c r="BH47" s="146" t="str">
        <f t="shared" si="62"/>
        <v>Jake Rodwell</v>
      </c>
      <c r="BI47" s="107">
        <v>3.8</v>
      </c>
      <c r="BJ47" s="129">
        <f t="shared" si="102"/>
        <v>1224.1591999999998</v>
      </c>
      <c r="BK47" s="131">
        <f t="shared" si="63"/>
        <v>1.4236111111111111E-2</v>
      </c>
      <c r="BL47" s="131">
        <f t="shared" si="83"/>
        <v>2.0004299999999936E-6</v>
      </c>
      <c r="BM47" s="134">
        <f>IF(BK47&lt;&gt;"",BK47,VLOOKUP($A47,Table12[],7,FALSE))+BL47</f>
        <v>1.423811154111111E-2</v>
      </c>
      <c r="BN47" s="146" t="str">
        <f t="shared" si="64"/>
        <v>Jake Rodwell</v>
      </c>
      <c r="BO47" s="107">
        <v>3.6</v>
      </c>
      <c r="BP47" s="129">
        <f t="shared" si="103"/>
        <v>1229.6823999999999</v>
      </c>
      <c r="BQ47" s="131">
        <f t="shared" si="65"/>
        <v>1.4236111111111111E-2</v>
      </c>
      <c r="BR47" s="131">
        <f t="shared" si="84"/>
        <v>2.0004299999999936E-6</v>
      </c>
      <c r="BS47" s="134">
        <f>IF(BQ47&lt;&gt;"",BQ47,VLOOKUP($A47,Table12[],7,FALSE))+BR47</f>
        <v>1.423811154111111E-2</v>
      </c>
      <c r="BT47" s="146" t="str">
        <f t="shared" si="66"/>
        <v>Jake Rodwell</v>
      </c>
      <c r="BU47" s="107">
        <v>3.4</v>
      </c>
      <c r="BV47" s="129">
        <f t="shared" si="104"/>
        <v>1227.0999999999999</v>
      </c>
      <c r="BW47" s="131">
        <f t="shared" si="67"/>
        <v>1.4236111111111111E-2</v>
      </c>
      <c r="BX47" s="131">
        <f t="shared" si="85"/>
        <v>2.0004299999999936E-6</v>
      </c>
      <c r="BY47" s="134">
        <f>IF(BW47&lt;&gt;"",BW47,VLOOKUP($A47,Table12[],7,FALSE))+BX47</f>
        <v>1.423811154111111E-2</v>
      </c>
      <c r="BZ47" s="146" t="str">
        <f t="shared" si="68"/>
        <v>Jake Rodwell</v>
      </c>
      <c r="CA47" s="107">
        <v>3.3</v>
      </c>
      <c r="CB47" s="129">
        <f t="shared" si="105"/>
        <v>1226.8</v>
      </c>
      <c r="CC47" s="131">
        <f t="shared" si="69"/>
        <v>1.4236111111111111E-2</v>
      </c>
      <c r="CD47" s="131">
        <f t="shared" si="86"/>
        <v>2.0004299999999936E-6</v>
      </c>
      <c r="CE47" s="134">
        <f>IF(CC47&lt;&gt;"",CC47,VLOOKUP($A47,Table12[],7,FALSE))+CD47</f>
        <v>1.423811154111111E-2</v>
      </c>
      <c r="CF47" s="146" t="str">
        <f t="shared" si="70"/>
        <v>Jake Rodwell</v>
      </c>
      <c r="CG47" s="107"/>
      <c r="CH47" s="129" t="str">
        <f t="shared" si="106"/>
        <v/>
      </c>
      <c r="CI47" s="131" t="str">
        <f t="shared" si="71"/>
        <v/>
      </c>
      <c r="CJ47" s="131">
        <f t="shared" si="87"/>
        <v>2.0004299999999936E-6</v>
      </c>
      <c r="CK47" s="134">
        <f>IF(CI47&lt;&gt;"",CI47,VLOOKUP($A47,Table12[],7,FALSE))+CJ47</f>
        <v>1.3890889318888888E-2</v>
      </c>
      <c r="CL47" s="146" t="str">
        <f t="shared" si="72"/>
        <v>Jake Rodwell</v>
      </c>
      <c r="CM47" s="103"/>
      <c r="CN47" s="8">
        <f>IF(COUNT(ES47:EX47)&gt;0,SMALL(ES47:EX47,1),0)</f>
        <v>1.8620684755185187E-2</v>
      </c>
      <c r="CO47" s="8">
        <f t="shared" si="10"/>
        <v>1.4500314384814817E-2</v>
      </c>
      <c r="CP47" s="8">
        <f t="shared" si="107"/>
        <v>2.0659722222222222E-2</v>
      </c>
      <c r="CQ47" s="8"/>
      <c r="CR47" s="8">
        <f>IF(A47&lt;&gt;"",IF(VLOOKUP(A47,Apr!A$4:F$211,6)&gt;0,VLOOKUP(A47,Apr!A$4:F$211,6),0),0)</f>
        <v>0</v>
      </c>
      <c r="CS47" s="8">
        <f>IF(A47&lt;&gt;"",IF(VLOOKUP(A47,May!A$3:F$209,6)&gt;0,VLOOKUP(A47,May!A$3:F$209,6),0),0)</f>
        <v>0</v>
      </c>
      <c r="CT47" s="8">
        <f>IF(A47&lt;&gt;"",IF(VLOOKUP(A47,Jun!A$3:F$209,6)&gt;0,VLOOKUP(A47,Jun!A$3:F$209,6),0),0)</f>
        <v>0</v>
      </c>
      <c r="CU47" s="8">
        <f>IF(A47&lt;&gt;"",IF(VLOOKUP(A47,Jul!A$3:F$206,6)&gt;0,VLOOKUP(A47,Jul!A$3:F$206,6),0),0)</f>
        <v>1.9884259259259258E-2</v>
      </c>
      <c r="CV47" s="8">
        <f>IF(A47&lt;&gt;"",IF(VLOOKUP(A47,Aug!A$3:F$206,6)&gt;0,VLOOKUP(A47,Aug!A$3:F$206,6),0),0)</f>
        <v>1.8817444014444448E-2</v>
      </c>
      <c r="CW47" s="8">
        <f>IF(A47&lt;&gt;"",IF(VLOOKUP(A47,Sep!A$3:F$206,6)&gt;0,VLOOKUP(A47,Sep!A$3:F$206,6),0),0)</f>
        <v>1.8620684755185187E-2</v>
      </c>
      <c r="CX47" s="6">
        <f t="shared" si="108"/>
        <v>1236.4015218358732</v>
      </c>
      <c r="CY47" s="8">
        <f>IF(CX$2&gt;CX47,(MROUND(CX$2-CX47,15)/60/60/24),0.1/60/60/24)</f>
        <v>1.3541666666666667E-2</v>
      </c>
      <c r="CZ47" s="8">
        <f>IF(A47&lt;&gt;"",IF(VLOOKUP(A47,Oct!A$3:F$206,6)&gt;0,VLOOKUP(A47,Oct!A$3:F$206,6),0),0)</f>
        <v>1.4963277347777779E-2</v>
      </c>
      <c r="DA47" s="8">
        <f>IF(A47&lt;&gt;"",IF(VLOOKUP(A47,Nov!A$3:F$207,6)&gt;0,VLOOKUP(A47,Nov!A$3:F$207,6),0),0)</f>
        <v>1.4500314384814817E-2</v>
      </c>
      <c r="DB47" s="8">
        <f>IF(A47&lt;&gt;"",IF(VLOOKUP(A47,Dec!A$3:F$207,6)&gt;0,VLOOKUP(A47,Dec!A$3:F$207,6),0),0)</f>
        <v>1.4639203273703707E-2</v>
      </c>
      <c r="DC47" s="8">
        <f>IF(A47&lt;&gt;"",IF(VLOOKUP(A47,Jan!A$3:F$207,6)&gt;0,VLOOKUP(A47,Jan!A$3:F$207,6),0),0)</f>
        <v>1.5287351421851851E-2</v>
      </c>
      <c r="DD47" s="8">
        <f>IF(A47&lt;&gt;"",IF(VLOOKUP(A47,Feb!A$3:F$207,6)&gt;0,VLOOKUP(A47,Feb!A$3:F$207,6),0),0)</f>
        <v>0</v>
      </c>
      <c r="DE47" s="8">
        <f>IF(A47&lt;&gt;"",IF(VLOOKUP(A47,Mar!A$3:F$207,6)&gt;0,VLOOKUP(A47,Mar!A$3:F$207,6),0),0)</f>
        <v>0</v>
      </c>
      <c r="DG47" s="8">
        <f>LARGE($EE47:EF47,1)</f>
        <v>2.0659722222222222E-2</v>
      </c>
      <c r="DH47" s="8">
        <f>LARGE($EE47:EG47,1)</f>
        <v>2.0659722222222222E-2</v>
      </c>
      <c r="DI47" s="8">
        <f>LARGE($EE47:EH47,1)</f>
        <v>2.0659722222222222E-2</v>
      </c>
      <c r="DJ47" s="8">
        <f>LARGE($EE47:EI47,1)</f>
        <v>2.0661722652222221E-2</v>
      </c>
      <c r="DK47" s="8">
        <f>LARGE($EE47:EJ47,1)</f>
        <v>2.0661722652222221E-2</v>
      </c>
      <c r="DL47" s="8">
        <f>LARGE($EK47:EL47,1)</f>
        <v>1.3541666666666667E-2</v>
      </c>
      <c r="DM47" s="8">
        <f>LARGE($EK47:EM47,1)</f>
        <v>1.3541666666666667E-2</v>
      </c>
      <c r="DN47" s="8">
        <f>LARGE($EK47:EN47,1)</f>
        <v>1.3541666666666667E-2</v>
      </c>
      <c r="DO47" s="8">
        <f>LARGE($EK47:EO47,1)</f>
        <v>1.3541666666666667E-2</v>
      </c>
      <c r="DP47" s="8">
        <f>LARGE($EK47:EP47,1)</f>
        <v>1.3541666666666667E-2</v>
      </c>
      <c r="DS47" s="6">
        <f t="shared" si="121"/>
        <v>0</v>
      </c>
      <c r="DT47" s="6">
        <f t="shared" si="121"/>
        <v>0</v>
      </c>
      <c r="DU47" s="6">
        <f t="shared" si="121"/>
        <v>0</v>
      </c>
      <c r="DV47" s="6">
        <f t="shared" si="120"/>
        <v>1718</v>
      </c>
      <c r="DW47" s="6">
        <f t="shared" si="120"/>
        <v>1625.8271628480004</v>
      </c>
      <c r="DX47" s="6">
        <f t="shared" si="120"/>
        <v>1608.8271628480002</v>
      </c>
      <c r="DY47" s="6">
        <f t="shared" si="14"/>
        <v>1292.8271628480002</v>
      </c>
      <c r="DZ47" s="6">
        <f t="shared" si="14"/>
        <v>1252.8271628480002</v>
      </c>
      <c r="EA47" s="6">
        <f t="shared" si="14"/>
        <v>1264.8271628480002</v>
      </c>
      <c r="EB47" s="6">
        <f t="shared" si="14"/>
        <v>1320.8271628479997</v>
      </c>
      <c r="EC47" s="6">
        <f t="shared" si="14"/>
        <v>0</v>
      </c>
      <c r="EE47" s="8">
        <f t="shared" si="109"/>
        <v>2.0659722222222222E-2</v>
      </c>
      <c r="EF47" s="8">
        <f t="shared" si="16"/>
        <v>0</v>
      </c>
      <c r="EG47" s="8">
        <f t="shared" si="16"/>
        <v>0</v>
      </c>
      <c r="EH47" s="8">
        <f t="shared" si="110"/>
        <v>2.0659722222222222E-2</v>
      </c>
      <c r="EI47" s="8">
        <f t="shared" si="111"/>
        <v>2.0661722652222221E-2</v>
      </c>
      <c r="EJ47" s="8">
        <f t="shared" si="16"/>
        <v>2.0659722222222222E-2</v>
      </c>
      <c r="EK47" s="8">
        <f t="shared" si="19"/>
        <v>1.3541666666666667E-2</v>
      </c>
      <c r="EL47" s="8">
        <f t="shared" si="90"/>
        <v>1.2847222222222222E-2</v>
      </c>
      <c r="EM47" s="8">
        <f t="shared" si="90"/>
        <v>1.3368055555555555E-2</v>
      </c>
      <c r="EN47" s="8">
        <f t="shared" si="90"/>
        <v>1.3194444444444444E-2</v>
      </c>
      <c r="EO47" s="8">
        <f t="shared" si="90"/>
        <v>1.2500000000000001E-2</v>
      </c>
      <c r="EP47" s="8">
        <f t="shared" si="90"/>
        <v>0</v>
      </c>
      <c r="ES47" s="8" t="str">
        <f t="shared" si="91"/>
        <v/>
      </c>
      <c r="ET47" s="8" t="str">
        <f t="shared" si="91"/>
        <v/>
      </c>
      <c r="EU47" s="8" t="str">
        <f t="shared" si="91"/>
        <v/>
      </c>
      <c r="EV47" s="8">
        <f t="shared" si="91"/>
        <v>1.9884259259259258E-2</v>
      </c>
      <c r="EW47" s="8">
        <f t="shared" si="91"/>
        <v>1.8817444014444448E-2</v>
      </c>
      <c r="EX47" s="8">
        <f t="shared" si="91"/>
        <v>1.8620684755185187E-2</v>
      </c>
      <c r="EY47" s="8">
        <f t="shared" si="92"/>
        <v>1.4963277347777779E-2</v>
      </c>
      <c r="EZ47" s="8">
        <f t="shared" si="92"/>
        <v>1.4500314384814817E-2</v>
      </c>
      <c r="FA47" s="8">
        <f t="shared" si="92"/>
        <v>1.4639203273703707E-2</v>
      </c>
      <c r="FB47" s="8">
        <f t="shared" si="92"/>
        <v>1.5287351421851851E-2</v>
      </c>
      <c r="FC47" s="8" t="str">
        <f t="shared" si="92"/>
        <v/>
      </c>
      <c r="FD47" s="8" t="str">
        <f t="shared" si="92"/>
        <v/>
      </c>
      <c r="FF47" s="13"/>
      <c r="FG47" s="8">
        <f t="shared" si="23"/>
        <v>0</v>
      </c>
      <c r="FH47" s="8">
        <f>IF(COUNT($ES47:ET47)&gt;0,SMALL($ES47:ET47,1),$FF47)</f>
        <v>0</v>
      </c>
      <c r="FI47" s="8">
        <f>IF(COUNT($ES47:EU47)&gt;0,SMALL($ES47:EU47,1),$FF47)</f>
        <v>0</v>
      </c>
      <c r="FJ47" s="8">
        <f>IF(COUNT($ES47:EV47)&gt;0,SMALL($ES47:EV47,1),$FF47)</f>
        <v>1.9884259259259258E-2</v>
      </c>
      <c r="FK47" s="8">
        <f>IF(COUNT($ES47:EW47)&gt;0,SMALL($ES47:EW47,1),$FF47)</f>
        <v>1.8817444014444448E-2</v>
      </c>
      <c r="FL47" s="54"/>
      <c r="FM47" s="8">
        <f t="shared" si="24"/>
        <v>1.4963277347777779E-2</v>
      </c>
      <c r="FN47" s="8">
        <f>IF(COUNT($EY47:EZ47)&gt;0,SMALL($EY47:EZ47,1),$FM47)</f>
        <v>1.4500314384814817E-2</v>
      </c>
      <c r="FO47" s="8">
        <f>IF(COUNT($EY47:FA47)&gt;0,SMALL($EY47:FA47,1),$FM47)</f>
        <v>1.4500314384814817E-2</v>
      </c>
      <c r="FP47" s="8">
        <f>IF(COUNT($EY47:FB47)&gt;0,SMALL($EY47:FB47,1),$FM47)</f>
        <v>1.4500314384814817E-2</v>
      </c>
      <c r="FQ47" s="8">
        <f>IF(COUNT($EY47:FC47)&gt;0,SMALL($EY47:FC47,1),$FM47)</f>
        <v>1.4500314384814817E-2</v>
      </c>
      <c r="FS47" s="8">
        <f t="shared" si="112"/>
        <v>2.0662741170740739E-2</v>
      </c>
      <c r="FT47" s="8">
        <f t="shared" si="113"/>
        <v>1.3542685185185185E-2</v>
      </c>
      <c r="FU47" s="1">
        <f t="shared" si="118"/>
        <v>44</v>
      </c>
      <c r="FV47" s="8">
        <f t="shared" si="114"/>
        <v>1.0185185185185185E-6</v>
      </c>
      <c r="FW47" s="1" t="str">
        <f t="shared" si="115"/>
        <v>Jake Rodwell</v>
      </c>
      <c r="FY47" s="13">
        <f t="shared" si="116"/>
        <v>1.8722241868635255E-2</v>
      </c>
      <c r="FZ47" s="13">
        <f>SMALL($GL47:GM47,1)/(60*60*24)</f>
        <v>1.8722241868635251E-2</v>
      </c>
      <c r="GA47" s="13">
        <f>SMALL($GL47:GN47,1)/(60*60*24)</f>
        <v>1.8722241868635251E-2</v>
      </c>
      <c r="GB47" s="13">
        <f>SMALL($GL47:GO47,1)/(60*60*24)</f>
        <v>1.8722241868635251E-2</v>
      </c>
      <c r="GC47" s="13">
        <f>SMALL($GL47:GP47,1)/(60*60*24)</f>
        <v>1.8722241868635251E-2</v>
      </c>
      <c r="GD47" s="13">
        <f>SMALL($GL47:GQ47,1)/(60*60*24)</f>
        <v>1.8722241868635251E-2</v>
      </c>
      <c r="GE47" s="34">
        <f t="shared" si="31"/>
        <v>1.431020279902631E-2</v>
      </c>
      <c r="GF47" s="13">
        <f>SMALL($GR47:GS47,1)/(60*60*24)</f>
        <v>1.431020279902631E-2</v>
      </c>
      <c r="GG47" s="42">
        <f>SMALL($GT47:GT47,1)/(60*60*24)</f>
        <v>1.7379308304976644E-2</v>
      </c>
      <c r="GH47" s="42">
        <f>SMALL($GT47:GU47,1)/(60*60*24)</f>
        <v>1.4639203273703705E-2</v>
      </c>
      <c r="GI47" s="42">
        <f>SMALL($GT47:GV47,1)/(60*60*24)</f>
        <v>1.4639203273703705E-2</v>
      </c>
      <c r="GJ47" s="42">
        <f>SMALL($GT47:GW47,1)/(60*60*24)</f>
        <v>1.4639203273703705E-2</v>
      </c>
      <c r="GL47" s="6">
        <f t="shared" si="117"/>
        <v>1617.6016974500858</v>
      </c>
      <c r="GM47" s="1">
        <f t="shared" si="93"/>
        <v>9999</v>
      </c>
      <c r="GN47" s="1">
        <f t="shared" si="93"/>
        <v>9999</v>
      </c>
      <c r="GO47" s="1">
        <f t="shared" si="93"/>
        <v>9999</v>
      </c>
      <c r="GP47" s="1">
        <f t="shared" si="93"/>
        <v>1718</v>
      </c>
      <c r="GQ47" s="1">
        <f t="shared" si="93"/>
        <v>1625.8271628480004</v>
      </c>
      <c r="GR47" s="6">
        <f t="shared" si="34"/>
        <v>1236.4015218358732</v>
      </c>
      <c r="GS47" s="1">
        <f t="shared" si="35"/>
        <v>1292.8271628480002</v>
      </c>
      <c r="GT47" s="43">
        <f t="shared" si="36"/>
        <v>1501.572237549982</v>
      </c>
      <c r="GU47" s="1">
        <f t="shared" si="94"/>
        <v>1264.8271628480002</v>
      </c>
      <c r="GV47" s="1">
        <f t="shared" si="94"/>
        <v>1320.8271628479997</v>
      </c>
      <c r="GW47" s="1">
        <f t="shared" si="94"/>
        <v>9999</v>
      </c>
    </row>
    <row r="48" spans="1:205" x14ac:dyDescent="0.25">
      <c r="A48" s="1" t="s">
        <v>154</v>
      </c>
      <c r="B48" s="54">
        <v>1.4467592592592593E-2</v>
      </c>
      <c r="C48" s="45">
        <v>45200</v>
      </c>
      <c r="D48" s="45"/>
      <c r="E48" s="13">
        <v>1.8425925925925925E-2</v>
      </c>
      <c r="F48" s="11">
        <v>45139</v>
      </c>
      <c r="H48" s="35">
        <v>1.4641203703703707E-2</v>
      </c>
      <c r="I48" s="35">
        <v>1.8969907407407411E-2</v>
      </c>
      <c r="K48" s="8">
        <v>1.2766203703703703E-2</v>
      </c>
      <c r="L48" s="8">
        <v>2.7743055555555559E-2</v>
      </c>
      <c r="M48" s="8">
        <f>IF(A48&lt;&gt;"",IF(K48&gt;0,K48/3.11*4.35,IF(L48&gt;0,L48/6.21*4.35/1.032,IF(H48&gt;0,H48/3.45*4.35,IF(I48&gt;0,I48,IF(E48&gt;0,E48,IF(B48&gt;0,B48/4*4.35,0.0292)))))),0)</f>
        <v>1.7856265630582346E-2</v>
      </c>
      <c r="N48" s="6">
        <f>M48*60*60*24</f>
        <v>1542.7813504823148</v>
      </c>
      <c r="O48" s="8">
        <f>IF(A48&lt;&gt;"",(MROUND(N$2-N48,15)/(60*60*24)),"")</f>
        <v>2.1527777777777778E-2</v>
      </c>
      <c r="P48" s="146" t="str">
        <f t="shared" si="41"/>
        <v>James Whittle</v>
      </c>
      <c r="Q48" s="107"/>
      <c r="R48" s="129" t="str">
        <f t="shared" si="97"/>
        <v/>
      </c>
      <c r="S48" s="131" t="str">
        <f t="shared" si="42"/>
        <v/>
      </c>
      <c r="T48" s="131">
        <f t="shared" si="75"/>
        <v>2.0004399999999934E-6</v>
      </c>
      <c r="U48" s="132">
        <f t="shared" si="43"/>
        <v>2.1529778217777778E-2</v>
      </c>
      <c r="V48" s="146" t="str">
        <f t="shared" si="44"/>
        <v>James Whittle</v>
      </c>
      <c r="W48" s="107"/>
      <c r="X48" s="129" t="str">
        <f t="shared" si="98"/>
        <v/>
      </c>
      <c r="Y48" s="131" t="str">
        <f t="shared" si="45"/>
        <v/>
      </c>
      <c r="Z48" s="131">
        <f t="shared" si="76"/>
        <v>2.0004399999999934E-6</v>
      </c>
      <c r="AA48" s="132">
        <f t="shared" si="46"/>
        <v>2.1529778217777778E-2</v>
      </c>
      <c r="AB48" s="146" t="str">
        <f t="shared" si="47"/>
        <v>James Whittle</v>
      </c>
      <c r="AC48" s="107"/>
      <c r="AD48" s="129" t="str">
        <f t="shared" si="99"/>
        <v/>
      </c>
      <c r="AE48" s="131" t="str">
        <f t="shared" si="48"/>
        <v/>
      </c>
      <c r="AF48" s="131">
        <f t="shared" si="77"/>
        <v>2.0004399999999934E-6</v>
      </c>
      <c r="AG48" s="132">
        <f t="shared" si="49"/>
        <v>2.1529778217777778E-2</v>
      </c>
      <c r="AH48" s="146" t="str">
        <f t="shared" si="50"/>
        <v>James Whittle</v>
      </c>
      <c r="AI48" s="107">
        <v>4.5</v>
      </c>
      <c r="AJ48" s="108">
        <f t="shared" si="51"/>
        <v>2.1006944444444446E-2</v>
      </c>
      <c r="AK48" s="109">
        <f t="shared" si="52"/>
        <v>1815</v>
      </c>
      <c r="AL48" s="129">
        <f>(50.124*AI48)+1373.5</f>
        <v>1599.058</v>
      </c>
      <c r="AM48" s="131">
        <f t="shared" si="119"/>
        <v>2.1006944444444446E-2</v>
      </c>
      <c r="AN48" s="131">
        <f t="shared" si="78"/>
        <v>2.0004399999999934E-6</v>
      </c>
      <c r="AO48" s="132">
        <f t="shared" si="79"/>
        <v>2.1006944444444446E-2</v>
      </c>
      <c r="AP48" s="146" t="str">
        <f t="shared" si="53"/>
        <v>James Whittle</v>
      </c>
      <c r="AQ48" s="107">
        <v>4.0999999999999996</v>
      </c>
      <c r="AR48" s="129">
        <f t="shared" si="54"/>
        <v>1579.0083999999999</v>
      </c>
      <c r="AS48" s="131">
        <f t="shared" si="55"/>
        <v>2.1180555555555557E-2</v>
      </c>
      <c r="AT48" s="131">
        <f t="shared" si="80"/>
        <v>2.0004399999999934E-6</v>
      </c>
      <c r="AU48" s="132">
        <f t="shared" si="56"/>
        <v>2.1182555995555557E-2</v>
      </c>
      <c r="AV48" s="146" t="str">
        <f t="shared" si="57"/>
        <v>James Whittle</v>
      </c>
      <c r="AW48" s="107">
        <v>3.7</v>
      </c>
      <c r="AX48" s="129">
        <f t="shared" si="100"/>
        <v>1514.1</v>
      </c>
      <c r="AY48" s="131">
        <f t="shared" si="58"/>
        <v>2.1874999999999999E-2</v>
      </c>
      <c r="AZ48" s="131">
        <f t="shared" si="81"/>
        <v>2.0004399999999934E-6</v>
      </c>
      <c r="BA48" s="132">
        <f t="shared" si="59"/>
        <v>2.1877000439999999E-2</v>
      </c>
      <c r="BB48" s="146" t="str">
        <f t="shared" si="60"/>
        <v>James Whittle</v>
      </c>
      <c r="BC48" s="107">
        <v>3.5</v>
      </c>
      <c r="BD48" s="129">
        <f t="shared" si="101"/>
        <v>1232.444</v>
      </c>
      <c r="BE48" s="131">
        <f t="shared" si="61"/>
        <v>1.4236111111111111E-2</v>
      </c>
      <c r="BF48" s="131">
        <f t="shared" si="82"/>
        <v>2.0004399999999934E-6</v>
      </c>
      <c r="BG48" s="134">
        <f>IF(BE48&lt;&gt;"",BE48,VLOOKUP($A48,Table12[],7,FALSE))+BF48</f>
        <v>1.4238111551111111E-2</v>
      </c>
      <c r="BH48" s="146" t="str">
        <f t="shared" si="62"/>
        <v>James Whittle</v>
      </c>
      <c r="BI48" s="107">
        <v>3.7</v>
      </c>
      <c r="BJ48" s="129">
        <f t="shared" si="102"/>
        <v>1226.9207999999999</v>
      </c>
      <c r="BK48" s="131">
        <f t="shared" si="63"/>
        <v>1.4236111111111111E-2</v>
      </c>
      <c r="BL48" s="131">
        <f t="shared" si="83"/>
        <v>2.0004399999999934E-6</v>
      </c>
      <c r="BM48" s="134">
        <f>IF(BK48&lt;&gt;"",BK48,VLOOKUP($A48,Table12[],7,FALSE))+BL48</f>
        <v>1.4238111551111111E-2</v>
      </c>
      <c r="BN48" s="146" t="str">
        <f t="shared" si="64"/>
        <v>James Whittle</v>
      </c>
      <c r="BO48" s="107">
        <v>3.8</v>
      </c>
      <c r="BP48" s="129">
        <f t="shared" si="103"/>
        <v>1224.1591999999998</v>
      </c>
      <c r="BQ48" s="131">
        <f t="shared" si="65"/>
        <v>1.4236111111111111E-2</v>
      </c>
      <c r="BR48" s="131">
        <f t="shared" si="84"/>
        <v>2.0004399999999934E-6</v>
      </c>
      <c r="BS48" s="134">
        <f>IF(BQ48&lt;&gt;"",BQ48,VLOOKUP($A48,Table12[],7,FALSE))+BR48</f>
        <v>1.4238111551111111E-2</v>
      </c>
      <c r="BT48" s="146" t="str">
        <f t="shared" si="66"/>
        <v>James Whittle</v>
      </c>
      <c r="BU48" s="107">
        <v>4</v>
      </c>
      <c r="BV48" s="129">
        <f t="shared" si="104"/>
        <v>1209.0999999999999</v>
      </c>
      <c r="BW48" s="131">
        <f t="shared" si="67"/>
        <v>1.40625E-2</v>
      </c>
      <c r="BX48" s="131">
        <f t="shared" si="85"/>
        <v>2.0004399999999934E-6</v>
      </c>
      <c r="BY48" s="134">
        <f>IF(BW48&lt;&gt;"",BW48,VLOOKUP($A48,Table12[],7,FALSE))+BX48</f>
        <v>1.4064500440000001E-2</v>
      </c>
      <c r="BZ48" s="146" t="str">
        <f t="shared" si="68"/>
        <v>James Whittle</v>
      </c>
      <c r="CA48" s="107">
        <v>3.9</v>
      </c>
      <c r="CB48" s="129">
        <f t="shared" si="105"/>
        <v>1208.1999999999998</v>
      </c>
      <c r="CC48" s="131">
        <f t="shared" si="69"/>
        <v>1.40625E-2</v>
      </c>
      <c r="CD48" s="131">
        <f t="shared" si="86"/>
        <v>2.0004399999999934E-6</v>
      </c>
      <c r="CE48" s="134">
        <f>IF(CC48&lt;&gt;"",CC48,VLOOKUP($A48,Table12[],7,FALSE))+CD48</f>
        <v>1.4064500440000001E-2</v>
      </c>
      <c r="CF48" s="146" t="str">
        <f t="shared" si="70"/>
        <v>James Whittle</v>
      </c>
      <c r="CG48" s="107"/>
      <c r="CH48" s="129" t="str">
        <f t="shared" si="106"/>
        <v/>
      </c>
      <c r="CI48" s="131" t="str">
        <f t="shared" si="71"/>
        <v/>
      </c>
      <c r="CJ48" s="131">
        <f t="shared" si="87"/>
        <v>2.0004399999999934E-6</v>
      </c>
      <c r="CK48" s="134">
        <f>IF(CI48&lt;&gt;"",CI48,VLOOKUP($A48,Table12[],7,FALSE))+CJ48</f>
        <v>1.4064500440000001E-2</v>
      </c>
      <c r="CL48" s="146" t="str">
        <f t="shared" si="72"/>
        <v>James Whittle</v>
      </c>
      <c r="CM48" s="219"/>
      <c r="CN48" s="8">
        <f t="shared" si="73"/>
        <v>1.8423925485925922E-2</v>
      </c>
      <c r="CO48" s="8">
        <f t="shared" si="10"/>
        <v>1.4465592152592592E-2</v>
      </c>
      <c r="CP48" s="8">
        <f t="shared" si="107"/>
        <v>2.1527777777777778E-2</v>
      </c>
      <c r="CQ48" s="8"/>
      <c r="CR48" s="8">
        <f>IF(A48&lt;&gt;"",IF(VLOOKUP(A48,Apr!A$4:F$211,6)&gt;0,VLOOKUP(A48,Apr!A$4:F$211,6),0),0)</f>
        <v>1.9224537037037037E-2</v>
      </c>
      <c r="CS48" s="8">
        <f>IF(A48&lt;&gt;"",IF(VLOOKUP(A48,May!A$3:F$209,6)&gt;0,VLOOKUP(A48,May!A$3:F$209,6),0),0)</f>
        <v>0</v>
      </c>
      <c r="CT48" s="8">
        <f>IF(A48&lt;&gt;"",IF(VLOOKUP(A48,Jun!A$3:F$209,6)&gt;0,VLOOKUP(A48,Jun!A$3:F$209,6),0),0)</f>
        <v>1.9224537037037037E-2</v>
      </c>
      <c r="CU48" s="8">
        <f>IF(A48&lt;&gt;"",IF(VLOOKUP(A48,Jul!A$3:F$206,6)&gt;0,VLOOKUP(A48,Jul!A$3:F$206,6),0),0)</f>
        <v>1.9513888888888886E-2</v>
      </c>
      <c r="CV48" s="8">
        <f>IF(A48&lt;&gt;"",IF(VLOOKUP(A48,Aug!A$3:F$206,6)&gt;0,VLOOKUP(A48,Aug!A$3:F$206,6),0),0)</f>
        <v>1.8423925485925922E-2</v>
      </c>
      <c r="CW48" s="8">
        <f>IF(A48&lt;&gt;"",IF(VLOOKUP(A48,Sep!A$3:F$206,6)&gt;0,VLOOKUP(A48,Sep!A$3:F$206,6),0),0)</f>
        <v>1.8724851411851855E-2</v>
      </c>
      <c r="CX48" s="6">
        <f t="shared" si="108"/>
        <v>1223.3368325859392</v>
      </c>
      <c r="CY48" s="8">
        <f>IF(CX$2&gt;CX48,(MROUND(CX$2-CX48,15)/60/60/24),0.1/60/60/24)</f>
        <v>1.3715277777777778E-2</v>
      </c>
      <c r="CZ48" s="8">
        <f>IF(A48&lt;&gt;"",IF(VLOOKUP(A48,Oct!A$3:F$206,6)&gt;0,VLOOKUP(A48,Oct!A$3:F$206,6),0),0)</f>
        <v>1.4465592152592592E-2</v>
      </c>
      <c r="DA48" s="8">
        <f>IF(A48&lt;&gt;"",IF(VLOOKUP(A48,Nov!A$3:F$207,6)&gt;0,VLOOKUP(A48,Nov!A$3:F$207,6),0),0)</f>
        <v>0</v>
      </c>
      <c r="DB48" s="8">
        <f>IF(A48&lt;&gt;"",IF(VLOOKUP(A48,Dec!A$3:F$207,6)&gt;0,VLOOKUP(A48,Dec!A$3:F$207,6),0),0)</f>
        <v>1.4604481041481479E-2</v>
      </c>
      <c r="DC48" s="8">
        <f>IF(A48&lt;&gt;"",IF(VLOOKUP(A48,Jan!A$3:F$207,6)&gt;0,VLOOKUP(A48,Jan!A$3:F$207,6),0),0)</f>
        <v>0</v>
      </c>
      <c r="DD48" s="8">
        <f>IF(A48&lt;&gt;"",IF(VLOOKUP(A48,Feb!A$3:F$207,6)&gt;0,VLOOKUP(A48,Feb!A$3:F$207,6),0),0)</f>
        <v>0</v>
      </c>
      <c r="DE48" s="8">
        <f>IF(A48&lt;&gt;"",IF(VLOOKUP(A48,Mar!A$3:F$207,6)&gt;0,VLOOKUP(A48,Mar!A$3:F$207,6),0),0)</f>
        <v>0</v>
      </c>
      <c r="DG48" s="8">
        <f>LARGE($EE48:EF48,1)</f>
        <v>2.1006944444444446E-2</v>
      </c>
      <c r="DH48" s="8">
        <f>LARGE($EE48:EG48,1)</f>
        <v>2.1006944444444446E-2</v>
      </c>
      <c r="DI48" s="8">
        <f>LARGE($EE48:EH48,1)</f>
        <v>2.1006944444444446E-2</v>
      </c>
      <c r="DJ48" s="8">
        <f>LARGE($EE48:EI48,1)</f>
        <v>2.1182555995555557E-2</v>
      </c>
      <c r="DK48" s="8">
        <f>LARGE($EE48:EJ48,1)</f>
        <v>2.1182555995555557E-2</v>
      </c>
      <c r="DL48" s="8">
        <f>LARGE($EK48:EL48,1)</f>
        <v>1.3715277777777778E-2</v>
      </c>
      <c r="DM48" s="8">
        <f>LARGE($EK48:EM48,1)</f>
        <v>1.3715277777777778E-2</v>
      </c>
      <c r="DN48" s="8">
        <f>LARGE($EK48:EN48,1)</f>
        <v>1.3715277777777778E-2</v>
      </c>
      <c r="DO48" s="8">
        <f>LARGE($EK48:EO48,1)</f>
        <v>1.3715277777777778E-2</v>
      </c>
      <c r="DP48" s="8">
        <f>LARGE($EK48:EP48,1)</f>
        <v>1.3715277777777778E-2</v>
      </c>
      <c r="DS48" s="6">
        <f t="shared" si="121"/>
        <v>1661</v>
      </c>
      <c r="DT48" s="6">
        <f t="shared" si="121"/>
        <v>0</v>
      </c>
      <c r="DU48" s="6">
        <f t="shared" si="121"/>
        <v>1661</v>
      </c>
      <c r="DV48" s="6">
        <f t="shared" si="120"/>
        <v>1685.9999999999995</v>
      </c>
      <c r="DW48" s="6">
        <f t="shared" si="120"/>
        <v>1591.8271619839995</v>
      </c>
      <c r="DX48" s="6">
        <f t="shared" si="120"/>
        <v>1617.8271619840002</v>
      </c>
      <c r="DY48" s="6">
        <f t="shared" si="14"/>
        <v>1249.8271619839998</v>
      </c>
      <c r="DZ48" s="6">
        <f t="shared" si="14"/>
        <v>0</v>
      </c>
      <c r="EA48" s="6">
        <f t="shared" si="14"/>
        <v>1261.8271619839998</v>
      </c>
      <c r="EB48" s="6">
        <f t="shared" si="14"/>
        <v>0</v>
      </c>
      <c r="EC48" s="6">
        <f t="shared" si="14"/>
        <v>0</v>
      </c>
      <c r="EE48" s="8">
        <f t="shared" si="109"/>
        <v>2.1006944444444446E-2</v>
      </c>
      <c r="EF48" s="8">
        <f t="shared" si="16"/>
        <v>2.0312500000000001E-2</v>
      </c>
      <c r="EG48" s="8">
        <f t="shared" si="16"/>
        <v>0</v>
      </c>
      <c r="EH48" s="8">
        <f t="shared" si="110"/>
        <v>2.1006944444444446E-2</v>
      </c>
      <c r="EI48" s="8">
        <f t="shared" si="111"/>
        <v>2.1182555995555557E-2</v>
      </c>
      <c r="EJ48" s="8">
        <f t="shared" si="16"/>
        <v>2.1006944444444446E-2</v>
      </c>
      <c r="EK48" s="8">
        <f t="shared" si="19"/>
        <v>1.3715277777777778E-2</v>
      </c>
      <c r="EL48" s="8">
        <f t="shared" si="90"/>
        <v>1.3368055555555555E-2</v>
      </c>
      <c r="EM48" s="8">
        <f t="shared" si="90"/>
        <v>0</v>
      </c>
      <c r="EN48" s="8">
        <f t="shared" si="90"/>
        <v>1.3194444444444444E-2</v>
      </c>
      <c r="EO48" s="8">
        <f t="shared" si="90"/>
        <v>0</v>
      </c>
      <c r="EP48" s="8">
        <f t="shared" si="90"/>
        <v>0</v>
      </c>
      <c r="ES48" s="8">
        <f t="shared" si="91"/>
        <v>1.9224537037037037E-2</v>
      </c>
      <c r="ET48" s="8" t="str">
        <f t="shared" si="91"/>
        <v/>
      </c>
      <c r="EU48" s="8">
        <f t="shared" si="91"/>
        <v>1.9224537037037037E-2</v>
      </c>
      <c r="EV48" s="8">
        <f t="shared" si="91"/>
        <v>1.9513888888888886E-2</v>
      </c>
      <c r="EW48" s="8">
        <f t="shared" si="91"/>
        <v>1.8423925485925922E-2</v>
      </c>
      <c r="EX48" s="8">
        <f t="shared" si="91"/>
        <v>1.8724851411851855E-2</v>
      </c>
      <c r="EY48" s="8">
        <f t="shared" si="92"/>
        <v>1.4465592152592592E-2</v>
      </c>
      <c r="EZ48" s="8" t="str">
        <f t="shared" si="92"/>
        <v/>
      </c>
      <c r="FA48" s="8">
        <f t="shared" si="92"/>
        <v>1.4604481041481479E-2</v>
      </c>
      <c r="FB48" s="8" t="str">
        <f t="shared" si="92"/>
        <v/>
      </c>
      <c r="FC48" s="8" t="str">
        <f t="shared" si="92"/>
        <v/>
      </c>
      <c r="FD48" s="8" t="str">
        <f t="shared" si="92"/>
        <v/>
      </c>
      <c r="FF48" s="13">
        <v>1.8969907407407408E-2</v>
      </c>
      <c r="FG48" s="8">
        <f t="shared" si="23"/>
        <v>1.9224537037037037E-2</v>
      </c>
      <c r="FH48" s="8">
        <f>IF(COUNT($ES48:ET48)&gt;0,SMALL($ES48:ET48,1),$FF48)</f>
        <v>1.9224537037037037E-2</v>
      </c>
      <c r="FI48" s="8">
        <f>IF(COUNT($ES48:EU48)&gt;0,SMALL($ES48:EU48,1),$FF48)</f>
        <v>1.9224537037037037E-2</v>
      </c>
      <c r="FJ48" s="8">
        <f>IF(COUNT($ES48:EV48)&gt;0,SMALL($ES48:EV48,1),$FF48)</f>
        <v>1.9224537037037037E-2</v>
      </c>
      <c r="FK48" s="8">
        <f>IF(COUNT($ES48:EW48)&gt;0,SMALL($ES48:EW48,1),$FF48)</f>
        <v>1.8423925485925922E-2</v>
      </c>
      <c r="FL48" s="54">
        <v>1.4641203703703703E-2</v>
      </c>
      <c r="FM48" s="8">
        <f t="shared" si="24"/>
        <v>1.4465592152592592E-2</v>
      </c>
      <c r="FN48" s="8">
        <f>IF(COUNT($EY48:EZ48)&gt;0,SMALL($EY48:EZ48,1),$FM48)</f>
        <v>1.4465592152592592E-2</v>
      </c>
      <c r="FO48" s="8">
        <f>IF(COUNT($EY48:FA48)&gt;0,SMALL($EY48:FA48,1),$FM48)</f>
        <v>1.4465592152592592E-2</v>
      </c>
      <c r="FP48" s="8">
        <f>IF(COUNT($EY48:FB48)&gt;0,SMALL($EY48:FB48,1),$FM48)</f>
        <v>1.4465592152592592E-2</v>
      </c>
      <c r="FQ48" s="8">
        <f>IF(COUNT($EY48:FC48)&gt;0,SMALL($EY48:FC48,1),$FM48)</f>
        <v>1.4465592152592592E-2</v>
      </c>
      <c r="FS48" s="8">
        <f t="shared" si="112"/>
        <v>2.1183597662222223E-2</v>
      </c>
      <c r="FT48" s="8">
        <f t="shared" si="113"/>
        <v>1.3716319444444444E-2</v>
      </c>
      <c r="FU48" s="1">
        <f t="shared" si="118"/>
        <v>45</v>
      </c>
      <c r="FV48" s="8">
        <f t="shared" si="114"/>
        <v>1.0416666666666667E-6</v>
      </c>
      <c r="FW48" s="1" t="str">
        <f t="shared" si="115"/>
        <v>James Whittle</v>
      </c>
      <c r="FY48" s="13">
        <f t="shared" si="116"/>
        <v>1.7856265630582346E-2</v>
      </c>
      <c r="FZ48" s="13">
        <f>SMALL($GL48:GM48,1)/(60*60*24)</f>
        <v>1.7856265630582346E-2</v>
      </c>
      <c r="GA48" s="13">
        <f>SMALL($GL48:GN48,1)/(60*60*24)</f>
        <v>1.7856265630582346E-2</v>
      </c>
      <c r="GB48" s="13">
        <f>SMALL($GL48:GO48,1)/(60*60*24)</f>
        <v>1.7856265630582346E-2</v>
      </c>
      <c r="GC48" s="13">
        <f>SMALL($GL48:GP48,1)/(60*60*24)</f>
        <v>1.7856265630582346E-2</v>
      </c>
      <c r="GD48" s="13">
        <f>SMALL($GL48:GQ48,1)/(60*60*24)</f>
        <v>1.7856265630582346E-2</v>
      </c>
      <c r="GE48" s="34">
        <f t="shared" si="31"/>
        <v>1.4158991117892815E-2</v>
      </c>
      <c r="GF48" s="13">
        <f>SMALL($GR48:GS48,1)/(60*60*24)</f>
        <v>1.4158991117892815E-2</v>
      </c>
      <c r="GG48" s="42">
        <f>SMALL($GT48:GT48,1)/(60*60*24)</f>
        <v>0.11572916666666666</v>
      </c>
      <c r="GH48" s="42">
        <f>SMALL($GT48:GU48,1)/(60*60*24)</f>
        <v>1.4604481041481479E-2</v>
      </c>
      <c r="GI48" s="42">
        <f>SMALL($GT48:GV48,1)/(60*60*24)</f>
        <v>1.4604481041481479E-2</v>
      </c>
      <c r="GJ48" s="42">
        <f>SMALL($GT48:GW48,1)/(60*60*24)</f>
        <v>1.4604481041481479E-2</v>
      </c>
      <c r="GL48" s="6">
        <f t="shared" si="117"/>
        <v>1542.7813504823148</v>
      </c>
      <c r="GM48" s="1">
        <f t="shared" si="93"/>
        <v>1661</v>
      </c>
      <c r="GN48" s="1">
        <f t="shared" si="93"/>
        <v>9999</v>
      </c>
      <c r="GO48" s="1">
        <f t="shared" si="93"/>
        <v>1661</v>
      </c>
      <c r="GP48" s="1">
        <f t="shared" si="93"/>
        <v>1685.9999999999995</v>
      </c>
      <c r="GQ48" s="1">
        <f t="shared" si="93"/>
        <v>1591.8271619839995</v>
      </c>
      <c r="GR48" s="6">
        <f t="shared" si="34"/>
        <v>1223.3368325859392</v>
      </c>
      <c r="GS48" s="1">
        <f t="shared" si="35"/>
        <v>1249.8271619839998</v>
      </c>
      <c r="GT48" s="43">
        <f t="shared" si="36"/>
        <v>9999</v>
      </c>
      <c r="GU48" s="1">
        <f t="shared" si="94"/>
        <v>1261.8271619839998</v>
      </c>
      <c r="GV48" s="1">
        <f t="shared" si="94"/>
        <v>9999</v>
      </c>
      <c r="GW48" s="1">
        <f t="shared" si="94"/>
        <v>9999</v>
      </c>
    </row>
    <row r="49" spans="1:205" x14ac:dyDescent="0.25">
      <c r="A49" s="1" t="s">
        <v>222</v>
      </c>
      <c r="B49" s="54"/>
      <c r="C49" s="45"/>
      <c r="D49" s="45"/>
      <c r="E49" s="13">
        <v>1.9155092592592592E-2</v>
      </c>
      <c r="F49" s="11">
        <v>45047</v>
      </c>
      <c r="L49" s="8">
        <v>2.736111111111111E-2</v>
      </c>
      <c r="M49" s="8">
        <f>IF(A49&lt;&gt;"",IF(K49&gt;0,K49/3.11*4.35,IF(L49&gt;0,L49/6.21*4.35/1.032,IF(H49&gt;0,H49/3.45*4.35,IF(I49&gt;0,I49,IF(E49&gt;0,E49,IF(B49&gt;0,B49/4*4.35,0.0292)))))),0)</f>
        <v>1.8571701265359283E-2</v>
      </c>
      <c r="N49" s="6">
        <f>M49*60*60*24</f>
        <v>1604.594989327042</v>
      </c>
      <c r="O49" s="8">
        <f>IF(A49&lt;&gt;"",(MROUND(N$2-N49,15)/(60*60*24)),"")</f>
        <v>2.0833333333333332E-2</v>
      </c>
      <c r="P49" s="146" t="str">
        <f t="shared" si="41"/>
        <v>Jayden Richardson</v>
      </c>
      <c r="Q49" s="107"/>
      <c r="R49" s="129" t="str">
        <f t="shared" si="97"/>
        <v/>
      </c>
      <c r="S49" s="131" t="str">
        <f t="shared" si="42"/>
        <v/>
      </c>
      <c r="T49" s="131">
        <f t="shared" si="75"/>
        <v>2.0004499999999933E-6</v>
      </c>
      <c r="U49" s="132">
        <f t="shared" si="43"/>
        <v>2.0835333783333333E-2</v>
      </c>
      <c r="V49" s="146" t="str">
        <f t="shared" si="44"/>
        <v>Jayden Richardson</v>
      </c>
      <c r="W49" s="107"/>
      <c r="X49" s="129" t="str">
        <f t="shared" si="98"/>
        <v/>
      </c>
      <c r="Y49" s="131" t="str">
        <f t="shared" si="45"/>
        <v/>
      </c>
      <c r="Z49" s="131">
        <f t="shared" si="76"/>
        <v>2.0004499999999933E-6</v>
      </c>
      <c r="AA49" s="132">
        <f t="shared" si="46"/>
        <v>2.0835333783333333E-2</v>
      </c>
      <c r="AB49" s="146" t="str">
        <f t="shared" si="47"/>
        <v>Jayden Richardson</v>
      </c>
      <c r="AC49" s="107"/>
      <c r="AD49" s="129" t="str">
        <f t="shared" si="99"/>
        <v/>
      </c>
      <c r="AE49" s="131" t="str">
        <f t="shared" si="48"/>
        <v/>
      </c>
      <c r="AF49" s="131">
        <f t="shared" si="77"/>
        <v>2.0004499999999933E-6</v>
      </c>
      <c r="AG49" s="132">
        <f t="shared" si="49"/>
        <v>2.0835333783333333E-2</v>
      </c>
      <c r="AH49" s="146" t="str">
        <f t="shared" si="50"/>
        <v>Jayden Richardson</v>
      </c>
      <c r="AI49" s="107">
        <v>5.8</v>
      </c>
      <c r="AJ49" s="108">
        <f t="shared" si="51"/>
        <v>2.0312500000000001E-2</v>
      </c>
      <c r="AK49" s="109">
        <f t="shared" si="52"/>
        <v>1755</v>
      </c>
      <c r="AL49" s="129">
        <f>(50.124*AI49)+1373.5</f>
        <v>1664.2192</v>
      </c>
      <c r="AM49" s="131">
        <f t="shared" si="119"/>
        <v>2.013888888888889E-2</v>
      </c>
      <c r="AN49" s="131">
        <f t="shared" si="78"/>
        <v>2.0004499999999933E-6</v>
      </c>
      <c r="AO49" s="132">
        <f t="shared" si="79"/>
        <v>2.013888888888889E-2</v>
      </c>
      <c r="AP49" s="146" t="str">
        <f t="shared" si="53"/>
        <v>Jayden Richardson</v>
      </c>
      <c r="AQ49" s="107">
        <v>5.3</v>
      </c>
      <c r="AR49" s="129">
        <f t="shared" si="54"/>
        <v>1639.1572000000001</v>
      </c>
      <c r="AS49" s="131">
        <f t="shared" si="55"/>
        <v>2.0486111111111111E-2</v>
      </c>
      <c r="AT49" s="131">
        <f t="shared" si="80"/>
        <v>2.0004499999999933E-6</v>
      </c>
      <c r="AU49" s="132">
        <f t="shared" si="56"/>
        <v>2.0488111561111112E-2</v>
      </c>
      <c r="AV49" s="146" t="str">
        <f t="shared" si="57"/>
        <v>Jayden Richardson</v>
      </c>
      <c r="AW49" s="107">
        <v>5.6</v>
      </c>
      <c r="AX49" s="129">
        <f t="shared" si="100"/>
        <v>1586.3</v>
      </c>
      <c r="AY49" s="131">
        <f t="shared" si="58"/>
        <v>2.1180555555555557E-2</v>
      </c>
      <c r="AZ49" s="131">
        <f t="shared" si="81"/>
        <v>2.0004499999999933E-6</v>
      </c>
      <c r="BA49" s="132">
        <f t="shared" si="59"/>
        <v>2.1182556005555558E-2</v>
      </c>
      <c r="BB49" s="146" t="str">
        <f t="shared" si="60"/>
        <v>Jayden Richardson</v>
      </c>
      <c r="BC49" s="107">
        <v>5.7</v>
      </c>
      <c r="BD49" s="129">
        <f t="shared" si="101"/>
        <v>1171.6887999999999</v>
      </c>
      <c r="BE49" s="131">
        <f t="shared" si="61"/>
        <v>1.3541666666666667E-2</v>
      </c>
      <c r="BF49" s="131">
        <f t="shared" si="82"/>
        <v>2.0004499999999933E-6</v>
      </c>
      <c r="BG49" s="134">
        <f>IF(BE49&lt;&gt;"",BE49,VLOOKUP($A49,Table12[],7,FALSE))+BF49</f>
        <v>1.3543667116666666E-2</v>
      </c>
      <c r="BH49" s="146" t="str">
        <f t="shared" si="62"/>
        <v>Jayden Richardson</v>
      </c>
      <c r="BI49" s="107">
        <v>6</v>
      </c>
      <c r="BJ49" s="129">
        <f t="shared" si="102"/>
        <v>1163.404</v>
      </c>
      <c r="BK49" s="131">
        <f t="shared" si="63"/>
        <v>1.3541666666666667E-2</v>
      </c>
      <c r="BL49" s="131">
        <f t="shared" si="83"/>
        <v>2.0004499999999933E-6</v>
      </c>
      <c r="BM49" s="134">
        <f>IF(BK49&lt;&gt;"",BK49,VLOOKUP($A49,Table12[],7,FALSE))+BL49</f>
        <v>1.3543667116666666E-2</v>
      </c>
      <c r="BN49" s="146" t="str">
        <f t="shared" si="64"/>
        <v>Jayden Richardson</v>
      </c>
      <c r="BO49" s="107">
        <v>6.3</v>
      </c>
      <c r="BP49" s="129">
        <f t="shared" si="103"/>
        <v>1155.1191999999999</v>
      </c>
      <c r="BQ49" s="131">
        <f t="shared" si="65"/>
        <v>1.3368055555555555E-2</v>
      </c>
      <c r="BR49" s="131">
        <f t="shared" si="84"/>
        <v>2.0004499999999933E-6</v>
      </c>
      <c r="BS49" s="134">
        <f>IF(BQ49&lt;&gt;"",BQ49,VLOOKUP($A49,Table12[],7,FALSE))+BR49</f>
        <v>1.3370056005555554E-2</v>
      </c>
      <c r="BT49" s="146" t="str">
        <f t="shared" si="66"/>
        <v>Jayden Richardson</v>
      </c>
      <c r="BU49" s="107">
        <v>6.3</v>
      </c>
      <c r="BV49" s="129">
        <f t="shared" si="104"/>
        <v>1140.0999999999999</v>
      </c>
      <c r="BW49" s="131">
        <f t="shared" si="67"/>
        <v>1.3194444444444444E-2</v>
      </c>
      <c r="BX49" s="131">
        <f t="shared" si="85"/>
        <v>2.0004499999999933E-6</v>
      </c>
      <c r="BY49" s="134">
        <f>IF(BW49&lt;&gt;"",BW49,VLOOKUP($A49,Table12[],7,FALSE))+BX49</f>
        <v>1.3196444894444444E-2</v>
      </c>
      <c r="BZ49" s="146" t="str">
        <f t="shared" si="68"/>
        <v>Jayden Richardson</v>
      </c>
      <c r="CA49" s="107">
        <v>7.1</v>
      </c>
      <c r="CB49" s="129">
        <f t="shared" si="105"/>
        <v>1109</v>
      </c>
      <c r="CC49" s="131">
        <f t="shared" si="69"/>
        <v>1.2847222222222222E-2</v>
      </c>
      <c r="CD49" s="131">
        <f t="shared" si="86"/>
        <v>2.0004499999999933E-6</v>
      </c>
      <c r="CE49" s="134">
        <f>IF(CC49&lt;&gt;"",CC49,VLOOKUP($A49,Table12[],7,FALSE))+CD49</f>
        <v>1.2849222672222221E-2</v>
      </c>
      <c r="CF49" s="146" t="str">
        <f t="shared" si="70"/>
        <v>Jayden Richardson</v>
      </c>
      <c r="CG49" s="107"/>
      <c r="CH49" s="129" t="str">
        <f t="shared" si="106"/>
        <v/>
      </c>
      <c r="CI49" s="131" t="str">
        <f t="shared" si="71"/>
        <v/>
      </c>
      <c r="CJ49" s="131">
        <f t="shared" si="87"/>
        <v>2.0004499999999933E-6</v>
      </c>
      <c r="CK49" s="134">
        <f>IF(CI49&lt;&gt;"",CI49,VLOOKUP($A49,Table12[],7,FALSE))+CJ49</f>
        <v>1.3717278227777777E-2</v>
      </c>
      <c r="CL49" s="146" t="str">
        <f t="shared" si="72"/>
        <v>Jayden Richardson</v>
      </c>
      <c r="CM49" s="8"/>
      <c r="CN49" s="8">
        <f t="shared" si="73"/>
        <v>1.9155092592592592E-2</v>
      </c>
      <c r="CO49" s="8">
        <f t="shared" si="10"/>
        <v>0</v>
      </c>
      <c r="CP49" s="8">
        <f t="shared" si="107"/>
        <v>2.0833333333333332E-2</v>
      </c>
      <c r="CQ49" s="8"/>
      <c r="CR49" s="8">
        <f>IF(A49&lt;&gt;"",IF(VLOOKUP(A49,Apr!A$4:F$211,6)&gt;0,VLOOKUP(A49,Apr!A$4:F$211,6),0),0)</f>
        <v>0</v>
      </c>
      <c r="CS49" s="8">
        <f>IF(A49&lt;&gt;"",IF(VLOOKUP(A49,May!A$3:F$209,6)&gt;0,VLOOKUP(A49,May!A$3:F$209,6),0),0)</f>
        <v>1.9155092592592592E-2</v>
      </c>
      <c r="CT49" s="8">
        <f>IF(A49&lt;&gt;"",IF(VLOOKUP(A49,Jun!A$3:F$209,6)&gt;0,VLOOKUP(A49,Jun!A$3:F$209,6),0),0)</f>
        <v>0</v>
      </c>
      <c r="CU49" s="8">
        <f>IF(A49&lt;&gt;"",IF(VLOOKUP(A49,Jul!A$3:F$206,6)&gt;0,VLOOKUP(A49,Jul!A$3:F$206,6),0),0)</f>
        <v>0</v>
      </c>
      <c r="CV49" s="8">
        <f>IF(A49&lt;&gt;"",IF(VLOOKUP(A49,Aug!A$3:F$206,6)&gt;0,VLOOKUP(A49,Aug!A$3:F$206,6),0),0)</f>
        <v>0</v>
      </c>
      <c r="CW49" s="8">
        <f>IF(A49&lt;&gt;"",IF(VLOOKUP(A49,Sep!A$3:F$206,6)&gt;0,VLOOKUP(A49,Sep!A$3:F$206,6),0),0)</f>
        <v>0</v>
      </c>
      <c r="CX49" s="6">
        <f t="shared" si="108"/>
        <v>1271.8858593958835</v>
      </c>
      <c r="CY49" s="8">
        <f>IF(CX$2&gt;CX49,(MROUND(CX$2-CX49,15)/60/60/24),0.1/60/60/24)</f>
        <v>1.3194444444444444E-2</v>
      </c>
      <c r="CZ49" s="8">
        <f>IF(A49&lt;&gt;"",IF(VLOOKUP(A49,Oct!A$3:F$206,6)&gt;0,VLOOKUP(A49,Oct!A$3:F$206,6),0),0)</f>
        <v>0</v>
      </c>
      <c r="DA49" s="8">
        <f>IF(A49&lt;&gt;"",IF(VLOOKUP(A49,Nov!A$3:F$207,6)&gt;0,VLOOKUP(A49,Nov!A$3:F$207,6),0),0)</f>
        <v>0</v>
      </c>
      <c r="DB49" s="8">
        <f>IF(A49&lt;&gt;"",IF(VLOOKUP(A49,Dec!A$3:F$207,6)&gt;0,VLOOKUP(A49,Dec!A$3:F$207,6),0),0)</f>
        <v>0</v>
      </c>
      <c r="DC49" s="8">
        <f>IF(A49&lt;&gt;"",IF(VLOOKUP(A49,Jan!A$3:F$207,6)&gt;0,VLOOKUP(A49,Jan!A$3:F$207,6),0),0)</f>
        <v>0</v>
      </c>
      <c r="DD49" s="8">
        <f>IF(A49&lt;&gt;"",IF(VLOOKUP(A49,Feb!A$3:F$207,6)&gt;0,VLOOKUP(A49,Feb!A$3:F$207,6),0),0)</f>
        <v>0</v>
      </c>
      <c r="DE49" s="8">
        <f>IF(A49&lt;&gt;"",IF(VLOOKUP(A49,Mar!A$3:F$207,6)&gt;0,VLOOKUP(A49,Mar!A$3:F$207,6),0),0)</f>
        <v>0</v>
      </c>
      <c r="DG49" s="8">
        <f>LARGE($EE49:EF49,1)</f>
        <v>2.013888888888889E-2</v>
      </c>
      <c r="DH49" s="8">
        <f>LARGE($EE49:EG49,1)</f>
        <v>2.0312500000000001E-2</v>
      </c>
      <c r="DI49" s="8">
        <f>LARGE($EE49:EH49,1)</f>
        <v>2.0312500000000001E-2</v>
      </c>
      <c r="DJ49" s="8">
        <f>LARGE($EE49:EI49,1)</f>
        <v>2.0488111561111112E-2</v>
      </c>
      <c r="DK49" s="8">
        <f>LARGE($EE49:EJ49,1)</f>
        <v>2.0488111561111112E-2</v>
      </c>
      <c r="DL49" s="8">
        <f>LARGE($EK49:EL49,1)</f>
        <v>1.3194444444444444E-2</v>
      </c>
      <c r="DM49" s="8">
        <f>LARGE($EK49:EM49,1)</f>
        <v>1.3194444444444444E-2</v>
      </c>
      <c r="DN49" s="8">
        <f>LARGE($EK49:EN49,1)</f>
        <v>1.3194444444444444E-2</v>
      </c>
      <c r="DO49" s="8">
        <f>LARGE($EK49:EO49,1)</f>
        <v>1.3194444444444444E-2</v>
      </c>
      <c r="DP49" s="8">
        <f>LARGE($EK49:EP49,1)</f>
        <v>1.3194444444444444E-2</v>
      </c>
      <c r="DS49" s="6">
        <f t="shared" si="121"/>
        <v>0</v>
      </c>
      <c r="DT49" s="6">
        <f t="shared" si="121"/>
        <v>1655</v>
      </c>
      <c r="DU49" s="6">
        <f t="shared" si="121"/>
        <v>0</v>
      </c>
      <c r="DV49" s="6">
        <f t="shared" si="120"/>
        <v>0</v>
      </c>
      <c r="DW49" s="6">
        <f t="shared" si="120"/>
        <v>0</v>
      </c>
      <c r="DX49" s="6">
        <f t="shared" si="120"/>
        <v>0</v>
      </c>
      <c r="DY49" s="6">
        <f t="shared" si="14"/>
        <v>0</v>
      </c>
      <c r="DZ49" s="6">
        <f t="shared" si="14"/>
        <v>0</v>
      </c>
      <c r="EA49" s="6">
        <f t="shared" si="14"/>
        <v>0</v>
      </c>
      <c r="EB49" s="6">
        <f t="shared" si="14"/>
        <v>0</v>
      </c>
      <c r="EC49" s="6">
        <f t="shared" si="14"/>
        <v>0</v>
      </c>
      <c r="EE49" s="8">
        <f t="shared" si="109"/>
        <v>2.013888888888889E-2</v>
      </c>
      <c r="EF49" s="8">
        <f t="shared" si="16"/>
        <v>0</v>
      </c>
      <c r="EG49" s="8">
        <f t="shared" si="16"/>
        <v>2.0312500000000001E-2</v>
      </c>
      <c r="EH49" s="8">
        <f t="shared" si="110"/>
        <v>2.013888888888889E-2</v>
      </c>
      <c r="EI49" s="8">
        <f t="shared" si="111"/>
        <v>2.0488111561111112E-2</v>
      </c>
      <c r="EJ49" s="8">
        <f t="shared" si="16"/>
        <v>0</v>
      </c>
      <c r="EK49" s="8">
        <f t="shared" si="19"/>
        <v>1.3194444444444444E-2</v>
      </c>
      <c r="EL49" s="8">
        <f t="shared" si="90"/>
        <v>0</v>
      </c>
      <c r="EM49" s="8">
        <f t="shared" si="90"/>
        <v>0</v>
      </c>
      <c r="EN49" s="8">
        <f t="shared" si="90"/>
        <v>0</v>
      </c>
      <c r="EO49" s="8">
        <f t="shared" si="90"/>
        <v>0</v>
      </c>
      <c r="EP49" s="8">
        <f t="shared" si="90"/>
        <v>0</v>
      </c>
      <c r="ES49" s="8" t="str">
        <f t="shared" si="91"/>
        <v/>
      </c>
      <c r="ET49" s="8">
        <f t="shared" si="91"/>
        <v>1.9155092592592592E-2</v>
      </c>
      <c r="EU49" s="8" t="str">
        <f t="shared" si="91"/>
        <v/>
      </c>
      <c r="EV49" s="8" t="str">
        <f t="shared" si="91"/>
        <v/>
      </c>
      <c r="EW49" s="8" t="str">
        <f t="shared" si="91"/>
        <v/>
      </c>
      <c r="EX49" s="8" t="str">
        <f t="shared" si="91"/>
        <v/>
      </c>
      <c r="EY49" s="8" t="str">
        <f t="shared" si="92"/>
        <v/>
      </c>
      <c r="EZ49" s="8" t="str">
        <f t="shared" si="92"/>
        <v/>
      </c>
      <c r="FA49" s="8" t="str">
        <f t="shared" si="92"/>
        <v/>
      </c>
      <c r="FB49" s="8" t="str">
        <f t="shared" si="92"/>
        <v/>
      </c>
      <c r="FC49" s="8" t="str">
        <f t="shared" si="92"/>
        <v/>
      </c>
      <c r="FD49" s="8" t="str">
        <f t="shared" si="92"/>
        <v/>
      </c>
      <c r="FF49" s="13">
        <v>1.8969907407407408E-2</v>
      </c>
      <c r="FG49" s="8">
        <f t="shared" si="23"/>
        <v>1.8969907407407408E-2</v>
      </c>
      <c r="FH49" s="8">
        <f>IF(COUNT($ES49:ET49)&gt;0,SMALL($ES49:ET49,1),$FF49)</f>
        <v>1.9155092592592592E-2</v>
      </c>
      <c r="FI49" s="8">
        <f>IF(COUNT($ES49:EU49)&gt;0,SMALL($ES49:EU49,1),$FF49)</f>
        <v>1.9155092592592592E-2</v>
      </c>
      <c r="FJ49" s="8">
        <f>IF(COUNT($ES49:EV49)&gt;0,SMALL($ES49:EV49,1),$FF49)</f>
        <v>1.9155092592592592E-2</v>
      </c>
      <c r="FK49" s="8">
        <f>IF(COUNT($ES49:EW49)&gt;0,SMALL($ES49:EW49,1),$FF49)</f>
        <v>1.9155092592592592E-2</v>
      </c>
      <c r="FL49" s="54"/>
      <c r="FM49" s="8">
        <f t="shared" si="24"/>
        <v>0</v>
      </c>
      <c r="FN49" s="8">
        <f>IF(COUNT($EY49:EZ49)&gt;0,SMALL($EY49:EZ49,1),$FM49)</f>
        <v>0</v>
      </c>
      <c r="FO49" s="8">
        <f>IF(COUNT($EY49:FA49)&gt;0,SMALL($EY49:FA49,1),$FM49)</f>
        <v>0</v>
      </c>
      <c r="FP49" s="8">
        <f>IF(COUNT($EY49:FB49)&gt;0,SMALL($EY49:FB49,1),$FM49)</f>
        <v>0</v>
      </c>
      <c r="FQ49" s="8">
        <f>IF(COUNT($EY49:FC49)&gt;0,SMALL($EY49:FC49,1),$FM49)</f>
        <v>0</v>
      </c>
      <c r="FS49" s="8">
        <f t="shared" si="112"/>
        <v>2.0489176375925927E-2</v>
      </c>
      <c r="FT49" s="8">
        <f t="shared" si="113"/>
        <v>1.3195509259259259E-2</v>
      </c>
      <c r="FU49" s="1">
        <f t="shared" si="118"/>
        <v>46</v>
      </c>
      <c r="FV49" s="8">
        <f t="shared" si="114"/>
        <v>1.0648148148148149E-6</v>
      </c>
      <c r="FW49" s="1" t="str">
        <f t="shared" si="115"/>
        <v>Jayden Richardson</v>
      </c>
      <c r="FY49" s="13">
        <f t="shared" si="116"/>
        <v>1.8571701265359283E-2</v>
      </c>
      <c r="FZ49" s="13">
        <f>SMALL($GL49:GM49,1)/(60*60*24)</f>
        <v>1.8571701265359283E-2</v>
      </c>
      <c r="GA49" s="13">
        <f>SMALL($GL49:GN49,1)/(60*60*24)</f>
        <v>1.8571701265359283E-2</v>
      </c>
      <c r="GB49" s="13">
        <f>SMALL($GL49:GO49,1)/(60*60*24)</f>
        <v>1.8571701265359283E-2</v>
      </c>
      <c r="GC49" s="13">
        <f>SMALL($GL49:GP49,1)/(60*60*24)</f>
        <v>1.8571701265359283E-2</v>
      </c>
      <c r="GD49" s="13">
        <f>SMALL($GL49:GQ49,1)/(60*60*24)</f>
        <v>1.8571701265359283E-2</v>
      </c>
      <c r="GE49" s="34">
        <f t="shared" si="31"/>
        <v>1.4720901150415317E-2</v>
      </c>
      <c r="GF49" s="13">
        <f>SMALL($GR49:GS49,1)/(60*60*24)</f>
        <v>1.4720901150415317E-2</v>
      </c>
      <c r="GG49" s="42">
        <f>SMALL($GT49:GT49,1)/(60*60*24)</f>
        <v>0.11572916666666666</v>
      </c>
      <c r="GH49" s="42">
        <f>SMALL($GT49:GU49,1)/(60*60*24)</f>
        <v>0.11572916666666666</v>
      </c>
      <c r="GI49" s="42">
        <f>SMALL($GT49:GV49,1)/(60*60*24)</f>
        <v>0.11572916666666666</v>
      </c>
      <c r="GJ49" s="42">
        <f>SMALL($GT49:GW49,1)/(60*60*24)</f>
        <v>0.11572916666666666</v>
      </c>
      <c r="GL49" s="6">
        <f t="shared" si="117"/>
        <v>1604.594989327042</v>
      </c>
      <c r="GM49" s="1">
        <f t="shared" si="93"/>
        <v>9999</v>
      </c>
      <c r="GN49" s="1">
        <f t="shared" si="93"/>
        <v>1655</v>
      </c>
      <c r="GO49" s="1">
        <f t="shared" si="93"/>
        <v>9999</v>
      </c>
      <c r="GP49" s="1">
        <f t="shared" si="93"/>
        <v>9999</v>
      </c>
      <c r="GQ49" s="1">
        <f t="shared" si="93"/>
        <v>9999</v>
      </c>
      <c r="GR49" s="6">
        <f t="shared" si="34"/>
        <v>1271.8858593958835</v>
      </c>
      <c r="GS49" s="1">
        <f t="shared" si="35"/>
        <v>9999</v>
      </c>
      <c r="GT49" s="43">
        <f t="shared" si="36"/>
        <v>9999</v>
      </c>
      <c r="GU49" s="1">
        <f t="shared" si="94"/>
        <v>9999</v>
      </c>
      <c r="GV49" s="1">
        <f t="shared" si="94"/>
        <v>9999</v>
      </c>
      <c r="GW49" s="1">
        <f t="shared" si="94"/>
        <v>9999</v>
      </c>
    </row>
    <row r="50" spans="1:205" x14ac:dyDescent="0.25">
      <c r="A50" s="1" t="s">
        <v>148</v>
      </c>
      <c r="B50" s="54"/>
      <c r="C50" s="45"/>
      <c r="D50" s="45"/>
      <c r="E50" s="13">
        <v>2.1701388888888892E-2</v>
      </c>
      <c r="F50" s="11">
        <v>44317</v>
      </c>
      <c r="I50" s="35">
        <v>2.1875000000000002E-2</v>
      </c>
      <c r="K50" s="8">
        <v>1.5960648148148151E-2</v>
      </c>
      <c r="M50" s="8">
        <f t="shared" si="38"/>
        <v>2.232437924258664E-2</v>
      </c>
      <c r="N50" s="6">
        <f t="shared" si="39"/>
        <v>1928.8263665594857</v>
      </c>
      <c r="O50" s="8">
        <f t="shared" si="40"/>
        <v>1.7187500000000001E-2</v>
      </c>
      <c r="P50" s="146" t="str">
        <f t="shared" si="41"/>
        <v>Jennifer Hill</v>
      </c>
      <c r="Q50" s="107"/>
      <c r="R50" s="129" t="str">
        <f t="shared" si="97"/>
        <v/>
      </c>
      <c r="S50" s="131" t="str">
        <f t="shared" si="42"/>
        <v/>
      </c>
      <c r="T50" s="131">
        <f t="shared" si="75"/>
        <v>2.0004599999999931E-6</v>
      </c>
      <c r="U50" s="132">
        <f t="shared" si="43"/>
        <v>1.718950046E-2</v>
      </c>
      <c r="V50" s="146" t="str">
        <f t="shared" si="44"/>
        <v>Jennifer Hill</v>
      </c>
      <c r="W50" s="107"/>
      <c r="X50" s="129" t="str">
        <f t="shared" si="98"/>
        <v/>
      </c>
      <c r="Y50" s="131" t="str">
        <f t="shared" si="45"/>
        <v/>
      </c>
      <c r="Z50" s="131">
        <f t="shared" si="76"/>
        <v>2.0004599999999931E-6</v>
      </c>
      <c r="AA50" s="132">
        <f t="shared" si="46"/>
        <v>1.718950046E-2</v>
      </c>
      <c r="AB50" s="146" t="str">
        <f t="shared" si="47"/>
        <v>Jennifer Hill</v>
      </c>
      <c r="AC50" s="107"/>
      <c r="AD50" s="129" t="str">
        <f t="shared" si="99"/>
        <v/>
      </c>
      <c r="AE50" s="131" t="str">
        <f t="shared" si="48"/>
        <v/>
      </c>
      <c r="AF50" s="131">
        <f t="shared" si="77"/>
        <v>2.0004599999999931E-6</v>
      </c>
      <c r="AG50" s="132">
        <f t="shared" si="49"/>
        <v>1.718950046E-2</v>
      </c>
      <c r="AH50" s="146" t="str">
        <f t="shared" si="50"/>
        <v>Jennifer Hill</v>
      </c>
      <c r="AI50" s="107">
        <v>11.6</v>
      </c>
      <c r="AJ50" s="108">
        <f t="shared" si="51"/>
        <v>1.6840277777777777E-2</v>
      </c>
      <c r="AK50" s="109">
        <f t="shared" si="52"/>
        <v>1454.9999999999998</v>
      </c>
      <c r="AL50" s="129">
        <f t="shared" ref="AL50:AL60" si="122">(50.124*AI50)+1373.5</f>
        <v>1954.9384</v>
      </c>
      <c r="AM50" s="131">
        <f t="shared" si="119"/>
        <v>1.6840277777777777E-2</v>
      </c>
      <c r="AN50" s="131">
        <f t="shared" si="78"/>
        <v>2.0004599999999931E-6</v>
      </c>
      <c r="AO50" s="132">
        <f t="shared" si="79"/>
        <v>1.6840277777777777E-2</v>
      </c>
      <c r="AP50" s="146" t="str">
        <f t="shared" si="53"/>
        <v>Jennifer Hill</v>
      </c>
      <c r="AQ50" s="107">
        <v>11.7</v>
      </c>
      <c r="AR50" s="129">
        <f t="shared" si="54"/>
        <v>1959.9508000000001</v>
      </c>
      <c r="AS50" s="131">
        <f t="shared" si="55"/>
        <v>1.6840277777777777E-2</v>
      </c>
      <c r="AT50" s="131">
        <f t="shared" si="80"/>
        <v>2.0004599999999931E-6</v>
      </c>
      <c r="AU50" s="132">
        <f t="shared" si="56"/>
        <v>1.6842278237777775E-2</v>
      </c>
      <c r="AV50" s="146" t="str">
        <f t="shared" si="57"/>
        <v>Jennifer Hill</v>
      </c>
      <c r="AW50" s="107">
        <v>11.9</v>
      </c>
      <c r="AX50" s="129">
        <f t="shared" si="100"/>
        <v>1825.7</v>
      </c>
      <c r="AY50" s="131">
        <f t="shared" si="58"/>
        <v>1.8402777777777778E-2</v>
      </c>
      <c r="AZ50" s="131">
        <f t="shared" si="81"/>
        <v>2.0004599999999931E-6</v>
      </c>
      <c r="BA50" s="132">
        <f t="shared" si="59"/>
        <v>1.8404778237777777E-2</v>
      </c>
      <c r="BB50" s="146" t="str">
        <f t="shared" si="60"/>
        <v>Jennifer Hill</v>
      </c>
      <c r="BC50" s="107">
        <v>12.1</v>
      </c>
      <c r="BD50" s="129">
        <f t="shared" si="101"/>
        <v>994.94639999999993</v>
      </c>
      <c r="BE50" s="131">
        <f t="shared" si="61"/>
        <v>1.1458333333333333E-2</v>
      </c>
      <c r="BF50" s="131">
        <f t="shared" si="82"/>
        <v>2.0004599999999931E-6</v>
      </c>
      <c r="BG50" s="134">
        <f>IF(BE50&lt;&gt;"",BE50,VLOOKUP($A50,Table12[],7,FALSE))+BF50</f>
        <v>1.1460333793333333E-2</v>
      </c>
      <c r="BH50" s="146" t="str">
        <f t="shared" si="62"/>
        <v>Jennifer Hill</v>
      </c>
      <c r="BI50" s="107">
        <v>12.2</v>
      </c>
      <c r="BJ50" s="129">
        <f t="shared" si="102"/>
        <v>992.1848</v>
      </c>
      <c r="BK50" s="131">
        <f t="shared" si="63"/>
        <v>1.1458333333333333E-2</v>
      </c>
      <c r="BL50" s="131">
        <f t="shared" si="83"/>
        <v>2.0004599999999931E-6</v>
      </c>
      <c r="BM50" s="134">
        <f>IF(BK50&lt;&gt;"",BK50,VLOOKUP($A50,Table12[],7,FALSE))+BL50</f>
        <v>1.1460333793333333E-2</v>
      </c>
      <c r="BN50" s="146" t="str">
        <f t="shared" si="64"/>
        <v>Jennifer Hill</v>
      </c>
      <c r="BO50" s="107">
        <v>12.4</v>
      </c>
      <c r="BP50" s="129">
        <f t="shared" si="103"/>
        <v>986.66159999999991</v>
      </c>
      <c r="BQ50" s="131">
        <f t="shared" si="65"/>
        <v>1.1458333333333333E-2</v>
      </c>
      <c r="BR50" s="131">
        <f t="shared" si="84"/>
        <v>2.0004599999999931E-6</v>
      </c>
      <c r="BS50" s="134">
        <f>IF(BQ50&lt;&gt;"",BQ50,VLOOKUP($A50,Table12[],7,FALSE))+BR50</f>
        <v>1.1460333793333333E-2</v>
      </c>
      <c r="BT50" s="146" t="str">
        <f t="shared" si="66"/>
        <v>Jennifer Hill</v>
      </c>
      <c r="BU50" s="107">
        <v>12.6</v>
      </c>
      <c r="BV50" s="129">
        <f t="shared" si="104"/>
        <v>951.09999999999991</v>
      </c>
      <c r="BW50" s="131">
        <f t="shared" si="67"/>
        <v>1.0937499999999999E-2</v>
      </c>
      <c r="BX50" s="131">
        <f t="shared" si="85"/>
        <v>2.0004599999999931E-6</v>
      </c>
      <c r="BY50" s="134">
        <f>IF(BW50&lt;&gt;"",BW50,VLOOKUP($A50,Table12[],7,FALSE))+BX50</f>
        <v>1.0939500459999999E-2</v>
      </c>
      <c r="BZ50" s="146" t="str">
        <f t="shared" si="68"/>
        <v>Jennifer Hill</v>
      </c>
      <c r="CA50" s="107">
        <v>12.8</v>
      </c>
      <c r="CB50" s="129">
        <f t="shared" si="105"/>
        <v>932.3</v>
      </c>
      <c r="CC50" s="131">
        <f t="shared" si="69"/>
        <v>1.0763888888888889E-2</v>
      </c>
      <c r="CD50" s="131">
        <f t="shared" si="86"/>
        <v>2.0004599999999931E-6</v>
      </c>
      <c r="CE50" s="134">
        <f>IF(CC50&lt;&gt;"",CC50,VLOOKUP($A50,Table12[],7,FALSE))+CD50</f>
        <v>1.0765889348888889E-2</v>
      </c>
      <c r="CF50" s="146" t="str">
        <f t="shared" si="70"/>
        <v>Jennifer Hill</v>
      </c>
      <c r="CG50" s="107"/>
      <c r="CH50" s="129" t="str">
        <f t="shared" si="106"/>
        <v/>
      </c>
      <c r="CI50" s="131" t="str">
        <f t="shared" si="71"/>
        <v/>
      </c>
      <c r="CJ50" s="131">
        <f t="shared" si="87"/>
        <v>2.0004599999999931E-6</v>
      </c>
      <c r="CK50" s="134">
        <f>IF(CI50&lt;&gt;"",CI50,VLOOKUP($A50,Table12[],7,FALSE))+CJ50</f>
        <v>1.1633944904444445E-2</v>
      </c>
      <c r="CL50" s="146" t="str">
        <f t="shared" si="72"/>
        <v>Jennifer Hill</v>
      </c>
      <c r="CM50" s="8"/>
      <c r="CN50" s="8">
        <f t="shared" si="73"/>
        <v>0</v>
      </c>
      <c r="CO50" s="8">
        <f t="shared" si="10"/>
        <v>0</v>
      </c>
      <c r="CP50" s="8">
        <f t="shared" si="107"/>
        <v>1.7187500000000001E-2</v>
      </c>
      <c r="CQ50" s="8"/>
      <c r="CR50" s="8">
        <f>IF(A50&lt;&gt;"",IF(VLOOKUP(A50,Apr!A$4:F$211,6)&gt;0,VLOOKUP(A50,Apr!A$4:F$211,6),0),0)</f>
        <v>0</v>
      </c>
      <c r="CS50" s="8">
        <f>IF(A50&lt;&gt;"",IF(VLOOKUP(A50,May!A$3:F$209,6)&gt;0,VLOOKUP(A50,May!A$3:F$209,6),0),0)</f>
        <v>0</v>
      </c>
      <c r="CT50" s="8">
        <f>IF(A50&lt;&gt;"",IF(VLOOKUP(A50,Jun!A$3:F$209,6)&gt;0,VLOOKUP(A50,Jun!A$3:F$209,6),0),0)</f>
        <v>0</v>
      </c>
      <c r="CU50" s="8">
        <f>IF(A50&lt;&gt;"",IF(VLOOKUP(A50,Jul!A$3:F$206,6)&gt;0,VLOOKUP(A50,Jul!A$3:F$206,6),0),0)</f>
        <v>0</v>
      </c>
      <c r="CV50" s="8">
        <f>IF(A50&lt;&gt;"",IF(VLOOKUP(A50,Aug!A$3:F$206,6)&gt;0,VLOOKUP(A50,Aug!A$3:F$206,6),0),0)</f>
        <v>0</v>
      </c>
      <c r="CW50" s="8">
        <f>IF(A50&lt;&gt;"",IF(VLOOKUP(A50,Sep!A$3:F$206,6)&gt;0,VLOOKUP(A50,Sep!A$3:F$206,6),0),0)</f>
        <v>0</v>
      </c>
      <c r="CX50" s="6">
        <f t="shared" si="108"/>
        <v>1482.3244597322969</v>
      </c>
      <c r="CY50" s="8">
        <f t="shared" si="74"/>
        <v>1.0763888888888891E-2</v>
      </c>
      <c r="CZ50" s="8">
        <f>IF(A50&lt;&gt;"",IF(VLOOKUP(A50,Oct!A$3:F$206,6)&gt;0,VLOOKUP(A50,Oct!A$3:F$206,6),0),0)</f>
        <v>0</v>
      </c>
      <c r="DA50" s="8">
        <f>IF(A50&lt;&gt;"",IF(VLOOKUP(A50,Nov!A$3:F$207,6)&gt;0,VLOOKUP(A50,Nov!A$3:F$207,6),0),0)</f>
        <v>0</v>
      </c>
      <c r="DB50" s="8">
        <f>IF(A50&lt;&gt;"",IF(VLOOKUP(A50,Dec!A$3:F$207,6)&gt;0,VLOOKUP(A50,Dec!A$3:F$207,6),0),0)</f>
        <v>0</v>
      </c>
      <c r="DC50" s="8">
        <f>IF(A50&lt;&gt;"",IF(VLOOKUP(A50,Jan!A$3:F$207,6)&gt;0,VLOOKUP(A50,Jan!A$3:F$207,6),0),0)</f>
        <v>0</v>
      </c>
      <c r="DD50" s="8">
        <f>IF(A50&lt;&gt;"",IF(VLOOKUP(A50,Feb!A$3:F$207,6)&gt;0,VLOOKUP(A50,Feb!A$3:F$207,6),0),0)</f>
        <v>0</v>
      </c>
      <c r="DE50" s="8">
        <f>IF(A50&lt;&gt;"",IF(VLOOKUP(A50,Mar!A$3:F$207,6)&gt;0,VLOOKUP(A50,Mar!A$3:F$207,6),0),0)</f>
        <v>0</v>
      </c>
      <c r="DG50" s="8">
        <f>LARGE($EE50:EF50,1)</f>
        <v>1.6840277777777777E-2</v>
      </c>
      <c r="DH50" s="8">
        <f>LARGE($EE50:EG50,1)</f>
        <v>1.6840277777777777E-2</v>
      </c>
      <c r="DI50" s="8">
        <f>LARGE($EE50:EH50,1)</f>
        <v>1.6840277777777777E-2</v>
      </c>
      <c r="DJ50" s="8">
        <f>LARGE($EE50:EI50,1)</f>
        <v>1.6842278237777775E-2</v>
      </c>
      <c r="DK50" s="8">
        <f>LARGE($EE50:EJ50,1)</f>
        <v>1.6842278237777775E-2</v>
      </c>
      <c r="DL50" s="8">
        <f>LARGE($EK50:EL50,1)</f>
        <v>1.0763888888888891E-2</v>
      </c>
      <c r="DM50" s="8">
        <f>LARGE($EK50:EM50,1)</f>
        <v>1.0763888888888891E-2</v>
      </c>
      <c r="DN50" s="8">
        <f>LARGE($EK50:EN50,1)</f>
        <v>1.0763888888888891E-2</v>
      </c>
      <c r="DO50" s="8">
        <f>LARGE($EK50:EO50,1)</f>
        <v>1.0763888888888891E-2</v>
      </c>
      <c r="DP50" s="8">
        <f>LARGE($EK50:EP50,1)</f>
        <v>1.0763888888888891E-2</v>
      </c>
      <c r="DS50" s="6">
        <f t="shared" si="121"/>
        <v>0</v>
      </c>
      <c r="DT50" s="6">
        <f t="shared" si="121"/>
        <v>0</v>
      </c>
      <c r="DU50" s="6">
        <f t="shared" si="121"/>
        <v>0</v>
      </c>
      <c r="DV50" s="6">
        <f t="shared" si="120"/>
        <v>0</v>
      </c>
      <c r="DW50" s="6">
        <f t="shared" si="120"/>
        <v>0</v>
      </c>
      <c r="DX50" s="6">
        <f t="shared" si="120"/>
        <v>0</v>
      </c>
      <c r="DY50" s="6">
        <f t="shared" si="14"/>
        <v>0</v>
      </c>
      <c r="DZ50" s="6">
        <f t="shared" si="14"/>
        <v>0</v>
      </c>
      <c r="EA50" s="6">
        <f t="shared" si="14"/>
        <v>0</v>
      </c>
      <c r="EB50" s="6">
        <f t="shared" si="14"/>
        <v>0</v>
      </c>
      <c r="EC50" s="6">
        <f t="shared" si="14"/>
        <v>0</v>
      </c>
      <c r="EE50" s="8">
        <f t="shared" si="109"/>
        <v>1.6840277777777777E-2</v>
      </c>
      <c r="EF50" s="8">
        <f t="shared" si="16"/>
        <v>0</v>
      </c>
      <c r="EG50" s="8">
        <f t="shared" si="16"/>
        <v>0</v>
      </c>
      <c r="EH50" s="8">
        <f t="shared" si="110"/>
        <v>1.6840277777777777E-2</v>
      </c>
      <c r="EI50" s="8">
        <f t="shared" si="111"/>
        <v>1.6842278237777775E-2</v>
      </c>
      <c r="EJ50" s="8">
        <f t="shared" si="16"/>
        <v>0</v>
      </c>
      <c r="EK50" s="8">
        <f t="shared" si="19"/>
        <v>1.0763888888888891E-2</v>
      </c>
      <c r="EL50" s="8">
        <f t="shared" si="90"/>
        <v>0</v>
      </c>
      <c r="EM50" s="8">
        <f t="shared" si="90"/>
        <v>0</v>
      </c>
      <c r="EN50" s="8">
        <f t="shared" si="90"/>
        <v>0</v>
      </c>
      <c r="EO50" s="8">
        <f t="shared" si="90"/>
        <v>0</v>
      </c>
      <c r="EP50" s="8">
        <f t="shared" si="90"/>
        <v>0</v>
      </c>
      <c r="ES50" s="8" t="str">
        <f t="shared" si="91"/>
        <v/>
      </c>
      <c r="ET50" s="8" t="str">
        <f t="shared" si="91"/>
        <v/>
      </c>
      <c r="EU50" s="8" t="str">
        <f t="shared" si="91"/>
        <v/>
      </c>
      <c r="EV50" s="8" t="str">
        <f t="shared" si="91"/>
        <v/>
      </c>
      <c r="EW50" s="8" t="str">
        <f t="shared" si="91"/>
        <v/>
      </c>
      <c r="EX50" s="8" t="str">
        <f t="shared" si="91"/>
        <v/>
      </c>
      <c r="EY50" s="8" t="str">
        <f t="shared" si="92"/>
        <v/>
      </c>
      <c r="EZ50" s="8" t="str">
        <f t="shared" si="92"/>
        <v/>
      </c>
      <c r="FA50" s="8" t="str">
        <f t="shared" si="92"/>
        <v/>
      </c>
      <c r="FB50" s="8" t="str">
        <f t="shared" si="92"/>
        <v/>
      </c>
      <c r="FC50" s="8" t="str">
        <f t="shared" si="92"/>
        <v/>
      </c>
      <c r="FD50" s="8" t="str">
        <f t="shared" si="92"/>
        <v/>
      </c>
      <c r="FF50" s="13">
        <v>2.1701388888888892E-2</v>
      </c>
      <c r="FG50" s="8">
        <f t="shared" si="23"/>
        <v>2.1701388888888892E-2</v>
      </c>
      <c r="FH50" s="8">
        <f>IF(COUNT($ES50:ET50)&gt;0,SMALL($ES50:ET50,1),$FF50)</f>
        <v>2.1701388888888892E-2</v>
      </c>
      <c r="FI50" s="8">
        <f>IF(COUNT($ES50:EU50)&gt;0,SMALL($ES50:EU50,1),$FF50)</f>
        <v>2.1701388888888892E-2</v>
      </c>
      <c r="FJ50" s="8">
        <f>IF(COUNT($ES50:EV50)&gt;0,SMALL($ES50:EV50,1),$FF50)</f>
        <v>2.1701388888888892E-2</v>
      </c>
      <c r="FK50" s="8">
        <f>IF(COUNT($ES50:EW50)&gt;0,SMALL($ES50:EW50,1),$FF50)</f>
        <v>2.1701388888888892E-2</v>
      </c>
      <c r="FL50" s="54"/>
      <c r="FM50" s="8">
        <f t="shared" si="24"/>
        <v>0</v>
      </c>
      <c r="FN50" s="8">
        <f>IF(COUNT($EY50:EZ50)&gt;0,SMALL($EY50:EZ50,1),$FM50)</f>
        <v>0</v>
      </c>
      <c r="FO50" s="8">
        <f>IF(COUNT($EY50:FA50)&gt;0,SMALL($EY50:FA50,1),$FM50)</f>
        <v>0</v>
      </c>
      <c r="FP50" s="8">
        <f>IF(COUNT($EY50:FB50)&gt;0,SMALL($EY50:FB50,1),$FM50)</f>
        <v>0</v>
      </c>
      <c r="FQ50" s="8">
        <f>IF(COUNT($EY50:FC50)&gt;0,SMALL($EY50:FC50,1),$FM50)</f>
        <v>0</v>
      </c>
      <c r="FS50" s="8">
        <f t="shared" si="112"/>
        <v>1.6843366200740739E-2</v>
      </c>
      <c r="FT50" s="8">
        <f t="shared" si="113"/>
        <v>1.0764976851851854E-2</v>
      </c>
      <c r="FU50" s="1">
        <f t="shared" si="118"/>
        <v>47</v>
      </c>
      <c r="FV50" s="8">
        <f t="shared" si="114"/>
        <v>1.0879629629629629E-6</v>
      </c>
      <c r="FW50" s="1" t="str">
        <f t="shared" si="115"/>
        <v>Jennifer Hill</v>
      </c>
      <c r="FY50" s="13">
        <f t="shared" si="116"/>
        <v>2.232437924258664E-2</v>
      </c>
      <c r="FZ50" s="13">
        <f>SMALL($GL50:GM50,1)/(60*60*24)</f>
        <v>2.232437924258664E-2</v>
      </c>
      <c r="GA50" s="13">
        <f>SMALL($GL50:GN50,1)/(60*60*24)</f>
        <v>2.232437924258664E-2</v>
      </c>
      <c r="GB50" s="13">
        <f>SMALL($GL50:GO50,1)/(60*60*24)</f>
        <v>2.232437924258664E-2</v>
      </c>
      <c r="GC50" s="13">
        <f>SMALL($GL50:GP50,1)/(60*60*24)</f>
        <v>2.232437924258664E-2</v>
      </c>
      <c r="GD50" s="13">
        <f>SMALL($GL50:GQ50,1)/(60*60*24)</f>
        <v>2.232437924258664E-2</v>
      </c>
      <c r="GE50" s="34">
        <f t="shared" si="31"/>
        <v>1.7156533098753438E-2</v>
      </c>
      <c r="GF50" s="13">
        <f>SMALL($GR50:GS50,1)/(60*60*24)</f>
        <v>1.7156533098753438E-2</v>
      </c>
      <c r="GG50" s="42">
        <f>SMALL($GT50:GT50,1)/(60*60*24)</f>
        <v>0.11572916666666666</v>
      </c>
      <c r="GH50" s="42">
        <f>SMALL($GT50:GU50,1)/(60*60*24)</f>
        <v>0.11572916666666666</v>
      </c>
      <c r="GI50" s="42">
        <f>SMALL($GT50:GV50,1)/(60*60*24)</f>
        <v>0.11572916666666666</v>
      </c>
      <c r="GJ50" s="42">
        <f>SMALL($GT50:GW50,1)/(60*60*24)</f>
        <v>0.11572916666666666</v>
      </c>
      <c r="GL50" s="6">
        <f t="shared" si="117"/>
        <v>1928.8263665594857</v>
      </c>
      <c r="GM50" s="1">
        <f t="shared" si="93"/>
        <v>9999</v>
      </c>
      <c r="GN50" s="1">
        <f t="shared" si="93"/>
        <v>9999</v>
      </c>
      <c r="GO50" s="1">
        <f t="shared" si="93"/>
        <v>9999</v>
      </c>
      <c r="GP50" s="1">
        <f t="shared" si="93"/>
        <v>9999</v>
      </c>
      <c r="GQ50" s="1">
        <f t="shared" si="93"/>
        <v>9999</v>
      </c>
      <c r="GR50" s="6">
        <f t="shared" si="34"/>
        <v>1482.3244597322969</v>
      </c>
      <c r="GS50" s="1">
        <f t="shared" si="35"/>
        <v>9999</v>
      </c>
      <c r="GT50" s="43">
        <f t="shared" si="36"/>
        <v>9999</v>
      </c>
      <c r="GU50" s="1">
        <f t="shared" si="94"/>
        <v>9999</v>
      </c>
      <c r="GV50" s="1">
        <f t="shared" si="94"/>
        <v>9999</v>
      </c>
      <c r="GW50" s="1">
        <f t="shared" si="94"/>
        <v>9999</v>
      </c>
    </row>
    <row r="51" spans="1:205" x14ac:dyDescent="0.25">
      <c r="A51" s="1" t="s">
        <v>195</v>
      </c>
      <c r="B51" s="54"/>
      <c r="C51" s="45"/>
      <c r="D51" s="45"/>
      <c r="E51" s="13"/>
      <c r="K51" s="55">
        <v>1.4444444444444446E-2</v>
      </c>
      <c r="M51" s="8">
        <f t="shared" si="38"/>
        <v>2.0203644158628083E-2</v>
      </c>
      <c r="N51" s="6">
        <f t="shared" si="39"/>
        <v>1745.5948553054664</v>
      </c>
      <c r="O51" s="8">
        <f t="shared" si="40"/>
        <v>1.9270833333333334E-2</v>
      </c>
      <c r="P51" s="146" t="str">
        <f t="shared" si="41"/>
        <v>Joanna Goorney</v>
      </c>
      <c r="Q51" s="107"/>
      <c r="R51" s="129" t="str">
        <f t="shared" si="97"/>
        <v/>
      </c>
      <c r="S51" s="131" t="str">
        <f t="shared" si="42"/>
        <v/>
      </c>
      <c r="T51" s="131">
        <f t="shared" si="75"/>
        <v>2.000469999999993E-6</v>
      </c>
      <c r="U51" s="132">
        <f t="shared" si="43"/>
        <v>1.9272833803333334E-2</v>
      </c>
      <c r="V51" s="146" t="str">
        <f t="shared" si="44"/>
        <v>Joanna Goorney</v>
      </c>
      <c r="W51" s="107"/>
      <c r="X51" s="129" t="str">
        <f t="shared" si="98"/>
        <v/>
      </c>
      <c r="Y51" s="131" t="str">
        <f t="shared" si="45"/>
        <v/>
      </c>
      <c r="Z51" s="131">
        <f t="shared" si="76"/>
        <v>2.000469999999993E-6</v>
      </c>
      <c r="AA51" s="132">
        <f t="shared" si="46"/>
        <v>1.9272833803333334E-2</v>
      </c>
      <c r="AB51" s="146" t="str">
        <f t="shared" si="47"/>
        <v>Joanna Goorney</v>
      </c>
      <c r="AC51" s="107"/>
      <c r="AD51" s="129" t="str">
        <f t="shared" si="99"/>
        <v/>
      </c>
      <c r="AE51" s="131" t="str">
        <f t="shared" si="48"/>
        <v/>
      </c>
      <c r="AF51" s="131">
        <f t="shared" si="77"/>
        <v>2.000469999999993E-6</v>
      </c>
      <c r="AG51" s="132">
        <f t="shared" si="49"/>
        <v>1.9272833803333334E-2</v>
      </c>
      <c r="AH51" s="146" t="str">
        <f t="shared" si="50"/>
        <v>Joanna Goorney</v>
      </c>
      <c r="AI51" s="107">
        <v>8.4</v>
      </c>
      <c r="AJ51" s="108">
        <f t="shared" si="51"/>
        <v>1.8749999999999999E-2</v>
      </c>
      <c r="AK51" s="109">
        <f t="shared" si="52"/>
        <v>1620</v>
      </c>
      <c r="AL51" s="129">
        <f t="shared" si="122"/>
        <v>1794.5416</v>
      </c>
      <c r="AM51" s="131">
        <f t="shared" si="119"/>
        <v>1.8749999999999999E-2</v>
      </c>
      <c r="AN51" s="131">
        <f t="shared" si="78"/>
        <v>2.000469999999993E-6</v>
      </c>
      <c r="AO51" s="132">
        <f t="shared" si="79"/>
        <v>1.8749999999999999E-2</v>
      </c>
      <c r="AP51" s="146" t="str">
        <f t="shared" si="53"/>
        <v>Joanna Goorney</v>
      </c>
      <c r="AQ51" s="107">
        <v>8.6999999999999993</v>
      </c>
      <c r="AR51" s="129">
        <f t="shared" si="54"/>
        <v>1809.5788</v>
      </c>
      <c r="AS51" s="131">
        <f t="shared" si="55"/>
        <v>1.8576388888888889E-2</v>
      </c>
      <c r="AT51" s="131">
        <f t="shared" si="80"/>
        <v>2.000469999999993E-6</v>
      </c>
      <c r="AU51" s="132">
        <f t="shared" si="56"/>
        <v>1.8578389358888888E-2</v>
      </c>
      <c r="AV51" s="146" t="str">
        <f t="shared" si="57"/>
        <v>Joanna Goorney</v>
      </c>
      <c r="AW51" s="107">
        <v>8.9</v>
      </c>
      <c r="AX51" s="129">
        <f t="shared" si="100"/>
        <v>1711.7</v>
      </c>
      <c r="AY51" s="131">
        <f t="shared" si="58"/>
        <v>1.9618055555555555E-2</v>
      </c>
      <c r="AZ51" s="131">
        <f t="shared" si="81"/>
        <v>2.000469999999993E-6</v>
      </c>
      <c r="BA51" s="132">
        <f t="shared" si="59"/>
        <v>1.9620056025555555E-2</v>
      </c>
      <c r="BB51" s="146" t="str">
        <f t="shared" si="60"/>
        <v>Joanna Goorney</v>
      </c>
      <c r="BC51" s="107">
        <v>9.3000000000000007</v>
      </c>
      <c r="BD51" s="129">
        <f t="shared" si="101"/>
        <v>1072.2711999999999</v>
      </c>
      <c r="BE51" s="131">
        <f t="shared" si="61"/>
        <v>1.2326388888888888E-2</v>
      </c>
      <c r="BF51" s="131">
        <f t="shared" si="82"/>
        <v>2.000469999999993E-6</v>
      </c>
      <c r="BG51" s="134">
        <f>IF(BE51&lt;&gt;"",BE51,VLOOKUP($A51,Table12[],7,FALSE))+BF51</f>
        <v>1.2328389358888888E-2</v>
      </c>
      <c r="BH51" s="146" t="str">
        <f t="shared" si="62"/>
        <v>Joanna Goorney</v>
      </c>
      <c r="BI51" s="107">
        <v>9.6</v>
      </c>
      <c r="BJ51" s="129">
        <f t="shared" si="102"/>
        <v>1063.9864</v>
      </c>
      <c r="BK51" s="131">
        <f t="shared" si="63"/>
        <v>1.2326388888888888E-2</v>
      </c>
      <c r="BL51" s="131">
        <f t="shared" si="83"/>
        <v>2.000469999999993E-6</v>
      </c>
      <c r="BM51" s="134">
        <f>IF(BK51&lt;&gt;"",BK51,VLOOKUP($A51,Table12[],7,FALSE))+BL51</f>
        <v>1.2328389358888888E-2</v>
      </c>
      <c r="BN51" s="146" t="str">
        <f t="shared" si="64"/>
        <v>Joanna Goorney</v>
      </c>
      <c r="BO51" s="107">
        <v>10.1</v>
      </c>
      <c r="BP51" s="129">
        <f t="shared" si="103"/>
        <v>1050.1783999999998</v>
      </c>
      <c r="BQ51" s="131">
        <f t="shared" si="65"/>
        <v>1.2152777777777778E-2</v>
      </c>
      <c r="BR51" s="131">
        <f t="shared" si="84"/>
        <v>2.000469999999993E-6</v>
      </c>
      <c r="BS51" s="134">
        <f>IF(BQ51&lt;&gt;"",BQ51,VLOOKUP($A51,Table12[],7,FALSE))+BR51</f>
        <v>1.2154778247777777E-2</v>
      </c>
      <c r="BT51" s="146" t="str">
        <f t="shared" si="66"/>
        <v>Joanna Goorney</v>
      </c>
      <c r="BU51" s="107">
        <v>10.3</v>
      </c>
      <c r="BV51" s="129">
        <f t="shared" si="104"/>
        <v>1020.0999999999999</v>
      </c>
      <c r="BW51" s="131">
        <f t="shared" si="67"/>
        <v>1.1805555555555555E-2</v>
      </c>
      <c r="BX51" s="131">
        <f t="shared" si="85"/>
        <v>2.000469999999993E-6</v>
      </c>
      <c r="BY51" s="134">
        <f>IF(BW51&lt;&gt;"",BW51,VLOOKUP($A51,Table12[],7,FALSE))+BX51</f>
        <v>1.1807556025555555E-2</v>
      </c>
      <c r="BZ51" s="146" t="str">
        <f t="shared" si="68"/>
        <v>Joanna Goorney</v>
      </c>
      <c r="CA51" s="107">
        <v>10.8</v>
      </c>
      <c r="CB51" s="129">
        <f t="shared" si="105"/>
        <v>994.3</v>
      </c>
      <c r="CC51" s="131">
        <f t="shared" si="69"/>
        <v>1.1458333333333333E-2</v>
      </c>
      <c r="CD51" s="131">
        <f t="shared" si="86"/>
        <v>2.000469999999993E-6</v>
      </c>
      <c r="CE51" s="134">
        <f>IF(CC51&lt;&gt;"",CC51,VLOOKUP($A51,Table12[],7,FALSE))+CD51</f>
        <v>1.1460333803333332E-2</v>
      </c>
      <c r="CF51" s="146" t="str">
        <f t="shared" si="70"/>
        <v>Joanna Goorney</v>
      </c>
      <c r="CG51" s="107"/>
      <c r="CH51" s="129" t="str">
        <f t="shared" si="106"/>
        <v/>
      </c>
      <c r="CI51" s="131" t="str">
        <f t="shared" si="71"/>
        <v/>
      </c>
      <c r="CJ51" s="131">
        <f t="shared" si="87"/>
        <v>2.000469999999993E-6</v>
      </c>
      <c r="CK51" s="134">
        <f>IF(CI51&lt;&gt;"",CI51,VLOOKUP($A51,Table12[],7,FALSE))+CJ51</f>
        <v>1.2502000469999998E-2</v>
      </c>
      <c r="CL51" s="146" t="str">
        <f t="shared" si="72"/>
        <v>Joanna Goorney</v>
      </c>
      <c r="CM51" s="8"/>
      <c r="CN51" s="8">
        <f t="shared" si="73"/>
        <v>0</v>
      </c>
      <c r="CO51" s="8">
        <f t="shared" si="10"/>
        <v>0</v>
      </c>
      <c r="CP51" s="8">
        <f t="shared" si="107"/>
        <v>1.9270833333333334E-2</v>
      </c>
      <c r="CQ51" s="8"/>
      <c r="CR51" s="8">
        <f>IF(A51&lt;&gt;"",IF(VLOOKUP(A51,Apr!A$4:F$211,6)&gt;0,VLOOKUP(A51,Apr!A$4:F$211,6),0),0)</f>
        <v>0</v>
      </c>
      <c r="CS51" s="8">
        <f>IF(A51&lt;&gt;"",IF(VLOOKUP(A51,May!A$3:F$209,6)&gt;0,VLOOKUP(A51,May!A$3:F$209,6),0),0)</f>
        <v>0</v>
      </c>
      <c r="CT51" s="8">
        <f>IF(A51&lt;&gt;"",IF(VLOOKUP(A51,Jun!A$3:F$209,6)&gt;0,VLOOKUP(A51,Jun!A$3:F$209,6),0),0)</f>
        <v>0</v>
      </c>
      <c r="CU51" s="8">
        <f>IF(A51&lt;&gt;"",IF(VLOOKUP(A51,Jul!A$3:F$206,6)&gt;0,VLOOKUP(A51,Jul!A$3:F$206,6),0),0)</f>
        <v>0</v>
      </c>
      <c r="CV51" s="8">
        <f>IF(A51&lt;&gt;"",IF(VLOOKUP(A51,Aug!A$3:F$206,6)&gt;0,VLOOKUP(A51,Aug!A$3:F$206,6),0),0)</f>
        <v>0</v>
      </c>
      <c r="CW51" s="8">
        <f>IF(A51&lt;&gt;"",IF(VLOOKUP(A51,Sep!A$3:F$206,6)&gt;0,VLOOKUP(A51,Sep!A$3:F$206,6),0),0)</f>
        <v>0</v>
      </c>
      <c r="CX51" s="6">
        <f t="shared" si="108"/>
        <v>1341.509010693188</v>
      </c>
      <c r="CY51" s="8">
        <f t="shared" si="74"/>
        <v>1.2326388888888888E-2</v>
      </c>
      <c r="CZ51" s="8">
        <f>IF(A51&lt;&gt;"",IF(VLOOKUP(A51,Oct!A$3:F$206,6)&gt;0,VLOOKUP(A51,Oct!A$3:F$206,6),0),0)</f>
        <v>0</v>
      </c>
      <c r="DA51" s="8">
        <f>IF(A51&lt;&gt;"",IF(VLOOKUP(A51,Nov!A$3:F$207,6)&gt;0,VLOOKUP(A51,Nov!A$3:F$207,6),0),0)</f>
        <v>0</v>
      </c>
      <c r="DB51" s="8">
        <f>IF(A51&lt;&gt;"",IF(VLOOKUP(A51,Dec!A$3:F$207,6)&gt;0,VLOOKUP(A51,Dec!A$3:F$207,6),0),0)</f>
        <v>0</v>
      </c>
      <c r="DC51" s="8">
        <f>IF(A51&lt;&gt;"",IF(VLOOKUP(A51,Jan!A$3:F$207,6)&gt;0,VLOOKUP(A51,Jan!A$3:F$207,6),0),0)</f>
        <v>0</v>
      </c>
      <c r="DD51" s="8">
        <f>IF(A51&lt;&gt;"",IF(VLOOKUP(A51,Feb!A$3:F$207,6)&gt;0,VLOOKUP(A51,Feb!A$3:F$207,6),0),0)</f>
        <v>0</v>
      </c>
      <c r="DE51" s="8">
        <f>IF(A51&lt;&gt;"",IF(VLOOKUP(A51,Mar!A$3:F$207,6)&gt;0,VLOOKUP(A51,Mar!A$3:F$207,6),0),0)</f>
        <v>0</v>
      </c>
      <c r="DG51" s="8">
        <f>LARGE($EE51:EF51,1)</f>
        <v>1.8749999999999999E-2</v>
      </c>
      <c r="DH51" s="8">
        <f>LARGE($EE51:EG51,1)</f>
        <v>1.8749999999999999E-2</v>
      </c>
      <c r="DI51" s="8">
        <f>LARGE($EE51:EH51,1)</f>
        <v>1.8749999999999999E-2</v>
      </c>
      <c r="DJ51" s="8">
        <f>LARGE($EE51:EI51,1)</f>
        <v>1.8749999999999999E-2</v>
      </c>
      <c r="DK51" s="8">
        <f>LARGE($EE51:EJ51,1)</f>
        <v>1.8749999999999999E-2</v>
      </c>
      <c r="DL51" s="8">
        <f>LARGE($EK51:EL51,1)</f>
        <v>1.2326388888888888E-2</v>
      </c>
      <c r="DM51" s="8">
        <f>LARGE($EK51:EM51,1)</f>
        <v>1.2326388888888888E-2</v>
      </c>
      <c r="DN51" s="8">
        <f>LARGE($EK51:EN51,1)</f>
        <v>1.2326388888888888E-2</v>
      </c>
      <c r="DO51" s="8">
        <f>LARGE($EK51:EO51,1)</f>
        <v>1.2326388888888888E-2</v>
      </c>
      <c r="DP51" s="8">
        <f>LARGE($EK51:EP51,1)</f>
        <v>1.2326388888888888E-2</v>
      </c>
      <c r="DS51" s="6">
        <f t="shared" si="121"/>
        <v>0</v>
      </c>
      <c r="DT51" s="6">
        <f t="shared" si="121"/>
        <v>0</v>
      </c>
      <c r="DU51" s="6">
        <f t="shared" si="121"/>
        <v>0</v>
      </c>
      <c r="DV51" s="6">
        <f t="shared" si="120"/>
        <v>0</v>
      </c>
      <c r="DW51" s="6">
        <f t="shared" si="120"/>
        <v>0</v>
      </c>
      <c r="DX51" s="6">
        <f t="shared" si="120"/>
        <v>0</v>
      </c>
      <c r="DY51" s="6">
        <f t="shared" si="14"/>
        <v>0</v>
      </c>
      <c r="DZ51" s="6">
        <f t="shared" si="14"/>
        <v>0</v>
      </c>
      <c r="EA51" s="6">
        <f t="shared" si="14"/>
        <v>0</v>
      </c>
      <c r="EB51" s="6">
        <f t="shared" si="14"/>
        <v>0</v>
      </c>
      <c r="EC51" s="6">
        <f t="shared" si="14"/>
        <v>0</v>
      </c>
      <c r="EE51" s="8">
        <f t="shared" si="109"/>
        <v>1.8749999999999999E-2</v>
      </c>
      <c r="EF51" s="8">
        <f t="shared" si="16"/>
        <v>0</v>
      </c>
      <c r="EG51" s="8">
        <f t="shared" si="16"/>
        <v>0</v>
      </c>
      <c r="EH51" s="8">
        <f t="shared" si="110"/>
        <v>1.8749999999999999E-2</v>
      </c>
      <c r="EI51" s="8">
        <f t="shared" si="111"/>
        <v>1.8578389358888888E-2</v>
      </c>
      <c r="EJ51" s="8">
        <f t="shared" si="16"/>
        <v>0</v>
      </c>
      <c r="EK51" s="8">
        <f t="shared" si="19"/>
        <v>1.2326388888888888E-2</v>
      </c>
      <c r="EL51" s="8">
        <f t="shared" si="90"/>
        <v>0</v>
      </c>
      <c r="EM51" s="8">
        <f t="shared" si="90"/>
        <v>0</v>
      </c>
      <c r="EN51" s="8">
        <f t="shared" si="90"/>
        <v>0</v>
      </c>
      <c r="EO51" s="8">
        <f t="shared" si="90"/>
        <v>0</v>
      </c>
      <c r="EP51" s="8">
        <f t="shared" si="90"/>
        <v>0</v>
      </c>
      <c r="ES51" s="8" t="str">
        <f t="shared" si="91"/>
        <v/>
      </c>
      <c r="ET51" s="8" t="str">
        <f t="shared" si="91"/>
        <v/>
      </c>
      <c r="EU51" s="8" t="str">
        <f t="shared" si="91"/>
        <v/>
      </c>
      <c r="EV51" s="8" t="str">
        <f t="shared" si="91"/>
        <v/>
      </c>
      <c r="EW51" s="8" t="str">
        <f t="shared" si="91"/>
        <v/>
      </c>
      <c r="EX51" s="8" t="str">
        <f t="shared" si="91"/>
        <v/>
      </c>
      <c r="EY51" s="8" t="str">
        <f t="shared" si="92"/>
        <v/>
      </c>
      <c r="EZ51" s="8" t="str">
        <f t="shared" si="92"/>
        <v/>
      </c>
      <c r="FA51" s="8" t="str">
        <f t="shared" si="92"/>
        <v/>
      </c>
      <c r="FB51" s="8" t="str">
        <f t="shared" si="92"/>
        <v/>
      </c>
      <c r="FC51" s="8" t="str">
        <f t="shared" si="92"/>
        <v/>
      </c>
      <c r="FD51" s="8" t="str">
        <f t="shared" si="92"/>
        <v/>
      </c>
      <c r="FF51" s="13"/>
      <c r="FG51" s="8">
        <f t="shared" si="23"/>
        <v>0</v>
      </c>
      <c r="FH51" s="8">
        <f>IF(COUNT($ES51:ET51)&gt;0,SMALL($ES51:ET51,1),$FF51)</f>
        <v>0</v>
      </c>
      <c r="FI51" s="8">
        <f>IF(COUNT($ES51:EU51)&gt;0,SMALL($ES51:EU51,1),$FF51)</f>
        <v>0</v>
      </c>
      <c r="FJ51" s="8">
        <f>IF(COUNT($ES51:EV51)&gt;0,SMALL($ES51:EV51,1),$FF51)</f>
        <v>0</v>
      </c>
      <c r="FK51" s="8">
        <f>IF(COUNT($ES51:EW51)&gt;0,SMALL($ES51:EW51,1),$FF51)</f>
        <v>0</v>
      </c>
      <c r="FL51" s="54"/>
      <c r="FM51" s="8">
        <f t="shared" si="24"/>
        <v>0</v>
      </c>
      <c r="FN51" s="8">
        <f>IF(COUNT($EY51:EZ51)&gt;0,SMALL($EY51:EZ51,1),$FM51)</f>
        <v>0</v>
      </c>
      <c r="FO51" s="8">
        <f>IF(COUNT($EY51:FA51)&gt;0,SMALL($EY51:FA51,1),$FM51)</f>
        <v>0</v>
      </c>
      <c r="FP51" s="8">
        <f>IF(COUNT($EY51:FB51)&gt;0,SMALL($EY51:FB51,1),$FM51)</f>
        <v>0</v>
      </c>
      <c r="FQ51" s="8">
        <f>IF(COUNT($EY51:FC51)&gt;0,SMALL($EY51:FC51,1),$FM51)</f>
        <v>0</v>
      </c>
      <c r="FS51" s="8">
        <f t="shared" si="112"/>
        <v>1.8751111111111111E-2</v>
      </c>
      <c r="FT51" s="8">
        <f t="shared" si="113"/>
        <v>1.23275E-2</v>
      </c>
      <c r="FU51" s="1">
        <f t="shared" si="118"/>
        <v>48</v>
      </c>
      <c r="FV51" s="8">
        <f t="shared" si="114"/>
        <v>1.111111111111111E-6</v>
      </c>
      <c r="FW51" s="1" t="str">
        <f t="shared" si="115"/>
        <v>Joanna Goorney</v>
      </c>
      <c r="FY51" s="13">
        <f t="shared" si="116"/>
        <v>2.0203644158628083E-2</v>
      </c>
      <c r="FZ51" s="13">
        <f>SMALL($GL51:GM51,1)/(60*60*24)</f>
        <v>2.0203644158628083E-2</v>
      </c>
      <c r="GA51" s="13">
        <f>SMALL($GL51:GN51,1)/(60*60*24)</f>
        <v>2.0203644158628083E-2</v>
      </c>
      <c r="GB51" s="13">
        <f>SMALL($GL51:GO51,1)/(60*60*24)</f>
        <v>2.0203644158628083E-2</v>
      </c>
      <c r="GC51" s="13">
        <f>SMALL($GL51:GP51,1)/(60*60*24)</f>
        <v>2.0203644158628083E-2</v>
      </c>
      <c r="GD51" s="13">
        <f>SMALL($GL51:GQ51,1)/(60*60*24)</f>
        <v>2.0203644158628083E-2</v>
      </c>
      <c r="GE51" s="34">
        <f t="shared" si="31"/>
        <v>1.5526724660800786E-2</v>
      </c>
      <c r="GF51" s="13">
        <f>SMALL($GR51:GS51,1)/(60*60*24)</f>
        <v>1.5526724660800786E-2</v>
      </c>
      <c r="GG51" s="42">
        <f>SMALL($GT51:GT51,1)/(60*60*24)</f>
        <v>0.11572916666666666</v>
      </c>
      <c r="GH51" s="42">
        <f>SMALL($GT51:GU51,1)/(60*60*24)</f>
        <v>0.11572916666666666</v>
      </c>
      <c r="GI51" s="42">
        <f>SMALL($GT51:GV51,1)/(60*60*24)</f>
        <v>0.11572916666666666</v>
      </c>
      <c r="GJ51" s="42">
        <f>SMALL($GT51:GW51,1)/(60*60*24)</f>
        <v>0.11572916666666666</v>
      </c>
      <c r="GL51" s="6">
        <f t="shared" si="117"/>
        <v>1745.5948553054664</v>
      </c>
      <c r="GM51" s="1">
        <f t="shared" si="93"/>
        <v>9999</v>
      </c>
      <c r="GN51" s="1">
        <f t="shared" si="93"/>
        <v>9999</v>
      </c>
      <c r="GO51" s="1">
        <f t="shared" si="93"/>
        <v>9999</v>
      </c>
      <c r="GP51" s="1">
        <f t="shared" si="93"/>
        <v>9999</v>
      </c>
      <c r="GQ51" s="1">
        <f t="shared" si="93"/>
        <v>9999</v>
      </c>
      <c r="GR51" s="6">
        <f t="shared" si="34"/>
        <v>1341.509010693188</v>
      </c>
      <c r="GS51" s="1">
        <f t="shared" si="35"/>
        <v>9999</v>
      </c>
      <c r="GT51" s="43">
        <f t="shared" si="36"/>
        <v>9999</v>
      </c>
      <c r="GU51" s="1">
        <f t="shared" si="94"/>
        <v>9999</v>
      </c>
      <c r="GV51" s="1">
        <f t="shared" si="94"/>
        <v>9999</v>
      </c>
      <c r="GW51" s="1">
        <f t="shared" si="94"/>
        <v>9999</v>
      </c>
    </row>
    <row r="52" spans="1:205" x14ac:dyDescent="0.25">
      <c r="A52" s="1" t="s">
        <v>7</v>
      </c>
      <c r="B52" s="54">
        <v>1.3275462962962963E-2</v>
      </c>
      <c r="C52" s="45">
        <v>42795</v>
      </c>
      <c r="D52" s="45"/>
      <c r="E52" s="13">
        <v>1.6516203703703703E-2</v>
      </c>
      <c r="F52" s="11">
        <v>43313</v>
      </c>
      <c r="H52" s="35">
        <v>1.474537037037037E-2</v>
      </c>
      <c r="I52" s="35">
        <v>1.7777777777777778E-2</v>
      </c>
      <c r="K52" s="8">
        <v>1.2962962962962963E-2</v>
      </c>
      <c r="M52" s="8">
        <f t="shared" si="38"/>
        <v>1.8131475526973917E-2</v>
      </c>
      <c r="N52" s="6">
        <f t="shared" si="39"/>
        <v>1566.5594855305462</v>
      </c>
      <c r="O52" s="8">
        <f t="shared" si="40"/>
        <v>2.1354166666666667E-2</v>
      </c>
      <c r="P52" s="146" t="str">
        <f t="shared" si="41"/>
        <v>Joe Greenwood</v>
      </c>
      <c r="Q52" s="107"/>
      <c r="R52" s="129" t="str">
        <f t="shared" si="97"/>
        <v/>
      </c>
      <c r="S52" s="131" t="str">
        <f t="shared" si="42"/>
        <v/>
      </c>
      <c r="T52" s="131">
        <f t="shared" si="75"/>
        <v>2.0004799999999928E-6</v>
      </c>
      <c r="U52" s="132">
        <f t="shared" si="43"/>
        <v>2.1356167146666667E-2</v>
      </c>
      <c r="V52" s="146" t="str">
        <f t="shared" si="44"/>
        <v>Joe Greenwood</v>
      </c>
      <c r="W52" s="107"/>
      <c r="X52" s="129" t="str">
        <f t="shared" si="98"/>
        <v/>
      </c>
      <c r="Y52" s="131" t="str">
        <f t="shared" si="45"/>
        <v/>
      </c>
      <c r="Z52" s="131">
        <f t="shared" si="76"/>
        <v>2.0004799999999928E-6</v>
      </c>
      <c r="AA52" s="132">
        <f t="shared" si="46"/>
        <v>2.1356167146666667E-2</v>
      </c>
      <c r="AB52" s="146" t="str">
        <f t="shared" si="47"/>
        <v>Joe Greenwood</v>
      </c>
      <c r="AC52" s="107"/>
      <c r="AD52" s="129" t="str">
        <f t="shared" si="99"/>
        <v/>
      </c>
      <c r="AE52" s="131" t="str">
        <f t="shared" si="48"/>
        <v/>
      </c>
      <c r="AF52" s="131">
        <f t="shared" si="77"/>
        <v>2.0004799999999928E-6</v>
      </c>
      <c r="AG52" s="132">
        <f t="shared" si="49"/>
        <v>2.1356167146666667E-2</v>
      </c>
      <c r="AH52" s="146" t="str">
        <f t="shared" si="50"/>
        <v>Joe Greenwood</v>
      </c>
      <c r="AI52" s="107">
        <v>4</v>
      </c>
      <c r="AJ52" s="108">
        <f t="shared" si="51"/>
        <v>2.1527777777777778E-2</v>
      </c>
      <c r="AK52" s="109">
        <f t="shared" si="52"/>
        <v>1860</v>
      </c>
      <c r="AL52" s="129">
        <f t="shared" si="122"/>
        <v>1573.9960000000001</v>
      </c>
      <c r="AM52" s="131">
        <f t="shared" si="119"/>
        <v>2.1180555555555557E-2</v>
      </c>
      <c r="AN52" s="131">
        <f t="shared" si="78"/>
        <v>2.0004799999999928E-6</v>
      </c>
      <c r="AO52" s="132">
        <f t="shared" si="79"/>
        <v>2.1180555555555557E-2</v>
      </c>
      <c r="AP52" s="146" t="str">
        <f t="shared" si="53"/>
        <v>Joe Greenwood</v>
      </c>
      <c r="AQ52" s="107">
        <v>3.7</v>
      </c>
      <c r="AR52" s="129">
        <f t="shared" si="54"/>
        <v>1558.9588000000001</v>
      </c>
      <c r="AS52" s="131">
        <f t="shared" si="55"/>
        <v>2.1354166666666667E-2</v>
      </c>
      <c r="AT52" s="131">
        <f t="shared" si="80"/>
        <v>2.0004799999999928E-6</v>
      </c>
      <c r="AU52" s="132">
        <f t="shared" si="56"/>
        <v>2.1356167146666667E-2</v>
      </c>
      <c r="AV52" s="146" t="str">
        <f t="shared" si="57"/>
        <v>Joe Greenwood</v>
      </c>
      <c r="AW52" s="107">
        <v>3.4</v>
      </c>
      <c r="AX52" s="129">
        <f t="shared" si="100"/>
        <v>1502.7</v>
      </c>
      <c r="AY52" s="131">
        <f t="shared" si="58"/>
        <v>2.2048611111111113E-2</v>
      </c>
      <c r="AZ52" s="131">
        <f t="shared" si="81"/>
        <v>2.0004799999999928E-6</v>
      </c>
      <c r="BA52" s="132">
        <f t="shared" si="59"/>
        <v>2.2050611591111113E-2</v>
      </c>
      <c r="BB52" s="146" t="str">
        <f t="shared" si="60"/>
        <v>Joe Greenwood</v>
      </c>
      <c r="BC52" s="107">
        <v>2.8</v>
      </c>
      <c r="BD52" s="129">
        <f t="shared" si="101"/>
        <v>1251.7751999999998</v>
      </c>
      <c r="BE52" s="131">
        <f t="shared" si="61"/>
        <v>1.4409722222222223E-2</v>
      </c>
      <c r="BF52" s="131">
        <f t="shared" si="82"/>
        <v>2.0004799999999928E-6</v>
      </c>
      <c r="BG52" s="134">
        <f>IF(BE52&lt;&gt;"",BE52,VLOOKUP($A52,Table12[],7,FALSE))+BF52</f>
        <v>1.4411722702222223E-2</v>
      </c>
      <c r="BH52" s="146" t="str">
        <f t="shared" si="62"/>
        <v>Joe Greenwood</v>
      </c>
      <c r="BI52" s="107">
        <v>2.9</v>
      </c>
      <c r="BJ52" s="129">
        <f t="shared" si="102"/>
        <v>1249.0136</v>
      </c>
      <c r="BK52" s="131">
        <f t="shared" si="63"/>
        <v>1.4409722222222223E-2</v>
      </c>
      <c r="BL52" s="131">
        <f t="shared" si="83"/>
        <v>2.0004799999999928E-6</v>
      </c>
      <c r="BM52" s="134">
        <f>IF(BK52&lt;&gt;"",BK52,VLOOKUP($A52,Table12[],7,FALSE))+BL52</f>
        <v>1.4411722702222223E-2</v>
      </c>
      <c r="BN52" s="146" t="str">
        <f t="shared" si="64"/>
        <v>Joe Greenwood</v>
      </c>
      <c r="BO52" s="107">
        <v>3.1</v>
      </c>
      <c r="BP52" s="129">
        <f t="shared" si="103"/>
        <v>1243.4903999999999</v>
      </c>
      <c r="BQ52" s="131">
        <f t="shared" si="65"/>
        <v>1.4409722222222223E-2</v>
      </c>
      <c r="BR52" s="131">
        <f t="shared" si="84"/>
        <v>2.0004799999999928E-6</v>
      </c>
      <c r="BS52" s="134">
        <f>IF(BQ52&lt;&gt;"",BQ52,VLOOKUP($A52,Table12[],7,FALSE))+BR52</f>
        <v>1.4411722702222223E-2</v>
      </c>
      <c r="BT52" s="146" t="str">
        <f t="shared" si="66"/>
        <v>Joe Greenwood</v>
      </c>
      <c r="BU52" s="107">
        <v>3.1</v>
      </c>
      <c r="BV52" s="129">
        <f t="shared" si="104"/>
        <v>1236.0999999999999</v>
      </c>
      <c r="BW52" s="131">
        <f t="shared" si="67"/>
        <v>1.4236111111111111E-2</v>
      </c>
      <c r="BX52" s="131">
        <f t="shared" si="85"/>
        <v>2.0004799999999928E-6</v>
      </c>
      <c r="BY52" s="134">
        <f>IF(BW52&lt;&gt;"",BW52,VLOOKUP($A52,Table12[],7,FALSE))+BX52</f>
        <v>1.4238111591111111E-2</v>
      </c>
      <c r="BZ52" s="146" t="str">
        <f t="shared" si="68"/>
        <v>Joe Greenwood</v>
      </c>
      <c r="CA52" s="107">
        <v>3.3</v>
      </c>
      <c r="CB52" s="129">
        <f t="shared" si="105"/>
        <v>1226.8</v>
      </c>
      <c r="CC52" s="131">
        <f t="shared" si="69"/>
        <v>1.4236111111111111E-2</v>
      </c>
      <c r="CD52" s="131">
        <f t="shared" si="86"/>
        <v>2.0004799999999928E-6</v>
      </c>
      <c r="CE52" s="134">
        <f>IF(CC52&lt;&gt;"",CC52,VLOOKUP($A52,Table12[],7,FALSE))+CD52</f>
        <v>1.4238111591111111E-2</v>
      </c>
      <c r="CF52" s="146" t="str">
        <f t="shared" si="70"/>
        <v>Joe Greenwood</v>
      </c>
      <c r="CG52" s="107"/>
      <c r="CH52" s="129" t="str">
        <f t="shared" si="106"/>
        <v/>
      </c>
      <c r="CI52" s="131" t="str">
        <f t="shared" si="71"/>
        <v/>
      </c>
      <c r="CJ52" s="131">
        <f t="shared" si="87"/>
        <v>2.0004799999999928E-6</v>
      </c>
      <c r="CK52" s="134">
        <f>IF(CI52&lt;&gt;"",CI52,VLOOKUP($A52,Table12[],7,FALSE))+CJ52</f>
        <v>1.4238111591111111E-2</v>
      </c>
      <c r="CL52" s="146" t="str">
        <f t="shared" si="72"/>
        <v>Joe Greenwood</v>
      </c>
      <c r="CM52" s="8"/>
      <c r="CN52" s="8">
        <f t="shared" si="73"/>
        <v>1.7706332853333333E-2</v>
      </c>
      <c r="CO52" s="8">
        <f t="shared" si="10"/>
        <v>1.4326703223703705E-2</v>
      </c>
      <c r="CP52" s="8">
        <f t="shared" si="107"/>
        <v>2.1354166666666667E-2</v>
      </c>
      <c r="CQ52" s="8"/>
      <c r="CR52" s="8">
        <f>IF(A52&lt;&gt;"",IF(VLOOKUP(A52,Apr!A$4:F$211,6)&gt;0,VLOOKUP(A52,Apr!A$4:F$211,6),0),0)</f>
        <v>1.7962962962962962E-2</v>
      </c>
      <c r="CS52" s="8">
        <f>IF(A52&lt;&gt;"",IF(VLOOKUP(A52,May!A$3:F$209,6)&gt;0,VLOOKUP(A52,May!A$3:F$209,6),0),0)</f>
        <v>0</v>
      </c>
      <c r="CT52" s="8">
        <f>IF(A52&lt;&gt;"",IF(VLOOKUP(A52,Jun!A$3:F$209,6)&gt;0,VLOOKUP(A52,Jun!A$3:F$209,6),0),0)</f>
        <v>1.8587962962962962E-2</v>
      </c>
      <c r="CU52" s="8">
        <f>IF(A52&lt;&gt;"",IF(VLOOKUP(A52,Jul!A$3:F$206,6)&gt;0,VLOOKUP(A52,Jul!A$3:F$206,6),0),0)</f>
        <v>1.9548611111111114E-2</v>
      </c>
      <c r="CV52" s="8">
        <f>IF(A52&lt;&gt;"",IF(VLOOKUP(A52,Aug!A$3:F$206,6)&gt;0,VLOOKUP(A52,Aug!A$3:F$206,6),0),0)</f>
        <v>1.7706332853333333E-2</v>
      </c>
      <c r="CW52" s="8">
        <f>IF(A52&lt;&gt;"",IF(VLOOKUP(A52,Sep!A$3:F$206,6)&gt;0,VLOOKUP(A52,Sep!A$3:F$206,6),0),0)</f>
        <v>1.7752629149629631E-2</v>
      </c>
      <c r="CX52" s="6">
        <f t="shared" si="108"/>
        <v>1175.6891421459502</v>
      </c>
      <c r="CY52" s="8">
        <f t="shared" si="74"/>
        <v>1.4236111111111111E-2</v>
      </c>
      <c r="CZ52" s="8">
        <f>IF(A52&lt;&gt;"",IF(VLOOKUP(A52,Oct!A$3:F$206,6)&gt;0,VLOOKUP(A52,Oct!A$3:F$206,6),0),0)</f>
        <v>1.4326703223703705E-2</v>
      </c>
      <c r="DA52" s="8">
        <f>IF(A52&lt;&gt;"",IF(VLOOKUP(A52,Nov!A$3:F$207,6)&gt;0,VLOOKUP(A52,Nov!A$3:F$207,6),0),0)</f>
        <v>0</v>
      </c>
      <c r="DB52" s="8">
        <f>IF(A52&lt;&gt;"",IF(VLOOKUP(A52,Dec!A$3:F$207,6)&gt;0,VLOOKUP(A52,Dec!A$3:F$207,6),0),0)</f>
        <v>0</v>
      </c>
      <c r="DC52" s="8">
        <f>IF(A52&lt;&gt;"",IF(VLOOKUP(A52,Jan!A$3:F$207,6)&gt;0,VLOOKUP(A52,Jan!A$3:F$207,6),0),0)</f>
        <v>1.5055869890370369E-2</v>
      </c>
      <c r="DD52" s="8">
        <f>IF(A52&lt;&gt;"",IF(VLOOKUP(A52,Feb!A$3:F$207,6)&gt;0,VLOOKUP(A52,Feb!A$3:F$207,6),0),0)</f>
        <v>1.447716618666667E-2</v>
      </c>
      <c r="DE52" s="8">
        <f>IF(A52&lt;&gt;"",IF(VLOOKUP(A52,Mar!A$3:F$207,6)&gt;0,VLOOKUP(A52,Mar!A$3:F$207,6),0),0)</f>
        <v>0</v>
      </c>
      <c r="DG52" s="8">
        <f>LARGE($EE52:EF52,1)</f>
        <v>2.1527777777777778E-2</v>
      </c>
      <c r="DH52" s="8">
        <f>LARGE($EE52:EG52,1)</f>
        <v>2.1527777777777778E-2</v>
      </c>
      <c r="DI52" s="8">
        <f>LARGE($EE52:EH52,1)</f>
        <v>2.1527777777777778E-2</v>
      </c>
      <c r="DJ52" s="8">
        <f>LARGE($EE52:EI52,1)</f>
        <v>2.1527777777777778E-2</v>
      </c>
      <c r="DK52" s="8">
        <f>LARGE($EE52:EJ52,1)</f>
        <v>2.1701388888888888E-2</v>
      </c>
      <c r="DL52" s="8">
        <f>LARGE($EK52:EL52,1)</f>
        <v>1.4236111111111111E-2</v>
      </c>
      <c r="DM52" s="8">
        <f>LARGE($EK52:EM52,1)</f>
        <v>1.4236111111111111E-2</v>
      </c>
      <c r="DN52" s="8">
        <f>LARGE($EK52:EN52,1)</f>
        <v>1.4236111111111111E-2</v>
      </c>
      <c r="DO52" s="8">
        <f>LARGE($EK52:EO52,1)</f>
        <v>1.4236111111111111E-2</v>
      </c>
      <c r="DP52" s="8">
        <f>LARGE($EK52:EP52,1)</f>
        <v>1.4236111111111111E-2</v>
      </c>
      <c r="DS52" s="6">
        <f t="shared" si="121"/>
        <v>1551.9999999999998</v>
      </c>
      <c r="DT52" s="6">
        <f t="shared" si="121"/>
        <v>0</v>
      </c>
      <c r="DU52" s="6">
        <f t="shared" si="121"/>
        <v>1606</v>
      </c>
      <c r="DV52" s="6">
        <f t="shared" si="120"/>
        <v>1689.0000000000005</v>
      </c>
      <c r="DW52" s="6">
        <f t="shared" si="120"/>
        <v>1529.8271585279999</v>
      </c>
      <c r="DX52" s="6">
        <f t="shared" si="120"/>
        <v>1533.8271585280002</v>
      </c>
      <c r="DY52" s="6">
        <f t="shared" si="14"/>
        <v>1237.8271585279999</v>
      </c>
      <c r="DZ52" s="6">
        <f t="shared" si="14"/>
        <v>0</v>
      </c>
      <c r="EA52" s="6">
        <f t="shared" si="14"/>
        <v>0</v>
      </c>
      <c r="EB52" s="6">
        <f t="shared" si="14"/>
        <v>1300.8271585279999</v>
      </c>
      <c r="EC52" s="6">
        <f t="shared" si="14"/>
        <v>1250.8271585280002</v>
      </c>
      <c r="EE52" s="8">
        <f t="shared" si="109"/>
        <v>2.1180555555555557E-2</v>
      </c>
      <c r="EF52" s="8">
        <f t="shared" si="16"/>
        <v>2.1527777777777778E-2</v>
      </c>
      <c r="EG52" s="8">
        <f t="shared" si="16"/>
        <v>0</v>
      </c>
      <c r="EH52" s="8">
        <f t="shared" si="110"/>
        <v>2.1180555555555557E-2</v>
      </c>
      <c r="EI52" s="8">
        <f t="shared" si="111"/>
        <v>2.1356167146666667E-2</v>
      </c>
      <c r="EJ52" s="8">
        <f t="shared" si="16"/>
        <v>2.1701388888888888E-2</v>
      </c>
      <c r="EK52" s="8">
        <f t="shared" si="19"/>
        <v>1.4236111111111111E-2</v>
      </c>
      <c r="EL52" s="8">
        <f t="shared" si="90"/>
        <v>1.3541666666666667E-2</v>
      </c>
      <c r="EM52" s="8">
        <f t="shared" si="90"/>
        <v>0</v>
      </c>
      <c r="EN52" s="8">
        <f t="shared" si="90"/>
        <v>0</v>
      </c>
      <c r="EO52" s="8">
        <f t="shared" si="90"/>
        <v>1.2847222222222222E-2</v>
      </c>
      <c r="EP52" s="8">
        <f t="shared" si="90"/>
        <v>1.3368055555555555E-2</v>
      </c>
      <c r="ES52" s="8">
        <f t="shared" si="91"/>
        <v>1.7962962962962962E-2</v>
      </c>
      <c r="ET52" s="8" t="str">
        <f t="shared" si="91"/>
        <v/>
      </c>
      <c r="EU52" s="8">
        <f t="shared" si="91"/>
        <v>1.8587962962962962E-2</v>
      </c>
      <c r="EV52" s="8">
        <f t="shared" si="91"/>
        <v>1.9548611111111114E-2</v>
      </c>
      <c r="EW52" s="8">
        <f t="shared" si="91"/>
        <v>1.7706332853333333E-2</v>
      </c>
      <c r="EX52" s="8">
        <f t="shared" si="91"/>
        <v>1.7752629149629631E-2</v>
      </c>
      <c r="EY52" s="8">
        <f t="shared" si="92"/>
        <v>1.4326703223703705E-2</v>
      </c>
      <c r="EZ52" s="8" t="str">
        <f t="shared" si="92"/>
        <v/>
      </c>
      <c r="FA52" s="8" t="str">
        <f t="shared" si="92"/>
        <v/>
      </c>
      <c r="FB52" s="8">
        <f t="shared" si="92"/>
        <v>1.5055869890370369E-2</v>
      </c>
      <c r="FC52" s="8">
        <f t="shared" si="92"/>
        <v>1.447716618666667E-2</v>
      </c>
      <c r="FD52" s="8" t="str">
        <f t="shared" si="92"/>
        <v/>
      </c>
      <c r="FF52" s="13">
        <v>1.6516203703703703E-2</v>
      </c>
      <c r="FG52" s="8">
        <f t="shared" si="23"/>
        <v>1.7962962962962962E-2</v>
      </c>
      <c r="FH52" s="8">
        <f>IF(COUNT($ES52:ET52)&gt;0,SMALL($ES52:ET52,1),$FF52)</f>
        <v>1.7962962962962962E-2</v>
      </c>
      <c r="FI52" s="8">
        <f>IF(COUNT($ES52:EU52)&gt;0,SMALL($ES52:EU52,1),$FF52)</f>
        <v>1.7962962962962962E-2</v>
      </c>
      <c r="FJ52" s="8">
        <f>IF(COUNT($ES52:EV52)&gt;0,SMALL($ES52:EV52,1),$FF52)</f>
        <v>1.7962962962962962E-2</v>
      </c>
      <c r="FK52" s="8">
        <f>IF(COUNT($ES52:EW52)&gt;0,SMALL($ES52:EW52,1),$FF52)</f>
        <v>1.7706332853333333E-2</v>
      </c>
      <c r="FL52" s="54">
        <v>1.3275462962962963E-2</v>
      </c>
      <c r="FM52" s="8">
        <f t="shared" si="24"/>
        <v>1.4326703223703705E-2</v>
      </c>
      <c r="FN52" s="8">
        <f>IF(COUNT($EY52:EZ52)&gt;0,SMALL($EY52:EZ52,1),$FM52)</f>
        <v>1.4326703223703705E-2</v>
      </c>
      <c r="FO52" s="8">
        <f>IF(COUNT($EY52:FA52)&gt;0,SMALL($EY52:FA52,1),$FM52)</f>
        <v>1.4326703223703705E-2</v>
      </c>
      <c r="FP52" s="8">
        <f>IF(COUNT($EY52:FB52)&gt;0,SMALL($EY52:FB52,1),$FM52)</f>
        <v>1.4326703223703705E-2</v>
      </c>
      <c r="FQ52" s="8">
        <f>IF(COUNT($EY52:FC52)&gt;0,SMALL($EY52:FC52,1),$FM52)</f>
        <v>1.4326703223703705E-2</v>
      </c>
      <c r="FS52" s="8">
        <f t="shared" si="112"/>
        <v>2.1702523148148148E-2</v>
      </c>
      <c r="FT52" s="8">
        <f t="shared" si="113"/>
        <v>1.4237245370370371E-2</v>
      </c>
      <c r="FU52" s="1">
        <f t="shared" si="118"/>
        <v>49</v>
      </c>
      <c r="FV52" s="8">
        <f t="shared" si="114"/>
        <v>1.1342592592592592E-6</v>
      </c>
      <c r="FW52" s="1" t="str">
        <f t="shared" si="115"/>
        <v>Joe Greenwood</v>
      </c>
      <c r="FY52" s="13">
        <f t="shared" si="116"/>
        <v>1.8131475526973917E-2</v>
      </c>
      <c r="FZ52" s="13">
        <f>SMALL($GL52:GM52,1)/(60*60*24)</f>
        <v>1.7962962962962962E-2</v>
      </c>
      <c r="GA52" s="13">
        <f>SMALL($GL52:GN52,1)/(60*60*24)</f>
        <v>1.7962962962962962E-2</v>
      </c>
      <c r="GB52" s="13">
        <f>SMALL($GL52:GO52,1)/(60*60*24)</f>
        <v>1.7962962962962962E-2</v>
      </c>
      <c r="GC52" s="13">
        <f>SMALL($GL52:GP52,1)/(60*60*24)</f>
        <v>1.7962962962962962E-2</v>
      </c>
      <c r="GD52" s="13">
        <f>SMALL($GL52:GQ52,1)/(60*60*24)</f>
        <v>1.7706332853333333E-2</v>
      </c>
      <c r="GE52" s="34">
        <f t="shared" si="31"/>
        <v>1.360751321928183E-2</v>
      </c>
      <c r="GF52" s="13">
        <f>SMALL($GR52:GS52,1)/(60*60*24)</f>
        <v>1.360751321928183E-2</v>
      </c>
      <c r="GG52" s="42">
        <f>SMALL($GT52:GT52,1)/(60*60*24)</f>
        <v>0.11572916666666666</v>
      </c>
      <c r="GH52" s="42">
        <f>SMALL($GT52:GU52,1)/(60*60*24)</f>
        <v>0.11572916666666666</v>
      </c>
      <c r="GI52" s="42">
        <f>SMALL($GT52:GV52,1)/(60*60*24)</f>
        <v>1.5055869890370369E-2</v>
      </c>
      <c r="GJ52" s="42">
        <f>SMALL($GT52:GW52,1)/(60*60*24)</f>
        <v>1.4477166186666668E-2</v>
      </c>
      <c r="GL52" s="6">
        <f t="shared" si="117"/>
        <v>1566.5594855305462</v>
      </c>
      <c r="GM52" s="1">
        <f t="shared" si="93"/>
        <v>1551.9999999999998</v>
      </c>
      <c r="GN52" s="1">
        <f t="shared" si="93"/>
        <v>9999</v>
      </c>
      <c r="GO52" s="1">
        <f t="shared" si="93"/>
        <v>1606</v>
      </c>
      <c r="GP52" s="1">
        <f t="shared" si="93"/>
        <v>1689.0000000000005</v>
      </c>
      <c r="GQ52" s="1">
        <f t="shared" si="93"/>
        <v>1529.8271585279999</v>
      </c>
      <c r="GR52" s="6">
        <f t="shared" si="34"/>
        <v>1175.6891421459502</v>
      </c>
      <c r="GS52" s="1">
        <f t="shared" si="35"/>
        <v>1237.8271585279999</v>
      </c>
      <c r="GT52" s="43">
        <f t="shared" si="36"/>
        <v>9999</v>
      </c>
      <c r="GU52" s="1">
        <f t="shared" si="94"/>
        <v>9999</v>
      </c>
      <c r="GV52" s="1">
        <f t="shared" si="94"/>
        <v>1300.8271585279999</v>
      </c>
      <c r="GW52" s="1">
        <f t="shared" si="94"/>
        <v>1250.8271585280002</v>
      </c>
    </row>
    <row r="53" spans="1:205" x14ac:dyDescent="0.25">
      <c r="A53" s="1" t="s">
        <v>109</v>
      </c>
      <c r="B53" s="54">
        <v>1.6203703703703703E-2</v>
      </c>
      <c r="C53" s="45">
        <v>43070</v>
      </c>
      <c r="D53" s="45"/>
      <c r="E53" s="13">
        <v>2.0902777777777781E-2</v>
      </c>
      <c r="F53" s="11">
        <v>42826</v>
      </c>
      <c r="J53" s="8">
        <v>2.1030092592592597E-2</v>
      </c>
      <c r="K53" s="55">
        <f>(J53/4*3.1)/1.032</f>
        <v>1.5792947441142697E-2</v>
      </c>
      <c r="M53" s="8">
        <f t="shared" si="38"/>
        <v>2.2089813945006666E-2</v>
      </c>
      <c r="N53" s="6">
        <f t="shared" si="39"/>
        <v>1908.559924848576</v>
      </c>
      <c r="O53" s="8">
        <f t="shared" si="40"/>
        <v>1.7361111111111112E-2</v>
      </c>
      <c r="P53" s="146" t="str">
        <f t="shared" si="41"/>
        <v>John Bertenshaw</v>
      </c>
      <c r="Q53" s="107"/>
      <c r="R53" s="129" t="str">
        <f t="shared" si="97"/>
        <v/>
      </c>
      <c r="S53" s="131" t="str">
        <f t="shared" si="42"/>
        <v/>
      </c>
      <c r="T53" s="131">
        <f t="shared" si="75"/>
        <v>2.0004899999999927E-6</v>
      </c>
      <c r="U53" s="132">
        <f t="shared" si="43"/>
        <v>1.7363111601111113E-2</v>
      </c>
      <c r="V53" s="146" t="str">
        <f t="shared" si="44"/>
        <v>John Bertenshaw</v>
      </c>
      <c r="W53" s="107"/>
      <c r="X53" s="129" t="str">
        <f t="shared" si="98"/>
        <v/>
      </c>
      <c r="Y53" s="131" t="str">
        <f t="shared" si="45"/>
        <v/>
      </c>
      <c r="Z53" s="131">
        <f t="shared" si="76"/>
        <v>2.0004899999999927E-6</v>
      </c>
      <c r="AA53" s="132">
        <f t="shared" si="46"/>
        <v>1.7363111601111113E-2</v>
      </c>
      <c r="AB53" s="146" t="str">
        <f t="shared" si="47"/>
        <v>John Bertenshaw</v>
      </c>
      <c r="AC53" s="107"/>
      <c r="AD53" s="129" t="str">
        <f t="shared" si="99"/>
        <v/>
      </c>
      <c r="AE53" s="131" t="str">
        <f t="shared" si="48"/>
        <v/>
      </c>
      <c r="AF53" s="131">
        <f t="shared" si="77"/>
        <v>2.0004899999999927E-6</v>
      </c>
      <c r="AG53" s="132">
        <f t="shared" si="49"/>
        <v>1.7363111601111113E-2</v>
      </c>
      <c r="AH53" s="146" t="str">
        <f t="shared" si="50"/>
        <v>John Bertenshaw</v>
      </c>
      <c r="AI53" s="107">
        <v>13.1</v>
      </c>
      <c r="AJ53" s="108">
        <f t="shared" si="51"/>
        <v>1.5972222222222221E-2</v>
      </c>
      <c r="AK53" s="109">
        <f t="shared" si="52"/>
        <v>1379.9999999999998</v>
      </c>
      <c r="AL53" s="129">
        <f t="shared" si="122"/>
        <v>2030.1244000000002</v>
      </c>
      <c r="AM53" s="131">
        <f t="shared" si="119"/>
        <v>1.5972222222222221E-2</v>
      </c>
      <c r="AN53" s="131">
        <f t="shared" si="78"/>
        <v>2.0004899999999927E-6</v>
      </c>
      <c r="AO53" s="132">
        <f t="shared" si="79"/>
        <v>1.5972222222222221E-2</v>
      </c>
      <c r="AP53" s="146" t="str">
        <f t="shared" si="53"/>
        <v>John Bertenshaw</v>
      </c>
      <c r="AQ53" s="107">
        <v>13.5</v>
      </c>
      <c r="AR53" s="129">
        <f t="shared" si="54"/>
        <v>2050.174</v>
      </c>
      <c r="AS53" s="131">
        <f t="shared" si="55"/>
        <v>1.579861111111111E-2</v>
      </c>
      <c r="AT53" s="131">
        <f t="shared" si="80"/>
        <v>2.0004899999999927E-6</v>
      </c>
      <c r="AU53" s="132">
        <f t="shared" si="56"/>
        <v>1.5800611601111111E-2</v>
      </c>
      <c r="AV53" s="146" t="str">
        <f t="shared" si="57"/>
        <v>John Bertenshaw</v>
      </c>
      <c r="AW53" s="107">
        <v>13.1</v>
      </c>
      <c r="AX53" s="129">
        <f t="shared" si="100"/>
        <v>1871.3</v>
      </c>
      <c r="AY53" s="131">
        <f t="shared" si="58"/>
        <v>1.7881944444444443E-2</v>
      </c>
      <c r="AZ53" s="131">
        <f t="shared" si="81"/>
        <v>2.0004899999999927E-6</v>
      </c>
      <c r="BA53" s="132">
        <f t="shared" si="59"/>
        <v>1.7883944934444444E-2</v>
      </c>
      <c r="BB53" s="146" t="str">
        <f t="shared" si="60"/>
        <v>John Bertenshaw</v>
      </c>
      <c r="BC53" s="107">
        <v>13.3</v>
      </c>
      <c r="BD53" s="129">
        <f t="shared" si="101"/>
        <v>961.80719999999997</v>
      </c>
      <c r="BE53" s="131">
        <f t="shared" si="61"/>
        <v>1.1111111111111112E-2</v>
      </c>
      <c r="BF53" s="131">
        <f t="shared" si="82"/>
        <v>2.0004899999999927E-6</v>
      </c>
      <c r="BG53" s="134">
        <f>IF(BE53&lt;&gt;"",BE53,VLOOKUP($A53,Table12[],7,FALSE))+BF53</f>
        <v>1.1113111601111111E-2</v>
      </c>
      <c r="BH53" s="146" t="str">
        <f t="shared" si="62"/>
        <v>John Bertenshaw</v>
      </c>
      <c r="BI53" s="107">
        <v>12.3</v>
      </c>
      <c r="BJ53" s="129">
        <f t="shared" si="102"/>
        <v>989.42319999999995</v>
      </c>
      <c r="BK53" s="131">
        <f t="shared" si="63"/>
        <v>1.1458333333333333E-2</v>
      </c>
      <c r="BL53" s="131">
        <f t="shared" si="83"/>
        <v>2.0004899999999927E-6</v>
      </c>
      <c r="BM53" s="134">
        <f>IF(BK53&lt;&gt;"",BK53,VLOOKUP($A53,Table12[],7,FALSE))+BL53</f>
        <v>1.1460333823333332E-2</v>
      </c>
      <c r="BN53" s="146" t="str">
        <f t="shared" si="64"/>
        <v>John Bertenshaw</v>
      </c>
      <c r="BO53" s="107">
        <v>12.4</v>
      </c>
      <c r="BP53" s="129">
        <f t="shared" si="103"/>
        <v>986.66159999999991</v>
      </c>
      <c r="BQ53" s="131">
        <f t="shared" si="65"/>
        <v>1.1458333333333333E-2</v>
      </c>
      <c r="BR53" s="131">
        <f t="shared" si="84"/>
        <v>2.0004899999999927E-6</v>
      </c>
      <c r="BS53" s="134">
        <f>IF(BQ53&lt;&gt;"",BQ53,VLOOKUP($A53,Table12[],7,FALSE))+BR53</f>
        <v>1.1460333823333332E-2</v>
      </c>
      <c r="BT53" s="146" t="str">
        <f t="shared" si="66"/>
        <v>John Bertenshaw</v>
      </c>
      <c r="BU53" s="107">
        <v>12.4</v>
      </c>
      <c r="BV53" s="129">
        <f t="shared" si="104"/>
        <v>957.09999999999991</v>
      </c>
      <c r="BW53" s="131">
        <f t="shared" si="67"/>
        <v>1.1111111111111112E-2</v>
      </c>
      <c r="BX53" s="131">
        <f t="shared" si="85"/>
        <v>2.0004899999999927E-6</v>
      </c>
      <c r="BY53" s="134">
        <f>IF(BW53&lt;&gt;"",BW53,VLOOKUP($A53,Table12[],7,FALSE))+BX53</f>
        <v>1.1113111601111111E-2</v>
      </c>
      <c r="BZ53" s="146" t="str">
        <f t="shared" si="68"/>
        <v>John Bertenshaw</v>
      </c>
      <c r="CA53" s="107">
        <v>12.3</v>
      </c>
      <c r="CB53" s="129">
        <f t="shared" si="105"/>
        <v>947.8</v>
      </c>
      <c r="CC53" s="131">
        <f t="shared" si="69"/>
        <v>1.0937499999999999E-2</v>
      </c>
      <c r="CD53" s="131">
        <f t="shared" si="86"/>
        <v>2.0004899999999927E-6</v>
      </c>
      <c r="CE53" s="134">
        <f>IF(CC53&lt;&gt;"",CC53,VLOOKUP($A53,Table12[],7,FALSE))+CD53</f>
        <v>1.0939500489999998E-2</v>
      </c>
      <c r="CF53" s="146" t="str">
        <f t="shared" si="70"/>
        <v>John Bertenshaw</v>
      </c>
      <c r="CG53" s="107"/>
      <c r="CH53" s="129" t="str">
        <f t="shared" si="106"/>
        <v/>
      </c>
      <c r="CI53" s="131" t="str">
        <f t="shared" si="71"/>
        <v/>
      </c>
      <c r="CJ53" s="131">
        <f t="shared" si="87"/>
        <v>2.0004899999999927E-6</v>
      </c>
      <c r="CK53" s="134">
        <f>IF(CI53&lt;&gt;"",CI53,VLOOKUP($A53,Table12[],7,FALSE))+CJ53</f>
        <v>1.1286722712222221E-2</v>
      </c>
      <c r="CL53" s="146" t="str">
        <f t="shared" si="72"/>
        <v>John Bertenshaw</v>
      </c>
      <c r="CM53" s="8"/>
      <c r="CN53" s="8">
        <f t="shared" si="73"/>
        <v>0</v>
      </c>
      <c r="CO53" s="8">
        <f t="shared" si="10"/>
        <v>0</v>
      </c>
      <c r="CP53" s="8">
        <f t="shared" si="107"/>
        <v>1.7361111111111112E-2</v>
      </c>
      <c r="CQ53" s="8"/>
      <c r="CR53" s="8">
        <f>IF(A53&lt;&gt;"",IF(VLOOKUP(A53,Apr!A$4:F$211,6)&gt;0,VLOOKUP(A53,Apr!A$4:F$211,6),0),0)</f>
        <v>0</v>
      </c>
      <c r="CS53" s="8">
        <f>IF(A53&lt;&gt;"",IF(VLOOKUP(A53,May!A$3:F$209,6)&gt;0,VLOOKUP(A53,May!A$3:F$209,6),0),0)</f>
        <v>0</v>
      </c>
      <c r="CT53" s="8">
        <f>IF(A53&lt;&gt;"",IF(VLOOKUP(A53,Jun!A$3:F$209,6)&gt;0,VLOOKUP(A53,Jun!A$3:F$209,6),0),0)</f>
        <v>0</v>
      </c>
      <c r="CU53" s="8">
        <f>IF(A53&lt;&gt;"",IF(VLOOKUP(A53,Jul!A$3:F$206,6)&gt;0,VLOOKUP(A53,Jul!A$3:F$206,6),0),0)</f>
        <v>0</v>
      </c>
      <c r="CV53" s="8">
        <f>IF(A53&lt;&gt;"",IF(VLOOKUP(A53,Aug!A$3:F$206,6)&gt;0,VLOOKUP(A53,Aug!A$3:F$206,6),0),0)</f>
        <v>0</v>
      </c>
      <c r="CW53" s="8">
        <f>IF(A53&lt;&gt;"",IF(VLOOKUP(A53,Sep!A$3:F$206,6)&gt;0,VLOOKUP(A53,Sep!A$3:F$206,6),0),0)</f>
        <v>0</v>
      </c>
      <c r="CX53" s="6">
        <f t="shared" si="108"/>
        <v>1466.7494744559358</v>
      </c>
      <c r="CY53" s="8">
        <f t="shared" si="74"/>
        <v>1.0937500000000001E-2</v>
      </c>
      <c r="CZ53" s="8">
        <f>IF(A53&lt;&gt;"",IF(VLOOKUP(A53,Oct!A$3:F$206,6)&gt;0,VLOOKUP(A53,Oct!A$3:F$206,6),0),0)</f>
        <v>0</v>
      </c>
      <c r="DA53" s="8">
        <f>IF(A53&lt;&gt;"",IF(VLOOKUP(A53,Nov!A$3:F$207,6)&gt;0,VLOOKUP(A53,Nov!A$3:F$207,6),0),0)</f>
        <v>0</v>
      </c>
      <c r="DB53" s="8">
        <f>IF(A53&lt;&gt;"",IF(VLOOKUP(A53,Dec!A$3:F$207,6)&gt;0,VLOOKUP(A53,Dec!A$3:F$207,6),0),0)</f>
        <v>0</v>
      </c>
      <c r="DC53" s="8">
        <f>IF(A53&lt;&gt;"",IF(VLOOKUP(A53,Jan!A$3:F$207,6)&gt;0,VLOOKUP(A53,Jan!A$3:F$207,6),0),0)</f>
        <v>0</v>
      </c>
      <c r="DD53" s="8">
        <f>IF(A53&lt;&gt;"",IF(VLOOKUP(A53,Feb!A$3:F$207,6)&gt;0,VLOOKUP(A53,Feb!A$3:F$207,6),0),0)</f>
        <v>0</v>
      </c>
      <c r="DE53" s="8">
        <f>IF(A53&lt;&gt;"",IF(VLOOKUP(A53,Mar!A$3:F$207,6)&gt;0,VLOOKUP(A53,Mar!A$3:F$207,6),0),0)</f>
        <v>0</v>
      </c>
      <c r="DG53" s="8">
        <f>LARGE($EE53:EF53,1)</f>
        <v>1.5972222222222221E-2</v>
      </c>
      <c r="DH53" s="8">
        <f>LARGE($EE53:EG53,1)</f>
        <v>1.5972222222222221E-2</v>
      </c>
      <c r="DI53" s="8">
        <f>LARGE($EE53:EH53,1)</f>
        <v>1.5972222222222221E-2</v>
      </c>
      <c r="DJ53" s="8">
        <f>LARGE($EE53:EI53,1)</f>
        <v>1.5972222222222221E-2</v>
      </c>
      <c r="DK53" s="8">
        <f>LARGE($EE53:EJ53,1)</f>
        <v>1.5972222222222221E-2</v>
      </c>
      <c r="DL53" s="8">
        <f>LARGE($EK53:EL53,1)</f>
        <v>1.0937500000000001E-2</v>
      </c>
      <c r="DM53" s="8">
        <f>LARGE($EK53:EM53,1)</f>
        <v>1.0937500000000001E-2</v>
      </c>
      <c r="DN53" s="8">
        <f>LARGE($EK53:EN53,1)</f>
        <v>1.0937500000000001E-2</v>
      </c>
      <c r="DO53" s="8">
        <f>LARGE($EK53:EO53,1)</f>
        <v>1.0937500000000001E-2</v>
      </c>
      <c r="DP53" s="8">
        <f>LARGE($EK53:EP53,1)</f>
        <v>1.0937500000000001E-2</v>
      </c>
      <c r="DS53" s="6">
        <f t="shared" si="121"/>
        <v>0</v>
      </c>
      <c r="DT53" s="6">
        <f t="shared" si="121"/>
        <v>0</v>
      </c>
      <c r="DU53" s="6">
        <f t="shared" si="121"/>
        <v>0</v>
      </c>
      <c r="DV53" s="6">
        <f t="shared" si="120"/>
        <v>0</v>
      </c>
      <c r="DW53" s="6">
        <f t="shared" si="120"/>
        <v>0</v>
      </c>
      <c r="DX53" s="6">
        <f t="shared" si="120"/>
        <v>0</v>
      </c>
      <c r="DY53" s="6">
        <f t="shared" si="14"/>
        <v>0</v>
      </c>
      <c r="DZ53" s="6">
        <f t="shared" si="14"/>
        <v>0</v>
      </c>
      <c r="EA53" s="6">
        <f t="shared" si="14"/>
        <v>0</v>
      </c>
      <c r="EB53" s="6">
        <f t="shared" si="14"/>
        <v>0</v>
      </c>
      <c r="EC53" s="6">
        <f t="shared" si="14"/>
        <v>0</v>
      </c>
      <c r="EE53" s="8">
        <f t="shared" si="109"/>
        <v>1.5972222222222221E-2</v>
      </c>
      <c r="EF53" s="8">
        <f t="shared" si="16"/>
        <v>0</v>
      </c>
      <c r="EG53" s="8">
        <f t="shared" si="16"/>
        <v>0</v>
      </c>
      <c r="EH53" s="8">
        <f t="shared" si="110"/>
        <v>1.5972222222222221E-2</v>
      </c>
      <c r="EI53" s="8">
        <f t="shared" si="111"/>
        <v>1.5800611601111111E-2</v>
      </c>
      <c r="EJ53" s="8">
        <f t="shared" si="16"/>
        <v>0</v>
      </c>
      <c r="EK53" s="8">
        <f t="shared" si="19"/>
        <v>1.0937500000000001E-2</v>
      </c>
      <c r="EL53" s="8">
        <f t="shared" si="90"/>
        <v>0</v>
      </c>
      <c r="EM53" s="8">
        <f t="shared" si="90"/>
        <v>0</v>
      </c>
      <c r="EN53" s="8">
        <f t="shared" si="90"/>
        <v>0</v>
      </c>
      <c r="EO53" s="8">
        <f t="shared" si="90"/>
        <v>0</v>
      </c>
      <c r="EP53" s="8">
        <f t="shared" si="90"/>
        <v>0</v>
      </c>
      <c r="ES53" s="8" t="str">
        <f t="shared" si="91"/>
        <v/>
      </c>
      <c r="ET53" s="8" t="str">
        <f t="shared" si="91"/>
        <v/>
      </c>
      <c r="EU53" s="8" t="str">
        <f t="shared" si="91"/>
        <v/>
      </c>
      <c r="EV53" s="8" t="str">
        <f t="shared" si="91"/>
        <v/>
      </c>
      <c r="EW53" s="8" t="str">
        <f t="shared" si="91"/>
        <v/>
      </c>
      <c r="EX53" s="8" t="str">
        <f t="shared" si="91"/>
        <v/>
      </c>
      <c r="EY53" s="8" t="str">
        <f t="shared" si="92"/>
        <v/>
      </c>
      <c r="EZ53" s="8" t="str">
        <f t="shared" si="92"/>
        <v/>
      </c>
      <c r="FA53" s="8" t="str">
        <f t="shared" si="92"/>
        <v/>
      </c>
      <c r="FB53" s="8" t="str">
        <f t="shared" si="92"/>
        <v/>
      </c>
      <c r="FC53" s="8" t="str">
        <f t="shared" si="92"/>
        <v/>
      </c>
      <c r="FD53" s="8" t="str">
        <f t="shared" si="92"/>
        <v/>
      </c>
      <c r="FF53" s="13">
        <v>2.0902777777777781E-2</v>
      </c>
      <c r="FG53" s="8">
        <f t="shared" si="23"/>
        <v>2.0902777777777781E-2</v>
      </c>
      <c r="FH53" s="8">
        <f>IF(COUNT($ES53:ET53)&gt;0,SMALL($ES53:ET53,1),$FF53)</f>
        <v>2.0902777777777781E-2</v>
      </c>
      <c r="FI53" s="8">
        <f>IF(COUNT($ES53:EU53)&gt;0,SMALL($ES53:EU53,1),$FF53)</f>
        <v>2.0902777777777781E-2</v>
      </c>
      <c r="FJ53" s="8">
        <f>IF(COUNT($ES53:EV53)&gt;0,SMALL($ES53:EV53,1),$FF53)</f>
        <v>2.0902777777777781E-2</v>
      </c>
      <c r="FK53" s="8">
        <f>IF(COUNT($ES53:EW53)&gt;0,SMALL($ES53:EW53,1),$FF53)</f>
        <v>2.0902777777777781E-2</v>
      </c>
      <c r="FL53" s="54">
        <v>1.6203703703703703E-2</v>
      </c>
      <c r="FM53" s="8">
        <f t="shared" si="24"/>
        <v>1.6203703703703703E-2</v>
      </c>
      <c r="FN53" s="8">
        <f>IF(COUNT($EY53:EZ53)&gt;0,SMALL($EY53:EZ53,1),$FM53)</f>
        <v>1.6203703703703703E-2</v>
      </c>
      <c r="FO53" s="8">
        <f>IF(COUNT($EY53:FA53)&gt;0,SMALL($EY53:FA53,1),$FM53)</f>
        <v>1.6203703703703703E-2</v>
      </c>
      <c r="FP53" s="8">
        <f>IF(COUNT($EY53:FB53)&gt;0,SMALL($EY53:FB53,1),$FM53)</f>
        <v>1.6203703703703703E-2</v>
      </c>
      <c r="FQ53" s="8">
        <f>IF(COUNT($EY53:FC53)&gt;0,SMALL($EY53:FC53,1),$FM53)</f>
        <v>1.6203703703703703E-2</v>
      </c>
      <c r="FS53" s="8">
        <f t="shared" si="112"/>
        <v>1.5973379629629629E-2</v>
      </c>
      <c r="FT53" s="8">
        <f t="shared" si="113"/>
        <v>1.0938657407407409E-2</v>
      </c>
      <c r="FU53" s="1">
        <f t="shared" si="118"/>
        <v>50</v>
      </c>
      <c r="FV53" s="8">
        <f t="shared" si="114"/>
        <v>1.1574074074074074E-6</v>
      </c>
      <c r="FW53" s="1" t="str">
        <f t="shared" si="115"/>
        <v>John Bertenshaw</v>
      </c>
      <c r="FY53" s="13">
        <f t="shared" si="116"/>
        <v>2.2089813945006666E-2</v>
      </c>
      <c r="FZ53" s="13">
        <f>SMALL($GL53:GM53,1)/(60*60*24)</f>
        <v>2.2089813945006666E-2</v>
      </c>
      <c r="GA53" s="13">
        <f>SMALL($GL53:GN53,1)/(60*60*24)</f>
        <v>2.2089813945006666E-2</v>
      </c>
      <c r="GB53" s="13">
        <f>SMALL($GL53:GO53,1)/(60*60*24)</f>
        <v>2.2089813945006666E-2</v>
      </c>
      <c r="GC53" s="13">
        <f>SMALL($GL53:GP53,1)/(60*60*24)</f>
        <v>2.2089813945006666E-2</v>
      </c>
      <c r="GD53" s="13">
        <f>SMALL($GL53:GQ53,1)/(60*60*24)</f>
        <v>2.2089813945006666E-2</v>
      </c>
      <c r="GE53" s="34">
        <f t="shared" si="31"/>
        <v>1.6976267065462219E-2</v>
      </c>
      <c r="GF53" s="13">
        <f>SMALL($GR53:GS53,1)/(60*60*24)</f>
        <v>1.6976267065462219E-2</v>
      </c>
      <c r="GG53" s="42">
        <f>SMALL($GT53:GT53,1)/(60*60*24)</f>
        <v>0.11572916666666666</v>
      </c>
      <c r="GH53" s="42">
        <f>SMALL($GT53:GU53,1)/(60*60*24)</f>
        <v>0.11572916666666666</v>
      </c>
      <c r="GI53" s="42">
        <f>SMALL($GT53:GV53,1)/(60*60*24)</f>
        <v>0.11572916666666666</v>
      </c>
      <c r="GJ53" s="42">
        <f>SMALL($GT53:GW53,1)/(60*60*24)</f>
        <v>0.11572916666666666</v>
      </c>
      <c r="GL53" s="6">
        <f t="shared" si="117"/>
        <v>1908.559924848576</v>
      </c>
      <c r="GM53" s="1">
        <f t="shared" si="93"/>
        <v>9999</v>
      </c>
      <c r="GN53" s="1">
        <f t="shared" si="93"/>
        <v>9999</v>
      </c>
      <c r="GO53" s="1">
        <f t="shared" si="93"/>
        <v>9999</v>
      </c>
      <c r="GP53" s="1">
        <f t="shared" si="93"/>
        <v>9999</v>
      </c>
      <c r="GQ53" s="1">
        <f t="shared" si="93"/>
        <v>9999</v>
      </c>
      <c r="GR53" s="6">
        <f t="shared" si="34"/>
        <v>1466.7494744559358</v>
      </c>
      <c r="GS53" s="1">
        <f t="shared" si="35"/>
        <v>9999</v>
      </c>
      <c r="GT53" s="43">
        <f t="shared" si="36"/>
        <v>9999</v>
      </c>
      <c r="GU53" s="1">
        <f t="shared" si="94"/>
        <v>9999</v>
      </c>
      <c r="GV53" s="1">
        <f t="shared" si="94"/>
        <v>9999</v>
      </c>
      <c r="GW53" s="1">
        <f t="shared" si="94"/>
        <v>9999</v>
      </c>
    </row>
    <row r="54" spans="1:205" x14ac:dyDescent="0.25">
      <c r="A54" s="1" t="s">
        <v>196</v>
      </c>
      <c r="B54" s="1"/>
      <c r="C54" s="1"/>
      <c r="D54" s="45"/>
      <c r="E54" s="13"/>
      <c r="F54" s="1"/>
      <c r="J54" s="8">
        <v>0.1028587962962963</v>
      </c>
      <c r="K54" s="55">
        <f>(J54/13.1*3.1)/1.032</f>
        <v>2.3585882930833076E-2</v>
      </c>
      <c r="M54" s="8">
        <f t="shared" si="38"/>
        <v>3.2989900562419253E-2</v>
      </c>
      <c r="N54" s="6">
        <f t="shared" si="39"/>
        <v>2850.3274085930234</v>
      </c>
      <c r="O54" s="8">
        <f t="shared" si="40"/>
        <v>6.4236111111111108E-3</v>
      </c>
      <c r="P54" s="146" t="str">
        <f t="shared" si="41"/>
        <v>John Wild</v>
      </c>
      <c r="Q54" s="107"/>
      <c r="R54" s="129" t="str">
        <f t="shared" si="97"/>
        <v/>
      </c>
      <c r="S54" s="131" t="str">
        <f t="shared" si="42"/>
        <v/>
      </c>
      <c r="T54" s="131">
        <f t="shared" si="75"/>
        <v>2.0004999999999925E-6</v>
      </c>
      <c r="U54" s="132">
        <f t="shared" si="43"/>
        <v>6.4256116111111108E-3</v>
      </c>
      <c r="V54" s="146" t="str">
        <f t="shared" si="44"/>
        <v>John Wild</v>
      </c>
      <c r="W54" s="107"/>
      <c r="X54" s="129" t="str">
        <f t="shared" si="98"/>
        <v/>
      </c>
      <c r="Y54" s="131" t="str">
        <f t="shared" si="45"/>
        <v/>
      </c>
      <c r="Z54" s="131">
        <f t="shared" si="76"/>
        <v>2.0004999999999925E-6</v>
      </c>
      <c r="AA54" s="132">
        <f t="shared" si="46"/>
        <v>6.4256116111111108E-3</v>
      </c>
      <c r="AB54" s="146" t="str">
        <f t="shared" si="47"/>
        <v>John Wild</v>
      </c>
      <c r="AC54" s="107"/>
      <c r="AD54" s="129" t="str">
        <f t="shared" si="99"/>
        <v/>
      </c>
      <c r="AE54" s="131" t="str">
        <f t="shared" si="48"/>
        <v/>
      </c>
      <c r="AF54" s="131">
        <f t="shared" si="77"/>
        <v>2.0004999999999925E-6</v>
      </c>
      <c r="AG54" s="132">
        <f t="shared" si="49"/>
        <v>6.4256116111111108E-3</v>
      </c>
      <c r="AH54" s="146" t="str">
        <f t="shared" si="50"/>
        <v>John Wild</v>
      </c>
      <c r="AI54" s="107">
        <v>37.299999999999997</v>
      </c>
      <c r="AJ54" s="108">
        <f t="shared" si="51"/>
        <v>1.9097222222222222E-3</v>
      </c>
      <c r="AK54" s="109">
        <f t="shared" si="52"/>
        <v>165</v>
      </c>
      <c r="AL54" s="129">
        <f t="shared" si="122"/>
        <v>3243.1251999999999</v>
      </c>
      <c r="AM54" s="131">
        <f t="shared" si="119"/>
        <v>1.9097222222222222E-3</v>
      </c>
      <c r="AN54" s="131">
        <f t="shared" si="78"/>
        <v>2.0004999999999925E-6</v>
      </c>
      <c r="AO54" s="132">
        <f t="shared" si="79"/>
        <v>1.9097222222222222E-3</v>
      </c>
      <c r="AP54" s="146" t="str">
        <f t="shared" si="53"/>
        <v>John Wild</v>
      </c>
      <c r="AQ54" s="107">
        <v>37.700000000000003</v>
      </c>
      <c r="AR54" s="129">
        <f t="shared" si="54"/>
        <v>3263.1748000000002</v>
      </c>
      <c r="AS54" s="131">
        <f t="shared" si="55"/>
        <v>1.736111111111111E-3</v>
      </c>
      <c r="AT54" s="131">
        <f t="shared" si="80"/>
        <v>2.0004999999999925E-6</v>
      </c>
      <c r="AU54" s="132">
        <f t="shared" si="56"/>
        <v>1.738111611111111E-3</v>
      </c>
      <c r="AV54" s="146" t="str">
        <f t="shared" si="57"/>
        <v>John Wild</v>
      </c>
      <c r="AW54" s="107">
        <v>38.200000000000003</v>
      </c>
      <c r="AX54" s="129">
        <f t="shared" si="100"/>
        <v>2825.1000000000004</v>
      </c>
      <c r="AY54" s="131">
        <f t="shared" si="58"/>
        <v>6.7708333333333336E-3</v>
      </c>
      <c r="AZ54" s="131">
        <f t="shared" si="81"/>
        <v>2.0004999999999925E-6</v>
      </c>
      <c r="BA54" s="132">
        <f t="shared" si="59"/>
        <v>6.7728338333333336E-3</v>
      </c>
      <c r="BB54" s="146" t="str">
        <f t="shared" si="60"/>
        <v>John Wild</v>
      </c>
      <c r="BC54" s="107">
        <v>38.700000000000003</v>
      </c>
      <c r="BD54" s="129">
        <f t="shared" si="101"/>
        <v>260.36079999999993</v>
      </c>
      <c r="BE54" s="131">
        <f t="shared" si="61"/>
        <v>2.9513888888888888E-3</v>
      </c>
      <c r="BF54" s="131">
        <f t="shared" si="82"/>
        <v>2.0004999999999925E-6</v>
      </c>
      <c r="BG54" s="134">
        <f>IF(BE54&lt;&gt;"",BE54,VLOOKUP($A54,Table12[],7,FALSE))+BF54</f>
        <v>2.9533893888888888E-3</v>
      </c>
      <c r="BH54" s="146" t="str">
        <f t="shared" si="62"/>
        <v>John Wild</v>
      </c>
      <c r="BI54" s="107">
        <v>33</v>
      </c>
      <c r="BJ54" s="129">
        <f t="shared" si="102"/>
        <v>417.77199999999993</v>
      </c>
      <c r="BK54" s="131">
        <f t="shared" si="63"/>
        <v>4.8611111111111112E-3</v>
      </c>
      <c r="BL54" s="131">
        <f t="shared" si="83"/>
        <v>2.0004999999999925E-6</v>
      </c>
      <c r="BM54" s="134">
        <f>IF(BK54&lt;&gt;"",BK54,VLOOKUP($A54,Table12[],7,FALSE))+BL54</f>
        <v>4.8631116111111112E-3</v>
      </c>
      <c r="BN54" s="146" t="str">
        <f t="shared" si="64"/>
        <v>John Wild</v>
      </c>
      <c r="BO54" s="107">
        <v>33.299999999999997</v>
      </c>
      <c r="BP54" s="129">
        <f t="shared" si="103"/>
        <v>409.48720000000003</v>
      </c>
      <c r="BQ54" s="131">
        <f t="shared" si="65"/>
        <v>4.6874999999999998E-3</v>
      </c>
      <c r="BR54" s="131">
        <f t="shared" si="84"/>
        <v>2.0004999999999925E-6</v>
      </c>
      <c r="BS54" s="134">
        <f>IF(BQ54&lt;&gt;"",BQ54,VLOOKUP($A54,Table12[],7,FALSE))+BR54</f>
        <v>4.6895004999999998E-3</v>
      </c>
      <c r="BT54" s="146" t="str">
        <f t="shared" si="66"/>
        <v>John Wild</v>
      </c>
      <c r="BU54" s="107">
        <v>33.5</v>
      </c>
      <c r="BV54" s="129">
        <f t="shared" si="104"/>
        <v>324.09999999999991</v>
      </c>
      <c r="BW54" s="131">
        <f t="shared" si="67"/>
        <v>3.8194444444444443E-3</v>
      </c>
      <c r="BX54" s="131">
        <f t="shared" si="85"/>
        <v>2.0004999999999925E-6</v>
      </c>
      <c r="BY54" s="134">
        <f>IF(BW54&lt;&gt;"",BW54,VLOOKUP($A54,Table12[],7,FALSE))+BX54</f>
        <v>3.8214449444444443E-3</v>
      </c>
      <c r="BZ54" s="146" t="str">
        <f t="shared" si="68"/>
        <v>John Wild</v>
      </c>
      <c r="CA54" s="107">
        <v>33.9</v>
      </c>
      <c r="CB54" s="129">
        <f t="shared" si="105"/>
        <v>278.20000000000005</v>
      </c>
      <c r="CC54" s="131">
        <f t="shared" si="69"/>
        <v>3.2986111111111111E-3</v>
      </c>
      <c r="CD54" s="131">
        <f t="shared" si="86"/>
        <v>2.0004999999999925E-6</v>
      </c>
      <c r="CE54" s="134">
        <f>IF(CC54&lt;&gt;"",CC54,VLOOKUP($A54,Table12[],7,FALSE))+CD54</f>
        <v>3.3006116111111111E-3</v>
      </c>
      <c r="CF54" s="146" t="str">
        <f t="shared" si="70"/>
        <v>John Wild</v>
      </c>
      <c r="CG54" s="107"/>
      <c r="CH54" s="129" t="str">
        <f t="shared" si="106"/>
        <v/>
      </c>
      <c r="CI54" s="131" t="str">
        <f t="shared" si="71"/>
        <v/>
      </c>
      <c r="CJ54" s="131">
        <f t="shared" si="87"/>
        <v>2.0004999999999925E-6</v>
      </c>
      <c r="CK54" s="134">
        <f>IF(CI54&lt;&gt;"",CI54,VLOOKUP($A54,Table12[],7,FALSE))+CJ54</f>
        <v>3.1270004999999997E-3</v>
      </c>
      <c r="CL54" s="146" t="str">
        <f t="shared" si="72"/>
        <v>John Wild</v>
      </c>
      <c r="CM54" s="8"/>
      <c r="CN54" s="8">
        <f t="shared" si="73"/>
        <v>0</v>
      </c>
      <c r="CO54" s="8">
        <f t="shared" si="10"/>
        <v>0</v>
      </c>
      <c r="CP54" s="8">
        <f t="shared" si="107"/>
        <v>6.4236111111111108E-3</v>
      </c>
      <c r="CQ54" s="8"/>
      <c r="CR54" s="8">
        <f>IF(A54&lt;&gt;"",IF(VLOOKUP(A54,Apr!A$4:F$211,6)&gt;0,VLOOKUP(A54,Apr!A$4:F$211,6),0),0)</f>
        <v>0</v>
      </c>
      <c r="CS54" s="8">
        <f>IF(A54&lt;&gt;"",IF(VLOOKUP(A54,May!A$3:F$209,6)&gt;0,VLOOKUP(A54,May!A$3:F$209,6),0),0)</f>
        <v>0</v>
      </c>
      <c r="CT54" s="8">
        <f>IF(A54&lt;&gt;"",IF(VLOOKUP(A54,Jun!A$3:F$209,6)&gt;0,VLOOKUP(A54,Jun!A$3:F$209,6),0),0)</f>
        <v>0</v>
      </c>
      <c r="CU54" s="8">
        <f>IF(A54&lt;&gt;"",IF(VLOOKUP(A54,Jul!A$3:F$206,6)&gt;0,VLOOKUP(A54,Jul!A$3:F$206,6),0),0)</f>
        <v>0</v>
      </c>
      <c r="CV54" s="8">
        <f>IF(A54&lt;&gt;"",IF(VLOOKUP(A54,Aug!A$3:F$206,6)&gt;0,VLOOKUP(A54,Aug!A$3:F$206,6),0),0)</f>
        <v>0</v>
      </c>
      <c r="CW54" s="8">
        <f>IF(A54&lt;&gt;"",IF(VLOOKUP(A54,Sep!A$3:F$206,6)&gt;0,VLOOKUP(A54,Sep!A$3:F$206,6),0),0)</f>
        <v>0</v>
      </c>
      <c r="CX54" s="6">
        <f t="shared" si="108"/>
        <v>2190.5082330138848</v>
      </c>
      <c r="CY54" s="8">
        <f t="shared" si="74"/>
        <v>2.4305555555555556E-3</v>
      </c>
      <c r="CZ54" s="8">
        <f>IF(A54&lt;&gt;"",IF(VLOOKUP(A54,Oct!A$3:F$206,6)&gt;0,VLOOKUP(A54,Oct!A$3:F$206,6),0),0)</f>
        <v>0</v>
      </c>
      <c r="DA54" s="8">
        <f>IF(A54&lt;&gt;"",IF(VLOOKUP(A54,Nov!A$3:F$207,6)&gt;0,VLOOKUP(A54,Nov!A$3:F$207,6),0),0)</f>
        <v>0</v>
      </c>
      <c r="DB54" s="8">
        <f>IF(A54&lt;&gt;"",IF(VLOOKUP(A54,Dec!A$3:F$207,6)&gt;0,VLOOKUP(A54,Dec!A$3:F$207,6),0),0)</f>
        <v>0</v>
      </c>
      <c r="DC54" s="8">
        <f>IF(A54&lt;&gt;"",IF(VLOOKUP(A54,Jan!A$3:F$207,6)&gt;0,VLOOKUP(A54,Jan!A$3:F$207,6),0),0)</f>
        <v>0</v>
      </c>
      <c r="DD54" s="8">
        <f>IF(A54&lt;&gt;"",IF(VLOOKUP(A54,Feb!A$3:F$207,6)&gt;0,VLOOKUP(A54,Feb!A$3:F$207,6),0),0)</f>
        <v>0</v>
      </c>
      <c r="DE54" s="8">
        <f>IF(A54&lt;&gt;"",IF(VLOOKUP(A54,Mar!A$3:F$207,6)&gt;0,VLOOKUP(A54,Mar!A$3:F$207,6),0),0)</f>
        <v>0</v>
      </c>
      <c r="DG54" s="8">
        <f>LARGE($EE54:EF54,1)</f>
        <v>1.9097222222222222E-3</v>
      </c>
      <c r="DH54" s="8">
        <f>LARGE($EE54:EG54,1)</f>
        <v>1.9097222222222222E-3</v>
      </c>
      <c r="DI54" s="8">
        <f>LARGE($EE54:EH54,1)</f>
        <v>1.9097222222222222E-3</v>
      </c>
      <c r="DJ54" s="8">
        <f>LARGE($EE54:EI54,1)</f>
        <v>1.9097222222222222E-3</v>
      </c>
      <c r="DK54" s="8">
        <f>LARGE($EE54:EJ54,1)</f>
        <v>1.9097222222222222E-3</v>
      </c>
      <c r="DL54" s="8">
        <f>LARGE($EK54:EL54,1)</f>
        <v>2.4305555555555556E-3</v>
      </c>
      <c r="DM54" s="8">
        <f>LARGE($EK54:EM54,1)</f>
        <v>2.4305555555555556E-3</v>
      </c>
      <c r="DN54" s="8">
        <f>LARGE($EK54:EN54,1)</f>
        <v>2.4305555555555556E-3</v>
      </c>
      <c r="DO54" s="8">
        <f>LARGE($EK54:EO54,1)</f>
        <v>2.4305555555555556E-3</v>
      </c>
      <c r="DP54" s="8">
        <f>LARGE($EK54:EP54,1)</f>
        <v>2.4305555555555556E-3</v>
      </c>
      <c r="DS54" s="6">
        <f t="shared" si="121"/>
        <v>0</v>
      </c>
      <c r="DT54" s="6">
        <f t="shared" si="121"/>
        <v>0</v>
      </c>
      <c r="DU54" s="6">
        <f t="shared" si="121"/>
        <v>0</v>
      </c>
      <c r="DV54" s="6">
        <f t="shared" si="120"/>
        <v>0</v>
      </c>
      <c r="DW54" s="6">
        <f t="shared" si="120"/>
        <v>0</v>
      </c>
      <c r="DX54" s="6">
        <f t="shared" si="120"/>
        <v>0</v>
      </c>
      <c r="DY54" s="6">
        <f t="shared" ref="DY54:EC106" si="123">IF(CZ54&gt;0,CZ54*60*60*24,0)</f>
        <v>0</v>
      </c>
      <c r="DZ54" s="6">
        <f t="shared" si="123"/>
        <v>0</v>
      </c>
      <c r="EA54" s="6">
        <f t="shared" si="123"/>
        <v>0</v>
      </c>
      <c r="EB54" s="6">
        <f t="shared" si="123"/>
        <v>0</v>
      </c>
      <c r="EC54" s="6">
        <f t="shared" si="123"/>
        <v>0</v>
      </c>
      <c r="EE54" s="8">
        <f t="shared" si="109"/>
        <v>1.9097222222222222E-3</v>
      </c>
      <c r="EF54" s="8">
        <f t="shared" ref="EF54:EJ107" si="124">IF(DS54&gt;0,IF($N$2&gt;DS54,(MROUND($N$2-DS54,15)/(60*60*24)),0),0)</f>
        <v>0</v>
      </c>
      <c r="EG54" s="8">
        <f t="shared" si="124"/>
        <v>0</v>
      </c>
      <c r="EH54" s="8">
        <f t="shared" si="110"/>
        <v>1.9097222222222222E-3</v>
      </c>
      <c r="EI54" s="8">
        <f t="shared" si="111"/>
        <v>1.738111611111111E-3</v>
      </c>
      <c r="EJ54" s="8">
        <f t="shared" si="124"/>
        <v>0</v>
      </c>
      <c r="EK54" s="8">
        <f t="shared" si="19"/>
        <v>2.4305555555555556E-3</v>
      </c>
      <c r="EL54" s="8">
        <f t="shared" si="90"/>
        <v>0</v>
      </c>
      <c r="EM54" s="8">
        <f t="shared" si="90"/>
        <v>0</v>
      </c>
      <c r="EN54" s="8">
        <f t="shared" si="90"/>
        <v>0</v>
      </c>
      <c r="EO54" s="8">
        <f t="shared" si="90"/>
        <v>0</v>
      </c>
      <c r="EP54" s="8">
        <f t="shared" si="90"/>
        <v>0</v>
      </c>
      <c r="ES54" s="8" t="str">
        <f t="shared" si="91"/>
        <v/>
      </c>
      <c r="ET54" s="8" t="str">
        <f t="shared" si="91"/>
        <v/>
      </c>
      <c r="EU54" s="8" t="str">
        <f t="shared" si="91"/>
        <v/>
      </c>
      <c r="EV54" s="8" t="str">
        <f t="shared" si="91"/>
        <v/>
      </c>
      <c r="EW54" s="8" t="str">
        <f t="shared" si="91"/>
        <v/>
      </c>
      <c r="EX54" s="8" t="str">
        <f t="shared" si="91"/>
        <v/>
      </c>
      <c r="EY54" s="8" t="str">
        <f t="shared" si="92"/>
        <v/>
      </c>
      <c r="EZ54" s="8" t="str">
        <f t="shared" si="92"/>
        <v/>
      </c>
      <c r="FA54" s="8" t="str">
        <f t="shared" si="92"/>
        <v/>
      </c>
      <c r="FB54" s="8" t="str">
        <f t="shared" si="92"/>
        <v/>
      </c>
      <c r="FC54" s="8" t="str">
        <f t="shared" si="92"/>
        <v/>
      </c>
      <c r="FD54" s="8" t="str">
        <f t="shared" si="92"/>
        <v/>
      </c>
      <c r="FF54" s="1"/>
      <c r="FG54" s="8">
        <f t="shared" si="23"/>
        <v>0</v>
      </c>
      <c r="FH54" s="8">
        <f>IF(COUNT($ES54:ET54)&gt;0,SMALL($ES54:ET54,1),$FF54)</f>
        <v>0</v>
      </c>
      <c r="FI54" s="8">
        <f>IF(COUNT($ES54:EU54)&gt;0,SMALL($ES54:EU54,1),$FF54)</f>
        <v>0</v>
      </c>
      <c r="FJ54" s="8">
        <f>IF(COUNT($ES54:EV54)&gt;0,SMALL($ES54:EV54,1),$FF54)</f>
        <v>0</v>
      </c>
      <c r="FK54" s="8">
        <f>IF(COUNT($ES54:EW54)&gt;0,SMALL($ES54:EW54,1),$FF54)</f>
        <v>0</v>
      </c>
      <c r="FL54" s="1"/>
      <c r="FM54" s="8">
        <f t="shared" si="24"/>
        <v>0</v>
      </c>
      <c r="FN54" s="8">
        <f>IF(COUNT($EY54:EZ54)&gt;0,SMALL($EY54:EZ54,1),$FM54)</f>
        <v>0</v>
      </c>
      <c r="FO54" s="8">
        <f>IF(COUNT($EY54:FA54)&gt;0,SMALL($EY54:FA54,1),$FM54)</f>
        <v>0</v>
      </c>
      <c r="FP54" s="8">
        <f>IF(COUNT($EY54:FB54)&gt;0,SMALL($EY54:FB54,1),$FM54)</f>
        <v>0</v>
      </c>
      <c r="FQ54" s="8">
        <f>IF(COUNT($EY54:FC54)&gt;0,SMALL($EY54:FC54,1),$FM54)</f>
        <v>0</v>
      </c>
      <c r="FS54" s="8">
        <f t="shared" si="112"/>
        <v>1.9109027777777776E-3</v>
      </c>
      <c r="FT54" s="8">
        <f t="shared" si="113"/>
        <v>2.4317361111111111E-3</v>
      </c>
      <c r="FU54" s="1">
        <f t="shared" si="118"/>
        <v>51</v>
      </c>
      <c r="FV54" s="8">
        <f t="shared" si="114"/>
        <v>1.1805555555555556E-6</v>
      </c>
      <c r="FW54" s="1" t="str">
        <f t="shared" si="115"/>
        <v>John Wild</v>
      </c>
      <c r="FY54" s="13">
        <f t="shared" si="116"/>
        <v>3.2989900562419253E-2</v>
      </c>
      <c r="FZ54" s="13">
        <f>SMALL($GL54:GM54,1)/(60*60*24)</f>
        <v>3.2989900562419253E-2</v>
      </c>
      <c r="GA54" s="13">
        <f>SMALL($GL54:GN54,1)/(60*60*24)</f>
        <v>3.2989900562419253E-2</v>
      </c>
      <c r="GB54" s="13">
        <f>SMALL($GL54:GO54,1)/(60*60*24)</f>
        <v>3.2989900562419253E-2</v>
      </c>
      <c r="GC54" s="13">
        <f>SMALL($GL54:GP54,1)/(60*60*24)</f>
        <v>3.2989900562419253E-2</v>
      </c>
      <c r="GD54" s="13">
        <f>SMALL($GL54:GQ54,1)/(60*60*24)</f>
        <v>3.2989900562419253E-2</v>
      </c>
      <c r="GE54" s="34">
        <f t="shared" si="31"/>
        <v>2.5353104548771814E-2</v>
      </c>
      <c r="GF54" s="13">
        <f>SMALL($GR54:GS54,1)/(60*60*24)</f>
        <v>2.5353104548771814E-2</v>
      </c>
      <c r="GG54" s="42">
        <f>SMALL($GT54:GT54,1)/(60*60*24)</f>
        <v>0.11572916666666666</v>
      </c>
      <c r="GH54" s="42">
        <f>SMALL($GT54:GU54,1)/(60*60*24)</f>
        <v>0.11572916666666666</v>
      </c>
      <c r="GI54" s="42">
        <f>SMALL($GT54:GV54,1)/(60*60*24)</f>
        <v>0.11572916666666666</v>
      </c>
      <c r="GJ54" s="42">
        <f>SMALL($GT54:GW54,1)/(60*60*24)</f>
        <v>0.11572916666666666</v>
      </c>
      <c r="GL54" s="6">
        <f t="shared" si="117"/>
        <v>2850.3274085930234</v>
      </c>
      <c r="GM54" s="1">
        <f t="shared" si="93"/>
        <v>9999</v>
      </c>
      <c r="GN54" s="1">
        <f t="shared" si="93"/>
        <v>9999</v>
      </c>
      <c r="GO54" s="1">
        <f t="shared" si="93"/>
        <v>9999</v>
      </c>
      <c r="GP54" s="1">
        <f t="shared" si="93"/>
        <v>9999</v>
      </c>
      <c r="GQ54" s="1">
        <f t="shared" si="93"/>
        <v>9999</v>
      </c>
      <c r="GR54" s="6">
        <f t="shared" si="34"/>
        <v>2190.5082330138848</v>
      </c>
      <c r="GS54" s="1">
        <f t="shared" si="35"/>
        <v>9999</v>
      </c>
      <c r="GT54" s="43">
        <f t="shared" si="36"/>
        <v>9999</v>
      </c>
      <c r="GU54" s="1">
        <f t="shared" si="94"/>
        <v>9999</v>
      </c>
      <c r="GV54" s="1">
        <f t="shared" si="94"/>
        <v>9999</v>
      </c>
      <c r="GW54" s="1">
        <f t="shared" si="94"/>
        <v>9999</v>
      </c>
    </row>
    <row r="55" spans="1:205" x14ac:dyDescent="0.25">
      <c r="A55" s="1" t="s">
        <v>125</v>
      </c>
      <c r="B55" s="54">
        <v>1.4074074074074074E-2</v>
      </c>
      <c r="C55" s="45">
        <v>43009</v>
      </c>
      <c r="D55" s="45"/>
      <c r="E55" s="13">
        <v>1.8287037037037036E-2</v>
      </c>
      <c r="F55" s="11">
        <v>43709</v>
      </c>
      <c r="I55" s="35">
        <v>2.0185185185185184E-2</v>
      </c>
      <c r="J55" s="8">
        <v>1.7407407407407406E-2</v>
      </c>
      <c r="K55" s="55">
        <f>(J55/4*3.1)/1.032</f>
        <v>1.307242319839219E-2</v>
      </c>
      <c r="L55" s="8">
        <v>2.6701388888888889E-2</v>
      </c>
      <c r="M55" s="8">
        <f t="shared" si="38"/>
        <v>1.8284579071706115E-2</v>
      </c>
      <c r="N55" s="6">
        <f t="shared" si="39"/>
        <v>1579.7876317954083</v>
      </c>
      <c r="O55" s="8">
        <f t="shared" si="40"/>
        <v>2.1180555555555557E-2</v>
      </c>
      <c r="P55" s="146" t="str">
        <f t="shared" si="41"/>
        <v>Jonathan Tuck</v>
      </c>
      <c r="Q55" s="107"/>
      <c r="R55" s="129" t="str">
        <f t="shared" si="97"/>
        <v/>
      </c>
      <c r="S55" s="131" t="str">
        <f t="shared" si="42"/>
        <v/>
      </c>
      <c r="T55" s="131">
        <f t="shared" si="75"/>
        <v>2.0005099999999924E-6</v>
      </c>
      <c r="U55" s="132">
        <f t="shared" si="43"/>
        <v>2.1182556065555556E-2</v>
      </c>
      <c r="V55" s="146" t="str">
        <f t="shared" si="44"/>
        <v>Jonathan Tuck</v>
      </c>
      <c r="W55" s="107"/>
      <c r="X55" s="129" t="str">
        <f t="shared" si="98"/>
        <v/>
      </c>
      <c r="Y55" s="131" t="str">
        <f t="shared" si="45"/>
        <v/>
      </c>
      <c r="Z55" s="131">
        <f t="shared" si="76"/>
        <v>2.0005099999999924E-6</v>
      </c>
      <c r="AA55" s="132">
        <f t="shared" si="46"/>
        <v>2.1182556065555556E-2</v>
      </c>
      <c r="AB55" s="146" t="str">
        <f t="shared" si="47"/>
        <v>Jonathan Tuck</v>
      </c>
      <c r="AC55" s="107"/>
      <c r="AD55" s="129" t="str">
        <f t="shared" si="99"/>
        <v/>
      </c>
      <c r="AE55" s="131" t="str">
        <f t="shared" si="48"/>
        <v/>
      </c>
      <c r="AF55" s="131">
        <f t="shared" si="77"/>
        <v>2.0005099999999924E-6</v>
      </c>
      <c r="AG55" s="132">
        <f t="shared" si="49"/>
        <v>2.1182556065555556E-2</v>
      </c>
      <c r="AH55" s="146" t="str">
        <f t="shared" si="50"/>
        <v>Jonathan Tuck</v>
      </c>
      <c r="AI55" s="107">
        <v>4</v>
      </c>
      <c r="AJ55" s="108">
        <f t="shared" si="51"/>
        <v>2.1180555555555557E-2</v>
      </c>
      <c r="AK55" s="109">
        <f t="shared" si="52"/>
        <v>1830.0000000000005</v>
      </c>
      <c r="AL55" s="129">
        <f t="shared" si="122"/>
        <v>1573.9960000000001</v>
      </c>
      <c r="AM55" s="131">
        <f t="shared" si="119"/>
        <v>2.1180555555555557E-2</v>
      </c>
      <c r="AN55" s="131">
        <f t="shared" si="78"/>
        <v>2.0005099999999924E-6</v>
      </c>
      <c r="AO55" s="132">
        <f t="shared" si="79"/>
        <v>2.1180555555555557E-2</v>
      </c>
      <c r="AP55" s="146" t="str">
        <f t="shared" si="53"/>
        <v>Jonathan Tuck</v>
      </c>
      <c r="AQ55" s="107">
        <v>4.4000000000000004</v>
      </c>
      <c r="AR55" s="129">
        <f t="shared" si="54"/>
        <v>1594.0455999999999</v>
      </c>
      <c r="AS55" s="131">
        <f t="shared" si="55"/>
        <v>2.1006944444444446E-2</v>
      </c>
      <c r="AT55" s="131">
        <f t="shared" si="80"/>
        <v>2.0005099999999924E-6</v>
      </c>
      <c r="AU55" s="132">
        <f t="shared" si="56"/>
        <v>2.1008944954444445E-2</v>
      </c>
      <c r="AV55" s="146" t="str">
        <f t="shared" si="57"/>
        <v>Jonathan Tuck</v>
      </c>
      <c r="AW55" s="107">
        <v>4.7</v>
      </c>
      <c r="AX55" s="129">
        <f t="shared" si="100"/>
        <v>1552.1</v>
      </c>
      <c r="AY55" s="131">
        <f t="shared" si="58"/>
        <v>2.1527777777777778E-2</v>
      </c>
      <c r="AZ55" s="131">
        <f t="shared" si="81"/>
        <v>2.0005099999999924E-6</v>
      </c>
      <c r="BA55" s="132">
        <f t="shared" si="59"/>
        <v>2.1529778287777777E-2</v>
      </c>
      <c r="BB55" s="146" t="str">
        <f t="shared" si="60"/>
        <v>Jonathan Tuck</v>
      </c>
      <c r="BC55" s="107">
        <v>5.0999999999999996</v>
      </c>
      <c r="BD55" s="129">
        <f t="shared" si="101"/>
        <v>1188.2583999999999</v>
      </c>
      <c r="BE55" s="131">
        <f t="shared" si="61"/>
        <v>1.3715277777777778E-2</v>
      </c>
      <c r="BF55" s="131">
        <f t="shared" si="82"/>
        <v>2.0005099999999924E-6</v>
      </c>
      <c r="BG55" s="134">
        <f>IF(BE55&lt;&gt;"",BE55,VLOOKUP($A55,Table12[],7,FALSE))+BF55</f>
        <v>1.3717278287777778E-2</v>
      </c>
      <c r="BH55" s="146" t="str">
        <f t="shared" si="62"/>
        <v>Jonathan Tuck</v>
      </c>
      <c r="BI55" s="107">
        <v>5.4</v>
      </c>
      <c r="BJ55" s="129">
        <f t="shared" si="102"/>
        <v>1179.9735999999998</v>
      </c>
      <c r="BK55" s="131">
        <f t="shared" si="63"/>
        <v>1.3715277777777778E-2</v>
      </c>
      <c r="BL55" s="131">
        <f t="shared" si="83"/>
        <v>2.0005099999999924E-6</v>
      </c>
      <c r="BM55" s="134">
        <f>IF(BK55&lt;&gt;"",BK55,VLOOKUP($A55,Table12[],7,FALSE))+BL55</f>
        <v>1.3717278287777778E-2</v>
      </c>
      <c r="BN55" s="146" t="str">
        <f t="shared" si="64"/>
        <v>Jonathan Tuck</v>
      </c>
      <c r="BO55" s="107">
        <v>5.9</v>
      </c>
      <c r="BP55" s="129">
        <f t="shared" si="103"/>
        <v>1166.1655999999998</v>
      </c>
      <c r="BQ55" s="131">
        <f t="shared" si="65"/>
        <v>1.3541666666666667E-2</v>
      </c>
      <c r="BR55" s="131">
        <f t="shared" si="84"/>
        <v>2.0005099999999924E-6</v>
      </c>
      <c r="BS55" s="134">
        <f>IF(BQ55&lt;&gt;"",BQ55,VLOOKUP($A55,Table12[],7,FALSE))+BR55</f>
        <v>1.3543667176666668E-2</v>
      </c>
      <c r="BT55" s="146" t="str">
        <f t="shared" si="66"/>
        <v>Jonathan Tuck</v>
      </c>
      <c r="BU55" s="107">
        <v>5.6</v>
      </c>
      <c r="BV55" s="129">
        <f t="shared" si="104"/>
        <v>1161.0999999999999</v>
      </c>
      <c r="BW55" s="131">
        <f t="shared" si="67"/>
        <v>1.3368055555555555E-2</v>
      </c>
      <c r="BX55" s="131">
        <f t="shared" si="85"/>
        <v>2.0005099999999924E-6</v>
      </c>
      <c r="BY55" s="134">
        <f>IF(BW55&lt;&gt;"",BW55,VLOOKUP($A55,Table12[],7,FALSE))+BX55</f>
        <v>1.3370056065555556E-2</v>
      </c>
      <c r="BZ55" s="146" t="str">
        <f t="shared" si="68"/>
        <v>Jonathan Tuck</v>
      </c>
      <c r="CA55" s="107">
        <v>5.5</v>
      </c>
      <c r="CB55" s="129">
        <f t="shared" si="105"/>
        <v>1158.5999999999999</v>
      </c>
      <c r="CC55" s="131">
        <f t="shared" si="69"/>
        <v>1.3368055555555555E-2</v>
      </c>
      <c r="CD55" s="131">
        <f t="shared" si="86"/>
        <v>2.0005099999999924E-6</v>
      </c>
      <c r="CE55" s="134">
        <f>IF(CC55&lt;&gt;"",CC55,VLOOKUP($A55,Table12[],7,FALSE))+CD55</f>
        <v>1.3370056065555556E-2</v>
      </c>
      <c r="CF55" s="146" t="str">
        <f t="shared" si="70"/>
        <v>Jonathan Tuck</v>
      </c>
      <c r="CG55" s="107"/>
      <c r="CH55" s="129" t="str">
        <f t="shared" si="106"/>
        <v/>
      </c>
      <c r="CI55" s="131" t="str">
        <f t="shared" si="71"/>
        <v/>
      </c>
      <c r="CJ55" s="131">
        <f t="shared" si="87"/>
        <v>2.0005099999999924E-6</v>
      </c>
      <c r="CK55" s="134">
        <f>IF(CI55&lt;&gt;"",CI55,VLOOKUP($A55,Table12[],7,FALSE))+CJ55</f>
        <v>1.3890889398888889E-2</v>
      </c>
      <c r="CL55" s="146" t="str">
        <f t="shared" si="72"/>
        <v>Jonathan Tuck</v>
      </c>
      <c r="CM55" s="8"/>
      <c r="CN55" s="8">
        <f t="shared" si="73"/>
        <v>1.8541666666666668E-2</v>
      </c>
      <c r="CO55" s="8">
        <f t="shared" si="10"/>
        <v>1.5287351341851852E-2</v>
      </c>
      <c r="CP55" s="8">
        <f t="shared" si="107"/>
        <v>2.1180555555555557E-2</v>
      </c>
      <c r="CQ55" s="8"/>
      <c r="CR55" s="8">
        <f>IF(A55&lt;&gt;"",IF(VLOOKUP(A55,Apr!A$4:F$211,6)&gt;0,VLOOKUP(A55,Apr!A$4:F$211,6),0),0)</f>
        <v>1.9259259259259257E-2</v>
      </c>
      <c r="CS55" s="8">
        <f>IF(A55&lt;&gt;"",IF(VLOOKUP(A55,May!A$3:F$209,6)&gt;0,VLOOKUP(A55,May!A$3:F$209,6),0),0)</f>
        <v>1.8541666666666668E-2</v>
      </c>
      <c r="CT55" s="8">
        <f>IF(A55&lt;&gt;"",IF(VLOOKUP(A55,Jun!A$3:F$209,6)&gt;0,VLOOKUP(A55,Jun!A$3:F$209,6),0),0)</f>
        <v>0</v>
      </c>
      <c r="CU55" s="8">
        <f>IF(A55&lt;&gt;"",IF(VLOOKUP(A55,Jul!A$3:F$206,6)&gt;0,VLOOKUP(A55,Jul!A$3:F$206,6),0),0)</f>
        <v>0</v>
      </c>
      <c r="CV55" s="8">
        <f>IF(A55&lt;&gt;"",IF(VLOOKUP(A55,Aug!A$3:F$206,6)&gt;0,VLOOKUP(A55,Aug!A$3:F$206,6),0),0)</f>
        <v>0</v>
      </c>
      <c r="CW55" s="8">
        <f>IF(A55&lt;&gt;"",IF(VLOOKUP(A55,Sep!A$3:F$206,6)&gt;0,VLOOKUP(A55,Sep!A$3:F$206,6),0),0)</f>
        <v>0</v>
      </c>
      <c r="CX55" s="6">
        <f t="shared" si="108"/>
        <v>1231.1547714514838</v>
      </c>
      <c r="CY55" s="8">
        <f t="shared" si="74"/>
        <v>1.3541666666666667E-2</v>
      </c>
      <c r="CZ55" s="8">
        <f>IF(A55&lt;&gt;"",IF(VLOOKUP(A55,Oct!A$3:F$206,6)&gt;0,VLOOKUP(A55,Oct!A$3:F$206,6),0),0)</f>
        <v>0</v>
      </c>
      <c r="DA55" s="8">
        <f>IF(A55&lt;&gt;"",IF(VLOOKUP(A55,Nov!A$3:F$207,6)&gt;0,VLOOKUP(A55,Nov!A$3:F$207,6),0),0)</f>
        <v>1.5287351341851852E-2</v>
      </c>
      <c r="DB55" s="8">
        <f>IF(A55&lt;&gt;"",IF(VLOOKUP(A55,Dec!A$3:F$207,6)&gt;0,VLOOKUP(A55,Dec!A$3:F$207,6),0),0)</f>
        <v>1.5530406897407407E-2</v>
      </c>
      <c r="DC55" s="8">
        <f>IF(A55&lt;&gt;"",IF(VLOOKUP(A55,Jan!A$3:F$207,6)&gt;0,VLOOKUP(A55,Jan!A$3:F$207,6),0),0)</f>
        <v>0</v>
      </c>
      <c r="DD55" s="8">
        <f>IF(A55&lt;&gt;"",IF(VLOOKUP(A55,Feb!A$3:F$207,6)&gt;0,VLOOKUP(A55,Feb!A$3:F$207,6),0),0)</f>
        <v>0</v>
      </c>
      <c r="DE55" s="8">
        <f>IF(A55&lt;&gt;"",IF(VLOOKUP(A55,Mar!A$3:F$207,6)&gt;0,VLOOKUP(A55,Mar!A$3:F$207,6),0),0)</f>
        <v>0</v>
      </c>
      <c r="DG55" s="8">
        <f>LARGE($EE55:EF55,1)</f>
        <v>2.1180555555555557E-2</v>
      </c>
      <c r="DH55" s="8">
        <f>LARGE($EE55:EG55,1)</f>
        <v>2.1180555555555557E-2</v>
      </c>
      <c r="DI55" s="8">
        <f>LARGE($EE55:EH55,1)</f>
        <v>2.1180555555555557E-2</v>
      </c>
      <c r="DJ55" s="8">
        <f>LARGE($EE55:EI55,1)</f>
        <v>2.1180555555555557E-2</v>
      </c>
      <c r="DK55" s="8">
        <f>LARGE($EE55:EJ55,1)</f>
        <v>2.1180555555555557E-2</v>
      </c>
      <c r="DL55" s="8">
        <f>LARGE($EK55:EL55,1)</f>
        <v>1.3541666666666667E-2</v>
      </c>
      <c r="DM55" s="8">
        <f>LARGE($EK55:EM55,1)</f>
        <v>1.3541666666666667E-2</v>
      </c>
      <c r="DN55" s="8">
        <f>LARGE($EK55:EN55,1)</f>
        <v>1.3541666666666667E-2</v>
      </c>
      <c r="DO55" s="8">
        <f>LARGE($EK55:EO55,1)</f>
        <v>1.3541666666666667E-2</v>
      </c>
      <c r="DP55" s="8">
        <f>LARGE($EK55:EP55,1)</f>
        <v>1.3541666666666667E-2</v>
      </c>
      <c r="DS55" s="6">
        <f t="shared" si="121"/>
        <v>1664</v>
      </c>
      <c r="DT55" s="6">
        <f t="shared" si="121"/>
        <v>1602</v>
      </c>
      <c r="DU55" s="6">
        <f t="shared" si="121"/>
        <v>0</v>
      </c>
      <c r="DV55" s="6">
        <f t="shared" si="120"/>
        <v>0</v>
      </c>
      <c r="DW55" s="6">
        <f t="shared" si="120"/>
        <v>0</v>
      </c>
      <c r="DX55" s="6">
        <f t="shared" si="120"/>
        <v>0</v>
      </c>
      <c r="DY55" s="6">
        <f t="shared" si="123"/>
        <v>0</v>
      </c>
      <c r="DZ55" s="6">
        <f t="shared" si="123"/>
        <v>1320.8271559360001</v>
      </c>
      <c r="EA55" s="6">
        <f t="shared" si="123"/>
        <v>1341.8271559360001</v>
      </c>
      <c r="EB55" s="6">
        <f t="shared" si="123"/>
        <v>0</v>
      </c>
      <c r="EC55" s="6">
        <f t="shared" si="123"/>
        <v>0</v>
      </c>
      <c r="EE55" s="8">
        <f t="shared" si="109"/>
        <v>2.1180555555555557E-2</v>
      </c>
      <c r="EF55" s="8">
        <f t="shared" si="124"/>
        <v>2.013888888888889E-2</v>
      </c>
      <c r="EG55" s="8">
        <f t="shared" si="124"/>
        <v>2.1006944444444446E-2</v>
      </c>
      <c r="EH55" s="8">
        <f t="shared" si="110"/>
        <v>2.1180555555555557E-2</v>
      </c>
      <c r="EI55" s="8">
        <f t="shared" si="111"/>
        <v>2.1008944954444445E-2</v>
      </c>
      <c r="EJ55" s="8">
        <f t="shared" si="124"/>
        <v>0</v>
      </c>
      <c r="EK55" s="8">
        <f t="shared" si="19"/>
        <v>1.3541666666666667E-2</v>
      </c>
      <c r="EL55" s="8">
        <f t="shared" ref="EL55:EP85" si="125">IF(DY55&gt;0,IF($CX$2&gt;DY55,(MROUND($CX$2-DY55,15)/(60*60*24)),0),0)</f>
        <v>0</v>
      </c>
      <c r="EM55" s="8">
        <f t="shared" si="125"/>
        <v>1.2500000000000001E-2</v>
      </c>
      <c r="EN55" s="8">
        <f t="shared" si="125"/>
        <v>1.2326388888888888E-2</v>
      </c>
      <c r="EO55" s="8">
        <f t="shared" si="125"/>
        <v>0</v>
      </c>
      <c r="EP55" s="8">
        <f t="shared" si="125"/>
        <v>0</v>
      </c>
      <c r="ES55" s="8">
        <f t="shared" ref="ES55:EX85" si="126">IF(CR55&gt;0,CR55,"")</f>
        <v>1.9259259259259257E-2</v>
      </c>
      <c r="ET55" s="8">
        <f t="shared" si="126"/>
        <v>1.8541666666666668E-2</v>
      </c>
      <c r="EU55" s="8" t="str">
        <f t="shared" si="126"/>
        <v/>
      </c>
      <c r="EV55" s="8" t="str">
        <f t="shared" si="126"/>
        <v/>
      </c>
      <c r="EW55" s="8" t="str">
        <f t="shared" si="126"/>
        <v/>
      </c>
      <c r="EX55" s="8" t="str">
        <f t="shared" si="126"/>
        <v/>
      </c>
      <c r="EY55" s="8" t="str">
        <f t="shared" ref="EY55:FD85" si="127">IF(CZ55&gt;0,CZ55,"")</f>
        <v/>
      </c>
      <c r="EZ55" s="8">
        <f t="shared" si="127"/>
        <v>1.5287351341851852E-2</v>
      </c>
      <c r="FA55" s="8">
        <f t="shared" si="127"/>
        <v>1.5530406897407407E-2</v>
      </c>
      <c r="FB55" s="8" t="str">
        <f t="shared" si="127"/>
        <v/>
      </c>
      <c r="FC55" s="8" t="str">
        <f t="shared" si="127"/>
        <v/>
      </c>
      <c r="FD55" s="8" t="str">
        <f t="shared" si="127"/>
        <v/>
      </c>
      <c r="FF55" s="13">
        <v>1.8287037037037036E-2</v>
      </c>
      <c r="FG55" s="8">
        <f t="shared" si="23"/>
        <v>1.9259259259259257E-2</v>
      </c>
      <c r="FH55" s="8">
        <f>IF(COUNT($ES55:ET55)&gt;0,SMALL($ES55:ET55,1),$FF55)</f>
        <v>1.8541666666666668E-2</v>
      </c>
      <c r="FI55" s="8">
        <f>IF(COUNT($ES55:EU55)&gt;0,SMALL($ES55:EU55,1),$FF55)</f>
        <v>1.8541666666666668E-2</v>
      </c>
      <c r="FJ55" s="8">
        <f>IF(COUNT($ES55:EV55)&gt;0,SMALL($ES55:EV55,1),$FF55)</f>
        <v>1.8541666666666668E-2</v>
      </c>
      <c r="FK55" s="8">
        <f>IF(COUNT($ES55:EW55)&gt;0,SMALL($ES55:EW55,1),$FF55)</f>
        <v>1.8541666666666668E-2</v>
      </c>
      <c r="FL55" s="54">
        <v>1.4074074074074074E-2</v>
      </c>
      <c r="FM55" s="8">
        <f t="shared" si="24"/>
        <v>1.4074074074074074E-2</v>
      </c>
      <c r="FN55" s="8">
        <f>IF(COUNT($EY55:EZ55)&gt;0,SMALL($EY55:EZ55,1),$FM55)</f>
        <v>1.5287351341851852E-2</v>
      </c>
      <c r="FO55" s="8">
        <f>IF(COUNT($EY55:FA55)&gt;0,SMALL($EY55:FA55,1),$FM55)</f>
        <v>1.5287351341851852E-2</v>
      </c>
      <c r="FP55" s="8">
        <f>IF(COUNT($EY55:FB55)&gt;0,SMALL($EY55:FB55,1),$FM55)</f>
        <v>1.5287351341851852E-2</v>
      </c>
      <c r="FQ55" s="8">
        <f>IF(COUNT($EY55:FC55)&gt;0,SMALL($EY55:FC55,1),$FM55)</f>
        <v>1.5287351341851852E-2</v>
      </c>
      <c r="FS55" s="8">
        <f t="shared" si="112"/>
        <v>2.1181759259259261E-2</v>
      </c>
      <c r="FT55" s="8">
        <f t="shared" si="113"/>
        <v>1.354287037037037E-2</v>
      </c>
      <c r="FU55" s="1">
        <f t="shared" si="118"/>
        <v>52</v>
      </c>
      <c r="FV55" s="8">
        <f t="shared" si="114"/>
        <v>1.2037037037037037E-6</v>
      </c>
      <c r="FW55" s="1" t="str">
        <f t="shared" si="115"/>
        <v>Jonathan Tuck</v>
      </c>
      <c r="FY55" s="13">
        <f t="shared" si="116"/>
        <v>1.8284579071706115E-2</v>
      </c>
      <c r="FZ55" s="13">
        <f>SMALL($GL55:GM55,1)/(60*60*24)</f>
        <v>1.8284579071706115E-2</v>
      </c>
      <c r="GA55" s="13">
        <f>SMALL($GL55:GN55,1)/(60*60*24)</f>
        <v>1.8284579071706115E-2</v>
      </c>
      <c r="GB55" s="13">
        <f>SMALL($GL55:GO55,1)/(60*60*24)</f>
        <v>1.8284579071706115E-2</v>
      </c>
      <c r="GC55" s="13">
        <f>SMALL($GL55:GP55,1)/(60*60*24)</f>
        <v>1.8284579071706115E-2</v>
      </c>
      <c r="GD55" s="13">
        <f>SMALL($GL55:GQ55,1)/(60*60*24)</f>
        <v>1.8284579071706115E-2</v>
      </c>
      <c r="GE55" s="34">
        <f t="shared" si="31"/>
        <v>1.4249476521429211E-2</v>
      </c>
      <c r="GF55" s="13">
        <f>SMALL($GR55:GS55,1)/(60*60*24)</f>
        <v>1.4249476521429211E-2</v>
      </c>
      <c r="GG55" s="42">
        <f>SMALL($GT55:GT55,1)/(60*60*24)</f>
        <v>1.8322609088722512E-2</v>
      </c>
      <c r="GH55" s="42">
        <f>SMALL($GT55:GU55,1)/(60*60*24)</f>
        <v>1.5530406897407409E-2</v>
      </c>
      <c r="GI55" s="42">
        <f>SMALL($GT55:GV55,1)/(60*60*24)</f>
        <v>1.5530406897407409E-2</v>
      </c>
      <c r="GJ55" s="42">
        <f>SMALL($GT55:GW55,1)/(60*60*24)</f>
        <v>1.5530406897407409E-2</v>
      </c>
      <c r="GL55" s="6">
        <f t="shared" si="117"/>
        <v>1579.7876317954083</v>
      </c>
      <c r="GM55" s="1">
        <f t="shared" ref="GM55:GQ85" si="128">IF(DS55&gt;0,DS55,9999)</f>
        <v>1664</v>
      </c>
      <c r="GN55" s="1">
        <f t="shared" si="128"/>
        <v>1602</v>
      </c>
      <c r="GO55" s="1">
        <f t="shared" si="128"/>
        <v>9999</v>
      </c>
      <c r="GP55" s="1">
        <f t="shared" si="128"/>
        <v>9999</v>
      </c>
      <c r="GQ55" s="1">
        <f t="shared" si="128"/>
        <v>9999</v>
      </c>
      <c r="GR55" s="6">
        <f t="shared" si="34"/>
        <v>1231.1547714514838</v>
      </c>
      <c r="GS55" s="1">
        <f t="shared" si="35"/>
        <v>9999</v>
      </c>
      <c r="GT55" s="43">
        <f t="shared" si="36"/>
        <v>1583.073425265625</v>
      </c>
      <c r="GU55" s="1">
        <f t="shared" ref="GU55:GW85" si="129">IF(EA55&gt;0,EA55,9999)</f>
        <v>1341.8271559360001</v>
      </c>
      <c r="GV55" s="1">
        <f t="shared" si="129"/>
        <v>9999</v>
      </c>
      <c r="GW55" s="1">
        <f t="shared" si="129"/>
        <v>9999</v>
      </c>
    </row>
    <row r="56" spans="1:205" x14ac:dyDescent="0.25">
      <c r="A56" s="1" t="s">
        <v>155</v>
      </c>
      <c r="B56" s="54">
        <v>2.1782407407407407E-2</v>
      </c>
      <c r="C56" s="45">
        <v>43101</v>
      </c>
      <c r="D56" s="45"/>
      <c r="E56" s="13">
        <v>2.7962962962962964E-2</v>
      </c>
      <c r="F56" s="11">
        <v>44682</v>
      </c>
      <c r="H56" s="35">
        <v>2.2743055555555558E-2</v>
      </c>
      <c r="I56" s="35">
        <v>2.7962962962962964E-2</v>
      </c>
      <c r="J56" s="8">
        <v>2.732638888888889E-2</v>
      </c>
      <c r="K56" s="55">
        <f>(J56/4*3.1)/1.032</f>
        <v>2.0521270725667527E-2</v>
      </c>
      <c r="L56" s="8">
        <v>4.2500000000000003E-2</v>
      </c>
      <c r="M56" s="8">
        <f t="shared" si="38"/>
        <v>2.8703385098602489E-2</v>
      </c>
      <c r="N56" s="6">
        <f t="shared" si="39"/>
        <v>2479.972472519255</v>
      </c>
      <c r="O56" s="8">
        <f t="shared" si="40"/>
        <v>1.0763888888888889E-2</v>
      </c>
      <c r="P56" s="146" t="str">
        <f t="shared" si="41"/>
        <v>Juli Wiseman</v>
      </c>
      <c r="Q56" s="107"/>
      <c r="R56" s="129" t="str">
        <f t="shared" si="97"/>
        <v/>
      </c>
      <c r="S56" s="131" t="str">
        <f t="shared" si="42"/>
        <v/>
      </c>
      <c r="T56" s="131">
        <f t="shared" si="75"/>
        <v>2.0005199999999922E-6</v>
      </c>
      <c r="U56" s="132">
        <f t="shared" si="43"/>
        <v>1.0765889408888889E-2</v>
      </c>
      <c r="V56" s="146" t="str">
        <f t="shared" si="44"/>
        <v>Juli Wiseman</v>
      </c>
      <c r="W56" s="107"/>
      <c r="X56" s="129" t="str">
        <f t="shared" si="98"/>
        <v/>
      </c>
      <c r="Y56" s="131" t="str">
        <f t="shared" si="45"/>
        <v/>
      </c>
      <c r="Z56" s="131">
        <f t="shared" si="76"/>
        <v>2.0005199999999922E-6</v>
      </c>
      <c r="AA56" s="132">
        <f t="shared" si="46"/>
        <v>1.0765889408888889E-2</v>
      </c>
      <c r="AB56" s="146" t="str">
        <f t="shared" si="47"/>
        <v>Juli Wiseman</v>
      </c>
      <c r="AC56" s="107"/>
      <c r="AD56" s="129" t="str">
        <f t="shared" si="99"/>
        <v/>
      </c>
      <c r="AE56" s="131" t="str">
        <f t="shared" si="48"/>
        <v/>
      </c>
      <c r="AF56" s="131">
        <f t="shared" si="77"/>
        <v>2.0005199999999922E-6</v>
      </c>
      <c r="AG56" s="132">
        <f t="shared" si="49"/>
        <v>1.0765889408888889E-2</v>
      </c>
      <c r="AH56" s="146" t="str">
        <f t="shared" si="50"/>
        <v>Juli Wiseman</v>
      </c>
      <c r="AI56" s="107">
        <v>23.1</v>
      </c>
      <c r="AJ56" s="108">
        <f t="shared" si="51"/>
        <v>1.0243055555555556E-2</v>
      </c>
      <c r="AK56" s="109">
        <f t="shared" si="52"/>
        <v>885</v>
      </c>
      <c r="AL56" s="129">
        <f t="shared" si="122"/>
        <v>2531.3644000000004</v>
      </c>
      <c r="AM56" s="131">
        <f t="shared" si="119"/>
        <v>1.0243055555555556E-2</v>
      </c>
      <c r="AN56" s="131">
        <f t="shared" si="78"/>
        <v>2.0005199999999922E-6</v>
      </c>
      <c r="AO56" s="132">
        <f t="shared" si="79"/>
        <v>1.0243055555555556E-2</v>
      </c>
      <c r="AP56" s="146" t="str">
        <f t="shared" si="53"/>
        <v>Juli Wiseman</v>
      </c>
      <c r="AQ56" s="107">
        <v>23.9</v>
      </c>
      <c r="AR56" s="129">
        <f t="shared" si="54"/>
        <v>2571.4636</v>
      </c>
      <c r="AS56" s="131">
        <f t="shared" si="55"/>
        <v>9.7222222222222224E-3</v>
      </c>
      <c r="AT56" s="131">
        <f t="shared" si="80"/>
        <v>2.0005199999999922E-6</v>
      </c>
      <c r="AU56" s="132">
        <f t="shared" si="56"/>
        <v>9.7242227422222223E-3</v>
      </c>
      <c r="AV56" s="146" t="str">
        <f t="shared" si="57"/>
        <v>Juli Wiseman</v>
      </c>
      <c r="AW56" s="107">
        <v>24.4</v>
      </c>
      <c r="AX56" s="129">
        <f t="shared" si="100"/>
        <v>2300.6999999999998</v>
      </c>
      <c r="AY56" s="131">
        <f t="shared" si="58"/>
        <v>1.2847222222222222E-2</v>
      </c>
      <c r="AZ56" s="131">
        <f t="shared" si="81"/>
        <v>2.0005199999999922E-6</v>
      </c>
      <c r="BA56" s="132">
        <f t="shared" si="59"/>
        <v>1.2849222742222222E-2</v>
      </c>
      <c r="BB56" s="146" t="str">
        <f t="shared" si="60"/>
        <v>Juli Wiseman</v>
      </c>
      <c r="BC56" s="107">
        <v>24.9</v>
      </c>
      <c r="BD56" s="129">
        <f t="shared" si="101"/>
        <v>641.46159999999998</v>
      </c>
      <c r="BE56" s="131">
        <f t="shared" si="61"/>
        <v>7.4652777777777781E-3</v>
      </c>
      <c r="BF56" s="131">
        <f t="shared" si="82"/>
        <v>2.0005199999999922E-6</v>
      </c>
      <c r="BG56" s="134">
        <f>IF(BE56&lt;&gt;"",BE56,VLOOKUP($A56,Table12[],7,FALSE))+BF56</f>
        <v>7.4672782977777781E-3</v>
      </c>
      <c r="BH56" s="146" t="str">
        <f t="shared" si="62"/>
        <v>Juli Wiseman</v>
      </c>
      <c r="BI56" s="107">
        <v>25.4</v>
      </c>
      <c r="BJ56" s="129">
        <f t="shared" si="102"/>
        <v>627.65359999999998</v>
      </c>
      <c r="BK56" s="131">
        <f t="shared" si="63"/>
        <v>7.2916666666666668E-3</v>
      </c>
      <c r="BL56" s="131">
        <f t="shared" si="83"/>
        <v>2.0005199999999922E-6</v>
      </c>
      <c r="BM56" s="134">
        <f>IF(BK56&lt;&gt;"",BK56,VLOOKUP($A56,Table12[],7,FALSE))+BL56</f>
        <v>7.2936671866666667E-3</v>
      </c>
      <c r="BN56" s="146" t="str">
        <f t="shared" si="64"/>
        <v>Juli Wiseman</v>
      </c>
      <c r="BO56" s="107">
        <v>25.9</v>
      </c>
      <c r="BP56" s="129">
        <f t="shared" si="103"/>
        <v>613.84559999999999</v>
      </c>
      <c r="BQ56" s="131">
        <f t="shared" si="65"/>
        <v>7.1180555555555554E-3</v>
      </c>
      <c r="BR56" s="131">
        <f t="shared" si="84"/>
        <v>2.0005199999999922E-6</v>
      </c>
      <c r="BS56" s="134">
        <f>IF(BQ56&lt;&gt;"",BQ56,VLOOKUP($A56,Table12[],7,FALSE))+BR56</f>
        <v>7.1200560755555553E-3</v>
      </c>
      <c r="BT56" s="146" t="str">
        <f t="shared" si="66"/>
        <v>Juli Wiseman</v>
      </c>
      <c r="BU56" s="107">
        <v>26.1</v>
      </c>
      <c r="BV56" s="129">
        <f t="shared" si="104"/>
        <v>546.09999999999991</v>
      </c>
      <c r="BW56" s="131">
        <f t="shared" si="67"/>
        <v>6.2500000000000003E-3</v>
      </c>
      <c r="BX56" s="131">
        <f t="shared" si="85"/>
        <v>2.0005199999999922E-6</v>
      </c>
      <c r="BY56" s="134">
        <f>IF(BW56&lt;&gt;"",BW56,VLOOKUP($A56,Table12[],7,FALSE))+BX56</f>
        <v>6.2520005200000003E-3</v>
      </c>
      <c r="BZ56" s="146" t="str">
        <f t="shared" si="68"/>
        <v>Juli Wiseman</v>
      </c>
      <c r="CA56" s="107">
        <v>26.9</v>
      </c>
      <c r="CB56" s="129">
        <f t="shared" si="105"/>
        <v>495.19999999999993</v>
      </c>
      <c r="CC56" s="131">
        <f t="shared" si="69"/>
        <v>5.7291666666666663E-3</v>
      </c>
      <c r="CD56" s="131">
        <f t="shared" si="86"/>
        <v>2.0005199999999922E-6</v>
      </c>
      <c r="CE56" s="134">
        <f>IF(CC56&lt;&gt;"",CC56,VLOOKUP($A56,Table12[],7,FALSE))+CD56</f>
        <v>5.7311671866666662E-3</v>
      </c>
      <c r="CF56" s="146" t="str">
        <f t="shared" si="70"/>
        <v>Juli Wiseman</v>
      </c>
      <c r="CG56" s="107"/>
      <c r="CH56" s="129" t="str">
        <f t="shared" si="106"/>
        <v/>
      </c>
      <c r="CI56" s="131" t="str">
        <f t="shared" si="71"/>
        <v/>
      </c>
      <c r="CJ56" s="131">
        <f t="shared" si="87"/>
        <v>2.0005199999999922E-6</v>
      </c>
      <c r="CK56" s="134">
        <f>IF(CI56&lt;&gt;"",CI56,VLOOKUP($A56,Table12[],7,FALSE))+CJ56</f>
        <v>7.6408894088888886E-3</v>
      </c>
      <c r="CL56" s="146" t="str">
        <f t="shared" si="72"/>
        <v>Juli Wiseman</v>
      </c>
      <c r="CM56" s="8"/>
      <c r="CN56" s="8">
        <f t="shared" si="73"/>
        <v>0</v>
      </c>
      <c r="CO56" s="8">
        <f t="shared" si="10"/>
        <v>0</v>
      </c>
      <c r="CP56" s="8">
        <f t="shared" si="107"/>
        <v>1.0763888888888889E-2</v>
      </c>
      <c r="CQ56" s="8"/>
      <c r="CR56" s="8">
        <f>IF(A56&lt;&gt;"",IF(VLOOKUP(A56,Apr!A$4:F$211,6)&gt;0,VLOOKUP(A56,Apr!A$4:F$211,6),0),0)</f>
        <v>0</v>
      </c>
      <c r="CS56" s="8">
        <f>IF(A56&lt;&gt;"",IF(VLOOKUP(A56,May!A$3:F$209,6)&gt;0,VLOOKUP(A56,May!A$3:F$209,6),0),0)</f>
        <v>0</v>
      </c>
      <c r="CT56" s="8">
        <f>IF(A56&lt;&gt;"",IF(VLOOKUP(A56,Jun!A$3:F$209,6)&gt;0,VLOOKUP(A56,Jun!A$3:F$209,6),0),0)</f>
        <v>0</v>
      </c>
      <c r="CU56" s="8">
        <f>IF(A56&lt;&gt;"",IF(VLOOKUP(A56,Jul!A$3:F$206,6)&gt;0,VLOOKUP(A56,Jul!A$3:F$206,6),0),0)</f>
        <v>0</v>
      </c>
      <c r="CV56" s="8">
        <f>IF(A56&lt;&gt;"",IF(VLOOKUP(A56,Aug!A$3:F$206,6)&gt;0,VLOOKUP(A56,Aug!A$3:F$206,6),0),0)</f>
        <v>0</v>
      </c>
      <c r="CW56" s="8">
        <f>IF(A56&lt;&gt;"",IF(VLOOKUP(A56,Sep!A$3:F$206,6)&gt;0,VLOOKUP(A56,Sep!A$3:F$206,6),0),0)</f>
        <v>0</v>
      </c>
      <c r="CX56" s="6">
        <f t="shared" si="108"/>
        <v>1905.8863561862759</v>
      </c>
      <c r="CY56" s="8">
        <f t="shared" si="74"/>
        <v>5.7291666666666671E-3</v>
      </c>
      <c r="CZ56" s="8">
        <f>IF(A56&lt;&gt;"",IF(VLOOKUP(A56,Oct!A$3:F$206,6)&gt;0,VLOOKUP(A56,Oct!A$3:F$206,6),0),0)</f>
        <v>0</v>
      </c>
      <c r="DA56" s="8">
        <f>IF(A56&lt;&gt;"",IF(VLOOKUP(A56,Nov!A$3:F$207,6)&gt;0,VLOOKUP(A56,Nov!A$3:F$207,6),0),0)</f>
        <v>0</v>
      </c>
      <c r="DB56" s="8">
        <f>IF(A56&lt;&gt;"",IF(VLOOKUP(A56,Dec!A$3:F$207,6)&gt;0,VLOOKUP(A56,Dec!A$3:F$207,6),0),0)</f>
        <v>0</v>
      </c>
      <c r="DC56" s="8">
        <f>IF(A56&lt;&gt;"",IF(VLOOKUP(A56,Jan!A$3:F$207,6)&gt;0,VLOOKUP(A56,Jan!A$3:F$207,6),0),0)</f>
        <v>0</v>
      </c>
      <c r="DD56" s="8">
        <f>IF(A56&lt;&gt;"",IF(VLOOKUP(A56,Feb!A$3:F$207,6)&gt;0,VLOOKUP(A56,Feb!A$3:F$207,6),0),0)</f>
        <v>0</v>
      </c>
      <c r="DE56" s="8">
        <f>IF(A56&lt;&gt;"",IF(VLOOKUP(A56,Mar!A$3:F$207,6)&gt;0,VLOOKUP(A56,Mar!A$3:F$207,6),0),0)</f>
        <v>0</v>
      </c>
      <c r="DG56" s="8">
        <f>LARGE($EE56:EF56,1)</f>
        <v>1.0243055555555556E-2</v>
      </c>
      <c r="DH56" s="8">
        <f>LARGE($EE56:EG56,1)</f>
        <v>1.0243055555555556E-2</v>
      </c>
      <c r="DI56" s="8">
        <f>LARGE($EE56:EH56,1)</f>
        <v>1.0243055555555556E-2</v>
      </c>
      <c r="DJ56" s="8">
        <f>LARGE($EE56:EI56,1)</f>
        <v>1.0243055555555556E-2</v>
      </c>
      <c r="DK56" s="8">
        <f>LARGE($EE56:EJ56,1)</f>
        <v>1.0243055555555556E-2</v>
      </c>
      <c r="DL56" s="8">
        <f>LARGE($EK56:EL56,1)</f>
        <v>5.7291666666666671E-3</v>
      </c>
      <c r="DM56" s="8">
        <f>LARGE($EK56:EM56,1)</f>
        <v>5.7291666666666671E-3</v>
      </c>
      <c r="DN56" s="8">
        <f>LARGE($EK56:EN56,1)</f>
        <v>5.7291666666666671E-3</v>
      </c>
      <c r="DO56" s="8">
        <f>LARGE($EK56:EO56,1)</f>
        <v>5.7291666666666671E-3</v>
      </c>
      <c r="DP56" s="8">
        <f>LARGE($EK56:EP56,1)</f>
        <v>5.7291666666666671E-3</v>
      </c>
      <c r="DS56" s="6">
        <f t="shared" si="121"/>
        <v>0</v>
      </c>
      <c r="DT56" s="6">
        <f t="shared" si="121"/>
        <v>0</v>
      </c>
      <c r="DU56" s="6">
        <f t="shared" si="121"/>
        <v>0</v>
      </c>
      <c r="DV56" s="6">
        <f t="shared" si="120"/>
        <v>0</v>
      </c>
      <c r="DW56" s="6">
        <f t="shared" si="120"/>
        <v>0</v>
      </c>
      <c r="DX56" s="6">
        <f t="shared" si="120"/>
        <v>0</v>
      </c>
      <c r="DY56" s="6">
        <f t="shared" si="123"/>
        <v>0</v>
      </c>
      <c r="DZ56" s="6">
        <f t="shared" si="123"/>
        <v>0</v>
      </c>
      <c r="EA56" s="6">
        <f t="shared" si="123"/>
        <v>0</v>
      </c>
      <c r="EB56" s="6">
        <f t="shared" si="123"/>
        <v>0</v>
      </c>
      <c r="EC56" s="6">
        <f t="shared" si="123"/>
        <v>0</v>
      </c>
      <c r="EE56" s="8">
        <f t="shared" si="109"/>
        <v>1.0243055555555556E-2</v>
      </c>
      <c r="EF56" s="8">
        <f t="shared" si="124"/>
        <v>0</v>
      </c>
      <c r="EG56" s="8">
        <f t="shared" si="124"/>
        <v>0</v>
      </c>
      <c r="EH56" s="8">
        <f t="shared" si="110"/>
        <v>1.0243055555555556E-2</v>
      </c>
      <c r="EI56" s="8">
        <f t="shared" si="111"/>
        <v>9.7242227422222223E-3</v>
      </c>
      <c r="EJ56" s="8">
        <f t="shared" si="124"/>
        <v>0</v>
      </c>
      <c r="EK56" s="8">
        <f t="shared" si="19"/>
        <v>5.7291666666666671E-3</v>
      </c>
      <c r="EL56" s="8">
        <f t="shared" si="125"/>
        <v>0</v>
      </c>
      <c r="EM56" s="8">
        <f t="shared" si="125"/>
        <v>0</v>
      </c>
      <c r="EN56" s="8">
        <f t="shared" si="125"/>
        <v>0</v>
      </c>
      <c r="EO56" s="8">
        <f t="shared" si="125"/>
        <v>0</v>
      </c>
      <c r="EP56" s="8">
        <f t="shared" si="125"/>
        <v>0</v>
      </c>
      <c r="ES56" s="8" t="str">
        <f t="shared" si="126"/>
        <v/>
      </c>
      <c r="ET56" s="8" t="str">
        <f t="shared" si="126"/>
        <v/>
      </c>
      <c r="EU56" s="8" t="str">
        <f t="shared" si="126"/>
        <v/>
      </c>
      <c r="EV56" s="8" t="str">
        <f t="shared" si="126"/>
        <v/>
      </c>
      <c r="EW56" s="8" t="str">
        <f t="shared" si="126"/>
        <v/>
      </c>
      <c r="EX56" s="8" t="str">
        <f t="shared" si="126"/>
        <v/>
      </c>
      <c r="EY56" s="8" t="str">
        <f t="shared" si="127"/>
        <v/>
      </c>
      <c r="EZ56" s="8" t="str">
        <f t="shared" si="127"/>
        <v/>
      </c>
      <c r="FA56" s="8" t="str">
        <f t="shared" si="127"/>
        <v/>
      </c>
      <c r="FB56" s="8" t="str">
        <f t="shared" si="127"/>
        <v/>
      </c>
      <c r="FC56" s="8" t="str">
        <f t="shared" si="127"/>
        <v/>
      </c>
      <c r="FD56" s="8" t="str">
        <f t="shared" si="127"/>
        <v/>
      </c>
      <c r="FF56" s="13">
        <v>3.0555555555555555E-2</v>
      </c>
      <c r="FG56" s="8">
        <f t="shared" si="23"/>
        <v>3.0555555555555555E-2</v>
      </c>
      <c r="FH56" s="8">
        <f>IF(COUNT($ES56:ET56)&gt;0,SMALL($ES56:ET56,1),$FF56)</f>
        <v>3.0555555555555555E-2</v>
      </c>
      <c r="FI56" s="8">
        <f>IF(COUNT($ES56:EU56)&gt;0,SMALL($ES56:EU56,1),$FF56)</f>
        <v>3.0555555555555555E-2</v>
      </c>
      <c r="FJ56" s="8">
        <f>IF(COUNT($ES56:EV56)&gt;0,SMALL($ES56:EV56,1),$FF56)</f>
        <v>3.0555555555555555E-2</v>
      </c>
      <c r="FK56" s="8">
        <f>IF(COUNT($ES56:EW56)&gt;0,SMALL($ES56:EW56,1),$FF56)</f>
        <v>3.0555555555555555E-2</v>
      </c>
      <c r="FL56" s="54">
        <v>2.1782407407407407E-2</v>
      </c>
      <c r="FM56" s="8">
        <f t="shared" si="24"/>
        <v>2.1782407407407407E-2</v>
      </c>
      <c r="FN56" s="8">
        <f>IF(COUNT($EY56:EZ56)&gt;0,SMALL($EY56:EZ56,1),$FM56)</f>
        <v>2.1782407407407407E-2</v>
      </c>
      <c r="FO56" s="8">
        <f>IF(COUNT($EY56:FA56)&gt;0,SMALL($EY56:FA56,1),$FM56)</f>
        <v>2.1782407407407407E-2</v>
      </c>
      <c r="FP56" s="8">
        <f>IF(COUNT($EY56:FB56)&gt;0,SMALL($EY56:FB56,1),$FM56)</f>
        <v>2.1782407407407407E-2</v>
      </c>
      <c r="FQ56" s="8">
        <f>IF(COUNT($EY56:FC56)&gt;0,SMALL($EY56:FC56,1),$FM56)</f>
        <v>2.1782407407407407E-2</v>
      </c>
      <c r="FS56" s="8">
        <f t="shared" si="112"/>
        <v>1.0244282407407407E-2</v>
      </c>
      <c r="FT56" s="8">
        <f t="shared" si="113"/>
        <v>5.7303935185185192E-3</v>
      </c>
      <c r="FU56" s="1">
        <f t="shared" si="118"/>
        <v>53</v>
      </c>
      <c r="FV56" s="8">
        <f t="shared" si="114"/>
        <v>1.2268518518518519E-6</v>
      </c>
      <c r="FW56" s="1" t="str">
        <f t="shared" si="115"/>
        <v>Juli Wiseman</v>
      </c>
      <c r="FY56" s="13">
        <f t="shared" si="116"/>
        <v>2.8703385098602489E-2</v>
      </c>
      <c r="FZ56" s="13">
        <f>SMALL($GL56:GM56,1)/(60*60*24)</f>
        <v>2.8703385098602489E-2</v>
      </c>
      <c r="GA56" s="13">
        <f>SMALL($GL56:GN56,1)/(60*60*24)</f>
        <v>2.8703385098602489E-2</v>
      </c>
      <c r="GB56" s="13">
        <f>SMALL($GL56:GO56,1)/(60*60*24)</f>
        <v>2.8703385098602489E-2</v>
      </c>
      <c r="GC56" s="13">
        <f>SMALL($GL56:GP56,1)/(60*60*24)</f>
        <v>2.8703385098602489E-2</v>
      </c>
      <c r="GD56" s="13">
        <f>SMALL($GL56:GQ56,1)/(60*60*24)</f>
        <v>2.8703385098602489E-2</v>
      </c>
      <c r="GE56" s="34">
        <f t="shared" si="31"/>
        <v>2.2058869863267081E-2</v>
      </c>
      <c r="GF56" s="13">
        <f>SMALL($GR56:GS56,1)/(60*60*24)</f>
        <v>2.2058869863267081E-2</v>
      </c>
      <c r="GG56" s="42">
        <f>SMALL($GT56:GT56,1)/(60*60*24)</f>
        <v>0.11572916666666666</v>
      </c>
      <c r="GH56" s="42">
        <f>SMALL($GT56:GU56,1)/(60*60*24)</f>
        <v>0.11572916666666666</v>
      </c>
      <c r="GI56" s="42">
        <f>SMALL($GT56:GV56,1)/(60*60*24)</f>
        <v>0.11572916666666666</v>
      </c>
      <c r="GJ56" s="42">
        <f>SMALL($GT56:GW56,1)/(60*60*24)</f>
        <v>0.11572916666666666</v>
      </c>
      <c r="GL56" s="6">
        <f t="shared" si="117"/>
        <v>2479.972472519255</v>
      </c>
      <c r="GM56" s="1">
        <f t="shared" si="128"/>
        <v>9999</v>
      </c>
      <c r="GN56" s="1">
        <f t="shared" si="128"/>
        <v>9999</v>
      </c>
      <c r="GO56" s="1">
        <f t="shared" si="128"/>
        <v>9999</v>
      </c>
      <c r="GP56" s="1">
        <f t="shared" si="128"/>
        <v>9999</v>
      </c>
      <c r="GQ56" s="1">
        <f t="shared" si="128"/>
        <v>9999</v>
      </c>
      <c r="GR56" s="6">
        <f t="shared" si="34"/>
        <v>1905.8863561862759</v>
      </c>
      <c r="GS56" s="1">
        <f t="shared" si="35"/>
        <v>9999</v>
      </c>
      <c r="GT56" s="43">
        <f t="shared" si="36"/>
        <v>9999</v>
      </c>
      <c r="GU56" s="1">
        <f t="shared" si="129"/>
        <v>9999</v>
      </c>
      <c r="GV56" s="1">
        <f t="shared" si="129"/>
        <v>9999</v>
      </c>
      <c r="GW56" s="1">
        <f t="shared" si="129"/>
        <v>9999</v>
      </c>
    </row>
    <row r="57" spans="1:205" x14ac:dyDescent="0.25">
      <c r="A57" s="1" t="s">
        <v>5</v>
      </c>
      <c r="B57" s="54">
        <v>1.8761574074074073E-2</v>
      </c>
      <c r="C57" s="45">
        <v>39508</v>
      </c>
      <c r="D57" s="45"/>
      <c r="E57" s="13">
        <v>2.3194444444444445E-2</v>
      </c>
      <c r="F57" s="11">
        <v>39934</v>
      </c>
      <c r="H57" s="35">
        <v>2.0555555555555556E-2</v>
      </c>
      <c r="J57" s="8">
        <v>2.3784722222222221E-2</v>
      </c>
      <c r="K57" s="55">
        <f>(J57/4*3.1)/1.032</f>
        <v>1.7861588878122305E-2</v>
      </c>
      <c r="M57" s="8">
        <f t="shared" si="38"/>
        <v>2.498325132470483E-2</v>
      </c>
      <c r="N57" s="6">
        <f t="shared" si="39"/>
        <v>2158.5529144544971</v>
      </c>
      <c r="O57" s="8">
        <f t="shared" si="40"/>
        <v>1.4409722222222223E-2</v>
      </c>
      <c r="P57" s="146" t="str">
        <f t="shared" si="41"/>
        <v>Julia Rolfe</v>
      </c>
      <c r="Q57" s="107"/>
      <c r="R57" s="129" t="str">
        <f t="shared" si="97"/>
        <v/>
      </c>
      <c r="S57" s="131" t="str">
        <f t="shared" si="42"/>
        <v/>
      </c>
      <c r="T57" s="131">
        <f t="shared" si="75"/>
        <v>2.0005299999999921E-6</v>
      </c>
      <c r="U57" s="132">
        <f t="shared" si="43"/>
        <v>1.4411722752222224E-2</v>
      </c>
      <c r="V57" s="146" t="str">
        <f t="shared" si="44"/>
        <v>Julia Rolfe</v>
      </c>
      <c r="W57" s="107"/>
      <c r="X57" s="129" t="str">
        <f t="shared" si="98"/>
        <v/>
      </c>
      <c r="Y57" s="131" t="str">
        <f t="shared" si="45"/>
        <v/>
      </c>
      <c r="Z57" s="131">
        <f t="shared" si="76"/>
        <v>2.0005299999999921E-6</v>
      </c>
      <c r="AA57" s="132">
        <f t="shared" si="46"/>
        <v>1.4411722752222224E-2</v>
      </c>
      <c r="AB57" s="146" t="str">
        <f t="shared" si="47"/>
        <v>Julia Rolfe</v>
      </c>
      <c r="AC57" s="107"/>
      <c r="AD57" s="129" t="str">
        <f t="shared" si="99"/>
        <v/>
      </c>
      <c r="AE57" s="131" t="str">
        <f t="shared" si="48"/>
        <v/>
      </c>
      <c r="AF57" s="131">
        <f t="shared" si="77"/>
        <v>2.0005299999999921E-6</v>
      </c>
      <c r="AG57" s="132">
        <f t="shared" si="49"/>
        <v>1.4411722752222224E-2</v>
      </c>
      <c r="AH57" s="146" t="str">
        <f t="shared" si="50"/>
        <v>Julia Rolfe</v>
      </c>
      <c r="AI57" s="107">
        <v>17.899999999999999</v>
      </c>
      <c r="AJ57" s="108">
        <f t="shared" si="51"/>
        <v>1.3194444444444444E-2</v>
      </c>
      <c r="AK57" s="109">
        <f t="shared" si="52"/>
        <v>1140</v>
      </c>
      <c r="AL57" s="129">
        <f t="shared" si="122"/>
        <v>2270.7195999999999</v>
      </c>
      <c r="AM57" s="131">
        <f t="shared" si="119"/>
        <v>1.3194444444444444E-2</v>
      </c>
      <c r="AN57" s="131">
        <f t="shared" si="78"/>
        <v>2.0005299999999921E-6</v>
      </c>
      <c r="AO57" s="132">
        <f t="shared" si="79"/>
        <v>1.3194444444444444E-2</v>
      </c>
      <c r="AP57" s="146" t="str">
        <f t="shared" si="53"/>
        <v>Julia Rolfe</v>
      </c>
      <c r="AQ57" s="107">
        <v>18</v>
      </c>
      <c r="AR57" s="129">
        <f t="shared" si="54"/>
        <v>2275.732</v>
      </c>
      <c r="AS57" s="131">
        <f t="shared" si="55"/>
        <v>1.3194444444444444E-2</v>
      </c>
      <c r="AT57" s="131">
        <f t="shared" si="80"/>
        <v>2.0005299999999921E-6</v>
      </c>
      <c r="AU57" s="132">
        <f t="shared" si="56"/>
        <v>1.3196444974444445E-2</v>
      </c>
      <c r="AV57" s="146" t="str">
        <f t="shared" si="57"/>
        <v>Julia Rolfe</v>
      </c>
      <c r="AW57" s="107">
        <v>18.3</v>
      </c>
      <c r="AX57" s="129">
        <f t="shared" si="100"/>
        <v>2068.9</v>
      </c>
      <c r="AY57" s="131">
        <f t="shared" si="58"/>
        <v>1.545138888888889E-2</v>
      </c>
      <c r="AZ57" s="131">
        <f t="shared" si="81"/>
        <v>2.0005299999999921E-6</v>
      </c>
      <c r="BA57" s="132">
        <f t="shared" si="59"/>
        <v>1.545338941888889E-2</v>
      </c>
      <c r="BB57" s="146" t="str">
        <f t="shared" si="60"/>
        <v>Julia Rolfe</v>
      </c>
      <c r="BC57" s="107">
        <v>18.600000000000001</v>
      </c>
      <c r="BD57" s="129">
        <f t="shared" si="101"/>
        <v>815.44239999999991</v>
      </c>
      <c r="BE57" s="131">
        <f t="shared" si="61"/>
        <v>9.3749999999999997E-3</v>
      </c>
      <c r="BF57" s="131">
        <f t="shared" si="82"/>
        <v>2.0005299999999921E-6</v>
      </c>
      <c r="BG57" s="134">
        <f>IF(BE57&lt;&gt;"",BE57,VLOOKUP($A57,Table12[],7,FALSE))+BF57</f>
        <v>9.3770005300000004E-3</v>
      </c>
      <c r="BH57" s="146" t="str">
        <f t="shared" si="62"/>
        <v>Julia Rolfe</v>
      </c>
      <c r="BI57" s="107">
        <v>19</v>
      </c>
      <c r="BJ57" s="129">
        <f t="shared" si="102"/>
        <v>804.39599999999996</v>
      </c>
      <c r="BK57" s="131">
        <f t="shared" si="63"/>
        <v>9.3749999999999997E-3</v>
      </c>
      <c r="BL57" s="131">
        <f t="shared" si="83"/>
        <v>2.0005299999999921E-6</v>
      </c>
      <c r="BM57" s="134">
        <f>IF(BK57&lt;&gt;"",BK57,VLOOKUP($A57,Table12[],7,FALSE))+BL57</f>
        <v>9.3770005300000004E-3</v>
      </c>
      <c r="BN57" s="146" t="str">
        <f t="shared" si="64"/>
        <v>Julia Rolfe</v>
      </c>
      <c r="BO57" s="107">
        <v>19.5</v>
      </c>
      <c r="BP57" s="129">
        <f t="shared" si="103"/>
        <v>790.58799999999997</v>
      </c>
      <c r="BQ57" s="131">
        <f t="shared" si="65"/>
        <v>9.2013888888888892E-3</v>
      </c>
      <c r="BR57" s="131">
        <f t="shared" si="84"/>
        <v>2.0005299999999921E-6</v>
      </c>
      <c r="BS57" s="134">
        <f>IF(BQ57&lt;&gt;"",BQ57,VLOOKUP($A57,Table12[],7,FALSE))+BR57</f>
        <v>9.2033894188888899E-3</v>
      </c>
      <c r="BT57" s="146" t="str">
        <f t="shared" si="66"/>
        <v>Julia Rolfe</v>
      </c>
      <c r="BU57" s="107">
        <v>18.7</v>
      </c>
      <c r="BV57" s="129">
        <f t="shared" si="104"/>
        <v>768.09999999999991</v>
      </c>
      <c r="BW57" s="131">
        <f t="shared" si="67"/>
        <v>8.8541666666666664E-3</v>
      </c>
      <c r="BX57" s="131">
        <f t="shared" si="85"/>
        <v>2.0005299999999921E-6</v>
      </c>
      <c r="BY57" s="134">
        <f>IF(BW57&lt;&gt;"",BW57,VLOOKUP($A57,Table12[],7,FALSE))+BX57</f>
        <v>8.8561671966666672E-3</v>
      </c>
      <c r="BZ57" s="146" t="str">
        <f t="shared" si="68"/>
        <v>Julia Rolfe</v>
      </c>
      <c r="CA57" s="107">
        <v>18.5</v>
      </c>
      <c r="CB57" s="129">
        <f t="shared" si="105"/>
        <v>755.59999999999991</v>
      </c>
      <c r="CC57" s="131">
        <f t="shared" si="69"/>
        <v>8.6805555555555559E-3</v>
      </c>
      <c r="CD57" s="131">
        <f t="shared" si="86"/>
        <v>2.0005299999999921E-6</v>
      </c>
      <c r="CE57" s="134">
        <f>IF(CC57&lt;&gt;"",CC57,VLOOKUP($A57,Table12[],7,FALSE))+CD57</f>
        <v>8.6825560855555567E-3</v>
      </c>
      <c r="CF57" s="146" t="str">
        <f t="shared" si="70"/>
        <v>Julia Rolfe</v>
      </c>
      <c r="CG57" s="107"/>
      <c r="CH57" s="129" t="str">
        <f t="shared" si="106"/>
        <v/>
      </c>
      <c r="CI57" s="131" t="str">
        <f t="shared" si="71"/>
        <v/>
      </c>
      <c r="CJ57" s="131">
        <f t="shared" si="87"/>
        <v>2.0005299999999921E-6</v>
      </c>
      <c r="CK57" s="134">
        <f>IF(CI57&lt;&gt;"",CI57,VLOOKUP($A57,Table12[],7,FALSE))+CJ57</f>
        <v>9.5506116411111109E-3</v>
      </c>
      <c r="CL57" s="146" t="str">
        <f t="shared" si="72"/>
        <v>Julia Rolfe</v>
      </c>
      <c r="CM57" s="8"/>
      <c r="CN57" s="8">
        <f t="shared" si="73"/>
        <v>0</v>
      </c>
      <c r="CO57" s="8">
        <f t="shared" si="10"/>
        <v>0</v>
      </c>
      <c r="CP57" s="8">
        <f t="shared" si="107"/>
        <v>1.4409722222222223E-2</v>
      </c>
      <c r="CQ57" s="8"/>
      <c r="CR57" s="8">
        <f>IF(A57&lt;&gt;"",IF(VLOOKUP(A57,Apr!A$4:F$211,6)&gt;0,VLOOKUP(A57,Apr!A$4:F$211,6),0),0)</f>
        <v>0</v>
      </c>
      <c r="CS57" s="8">
        <f>IF(A57&lt;&gt;"",IF(VLOOKUP(A57,May!A$3:F$209,6)&gt;0,VLOOKUP(A57,May!A$3:F$209,6),0),0)</f>
        <v>0</v>
      </c>
      <c r="CT57" s="8">
        <f>IF(A57&lt;&gt;"",IF(VLOOKUP(A57,Jun!A$3:F$209,6)&gt;0,VLOOKUP(A57,Jun!A$3:F$209,6),0),0)</f>
        <v>0</v>
      </c>
      <c r="CU57" s="8">
        <f>IF(A57&lt;&gt;"",IF(VLOOKUP(A57,Jul!A$3:F$206,6)&gt;0,VLOOKUP(A57,Jul!A$3:F$206,6),0),0)</f>
        <v>0</v>
      </c>
      <c r="CV57" s="8">
        <f>IF(A57&lt;&gt;"",IF(VLOOKUP(A57,Aug!A$3:F$206,6)&gt;0,VLOOKUP(A57,Aug!A$3:F$206,6),0),0)</f>
        <v>0</v>
      </c>
      <c r="CW57" s="8">
        <f>IF(A57&lt;&gt;"",IF(VLOOKUP(A57,Sep!A$3:F$206,6)&gt;0,VLOOKUP(A57,Sep!A$3:F$206,6),0),0)</f>
        <v>0</v>
      </c>
      <c r="CX57" s="6">
        <f t="shared" si="108"/>
        <v>1658.8718602129591</v>
      </c>
      <c r="CY57" s="8">
        <f t="shared" si="74"/>
        <v>8.6805555555555559E-3</v>
      </c>
      <c r="CZ57" s="8">
        <f>IF(A57&lt;&gt;"",IF(VLOOKUP(A57,Oct!A$3:F$206,6)&gt;0,VLOOKUP(A57,Oct!A$3:F$206,6),0),0)</f>
        <v>0</v>
      </c>
      <c r="DA57" s="8">
        <f>IF(A57&lt;&gt;"",IF(VLOOKUP(A57,Nov!A$3:F$207,6)&gt;0,VLOOKUP(A57,Nov!A$3:F$207,6),0),0)</f>
        <v>0</v>
      </c>
      <c r="DB57" s="8">
        <f>IF(A57&lt;&gt;"",IF(VLOOKUP(A57,Dec!A$3:F$207,6)&gt;0,VLOOKUP(A57,Dec!A$3:F$207,6),0),0)</f>
        <v>0</v>
      </c>
      <c r="DC57" s="8">
        <f>IF(A57&lt;&gt;"",IF(VLOOKUP(A57,Jan!A$3:F$207,6)&gt;0,VLOOKUP(A57,Jan!A$3:F$207,6),0),0)</f>
        <v>0</v>
      </c>
      <c r="DD57" s="8">
        <f>IF(A57&lt;&gt;"",IF(VLOOKUP(A57,Feb!A$3:F$207,6)&gt;0,VLOOKUP(A57,Feb!A$3:F$207,6),0),0)</f>
        <v>0</v>
      </c>
      <c r="DE57" s="8">
        <f>IF(A57&lt;&gt;"",IF(VLOOKUP(A57,Mar!A$3:F$207,6)&gt;0,VLOOKUP(A57,Mar!A$3:F$207,6),0),0)</f>
        <v>0</v>
      </c>
      <c r="DG57" s="8">
        <f>LARGE($EE57:EF57,1)</f>
        <v>1.3194444444444444E-2</v>
      </c>
      <c r="DH57" s="8">
        <f>LARGE($EE57:EG57,1)</f>
        <v>1.3194444444444444E-2</v>
      </c>
      <c r="DI57" s="8">
        <f>LARGE($EE57:EH57,1)</f>
        <v>1.3194444444444444E-2</v>
      </c>
      <c r="DJ57" s="8">
        <f>LARGE($EE57:EI57,1)</f>
        <v>1.3196444974444445E-2</v>
      </c>
      <c r="DK57" s="8">
        <f>LARGE($EE57:EJ57,1)</f>
        <v>1.3196444974444445E-2</v>
      </c>
      <c r="DL57" s="8">
        <f>LARGE($EK57:EL57,1)</f>
        <v>8.6805555555555559E-3</v>
      </c>
      <c r="DM57" s="8">
        <f>LARGE($EK57:EM57,1)</f>
        <v>8.6805555555555559E-3</v>
      </c>
      <c r="DN57" s="8">
        <f>LARGE($EK57:EN57,1)</f>
        <v>8.6805555555555559E-3</v>
      </c>
      <c r="DO57" s="8">
        <f>LARGE($EK57:EO57,1)</f>
        <v>8.6805555555555559E-3</v>
      </c>
      <c r="DP57" s="8">
        <f>LARGE($EK57:EP57,1)</f>
        <v>8.6805555555555559E-3</v>
      </c>
      <c r="DS57" s="6">
        <f t="shared" si="121"/>
        <v>0</v>
      </c>
      <c r="DT57" s="6">
        <f t="shared" si="121"/>
        <v>0</v>
      </c>
      <c r="DU57" s="6">
        <f t="shared" si="121"/>
        <v>0</v>
      </c>
      <c r="DV57" s="6">
        <f t="shared" si="120"/>
        <v>0</v>
      </c>
      <c r="DW57" s="6">
        <f t="shared" si="120"/>
        <v>0</v>
      </c>
      <c r="DX57" s="6">
        <f t="shared" si="120"/>
        <v>0</v>
      </c>
      <c r="DY57" s="6">
        <f t="shared" si="123"/>
        <v>0</v>
      </c>
      <c r="DZ57" s="6">
        <f t="shared" si="123"/>
        <v>0</v>
      </c>
      <c r="EA57" s="6">
        <f t="shared" si="123"/>
        <v>0</v>
      </c>
      <c r="EB57" s="6">
        <f t="shared" si="123"/>
        <v>0</v>
      </c>
      <c r="EC57" s="6">
        <f t="shared" si="123"/>
        <v>0</v>
      </c>
      <c r="EE57" s="8">
        <f t="shared" si="109"/>
        <v>1.3194444444444444E-2</v>
      </c>
      <c r="EF57" s="8">
        <f t="shared" si="124"/>
        <v>0</v>
      </c>
      <c r="EG57" s="8">
        <f t="shared" si="124"/>
        <v>0</v>
      </c>
      <c r="EH57" s="8">
        <f t="shared" si="110"/>
        <v>1.3194444444444444E-2</v>
      </c>
      <c r="EI57" s="8">
        <f t="shared" si="111"/>
        <v>1.3196444974444445E-2</v>
      </c>
      <c r="EJ57" s="8">
        <f t="shared" si="124"/>
        <v>0</v>
      </c>
      <c r="EK57" s="8">
        <f t="shared" si="19"/>
        <v>8.6805555555555559E-3</v>
      </c>
      <c r="EL57" s="8">
        <f t="shared" si="125"/>
        <v>0</v>
      </c>
      <c r="EM57" s="8">
        <f t="shared" si="125"/>
        <v>0</v>
      </c>
      <c r="EN57" s="8">
        <f t="shared" si="125"/>
        <v>0</v>
      </c>
      <c r="EO57" s="8">
        <f t="shared" si="125"/>
        <v>0</v>
      </c>
      <c r="EP57" s="8">
        <f t="shared" si="125"/>
        <v>0</v>
      </c>
      <c r="ES57" s="8" t="str">
        <f t="shared" si="126"/>
        <v/>
      </c>
      <c r="ET57" s="8" t="str">
        <f t="shared" si="126"/>
        <v/>
      </c>
      <c r="EU57" s="8" t="str">
        <f t="shared" si="126"/>
        <v/>
      </c>
      <c r="EV57" s="8" t="str">
        <f t="shared" si="126"/>
        <v/>
      </c>
      <c r="EW57" s="8" t="str">
        <f t="shared" si="126"/>
        <v/>
      </c>
      <c r="EX57" s="8" t="str">
        <f t="shared" si="126"/>
        <v/>
      </c>
      <c r="EY57" s="8" t="str">
        <f t="shared" si="127"/>
        <v/>
      </c>
      <c r="EZ57" s="8" t="str">
        <f t="shared" si="127"/>
        <v/>
      </c>
      <c r="FA57" s="8" t="str">
        <f t="shared" si="127"/>
        <v/>
      </c>
      <c r="FB57" s="8" t="str">
        <f t="shared" si="127"/>
        <v/>
      </c>
      <c r="FC57" s="8" t="str">
        <f t="shared" si="127"/>
        <v/>
      </c>
      <c r="FD57" s="8" t="str">
        <f t="shared" si="127"/>
        <v/>
      </c>
      <c r="FF57" s="13">
        <v>2.3194444444444445E-2</v>
      </c>
      <c r="FG57" s="8">
        <f t="shared" si="23"/>
        <v>2.3194444444444445E-2</v>
      </c>
      <c r="FH57" s="8">
        <f>IF(COUNT($ES57:ET57)&gt;0,SMALL($ES57:ET57,1),$FF57)</f>
        <v>2.3194444444444445E-2</v>
      </c>
      <c r="FI57" s="8">
        <f>IF(COUNT($ES57:EU57)&gt;0,SMALL($ES57:EU57,1),$FF57)</f>
        <v>2.3194444444444445E-2</v>
      </c>
      <c r="FJ57" s="8">
        <f>IF(COUNT($ES57:EV57)&gt;0,SMALL($ES57:EV57,1),$FF57)</f>
        <v>2.3194444444444445E-2</v>
      </c>
      <c r="FK57" s="8">
        <f>IF(COUNT($ES57:EW57)&gt;0,SMALL($ES57:EW57,1),$FF57)</f>
        <v>2.3194444444444445E-2</v>
      </c>
      <c r="FL57" s="54">
        <v>1.8761574074074073E-2</v>
      </c>
      <c r="FM57" s="8">
        <f t="shared" si="24"/>
        <v>1.8761574074074073E-2</v>
      </c>
      <c r="FN57" s="8">
        <f>IF(COUNT($EY57:EZ57)&gt;0,SMALL($EY57:EZ57,1),$FM57)</f>
        <v>1.8761574074074073E-2</v>
      </c>
      <c r="FO57" s="8">
        <f>IF(COUNT($EY57:FA57)&gt;0,SMALL($EY57:FA57,1),$FM57)</f>
        <v>1.8761574074074073E-2</v>
      </c>
      <c r="FP57" s="8">
        <f>IF(COUNT($EY57:FB57)&gt;0,SMALL($EY57:FB57,1),$FM57)</f>
        <v>1.8761574074074073E-2</v>
      </c>
      <c r="FQ57" s="8">
        <f>IF(COUNT($EY57:FC57)&gt;0,SMALL($EY57:FC57,1),$FM57)</f>
        <v>1.8761574074074073E-2</v>
      </c>
      <c r="FS57" s="8">
        <f t="shared" si="112"/>
        <v>1.3197694974444445E-2</v>
      </c>
      <c r="FT57" s="8">
        <f t="shared" si="113"/>
        <v>8.6818055555555555E-3</v>
      </c>
      <c r="FU57" s="1">
        <f t="shared" si="118"/>
        <v>54</v>
      </c>
      <c r="FV57" s="8">
        <f t="shared" si="114"/>
        <v>1.2500000000000001E-6</v>
      </c>
      <c r="FW57" s="1" t="str">
        <f t="shared" si="115"/>
        <v>Julia Rolfe</v>
      </c>
      <c r="FY57" s="13">
        <f t="shared" si="116"/>
        <v>2.498325132470483E-2</v>
      </c>
      <c r="FZ57" s="13">
        <f>SMALL($GL57:GM57,1)/(60*60*24)</f>
        <v>2.4983251324704827E-2</v>
      </c>
      <c r="GA57" s="13">
        <f>SMALL($GL57:GN57,1)/(60*60*24)</f>
        <v>2.4983251324704827E-2</v>
      </c>
      <c r="GB57" s="13">
        <f>SMALL($GL57:GO57,1)/(60*60*24)</f>
        <v>2.4983251324704827E-2</v>
      </c>
      <c r="GC57" s="13">
        <f>SMALL($GL57:GP57,1)/(60*60*24)</f>
        <v>2.4983251324704827E-2</v>
      </c>
      <c r="GD57" s="13">
        <f>SMALL($GL57:GQ57,1)/(60*60*24)</f>
        <v>2.4983251324704827E-2</v>
      </c>
      <c r="GE57" s="34">
        <f t="shared" si="31"/>
        <v>1.9199905789501842E-2</v>
      </c>
      <c r="GF57" s="13">
        <f>SMALL($GR57:GS57,1)/(60*60*24)</f>
        <v>1.9199905789501842E-2</v>
      </c>
      <c r="GG57" s="42">
        <f>SMALL($GT57:GT57,1)/(60*60*24)</f>
        <v>0.11572916666666666</v>
      </c>
      <c r="GH57" s="42">
        <f>SMALL($GT57:GU57,1)/(60*60*24)</f>
        <v>0.11572916666666666</v>
      </c>
      <c r="GI57" s="42">
        <f>SMALL($GT57:GV57,1)/(60*60*24)</f>
        <v>0.11572916666666666</v>
      </c>
      <c r="GJ57" s="42">
        <f>SMALL($GT57:GW57,1)/(60*60*24)</f>
        <v>0.11572916666666666</v>
      </c>
      <c r="GL57" s="6">
        <f t="shared" si="117"/>
        <v>2158.5529144544971</v>
      </c>
      <c r="GM57" s="1">
        <f t="shared" si="128"/>
        <v>9999</v>
      </c>
      <c r="GN57" s="1">
        <f t="shared" si="128"/>
        <v>9999</v>
      </c>
      <c r="GO57" s="1">
        <f t="shared" si="128"/>
        <v>9999</v>
      </c>
      <c r="GP57" s="1">
        <f t="shared" si="128"/>
        <v>9999</v>
      </c>
      <c r="GQ57" s="1">
        <f t="shared" si="128"/>
        <v>9999</v>
      </c>
      <c r="GR57" s="6">
        <f t="shared" si="34"/>
        <v>1658.8718602129591</v>
      </c>
      <c r="GS57" s="1">
        <f t="shared" si="35"/>
        <v>9999</v>
      </c>
      <c r="GT57" s="43">
        <f t="shared" si="36"/>
        <v>9999</v>
      </c>
      <c r="GU57" s="1">
        <f t="shared" si="129"/>
        <v>9999</v>
      </c>
      <c r="GV57" s="1">
        <f t="shared" si="129"/>
        <v>9999</v>
      </c>
      <c r="GW57" s="1">
        <f t="shared" si="129"/>
        <v>9999</v>
      </c>
    </row>
    <row r="58" spans="1:205" x14ac:dyDescent="0.25">
      <c r="A58" s="1" t="s">
        <v>197</v>
      </c>
      <c r="B58" s="1"/>
      <c r="C58" s="1"/>
      <c r="D58" s="45"/>
      <c r="E58" s="13">
        <v>2.1967592592592594E-2</v>
      </c>
      <c r="F58" s="11">
        <v>45047</v>
      </c>
      <c r="K58" s="8">
        <v>1.668113425925926E-2</v>
      </c>
      <c r="L58" s="8">
        <v>3.2638888888888891E-2</v>
      </c>
      <c r="M58" s="8">
        <f t="shared" si="38"/>
        <v>2.3332133127902825E-2</v>
      </c>
      <c r="N58" s="6">
        <f t="shared" si="39"/>
        <v>2015.8963022508042</v>
      </c>
      <c r="O58" s="8">
        <f t="shared" si="40"/>
        <v>1.6145833333333335E-2</v>
      </c>
      <c r="P58" s="146" t="str">
        <f t="shared" si="41"/>
        <v>Kate Price Edwards</v>
      </c>
      <c r="Q58" s="107"/>
      <c r="R58" s="129" t="str">
        <f t="shared" si="97"/>
        <v/>
      </c>
      <c r="S58" s="131" t="str">
        <f t="shared" si="42"/>
        <v/>
      </c>
      <c r="T58" s="131">
        <f t="shared" si="75"/>
        <v>2.0005399999999919E-6</v>
      </c>
      <c r="U58" s="132">
        <f t="shared" si="43"/>
        <v>1.6147833873333337E-2</v>
      </c>
      <c r="V58" s="146" t="str">
        <f t="shared" si="44"/>
        <v>Kate Price Edwards</v>
      </c>
      <c r="W58" s="107"/>
      <c r="X58" s="129" t="str">
        <f t="shared" si="98"/>
        <v/>
      </c>
      <c r="Y58" s="131" t="str">
        <f t="shared" si="45"/>
        <v/>
      </c>
      <c r="Z58" s="131">
        <f t="shared" si="76"/>
        <v>2.0005399999999919E-6</v>
      </c>
      <c r="AA58" s="132">
        <f t="shared" si="46"/>
        <v>1.6147833873333337E-2</v>
      </c>
      <c r="AB58" s="146" t="str">
        <f t="shared" si="47"/>
        <v>Kate Price Edwards</v>
      </c>
      <c r="AC58" s="107"/>
      <c r="AD58" s="129" t="str">
        <f t="shared" si="99"/>
        <v/>
      </c>
      <c r="AE58" s="131" t="str">
        <f t="shared" si="48"/>
        <v/>
      </c>
      <c r="AF58" s="131">
        <f t="shared" si="77"/>
        <v>2.0005399999999919E-6</v>
      </c>
      <c r="AG58" s="132">
        <f t="shared" si="49"/>
        <v>1.6147833873333337E-2</v>
      </c>
      <c r="AH58" s="146" t="str">
        <f t="shared" si="50"/>
        <v>Kate Price Edwards</v>
      </c>
      <c r="AI58" s="107">
        <v>12.4</v>
      </c>
      <c r="AJ58" s="108">
        <f t="shared" si="51"/>
        <v>1.7534722222222222E-2</v>
      </c>
      <c r="AK58" s="109">
        <f t="shared" si="52"/>
        <v>1514.9999999999998</v>
      </c>
      <c r="AL58" s="129">
        <f t="shared" si="122"/>
        <v>1995.0376000000001</v>
      </c>
      <c r="AM58" s="131">
        <f t="shared" si="119"/>
        <v>1.6319444444444445E-2</v>
      </c>
      <c r="AN58" s="131">
        <f t="shared" si="78"/>
        <v>2.0005399999999919E-6</v>
      </c>
      <c r="AO58" s="132">
        <f t="shared" si="79"/>
        <v>1.6319444444444445E-2</v>
      </c>
      <c r="AP58" s="146" t="str">
        <f t="shared" si="53"/>
        <v>Kate Price Edwards</v>
      </c>
      <c r="AQ58" s="107">
        <v>12.1</v>
      </c>
      <c r="AR58" s="129">
        <f t="shared" si="54"/>
        <v>1980.0003999999999</v>
      </c>
      <c r="AS58" s="131">
        <f t="shared" si="55"/>
        <v>1.6493055555555556E-2</v>
      </c>
      <c r="AT58" s="131">
        <f t="shared" si="80"/>
        <v>2.0005399999999919E-6</v>
      </c>
      <c r="AU58" s="132">
        <f t="shared" si="56"/>
        <v>1.6495056095555558E-2</v>
      </c>
      <c r="AV58" s="146" t="str">
        <f t="shared" si="57"/>
        <v>Kate Price Edwards</v>
      </c>
      <c r="AW58" s="107">
        <v>12.2</v>
      </c>
      <c r="AX58" s="129">
        <f t="shared" si="100"/>
        <v>1837.1</v>
      </c>
      <c r="AY58" s="131">
        <f t="shared" si="58"/>
        <v>1.8229166666666668E-2</v>
      </c>
      <c r="AZ58" s="131">
        <f t="shared" si="81"/>
        <v>2.0005399999999919E-6</v>
      </c>
      <c r="BA58" s="132">
        <f t="shared" si="59"/>
        <v>1.8231167206666669E-2</v>
      </c>
      <c r="BB58" s="146" t="str">
        <f t="shared" si="60"/>
        <v>Kate Price Edwards</v>
      </c>
      <c r="BC58" s="107">
        <v>12.3</v>
      </c>
      <c r="BD58" s="129">
        <f t="shared" si="101"/>
        <v>989.42319999999995</v>
      </c>
      <c r="BE58" s="131">
        <f t="shared" si="61"/>
        <v>1.1458333333333333E-2</v>
      </c>
      <c r="BF58" s="131">
        <f t="shared" si="82"/>
        <v>2.0005399999999919E-6</v>
      </c>
      <c r="BG58" s="134">
        <f>IF(BE58&lt;&gt;"",BE58,VLOOKUP($A58,Table12[],7,FALSE))+BF58</f>
        <v>1.1460333873333332E-2</v>
      </c>
      <c r="BH58" s="146" t="str">
        <f t="shared" si="62"/>
        <v>Kate Price Edwards</v>
      </c>
      <c r="BI58" s="107">
        <v>12.6</v>
      </c>
      <c r="BJ58" s="129">
        <f t="shared" si="102"/>
        <v>981.13839999999993</v>
      </c>
      <c r="BK58" s="131">
        <f t="shared" si="63"/>
        <v>1.1284722222222222E-2</v>
      </c>
      <c r="BL58" s="131">
        <f t="shared" si="83"/>
        <v>2.0005399999999919E-6</v>
      </c>
      <c r="BM58" s="134">
        <f>IF(BK58&lt;&gt;"",BK58,VLOOKUP($A58,Table12[],7,FALSE))+BL58</f>
        <v>1.1286722762222222E-2</v>
      </c>
      <c r="BN58" s="146" t="str">
        <f t="shared" si="64"/>
        <v>Kate Price Edwards</v>
      </c>
      <c r="BO58" s="107">
        <v>12.9</v>
      </c>
      <c r="BP58" s="129">
        <f t="shared" si="103"/>
        <v>972.85359999999991</v>
      </c>
      <c r="BQ58" s="131">
        <f t="shared" si="65"/>
        <v>1.1284722222222222E-2</v>
      </c>
      <c r="BR58" s="131">
        <f t="shared" si="84"/>
        <v>2.0005399999999919E-6</v>
      </c>
      <c r="BS58" s="134">
        <f>IF(BQ58&lt;&gt;"",BQ58,VLOOKUP($A58,Table12[],7,FALSE))+BR58</f>
        <v>1.1286722762222222E-2</v>
      </c>
      <c r="BT58" s="146" t="str">
        <f t="shared" si="66"/>
        <v>Kate Price Edwards</v>
      </c>
      <c r="BU58" s="107">
        <v>13.1</v>
      </c>
      <c r="BV58" s="129">
        <f t="shared" si="104"/>
        <v>936.09999999999991</v>
      </c>
      <c r="BW58" s="131">
        <f t="shared" si="67"/>
        <v>1.0763888888888889E-2</v>
      </c>
      <c r="BX58" s="131">
        <f t="shared" si="85"/>
        <v>2.0005399999999919E-6</v>
      </c>
      <c r="BY58" s="134">
        <f>IF(BW58&lt;&gt;"",BW58,VLOOKUP($A58,Table12[],7,FALSE))+BX58</f>
        <v>1.0765889428888889E-2</v>
      </c>
      <c r="BZ58" s="146" t="str">
        <f t="shared" si="68"/>
        <v>Kate Price Edwards</v>
      </c>
      <c r="CA58" s="107">
        <v>13.7</v>
      </c>
      <c r="CB58" s="129">
        <f t="shared" si="105"/>
        <v>904.39999999999986</v>
      </c>
      <c r="CC58" s="131">
        <f t="shared" si="69"/>
        <v>1.0416666666666666E-2</v>
      </c>
      <c r="CD58" s="131">
        <f t="shared" si="86"/>
        <v>2.0005399999999919E-6</v>
      </c>
      <c r="CE58" s="134">
        <f>IF(CC58&lt;&gt;"",CC58,VLOOKUP($A58,Table12[],7,FALSE))+CD58</f>
        <v>1.0418667206666666E-2</v>
      </c>
      <c r="CF58" s="146" t="str">
        <f t="shared" si="70"/>
        <v>Kate Price Edwards</v>
      </c>
      <c r="CG58" s="107"/>
      <c r="CH58" s="129" t="str">
        <f t="shared" si="106"/>
        <v/>
      </c>
      <c r="CI58" s="131" t="str">
        <f t="shared" si="71"/>
        <v/>
      </c>
      <c r="CJ58" s="131">
        <f t="shared" si="87"/>
        <v>2.0005399999999919E-6</v>
      </c>
      <c r="CK58" s="134">
        <f>IF(CI58&lt;&gt;"",CI58,VLOOKUP($A58,Table12[],7,FALSE))+CJ58</f>
        <v>1.1460333873333334E-2</v>
      </c>
      <c r="CL58" s="146" t="str">
        <f t="shared" si="72"/>
        <v>Kate Price Edwards</v>
      </c>
      <c r="CM58" s="8"/>
      <c r="CN58" s="8">
        <f t="shared" si="73"/>
        <v>2.1967592592592587E-2</v>
      </c>
      <c r="CO58" s="8">
        <f t="shared" si="10"/>
        <v>1.9014203163703704E-2</v>
      </c>
      <c r="CP58" s="8">
        <f t="shared" si="107"/>
        <v>1.6145833333333335E-2</v>
      </c>
      <c r="CQ58" s="8"/>
      <c r="CR58" s="8">
        <f>IF(A58&lt;&gt;"",IF(VLOOKUP(A58,Apr!A$4:F$211,6)&gt;0,VLOOKUP(A58,Apr!A$4:F$211,6),0),0)</f>
        <v>0</v>
      </c>
      <c r="CS58" s="8">
        <f>IF(A58&lt;&gt;"",IF(VLOOKUP(A58,May!A$3:F$209,6)&gt;0,VLOOKUP(A58,May!A$3:F$209,6),0),0)</f>
        <v>2.1967592592592587E-2</v>
      </c>
      <c r="CT58" s="8">
        <f>IF(A58&lt;&gt;"",IF(VLOOKUP(A58,Jun!A$3:F$209,6)&gt;0,VLOOKUP(A58,Jun!A$3:F$209,6),0),0)</f>
        <v>0</v>
      </c>
      <c r="CU58" s="8">
        <f>IF(A58&lt;&gt;"",IF(VLOOKUP(A58,Jul!A$3:F$206,6)&gt;0,VLOOKUP(A58,Jul!A$3:F$206,6),0),0)</f>
        <v>0</v>
      </c>
      <c r="CV58" s="8">
        <f>IF(A58&lt;&gt;"",IF(VLOOKUP(A58,Aug!A$3:F$206,6)&gt;0,VLOOKUP(A58,Aug!A$3:F$206,6),0),0)</f>
        <v>2.2891517978518516E-2</v>
      </c>
      <c r="CW58" s="8">
        <f>IF(A58&lt;&gt;"",IF(VLOOKUP(A58,Sep!A$3:F$206,6)&gt;0,VLOOKUP(A58,Sep!A$3:F$206,6),0),0)</f>
        <v>0</v>
      </c>
      <c r="CX58" s="6">
        <f t="shared" si="108"/>
        <v>1458.6340550654904</v>
      </c>
      <c r="CY58" s="8">
        <f t="shared" si="74"/>
        <v>1.0937500000000001E-2</v>
      </c>
      <c r="CZ58" s="8">
        <f>IF(A58&lt;&gt;"",IF(VLOOKUP(A58,Oct!A$3:F$206,6)&gt;0,VLOOKUP(A58,Oct!A$3:F$206,6),0),0)</f>
        <v>0</v>
      </c>
      <c r="DA58" s="8">
        <f>IF(A58&lt;&gt;"",IF(VLOOKUP(A58,Nov!A$3:F$207,6)&gt;0,VLOOKUP(A58,Nov!A$3:F$207,6),0),0)</f>
        <v>0</v>
      </c>
      <c r="DB58" s="8">
        <f>IF(A58&lt;&gt;"",IF(VLOOKUP(A58,Dec!A$3:F$207,6)&gt;0,VLOOKUP(A58,Dec!A$3:F$207,6),0),0)</f>
        <v>1.9014203163703704E-2</v>
      </c>
      <c r="DC58" s="8">
        <f>IF(A58&lt;&gt;"",IF(VLOOKUP(A58,Jan!A$3:F$207,6)&gt;0,VLOOKUP(A58,Jan!A$3:F$207,6),0),0)</f>
        <v>0</v>
      </c>
      <c r="DD58" s="8">
        <f>IF(A58&lt;&gt;"",IF(VLOOKUP(A58,Feb!A$3:F$207,6)&gt;0,VLOOKUP(A58,Feb!A$3:F$207,6),0),0)</f>
        <v>0</v>
      </c>
      <c r="DE58" s="8">
        <f>IF(A58&lt;&gt;"",IF(VLOOKUP(A58,Mar!A$3:F$207,6)&gt;0,VLOOKUP(A58,Mar!A$3:F$207,6),0),0)</f>
        <v>0</v>
      </c>
      <c r="DG58" s="8">
        <f>LARGE($EE58:EF58,1)</f>
        <v>1.6319444444444445E-2</v>
      </c>
      <c r="DH58" s="8">
        <f>LARGE($EE58:EG58,1)</f>
        <v>1.7534722222222222E-2</v>
      </c>
      <c r="DI58" s="8">
        <f>LARGE($EE58:EH58,1)</f>
        <v>1.7534722222222222E-2</v>
      </c>
      <c r="DJ58" s="8">
        <f>LARGE($EE58:EI58,1)</f>
        <v>1.7534722222222222E-2</v>
      </c>
      <c r="DK58" s="8">
        <f>LARGE($EE58:EJ58,1)</f>
        <v>1.7534722222222222E-2</v>
      </c>
      <c r="DL58" s="8">
        <f>LARGE($EK58:EL58,1)</f>
        <v>1.0937500000000001E-2</v>
      </c>
      <c r="DM58" s="8">
        <f>LARGE($EK58:EM58,1)</f>
        <v>1.0937500000000001E-2</v>
      </c>
      <c r="DN58" s="8">
        <f>LARGE($EK58:EN58,1)</f>
        <v>1.0937500000000001E-2</v>
      </c>
      <c r="DO58" s="8">
        <f>LARGE($EK58:EO58,1)</f>
        <v>1.0937500000000001E-2</v>
      </c>
      <c r="DP58" s="8">
        <f>LARGE($EK58:EP58,1)</f>
        <v>1.0937500000000001E-2</v>
      </c>
      <c r="DS58" s="6">
        <f t="shared" si="121"/>
        <v>0</v>
      </c>
      <c r="DT58" s="6">
        <f t="shared" si="121"/>
        <v>1897.9999999999995</v>
      </c>
      <c r="DU58" s="6">
        <f t="shared" si="121"/>
        <v>0</v>
      </c>
      <c r="DV58" s="6">
        <f t="shared" si="120"/>
        <v>0</v>
      </c>
      <c r="DW58" s="6">
        <f t="shared" si="120"/>
        <v>1977.8271533439997</v>
      </c>
      <c r="DX58" s="6">
        <f t="shared" si="120"/>
        <v>0</v>
      </c>
      <c r="DY58" s="6">
        <f t="shared" si="123"/>
        <v>0</v>
      </c>
      <c r="DZ58" s="6">
        <f t="shared" si="123"/>
        <v>0</v>
      </c>
      <c r="EA58" s="6">
        <f t="shared" si="123"/>
        <v>1642.8271533439997</v>
      </c>
      <c r="EB58" s="6">
        <f t="shared" si="123"/>
        <v>0</v>
      </c>
      <c r="EC58" s="6">
        <f t="shared" si="123"/>
        <v>0</v>
      </c>
      <c r="EE58" s="8">
        <f t="shared" si="109"/>
        <v>1.6319444444444445E-2</v>
      </c>
      <c r="EF58" s="8">
        <f t="shared" si="124"/>
        <v>0</v>
      </c>
      <c r="EG58" s="8">
        <f t="shared" si="124"/>
        <v>1.7534722222222222E-2</v>
      </c>
      <c r="EH58" s="8">
        <f t="shared" si="110"/>
        <v>1.6319444444444445E-2</v>
      </c>
      <c r="EI58" s="8">
        <f t="shared" si="111"/>
        <v>1.6495056095555558E-2</v>
      </c>
      <c r="EJ58" s="8">
        <f t="shared" si="124"/>
        <v>1.6493055555555556E-2</v>
      </c>
      <c r="EK58" s="8">
        <f t="shared" si="19"/>
        <v>1.0937500000000001E-2</v>
      </c>
      <c r="EL58" s="8">
        <f t="shared" si="125"/>
        <v>0</v>
      </c>
      <c r="EM58" s="8">
        <f t="shared" si="125"/>
        <v>0</v>
      </c>
      <c r="EN58" s="8">
        <f t="shared" si="125"/>
        <v>8.8541666666666664E-3</v>
      </c>
      <c r="EO58" s="8">
        <f t="shared" si="125"/>
        <v>0</v>
      </c>
      <c r="EP58" s="8">
        <f t="shared" si="125"/>
        <v>0</v>
      </c>
      <c r="ES58" s="8" t="str">
        <f t="shared" si="126"/>
        <v/>
      </c>
      <c r="ET58" s="8">
        <f t="shared" si="126"/>
        <v>2.1967592592592587E-2</v>
      </c>
      <c r="EU58" s="8" t="str">
        <f t="shared" si="126"/>
        <v/>
      </c>
      <c r="EV58" s="8" t="str">
        <f t="shared" si="126"/>
        <v/>
      </c>
      <c r="EW58" s="8">
        <f t="shared" si="126"/>
        <v>2.2891517978518516E-2</v>
      </c>
      <c r="EX58" s="8" t="str">
        <f t="shared" si="126"/>
        <v/>
      </c>
      <c r="EY58" s="8" t="str">
        <f t="shared" si="127"/>
        <v/>
      </c>
      <c r="EZ58" s="8" t="str">
        <f t="shared" si="127"/>
        <v/>
      </c>
      <c r="FA58" s="8">
        <f t="shared" si="127"/>
        <v>1.9014203163703704E-2</v>
      </c>
      <c r="FB58" s="8" t="str">
        <f t="shared" si="127"/>
        <v/>
      </c>
      <c r="FC58" s="8" t="str">
        <f t="shared" si="127"/>
        <v/>
      </c>
      <c r="FD58" s="8" t="str">
        <f t="shared" si="127"/>
        <v/>
      </c>
      <c r="FF58" s="1"/>
      <c r="FG58" s="8">
        <f t="shared" si="23"/>
        <v>0</v>
      </c>
      <c r="FH58" s="8">
        <f>IF(COUNT($ES58:ET58)&gt;0,SMALL($ES58:ET58,1),$FF58)</f>
        <v>2.1967592592592587E-2</v>
      </c>
      <c r="FI58" s="8">
        <f>IF(COUNT($ES58:EU58)&gt;0,SMALL($ES58:EU58,1),$FF58)</f>
        <v>2.1967592592592587E-2</v>
      </c>
      <c r="FJ58" s="8">
        <f>IF(COUNT($ES58:EV58)&gt;0,SMALL($ES58:EV58,1),$FF58)</f>
        <v>2.1967592592592587E-2</v>
      </c>
      <c r="FK58" s="8">
        <f>IF(COUNT($ES58:EW58)&gt;0,SMALL($ES58:EW58,1),$FF58)</f>
        <v>2.1967592592592587E-2</v>
      </c>
      <c r="FL58" s="1"/>
      <c r="FM58" s="8">
        <f t="shared" si="24"/>
        <v>0</v>
      </c>
      <c r="FN58" s="8">
        <f>IF(COUNT($EY58:EZ58)&gt;0,SMALL($EY58:EZ58,1),$FM58)</f>
        <v>0</v>
      </c>
      <c r="FO58" s="8">
        <f>IF(COUNT($EY58:FA58)&gt;0,SMALL($EY58:FA58,1),$FM58)</f>
        <v>1.9014203163703704E-2</v>
      </c>
      <c r="FP58" s="8">
        <f>IF(COUNT($EY58:FB58)&gt;0,SMALL($EY58:FB58,1),$FM58)</f>
        <v>1.9014203163703704E-2</v>
      </c>
      <c r="FQ58" s="8">
        <f>IF(COUNT($EY58:FC58)&gt;0,SMALL($EY58:FC58,1),$FM58)</f>
        <v>1.9014203163703704E-2</v>
      </c>
      <c r="FS58" s="8">
        <f t="shared" si="112"/>
        <v>1.7535995370370372E-2</v>
      </c>
      <c r="FT58" s="8">
        <f t="shared" si="113"/>
        <v>1.0938773148148149E-2</v>
      </c>
      <c r="FU58" s="1">
        <f t="shared" si="118"/>
        <v>55</v>
      </c>
      <c r="FV58" s="8">
        <f t="shared" si="114"/>
        <v>1.2731481481481481E-6</v>
      </c>
      <c r="FW58" s="1" t="str">
        <f t="shared" si="115"/>
        <v>Kate Price Edwards</v>
      </c>
      <c r="FY58" s="13">
        <f t="shared" si="116"/>
        <v>2.3332133127902825E-2</v>
      </c>
      <c r="FZ58" s="13">
        <f>SMALL($GL58:GM58,1)/(60*60*24)</f>
        <v>2.3332133127902825E-2</v>
      </c>
      <c r="GA58" s="13">
        <f>SMALL($GL58:GN58,1)/(60*60*24)</f>
        <v>2.1967592592592587E-2</v>
      </c>
      <c r="GB58" s="13">
        <f>SMALL($GL58:GO58,1)/(60*60*24)</f>
        <v>2.1967592592592587E-2</v>
      </c>
      <c r="GC58" s="13">
        <f>SMALL($GL58:GP58,1)/(60*60*24)</f>
        <v>2.1967592592592587E-2</v>
      </c>
      <c r="GD58" s="13">
        <f>SMALL($GL58:GQ58,1)/(60*60*24)</f>
        <v>2.1967592592592587E-2</v>
      </c>
      <c r="GE58" s="34">
        <f t="shared" si="31"/>
        <v>1.6882338600295029E-2</v>
      </c>
      <c r="GF58" s="13">
        <f>SMALL($GR58:GS58,1)/(60*60*24)</f>
        <v>1.6882338600295029E-2</v>
      </c>
      <c r="GG58" s="42">
        <f>SMALL($GT58:GT58,1)/(60*60*24)</f>
        <v>0.11572916666666666</v>
      </c>
      <c r="GH58" s="42">
        <f>SMALL($GT58:GU58,1)/(60*60*24)</f>
        <v>1.90142031637037E-2</v>
      </c>
      <c r="GI58" s="42">
        <f>SMALL($GT58:GV58,1)/(60*60*24)</f>
        <v>1.90142031637037E-2</v>
      </c>
      <c r="GJ58" s="42">
        <f>SMALL($GT58:GW58,1)/(60*60*24)</f>
        <v>1.90142031637037E-2</v>
      </c>
      <c r="GL58" s="6">
        <f t="shared" si="117"/>
        <v>2015.8963022508042</v>
      </c>
      <c r="GM58" s="1">
        <f t="shared" si="128"/>
        <v>9999</v>
      </c>
      <c r="GN58" s="1">
        <f t="shared" si="128"/>
        <v>1897.9999999999995</v>
      </c>
      <c r="GO58" s="1">
        <f t="shared" si="128"/>
        <v>9999</v>
      </c>
      <c r="GP58" s="1">
        <f t="shared" si="128"/>
        <v>9999</v>
      </c>
      <c r="GQ58" s="1">
        <f t="shared" si="128"/>
        <v>1977.8271533439997</v>
      </c>
      <c r="GR58" s="6">
        <f t="shared" si="34"/>
        <v>1458.6340550654904</v>
      </c>
      <c r="GS58" s="1">
        <f t="shared" si="35"/>
        <v>9999</v>
      </c>
      <c r="GT58" s="43">
        <f t="shared" si="36"/>
        <v>9999</v>
      </c>
      <c r="GU58" s="1">
        <f t="shared" si="129"/>
        <v>1642.8271533439997</v>
      </c>
      <c r="GV58" s="1">
        <f t="shared" si="129"/>
        <v>9999</v>
      </c>
      <c r="GW58" s="1">
        <f t="shared" si="129"/>
        <v>9999</v>
      </c>
    </row>
    <row r="59" spans="1:205" x14ac:dyDescent="0.25">
      <c r="A59" s="1" t="s">
        <v>4</v>
      </c>
      <c r="B59" s="54">
        <v>1.8703703703703705E-2</v>
      </c>
      <c r="C59" s="45">
        <v>42705</v>
      </c>
      <c r="D59" s="45"/>
      <c r="E59" s="13">
        <v>2.3483796296296298E-2</v>
      </c>
      <c r="F59" s="11">
        <v>42614</v>
      </c>
      <c r="L59" s="8">
        <v>3.5416666666666666E-2</v>
      </c>
      <c r="M59" s="8">
        <f t="shared" si="38"/>
        <v>2.4039511790185871E-2</v>
      </c>
      <c r="N59" s="6">
        <f t="shared" si="39"/>
        <v>2077.0138186720596</v>
      </c>
      <c r="O59" s="8">
        <f t="shared" si="40"/>
        <v>1.545138888888889E-2</v>
      </c>
      <c r="P59" s="146" t="str">
        <f t="shared" si="41"/>
        <v>Kathy Gaunt</v>
      </c>
      <c r="Q59" s="107"/>
      <c r="R59" s="129" t="str">
        <f t="shared" si="97"/>
        <v/>
      </c>
      <c r="S59" s="131" t="str">
        <f t="shared" si="42"/>
        <v/>
      </c>
      <c r="T59" s="131">
        <f t="shared" si="75"/>
        <v>2.0005499999999918E-6</v>
      </c>
      <c r="U59" s="132">
        <f t="shared" si="43"/>
        <v>1.545338943888889E-2</v>
      </c>
      <c r="V59" s="146" t="str">
        <f t="shared" si="44"/>
        <v>Kathy Gaunt</v>
      </c>
      <c r="W59" s="107"/>
      <c r="X59" s="129" t="str">
        <f t="shared" si="98"/>
        <v/>
      </c>
      <c r="Y59" s="131" t="str">
        <f t="shared" si="45"/>
        <v/>
      </c>
      <c r="Z59" s="131">
        <f t="shared" si="76"/>
        <v>2.0005499999999918E-6</v>
      </c>
      <c r="AA59" s="132">
        <f t="shared" si="46"/>
        <v>1.545338943888889E-2</v>
      </c>
      <c r="AB59" s="146" t="str">
        <f t="shared" si="47"/>
        <v>Kathy Gaunt</v>
      </c>
      <c r="AC59" s="107"/>
      <c r="AD59" s="129" t="str">
        <f t="shared" si="99"/>
        <v/>
      </c>
      <c r="AE59" s="131" t="str">
        <f t="shared" si="48"/>
        <v/>
      </c>
      <c r="AF59" s="131">
        <f t="shared" si="77"/>
        <v>2.0005499999999918E-6</v>
      </c>
      <c r="AG59" s="132">
        <f t="shared" si="49"/>
        <v>1.545338943888889E-2</v>
      </c>
      <c r="AH59" s="146" t="str">
        <f t="shared" si="50"/>
        <v>Kathy Gaunt</v>
      </c>
      <c r="AI59" s="107">
        <v>24.5</v>
      </c>
      <c r="AJ59" s="108">
        <f t="shared" si="51"/>
        <v>9.3749999999999997E-3</v>
      </c>
      <c r="AK59" s="109">
        <f t="shared" si="52"/>
        <v>810</v>
      </c>
      <c r="AL59" s="129">
        <f t="shared" si="122"/>
        <v>2601.538</v>
      </c>
      <c r="AM59" s="131">
        <f t="shared" si="119"/>
        <v>9.3749999999999997E-3</v>
      </c>
      <c r="AN59" s="131">
        <f t="shared" si="78"/>
        <v>2.0005499999999918E-6</v>
      </c>
      <c r="AO59" s="132">
        <f t="shared" si="79"/>
        <v>9.3749999999999997E-3</v>
      </c>
      <c r="AP59" s="146" t="str">
        <f t="shared" si="53"/>
        <v>Kathy Gaunt</v>
      </c>
      <c r="AQ59" s="107">
        <v>25.1</v>
      </c>
      <c r="AR59" s="129">
        <f t="shared" si="54"/>
        <v>2631.6124</v>
      </c>
      <c r="AS59" s="131">
        <f t="shared" si="55"/>
        <v>9.0277777777777769E-3</v>
      </c>
      <c r="AT59" s="131">
        <f t="shared" si="80"/>
        <v>2.0005499999999918E-6</v>
      </c>
      <c r="AU59" s="132">
        <f t="shared" si="56"/>
        <v>9.0297783277777776E-3</v>
      </c>
      <c r="AV59" s="146" t="str">
        <f t="shared" si="57"/>
        <v>Kathy Gaunt</v>
      </c>
      <c r="AW59" s="107">
        <v>25.6</v>
      </c>
      <c r="AX59" s="129">
        <f t="shared" si="100"/>
        <v>2346.3000000000002</v>
      </c>
      <c r="AY59" s="131">
        <f t="shared" si="58"/>
        <v>1.2326388888888888E-2</v>
      </c>
      <c r="AZ59" s="131">
        <f t="shared" si="81"/>
        <v>2.0005499999999918E-6</v>
      </c>
      <c r="BA59" s="132">
        <f t="shared" si="59"/>
        <v>1.2328389438888889E-2</v>
      </c>
      <c r="BB59" s="146" t="str">
        <f t="shared" si="60"/>
        <v>Kathy Gaunt</v>
      </c>
      <c r="BC59" s="107">
        <v>26.1</v>
      </c>
      <c r="BD59" s="129">
        <f t="shared" si="101"/>
        <v>608.3223999999999</v>
      </c>
      <c r="BE59" s="131">
        <f t="shared" si="61"/>
        <v>7.1180555555555554E-3</v>
      </c>
      <c r="BF59" s="131">
        <f t="shared" si="82"/>
        <v>2.0005499999999918E-6</v>
      </c>
      <c r="BG59" s="134">
        <f>IF(BE59&lt;&gt;"",BE59,VLOOKUP($A59,Table12[],7,FALSE))+BF59</f>
        <v>7.1200561055555552E-3</v>
      </c>
      <c r="BH59" s="146" t="str">
        <f t="shared" si="62"/>
        <v>Kathy Gaunt</v>
      </c>
      <c r="BI59" s="107">
        <v>26.6</v>
      </c>
      <c r="BJ59" s="129">
        <f t="shared" si="102"/>
        <v>594.51439999999991</v>
      </c>
      <c r="BK59" s="131">
        <f t="shared" si="63"/>
        <v>6.9444444444444441E-3</v>
      </c>
      <c r="BL59" s="131">
        <f t="shared" si="83"/>
        <v>2.0005499999999918E-6</v>
      </c>
      <c r="BM59" s="134">
        <f>IF(BK59&lt;&gt;"",BK59,VLOOKUP($A59,Table12[],7,FALSE))+BL59</f>
        <v>6.9464449944444439E-3</v>
      </c>
      <c r="BN59" s="146" t="str">
        <f t="shared" si="64"/>
        <v>Kathy Gaunt</v>
      </c>
      <c r="BO59" s="107">
        <v>27.1</v>
      </c>
      <c r="BP59" s="129">
        <f t="shared" si="103"/>
        <v>580.70639999999992</v>
      </c>
      <c r="BQ59" s="131">
        <f t="shared" si="65"/>
        <v>6.7708333333333336E-3</v>
      </c>
      <c r="BR59" s="131">
        <f t="shared" si="84"/>
        <v>2.0005499999999918E-6</v>
      </c>
      <c r="BS59" s="134">
        <f>IF(BQ59&lt;&gt;"",BQ59,VLOOKUP($A59,Table12[],7,FALSE))+BR59</f>
        <v>6.7728338833333334E-3</v>
      </c>
      <c r="BT59" s="146" t="str">
        <f t="shared" si="66"/>
        <v>Kathy Gaunt</v>
      </c>
      <c r="BU59" s="107">
        <v>27.5</v>
      </c>
      <c r="BV59" s="129">
        <f t="shared" si="104"/>
        <v>504.09999999999991</v>
      </c>
      <c r="BW59" s="131">
        <f t="shared" si="67"/>
        <v>5.9027777777777776E-3</v>
      </c>
      <c r="BX59" s="131">
        <f t="shared" si="85"/>
        <v>2.0005499999999918E-6</v>
      </c>
      <c r="BY59" s="134">
        <f>IF(BW59&lt;&gt;"",BW59,VLOOKUP($A59,Table12[],7,FALSE))+BX59</f>
        <v>5.9047783277777774E-3</v>
      </c>
      <c r="BZ59" s="146" t="str">
        <f t="shared" si="68"/>
        <v>Kathy Gaunt</v>
      </c>
      <c r="CA59" s="107">
        <v>25.7</v>
      </c>
      <c r="CB59" s="129">
        <f t="shared" si="105"/>
        <v>532.4</v>
      </c>
      <c r="CC59" s="131">
        <f t="shared" si="69"/>
        <v>6.076388888888889E-3</v>
      </c>
      <c r="CD59" s="131">
        <f t="shared" si="86"/>
        <v>2.0005499999999918E-6</v>
      </c>
      <c r="CE59" s="134">
        <f>IF(CC59&lt;&gt;"",CC59,VLOOKUP($A59,Table12[],7,FALSE))+CD59</f>
        <v>6.0783894388888888E-3</v>
      </c>
      <c r="CF59" s="146" t="str">
        <f t="shared" si="70"/>
        <v>Kathy Gaunt</v>
      </c>
      <c r="CG59" s="107"/>
      <c r="CH59" s="129" t="str">
        <f t="shared" si="106"/>
        <v/>
      </c>
      <c r="CI59" s="131" t="str">
        <f t="shared" si="71"/>
        <v/>
      </c>
      <c r="CJ59" s="131">
        <f t="shared" si="87"/>
        <v>2.0005499999999918E-6</v>
      </c>
      <c r="CK59" s="134">
        <f>IF(CI59&lt;&gt;"",CI59,VLOOKUP($A59,Table12[],7,FALSE))+CJ59</f>
        <v>7.2936672166666657E-3</v>
      </c>
      <c r="CL59" s="146" t="str">
        <f t="shared" si="72"/>
        <v>Kathy Gaunt</v>
      </c>
      <c r="CM59" s="8"/>
      <c r="CN59" s="8">
        <f t="shared" si="73"/>
        <v>0</v>
      </c>
      <c r="CO59" s="8">
        <f t="shared" si="10"/>
        <v>0</v>
      </c>
      <c r="CP59" s="8">
        <f t="shared" si="107"/>
        <v>1.545138888888889E-2</v>
      </c>
      <c r="CQ59" s="8"/>
      <c r="CR59" s="8">
        <f>IF(A59&lt;&gt;"",IF(VLOOKUP(A59,Apr!A$4:F$211,6)&gt;0,VLOOKUP(A59,Apr!A$4:F$211,6),0),0)</f>
        <v>0</v>
      </c>
      <c r="CS59" s="8">
        <f>IF(A59&lt;&gt;"",IF(VLOOKUP(A59,May!A$3:F$209,6)&gt;0,VLOOKUP(A59,May!A$3:F$209,6),0),0)</f>
        <v>0</v>
      </c>
      <c r="CT59" s="8">
        <f>IF(A59&lt;&gt;"",IF(VLOOKUP(A59,Jun!A$3:F$209,6)&gt;0,VLOOKUP(A59,Jun!A$3:F$209,6),0),0)</f>
        <v>0</v>
      </c>
      <c r="CU59" s="8">
        <f>IF(A59&lt;&gt;"",IF(VLOOKUP(A59,Jul!A$3:F$206,6)&gt;0,VLOOKUP(A59,Jul!A$3:F$206,6),0),0)</f>
        <v>0</v>
      </c>
      <c r="CV59" s="8">
        <f>IF(A59&lt;&gt;"",IF(VLOOKUP(A59,Aug!A$3:F$206,6)&gt;0,VLOOKUP(A59,Aug!A$3:F$206,6),0),0)</f>
        <v>0</v>
      </c>
      <c r="CW59" s="8">
        <f>IF(A59&lt;&gt;"",IF(VLOOKUP(A59,Sep!A$3:F$206,6)&gt;0,VLOOKUP(A59,Sep!A$3:F$206,6),0),0)</f>
        <v>0</v>
      </c>
      <c r="CX59" s="6">
        <f t="shared" si="108"/>
        <v>1596.2081605672743</v>
      </c>
      <c r="CY59" s="8">
        <f t="shared" si="74"/>
        <v>9.3749999999999997E-3</v>
      </c>
      <c r="CZ59" s="8">
        <f>IF(A59&lt;&gt;"",IF(VLOOKUP(A59,Oct!A$3:F$206,6)&gt;0,VLOOKUP(A59,Oct!A$3:F$206,6),0),0)</f>
        <v>0</v>
      </c>
      <c r="DA59" s="8">
        <f>IF(A59&lt;&gt;"",IF(VLOOKUP(A59,Nov!A$3:F$207,6)&gt;0,VLOOKUP(A59,Nov!A$3:F$207,6),0),0)</f>
        <v>0</v>
      </c>
      <c r="DB59" s="8">
        <f>IF(A59&lt;&gt;"",IF(VLOOKUP(A59,Dec!A$3:F$207,6)&gt;0,VLOOKUP(A59,Dec!A$3:F$207,6),0),0)</f>
        <v>0</v>
      </c>
      <c r="DC59" s="8">
        <f>IF(A59&lt;&gt;"",IF(VLOOKUP(A59,Jan!A$3:F$207,6)&gt;0,VLOOKUP(A59,Jan!A$3:F$207,6),0),0)</f>
        <v>0</v>
      </c>
      <c r="DD59" s="8">
        <f>IF(A59&lt;&gt;"",IF(VLOOKUP(A59,Feb!A$3:F$207,6)&gt;0,VLOOKUP(A59,Feb!A$3:F$207,6),0),0)</f>
        <v>0</v>
      </c>
      <c r="DE59" s="8">
        <f>IF(A59&lt;&gt;"",IF(VLOOKUP(A59,Mar!A$3:F$207,6)&gt;0,VLOOKUP(A59,Mar!A$3:F$207,6),0),0)</f>
        <v>0</v>
      </c>
      <c r="DG59" s="8">
        <f>LARGE($EE59:EF59,1)</f>
        <v>9.3749999999999997E-3</v>
      </c>
      <c r="DH59" s="8">
        <f>LARGE($EE59:EG59,1)</f>
        <v>9.3749999999999997E-3</v>
      </c>
      <c r="DI59" s="8">
        <f>LARGE($EE59:EH59,1)</f>
        <v>9.3749999999999997E-3</v>
      </c>
      <c r="DJ59" s="8">
        <f>LARGE($EE59:EI59,1)</f>
        <v>9.3749999999999997E-3</v>
      </c>
      <c r="DK59" s="8">
        <f>LARGE($EE59:EJ59,1)</f>
        <v>9.3749999999999997E-3</v>
      </c>
      <c r="DL59" s="8">
        <f>LARGE($EK59:EL59,1)</f>
        <v>9.3749999999999997E-3</v>
      </c>
      <c r="DM59" s="8">
        <f>LARGE($EK59:EM59,1)</f>
        <v>9.3749999999999997E-3</v>
      </c>
      <c r="DN59" s="8">
        <f>LARGE($EK59:EN59,1)</f>
        <v>9.3749999999999997E-3</v>
      </c>
      <c r="DO59" s="8">
        <f>LARGE($EK59:EO59,1)</f>
        <v>9.3749999999999997E-3</v>
      </c>
      <c r="DP59" s="8">
        <f>LARGE($EK59:EP59,1)</f>
        <v>9.3749999999999997E-3</v>
      </c>
      <c r="DS59" s="6">
        <f t="shared" si="121"/>
        <v>0</v>
      </c>
      <c r="DT59" s="6">
        <f t="shared" si="121"/>
        <v>0</v>
      </c>
      <c r="DU59" s="6">
        <f t="shared" si="121"/>
        <v>0</v>
      </c>
      <c r="DV59" s="6">
        <f t="shared" si="120"/>
        <v>0</v>
      </c>
      <c r="DW59" s="6">
        <f t="shared" si="120"/>
        <v>0</v>
      </c>
      <c r="DX59" s="6">
        <f t="shared" si="120"/>
        <v>0</v>
      </c>
      <c r="DY59" s="6">
        <f t="shared" si="123"/>
        <v>0</v>
      </c>
      <c r="DZ59" s="6">
        <f t="shared" si="123"/>
        <v>0</v>
      </c>
      <c r="EA59" s="6">
        <f t="shared" si="123"/>
        <v>0</v>
      </c>
      <c r="EB59" s="6">
        <f t="shared" si="123"/>
        <v>0</v>
      </c>
      <c r="EC59" s="6">
        <f t="shared" si="123"/>
        <v>0</v>
      </c>
      <c r="EE59" s="8">
        <f t="shared" si="109"/>
        <v>9.3749999999999997E-3</v>
      </c>
      <c r="EF59" s="8">
        <f t="shared" si="124"/>
        <v>0</v>
      </c>
      <c r="EG59" s="8">
        <f t="shared" si="124"/>
        <v>0</v>
      </c>
      <c r="EH59" s="8">
        <f t="shared" si="110"/>
        <v>9.3749999999999997E-3</v>
      </c>
      <c r="EI59" s="8">
        <f t="shared" si="111"/>
        <v>9.0297783277777776E-3</v>
      </c>
      <c r="EJ59" s="8">
        <f t="shared" si="124"/>
        <v>0</v>
      </c>
      <c r="EK59" s="8">
        <f t="shared" si="19"/>
        <v>9.3749999999999997E-3</v>
      </c>
      <c r="EL59" s="8">
        <f t="shared" si="125"/>
        <v>0</v>
      </c>
      <c r="EM59" s="8">
        <f t="shared" si="125"/>
        <v>0</v>
      </c>
      <c r="EN59" s="8">
        <f t="shared" si="125"/>
        <v>0</v>
      </c>
      <c r="EO59" s="8">
        <f t="shared" si="125"/>
        <v>0</v>
      </c>
      <c r="EP59" s="8">
        <f t="shared" si="125"/>
        <v>0</v>
      </c>
      <c r="ES59" s="8" t="str">
        <f t="shared" si="126"/>
        <v/>
      </c>
      <c r="ET59" s="8" t="str">
        <f t="shared" si="126"/>
        <v/>
      </c>
      <c r="EU59" s="8" t="str">
        <f t="shared" si="126"/>
        <v/>
      </c>
      <c r="EV59" s="8" t="str">
        <f t="shared" si="126"/>
        <v/>
      </c>
      <c r="EW59" s="8" t="str">
        <f t="shared" si="126"/>
        <v/>
      </c>
      <c r="EX59" s="8" t="str">
        <f t="shared" si="126"/>
        <v/>
      </c>
      <c r="EY59" s="8" t="str">
        <f t="shared" si="127"/>
        <v/>
      </c>
      <c r="EZ59" s="8" t="str">
        <f t="shared" si="127"/>
        <v/>
      </c>
      <c r="FA59" s="8" t="str">
        <f t="shared" si="127"/>
        <v/>
      </c>
      <c r="FB59" s="8" t="str">
        <f t="shared" si="127"/>
        <v/>
      </c>
      <c r="FC59" s="8" t="str">
        <f t="shared" si="127"/>
        <v/>
      </c>
      <c r="FD59" s="8" t="str">
        <f t="shared" si="127"/>
        <v/>
      </c>
      <c r="FF59" s="13">
        <v>2.3483796296296298E-2</v>
      </c>
      <c r="FG59" s="8">
        <f t="shared" si="23"/>
        <v>2.3483796296296298E-2</v>
      </c>
      <c r="FH59" s="8">
        <f>IF(COUNT($ES59:ET59)&gt;0,SMALL($ES59:ET59,1),$FF59)</f>
        <v>2.3483796296296298E-2</v>
      </c>
      <c r="FI59" s="8">
        <f>IF(COUNT($ES59:EU59)&gt;0,SMALL($ES59:EU59,1),$FF59)</f>
        <v>2.3483796296296298E-2</v>
      </c>
      <c r="FJ59" s="8">
        <f>IF(COUNT($ES59:EV59)&gt;0,SMALL($ES59:EV59,1),$FF59)</f>
        <v>2.3483796296296298E-2</v>
      </c>
      <c r="FK59" s="8">
        <f>IF(COUNT($ES59:EW59)&gt;0,SMALL($ES59:EW59,1),$FF59)</f>
        <v>2.3483796296296298E-2</v>
      </c>
      <c r="FL59" s="54">
        <v>1.8703703703703705E-2</v>
      </c>
      <c r="FM59" s="8">
        <f t="shared" si="24"/>
        <v>1.8703703703703705E-2</v>
      </c>
      <c r="FN59" s="8">
        <f>IF(COUNT($EY59:EZ59)&gt;0,SMALL($EY59:EZ59,1),$FM59)</f>
        <v>1.8703703703703705E-2</v>
      </c>
      <c r="FO59" s="8">
        <f>IF(COUNT($EY59:FA59)&gt;0,SMALL($EY59:FA59,1),$FM59)</f>
        <v>1.8703703703703705E-2</v>
      </c>
      <c r="FP59" s="8">
        <f>IF(COUNT($EY59:FB59)&gt;0,SMALL($EY59:FB59,1),$FM59)</f>
        <v>1.8703703703703705E-2</v>
      </c>
      <c r="FQ59" s="8">
        <f>IF(COUNT($EY59:FC59)&gt;0,SMALL($EY59:FC59,1),$FM59)</f>
        <v>1.8703703703703705E-2</v>
      </c>
      <c r="FS59" s="8">
        <f t="shared" si="112"/>
        <v>9.3762962962962958E-3</v>
      </c>
      <c r="FT59" s="8">
        <f t="shared" si="113"/>
        <v>9.3762962962962958E-3</v>
      </c>
      <c r="FU59" s="1">
        <f t="shared" si="118"/>
        <v>56</v>
      </c>
      <c r="FV59" s="8">
        <f t="shared" si="114"/>
        <v>1.2962962962962962E-6</v>
      </c>
      <c r="FW59" s="1" t="str">
        <f t="shared" si="115"/>
        <v>Kathy Gaunt</v>
      </c>
      <c r="FY59" s="13">
        <f t="shared" si="116"/>
        <v>2.4039511790185871E-2</v>
      </c>
      <c r="FZ59" s="13">
        <f>SMALL($GL59:GM59,1)/(60*60*24)</f>
        <v>2.4039511790185875E-2</v>
      </c>
      <c r="GA59" s="13">
        <f>SMALL($GL59:GN59,1)/(60*60*24)</f>
        <v>2.4039511790185875E-2</v>
      </c>
      <c r="GB59" s="13">
        <f>SMALL($GL59:GO59,1)/(60*60*24)</f>
        <v>2.4039511790185875E-2</v>
      </c>
      <c r="GC59" s="13">
        <f>SMALL($GL59:GP59,1)/(60*60*24)</f>
        <v>2.4039511790185875E-2</v>
      </c>
      <c r="GD59" s="13">
        <f>SMALL($GL59:GQ59,1)/(60*60*24)</f>
        <v>2.4039511790185875E-2</v>
      </c>
      <c r="GE59" s="34">
        <f t="shared" si="31"/>
        <v>1.8474631488047157E-2</v>
      </c>
      <c r="GF59" s="13">
        <f>SMALL($GR59:GS59,1)/(60*60*24)</f>
        <v>1.8474631488047157E-2</v>
      </c>
      <c r="GG59" s="42">
        <f>SMALL($GT59:GT59,1)/(60*60*24)</f>
        <v>0.11572916666666666</v>
      </c>
      <c r="GH59" s="42">
        <f>SMALL($GT59:GU59,1)/(60*60*24)</f>
        <v>0.11572916666666666</v>
      </c>
      <c r="GI59" s="42">
        <f>SMALL($GT59:GV59,1)/(60*60*24)</f>
        <v>0.11572916666666666</v>
      </c>
      <c r="GJ59" s="42">
        <f>SMALL($GT59:GW59,1)/(60*60*24)</f>
        <v>0.11572916666666666</v>
      </c>
      <c r="GL59" s="6">
        <f t="shared" si="117"/>
        <v>2077.0138186720596</v>
      </c>
      <c r="GM59" s="1">
        <f t="shared" si="128"/>
        <v>9999</v>
      </c>
      <c r="GN59" s="1">
        <f t="shared" si="128"/>
        <v>9999</v>
      </c>
      <c r="GO59" s="1">
        <f t="shared" si="128"/>
        <v>9999</v>
      </c>
      <c r="GP59" s="1">
        <f t="shared" si="128"/>
        <v>9999</v>
      </c>
      <c r="GQ59" s="1">
        <f t="shared" si="128"/>
        <v>9999</v>
      </c>
      <c r="GR59" s="6">
        <f t="shared" si="34"/>
        <v>1596.2081605672743</v>
      </c>
      <c r="GS59" s="1">
        <f t="shared" si="35"/>
        <v>9999</v>
      </c>
      <c r="GT59" s="43">
        <f t="shared" si="36"/>
        <v>9999</v>
      </c>
      <c r="GU59" s="1">
        <f t="shared" si="129"/>
        <v>9999</v>
      </c>
      <c r="GV59" s="1">
        <f t="shared" si="129"/>
        <v>9999</v>
      </c>
      <c r="GW59" s="1">
        <f t="shared" si="129"/>
        <v>9999</v>
      </c>
    </row>
    <row r="60" spans="1:205" x14ac:dyDescent="0.25">
      <c r="A60" s="1" t="s">
        <v>136</v>
      </c>
      <c r="B60" s="54">
        <v>1.8402777777777778E-2</v>
      </c>
      <c r="C60" s="45">
        <v>43525</v>
      </c>
      <c r="D60" s="45"/>
      <c r="E60" s="13">
        <v>2.3310185185185187E-2</v>
      </c>
      <c r="F60" s="11">
        <v>43556</v>
      </c>
      <c r="M60" s="8">
        <f t="shared" si="38"/>
        <v>2.3310185185185187E-2</v>
      </c>
      <c r="N60" s="6">
        <f t="shared" si="39"/>
        <v>2014</v>
      </c>
      <c r="O60" s="8">
        <f t="shared" si="40"/>
        <v>1.6145833333333335E-2</v>
      </c>
      <c r="P60" s="146" t="str">
        <f t="shared" si="41"/>
        <v>Katy McIntyre</v>
      </c>
      <c r="Q60" s="107"/>
      <c r="R60" s="129" t="str">
        <f t="shared" si="97"/>
        <v/>
      </c>
      <c r="S60" s="131" t="str">
        <f t="shared" si="42"/>
        <v/>
      </c>
      <c r="T60" s="131">
        <f t="shared" si="75"/>
        <v>2.0005599999999917E-6</v>
      </c>
      <c r="U60" s="132">
        <f t="shared" si="43"/>
        <v>1.6147833893333335E-2</v>
      </c>
      <c r="V60" s="146" t="str">
        <f t="shared" si="44"/>
        <v>Katy McIntyre</v>
      </c>
      <c r="W60" s="107"/>
      <c r="X60" s="129" t="str">
        <f t="shared" si="98"/>
        <v/>
      </c>
      <c r="Y60" s="131" t="str">
        <f t="shared" si="45"/>
        <v/>
      </c>
      <c r="Z60" s="131">
        <f t="shared" si="76"/>
        <v>2.0005599999999917E-6</v>
      </c>
      <c r="AA60" s="132">
        <f t="shared" si="46"/>
        <v>1.6147833893333335E-2</v>
      </c>
      <c r="AB60" s="146" t="str">
        <f t="shared" si="47"/>
        <v>Katy McIntyre</v>
      </c>
      <c r="AC60" s="107"/>
      <c r="AD60" s="129" t="str">
        <f t="shared" si="99"/>
        <v/>
      </c>
      <c r="AE60" s="131" t="str">
        <f t="shared" si="48"/>
        <v/>
      </c>
      <c r="AF60" s="131">
        <f t="shared" si="77"/>
        <v>2.0005599999999917E-6</v>
      </c>
      <c r="AG60" s="132">
        <f t="shared" si="49"/>
        <v>1.6147833893333335E-2</v>
      </c>
      <c r="AH60" s="146" t="str">
        <f t="shared" si="50"/>
        <v>Katy McIntyre</v>
      </c>
      <c r="AI60" s="107">
        <v>29.4</v>
      </c>
      <c r="AJ60" s="108">
        <f t="shared" si="51"/>
        <v>6.5972222222222222E-3</v>
      </c>
      <c r="AK60" s="109">
        <f t="shared" si="52"/>
        <v>570</v>
      </c>
      <c r="AL60" s="129">
        <f t="shared" si="122"/>
        <v>2847.1455999999998</v>
      </c>
      <c r="AM60" s="131">
        <f t="shared" si="119"/>
        <v>6.5972222222222222E-3</v>
      </c>
      <c r="AN60" s="131">
        <f t="shared" si="78"/>
        <v>2.0005599999999917E-6</v>
      </c>
      <c r="AO60" s="132">
        <f t="shared" si="79"/>
        <v>6.5972222222222222E-3</v>
      </c>
      <c r="AP60" s="146" t="str">
        <f t="shared" si="53"/>
        <v>Katy McIntyre</v>
      </c>
      <c r="AQ60" s="107">
        <v>29.9</v>
      </c>
      <c r="AR60" s="129">
        <f t="shared" si="54"/>
        <v>2872.2075999999997</v>
      </c>
      <c r="AS60" s="131">
        <f t="shared" si="55"/>
        <v>6.2500000000000003E-3</v>
      </c>
      <c r="AT60" s="131">
        <f t="shared" si="80"/>
        <v>2.0005599999999917E-6</v>
      </c>
      <c r="AU60" s="132">
        <f t="shared" si="56"/>
        <v>6.2520005600000001E-3</v>
      </c>
      <c r="AV60" s="146" t="str">
        <f t="shared" si="57"/>
        <v>Katy McIntyre</v>
      </c>
      <c r="AW60" s="107">
        <v>30.4</v>
      </c>
      <c r="AX60" s="129">
        <f t="shared" si="100"/>
        <v>2528.6999999999998</v>
      </c>
      <c r="AY60" s="131">
        <f t="shared" si="58"/>
        <v>1.0243055555555556E-2</v>
      </c>
      <c r="AZ60" s="131">
        <f t="shared" si="81"/>
        <v>2.0005599999999917E-6</v>
      </c>
      <c r="BA60" s="132">
        <f t="shared" si="59"/>
        <v>1.0245056115555555E-2</v>
      </c>
      <c r="BB60" s="146" t="str">
        <f t="shared" si="60"/>
        <v>Katy McIntyre</v>
      </c>
      <c r="BC60" s="107">
        <v>30.9</v>
      </c>
      <c r="BD60" s="129">
        <f t="shared" si="101"/>
        <v>475.76559999999995</v>
      </c>
      <c r="BE60" s="131">
        <f t="shared" si="61"/>
        <v>5.5555555555555558E-3</v>
      </c>
      <c r="BF60" s="131">
        <f t="shared" si="82"/>
        <v>2.0005599999999917E-6</v>
      </c>
      <c r="BG60" s="134">
        <f>IF(BE60&lt;&gt;"",BE60,VLOOKUP($A60,Table12[],7,FALSE))+BF60</f>
        <v>5.5575561155555555E-3</v>
      </c>
      <c r="BH60" s="146" t="str">
        <f t="shared" si="62"/>
        <v>Katy McIntyre</v>
      </c>
      <c r="BI60" s="107">
        <v>31.4</v>
      </c>
      <c r="BJ60" s="129">
        <f t="shared" si="102"/>
        <v>461.95759999999996</v>
      </c>
      <c r="BK60" s="131">
        <f t="shared" si="63"/>
        <v>5.3819444444444444E-3</v>
      </c>
      <c r="BL60" s="131">
        <f t="shared" si="83"/>
        <v>2.0005599999999917E-6</v>
      </c>
      <c r="BM60" s="134">
        <f>IF(BK60&lt;&gt;"",BK60,VLOOKUP($A60,Table12[],7,FALSE))+BL60</f>
        <v>5.3839450044444442E-3</v>
      </c>
      <c r="BN60" s="146" t="str">
        <f t="shared" si="64"/>
        <v>Katy McIntyre</v>
      </c>
      <c r="BO60" s="107">
        <v>31.9</v>
      </c>
      <c r="BP60" s="129">
        <f t="shared" si="103"/>
        <v>448.14959999999996</v>
      </c>
      <c r="BQ60" s="131">
        <f t="shared" si="65"/>
        <v>5.208333333333333E-3</v>
      </c>
      <c r="BR60" s="131">
        <f t="shared" si="84"/>
        <v>2.0005599999999917E-6</v>
      </c>
      <c r="BS60" s="134">
        <f>IF(BQ60&lt;&gt;"",BQ60,VLOOKUP($A60,Table12[],7,FALSE))+BR60</f>
        <v>5.2103338933333328E-3</v>
      </c>
      <c r="BT60" s="146" t="str">
        <f t="shared" si="66"/>
        <v>Katy McIntyre</v>
      </c>
      <c r="BU60" s="107">
        <v>32.4</v>
      </c>
      <c r="BV60" s="129">
        <f t="shared" si="104"/>
        <v>357.09999999999991</v>
      </c>
      <c r="BW60" s="131">
        <f t="shared" si="67"/>
        <v>4.1666666666666666E-3</v>
      </c>
      <c r="BX60" s="131">
        <f t="shared" si="85"/>
        <v>2.0005599999999917E-6</v>
      </c>
      <c r="BY60" s="134">
        <f>IF(BW60&lt;&gt;"",BW60,VLOOKUP($A60,Table12[],7,FALSE))+BX60</f>
        <v>4.1686672266666664E-3</v>
      </c>
      <c r="BZ60" s="146" t="str">
        <f t="shared" si="68"/>
        <v>Katy McIntyre</v>
      </c>
      <c r="CA60" s="107">
        <v>32.9</v>
      </c>
      <c r="CB60" s="129">
        <f t="shared" si="105"/>
        <v>309.19999999999993</v>
      </c>
      <c r="CC60" s="131">
        <f t="shared" si="69"/>
        <v>3.6458333333333334E-3</v>
      </c>
      <c r="CD60" s="131">
        <f t="shared" si="86"/>
        <v>2.0005599999999917E-6</v>
      </c>
      <c r="CE60" s="134">
        <f>IF(CC60&lt;&gt;"",CC60,VLOOKUP($A60,Table12[],7,FALSE))+CD60</f>
        <v>3.6478338933333336E-3</v>
      </c>
      <c r="CF60" s="146" t="str">
        <f t="shared" si="70"/>
        <v>Katy McIntyre</v>
      </c>
      <c r="CG60" s="107"/>
      <c r="CH60" s="129" t="str">
        <f t="shared" si="106"/>
        <v/>
      </c>
      <c r="CI60" s="131" t="str">
        <f t="shared" si="71"/>
        <v/>
      </c>
      <c r="CJ60" s="131">
        <f t="shared" si="87"/>
        <v>2.0005599999999917E-6</v>
      </c>
      <c r="CK60" s="134">
        <f>IF(CI60&lt;&gt;"",CI60,VLOOKUP($A60,Table12[],7,FALSE))+CJ60</f>
        <v>5.7311672266666669E-3</v>
      </c>
      <c r="CL60" s="146" t="str">
        <f t="shared" si="72"/>
        <v>Katy McIntyre</v>
      </c>
      <c r="CM60" s="8"/>
      <c r="CN60" s="8">
        <f t="shared" si="73"/>
        <v>0</v>
      </c>
      <c r="CO60" s="8">
        <f t="shared" si="10"/>
        <v>0</v>
      </c>
      <c r="CP60" s="8">
        <f t="shared" si="107"/>
        <v>1.6145833333333335E-2</v>
      </c>
      <c r="CQ60" s="8"/>
      <c r="CR60" s="8">
        <f>IF(A60&lt;&gt;"",IF(VLOOKUP(A60,Apr!A$4:F$211,6)&gt;0,VLOOKUP(A60,Apr!A$4:F$211,6),0),0)</f>
        <v>0</v>
      </c>
      <c r="CS60" s="8">
        <f>IF(A60&lt;&gt;"",IF(VLOOKUP(A60,May!A$3:F$209,6)&gt;0,VLOOKUP(A60,May!A$3:F$209,6),0),0)</f>
        <v>0</v>
      </c>
      <c r="CT60" s="8">
        <f>IF(A60&lt;&gt;"",IF(VLOOKUP(A60,Jun!A$3:F$209,6)&gt;0,VLOOKUP(A60,Jun!A$3:F$209,6),0),0)</f>
        <v>0</v>
      </c>
      <c r="CU60" s="8">
        <f>IF(A60&lt;&gt;"",IF(VLOOKUP(A60,Jul!A$3:F$206,6)&gt;0,VLOOKUP(A60,Jul!A$3:F$206,6),0),0)</f>
        <v>0</v>
      </c>
      <c r="CV60" s="8">
        <f>IF(A60&lt;&gt;"",IF(VLOOKUP(A60,Aug!A$3:F$206,6)&gt;0,VLOOKUP(A60,Aug!A$3:F$206,6),0),0)</f>
        <v>0</v>
      </c>
      <c r="CW60" s="8">
        <f>IF(A60&lt;&gt;"",IF(VLOOKUP(A60,Sep!A$3:F$206,6)&gt;0,VLOOKUP(A60,Sep!A$3:F$206,6),0),0)</f>
        <v>0</v>
      </c>
      <c r="CX60" s="6">
        <f t="shared" si="108"/>
        <v>1547.781341887196</v>
      </c>
      <c r="CY60" s="8">
        <f t="shared" si="74"/>
        <v>9.8958333333333329E-3</v>
      </c>
      <c r="CZ60" s="8">
        <f>IF(A60&lt;&gt;"",IF(VLOOKUP(A60,Oct!A$3:F$206,6)&gt;0,VLOOKUP(A60,Oct!A$3:F$206,6),0),0)</f>
        <v>0</v>
      </c>
      <c r="DA60" s="8">
        <f>IF(A60&lt;&gt;"",IF(VLOOKUP(A60,Nov!A$3:F$207,6)&gt;0,VLOOKUP(A60,Nov!A$3:F$207,6),0),0)</f>
        <v>0</v>
      </c>
      <c r="DB60" s="8">
        <f>IF(A60&lt;&gt;"",IF(VLOOKUP(A60,Dec!A$3:F$207,6)&gt;0,VLOOKUP(A60,Dec!A$3:F$207,6),0),0)</f>
        <v>0</v>
      </c>
      <c r="DC60" s="8">
        <f>IF(A60&lt;&gt;"",IF(VLOOKUP(A60,Jan!A$3:F$207,6)&gt;0,VLOOKUP(A60,Jan!A$3:F$207,6),0),0)</f>
        <v>0</v>
      </c>
      <c r="DD60" s="8">
        <f>IF(A60&lt;&gt;"",IF(VLOOKUP(A60,Feb!A$3:F$207,6)&gt;0,VLOOKUP(A60,Feb!A$3:F$207,6),0),0)</f>
        <v>0</v>
      </c>
      <c r="DE60" s="8">
        <f>IF(A60&lt;&gt;"",IF(VLOOKUP(A60,Mar!A$3:F$207,6)&gt;0,VLOOKUP(A60,Mar!A$3:F$207,6),0),0)</f>
        <v>0</v>
      </c>
      <c r="DG60" s="8">
        <f>LARGE($EE60:EF60,1)</f>
        <v>6.5972222222222222E-3</v>
      </c>
      <c r="DH60" s="8">
        <f>LARGE($EE60:EG60,1)</f>
        <v>6.5972222222222222E-3</v>
      </c>
      <c r="DI60" s="8">
        <f>LARGE($EE60:EH60,1)</f>
        <v>6.5972222222222222E-3</v>
      </c>
      <c r="DJ60" s="8">
        <f>LARGE($EE60:EI60,1)</f>
        <v>6.5972222222222222E-3</v>
      </c>
      <c r="DK60" s="8">
        <f>LARGE($EE60:EJ60,1)</f>
        <v>6.5972222222222222E-3</v>
      </c>
      <c r="DL60" s="8">
        <f>LARGE($EK60:EL60,1)</f>
        <v>9.8958333333333329E-3</v>
      </c>
      <c r="DM60" s="8">
        <f>LARGE($EK60:EM60,1)</f>
        <v>9.8958333333333329E-3</v>
      </c>
      <c r="DN60" s="8">
        <f>LARGE($EK60:EN60,1)</f>
        <v>9.8958333333333329E-3</v>
      </c>
      <c r="DO60" s="8">
        <f>LARGE($EK60:EO60,1)</f>
        <v>9.8958333333333329E-3</v>
      </c>
      <c r="DP60" s="8">
        <f>LARGE($EK60:EP60,1)</f>
        <v>9.8958333333333329E-3</v>
      </c>
      <c r="DS60" s="6">
        <f t="shared" si="121"/>
        <v>0</v>
      </c>
      <c r="DT60" s="6">
        <f t="shared" si="121"/>
        <v>0</v>
      </c>
      <c r="DU60" s="6">
        <f t="shared" si="121"/>
        <v>0</v>
      </c>
      <c r="DV60" s="6">
        <f t="shared" si="120"/>
        <v>0</v>
      </c>
      <c r="DW60" s="6">
        <f t="shared" si="120"/>
        <v>0</v>
      </c>
      <c r="DX60" s="6">
        <f t="shared" si="120"/>
        <v>0</v>
      </c>
      <c r="DY60" s="6">
        <f t="shared" si="123"/>
        <v>0</v>
      </c>
      <c r="DZ60" s="6">
        <f t="shared" si="123"/>
        <v>0</v>
      </c>
      <c r="EA60" s="6">
        <f t="shared" si="123"/>
        <v>0</v>
      </c>
      <c r="EB60" s="6">
        <f t="shared" si="123"/>
        <v>0</v>
      </c>
      <c r="EC60" s="6">
        <f t="shared" si="123"/>
        <v>0</v>
      </c>
      <c r="EE60" s="8">
        <f t="shared" si="109"/>
        <v>6.5972222222222222E-3</v>
      </c>
      <c r="EF60" s="8">
        <f t="shared" si="124"/>
        <v>0</v>
      </c>
      <c r="EG60" s="8">
        <f t="shared" si="124"/>
        <v>0</v>
      </c>
      <c r="EH60" s="8">
        <f t="shared" si="110"/>
        <v>6.5972222222222222E-3</v>
      </c>
      <c r="EI60" s="8">
        <f t="shared" si="111"/>
        <v>6.2520005600000001E-3</v>
      </c>
      <c r="EJ60" s="8">
        <f t="shared" si="124"/>
        <v>0</v>
      </c>
      <c r="EK60" s="8">
        <f t="shared" si="19"/>
        <v>9.8958333333333329E-3</v>
      </c>
      <c r="EL60" s="8">
        <f t="shared" si="125"/>
        <v>0</v>
      </c>
      <c r="EM60" s="8">
        <f t="shared" si="125"/>
        <v>0</v>
      </c>
      <c r="EN60" s="8">
        <f t="shared" si="125"/>
        <v>0</v>
      </c>
      <c r="EO60" s="8">
        <f t="shared" si="125"/>
        <v>0</v>
      </c>
      <c r="EP60" s="8">
        <f t="shared" si="125"/>
        <v>0</v>
      </c>
      <c r="ES60" s="8" t="str">
        <f t="shared" si="126"/>
        <v/>
      </c>
      <c r="ET60" s="8" t="str">
        <f t="shared" si="126"/>
        <v/>
      </c>
      <c r="EU60" s="8" t="str">
        <f t="shared" si="126"/>
        <v/>
      </c>
      <c r="EV60" s="8" t="str">
        <f t="shared" si="126"/>
        <v/>
      </c>
      <c r="EW60" s="8" t="str">
        <f t="shared" si="126"/>
        <v/>
      </c>
      <c r="EX60" s="8" t="str">
        <f t="shared" si="126"/>
        <v/>
      </c>
      <c r="EY60" s="8" t="str">
        <f t="shared" si="127"/>
        <v/>
      </c>
      <c r="EZ60" s="8" t="str">
        <f t="shared" si="127"/>
        <v/>
      </c>
      <c r="FA60" s="8" t="str">
        <f t="shared" si="127"/>
        <v/>
      </c>
      <c r="FB60" s="8" t="str">
        <f t="shared" si="127"/>
        <v/>
      </c>
      <c r="FC60" s="8" t="str">
        <f t="shared" si="127"/>
        <v/>
      </c>
      <c r="FD60" s="8" t="str">
        <f t="shared" si="127"/>
        <v/>
      </c>
      <c r="FF60" s="13">
        <v>2.3310185185185187E-2</v>
      </c>
      <c r="FG60" s="8">
        <f t="shared" si="23"/>
        <v>2.3310185185185187E-2</v>
      </c>
      <c r="FH60" s="8">
        <f>IF(COUNT($ES60:ET60)&gt;0,SMALL($ES60:ET60,1),$FF60)</f>
        <v>2.3310185185185187E-2</v>
      </c>
      <c r="FI60" s="8">
        <f>IF(COUNT($ES60:EU60)&gt;0,SMALL($ES60:EU60,1),$FF60)</f>
        <v>2.3310185185185187E-2</v>
      </c>
      <c r="FJ60" s="8">
        <f>IF(COUNT($ES60:EV60)&gt;0,SMALL($ES60:EV60,1),$FF60)</f>
        <v>2.3310185185185187E-2</v>
      </c>
      <c r="FK60" s="8">
        <f>IF(COUNT($ES60:EW60)&gt;0,SMALL($ES60:EW60,1),$FF60)</f>
        <v>2.3310185185185187E-2</v>
      </c>
      <c r="FL60" s="54">
        <v>1.8402777777777778E-2</v>
      </c>
      <c r="FM60" s="8">
        <f t="shared" si="24"/>
        <v>1.8402777777777778E-2</v>
      </c>
      <c r="FN60" s="8">
        <f>IF(COUNT($EY60:EZ60)&gt;0,SMALL($EY60:EZ60,1),$FM60)</f>
        <v>1.8402777777777778E-2</v>
      </c>
      <c r="FO60" s="8">
        <f>IF(COUNT($EY60:FA60)&gt;0,SMALL($EY60:FA60,1),$FM60)</f>
        <v>1.8402777777777778E-2</v>
      </c>
      <c r="FP60" s="8">
        <f>IF(COUNT($EY60:FB60)&gt;0,SMALL($EY60:FB60,1),$FM60)</f>
        <v>1.8402777777777778E-2</v>
      </c>
      <c r="FQ60" s="8">
        <f>IF(COUNT($EY60:FC60)&gt;0,SMALL($EY60:FC60,1),$FM60)</f>
        <v>1.8402777777777778E-2</v>
      </c>
      <c r="FS60" s="8">
        <f t="shared" si="112"/>
        <v>6.5985416666666666E-3</v>
      </c>
      <c r="FT60" s="8">
        <f t="shared" si="113"/>
        <v>9.8971527777777773E-3</v>
      </c>
      <c r="FU60" s="1">
        <f t="shared" si="118"/>
        <v>57</v>
      </c>
      <c r="FV60" s="8">
        <f t="shared" si="114"/>
        <v>1.3194444444444444E-6</v>
      </c>
      <c r="FW60" s="1" t="str">
        <f t="shared" si="115"/>
        <v>Katy McIntyre</v>
      </c>
      <c r="FY60" s="13">
        <f t="shared" si="116"/>
        <v>2.3310185185185187E-2</v>
      </c>
      <c r="FZ60" s="13">
        <f>SMALL($GL60:GM60,1)/(60*60*24)</f>
        <v>2.3310185185185184E-2</v>
      </c>
      <c r="GA60" s="13">
        <f>SMALL($GL60:GN60,1)/(60*60*24)</f>
        <v>2.3310185185185184E-2</v>
      </c>
      <c r="GB60" s="13">
        <f>SMALL($GL60:GO60,1)/(60*60*24)</f>
        <v>2.3310185185185184E-2</v>
      </c>
      <c r="GC60" s="13">
        <f>SMALL($GL60:GP60,1)/(60*60*24)</f>
        <v>2.3310185185185184E-2</v>
      </c>
      <c r="GD60" s="13">
        <f>SMALL($GL60:GQ60,1)/(60*60*24)</f>
        <v>2.3310185185185184E-2</v>
      </c>
      <c r="GE60" s="34">
        <f t="shared" si="31"/>
        <v>1.7914135901472176E-2</v>
      </c>
      <c r="GF60" s="13">
        <f>SMALL($GR60:GS60,1)/(60*60*24)</f>
        <v>1.7914135901472176E-2</v>
      </c>
      <c r="GG60" s="42">
        <f>SMALL($GT60:GT60,1)/(60*60*24)</f>
        <v>0.11572916666666666</v>
      </c>
      <c r="GH60" s="42">
        <f>SMALL($GT60:GU60,1)/(60*60*24)</f>
        <v>0.11572916666666666</v>
      </c>
      <c r="GI60" s="42">
        <f>SMALL($GT60:GV60,1)/(60*60*24)</f>
        <v>0.11572916666666666</v>
      </c>
      <c r="GJ60" s="42">
        <f>SMALL($GT60:GW60,1)/(60*60*24)</f>
        <v>0.11572916666666666</v>
      </c>
      <c r="GL60" s="6">
        <f t="shared" si="117"/>
        <v>2014</v>
      </c>
      <c r="GM60" s="1">
        <f t="shared" si="128"/>
        <v>9999</v>
      </c>
      <c r="GN60" s="1">
        <f t="shared" si="128"/>
        <v>9999</v>
      </c>
      <c r="GO60" s="1">
        <f t="shared" si="128"/>
        <v>9999</v>
      </c>
      <c r="GP60" s="1">
        <f t="shared" si="128"/>
        <v>9999</v>
      </c>
      <c r="GQ60" s="1">
        <f t="shared" si="128"/>
        <v>9999</v>
      </c>
      <c r="GR60" s="6">
        <f t="shared" si="34"/>
        <v>1547.781341887196</v>
      </c>
      <c r="GS60" s="1">
        <f t="shared" si="35"/>
        <v>9999</v>
      </c>
      <c r="GT60" s="43">
        <f t="shared" si="36"/>
        <v>9999</v>
      </c>
      <c r="GU60" s="1">
        <f t="shared" si="129"/>
        <v>9999</v>
      </c>
      <c r="GV60" s="1">
        <f t="shared" si="129"/>
        <v>9999</v>
      </c>
      <c r="GW60" s="1">
        <f t="shared" si="129"/>
        <v>9999</v>
      </c>
    </row>
    <row r="61" spans="1:205" x14ac:dyDescent="0.25">
      <c r="A61" s="1" t="s">
        <v>164</v>
      </c>
      <c r="B61" s="54"/>
      <c r="C61" s="45"/>
      <c r="D61" s="45"/>
      <c r="E61" s="13">
        <v>2.327546296296296E-2</v>
      </c>
      <c r="F61" s="11">
        <v>44713</v>
      </c>
      <c r="I61" s="35">
        <v>2.327546296296296E-2</v>
      </c>
      <c r="M61" s="8">
        <f t="shared" si="38"/>
        <v>2.327546296296296E-2</v>
      </c>
      <c r="N61" s="6">
        <f t="shared" si="39"/>
        <v>2010.9999999999998</v>
      </c>
      <c r="O61" s="8">
        <f t="shared" si="40"/>
        <v>1.6145833333333335E-2</v>
      </c>
      <c r="P61" s="146" t="str">
        <f t="shared" si="41"/>
        <v>Kim Dykes</v>
      </c>
      <c r="Q61" s="107"/>
      <c r="R61" s="129" t="str">
        <f t="shared" si="97"/>
        <v/>
      </c>
      <c r="S61" s="131" t="str">
        <f t="shared" si="42"/>
        <v/>
      </c>
      <c r="T61" s="131">
        <f t="shared" si="75"/>
        <v>2.0005699999999915E-6</v>
      </c>
      <c r="U61" s="132">
        <f t="shared" si="43"/>
        <v>1.6147833903333336E-2</v>
      </c>
      <c r="V61" s="146" t="str">
        <f t="shared" si="44"/>
        <v>Kim Dykes</v>
      </c>
      <c r="W61" s="107"/>
      <c r="X61" s="129" t="str">
        <f t="shared" si="98"/>
        <v/>
      </c>
      <c r="Y61" s="131" t="str">
        <f t="shared" si="45"/>
        <v/>
      </c>
      <c r="Z61" s="131">
        <f t="shared" si="76"/>
        <v>2.0005699999999915E-6</v>
      </c>
      <c r="AA61" s="132">
        <f t="shared" si="46"/>
        <v>1.6147833903333336E-2</v>
      </c>
      <c r="AB61" s="146" t="str">
        <f t="shared" si="47"/>
        <v>Kim Dykes</v>
      </c>
      <c r="AC61" s="107"/>
      <c r="AD61" s="129" t="str">
        <f t="shared" si="99"/>
        <v/>
      </c>
      <c r="AE61" s="131" t="str">
        <f t="shared" si="48"/>
        <v/>
      </c>
      <c r="AF61" s="131">
        <f t="shared" si="77"/>
        <v>2.0005699999999915E-6</v>
      </c>
      <c r="AG61" s="132">
        <f t="shared" si="49"/>
        <v>1.6147833903333336E-2</v>
      </c>
      <c r="AH61" s="146" t="str">
        <f t="shared" si="50"/>
        <v>Kim Dykes</v>
      </c>
      <c r="AI61" s="107"/>
      <c r="AJ61" s="108">
        <f t="shared" si="51"/>
        <v>1.6145833333333335E-2</v>
      </c>
      <c r="AK61" s="109">
        <f t="shared" si="52"/>
        <v>1395.0000000000002</v>
      </c>
      <c r="AL61" s="129"/>
      <c r="AM61" s="113"/>
      <c r="AN61" s="131">
        <f t="shared" si="78"/>
        <v>2.0005699999999915E-6</v>
      </c>
      <c r="AO61" s="132">
        <f t="shared" si="79"/>
        <v>1.6145833333333335E-2</v>
      </c>
      <c r="AP61" s="146" t="str">
        <f t="shared" si="53"/>
        <v>Kim Dykes</v>
      </c>
      <c r="AQ61" s="107"/>
      <c r="AR61" s="129" t="str">
        <f t="shared" si="54"/>
        <v/>
      </c>
      <c r="AS61" s="131" t="str">
        <f t="shared" si="55"/>
        <v/>
      </c>
      <c r="AT61" s="131">
        <f t="shared" si="80"/>
        <v>2.0005699999999915E-6</v>
      </c>
      <c r="AU61" s="132">
        <f t="shared" si="56"/>
        <v>1.6147833903333336E-2</v>
      </c>
      <c r="AV61" s="146" t="str">
        <f t="shared" si="57"/>
        <v>Kim Dykes</v>
      </c>
      <c r="AW61" s="107"/>
      <c r="AX61" s="129" t="str">
        <f t="shared" si="100"/>
        <v/>
      </c>
      <c r="AY61" s="131" t="str">
        <f t="shared" si="58"/>
        <v/>
      </c>
      <c r="AZ61" s="131">
        <f t="shared" si="81"/>
        <v>2.0005699999999915E-6</v>
      </c>
      <c r="BA61" s="132">
        <f t="shared" si="59"/>
        <v>1.6147833903333336E-2</v>
      </c>
      <c r="BB61" s="146" t="str">
        <f t="shared" si="60"/>
        <v>Kim Dykes</v>
      </c>
      <c r="BC61" s="107"/>
      <c r="BD61" s="129" t="str">
        <f t="shared" si="101"/>
        <v/>
      </c>
      <c r="BE61" s="131" t="str">
        <f t="shared" si="61"/>
        <v/>
      </c>
      <c r="BF61" s="131">
        <f t="shared" si="82"/>
        <v>2.0005699999999915E-6</v>
      </c>
      <c r="BG61" s="134">
        <f>IF(BE61&lt;&gt;"",BE61,VLOOKUP($A61,Table12[],7,FALSE))+BF61</f>
        <v>9.8978339033333335E-3</v>
      </c>
      <c r="BH61" s="146" t="str">
        <f t="shared" si="62"/>
        <v>Kim Dykes</v>
      </c>
      <c r="BI61" s="107"/>
      <c r="BJ61" s="129" t="str">
        <f t="shared" si="102"/>
        <v/>
      </c>
      <c r="BK61" s="131" t="str">
        <f t="shared" si="63"/>
        <v/>
      </c>
      <c r="BL61" s="131">
        <f t="shared" si="83"/>
        <v>2.0005699999999915E-6</v>
      </c>
      <c r="BM61" s="134">
        <f>IF(BK61&lt;&gt;"",BK61,VLOOKUP($A61,Table12[],7,FALSE))+BL61</f>
        <v>9.8978339033333335E-3</v>
      </c>
      <c r="BN61" s="146" t="str">
        <f t="shared" si="64"/>
        <v>Kim Dykes</v>
      </c>
      <c r="BO61" s="107"/>
      <c r="BP61" s="129" t="str">
        <f t="shared" si="103"/>
        <v/>
      </c>
      <c r="BQ61" s="131" t="str">
        <f t="shared" si="65"/>
        <v/>
      </c>
      <c r="BR61" s="131">
        <f t="shared" si="84"/>
        <v>2.0005699999999915E-6</v>
      </c>
      <c r="BS61" s="134">
        <f>IF(BQ61&lt;&gt;"",BQ61,VLOOKUP($A61,Table12[],7,FALSE))+BR61</f>
        <v>9.8978339033333335E-3</v>
      </c>
      <c r="BT61" s="146" t="str">
        <f t="shared" si="66"/>
        <v>Kim Dykes</v>
      </c>
      <c r="BU61" s="107"/>
      <c r="BV61" s="129" t="str">
        <f t="shared" si="104"/>
        <v/>
      </c>
      <c r="BW61" s="131" t="str">
        <f t="shared" si="67"/>
        <v/>
      </c>
      <c r="BX61" s="131">
        <f t="shared" si="85"/>
        <v>2.0005699999999915E-6</v>
      </c>
      <c r="BY61" s="134">
        <f>IF(BW61&lt;&gt;"",BW61,VLOOKUP($A61,Table12[],7,FALSE))+BX61</f>
        <v>9.8978339033333335E-3</v>
      </c>
      <c r="BZ61" s="146" t="str">
        <f t="shared" si="68"/>
        <v>Kim Dykes</v>
      </c>
      <c r="CA61" s="107"/>
      <c r="CB61" s="129" t="str">
        <f t="shared" si="105"/>
        <v/>
      </c>
      <c r="CC61" s="131" t="str">
        <f t="shared" si="69"/>
        <v/>
      </c>
      <c r="CD61" s="131">
        <f t="shared" si="86"/>
        <v>2.0005699999999915E-6</v>
      </c>
      <c r="CE61" s="134">
        <f>IF(CC61&lt;&gt;"",CC61,VLOOKUP($A61,Table12[],7,FALSE))+CD61</f>
        <v>9.8978339033333335E-3</v>
      </c>
      <c r="CF61" s="146" t="str">
        <f t="shared" si="70"/>
        <v>Kim Dykes</v>
      </c>
      <c r="CG61" s="107"/>
      <c r="CH61" s="129" t="str">
        <f t="shared" si="106"/>
        <v/>
      </c>
      <c r="CI61" s="131" t="str">
        <f t="shared" si="71"/>
        <v/>
      </c>
      <c r="CJ61" s="131">
        <f t="shared" si="87"/>
        <v>2.0005699999999915E-6</v>
      </c>
      <c r="CK61" s="134">
        <f>IF(CI61&lt;&gt;"",CI61,VLOOKUP($A61,Table12[],7,FALSE))+CJ61</f>
        <v>9.8978339033333335E-3</v>
      </c>
      <c r="CL61" s="146" t="str">
        <f t="shared" si="72"/>
        <v>Kim Dykes</v>
      </c>
      <c r="CM61" s="8"/>
      <c r="CN61" s="8">
        <f t="shared" si="73"/>
        <v>0</v>
      </c>
      <c r="CO61" s="8">
        <f t="shared" si="10"/>
        <v>0</v>
      </c>
      <c r="CP61" s="8">
        <f t="shared" si="107"/>
        <v>1.6145833333333335E-2</v>
      </c>
      <c r="CQ61" s="8"/>
      <c r="CR61" s="8">
        <f>IF(A61&lt;&gt;"",IF(VLOOKUP(A61,Apr!A$4:F$211,6)&gt;0,VLOOKUP(A61,Apr!A$4:F$211,6),0),0)</f>
        <v>0</v>
      </c>
      <c r="CS61" s="8">
        <f>IF(A61&lt;&gt;"",IF(VLOOKUP(A61,May!A$3:F$209,6)&gt;0,VLOOKUP(A61,May!A$3:F$209,6),0),0)</f>
        <v>0</v>
      </c>
      <c r="CT61" s="8">
        <f>IF(A61&lt;&gt;"",IF(VLOOKUP(A61,Jun!A$3:F$209,6)&gt;0,VLOOKUP(A61,Jun!A$3:F$209,6),0),0)</f>
        <v>0</v>
      </c>
      <c r="CU61" s="8">
        <f>IF(A61&lt;&gt;"",IF(VLOOKUP(A61,Jul!A$3:F$206,6)&gt;0,VLOOKUP(A61,Jul!A$3:F$206,6),0),0)</f>
        <v>0</v>
      </c>
      <c r="CV61" s="8">
        <f>IF(A61&lt;&gt;"",IF(VLOOKUP(A61,Aug!A$3:F$206,6)&gt;0,VLOOKUP(A61,Aug!A$3:F$206,6),0),0)</f>
        <v>0</v>
      </c>
      <c r="CW61" s="8">
        <f>IF(A61&lt;&gt;"",IF(VLOOKUP(A61,Sep!A$3:F$206,6)&gt;0,VLOOKUP(A61,Sep!A$3:F$206,6),0),0)</f>
        <v>0</v>
      </c>
      <c r="CX61" s="6">
        <f t="shared" si="108"/>
        <v>1545.4758086073241</v>
      </c>
      <c r="CY61" s="8">
        <f t="shared" si="74"/>
        <v>9.8958333333333329E-3</v>
      </c>
      <c r="CZ61" s="8">
        <f>IF(A61&lt;&gt;"",IF(VLOOKUP(A61,Oct!A$3:F$206,6)&gt;0,VLOOKUP(A61,Oct!A$3:F$206,6),0),0)</f>
        <v>0</v>
      </c>
      <c r="DA61" s="8">
        <f>IF(A61&lt;&gt;"",IF(VLOOKUP(A61,Nov!A$3:F$207,6)&gt;0,VLOOKUP(A61,Nov!A$3:F$207,6),0),0)</f>
        <v>0</v>
      </c>
      <c r="DB61" s="8">
        <f>IF(A61&lt;&gt;"",IF(VLOOKUP(A61,Dec!A$3:F$207,6)&gt;0,VLOOKUP(A61,Dec!A$3:F$207,6),0),0)</f>
        <v>0</v>
      </c>
      <c r="DC61" s="8">
        <f>IF(A61&lt;&gt;"",IF(VLOOKUP(A61,Jan!A$3:F$207,6)&gt;0,VLOOKUP(A61,Jan!A$3:F$207,6),0),0)</f>
        <v>0</v>
      </c>
      <c r="DD61" s="8">
        <f>IF(A61&lt;&gt;"",IF(VLOOKUP(A61,Feb!A$3:F$207,6)&gt;0,VLOOKUP(A61,Feb!A$3:F$207,6),0),0)</f>
        <v>0</v>
      </c>
      <c r="DE61" s="8">
        <f>IF(A61&lt;&gt;"",IF(VLOOKUP(A61,Mar!A$3:F$207,6)&gt;0,VLOOKUP(A61,Mar!A$3:F$207,6),0),0)</f>
        <v>0</v>
      </c>
      <c r="DG61" s="8">
        <f>LARGE($EE61:EF61,1)</f>
        <v>1.6145833333333335E-2</v>
      </c>
      <c r="DH61" s="8">
        <f>LARGE($EE61:EG61,1)</f>
        <v>1.6145833333333335E-2</v>
      </c>
      <c r="DI61" s="8">
        <f>LARGE($EE61:EH61,1)</f>
        <v>1.6145833333333335E-2</v>
      </c>
      <c r="DJ61" s="8">
        <f>LARGE($EE61:EI61,1)</f>
        <v>1.6147833903333336E-2</v>
      </c>
      <c r="DK61" s="8">
        <f>LARGE($EE61:EJ61,1)</f>
        <v>1.6147833903333336E-2</v>
      </c>
      <c r="DL61" s="8">
        <f>LARGE($EK61:EL61,1)</f>
        <v>9.8958333333333329E-3</v>
      </c>
      <c r="DM61" s="8">
        <f>LARGE($EK61:EM61,1)</f>
        <v>9.8958333333333329E-3</v>
      </c>
      <c r="DN61" s="8">
        <f>LARGE($EK61:EN61,1)</f>
        <v>9.8958333333333329E-3</v>
      </c>
      <c r="DO61" s="8">
        <f>LARGE($EK61:EO61,1)</f>
        <v>9.8958333333333329E-3</v>
      </c>
      <c r="DP61" s="8">
        <f>LARGE($EK61:EP61,1)</f>
        <v>9.8958333333333329E-3</v>
      </c>
      <c r="DS61" s="6">
        <f t="shared" si="121"/>
        <v>0</v>
      </c>
      <c r="DT61" s="6">
        <f t="shared" si="121"/>
        <v>0</v>
      </c>
      <c r="DU61" s="6">
        <f t="shared" si="121"/>
        <v>0</v>
      </c>
      <c r="DV61" s="6">
        <f t="shared" si="120"/>
        <v>0</v>
      </c>
      <c r="DW61" s="6">
        <f t="shared" si="120"/>
        <v>0</v>
      </c>
      <c r="DX61" s="6">
        <f t="shared" si="120"/>
        <v>0</v>
      </c>
      <c r="DY61" s="6">
        <f t="shared" si="123"/>
        <v>0</v>
      </c>
      <c r="DZ61" s="6">
        <f t="shared" si="123"/>
        <v>0</v>
      </c>
      <c r="EA61" s="6">
        <f t="shared" si="123"/>
        <v>0</v>
      </c>
      <c r="EB61" s="6">
        <f t="shared" si="123"/>
        <v>0</v>
      </c>
      <c r="EC61" s="6">
        <f t="shared" si="123"/>
        <v>0</v>
      </c>
      <c r="EE61" s="8">
        <f t="shared" si="109"/>
        <v>1.6145833333333335E-2</v>
      </c>
      <c r="EF61" s="8">
        <f t="shared" si="124"/>
        <v>0</v>
      </c>
      <c r="EG61" s="8">
        <f t="shared" si="124"/>
        <v>0</v>
      </c>
      <c r="EH61" s="8">
        <f t="shared" si="110"/>
        <v>1.6145833333333335E-2</v>
      </c>
      <c r="EI61" s="8">
        <f t="shared" si="111"/>
        <v>1.6147833903333336E-2</v>
      </c>
      <c r="EJ61" s="8">
        <f t="shared" si="124"/>
        <v>0</v>
      </c>
      <c r="EK61" s="8">
        <f t="shared" si="19"/>
        <v>9.8958333333333329E-3</v>
      </c>
      <c r="EL61" s="8">
        <f t="shared" si="125"/>
        <v>0</v>
      </c>
      <c r="EM61" s="8">
        <f t="shared" si="125"/>
        <v>0</v>
      </c>
      <c r="EN61" s="8">
        <f t="shared" si="125"/>
        <v>0</v>
      </c>
      <c r="EO61" s="8">
        <f t="shared" si="125"/>
        <v>0</v>
      </c>
      <c r="EP61" s="8">
        <f t="shared" si="125"/>
        <v>0</v>
      </c>
      <c r="ES61" s="8" t="str">
        <f t="shared" si="126"/>
        <v/>
      </c>
      <c r="ET61" s="8" t="str">
        <f t="shared" si="126"/>
        <v/>
      </c>
      <c r="EU61" s="8" t="str">
        <f t="shared" si="126"/>
        <v/>
      </c>
      <c r="EV61" s="8" t="str">
        <f t="shared" si="126"/>
        <v/>
      </c>
      <c r="EW61" s="8" t="str">
        <f t="shared" si="126"/>
        <v/>
      </c>
      <c r="EX61" s="8" t="str">
        <f t="shared" si="126"/>
        <v/>
      </c>
      <c r="EY61" s="8" t="str">
        <f t="shared" si="127"/>
        <v/>
      </c>
      <c r="EZ61" s="8" t="str">
        <f t="shared" si="127"/>
        <v/>
      </c>
      <c r="FA61" s="8" t="str">
        <f t="shared" si="127"/>
        <v/>
      </c>
      <c r="FB61" s="8" t="str">
        <f t="shared" si="127"/>
        <v/>
      </c>
      <c r="FC61" s="8" t="str">
        <f t="shared" si="127"/>
        <v/>
      </c>
      <c r="FD61" s="8" t="str">
        <f t="shared" si="127"/>
        <v/>
      </c>
      <c r="FF61" s="13">
        <v>2.327546296296296E-2</v>
      </c>
      <c r="FG61" s="8">
        <f t="shared" si="23"/>
        <v>2.327546296296296E-2</v>
      </c>
      <c r="FH61" s="8">
        <f>IF(COUNT($ES61:ET61)&gt;0,SMALL($ES61:ET61,1),$FF61)</f>
        <v>2.327546296296296E-2</v>
      </c>
      <c r="FI61" s="8">
        <f>IF(COUNT($ES61:EU61)&gt;0,SMALL($ES61:EU61,1),$FF61)</f>
        <v>2.327546296296296E-2</v>
      </c>
      <c r="FJ61" s="8">
        <f>IF(COUNT($ES61:EV61)&gt;0,SMALL($ES61:EV61,1),$FF61)</f>
        <v>2.327546296296296E-2</v>
      </c>
      <c r="FK61" s="8">
        <f>IF(COUNT($ES61:EW61)&gt;0,SMALL($ES61:EW61,1),$FF61)</f>
        <v>2.327546296296296E-2</v>
      </c>
      <c r="FL61" s="8">
        <f t="shared" ref="FL61" si="130">IF(EX61&lt;&gt;"",EX61,FK61)</f>
        <v>2.327546296296296E-2</v>
      </c>
      <c r="FM61" s="8">
        <f t="shared" si="24"/>
        <v>2.327546296296296E-2</v>
      </c>
      <c r="FN61" s="8">
        <f>IF(COUNT($EY61:EZ61)&gt;0,SMALL($EY61:EZ61,1),$FM61)</f>
        <v>2.327546296296296E-2</v>
      </c>
      <c r="FO61" s="8">
        <f>IF(COUNT($EY61:FA61)&gt;0,SMALL($EY61:FA61,1),$FM61)</f>
        <v>2.327546296296296E-2</v>
      </c>
      <c r="FP61" s="8">
        <f>IF(COUNT($EY61:FB61)&gt;0,SMALL($EY61:FB61,1),$FM61)</f>
        <v>2.327546296296296E-2</v>
      </c>
      <c r="FQ61" s="8">
        <f>IF(COUNT($EY61:FC61)&gt;0,SMALL($EY61:FC61,1),$FM61)</f>
        <v>2.327546296296296E-2</v>
      </c>
      <c r="FS61" s="8">
        <f t="shared" si="112"/>
        <v>1.6149176495925927E-2</v>
      </c>
      <c r="FT61" s="8">
        <f t="shared" si="113"/>
        <v>9.8971759259259256E-3</v>
      </c>
      <c r="FU61" s="1">
        <f t="shared" si="118"/>
        <v>58</v>
      </c>
      <c r="FV61" s="8">
        <f t="shared" si="114"/>
        <v>1.3425925925925926E-6</v>
      </c>
      <c r="FW61" s="1" t="str">
        <f t="shared" si="115"/>
        <v>Kim Dykes</v>
      </c>
      <c r="FY61" s="13">
        <f t="shared" si="116"/>
        <v>2.327546296296296E-2</v>
      </c>
      <c r="FZ61" s="13">
        <f>SMALL($GL61:GM61,1)/(60*60*24)</f>
        <v>2.327546296296296E-2</v>
      </c>
      <c r="GA61" s="13">
        <f>SMALL($GL61:GN61,1)/(60*60*24)</f>
        <v>2.327546296296296E-2</v>
      </c>
      <c r="GB61" s="13">
        <f>SMALL($GL61:GO61,1)/(60*60*24)</f>
        <v>2.327546296296296E-2</v>
      </c>
      <c r="GC61" s="13">
        <f>SMALL($GL61:GP61,1)/(60*60*24)</f>
        <v>2.327546296296296E-2</v>
      </c>
      <c r="GD61" s="13">
        <f>SMALL($GL61:GQ61,1)/(60*60*24)</f>
        <v>2.327546296296296E-2</v>
      </c>
      <c r="GE61" s="34">
        <f t="shared" si="31"/>
        <v>1.7887451488510696E-2</v>
      </c>
      <c r="GF61" s="13">
        <f>SMALL($GR61:GS61,1)/(60*60*24)</f>
        <v>1.7887451488510696E-2</v>
      </c>
      <c r="GG61" s="42">
        <f>SMALL($GT61:GT61,1)/(60*60*24)</f>
        <v>0.11572916666666666</v>
      </c>
      <c r="GH61" s="42">
        <f>SMALL($GT61:GU61,1)/(60*60*24)</f>
        <v>0.11572916666666666</v>
      </c>
      <c r="GI61" s="42">
        <f>SMALL($GT61:GV61,1)/(60*60*24)</f>
        <v>0.11572916666666666</v>
      </c>
      <c r="GJ61" s="42">
        <f>SMALL($GT61:GW61,1)/(60*60*24)</f>
        <v>0.11572916666666666</v>
      </c>
      <c r="GL61" s="6">
        <f t="shared" si="117"/>
        <v>2010.9999999999998</v>
      </c>
      <c r="GM61" s="1">
        <f t="shared" si="128"/>
        <v>9999</v>
      </c>
      <c r="GN61" s="1">
        <f t="shared" si="128"/>
        <v>9999</v>
      </c>
      <c r="GO61" s="1">
        <f t="shared" si="128"/>
        <v>9999</v>
      </c>
      <c r="GP61" s="1">
        <f t="shared" si="128"/>
        <v>9999</v>
      </c>
      <c r="GQ61" s="1">
        <f t="shared" si="128"/>
        <v>9999</v>
      </c>
      <c r="GR61" s="6">
        <f t="shared" si="34"/>
        <v>1545.4758086073241</v>
      </c>
      <c r="GS61" s="1">
        <f t="shared" si="35"/>
        <v>9999</v>
      </c>
      <c r="GT61" s="43">
        <f t="shared" si="36"/>
        <v>9999</v>
      </c>
      <c r="GU61" s="1">
        <f t="shared" si="129"/>
        <v>9999</v>
      </c>
      <c r="GV61" s="1">
        <f t="shared" si="129"/>
        <v>9999</v>
      </c>
      <c r="GW61" s="1">
        <f t="shared" si="129"/>
        <v>9999</v>
      </c>
    </row>
    <row r="62" spans="1:205" x14ac:dyDescent="0.25">
      <c r="A62" s="1" t="s">
        <v>3</v>
      </c>
      <c r="B62" s="54">
        <v>1.9259259259259261E-2</v>
      </c>
      <c r="C62" s="45">
        <v>43070</v>
      </c>
      <c r="D62" s="45"/>
      <c r="E62" s="13">
        <v>2.6273148148148153E-2</v>
      </c>
      <c r="F62" s="11">
        <v>44652</v>
      </c>
      <c r="I62" s="35">
        <v>2.627314814814815E-2</v>
      </c>
      <c r="K62" s="8">
        <v>1.8518518518518521E-2</v>
      </c>
      <c r="M62" s="8">
        <f t="shared" si="38"/>
        <v>2.590210789567703E-2</v>
      </c>
      <c r="N62" s="6">
        <f t="shared" si="39"/>
        <v>2237.9421221864955</v>
      </c>
      <c r="O62" s="8">
        <f t="shared" si="40"/>
        <v>1.3541666666666667E-2</v>
      </c>
      <c r="P62" s="146" t="str">
        <f t="shared" si="41"/>
        <v>Kirsten Burnett</v>
      </c>
      <c r="Q62" s="107"/>
      <c r="R62" s="129" t="str">
        <f t="shared" si="97"/>
        <v/>
      </c>
      <c r="S62" s="131" t="str">
        <f t="shared" si="42"/>
        <v/>
      </c>
      <c r="T62" s="131">
        <f t="shared" si="75"/>
        <v>2.0005799999999914E-6</v>
      </c>
      <c r="U62" s="132">
        <f t="shared" si="43"/>
        <v>1.3543667246666667E-2</v>
      </c>
      <c r="V62" s="146" t="str">
        <f t="shared" si="44"/>
        <v>Kirsten Burnett</v>
      </c>
      <c r="W62" s="107"/>
      <c r="X62" s="129" t="str">
        <f t="shared" si="98"/>
        <v/>
      </c>
      <c r="Y62" s="131" t="str">
        <f t="shared" si="45"/>
        <v/>
      </c>
      <c r="Z62" s="131">
        <f t="shared" si="76"/>
        <v>2.0005799999999914E-6</v>
      </c>
      <c r="AA62" s="132">
        <f t="shared" si="46"/>
        <v>1.3543667246666667E-2</v>
      </c>
      <c r="AB62" s="146" t="str">
        <f t="shared" si="47"/>
        <v>Kirsten Burnett</v>
      </c>
      <c r="AC62" s="107"/>
      <c r="AD62" s="129" t="str">
        <f t="shared" si="99"/>
        <v/>
      </c>
      <c r="AE62" s="131" t="str">
        <f t="shared" si="48"/>
        <v/>
      </c>
      <c r="AF62" s="131">
        <f t="shared" si="77"/>
        <v>2.0005799999999914E-6</v>
      </c>
      <c r="AG62" s="132">
        <f t="shared" si="49"/>
        <v>1.3543667246666667E-2</v>
      </c>
      <c r="AH62" s="146" t="str">
        <f t="shared" si="50"/>
        <v>Kirsten Burnett</v>
      </c>
      <c r="AI62" s="107">
        <v>19.399999999999999</v>
      </c>
      <c r="AJ62" s="108">
        <f t="shared" si="51"/>
        <v>1.2326388888888888E-2</v>
      </c>
      <c r="AK62" s="109">
        <f t="shared" si="52"/>
        <v>1064.9999999999998</v>
      </c>
      <c r="AL62" s="129">
        <f t="shared" ref="AL62:AL75" si="131">(50.124*AI62)+1373.5</f>
        <v>2345.9056</v>
      </c>
      <c r="AM62" s="131">
        <f t="shared" ref="AM62:AM75" si="132">IF(A62&lt;&gt;"",(MROUND(AL$2-AL62,15)/(60*60*24)),"")</f>
        <v>1.2326388888888888E-2</v>
      </c>
      <c r="AN62" s="131">
        <f t="shared" si="78"/>
        <v>2.0005799999999914E-6</v>
      </c>
      <c r="AO62" s="132">
        <f t="shared" si="79"/>
        <v>1.2326388888888888E-2</v>
      </c>
      <c r="AP62" s="146" t="str">
        <f t="shared" si="53"/>
        <v>Kirsten Burnett</v>
      </c>
      <c r="AQ62" s="107">
        <v>18.7</v>
      </c>
      <c r="AR62" s="129">
        <f t="shared" si="54"/>
        <v>2310.8188</v>
      </c>
      <c r="AS62" s="131">
        <f t="shared" si="55"/>
        <v>1.2673611111111111E-2</v>
      </c>
      <c r="AT62" s="131">
        <f t="shared" si="80"/>
        <v>2.0005799999999914E-6</v>
      </c>
      <c r="AU62" s="132">
        <f t="shared" si="56"/>
        <v>1.2675611691111111E-2</v>
      </c>
      <c r="AV62" s="146" t="str">
        <f t="shared" si="57"/>
        <v>Kirsten Burnett</v>
      </c>
      <c r="AW62" s="107">
        <v>18.3</v>
      </c>
      <c r="AX62" s="129">
        <f t="shared" si="100"/>
        <v>2068.9</v>
      </c>
      <c r="AY62" s="131">
        <f t="shared" si="58"/>
        <v>1.545138888888889E-2</v>
      </c>
      <c r="AZ62" s="131">
        <f t="shared" si="81"/>
        <v>2.0005799999999914E-6</v>
      </c>
      <c r="BA62" s="132">
        <f t="shared" si="59"/>
        <v>1.5453389468888889E-2</v>
      </c>
      <c r="BB62" s="146" t="str">
        <f t="shared" si="60"/>
        <v>Kirsten Burnett</v>
      </c>
      <c r="BC62" s="107">
        <v>18.600000000000001</v>
      </c>
      <c r="BD62" s="129">
        <f t="shared" si="101"/>
        <v>815.44239999999991</v>
      </c>
      <c r="BE62" s="131">
        <f t="shared" si="61"/>
        <v>9.3749999999999997E-3</v>
      </c>
      <c r="BF62" s="131">
        <f t="shared" si="82"/>
        <v>2.0005799999999914E-6</v>
      </c>
      <c r="BG62" s="134">
        <f>IF(BE62&lt;&gt;"",BE62,VLOOKUP($A62,Table12[],7,FALSE))+BF62</f>
        <v>9.3770005799999993E-3</v>
      </c>
      <c r="BH62" s="146" t="str">
        <f t="shared" si="62"/>
        <v>Kirsten Burnett</v>
      </c>
      <c r="BI62" s="107">
        <v>19.100000000000001</v>
      </c>
      <c r="BJ62" s="129">
        <f t="shared" si="102"/>
        <v>801.63439999999991</v>
      </c>
      <c r="BK62" s="131">
        <f t="shared" si="63"/>
        <v>9.2013888888888892E-3</v>
      </c>
      <c r="BL62" s="131">
        <f t="shared" si="83"/>
        <v>2.0005799999999914E-6</v>
      </c>
      <c r="BM62" s="134">
        <f>IF(BK62&lt;&gt;"",BK62,VLOOKUP($A62,Table12[],7,FALSE))+BL62</f>
        <v>9.2033894688888888E-3</v>
      </c>
      <c r="BN62" s="146" t="str">
        <f t="shared" si="64"/>
        <v>Kirsten Burnett</v>
      </c>
      <c r="BO62" s="107">
        <v>19.399999999999999</v>
      </c>
      <c r="BP62" s="129">
        <f t="shared" si="103"/>
        <v>793.34960000000001</v>
      </c>
      <c r="BQ62" s="131">
        <f t="shared" si="65"/>
        <v>9.2013888888888892E-3</v>
      </c>
      <c r="BR62" s="131">
        <f t="shared" si="84"/>
        <v>2.0005799999999914E-6</v>
      </c>
      <c r="BS62" s="134">
        <f>IF(BQ62&lt;&gt;"",BQ62,VLOOKUP($A62,Table12[],7,FALSE))+BR62</f>
        <v>9.2033894688888888E-3</v>
      </c>
      <c r="BT62" s="146" t="str">
        <f t="shared" si="66"/>
        <v>Kirsten Burnett</v>
      </c>
      <c r="BU62" s="107">
        <v>19.5</v>
      </c>
      <c r="BV62" s="129">
        <f t="shared" si="104"/>
        <v>744.09999999999991</v>
      </c>
      <c r="BW62" s="131">
        <f t="shared" si="67"/>
        <v>8.6805555555555559E-3</v>
      </c>
      <c r="BX62" s="131">
        <f t="shared" si="85"/>
        <v>2.0005799999999914E-6</v>
      </c>
      <c r="BY62" s="134">
        <f>IF(BW62&lt;&gt;"",BW62,VLOOKUP($A62,Table12[],7,FALSE))+BX62</f>
        <v>8.6825561355555556E-3</v>
      </c>
      <c r="BZ62" s="146" t="str">
        <f t="shared" si="68"/>
        <v>Kirsten Burnett</v>
      </c>
      <c r="CA62" s="107">
        <v>20.2</v>
      </c>
      <c r="CB62" s="129">
        <f t="shared" si="105"/>
        <v>702.9</v>
      </c>
      <c r="CC62" s="131">
        <f t="shared" si="69"/>
        <v>8.1597222222222227E-3</v>
      </c>
      <c r="CD62" s="131">
        <f t="shared" si="86"/>
        <v>2.0005799999999914E-6</v>
      </c>
      <c r="CE62" s="134">
        <f>IF(CC62&lt;&gt;"",CC62,VLOOKUP($A62,Table12[],7,FALSE))+CD62</f>
        <v>8.1617228022222224E-3</v>
      </c>
      <c r="CF62" s="146" t="str">
        <f t="shared" si="70"/>
        <v>Kirsten Burnett</v>
      </c>
      <c r="CG62" s="107"/>
      <c r="CH62" s="129" t="str">
        <f t="shared" si="106"/>
        <v/>
      </c>
      <c r="CI62" s="131" t="str">
        <f t="shared" si="71"/>
        <v/>
      </c>
      <c r="CJ62" s="131">
        <f t="shared" si="87"/>
        <v>2.0005799999999914E-6</v>
      </c>
      <c r="CK62" s="134">
        <f>IF(CI62&lt;&gt;"",CI62,VLOOKUP($A62,Table12[],7,FALSE))+CJ62</f>
        <v>9.5506116911111098E-3</v>
      </c>
      <c r="CL62" s="146" t="str">
        <f t="shared" si="72"/>
        <v>Kirsten Burnett</v>
      </c>
      <c r="CM62" s="8"/>
      <c r="CN62" s="8">
        <f t="shared" si="73"/>
        <v>0</v>
      </c>
      <c r="CO62" s="8">
        <f t="shared" si="10"/>
        <v>0</v>
      </c>
      <c r="CP62" s="8">
        <f t="shared" si="107"/>
        <v>1.3541666666666667E-2</v>
      </c>
      <c r="CQ62" s="8"/>
      <c r="CR62" s="8">
        <f>IF(A62&lt;&gt;"",IF(VLOOKUP(A62,Apr!A$4:F$211,6)&gt;0,VLOOKUP(A62,Apr!A$4:F$211,6),0),0)</f>
        <v>0</v>
      </c>
      <c r="CS62" s="8">
        <f>IF(A62&lt;&gt;"",IF(VLOOKUP(A62,May!A$3:F$209,6)&gt;0,VLOOKUP(A62,May!A$3:F$209,6),0),0)</f>
        <v>0</v>
      </c>
      <c r="CT62" s="8">
        <f>IF(A62&lt;&gt;"",IF(VLOOKUP(A62,Jun!A$3:F$209,6)&gt;0,VLOOKUP(A62,Jun!A$3:F$209,6),0),0)</f>
        <v>0</v>
      </c>
      <c r="CU62" s="8">
        <f>IF(A62&lt;&gt;"",IF(VLOOKUP(A62,Jul!A$3:F$206,6)&gt;0,VLOOKUP(A62,Jul!A$3:F$206,6),0),0)</f>
        <v>0</v>
      </c>
      <c r="CV62" s="8">
        <f>IF(A62&lt;&gt;"",IF(VLOOKUP(A62,Aug!A$3:F$206,6)&gt;0,VLOOKUP(A62,Aug!A$3:F$206,6),0),0)</f>
        <v>0</v>
      </c>
      <c r="CW62" s="8">
        <f>IF(A62&lt;&gt;"",IF(VLOOKUP(A62,Sep!A$3:F$206,6)&gt;0,VLOOKUP(A62,Sep!A$3:F$206,6),0),0)</f>
        <v>0</v>
      </c>
      <c r="CX62" s="6">
        <f t="shared" si="108"/>
        <v>1719.8833470425491</v>
      </c>
      <c r="CY62" s="8">
        <f t="shared" si="74"/>
        <v>7.9861111111111122E-3</v>
      </c>
      <c r="CZ62" s="8">
        <f>IF(A62&lt;&gt;"",IF(VLOOKUP(A62,Oct!A$3:F$206,6)&gt;0,VLOOKUP(A62,Oct!A$3:F$206,6),0),0)</f>
        <v>0</v>
      </c>
      <c r="DA62" s="8">
        <f>IF(A62&lt;&gt;"",IF(VLOOKUP(A62,Nov!A$3:F$207,6)&gt;0,VLOOKUP(A62,Nov!A$3:F$207,6),0),0)</f>
        <v>0</v>
      </c>
      <c r="DB62" s="8">
        <f>IF(A62&lt;&gt;"",IF(VLOOKUP(A62,Dec!A$3:F$207,6)&gt;0,VLOOKUP(A62,Dec!A$3:F$207,6),0),0)</f>
        <v>0</v>
      </c>
      <c r="DC62" s="8">
        <f>IF(A62&lt;&gt;"",IF(VLOOKUP(A62,Jan!A$3:F$207,6)&gt;0,VLOOKUP(A62,Jan!A$3:F$207,6),0),0)</f>
        <v>0</v>
      </c>
      <c r="DD62" s="8">
        <f>IF(A62&lt;&gt;"",IF(VLOOKUP(A62,Feb!A$3:F$207,6)&gt;0,VLOOKUP(A62,Feb!A$3:F$207,6),0),0)</f>
        <v>0</v>
      </c>
      <c r="DE62" s="8">
        <f>IF(A62&lt;&gt;"",IF(VLOOKUP(A62,Mar!A$3:F$207,6)&gt;0,VLOOKUP(A62,Mar!A$3:F$207,6),0),0)</f>
        <v>0</v>
      </c>
      <c r="DG62" s="8">
        <f>LARGE($EE62:EF62,1)</f>
        <v>1.2326388888888888E-2</v>
      </c>
      <c r="DH62" s="8">
        <f>LARGE($EE62:EG62,1)</f>
        <v>1.2326388888888888E-2</v>
      </c>
      <c r="DI62" s="8">
        <f>LARGE($EE62:EH62,1)</f>
        <v>1.2326388888888888E-2</v>
      </c>
      <c r="DJ62" s="8">
        <f>LARGE($EE62:EI62,1)</f>
        <v>1.2675611691111111E-2</v>
      </c>
      <c r="DK62" s="8">
        <f>LARGE($EE62:EJ62,1)</f>
        <v>1.2675611691111111E-2</v>
      </c>
      <c r="DL62" s="8">
        <f>LARGE($EK62:EL62,1)</f>
        <v>7.9861111111111122E-3</v>
      </c>
      <c r="DM62" s="8">
        <f>LARGE($EK62:EM62,1)</f>
        <v>7.9861111111111122E-3</v>
      </c>
      <c r="DN62" s="8">
        <f>LARGE($EK62:EN62,1)</f>
        <v>7.9861111111111122E-3</v>
      </c>
      <c r="DO62" s="8">
        <f>LARGE($EK62:EO62,1)</f>
        <v>7.9861111111111122E-3</v>
      </c>
      <c r="DP62" s="8">
        <f>LARGE($EK62:EP62,1)</f>
        <v>7.9861111111111122E-3</v>
      </c>
      <c r="DS62" s="6">
        <f t="shared" si="121"/>
        <v>0</v>
      </c>
      <c r="DT62" s="6">
        <f t="shared" si="121"/>
        <v>0</v>
      </c>
      <c r="DU62" s="6">
        <f t="shared" si="121"/>
        <v>0</v>
      </c>
      <c r="DV62" s="6">
        <f t="shared" si="120"/>
        <v>0</v>
      </c>
      <c r="DW62" s="6">
        <f t="shared" si="120"/>
        <v>0</v>
      </c>
      <c r="DX62" s="6">
        <f t="shared" si="120"/>
        <v>0</v>
      </c>
      <c r="DY62" s="6">
        <f t="shared" si="123"/>
        <v>0</v>
      </c>
      <c r="DZ62" s="6">
        <f t="shared" si="123"/>
        <v>0</v>
      </c>
      <c r="EA62" s="6">
        <f t="shared" si="123"/>
        <v>0</v>
      </c>
      <c r="EB62" s="6">
        <f t="shared" si="123"/>
        <v>0</v>
      </c>
      <c r="EC62" s="6">
        <f t="shared" si="123"/>
        <v>0</v>
      </c>
      <c r="EE62" s="8">
        <f t="shared" si="109"/>
        <v>1.2326388888888888E-2</v>
      </c>
      <c r="EF62" s="8">
        <f t="shared" si="124"/>
        <v>0</v>
      </c>
      <c r="EG62" s="8">
        <f t="shared" si="124"/>
        <v>0</v>
      </c>
      <c r="EH62" s="8">
        <f t="shared" si="110"/>
        <v>1.2326388888888888E-2</v>
      </c>
      <c r="EI62" s="8">
        <f t="shared" si="111"/>
        <v>1.2675611691111111E-2</v>
      </c>
      <c r="EJ62" s="8">
        <f t="shared" si="124"/>
        <v>0</v>
      </c>
      <c r="EK62" s="8">
        <f t="shared" si="19"/>
        <v>7.9861111111111122E-3</v>
      </c>
      <c r="EL62" s="8">
        <f t="shared" si="125"/>
        <v>0</v>
      </c>
      <c r="EM62" s="8">
        <f t="shared" si="125"/>
        <v>0</v>
      </c>
      <c r="EN62" s="8">
        <f t="shared" si="125"/>
        <v>0</v>
      </c>
      <c r="EO62" s="8">
        <f t="shared" si="125"/>
        <v>0</v>
      </c>
      <c r="EP62" s="8">
        <f t="shared" si="125"/>
        <v>0</v>
      </c>
      <c r="ES62" s="8" t="str">
        <f t="shared" si="126"/>
        <v/>
      </c>
      <c r="ET62" s="8" t="str">
        <f t="shared" si="126"/>
        <v/>
      </c>
      <c r="EU62" s="8" t="str">
        <f t="shared" si="126"/>
        <v/>
      </c>
      <c r="EV62" s="8" t="str">
        <f t="shared" si="126"/>
        <v/>
      </c>
      <c r="EW62" s="8" t="str">
        <f t="shared" si="126"/>
        <v/>
      </c>
      <c r="EX62" s="8" t="str">
        <f t="shared" si="126"/>
        <v/>
      </c>
      <c r="EY62" s="8" t="str">
        <f t="shared" si="127"/>
        <v/>
      </c>
      <c r="EZ62" s="8" t="str">
        <f t="shared" si="127"/>
        <v/>
      </c>
      <c r="FA62" s="8" t="str">
        <f t="shared" si="127"/>
        <v/>
      </c>
      <c r="FB62" s="8" t="str">
        <f t="shared" si="127"/>
        <v/>
      </c>
      <c r="FC62" s="8" t="str">
        <f t="shared" si="127"/>
        <v/>
      </c>
      <c r="FD62" s="8" t="str">
        <f t="shared" si="127"/>
        <v/>
      </c>
      <c r="FF62" s="13">
        <v>2.6273148148148153E-2</v>
      </c>
      <c r="FG62" s="8">
        <f t="shared" si="23"/>
        <v>2.6273148148148153E-2</v>
      </c>
      <c r="FH62" s="8">
        <f>IF(COUNT($ES62:ET62)&gt;0,SMALL($ES62:ET62,1),$FF62)</f>
        <v>2.6273148148148153E-2</v>
      </c>
      <c r="FI62" s="8">
        <f>IF(COUNT($ES62:EU62)&gt;0,SMALL($ES62:EU62,1),$FF62)</f>
        <v>2.6273148148148153E-2</v>
      </c>
      <c r="FJ62" s="8">
        <f>IF(COUNT($ES62:EV62)&gt;0,SMALL($ES62:EV62,1),$FF62)</f>
        <v>2.6273148148148153E-2</v>
      </c>
      <c r="FK62" s="8">
        <f>IF(COUNT($ES62:EW62)&gt;0,SMALL($ES62:EW62,1),$FF62)</f>
        <v>2.6273148148148153E-2</v>
      </c>
      <c r="FL62" s="54">
        <v>1.9259259259259261E-2</v>
      </c>
      <c r="FM62" s="8">
        <f t="shared" si="24"/>
        <v>1.9259259259259261E-2</v>
      </c>
      <c r="FN62" s="8">
        <f>IF(COUNT($EY62:EZ62)&gt;0,SMALL($EY62:EZ62,1),$FM62)</f>
        <v>1.9259259259259261E-2</v>
      </c>
      <c r="FO62" s="8">
        <f>IF(COUNT($EY62:FA62)&gt;0,SMALL($EY62:FA62,1),$FM62)</f>
        <v>1.9259259259259261E-2</v>
      </c>
      <c r="FP62" s="8">
        <f>IF(COUNT($EY62:FB62)&gt;0,SMALL($EY62:FB62,1),$FM62)</f>
        <v>1.9259259259259261E-2</v>
      </c>
      <c r="FQ62" s="8">
        <f>IF(COUNT($EY62:FC62)&gt;0,SMALL($EY62:FC62,1),$FM62)</f>
        <v>1.9259259259259261E-2</v>
      </c>
      <c r="FS62" s="8">
        <f t="shared" si="112"/>
        <v>1.2676977431851852E-2</v>
      </c>
      <c r="FT62" s="8">
        <f t="shared" si="113"/>
        <v>7.9874768518518532E-3</v>
      </c>
      <c r="FU62" s="1">
        <f t="shared" si="118"/>
        <v>59</v>
      </c>
      <c r="FV62" s="8">
        <f t="shared" si="114"/>
        <v>1.3657407407407408E-6</v>
      </c>
      <c r="FW62" s="1" t="str">
        <f t="shared" si="115"/>
        <v>Kirsten Burnett</v>
      </c>
      <c r="FY62" s="13">
        <f t="shared" si="116"/>
        <v>2.590210789567703E-2</v>
      </c>
      <c r="FZ62" s="13">
        <f>SMALL($GL62:GM62,1)/(60*60*24)</f>
        <v>2.590210789567703E-2</v>
      </c>
      <c r="GA62" s="13">
        <f>SMALL($GL62:GN62,1)/(60*60*24)</f>
        <v>2.590210789567703E-2</v>
      </c>
      <c r="GB62" s="13">
        <f>SMALL($GL62:GO62,1)/(60*60*24)</f>
        <v>2.590210789567703E-2</v>
      </c>
      <c r="GC62" s="13">
        <f>SMALL($GL62:GP62,1)/(60*60*24)</f>
        <v>2.590210789567703E-2</v>
      </c>
      <c r="GD62" s="13">
        <f>SMALL($GL62:GQ62,1)/(60*60*24)</f>
        <v>2.590210789567703E-2</v>
      </c>
      <c r="GE62" s="34">
        <f t="shared" si="31"/>
        <v>1.990605725743691E-2</v>
      </c>
      <c r="GF62" s="13">
        <f>SMALL($GR62:GS62,1)/(60*60*24)</f>
        <v>1.990605725743691E-2</v>
      </c>
      <c r="GG62" s="42">
        <f>SMALL($GT62:GT62,1)/(60*60*24)</f>
        <v>0.11572916666666666</v>
      </c>
      <c r="GH62" s="42">
        <f>SMALL($GT62:GU62,1)/(60*60*24)</f>
        <v>0.11572916666666666</v>
      </c>
      <c r="GI62" s="42">
        <f>SMALL($GT62:GV62,1)/(60*60*24)</f>
        <v>0.11572916666666666</v>
      </c>
      <c r="GJ62" s="42">
        <f>SMALL($GT62:GW62,1)/(60*60*24)</f>
        <v>0.11572916666666666</v>
      </c>
      <c r="GL62" s="6">
        <f t="shared" si="117"/>
        <v>2237.9421221864955</v>
      </c>
      <c r="GM62" s="1">
        <f t="shared" si="128"/>
        <v>9999</v>
      </c>
      <c r="GN62" s="1">
        <f t="shared" si="128"/>
        <v>9999</v>
      </c>
      <c r="GO62" s="1">
        <f t="shared" si="128"/>
        <v>9999</v>
      </c>
      <c r="GP62" s="1">
        <f t="shared" si="128"/>
        <v>9999</v>
      </c>
      <c r="GQ62" s="1">
        <f t="shared" si="128"/>
        <v>9999</v>
      </c>
      <c r="GR62" s="6">
        <f t="shared" si="34"/>
        <v>1719.8833470425491</v>
      </c>
      <c r="GS62" s="1">
        <f t="shared" si="35"/>
        <v>9999</v>
      </c>
      <c r="GT62" s="43">
        <f t="shared" si="36"/>
        <v>9999</v>
      </c>
      <c r="GU62" s="1">
        <f t="shared" si="129"/>
        <v>9999</v>
      </c>
      <c r="GV62" s="1">
        <f t="shared" si="129"/>
        <v>9999</v>
      </c>
      <c r="GW62" s="1">
        <f t="shared" si="129"/>
        <v>9999</v>
      </c>
    </row>
    <row r="63" spans="1:205" x14ac:dyDescent="0.25">
      <c r="A63" s="1" t="s">
        <v>2</v>
      </c>
      <c r="B63" s="54">
        <v>2.0995370370370373E-2</v>
      </c>
      <c r="C63" s="45">
        <v>43344</v>
      </c>
      <c r="D63" s="45"/>
      <c r="E63" s="13">
        <v>2.9328703703703704E-2</v>
      </c>
      <c r="F63" s="11">
        <v>45047</v>
      </c>
      <c r="H63" s="35">
        <v>2.2997685185185184E-2</v>
      </c>
      <c r="I63" s="35">
        <v>2.9421296296296296E-2</v>
      </c>
      <c r="K63" s="8">
        <v>1.9884259259259258E-2</v>
      </c>
      <c r="M63" s="8">
        <f t="shared" si="38"/>
        <v>2.7812388352983206E-2</v>
      </c>
      <c r="N63" s="6">
        <f t="shared" si="39"/>
        <v>2402.990353697749</v>
      </c>
      <c r="O63" s="8">
        <f t="shared" si="40"/>
        <v>1.1631944444444445E-2</v>
      </c>
      <c r="P63" s="146" t="str">
        <f t="shared" si="41"/>
        <v>Laura Byrne</v>
      </c>
      <c r="Q63" s="107"/>
      <c r="R63" s="129" t="str">
        <f t="shared" si="97"/>
        <v/>
      </c>
      <c r="S63" s="131" t="str">
        <f t="shared" si="42"/>
        <v/>
      </c>
      <c r="T63" s="131">
        <f t="shared" si="75"/>
        <v>2.0005899999999912E-6</v>
      </c>
      <c r="U63" s="132">
        <f t="shared" si="43"/>
        <v>1.1633945034444445E-2</v>
      </c>
      <c r="V63" s="146" t="str">
        <f t="shared" si="44"/>
        <v>Laura Byrne</v>
      </c>
      <c r="W63" s="107"/>
      <c r="X63" s="129" t="str">
        <f t="shared" si="98"/>
        <v/>
      </c>
      <c r="Y63" s="131" t="str">
        <f t="shared" si="45"/>
        <v/>
      </c>
      <c r="Z63" s="131">
        <f t="shared" si="76"/>
        <v>2.0005899999999912E-6</v>
      </c>
      <c r="AA63" s="132">
        <f t="shared" si="46"/>
        <v>1.1633945034444445E-2</v>
      </c>
      <c r="AB63" s="146" t="str">
        <f t="shared" si="47"/>
        <v>Laura Byrne</v>
      </c>
      <c r="AC63" s="107"/>
      <c r="AD63" s="129" t="str">
        <f t="shared" si="99"/>
        <v/>
      </c>
      <c r="AE63" s="131" t="str">
        <f t="shared" si="48"/>
        <v/>
      </c>
      <c r="AF63" s="131">
        <f t="shared" si="77"/>
        <v>2.0005899999999912E-6</v>
      </c>
      <c r="AG63" s="132">
        <f t="shared" si="49"/>
        <v>1.1633945034444445E-2</v>
      </c>
      <c r="AH63" s="146" t="str">
        <f t="shared" si="50"/>
        <v>Laura Byrne</v>
      </c>
      <c r="AI63" s="107">
        <v>25.3</v>
      </c>
      <c r="AJ63" s="108">
        <f t="shared" si="51"/>
        <v>1.0069444444444445E-2</v>
      </c>
      <c r="AK63" s="109">
        <f t="shared" si="52"/>
        <v>870.00000000000023</v>
      </c>
      <c r="AL63" s="129">
        <f t="shared" si="131"/>
        <v>2641.6372000000001</v>
      </c>
      <c r="AM63" s="131">
        <f t="shared" si="132"/>
        <v>8.8541666666666664E-3</v>
      </c>
      <c r="AN63" s="131">
        <f t="shared" si="78"/>
        <v>2.0005899999999912E-6</v>
      </c>
      <c r="AO63" s="132">
        <f t="shared" si="79"/>
        <v>8.8541666666666664E-3</v>
      </c>
      <c r="AP63" s="146" t="str">
        <f t="shared" si="53"/>
        <v>Laura Byrne</v>
      </c>
      <c r="AQ63" s="107">
        <v>25.6</v>
      </c>
      <c r="AR63" s="129">
        <f t="shared" si="54"/>
        <v>2656.6743999999999</v>
      </c>
      <c r="AS63" s="131">
        <f t="shared" si="55"/>
        <v>8.6805555555555559E-3</v>
      </c>
      <c r="AT63" s="131">
        <f t="shared" si="80"/>
        <v>2.0005899999999912E-6</v>
      </c>
      <c r="AU63" s="132">
        <f t="shared" si="56"/>
        <v>8.6825561455555565E-3</v>
      </c>
      <c r="AV63" s="146" t="str">
        <f t="shared" si="57"/>
        <v>Laura Byrne</v>
      </c>
      <c r="AW63" s="107">
        <v>25.9</v>
      </c>
      <c r="AX63" s="129">
        <f t="shared" si="100"/>
        <v>2357.6999999999998</v>
      </c>
      <c r="AY63" s="131">
        <f t="shared" si="58"/>
        <v>1.2152777777777778E-2</v>
      </c>
      <c r="AZ63" s="131">
        <f t="shared" si="81"/>
        <v>2.0005899999999912E-6</v>
      </c>
      <c r="BA63" s="132">
        <f t="shared" si="59"/>
        <v>1.2154778367777778E-2</v>
      </c>
      <c r="BB63" s="146" t="str">
        <f t="shared" si="60"/>
        <v>Laura Byrne</v>
      </c>
      <c r="BC63" s="107">
        <v>26.3</v>
      </c>
      <c r="BD63" s="129">
        <f t="shared" si="101"/>
        <v>602.79919999999993</v>
      </c>
      <c r="BE63" s="131">
        <f t="shared" si="61"/>
        <v>6.9444444444444441E-3</v>
      </c>
      <c r="BF63" s="131">
        <f t="shared" si="82"/>
        <v>2.0005899999999912E-6</v>
      </c>
      <c r="BG63" s="134">
        <f>IF(BE63&lt;&gt;"",BE63,VLOOKUP($A63,Table12[],7,FALSE))+BF63</f>
        <v>6.9464450344444437E-3</v>
      </c>
      <c r="BH63" s="146" t="str">
        <f t="shared" si="62"/>
        <v>Laura Byrne</v>
      </c>
      <c r="BI63" s="107">
        <v>26.7</v>
      </c>
      <c r="BJ63" s="129">
        <f t="shared" si="102"/>
        <v>591.75279999999998</v>
      </c>
      <c r="BK63" s="131">
        <f t="shared" si="63"/>
        <v>6.7708333333333336E-3</v>
      </c>
      <c r="BL63" s="131">
        <f t="shared" si="83"/>
        <v>2.0005899999999912E-6</v>
      </c>
      <c r="BM63" s="134">
        <f>IF(BK63&lt;&gt;"",BK63,VLOOKUP($A63,Table12[],7,FALSE))+BL63</f>
        <v>6.7728339233333332E-3</v>
      </c>
      <c r="BN63" s="146" t="str">
        <f t="shared" si="64"/>
        <v>Laura Byrne</v>
      </c>
      <c r="BO63" s="107">
        <v>27.2</v>
      </c>
      <c r="BP63" s="129">
        <f t="shared" si="103"/>
        <v>577.94479999999999</v>
      </c>
      <c r="BQ63" s="131">
        <f t="shared" si="65"/>
        <v>6.7708333333333336E-3</v>
      </c>
      <c r="BR63" s="131">
        <f t="shared" si="84"/>
        <v>2.0005899999999912E-6</v>
      </c>
      <c r="BS63" s="134">
        <f>IF(BQ63&lt;&gt;"",BQ63,VLOOKUP($A63,Table12[],7,FALSE))+BR63</f>
        <v>6.7728339233333332E-3</v>
      </c>
      <c r="BT63" s="146" t="str">
        <f t="shared" si="66"/>
        <v>Laura Byrne</v>
      </c>
      <c r="BU63" s="107">
        <v>27.3</v>
      </c>
      <c r="BV63" s="129">
        <f t="shared" si="104"/>
        <v>510.09999999999991</v>
      </c>
      <c r="BW63" s="131">
        <f t="shared" si="67"/>
        <v>5.9027777777777776E-3</v>
      </c>
      <c r="BX63" s="131">
        <f t="shared" si="85"/>
        <v>2.0005899999999912E-6</v>
      </c>
      <c r="BY63" s="134">
        <f>IF(BW63&lt;&gt;"",BW63,VLOOKUP($A63,Table12[],7,FALSE))+BX63</f>
        <v>5.9047783677777773E-3</v>
      </c>
      <c r="BZ63" s="146" t="str">
        <f t="shared" si="68"/>
        <v>Laura Byrne</v>
      </c>
      <c r="CA63" s="107">
        <v>27.8</v>
      </c>
      <c r="CB63" s="129">
        <f t="shared" si="105"/>
        <v>467.29999999999984</v>
      </c>
      <c r="CC63" s="131">
        <f t="shared" si="69"/>
        <v>5.3819444444444444E-3</v>
      </c>
      <c r="CD63" s="131">
        <f t="shared" si="86"/>
        <v>2.0005899999999912E-6</v>
      </c>
      <c r="CE63" s="134">
        <f>IF(CC63&lt;&gt;"",CC63,VLOOKUP($A63,Table12[],7,FALSE))+CD63</f>
        <v>5.383945034444444E-3</v>
      </c>
      <c r="CF63" s="146" t="str">
        <f t="shared" si="70"/>
        <v>Laura Byrne</v>
      </c>
      <c r="CG63" s="107"/>
      <c r="CH63" s="129" t="str">
        <f t="shared" si="106"/>
        <v/>
      </c>
      <c r="CI63" s="131" t="str">
        <f t="shared" si="71"/>
        <v/>
      </c>
      <c r="CJ63" s="131">
        <f t="shared" si="87"/>
        <v>2.0005899999999912E-6</v>
      </c>
      <c r="CK63" s="134">
        <f>IF(CI63&lt;&gt;"",CI63,VLOOKUP($A63,Table12[],7,FALSE))+CJ63</f>
        <v>7.1200561455555551E-3</v>
      </c>
      <c r="CL63" s="146" t="str">
        <f t="shared" si="72"/>
        <v>Laura Byrne</v>
      </c>
      <c r="CM63" s="8"/>
      <c r="CN63" s="8">
        <f t="shared" si="73"/>
        <v>2.9328703703703701E-2</v>
      </c>
      <c r="CO63" s="8">
        <f t="shared" si="10"/>
        <v>0</v>
      </c>
      <c r="CP63" s="8">
        <f t="shared" si="107"/>
        <v>1.1631944444444445E-2</v>
      </c>
      <c r="CQ63" s="8"/>
      <c r="CR63" s="8">
        <f>IF(A63&lt;&gt;"",IF(VLOOKUP(A63,Apr!A$4:F$211,6)&gt;0,VLOOKUP(A63,Apr!A$4:F$211,6),0),0)</f>
        <v>0</v>
      </c>
      <c r="CS63" s="8">
        <f>IF(A63&lt;&gt;"",IF(VLOOKUP(A63,May!A$3:F$209,6)&gt;0,VLOOKUP(A63,May!A$3:F$209,6),0),0)</f>
        <v>2.9328703703703701E-2</v>
      </c>
      <c r="CT63" s="8">
        <f>IF(A63&lt;&gt;"",IF(VLOOKUP(A63,Jun!A$3:F$209,6)&gt;0,VLOOKUP(A63,Jun!A$3:F$209,6),0),0)</f>
        <v>0</v>
      </c>
      <c r="CU63" s="8">
        <f>IF(A63&lt;&gt;"",IF(VLOOKUP(A63,Jul!A$3:F$206,6)&gt;0,VLOOKUP(A63,Jul!A$3:F$206,6),0),0)</f>
        <v>0</v>
      </c>
      <c r="CV63" s="8">
        <f>IF(A63&lt;&gt;"",IF(VLOOKUP(A63,Aug!A$3:F$206,6)&gt;0,VLOOKUP(A63,Aug!A$3:F$206,6),0),0)</f>
        <v>0</v>
      </c>
      <c r="CW63" s="8">
        <f>IF(A63&lt;&gt;"",IF(VLOOKUP(A63,Sep!A$3:F$206,6)&gt;0,VLOOKUP(A63,Sep!A$3:F$206,6),0),0)</f>
        <v>2.9859110521111107E-2</v>
      </c>
      <c r="CX63" s="6">
        <f t="shared" si="108"/>
        <v>1947.4071103982892</v>
      </c>
      <c r="CY63" s="8">
        <f t="shared" si="74"/>
        <v>5.3819444444444453E-3</v>
      </c>
      <c r="CZ63" s="8">
        <f>IF(A63&lt;&gt;"",IF(VLOOKUP(A63,Oct!A$3:F$206,6)&gt;0,VLOOKUP(A63,Oct!A$3:F$206,6),0),0)</f>
        <v>0</v>
      </c>
      <c r="DA63" s="8">
        <f>IF(A63&lt;&gt;"",IF(VLOOKUP(A63,Nov!A$3:F$207,6)&gt;0,VLOOKUP(A63,Nov!A$3:F$207,6),0),0)</f>
        <v>0</v>
      </c>
      <c r="DB63" s="8">
        <f>IF(A63&lt;&gt;"",IF(VLOOKUP(A63,Dec!A$3:F$207,6)&gt;0,VLOOKUP(A63,Dec!A$3:F$207,6),0),0)</f>
        <v>0</v>
      </c>
      <c r="DC63" s="8">
        <f>IF(A63&lt;&gt;"",IF(VLOOKUP(A63,Jan!A$3:F$207,6)&gt;0,VLOOKUP(A63,Jan!A$3:F$207,6),0),0)</f>
        <v>0</v>
      </c>
      <c r="DD63" s="8">
        <f>IF(A63&lt;&gt;"",IF(VLOOKUP(A63,Feb!A$3:F$207,6)&gt;0,VLOOKUP(A63,Feb!A$3:F$207,6),0),0)</f>
        <v>0</v>
      </c>
      <c r="DE63" s="8">
        <f>IF(A63&lt;&gt;"",IF(VLOOKUP(A63,Mar!A$3:F$207,6)&gt;0,VLOOKUP(A63,Mar!A$3:F$207,6),0),0)</f>
        <v>0</v>
      </c>
      <c r="DG63" s="8">
        <f>LARGE($EE63:EF63,1)</f>
        <v>8.8541666666666664E-3</v>
      </c>
      <c r="DH63" s="8">
        <f>LARGE($EE63:EG63,1)</f>
        <v>1.0069444444444445E-2</v>
      </c>
      <c r="DI63" s="8">
        <f>LARGE($EE63:EH63,1)</f>
        <v>1.0069444444444445E-2</v>
      </c>
      <c r="DJ63" s="8">
        <f>LARGE($EE63:EI63,1)</f>
        <v>1.0069444444444445E-2</v>
      </c>
      <c r="DK63" s="8">
        <f>LARGE($EE63:EJ63,1)</f>
        <v>1.0069444444444445E-2</v>
      </c>
      <c r="DL63" s="8">
        <f>LARGE($EK63:EL63,1)</f>
        <v>5.3819444444444453E-3</v>
      </c>
      <c r="DM63" s="8">
        <f>LARGE($EK63:EM63,1)</f>
        <v>5.3819444444444453E-3</v>
      </c>
      <c r="DN63" s="8">
        <f>LARGE($EK63:EN63,1)</f>
        <v>5.3819444444444453E-3</v>
      </c>
      <c r="DO63" s="8">
        <f>LARGE($EK63:EO63,1)</f>
        <v>5.3819444444444453E-3</v>
      </c>
      <c r="DP63" s="8">
        <f>LARGE($EK63:EP63,1)</f>
        <v>5.3819444444444453E-3</v>
      </c>
      <c r="DS63" s="6">
        <f t="shared" si="121"/>
        <v>0</v>
      </c>
      <c r="DT63" s="6">
        <f t="shared" si="121"/>
        <v>2533.9999999999995</v>
      </c>
      <c r="DU63" s="6">
        <f t="shared" si="121"/>
        <v>0</v>
      </c>
      <c r="DV63" s="6">
        <f t="shared" si="120"/>
        <v>0</v>
      </c>
      <c r="DW63" s="6">
        <f t="shared" si="120"/>
        <v>0</v>
      </c>
      <c r="DX63" s="6">
        <f t="shared" si="120"/>
        <v>2579.8271490239995</v>
      </c>
      <c r="DY63" s="6">
        <f t="shared" si="123"/>
        <v>0</v>
      </c>
      <c r="DZ63" s="6">
        <f t="shared" si="123"/>
        <v>0</v>
      </c>
      <c r="EA63" s="6">
        <f t="shared" si="123"/>
        <v>0</v>
      </c>
      <c r="EB63" s="6">
        <f t="shared" si="123"/>
        <v>0</v>
      </c>
      <c r="EC63" s="6">
        <f t="shared" si="123"/>
        <v>0</v>
      </c>
      <c r="EE63" s="8">
        <f t="shared" si="109"/>
        <v>8.8541666666666664E-3</v>
      </c>
      <c r="EF63" s="8">
        <f t="shared" si="124"/>
        <v>0</v>
      </c>
      <c r="EG63" s="8">
        <f t="shared" si="124"/>
        <v>1.0069444444444445E-2</v>
      </c>
      <c r="EH63" s="8">
        <f t="shared" si="110"/>
        <v>8.8541666666666664E-3</v>
      </c>
      <c r="EI63" s="8">
        <f t="shared" si="111"/>
        <v>8.6825561455555565E-3</v>
      </c>
      <c r="EJ63" s="8">
        <f t="shared" si="124"/>
        <v>0</v>
      </c>
      <c r="EK63" s="8">
        <f t="shared" si="19"/>
        <v>5.3819444444444453E-3</v>
      </c>
      <c r="EL63" s="8">
        <f t="shared" si="125"/>
        <v>0</v>
      </c>
      <c r="EM63" s="8">
        <f t="shared" si="125"/>
        <v>0</v>
      </c>
      <c r="EN63" s="8">
        <f t="shared" si="125"/>
        <v>0</v>
      </c>
      <c r="EO63" s="8">
        <f t="shared" si="125"/>
        <v>0</v>
      </c>
      <c r="EP63" s="8">
        <f t="shared" si="125"/>
        <v>0</v>
      </c>
      <c r="ES63" s="8" t="str">
        <f t="shared" si="126"/>
        <v/>
      </c>
      <c r="ET63" s="8">
        <f t="shared" si="126"/>
        <v>2.9328703703703701E-2</v>
      </c>
      <c r="EU63" s="8" t="str">
        <f t="shared" si="126"/>
        <v/>
      </c>
      <c r="EV63" s="8" t="str">
        <f t="shared" si="126"/>
        <v/>
      </c>
      <c r="EW63" s="8" t="str">
        <f t="shared" si="126"/>
        <v/>
      </c>
      <c r="EX63" s="8">
        <f t="shared" si="126"/>
        <v>2.9859110521111107E-2</v>
      </c>
      <c r="EY63" s="8" t="str">
        <f t="shared" si="127"/>
        <v/>
      </c>
      <c r="EZ63" s="8" t="str">
        <f t="shared" si="127"/>
        <v/>
      </c>
      <c r="FA63" s="8" t="str">
        <f t="shared" si="127"/>
        <v/>
      </c>
      <c r="FB63" s="8" t="str">
        <f t="shared" si="127"/>
        <v/>
      </c>
      <c r="FC63" s="8" t="str">
        <f t="shared" si="127"/>
        <v/>
      </c>
      <c r="FD63" s="8" t="str">
        <f t="shared" si="127"/>
        <v/>
      </c>
      <c r="FF63" s="13">
        <v>2.9421296296296296E-2</v>
      </c>
      <c r="FG63" s="8">
        <f t="shared" si="23"/>
        <v>2.9421296296296296E-2</v>
      </c>
      <c r="FH63" s="8">
        <f>IF(COUNT($ES63:ET63)&gt;0,SMALL($ES63:ET63,1),$FF63)</f>
        <v>2.9328703703703701E-2</v>
      </c>
      <c r="FI63" s="8">
        <f>IF(COUNT($ES63:EU63)&gt;0,SMALL($ES63:EU63,1),$FF63)</f>
        <v>2.9328703703703701E-2</v>
      </c>
      <c r="FJ63" s="8">
        <f>IF(COUNT($ES63:EV63)&gt;0,SMALL($ES63:EV63,1),$FF63)</f>
        <v>2.9328703703703701E-2</v>
      </c>
      <c r="FK63" s="8">
        <f>IF(COUNT($ES63:EW63)&gt;0,SMALL($ES63:EW63,1),$FF63)</f>
        <v>2.9328703703703701E-2</v>
      </c>
      <c r="FL63" s="54">
        <v>2.0995370370370373E-2</v>
      </c>
      <c r="FM63" s="8">
        <f t="shared" si="24"/>
        <v>2.0995370370370373E-2</v>
      </c>
      <c r="FN63" s="8">
        <f>IF(COUNT($EY63:EZ63)&gt;0,SMALL($EY63:EZ63,1),$FM63)</f>
        <v>2.0995370370370373E-2</v>
      </c>
      <c r="FO63" s="8">
        <f>IF(COUNT($EY63:FA63)&gt;0,SMALL($EY63:FA63,1),$FM63)</f>
        <v>2.0995370370370373E-2</v>
      </c>
      <c r="FP63" s="8">
        <f>IF(COUNT($EY63:FB63)&gt;0,SMALL($EY63:FB63,1),$FM63)</f>
        <v>2.0995370370370373E-2</v>
      </c>
      <c r="FQ63" s="8">
        <f>IF(COUNT($EY63:FC63)&gt;0,SMALL($EY63:FC63,1),$FM63)</f>
        <v>2.0995370370370373E-2</v>
      </c>
      <c r="FS63" s="8">
        <f t="shared" si="112"/>
        <v>1.0070833333333334E-2</v>
      </c>
      <c r="FT63" s="8">
        <f t="shared" si="113"/>
        <v>5.3833333333333346E-3</v>
      </c>
      <c r="FU63" s="1">
        <f t="shared" si="118"/>
        <v>60</v>
      </c>
      <c r="FV63" s="8">
        <f t="shared" si="114"/>
        <v>1.388888888888889E-6</v>
      </c>
      <c r="FW63" s="1" t="str">
        <f t="shared" si="115"/>
        <v>Laura Byrne</v>
      </c>
      <c r="FY63" s="13">
        <f t="shared" si="116"/>
        <v>2.7812388352983206E-2</v>
      </c>
      <c r="FZ63" s="13">
        <f>SMALL($GL63:GM63,1)/(60*60*24)</f>
        <v>2.7812388352983206E-2</v>
      </c>
      <c r="GA63" s="13">
        <f>SMALL($GL63:GN63,1)/(60*60*24)</f>
        <v>2.7812388352983206E-2</v>
      </c>
      <c r="GB63" s="13">
        <f>SMALL($GL63:GO63,1)/(60*60*24)</f>
        <v>2.7812388352983206E-2</v>
      </c>
      <c r="GC63" s="13">
        <f>SMALL($GL63:GP63,1)/(60*60*24)</f>
        <v>2.7812388352983206E-2</v>
      </c>
      <c r="GD63" s="13">
        <f>SMALL($GL63:GQ63,1)/(60*60*24)</f>
        <v>2.7812388352983206E-2</v>
      </c>
      <c r="GE63" s="34">
        <f t="shared" si="31"/>
        <v>2.2539434148128347E-2</v>
      </c>
      <c r="GF63" s="13">
        <f>SMALL($GR63:GS63,1)/(60*60*24)</f>
        <v>2.2539434148128347E-2</v>
      </c>
      <c r="GG63" s="42">
        <f>SMALL($GT63:GT63,1)/(60*60*24)</f>
        <v>0.11572916666666666</v>
      </c>
      <c r="GH63" s="42">
        <f>SMALL($GT63:GU63,1)/(60*60*24)</f>
        <v>0.11572916666666666</v>
      </c>
      <c r="GI63" s="42">
        <f>SMALL($GT63:GV63,1)/(60*60*24)</f>
        <v>0.11572916666666666</v>
      </c>
      <c r="GJ63" s="42">
        <f>SMALL($GT63:GW63,1)/(60*60*24)</f>
        <v>0.11572916666666666</v>
      </c>
      <c r="GL63" s="6">
        <f t="shared" si="117"/>
        <v>2402.990353697749</v>
      </c>
      <c r="GM63" s="1">
        <f t="shared" si="128"/>
        <v>9999</v>
      </c>
      <c r="GN63" s="1">
        <f t="shared" si="128"/>
        <v>2533.9999999999995</v>
      </c>
      <c r="GO63" s="1">
        <f t="shared" si="128"/>
        <v>9999</v>
      </c>
      <c r="GP63" s="1">
        <f t="shared" si="128"/>
        <v>9999</v>
      </c>
      <c r="GQ63" s="1">
        <f t="shared" si="128"/>
        <v>9999</v>
      </c>
      <c r="GR63" s="6">
        <f t="shared" si="34"/>
        <v>1947.4071103982892</v>
      </c>
      <c r="GS63" s="1">
        <f t="shared" si="35"/>
        <v>9999</v>
      </c>
      <c r="GT63" s="43">
        <f t="shared" si="36"/>
        <v>9999</v>
      </c>
      <c r="GU63" s="1">
        <f t="shared" si="129"/>
        <v>9999</v>
      </c>
      <c r="GV63" s="1">
        <f t="shared" si="129"/>
        <v>9999</v>
      </c>
      <c r="GW63" s="1">
        <f t="shared" si="129"/>
        <v>9999</v>
      </c>
    </row>
    <row r="64" spans="1:205" x14ac:dyDescent="0.25">
      <c r="A64" s="1" t="s">
        <v>129</v>
      </c>
      <c r="B64" s="54">
        <v>1.6469907407407405E-2</v>
      </c>
      <c r="C64" s="45">
        <v>43862</v>
      </c>
      <c r="D64" s="45"/>
      <c r="E64" s="13">
        <v>2.1956018518518517E-2</v>
      </c>
      <c r="F64" s="11">
        <v>44774</v>
      </c>
      <c r="H64" s="35">
        <v>1.7256944444444443E-2</v>
      </c>
      <c r="I64" s="35">
        <v>2.1956018518518514E-2</v>
      </c>
      <c r="K64" s="8">
        <v>1.7604166666666667E-2</v>
      </c>
      <c r="L64" s="8">
        <v>3.6111111111111115E-2</v>
      </c>
      <c r="M64" s="8">
        <f t="shared" si="38"/>
        <v>2.4623191318327974E-2</v>
      </c>
      <c r="N64" s="6">
        <f t="shared" si="39"/>
        <v>2127.4437299035371</v>
      </c>
      <c r="O64" s="8">
        <f t="shared" si="40"/>
        <v>1.4756944444444444E-2</v>
      </c>
      <c r="P64" s="146" t="str">
        <f t="shared" si="41"/>
        <v>Lewis McAfee</v>
      </c>
      <c r="Q64" s="107"/>
      <c r="R64" s="129" t="str">
        <f t="shared" si="97"/>
        <v/>
      </c>
      <c r="S64" s="131" t="str">
        <f t="shared" si="42"/>
        <v/>
      </c>
      <c r="T64" s="131">
        <f t="shared" si="75"/>
        <v>2.0005999999999911E-6</v>
      </c>
      <c r="U64" s="132">
        <f t="shared" si="43"/>
        <v>1.4758945044444444E-2</v>
      </c>
      <c r="V64" s="146" t="str">
        <f t="shared" si="44"/>
        <v>Lewis McAfee</v>
      </c>
      <c r="W64" s="107"/>
      <c r="X64" s="129" t="str">
        <f t="shared" si="98"/>
        <v/>
      </c>
      <c r="Y64" s="131" t="str">
        <f t="shared" si="45"/>
        <v/>
      </c>
      <c r="Z64" s="131">
        <f t="shared" si="76"/>
        <v>2.0005999999999911E-6</v>
      </c>
      <c r="AA64" s="132">
        <f t="shared" si="46"/>
        <v>1.4758945044444444E-2</v>
      </c>
      <c r="AB64" s="146" t="str">
        <f t="shared" si="47"/>
        <v>Lewis McAfee</v>
      </c>
      <c r="AC64" s="107"/>
      <c r="AD64" s="129" t="str">
        <f t="shared" si="99"/>
        <v/>
      </c>
      <c r="AE64" s="131" t="str">
        <f t="shared" si="48"/>
        <v/>
      </c>
      <c r="AF64" s="131">
        <f t="shared" si="77"/>
        <v>2.0005999999999911E-6</v>
      </c>
      <c r="AG64" s="132">
        <f t="shared" si="49"/>
        <v>1.4758945044444444E-2</v>
      </c>
      <c r="AH64" s="146" t="str">
        <f t="shared" si="50"/>
        <v>Lewis McAfee</v>
      </c>
      <c r="AI64" s="107">
        <v>12.2</v>
      </c>
      <c r="AJ64" s="108">
        <f t="shared" si="51"/>
        <v>1.6493055555555556E-2</v>
      </c>
      <c r="AK64" s="109">
        <f t="shared" si="52"/>
        <v>1425</v>
      </c>
      <c r="AL64" s="129">
        <f t="shared" si="131"/>
        <v>1985.0128</v>
      </c>
      <c r="AM64" s="131">
        <f t="shared" si="132"/>
        <v>1.6493055555555556E-2</v>
      </c>
      <c r="AN64" s="131">
        <f t="shared" si="78"/>
        <v>2.0005999999999911E-6</v>
      </c>
      <c r="AO64" s="132">
        <f t="shared" si="79"/>
        <v>1.6493055555555556E-2</v>
      </c>
      <c r="AP64" s="146" t="str">
        <f t="shared" si="53"/>
        <v>Lewis McAfee</v>
      </c>
      <c r="AQ64" s="107">
        <v>12.3</v>
      </c>
      <c r="AR64" s="129">
        <f t="shared" si="54"/>
        <v>1990.0252</v>
      </c>
      <c r="AS64" s="131">
        <f t="shared" si="55"/>
        <v>1.6493055555555556E-2</v>
      </c>
      <c r="AT64" s="131">
        <f t="shared" si="80"/>
        <v>2.0005999999999911E-6</v>
      </c>
      <c r="AU64" s="132">
        <f t="shared" si="56"/>
        <v>1.6495056155555556E-2</v>
      </c>
      <c r="AV64" s="146" t="str">
        <f t="shared" si="57"/>
        <v>Lewis McAfee</v>
      </c>
      <c r="AW64" s="107">
        <v>12.5</v>
      </c>
      <c r="AX64" s="129">
        <f t="shared" si="100"/>
        <v>1848.5</v>
      </c>
      <c r="AY64" s="131">
        <f t="shared" si="58"/>
        <v>1.8055555555555554E-2</v>
      </c>
      <c r="AZ64" s="131">
        <f t="shared" si="81"/>
        <v>2.0005999999999911E-6</v>
      </c>
      <c r="BA64" s="132">
        <f t="shared" si="59"/>
        <v>1.8057556155555553E-2</v>
      </c>
      <c r="BB64" s="146" t="str">
        <f t="shared" si="60"/>
        <v>Lewis McAfee</v>
      </c>
      <c r="BC64" s="107">
        <v>12.8</v>
      </c>
      <c r="BD64" s="129">
        <f t="shared" si="101"/>
        <v>975.61519999999996</v>
      </c>
      <c r="BE64" s="131">
        <f t="shared" si="61"/>
        <v>1.1284722222222222E-2</v>
      </c>
      <c r="BF64" s="131">
        <f t="shared" si="82"/>
        <v>2.0005999999999911E-6</v>
      </c>
      <c r="BG64" s="134">
        <f>IF(BE64&lt;&gt;"",BE64,VLOOKUP($A64,Table12[],7,FALSE))+BF64</f>
        <v>1.1286722822222222E-2</v>
      </c>
      <c r="BH64" s="146" t="str">
        <f t="shared" si="62"/>
        <v>Lewis McAfee</v>
      </c>
      <c r="BI64" s="107">
        <v>13</v>
      </c>
      <c r="BJ64" s="129">
        <f t="shared" si="102"/>
        <v>970.09199999999987</v>
      </c>
      <c r="BK64" s="131">
        <f t="shared" si="63"/>
        <v>1.1284722222222222E-2</v>
      </c>
      <c r="BL64" s="131">
        <f t="shared" si="83"/>
        <v>2.0005999999999911E-6</v>
      </c>
      <c r="BM64" s="134">
        <f>IF(BK64&lt;&gt;"",BK64,VLOOKUP($A64,Table12[],7,FALSE))+BL64</f>
        <v>1.1286722822222222E-2</v>
      </c>
      <c r="BN64" s="146" t="str">
        <f t="shared" si="64"/>
        <v>Lewis McAfee</v>
      </c>
      <c r="BO64" s="107">
        <v>13.2</v>
      </c>
      <c r="BP64" s="129">
        <f t="shared" si="103"/>
        <v>964.56880000000001</v>
      </c>
      <c r="BQ64" s="131">
        <f t="shared" si="65"/>
        <v>1.1111111111111112E-2</v>
      </c>
      <c r="BR64" s="131">
        <f t="shared" si="84"/>
        <v>2.0005999999999911E-6</v>
      </c>
      <c r="BS64" s="134">
        <f>IF(BQ64&lt;&gt;"",BQ64,VLOOKUP($A64,Table12[],7,FALSE))+BR64</f>
        <v>1.1113111711111111E-2</v>
      </c>
      <c r="BT64" s="146" t="str">
        <f t="shared" si="66"/>
        <v>Lewis McAfee</v>
      </c>
      <c r="BU64" s="107">
        <v>13.3</v>
      </c>
      <c r="BV64" s="129">
        <f t="shared" si="104"/>
        <v>930.09999999999991</v>
      </c>
      <c r="BW64" s="131">
        <f t="shared" si="67"/>
        <v>1.0763888888888889E-2</v>
      </c>
      <c r="BX64" s="131">
        <f t="shared" si="85"/>
        <v>2.0005999999999911E-6</v>
      </c>
      <c r="BY64" s="134">
        <f>IF(BW64&lt;&gt;"",BW64,VLOOKUP($A64,Table12[],7,FALSE))+BX64</f>
        <v>1.0765889488888888E-2</v>
      </c>
      <c r="BZ64" s="146" t="str">
        <f t="shared" si="68"/>
        <v>Lewis McAfee</v>
      </c>
      <c r="CA64" s="107">
        <v>13.9</v>
      </c>
      <c r="CB64" s="129">
        <f t="shared" si="105"/>
        <v>898.19999999999982</v>
      </c>
      <c r="CC64" s="131">
        <f t="shared" si="69"/>
        <v>1.0416666666666666E-2</v>
      </c>
      <c r="CD64" s="131">
        <f t="shared" si="86"/>
        <v>2.0005999999999911E-6</v>
      </c>
      <c r="CE64" s="134">
        <f>IF(CC64&lt;&gt;"",CC64,VLOOKUP($A64,Table12[],7,FALSE))+CD64</f>
        <v>1.0418667266666666E-2</v>
      </c>
      <c r="CF64" s="146" t="str">
        <f t="shared" si="70"/>
        <v>Lewis McAfee</v>
      </c>
      <c r="CG64" s="107"/>
      <c r="CH64" s="129" t="str">
        <f t="shared" si="106"/>
        <v/>
      </c>
      <c r="CI64" s="131" t="str">
        <f t="shared" si="71"/>
        <v/>
      </c>
      <c r="CJ64" s="131">
        <f t="shared" si="87"/>
        <v>2.0005999999999911E-6</v>
      </c>
      <c r="CK64" s="134">
        <f>IF(CI64&lt;&gt;"",CI64,VLOOKUP($A64,Table12[],7,FALSE))+CJ64</f>
        <v>1.1286722822222222E-2</v>
      </c>
      <c r="CL64" s="146" t="str">
        <f t="shared" si="72"/>
        <v>Lewis McAfee</v>
      </c>
      <c r="CM64" s="8"/>
      <c r="CN64" s="8">
        <f t="shared" si="73"/>
        <v>2.3912037037037037E-2</v>
      </c>
      <c r="CO64" s="8">
        <f t="shared" si="10"/>
        <v>0</v>
      </c>
      <c r="CP64" s="8">
        <f t="shared" si="107"/>
        <v>1.4756944444444444E-2</v>
      </c>
      <c r="CQ64" s="8"/>
      <c r="CR64" s="8">
        <f>IF(A64&lt;&gt;"",IF(VLOOKUP(A64,Apr!A$4:F$211,6)&gt;0,VLOOKUP(A64,Apr!A$4:F$211,6),0),0)</f>
        <v>2.4363425925925927E-2</v>
      </c>
      <c r="CS64" s="8">
        <f>IF(A64&lt;&gt;"",IF(VLOOKUP(A64,May!A$3:F$209,6)&gt;0,VLOOKUP(A64,May!A$3:F$209,6),0),0)</f>
        <v>2.3912037037037037E-2</v>
      </c>
      <c r="CT64" s="8">
        <f>IF(A64&lt;&gt;"",IF(VLOOKUP(A64,Jun!A$3:F$209,6)&gt;0,VLOOKUP(A64,Jun!A$3:F$209,6),0),0)</f>
        <v>0</v>
      </c>
      <c r="CU64" s="8">
        <f>IF(A64&lt;&gt;"",IF(VLOOKUP(A64,Jul!A$3:F$206,6)&gt;0,VLOOKUP(A64,Jul!A$3:F$206,6),0),0)</f>
        <v>2.7812499999999993E-2</v>
      </c>
      <c r="CV64" s="8">
        <f>IF(A64&lt;&gt;"",IF(VLOOKUP(A64,Aug!A$3:F$206,6)&gt;0,VLOOKUP(A64,Aug!A$3:F$206,6),0),0)</f>
        <v>0</v>
      </c>
      <c r="CW64" s="8">
        <f>IF(A64&lt;&gt;"",IF(VLOOKUP(A64,Sep!A$3:F$206,6)&gt;0,VLOOKUP(A64,Sep!A$3:F$206,6),0),0)</f>
        <v>0</v>
      </c>
      <c r="CX64" s="6">
        <f t="shared" si="108"/>
        <v>1587.7439187383056</v>
      </c>
      <c r="CY64" s="8">
        <f t="shared" si="74"/>
        <v>9.3749999999999997E-3</v>
      </c>
      <c r="CZ64" s="8">
        <f>IF(A64&lt;&gt;"",IF(VLOOKUP(A64,Oct!A$3:F$206,6)&gt;0,VLOOKUP(A64,Oct!A$3:F$206,6),0),0)</f>
        <v>0</v>
      </c>
      <c r="DA64" s="8">
        <f>IF(A64&lt;&gt;"",IF(VLOOKUP(A64,Nov!A$3:F$207,6)&gt;0,VLOOKUP(A64,Nov!A$3:F$207,6),0),0)</f>
        <v>0</v>
      </c>
      <c r="DB64" s="8">
        <f>IF(A64&lt;&gt;"",IF(VLOOKUP(A64,Dec!A$3:F$207,6)&gt;0,VLOOKUP(A64,Dec!A$3:F$207,6),0),0)</f>
        <v>0</v>
      </c>
      <c r="DC64" s="8">
        <f>IF(A64&lt;&gt;"",IF(VLOOKUP(A64,Jan!A$3:F$207,6)&gt;0,VLOOKUP(A64,Jan!A$3:F$207,6),0),0)</f>
        <v>0</v>
      </c>
      <c r="DD64" s="8">
        <f>IF(A64&lt;&gt;"",IF(VLOOKUP(A64,Feb!A$3:F$207,6)&gt;0,VLOOKUP(A64,Feb!A$3:F$207,6),0),0)</f>
        <v>0</v>
      </c>
      <c r="DE64" s="8">
        <f>IF(A64&lt;&gt;"",IF(VLOOKUP(A64,Mar!A$3:F$207,6)&gt;0,VLOOKUP(A64,Mar!A$3:F$207,6),0),0)</f>
        <v>0</v>
      </c>
      <c r="DG64" s="8">
        <f>LARGE($EE64:EF64,1)</f>
        <v>1.6493055555555556E-2</v>
      </c>
      <c r="DH64" s="8">
        <f>LARGE($EE64:EG64,1)</f>
        <v>1.6493055555555556E-2</v>
      </c>
      <c r="DI64" s="8">
        <f>LARGE($EE64:EH64,1)</f>
        <v>1.6493055555555556E-2</v>
      </c>
      <c r="DJ64" s="8">
        <f>LARGE($EE64:EI64,1)</f>
        <v>1.6495056155555556E-2</v>
      </c>
      <c r="DK64" s="8">
        <f>LARGE($EE64:EJ64,1)</f>
        <v>1.6495056155555556E-2</v>
      </c>
      <c r="DL64" s="8">
        <f>LARGE($EK64:EL64,1)</f>
        <v>9.3749999999999997E-3</v>
      </c>
      <c r="DM64" s="8">
        <f>LARGE($EK64:EM64,1)</f>
        <v>9.3749999999999997E-3</v>
      </c>
      <c r="DN64" s="8">
        <f>LARGE($EK64:EN64,1)</f>
        <v>9.3749999999999997E-3</v>
      </c>
      <c r="DO64" s="8">
        <f>LARGE($EK64:EO64,1)</f>
        <v>9.3749999999999997E-3</v>
      </c>
      <c r="DP64" s="8">
        <f>LARGE($EK64:EP64,1)</f>
        <v>9.3749999999999997E-3</v>
      </c>
      <c r="DS64" s="6">
        <f t="shared" si="121"/>
        <v>2105</v>
      </c>
      <c r="DT64" s="6">
        <f t="shared" si="121"/>
        <v>2066</v>
      </c>
      <c r="DU64" s="6">
        <f t="shared" si="121"/>
        <v>0</v>
      </c>
      <c r="DV64" s="6">
        <f t="shared" si="120"/>
        <v>2402.9999999999991</v>
      </c>
      <c r="DW64" s="6">
        <f t="shared" si="120"/>
        <v>0</v>
      </c>
      <c r="DX64" s="6">
        <f t="shared" si="120"/>
        <v>0</v>
      </c>
      <c r="DY64" s="6">
        <f t="shared" si="123"/>
        <v>0</v>
      </c>
      <c r="DZ64" s="6">
        <f t="shared" si="123"/>
        <v>0</v>
      </c>
      <c r="EA64" s="6">
        <f t="shared" si="123"/>
        <v>0</v>
      </c>
      <c r="EB64" s="6">
        <f t="shared" si="123"/>
        <v>0</v>
      </c>
      <c r="EC64" s="6">
        <f t="shared" si="123"/>
        <v>0</v>
      </c>
      <c r="EE64" s="8">
        <f t="shared" si="109"/>
        <v>1.6493055555555556E-2</v>
      </c>
      <c r="EF64" s="8">
        <f t="shared" si="124"/>
        <v>1.5104166666666667E-2</v>
      </c>
      <c r="EG64" s="8">
        <f t="shared" si="124"/>
        <v>1.5625E-2</v>
      </c>
      <c r="EH64" s="8">
        <f t="shared" si="110"/>
        <v>1.6493055555555556E-2</v>
      </c>
      <c r="EI64" s="8">
        <f t="shared" si="111"/>
        <v>1.6495056155555556E-2</v>
      </c>
      <c r="EJ64" s="8">
        <f t="shared" si="124"/>
        <v>0</v>
      </c>
      <c r="EK64" s="8">
        <f t="shared" si="19"/>
        <v>9.3749999999999997E-3</v>
      </c>
      <c r="EL64" s="8">
        <f t="shared" si="125"/>
        <v>0</v>
      </c>
      <c r="EM64" s="8">
        <f t="shared" si="125"/>
        <v>0</v>
      </c>
      <c r="EN64" s="8">
        <f t="shared" si="125"/>
        <v>0</v>
      </c>
      <c r="EO64" s="8">
        <f t="shared" si="125"/>
        <v>0</v>
      </c>
      <c r="EP64" s="8">
        <f t="shared" si="125"/>
        <v>0</v>
      </c>
      <c r="ES64" s="8">
        <f t="shared" si="126"/>
        <v>2.4363425925925927E-2</v>
      </c>
      <c r="ET64" s="8">
        <f t="shared" si="126"/>
        <v>2.3912037037037037E-2</v>
      </c>
      <c r="EU64" s="8" t="str">
        <f t="shared" si="126"/>
        <v/>
      </c>
      <c r="EV64" s="8">
        <f t="shared" si="126"/>
        <v>2.7812499999999993E-2</v>
      </c>
      <c r="EW64" s="8" t="str">
        <f t="shared" si="126"/>
        <v/>
      </c>
      <c r="EX64" s="8" t="str">
        <f t="shared" si="126"/>
        <v/>
      </c>
      <c r="EY64" s="8" t="str">
        <f t="shared" si="127"/>
        <v/>
      </c>
      <c r="EZ64" s="8" t="str">
        <f t="shared" si="127"/>
        <v/>
      </c>
      <c r="FA64" s="8" t="str">
        <f t="shared" si="127"/>
        <v/>
      </c>
      <c r="FB64" s="8" t="str">
        <f t="shared" si="127"/>
        <v/>
      </c>
      <c r="FC64" s="8" t="str">
        <f t="shared" si="127"/>
        <v/>
      </c>
      <c r="FD64" s="8" t="str">
        <f t="shared" si="127"/>
        <v/>
      </c>
      <c r="FF64" s="13">
        <v>2.1956018518518517E-2</v>
      </c>
      <c r="FG64" s="8">
        <f t="shared" si="23"/>
        <v>2.4363425925925927E-2</v>
      </c>
      <c r="FH64" s="8">
        <f>IF(COUNT($ES64:ET64)&gt;0,SMALL($ES64:ET64,1),$FF64)</f>
        <v>2.3912037037037037E-2</v>
      </c>
      <c r="FI64" s="8">
        <f>IF(COUNT($ES64:EU64)&gt;0,SMALL($ES64:EU64,1),$FF64)</f>
        <v>2.3912037037037037E-2</v>
      </c>
      <c r="FJ64" s="8">
        <f>IF(COUNT($ES64:EV64)&gt;0,SMALL($ES64:EV64,1),$FF64)</f>
        <v>2.3912037037037037E-2</v>
      </c>
      <c r="FK64" s="8">
        <f>IF(COUNT($ES64:EW64)&gt;0,SMALL($ES64:EW64,1),$FF64)</f>
        <v>2.3912037037037037E-2</v>
      </c>
      <c r="FL64" s="54">
        <v>1.6469907407407405E-2</v>
      </c>
      <c r="FM64" s="8">
        <f t="shared" si="24"/>
        <v>1.6469907407407405E-2</v>
      </c>
      <c r="FN64" s="8">
        <f>IF(COUNT($EY64:EZ64)&gt;0,SMALL($EY64:EZ64,1),$FM64)</f>
        <v>1.6469907407407405E-2</v>
      </c>
      <c r="FO64" s="8">
        <f>IF(COUNT($EY64:FA64)&gt;0,SMALL($EY64:FA64,1),$FM64)</f>
        <v>1.6469907407407405E-2</v>
      </c>
      <c r="FP64" s="8">
        <f>IF(COUNT($EY64:FB64)&gt;0,SMALL($EY64:FB64,1),$FM64)</f>
        <v>1.6469907407407405E-2</v>
      </c>
      <c r="FQ64" s="8">
        <f>IF(COUNT($EY64:FC64)&gt;0,SMALL($EY64:FC64,1),$FM64)</f>
        <v>1.6469907407407405E-2</v>
      </c>
      <c r="FS64" s="8">
        <f t="shared" si="112"/>
        <v>1.6496468192592591E-2</v>
      </c>
      <c r="FT64" s="8">
        <f t="shared" si="113"/>
        <v>9.3764120370370373E-3</v>
      </c>
      <c r="FU64" s="1">
        <f t="shared" si="118"/>
        <v>61</v>
      </c>
      <c r="FV64" s="8">
        <f t="shared" si="114"/>
        <v>1.4120370370370371E-6</v>
      </c>
      <c r="FW64" s="1" t="str">
        <f t="shared" si="115"/>
        <v>Lewis McAfee</v>
      </c>
      <c r="FY64" s="13">
        <f t="shared" si="116"/>
        <v>2.4623191318327974E-2</v>
      </c>
      <c r="FZ64" s="13">
        <f>SMALL($GL64:GM64,1)/(60*60*24)</f>
        <v>2.4363425925925927E-2</v>
      </c>
      <c r="GA64" s="13">
        <f>SMALL($GL64:GN64,1)/(60*60*24)</f>
        <v>2.3912037037037037E-2</v>
      </c>
      <c r="GB64" s="13">
        <f>SMALL($GL64:GO64,1)/(60*60*24)</f>
        <v>2.3912037037037037E-2</v>
      </c>
      <c r="GC64" s="13">
        <f>SMALL($GL64:GP64,1)/(60*60*24)</f>
        <v>2.3912037037037037E-2</v>
      </c>
      <c r="GD64" s="13">
        <f>SMALL($GL64:GQ64,1)/(60*60*24)</f>
        <v>2.3912037037037037E-2</v>
      </c>
      <c r="GE64" s="34">
        <f t="shared" si="31"/>
        <v>1.8376665726137796E-2</v>
      </c>
      <c r="GF64" s="13">
        <f>SMALL($GR64:GS64,1)/(60*60*24)</f>
        <v>1.8376665726137796E-2</v>
      </c>
      <c r="GG64" s="42">
        <f>SMALL($GT64:GT64,1)/(60*60*24)</f>
        <v>0.11572916666666666</v>
      </c>
      <c r="GH64" s="42">
        <f>SMALL($GT64:GU64,1)/(60*60*24)</f>
        <v>0.11572916666666666</v>
      </c>
      <c r="GI64" s="42">
        <f>SMALL($GT64:GV64,1)/(60*60*24)</f>
        <v>0.11572916666666666</v>
      </c>
      <c r="GJ64" s="42">
        <f>SMALL($GT64:GW64,1)/(60*60*24)</f>
        <v>0.11572916666666666</v>
      </c>
      <c r="GL64" s="6">
        <f t="shared" si="117"/>
        <v>2127.4437299035371</v>
      </c>
      <c r="GM64" s="1">
        <f t="shared" si="128"/>
        <v>2105</v>
      </c>
      <c r="GN64" s="1">
        <f t="shared" si="128"/>
        <v>2066</v>
      </c>
      <c r="GO64" s="1">
        <f t="shared" si="128"/>
        <v>9999</v>
      </c>
      <c r="GP64" s="1">
        <f t="shared" si="128"/>
        <v>2402.9999999999991</v>
      </c>
      <c r="GQ64" s="1">
        <f t="shared" si="128"/>
        <v>9999</v>
      </c>
      <c r="GR64" s="6">
        <f t="shared" si="34"/>
        <v>1587.7439187383056</v>
      </c>
      <c r="GS64" s="1">
        <f t="shared" si="35"/>
        <v>9999</v>
      </c>
      <c r="GT64" s="43">
        <f t="shared" si="36"/>
        <v>9999</v>
      </c>
      <c r="GU64" s="1">
        <f t="shared" si="129"/>
        <v>9999</v>
      </c>
      <c r="GV64" s="1">
        <f t="shared" si="129"/>
        <v>9999</v>
      </c>
      <c r="GW64" s="1">
        <f t="shared" si="129"/>
        <v>9999</v>
      </c>
    </row>
    <row r="65" spans="1:209" x14ac:dyDescent="0.25">
      <c r="A65" s="1" t="s">
        <v>198</v>
      </c>
      <c r="B65" s="1"/>
      <c r="C65" s="1"/>
      <c r="D65" s="45"/>
      <c r="E65" s="13">
        <v>2.9699074074074072E-2</v>
      </c>
      <c r="F65" s="11">
        <v>44652</v>
      </c>
      <c r="H65" s="35">
        <v>0</v>
      </c>
      <c r="I65" s="35">
        <v>2.9699074074074076E-2</v>
      </c>
      <c r="J65" s="8">
        <v>2.5266203703703704E-2</v>
      </c>
      <c r="K65" s="55">
        <f>(J65/4*3.1)/1.032</f>
        <v>1.8974135533304622E-2</v>
      </c>
      <c r="L65" s="8">
        <v>4.8900462962962965E-2</v>
      </c>
      <c r="M65" s="8">
        <f t="shared" si="38"/>
        <v>2.6539385713786206E-2</v>
      </c>
      <c r="N65" s="6">
        <f t="shared" si="39"/>
        <v>2293.0029256711282</v>
      </c>
      <c r="O65" s="8">
        <f t="shared" si="40"/>
        <v>1.2847222222222222E-2</v>
      </c>
      <c r="P65" s="146" t="str">
        <f t="shared" si="41"/>
        <v>Lia Murphy</v>
      </c>
      <c r="Q65" s="107"/>
      <c r="R65" s="129" t="str">
        <f t="shared" si="97"/>
        <v/>
      </c>
      <c r="S65" s="131" t="str">
        <f t="shared" si="42"/>
        <v/>
      </c>
      <c r="T65" s="131">
        <f t="shared" si="75"/>
        <v>2.0006099999999909E-6</v>
      </c>
      <c r="U65" s="132">
        <f t="shared" si="43"/>
        <v>1.2849222832222222E-2</v>
      </c>
      <c r="V65" s="146" t="str">
        <f t="shared" si="44"/>
        <v>Lia Murphy</v>
      </c>
      <c r="W65" s="107"/>
      <c r="X65" s="129" t="str">
        <f t="shared" si="98"/>
        <v/>
      </c>
      <c r="Y65" s="131" t="str">
        <f t="shared" si="45"/>
        <v/>
      </c>
      <c r="Z65" s="131">
        <f t="shared" si="76"/>
        <v>2.0006099999999909E-6</v>
      </c>
      <c r="AA65" s="132">
        <f t="shared" si="46"/>
        <v>1.2849222832222222E-2</v>
      </c>
      <c r="AB65" s="146" t="str">
        <f t="shared" si="47"/>
        <v>Lia Murphy</v>
      </c>
      <c r="AC65" s="107"/>
      <c r="AD65" s="129" t="str">
        <f t="shared" si="99"/>
        <v/>
      </c>
      <c r="AE65" s="131" t="str">
        <f t="shared" si="48"/>
        <v/>
      </c>
      <c r="AF65" s="131">
        <f t="shared" si="77"/>
        <v>2.0006099999999909E-6</v>
      </c>
      <c r="AG65" s="132">
        <f t="shared" si="49"/>
        <v>1.2849222832222222E-2</v>
      </c>
      <c r="AH65" s="146" t="str">
        <f t="shared" si="50"/>
        <v>Lia Murphy</v>
      </c>
      <c r="AI65" s="107">
        <v>26.4</v>
      </c>
      <c r="AJ65" s="108">
        <f t="shared" si="51"/>
        <v>8.3333333333333332E-3</v>
      </c>
      <c r="AK65" s="109">
        <f t="shared" si="52"/>
        <v>720</v>
      </c>
      <c r="AL65" s="129">
        <f t="shared" si="131"/>
        <v>2696.7736</v>
      </c>
      <c r="AM65" s="131">
        <f t="shared" si="132"/>
        <v>8.3333333333333332E-3</v>
      </c>
      <c r="AN65" s="131">
        <f t="shared" si="78"/>
        <v>2.0006099999999909E-6</v>
      </c>
      <c r="AO65" s="132">
        <f t="shared" si="79"/>
        <v>8.3333333333333332E-3</v>
      </c>
      <c r="AP65" s="146" t="str">
        <f t="shared" si="53"/>
        <v>Lia Murphy</v>
      </c>
      <c r="AQ65" s="107">
        <v>27.2</v>
      </c>
      <c r="AR65" s="129">
        <f t="shared" si="54"/>
        <v>2736.8728000000001</v>
      </c>
      <c r="AS65" s="131">
        <f t="shared" si="55"/>
        <v>7.8125E-3</v>
      </c>
      <c r="AT65" s="131">
        <f t="shared" si="80"/>
        <v>2.0006099999999909E-6</v>
      </c>
      <c r="AU65" s="132">
        <f t="shared" si="56"/>
        <v>7.8145006100000004E-3</v>
      </c>
      <c r="AV65" s="146" t="str">
        <f t="shared" si="57"/>
        <v>Lia Murphy</v>
      </c>
      <c r="AW65" s="107">
        <v>27.7</v>
      </c>
      <c r="AX65" s="129">
        <f t="shared" si="100"/>
        <v>2426.1</v>
      </c>
      <c r="AY65" s="131">
        <f t="shared" si="58"/>
        <v>1.1458333333333333E-2</v>
      </c>
      <c r="AZ65" s="131">
        <f t="shared" si="81"/>
        <v>2.0006099999999909E-6</v>
      </c>
      <c r="BA65" s="132">
        <f t="shared" si="59"/>
        <v>1.1460333943333333E-2</v>
      </c>
      <c r="BB65" s="146" t="str">
        <f t="shared" si="60"/>
        <v>Lia Murphy</v>
      </c>
      <c r="BC65" s="107">
        <v>28.2</v>
      </c>
      <c r="BD65" s="129">
        <f t="shared" si="101"/>
        <v>550.32879999999989</v>
      </c>
      <c r="BE65" s="131">
        <f t="shared" si="61"/>
        <v>6.4236111111111108E-3</v>
      </c>
      <c r="BF65" s="131">
        <f t="shared" si="82"/>
        <v>2.0006099999999909E-6</v>
      </c>
      <c r="BG65" s="134">
        <f>IF(BE65&lt;&gt;"",BE65,VLOOKUP($A65,Table12[],7,FALSE))+BF65</f>
        <v>6.4256117211111104E-3</v>
      </c>
      <c r="BH65" s="146" t="str">
        <f t="shared" si="62"/>
        <v>Lia Murphy</v>
      </c>
      <c r="BI65" s="107">
        <v>28.7</v>
      </c>
      <c r="BJ65" s="129">
        <f t="shared" si="102"/>
        <v>536.52079999999989</v>
      </c>
      <c r="BK65" s="131">
        <f t="shared" si="63"/>
        <v>6.2500000000000003E-3</v>
      </c>
      <c r="BL65" s="131">
        <f t="shared" si="83"/>
        <v>2.0006099999999909E-6</v>
      </c>
      <c r="BM65" s="134">
        <f>IF(BK65&lt;&gt;"",BK65,VLOOKUP($A65,Table12[],7,FALSE))+BL65</f>
        <v>6.2520006099999999E-3</v>
      </c>
      <c r="BN65" s="146" t="str">
        <f t="shared" si="64"/>
        <v>Lia Murphy</v>
      </c>
      <c r="BO65" s="107">
        <v>29.2</v>
      </c>
      <c r="BP65" s="129">
        <f t="shared" si="103"/>
        <v>522.7127999999999</v>
      </c>
      <c r="BQ65" s="131">
        <f t="shared" si="65"/>
        <v>6.076388888888889E-3</v>
      </c>
      <c r="BR65" s="131">
        <f t="shared" si="84"/>
        <v>2.0006099999999909E-6</v>
      </c>
      <c r="BS65" s="134">
        <f>IF(BQ65&lt;&gt;"",BQ65,VLOOKUP($A65,Table12[],7,FALSE))+BR65</f>
        <v>6.0783894988888885E-3</v>
      </c>
      <c r="BT65" s="146" t="str">
        <f t="shared" si="66"/>
        <v>Lia Murphy</v>
      </c>
      <c r="BU65" s="107">
        <v>29.3</v>
      </c>
      <c r="BV65" s="129">
        <f t="shared" si="104"/>
        <v>450.09999999999991</v>
      </c>
      <c r="BW65" s="131">
        <f t="shared" si="67"/>
        <v>5.208333333333333E-3</v>
      </c>
      <c r="BX65" s="131">
        <f t="shared" si="85"/>
        <v>2.0006099999999909E-6</v>
      </c>
      <c r="BY65" s="134">
        <f>IF(BW65&lt;&gt;"",BW65,VLOOKUP($A65,Table12[],7,FALSE))+BX65</f>
        <v>5.2103339433333326E-3</v>
      </c>
      <c r="BZ65" s="146" t="str">
        <f t="shared" si="68"/>
        <v>Lia Murphy</v>
      </c>
      <c r="CA65" s="107">
        <v>30.2</v>
      </c>
      <c r="CB65" s="129">
        <f t="shared" si="105"/>
        <v>392.9</v>
      </c>
      <c r="CC65" s="131">
        <f t="shared" si="69"/>
        <v>4.5138888888888885E-3</v>
      </c>
      <c r="CD65" s="131">
        <f t="shared" si="86"/>
        <v>2.0006099999999909E-6</v>
      </c>
      <c r="CE65" s="134">
        <f>IF(CC65&lt;&gt;"",CC65,VLOOKUP($A65,Table12[],7,FALSE))+CD65</f>
        <v>4.515889498888888E-3</v>
      </c>
      <c r="CF65" s="146" t="str">
        <f t="shared" si="70"/>
        <v>Lia Murphy</v>
      </c>
      <c r="CG65" s="107"/>
      <c r="CH65" s="129" t="str">
        <f t="shared" si="106"/>
        <v/>
      </c>
      <c r="CI65" s="131" t="str">
        <f t="shared" si="71"/>
        <v/>
      </c>
      <c r="CJ65" s="131">
        <f t="shared" si="87"/>
        <v>2.0006099999999909E-6</v>
      </c>
      <c r="CK65" s="134">
        <f>IF(CI65&lt;&gt;"",CI65,VLOOKUP($A65,Table12[],7,FALSE))+CJ65</f>
        <v>6.5992228322222218E-3</v>
      </c>
      <c r="CL65" s="146" t="str">
        <f t="shared" si="72"/>
        <v>Lia Murphy</v>
      </c>
      <c r="CM65" s="8"/>
      <c r="CN65" s="8">
        <f t="shared" si="73"/>
        <v>0</v>
      </c>
      <c r="CO65" s="8">
        <f t="shared" si="10"/>
        <v>0</v>
      </c>
      <c r="CP65" s="8">
        <f t="shared" si="107"/>
        <v>1.2847222222222222E-2</v>
      </c>
      <c r="CQ65" s="8"/>
      <c r="CR65" s="8">
        <f>IF(A65&lt;&gt;"",IF(VLOOKUP(A65,Apr!A$4:F$211,6)&gt;0,VLOOKUP(A65,Apr!A$4:F$211,6),0),0)</f>
        <v>0</v>
      </c>
      <c r="CS65" s="8">
        <f>IF(A65&lt;&gt;"",IF(VLOOKUP(A65,May!A$3:F$209,6)&gt;0,VLOOKUP(A65,May!A$3:F$209,6),0),0)</f>
        <v>0</v>
      </c>
      <c r="CT65" s="8">
        <f>IF(A65&lt;&gt;"",IF(VLOOKUP(A65,Jun!A$3:F$209,6)&gt;0,VLOOKUP(A65,Jun!A$3:F$209,6),0),0)</f>
        <v>0</v>
      </c>
      <c r="CU65" s="8">
        <f>IF(A65&lt;&gt;"",IF(VLOOKUP(A65,Jul!A$3:F$206,6)&gt;0,VLOOKUP(A65,Jul!A$3:F$206,6),0),0)</f>
        <v>0</v>
      </c>
      <c r="CV65" s="8">
        <f>IF(A65&lt;&gt;"",IF(VLOOKUP(A65,Aug!A$3:F$206,6)&gt;0,VLOOKUP(A65,Aug!A$3:F$206,6),0),0)</f>
        <v>0</v>
      </c>
      <c r="CW65" s="8">
        <f>IF(A65&lt;&gt;"",IF(VLOOKUP(A65,Sep!A$3:F$206,6)&gt;0,VLOOKUP(A65,Sep!A$3:F$206,6),0),0)</f>
        <v>0</v>
      </c>
      <c r="CX65" s="6">
        <f t="shared" si="108"/>
        <v>1762.1981853259808</v>
      </c>
      <c r="CY65" s="8">
        <f t="shared" si="74"/>
        <v>7.4652777777777781E-3</v>
      </c>
      <c r="CZ65" s="8">
        <f>IF(A65&lt;&gt;"",IF(VLOOKUP(A65,Oct!A$3:F$206,6)&gt;0,VLOOKUP(A65,Oct!A$3:F$206,6),0),0)</f>
        <v>0</v>
      </c>
      <c r="DA65" s="8">
        <f>IF(A65&lt;&gt;"",IF(VLOOKUP(A65,Nov!A$3:F$207,6)&gt;0,VLOOKUP(A65,Nov!A$3:F$207,6),0),0)</f>
        <v>0</v>
      </c>
      <c r="DB65" s="8">
        <f>IF(A65&lt;&gt;"",IF(VLOOKUP(A65,Dec!A$3:F$207,6)&gt;0,VLOOKUP(A65,Dec!A$3:F$207,6),0),0)</f>
        <v>0</v>
      </c>
      <c r="DC65" s="8">
        <f>IF(A65&lt;&gt;"",IF(VLOOKUP(A65,Jan!A$3:F$207,6)&gt;0,VLOOKUP(A65,Jan!A$3:F$207,6),0),0)</f>
        <v>0</v>
      </c>
      <c r="DD65" s="8">
        <f>IF(A65&lt;&gt;"",IF(VLOOKUP(A65,Feb!A$3:F$207,6)&gt;0,VLOOKUP(A65,Feb!A$3:F$207,6),0),0)</f>
        <v>0</v>
      </c>
      <c r="DE65" s="8">
        <f>IF(A65&lt;&gt;"",IF(VLOOKUP(A65,Mar!A$3:F$207,6)&gt;0,VLOOKUP(A65,Mar!A$3:F$207,6),0),0)</f>
        <v>0</v>
      </c>
      <c r="DG65" s="8">
        <f>LARGE($EE65:EF65,1)</f>
        <v>8.3333333333333332E-3</v>
      </c>
      <c r="DH65" s="8">
        <f>LARGE($EE65:EG65,1)</f>
        <v>8.3333333333333332E-3</v>
      </c>
      <c r="DI65" s="8">
        <f>LARGE($EE65:EH65,1)</f>
        <v>8.3333333333333332E-3</v>
      </c>
      <c r="DJ65" s="8">
        <f>LARGE($EE65:EI65,1)</f>
        <v>8.3333333333333332E-3</v>
      </c>
      <c r="DK65" s="8">
        <f>LARGE($EE65:EJ65,1)</f>
        <v>8.3333333333333332E-3</v>
      </c>
      <c r="DL65" s="8">
        <f>LARGE($EK65:EL65,1)</f>
        <v>7.4652777777777781E-3</v>
      </c>
      <c r="DM65" s="8">
        <f>LARGE($EK65:EM65,1)</f>
        <v>7.4652777777777781E-3</v>
      </c>
      <c r="DN65" s="8">
        <f>LARGE($EK65:EN65,1)</f>
        <v>7.4652777777777781E-3</v>
      </c>
      <c r="DO65" s="8">
        <f>LARGE($EK65:EO65,1)</f>
        <v>7.4652777777777781E-3</v>
      </c>
      <c r="DP65" s="8">
        <f>LARGE($EK65:EP65,1)</f>
        <v>7.4652777777777781E-3</v>
      </c>
      <c r="DS65" s="6">
        <f t="shared" si="121"/>
        <v>0</v>
      </c>
      <c r="DT65" s="6">
        <f t="shared" si="121"/>
        <v>0</v>
      </c>
      <c r="DU65" s="6">
        <f t="shared" si="121"/>
        <v>0</v>
      </c>
      <c r="DV65" s="6">
        <f t="shared" si="120"/>
        <v>0</v>
      </c>
      <c r="DW65" s="6">
        <f t="shared" si="120"/>
        <v>0</v>
      </c>
      <c r="DX65" s="6">
        <f t="shared" si="120"/>
        <v>0</v>
      </c>
      <c r="DY65" s="6">
        <f t="shared" si="123"/>
        <v>0</v>
      </c>
      <c r="DZ65" s="6">
        <f t="shared" si="123"/>
        <v>0</v>
      </c>
      <c r="EA65" s="6">
        <f t="shared" si="123"/>
        <v>0</v>
      </c>
      <c r="EB65" s="6">
        <f t="shared" si="123"/>
        <v>0</v>
      </c>
      <c r="EC65" s="6">
        <f t="shared" si="123"/>
        <v>0</v>
      </c>
      <c r="EE65" s="8">
        <f t="shared" si="109"/>
        <v>8.3333333333333332E-3</v>
      </c>
      <c r="EF65" s="8">
        <f t="shared" si="124"/>
        <v>0</v>
      </c>
      <c r="EG65" s="8">
        <f t="shared" si="124"/>
        <v>0</v>
      </c>
      <c r="EH65" s="8">
        <f t="shared" si="110"/>
        <v>8.3333333333333332E-3</v>
      </c>
      <c r="EI65" s="8">
        <f t="shared" si="111"/>
        <v>7.8145006100000004E-3</v>
      </c>
      <c r="EJ65" s="8">
        <f t="shared" si="124"/>
        <v>0</v>
      </c>
      <c r="EK65" s="8">
        <f t="shared" si="19"/>
        <v>7.4652777777777781E-3</v>
      </c>
      <c r="EL65" s="8">
        <f t="shared" si="125"/>
        <v>0</v>
      </c>
      <c r="EM65" s="8">
        <f t="shared" si="125"/>
        <v>0</v>
      </c>
      <c r="EN65" s="8">
        <f t="shared" si="125"/>
        <v>0</v>
      </c>
      <c r="EO65" s="8">
        <f t="shared" si="125"/>
        <v>0</v>
      </c>
      <c r="EP65" s="8">
        <f t="shared" si="125"/>
        <v>0</v>
      </c>
      <c r="ES65" s="8" t="str">
        <f t="shared" si="126"/>
        <v/>
      </c>
      <c r="ET65" s="8" t="str">
        <f t="shared" si="126"/>
        <v/>
      </c>
      <c r="EU65" s="8" t="str">
        <f t="shared" si="126"/>
        <v/>
      </c>
      <c r="EV65" s="8" t="str">
        <f t="shared" si="126"/>
        <v/>
      </c>
      <c r="EW65" s="8" t="str">
        <f t="shared" si="126"/>
        <v/>
      </c>
      <c r="EX65" s="8" t="str">
        <f t="shared" si="126"/>
        <v/>
      </c>
      <c r="EY65" s="8" t="str">
        <f t="shared" si="127"/>
        <v/>
      </c>
      <c r="EZ65" s="8" t="str">
        <f t="shared" si="127"/>
        <v/>
      </c>
      <c r="FA65" s="8" t="str">
        <f t="shared" si="127"/>
        <v/>
      </c>
      <c r="FB65" s="8" t="str">
        <f t="shared" si="127"/>
        <v/>
      </c>
      <c r="FC65" s="8" t="str">
        <f t="shared" si="127"/>
        <v/>
      </c>
      <c r="FD65" s="8" t="str">
        <f t="shared" si="127"/>
        <v/>
      </c>
      <c r="FF65" s="13">
        <v>2.9699074074074072E-2</v>
      </c>
      <c r="FG65" s="8">
        <f t="shared" si="23"/>
        <v>2.9699074074074072E-2</v>
      </c>
      <c r="FH65" s="8">
        <f>IF(COUNT($ES65:ET65)&gt;0,SMALL($ES65:ET65,1),$FF65)</f>
        <v>2.9699074074074072E-2</v>
      </c>
      <c r="FI65" s="8">
        <f>IF(COUNT($ES65:EU65)&gt;0,SMALL($ES65:EU65,1),$FF65)</f>
        <v>2.9699074074074072E-2</v>
      </c>
      <c r="FJ65" s="8">
        <f>IF(COUNT($ES65:EV65)&gt;0,SMALL($ES65:EV65,1),$FF65)</f>
        <v>2.9699074074074072E-2</v>
      </c>
      <c r="FK65" s="8">
        <f>IF(COUNT($ES65:EW65)&gt;0,SMALL($ES65:EW65,1),$FF65)</f>
        <v>2.9699074074074072E-2</v>
      </c>
      <c r="FL65" s="1"/>
      <c r="FM65" s="8">
        <f t="shared" si="24"/>
        <v>0</v>
      </c>
      <c r="FN65" s="8">
        <f>IF(COUNT($EY65:EZ65)&gt;0,SMALL($EY65:EZ65,1),$FM65)</f>
        <v>0</v>
      </c>
      <c r="FO65" s="8">
        <f>IF(COUNT($EY65:FA65)&gt;0,SMALL($EY65:FA65,1),$FM65)</f>
        <v>0</v>
      </c>
      <c r="FP65" s="8">
        <f>IF(COUNT($EY65:FB65)&gt;0,SMALL($EY65:FB65,1),$FM65)</f>
        <v>0</v>
      </c>
      <c r="FQ65" s="8">
        <f>IF(COUNT($EY65:FC65)&gt;0,SMALL($EY65:FC65,1),$FM65)</f>
        <v>0</v>
      </c>
      <c r="FS65" s="8">
        <f t="shared" si="112"/>
        <v>8.3347685185185191E-3</v>
      </c>
      <c r="FT65" s="8">
        <f t="shared" si="113"/>
        <v>7.4667129629629632E-3</v>
      </c>
      <c r="FU65" s="1">
        <f t="shared" si="118"/>
        <v>62</v>
      </c>
      <c r="FV65" s="8">
        <f t="shared" si="114"/>
        <v>1.4351851851851851E-6</v>
      </c>
      <c r="FW65" s="1" t="str">
        <f t="shared" si="115"/>
        <v>Lia Murphy</v>
      </c>
      <c r="FY65" s="13">
        <f t="shared" si="116"/>
        <v>2.6539385713786206E-2</v>
      </c>
      <c r="FZ65" s="13">
        <f>SMALL($GL65:GM65,1)/(60*60*24)</f>
        <v>2.6539385713786206E-2</v>
      </c>
      <c r="GA65" s="13">
        <f>SMALL($GL65:GN65,1)/(60*60*24)</f>
        <v>2.6539385713786206E-2</v>
      </c>
      <c r="GB65" s="13">
        <f>SMALL($GL65:GO65,1)/(60*60*24)</f>
        <v>2.6539385713786206E-2</v>
      </c>
      <c r="GC65" s="13">
        <f>SMALL($GL65:GP65,1)/(60*60*24)</f>
        <v>2.6539385713786206E-2</v>
      </c>
      <c r="GD65" s="13">
        <f>SMALL($GL65:GQ65,1)/(60*60*24)</f>
        <v>2.6539385713786206E-2</v>
      </c>
      <c r="GE65" s="34">
        <f t="shared" si="31"/>
        <v>2.0395812330161814E-2</v>
      </c>
      <c r="GF65" s="13">
        <f>SMALL($GR65:GS65,1)/(60*60*24)</f>
        <v>2.0395812330161814E-2</v>
      </c>
      <c r="GG65" s="42">
        <f>SMALL($GT65:GT65,1)/(60*60*24)</f>
        <v>0.11572916666666666</v>
      </c>
      <c r="GH65" s="42">
        <f>SMALL($GT65:GU65,1)/(60*60*24)</f>
        <v>0.11572916666666666</v>
      </c>
      <c r="GI65" s="42">
        <f>SMALL($GT65:GV65,1)/(60*60*24)</f>
        <v>0.11572916666666666</v>
      </c>
      <c r="GJ65" s="42">
        <f>SMALL($GT65:GW65,1)/(60*60*24)</f>
        <v>0.11572916666666666</v>
      </c>
      <c r="GL65" s="6">
        <f t="shared" si="117"/>
        <v>2293.0029256711282</v>
      </c>
      <c r="GM65" s="1">
        <f t="shared" si="128"/>
        <v>9999</v>
      </c>
      <c r="GN65" s="1">
        <f t="shared" si="128"/>
        <v>9999</v>
      </c>
      <c r="GO65" s="1">
        <f t="shared" si="128"/>
        <v>9999</v>
      </c>
      <c r="GP65" s="1">
        <f t="shared" si="128"/>
        <v>9999</v>
      </c>
      <c r="GQ65" s="1">
        <f t="shared" si="128"/>
        <v>9999</v>
      </c>
      <c r="GR65" s="6">
        <f t="shared" si="34"/>
        <v>1762.1981853259808</v>
      </c>
      <c r="GS65" s="1">
        <f t="shared" si="35"/>
        <v>9999</v>
      </c>
      <c r="GT65" s="43">
        <f t="shared" si="36"/>
        <v>9999</v>
      </c>
      <c r="GU65" s="1">
        <f t="shared" si="129"/>
        <v>9999</v>
      </c>
      <c r="GV65" s="1">
        <f t="shared" si="129"/>
        <v>9999</v>
      </c>
      <c r="GW65" s="1">
        <f t="shared" si="129"/>
        <v>9999</v>
      </c>
    </row>
    <row r="66" spans="1:209" x14ac:dyDescent="0.25">
      <c r="A66" s="1" t="s">
        <v>143</v>
      </c>
      <c r="B66" s="54">
        <v>2.0092592592592592E-2</v>
      </c>
      <c r="C66" s="45">
        <v>43831</v>
      </c>
      <c r="D66" s="45"/>
      <c r="E66" s="13">
        <v>2.5833333333333333E-2</v>
      </c>
      <c r="H66" s="35">
        <v>0</v>
      </c>
      <c r="I66" s="35">
        <v>0</v>
      </c>
      <c r="J66" s="8">
        <v>2.5729166666666664E-2</v>
      </c>
      <c r="K66" s="55">
        <f>(J66/4*3.1)/1.032</f>
        <v>1.9321806363049095E-2</v>
      </c>
      <c r="M66" s="8">
        <f t="shared" si="38"/>
        <v>2.7025677710374136E-2</v>
      </c>
      <c r="N66" s="6">
        <f t="shared" si="39"/>
        <v>2335.0185541763258</v>
      </c>
      <c r="O66" s="8">
        <f t="shared" si="40"/>
        <v>1.2500000000000001E-2</v>
      </c>
      <c r="P66" s="146" t="str">
        <f t="shared" si="41"/>
        <v>Linda Chadderton</v>
      </c>
      <c r="Q66" s="107"/>
      <c r="R66" s="129" t="str">
        <f t="shared" si="97"/>
        <v/>
      </c>
      <c r="S66" s="131" t="str">
        <f t="shared" si="42"/>
        <v/>
      </c>
      <c r="T66" s="131">
        <f t="shared" si="75"/>
        <v>2.0006199999999908E-6</v>
      </c>
      <c r="U66" s="132">
        <f t="shared" si="43"/>
        <v>1.250200062E-2</v>
      </c>
      <c r="V66" s="146" t="str">
        <f t="shared" si="44"/>
        <v>Linda Chadderton</v>
      </c>
      <c r="W66" s="107"/>
      <c r="X66" s="129" t="str">
        <f t="shared" si="98"/>
        <v/>
      </c>
      <c r="Y66" s="131" t="str">
        <f t="shared" si="45"/>
        <v/>
      </c>
      <c r="Z66" s="131">
        <f t="shared" si="76"/>
        <v>2.0006199999999908E-6</v>
      </c>
      <c r="AA66" s="132">
        <f t="shared" si="46"/>
        <v>1.250200062E-2</v>
      </c>
      <c r="AB66" s="146" t="str">
        <f t="shared" si="47"/>
        <v>Linda Chadderton</v>
      </c>
      <c r="AC66" s="107"/>
      <c r="AD66" s="129" t="str">
        <f t="shared" si="99"/>
        <v/>
      </c>
      <c r="AE66" s="131" t="str">
        <f t="shared" si="48"/>
        <v/>
      </c>
      <c r="AF66" s="131">
        <f t="shared" si="77"/>
        <v>2.0006199999999908E-6</v>
      </c>
      <c r="AG66" s="132">
        <f t="shared" si="49"/>
        <v>1.250200062E-2</v>
      </c>
      <c r="AH66" s="146" t="str">
        <f t="shared" si="50"/>
        <v>Linda Chadderton</v>
      </c>
      <c r="AI66" s="107">
        <v>30.6</v>
      </c>
      <c r="AJ66" s="108">
        <f t="shared" si="51"/>
        <v>5.9027777777777776E-3</v>
      </c>
      <c r="AK66" s="109">
        <f t="shared" si="52"/>
        <v>509.99999999999989</v>
      </c>
      <c r="AL66" s="129">
        <f t="shared" si="131"/>
        <v>2907.2944000000002</v>
      </c>
      <c r="AM66" s="131">
        <f t="shared" si="132"/>
        <v>5.9027777777777776E-3</v>
      </c>
      <c r="AN66" s="131">
        <f t="shared" si="78"/>
        <v>2.0006199999999908E-6</v>
      </c>
      <c r="AO66" s="132">
        <f t="shared" si="79"/>
        <v>5.9027777777777776E-3</v>
      </c>
      <c r="AP66" s="146" t="str">
        <f t="shared" si="53"/>
        <v>Linda Chadderton</v>
      </c>
      <c r="AQ66" s="107">
        <v>31.3</v>
      </c>
      <c r="AR66" s="129">
        <f t="shared" si="54"/>
        <v>2942.3811999999998</v>
      </c>
      <c r="AS66" s="131">
        <f t="shared" si="55"/>
        <v>5.3819444444444444E-3</v>
      </c>
      <c r="AT66" s="131">
        <f t="shared" si="80"/>
        <v>2.0006199999999908E-6</v>
      </c>
      <c r="AU66" s="132">
        <f t="shared" si="56"/>
        <v>5.3839450644444448E-3</v>
      </c>
      <c r="AV66" s="146" t="str">
        <f t="shared" si="57"/>
        <v>Linda Chadderton</v>
      </c>
      <c r="AW66" s="107">
        <v>31.8</v>
      </c>
      <c r="AX66" s="129">
        <f t="shared" si="100"/>
        <v>2581.9</v>
      </c>
      <c r="AY66" s="131">
        <f t="shared" si="58"/>
        <v>9.5486111111111119E-3</v>
      </c>
      <c r="AZ66" s="131">
        <f t="shared" si="81"/>
        <v>2.0006199999999908E-6</v>
      </c>
      <c r="BA66" s="132">
        <f t="shared" si="59"/>
        <v>9.5506117311111114E-3</v>
      </c>
      <c r="BB66" s="146" t="str">
        <f t="shared" si="60"/>
        <v>Linda Chadderton</v>
      </c>
      <c r="BC66" s="107">
        <v>32.299999999999997</v>
      </c>
      <c r="BD66" s="129">
        <f t="shared" si="101"/>
        <v>437.10320000000002</v>
      </c>
      <c r="BE66" s="131">
        <f t="shared" si="61"/>
        <v>5.0347222222222225E-3</v>
      </c>
      <c r="BF66" s="131">
        <f t="shared" si="82"/>
        <v>2.0006199999999908E-6</v>
      </c>
      <c r="BG66" s="134">
        <f>IF(BE66&lt;&gt;"",BE66,VLOOKUP($A66,Table12[],7,FALSE))+BF66</f>
        <v>5.0367228422222229E-3</v>
      </c>
      <c r="BH66" s="146" t="str">
        <f t="shared" si="62"/>
        <v>Linda Chadderton</v>
      </c>
      <c r="BI66" s="107">
        <v>29.9</v>
      </c>
      <c r="BJ66" s="129">
        <f t="shared" si="102"/>
        <v>503.38159999999993</v>
      </c>
      <c r="BK66" s="131">
        <f t="shared" si="63"/>
        <v>5.9027777777777776E-3</v>
      </c>
      <c r="BL66" s="131">
        <f t="shared" si="83"/>
        <v>2.0006199999999908E-6</v>
      </c>
      <c r="BM66" s="134">
        <f>IF(BK66&lt;&gt;"",BK66,VLOOKUP($A66,Table12[],7,FALSE))+BL66</f>
        <v>5.904778397777778E-3</v>
      </c>
      <c r="BN66" s="146" t="str">
        <f t="shared" si="64"/>
        <v>Linda Chadderton</v>
      </c>
      <c r="BO66" s="107">
        <v>30.3</v>
      </c>
      <c r="BP66" s="129">
        <f t="shared" si="103"/>
        <v>492.33519999999987</v>
      </c>
      <c r="BQ66" s="131">
        <f t="shared" si="65"/>
        <v>5.7291666666666663E-3</v>
      </c>
      <c r="BR66" s="131">
        <f t="shared" si="84"/>
        <v>2.0006199999999908E-6</v>
      </c>
      <c r="BS66" s="134">
        <f>IF(BQ66&lt;&gt;"",BQ66,VLOOKUP($A66,Table12[],7,FALSE))+BR66</f>
        <v>5.7311672866666667E-3</v>
      </c>
      <c r="BT66" s="146" t="str">
        <f t="shared" si="66"/>
        <v>Linda Chadderton</v>
      </c>
      <c r="BU66" s="107">
        <v>30.6</v>
      </c>
      <c r="BV66" s="129">
        <f t="shared" si="104"/>
        <v>411.09999999999991</v>
      </c>
      <c r="BW66" s="131">
        <f t="shared" si="67"/>
        <v>4.6874999999999998E-3</v>
      </c>
      <c r="BX66" s="131">
        <f t="shared" si="85"/>
        <v>2.0006199999999908E-6</v>
      </c>
      <c r="BY66" s="134">
        <f>IF(BW66&lt;&gt;"",BW66,VLOOKUP($A66,Table12[],7,FALSE))+BX66</f>
        <v>4.6895006200000002E-3</v>
      </c>
      <c r="BZ66" s="146" t="str">
        <f t="shared" si="68"/>
        <v>Linda Chadderton</v>
      </c>
      <c r="CA66" s="107">
        <v>31.1</v>
      </c>
      <c r="CB66" s="129">
        <f t="shared" si="105"/>
        <v>364.99999999999989</v>
      </c>
      <c r="CC66" s="131">
        <f t="shared" si="69"/>
        <v>4.1666666666666666E-3</v>
      </c>
      <c r="CD66" s="131">
        <f t="shared" si="86"/>
        <v>2.0006199999999908E-6</v>
      </c>
      <c r="CE66" s="134">
        <f>IF(CC66&lt;&gt;"",CC66,VLOOKUP($A66,Table12[],7,FALSE))+CD66</f>
        <v>4.168667286666667E-3</v>
      </c>
      <c r="CF66" s="146" t="str">
        <f t="shared" si="70"/>
        <v>Linda Chadderton</v>
      </c>
      <c r="CG66" s="107"/>
      <c r="CH66" s="129" t="str">
        <f t="shared" si="106"/>
        <v/>
      </c>
      <c r="CI66" s="131" t="str">
        <f t="shared" si="71"/>
        <v/>
      </c>
      <c r="CJ66" s="131">
        <f t="shared" si="87"/>
        <v>2.0006199999999908E-6</v>
      </c>
      <c r="CK66" s="134">
        <f>IF(CI66&lt;&gt;"",CI66,VLOOKUP($A66,Table12[],7,FALSE))+CJ66</f>
        <v>5.2103339533333334E-3</v>
      </c>
      <c r="CL66" s="146" t="str">
        <f t="shared" si="72"/>
        <v>Linda Chadderton</v>
      </c>
      <c r="CM66" s="8"/>
      <c r="CN66" s="8">
        <f t="shared" si="73"/>
        <v>0</v>
      </c>
      <c r="CO66" s="8">
        <f t="shared" si="10"/>
        <v>0</v>
      </c>
      <c r="CP66" s="8">
        <f t="shared" si="107"/>
        <v>1.2500000000000001E-2</v>
      </c>
      <c r="CQ66" s="8"/>
      <c r="CR66" s="8">
        <f>IF(A66&lt;&gt;"",IF(VLOOKUP(A66,Apr!A$4:F$211,6)&gt;0,VLOOKUP(A66,Apr!A$4:F$211,6),0),0)</f>
        <v>0</v>
      </c>
      <c r="CS66" s="8">
        <f>IF(A66&lt;&gt;"",IF(VLOOKUP(A66,May!A$3:F$209,6)&gt;0,VLOOKUP(A66,May!A$3:F$209,6),0),0)</f>
        <v>0</v>
      </c>
      <c r="CT66" s="8">
        <f>IF(A66&lt;&gt;"",IF(VLOOKUP(A66,Jun!A$3:F$209,6)&gt;0,VLOOKUP(A66,Jun!A$3:F$209,6),0),0)</f>
        <v>0</v>
      </c>
      <c r="CU66" s="8">
        <f>IF(A66&lt;&gt;"",IF(VLOOKUP(A66,Jul!A$3:F$206,6)&gt;0,VLOOKUP(A66,Jul!A$3:F$206,6),0),0)</f>
        <v>0</v>
      </c>
      <c r="CV66" s="8">
        <f>IF(A66&lt;&gt;"",IF(VLOOKUP(A66,Aug!A$3:F$206,6)&gt;0,VLOOKUP(A66,Aug!A$3:F$206,6),0),0)</f>
        <v>0</v>
      </c>
      <c r="CW66" s="8">
        <f>IF(A66&lt;&gt;"",IF(VLOOKUP(A66,Sep!A$3:F$206,6)&gt;0,VLOOKUP(A66,Sep!A$3:F$206,6),0),0)</f>
        <v>0</v>
      </c>
      <c r="CX66" s="6">
        <f t="shared" si="108"/>
        <v>1794.4876619238003</v>
      </c>
      <c r="CY66" s="8">
        <f t="shared" si="74"/>
        <v>7.1180555555555554E-3</v>
      </c>
      <c r="CZ66" s="8">
        <f>IF(A66&lt;&gt;"",IF(VLOOKUP(A66,Oct!A$3:F$206,6)&gt;0,VLOOKUP(A66,Oct!A$3:F$206,6),0),0)</f>
        <v>0</v>
      </c>
      <c r="DA66" s="8">
        <f>IF(A66&lt;&gt;"",IF(VLOOKUP(A66,Nov!A$3:F$207,6)&gt;0,VLOOKUP(A66,Nov!A$3:F$207,6),0),0)</f>
        <v>0</v>
      </c>
      <c r="DB66" s="8">
        <f>IF(A66&lt;&gt;"",IF(VLOOKUP(A66,Dec!A$3:F$207,6)&gt;0,VLOOKUP(A66,Dec!A$3:F$207,6),0),0)</f>
        <v>0</v>
      </c>
      <c r="DC66" s="8">
        <f>IF(A66&lt;&gt;"",IF(VLOOKUP(A66,Jan!A$3:F$207,6)&gt;0,VLOOKUP(A66,Jan!A$3:F$207,6),0),0)</f>
        <v>0</v>
      </c>
      <c r="DD66" s="8">
        <f>IF(A66&lt;&gt;"",IF(VLOOKUP(A66,Feb!A$3:F$207,6)&gt;0,VLOOKUP(A66,Feb!A$3:F$207,6),0),0)</f>
        <v>0</v>
      </c>
      <c r="DE66" s="8">
        <f>IF(A66&lt;&gt;"",IF(VLOOKUP(A66,Mar!A$3:F$207,6)&gt;0,VLOOKUP(A66,Mar!A$3:F$207,6),0),0)</f>
        <v>0</v>
      </c>
      <c r="DG66" s="8">
        <f>LARGE($EE66:EF66,1)</f>
        <v>5.9027777777777776E-3</v>
      </c>
      <c r="DH66" s="8">
        <f>LARGE($EE66:EG66,1)</f>
        <v>5.9027777777777776E-3</v>
      </c>
      <c r="DI66" s="8">
        <f>LARGE($EE66:EH66,1)</f>
        <v>5.9027777777777776E-3</v>
      </c>
      <c r="DJ66" s="8">
        <f>LARGE($EE66:EI66,1)</f>
        <v>5.9027777777777776E-3</v>
      </c>
      <c r="DK66" s="8">
        <f>LARGE($EE66:EJ66,1)</f>
        <v>5.9027777777777776E-3</v>
      </c>
      <c r="DL66" s="8">
        <f>LARGE($EK66:EL66,1)</f>
        <v>7.1180555555555554E-3</v>
      </c>
      <c r="DM66" s="8">
        <f>LARGE($EK66:EM66,1)</f>
        <v>7.1180555555555554E-3</v>
      </c>
      <c r="DN66" s="8">
        <f>LARGE($EK66:EN66,1)</f>
        <v>7.1180555555555554E-3</v>
      </c>
      <c r="DO66" s="8">
        <f>LARGE($EK66:EO66,1)</f>
        <v>7.1180555555555554E-3</v>
      </c>
      <c r="DP66" s="8">
        <f>LARGE($EK66:EP66,1)</f>
        <v>7.1180555555555554E-3</v>
      </c>
      <c r="DS66" s="6">
        <f t="shared" si="121"/>
        <v>0</v>
      </c>
      <c r="DT66" s="6">
        <f t="shared" si="121"/>
        <v>0</v>
      </c>
      <c r="DU66" s="6">
        <f t="shared" si="121"/>
        <v>0</v>
      </c>
      <c r="DV66" s="6">
        <f t="shared" si="120"/>
        <v>0</v>
      </c>
      <c r="DW66" s="6">
        <f t="shared" si="120"/>
        <v>0</v>
      </c>
      <c r="DX66" s="6">
        <f t="shared" si="120"/>
        <v>0</v>
      </c>
      <c r="DY66" s="6">
        <f t="shared" si="123"/>
        <v>0</v>
      </c>
      <c r="DZ66" s="6">
        <f t="shared" si="123"/>
        <v>0</v>
      </c>
      <c r="EA66" s="6">
        <f t="shared" si="123"/>
        <v>0</v>
      </c>
      <c r="EB66" s="6">
        <f t="shared" si="123"/>
        <v>0</v>
      </c>
      <c r="EC66" s="6">
        <f t="shared" si="123"/>
        <v>0</v>
      </c>
      <c r="EE66" s="8">
        <f t="shared" si="109"/>
        <v>5.9027777777777776E-3</v>
      </c>
      <c r="EF66" s="8">
        <f t="shared" si="124"/>
        <v>0</v>
      </c>
      <c r="EG66" s="8">
        <f t="shared" si="124"/>
        <v>0</v>
      </c>
      <c r="EH66" s="8">
        <f t="shared" si="110"/>
        <v>5.9027777777777776E-3</v>
      </c>
      <c r="EI66" s="8">
        <f t="shared" si="111"/>
        <v>5.3839450644444448E-3</v>
      </c>
      <c r="EJ66" s="8">
        <f t="shared" si="124"/>
        <v>0</v>
      </c>
      <c r="EK66" s="8">
        <f t="shared" si="19"/>
        <v>7.1180555555555554E-3</v>
      </c>
      <c r="EL66" s="8">
        <f t="shared" si="125"/>
        <v>0</v>
      </c>
      <c r="EM66" s="8">
        <f t="shared" si="125"/>
        <v>0</v>
      </c>
      <c r="EN66" s="8">
        <f t="shared" si="125"/>
        <v>0</v>
      </c>
      <c r="EO66" s="8">
        <f t="shared" si="125"/>
        <v>0</v>
      </c>
      <c r="EP66" s="8">
        <f t="shared" si="125"/>
        <v>0</v>
      </c>
      <c r="ES66" s="8" t="str">
        <f t="shared" si="126"/>
        <v/>
      </c>
      <c r="ET66" s="8" t="str">
        <f t="shared" si="126"/>
        <v/>
      </c>
      <c r="EU66" s="8" t="str">
        <f t="shared" si="126"/>
        <v/>
      </c>
      <c r="EV66" s="8" t="str">
        <f t="shared" si="126"/>
        <v/>
      </c>
      <c r="EW66" s="8" t="str">
        <f t="shared" si="126"/>
        <v/>
      </c>
      <c r="EX66" s="8" t="str">
        <f t="shared" si="126"/>
        <v/>
      </c>
      <c r="EY66" s="8" t="str">
        <f t="shared" si="127"/>
        <v/>
      </c>
      <c r="EZ66" s="8" t="str">
        <f t="shared" si="127"/>
        <v/>
      </c>
      <c r="FA66" s="8" t="str">
        <f t="shared" si="127"/>
        <v/>
      </c>
      <c r="FB66" s="8" t="str">
        <f t="shared" si="127"/>
        <v/>
      </c>
      <c r="FC66" s="8" t="str">
        <f t="shared" si="127"/>
        <v/>
      </c>
      <c r="FD66" s="8" t="str">
        <f t="shared" si="127"/>
        <v/>
      </c>
      <c r="FF66" s="13">
        <v>2.5833333333333333E-2</v>
      </c>
      <c r="FG66" s="8">
        <f t="shared" si="23"/>
        <v>2.5833333333333333E-2</v>
      </c>
      <c r="FH66" s="8">
        <f>IF(COUNT($ES66:ET66)&gt;0,SMALL($ES66:ET66,1),$FF66)</f>
        <v>2.5833333333333333E-2</v>
      </c>
      <c r="FI66" s="8">
        <f>IF(COUNT($ES66:EU66)&gt;0,SMALL($ES66:EU66,1),$FF66)</f>
        <v>2.5833333333333333E-2</v>
      </c>
      <c r="FJ66" s="8">
        <f>IF(COUNT($ES66:EV66)&gt;0,SMALL($ES66:EV66,1),$FF66)</f>
        <v>2.5833333333333333E-2</v>
      </c>
      <c r="FK66" s="8">
        <f>IF(COUNT($ES66:EW66)&gt;0,SMALL($ES66:EW66,1),$FF66)</f>
        <v>2.5833333333333333E-2</v>
      </c>
      <c r="FL66" s="54">
        <v>2.0092592592592592E-2</v>
      </c>
      <c r="FM66" s="8">
        <f t="shared" si="24"/>
        <v>2.0092592592592592E-2</v>
      </c>
      <c r="FN66" s="8">
        <f>IF(COUNT($EY66:EZ66)&gt;0,SMALL($EY66:EZ66,1),$FM66)</f>
        <v>2.0092592592592592E-2</v>
      </c>
      <c r="FO66" s="8">
        <f>IF(COUNT($EY66:FA66)&gt;0,SMALL($EY66:FA66,1),$FM66)</f>
        <v>2.0092592592592592E-2</v>
      </c>
      <c r="FP66" s="8">
        <f>IF(COUNT($EY66:FB66)&gt;0,SMALL($EY66:FB66,1),$FM66)</f>
        <v>2.0092592592592592E-2</v>
      </c>
      <c r="FQ66" s="8">
        <f>IF(COUNT($EY66:FC66)&gt;0,SMALL($EY66:FC66,1),$FM66)</f>
        <v>2.0092592592592592E-2</v>
      </c>
      <c r="FS66" s="8">
        <f t="shared" si="112"/>
        <v>5.904236111111111E-3</v>
      </c>
      <c r="FT66" s="8">
        <f t="shared" si="113"/>
        <v>7.1195138888888888E-3</v>
      </c>
      <c r="FU66" s="1">
        <f t="shared" si="118"/>
        <v>63</v>
      </c>
      <c r="FV66" s="8">
        <f t="shared" si="114"/>
        <v>1.4583333333333333E-6</v>
      </c>
      <c r="FW66" s="1" t="str">
        <f t="shared" si="115"/>
        <v>Linda Chadderton</v>
      </c>
      <c r="FY66" s="13">
        <f t="shared" si="116"/>
        <v>2.7025677710374136E-2</v>
      </c>
      <c r="FZ66" s="13">
        <f>SMALL($GL66:GM66,1)/(60*60*24)</f>
        <v>2.7025677710374139E-2</v>
      </c>
      <c r="GA66" s="13">
        <f>SMALL($GL66:GN66,1)/(60*60*24)</f>
        <v>2.7025677710374139E-2</v>
      </c>
      <c r="GB66" s="13">
        <f>SMALL($GL66:GO66,1)/(60*60*24)</f>
        <v>2.7025677710374139E-2</v>
      </c>
      <c r="GC66" s="13">
        <f>SMALL($GL66:GP66,1)/(60*60*24)</f>
        <v>2.7025677710374139E-2</v>
      </c>
      <c r="GD66" s="13">
        <f>SMALL($GL66:GQ66,1)/(60*60*24)</f>
        <v>2.7025677710374139E-2</v>
      </c>
      <c r="GE66" s="34">
        <f t="shared" si="31"/>
        <v>2.0769533124118059E-2</v>
      </c>
      <c r="GF66" s="13">
        <f>SMALL($GR66:GS66,1)/(60*60*24)</f>
        <v>2.0769533124118059E-2</v>
      </c>
      <c r="GG66" s="42">
        <f>SMALL($GT66:GT66,1)/(60*60*24)</f>
        <v>0.11572916666666666</v>
      </c>
      <c r="GH66" s="42">
        <f>SMALL($GT66:GU66,1)/(60*60*24)</f>
        <v>0.11572916666666666</v>
      </c>
      <c r="GI66" s="42">
        <f>SMALL($GT66:GV66,1)/(60*60*24)</f>
        <v>0.11572916666666666</v>
      </c>
      <c r="GJ66" s="42">
        <f>SMALL($GT66:GW66,1)/(60*60*24)</f>
        <v>0.11572916666666666</v>
      </c>
      <c r="GL66" s="6">
        <f t="shared" si="117"/>
        <v>2335.0185541763258</v>
      </c>
      <c r="GM66" s="1">
        <f t="shared" si="128"/>
        <v>9999</v>
      </c>
      <c r="GN66" s="1">
        <f t="shared" si="128"/>
        <v>9999</v>
      </c>
      <c r="GO66" s="1">
        <f t="shared" si="128"/>
        <v>9999</v>
      </c>
      <c r="GP66" s="1">
        <f t="shared" si="128"/>
        <v>9999</v>
      </c>
      <c r="GQ66" s="1">
        <f t="shared" si="128"/>
        <v>9999</v>
      </c>
      <c r="GR66" s="6">
        <f t="shared" si="34"/>
        <v>1794.4876619238003</v>
      </c>
      <c r="GS66" s="1">
        <f t="shared" si="35"/>
        <v>9999</v>
      </c>
      <c r="GT66" s="43">
        <f t="shared" si="36"/>
        <v>9999</v>
      </c>
      <c r="GU66" s="1">
        <f t="shared" si="129"/>
        <v>9999</v>
      </c>
      <c r="GV66" s="1">
        <f t="shared" si="129"/>
        <v>9999</v>
      </c>
      <c r="GW66" s="1">
        <f t="shared" si="129"/>
        <v>9999</v>
      </c>
      <c r="GY66" s="8"/>
      <c r="GZ66" s="8"/>
      <c r="HA66" s="8"/>
    </row>
    <row r="67" spans="1:209" x14ac:dyDescent="0.25">
      <c r="A67" s="1" t="s">
        <v>315</v>
      </c>
      <c r="B67" s="54">
        <v>2.2430555555555554E-2</v>
      </c>
      <c r="C67" s="45">
        <v>45261</v>
      </c>
      <c r="D67" s="45"/>
      <c r="E67" s="13"/>
      <c r="K67" s="55">
        <v>2.1527777777777781E-2</v>
      </c>
      <c r="M67" s="8">
        <f t="shared" ref="M67" si="133">IF(A67&lt;&gt;"",IF(K67&gt;0,K67/3.11*4.35,IF(L67&gt;0,L67/6.21*4.35/1.032,IF(H67&gt;0,H67/3.45*4.35,IF(I67&gt;0,I67,IF(E67&gt;0,E67,IF(B67&gt;0,B67/4*4.35,0.0292)))))),0)</f>
        <v>3.011120042872455E-2</v>
      </c>
      <c r="N67" s="6">
        <f t="shared" ref="N67" si="134">M67*60*60*24</f>
        <v>2601.6077170418012</v>
      </c>
      <c r="O67" s="8">
        <f t="shared" ref="O67" si="135">IF(A67&lt;&gt;"",(MROUND(N$2-N67,15)/(60*60*24)),"")</f>
        <v>9.3749999999999997E-3</v>
      </c>
      <c r="P67" s="146" t="str">
        <f t="shared" si="41"/>
        <v>Linda Herriott</v>
      </c>
      <c r="Q67" s="107"/>
      <c r="R67" s="129"/>
      <c r="S67" s="131"/>
      <c r="T67" s="131"/>
      <c r="U67" s="132">
        <f t="shared" si="43"/>
        <v>9.3749999999999997E-3</v>
      </c>
      <c r="V67" s="146" t="str">
        <f t="shared" si="44"/>
        <v>Linda Herriott</v>
      </c>
      <c r="W67" s="107"/>
      <c r="X67" s="129"/>
      <c r="Y67" s="131"/>
      <c r="Z67" s="131"/>
      <c r="AA67" s="132">
        <f t="shared" si="46"/>
        <v>9.3749999999999997E-3</v>
      </c>
      <c r="AB67" s="146" t="str">
        <f t="shared" si="47"/>
        <v>Linda Herriott</v>
      </c>
      <c r="AC67" s="107"/>
      <c r="AD67" s="129"/>
      <c r="AE67" s="131"/>
      <c r="AF67" s="131"/>
      <c r="AG67" s="132">
        <f t="shared" si="49"/>
        <v>9.3749999999999997E-3</v>
      </c>
      <c r="AH67" s="146" t="str">
        <f t="shared" si="50"/>
        <v>Linda Herriott</v>
      </c>
      <c r="AI67" s="107"/>
      <c r="AJ67" s="108"/>
      <c r="AK67" s="109"/>
      <c r="AL67" s="129"/>
      <c r="AM67" s="131"/>
      <c r="AN67" s="131"/>
      <c r="AO67" s="132">
        <f t="shared" si="79"/>
        <v>9.3749999999999997E-3</v>
      </c>
      <c r="AP67" s="146" t="str">
        <f t="shared" si="53"/>
        <v>Linda Herriott</v>
      </c>
      <c r="AQ67" s="107"/>
      <c r="AR67" s="129"/>
      <c r="AS67" s="131"/>
      <c r="AT67" s="131"/>
      <c r="AU67" s="132">
        <f t="shared" si="56"/>
        <v>9.3749999999999997E-3</v>
      </c>
      <c r="AV67" s="146" t="str">
        <f t="shared" si="57"/>
        <v>Linda Herriott</v>
      </c>
      <c r="AW67" s="107"/>
      <c r="AX67" s="129"/>
      <c r="AY67" s="131"/>
      <c r="AZ67" s="131"/>
      <c r="BA67" s="132">
        <f t="shared" si="59"/>
        <v>9.3749999999999997E-3</v>
      </c>
      <c r="BB67" s="146" t="str">
        <f t="shared" si="60"/>
        <v>Linda Herriott</v>
      </c>
      <c r="BC67" s="107"/>
      <c r="BD67" s="129"/>
      <c r="BE67" s="131"/>
      <c r="BF67" s="131"/>
      <c r="BG67" s="134">
        <f>IF(BE67&lt;&gt;"",BE67,VLOOKUP($A67,Table12[],7,FALSE))+BF67</f>
        <v>5.0347222222222225E-3</v>
      </c>
      <c r="BH67" s="146" t="str">
        <f t="shared" si="62"/>
        <v>Linda Herriott</v>
      </c>
      <c r="BI67" s="107"/>
      <c r="BJ67" s="129"/>
      <c r="BK67" s="131"/>
      <c r="BL67" s="131"/>
      <c r="BM67" s="134">
        <f>IF(BK67&lt;&gt;"",BK67,VLOOKUP($A67,Table12[],7,FALSE))+BL67</f>
        <v>5.0347222222222225E-3</v>
      </c>
      <c r="BN67" s="146" t="str">
        <f t="shared" si="64"/>
        <v>Linda Herriott</v>
      </c>
      <c r="BO67" s="107"/>
      <c r="BP67" s="129"/>
      <c r="BQ67" s="131"/>
      <c r="BR67" s="131"/>
      <c r="BS67" s="134">
        <f>IF(BQ67&lt;&gt;"",BQ67,VLOOKUP($A67,Table12[],7,FALSE))+BR67</f>
        <v>5.0347222222222225E-3</v>
      </c>
      <c r="BT67" s="146" t="str">
        <f t="shared" si="66"/>
        <v>Linda Herriott</v>
      </c>
      <c r="BU67" s="107"/>
      <c r="BV67" s="129"/>
      <c r="BW67" s="131"/>
      <c r="BX67" s="131"/>
      <c r="BY67" s="134">
        <f>IF(BW67&lt;&gt;"",BW67,VLOOKUP($A67,Table12[],7,FALSE))+BX67+TIME(0,2,0)</f>
        <v>6.4236111111111117E-3</v>
      </c>
      <c r="BZ67" s="146" t="str">
        <f t="shared" si="68"/>
        <v>Linda Herriott</v>
      </c>
      <c r="CA67" s="107"/>
      <c r="CB67" s="129"/>
      <c r="CC67" s="131"/>
      <c r="CD67" s="131"/>
      <c r="CE67" s="134">
        <f>IF(CC67&lt;&gt;"",CC67,VLOOKUP($A67,Table12[],7,FALSE))+CD67</f>
        <v>5.0347222222222225E-3</v>
      </c>
      <c r="CF67" s="146" t="str">
        <f t="shared" si="70"/>
        <v>Linda Herriott</v>
      </c>
      <c r="CG67" s="107"/>
      <c r="CH67" s="129"/>
      <c r="CI67" s="131"/>
      <c r="CJ67" s="131"/>
      <c r="CK67" s="134">
        <f>IF(CI67&lt;&gt;"",CI67,VLOOKUP($A67,Table12[],7,FALSE))+CJ67</f>
        <v>5.0347222222222225E-3</v>
      </c>
      <c r="CL67" s="146" t="str">
        <f t="shared" si="72"/>
        <v>Linda Herriott</v>
      </c>
      <c r="CM67" s="8"/>
      <c r="CN67" s="8">
        <f t="shared" ref="CN67" si="136">IF(COUNT(ES67:EX67)&gt;0,SMALL(ES67:EX67,1),0)</f>
        <v>0</v>
      </c>
      <c r="CO67" s="8">
        <f t="shared" ref="CO67" si="137">IF(COUNT(EY67:FD67)&gt;0,SMALL(EY67:FD67,1),0)</f>
        <v>2.2430555555555551E-2</v>
      </c>
      <c r="CP67" s="8">
        <f t="shared" ref="CP67" si="138">O67</f>
        <v>9.3749999999999997E-3</v>
      </c>
      <c r="CQ67" s="8"/>
      <c r="CR67" s="8">
        <f>IF(A67&lt;&gt;"",IF(VLOOKUP(A67,Apr!A$4:F$211,6)&gt;0,VLOOKUP(A67,Apr!A$4:F$211,6),0),0)</f>
        <v>0</v>
      </c>
      <c r="CS67" s="8">
        <f>IF(A67&lt;&gt;"",IF(VLOOKUP(A67,May!A$3:F$209,6)&gt;0,VLOOKUP(A67,May!A$3:F$209,6),0),0)</f>
        <v>0</v>
      </c>
      <c r="CT67" s="8">
        <f>IF(A67&lt;&gt;"",IF(VLOOKUP(A67,Jun!A$3:F$209,6)&gt;0,VLOOKUP(A67,Jun!A$3:F$209,6),0),0)</f>
        <v>0</v>
      </c>
      <c r="CU67" s="8">
        <f>IF(A67&lt;&gt;"",IF(VLOOKUP(A67,Jul!A$3:F$206,6)&gt;0,VLOOKUP(A67,Jul!A$3:F$206,6),0),0)</f>
        <v>0</v>
      </c>
      <c r="CV67" s="8">
        <f>IF(A67&lt;&gt;"",IF(VLOOKUP(A67,Aug!A$3:F$206,6)&gt;0,VLOOKUP(A67,Aug!A$3:F$206,6),0),0)</f>
        <v>0</v>
      </c>
      <c r="CW67" s="8">
        <f>IF(A67&lt;&gt;"",IF(VLOOKUP(A67,Sep!A$3:F$206,6)&gt;0,VLOOKUP(A67,Sep!A$3:F$206,6),0),0)</f>
        <v>0</v>
      </c>
      <c r="CX67" s="6">
        <f t="shared" ref="CX67" si="139">IF(CN67&gt;0,CN67/4.35*3.45/1.032*60*60*24,N67/4.35*3.45/1.032)</f>
        <v>1999.3643909369628</v>
      </c>
      <c r="CY67" s="8">
        <f t="shared" ref="CY67" si="140">IF(CX$2&gt;CX67,(MROUND(CX$2-CX67,15)/60/60/24),0.1/60/60/24)</f>
        <v>4.6874999999999998E-3</v>
      </c>
      <c r="CZ67" s="8">
        <f>IF(A67&lt;&gt;"",IF(VLOOKUP(A67,Oct!A$3:F$206,6)&gt;0,VLOOKUP(A67,Oct!A$3:F$206,6),0),0)</f>
        <v>0</v>
      </c>
      <c r="DA67" s="8">
        <f>IF(A67&lt;&gt;"",IF(VLOOKUP(A67,Nov!A$3:F$207,6)&gt;0,VLOOKUP(A67,Nov!A$3:F$207,6),0),0)</f>
        <v>0</v>
      </c>
      <c r="DB67" s="8">
        <f>IF(A67&lt;&gt;"",IF(VLOOKUP(A67,Dec!A$3:F$207,6)&gt;0,VLOOKUP(A67,Dec!A$3:F$207,6),0),0)</f>
        <v>2.2430555555555551E-2</v>
      </c>
      <c r="DC67" s="8">
        <f>IF(A67&lt;&gt;"",IF(VLOOKUP(A67,Jan!A$3:F$207,6)&gt;0,VLOOKUP(A67,Jan!A$3:F$207,6),0),0)</f>
        <v>0</v>
      </c>
      <c r="DD67" s="8">
        <f>IF(A67&lt;&gt;"",IF(VLOOKUP(A67,Feb!A$3:F$207,6)&gt;0,VLOOKUP(A67,Feb!A$3:F$207,6),0),0)</f>
        <v>0</v>
      </c>
      <c r="DE67" s="8">
        <f>IF(A67&lt;&gt;"",IF(VLOOKUP(A67,Mar!A$3:F$207,6)&gt;0,VLOOKUP(A67,Mar!A$3:F$207,6),0),0)</f>
        <v>0</v>
      </c>
      <c r="DG67" s="8">
        <f>LARGE($EE67:EF67,1)</f>
        <v>9.3749999999999997E-3</v>
      </c>
      <c r="DH67" s="8">
        <f>LARGE($EE67:EG67,1)</f>
        <v>9.3749999999999997E-3</v>
      </c>
      <c r="DI67" s="8">
        <f>LARGE($EE67:EH67,1)</f>
        <v>9.3749999999999997E-3</v>
      </c>
      <c r="DJ67" s="8">
        <f>LARGE($EE67:EI67,1)</f>
        <v>9.3749999999999997E-3</v>
      </c>
      <c r="DK67" s="8">
        <f>LARGE($EE67:EJ67,1)</f>
        <v>9.3749999999999997E-3</v>
      </c>
      <c r="DL67" s="8">
        <f>LARGE($EK67:EL67,1)</f>
        <v>4.6874999999999998E-3</v>
      </c>
      <c r="DM67" s="8">
        <f>LARGE($EK67:EM67,1)</f>
        <v>4.6874999999999998E-3</v>
      </c>
      <c r="DN67" s="8">
        <f>LARGE($EK67:EN67,1)</f>
        <v>5.3819444444444444E-3</v>
      </c>
      <c r="DO67" s="8">
        <f>LARGE($EK67:EO67,1)</f>
        <v>5.3819444444444444E-3</v>
      </c>
      <c r="DP67" s="8">
        <f>LARGE($EK67:EP67,1)</f>
        <v>5.3819444444444444E-3</v>
      </c>
      <c r="DS67" s="6">
        <f t="shared" ref="DS67" si="141">IF(CR67&gt;0,CR67*60*60*24,0)</f>
        <v>0</v>
      </c>
      <c r="DT67" s="6">
        <f t="shared" ref="DT67" si="142">IF(CS67&gt;0,CS67*60*60*24,0)</f>
        <v>0</v>
      </c>
      <c r="DU67" s="6">
        <f t="shared" ref="DU67" si="143">IF(CT67&gt;0,CT67*60*60*24,0)</f>
        <v>0</v>
      </c>
      <c r="DV67" s="6">
        <f t="shared" ref="DV67" si="144">IF(CU67&gt;0,CU67*60*60*24,0)</f>
        <v>0</v>
      </c>
      <c r="DW67" s="6">
        <f t="shared" ref="DW67" si="145">IF(CV67&gt;0,CV67*60*60*24,0)</f>
        <v>0</v>
      </c>
      <c r="DX67" s="6">
        <f t="shared" ref="DX67" si="146">IF(CW67&gt;0,CW67*60*60*24,0)</f>
        <v>0</v>
      </c>
      <c r="DY67" s="6">
        <f t="shared" ref="DY67:EC67" si="147">IF(CZ67&gt;0,CZ67*60*60*24,0)</f>
        <v>0</v>
      </c>
      <c r="DZ67" s="6">
        <f t="shared" si="147"/>
        <v>0</v>
      </c>
      <c r="EA67" s="6">
        <f t="shared" si="147"/>
        <v>1937.9999999999995</v>
      </c>
      <c r="EB67" s="6">
        <f t="shared" si="147"/>
        <v>0</v>
      </c>
      <c r="EC67" s="6">
        <f t="shared" si="147"/>
        <v>0</v>
      </c>
      <c r="EE67" s="8">
        <f t="shared" ref="EE67" si="148">AO67</f>
        <v>9.3749999999999997E-3</v>
      </c>
      <c r="EF67" s="8">
        <f t="shared" ref="EF67" si="149">IF(DS67&gt;0,IF($N$2&gt;DS67,(MROUND($N$2-DS67,15)/(60*60*24)),0),0)</f>
        <v>0</v>
      </c>
      <c r="EG67" s="8">
        <f t="shared" ref="EG67" si="150">IF(DT67&gt;0,IF($N$2&gt;DT67,(MROUND($N$2-DT67,15)/(60*60*24)),0),0)</f>
        <v>0</v>
      </c>
      <c r="EH67" s="8">
        <f t="shared" ref="EH67" si="151">AO67</f>
        <v>9.3749999999999997E-3</v>
      </c>
      <c r="EI67" s="8">
        <f t="shared" ref="EI67" si="152">AU67</f>
        <v>9.3749999999999997E-3</v>
      </c>
      <c r="EJ67" s="8">
        <f t="shared" ref="EJ67" si="153">IF(DW67&gt;0,IF($N$2&gt;DW67,(MROUND($N$2-DW67,15)/(60*60*24)),0),0)</f>
        <v>0</v>
      </c>
      <c r="EK67" s="8">
        <f t="shared" ref="EK67" si="154">IF(CY67&gt;0,CY67,0)</f>
        <v>4.6874999999999998E-3</v>
      </c>
      <c r="EL67" s="8">
        <f t="shared" ref="EL67" si="155">IF(DY67&gt;0,IF($CX$2&gt;DY67,(MROUND($CX$2-DY67,15)/(60*60*24)),0),0)</f>
        <v>0</v>
      </c>
      <c r="EM67" s="8">
        <f t="shared" ref="EM67" si="156">IF(DZ67&gt;0,IF($CX$2&gt;DZ67,(MROUND($CX$2-DZ67,15)/(60*60*24)),0),0)</f>
        <v>0</v>
      </c>
      <c r="EN67" s="8">
        <f t="shared" ref="EN67" si="157">IF(EA67&gt;0,IF($CX$2&gt;EA67,(MROUND($CX$2-EA67,15)/(60*60*24)),0),0)</f>
        <v>5.3819444444444444E-3</v>
      </c>
      <c r="EO67" s="8">
        <f t="shared" ref="EO67" si="158">IF(EB67&gt;0,IF($CX$2&gt;EB67,(MROUND($CX$2-EB67,15)/(60*60*24)),0),0)</f>
        <v>0</v>
      </c>
      <c r="EP67" s="8">
        <f t="shared" ref="EP67" si="159">IF(EC67&gt;0,IF($CX$2&gt;EC67,(MROUND($CX$2-EC67,15)/(60*60*24)),0),0)</f>
        <v>0</v>
      </c>
      <c r="ES67" s="8" t="str">
        <f t="shared" ref="ES67" si="160">IF(CR67&gt;0,CR67,"")</f>
        <v/>
      </c>
      <c r="ET67" s="8" t="str">
        <f t="shared" ref="ET67" si="161">IF(CS67&gt;0,CS67,"")</f>
        <v/>
      </c>
      <c r="EU67" s="8" t="str">
        <f t="shared" ref="EU67" si="162">IF(CT67&gt;0,CT67,"")</f>
        <v/>
      </c>
      <c r="EV67" s="8" t="str">
        <f t="shared" ref="EV67" si="163">IF(CU67&gt;0,CU67,"")</f>
        <v/>
      </c>
      <c r="EW67" s="8" t="str">
        <f t="shared" ref="EW67" si="164">IF(CV67&gt;0,CV67,"")</f>
        <v/>
      </c>
      <c r="EX67" s="8" t="str">
        <f t="shared" ref="EX67" si="165">IF(CW67&gt;0,CW67,"")</f>
        <v/>
      </c>
      <c r="EY67" s="8" t="str">
        <f t="shared" ref="EY67" si="166">IF(CZ67&gt;0,CZ67,"")</f>
        <v/>
      </c>
      <c r="EZ67" s="8" t="str">
        <f t="shared" ref="EZ67" si="167">IF(DA67&gt;0,DA67,"")</f>
        <v/>
      </c>
      <c r="FA67" s="8">
        <f t="shared" ref="FA67" si="168">IF(DB67&gt;0,DB67,"")</f>
        <v>2.2430555555555551E-2</v>
      </c>
      <c r="FB67" s="8" t="str">
        <f t="shared" ref="FB67" si="169">IF(DC67&gt;0,DC67,"")</f>
        <v/>
      </c>
      <c r="FC67" s="8" t="str">
        <f t="shared" ref="FC67" si="170">IF(DD67&gt;0,DD67,"")</f>
        <v/>
      </c>
      <c r="FD67" s="8" t="str">
        <f t="shared" ref="FD67" si="171">IF(DE67&gt;0,DE67,"")</f>
        <v/>
      </c>
      <c r="FG67" s="8">
        <f t="shared" ref="FG67" si="172">IF(ES67&lt;&gt;"",ES67,FF67)</f>
        <v>0</v>
      </c>
      <c r="FH67" s="8">
        <f>IF(COUNT($ES67:ET67)&gt;0,SMALL($ES67:ET67,1),$FF67)</f>
        <v>0</v>
      </c>
      <c r="FI67" s="8">
        <f>IF(COUNT($ES67:EU67)&gt;0,SMALL($ES67:EU67,1),$FF67)</f>
        <v>0</v>
      </c>
      <c r="FJ67" s="8">
        <f>IF(COUNT($ES67:EV67)&gt;0,SMALL($ES67:EV67,1),$FF67)</f>
        <v>0</v>
      </c>
      <c r="FK67" s="8">
        <f>IF(COUNT($ES67:EW67)&gt;0,SMALL($ES67:EW67,1),$FF67)</f>
        <v>0</v>
      </c>
      <c r="FL67" s="54"/>
      <c r="FM67" s="8">
        <f t="shared" ref="FM67" si="173">IF(EY67&lt;&gt;"",EY67,FL67)</f>
        <v>0</v>
      </c>
      <c r="FN67" s="8">
        <f>IF(COUNT($EY67:EZ67)&gt;0,SMALL($EY67:EZ67,1),$FM67)</f>
        <v>0</v>
      </c>
      <c r="FO67" s="8">
        <f>IF(COUNT($EY67:FA67)&gt;0,SMALL($EY67:FA67,1),$FM67)</f>
        <v>2.2430555555555551E-2</v>
      </c>
      <c r="FP67" s="8">
        <f>IF(COUNT($EY67:FB67)&gt;0,SMALL($EY67:FB67,1),$FM67)</f>
        <v>2.2430555555555551E-2</v>
      </c>
      <c r="FQ67" s="8">
        <f>IF(COUNT($EY67:FC67)&gt;0,SMALL($EY67:FC67,1),$FM67)</f>
        <v>2.2430555555555551E-2</v>
      </c>
      <c r="FS67" s="8">
        <f t="shared" ref="FS67" si="174">IF(A67&lt;&gt;"",LARGE(EE67:EJ67,1)+FV67,"")</f>
        <v>9.3764814814814804E-3</v>
      </c>
      <c r="FT67" s="8">
        <f t="shared" ref="FT67" si="175">IF(A67&lt;&gt;"",LARGE(EK67:EP67,1)+FV67,"")</f>
        <v>5.3834259259259261E-3</v>
      </c>
      <c r="FU67" s="1">
        <f t="shared" si="118"/>
        <v>64</v>
      </c>
      <c r="FV67" s="8">
        <f t="shared" si="114"/>
        <v>1.4814814814814815E-6</v>
      </c>
      <c r="FW67" s="1" t="str">
        <f t="shared" si="115"/>
        <v>Linda Herriott</v>
      </c>
      <c r="FY67" s="13">
        <f t="shared" ref="FY67" si="176">M67</f>
        <v>3.011120042872455E-2</v>
      </c>
      <c r="FZ67" s="13">
        <f>SMALL($GL67:GM67,1)/(60*60*24)</f>
        <v>3.011120042872455E-2</v>
      </c>
      <c r="GA67" s="13">
        <f>SMALL($GL67:GN67,1)/(60*60*24)</f>
        <v>3.011120042872455E-2</v>
      </c>
      <c r="GB67" s="13">
        <f>SMALL($GL67:GO67,1)/(60*60*24)</f>
        <v>3.011120042872455E-2</v>
      </c>
      <c r="GC67" s="13">
        <f>SMALL($GL67:GP67,1)/(60*60*24)</f>
        <v>3.011120042872455E-2</v>
      </c>
      <c r="GD67" s="13">
        <f>SMALL($GL67:GQ67,1)/(60*60*24)</f>
        <v>3.011120042872455E-2</v>
      </c>
      <c r="GE67" s="34">
        <f t="shared" ref="GE67" si="177">CX67/(60*60*24)</f>
        <v>2.3140791561770402E-2</v>
      </c>
      <c r="GF67" s="13">
        <f>SMALL($GR67:GS67,1)/(60*60*24)</f>
        <v>2.3140791561770402E-2</v>
      </c>
      <c r="GG67" s="42">
        <f>SMALL($GT67:GT67,1)/(60*60*24)</f>
        <v>0.11572916666666666</v>
      </c>
      <c r="GH67" s="42">
        <f>SMALL($GT67:GU67,1)/(60*60*24)</f>
        <v>2.2430555555555551E-2</v>
      </c>
      <c r="GI67" s="42">
        <f>SMALL($GT67:GV67,1)/(60*60*24)</f>
        <v>2.2430555555555551E-2</v>
      </c>
      <c r="GJ67" s="42">
        <f>SMALL($GT67:GW67,1)/(60*60*24)</f>
        <v>2.2430555555555551E-2</v>
      </c>
      <c r="GL67" s="6">
        <f t="shared" ref="GL67" si="178">M67*60*60*24</f>
        <v>2601.6077170418012</v>
      </c>
      <c r="GM67" s="1">
        <f t="shared" ref="GM67" si="179">IF(DS67&gt;0,DS67,9999)</f>
        <v>9999</v>
      </c>
      <c r="GN67" s="1">
        <f t="shared" ref="GN67" si="180">IF(DT67&gt;0,DT67,9999)</f>
        <v>9999</v>
      </c>
      <c r="GO67" s="1">
        <f t="shared" ref="GO67" si="181">IF(DU67&gt;0,DU67,9999)</f>
        <v>9999</v>
      </c>
      <c r="GP67" s="1">
        <f t="shared" ref="GP67" si="182">IF(DV67&gt;0,DV67,9999)</f>
        <v>9999</v>
      </c>
      <c r="GQ67" s="1">
        <f t="shared" ref="GQ67" si="183">IF(DW67&gt;0,DW67,9999)</f>
        <v>9999</v>
      </c>
      <c r="GR67" s="6">
        <f t="shared" ref="GR67" si="184">CX67</f>
        <v>1999.3643909369628</v>
      </c>
      <c r="GS67" s="1">
        <f t="shared" ref="GS67" si="185">IF(DY67&gt;0,DY67,9999)</f>
        <v>9999</v>
      </c>
      <c r="GT67" s="43">
        <f t="shared" ref="GT67" si="186">IF(DZ67&gt;0,DZ67*1.198547,9999)</f>
        <v>9999</v>
      </c>
      <c r="GU67" s="1">
        <f t="shared" ref="GU67" si="187">IF(EA67&gt;0,EA67,9999)</f>
        <v>1937.9999999999995</v>
      </c>
      <c r="GV67" s="1">
        <f t="shared" ref="GV67" si="188">IF(EB67&gt;0,EB67,9999)</f>
        <v>9999</v>
      </c>
      <c r="GW67" s="1">
        <f t="shared" ref="GW67" si="189">IF(EC67&gt;0,EC67,9999)</f>
        <v>9999</v>
      </c>
      <c r="GY67" s="8"/>
      <c r="GZ67" s="8"/>
      <c r="HA67" s="8"/>
    </row>
    <row r="68" spans="1:209" x14ac:dyDescent="0.25">
      <c r="A68" s="1" t="s">
        <v>199</v>
      </c>
      <c r="B68" s="54"/>
      <c r="C68" s="45"/>
      <c r="D68" s="45"/>
      <c r="E68" s="13"/>
      <c r="H68" s="34"/>
      <c r="I68" s="34"/>
      <c r="K68" s="8">
        <v>2.0706018518518519E-2</v>
      </c>
      <c r="M68" s="8">
        <f t="shared" si="38"/>
        <v>2.8961794390853876E-2</v>
      </c>
      <c r="N68" s="6">
        <f t="shared" si="39"/>
        <v>2502.2990353697751</v>
      </c>
      <c r="O68" s="8">
        <f t="shared" si="40"/>
        <v>1.0590277777777778E-2</v>
      </c>
      <c r="P68" s="146" t="str">
        <f t="shared" si="41"/>
        <v>Louise Charnock</v>
      </c>
      <c r="Q68" s="107"/>
      <c r="R68" s="129" t="str">
        <f t="shared" ref="R68:R99" si="190">IF(Q68&lt;&gt;"",(($AX$114*Q68)+1373.5),"")</f>
        <v/>
      </c>
      <c r="S68" s="131" t="str">
        <f t="shared" si="42"/>
        <v/>
      </c>
      <c r="T68" s="131">
        <f>T66+0.00000000001</f>
        <v>2.0006299999999906E-6</v>
      </c>
      <c r="U68" s="132">
        <f t="shared" si="43"/>
        <v>1.0592278407777779E-2</v>
      </c>
      <c r="V68" s="146" t="str">
        <f t="shared" si="44"/>
        <v>Louise Charnock</v>
      </c>
      <c r="W68" s="107"/>
      <c r="X68" s="129" t="str">
        <f t="shared" ref="X68:X99" si="191">IF(W68&lt;&gt;"",(($AX$114*W68)+1373.5),"")</f>
        <v/>
      </c>
      <c r="Y68" s="131" t="str">
        <f t="shared" si="45"/>
        <v/>
      </c>
      <c r="Z68" s="131">
        <f>Z66+0.00000000001</f>
        <v>2.0006299999999906E-6</v>
      </c>
      <c r="AA68" s="132">
        <f t="shared" si="46"/>
        <v>1.0592278407777779E-2</v>
      </c>
      <c r="AB68" s="146" t="str">
        <f t="shared" si="47"/>
        <v>Louise Charnock</v>
      </c>
      <c r="AC68" s="107"/>
      <c r="AD68" s="129" t="str">
        <f t="shared" ref="AD68:AD99" si="192">IF(AC68&lt;&gt;"",(($AX$114*AC68)+1373.5),"")</f>
        <v/>
      </c>
      <c r="AE68" s="131" t="str">
        <f t="shared" si="48"/>
        <v/>
      </c>
      <c r="AF68" s="131">
        <f>AF66+0.00000000001</f>
        <v>2.0006299999999906E-6</v>
      </c>
      <c r="AG68" s="132">
        <f t="shared" si="49"/>
        <v>1.0592278407777779E-2</v>
      </c>
      <c r="AH68" s="146" t="str">
        <f t="shared" si="50"/>
        <v>Louise Charnock</v>
      </c>
      <c r="AI68" s="107">
        <v>23</v>
      </c>
      <c r="AJ68" s="108">
        <f t="shared" si="51"/>
        <v>1.0243055555555556E-2</v>
      </c>
      <c r="AK68" s="109">
        <f t="shared" si="52"/>
        <v>885</v>
      </c>
      <c r="AL68" s="129">
        <f t="shared" si="131"/>
        <v>2526.3519999999999</v>
      </c>
      <c r="AM68" s="131">
        <f t="shared" si="132"/>
        <v>1.0243055555555556E-2</v>
      </c>
      <c r="AN68" s="131">
        <f>AN66+0.00000000001</f>
        <v>2.0006299999999906E-6</v>
      </c>
      <c r="AO68" s="132">
        <f t="shared" si="79"/>
        <v>1.0243055555555556E-2</v>
      </c>
      <c r="AP68" s="146" t="str">
        <f t="shared" si="53"/>
        <v>Louise Charnock</v>
      </c>
      <c r="AQ68" s="107">
        <v>23.8</v>
      </c>
      <c r="AR68" s="129">
        <f t="shared" si="54"/>
        <v>2566.4512000000004</v>
      </c>
      <c r="AS68" s="131">
        <f t="shared" si="55"/>
        <v>9.7222222222222224E-3</v>
      </c>
      <c r="AT68" s="131">
        <f>AT66+0.00000000001</f>
        <v>2.0006299999999906E-6</v>
      </c>
      <c r="AU68" s="132">
        <f t="shared" si="56"/>
        <v>9.7242228522222227E-3</v>
      </c>
      <c r="AV68" s="146" t="str">
        <f t="shared" si="57"/>
        <v>Louise Charnock</v>
      </c>
      <c r="AW68" s="107">
        <v>24.3</v>
      </c>
      <c r="AX68" s="129">
        <f t="shared" ref="AX68:AX99" si="193">IF(AW68&lt;&gt;"",(($AX$114*AW68)+1373.5),"")</f>
        <v>2296.9</v>
      </c>
      <c r="AY68" s="131">
        <f t="shared" si="58"/>
        <v>1.2847222222222222E-2</v>
      </c>
      <c r="AZ68" s="131">
        <f>AZ66+0.00000000001</f>
        <v>2.0006299999999906E-6</v>
      </c>
      <c r="BA68" s="132">
        <f t="shared" si="59"/>
        <v>1.2849222852222222E-2</v>
      </c>
      <c r="BB68" s="146" t="str">
        <f t="shared" si="60"/>
        <v>Louise Charnock</v>
      </c>
      <c r="BC68" s="107">
        <v>24.8</v>
      </c>
      <c r="BD68" s="129">
        <f t="shared" ref="BD68:BD99" si="194">IF(BC68&lt;&gt;"",((-1*$BD$114*BC68)+1329.1),"")</f>
        <v>644.22319999999991</v>
      </c>
      <c r="BE68" s="131">
        <f t="shared" si="61"/>
        <v>7.4652777777777781E-3</v>
      </c>
      <c r="BF68" s="131">
        <f>BF66+0.00000000001</f>
        <v>2.0006299999999906E-6</v>
      </c>
      <c r="BG68" s="134">
        <f>IF(BE68&lt;&gt;"",BE68,VLOOKUP($A68,Table12[],7,FALSE))+BF68</f>
        <v>7.4672784077777785E-3</v>
      </c>
      <c r="BH68" s="146" t="str">
        <f t="shared" si="62"/>
        <v>Louise Charnock</v>
      </c>
      <c r="BI68" s="107">
        <v>25.2</v>
      </c>
      <c r="BJ68" s="129">
        <f t="shared" ref="BJ68:BJ99" si="195">IF(BI68&lt;&gt;"",((-1*BJ$114*BI68)+1329.1),"")</f>
        <v>633.17679999999996</v>
      </c>
      <c r="BK68" s="131">
        <f t="shared" si="63"/>
        <v>7.2916666666666668E-3</v>
      </c>
      <c r="BL68" s="131">
        <f>BL66+0.00000000001</f>
        <v>2.0006299999999906E-6</v>
      </c>
      <c r="BM68" s="134">
        <f>IF(BK68&lt;&gt;"",BK68,VLOOKUP($A68,Table12[],7,FALSE))+BL68</f>
        <v>7.2936672966666671E-3</v>
      </c>
      <c r="BN68" s="146" t="str">
        <f t="shared" si="64"/>
        <v>Louise Charnock</v>
      </c>
      <c r="BO68" s="107">
        <v>25.4</v>
      </c>
      <c r="BP68" s="129">
        <f t="shared" ref="BP68:BP99" si="196">IF(BO68&lt;&gt;"",((-1*BP$114*BO68)+1329.1),"")</f>
        <v>627.65359999999998</v>
      </c>
      <c r="BQ68" s="131">
        <f t="shared" si="65"/>
        <v>7.2916666666666668E-3</v>
      </c>
      <c r="BR68" s="131">
        <f>BR66+0.00000000001</f>
        <v>2.0006299999999906E-6</v>
      </c>
      <c r="BS68" s="134">
        <f>IF(BQ68&lt;&gt;"",BQ68,VLOOKUP($A68,Table12[],7,FALSE))+BR68</f>
        <v>7.2936672966666671E-3</v>
      </c>
      <c r="BT68" s="146" t="str">
        <f t="shared" si="66"/>
        <v>Louise Charnock</v>
      </c>
      <c r="BU68" s="107">
        <v>25.6</v>
      </c>
      <c r="BV68" s="129">
        <f t="shared" ref="BV68:BV99" si="197">IF(BU68&lt;&gt;"",((-1*BV$114*BU68)+1329.1),"")</f>
        <v>561.09999999999991</v>
      </c>
      <c r="BW68" s="131">
        <f t="shared" si="67"/>
        <v>6.4236111111111108E-3</v>
      </c>
      <c r="BX68" s="131">
        <f>BX66+0.00000000001</f>
        <v>2.0006299999999906E-6</v>
      </c>
      <c r="BY68" s="134">
        <f>IF(BW68&lt;&gt;"",BW68,VLOOKUP($A68,Table12[],7,FALSE))+BX68</f>
        <v>6.4256117411111112E-3</v>
      </c>
      <c r="BZ68" s="146" t="str">
        <f t="shared" si="68"/>
        <v>Louise Charnock</v>
      </c>
      <c r="CA68" s="107">
        <v>25.8</v>
      </c>
      <c r="CB68" s="129">
        <f t="shared" ref="CB68:CB99" si="198">IF(CA68&lt;&gt;"",((-1*CB$114*CA68)+1329.1),"")</f>
        <v>529.29999999999984</v>
      </c>
      <c r="CC68" s="131">
        <f t="shared" si="69"/>
        <v>6.076388888888889E-3</v>
      </c>
      <c r="CD68" s="131">
        <f>CD66+0.00000000001</f>
        <v>2.0006299999999906E-6</v>
      </c>
      <c r="CE68" s="134">
        <f>IF(CC68&lt;&gt;"",CC68,VLOOKUP($A68,Table12[],7,FALSE))+CD68</f>
        <v>6.0783895188888893E-3</v>
      </c>
      <c r="CF68" s="146" t="str">
        <f t="shared" si="70"/>
        <v>Louise Charnock</v>
      </c>
      <c r="CG68" s="107"/>
      <c r="CH68" s="129" t="str">
        <f t="shared" ref="CH68:CH99" si="199">IF(CG68&lt;&gt;"",((-1*CH$114*CG68)+1329.1),"")</f>
        <v/>
      </c>
      <c r="CI68" s="131" t="str">
        <f t="shared" si="71"/>
        <v/>
      </c>
      <c r="CJ68" s="131">
        <f>CJ66+0.00000000001</f>
        <v>2.0006299999999906E-6</v>
      </c>
      <c r="CK68" s="134">
        <f>IF(CI68&lt;&gt;"",CI68,VLOOKUP($A68,Table12[],7,FALSE))+CJ68</f>
        <v>7.640889518888889E-3</v>
      </c>
      <c r="CL68" s="146" t="str">
        <f t="shared" si="72"/>
        <v>Louise Charnock</v>
      </c>
      <c r="CM68" s="8"/>
      <c r="CN68" s="8">
        <f t="shared" si="73"/>
        <v>0</v>
      </c>
      <c r="CO68" s="8">
        <f t="shared" si="10"/>
        <v>0</v>
      </c>
      <c r="CP68" s="8">
        <f t="shared" ref="CP68:CP100" si="200">O68</f>
        <v>1.0590277777777778E-2</v>
      </c>
      <c r="CQ68" s="8"/>
      <c r="CR68" s="8">
        <f>IF(A68&lt;&gt;"",IF(VLOOKUP(A68,Apr!A$4:F$211,6)&gt;0,VLOOKUP(A68,Apr!A$4:F$211,6),0),0)</f>
        <v>0</v>
      </c>
      <c r="CS68" s="8">
        <f>IF(A68&lt;&gt;"",IF(VLOOKUP(A68,May!A$3:F$209,6)&gt;0,VLOOKUP(A68,May!A$3:F$209,6),0),0)</f>
        <v>0</v>
      </c>
      <c r="CT68" s="8">
        <f>IF(A68&lt;&gt;"",IF(VLOOKUP(A68,Jun!A$3:F$209,6)&gt;0,VLOOKUP(A68,Jun!A$3:F$209,6),0),0)</f>
        <v>0</v>
      </c>
      <c r="CU68" s="8">
        <f>IF(A68&lt;&gt;"",IF(VLOOKUP(A68,Jul!A$3:F$206,6)&gt;0,VLOOKUP(A68,Jul!A$3:F$206,6),0),0)</f>
        <v>0</v>
      </c>
      <c r="CV68" s="8">
        <f>IF(A68&lt;&gt;"",IF(VLOOKUP(A68,Aug!A$3:F$206,6)&gt;0,VLOOKUP(A68,Aug!A$3:F$206,6),0),0)</f>
        <v>0</v>
      </c>
      <c r="CW68" s="8">
        <f>IF(A68&lt;&gt;"",IF(VLOOKUP(A68,Sep!A$3:F$206,6)&gt;0,VLOOKUP(A68,Sep!A$3:F$206,6),0),0)</f>
        <v>0</v>
      </c>
      <c r="CX68" s="6">
        <f t="shared" ref="CX68:CX100" si="201">IF(CN68&gt;0,CN68/4.35*3.45/1.032*60*60*24,N68/4.35*3.45/1.032)</f>
        <v>1923.0445674119499</v>
      </c>
      <c r="CY68" s="8">
        <f t="shared" si="74"/>
        <v>5.5555555555555558E-3</v>
      </c>
      <c r="CZ68" s="8">
        <f>IF(A68&lt;&gt;"",IF(VLOOKUP(A68,Oct!A$3:F$206,6)&gt;0,VLOOKUP(A68,Oct!A$3:F$206,6),0),0)</f>
        <v>0</v>
      </c>
      <c r="DA68" s="8">
        <f>IF(A68&lt;&gt;"",IF(VLOOKUP(A68,Nov!A$3:F$207,6)&gt;0,VLOOKUP(A68,Nov!A$3:F$207,6),0),0)</f>
        <v>0</v>
      </c>
      <c r="DB68" s="8">
        <f>IF(A68&lt;&gt;"",IF(VLOOKUP(A68,Dec!A$3:F$207,6)&gt;0,VLOOKUP(A68,Dec!A$3:F$207,6),0),0)</f>
        <v>0</v>
      </c>
      <c r="DC68" s="8">
        <f>IF(A68&lt;&gt;"",IF(VLOOKUP(A68,Jan!A$3:F$207,6)&gt;0,VLOOKUP(A68,Jan!A$3:F$207,6),0),0)</f>
        <v>0</v>
      </c>
      <c r="DD68" s="8">
        <f>IF(A68&lt;&gt;"",IF(VLOOKUP(A68,Feb!A$3:F$207,6)&gt;0,VLOOKUP(A68,Feb!A$3:F$207,6),0),0)</f>
        <v>0</v>
      </c>
      <c r="DE68" s="8">
        <f>IF(A68&lt;&gt;"",IF(VLOOKUP(A68,Mar!A$3:F$207,6)&gt;0,VLOOKUP(A68,Mar!A$3:F$207,6),0),0)</f>
        <v>0</v>
      </c>
      <c r="DG68" s="8">
        <f>LARGE($EE68:EF68,1)</f>
        <v>1.0243055555555556E-2</v>
      </c>
      <c r="DH68" s="8">
        <f>LARGE($EE68:EG68,1)</f>
        <v>1.0243055555555556E-2</v>
      </c>
      <c r="DI68" s="8">
        <f>LARGE($EE68:EH68,1)</f>
        <v>1.0243055555555556E-2</v>
      </c>
      <c r="DJ68" s="8">
        <f>LARGE($EE68:EI68,1)</f>
        <v>1.0243055555555556E-2</v>
      </c>
      <c r="DK68" s="8">
        <f>LARGE($EE68:EJ68,1)</f>
        <v>1.0243055555555556E-2</v>
      </c>
      <c r="DL68" s="8">
        <f>LARGE($EK68:EL68,1)</f>
        <v>5.5555555555555558E-3</v>
      </c>
      <c r="DM68" s="8">
        <f>LARGE($EK68:EM68,1)</f>
        <v>5.5555555555555558E-3</v>
      </c>
      <c r="DN68" s="8">
        <f>LARGE($EK68:EN68,1)</f>
        <v>5.5555555555555558E-3</v>
      </c>
      <c r="DO68" s="8">
        <f>LARGE($EK68:EO68,1)</f>
        <v>5.5555555555555558E-3</v>
      </c>
      <c r="DP68" s="8">
        <f>LARGE($EK68:EP68,1)</f>
        <v>5.5555555555555558E-3</v>
      </c>
      <c r="DS68" s="6">
        <f t="shared" si="121"/>
        <v>0</v>
      </c>
      <c r="DT68" s="6">
        <f t="shared" si="121"/>
        <v>0</v>
      </c>
      <c r="DU68" s="6">
        <f t="shared" si="121"/>
        <v>0</v>
      </c>
      <c r="DV68" s="6">
        <f t="shared" si="120"/>
        <v>0</v>
      </c>
      <c r="DW68" s="6">
        <f t="shared" si="120"/>
        <v>0</v>
      </c>
      <c r="DX68" s="6">
        <f t="shared" si="120"/>
        <v>0</v>
      </c>
      <c r="DY68" s="6">
        <f t="shared" si="123"/>
        <v>0</v>
      </c>
      <c r="DZ68" s="6">
        <f t="shared" si="123"/>
        <v>0</v>
      </c>
      <c r="EA68" s="6">
        <f t="shared" si="123"/>
        <v>0</v>
      </c>
      <c r="EB68" s="6">
        <f t="shared" si="123"/>
        <v>0</v>
      </c>
      <c r="EC68" s="6">
        <f t="shared" si="123"/>
        <v>0</v>
      </c>
      <c r="EE68" s="8">
        <f t="shared" ref="EE68:EE100" si="202">AO68</f>
        <v>1.0243055555555556E-2</v>
      </c>
      <c r="EF68" s="8">
        <f t="shared" si="124"/>
        <v>0</v>
      </c>
      <c r="EG68" s="8">
        <f t="shared" si="124"/>
        <v>0</v>
      </c>
      <c r="EH68" s="8">
        <f t="shared" ref="EH68:EH100" si="203">AO68</f>
        <v>1.0243055555555556E-2</v>
      </c>
      <c r="EI68" s="8">
        <f t="shared" ref="EI68:EI100" si="204">AU68</f>
        <v>9.7242228522222227E-3</v>
      </c>
      <c r="EJ68" s="8">
        <f t="shared" si="124"/>
        <v>0</v>
      </c>
      <c r="EK68" s="8">
        <f t="shared" si="19"/>
        <v>5.5555555555555558E-3</v>
      </c>
      <c r="EL68" s="8">
        <f t="shared" si="125"/>
        <v>0</v>
      </c>
      <c r="EM68" s="8">
        <f t="shared" si="125"/>
        <v>0</v>
      </c>
      <c r="EN68" s="8">
        <f t="shared" si="125"/>
        <v>0</v>
      </c>
      <c r="EO68" s="8">
        <f t="shared" si="125"/>
        <v>0</v>
      </c>
      <c r="EP68" s="8">
        <f t="shared" si="125"/>
        <v>0</v>
      </c>
      <c r="ES68" s="8" t="str">
        <f t="shared" si="126"/>
        <v/>
      </c>
      <c r="ET68" s="8" t="str">
        <f t="shared" si="126"/>
        <v/>
      </c>
      <c r="EU68" s="8" t="str">
        <f t="shared" si="126"/>
        <v/>
      </c>
      <c r="EV68" s="8" t="str">
        <f t="shared" si="126"/>
        <v/>
      </c>
      <c r="EW68" s="8" t="str">
        <f t="shared" si="126"/>
        <v/>
      </c>
      <c r="EX68" s="8" t="str">
        <f t="shared" si="126"/>
        <v/>
      </c>
      <c r="EY68" s="8" t="str">
        <f t="shared" si="127"/>
        <v/>
      </c>
      <c r="EZ68" s="8" t="str">
        <f t="shared" si="127"/>
        <v/>
      </c>
      <c r="FA68" s="8" t="str">
        <f t="shared" si="127"/>
        <v/>
      </c>
      <c r="FB68" s="8" t="str">
        <f t="shared" si="127"/>
        <v/>
      </c>
      <c r="FC68" s="8" t="str">
        <f t="shared" si="127"/>
        <v/>
      </c>
      <c r="FD68" s="8" t="str">
        <f t="shared" si="127"/>
        <v/>
      </c>
      <c r="FF68" s="8">
        <f t="shared" si="23"/>
        <v>0</v>
      </c>
      <c r="FG68" s="8">
        <f t="shared" si="23"/>
        <v>0</v>
      </c>
      <c r="FH68" s="8">
        <f>IF(COUNT($ES68:ET68)&gt;0,SMALL($ES68:ET68,1),$FF68)</f>
        <v>0</v>
      </c>
      <c r="FI68" s="8">
        <f>IF(COUNT($ES68:EU68)&gt;0,SMALL($ES68:EU68,1),$FF68)</f>
        <v>0</v>
      </c>
      <c r="FJ68" s="8">
        <f>IF(COUNT($ES68:EV68)&gt;0,SMALL($ES68:EV68,1),$FF68)</f>
        <v>0</v>
      </c>
      <c r="FK68" s="8">
        <f>IF(COUNT($ES68:EW68)&gt;0,SMALL($ES68:EW68,1),$FF68)</f>
        <v>0</v>
      </c>
      <c r="FL68" s="8">
        <f t="shared" ref="FL68" si="205">IF(EX68&lt;&gt;"",EX68,FK68)</f>
        <v>0</v>
      </c>
      <c r="FM68" s="8">
        <f t="shared" si="24"/>
        <v>0</v>
      </c>
      <c r="FN68" s="8">
        <f>IF(COUNT($EY68:EZ68)&gt;0,SMALL($EY68:EZ68,1),$FM68)</f>
        <v>0</v>
      </c>
      <c r="FO68" s="8">
        <f>IF(COUNT($EY68:FA68)&gt;0,SMALL($EY68:FA68,1),$FM68)</f>
        <v>0</v>
      </c>
      <c r="FP68" s="8">
        <f>IF(COUNT($EY68:FB68)&gt;0,SMALL($EY68:FB68,1),$FM68)</f>
        <v>0</v>
      </c>
      <c r="FQ68" s="8">
        <f>IF(COUNT($EY68:FC68)&gt;0,SMALL($EY68:FC68,1),$FM68)</f>
        <v>0</v>
      </c>
      <c r="FS68" s="8">
        <f t="shared" ref="FS68:FS100" si="206">IF(A68&lt;&gt;"",LARGE(EE68:EJ68,1)+FV68,"")</f>
        <v>1.0244560185185185E-2</v>
      </c>
      <c r="FT68" s="8">
        <f t="shared" ref="FT68:FT100" si="207">IF(A68&lt;&gt;"",LARGE(EK68:EP68,1)+FV68,"")</f>
        <v>5.5570601851851857E-3</v>
      </c>
      <c r="FU68" s="1">
        <f t="shared" si="118"/>
        <v>65</v>
      </c>
      <c r="FV68" s="8">
        <f t="shared" ref="FV68:FV100" si="208">IF(A68&lt;&gt;"",FU68/(60*60*24*500),"")</f>
        <v>1.5046296296296296E-6</v>
      </c>
      <c r="FW68" s="1" t="str">
        <f t="shared" ref="FW68:FW100" si="209">A68</f>
        <v>Louise Charnock</v>
      </c>
      <c r="FY68" s="13">
        <f t="shared" ref="FY68:FY100" si="210">M68</f>
        <v>2.8961794390853876E-2</v>
      </c>
      <c r="FZ68" s="13">
        <f>SMALL($GL68:GM68,1)/(60*60*24)</f>
        <v>2.896179439085388E-2</v>
      </c>
      <c r="GA68" s="13">
        <f>SMALL($GL68:GN68,1)/(60*60*24)</f>
        <v>2.896179439085388E-2</v>
      </c>
      <c r="GB68" s="13">
        <f>SMALL($GL68:GO68,1)/(60*60*24)</f>
        <v>2.896179439085388E-2</v>
      </c>
      <c r="GC68" s="13">
        <f>SMALL($GL68:GP68,1)/(60*60*24)</f>
        <v>2.896179439085388E-2</v>
      </c>
      <c r="GD68" s="13">
        <f>SMALL($GL68:GQ68,1)/(60*60*24)</f>
        <v>2.896179439085388E-2</v>
      </c>
      <c r="GE68" s="34">
        <f t="shared" si="31"/>
        <v>2.2257460270971641E-2</v>
      </c>
      <c r="GF68" s="13">
        <f>SMALL($GR68:GS68,1)/(60*60*24)</f>
        <v>2.2257460270971641E-2</v>
      </c>
      <c r="GG68" s="42">
        <f>SMALL($GT68:GT68,1)/(60*60*24)</f>
        <v>0.11572916666666666</v>
      </c>
      <c r="GH68" s="42">
        <f>SMALL($GT68:GU68,1)/(60*60*24)</f>
        <v>0.11572916666666666</v>
      </c>
      <c r="GI68" s="42">
        <f>SMALL($GT68:GV68,1)/(60*60*24)</f>
        <v>0.11572916666666666</v>
      </c>
      <c r="GJ68" s="42">
        <f>SMALL($GT68:GW68,1)/(60*60*24)</f>
        <v>0.11572916666666666</v>
      </c>
      <c r="GL68" s="6">
        <f t="shared" ref="GL68:GL100" si="211">M68*60*60*24</f>
        <v>2502.2990353697751</v>
      </c>
      <c r="GM68" s="1">
        <f t="shared" si="128"/>
        <v>9999</v>
      </c>
      <c r="GN68" s="1">
        <f t="shared" si="128"/>
        <v>9999</v>
      </c>
      <c r="GO68" s="1">
        <f t="shared" si="128"/>
        <v>9999</v>
      </c>
      <c r="GP68" s="1">
        <f t="shared" si="128"/>
        <v>9999</v>
      </c>
      <c r="GQ68" s="1">
        <f t="shared" si="128"/>
        <v>9999</v>
      </c>
      <c r="GR68" s="6">
        <f t="shared" si="34"/>
        <v>1923.0445674119499</v>
      </c>
      <c r="GS68" s="1">
        <f t="shared" si="35"/>
        <v>9999</v>
      </c>
      <c r="GT68" s="43">
        <f t="shared" si="36"/>
        <v>9999</v>
      </c>
      <c r="GU68" s="1">
        <f t="shared" si="129"/>
        <v>9999</v>
      </c>
      <c r="GV68" s="1">
        <f t="shared" si="129"/>
        <v>9999</v>
      </c>
      <c r="GW68" s="1">
        <f t="shared" si="129"/>
        <v>9999</v>
      </c>
      <c r="GY68" s="8"/>
      <c r="GZ68" s="8"/>
      <c r="HA68" s="8"/>
    </row>
    <row r="69" spans="1:209" x14ac:dyDescent="0.25">
      <c r="A69" s="1" t="s">
        <v>137</v>
      </c>
      <c r="B69" s="54">
        <v>1.695601851851852E-2</v>
      </c>
      <c r="C69" s="45">
        <v>43739</v>
      </c>
      <c r="D69" s="45"/>
      <c r="E69" s="13">
        <v>2.0335648148148148E-2</v>
      </c>
      <c r="F69" s="11">
        <v>44044</v>
      </c>
      <c r="H69" s="34"/>
      <c r="I69" s="34">
        <v>0</v>
      </c>
      <c r="K69" s="8">
        <v>1.5011574074074075E-2</v>
      </c>
      <c r="L69" s="8">
        <v>3.1273148148148147E-2</v>
      </c>
      <c r="M69" s="8">
        <f t="shared" si="38"/>
        <v>2.0996896212933193E-2</v>
      </c>
      <c r="N69" s="6">
        <f t="shared" ref="N69:N113" si="212">M69*60*60*24</f>
        <v>1814.1318327974277</v>
      </c>
      <c r="O69" s="8">
        <f t="shared" ref="O69:O113" si="213">IF(A69&lt;&gt;"",(MROUND(N$2-N69,15)/(60*60*24)),"")</f>
        <v>1.8402777777777778E-2</v>
      </c>
      <c r="P69" s="146" t="str">
        <f t="shared" ref="P69:P113" si="214">$A69</f>
        <v>Louise Cox</v>
      </c>
      <c r="Q69" s="107"/>
      <c r="R69" s="129" t="str">
        <f t="shared" si="190"/>
        <v/>
      </c>
      <c r="S69" s="131" t="str">
        <f t="shared" ref="S69:S113" si="215">IF(R69&lt;&gt;"",(MROUND(R$2-R69,15)/(60*60*24)),"")</f>
        <v/>
      </c>
      <c r="T69" s="131">
        <f t="shared" si="75"/>
        <v>2.0006399999999905E-6</v>
      </c>
      <c r="U69" s="132">
        <f t="shared" ref="U69:U93" si="216">IF(S69&lt;&gt;"",S69,$O69)+T69</f>
        <v>1.8404778417777778E-2</v>
      </c>
      <c r="V69" s="146" t="str">
        <f t="shared" ref="V69:V113" si="217">$A69</f>
        <v>Louise Cox</v>
      </c>
      <c r="W69" s="107"/>
      <c r="X69" s="129" t="str">
        <f t="shared" si="191"/>
        <v/>
      </c>
      <c r="Y69" s="131" t="str">
        <f t="shared" ref="Y69:Y113" si="218">IF(X69&lt;&gt;"",(MROUND(X$2-X69,15)/(60*60*24)),"")</f>
        <v/>
      </c>
      <c r="Z69" s="131">
        <f t="shared" si="76"/>
        <v>2.0006399999999905E-6</v>
      </c>
      <c r="AA69" s="132">
        <f t="shared" ref="AA69:AA93" si="219">IF(Y69&lt;&gt;"",Y69,$O69)+Z69</f>
        <v>1.8404778417777778E-2</v>
      </c>
      <c r="AB69" s="146" t="str">
        <f t="shared" ref="AB69:AB113" si="220">$A69</f>
        <v>Louise Cox</v>
      </c>
      <c r="AC69" s="107"/>
      <c r="AD69" s="129" t="str">
        <f t="shared" si="192"/>
        <v/>
      </c>
      <c r="AE69" s="131" t="str">
        <f t="shared" ref="AE69:AE113" si="221">IF(AD69&lt;&gt;"",(MROUND(AD$2-AD69,15)/(60*60*24)),"")</f>
        <v/>
      </c>
      <c r="AF69" s="131">
        <f t="shared" si="77"/>
        <v>2.0006399999999905E-6</v>
      </c>
      <c r="AG69" s="132">
        <f t="shared" ref="AG69:AG93" si="222">IF(AE69&lt;&gt;"",AE69,$O69)+AF69</f>
        <v>1.8404778417777778E-2</v>
      </c>
      <c r="AH69" s="146" t="str">
        <f t="shared" ref="AH69:AH113" si="223">$A69</f>
        <v>Louise Cox</v>
      </c>
      <c r="AI69" s="107">
        <v>12.4</v>
      </c>
      <c r="AJ69" s="108">
        <f t="shared" ref="AJ69:AJ113" si="224">DI69</f>
        <v>1.6319444444444445E-2</v>
      </c>
      <c r="AK69" s="109">
        <f t="shared" si="52"/>
        <v>1410.0000000000002</v>
      </c>
      <c r="AL69" s="129">
        <f t="shared" si="131"/>
        <v>1995.0376000000001</v>
      </c>
      <c r="AM69" s="131">
        <f t="shared" si="132"/>
        <v>1.6319444444444445E-2</v>
      </c>
      <c r="AN69" s="131">
        <f t="shared" si="78"/>
        <v>2.0006399999999905E-6</v>
      </c>
      <c r="AO69" s="132">
        <f t="shared" si="79"/>
        <v>1.6319444444444445E-2</v>
      </c>
      <c r="AP69" s="146" t="str">
        <f t="shared" ref="AP69:AP113" si="225">$A69</f>
        <v>Louise Cox</v>
      </c>
      <c r="AQ69" s="107">
        <v>12.8</v>
      </c>
      <c r="AR69" s="129">
        <f t="shared" ref="AR69:AR113" si="226">IF(AQ69&lt;&gt;"",((50.124*AQ69)+1373.5),"")</f>
        <v>2015.0871999999999</v>
      </c>
      <c r="AS69" s="131">
        <f t="shared" ref="AS69:AS113" si="227">IF($AR69&lt;&gt;"",(MROUND(AR$2-AR69,15)/(60*60*24)),"")</f>
        <v>1.6145833333333335E-2</v>
      </c>
      <c r="AT69" s="131">
        <f t="shared" si="80"/>
        <v>2.0006399999999905E-6</v>
      </c>
      <c r="AU69" s="132">
        <f t="shared" ref="AU69:AU113" si="228">IF(AS69&lt;&gt;"",AS69,$O69)+AT69</f>
        <v>1.6147833973333334E-2</v>
      </c>
      <c r="AV69" s="146" t="str">
        <f t="shared" ref="AV69:AV113" si="229">$A69</f>
        <v>Louise Cox</v>
      </c>
      <c r="AW69" s="107">
        <v>13.1</v>
      </c>
      <c r="AX69" s="129">
        <f t="shared" si="193"/>
        <v>1871.3</v>
      </c>
      <c r="AY69" s="131">
        <f t="shared" ref="AY69:AY113" si="230">IF(AX69&lt;&gt;"",(MROUND(AX$2-AX69,15)/(60*60*24)),"")</f>
        <v>1.7881944444444443E-2</v>
      </c>
      <c r="AZ69" s="131">
        <f t="shared" si="81"/>
        <v>2.0006399999999905E-6</v>
      </c>
      <c r="BA69" s="132">
        <f t="shared" ref="BA69:BA113" si="231">IF(AY69&lt;&gt;"",AY69,$O69)+AZ69</f>
        <v>1.7883945084444443E-2</v>
      </c>
      <c r="BB69" s="146" t="str">
        <f t="shared" ref="BB69:BB113" si="232">$A69</f>
        <v>Louise Cox</v>
      </c>
      <c r="BC69" s="107">
        <v>13.7</v>
      </c>
      <c r="BD69" s="129">
        <f t="shared" si="194"/>
        <v>950.76080000000002</v>
      </c>
      <c r="BE69" s="131">
        <f t="shared" ref="BE69:BE113" si="233">IF(BD69&lt;&gt;"",(MROUND(BD69,15)/(60*60*24)),"")</f>
        <v>1.0937499999999999E-2</v>
      </c>
      <c r="BF69" s="131">
        <f t="shared" si="82"/>
        <v>2.0006399999999905E-6</v>
      </c>
      <c r="BG69" s="134">
        <f>IF(BE69&lt;&gt;"",BE69,VLOOKUP($A69,Table12[],7,FALSE))+BF69</f>
        <v>1.0939500639999999E-2</v>
      </c>
      <c r="BH69" s="146" t="str">
        <f t="shared" ref="BH69:BH113" si="234">$A69</f>
        <v>Louise Cox</v>
      </c>
      <c r="BI69" s="107">
        <v>14.2</v>
      </c>
      <c r="BJ69" s="129">
        <f t="shared" si="195"/>
        <v>936.95279999999991</v>
      </c>
      <c r="BK69" s="131">
        <f t="shared" ref="BK69:BK112" si="235">IF(BJ69&lt;&gt;"",(MROUND(BJ69,15)/(60*60*24)),"")</f>
        <v>1.0763888888888889E-2</v>
      </c>
      <c r="BL69" s="131">
        <f t="shared" si="83"/>
        <v>2.0006399999999905E-6</v>
      </c>
      <c r="BM69" s="134">
        <f>IF(BK69&lt;&gt;"",BK69,VLOOKUP($A69,Table12[],7,FALSE))+BL69</f>
        <v>1.0765889528888888E-2</v>
      </c>
      <c r="BN69" s="146" t="str">
        <f t="shared" ref="BN69:BN113" si="236">$A69</f>
        <v>Louise Cox</v>
      </c>
      <c r="BO69" s="107">
        <v>13.4</v>
      </c>
      <c r="BP69" s="129">
        <f t="shared" si="196"/>
        <v>959.04559999999992</v>
      </c>
      <c r="BQ69" s="131">
        <f t="shared" ref="BQ69:BQ112" si="237">IF(BP69&lt;&gt;"",(MROUND(BP69,15)/(60*60*24)),"")</f>
        <v>1.1111111111111112E-2</v>
      </c>
      <c r="BR69" s="131">
        <f t="shared" si="84"/>
        <v>2.0006399999999905E-6</v>
      </c>
      <c r="BS69" s="134">
        <f>IF(BQ69&lt;&gt;"",BQ69,VLOOKUP($A69,Table12[],7,FALSE))+BR69</f>
        <v>1.1113111751111111E-2</v>
      </c>
      <c r="BT69" s="146" t="str">
        <f t="shared" ref="BT69:BT113" si="238">$A69</f>
        <v>Louise Cox</v>
      </c>
      <c r="BU69" s="107">
        <v>13.6</v>
      </c>
      <c r="BV69" s="129">
        <f t="shared" si="197"/>
        <v>921.09999999999991</v>
      </c>
      <c r="BW69" s="131">
        <f t="shared" ref="BW69:BW112" si="239">IF(BV69&lt;&gt;"",(MROUND(BV69,15)/(60*60*24)),"")</f>
        <v>1.0590277777777778E-2</v>
      </c>
      <c r="BX69" s="131">
        <f t="shared" si="85"/>
        <v>2.0006399999999905E-6</v>
      </c>
      <c r="BY69" s="134">
        <f>IF(BW69&lt;&gt;"",BW69,VLOOKUP($A69,Table12[],7,FALSE))+BX69</f>
        <v>1.0592278417777778E-2</v>
      </c>
      <c r="BZ69" s="146" t="str">
        <f t="shared" ref="BZ69:BZ113" si="240">$A69</f>
        <v>Louise Cox</v>
      </c>
      <c r="CA69" s="107">
        <v>14.2</v>
      </c>
      <c r="CB69" s="129">
        <f t="shared" si="198"/>
        <v>888.89999999999986</v>
      </c>
      <c r="CC69" s="131">
        <f t="shared" ref="CC69:CC112" si="241">IF(CB69&lt;&gt;"",(MROUND(CB69,15)/(60*60*24)),"")</f>
        <v>1.0243055555555556E-2</v>
      </c>
      <c r="CD69" s="131">
        <f t="shared" si="86"/>
        <v>2.0006399999999905E-6</v>
      </c>
      <c r="CE69" s="134">
        <f>IF(CC69&lt;&gt;"",CC69,VLOOKUP($A69,Table12[],7,FALSE))+CD69</f>
        <v>1.0245056195555555E-2</v>
      </c>
      <c r="CF69" s="146" t="str">
        <f t="shared" ref="CF69:CF113" si="242">$A69</f>
        <v>Louise Cox</v>
      </c>
      <c r="CG69" s="107"/>
      <c r="CH69" s="129" t="str">
        <f t="shared" si="199"/>
        <v/>
      </c>
      <c r="CI69" s="131" t="str">
        <f t="shared" ref="CI69:CI112" si="243">IF(CH69&lt;&gt;"",(MROUND(CH69,15)/(60*60*24)),"")</f>
        <v/>
      </c>
      <c r="CJ69" s="131">
        <f t="shared" si="87"/>
        <v>2.0006399999999905E-6</v>
      </c>
      <c r="CK69" s="134">
        <f>IF(CI69&lt;&gt;"",CI69,VLOOKUP($A69,Table12[],7,FALSE))+CJ69</f>
        <v>1.1286722862222221E-2</v>
      </c>
      <c r="CL69" s="146" t="str">
        <f t="shared" ref="CL69:CL113" si="244">$A69</f>
        <v>Louise Cox</v>
      </c>
      <c r="CM69" s="8"/>
      <c r="CN69" s="8">
        <f t="shared" si="73"/>
        <v>0</v>
      </c>
      <c r="CO69" s="8">
        <f t="shared" ref="CO69:CO113" si="245">IF(COUNT(EY69:FD69)&gt;0,SMALL(EY69:FD69,1),0)</f>
        <v>0</v>
      </c>
      <c r="CP69" s="8">
        <f t="shared" si="200"/>
        <v>1.8402777777777778E-2</v>
      </c>
      <c r="CQ69" s="8"/>
      <c r="CR69" s="8">
        <f>IF(A69&lt;&gt;"",IF(VLOOKUP(A69,Apr!A$4:F$211,6)&gt;0,VLOOKUP(A69,Apr!A$4:F$211,6),0),0)</f>
        <v>0</v>
      </c>
      <c r="CS69" s="8">
        <f>IF(A69&lt;&gt;"",IF(VLOOKUP(A69,May!A$3:F$209,6)&gt;0,VLOOKUP(A69,May!A$3:F$209,6),0),0)</f>
        <v>0</v>
      </c>
      <c r="CT69" s="8">
        <f>IF(A69&lt;&gt;"",IF(VLOOKUP(A69,Jun!A$3:F$209,6)&gt;0,VLOOKUP(A69,Jun!A$3:F$209,6),0),0)</f>
        <v>0</v>
      </c>
      <c r="CU69" s="8">
        <f>IF(A69&lt;&gt;"",IF(VLOOKUP(A69,Jul!A$3:F$206,6)&gt;0,VLOOKUP(A69,Jul!A$3:F$206,6),0),0)</f>
        <v>0</v>
      </c>
      <c r="CV69" s="8">
        <f>IF(A69&lt;&gt;"",IF(VLOOKUP(A69,Aug!A$3:F$206,6)&gt;0,VLOOKUP(A69,Aug!A$3:F$206,6),0),0)</f>
        <v>0</v>
      </c>
      <c r="CW69" s="8">
        <f>IF(A69&lt;&gt;"",IF(VLOOKUP(A69,Sep!A$3:F$206,6)&gt;0,VLOOKUP(A69,Sep!A$3:F$206,6),0),0)</f>
        <v>0</v>
      </c>
      <c r="CX69" s="6">
        <f t="shared" si="201"/>
        <v>1394.1804381963659</v>
      </c>
      <c r="CY69" s="8">
        <f t="shared" ref="CY69:CY113" si="246">IF(CX$2&gt;CX69,(MROUND(CX$2-CX69,15)/60/60/24),0.1/60/60/24)</f>
        <v>1.1631944444444445E-2</v>
      </c>
      <c r="CZ69" s="8">
        <f>IF(A69&lt;&gt;"",IF(VLOOKUP(A69,Oct!A$3:F$206,6)&gt;0,VLOOKUP(A69,Oct!A$3:F$206,6),0),0)</f>
        <v>0</v>
      </c>
      <c r="DA69" s="8">
        <f>IF(A69&lt;&gt;"",IF(VLOOKUP(A69,Nov!A$3:F$207,6)&gt;0,VLOOKUP(A69,Nov!A$3:F$207,6),0),0)</f>
        <v>0</v>
      </c>
      <c r="DB69" s="8">
        <f>IF(A69&lt;&gt;"",IF(VLOOKUP(A69,Dec!A$3:F$207,6)&gt;0,VLOOKUP(A69,Dec!A$3:F$207,6),0),0)</f>
        <v>0</v>
      </c>
      <c r="DC69" s="8">
        <f>IF(A69&lt;&gt;"",IF(VLOOKUP(A69,Jan!A$3:F$207,6)&gt;0,VLOOKUP(A69,Jan!A$3:F$207,6),0),0)</f>
        <v>0</v>
      </c>
      <c r="DD69" s="8">
        <f>IF(A69&lt;&gt;"",IF(VLOOKUP(A69,Feb!A$3:F$207,6)&gt;0,VLOOKUP(A69,Feb!A$3:F$207,6),0),0)</f>
        <v>0</v>
      </c>
      <c r="DE69" s="8">
        <f>IF(A69&lt;&gt;"",IF(VLOOKUP(A69,Mar!A$3:F$207,6)&gt;0,VLOOKUP(A69,Mar!A$3:F$207,6),0),0)</f>
        <v>0</v>
      </c>
      <c r="DG69" s="8">
        <f>LARGE($EE69:EF69,1)</f>
        <v>1.6319444444444445E-2</v>
      </c>
      <c r="DH69" s="8">
        <f>LARGE($EE69:EG69,1)</f>
        <v>1.6319444444444445E-2</v>
      </c>
      <c r="DI69" s="8">
        <f>LARGE($EE69:EH69,1)</f>
        <v>1.6319444444444445E-2</v>
      </c>
      <c r="DJ69" s="8">
        <f>LARGE($EE69:EI69,1)</f>
        <v>1.6319444444444445E-2</v>
      </c>
      <c r="DK69" s="8">
        <f>LARGE($EE69:EJ69,1)</f>
        <v>1.6319444444444445E-2</v>
      </c>
      <c r="DL69" s="8">
        <f>LARGE($EK69:EL69,1)</f>
        <v>1.1631944444444445E-2</v>
      </c>
      <c r="DM69" s="8">
        <f>LARGE($EK69:EM69,1)</f>
        <v>1.1631944444444445E-2</v>
      </c>
      <c r="DN69" s="8">
        <f>LARGE($EK69:EN69,1)</f>
        <v>1.1631944444444445E-2</v>
      </c>
      <c r="DO69" s="8">
        <f>LARGE($EK69:EO69,1)</f>
        <v>1.1631944444444445E-2</v>
      </c>
      <c r="DP69" s="8">
        <f>LARGE($EK69:EP69,1)</f>
        <v>1.1631944444444445E-2</v>
      </c>
      <c r="DS69" s="6">
        <f t="shared" si="121"/>
        <v>0</v>
      </c>
      <c r="DT69" s="6">
        <f t="shared" si="121"/>
        <v>0</v>
      </c>
      <c r="DU69" s="6">
        <f t="shared" si="121"/>
        <v>0</v>
      </c>
      <c r="DV69" s="6">
        <f t="shared" si="120"/>
        <v>0</v>
      </c>
      <c r="DW69" s="6">
        <f t="shared" si="120"/>
        <v>0</v>
      </c>
      <c r="DX69" s="6">
        <f t="shared" si="120"/>
        <v>0</v>
      </c>
      <c r="DY69" s="6">
        <f t="shared" si="123"/>
        <v>0</v>
      </c>
      <c r="DZ69" s="6">
        <f t="shared" si="123"/>
        <v>0</v>
      </c>
      <c r="EA69" s="6">
        <f t="shared" si="123"/>
        <v>0</v>
      </c>
      <c r="EB69" s="6">
        <f t="shared" si="123"/>
        <v>0</v>
      </c>
      <c r="EC69" s="6">
        <f t="shared" si="123"/>
        <v>0</v>
      </c>
      <c r="EE69" s="8">
        <f t="shared" si="202"/>
        <v>1.6319444444444445E-2</v>
      </c>
      <c r="EF69" s="8">
        <f t="shared" si="124"/>
        <v>0</v>
      </c>
      <c r="EG69" s="8">
        <f t="shared" si="124"/>
        <v>0</v>
      </c>
      <c r="EH69" s="8">
        <f t="shared" si="203"/>
        <v>1.6319444444444445E-2</v>
      </c>
      <c r="EI69" s="8">
        <f t="shared" si="204"/>
        <v>1.6147833973333334E-2</v>
      </c>
      <c r="EJ69" s="8">
        <f t="shared" si="124"/>
        <v>0</v>
      </c>
      <c r="EK69" s="8">
        <f t="shared" ref="EK69:EK113" si="247">IF(CY69&gt;0,CY69,0)</f>
        <v>1.1631944444444445E-2</v>
      </c>
      <c r="EL69" s="8">
        <f t="shared" si="125"/>
        <v>0</v>
      </c>
      <c r="EM69" s="8">
        <f t="shared" si="125"/>
        <v>0</v>
      </c>
      <c r="EN69" s="8">
        <f t="shared" si="125"/>
        <v>0</v>
      </c>
      <c r="EO69" s="8">
        <f t="shared" si="125"/>
        <v>0</v>
      </c>
      <c r="EP69" s="8">
        <f t="shared" si="125"/>
        <v>0</v>
      </c>
      <c r="ES69" s="8" t="str">
        <f t="shared" si="126"/>
        <v/>
      </c>
      <c r="ET69" s="8" t="str">
        <f t="shared" si="126"/>
        <v/>
      </c>
      <c r="EU69" s="8" t="str">
        <f t="shared" si="126"/>
        <v/>
      </c>
      <c r="EV69" s="8" t="str">
        <f t="shared" si="126"/>
        <v/>
      </c>
      <c r="EW69" s="8" t="str">
        <f t="shared" si="126"/>
        <v/>
      </c>
      <c r="EX69" s="8" t="str">
        <f t="shared" si="126"/>
        <v/>
      </c>
      <c r="EY69" s="8" t="str">
        <f t="shared" si="127"/>
        <v/>
      </c>
      <c r="EZ69" s="8" t="str">
        <f t="shared" si="127"/>
        <v/>
      </c>
      <c r="FA69" s="8" t="str">
        <f t="shared" si="127"/>
        <v/>
      </c>
      <c r="FB69" s="8" t="str">
        <f t="shared" si="127"/>
        <v/>
      </c>
      <c r="FC69" s="8" t="str">
        <f t="shared" si="127"/>
        <v/>
      </c>
      <c r="FD69" s="8" t="str">
        <f t="shared" si="127"/>
        <v/>
      </c>
      <c r="FF69" s="13">
        <v>2.0335648148148148E-2</v>
      </c>
      <c r="FG69" s="8">
        <f t="shared" ref="FG69:FG113" si="248">IF(ES69&lt;&gt;"",ES69,FF69)</f>
        <v>2.0335648148148148E-2</v>
      </c>
      <c r="FH69" s="8">
        <f>IF(COUNT($ES69:ET69)&gt;0,SMALL($ES69:ET69,1),$FF69)</f>
        <v>2.0335648148148148E-2</v>
      </c>
      <c r="FI69" s="8">
        <f>IF(COUNT($ES69:EU69)&gt;0,SMALL($ES69:EU69,1),$FF69)</f>
        <v>2.0335648148148148E-2</v>
      </c>
      <c r="FJ69" s="8">
        <f>IF(COUNT($ES69:EV69)&gt;0,SMALL($ES69:EV69,1),$FF69)</f>
        <v>2.0335648148148148E-2</v>
      </c>
      <c r="FK69" s="8">
        <f>IF(COUNT($ES69:EW69)&gt;0,SMALL($ES69:EW69,1),$FF69)</f>
        <v>2.0335648148148148E-2</v>
      </c>
      <c r="FL69" s="54">
        <v>1.695601851851852E-2</v>
      </c>
      <c r="FM69" s="8">
        <f t="shared" ref="FM69:FM113" si="249">IF(EY69&lt;&gt;"",EY69,FL69)</f>
        <v>1.695601851851852E-2</v>
      </c>
      <c r="FN69" s="8">
        <f>IF(COUNT($EY69:EZ69)&gt;0,SMALL($EY69:EZ69,1),$FM69)</f>
        <v>1.695601851851852E-2</v>
      </c>
      <c r="FO69" s="8">
        <f>IF(COUNT($EY69:FA69)&gt;0,SMALL($EY69:FA69,1),$FM69)</f>
        <v>1.695601851851852E-2</v>
      </c>
      <c r="FP69" s="8">
        <f>IF(COUNT($EY69:FB69)&gt;0,SMALL($EY69:FB69,1),$FM69)</f>
        <v>1.695601851851852E-2</v>
      </c>
      <c r="FQ69" s="8">
        <f>IF(COUNT($EY69:FC69)&gt;0,SMALL($EY69:FC69,1),$FM69)</f>
        <v>1.695601851851852E-2</v>
      </c>
      <c r="FS69" s="8">
        <f t="shared" si="206"/>
        <v>1.6320972222222223E-2</v>
      </c>
      <c r="FT69" s="8">
        <f t="shared" si="207"/>
        <v>1.1633472222222222E-2</v>
      </c>
      <c r="FU69" s="1">
        <f t="shared" si="118"/>
        <v>66</v>
      </c>
      <c r="FV69" s="8">
        <f t="shared" si="208"/>
        <v>1.5277777777777778E-6</v>
      </c>
      <c r="FW69" s="1" t="str">
        <f t="shared" si="209"/>
        <v>Louise Cox</v>
      </c>
      <c r="FY69" s="13">
        <f t="shared" si="210"/>
        <v>2.0996896212933193E-2</v>
      </c>
      <c r="FZ69" s="13">
        <f>SMALL($GL69:GM69,1)/(60*60*24)</f>
        <v>2.0996896212933189E-2</v>
      </c>
      <c r="GA69" s="13">
        <f>SMALL($GL69:GN69,1)/(60*60*24)</f>
        <v>2.0996896212933189E-2</v>
      </c>
      <c r="GB69" s="13">
        <f>SMALL($GL69:GO69,1)/(60*60*24)</f>
        <v>2.0996896212933189E-2</v>
      </c>
      <c r="GC69" s="13">
        <f>SMALL($GL69:GP69,1)/(60*60*24)</f>
        <v>2.0996896212933189E-2</v>
      </c>
      <c r="GD69" s="13">
        <f>SMALL($GL69:GQ69,1)/(60*60*24)</f>
        <v>2.0996896212933189E-2</v>
      </c>
      <c r="GE69" s="34">
        <f t="shared" ref="GE69:GE113" si="250">CX69/(60*60*24)</f>
        <v>1.613634766430979E-2</v>
      </c>
      <c r="GF69" s="13">
        <f>SMALL($GR69:GS69,1)/(60*60*24)</f>
        <v>1.613634766430979E-2</v>
      </c>
      <c r="GG69" s="42">
        <f>SMALL($GT69:GT69,1)/(60*60*24)</f>
        <v>0.11572916666666666</v>
      </c>
      <c r="GH69" s="42">
        <f>SMALL($GT69:GU69,1)/(60*60*24)</f>
        <v>0.11572916666666666</v>
      </c>
      <c r="GI69" s="42">
        <f>SMALL($GT69:GV69,1)/(60*60*24)</f>
        <v>0.11572916666666666</v>
      </c>
      <c r="GJ69" s="42">
        <f>SMALL($GT69:GW69,1)/(60*60*24)</f>
        <v>0.11572916666666666</v>
      </c>
      <c r="GL69" s="6">
        <f t="shared" si="211"/>
        <v>1814.1318327974277</v>
      </c>
      <c r="GM69" s="1">
        <f t="shared" si="128"/>
        <v>9999</v>
      </c>
      <c r="GN69" s="1">
        <f t="shared" si="128"/>
        <v>9999</v>
      </c>
      <c r="GO69" s="1">
        <f t="shared" si="128"/>
        <v>9999</v>
      </c>
      <c r="GP69" s="1">
        <f t="shared" si="128"/>
        <v>9999</v>
      </c>
      <c r="GQ69" s="1">
        <f t="shared" si="128"/>
        <v>9999</v>
      </c>
      <c r="GR69" s="6">
        <f t="shared" ref="GR69:GR113" si="251">CX69</f>
        <v>1394.1804381963659</v>
      </c>
      <c r="GS69" s="1">
        <f t="shared" ref="GS69:GS113" si="252">IF(DY69&gt;0,DY69,9999)</f>
        <v>9999</v>
      </c>
      <c r="GT69" s="43">
        <f t="shared" ref="GT69:GT113" si="253">IF(DZ69&gt;0,DZ69*1.198547,9999)</f>
        <v>9999</v>
      </c>
      <c r="GU69" s="1">
        <f t="shared" si="129"/>
        <v>9999</v>
      </c>
      <c r="GV69" s="1">
        <f t="shared" si="129"/>
        <v>9999</v>
      </c>
      <c r="GW69" s="1">
        <f t="shared" si="129"/>
        <v>9999</v>
      </c>
    </row>
    <row r="70" spans="1:209" x14ac:dyDescent="0.25">
      <c r="A70" s="1" t="s">
        <v>139</v>
      </c>
      <c r="B70" s="54">
        <v>1.6435185185185188E-2</v>
      </c>
      <c r="C70" s="45">
        <v>43862</v>
      </c>
      <c r="D70" s="45"/>
      <c r="E70" s="13">
        <v>2.2060185185185183E-2</v>
      </c>
      <c r="F70" s="11">
        <v>44652</v>
      </c>
      <c r="H70" s="35">
        <v>1.6469907407407405E-2</v>
      </c>
      <c r="I70" s="35">
        <v>2.2060185185185179E-2</v>
      </c>
      <c r="K70" s="8">
        <v>1.4004629629629631E-2</v>
      </c>
      <c r="M70" s="8">
        <f t="shared" si="38"/>
        <v>1.9588469096105753E-2</v>
      </c>
      <c r="N70" s="6">
        <f t="shared" si="212"/>
        <v>1692.4437299035371</v>
      </c>
      <c r="O70" s="8">
        <f t="shared" si="213"/>
        <v>1.9791666666666666E-2</v>
      </c>
      <c r="P70" s="146" t="str">
        <f t="shared" si="214"/>
        <v>Maddy Markham</v>
      </c>
      <c r="Q70" s="107"/>
      <c r="R70" s="129" t="str">
        <f t="shared" si="190"/>
        <v/>
      </c>
      <c r="S70" s="131" t="str">
        <f t="shared" si="215"/>
        <v/>
      </c>
      <c r="T70" s="131">
        <f t="shared" ref="T70:T113" si="254">T69+0.00000000001</f>
        <v>2.0006499999999903E-6</v>
      </c>
      <c r="U70" s="132">
        <f t="shared" si="216"/>
        <v>1.9793667316666666E-2</v>
      </c>
      <c r="V70" s="146" t="str">
        <f t="shared" si="217"/>
        <v>Maddy Markham</v>
      </c>
      <c r="W70" s="107"/>
      <c r="X70" s="129" t="str">
        <f t="shared" si="191"/>
        <v/>
      </c>
      <c r="Y70" s="131" t="str">
        <f t="shared" si="218"/>
        <v/>
      </c>
      <c r="Z70" s="131">
        <f t="shared" ref="Z70:Z113" si="255">Z69+0.00000000001</f>
        <v>2.0006499999999903E-6</v>
      </c>
      <c r="AA70" s="132">
        <f t="shared" si="219"/>
        <v>1.9793667316666666E-2</v>
      </c>
      <c r="AB70" s="146" t="str">
        <f t="shared" si="220"/>
        <v>Maddy Markham</v>
      </c>
      <c r="AC70" s="107"/>
      <c r="AD70" s="129" t="str">
        <f t="shared" si="192"/>
        <v/>
      </c>
      <c r="AE70" s="131" t="str">
        <f t="shared" si="221"/>
        <v/>
      </c>
      <c r="AF70" s="131">
        <f t="shared" ref="AF70:AF113" si="256">AF69+0.00000000001</f>
        <v>2.0006499999999903E-6</v>
      </c>
      <c r="AG70" s="132">
        <f t="shared" si="222"/>
        <v>1.9793667316666666E-2</v>
      </c>
      <c r="AH70" s="146" t="str">
        <f t="shared" si="223"/>
        <v>Maddy Markham</v>
      </c>
      <c r="AI70" s="107">
        <v>11.2</v>
      </c>
      <c r="AJ70" s="108">
        <f t="shared" si="224"/>
        <v>1.7013888888888887E-2</v>
      </c>
      <c r="AK70" s="109">
        <f t="shared" ref="AK70:AK113" si="257">AJ70*60*60*24</f>
        <v>1469.9999999999998</v>
      </c>
      <c r="AL70" s="129">
        <f t="shared" si="131"/>
        <v>1934.8887999999999</v>
      </c>
      <c r="AM70" s="131">
        <f t="shared" si="132"/>
        <v>1.7013888888888887E-2</v>
      </c>
      <c r="AN70" s="131">
        <f t="shared" ref="AN70:AN113" si="258">AN69+0.00000000001</f>
        <v>2.0006499999999903E-6</v>
      </c>
      <c r="AO70" s="132">
        <f t="shared" ref="AO70:AO112" si="259">IF(AM70&gt;0,AM70,O70)</f>
        <v>1.7013888888888887E-2</v>
      </c>
      <c r="AP70" s="146" t="str">
        <f t="shared" si="225"/>
        <v>Maddy Markham</v>
      </c>
      <c r="AQ70" s="107">
        <v>12</v>
      </c>
      <c r="AR70" s="129">
        <f t="shared" si="226"/>
        <v>1974.9880000000001</v>
      </c>
      <c r="AS70" s="131">
        <f t="shared" si="227"/>
        <v>1.6666666666666666E-2</v>
      </c>
      <c r="AT70" s="131">
        <f t="shared" ref="AT70:AT113" si="260">AT69+0.00000000001</f>
        <v>2.0006499999999903E-6</v>
      </c>
      <c r="AU70" s="132">
        <f t="shared" si="228"/>
        <v>1.6668667316666667E-2</v>
      </c>
      <c r="AV70" s="146" t="str">
        <f t="shared" si="229"/>
        <v>Maddy Markham</v>
      </c>
      <c r="AW70" s="107">
        <v>12.5</v>
      </c>
      <c r="AX70" s="129">
        <f t="shared" si="193"/>
        <v>1848.5</v>
      </c>
      <c r="AY70" s="131">
        <f t="shared" si="230"/>
        <v>1.8055555555555554E-2</v>
      </c>
      <c r="AZ70" s="131">
        <f t="shared" ref="AZ70:AZ113" si="261">AZ69+0.00000000001</f>
        <v>2.0006499999999903E-6</v>
      </c>
      <c r="BA70" s="132">
        <f t="shared" si="231"/>
        <v>1.8057556205555554E-2</v>
      </c>
      <c r="BB70" s="146" t="str">
        <f t="shared" si="232"/>
        <v>Maddy Markham</v>
      </c>
      <c r="BC70" s="107">
        <v>12.8</v>
      </c>
      <c r="BD70" s="129">
        <f t="shared" si="194"/>
        <v>975.61519999999996</v>
      </c>
      <c r="BE70" s="131">
        <f t="shared" si="233"/>
        <v>1.1284722222222222E-2</v>
      </c>
      <c r="BF70" s="131">
        <f t="shared" ref="BF70:BF113" si="262">BF69+0.00000000001</f>
        <v>2.0006499999999903E-6</v>
      </c>
      <c r="BG70" s="134">
        <f>IF(BE70&lt;&gt;"",BE70,VLOOKUP($A70,Table12[],7,FALSE))+BF70</f>
        <v>1.1286722872222222E-2</v>
      </c>
      <c r="BH70" s="146" t="str">
        <f t="shared" si="234"/>
        <v>Maddy Markham</v>
      </c>
      <c r="BI70" s="107">
        <v>13.2</v>
      </c>
      <c r="BJ70" s="129">
        <f t="shared" si="195"/>
        <v>964.56880000000001</v>
      </c>
      <c r="BK70" s="131">
        <f t="shared" si="235"/>
        <v>1.1111111111111112E-2</v>
      </c>
      <c r="BL70" s="131">
        <f t="shared" ref="BL70:BL113" si="263">BL69+0.00000000001</f>
        <v>2.0006499999999903E-6</v>
      </c>
      <c r="BM70" s="134">
        <f>IF(BK70&lt;&gt;"",BK70,VLOOKUP($A70,Table12[],7,FALSE))+BL70</f>
        <v>1.1113111761111112E-2</v>
      </c>
      <c r="BN70" s="146" t="str">
        <f t="shared" si="236"/>
        <v>Maddy Markham</v>
      </c>
      <c r="BO70" s="107">
        <v>13.5</v>
      </c>
      <c r="BP70" s="129">
        <f t="shared" si="196"/>
        <v>956.28399999999988</v>
      </c>
      <c r="BQ70" s="131">
        <f t="shared" si="237"/>
        <v>1.1111111111111112E-2</v>
      </c>
      <c r="BR70" s="131">
        <f t="shared" ref="BR70:BR113" si="264">BR69+0.00000000001</f>
        <v>2.0006499999999903E-6</v>
      </c>
      <c r="BS70" s="134">
        <f>IF(BQ70&lt;&gt;"",BQ70,VLOOKUP($A70,Table12[],7,FALSE))+BR70</f>
        <v>1.1113111761111112E-2</v>
      </c>
      <c r="BT70" s="146" t="str">
        <f t="shared" si="238"/>
        <v>Maddy Markham</v>
      </c>
      <c r="BU70" s="107">
        <v>14</v>
      </c>
      <c r="BV70" s="129">
        <f t="shared" si="197"/>
        <v>909.09999999999991</v>
      </c>
      <c r="BW70" s="131">
        <f t="shared" si="239"/>
        <v>1.0590277777777778E-2</v>
      </c>
      <c r="BX70" s="131">
        <f t="shared" ref="BX70:BX113" si="265">BX69+0.00000000001</f>
        <v>2.0006499999999903E-6</v>
      </c>
      <c r="BY70" s="134">
        <f>IF(BW70&lt;&gt;"",BW70,VLOOKUP($A70,Table12[],7,FALSE))+BX70</f>
        <v>1.0592278427777779E-2</v>
      </c>
      <c r="BZ70" s="146" t="str">
        <f t="shared" si="240"/>
        <v>Maddy Markham</v>
      </c>
      <c r="CA70" s="107">
        <v>14.1</v>
      </c>
      <c r="CB70" s="129">
        <f t="shared" si="198"/>
        <v>892</v>
      </c>
      <c r="CC70" s="131">
        <f t="shared" si="241"/>
        <v>1.0243055555555556E-2</v>
      </c>
      <c r="CD70" s="131">
        <f t="shared" ref="CD70:CD113" si="266">CD69+0.00000000001</f>
        <v>2.0006499999999903E-6</v>
      </c>
      <c r="CE70" s="134">
        <f>IF(CC70&lt;&gt;"",CC70,VLOOKUP($A70,Table12[],7,FALSE))+CD70</f>
        <v>1.0245056205555556E-2</v>
      </c>
      <c r="CF70" s="146" t="str">
        <f t="shared" si="242"/>
        <v>Maddy Markham</v>
      </c>
      <c r="CG70" s="107"/>
      <c r="CH70" s="129" t="str">
        <f t="shared" si="199"/>
        <v/>
      </c>
      <c r="CI70" s="131" t="str">
        <f t="shared" si="243"/>
        <v/>
      </c>
      <c r="CJ70" s="131">
        <f t="shared" ref="CJ70:CJ113" si="267">CJ69+0.00000000001</f>
        <v>2.0006499999999903E-6</v>
      </c>
      <c r="CK70" s="134">
        <f>IF(CI70&lt;&gt;"",CI70,VLOOKUP($A70,Table12[],7,FALSE))+CJ70</f>
        <v>1.1286722872222222E-2</v>
      </c>
      <c r="CL70" s="146" t="str">
        <f t="shared" si="244"/>
        <v>Maddy Markham</v>
      </c>
      <c r="CM70" s="8"/>
      <c r="CN70" s="8">
        <f t="shared" ref="CN70:CN113" si="268">IF(COUNT(ES70:EX70)&gt;0,SMALL(ES70:EX70,1),0)</f>
        <v>0</v>
      </c>
      <c r="CO70" s="8">
        <f t="shared" si="245"/>
        <v>0</v>
      </c>
      <c r="CP70" s="8">
        <f t="shared" si="200"/>
        <v>1.9791666666666666E-2</v>
      </c>
      <c r="CQ70" s="8"/>
      <c r="CR70" s="8">
        <f>IF(A70&lt;&gt;"",IF(VLOOKUP(A70,Apr!A$4:F$211,6)&gt;0,VLOOKUP(A70,Apr!A$4:F$211,6),0),0)</f>
        <v>0</v>
      </c>
      <c r="CS70" s="8">
        <f>IF(A70&lt;&gt;"",IF(VLOOKUP(A70,May!A$3:F$209,6)&gt;0,VLOOKUP(A70,May!A$3:F$209,6),0),0)</f>
        <v>0</v>
      </c>
      <c r="CT70" s="8">
        <f>IF(A70&lt;&gt;"",IF(VLOOKUP(A70,Jun!A$3:F$209,6)&gt;0,VLOOKUP(A70,Jun!A$3:F$209,6),0),0)</f>
        <v>0</v>
      </c>
      <c r="CU70" s="8">
        <f>IF(A70&lt;&gt;"",IF(VLOOKUP(A70,Jul!A$3:F$206,6)&gt;0,VLOOKUP(A70,Jul!A$3:F$206,6),0),0)</f>
        <v>0</v>
      </c>
      <c r="CV70" s="8">
        <f>IF(A70&lt;&gt;"",IF(VLOOKUP(A70,Aug!A$3:F$206,6)&gt;0,VLOOKUP(A70,Aug!A$3:F$206,6),0),0)</f>
        <v>0</v>
      </c>
      <c r="CW70" s="8">
        <f>IF(A70&lt;&gt;"",IF(VLOOKUP(A70,Sep!A$3:F$206,6)&gt;0,VLOOKUP(A70,Sep!A$3:F$206,6),0),0)</f>
        <v>0</v>
      </c>
      <c r="CX70" s="6">
        <f t="shared" si="201"/>
        <v>1300.6617812009274</v>
      </c>
      <c r="CY70" s="8">
        <f t="shared" si="246"/>
        <v>1.2847222222222223E-2</v>
      </c>
      <c r="CZ70" s="8">
        <f>IF(A70&lt;&gt;"",IF(VLOOKUP(A70,Oct!A$3:F$206,6)&gt;0,VLOOKUP(A70,Oct!A$3:F$206,6),0),0)</f>
        <v>0</v>
      </c>
      <c r="DA70" s="8">
        <f>IF(A70&lt;&gt;"",IF(VLOOKUP(A70,Nov!A$3:F$207,6)&gt;0,VLOOKUP(A70,Nov!A$3:F$207,6),0),0)</f>
        <v>0</v>
      </c>
      <c r="DB70" s="8">
        <f>IF(A70&lt;&gt;"",IF(VLOOKUP(A70,Dec!A$3:F$207,6)&gt;0,VLOOKUP(A70,Dec!A$3:F$207,6),0),0)</f>
        <v>0</v>
      </c>
      <c r="DC70" s="8">
        <f>IF(A70&lt;&gt;"",IF(VLOOKUP(A70,Jan!A$3:F$207,6)&gt;0,VLOOKUP(A70,Jan!A$3:F$207,6),0),0)</f>
        <v>0</v>
      </c>
      <c r="DD70" s="8">
        <f>IF(A70&lt;&gt;"",IF(VLOOKUP(A70,Feb!A$3:F$207,6)&gt;0,VLOOKUP(A70,Feb!A$3:F$207,6),0),0)</f>
        <v>0</v>
      </c>
      <c r="DE70" s="8">
        <f>IF(A70&lt;&gt;"",IF(VLOOKUP(A70,Mar!A$3:F$207,6)&gt;0,VLOOKUP(A70,Mar!A$3:F$207,6),0),0)</f>
        <v>0</v>
      </c>
      <c r="DG70" s="8">
        <f>LARGE($EE70:EF70,1)</f>
        <v>1.7013888888888887E-2</v>
      </c>
      <c r="DH70" s="8">
        <f>LARGE($EE70:EG70,1)</f>
        <v>1.7013888888888887E-2</v>
      </c>
      <c r="DI70" s="8">
        <f>LARGE($EE70:EH70,1)</f>
        <v>1.7013888888888887E-2</v>
      </c>
      <c r="DJ70" s="8">
        <f>LARGE($EE70:EI70,1)</f>
        <v>1.7013888888888887E-2</v>
      </c>
      <c r="DK70" s="8">
        <f>LARGE($EE70:EJ70,1)</f>
        <v>1.7013888888888887E-2</v>
      </c>
      <c r="DL70" s="8">
        <f>LARGE($EK70:EL70,1)</f>
        <v>1.2847222222222223E-2</v>
      </c>
      <c r="DM70" s="8">
        <f>LARGE($EK70:EM70,1)</f>
        <v>1.2847222222222223E-2</v>
      </c>
      <c r="DN70" s="8">
        <f>LARGE($EK70:EN70,1)</f>
        <v>1.2847222222222223E-2</v>
      </c>
      <c r="DO70" s="8">
        <f>LARGE($EK70:EO70,1)</f>
        <v>1.2847222222222223E-2</v>
      </c>
      <c r="DP70" s="8">
        <f>LARGE($EK70:EP70,1)</f>
        <v>1.2847222222222223E-2</v>
      </c>
      <c r="DS70" s="6">
        <f t="shared" si="121"/>
        <v>0</v>
      </c>
      <c r="DT70" s="6">
        <f t="shared" si="121"/>
        <v>0</v>
      </c>
      <c r="DU70" s="6">
        <f t="shared" si="121"/>
        <v>0</v>
      </c>
      <c r="DV70" s="6">
        <f t="shared" si="120"/>
        <v>0</v>
      </c>
      <c r="DW70" s="6">
        <f t="shared" si="120"/>
        <v>0</v>
      </c>
      <c r="DX70" s="6">
        <f t="shared" si="120"/>
        <v>0</v>
      </c>
      <c r="DY70" s="6">
        <f t="shared" si="123"/>
        <v>0</v>
      </c>
      <c r="DZ70" s="6">
        <f t="shared" si="123"/>
        <v>0</v>
      </c>
      <c r="EA70" s="6">
        <f t="shared" si="123"/>
        <v>0</v>
      </c>
      <c r="EB70" s="6">
        <f t="shared" si="123"/>
        <v>0</v>
      </c>
      <c r="EC70" s="6">
        <f t="shared" si="123"/>
        <v>0</v>
      </c>
      <c r="EE70" s="8">
        <f t="shared" si="202"/>
        <v>1.7013888888888887E-2</v>
      </c>
      <c r="EF70" s="8">
        <f t="shared" si="124"/>
        <v>0</v>
      </c>
      <c r="EG70" s="8">
        <f t="shared" si="124"/>
        <v>0</v>
      </c>
      <c r="EH70" s="8">
        <f t="shared" si="203"/>
        <v>1.7013888888888887E-2</v>
      </c>
      <c r="EI70" s="8">
        <f t="shared" si="204"/>
        <v>1.6668667316666667E-2</v>
      </c>
      <c r="EJ70" s="8">
        <f t="shared" si="124"/>
        <v>0</v>
      </c>
      <c r="EK70" s="8">
        <f t="shared" si="247"/>
        <v>1.2847222222222223E-2</v>
      </c>
      <c r="EL70" s="8">
        <f t="shared" si="125"/>
        <v>0</v>
      </c>
      <c r="EM70" s="8">
        <f t="shared" si="125"/>
        <v>0</v>
      </c>
      <c r="EN70" s="8">
        <f t="shared" si="125"/>
        <v>0</v>
      </c>
      <c r="EO70" s="8">
        <f t="shared" si="125"/>
        <v>0</v>
      </c>
      <c r="EP70" s="8">
        <f t="shared" si="125"/>
        <v>0</v>
      </c>
      <c r="ES70" s="8" t="str">
        <f t="shared" si="126"/>
        <v/>
      </c>
      <c r="ET70" s="8" t="str">
        <f t="shared" si="126"/>
        <v/>
      </c>
      <c r="EU70" s="8" t="str">
        <f t="shared" si="126"/>
        <v/>
      </c>
      <c r="EV70" s="8" t="str">
        <f t="shared" si="126"/>
        <v/>
      </c>
      <c r="EW70" s="8" t="str">
        <f t="shared" si="126"/>
        <v/>
      </c>
      <c r="EX70" s="8" t="str">
        <f t="shared" si="126"/>
        <v/>
      </c>
      <c r="EY70" s="8" t="str">
        <f t="shared" si="127"/>
        <v/>
      </c>
      <c r="EZ70" s="8" t="str">
        <f t="shared" si="127"/>
        <v/>
      </c>
      <c r="FA70" s="8" t="str">
        <f t="shared" si="127"/>
        <v/>
      </c>
      <c r="FB70" s="8" t="str">
        <f t="shared" si="127"/>
        <v/>
      </c>
      <c r="FC70" s="8" t="str">
        <f t="shared" si="127"/>
        <v/>
      </c>
      <c r="FD70" s="8" t="str">
        <f t="shared" si="127"/>
        <v/>
      </c>
      <c r="FF70" s="13">
        <v>2.2060185185185183E-2</v>
      </c>
      <c r="FG70" s="8">
        <f t="shared" si="248"/>
        <v>2.2060185185185183E-2</v>
      </c>
      <c r="FH70" s="8">
        <f>IF(COUNT($ES70:ET70)&gt;0,SMALL($ES70:ET70,1),$FF70)</f>
        <v>2.2060185185185183E-2</v>
      </c>
      <c r="FI70" s="8">
        <f>IF(COUNT($ES70:EU70)&gt;0,SMALL($ES70:EU70,1),$FF70)</f>
        <v>2.2060185185185183E-2</v>
      </c>
      <c r="FJ70" s="8">
        <f>IF(COUNT($ES70:EV70)&gt;0,SMALL($ES70:EV70,1),$FF70)</f>
        <v>2.2060185185185183E-2</v>
      </c>
      <c r="FK70" s="8">
        <f>IF(COUNT($ES70:EW70)&gt;0,SMALL($ES70:EW70,1),$FF70)</f>
        <v>2.2060185185185183E-2</v>
      </c>
      <c r="FL70" s="54">
        <v>1.6435185185185188E-2</v>
      </c>
      <c r="FM70" s="8">
        <f t="shared" si="249"/>
        <v>1.6435185185185188E-2</v>
      </c>
      <c r="FN70" s="8">
        <f>IF(COUNT($EY70:EZ70)&gt;0,SMALL($EY70:EZ70,1),$FM70)</f>
        <v>1.6435185185185188E-2</v>
      </c>
      <c r="FO70" s="8">
        <f>IF(COUNT($EY70:FA70)&gt;0,SMALL($EY70:FA70,1),$FM70)</f>
        <v>1.6435185185185188E-2</v>
      </c>
      <c r="FP70" s="8">
        <f>IF(COUNT($EY70:FB70)&gt;0,SMALL($EY70:FB70,1),$FM70)</f>
        <v>1.6435185185185188E-2</v>
      </c>
      <c r="FQ70" s="8">
        <f>IF(COUNT($EY70:FC70)&gt;0,SMALL($EY70:FC70,1),$FM70)</f>
        <v>1.6435185185185188E-2</v>
      </c>
      <c r="FS70" s="8">
        <f t="shared" si="206"/>
        <v>1.7015439814814813E-2</v>
      </c>
      <c r="FT70" s="8">
        <f t="shared" si="207"/>
        <v>1.2848773148148149E-2</v>
      </c>
      <c r="FU70" s="1">
        <f t="shared" si="118"/>
        <v>67</v>
      </c>
      <c r="FV70" s="8">
        <f t="shared" si="208"/>
        <v>1.550925925925926E-6</v>
      </c>
      <c r="FW70" s="1" t="str">
        <f t="shared" si="209"/>
        <v>Maddy Markham</v>
      </c>
      <c r="FY70" s="13">
        <f t="shared" si="210"/>
        <v>1.9588469096105753E-2</v>
      </c>
      <c r="FZ70" s="13">
        <f>SMALL($GL70:GM70,1)/(60*60*24)</f>
        <v>1.9588469096105753E-2</v>
      </c>
      <c r="GA70" s="13">
        <f>SMALL($GL70:GN70,1)/(60*60*24)</f>
        <v>1.9588469096105753E-2</v>
      </c>
      <c r="GB70" s="13">
        <f>SMALL($GL70:GO70,1)/(60*60*24)</f>
        <v>1.9588469096105753E-2</v>
      </c>
      <c r="GC70" s="13">
        <f>SMALL($GL70:GP70,1)/(60*60*24)</f>
        <v>1.9588469096105753E-2</v>
      </c>
      <c r="GD70" s="13">
        <f>SMALL($GL70:GQ70,1)/(60*60*24)</f>
        <v>1.9588469096105753E-2</v>
      </c>
      <c r="GE70" s="34">
        <f t="shared" si="250"/>
        <v>1.505395580093666E-2</v>
      </c>
      <c r="GF70" s="13">
        <f>SMALL($GR70:GS70,1)/(60*60*24)</f>
        <v>1.505395580093666E-2</v>
      </c>
      <c r="GG70" s="42">
        <f>SMALL($GT70:GT70,1)/(60*60*24)</f>
        <v>0.11572916666666666</v>
      </c>
      <c r="GH70" s="42">
        <f>SMALL($GT70:GU70,1)/(60*60*24)</f>
        <v>0.11572916666666666</v>
      </c>
      <c r="GI70" s="42">
        <f>SMALL($GT70:GV70,1)/(60*60*24)</f>
        <v>0.11572916666666666</v>
      </c>
      <c r="GJ70" s="42">
        <f>SMALL($GT70:GW70,1)/(60*60*24)</f>
        <v>0.11572916666666666</v>
      </c>
      <c r="GL70" s="6">
        <f t="shared" si="211"/>
        <v>1692.4437299035371</v>
      </c>
      <c r="GM70" s="1">
        <f t="shared" si="128"/>
        <v>9999</v>
      </c>
      <c r="GN70" s="1">
        <f t="shared" si="128"/>
        <v>9999</v>
      </c>
      <c r="GO70" s="1">
        <f t="shared" si="128"/>
        <v>9999</v>
      </c>
      <c r="GP70" s="1">
        <f t="shared" si="128"/>
        <v>9999</v>
      </c>
      <c r="GQ70" s="1">
        <f t="shared" si="128"/>
        <v>9999</v>
      </c>
      <c r="GR70" s="6">
        <f t="shared" si="251"/>
        <v>1300.6617812009274</v>
      </c>
      <c r="GS70" s="1">
        <f t="shared" si="252"/>
        <v>9999</v>
      </c>
      <c r="GT70" s="43">
        <f t="shared" si="253"/>
        <v>9999</v>
      </c>
      <c r="GU70" s="1">
        <f t="shared" si="129"/>
        <v>9999</v>
      </c>
      <c r="GV70" s="1">
        <f t="shared" si="129"/>
        <v>9999</v>
      </c>
      <c r="GW70" s="1">
        <f t="shared" si="129"/>
        <v>9999</v>
      </c>
    </row>
    <row r="71" spans="1:209" x14ac:dyDescent="0.25">
      <c r="A71" s="1" t="s">
        <v>120</v>
      </c>
      <c r="B71" s="54">
        <v>1.6076388888888887E-2</v>
      </c>
      <c r="C71" s="45">
        <v>43510</v>
      </c>
      <c r="D71" s="45"/>
      <c r="E71" s="13">
        <v>2.0914351851851851E-2</v>
      </c>
      <c r="F71" s="11">
        <v>42917</v>
      </c>
      <c r="K71" s="55">
        <v>1.7627314814814814E-2</v>
      </c>
      <c r="M71" s="8">
        <f t="shared" si="38"/>
        <v>2.4655568953197569E-2</v>
      </c>
      <c r="N71" s="6">
        <f t="shared" si="212"/>
        <v>2130.2411575562696</v>
      </c>
      <c r="O71" s="8">
        <f t="shared" si="213"/>
        <v>1.4756944444444444E-2</v>
      </c>
      <c r="P71" s="146" t="str">
        <f t="shared" si="214"/>
        <v>Mark Hughes</v>
      </c>
      <c r="Q71" s="107"/>
      <c r="R71" s="129" t="str">
        <f t="shared" si="190"/>
        <v/>
      </c>
      <c r="S71" s="131" t="str">
        <f t="shared" si="215"/>
        <v/>
      </c>
      <c r="T71" s="131">
        <f t="shared" si="254"/>
        <v>2.0006599999999902E-6</v>
      </c>
      <c r="U71" s="132">
        <f t="shared" si="216"/>
        <v>1.4758945104444443E-2</v>
      </c>
      <c r="V71" s="146" t="str">
        <f t="shared" si="217"/>
        <v>Mark Hughes</v>
      </c>
      <c r="W71" s="107"/>
      <c r="X71" s="129" t="str">
        <f t="shared" si="191"/>
        <v/>
      </c>
      <c r="Y71" s="131" t="str">
        <f t="shared" si="218"/>
        <v/>
      </c>
      <c r="Z71" s="131">
        <f t="shared" si="255"/>
        <v>2.0006599999999902E-6</v>
      </c>
      <c r="AA71" s="132">
        <f t="shared" si="219"/>
        <v>1.4758945104444443E-2</v>
      </c>
      <c r="AB71" s="146" t="str">
        <f t="shared" si="220"/>
        <v>Mark Hughes</v>
      </c>
      <c r="AC71" s="107"/>
      <c r="AD71" s="129" t="str">
        <f t="shared" si="192"/>
        <v/>
      </c>
      <c r="AE71" s="131" t="str">
        <f t="shared" si="221"/>
        <v/>
      </c>
      <c r="AF71" s="131">
        <f t="shared" si="256"/>
        <v>2.0006599999999902E-6</v>
      </c>
      <c r="AG71" s="132">
        <f t="shared" si="222"/>
        <v>1.4758945104444443E-2</v>
      </c>
      <c r="AH71" s="146" t="str">
        <f t="shared" si="223"/>
        <v>Mark Hughes</v>
      </c>
      <c r="AI71" s="107">
        <v>12.2</v>
      </c>
      <c r="AJ71" s="108">
        <f t="shared" si="224"/>
        <v>1.6840277777777777E-2</v>
      </c>
      <c r="AK71" s="109">
        <f t="shared" si="257"/>
        <v>1454.9999999999998</v>
      </c>
      <c r="AL71" s="129">
        <f t="shared" si="131"/>
        <v>1985.0128</v>
      </c>
      <c r="AM71" s="131">
        <f t="shared" si="132"/>
        <v>1.6493055555555556E-2</v>
      </c>
      <c r="AN71" s="131">
        <f t="shared" si="258"/>
        <v>2.0006599999999902E-6</v>
      </c>
      <c r="AO71" s="132">
        <f t="shared" si="259"/>
        <v>1.6493055555555556E-2</v>
      </c>
      <c r="AP71" s="146" t="str">
        <f t="shared" si="225"/>
        <v>Mark Hughes</v>
      </c>
      <c r="AQ71" s="107">
        <v>12.9</v>
      </c>
      <c r="AR71" s="129">
        <f t="shared" si="226"/>
        <v>2020.0996</v>
      </c>
      <c r="AS71" s="131">
        <f t="shared" si="227"/>
        <v>1.6145833333333335E-2</v>
      </c>
      <c r="AT71" s="131">
        <f t="shared" si="260"/>
        <v>2.0006599999999902E-6</v>
      </c>
      <c r="AU71" s="132">
        <f t="shared" si="228"/>
        <v>1.6147833993333336E-2</v>
      </c>
      <c r="AV71" s="146" t="str">
        <f t="shared" si="229"/>
        <v>Mark Hughes</v>
      </c>
      <c r="AW71" s="107">
        <v>13.3</v>
      </c>
      <c r="AX71" s="129">
        <f t="shared" si="193"/>
        <v>1878.9</v>
      </c>
      <c r="AY71" s="131">
        <f t="shared" si="230"/>
        <v>1.7708333333333333E-2</v>
      </c>
      <c r="AZ71" s="131">
        <f t="shared" si="261"/>
        <v>2.0006599999999902E-6</v>
      </c>
      <c r="BA71" s="132">
        <f t="shared" si="231"/>
        <v>1.7710333993333334E-2</v>
      </c>
      <c r="BB71" s="146" t="str">
        <f t="shared" si="232"/>
        <v>Mark Hughes</v>
      </c>
      <c r="BC71" s="107">
        <v>13.7</v>
      </c>
      <c r="BD71" s="129">
        <f t="shared" si="194"/>
        <v>950.76080000000002</v>
      </c>
      <c r="BE71" s="131">
        <f t="shared" si="233"/>
        <v>1.0937499999999999E-2</v>
      </c>
      <c r="BF71" s="131">
        <f t="shared" si="262"/>
        <v>2.0006599999999902E-6</v>
      </c>
      <c r="BG71" s="134">
        <f>IF(BE71&lt;&gt;"",BE71,VLOOKUP($A71,Table12[],7,FALSE))+BF71</f>
        <v>1.0939500659999999E-2</v>
      </c>
      <c r="BH71" s="146" t="str">
        <f t="shared" si="234"/>
        <v>Mark Hughes</v>
      </c>
      <c r="BI71" s="107">
        <v>14.1</v>
      </c>
      <c r="BJ71" s="129">
        <f t="shared" si="195"/>
        <v>939.71439999999984</v>
      </c>
      <c r="BK71" s="131">
        <f t="shared" si="235"/>
        <v>1.0937499999999999E-2</v>
      </c>
      <c r="BL71" s="131">
        <f t="shared" si="263"/>
        <v>2.0006599999999902E-6</v>
      </c>
      <c r="BM71" s="134">
        <f>IF(BK71&lt;&gt;"",BK71,VLOOKUP($A71,Table12[],7,FALSE))+BL71</f>
        <v>1.0939500659999999E-2</v>
      </c>
      <c r="BN71" s="146" t="str">
        <f t="shared" si="236"/>
        <v>Mark Hughes</v>
      </c>
      <c r="BO71" s="107">
        <v>14.5</v>
      </c>
      <c r="BP71" s="129">
        <f t="shared" si="196"/>
        <v>928.66799999999989</v>
      </c>
      <c r="BQ71" s="131">
        <f t="shared" si="237"/>
        <v>1.0763888888888889E-2</v>
      </c>
      <c r="BR71" s="131">
        <f t="shared" si="264"/>
        <v>2.0006599999999902E-6</v>
      </c>
      <c r="BS71" s="134">
        <f>IF(BQ71&lt;&gt;"",BQ71,VLOOKUP($A71,Table12[],7,FALSE))+BR71</f>
        <v>1.0765889548888888E-2</v>
      </c>
      <c r="BT71" s="146" t="str">
        <f t="shared" si="238"/>
        <v>Mark Hughes</v>
      </c>
      <c r="BU71" s="107">
        <v>14.6</v>
      </c>
      <c r="BV71" s="129">
        <f t="shared" si="197"/>
        <v>891.09999999999991</v>
      </c>
      <c r="BW71" s="131">
        <f t="shared" si="239"/>
        <v>1.0243055555555556E-2</v>
      </c>
      <c r="BX71" s="131">
        <f t="shared" si="265"/>
        <v>2.0006599999999902E-6</v>
      </c>
      <c r="BY71" s="134">
        <f>IF(BW71&lt;&gt;"",BW71,VLOOKUP($A71,Table12[],7,FALSE))+BX71</f>
        <v>1.0245056215555555E-2</v>
      </c>
      <c r="BZ71" s="146" t="str">
        <f t="shared" si="240"/>
        <v>Mark Hughes</v>
      </c>
      <c r="CA71" s="107">
        <v>15.4</v>
      </c>
      <c r="CB71" s="129">
        <f t="shared" si="198"/>
        <v>851.69999999999982</v>
      </c>
      <c r="CC71" s="131">
        <f t="shared" si="241"/>
        <v>9.8958333333333329E-3</v>
      </c>
      <c r="CD71" s="131">
        <f t="shared" si="266"/>
        <v>2.0006599999999902E-6</v>
      </c>
      <c r="CE71" s="134">
        <f>IF(CC71&lt;&gt;"",CC71,VLOOKUP($A71,Table12[],7,FALSE))+CD71</f>
        <v>9.8978339933333322E-3</v>
      </c>
      <c r="CF71" s="146" t="str">
        <f t="shared" si="242"/>
        <v>Mark Hughes</v>
      </c>
      <c r="CG71" s="107"/>
      <c r="CH71" s="129" t="str">
        <f t="shared" si="199"/>
        <v/>
      </c>
      <c r="CI71" s="131" t="str">
        <f t="shared" si="243"/>
        <v/>
      </c>
      <c r="CJ71" s="131">
        <f t="shared" si="267"/>
        <v>2.0006599999999902E-6</v>
      </c>
      <c r="CK71" s="134">
        <f>IF(CI71&lt;&gt;"",CI71,VLOOKUP($A71,Table12[],7,FALSE))+CJ71</f>
        <v>1.1113111771111111E-2</v>
      </c>
      <c r="CL71" s="146" t="str">
        <f t="shared" si="244"/>
        <v>Mark Hughes</v>
      </c>
      <c r="CM71" s="8"/>
      <c r="CN71" s="8">
        <f t="shared" si="268"/>
        <v>2.2615740740740742E-2</v>
      </c>
      <c r="CO71" s="8">
        <f t="shared" si="245"/>
        <v>0</v>
      </c>
      <c r="CP71" s="8">
        <f t="shared" si="200"/>
        <v>1.4756944444444444E-2</v>
      </c>
      <c r="CQ71" s="8"/>
      <c r="CR71" s="8">
        <f>IF(A71&lt;&gt;"",IF(VLOOKUP(A71,Apr!A$4:F$211,6)&gt;0,VLOOKUP(A71,Apr!A$4:F$211,6),0),0)</f>
        <v>0</v>
      </c>
      <c r="CS71" s="8">
        <f>IF(A71&lt;&gt;"",IF(VLOOKUP(A71,May!A$3:F$209,6)&gt;0,VLOOKUP(A71,May!A$3:F$209,6),0),0)</f>
        <v>2.2615740740740742E-2</v>
      </c>
      <c r="CT71" s="8">
        <f>IF(A71&lt;&gt;"",IF(VLOOKUP(A71,Jun!A$3:F$209,6)&gt;0,VLOOKUP(A71,Jun!A$3:F$209,6),0),0)</f>
        <v>0</v>
      </c>
      <c r="CU71" s="8">
        <f>IF(A71&lt;&gt;"",IF(VLOOKUP(A71,Jul!A$3:F$206,6)&gt;0,VLOOKUP(A71,Jul!A$3:F$206,6),0),0)</f>
        <v>0</v>
      </c>
      <c r="CV71" s="8">
        <f>IF(A71&lt;&gt;"",IF(VLOOKUP(A71,Aug!A$3:F$206,6)&gt;0,VLOOKUP(A71,Aug!A$3:F$206,6),0),0)</f>
        <v>0</v>
      </c>
      <c r="CW71" s="8">
        <f>IF(A71&lt;&gt;"",IF(VLOOKUP(A71,Sep!A$3:F$206,6)&gt;0,VLOOKUP(A71,Sep!A$3:F$206,6),0),0)</f>
        <v>0</v>
      </c>
      <c r="CX71" s="6">
        <f t="shared" si="201"/>
        <v>1501.6706762897625</v>
      </c>
      <c r="CY71" s="8">
        <f t="shared" si="246"/>
        <v>1.0416666666666666E-2</v>
      </c>
      <c r="CZ71" s="8">
        <f>IF(A71&lt;&gt;"",IF(VLOOKUP(A71,Oct!A$3:F$206,6)&gt;0,VLOOKUP(A71,Oct!A$3:F$206,6),0),0)</f>
        <v>0</v>
      </c>
      <c r="DA71" s="8">
        <f>IF(A71&lt;&gt;"",IF(VLOOKUP(A71,Nov!A$3:F$207,6)&gt;0,VLOOKUP(A71,Nov!A$3:F$207,6),0),0)</f>
        <v>0</v>
      </c>
      <c r="DB71" s="8">
        <f>IF(A71&lt;&gt;"",IF(VLOOKUP(A71,Dec!A$3:F$207,6)&gt;0,VLOOKUP(A71,Dec!A$3:F$207,6),0),0)</f>
        <v>0</v>
      </c>
      <c r="DC71" s="8">
        <f>IF(A71&lt;&gt;"",IF(VLOOKUP(A71,Jan!A$3:F$207,6)&gt;0,VLOOKUP(A71,Jan!A$3:F$207,6),0),0)</f>
        <v>0</v>
      </c>
      <c r="DD71" s="8">
        <f>IF(A71&lt;&gt;"",IF(VLOOKUP(A71,Feb!A$3:F$207,6)&gt;0,VLOOKUP(A71,Feb!A$3:F$207,6),0),0)</f>
        <v>0</v>
      </c>
      <c r="DE71" s="8">
        <f>IF(A71&lt;&gt;"",IF(VLOOKUP(A71,Mar!A$3:F$207,6)&gt;0,VLOOKUP(A71,Mar!A$3:F$207,6),0),0)</f>
        <v>0</v>
      </c>
      <c r="DG71" s="8">
        <f>LARGE($EE71:EF71,1)</f>
        <v>1.6493055555555556E-2</v>
      </c>
      <c r="DH71" s="8">
        <f>LARGE($EE71:EG71,1)</f>
        <v>1.6840277777777777E-2</v>
      </c>
      <c r="DI71" s="8">
        <f>LARGE($EE71:EH71,1)</f>
        <v>1.6840277777777777E-2</v>
      </c>
      <c r="DJ71" s="8">
        <f>LARGE($EE71:EI71,1)</f>
        <v>1.6840277777777777E-2</v>
      </c>
      <c r="DK71" s="8">
        <f>LARGE($EE71:EJ71,1)</f>
        <v>1.6840277777777777E-2</v>
      </c>
      <c r="DL71" s="8">
        <f>LARGE($EK71:EL71,1)</f>
        <v>1.0416666666666666E-2</v>
      </c>
      <c r="DM71" s="8">
        <f>LARGE($EK71:EM71,1)</f>
        <v>1.0416666666666666E-2</v>
      </c>
      <c r="DN71" s="8">
        <f>LARGE($EK71:EN71,1)</f>
        <v>1.0416666666666666E-2</v>
      </c>
      <c r="DO71" s="8">
        <f>LARGE($EK71:EO71,1)</f>
        <v>1.0416666666666666E-2</v>
      </c>
      <c r="DP71" s="8">
        <f>LARGE($EK71:EP71,1)</f>
        <v>1.0416666666666666E-2</v>
      </c>
      <c r="DS71" s="6">
        <f t="shared" si="121"/>
        <v>0</v>
      </c>
      <c r="DT71" s="6">
        <f t="shared" si="121"/>
        <v>1954</v>
      </c>
      <c r="DU71" s="6">
        <f t="shared" si="121"/>
        <v>0</v>
      </c>
      <c r="DV71" s="6">
        <f t="shared" si="120"/>
        <v>0</v>
      </c>
      <c r="DW71" s="6">
        <f t="shared" si="120"/>
        <v>0</v>
      </c>
      <c r="DX71" s="6">
        <f t="shared" si="120"/>
        <v>0</v>
      </c>
      <c r="DY71" s="6">
        <f t="shared" si="123"/>
        <v>0</v>
      </c>
      <c r="DZ71" s="6">
        <f t="shared" si="123"/>
        <v>0</v>
      </c>
      <c r="EA71" s="6">
        <f t="shared" si="123"/>
        <v>0</v>
      </c>
      <c r="EB71" s="6">
        <f t="shared" si="123"/>
        <v>0</v>
      </c>
      <c r="EC71" s="6">
        <f t="shared" si="123"/>
        <v>0</v>
      </c>
      <c r="EE71" s="8">
        <f t="shared" si="202"/>
        <v>1.6493055555555556E-2</v>
      </c>
      <c r="EF71" s="8">
        <f t="shared" si="124"/>
        <v>0</v>
      </c>
      <c r="EG71" s="8">
        <f t="shared" si="124"/>
        <v>1.6840277777777777E-2</v>
      </c>
      <c r="EH71" s="8">
        <f t="shared" si="203"/>
        <v>1.6493055555555556E-2</v>
      </c>
      <c r="EI71" s="8">
        <f t="shared" si="204"/>
        <v>1.6147833993333336E-2</v>
      </c>
      <c r="EJ71" s="8">
        <f t="shared" si="124"/>
        <v>0</v>
      </c>
      <c r="EK71" s="8">
        <f t="shared" si="247"/>
        <v>1.0416666666666666E-2</v>
      </c>
      <c r="EL71" s="8">
        <f t="shared" si="125"/>
        <v>0</v>
      </c>
      <c r="EM71" s="8">
        <f t="shared" si="125"/>
        <v>0</v>
      </c>
      <c r="EN71" s="8">
        <f t="shared" si="125"/>
        <v>0</v>
      </c>
      <c r="EO71" s="8">
        <f t="shared" si="125"/>
        <v>0</v>
      </c>
      <c r="EP71" s="8">
        <f t="shared" si="125"/>
        <v>0</v>
      </c>
      <c r="ES71" s="8" t="str">
        <f t="shared" si="126"/>
        <v/>
      </c>
      <c r="ET71" s="8">
        <f t="shared" si="126"/>
        <v>2.2615740740740742E-2</v>
      </c>
      <c r="EU71" s="8" t="str">
        <f t="shared" si="126"/>
        <v/>
      </c>
      <c r="EV71" s="8" t="str">
        <f t="shared" si="126"/>
        <v/>
      </c>
      <c r="EW71" s="8" t="str">
        <f t="shared" si="126"/>
        <v/>
      </c>
      <c r="EX71" s="8" t="str">
        <f t="shared" si="126"/>
        <v/>
      </c>
      <c r="EY71" s="8" t="str">
        <f t="shared" si="127"/>
        <v/>
      </c>
      <c r="EZ71" s="8" t="str">
        <f t="shared" si="127"/>
        <v/>
      </c>
      <c r="FA71" s="8" t="str">
        <f t="shared" si="127"/>
        <v/>
      </c>
      <c r="FB71" s="8" t="str">
        <f t="shared" si="127"/>
        <v/>
      </c>
      <c r="FC71" s="8" t="str">
        <f t="shared" si="127"/>
        <v/>
      </c>
      <c r="FD71" s="8" t="str">
        <f t="shared" si="127"/>
        <v/>
      </c>
      <c r="FF71" s="13">
        <v>2.0914351851851851E-2</v>
      </c>
      <c r="FG71" s="8">
        <f t="shared" si="248"/>
        <v>2.0914351851851851E-2</v>
      </c>
      <c r="FH71" s="8">
        <f>IF(COUNT($ES71:ET71)&gt;0,SMALL($ES71:ET71,1),$FF71)</f>
        <v>2.2615740740740742E-2</v>
      </c>
      <c r="FI71" s="8">
        <f>IF(COUNT($ES71:EU71)&gt;0,SMALL($ES71:EU71,1),$FF71)</f>
        <v>2.2615740740740742E-2</v>
      </c>
      <c r="FJ71" s="8">
        <f>IF(COUNT($ES71:EV71)&gt;0,SMALL($ES71:EV71,1),$FF71)</f>
        <v>2.2615740740740742E-2</v>
      </c>
      <c r="FK71" s="8">
        <f>IF(COUNT($ES71:EW71)&gt;0,SMALL($ES71:EW71,1),$FF71)</f>
        <v>2.2615740740740742E-2</v>
      </c>
      <c r="FL71" s="54">
        <v>1.6076388888888887E-2</v>
      </c>
      <c r="FM71" s="8">
        <f t="shared" si="249"/>
        <v>1.6076388888888887E-2</v>
      </c>
      <c r="FN71" s="8">
        <f>IF(COUNT($EY71:EZ71)&gt;0,SMALL($EY71:EZ71,1),$FM71)</f>
        <v>1.6076388888888887E-2</v>
      </c>
      <c r="FO71" s="8">
        <f>IF(COUNT($EY71:FA71)&gt;0,SMALL($EY71:FA71,1),$FM71)</f>
        <v>1.6076388888888887E-2</v>
      </c>
      <c r="FP71" s="8">
        <f>IF(COUNT($EY71:FB71)&gt;0,SMALL($EY71:FB71,1),$FM71)</f>
        <v>1.6076388888888887E-2</v>
      </c>
      <c r="FQ71" s="8">
        <f>IF(COUNT($EY71:FC71)&gt;0,SMALL($EY71:FC71,1),$FM71)</f>
        <v>1.6076388888888887E-2</v>
      </c>
      <c r="FS71" s="8">
        <f t="shared" si="206"/>
        <v>1.6841851851851851E-2</v>
      </c>
      <c r="FT71" s="8">
        <f t="shared" si="207"/>
        <v>1.041824074074074E-2</v>
      </c>
      <c r="FU71" s="1">
        <f t="shared" si="118"/>
        <v>68</v>
      </c>
      <c r="FV71" s="8">
        <f t="shared" si="208"/>
        <v>1.5740740740740742E-6</v>
      </c>
      <c r="FW71" s="1" t="str">
        <f t="shared" si="209"/>
        <v>Mark Hughes</v>
      </c>
      <c r="FY71" s="13">
        <f t="shared" si="210"/>
        <v>2.4655568953197569E-2</v>
      </c>
      <c r="FZ71" s="13">
        <f>SMALL($GL71:GM71,1)/(60*60*24)</f>
        <v>2.4655568953197565E-2</v>
      </c>
      <c r="GA71" s="13">
        <f>SMALL($GL71:GN71,1)/(60*60*24)</f>
        <v>2.2615740740740742E-2</v>
      </c>
      <c r="GB71" s="13">
        <f>SMALL($GL71:GO71,1)/(60*60*24)</f>
        <v>2.2615740740740742E-2</v>
      </c>
      <c r="GC71" s="13">
        <f>SMALL($GL71:GP71,1)/(60*60*24)</f>
        <v>2.2615740740740742E-2</v>
      </c>
      <c r="GD71" s="13">
        <f>SMALL($GL71:GQ71,1)/(60*60*24)</f>
        <v>2.2615740740740742E-2</v>
      </c>
      <c r="GE71" s="34">
        <f t="shared" si="250"/>
        <v>1.738044764224262E-2</v>
      </c>
      <c r="GF71" s="13">
        <f>SMALL($GR71:GS71,1)/(60*60*24)</f>
        <v>1.738044764224262E-2</v>
      </c>
      <c r="GG71" s="42">
        <f>SMALL($GT71:GT71,1)/(60*60*24)</f>
        <v>0.11572916666666666</v>
      </c>
      <c r="GH71" s="42">
        <f>SMALL($GT71:GU71,1)/(60*60*24)</f>
        <v>0.11572916666666666</v>
      </c>
      <c r="GI71" s="42">
        <f>SMALL($GT71:GV71,1)/(60*60*24)</f>
        <v>0.11572916666666666</v>
      </c>
      <c r="GJ71" s="42">
        <f>SMALL($GT71:GW71,1)/(60*60*24)</f>
        <v>0.11572916666666666</v>
      </c>
      <c r="GL71" s="6">
        <f t="shared" si="211"/>
        <v>2130.2411575562696</v>
      </c>
      <c r="GM71" s="1">
        <f t="shared" si="128"/>
        <v>9999</v>
      </c>
      <c r="GN71" s="1">
        <f t="shared" si="128"/>
        <v>1954</v>
      </c>
      <c r="GO71" s="1">
        <f t="shared" si="128"/>
        <v>9999</v>
      </c>
      <c r="GP71" s="1">
        <f t="shared" si="128"/>
        <v>9999</v>
      </c>
      <c r="GQ71" s="1">
        <f t="shared" si="128"/>
        <v>9999</v>
      </c>
      <c r="GR71" s="6">
        <f t="shared" si="251"/>
        <v>1501.6706762897625</v>
      </c>
      <c r="GS71" s="1">
        <f t="shared" si="252"/>
        <v>9999</v>
      </c>
      <c r="GT71" s="43">
        <f t="shared" si="253"/>
        <v>9999</v>
      </c>
      <c r="GU71" s="1">
        <f t="shared" si="129"/>
        <v>9999</v>
      </c>
      <c r="GV71" s="1">
        <f t="shared" si="129"/>
        <v>9999</v>
      </c>
      <c r="GW71" s="1">
        <f t="shared" si="129"/>
        <v>9999</v>
      </c>
    </row>
    <row r="72" spans="1:209" x14ac:dyDescent="0.25">
      <c r="A72" s="1" t="s">
        <v>12</v>
      </c>
      <c r="B72" s="54">
        <v>1.5821759259259261E-2</v>
      </c>
      <c r="C72" s="45">
        <v>41944</v>
      </c>
      <c r="D72" s="45"/>
      <c r="E72" s="13">
        <v>1.9930555555555556E-2</v>
      </c>
      <c r="F72" s="11">
        <v>42461</v>
      </c>
      <c r="H72" s="35">
        <v>1.6041666666666666E-2</v>
      </c>
      <c r="K72" s="8">
        <v>1.3935185185185184E-2</v>
      </c>
      <c r="M72" s="8">
        <f t="shared" ref="M72:M113" si="269">IF(A72&lt;&gt;"",IF(K72&gt;0,K72/3.11*4.35,IF(L72&gt;0,L72/6.21*4.35/1.032,IF(H72&gt;0,H72/3.45*4.35,IF(I72&gt;0,I72,IF(E72&gt;0,E72,IF(B72&gt;0,B72/4*4.35,0.0292)))))),0)</f>
        <v>1.9491336191496962E-2</v>
      </c>
      <c r="N72" s="6">
        <f t="shared" si="212"/>
        <v>1684.0514469453378</v>
      </c>
      <c r="O72" s="8">
        <f t="shared" si="213"/>
        <v>1.9965277777777776E-2</v>
      </c>
      <c r="P72" s="146" t="str">
        <f t="shared" si="214"/>
        <v>Mark Selby</v>
      </c>
      <c r="Q72" s="107"/>
      <c r="R72" s="129" t="str">
        <f t="shared" si="190"/>
        <v/>
      </c>
      <c r="S72" s="131" t="str">
        <f t="shared" si="215"/>
        <v/>
      </c>
      <c r="T72" s="131">
        <f t="shared" si="254"/>
        <v>2.00066999999999E-6</v>
      </c>
      <c r="U72" s="132">
        <f t="shared" si="216"/>
        <v>1.9967278447777775E-2</v>
      </c>
      <c r="V72" s="146" t="str">
        <f t="shared" si="217"/>
        <v>Mark Selby</v>
      </c>
      <c r="W72" s="107"/>
      <c r="X72" s="129" t="str">
        <f t="shared" si="191"/>
        <v/>
      </c>
      <c r="Y72" s="131" t="str">
        <f t="shared" si="218"/>
        <v/>
      </c>
      <c r="Z72" s="131">
        <f t="shared" si="255"/>
        <v>2.00066999999999E-6</v>
      </c>
      <c r="AA72" s="132">
        <f t="shared" si="219"/>
        <v>1.9967278447777775E-2</v>
      </c>
      <c r="AB72" s="146" t="str">
        <f t="shared" si="220"/>
        <v>Mark Selby</v>
      </c>
      <c r="AC72" s="107"/>
      <c r="AD72" s="129" t="str">
        <f t="shared" si="192"/>
        <v/>
      </c>
      <c r="AE72" s="131" t="str">
        <f t="shared" si="221"/>
        <v/>
      </c>
      <c r="AF72" s="131">
        <f t="shared" si="256"/>
        <v>2.00066999999999E-6</v>
      </c>
      <c r="AG72" s="132">
        <f t="shared" si="222"/>
        <v>1.9967278447777775E-2</v>
      </c>
      <c r="AH72" s="146" t="str">
        <f t="shared" si="223"/>
        <v>Mark Selby</v>
      </c>
      <c r="AI72" s="107">
        <v>10.3</v>
      </c>
      <c r="AJ72" s="108">
        <f t="shared" si="224"/>
        <v>1.7534722222222222E-2</v>
      </c>
      <c r="AK72" s="109">
        <f t="shared" si="257"/>
        <v>1514.9999999999998</v>
      </c>
      <c r="AL72" s="129">
        <f t="shared" si="131"/>
        <v>1889.7772</v>
      </c>
      <c r="AM72" s="131">
        <f t="shared" si="132"/>
        <v>1.7534722222222222E-2</v>
      </c>
      <c r="AN72" s="131">
        <f t="shared" si="258"/>
        <v>2.00066999999999E-6</v>
      </c>
      <c r="AO72" s="132">
        <f t="shared" si="259"/>
        <v>1.7534722222222222E-2</v>
      </c>
      <c r="AP72" s="146" t="str">
        <f t="shared" si="225"/>
        <v>Mark Selby</v>
      </c>
      <c r="AQ72" s="107">
        <v>10.5</v>
      </c>
      <c r="AR72" s="129">
        <f t="shared" si="226"/>
        <v>1899.8020000000001</v>
      </c>
      <c r="AS72" s="131">
        <f t="shared" si="227"/>
        <v>1.7534722222222222E-2</v>
      </c>
      <c r="AT72" s="131">
        <f t="shared" si="260"/>
        <v>2.00066999999999E-6</v>
      </c>
      <c r="AU72" s="132">
        <f t="shared" si="228"/>
        <v>1.7536722892222221E-2</v>
      </c>
      <c r="AV72" s="146" t="str">
        <f t="shared" si="229"/>
        <v>Mark Selby</v>
      </c>
      <c r="AW72" s="107">
        <v>10.7</v>
      </c>
      <c r="AX72" s="129">
        <f t="shared" si="193"/>
        <v>1780.1</v>
      </c>
      <c r="AY72" s="131">
        <f t="shared" si="230"/>
        <v>1.892361111111111E-2</v>
      </c>
      <c r="AZ72" s="131">
        <f t="shared" si="261"/>
        <v>2.00066999999999E-6</v>
      </c>
      <c r="BA72" s="132">
        <f t="shared" si="231"/>
        <v>1.8925611781111108E-2</v>
      </c>
      <c r="BB72" s="146" t="str">
        <f t="shared" si="232"/>
        <v>Mark Selby</v>
      </c>
      <c r="BC72" s="107">
        <v>10.6</v>
      </c>
      <c r="BD72" s="129">
        <f t="shared" si="194"/>
        <v>1036.3703999999998</v>
      </c>
      <c r="BE72" s="131">
        <f t="shared" si="233"/>
        <v>1.1979166666666667E-2</v>
      </c>
      <c r="BF72" s="131">
        <f t="shared" si="262"/>
        <v>2.00066999999999E-6</v>
      </c>
      <c r="BG72" s="134">
        <f>IF(BE72&lt;&gt;"",BE72,VLOOKUP($A72,Table12[],7,FALSE))+BF72</f>
        <v>1.1981167336666668E-2</v>
      </c>
      <c r="BH72" s="146" t="str">
        <f t="shared" si="234"/>
        <v>Mark Selby</v>
      </c>
      <c r="BI72" s="107">
        <v>10.199999999999999</v>
      </c>
      <c r="BJ72" s="129">
        <f t="shared" si="195"/>
        <v>1047.4168</v>
      </c>
      <c r="BK72" s="131">
        <f t="shared" si="235"/>
        <v>1.2152777777777778E-2</v>
      </c>
      <c r="BL72" s="131">
        <f t="shared" si="263"/>
        <v>2.00066999999999E-6</v>
      </c>
      <c r="BM72" s="134">
        <f>IF(BK72&lt;&gt;"",BK72,VLOOKUP($A72,Table12[],7,FALSE))+BL72</f>
        <v>1.2154778447777778E-2</v>
      </c>
      <c r="BN72" s="146" t="str">
        <f t="shared" si="236"/>
        <v>Mark Selby</v>
      </c>
      <c r="BO72" s="107">
        <v>10.5</v>
      </c>
      <c r="BP72" s="129">
        <f t="shared" si="196"/>
        <v>1039.1319999999998</v>
      </c>
      <c r="BQ72" s="131">
        <f t="shared" si="237"/>
        <v>1.1979166666666667E-2</v>
      </c>
      <c r="BR72" s="131">
        <f t="shared" si="264"/>
        <v>2.00066999999999E-6</v>
      </c>
      <c r="BS72" s="134">
        <f>IF(BQ72&lt;&gt;"",BQ72,VLOOKUP($A72,Table12[],7,FALSE))+BR72</f>
        <v>1.1981167336666668E-2</v>
      </c>
      <c r="BT72" s="146" t="str">
        <f t="shared" si="238"/>
        <v>Mark Selby</v>
      </c>
      <c r="BU72" s="107">
        <v>10.7</v>
      </c>
      <c r="BV72" s="129">
        <f t="shared" si="197"/>
        <v>1008.0999999999999</v>
      </c>
      <c r="BW72" s="131">
        <f t="shared" si="239"/>
        <v>1.1631944444444445E-2</v>
      </c>
      <c r="BX72" s="131">
        <f t="shared" si="265"/>
        <v>2.00066999999999E-6</v>
      </c>
      <c r="BY72" s="134">
        <f>IF(BW72&lt;&gt;"",BW72,VLOOKUP($A72,Table12[],7,FALSE))+BX72</f>
        <v>1.1633945114444445E-2</v>
      </c>
      <c r="BZ72" s="146" t="str">
        <f t="shared" si="240"/>
        <v>Mark Selby</v>
      </c>
      <c r="CA72" s="107">
        <v>11.3</v>
      </c>
      <c r="CB72" s="129">
        <f t="shared" si="198"/>
        <v>978.8</v>
      </c>
      <c r="CC72" s="131">
        <f t="shared" si="241"/>
        <v>1.1284722222222222E-2</v>
      </c>
      <c r="CD72" s="131">
        <f t="shared" si="266"/>
        <v>2.00066999999999E-6</v>
      </c>
      <c r="CE72" s="134">
        <f>IF(CC72&lt;&gt;"",CC72,VLOOKUP($A72,Table12[],7,FALSE))+CD72</f>
        <v>1.1286722892222222E-2</v>
      </c>
      <c r="CF72" s="146" t="str">
        <f t="shared" si="242"/>
        <v>Mark Selby</v>
      </c>
      <c r="CG72" s="107"/>
      <c r="CH72" s="129" t="str">
        <f t="shared" si="199"/>
        <v/>
      </c>
      <c r="CI72" s="131" t="str">
        <f t="shared" si="243"/>
        <v/>
      </c>
      <c r="CJ72" s="131">
        <f t="shared" si="267"/>
        <v>2.00066999999999E-6</v>
      </c>
      <c r="CK72" s="134">
        <f>IF(CI72&lt;&gt;"",CI72,VLOOKUP($A72,Table12[],7,FALSE))+CJ72</f>
        <v>1.1981167336666666E-2</v>
      </c>
      <c r="CL72" s="146" t="str">
        <f t="shared" si="244"/>
        <v>Mark Selby</v>
      </c>
      <c r="CM72" s="8"/>
      <c r="CN72" s="8">
        <f t="shared" si="268"/>
        <v>0</v>
      </c>
      <c r="CO72" s="8">
        <f t="shared" si="245"/>
        <v>0</v>
      </c>
      <c r="CP72" s="8">
        <f t="shared" si="200"/>
        <v>1.9965277777777776E-2</v>
      </c>
      <c r="CQ72" s="8"/>
      <c r="CR72" s="8">
        <f>IF(A72&lt;&gt;"",IF(VLOOKUP(A72,Apr!A$4:F$211,6)&gt;0,VLOOKUP(A72,Apr!A$4:F$211,6),0),0)</f>
        <v>0</v>
      </c>
      <c r="CS72" s="8">
        <f>IF(A72&lt;&gt;"",IF(VLOOKUP(A72,May!A$3:F$209,6)&gt;0,VLOOKUP(A72,May!A$3:F$209,6),0),0)</f>
        <v>0</v>
      </c>
      <c r="CT72" s="8">
        <f>IF(A72&lt;&gt;"",IF(VLOOKUP(A72,Jun!A$3:F$209,6)&gt;0,VLOOKUP(A72,Jun!A$3:F$209,6),0),0)</f>
        <v>0</v>
      </c>
      <c r="CU72" s="8">
        <f>IF(A72&lt;&gt;"",IF(VLOOKUP(A72,Jul!A$3:F$206,6)&gt;0,VLOOKUP(A72,Jul!A$3:F$206,6),0),0)</f>
        <v>0</v>
      </c>
      <c r="CV72" s="8">
        <f>IF(A72&lt;&gt;"",IF(VLOOKUP(A72,Aug!A$3:F$206,6)&gt;0,VLOOKUP(A72,Aug!A$3:F$206,6),0),0)</f>
        <v>0</v>
      </c>
      <c r="CW72" s="8">
        <f>IF(A72&lt;&gt;"",IF(VLOOKUP(A72,Sep!A$3:F$206,6)&gt;0,VLOOKUP(A72,Sep!A$3:F$206,6),0),0)</f>
        <v>0</v>
      </c>
      <c r="CX72" s="6">
        <f t="shared" si="201"/>
        <v>1294.212218649518</v>
      </c>
      <c r="CY72" s="8">
        <f t="shared" si="246"/>
        <v>1.2847222222222223E-2</v>
      </c>
      <c r="CZ72" s="8">
        <f>IF(A72&lt;&gt;"",IF(VLOOKUP(A72,Oct!A$3:F$206,6)&gt;0,VLOOKUP(A72,Oct!A$3:F$206,6),0),0)</f>
        <v>0</v>
      </c>
      <c r="DA72" s="8">
        <f>IF(A72&lt;&gt;"",IF(VLOOKUP(A72,Nov!A$3:F$207,6)&gt;0,VLOOKUP(A72,Nov!A$3:F$207,6),0),0)</f>
        <v>0</v>
      </c>
      <c r="DB72" s="8">
        <f>IF(A72&lt;&gt;"",IF(VLOOKUP(A72,Dec!A$3:F$207,6)&gt;0,VLOOKUP(A72,Dec!A$3:F$207,6),0),0)</f>
        <v>0</v>
      </c>
      <c r="DC72" s="8">
        <f>IF(A72&lt;&gt;"",IF(VLOOKUP(A72,Jan!A$3:F$207,6)&gt;0,VLOOKUP(A72,Jan!A$3:F$207,6),0),0)</f>
        <v>0</v>
      </c>
      <c r="DD72" s="8">
        <f>IF(A72&lt;&gt;"",IF(VLOOKUP(A72,Feb!A$3:F$207,6)&gt;0,VLOOKUP(A72,Feb!A$3:F$207,6),0),0)</f>
        <v>0</v>
      </c>
      <c r="DE72" s="8">
        <f>IF(A72&lt;&gt;"",IF(VLOOKUP(A72,Mar!A$3:F$207,6)&gt;0,VLOOKUP(A72,Mar!A$3:F$207,6),0),0)</f>
        <v>0</v>
      </c>
      <c r="DG72" s="8">
        <f>LARGE($EE72:EF72,1)</f>
        <v>1.7534722222222222E-2</v>
      </c>
      <c r="DH72" s="8">
        <f>LARGE($EE72:EG72,1)</f>
        <v>1.7534722222222222E-2</v>
      </c>
      <c r="DI72" s="8">
        <f>LARGE($EE72:EH72,1)</f>
        <v>1.7534722222222222E-2</v>
      </c>
      <c r="DJ72" s="8">
        <f>LARGE($EE72:EI72,1)</f>
        <v>1.7536722892222221E-2</v>
      </c>
      <c r="DK72" s="8">
        <f>LARGE($EE72:EJ72,1)</f>
        <v>1.7536722892222221E-2</v>
      </c>
      <c r="DL72" s="8">
        <f>LARGE($EK72:EL72,1)</f>
        <v>1.2847222222222223E-2</v>
      </c>
      <c r="DM72" s="8">
        <f>LARGE($EK72:EM72,1)</f>
        <v>1.2847222222222223E-2</v>
      </c>
      <c r="DN72" s="8">
        <f>LARGE($EK72:EN72,1)</f>
        <v>1.2847222222222223E-2</v>
      </c>
      <c r="DO72" s="8">
        <f>LARGE($EK72:EO72,1)</f>
        <v>1.2847222222222223E-2</v>
      </c>
      <c r="DP72" s="8">
        <f>LARGE($EK72:EP72,1)</f>
        <v>1.2847222222222223E-2</v>
      </c>
      <c r="DS72" s="6">
        <f t="shared" si="121"/>
        <v>0</v>
      </c>
      <c r="DT72" s="6">
        <f t="shared" si="121"/>
        <v>0</v>
      </c>
      <c r="DU72" s="6">
        <f t="shared" si="121"/>
        <v>0</v>
      </c>
      <c r="DV72" s="6">
        <f t="shared" si="120"/>
        <v>0</v>
      </c>
      <c r="DW72" s="6">
        <f t="shared" si="120"/>
        <v>0</v>
      </c>
      <c r="DX72" s="6">
        <f t="shared" si="120"/>
        <v>0</v>
      </c>
      <c r="DY72" s="6">
        <f t="shared" si="123"/>
        <v>0</v>
      </c>
      <c r="DZ72" s="6">
        <f t="shared" si="123"/>
        <v>0</v>
      </c>
      <c r="EA72" s="6">
        <f t="shared" si="123"/>
        <v>0</v>
      </c>
      <c r="EB72" s="6">
        <f t="shared" si="123"/>
        <v>0</v>
      </c>
      <c r="EC72" s="6">
        <f t="shared" si="123"/>
        <v>0</v>
      </c>
      <c r="EE72" s="8">
        <f t="shared" si="202"/>
        <v>1.7534722222222222E-2</v>
      </c>
      <c r="EF72" s="8">
        <f t="shared" si="124"/>
        <v>0</v>
      </c>
      <c r="EG72" s="8">
        <f t="shared" si="124"/>
        <v>0</v>
      </c>
      <c r="EH72" s="8">
        <f t="shared" si="203"/>
        <v>1.7534722222222222E-2</v>
      </c>
      <c r="EI72" s="8">
        <f t="shared" si="204"/>
        <v>1.7536722892222221E-2</v>
      </c>
      <c r="EJ72" s="8">
        <f t="shared" si="124"/>
        <v>0</v>
      </c>
      <c r="EK72" s="8">
        <f t="shared" si="247"/>
        <v>1.2847222222222223E-2</v>
      </c>
      <c r="EL72" s="8">
        <f t="shared" si="125"/>
        <v>0</v>
      </c>
      <c r="EM72" s="8">
        <f t="shared" si="125"/>
        <v>0</v>
      </c>
      <c r="EN72" s="8">
        <f t="shared" si="125"/>
        <v>0</v>
      </c>
      <c r="EO72" s="8">
        <f t="shared" si="125"/>
        <v>0</v>
      </c>
      <c r="EP72" s="8">
        <f t="shared" si="125"/>
        <v>0</v>
      </c>
      <c r="ES72" s="8" t="str">
        <f t="shared" si="126"/>
        <v/>
      </c>
      <c r="ET72" s="8" t="str">
        <f t="shared" si="126"/>
        <v/>
      </c>
      <c r="EU72" s="8" t="str">
        <f t="shared" si="126"/>
        <v/>
      </c>
      <c r="EV72" s="8" t="str">
        <f t="shared" si="126"/>
        <v/>
      </c>
      <c r="EW72" s="8" t="str">
        <f t="shared" si="126"/>
        <v/>
      </c>
      <c r="EX72" s="8" t="str">
        <f t="shared" si="126"/>
        <v/>
      </c>
      <c r="EY72" s="8" t="str">
        <f t="shared" si="127"/>
        <v/>
      </c>
      <c r="EZ72" s="8" t="str">
        <f t="shared" si="127"/>
        <v/>
      </c>
      <c r="FA72" s="8" t="str">
        <f t="shared" si="127"/>
        <v/>
      </c>
      <c r="FB72" s="8" t="str">
        <f t="shared" si="127"/>
        <v/>
      </c>
      <c r="FC72" s="8" t="str">
        <f t="shared" si="127"/>
        <v/>
      </c>
      <c r="FD72" s="8" t="str">
        <f t="shared" si="127"/>
        <v/>
      </c>
      <c r="FF72" s="13">
        <v>1.9930555555555556E-2</v>
      </c>
      <c r="FG72" s="8">
        <f t="shared" si="248"/>
        <v>1.9930555555555556E-2</v>
      </c>
      <c r="FH72" s="8">
        <f>IF(COUNT($ES72:ET72)&gt;0,SMALL($ES72:ET72,1),$FF72)</f>
        <v>1.9930555555555556E-2</v>
      </c>
      <c r="FI72" s="8">
        <f>IF(COUNT($ES72:EU72)&gt;0,SMALL($ES72:EU72,1),$FF72)</f>
        <v>1.9930555555555556E-2</v>
      </c>
      <c r="FJ72" s="8">
        <f>IF(COUNT($ES72:EV72)&gt;0,SMALL($ES72:EV72,1),$FF72)</f>
        <v>1.9930555555555556E-2</v>
      </c>
      <c r="FK72" s="8">
        <f>IF(COUNT($ES72:EW72)&gt;0,SMALL($ES72:EW72,1),$FF72)</f>
        <v>1.9930555555555556E-2</v>
      </c>
      <c r="FL72" s="54">
        <v>1.5821759259259261E-2</v>
      </c>
      <c r="FM72" s="8">
        <f t="shared" si="249"/>
        <v>1.5821759259259261E-2</v>
      </c>
      <c r="FN72" s="8">
        <f>IF(COUNT($EY72:EZ72)&gt;0,SMALL($EY72:EZ72,1),$FM72)</f>
        <v>1.5821759259259261E-2</v>
      </c>
      <c r="FO72" s="8">
        <f>IF(COUNT($EY72:FA72)&gt;0,SMALL($EY72:FA72,1),$FM72)</f>
        <v>1.5821759259259261E-2</v>
      </c>
      <c r="FP72" s="8">
        <f>IF(COUNT($EY72:FB72)&gt;0,SMALL($EY72:FB72,1),$FM72)</f>
        <v>1.5821759259259261E-2</v>
      </c>
      <c r="FQ72" s="8">
        <f>IF(COUNT($EY72:FC72)&gt;0,SMALL($EY72:FC72,1),$FM72)</f>
        <v>1.5821759259259261E-2</v>
      </c>
      <c r="FS72" s="8">
        <f t="shared" si="206"/>
        <v>1.7538320114444443E-2</v>
      </c>
      <c r="FT72" s="8">
        <f t="shared" si="207"/>
        <v>1.2848819444444446E-2</v>
      </c>
      <c r="FU72" s="1">
        <f t="shared" si="118"/>
        <v>69</v>
      </c>
      <c r="FV72" s="8">
        <f t="shared" si="208"/>
        <v>1.5972222222222221E-6</v>
      </c>
      <c r="FW72" s="1" t="str">
        <f t="shared" si="209"/>
        <v>Mark Selby</v>
      </c>
      <c r="FY72" s="13">
        <f t="shared" si="210"/>
        <v>1.9491336191496962E-2</v>
      </c>
      <c r="FZ72" s="13">
        <f>SMALL($GL72:GM72,1)/(60*60*24)</f>
        <v>1.9491336191496966E-2</v>
      </c>
      <c r="GA72" s="13">
        <f>SMALL($GL72:GN72,1)/(60*60*24)</f>
        <v>1.9491336191496966E-2</v>
      </c>
      <c r="GB72" s="13">
        <f>SMALL($GL72:GO72,1)/(60*60*24)</f>
        <v>1.9491336191496966E-2</v>
      </c>
      <c r="GC72" s="13">
        <f>SMALL($GL72:GP72,1)/(60*60*24)</f>
        <v>1.9491336191496966E-2</v>
      </c>
      <c r="GD72" s="13">
        <f>SMALL($GL72:GQ72,1)/(60*60*24)</f>
        <v>1.9491336191496966E-2</v>
      </c>
      <c r="GE72" s="34">
        <f t="shared" si="250"/>
        <v>1.4979308086221273E-2</v>
      </c>
      <c r="GF72" s="13">
        <f>SMALL($GR72:GS72,1)/(60*60*24)</f>
        <v>1.4979308086221273E-2</v>
      </c>
      <c r="GG72" s="42">
        <f>SMALL($GT72:GT72,1)/(60*60*24)</f>
        <v>0.11572916666666666</v>
      </c>
      <c r="GH72" s="42">
        <f>SMALL($GT72:GU72,1)/(60*60*24)</f>
        <v>0.11572916666666666</v>
      </c>
      <c r="GI72" s="42">
        <f>SMALL($GT72:GV72,1)/(60*60*24)</f>
        <v>0.11572916666666666</v>
      </c>
      <c r="GJ72" s="42">
        <f>SMALL($GT72:GW72,1)/(60*60*24)</f>
        <v>0.11572916666666666</v>
      </c>
      <c r="GL72" s="6">
        <f t="shared" si="211"/>
        <v>1684.0514469453378</v>
      </c>
      <c r="GM72" s="1">
        <f t="shared" si="128"/>
        <v>9999</v>
      </c>
      <c r="GN72" s="1">
        <f t="shared" si="128"/>
        <v>9999</v>
      </c>
      <c r="GO72" s="1">
        <f t="shared" si="128"/>
        <v>9999</v>
      </c>
      <c r="GP72" s="1">
        <f t="shared" si="128"/>
        <v>9999</v>
      </c>
      <c r="GQ72" s="1">
        <f t="shared" si="128"/>
        <v>9999</v>
      </c>
      <c r="GR72" s="6">
        <f t="shared" si="251"/>
        <v>1294.212218649518</v>
      </c>
      <c r="GS72" s="1">
        <f t="shared" si="252"/>
        <v>9999</v>
      </c>
      <c r="GT72" s="43">
        <f t="shared" si="253"/>
        <v>9999</v>
      </c>
      <c r="GU72" s="1">
        <f t="shared" si="129"/>
        <v>9999</v>
      </c>
      <c r="GV72" s="1">
        <f t="shared" si="129"/>
        <v>9999</v>
      </c>
      <c r="GW72" s="1">
        <f t="shared" si="129"/>
        <v>9999</v>
      </c>
    </row>
    <row r="73" spans="1:209" x14ac:dyDescent="0.25">
      <c r="A73" s="1" t="s">
        <v>200</v>
      </c>
      <c r="B73" s="2">
        <v>2.0416666666666666E-2</v>
      </c>
      <c r="C73" s="11">
        <v>45200</v>
      </c>
      <c r="D73" s="45"/>
      <c r="E73" s="13">
        <v>2.6828703703703702E-2</v>
      </c>
      <c r="F73" s="11">
        <v>45078</v>
      </c>
      <c r="H73" s="35">
        <v>2.4282407407407409E-2</v>
      </c>
      <c r="K73" s="1"/>
      <c r="L73" s="1"/>
      <c r="M73" s="8">
        <f t="shared" si="269"/>
        <v>3.0616948470209338E-2</v>
      </c>
      <c r="N73" s="6">
        <f t="shared" si="212"/>
        <v>2645.3043478260865</v>
      </c>
      <c r="O73" s="8">
        <f t="shared" si="213"/>
        <v>8.8541666666666664E-3</v>
      </c>
      <c r="P73" s="146" t="str">
        <f t="shared" si="214"/>
        <v>Matthew Kay</v>
      </c>
      <c r="Q73" s="107"/>
      <c r="R73" s="129" t="str">
        <f t="shared" si="190"/>
        <v/>
      </c>
      <c r="S73" s="131" t="str">
        <f t="shared" si="215"/>
        <v/>
      </c>
      <c r="T73" s="131">
        <f t="shared" si="254"/>
        <v>2.0006799999999899E-6</v>
      </c>
      <c r="U73" s="132">
        <f t="shared" si="216"/>
        <v>8.8561673466666657E-3</v>
      </c>
      <c r="V73" s="146" t="str">
        <f t="shared" si="217"/>
        <v>Matthew Kay</v>
      </c>
      <c r="W73" s="107"/>
      <c r="X73" s="129" t="str">
        <f t="shared" si="191"/>
        <v/>
      </c>
      <c r="Y73" s="131" t="str">
        <f t="shared" si="218"/>
        <v/>
      </c>
      <c r="Z73" s="131">
        <f t="shared" si="255"/>
        <v>2.0006799999999899E-6</v>
      </c>
      <c r="AA73" s="132">
        <f t="shared" si="219"/>
        <v>8.8561673466666657E-3</v>
      </c>
      <c r="AB73" s="146" t="str">
        <f t="shared" si="220"/>
        <v>Matthew Kay</v>
      </c>
      <c r="AC73" s="107"/>
      <c r="AD73" s="129" t="str">
        <f t="shared" si="192"/>
        <v/>
      </c>
      <c r="AE73" s="131" t="str">
        <f t="shared" si="221"/>
        <v/>
      </c>
      <c r="AF73" s="131">
        <f t="shared" si="256"/>
        <v>2.0006799999999899E-6</v>
      </c>
      <c r="AG73" s="132">
        <f t="shared" si="222"/>
        <v>8.8561673466666657E-3</v>
      </c>
      <c r="AH73" s="146" t="str">
        <f t="shared" si="223"/>
        <v>Matthew Kay</v>
      </c>
      <c r="AI73" s="107">
        <v>21.5</v>
      </c>
      <c r="AJ73" s="108">
        <f t="shared" si="224"/>
        <v>1.1458333333333333E-2</v>
      </c>
      <c r="AK73" s="109">
        <f t="shared" si="257"/>
        <v>990</v>
      </c>
      <c r="AL73" s="129">
        <f t="shared" si="131"/>
        <v>2451.1660000000002</v>
      </c>
      <c r="AM73" s="131">
        <f t="shared" si="132"/>
        <v>1.1111111111111112E-2</v>
      </c>
      <c r="AN73" s="131">
        <f t="shared" si="258"/>
        <v>2.0006799999999899E-6</v>
      </c>
      <c r="AO73" s="132">
        <f t="shared" si="259"/>
        <v>1.1111111111111112E-2</v>
      </c>
      <c r="AP73" s="146" t="str">
        <f t="shared" si="225"/>
        <v>Matthew Kay</v>
      </c>
      <c r="AQ73" s="107">
        <v>20.6</v>
      </c>
      <c r="AR73" s="129">
        <f t="shared" si="226"/>
        <v>2406.0544</v>
      </c>
      <c r="AS73" s="131">
        <f t="shared" si="227"/>
        <v>1.1631944444444445E-2</v>
      </c>
      <c r="AT73" s="131">
        <f t="shared" si="260"/>
        <v>2.0006799999999899E-6</v>
      </c>
      <c r="AU73" s="132">
        <f t="shared" si="228"/>
        <v>1.1633945124444444E-2</v>
      </c>
      <c r="AV73" s="146" t="str">
        <f t="shared" si="229"/>
        <v>Matthew Kay</v>
      </c>
      <c r="AW73" s="107">
        <v>20.7</v>
      </c>
      <c r="AX73" s="129">
        <f t="shared" si="193"/>
        <v>2160.1</v>
      </c>
      <c r="AY73" s="131">
        <f t="shared" si="230"/>
        <v>1.4409722222222223E-2</v>
      </c>
      <c r="AZ73" s="131">
        <f t="shared" si="261"/>
        <v>2.0006799999999899E-6</v>
      </c>
      <c r="BA73" s="132">
        <f t="shared" si="231"/>
        <v>1.4411722902222222E-2</v>
      </c>
      <c r="BB73" s="146" t="str">
        <f t="shared" si="232"/>
        <v>Matthew Kay</v>
      </c>
      <c r="BC73" s="107">
        <v>20.399999999999999</v>
      </c>
      <c r="BD73" s="129">
        <f t="shared" si="194"/>
        <v>765.73359999999991</v>
      </c>
      <c r="BE73" s="131">
        <f t="shared" si="233"/>
        <v>8.8541666666666664E-3</v>
      </c>
      <c r="BF73" s="131">
        <f t="shared" si="262"/>
        <v>2.0006799999999899E-6</v>
      </c>
      <c r="BG73" s="134">
        <f>IF(BE73&lt;&gt;"",BE73,VLOOKUP($A73,Table12[],7,FALSE))+BF73</f>
        <v>8.8561673466666657E-3</v>
      </c>
      <c r="BH73" s="146" t="str">
        <f t="shared" si="234"/>
        <v>Matthew Kay</v>
      </c>
      <c r="BI73" s="107">
        <v>18.7</v>
      </c>
      <c r="BJ73" s="129">
        <f t="shared" si="195"/>
        <v>812.68079999999998</v>
      </c>
      <c r="BK73" s="131">
        <f t="shared" si="235"/>
        <v>9.3749999999999997E-3</v>
      </c>
      <c r="BL73" s="131">
        <f t="shared" si="263"/>
        <v>2.0006799999999899E-6</v>
      </c>
      <c r="BM73" s="134">
        <f>IF(BK73&lt;&gt;"",BK73,VLOOKUP($A73,Table12[],7,FALSE))+BL73</f>
        <v>9.3770006799999989E-3</v>
      </c>
      <c r="BN73" s="146" t="str">
        <f t="shared" si="236"/>
        <v>Matthew Kay</v>
      </c>
      <c r="BO73" s="107">
        <v>18.8</v>
      </c>
      <c r="BP73" s="129">
        <f t="shared" si="196"/>
        <v>809.91919999999993</v>
      </c>
      <c r="BQ73" s="131">
        <f t="shared" si="237"/>
        <v>9.3749999999999997E-3</v>
      </c>
      <c r="BR73" s="131">
        <f t="shared" si="264"/>
        <v>2.0006799999999899E-6</v>
      </c>
      <c r="BS73" s="134">
        <f>IF(BQ73&lt;&gt;"",BQ73,VLOOKUP($A73,Table12[],7,FALSE))+BR73</f>
        <v>9.3770006799999989E-3</v>
      </c>
      <c r="BT73" s="146" t="str">
        <f t="shared" si="238"/>
        <v>Matthew Kay</v>
      </c>
      <c r="BU73" s="107">
        <v>18.8</v>
      </c>
      <c r="BV73" s="129">
        <f t="shared" si="197"/>
        <v>765.09999999999991</v>
      </c>
      <c r="BW73" s="131">
        <f t="shared" si="239"/>
        <v>8.8541666666666664E-3</v>
      </c>
      <c r="BX73" s="131">
        <f t="shared" si="265"/>
        <v>2.0006799999999899E-6</v>
      </c>
      <c r="BY73" s="134">
        <f>IF(BW73&lt;&gt;"",BW73,VLOOKUP($A73,Table12[],7,FALSE))+BX73</f>
        <v>8.8561673466666657E-3</v>
      </c>
      <c r="BZ73" s="146" t="str">
        <f t="shared" si="240"/>
        <v>Matthew Kay</v>
      </c>
      <c r="CA73" s="107">
        <v>19.2</v>
      </c>
      <c r="CB73" s="129">
        <f t="shared" si="198"/>
        <v>733.9</v>
      </c>
      <c r="CC73" s="131">
        <f t="shared" si="241"/>
        <v>8.5069444444444437E-3</v>
      </c>
      <c r="CD73" s="131">
        <f t="shared" si="266"/>
        <v>2.0006799999999899E-6</v>
      </c>
      <c r="CE73" s="134">
        <f>IF(CC73&lt;&gt;"",CC73,VLOOKUP($A73,Table12[],7,FALSE))+CD73</f>
        <v>8.508945124444443E-3</v>
      </c>
      <c r="CF73" s="146" t="str">
        <f t="shared" si="242"/>
        <v>Matthew Kay</v>
      </c>
      <c r="CG73" s="107"/>
      <c r="CH73" s="129" t="str">
        <f t="shared" si="199"/>
        <v/>
      </c>
      <c r="CI73" s="131" t="str">
        <f t="shared" si="243"/>
        <v/>
      </c>
      <c r="CJ73" s="131">
        <f t="shared" si="267"/>
        <v>2.0006799999999899E-6</v>
      </c>
      <c r="CK73" s="134">
        <f>IF(CI73&lt;&gt;"",CI73,VLOOKUP($A73,Table12[],7,FALSE))+CJ73</f>
        <v>8.6825562355555552E-3</v>
      </c>
      <c r="CL73" s="146" t="str">
        <f t="shared" si="244"/>
        <v>Matthew Kay</v>
      </c>
      <c r="CM73" s="8"/>
      <c r="CN73" s="8">
        <f t="shared" si="268"/>
        <v>2.6828703703703698E-2</v>
      </c>
      <c r="CO73" s="8">
        <f t="shared" si="245"/>
        <v>2.0414665986666667E-2</v>
      </c>
      <c r="CP73" s="8">
        <f t="shared" si="200"/>
        <v>8.8541666666666664E-3</v>
      </c>
      <c r="CQ73" s="8"/>
      <c r="CR73" s="8">
        <f>IF(A73&lt;&gt;"",IF(VLOOKUP(A73,Apr!A$4:F$211,6)&gt;0,VLOOKUP(A73,Apr!A$4:F$211,6),0),0)</f>
        <v>0</v>
      </c>
      <c r="CS73" s="8">
        <f>IF(A73&lt;&gt;"",IF(VLOOKUP(A73,May!A$3:F$209,6)&gt;0,VLOOKUP(A73,May!A$3:F$209,6),0),0)</f>
        <v>2.7939814814814813E-2</v>
      </c>
      <c r="CT73" s="8">
        <f>IF(A73&lt;&gt;"",IF(VLOOKUP(A73,Jun!A$3:F$209,6)&gt;0,VLOOKUP(A73,Jun!A$3:F$209,6),0),0)</f>
        <v>2.6828703703703698E-2</v>
      </c>
      <c r="CU73" s="8">
        <f>IF(A73&lt;&gt;"",IF(VLOOKUP(A73,Jul!A$3:F$206,6)&gt;0,VLOOKUP(A73,Jul!A$3:F$206,6),0),0)</f>
        <v>0</v>
      </c>
      <c r="CV73" s="8">
        <f>IF(A73&lt;&gt;"",IF(VLOOKUP(A73,Aug!A$3:F$206,6)&gt;0,VLOOKUP(A73,Aug!A$3:F$206,6),0),0)</f>
        <v>0</v>
      </c>
      <c r="CW73" s="8">
        <f>IF(A73&lt;&gt;"",IF(VLOOKUP(A73,Sep!A$3:F$206,6)&gt;0,VLOOKUP(A73,Sep!A$3:F$206,6),0),0)</f>
        <v>0</v>
      </c>
      <c r="CX73" s="6">
        <f t="shared" si="201"/>
        <v>1781.4087142475271</v>
      </c>
      <c r="CY73" s="8">
        <f t="shared" si="246"/>
        <v>7.2916666666666659E-3</v>
      </c>
      <c r="CZ73" s="8">
        <f>IF(A73&lt;&gt;"",IF(VLOOKUP(A73,Oct!A$3:F$206,6)&gt;0,VLOOKUP(A73,Oct!A$3:F$206,6),0),0)</f>
        <v>2.0414665986666667E-2</v>
      </c>
      <c r="DA73" s="8">
        <f>IF(A73&lt;&gt;"",IF(VLOOKUP(A73,Nov!A$3:F$207,6)&gt;0,VLOOKUP(A73,Nov!A$3:F$207,6),0),0)</f>
        <v>0</v>
      </c>
      <c r="DB73" s="8">
        <f>IF(A73&lt;&gt;"",IF(VLOOKUP(A73,Dec!A$3:F$207,6)&gt;0,VLOOKUP(A73,Dec!A$3:F$207,6),0),0)</f>
        <v>0</v>
      </c>
      <c r="DC73" s="8">
        <f>IF(A73&lt;&gt;"",IF(VLOOKUP(A73,Jan!A$3:F$207,6)&gt;0,VLOOKUP(A73,Jan!A$3:F$207,6),0),0)</f>
        <v>0</v>
      </c>
      <c r="DD73" s="8">
        <f>IF(A73&lt;&gt;"",IF(VLOOKUP(A73,Feb!A$3:F$207,6)&gt;0,VLOOKUP(A73,Feb!A$3:F$207,6),0),0)</f>
        <v>0</v>
      </c>
      <c r="DE73" s="8">
        <f>IF(A73&lt;&gt;"",IF(VLOOKUP(A73,Mar!A$3:F$207,6)&gt;0,VLOOKUP(A73,Mar!A$3:F$207,6),0),0)</f>
        <v>0</v>
      </c>
      <c r="DG73" s="8">
        <f>LARGE($EE73:EF73,1)</f>
        <v>1.1111111111111112E-2</v>
      </c>
      <c r="DH73" s="8">
        <f>LARGE($EE73:EG73,1)</f>
        <v>1.1458333333333333E-2</v>
      </c>
      <c r="DI73" s="8">
        <f>LARGE($EE73:EH73,1)</f>
        <v>1.1458333333333333E-2</v>
      </c>
      <c r="DJ73" s="8">
        <f>LARGE($EE73:EI73,1)</f>
        <v>1.1633945124444444E-2</v>
      </c>
      <c r="DK73" s="8">
        <f>LARGE($EE73:EJ73,1)</f>
        <v>1.1633945124444444E-2</v>
      </c>
      <c r="DL73" s="8">
        <f>LARGE($EK73:EL73,1)</f>
        <v>7.4652777777777781E-3</v>
      </c>
      <c r="DM73" s="8">
        <f>LARGE($EK73:EM73,1)</f>
        <v>7.4652777777777781E-3</v>
      </c>
      <c r="DN73" s="8">
        <f>LARGE($EK73:EN73,1)</f>
        <v>7.4652777777777781E-3</v>
      </c>
      <c r="DO73" s="8">
        <f>LARGE($EK73:EO73,1)</f>
        <v>7.4652777777777781E-3</v>
      </c>
      <c r="DP73" s="8">
        <f>LARGE($EK73:EP73,1)</f>
        <v>7.4652777777777781E-3</v>
      </c>
      <c r="DS73" s="6">
        <f t="shared" si="121"/>
        <v>0</v>
      </c>
      <c r="DT73" s="6">
        <f t="shared" si="121"/>
        <v>2414</v>
      </c>
      <c r="DU73" s="6">
        <f t="shared" si="121"/>
        <v>2317.9999999999995</v>
      </c>
      <c r="DV73" s="6">
        <f t="shared" si="120"/>
        <v>0</v>
      </c>
      <c r="DW73" s="6">
        <f t="shared" si="120"/>
        <v>0</v>
      </c>
      <c r="DX73" s="6">
        <f t="shared" si="120"/>
        <v>0</v>
      </c>
      <c r="DY73" s="6">
        <f t="shared" si="123"/>
        <v>1763.8271412479999</v>
      </c>
      <c r="DZ73" s="6">
        <f t="shared" si="123"/>
        <v>0</v>
      </c>
      <c r="EA73" s="6">
        <f t="shared" si="123"/>
        <v>0</v>
      </c>
      <c r="EB73" s="6">
        <f t="shared" si="123"/>
        <v>0</v>
      </c>
      <c r="EC73" s="6">
        <f t="shared" si="123"/>
        <v>0</v>
      </c>
      <c r="EE73" s="8">
        <f t="shared" si="202"/>
        <v>1.1111111111111112E-2</v>
      </c>
      <c r="EF73" s="8">
        <f t="shared" si="124"/>
        <v>0</v>
      </c>
      <c r="EG73" s="8">
        <f t="shared" si="124"/>
        <v>1.1458333333333333E-2</v>
      </c>
      <c r="EH73" s="8">
        <f t="shared" si="203"/>
        <v>1.1111111111111112E-2</v>
      </c>
      <c r="EI73" s="8">
        <f t="shared" si="204"/>
        <v>1.1633945124444444E-2</v>
      </c>
      <c r="EJ73" s="8">
        <f t="shared" si="124"/>
        <v>0</v>
      </c>
      <c r="EK73" s="8">
        <f t="shared" si="247"/>
        <v>7.2916666666666659E-3</v>
      </c>
      <c r="EL73" s="8">
        <f t="shared" si="125"/>
        <v>7.4652777777777781E-3</v>
      </c>
      <c r="EM73" s="8">
        <f t="shared" si="125"/>
        <v>0</v>
      </c>
      <c r="EN73" s="8">
        <f t="shared" si="125"/>
        <v>0</v>
      </c>
      <c r="EO73" s="8">
        <f t="shared" si="125"/>
        <v>0</v>
      </c>
      <c r="EP73" s="8">
        <f t="shared" si="125"/>
        <v>0</v>
      </c>
      <c r="ES73" s="8" t="str">
        <f t="shared" si="126"/>
        <v/>
      </c>
      <c r="ET73" s="8">
        <f t="shared" si="126"/>
        <v>2.7939814814814813E-2</v>
      </c>
      <c r="EU73" s="8">
        <f t="shared" si="126"/>
        <v>2.6828703703703698E-2</v>
      </c>
      <c r="EV73" s="8" t="str">
        <f t="shared" si="126"/>
        <v/>
      </c>
      <c r="EW73" s="8" t="str">
        <f t="shared" si="126"/>
        <v/>
      </c>
      <c r="EX73" s="8" t="str">
        <f t="shared" si="126"/>
        <v/>
      </c>
      <c r="EY73" s="8">
        <f t="shared" si="127"/>
        <v>2.0414665986666667E-2</v>
      </c>
      <c r="EZ73" s="8" t="str">
        <f t="shared" si="127"/>
        <v/>
      </c>
      <c r="FA73" s="8" t="str">
        <f t="shared" si="127"/>
        <v/>
      </c>
      <c r="FB73" s="8" t="str">
        <f t="shared" si="127"/>
        <v/>
      </c>
      <c r="FC73" s="8" t="str">
        <f t="shared" si="127"/>
        <v/>
      </c>
      <c r="FD73" s="8" t="str">
        <f t="shared" si="127"/>
        <v/>
      </c>
      <c r="FF73" s="13">
        <v>1.9652777777777779E-2</v>
      </c>
      <c r="FG73" s="8">
        <f t="shared" si="248"/>
        <v>1.9652777777777779E-2</v>
      </c>
      <c r="FH73" s="8">
        <f>IF(COUNT($ES73:ET73)&gt;0,SMALL($ES73:ET73,1),$FF73)</f>
        <v>2.7939814814814813E-2</v>
      </c>
      <c r="FI73" s="8">
        <f>IF(COUNT($ES73:EU73)&gt;0,SMALL($ES73:EU73,1),$FF73)</f>
        <v>2.6828703703703698E-2</v>
      </c>
      <c r="FJ73" s="8">
        <f>IF(COUNT($ES73:EV73)&gt;0,SMALL($ES73:EV73,1),$FF73)</f>
        <v>2.6828703703703698E-2</v>
      </c>
      <c r="FK73" s="8">
        <f>IF(COUNT($ES73:EW73)&gt;0,SMALL($ES73:EW73,1),$FF73)</f>
        <v>2.6828703703703698E-2</v>
      </c>
      <c r="FL73" s="2">
        <v>2.4282407407407409E-2</v>
      </c>
      <c r="FM73" s="8">
        <f t="shared" si="249"/>
        <v>2.0414665986666667E-2</v>
      </c>
      <c r="FN73" s="8">
        <f>IF(COUNT($EY73:EZ73)&gt;0,SMALL($EY73:EZ73,1),$FM73)</f>
        <v>2.0414665986666667E-2</v>
      </c>
      <c r="FO73" s="8">
        <f>IF(COUNT($EY73:FA73)&gt;0,SMALL($EY73:FA73,1),$FM73)</f>
        <v>2.0414665986666667E-2</v>
      </c>
      <c r="FP73" s="8">
        <f>IF(COUNT($EY73:FB73)&gt;0,SMALL($EY73:FB73,1),$FM73)</f>
        <v>2.0414665986666667E-2</v>
      </c>
      <c r="FQ73" s="8">
        <f>IF(COUNT($EY73:FC73)&gt;0,SMALL($EY73:FC73,1),$FM73)</f>
        <v>2.0414665986666667E-2</v>
      </c>
      <c r="FS73" s="8">
        <f t="shared" si="206"/>
        <v>1.1635565494814815E-2</v>
      </c>
      <c r="FT73" s="8">
        <f t="shared" si="207"/>
        <v>7.4668981481481487E-3</v>
      </c>
      <c r="FU73" s="1">
        <f t="shared" si="118"/>
        <v>70</v>
      </c>
      <c r="FV73" s="8">
        <f t="shared" si="208"/>
        <v>1.6203703703703703E-6</v>
      </c>
      <c r="FW73" s="1" t="str">
        <f t="shared" si="209"/>
        <v>Matthew Kay</v>
      </c>
      <c r="FY73" s="13">
        <f t="shared" si="210"/>
        <v>3.0616948470209338E-2</v>
      </c>
      <c r="FZ73" s="13">
        <f>SMALL($GL73:GM73,1)/(60*60*24)</f>
        <v>3.0616948470209335E-2</v>
      </c>
      <c r="GA73" s="13">
        <f>SMALL($GL73:GN73,1)/(60*60*24)</f>
        <v>2.7939814814814813E-2</v>
      </c>
      <c r="GB73" s="13">
        <f>SMALL($GL73:GO73,1)/(60*60*24)</f>
        <v>2.6828703703703698E-2</v>
      </c>
      <c r="GC73" s="13">
        <f>SMALL($GL73:GP73,1)/(60*60*24)</f>
        <v>2.6828703703703698E-2</v>
      </c>
      <c r="GD73" s="13">
        <f>SMALL($GL73:GQ73,1)/(60*60*24)</f>
        <v>2.6828703703703698E-2</v>
      </c>
      <c r="GE73" s="34">
        <f t="shared" si="250"/>
        <v>2.0618156414901934E-2</v>
      </c>
      <c r="GF73" s="13">
        <f>SMALL($GR73:GS73,1)/(60*60*24)</f>
        <v>2.0414665986666664E-2</v>
      </c>
      <c r="GG73" s="42">
        <f>SMALL($GT73:GT73,1)/(60*60*24)</f>
        <v>0.11572916666666666</v>
      </c>
      <c r="GH73" s="42">
        <f>SMALL($GT73:GU73,1)/(60*60*24)</f>
        <v>0.11572916666666666</v>
      </c>
      <c r="GI73" s="42">
        <f>SMALL($GT73:GV73,1)/(60*60*24)</f>
        <v>0.11572916666666666</v>
      </c>
      <c r="GJ73" s="42">
        <f>SMALL($GT73:GW73,1)/(60*60*24)</f>
        <v>0.11572916666666666</v>
      </c>
      <c r="GL73" s="6">
        <f t="shared" si="211"/>
        <v>2645.3043478260865</v>
      </c>
      <c r="GM73" s="1">
        <f t="shared" si="128"/>
        <v>9999</v>
      </c>
      <c r="GN73" s="1">
        <f t="shared" si="128"/>
        <v>2414</v>
      </c>
      <c r="GO73" s="1">
        <f t="shared" si="128"/>
        <v>2317.9999999999995</v>
      </c>
      <c r="GP73" s="1">
        <f t="shared" si="128"/>
        <v>9999</v>
      </c>
      <c r="GQ73" s="1">
        <f t="shared" si="128"/>
        <v>9999</v>
      </c>
      <c r="GR73" s="6">
        <f t="shared" si="251"/>
        <v>1781.4087142475271</v>
      </c>
      <c r="GS73" s="1">
        <f t="shared" si="252"/>
        <v>1763.8271412479999</v>
      </c>
      <c r="GT73" s="43">
        <f t="shared" si="253"/>
        <v>9999</v>
      </c>
      <c r="GU73" s="1">
        <f t="shared" si="129"/>
        <v>9999</v>
      </c>
      <c r="GV73" s="1">
        <f t="shared" si="129"/>
        <v>9999</v>
      </c>
      <c r="GW73" s="1">
        <f t="shared" si="129"/>
        <v>9999</v>
      </c>
    </row>
    <row r="74" spans="1:209" x14ac:dyDescent="0.25">
      <c r="A74" s="1" t="s">
        <v>217</v>
      </c>
      <c r="B74" s="2"/>
      <c r="D74" s="45"/>
      <c r="E74" s="13">
        <v>2.3564814814814813E-2</v>
      </c>
      <c r="F74" s="11">
        <v>45078</v>
      </c>
      <c r="K74" s="1"/>
      <c r="L74" s="100">
        <v>3.4722222222222224E-2</v>
      </c>
      <c r="M74" s="8">
        <f t="shared" si="269"/>
        <v>2.3568148813907713E-2</v>
      </c>
      <c r="N74" s="6">
        <f t="shared" si="212"/>
        <v>2036.2880575216263</v>
      </c>
      <c r="O74" s="8">
        <f t="shared" si="213"/>
        <v>1.5972222222222221E-2</v>
      </c>
      <c r="P74" s="146" t="str">
        <f t="shared" si="214"/>
        <v>Matthew Staniforth</v>
      </c>
      <c r="Q74" s="107"/>
      <c r="R74" s="129" t="str">
        <f t="shared" si="190"/>
        <v/>
      </c>
      <c r="S74" s="131" t="str">
        <f t="shared" si="215"/>
        <v/>
      </c>
      <c r="T74" s="131">
        <f t="shared" si="254"/>
        <v>2.0006899999999897E-6</v>
      </c>
      <c r="U74" s="132">
        <f t="shared" si="216"/>
        <v>1.5974222912222221E-2</v>
      </c>
      <c r="V74" s="146" t="str">
        <f t="shared" si="217"/>
        <v>Matthew Staniforth</v>
      </c>
      <c r="W74" s="107"/>
      <c r="X74" s="129" t="str">
        <f t="shared" si="191"/>
        <v/>
      </c>
      <c r="Y74" s="131" t="str">
        <f t="shared" si="218"/>
        <v/>
      </c>
      <c r="Z74" s="131">
        <f t="shared" si="255"/>
        <v>2.0006899999999897E-6</v>
      </c>
      <c r="AA74" s="132">
        <f t="shared" si="219"/>
        <v>1.5974222912222221E-2</v>
      </c>
      <c r="AB74" s="146" t="str">
        <f t="shared" si="220"/>
        <v>Matthew Staniforth</v>
      </c>
      <c r="AC74" s="107"/>
      <c r="AD74" s="129" t="str">
        <f t="shared" si="192"/>
        <v/>
      </c>
      <c r="AE74" s="131" t="str">
        <f t="shared" si="221"/>
        <v/>
      </c>
      <c r="AF74" s="131">
        <f t="shared" si="256"/>
        <v>2.0006899999999897E-6</v>
      </c>
      <c r="AG74" s="132">
        <f t="shared" si="222"/>
        <v>1.5974222912222221E-2</v>
      </c>
      <c r="AH74" s="146" t="str">
        <f t="shared" si="223"/>
        <v>Matthew Staniforth</v>
      </c>
      <c r="AI74" s="107">
        <v>15.7</v>
      </c>
      <c r="AJ74" s="108">
        <f t="shared" si="224"/>
        <v>1.4409722222222223E-2</v>
      </c>
      <c r="AK74" s="109">
        <f t="shared" si="257"/>
        <v>1245</v>
      </c>
      <c r="AL74" s="129">
        <f t="shared" si="131"/>
        <v>2160.4468000000002</v>
      </c>
      <c r="AM74" s="131">
        <f t="shared" si="132"/>
        <v>1.4409722222222223E-2</v>
      </c>
      <c r="AN74" s="131">
        <f t="shared" si="258"/>
        <v>2.0006899999999897E-6</v>
      </c>
      <c r="AO74" s="132">
        <f t="shared" si="259"/>
        <v>1.4409722222222223E-2</v>
      </c>
      <c r="AP74" s="146" t="str">
        <f t="shared" si="225"/>
        <v>Matthew Staniforth</v>
      </c>
      <c r="AQ74" s="107">
        <v>13.6</v>
      </c>
      <c r="AR74" s="129">
        <f t="shared" si="226"/>
        <v>2055.1864</v>
      </c>
      <c r="AS74" s="131">
        <f t="shared" si="227"/>
        <v>1.5625E-2</v>
      </c>
      <c r="AT74" s="131">
        <f t="shared" si="260"/>
        <v>2.0006899999999897E-6</v>
      </c>
      <c r="AU74" s="132">
        <f t="shared" si="228"/>
        <v>1.562700069E-2</v>
      </c>
      <c r="AV74" s="146" t="str">
        <f t="shared" si="229"/>
        <v>Matthew Staniforth</v>
      </c>
      <c r="AW74" s="107">
        <v>12.3</v>
      </c>
      <c r="AX74" s="129">
        <f t="shared" si="193"/>
        <v>1840.9</v>
      </c>
      <c r="AY74" s="131">
        <f t="shared" si="230"/>
        <v>1.8229166666666668E-2</v>
      </c>
      <c r="AZ74" s="131">
        <f t="shared" si="261"/>
        <v>2.0006899999999897E-6</v>
      </c>
      <c r="BA74" s="132">
        <f t="shared" si="231"/>
        <v>1.8231167356666668E-2</v>
      </c>
      <c r="BB74" s="146" t="str">
        <f t="shared" si="232"/>
        <v>Matthew Staniforth</v>
      </c>
      <c r="BC74" s="107">
        <v>12.3</v>
      </c>
      <c r="BD74" s="129">
        <f t="shared" si="194"/>
        <v>989.42319999999995</v>
      </c>
      <c r="BE74" s="131">
        <f t="shared" si="233"/>
        <v>1.1458333333333333E-2</v>
      </c>
      <c r="BF74" s="131">
        <f t="shared" si="262"/>
        <v>2.0006899999999897E-6</v>
      </c>
      <c r="BG74" s="134">
        <f>IF(BE74&lt;&gt;"",BE74,VLOOKUP($A74,Table12[],7,FALSE))+BF74</f>
        <v>1.1460334023333333E-2</v>
      </c>
      <c r="BH74" s="146" t="str">
        <f t="shared" si="234"/>
        <v>Matthew Staniforth</v>
      </c>
      <c r="BI74" s="107">
        <v>11.4</v>
      </c>
      <c r="BJ74" s="129">
        <f t="shared" si="195"/>
        <v>1014.2775999999999</v>
      </c>
      <c r="BK74" s="131">
        <f t="shared" si="235"/>
        <v>1.1805555555555555E-2</v>
      </c>
      <c r="BL74" s="131">
        <f t="shared" si="263"/>
        <v>2.0006899999999897E-6</v>
      </c>
      <c r="BM74" s="134">
        <f>IF(BK74&lt;&gt;"",BK74,VLOOKUP($A74,Table12[],7,FALSE))+BL74</f>
        <v>1.1807556245555555E-2</v>
      </c>
      <c r="BN74" s="146" t="str">
        <f t="shared" si="236"/>
        <v>Matthew Staniforth</v>
      </c>
      <c r="BO74" s="107">
        <v>11.7</v>
      </c>
      <c r="BP74" s="129">
        <f t="shared" si="196"/>
        <v>1005.9928</v>
      </c>
      <c r="BQ74" s="131">
        <f t="shared" si="237"/>
        <v>1.1631944444444445E-2</v>
      </c>
      <c r="BR74" s="131">
        <f t="shared" si="264"/>
        <v>2.0006899999999897E-6</v>
      </c>
      <c r="BS74" s="134">
        <f>IF(BQ74&lt;&gt;"",BQ74,VLOOKUP($A74,Table12[],7,FALSE))+BR74</f>
        <v>1.1633945134444445E-2</v>
      </c>
      <c r="BT74" s="146" t="str">
        <f t="shared" si="238"/>
        <v>Matthew Staniforth</v>
      </c>
      <c r="BU74" s="107">
        <v>11.7</v>
      </c>
      <c r="BV74" s="129">
        <f t="shared" si="197"/>
        <v>978.09999999999991</v>
      </c>
      <c r="BW74" s="131">
        <f t="shared" si="239"/>
        <v>1.1284722222222222E-2</v>
      </c>
      <c r="BX74" s="131">
        <f t="shared" si="265"/>
        <v>2.0006899999999897E-6</v>
      </c>
      <c r="BY74" s="134">
        <f>IF(BW74&lt;&gt;"",BW74,VLOOKUP($A74,Table12[],7,FALSE))+BX74</f>
        <v>1.1286722912222222E-2</v>
      </c>
      <c r="BZ74" s="146" t="str">
        <f t="shared" si="240"/>
        <v>Matthew Staniforth</v>
      </c>
      <c r="CA74" s="107">
        <v>11.2</v>
      </c>
      <c r="CB74" s="129">
        <f t="shared" si="198"/>
        <v>981.89999999999986</v>
      </c>
      <c r="CC74" s="131">
        <f t="shared" si="241"/>
        <v>1.1284722222222222E-2</v>
      </c>
      <c r="CD74" s="131">
        <f t="shared" si="266"/>
        <v>2.0006899999999897E-6</v>
      </c>
      <c r="CE74" s="134">
        <f>IF(CC74&lt;&gt;"",CC74,VLOOKUP($A74,Table12[],7,FALSE))+CD74</f>
        <v>1.1286722912222222E-2</v>
      </c>
      <c r="CF74" s="146" t="str">
        <f t="shared" si="242"/>
        <v>Matthew Staniforth</v>
      </c>
      <c r="CG74" s="107"/>
      <c r="CH74" s="129" t="str">
        <f t="shared" si="199"/>
        <v/>
      </c>
      <c r="CI74" s="131" t="str">
        <f t="shared" si="243"/>
        <v/>
      </c>
      <c r="CJ74" s="131">
        <f t="shared" si="267"/>
        <v>2.0006899999999897E-6</v>
      </c>
      <c r="CK74" s="134">
        <f>IF(CI74&lt;&gt;"",CI74,VLOOKUP($A74,Table12[],7,FALSE))+CJ74</f>
        <v>1.1460334023333334E-2</v>
      </c>
      <c r="CL74" s="146" t="str">
        <f t="shared" si="244"/>
        <v>Matthew Staniforth</v>
      </c>
      <c r="CM74" s="8"/>
      <c r="CN74" s="8">
        <f t="shared" si="268"/>
        <v>2.3564814814814809E-2</v>
      </c>
      <c r="CO74" s="8">
        <f t="shared" si="245"/>
        <v>1.7636888198888888E-2</v>
      </c>
      <c r="CP74" s="8">
        <f t="shared" si="200"/>
        <v>1.5972222222222221E-2</v>
      </c>
      <c r="CQ74" s="8"/>
      <c r="CR74" s="8">
        <f>IF(A74&lt;&gt;"",IF(VLOOKUP(A74,Apr!A$4:F$211,6)&gt;0,VLOOKUP(A74,Apr!A$4:F$211,6),0),0)</f>
        <v>0</v>
      </c>
      <c r="CS74" s="8">
        <f>IF(A74&lt;&gt;"",IF(VLOOKUP(A74,May!A$3:F$209,6)&gt;0,VLOOKUP(A74,May!A$3:F$209,6),0),0)</f>
        <v>0</v>
      </c>
      <c r="CT74" s="8">
        <f>IF(A74&lt;&gt;"",IF(VLOOKUP(A74,Jun!A$3:F$209,6)&gt;0,VLOOKUP(A74,Jun!A$3:F$209,6),0),0)</f>
        <v>2.3564814814814809E-2</v>
      </c>
      <c r="CU74" s="8">
        <f>IF(A74&lt;&gt;"",IF(VLOOKUP(A74,Jul!A$3:F$206,6)&gt;0,VLOOKUP(A74,Jul!A$3:F$206,6),0),0)</f>
        <v>0</v>
      </c>
      <c r="CV74" s="8">
        <f>IF(A74&lt;&gt;"",IF(VLOOKUP(A74,Aug!A$3:F$206,6)&gt;0,VLOOKUP(A74,Aug!A$3:F$206,6),0),0)</f>
        <v>0</v>
      </c>
      <c r="CW74" s="8">
        <f>IF(A74&lt;&gt;"",IF(VLOOKUP(A74,Sep!A$3:F$206,6)&gt;0,VLOOKUP(A74,Sep!A$3:F$206,6),0),0)</f>
        <v>0</v>
      </c>
      <c r="CX74" s="6">
        <f t="shared" si="201"/>
        <v>1564.6885859395879</v>
      </c>
      <c r="CY74" s="8">
        <f t="shared" si="246"/>
        <v>9.7222222222222224E-3</v>
      </c>
      <c r="CZ74" s="8">
        <f>IF(A74&lt;&gt;"",IF(VLOOKUP(A74,Oct!A$3:F$206,6)&gt;0,VLOOKUP(A74,Oct!A$3:F$206,6),0),0)</f>
        <v>0</v>
      </c>
      <c r="DA74" s="8">
        <f>IF(A74&lt;&gt;"",IF(VLOOKUP(A74,Nov!A$3:F$207,6)&gt;0,VLOOKUP(A74,Nov!A$3:F$207,6),0),0)</f>
        <v>0</v>
      </c>
      <c r="DB74" s="8">
        <f>IF(A74&lt;&gt;"",IF(VLOOKUP(A74,Dec!A$3:F$207,6)&gt;0,VLOOKUP(A74,Dec!A$3:F$207,6),0),0)</f>
        <v>1.7636888198888888E-2</v>
      </c>
      <c r="DC74" s="8">
        <f>IF(A74&lt;&gt;"",IF(VLOOKUP(A74,Jan!A$3:F$207,6)&gt;0,VLOOKUP(A74,Jan!A$3:F$207,6),0),0)</f>
        <v>0</v>
      </c>
      <c r="DD74" s="8">
        <f>IF(A74&lt;&gt;"",IF(VLOOKUP(A74,Feb!A$3:F$207,6)&gt;0,VLOOKUP(A74,Feb!A$3:F$207,6),0),0)</f>
        <v>0</v>
      </c>
      <c r="DE74" s="8">
        <f>IF(A74&lt;&gt;"",IF(VLOOKUP(A74,Mar!A$3:F$207,6)&gt;0,VLOOKUP(A74,Mar!A$3:F$207,6),0),0)</f>
        <v>0</v>
      </c>
      <c r="DG74" s="8">
        <f>LARGE($EE74:EF74,1)</f>
        <v>1.4409722222222223E-2</v>
      </c>
      <c r="DH74" s="8">
        <f>LARGE($EE74:EG74,1)</f>
        <v>1.4409722222222223E-2</v>
      </c>
      <c r="DI74" s="8">
        <f>LARGE($EE74:EH74,1)</f>
        <v>1.4409722222222223E-2</v>
      </c>
      <c r="DJ74" s="8">
        <f>LARGE($EE74:EI74,1)</f>
        <v>1.562700069E-2</v>
      </c>
      <c r="DK74" s="8">
        <f>LARGE($EE74:EJ74,1)</f>
        <v>1.562700069E-2</v>
      </c>
      <c r="DL74" s="8">
        <f>LARGE($EK74:EL74,1)</f>
        <v>9.7222222222222224E-3</v>
      </c>
      <c r="DM74" s="8">
        <f>LARGE($EK74:EM74,1)</f>
        <v>9.7222222222222224E-3</v>
      </c>
      <c r="DN74" s="8">
        <f>LARGE($EK74:EN74,1)</f>
        <v>1.0243055555555556E-2</v>
      </c>
      <c r="DO74" s="8">
        <f>LARGE($EK74:EO74,1)</f>
        <v>1.0243055555555556E-2</v>
      </c>
      <c r="DP74" s="8">
        <f>LARGE($EK74:EP74,1)</f>
        <v>1.0243055555555556E-2</v>
      </c>
      <c r="DS74" s="6">
        <f t="shared" si="121"/>
        <v>0</v>
      </c>
      <c r="DT74" s="6">
        <f t="shared" si="121"/>
        <v>0</v>
      </c>
      <c r="DU74" s="6">
        <f t="shared" si="121"/>
        <v>2035.9999999999995</v>
      </c>
      <c r="DV74" s="6">
        <f t="shared" si="120"/>
        <v>0</v>
      </c>
      <c r="DW74" s="6">
        <f t="shared" si="120"/>
        <v>0</v>
      </c>
      <c r="DX74" s="6">
        <f t="shared" si="120"/>
        <v>0</v>
      </c>
      <c r="DY74" s="6">
        <f t="shared" si="123"/>
        <v>0</v>
      </c>
      <c r="DZ74" s="6">
        <f t="shared" si="123"/>
        <v>0</v>
      </c>
      <c r="EA74" s="6">
        <f t="shared" si="123"/>
        <v>1523.8271403840001</v>
      </c>
      <c r="EB74" s="6">
        <f t="shared" si="123"/>
        <v>0</v>
      </c>
      <c r="EC74" s="6">
        <f t="shared" si="123"/>
        <v>0</v>
      </c>
      <c r="EE74" s="8">
        <f t="shared" si="202"/>
        <v>1.4409722222222223E-2</v>
      </c>
      <c r="EF74" s="8">
        <f t="shared" si="124"/>
        <v>0</v>
      </c>
      <c r="EG74" s="8">
        <f t="shared" si="124"/>
        <v>0</v>
      </c>
      <c r="EH74" s="8">
        <f t="shared" si="203"/>
        <v>1.4409722222222223E-2</v>
      </c>
      <c r="EI74" s="8">
        <f t="shared" si="204"/>
        <v>1.562700069E-2</v>
      </c>
      <c r="EJ74" s="8">
        <f t="shared" si="124"/>
        <v>0</v>
      </c>
      <c r="EK74" s="8">
        <f t="shared" si="247"/>
        <v>9.7222222222222224E-3</v>
      </c>
      <c r="EL74" s="8">
        <f t="shared" si="125"/>
        <v>0</v>
      </c>
      <c r="EM74" s="8">
        <f t="shared" si="125"/>
        <v>0</v>
      </c>
      <c r="EN74" s="8">
        <f t="shared" si="125"/>
        <v>1.0243055555555556E-2</v>
      </c>
      <c r="EO74" s="8">
        <f t="shared" si="125"/>
        <v>0</v>
      </c>
      <c r="EP74" s="8">
        <f t="shared" si="125"/>
        <v>0</v>
      </c>
      <c r="ES74" s="8" t="str">
        <f t="shared" si="126"/>
        <v/>
      </c>
      <c r="ET74" s="8" t="str">
        <f t="shared" si="126"/>
        <v/>
      </c>
      <c r="EU74" s="8">
        <f t="shared" si="126"/>
        <v>2.3564814814814809E-2</v>
      </c>
      <c r="EV74" s="8" t="str">
        <f t="shared" si="126"/>
        <v/>
      </c>
      <c r="EW74" s="8" t="str">
        <f t="shared" si="126"/>
        <v/>
      </c>
      <c r="EX74" s="8" t="str">
        <f t="shared" si="126"/>
        <v/>
      </c>
      <c r="EY74" s="8" t="str">
        <f t="shared" si="127"/>
        <v/>
      </c>
      <c r="EZ74" s="8" t="str">
        <f t="shared" si="127"/>
        <v/>
      </c>
      <c r="FA74" s="8">
        <f t="shared" si="127"/>
        <v>1.7636888198888888E-2</v>
      </c>
      <c r="FB74" s="8" t="str">
        <f t="shared" si="127"/>
        <v/>
      </c>
      <c r="FC74" s="8" t="str">
        <f t="shared" si="127"/>
        <v/>
      </c>
      <c r="FD74" s="8" t="str">
        <f t="shared" si="127"/>
        <v/>
      </c>
      <c r="FF74" s="13"/>
      <c r="FG74" s="8">
        <f t="shared" si="248"/>
        <v>0</v>
      </c>
      <c r="FH74" s="8">
        <f>IF(COUNT($ES74:ET74)&gt;0,SMALL($ES74:ET74,1),$FF74)</f>
        <v>0</v>
      </c>
      <c r="FI74" s="8">
        <f>IF(COUNT($ES74:EU74)&gt;0,SMALL($ES74:EU74,1),$FF74)</f>
        <v>2.3564814814814809E-2</v>
      </c>
      <c r="FJ74" s="8">
        <f>IF(COUNT($ES74:EV74)&gt;0,SMALL($ES74:EV74,1),$FF74)</f>
        <v>2.3564814814814809E-2</v>
      </c>
      <c r="FK74" s="8">
        <f>IF(COUNT($ES74:EW74)&gt;0,SMALL($ES74:EW74,1),$FF74)</f>
        <v>2.3564814814814809E-2</v>
      </c>
      <c r="FL74" s="2"/>
      <c r="FM74" s="8">
        <f t="shared" si="249"/>
        <v>0</v>
      </c>
      <c r="FN74" s="8">
        <f>IF(COUNT($EY74:EZ74)&gt;0,SMALL($EY74:EZ74,1),$FM74)</f>
        <v>0</v>
      </c>
      <c r="FO74" s="8">
        <f>IF(COUNT($EY74:FA74)&gt;0,SMALL($EY74:FA74,1),$FM74)</f>
        <v>1.7636888198888888E-2</v>
      </c>
      <c r="FP74" s="8">
        <f>IF(COUNT($EY74:FB74)&gt;0,SMALL($EY74:FB74,1),$FM74)</f>
        <v>1.7636888198888888E-2</v>
      </c>
      <c r="FQ74" s="8">
        <f>IF(COUNT($EY74:FC74)&gt;0,SMALL($EY74:FC74,1),$FM74)</f>
        <v>1.7636888198888888E-2</v>
      </c>
      <c r="FS74" s="8">
        <f t="shared" si="206"/>
        <v>1.5628644208518519E-2</v>
      </c>
      <c r="FT74" s="8">
        <f t="shared" si="207"/>
        <v>1.0244699074074074E-2</v>
      </c>
      <c r="FU74" s="1">
        <f t="shared" si="118"/>
        <v>71</v>
      </c>
      <c r="FV74" s="8">
        <f t="shared" si="208"/>
        <v>1.6435185185185185E-6</v>
      </c>
      <c r="FW74" s="1" t="str">
        <f t="shared" si="209"/>
        <v>Matthew Staniforth</v>
      </c>
      <c r="FY74" s="13">
        <f t="shared" si="210"/>
        <v>2.3568148813907713E-2</v>
      </c>
      <c r="FZ74" s="13">
        <f>SMALL($GL74:GM74,1)/(60*60*24)</f>
        <v>2.3568148813907713E-2</v>
      </c>
      <c r="GA74" s="13">
        <f>SMALL($GL74:GN74,1)/(60*60*24)</f>
        <v>2.3568148813907713E-2</v>
      </c>
      <c r="GB74" s="13">
        <f>SMALL($GL74:GO74,1)/(60*60*24)</f>
        <v>2.3564814814814809E-2</v>
      </c>
      <c r="GC74" s="13">
        <f>SMALL($GL74:GP74,1)/(60*60*24)</f>
        <v>2.3564814814814809E-2</v>
      </c>
      <c r="GD74" s="13">
        <f>SMALL($GL74:GQ74,1)/(60*60*24)</f>
        <v>2.3564814814814809E-2</v>
      </c>
      <c r="GE74" s="34">
        <f t="shared" si="250"/>
        <v>1.810982159652301E-2</v>
      </c>
      <c r="GF74" s="13">
        <f>SMALL($GR74:GS74,1)/(60*60*24)</f>
        <v>1.810982159652301E-2</v>
      </c>
      <c r="GG74" s="42">
        <f>SMALL($GT74:GT74,1)/(60*60*24)</f>
        <v>0.11572916666666666</v>
      </c>
      <c r="GH74" s="42">
        <f>SMALL($GT74:GU74,1)/(60*60*24)</f>
        <v>1.7636888198888891E-2</v>
      </c>
      <c r="GI74" s="42">
        <f>SMALL($GT74:GV74,1)/(60*60*24)</f>
        <v>1.7636888198888891E-2</v>
      </c>
      <c r="GJ74" s="42">
        <f>SMALL($GT74:GW74,1)/(60*60*24)</f>
        <v>1.7636888198888891E-2</v>
      </c>
      <c r="GL74" s="6">
        <f t="shared" si="211"/>
        <v>2036.2880575216263</v>
      </c>
      <c r="GM74" s="1">
        <f t="shared" si="128"/>
        <v>9999</v>
      </c>
      <c r="GN74" s="1">
        <f t="shared" si="128"/>
        <v>9999</v>
      </c>
      <c r="GO74" s="1">
        <f t="shared" si="128"/>
        <v>2035.9999999999995</v>
      </c>
      <c r="GP74" s="1">
        <f t="shared" si="128"/>
        <v>9999</v>
      </c>
      <c r="GQ74" s="1">
        <f t="shared" si="128"/>
        <v>9999</v>
      </c>
      <c r="GR74" s="6">
        <f t="shared" si="251"/>
        <v>1564.6885859395879</v>
      </c>
      <c r="GS74" s="1">
        <f t="shared" si="252"/>
        <v>9999</v>
      </c>
      <c r="GT74" s="43">
        <f t="shared" si="253"/>
        <v>9999</v>
      </c>
      <c r="GU74" s="1">
        <f t="shared" si="129"/>
        <v>1523.8271403840001</v>
      </c>
      <c r="GV74" s="1">
        <f t="shared" si="129"/>
        <v>9999</v>
      </c>
      <c r="GW74" s="1">
        <f t="shared" si="129"/>
        <v>9999</v>
      </c>
    </row>
    <row r="75" spans="1:209" x14ac:dyDescent="0.25">
      <c r="A75" s="1" t="s">
        <v>201</v>
      </c>
      <c r="B75" s="1"/>
      <c r="C75" s="1"/>
      <c r="D75" s="45"/>
      <c r="E75" s="13">
        <v>1.9699074074074074E-2</v>
      </c>
      <c r="F75" s="11">
        <v>44317</v>
      </c>
      <c r="K75" s="8">
        <v>1.4340277777777776E-2</v>
      </c>
      <c r="L75" s="8">
        <v>3.0381944444444444E-2</v>
      </c>
      <c r="M75" s="8">
        <f t="shared" si="269"/>
        <v>2.0057944801714894E-2</v>
      </c>
      <c r="N75" s="6">
        <f t="shared" si="212"/>
        <v>1733.0064308681667</v>
      </c>
      <c r="O75" s="8">
        <f t="shared" si="213"/>
        <v>1.9444444444444445E-2</v>
      </c>
      <c r="P75" s="146" t="str">
        <f t="shared" si="214"/>
        <v>Melanie Koth</v>
      </c>
      <c r="Q75" s="107"/>
      <c r="R75" s="129" t="str">
        <f t="shared" si="190"/>
        <v/>
      </c>
      <c r="S75" s="131" t="str">
        <f t="shared" si="215"/>
        <v/>
      </c>
      <c r="T75" s="131">
        <f t="shared" si="254"/>
        <v>2.0006999999999896E-6</v>
      </c>
      <c r="U75" s="132">
        <f t="shared" si="216"/>
        <v>1.9446445144444446E-2</v>
      </c>
      <c r="V75" s="146" t="str">
        <f t="shared" si="217"/>
        <v>Melanie Koth</v>
      </c>
      <c r="W75" s="107"/>
      <c r="X75" s="129" t="str">
        <f t="shared" si="191"/>
        <v/>
      </c>
      <c r="Y75" s="131" t="str">
        <f t="shared" si="218"/>
        <v/>
      </c>
      <c r="Z75" s="131">
        <f t="shared" si="255"/>
        <v>2.0006999999999896E-6</v>
      </c>
      <c r="AA75" s="132">
        <f t="shared" si="219"/>
        <v>1.9446445144444446E-2</v>
      </c>
      <c r="AB75" s="146" t="str">
        <f t="shared" si="220"/>
        <v>Melanie Koth</v>
      </c>
      <c r="AC75" s="107"/>
      <c r="AD75" s="129" t="str">
        <f t="shared" si="192"/>
        <v/>
      </c>
      <c r="AE75" s="131" t="str">
        <f t="shared" si="221"/>
        <v/>
      </c>
      <c r="AF75" s="131">
        <f t="shared" si="256"/>
        <v>2.0006999999999896E-6</v>
      </c>
      <c r="AG75" s="132">
        <f t="shared" si="222"/>
        <v>1.9446445144444446E-2</v>
      </c>
      <c r="AH75" s="146" t="str">
        <f t="shared" si="223"/>
        <v>Melanie Koth</v>
      </c>
      <c r="AI75" s="107">
        <v>7</v>
      </c>
      <c r="AJ75" s="108">
        <f t="shared" si="224"/>
        <v>1.9444444444444445E-2</v>
      </c>
      <c r="AK75" s="109">
        <f t="shared" si="257"/>
        <v>1680</v>
      </c>
      <c r="AL75" s="129">
        <f t="shared" si="131"/>
        <v>1724.3679999999999</v>
      </c>
      <c r="AM75" s="131">
        <f t="shared" si="132"/>
        <v>1.9444444444444445E-2</v>
      </c>
      <c r="AN75" s="131">
        <f t="shared" si="258"/>
        <v>2.0006999999999896E-6</v>
      </c>
      <c r="AO75" s="132">
        <f t="shared" si="259"/>
        <v>1.9444444444444445E-2</v>
      </c>
      <c r="AP75" s="146" t="str">
        <f t="shared" si="225"/>
        <v>Melanie Koth</v>
      </c>
      <c r="AQ75" s="107">
        <v>7.2</v>
      </c>
      <c r="AR75" s="129">
        <f t="shared" si="226"/>
        <v>1734.3928000000001</v>
      </c>
      <c r="AS75" s="131">
        <f t="shared" si="227"/>
        <v>1.9444444444444445E-2</v>
      </c>
      <c r="AT75" s="131">
        <f t="shared" si="260"/>
        <v>2.0006999999999896E-6</v>
      </c>
      <c r="AU75" s="132">
        <f t="shared" si="228"/>
        <v>1.9446445144444446E-2</v>
      </c>
      <c r="AV75" s="146" t="str">
        <f t="shared" si="229"/>
        <v>Melanie Koth</v>
      </c>
      <c r="AW75" s="107">
        <v>7.5</v>
      </c>
      <c r="AX75" s="129">
        <f t="shared" si="193"/>
        <v>1658.5</v>
      </c>
      <c r="AY75" s="131">
        <f t="shared" si="230"/>
        <v>2.0312500000000001E-2</v>
      </c>
      <c r="AZ75" s="131">
        <f t="shared" si="261"/>
        <v>2.0006999999999896E-6</v>
      </c>
      <c r="BA75" s="132">
        <f t="shared" si="231"/>
        <v>2.0314500700000002E-2</v>
      </c>
      <c r="BB75" s="146" t="str">
        <f t="shared" si="232"/>
        <v>Melanie Koth</v>
      </c>
      <c r="BC75" s="107">
        <v>7.7</v>
      </c>
      <c r="BD75" s="129">
        <f t="shared" si="194"/>
        <v>1116.4567999999999</v>
      </c>
      <c r="BE75" s="131">
        <f t="shared" si="233"/>
        <v>1.2847222222222222E-2</v>
      </c>
      <c r="BF75" s="131">
        <f t="shared" si="262"/>
        <v>2.0006999999999896E-6</v>
      </c>
      <c r="BG75" s="134">
        <f>IF(BE75&lt;&gt;"",BE75,VLOOKUP($A75,Table12[],7,FALSE))+BF75</f>
        <v>1.2849222922222221E-2</v>
      </c>
      <c r="BH75" s="146" t="str">
        <f t="shared" si="234"/>
        <v>Melanie Koth</v>
      </c>
      <c r="BI75" s="107">
        <v>8</v>
      </c>
      <c r="BJ75" s="129">
        <f t="shared" si="195"/>
        <v>1108.172</v>
      </c>
      <c r="BK75" s="131">
        <f t="shared" si="235"/>
        <v>1.2847222222222222E-2</v>
      </c>
      <c r="BL75" s="131">
        <f t="shared" si="263"/>
        <v>2.0006999999999896E-6</v>
      </c>
      <c r="BM75" s="134">
        <f>IF(BK75&lt;&gt;"",BK75,VLOOKUP($A75,Table12[],7,FALSE))+BL75</f>
        <v>1.2849222922222221E-2</v>
      </c>
      <c r="BN75" s="146" t="str">
        <f t="shared" si="236"/>
        <v>Melanie Koth</v>
      </c>
      <c r="BO75" s="107">
        <v>8.4</v>
      </c>
      <c r="BP75" s="129">
        <f t="shared" si="196"/>
        <v>1097.1255999999998</v>
      </c>
      <c r="BQ75" s="131">
        <f t="shared" si="237"/>
        <v>1.2673611111111111E-2</v>
      </c>
      <c r="BR75" s="131">
        <f t="shared" si="264"/>
        <v>2.0006999999999896E-6</v>
      </c>
      <c r="BS75" s="134">
        <f>IF(BQ75&lt;&gt;"",BQ75,VLOOKUP($A75,Table12[],7,FALSE))+BR75</f>
        <v>1.267561181111111E-2</v>
      </c>
      <c r="BT75" s="146" t="str">
        <f t="shared" si="238"/>
        <v>Melanie Koth</v>
      </c>
      <c r="BU75" s="107">
        <v>8.5</v>
      </c>
      <c r="BV75" s="129">
        <f t="shared" si="197"/>
        <v>1074.0999999999999</v>
      </c>
      <c r="BW75" s="131">
        <f t="shared" si="239"/>
        <v>1.2500000000000001E-2</v>
      </c>
      <c r="BX75" s="131">
        <f t="shared" si="265"/>
        <v>2.0006999999999896E-6</v>
      </c>
      <c r="BY75" s="134">
        <f>IF(BW75&lt;&gt;"",BW75,VLOOKUP($A75,Table12[],7,FALSE))+BX75</f>
        <v>1.25020007E-2</v>
      </c>
      <c r="BZ75" s="146" t="str">
        <f t="shared" si="240"/>
        <v>Melanie Koth</v>
      </c>
      <c r="CA75" s="107">
        <v>9</v>
      </c>
      <c r="CB75" s="129">
        <f t="shared" si="198"/>
        <v>1050.0999999999999</v>
      </c>
      <c r="CC75" s="131">
        <f t="shared" si="241"/>
        <v>1.2152777777777778E-2</v>
      </c>
      <c r="CD75" s="131">
        <f t="shared" si="266"/>
        <v>2.0006999999999896E-6</v>
      </c>
      <c r="CE75" s="134">
        <f>IF(CC75&lt;&gt;"",CC75,VLOOKUP($A75,Table12[],7,FALSE))+CD75</f>
        <v>1.2154778477777777E-2</v>
      </c>
      <c r="CF75" s="146" t="str">
        <f t="shared" si="242"/>
        <v>Melanie Koth</v>
      </c>
      <c r="CG75" s="107"/>
      <c r="CH75" s="129" t="str">
        <f t="shared" si="199"/>
        <v/>
      </c>
      <c r="CI75" s="131" t="str">
        <f t="shared" si="243"/>
        <v/>
      </c>
      <c r="CJ75" s="131">
        <f t="shared" si="267"/>
        <v>2.0006999999999896E-6</v>
      </c>
      <c r="CK75" s="134">
        <f>IF(CI75&lt;&gt;"",CI75,VLOOKUP($A75,Table12[],7,FALSE))+CJ75</f>
        <v>1.3022834033333333E-2</v>
      </c>
      <c r="CL75" s="146" t="str">
        <f t="shared" si="244"/>
        <v>Melanie Koth</v>
      </c>
      <c r="CM75" s="8"/>
      <c r="CN75" s="8">
        <f t="shared" si="268"/>
        <v>0</v>
      </c>
      <c r="CO75" s="8">
        <f t="shared" si="245"/>
        <v>0</v>
      </c>
      <c r="CP75" s="8">
        <f t="shared" si="200"/>
        <v>1.9444444444444445E-2</v>
      </c>
      <c r="CQ75" s="8"/>
      <c r="CR75" s="8">
        <f>IF(A75&lt;&gt;"",IF(VLOOKUP(A75,Apr!A$4:F$211,6)&gt;0,VLOOKUP(A75,Apr!A$4:F$211,6),0),0)</f>
        <v>0</v>
      </c>
      <c r="CS75" s="8">
        <f>IF(A75&lt;&gt;"",IF(VLOOKUP(A75,May!A$3:F$209,6)&gt;0,VLOOKUP(A75,May!A$3:F$209,6),0),0)</f>
        <v>0</v>
      </c>
      <c r="CT75" s="8">
        <f>IF(A75&lt;&gt;"",IF(VLOOKUP(A75,Jun!A$3:F$209,6)&gt;0,VLOOKUP(A75,Jun!A$3:F$209,6),0),0)</f>
        <v>0</v>
      </c>
      <c r="CU75" s="8">
        <f>IF(A75&lt;&gt;"",IF(VLOOKUP(A75,Jul!A$3:F$206,6)&gt;0,VLOOKUP(A75,Jul!A$3:F$206,6),0),0)</f>
        <v>0</v>
      </c>
      <c r="CV75" s="8">
        <f>IF(A75&lt;&gt;"",IF(VLOOKUP(A75,Aug!A$3:F$206,6)&gt;0,VLOOKUP(A75,Aug!A$3:F$206,6),0),0)</f>
        <v>0</v>
      </c>
      <c r="CW75" s="8">
        <f>IF(A75&lt;&gt;"",IF(VLOOKUP(A75,Sep!A$3:F$206,6)&gt;0,VLOOKUP(A75,Sep!A$3:F$206,6),0),0)</f>
        <v>0</v>
      </c>
      <c r="CX75" s="6">
        <f t="shared" si="201"/>
        <v>1331.8346668660733</v>
      </c>
      <c r="CY75" s="8">
        <f t="shared" si="246"/>
        <v>1.2499999999999999E-2</v>
      </c>
      <c r="CZ75" s="8">
        <f>IF(A75&lt;&gt;"",IF(VLOOKUP(A75,Oct!A$3:F$206,6)&gt;0,VLOOKUP(A75,Oct!A$3:F$206,6),0),0)</f>
        <v>0</v>
      </c>
      <c r="DA75" s="8">
        <f>IF(A75&lt;&gt;"",IF(VLOOKUP(A75,Nov!A$3:F$207,6)&gt;0,VLOOKUP(A75,Nov!A$3:F$207,6),0),0)</f>
        <v>0</v>
      </c>
      <c r="DB75" s="8">
        <f>IF(A75&lt;&gt;"",IF(VLOOKUP(A75,Dec!A$3:F$207,6)&gt;0,VLOOKUP(A75,Dec!A$3:F$207,6),0),0)</f>
        <v>0</v>
      </c>
      <c r="DC75" s="8">
        <f>IF(A75&lt;&gt;"",IF(VLOOKUP(A75,Jan!A$3:F$207,6)&gt;0,VLOOKUP(A75,Jan!A$3:F$207,6),0),0)</f>
        <v>0</v>
      </c>
      <c r="DD75" s="8">
        <f>IF(A75&lt;&gt;"",IF(VLOOKUP(A75,Feb!A$3:F$207,6)&gt;0,VLOOKUP(A75,Feb!A$3:F$207,6),0),0)</f>
        <v>0</v>
      </c>
      <c r="DE75" s="8">
        <f>IF(A75&lt;&gt;"",IF(VLOOKUP(A75,Mar!A$3:F$207,6)&gt;0,VLOOKUP(A75,Mar!A$3:F$207,6),0),0)</f>
        <v>0</v>
      </c>
      <c r="DG75" s="8">
        <f>LARGE($EE75:EF75,1)</f>
        <v>1.9444444444444445E-2</v>
      </c>
      <c r="DH75" s="8">
        <f>LARGE($EE75:EG75,1)</f>
        <v>1.9444444444444445E-2</v>
      </c>
      <c r="DI75" s="8">
        <f>LARGE($EE75:EH75,1)</f>
        <v>1.9444444444444445E-2</v>
      </c>
      <c r="DJ75" s="8">
        <f>LARGE($EE75:EI75,1)</f>
        <v>1.9446445144444446E-2</v>
      </c>
      <c r="DK75" s="8">
        <f>LARGE($EE75:EJ75,1)</f>
        <v>1.9446445144444446E-2</v>
      </c>
      <c r="DL75" s="8">
        <f>LARGE($EK75:EL75,1)</f>
        <v>1.2499999999999999E-2</v>
      </c>
      <c r="DM75" s="8">
        <f>LARGE($EK75:EM75,1)</f>
        <v>1.2499999999999999E-2</v>
      </c>
      <c r="DN75" s="8">
        <f>LARGE($EK75:EN75,1)</f>
        <v>1.2499999999999999E-2</v>
      </c>
      <c r="DO75" s="8">
        <f>LARGE($EK75:EO75,1)</f>
        <v>1.2499999999999999E-2</v>
      </c>
      <c r="DP75" s="8">
        <f>LARGE($EK75:EP75,1)</f>
        <v>1.2499999999999999E-2</v>
      </c>
      <c r="DS75" s="6">
        <f t="shared" si="121"/>
        <v>0</v>
      </c>
      <c r="DT75" s="6">
        <f t="shared" si="121"/>
        <v>0</v>
      </c>
      <c r="DU75" s="6">
        <f t="shared" si="121"/>
        <v>0</v>
      </c>
      <c r="DV75" s="6">
        <f t="shared" si="120"/>
        <v>0</v>
      </c>
      <c r="DW75" s="6">
        <f t="shared" si="120"/>
        <v>0</v>
      </c>
      <c r="DX75" s="6">
        <f t="shared" si="120"/>
        <v>0</v>
      </c>
      <c r="DY75" s="6">
        <f t="shared" si="123"/>
        <v>0</v>
      </c>
      <c r="DZ75" s="6">
        <f t="shared" si="123"/>
        <v>0</v>
      </c>
      <c r="EA75" s="6">
        <f t="shared" si="123"/>
        <v>0</v>
      </c>
      <c r="EB75" s="6">
        <f t="shared" si="123"/>
        <v>0</v>
      </c>
      <c r="EC75" s="6">
        <f t="shared" si="123"/>
        <v>0</v>
      </c>
      <c r="EE75" s="8">
        <f t="shared" si="202"/>
        <v>1.9444444444444445E-2</v>
      </c>
      <c r="EF75" s="8">
        <f t="shared" si="124"/>
        <v>0</v>
      </c>
      <c r="EG75" s="8">
        <f t="shared" si="124"/>
        <v>0</v>
      </c>
      <c r="EH75" s="8">
        <f t="shared" si="203"/>
        <v>1.9444444444444445E-2</v>
      </c>
      <c r="EI75" s="8">
        <f t="shared" si="204"/>
        <v>1.9446445144444446E-2</v>
      </c>
      <c r="EJ75" s="8">
        <f t="shared" si="124"/>
        <v>0</v>
      </c>
      <c r="EK75" s="8">
        <f t="shared" si="247"/>
        <v>1.2499999999999999E-2</v>
      </c>
      <c r="EL75" s="8">
        <f t="shared" si="125"/>
        <v>0</v>
      </c>
      <c r="EM75" s="8">
        <f t="shared" si="125"/>
        <v>0</v>
      </c>
      <c r="EN75" s="8">
        <f t="shared" si="125"/>
        <v>0</v>
      </c>
      <c r="EO75" s="8">
        <f t="shared" si="125"/>
        <v>0</v>
      </c>
      <c r="EP75" s="8">
        <f t="shared" si="125"/>
        <v>0</v>
      </c>
      <c r="ES75" s="8" t="str">
        <f t="shared" si="126"/>
        <v/>
      </c>
      <c r="ET75" s="8" t="str">
        <f t="shared" si="126"/>
        <v/>
      </c>
      <c r="EU75" s="8" t="str">
        <f t="shared" si="126"/>
        <v/>
      </c>
      <c r="EV75" s="8" t="str">
        <f t="shared" si="126"/>
        <v/>
      </c>
      <c r="EW75" s="8" t="str">
        <f t="shared" si="126"/>
        <v/>
      </c>
      <c r="EX75" s="8" t="str">
        <f t="shared" si="126"/>
        <v/>
      </c>
      <c r="EY75" s="8" t="str">
        <f t="shared" si="127"/>
        <v/>
      </c>
      <c r="EZ75" s="8" t="str">
        <f t="shared" si="127"/>
        <v/>
      </c>
      <c r="FA75" s="8" t="str">
        <f t="shared" si="127"/>
        <v/>
      </c>
      <c r="FB75" s="8" t="str">
        <f t="shared" si="127"/>
        <v/>
      </c>
      <c r="FC75" s="8" t="str">
        <f t="shared" si="127"/>
        <v/>
      </c>
      <c r="FD75" s="8" t="str">
        <f t="shared" si="127"/>
        <v/>
      </c>
      <c r="FF75" s="13">
        <v>1.9699074074074074E-2</v>
      </c>
      <c r="FG75" s="8">
        <f t="shared" si="248"/>
        <v>1.9699074074074074E-2</v>
      </c>
      <c r="FH75" s="8">
        <f>IF(COUNT($ES75:ET75)&gt;0,SMALL($ES75:ET75,1),$FF75)</f>
        <v>1.9699074074074074E-2</v>
      </c>
      <c r="FI75" s="8">
        <f>IF(COUNT($ES75:EU75)&gt;0,SMALL($ES75:EU75,1),$FF75)</f>
        <v>1.9699074074074074E-2</v>
      </c>
      <c r="FJ75" s="8">
        <f>IF(COUNT($ES75:EV75)&gt;0,SMALL($ES75:EV75,1),$FF75)</f>
        <v>1.9699074074074074E-2</v>
      </c>
      <c r="FK75" s="8">
        <f>IF(COUNT($ES75:EW75)&gt;0,SMALL($ES75:EW75,1),$FF75)</f>
        <v>1.9699074074074074E-2</v>
      </c>
      <c r="FL75" s="1"/>
      <c r="FM75" s="8">
        <f t="shared" si="249"/>
        <v>0</v>
      </c>
      <c r="FN75" s="8">
        <f>IF(COUNT($EY75:EZ75)&gt;0,SMALL($EY75:EZ75,1),$FM75)</f>
        <v>0</v>
      </c>
      <c r="FO75" s="8">
        <f>IF(COUNT($EY75:FA75)&gt;0,SMALL($EY75:FA75,1),$FM75)</f>
        <v>0</v>
      </c>
      <c r="FP75" s="8">
        <f>IF(COUNT($EY75:FB75)&gt;0,SMALL($EY75:FB75,1),$FM75)</f>
        <v>0</v>
      </c>
      <c r="FQ75" s="8">
        <f>IF(COUNT($EY75:FC75)&gt;0,SMALL($EY75:FC75,1),$FM75)</f>
        <v>0</v>
      </c>
      <c r="FS75" s="8">
        <f t="shared" si="206"/>
        <v>1.9448111811111113E-2</v>
      </c>
      <c r="FT75" s="8">
        <f t="shared" si="207"/>
        <v>1.2501666666666666E-2</v>
      </c>
      <c r="FU75" s="1">
        <f t="shared" si="118"/>
        <v>72</v>
      </c>
      <c r="FV75" s="8">
        <f t="shared" si="208"/>
        <v>1.6666666666666667E-6</v>
      </c>
      <c r="FW75" s="1" t="str">
        <f t="shared" si="209"/>
        <v>Melanie Koth</v>
      </c>
      <c r="FY75" s="13">
        <f t="shared" si="210"/>
        <v>2.0057944801714894E-2</v>
      </c>
      <c r="FZ75" s="13">
        <f>SMALL($GL75:GM75,1)/(60*60*24)</f>
        <v>2.0057944801714894E-2</v>
      </c>
      <c r="GA75" s="13">
        <f>SMALL($GL75:GN75,1)/(60*60*24)</f>
        <v>2.0057944801714894E-2</v>
      </c>
      <c r="GB75" s="13">
        <f>SMALL($GL75:GO75,1)/(60*60*24)</f>
        <v>2.0057944801714894E-2</v>
      </c>
      <c r="GC75" s="13">
        <f>SMALL($GL75:GP75,1)/(60*60*24)</f>
        <v>2.0057944801714894E-2</v>
      </c>
      <c r="GD75" s="13">
        <f>SMALL($GL75:GQ75,1)/(60*60*24)</f>
        <v>2.0057944801714894E-2</v>
      </c>
      <c r="GE75" s="34">
        <f t="shared" si="250"/>
        <v>1.54147530887277E-2</v>
      </c>
      <c r="GF75" s="13">
        <f>SMALL($GR75:GS75,1)/(60*60*24)</f>
        <v>1.54147530887277E-2</v>
      </c>
      <c r="GG75" s="42">
        <f>SMALL($GT75:GT75,1)/(60*60*24)</f>
        <v>0.11572916666666666</v>
      </c>
      <c r="GH75" s="42">
        <f>SMALL($GT75:GU75,1)/(60*60*24)</f>
        <v>0.11572916666666666</v>
      </c>
      <c r="GI75" s="42">
        <f>SMALL($GT75:GV75,1)/(60*60*24)</f>
        <v>0.11572916666666666</v>
      </c>
      <c r="GJ75" s="42">
        <f>SMALL($GT75:GW75,1)/(60*60*24)</f>
        <v>0.11572916666666666</v>
      </c>
      <c r="GL75" s="6">
        <f t="shared" si="211"/>
        <v>1733.0064308681667</v>
      </c>
      <c r="GM75" s="1">
        <f t="shared" si="128"/>
        <v>9999</v>
      </c>
      <c r="GN75" s="1">
        <f t="shared" si="128"/>
        <v>9999</v>
      </c>
      <c r="GO75" s="1">
        <f t="shared" si="128"/>
        <v>9999</v>
      </c>
      <c r="GP75" s="1">
        <f t="shared" si="128"/>
        <v>9999</v>
      </c>
      <c r="GQ75" s="1">
        <f t="shared" si="128"/>
        <v>9999</v>
      </c>
      <c r="GR75" s="6">
        <f t="shared" si="251"/>
        <v>1331.8346668660733</v>
      </c>
      <c r="GS75" s="1">
        <f t="shared" si="252"/>
        <v>9999</v>
      </c>
      <c r="GT75" s="43">
        <f t="shared" si="253"/>
        <v>9999</v>
      </c>
      <c r="GU75" s="1">
        <f t="shared" si="129"/>
        <v>9999</v>
      </c>
      <c r="GV75" s="1">
        <f t="shared" si="129"/>
        <v>9999</v>
      </c>
      <c r="GW75" s="1">
        <f t="shared" si="129"/>
        <v>9999</v>
      </c>
    </row>
    <row r="76" spans="1:209" x14ac:dyDescent="0.25">
      <c r="A76" s="1" t="s">
        <v>140</v>
      </c>
      <c r="B76" s="54">
        <v>1.6076388888888887E-2</v>
      </c>
      <c r="C76" s="45">
        <v>43831</v>
      </c>
      <c r="D76" s="45"/>
      <c r="E76" s="13">
        <v>1.9699074074074074E-2</v>
      </c>
      <c r="F76" s="11">
        <v>44317</v>
      </c>
      <c r="M76" s="8">
        <f t="shared" si="269"/>
        <v>1.9699074074074074E-2</v>
      </c>
      <c r="N76" s="6">
        <f t="shared" si="212"/>
        <v>1702</v>
      </c>
      <c r="O76" s="8">
        <f t="shared" si="213"/>
        <v>1.9791666666666666E-2</v>
      </c>
      <c r="P76" s="146" t="str">
        <f t="shared" si="214"/>
        <v>Michael Hall</v>
      </c>
      <c r="Q76" s="107"/>
      <c r="R76" s="129" t="str">
        <f t="shared" si="190"/>
        <v/>
      </c>
      <c r="S76" s="131" t="str">
        <f t="shared" si="215"/>
        <v/>
      </c>
      <c r="T76" s="131">
        <f t="shared" si="254"/>
        <v>2.0007099999999894E-6</v>
      </c>
      <c r="U76" s="132">
        <f t="shared" si="216"/>
        <v>1.9793667376666664E-2</v>
      </c>
      <c r="V76" s="146" t="str">
        <f t="shared" si="217"/>
        <v>Michael Hall</v>
      </c>
      <c r="W76" s="107"/>
      <c r="X76" s="129" t="str">
        <f t="shared" si="191"/>
        <v/>
      </c>
      <c r="Y76" s="131" t="str">
        <f t="shared" si="218"/>
        <v/>
      </c>
      <c r="Z76" s="131">
        <f t="shared" si="255"/>
        <v>2.0007099999999894E-6</v>
      </c>
      <c r="AA76" s="132">
        <f t="shared" si="219"/>
        <v>1.9793667376666664E-2</v>
      </c>
      <c r="AB76" s="146" t="str">
        <f t="shared" si="220"/>
        <v>Michael Hall</v>
      </c>
      <c r="AC76" s="107"/>
      <c r="AD76" s="129" t="str">
        <f t="shared" si="192"/>
        <v/>
      </c>
      <c r="AE76" s="131" t="str">
        <f t="shared" si="221"/>
        <v/>
      </c>
      <c r="AF76" s="131">
        <f t="shared" si="256"/>
        <v>2.0007099999999894E-6</v>
      </c>
      <c r="AG76" s="132">
        <f t="shared" si="222"/>
        <v>1.9793667376666664E-2</v>
      </c>
      <c r="AH76" s="146" t="str">
        <f t="shared" si="223"/>
        <v>Michael Hall</v>
      </c>
      <c r="AI76" s="107"/>
      <c r="AJ76" s="108">
        <f t="shared" si="224"/>
        <v>1.9791666666666666E-2</v>
      </c>
      <c r="AK76" s="109">
        <f t="shared" si="257"/>
        <v>1710</v>
      </c>
      <c r="AL76" s="129"/>
      <c r="AM76" s="113"/>
      <c r="AN76" s="131">
        <f t="shared" si="258"/>
        <v>2.0007099999999894E-6</v>
      </c>
      <c r="AO76" s="132">
        <f t="shared" si="259"/>
        <v>1.9791666666666666E-2</v>
      </c>
      <c r="AP76" s="146" t="str">
        <f t="shared" si="225"/>
        <v>Michael Hall</v>
      </c>
      <c r="AQ76" s="107"/>
      <c r="AR76" s="129" t="str">
        <f t="shared" si="226"/>
        <v/>
      </c>
      <c r="AS76" s="131" t="str">
        <f t="shared" si="227"/>
        <v/>
      </c>
      <c r="AT76" s="131">
        <f t="shared" si="260"/>
        <v>2.0007099999999894E-6</v>
      </c>
      <c r="AU76" s="132">
        <f t="shared" si="228"/>
        <v>1.9793667376666664E-2</v>
      </c>
      <c r="AV76" s="146" t="str">
        <f t="shared" si="229"/>
        <v>Michael Hall</v>
      </c>
      <c r="AW76" s="107"/>
      <c r="AX76" s="129" t="str">
        <f t="shared" si="193"/>
        <v/>
      </c>
      <c r="AY76" s="131" t="str">
        <f t="shared" si="230"/>
        <v/>
      </c>
      <c r="AZ76" s="131">
        <f t="shared" si="261"/>
        <v>2.0007099999999894E-6</v>
      </c>
      <c r="BA76" s="132">
        <f t="shared" si="231"/>
        <v>1.9793667376666664E-2</v>
      </c>
      <c r="BB76" s="146" t="str">
        <f t="shared" si="232"/>
        <v>Michael Hall</v>
      </c>
      <c r="BC76" s="107"/>
      <c r="BD76" s="129" t="str">
        <f t="shared" si="194"/>
        <v/>
      </c>
      <c r="BE76" s="131" t="str">
        <f t="shared" si="233"/>
        <v/>
      </c>
      <c r="BF76" s="131">
        <f t="shared" si="262"/>
        <v>2.0007099999999894E-6</v>
      </c>
      <c r="BG76" s="134">
        <f>IF(BE76&lt;&gt;"",BE76,VLOOKUP($A76,Table12[],7,FALSE))+BF76</f>
        <v>1.2675611821111109E-2</v>
      </c>
      <c r="BH76" s="146" t="str">
        <f t="shared" si="234"/>
        <v>Michael Hall</v>
      </c>
      <c r="BI76" s="107"/>
      <c r="BJ76" s="129" t="str">
        <f t="shared" si="195"/>
        <v/>
      </c>
      <c r="BK76" s="131" t="str">
        <f t="shared" si="235"/>
        <v/>
      </c>
      <c r="BL76" s="131">
        <f t="shared" si="263"/>
        <v>2.0007099999999894E-6</v>
      </c>
      <c r="BM76" s="134">
        <f>IF(BK76&lt;&gt;"",BK76,VLOOKUP($A76,Table12[],7,FALSE))+BL76</f>
        <v>1.2675611821111109E-2</v>
      </c>
      <c r="BN76" s="146" t="str">
        <f t="shared" si="236"/>
        <v>Michael Hall</v>
      </c>
      <c r="BO76" s="107"/>
      <c r="BP76" s="129" t="str">
        <f t="shared" si="196"/>
        <v/>
      </c>
      <c r="BQ76" s="131" t="str">
        <f t="shared" si="237"/>
        <v/>
      </c>
      <c r="BR76" s="131">
        <f t="shared" si="264"/>
        <v>2.0007099999999894E-6</v>
      </c>
      <c r="BS76" s="134">
        <f>IF(BQ76&lt;&gt;"",BQ76,VLOOKUP($A76,Table12[],7,FALSE))+BR76</f>
        <v>1.2675611821111109E-2</v>
      </c>
      <c r="BT76" s="146" t="str">
        <f t="shared" si="238"/>
        <v>Michael Hall</v>
      </c>
      <c r="BU76" s="107"/>
      <c r="BV76" s="129" t="str">
        <f t="shared" si="197"/>
        <v/>
      </c>
      <c r="BW76" s="131" t="str">
        <f t="shared" si="239"/>
        <v/>
      </c>
      <c r="BX76" s="131">
        <f t="shared" si="265"/>
        <v>2.0007099999999894E-6</v>
      </c>
      <c r="BY76" s="134">
        <f>IF(BW76&lt;&gt;"",BW76,VLOOKUP($A76,Table12[],7,FALSE))+BX76</f>
        <v>1.2675611821111109E-2</v>
      </c>
      <c r="BZ76" s="146" t="str">
        <f t="shared" si="240"/>
        <v>Michael Hall</v>
      </c>
      <c r="CA76" s="107"/>
      <c r="CB76" s="129" t="str">
        <f t="shared" si="198"/>
        <v/>
      </c>
      <c r="CC76" s="131" t="str">
        <f t="shared" si="241"/>
        <v/>
      </c>
      <c r="CD76" s="131">
        <f t="shared" si="266"/>
        <v>2.0007099999999894E-6</v>
      </c>
      <c r="CE76" s="134">
        <f>IF(CC76&lt;&gt;"",CC76,VLOOKUP($A76,Table12[],7,FALSE))+CD76</f>
        <v>1.2675611821111109E-2</v>
      </c>
      <c r="CF76" s="146" t="str">
        <f t="shared" si="242"/>
        <v>Michael Hall</v>
      </c>
      <c r="CG76" s="107"/>
      <c r="CH76" s="129" t="str">
        <f t="shared" si="199"/>
        <v/>
      </c>
      <c r="CI76" s="131" t="str">
        <f t="shared" si="243"/>
        <v/>
      </c>
      <c r="CJ76" s="131">
        <f t="shared" si="267"/>
        <v>2.0007099999999894E-6</v>
      </c>
      <c r="CK76" s="134">
        <f>IF(CI76&lt;&gt;"",CI76,VLOOKUP($A76,Table12[],7,FALSE))+CJ76</f>
        <v>1.2675611821111109E-2</v>
      </c>
      <c r="CL76" s="146" t="str">
        <f t="shared" si="244"/>
        <v>Michael Hall</v>
      </c>
      <c r="CM76" s="8"/>
      <c r="CN76" s="8">
        <f t="shared" si="268"/>
        <v>0</v>
      </c>
      <c r="CO76" s="8">
        <f t="shared" si="245"/>
        <v>0</v>
      </c>
      <c r="CP76" s="8">
        <f t="shared" si="200"/>
        <v>1.9791666666666666E-2</v>
      </c>
      <c r="CQ76" s="8"/>
      <c r="CR76" s="8">
        <f>IF(A76&lt;&gt;"",IF(VLOOKUP(A76,Apr!A$4:F$211,6)&gt;0,VLOOKUP(A76,Apr!A$4:F$211,6),0),0)</f>
        <v>0</v>
      </c>
      <c r="CS76" s="8">
        <f>IF(A76&lt;&gt;"",IF(VLOOKUP(A76,May!A$3:F$209,6)&gt;0,VLOOKUP(A76,May!A$3:F$209,6),0),0)</f>
        <v>0</v>
      </c>
      <c r="CT76" s="8">
        <f>IF(A76&lt;&gt;"",IF(VLOOKUP(A76,Jun!A$3:F$209,6)&gt;0,VLOOKUP(A76,Jun!A$3:F$209,6),0),0)</f>
        <v>0</v>
      </c>
      <c r="CU76" s="8">
        <f>IF(A76&lt;&gt;"",IF(VLOOKUP(A76,Jul!A$3:F$206,6)&gt;0,VLOOKUP(A76,Jul!A$3:F$206,6),0),0)</f>
        <v>0</v>
      </c>
      <c r="CV76" s="8">
        <f>IF(A76&lt;&gt;"",IF(VLOOKUP(A76,Aug!A$3:F$206,6)&gt;0,VLOOKUP(A76,Aug!A$3:F$206,6),0),0)</f>
        <v>0</v>
      </c>
      <c r="CW76" s="8">
        <f>IF(A76&lt;&gt;"",IF(VLOOKUP(A76,Sep!A$3:F$206,6)&gt;0,VLOOKUP(A76,Sep!A$3:F$206,6),0),0)</f>
        <v>0</v>
      </c>
      <c r="CX76" s="6">
        <f t="shared" si="201"/>
        <v>1308.0058807805401</v>
      </c>
      <c r="CY76" s="8">
        <f t="shared" si="246"/>
        <v>1.2673611111111109E-2</v>
      </c>
      <c r="CZ76" s="8">
        <f>IF(A76&lt;&gt;"",IF(VLOOKUP(A76,Oct!A$3:F$206,6)&gt;0,VLOOKUP(A76,Oct!A$3:F$206,6),0),0)</f>
        <v>0</v>
      </c>
      <c r="DA76" s="8">
        <f>IF(A76&lt;&gt;"",IF(VLOOKUP(A76,Nov!A$3:F$207,6)&gt;0,VLOOKUP(A76,Nov!A$3:F$207,6),0),0)</f>
        <v>0</v>
      </c>
      <c r="DB76" s="8">
        <f>IF(A76&lt;&gt;"",IF(VLOOKUP(A76,Dec!A$3:F$207,6)&gt;0,VLOOKUP(A76,Dec!A$3:F$207,6),0),0)</f>
        <v>0</v>
      </c>
      <c r="DC76" s="8">
        <f>IF(A76&lt;&gt;"",IF(VLOOKUP(A76,Jan!A$3:F$207,6)&gt;0,VLOOKUP(A76,Jan!A$3:F$207,6),0),0)</f>
        <v>0</v>
      </c>
      <c r="DD76" s="8">
        <f>IF(A76&lt;&gt;"",IF(VLOOKUP(A76,Feb!A$3:F$207,6)&gt;0,VLOOKUP(A76,Feb!A$3:F$207,6),0),0)</f>
        <v>0</v>
      </c>
      <c r="DE76" s="8">
        <f>IF(A76&lt;&gt;"",IF(VLOOKUP(A76,Mar!A$3:F$207,6)&gt;0,VLOOKUP(A76,Mar!A$3:F$207,6),0),0)</f>
        <v>0</v>
      </c>
      <c r="DG76" s="8">
        <f>LARGE($EE76:EF76,1)</f>
        <v>1.9791666666666666E-2</v>
      </c>
      <c r="DH76" s="8">
        <f>LARGE($EE76:EG76,1)</f>
        <v>1.9791666666666666E-2</v>
      </c>
      <c r="DI76" s="8">
        <f>LARGE($EE76:EH76,1)</f>
        <v>1.9791666666666666E-2</v>
      </c>
      <c r="DJ76" s="8">
        <f>LARGE($EE76:EI76,1)</f>
        <v>1.9793667376666664E-2</v>
      </c>
      <c r="DK76" s="8">
        <f>LARGE($EE76:EJ76,1)</f>
        <v>1.9793667376666664E-2</v>
      </c>
      <c r="DL76" s="8">
        <f>LARGE($EK76:EL76,1)</f>
        <v>1.2673611111111109E-2</v>
      </c>
      <c r="DM76" s="8">
        <f>LARGE($EK76:EM76,1)</f>
        <v>1.2673611111111109E-2</v>
      </c>
      <c r="DN76" s="8">
        <f>LARGE($EK76:EN76,1)</f>
        <v>1.2673611111111109E-2</v>
      </c>
      <c r="DO76" s="8">
        <f>LARGE($EK76:EO76,1)</f>
        <v>1.2673611111111109E-2</v>
      </c>
      <c r="DP76" s="8">
        <f>LARGE($EK76:EP76,1)</f>
        <v>1.2673611111111109E-2</v>
      </c>
      <c r="DS76" s="6">
        <f t="shared" si="121"/>
        <v>0</v>
      </c>
      <c r="DT76" s="6">
        <f t="shared" si="121"/>
        <v>0</v>
      </c>
      <c r="DU76" s="6">
        <f t="shared" si="121"/>
        <v>0</v>
      </c>
      <c r="DV76" s="6">
        <f t="shared" si="120"/>
        <v>0</v>
      </c>
      <c r="DW76" s="6">
        <f t="shared" si="120"/>
        <v>0</v>
      </c>
      <c r="DX76" s="6">
        <f t="shared" si="120"/>
        <v>0</v>
      </c>
      <c r="DY76" s="6">
        <f t="shared" si="123"/>
        <v>0</v>
      </c>
      <c r="DZ76" s="6">
        <f t="shared" si="123"/>
        <v>0</v>
      </c>
      <c r="EA76" s="6">
        <f t="shared" si="123"/>
        <v>0</v>
      </c>
      <c r="EB76" s="6">
        <f t="shared" si="123"/>
        <v>0</v>
      </c>
      <c r="EC76" s="6">
        <f t="shared" si="123"/>
        <v>0</v>
      </c>
      <c r="EE76" s="8">
        <f t="shared" si="202"/>
        <v>1.9791666666666666E-2</v>
      </c>
      <c r="EF76" s="8">
        <f t="shared" si="124"/>
        <v>0</v>
      </c>
      <c r="EG76" s="8">
        <f t="shared" si="124"/>
        <v>0</v>
      </c>
      <c r="EH76" s="8">
        <f t="shared" si="203"/>
        <v>1.9791666666666666E-2</v>
      </c>
      <c r="EI76" s="8">
        <f t="shared" si="204"/>
        <v>1.9793667376666664E-2</v>
      </c>
      <c r="EJ76" s="8">
        <f t="shared" si="124"/>
        <v>0</v>
      </c>
      <c r="EK76" s="8">
        <f t="shared" si="247"/>
        <v>1.2673611111111109E-2</v>
      </c>
      <c r="EL76" s="8">
        <f t="shared" si="125"/>
        <v>0</v>
      </c>
      <c r="EM76" s="8">
        <f t="shared" si="125"/>
        <v>0</v>
      </c>
      <c r="EN76" s="8">
        <f t="shared" si="125"/>
        <v>0</v>
      </c>
      <c r="EO76" s="8">
        <f t="shared" si="125"/>
        <v>0</v>
      </c>
      <c r="EP76" s="8">
        <f t="shared" si="125"/>
        <v>0</v>
      </c>
      <c r="ES76" s="8" t="str">
        <f t="shared" si="126"/>
        <v/>
      </c>
      <c r="ET76" s="8" t="str">
        <f t="shared" si="126"/>
        <v/>
      </c>
      <c r="EU76" s="8" t="str">
        <f t="shared" si="126"/>
        <v/>
      </c>
      <c r="EV76" s="8" t="str">
        <f t="shared" si="126"/>
        <v/>
      </c>
      <c r="EW76" s="8" t="str">
        <f t="shared" si="126"/>
        <v/>
      </c>
      <c r="EX76" s="8" t="str">
        <f t="shared" si="126"/>
        <v/>
      </c>
      <c r="EY76" s="8" t="str">
        <f t="shared" si="127"/>
        <v/>
      </c>
      <c r="EZ76" s="8" t="str">
        <f t="shared" si="127"/>
        <v/>
      </c>
      <c r="FA76" s="8" t="str">
        <f t="shared" si="127"/>
        <v/>
      </c>
      <c r="FB76" s="8" t="str">
        <f t="shared" si="127"/>
        <v/>
      </c>
      <c r="FC76" s="8" t="str">
        <f t="shared" si="127"/>
        <v/>
      </c>
      <c r="FD76" s="8" t="str">
        <f t="shared" si="127"/>
        <v/>
      </c>
      <c r="FF76" s="13">
        <v>1.9699074074074074E-2</v>
      </c>
      <c r="FG76" s="8">
        <f t="shared" si="248"/>
        <v>1.9699074074074074E-2</v>
      </c>
      <c r="FH76" s="8">
        <f>IF(COUNT($ES76:ET76)&gt;0,SMALL($ES76:ET76,1),$FF76)</f>
        <v>1.9699074074074074E-2</v>
      </c>
      <c r="FI76" s="8">
        <f>IF(COUNT($ES76:EU76)&gt;0,SMALL($ES76:EU76,1),$FF76)</f>
        <v>1.9699074074074074E-2</v>
      </c>
      <c r="FJ76" s="8">
        <f>IF(COUNT($ES76:EV76)&gt;0,SMALL($ES76:EV76,1),$FF76)</f>
        <v>1.9699074074074074E-2</v>
      </c>
      <c r="FK76" s="8">
        <f>IF(COUNT($ES76:EW76)&gt;0,SMALL($ES76:EW76,1),$FF76)</f>
        <v>1.9699074074074074E-2</v>
      </c>
      <c r="FL76" s="54">
        <v>1.6076388888888887E-2</v>
      </c>
      <c r="FM76" s="8">
        <f t="shared" si="249"/>
        <v>1.6076388888888887E-2</v>
      </c>
      <c r="FN76" s="8">
        <f>IF(COUNT($EY76:EZ76)&gt;0,SMALL($EY76:EZ76,1),$FM76)</f>
        <v>1.6076388888888887E-2</v>
      </c>
      <c r="FO76" s="8">
        <f>IF(COUNT($EY76:FA76)&gt;0,SMALL($EY76:FA76,1),$FM76)</f>
        <v>1.6076388888888887E-2</v>
      </c>
      <c r="FP76" s="8">
        <f>IF(COUNT($EY76:FB76)&gt;0,SMALL($EY76:FB76,1),$FM76)</f>
        <v>1.6076388888888887E-2</v>
      </c>
      <c r="FQ76" s="8">
        <f>IF(COUNT($EY76:FC76)&gt;0,SMALL($EY76:FC76,1),$FM76)</f>
        <v>1.6076388888888887E-2</v>
      </c>
      <c r="FS76" s="8">
        <f t="shared" si="206"/>
        <v>1.979535719148148E-2</v>
      </c>
      <c r="FT76" s="8">
        <f t="shared" si="207"/>
        <v>1.2675300925925925E-2</v>
      </c>
      <c r="FU76" s="1">
        <f t="shared" si="118"/>
        <v>73</v>
      </c>
      <c r="FV76" s="8">
        <f t="shared" si="208"/>
        <v>1.6898148148148148E-6</v>
      </c>
      <c r="FW76" s="1" t="str">
        <f t="shared" si="209"/>
        <v>Michael Hall</v>
      </c>
      <c r="FY76" s="13">
        <f t="shared" si="210"/>
        <v>1.9699074074074074E-2</v>
      </c>
      <c r="FZ76" s="13">
        <f>SMALL($GL76:GM76,1)/(60*60*24)</f>
        <v>1.9699074074074074E-2</v>
      </c>
      <c r="GA76" s="13">
        <f>SMALL($GL76:GN76,1)/(60*60*24)</f>
        <v>1.9699074074074074E-2</v>
      </c>
      <c r="GB76" s="13">
        <f>SMALL($GL76:GO76,1)/(60*60*24)</f>
        <v>1.9699074074074074E-2</v>
      </c>
      <c r="GC76" s="13">
        <f>SMALL($GL76:GP76,1)/(60*60*24)</f>
        <v>1.9699074074074074E-2</v>
      </c>
      <c r="GD76" s="13">
        <f>SMALL($GL76:GQ76,1)/(60*60*24)</f>
        <v>1.9699074074074074E-2</v>
      </c>
      <c r="GE76" s="34">
        <f t="shared" si="250"/>
        <v>1.5138956953478474E-2</v>
      </c>
      <c r="GF76" s="13">
        <f>SMALL($GR76:GS76,1)/(60*60*24)</f>
        <v>1.5138956953478474E-2</v>
      </c>
      <c r="GG76" s="42">
        <f>SMALL($GT76:GT76,1)/(60*60*24)</f>
        <v>0.11572916666666666</v>
      </c>
      <c r="GH76" s="42">
        <f>SMALL($GT76:GU76,1)/(60*60*24)</f>
        <v>0.11572916666666666</v>
      </c>
      <c r="GI76" s="42">
        <f>SMALL($GT76:GV76,1)/(60*60*24)</f>
        <v>0.11572916666666666</v>
      </c>
      <c r="GJ76" s="42">
        <f>SMALL($GT76:GW76,1)/(60*60*24)</f>
        <v>0.11572916666666666</v>
      </c>
      <c r="GL76" s="6">
        <f t="shared" si="211"/>
        <v>1702</v>
      </c>
      <c r="GM76" s="1">
        <f t="shared" si="128"/>
        <v>9999</v>
      </c>
      <c r="GN76" s="1">
        <f t="shared" si="128"/>
        <v>9999</v>
      </c>
      <c r="GO76" s="1">
        <f t="shared" si="128"/>
        <v>9999</v>
      </c>
      <c r="GP76" s="1">
        <f t="shared" si="128"/>
        <v>9999</v>
      </c>
      <c r="GQ76" s="1">
        <f t="shared" si="128"/>
        <v>9999</v>
      </c>
      <c r="GR76" s="6">
        <f t="shared" si="251"/>
        <v>1308.0058807805401</v>
      </c>
      <c r="GS76" s="1">
        <f t="shared" si="252"/>
        <v>9999</v>
      </c>
      <c r="GT76" s="43">
        <f t="shared" si="253"/>
        <v>9999</v>
      </c>
      <c r="GU76" s="1">
        <f t="shared" si="129"/>
        <v>9999</v>
      </c>
      <c r="GV76" s="1">
        <f t="shared" si="129"/>
        <v>9999</v>
      </c>
      <c r="GW76" s="1">
        <f t="shared" si="129"/>
        <v>9999</v>
      </c>
    </row>
    <row r="77" spans="1:209" x14ac:dyDescent="0.25">
      <c r="A77" s="1" t="s">
        <v>156</v>
      </c>
      <c r="B77" s="54"/>
      <c r="C77" s="45"/>
      <c r="D77" s="45"/>
      <c r="E77" s="13">
        <v>2.3287037037037037E-2</v>
      </c>
      <c r="F77" s="11">
        <v>43709</v>
      </c>
      <c r="L77" s="8">
        <v>3.7627314814814815E-2</v>
      </c>
      <c r="M77" s="8">
        <f t="shared" si="269"/>
        <v>2.5540017264671325E-2</v>
      </c>
      <c r="N77" s="6">
        <f t="shared" si="212"/>
        <v>2206.6574916676027</v>
      </c>
      <c r="O77" s="8">
        <f t="shared" si="213"/>
        <v>1.3888888888888888E-2</v>
      </c>
      <c r="P77" s="146" t="str">
        <f t="shared" si="214"/>
        <v>Mick Widdop</v>
      </c>
      <c r="Q77" s="107"/>
      <c r="R77" s="129" t="str">
        <f t="shared" si="190"/>
        <v/>
      </c>
      <c r="S77" s="131" t="str">
        <f t="shared" si="215"/>
        <v/>
      </c>
      <c r="T77" s="131">
        <f t="shared" si="254"/>
        <v>2.0007199999999893E-6</v>
      </c>
      <c r="U77" s="132">
        <f t="shared" si="216"/>
        <v>1.3890889608888887E-2</v>
      </c>
      <c r="V77" s="146" t="str">
        <f t="shared" si="217"/>
        <v>Mick Widdop</v>
      </c>
      <c r="W77" s="107"/>
      <c r="X77" s="129" t="str">
        <f t="shared" si="191"/>
        <v/>
      </c>
      <c r="Y77" s="131" t="str">
        <f t="shared" si="218"/>
        <v/>
      </c>
      <c r="Z77" s="131">
        <f t="shared" si="255"/>
        <v>2.0007199999999893E-6</v>
      </c>
      <c r="AA77" s="132">
        <f t="shared" si="219"/>
        <v>1.3890889608888887E-2</v>
      </c>
      <c r="AB77" s="146" t="str">
        <f t="shared" si="220"/>
        <v>Mick Widdop</v>
      </c>
      <c r="AC77" s="107"/>
      <c r="AD77" s="129" t="str">
        <f t="shared" si="192"/>
        <v/>
      </c>
      <c r="AE77" s="131" t="str">
        <f t="shared" si="221"/>
        <v/>
      </c>
      <c r="AF77" s="131">
        <f t="shared" si="256"/>
        <v>2.0007199999999893E-6</v>
      </c>
      <c r="AG77" s="132">
        <f t="shared" si="222"/>
        <v>1.3890889608888887E-2</v>
      </c>
      <c r="AH77" s="146" t="str">
        <f t="shared" si="223"/>
        <v>Mick Widdop</v>
      </c>
      <c r="AI77" s="107">
        <v>17.8</v>
      </c>
      <c r="AJ77" s="108">
        <f t="shared" si="224"/>
        <v>1.3194444444444444E-2</v>
      </c>
      <c r="AK77" s="109">
        <f t="shared" si="257"/>
        <v>1140</v>
      </c>
      <c r="AL77" s="129">
        <f t="shared" ref="AL77:AL89" si="270">(50.124*AI77)+1373.5</f>
        <v>2265.7071999999998</v>
      </c>
      <c r="AM77" s="131">
        <f t="shared" ref="AM77:AM100" si="271">IF(A77&lt;&gt;"",(MROUND(AL$2-AL77,15)/(60*60*24)),"")</f>
        <v>1.3194444444444444E-2</v>
      </c>
      <c r="AN77" s="131">
        <f t="shared" si="258"/>
        <v>2.0007199999999893E-6</v>
      </c>
      <c r="AO77" s="132">
        <f t="shared" si="259"/>
        <v>1.3194444444444444E-2</v>
      </c>
      <c r="AP77" s="146" t="str">
        <f t="shared" si="225"/>
        <v>Mick Widdop</v>
      </c>
      <c r="AQ77" s="107">
        <v>18.100000000000001</v>
      </c>
      <c r="AR77" s="129">
        <f t="shared" si="226"/>
        <v>2280.7444</v>
      </c>
      <c r="AS77" s="131">
        <f t="shared" si="227"/>
        <v>1.3020833333333334E-2</v>
      </c>
      <c r="AT77" s="131">
        <f t="shared" si="260"/>
        <v>2.0007199999999893E-6</v>
      </c>
      <c r="AU77" s="132">
        <f t="shared" si="228"/>
        <v>1.3022834053333333E-2</v>
      </c>
      <c r="AV77" s="146" t="str">
        <f t="shared" si="229"/>
        <v>Mick Widdop</v>
      </c>
      <c r="AW77" s="107">
        <v>17.899999999999999</v>
      </c>
      <c r="AX77" s="129">
        <f t="shared" si="193"/>
        <v>2053.6999999999998</v>
      </c>
      <c r="AY77" s="131">
        <f t="shared" si="230"/>
        <v>1.5625E-2</v>
      </c>
      <c r="AZ77" s="131">
        <f t="shared" si="261"/>
        <v>2.0007199999999893E-6</v>
      </c>
      <c r="BA77" s="132">
        <f t="shared" si="231"/>
        <v>1.5627000719999999E-2</v>
      </c>
      <c r="BB77" s="146" t="str">
        <f t="shared" si="232"/>
        <v>Mick Widdop</v>
      </c>
      <c r="BC77" s="107">
        <v>18.100000000000001</v>
      </c>
      <c r="BD77" s="129">
        <f t="shared" si="194"/>
        <v>829.2503999999999</v>
      </c>
      <c r="BE77" s="131">
        <f t="shared" si="233"/>
        <v>9.5486111111111119E-3</v>
      </c>
      <c r="BF77" s="131">
        <f t="shared" si="262"/>
        <v>2.0007199999999893E-6</v>
      </c>
      <c r="BG77" s="134">
        <f>IF(BE77&lt;&gt;"",BE77,VLOOKUP($A77,Table12[],7,FALSE))+BF77</f>
        <v>9.550611831111111E-3</v>
      </c>
      <c r="BH77" s="146" t="str">
        <f t="shared" si="234"/>
        <v>Mick Widdop</v>
      </c>
      <c r="BI77" s="107">
        <v>18.399999999999999</v>
      </c>
      <c r="BJ77" s="129">
        <f t="shared" si="195"/>
        <v>820.96559999999999</v>
      </c>
      <c r="BK77" s="131">
        <f t="shared" si="235"/>
        <v>9.5486111111111119E-3</v>
      </c>
      <c r="BL77" s="131">
        <f t="shared" si="263"/>
        <v>2.0007199999999893E-6</v>
      </c>
      <c r="BM77" s="134">
        <f>IF(BK77&lt;&gt;"",BK77,VLOOKUP($A77,Table12[],7,FALSE))+BL77</f>
        <v>9.550611831111111E-3</v>
      </c>
      <c r="BN77" s="146" t="str">
        <f t="shared" si="236"/>
        <v>Mick Widdop</v>
      </c>
      <c r="BO77" s="107">
        <v>18.8</v>
      </c>
      <c r="BP77" s="129">
        <f t="shared" si="196"/>
        <v>809.91919999999993</v>
      </c>
      <c r="BQ77" s="131">
        <f t="shared" si="237"/>
        <v>9.3749999999999997E-3</v>
      </c>
      <c r="BR77" s="131">
        <f t="shared" si="264"/>
        <v>2.0007199999999893E-6</v>
      </c>
      <c r="BS77" s="134">
        <f>IF(BQ77&lt;&gt;"",BQ77,VLOOKUP($A77,Table12[],7,FALSE))+BR77</f>
        <v>9.3770007199999988E-3</v>
      </c>
      <c r="BT77" s="146" t="str">
        <f t="shared" si="238"/>
        <v>Mick Widdop</v>
      </c>
      <c r="BU77" s="107">
        <v>18.899999999999999</v>
      </c>
      <c r="BV77" s="129">
        <f t="shared" si="197"/>
        <v>762.09999999999991</v>
      </c>
      <c r="BW77" s="131">
        <f t="shared" si="239"/>
        <v>8.8541666666666664E-3</v>
      </c>
      <c r="BX77" s="131">
        <f t="shared" si="265"/>
        <v>2.0007199999999893E-6</v>
      </c>
      <c r="BY77" s="134">
        <f>IF(BW77&lt;&gt;"",BW77,VLOOKUP($A77,Table12[],7,FALSE))+BX77</f>
        <v>8.8561673866666656E-3</v>
      </c>
      <c r="BZ77" s="146" t="str">
        <f t="shared" si="240"/>
        <v>Mick Widdop</v>
      </c>
      <c r="CA77" s="107">
        <v>19.600000000000001</v>
      </c>
      <c r="CB77" s="129">
        <f t="shared" si="198"/>
        <v>721.49999999999989</v>
      </c>
      <c r="CC77" s="131">
        <f t="shared" si="241"/>
        <v>8.3333333333333332E-3</v>
      </c>
      <c r="CD77" s="131">
        <f t="shared" si="266"/>
        <v>2.0007199999999893E-6</v>
      </c>
      <c r="CE77" s="134">
        <f>IF(CC77&lt;&gt;"",CC77,VLOOKUP($A77,Table12[],7,FALSE))+CD77</f>
        <v>8.3353340533333323E-3</v>
      </c>
      <c r="CF77" s="146" t="str">
        <f t="shared" si="242"/>
        <v>Mick Widdop</v>
      </c>
      <c r="CG77" s="107"/>
      <c r="CH77" s="129" t="str">
        <f t="shared" si="199"/>
        <v/>
      </c>
      <c r="CI77" s="131" t="str">
        <f t="shared" si="243"/>
        <v/>
      </c>
      <c r="CJ77" s="131">
        <f t="shared" si="267"/>
        <v>2.0007199999999893E-6</v>
      </c>
      <c r="CK77" s="134">
        <f>IF(CI77&lt;&gt;"",CI77,VLOOKUP($A77,Table12[],7,FALSE))+CJ77</f>
        <v>9.5506118311111093E-3</v>
      </c>
      <c r="CL77" s="146" t="str">
        <f t="shared" si="244"/>
        <v>Mick Widdop</v>
      </c>
      <c r="CM77" s="8"/>
      <c r="CN77" s="8">
        <f t="shared" si="268"/>
        <v>0</v>
      </c>
      <c r="CO77" s="8">
        <f t="shared" si="245"/>
        <v>0</v>
      </c>
      <c r="CP77" s="8">
        <f t="shared" si="200"/>
        <v>1.3888888888888888E-2</v>
      </c>
      <c r="CQ77" s="8"/>
      <c r="CR77" s="8">
        <f>IF(A77&lt;&gt;"",IF(VLOOKUP(A77,Apr!A$4:F$211,6)&gt;0,VLOOKUP(A77,Apr!A$4:F$211,6),0),0)</f>
        <v>0</v>
      </c>
      <c r="CS77" s="8">
        <f>IF(A77&lt;&gt;"",IF(VLOOKUP(A77,May!A$3:F$209,6)&gt;0,VLOOKUP(A77,May!A$3:F$209,6),0),0)</f>
        <v>0</v>
      </c>
      <c r="CT77" s="8">
        <f>IF(A77&lt;&gt;"",IF(VLOOKUP(A77,Jun!A$3:F$209,6)&gt;0,VLOOKUP(A77,Jun!A$3:F$209,6),0),0)</f>
        <v>0</v>
      </c>
      <c r="CU77" s="8">
        <f>IF(A77&lt;&gt;"",IF(VLOOKUP(A77,Jul!A$3:F$206,6)&gt;0,VLOOKUP(A77,Jul!A$3:F$206,6),0),0)</f>
        <v>0</v>
      </c>
      <c r="CV77" s="8">
        <f>IF(A77&lt;&gt;"",IF(VLOOKUP(A77,Aug!A$3:F$206,6)&gt;0,VLOOKUP(A77,Aug!A$3:F$206,6),0),0)</f>
        <v>0</v>
      </c>
      <c r="CW77" s="8">
        <f>IF(A77&lt;&gt;"",IF(VLOOKUP(A77,Sep!A$3:F$206,6)&gt;0,VLOOKUP(A77,Sep!A$3:F$206,6),0),0)</f>
        <v>0</v>
      </c>
      <c r="CX77" s="6">
        <f t="shared" si="201"/>
        <v>1695.8407614392831</v>
      </c>
      <c r="CY77" s="8">
        <f t="shared" si="246"/>
        <v>8.1597222222222227E-3</v>
      </c>
      <c r="CZ77" s="8">
        <f>IF(A77&lt;&gt;"",IF(VLOOKUP(A77,Oct!A$3:F$206,6)&gt;0,VLOOKUP(A77,Oct!A$3:F$206,6),0),0)</f>
        <v>0</v>
      </c>
      <c r="DA77" s="8">
        <f>IF(A77&lt;&gt;"",IF(VLOOKUP(A77,Nov!A$3:F$207,6)&gt;0,VLOOKUP(A77,Nov!A$3:F$207,6),0),0)</f>
        <v>0</v>
      </c>
      <c r="DB77" s="8">
        <f>IF(A77&lt;&gt;"",IF(VLOOKUP(A77,Dec!A$3:F$207,6)&gt;0,VLOOKUP(A77,Dec!A$3:F$207,6),0),0)</f>
        <v>0</v>
      </c>
      <c r="DC77" s="8">
        <f>IF(A77&lt;&gt;"",IF(VLOOKUP(A77,Jan!A$3:F$207,6)&gt;0,VLOOKUP(A77,Jan!A$3:F$207,6),0),0)</f>
        <v>0</v>
      </c>
      <c r="DD77" s="8">
        <f>IF(A77&lt;&gt;"",IF(VLOOKUP(A77,Feb!A$3:F$207,6)&gt;0,VLOOKUP(A77,Feb!A$3:F$207,6),0),0)</f>
        <v>0</v>
      </c>
      <c r="DE77" s="8">
        <f>IF(A77&lt;&gt;"",IF(VLOOKUP(A77,Mar!A$3:F$207,6)&gt;0,VLOOKUP(A77,Mar!A$3:F$207,6),0),0)</f>
        <v>0</v>
      </c>
      <c r="DG77" s="8">
        <f>LARGE($EE77:EF77,1)</f>
        <v>1.3194444444444444E-2</v>
      </c>
      <c r="DH77" s="8">
        <f>LARGE($EE77:EG77,1)</f>
        <v>1.3194444444444444E-2</v>
      </c>
      <c r="DI77" s="8">
        <f>LARGE($EE77:EH77,1)</f>
        <v>1.3194444444444444E-2</v>
      </c>
      <c r="DJ77" s="8">
        <f>LARGE($EE77:EI77,1)</f>
        <v>1.3194444444444444E-2</v>
      </c>
      <c r="DK77" s="8">
        <f>LARGE($EE77:EJ77,1)</f>
        <v>1.3194444444444444E-2</v>
      </c>
      <c r="DL77" s="8">
        <f>LARGE($EK77:EL77,1)</f>
        <v>8.1597222222222227E-3</v>
      </c>
      <c r="DM77" s="8">
        <f>LARGE($EK77:EM77,1)</f>
        <v>8.1597222222222227E-3</v>
      </c>
      <c r="DN77" s="8">
        <f>LARGE($EK77:EN77,1)</f>
        <v>8.1597222222222227E-3</v>
      </c>
      <c r="DO77" s="8">
        <f>LARGE($EK77:EO77,1)</f>
        <v>8.1597222222222227E-3</v>
      </c>
      <c r="DP77" s="8">
        <f>LARGE($EK77:EP77,1)</f>
        <v>8.1597222222222227E-3</v>
      </c>
      <c r="DS77" s="6">
        <f t="shared" si="121"/>
        <v>0</v>
      </c>
      <c r="DT77" s="6">
        <f t="shared" si="121"/>
        <v>0</v>
      </c>
      <c r="DU77" s="6">
        <f t="shared" si="121"/>
        <v>0</v>
      </c>
      <c r="DV77" s="6">
        <f t="shared" si="120"/>
        <v>0</v>
      </c>
      <c r="DW77" s="6">
        <f t="shared" si="120"/>
        <v>0</v>
      </c>
      <c r="DX77" s="6">
        <f t="shared" si="120"/>
        <v>0</v>
      </c>
      <c r="DY77" s="6">
        <f t="shared" si="123"/>
        <v>0</v>
      </c>
      <c r="DZ77" s="6">
        <f t="shared" si="123"/>
        <v>0</v>
      </c>
      <c r="EA77" s="6">
        <f t="shared" si="123"/>
        <v>0</v>
      </c>
      <c r="EB77" s="6">
        <f t="shared" si="123"/>
        <v>0</v>
      </c>
      <c r="EC77" s="6">
        <f t="shared" si="123"/>
        <v>0</v>
      </c>
      <c r="EE77" s="8">
        <f t="shared" si="202"/>
        <v>1.3194444444444444E-2</v>
      </c>
      <c r="EF77" s="8">
        <f t="shared" si="124"/>
        <v>0</v>
      </c>
      <c r="EG77" s="8">
        <f t="shared" si="124"/>
        <v>0</v>
      </c>
      <c r="EH77" s="8">
        <f t="shared" si="203"/>
        <v>1.3194444444444444E-2</v>
      </c>
      <c r="EI77" s="8">
        <f t="shared" si="204"/>
        <v>1.3022834053333333E-2</v>
      </c>
      <c r="EJ77" s="8">
        <f t="shared" si="124"/>
        <v>0</v>
      </c>
      <c r="EK77" s="8">
        <f t="shared" si="247"/>
        <v>8.1597222222222227E-3</v>
      </c>
      <c r="EL77" s="8">
        <f t="shared" si="125"/>
        <v>0</v>
      </c>
      <c r="EM77" s="8">
        <f t="shared" si="125"/>
        <v>0</v>
      </c>
      <c r="EN77" s="8">
        <f t="shared" si="125"/>
        <v>0</v>
      </c>
      <c r="EO77" s="8">
        <f t="shared" si="125"/>
        <v>0</v>
      </c>
      <c r="EP77" s="8">
        <f t="shared" si="125"/>
        <v>0</v>
      </c>
      <c r="ES77" s="8" t="str">
        <f t="shared" si="126"/>
        <v/>
      </c>
      <c r="ET77" s="8" t="str">
        <f t="shared" si="126"/>
        <v/>
      </c>
      <c r="EU77" s="8" t="str">
        <f t="shared" si="126"/>
        <v/>
      </c>
      <c r="EV77" s="8" t="str">
        <f t="shared" si="126"/>
        <v/>
      </c>
      <c r="EW77" s="8" t="str">
        <f t="shared" si="126"/>
        <v/>
      </c>
      <c r="EX77" s="8" t="str">
        <f t="shared" si="126"/>
        <v/>
      </c>
      <c r="EY77" s="8" t="str">
        <f t="shared" si="127"/>
        <v/>
      </c>
      <c r="EZ77" s="8" t="str">
        <f t="shared" si="127"/>
        <v/>
      </c>
      <c r="FA77" s="8" t="str">
        <f t="shared" si="127"/>
        <v/>
      </c>
      <c r="FB77" s="8" t="str">
        <f t="shared" si="127"/>
        <v/>
      </c>
      <c r="FC77" s="8" t="str">
        <f t="shared" si="127"/>
        <v/>
      </c>
      <c r="FD77" s="8" t="str">
        <f t="shared" si="127"/>
        <v/>
      </c>
      <c r="FF77" s="13">
        <v>2.3287037037037037E-2</v>
      </c>
      <c r="FG77" s="8">
        <f t="shared" si="248"/>
        <v>2.3287037037037037E-2</v>
      </c>
      <c r="FH77" s="8">
        <f>IF(COUNT($ES77:ET77)&gt;0,SMALL($ES77:ET77,1),$FF77)</f>
        <v>2.3287037037037037E-2</v>
      </c>
      <c r="FI77" s="8">
        <f>IF(COUNT($ES77:EU77)&gt;0,SMALL($ES77:EU77,1),$FF77)</f>
        <v>2.3287037037037037E-2</v>
      </c>
      <c r="FJ77" s="8">
        <f>IF(COUNT($ES77:EV77)&gt;0,SMALL($ES77:EV77,1),$FF77)</f>
        <v>2.3287037037037037E-2</v>
      </c>
      <c r="FK77" s="8">
        <f>IF(COUNT($ES77:EW77)&gt;0,SMALL($ES77:EW77,1),$FF77)</f>
        <v>2.3287037037037037E-2</v>
      </c>
      <c r="FL77" s="8">
        <f t="shared" ref="FL77" si="272">IF(EX77&lt;&gt;"",EX77,FK77)</f>
        <v>2.3287037037037037E-2</v>
      </c>
      <c r="FM77" s="8">
        <f t="shared" si="249"/>
        <v>2.3287037037037037E-2</v>
      </c>
      <c r="FN77" s="8">
        <f>IF(COUNT($EY77:EZ77)&gt;0,SMALL($EY77:EZ77,1),$FM77)</f>
        <v>2.3287037037037037E-2</v>
      </c>
      <c r="FO77" s="8">
        <f>IF(COUNT($EY77:FA77)&gt;0,SMALL($EY77:FA77,1),$FM77)</f>
        <v>2.3287037037037037E-2</v>
      </c>
      <c r="FP77" s="8">
        <f>IF(COUNT($EY77:FB77)&gt;0,SMALL($EY77:FB77,1),$FM77)</f>
        <v>2.3287037037037037E-2</v>
      </c>
      <c r="FQ77" s="8">
        <f>IF(COUNT($EY77:FC77)&gt;0,SMALL($EY77:FC77,1),$FM77)</f>
        <v>2.3287037037037037E-2</v>
      </c>
      <c r="FS77" s="8">
        <f t="shared" si="206"/>
        <v>1.3196157407407408E-2</v>
      </c>
      <c r="FT77" s="8">
        <f t="shared" si="207"/>
        <v>8.1614351851851865E-3</v>
      </c>
      <c r="FU77" s="1">
        <f t="shared" si="118"/>
        <v>74</v>
      </c>
      <c r="FV77" s="8">
        <f t="shared" si="208"/>
        <v>1.712962962962963E-6</v>
      </c>
      <c r="FW77" s="1" t="str">
        <f t="shared" si="209"/>
        <v>Mick Widdop</v>
      </c>
      <c r="FY77" s="13">
        <f t="shared" si="210"/>
        <v>2.5540017264671325E-2</v>
      </c>
      <c r="FZ77" s="13">
        <f>SMALL($GL77:GM77,1)/(60*60*24)</f>
        <v>2.5540017264671328E-2</v>
      </c>
      <c r="GA77" s="13">
        <f>SMALL($GL77:GN77,1)/(60*60*24)</f>
        <v>2.5540017264671328E-2</v>
      </c>
      <c r="GB77" s="13">
        <f>SMALL($GL77:GO77,1)/(60*60*24)</f>
        <v>2.5540017264671328E-2</v>
      </c>
      <c r="GC77" s="13">
        <f>SMALL($GL77:GP77,1)/(60*60*24)</f>
        <v>2.5540017264671328E-2</v>
      </c>
      <c r="GD77" s="13">
        <f>SMALL($GL77:GQ77,1)/(60*60*24)</f>
        <v>2.5540017264671328E-2</v>
      </c>
      <c r="GE77" s="34">
        <f t="shared" si="250"/>
        <v>1.9627786590732443E-2</v>
      </c>
      <c r="GF77" s="13">
        <f>SMALL($GR77:GS77,1)/(60*60*24)</f>
        <v>1.9627786590732443E-2</v>
      </c>
      <c r="GG77" s="42">
        <f>SMALL($GT77:GT77,1)/(60*60*24)</f>
        <v>0.11572916666666666</v>
      </c>
      <c r="GH77" s="42">
        <f>SMALL($GT77:GU77,1)/(60*60*24)</f>
        <v>0.11572916666666666</v>
      </c>
      <c r="GI77" s="42">
        <f>SMALL($GT77:GV77,1)/(60*60*24)</f>
        <v>0.11572916666666666</v>
      </c>
      <c r="GJ77" s="42">
        <f>SMALL($GT77:GW77,1)/(60*60*24)</f>
        <v>0.11572916666666666</v>
      </c>
      <c r="GL77" s="6">
        <f t="shared" si="211"/>
        <v>2206.6574916676027</v>
      </c>
      <c r="GM77" s="1">
        <f t="shared" si="128"/>
        <v>9999</v>
      </c>
      <c r="GN77" s="1">
        <f t="shared" si="128"/>
        <v>9999</v>
      </c>
      <c r="GO77" s="1">
        <f t="shared" si="128"/>
        <v>9999</v>
      </c>
      <c r="GP77" s="1">
        <f t="shared" si="128"/>
        <v>9999</v>
      </c>
      <c r="GQ77" s="1">
        <f t="shared" si="128"/>
        <v>9999</v>
      </c>
      <c r="GR77" s="6">
        <f t="shared" si="251"/>
        <v>1695.8407614392831</v>
      </c>
      <c r="GS77" s="1">
        <f t="shared" si="252"/>
        <v>9999</v>
      </c>
      <c r="GT77" s="43">
        <f t="shared" si="253"/>
        <v>9999</v>
      </c>
      <c r="GU77" s="1">
        <f t="shared" si="129"/>
        <v>9999</v>
      </c>
      <c r="GV77" s="1">
        <f t="shared" si="129"/>
        <v>9999</v>
      </c>
      <c r="GW77" s="1">
        <f t="shared" si="129"/>
        <v>9999</v>
      </c>
    </row>
    <row r="78" spans="1:209" x14ac:dyDescent="0.25">
      <c r="A78" s="1" t="s">
        <v>33</v>
      </c>
      <c r="B78" s="54">
        <v>1.2604166666666666E-2</v>
      </c>
      <c r="C78" s="45">
        <v>43435</v>
      </c>
      <c r="D78" s="45"/>
      <c r="E78" s="13">
        <v>1.5636574074074074E-2</v>
      </c>
      <c r="F78" s="11">
        <v>44317</v>
      </c>
      <c r="H78" s="35">
        <v>1.2824074074074078E-2</v>
      </c>
      <c r="J78" s="8">
        <v>1.539351851851852E-2</v>
      </c>
      <c r="K78" s="55">
        <f>(J78/4*3.1)/1.032</f>
        <v>1.1560055089003733E-2</v>
      </c>
      <c r="L78" s="8">
        <v>2.3692129629629629E-2</v>
      </c>
      <c r="M78" s="8">
        <f t="shared" si="269"/>
        <v>1.6169208886548631E-2</v>
      </c>
      <c r="N78" s="6">
        <f t="shared" si="212"/>
        <v>1397.0196477978016</v>
      </c>
      <c r="O78" s="8">
        <f t="shared" si="213"/>
        <v>2.326388888888889E-2</v>
      </c>
      <c r="P78" s="146" t="str">
        <f t="shared" si="214"/>
        <v>Mike Toft</v>
      </c>
      <c r="Q78" s="107"/>
      <c r="R78" s="129" t="str">
        <f t="shared" si="190"/>
        <v/>
      </c>
      <c r="S78" s="131" t="str">
        <f t="shared" si="215"/>
        <v/>
      </c>
      <c r="T78" s="131">
        <f t="shared" si="254"/>
        <v>2.0007299999999891E-6</v>
      </c>
      <c r="U78" s="132">
        <f t="shared" si="216"/>
        <v>2.3265889618888889E-2</v>
      </c>
      <c r="V78" s="146" t="str">
        <f t="shared" si="217"/>
        <v>Mike Toft</v>
      </c>
      <c r="W78" s="107"/>
      <c r="X78" s="129" t="str">
        <f t="shared" si="191"/>
        <v/>
      </c>
      <c r="Y78" s="131" t="str">
        <f t="shared" si="218"/>
        <v/>
      </c>
      <c r="Z78" s="131">
        <f t="shared" si="255"/>
        <v>2.0007299999999891E-6</v>
      </c>
      <c r="AA78" s="132">
        <f t="shared" si="219"/>
        <v>2.3265889618888889E-2</v>
      </c>
      <c r="AB78" s="146" t="str">
        <f t="shared" si="220"/>
        <v>Mike Toft</v>
      </c>
      <c r="AC78" s="107"/>
      <c r="AD78" s="129" t="str">
        <f t="shared" si="192"/>
        <v/>
      </c>
      <c r="AE78" s="131" t="str">
        <f t="shared" si="221"/>
        <v/>
      </c>
      <c r="AF78" s="131">
        <f t="shared" si="256"/>
        <v>2.0007299999999891E-6</v>
      </c>
      <c r="AG78" s="132">
        <f t="shared" si="222"/>
        <v>2.3265889618888889E-2</v>
      </c>
      <c r="AH78" s="146" t="str">
        <f t="shared" si="223"/>
        <v>Mike Toft</v>
      </c>
      <c r="AI78" s="107">
        <v>0.4</v>
      </c>
      <c r="AJ78" s="108">
        <f t="shared" si="224"/>
        <v>2.326388888888889E-2</v>
      </c>
      <c r="AK78" s="109">
        <f t="shared" si="257"/>
        <v>2010.0000000000005</v>
      </c>
      <c r="AL78" s="129">
        <f t="shared" si="270"/>
        <v>1393.5496000000001</v>
      </c>
      <c r="AM78" s="131">
        <f t="shared" si="271"/>
        <v>2.326388888888889E-2</v>
      </c>
      <c r="AN78" s="131">
        <f t="shared" si="258"/>
        <v>2.0007299999999891E-6</v>
      </c>
      <c r="AO78" s="132">
        <f t="shared" si="259"/>
        <v>2.326388888888889E-2</v>
      </c>
      <c r="AP78" s="146" t="str">
        <f t="shared" si="225"/>
        <v>Mike Toft</v>
      </c>
      <c r="AQ78" s="107">
        <v>0.7</v>
      </c>
      <c r="AR78" s="129">
        <f t="shared" si="226"/>
        <v>1408.5868</v>
      </c>
      <c r="AS78" s="131">
        <f t="shared" si="227"/>
        <v>2.3090277777777779E-2</v>
      </c>
      <c r="AT78" s="131">
        <f t="shared" si="260"/>
        <v>2.0007299999999891E-6</v>
      </c>
      <c r="AU78" s="132">
        <f t="shared" si="228"/>
        <v>2.3092278507777779E-2</v>
      </c>
      <c r="AV78" s="146" t="str">
        <f t="shared" si="229"/>
        <v>Mike Toft</v>
      </c>
      <c r="AW78" s="107">
        <v>0.3</v>
      </c>
      <c r="AX78" s="129">
        <f t="shared" si="193"/>
        <v>1384.9</v>
      </c>
      <c r="AY78" s="131">
        <f t="shared" si="230"/>
        <v>2.34375E-2</v>
      </c>
      <c r="AZ78" s="131">
        <f t="shared" si="261"/>
        <v>2.0007299999999891E-6</v>
      </c>
      <c r="BA78" s="132">
        <f t="shared" si="231"/>
        <v>2.343950073E-2</v>
      </c>
      <c r="BB78" s="146" t="str">
        <f t="shared" si="232"/>
        <v>Mike Toft</v>
      </c>
      <c r="BC78" s="107">
        <v>-0.2</v>
      </c>
      <c r="BD78" s="129">
        <f t="shared" si="194"/>
        <v>1334.6232</v>
      </c>
      <c r="BE78" s="131">
        <f t="shared" si="233"/>
        <v>1.545138888888889E-2</v>
      </c>
      <c r="BF78" s="131">
        <f t="shared" si="262"/>
        <v>2.0007299999999891E-6</v>
      </c>
      <c r="BG78" s="134">
        <f>IF(BE78&lt;&gt;"",BE78,VLOOKUP($A78,Table12[],7,FALSE))+BF78</f>
        <v>1.5453389618888889E-2</v>
      </c>
      <c r="BH78" s="146" t="str">
        <f t="shared" si="234"/>
        <v>Mike Toft</v>
      </c>
      <c r="BI78" s="107">
        <v>-0.4</v>
      </c>
      <c r="BJ78" s="129">
        <f t="shared" si="195"/>
        <v>1340.1463999999999</v>
      </c>
      <c r="BK78" s="131">
        <f t="shared" si="235"/>
        <v>1.545138888888889E-2</v>
      </c>
      <c r="BL78" s="131">
        <f t="shared" si="263"/>
        <v>2.0007299999999891E-6</v>
      </c>
      <c r="BM78" s="134">
        <f>IF(BK78&lt;&gt;"",BK78,VLOOKUP($A78,Table12[],7,FALSE))+BL78</f>
        <v>1.5453389618888889E-2</v>
      </c>
      <c r="BN78" s="146" t="str">
        <f t="shared" si="236"/>
        <v>Mike Toft</v>
      </c>
      <c r="BO78" s="107">
        <v>-0.2</v>
      </c>
      <c r="BP78" s="129">
        <f t="shared" si="196"/>
        <v>1334.6232</v>
      </c>
      <c r="BQ78" s="131">
        <f t="shared" si="237"/>
        <v>1.545138888888889E-2</v>
      </c>
      <c r="BR78" s="131">
        <f t="shared" si="264"/>
        <v>2.0007299999999891E-6</v>
      </c>
      <c r="BS78" s="134">
        <f>IF(BQ78&lt;&gt;"",BQ78,VLOOKUP($A78,Table12[],7,FALSE))+BR78</f>
        <v>1.5453389618888889E-2</v>
      </c>
      <c r="BT78" s="146" t="str">
        <f t="shared" si="238"/>
        <v>Mike Toft</v>
      </c>
      <c r="BU78" s="107">
        <v>-0.4</v>
      </c>
      <c r="BV78" s="129">
        <f t="shared" si="197"/>
        <v>1341.1</v>
      </c>
      <c r="BW78" s="131">
        <f t="shared" si="239"/>
        <v>1.545138888888889E-2</v>
      </c>
      <c r="BX78" s="131">
        <f t="shared" si="265"/>
        <v>2.0007299999999891E-6</v>
      </c>
      <c r="BY78" s="134">
        <f>IF(BW78&lt;&gt;"",BW78,VLOOKUP($A78,Table12[],7,FALSE))+BX78</f>
        <v>1.5453389618888889E-2</v>
      </c>
      <c r="BZ78" s="146" t="str">
        <f t="shared" si="240"/>
        <v>Mike Toft</v>
      </c>
      <c r="CA78" s="107">
        <v>-0.4</v>
      </c>
      <c r="CB78" s="129">
        <f t="shared" si="198"/>
        <v>1341.5</v>
      </c>
      <c r="CC78" s="131">
        <f t="shared" si="241"/>
        <v>1.545138888888889E-2</v>
      </c>
      <c r="CD78" s="131">
        <f t="shared" si="266"/>
        <v>2.0007299999999891E-6</v>
      </c>
      <c r="CE78" s="134">
        <f>IF(CC78&lt;&gt;"",CC78,VLOOKUP($A78,Table12[],7,FALSE))+CD78</f>
        <v>1.5453389618888889E-2</v>
      </c>
      <c r="CF78" s="146" t="str">
        <f t="shared" si="242"/>
        <v>Mike Toft</v>
      </c>
      <c r="CG78" s="107"/>
      <c r="CH78" s="129" t="str">
        <f t="shared" si="199"/>
        <v/>
      </c>
      <c r="CI78" s="131" t="str">
        <f t="shared" si="243"/>
        <v/>
      </c>
      <c r="CJ78" s="131">
        <f t="shared" si="267"/>
        <v>2.0007299999999891E-6</v>
      </c>
      <c r="CK78" s="134">
        <f>IF(CI78&lt;&gt;"",CI78,VLOOKUP($A78,Table12[],7,FALSE))+CJ78</f>
        <v>1.5279778507777777E-2</v>
      </c>
      <c r="CL78" s="146" t="str">
        <f t="shared" si="244"/>
        <v>Mike Toft</v>
      </c>
      <c r="CM78" s="8"/>
      <c r="CN78" s="8">
        <f t="shared" si="268"/>
        <v>0</v>
      </c>
      <c r="CO78" s="8">
        <f t="shared" si="245"/>
        <v>1.2683184455185185E-2</v>
      </c>
      <c r="CP78" s="8">
        <f t="shared" si="200"/>
        <v>2.326388888888889E-2</v>
      </c>
      <c r="CQ78" s="8"/>
      <c r="CR78" s="8">
        <f>IF(A78&lt;&gt;"",IF(VLOOKUP(A78,Apr!A$4:F$211,6)&gt;0,VLOOKUP(A78,Apr!A$4:F$211,6),0),0)</f>
        <v>0</v>
      </c>
      <c r="CS78" s="8">
        <f>IF(A78&lt;&gt;"",IF(VLOOKUP(A78,May!A$3:F$209,6)&gt;0,VLOOKUP(A78,May!A$3:F$209,6),0),0)</f>
        <v>0</v>
      </c>
      <c r="CT78" s="8">
        <f>IF(A78&lt;&gt;"",IF(VLOOKUP(A78,Jun!A$3:F$209,6)&gt;0,VLOOKUP(A78,Jun!A$3:F$209,6),0),0)</f>
        <v>0</v>
      </c>
      <c r="CU78" s="8">
        <f>IF(A78&lt;&gt;"",IF(VLOOKUP(A78,Jul!A$3:F$206,6)&gt;0,VLOOKUP(A78,Jul!A$3:F$206,6),0),0)</f>
        <v>0</v>
      </c>
      <c r="CV78" s="8">
        <f>IF(A78&lt;&gt;"",IF(VLOOKUP(A78,Aug!A$3:F$206,6)&gt;0,VLOOKUP(A78,Aug!A$3:F$206,6),0),0)</f>
        <v>0</v>
      </c>
      <c r="CW78" s="8">
        <f>IF(A78&lt;&gt;"",IF(VLOOKUP(A78,Sep!A$3:F$206,6)&gt;0,VLOOKUP(A78,Sep!A$3:F$206,6),0),0)</f>
        <v>0</v>
      </c>
      <c r="CX78" s="6">
        <f t="shared" si="201"/>
        <v>1073.6250968774873</v>
      </c>
      <c r="CY78" s="8">
        <f t="shared" si="246"/>
        <v>1.545138888888889E-2</v>
      </c>
      <c r="CZ78" s="8">
        <f>IF(A78&lt;&gt;"",IF(VLOOKUP(A78,Oct!A$3:F$206,6)&gt;0,VLOOKUP(A78,Oct!A$3:F$206,6),0),0)</f>
        <v>0</v>
      </c>
      <c r="DA78" s="8">
        <f>IF(A78&lt;&gt;"",IF(VLOOKUP(A78,Nov!A$3:F$207,6)&gt;0,VLOOKUP(A78,Nov!A$3:F$207,6),0),0)</f>
        <v>0</v>
      </c>
      <c r="DB78" s="8">
        <f>IF(A78&lt;&gt;"",IF(VLOOKUP(A78,Dec!A$3:F$207,6)&gt;0,VLOOKUP(A78,Dec!A$3:F$207,6),0),0)</f>
        <v>1.3018832603333332E-2</v>
      </c>
      <c r="DC78" s="8">
        <f>IF(A78&lt;&gt;"",IF(VLOOKUP(A78,Jan!A$3:F$207,6)&gt;0,VLOOKUP(A78,Jan!A$3:F$207,6),0),0)</f>
        <v>0</v>
      </c>
      <c r="DD78" s="8">
        <f>IF(A78&lt;&gt;"",IF(VLOOKUP(A78,Feb!A$3:F$207,6)&gt;0,VLOOKUP(A78,Feb!A$3:F$207,6),0),0)</f>
        <v>1.2683184455185185E-2</v>
      </c>
      <c r="DE78" s="8">
        <f>IF(A78&lt;&gt;"",IF(VLOOKUP(A78,Mar!A$3:F$207,6)&gt;0,VLOOKUP(A78,Mar!A$3:F$207,6),0),0)</f>
        <v>0</v>
      </c>
      <c r="DG78" s="8">
        <f>LARGE($EE78:EF78,1)</f>
        <v>2.326388888888889E-2</v>
      </c>
      <c r="DH78" s="8">
        <f>LARGE($EE78:EG78,1)</f>
        <v>2.326388888888889E-2</v>
      </c>
      <c r="DI78" s="8">
        <f>LARGE($EE78:EH78,1)</f>
        <v>2.326388888888889E-2</v>
      </c>
      <c r="DJ78" s="8">
        <f>LARGE($EE78:EI78,1)</f>
        <v>2.326388888888889E-2</v>
      </c>
      <c r="DK78" s="8">
        <f>LARGE($EE78:EJ78,1)</f>
        <v>2.326388888888889E-2</v>
      </c>
      <c r="DL78" s="8">
        <f>LARGE($EK78:EL78,1)</f>
        <v>1.545138888888889E-2</v>
      </c>
      <c r="DM78" s="8">
        <f>LARGE($EK78:EM78,1)</f>
        <v>1.545138888888889E-2</v>
      </c>
      <c r="DN78" s="8">
        <f>LARGE($EK78:EN78,1)</f>
        <v>1.545138888888889E-2</v>
      </c>
      <c r="DO78" s="8">
        <f>LARGE($EK78:EO78,1)</f>
        <v>1.545138888888889E-2</v>
      </c>
      <c r="DP78" s="8">
        <f>LARGE($EK78:EP78,1)</f>
        <v>1.545138888888889E-2</v>
      </c>
      <c r="DS78" s="6">
        <f t="shared" si="121"/>
        <v>0</v>
      </c>
      <c r="DT78" s="6">
        <f t="shared" si="121"/>
        <v>0</v>
      </c>
      <c r="DU78" s="6">
        <f t="shared" si="121"/>
        <v>0</v>
      </c>
      <c r="DV78" s="6">
        <f t="shared" si="120"/>
        <v>0</v>
      </c>
      <c r="DW78" s="6">
        <f t="shared" si="120"/>
        <v>0</v>
      </c>
      <c r="DX78" s="6">
        <f t="shared" si="120"/>
        <v>0</v>
      </c>
      <c r="DY78" s="6">
        <f t="shared" si="123"/>
        <v>0</v>
      </c>
      <c r="DZ78" s="6">
        <f t="shared" si="123"/>
        <v>0</v>
      </c>
      <c r="EA78" s="6">
        <f t="shared" si="123"/>
        <v>1124.8271369280001</v>
      </c>
      <c r="EB78" s="6">
        <f t="shared" si="123"/>
        <v>0</v>
      </c>
      <c r="EC78" s="6">
        <f t="shared" si="123"/>
        <v>1095.8271369280001</v>
      </c>
      <c r="EE78" s="8">
        <f t="shared" si="202"/>
        <v>2.326388888888889E-2</v>
      </c>
      <c r="EF78" s="8">
        <f t="shared" si="124"/>
        <v>0</v>
      </c>
      <c r="EG78" s="8">
        <f t="shared" si="124"/>
        <v>0</v>
      </c>
      <c r="EH78" s="8">
        <f t="shared" si="203"/>
        <v>2.326388888888889E-2</v>
      </c>
      <c r="EI78" s="8">
        <f t="shared" si="204"/>
        <v>2.3092278507777779E-2</v>
      </c>
      <c r="EJ78" s="8">
        <f t="shared" si="124"/>
        <v>0</v>
      </c>
      <c r="EK78" s="8">
        <f t="shared" si="247"/>
        <v>1.545138888888889E-2</v>
      </c>
      <c r="EL78" s="8">
        <f t="shared" si="125"/>
        <v>0</v>
      </c>
      <c r="EM78" s="8">
        <f t="shared" si="125"/>
        <v>0</v>
      </c>
      <c r="EN78" s="8">
        <f t="shared" si="125"/>
        <v>1.4756944444444444E-2</v>
      </c>
      <c r="EO78" s="8">
        <f t="shared" si="125"/>
        <v>0</v>
      </c>
      <c r="EP78" s="8">
        <f t="shared" si="125"/>
        <v>1.5104166666666667E-2</v>
      </c>
      <c r="ES78" s="8" t="str">
        <f t="shared" si="126"/>
        <v/>
      </c>
      <c r="ET78" s="8" t="str">
        <f t="shared" si="126"/>
        <v/>
      </c>
      <c r="EU78" s="8" t="str">
        <f t="shared" si="126"/>
        <v/>
      </c>
      <c r="EV78" s="8" t="str">
        <f t="shared" si="126"/>
        <v/>
      </c>
      <c r="EW78" s="8" t="str">
        <f t="shared" si="126"/>
        <v/>
      </c>
      <c r="EX78" s="8" t="str">
        <f t="shared" si="126"/>
        <v/>
      </c>
      <c r="EY78" s="8" t="str">
        <f t="shared" si="127"/>
        <v/>
      </c>
      <c r="EZ78" s="8" t="str">
        <f t="shared" si="127"/>
        <v/>
      </c>
      <c r="FA78" s="8">
        <f t="shared" si="127"/>
        <v>1.3018832603333332E-2</v>
      </c>
      <c r="FB78" s="8" t="str">
        <f t="shared" si="127"/>
        <v/>
      </c>
      <c r="FC78" s="8">
        <f t="shared" si="127"/>
        <v>1.2683184455185185E-2</v>
      </c>
      <c r="FD78" s="8" t="str">
        <f t="shared" si="127"/>
        <v/>
      </c>
      <c r="FF78" s="13">
        <v>1.5636574074074074E-2</v>
      </c>
      <c r="FG78" s="8">
        <f t="shared" si="248"/>
        <v>1.5636574074074074E-2</v>
      </c>
      <c r="FH78" s="8">
        <f>IF(COUNT($ES78:ET78)&gt;0,SMALL($ES78:ET78,1),$FF78)</f>
        <v>1.5636574074074074E-2</v>
      </c>
      <c r="FI78" s="8">
        <f>IF(COUNT($ES78:EU78)&gt;0,SMALL($ES78:EU78,1),$FF78)</f>
        <v>1.5636574074074074E-2</v>
      </c>
      <c r="FJ78" s="8">
        <f>IF(COUNT($ES78:EV78)&gt;0,SMALL($ES78:EV78,1),$FF78)</f>
        <v>1.5636574074074074E-2</v>
      </c>
      <c r="FK78" s="8">
        <f>IF(COUNT($ES78:EW78)&gt;0,SMALL($ES78:EW78,1),$FF78)</f>
        <v>1.5636574074074074E-2</v>
      </c>
      <c r="FL78" s="54">
        <v>1.2604166666666666E-2</v>
      </c>
      <c r="FM78" s="8">
        <f t="shared" si="249"/>
        <v>1.2604166666666666E-2</v>
      </c>
      <c r="FN78" s="8">
        <f>IF(COUNT($EY78:EZ78)&gt;0,SMALL($EY78:EZ78,1),$FM78)</f>
        <v>1.2604166666666666E-2</v>
      </c>
      <c r="FO78" s="8">
        <f>IF(COUNT($EY78:FA78)&gt;0,SMALL($EY78:FA78,1),$FM78)</f>
        <v>1.3018832603333332E-2</v>
      </c>
      <c r="FP78" s="8">
        <f>IF(COUNT($EY78:FB78)&gt;0,SMALL($EY78:FB78,1),$FM78)</f>
        <v>1.3018832603333332E-2</v>
      </c>
      <c r="FQ78" s="8">
        <f>IF(COUNT($EY78:FC78)&gt;0,SMALL($EY78:FC78,1),$FM78)</f>
        <v>1.2683184455185185E-2</v>
      </c>
      <c r="FS78" s="8">
        <f t="shared" si="206"/>
        <v>2.3265625000000002E-2</v>
      </c>
      <c r="FT78" s="8">
        <f t="shared" si="207"/>
        <v>1.5453125E-2</v>
      </c>
      <c r="FU78" s="1">
        <f t="shared" si="118"/>
        <v>75</v>
      </c>
      <c r="FV78" s="8">
        <f t="shared" si="208"/>
        <v>1.7361111111111112E-6</v>
      </c>
      <c r="FW78" s="1" t="str">
        <f t="shared" si="209"/>
        <v>Mike Toft</v>
      </c>
      <c r="FY78" s="13">
        <f t="shared" si="210"/>
        <v>1.6169208886548631E-2</v>
      </c>
      <c r="FZ78" s="13">
        <f>SMALL($GL78:GM78,1)/(60*60*24)</f>
        <v>1.6169208886548631E-2</v>
      </c>
      <c r="GA78" s="13">
        <f>SMALL($GL78:GN78,1)/(60*60*24)</f>
        <v>1.6169208886548631E-2</v>
      </c>
      <c r="GB78" s="13">
        <f>SMALL($GL78:GO78,1)/(60*60*24)</f>
        <v>1.6169208886548631E-2</v>
      </c>
      <c r="GC78" s="13">
        <f>SMALL($GL78:GP78,1)/(60*60*24)</f>
        <v>1.6169208886548631E-2</v>
      </c>
      <c r="GD78" s="13">
        <f>SMALL($GL78:GQ78,1)/(60*60*24)</f>
        <v>1.6169208886548631E-2</v>
      </c>
      <c r="GE78" s="34">
        <f t="shared" si="250"/>
        <v>1.2426216399044992E-2</v>
      </c>
      <c r="GF78" s="13">
        <f>SMALL($GR78:GS78,1)/(60*60*24)</f>
        <v>1.2426216399044992E-2</v>
      </c>
      <c r="GG78" s="42">
        <f>SMALL($GT78:GT78,1)/(60*60*24)</f>
        <v>0.11572916666666666</v>
      </c>
      <c r="GH78" s="42">
        <f>SMALL($GT78:GU78,1)/(60*60*24)</f>
        <v>1.3018832603333334E-2</v>
      </c>
      <c r="GI78" s="42">
        <f>SMALL($GT78:GV78,1)/(60*60*24)</f>
        <v>1.3018832603333334E-2</v>
      </c>
      <c r="GJ78" s="42">
        <f>SMALL($GT78:GW78,1)/(60*60*24)</f>
        <v>1.2683184455185187E-2</v>
      </c>
      <c r="GL78" s="6">
        <f t="shared" si="211"/>
        <v>1397.0196477978016</v>
      </c>
      <c r="GM78" s="1">
        <f t="shared" si="128"/>
        <v>9999</v>
      </c>
      <c r="GN78" s="1">
        <f t="shared" si="128"/>
        <v>9999</v>
      </c>
      <c r="GO78" s="1">
        <f t="shared" si="128"/>
        <v>9999</v>
      </c>
      <c r="GP78" s="1">
        <f t="shared" si="128"/>
        <v>9999</v>
      </c>
      <c r="GQ78" s="1">
        <f t="shared" si="128"/>
        <v>9999</v>
      </c>
      <c r="GR78" s="6">
        <f t="shared" si="251"/>
        <v>1073.6250968774873</v>
      </c>
      <c r="GS78" s="1">
        <f t="shared" si="252"/>
        <v>9999</v>
      </c>
      <c r="GT78" s="43">
        <f t="shared" si="253"/>
        <v>9999</v>
      </c>
      <c r="GU78" s="1">
        <f t="shared" si="129"/>
        <v>1124.8271369280001</v>
      </c>
      <c r="GV78" s="1">
        <f t="shared" si="129"/>
        <v>9999</v>
      </c>
      <c r="GW78" s="1">
        <f t="shared" si="129"/>
        <v>1095.8271369280001</v>
      </c>
    </row>
    <row r="79" spans="1:209" x14ac:dyDescent="0.25">
      <c r="A79" s="1" t="s">
        <v>152</v>
      </c>
      <c r="B79" s="54">
        <v>1.6736111111111111E-2</v>
      </c>
      <c r="C79" s="45">
        <v>45323</v>
      </c>
      <c r="D79" s="45"/>
      <c r="E79" s="13"/>
      <c r="H79" s="35">
        <v>1.7210648148148149E-2</v>
      </c>
      <c r="K79" s="8">
        <v>1.5740740740740743E-2</v>
      </c>
      <c r="M79" s="8">
        <f t="shared" si="269"/>
        <v>2.2016791711325475E-2</v>
      </c>
      <c r="N79" s="6">
        <f t="shared" si="212"/>
        <v>1902.2508038585211</v>
      </c>
      <c r="O79" s="8">
        <f t="shared" si="213"/>
        <v>1.7534722222222222E-2</v>
      </c>
      <c r="P79" s="146" t="str">
        <f t="shared" si="214"/>
        <v>Morgan Pritchard</v>
      </c>
      <c r="Q79" s="107"/>
      <c r="R79" s="129" t="str">
        <f t="shared" si="190"/>
        <v/>
      </c>
      <c r="S79" s="131" t="str">
        <f t="shared" si="215"/>
        <v/>
      </c>
      <c r="T79" s="131">
        <f t="shared" si="254"/>
        <v>2.000739999999989E-6</v>
      </c>
      <c r="U79" s="132">
        <f t="shared" si="216"/>
        <v>1.7536722962222223E-2</v>
      </c>
      <c r="V79" s="146" t="str">
        <f t="shared" si="217"/>
        <v>Morgan Pritchard</v>
      </c>
      <c r="W79" s="107"/>
      <c r="X79" s="129" t="str">
        <f t="shared" si="191"/>
        <v/>
      </c>
      <c r="Y79" s="131" t="str">
        <f t="shared" si="218"/>
        <v/>
      </c>
      <c r="Z79" s="131">
        <f t="shared" si="255"/>
        <v>2.000739999999989E-6</v>
      </c>
      <c r="AA79" s="132">
        <f t="shared" si="219"/>
        <v>1.7536722962222223E-2</v>
      </c>
      <c r="AB79" s="146" t="str">
        <f t="shared" si="220"/>
        <v>Morgan Pritchard</v>
      </c>
      <c r="AC79" s="107"/>
      <c r="AD79" s="129" t="str">
        <f t="shared" si="192"/>
        <v/>
      </c>
      <c r="AE79" s="131" t="str">
        <f t="shared" si="221"/>
        <v/>
      </c>
      <c r="AF79" s="131">
        <f t="shared" si="256"/>
        <v>2.000739999999989E-6</v>
      </c>
      <c r="AG79" s="132">
        <f t="shared" si="222"/>
        <v>1.7536722962222223E-2</v>
      </c>
      <c r="AH79" s="146" t="str">
        <f t="shared" si="223"/>
        <v>Morgan Pritchard</v>
      </c>
      <c r="AI79" s="107">
        <v>13.2</v>
      </c>
      <c r="AJ79" s="108">
        <f t="shared" si="224"/>
        <v>1.5972222222222221E-2</v>
      </c>
      <c r="AK79" s="109">
        <f t="shared" si="257"/>
        <v>1379.9999999999998</v>
      </c>
      <c r="AL79" s="129">
        <f t="shared" si="270"/>
        <v>2035.1368</v>
      </c>
      <c r="AM79" s="131">
        <f t="shared" si="271"/>
        <v>1.5972222222222221E-2</v>
      </c>
      <c r="AN79" s="131">
        <f t="shared" si="258"/>
        <v>2.000739999999989E-6</v>
      </c>
      <c r="AO79" s="132">
        <f t="shared" si="259"/>
        <v>1.5972222222222221E-2</v>
      </c>
      <c r="AP79" s="146" t="str">
        <f t="shared" si="225"/>
        <v>Morgan Pritchard</v>
      </c>
      <c r="AQ79" s="107">
        <v>13.9</v>
      </c>
      <c r="AR79" s="129">
        <f t="shared" si="226"/>
        <v>2070.2236000000003</v>
      </c>
      <c r="AS79" s="131">
        <f t="shared" si="227"/>
        <v>1.545138888888889E-2</v>
      </c>
      <c r="AT79" s="131">
        <f t="shared" si="260"/>
        <v>2.000739999999989E-6</v>
      </c>
      <c r="AU79" s="132">
        <f t="shared" si="228"/>
        <v>1.545338962888889E-2</v>
      </c>
      <c r="AV79" s="146" t="str">
        <f t="shared" si="229"/>
        <v>Morgan Pritchard</v>
      </c>
      <c r="AW79" s="107">
        <v>14.4</v>
      </c>
      <c r="AX79" s="129">
        <f t="shared" si="193"/>
        <v>1920.7</v>
      </c>
      <c r="AY79" s="131">
        <f t="shared" si="230"/>
        <v>1.7187500000000001E-2</v>
      </c>
      <c r="AZ79" s="131">
        <f t="shared" si="261"/>
        <v>2.000739999999989E-6</v>
      </c>
      <c r="BA79" s="132">
        <f t="shared" si="231"/>
        <v>1.7189500740000002E-2</v>
      </c>
      <c r="BB79" s="146" t="str">
        <f t="shared" si="232"/>
        <v>Morgan Pritchard</v>
      </c>
      <c r="BC79" s="107">
        <v>14.9</v>
      </c>
      <c r="BD79" s="129">
        <f t="shared" si="194"/>
        <v>917.62159999999994</v>
      </c>
      <c r="BE79" s="131">
        <f t="shared" si="233"/>
        <v>1.0590277777777778E-2</v>
      </c>
      <c r="BF79" s="131">
        <f t="shared" si="262"/>
        <v>2.000739999999989E-6</v>
      </c>
      <c r="BG79" s="134">
        <f>IF(BE79&lt;&gt;"",BE79,VLOOKUP($A79,Table12[],7,FALSE))+BF79</f>
        <v>1.0592278517777779E-2</v>
      </c>
      <c r="BH79" s="146" t="str">
        <f t="shared" si="234"/>
        <v>Morgan Pritchard</v>
      </c>
      <c r="BI79" s="107">
        <v>14.5</v>
      </c>
      <c r="BJ79" s="129">
        <f t="shared" si="195"/>
        <v>928.66799999999989</v>
      </c>
      <c r="BK79" s="131">
        <f t="shared" si="235"/>
        <v>1.0763888888888889E-2</v>
      </c>
      <c r="BL79" s="131">
        <f t="shared" si="263"/>
        <v>2.000739999999989E-6</v>
      </c>
      <c r="BM79" s="134">
        <f>IF(BK79&lt;&gt;"",BK79,VLOOKUP($A79,Table12[],7,FALSE))+BL79</f>
        <v>1.076588962888889E-2</v>
      </c>
      <c r="BN79" s="146" t="str">
        <f t="shared" si="236"/>
        <v>Morgan Pritchard</v>
      </c>
      <c r="BO79" s="107">
        <v>14.8</v>
      </c>
      <c r="BP79" s="129">
        <f t="shared" si="196"/>
        <v>920.38319999999987</v>
      </c>
      <c r="BQ79" s="131">
        <f t="shared" si="237"/>
        <v>1.0590277777777778E-2</v>
      </c>
      <c r="BR79" s="131">
        <f t="shared" si="264"/>
        <v>2.000739999999989E-6</v>
      </c>
      <c r="BS79" s="134">
        <f>IF(BQ79&lt;&gt;"",BQ79,VLOOKUP($A79,Table12[],7,FALSE))+BR79</f>
        <v>1.0592278517777779E-2</v>
      </c>
      <c r="BT79" s="146" t="str">
        <f t="shared" si="238"/>
        <v>Morgan Pritchard</v>
      </c>
      <c r="BU79" s="107">
        <v>15.1</v>
      </c>
      <c r="BV79" s="129">
        <f t="shared" si="197"/>
        <v>876.09999999999991</v>
      </c>
      <c r="BW79" s="131">
        <f t="shared" si="239"/>
        <v>1.0069444444444445E-2</v>
      </c>
      <c r="BX79" s="131">
        <f t="shared" si="265"/>
        <v>2.000739999999989E-6</v>
      </c>
      <c r="BY79" s="134">
        <f>IF(BW79&lt;&gt;"",BW79,VLOOKUP($A79,Table12[],7,FALSE))+BX79</f>
        <v>1.0071445184444446E-2</v>
      </c>
      <c r="BZ79" s="146" t="str">
        <f t="shared" si="240"/>
        <v>Morgan Pritchard</v>
      </c>
      <c r="CA79" s="107">
        <v>14.6</v>
      </c>
      <c r="CB79" s="129">
        <f t="shared" si="198"/>
        <v>876.5</v>
      </c>
      <c r="CC79" s="131">
        <f t="shared" si="241"/>
        <v>1.0069444444444445E-2</v>
      </c>
      <c r="CD79" s="131">
        <f t="shared" si="266"/>
        <v>2.000739999999989E-6</v>
      </c>
      <c r="CE79" s="134">
        <f>IF(CC79&lt;&gt;"",CC79,VLOOKUP($A79,Table12[],7,FALSE))+CD79</f>
        <v>1.0071445184444446E-2</v>
      </c>
      <c r="CF79" s="146" t="str">
        <f t="shared" si="242"/>
        <v>Morgan Pritchard</v>
      </c>
      <c r="CG79" s="107"/>
      <c r="CH79" s="129" t="str">
        <f t="shared" si="199"/>
        <v/>
      </c>
      <c r="CI79" s="131" t="str">
        <f t="shared" si="243"/>
        <v/>
      </c>
      <c r="CJ79" s="131">
        <f t="shared" si="267"/>
        <v>2.000739999999989E-6</v>
      </c>
      <c r="CK79" s="134">
        <f>IF(CI79&lt;&gt;"",CI79,VLOOKUP($A79,Table12[],7,FALSE))+CJ79</f>
        <v>1.0765889628888891E-2</v>
      </c>
      <c r="CL79" s="146" t="str">
        <f t="shared" si="244"/>
        <v>Morgan Pritchard</v>
      </c>
      <c r="CM79" s="8"/>
      <c r="CN79" s="8">
        <f t="shared" si="268"/>
        <v>0</v>
      </c>
      <c r="CO79" s="8">
        <f t="shared" si="245"/>
        <v>1.6734110371111111E-2</v>
      </c>
      <c r="CP79" s="8">
        <f t="shared" si="200"/>
        <v>1.7534722222222222E-2</v>
      </c>
      <c r="CQ79" s="8"/>
      <c r="CR79" s="8">
        <f>IF(A79&lt;&gt;"",IF(VLOOKUP(A79,Apr!A$4:F$211,6)&gt;0,VLOOKUP(A79,Apr!A$4:F$211,6),0),0)</f>
        <v>0</v>
      </c>
      <c r="CS79" s="8">
        <f>IF(A79&lt;&gt;"",IF(VLOOKUP(A79,May!A$3:F$209,6)&gt;0,VLOOKUP(A79,May!A$3:F$209,6),0),0)</f>
        <v>0</v>
      </c>
      <c r="CT79" s="8">
        <f>IF(A79&lt;&gt;"",IF(VLOOKUP(A79,Jun!A$3:F$209,6)&gt;0,VLOOKUP(A79,Jun!A$3:F$209,6),0),0)</f>
        <v>0</v>
      </c>
      <c r="CU79" s="8">
        <f>IF(A79&lt;&gt;"",IF(VLOOKUP(A79,Jul!A$3:F$206,6)&gt;0,VLOOKUP(A79,Jul!A$3:F$206,6),0),0)</f>
        <v>0</v>
      </c>
      <c r="CV79" s="8">
        <f>IF(A79&lt;&gt;"",IF(VLOOKUP(A79,Aug!A$3:F$206,6)&gt;0,VLOOKUP(A79,Aug!A$3:F$206,6),0),0)</f>
        <v>0</v>
      </c>
      <c r="CW79" s="8">
        <f>IF(A79&lt;&gt;"",IF(VLOOKUP(A79,Sep!A$3:F$206,6)&gt;0,VLOOKUP(A79,Sep!A$3:F$206,6),0),0)</f>
        <v>0</v>
      </c>
      <c r="CX79" s="6">
        <f t="shared" si="201"/>
        <v>1461.9008449861662</v>
      </c>
      <c r="CY79" s="8">
        <f t="shared" si="246"/>
        <v>1.0937500000000001E-2</v>
      </c>
      <c r="CZ79" s="8">
        <f>IF(A79&lt;&gt;"",IF(VLOOKUP(A79,Oct!A$3:F$206,6)&gt;0,VLOOKUP(A79,Oct!A$3:F$206,6),0),0)</f>
        <v>1.8366054815555557E-2</v>
      </c>
      <c r="DA79" s="8">
        <f>IF(A79&lt;&gt;"",IF(VLOOKUP(A79,Nov!A$3:F$207,6)&gt;0,VLOOKUP(A79,Nov!A$3:F$207,6),0),0)</f>
        <v>0</v>
      </c>
      <c r="DB79" s="8">
        <f>IF(A79&lt;&gt;"",IF(VLOOKUP(A79,Dec!A$3:F$207,6)&gt;0,VLOOKUP(A79,Dec!A$3:F$207,6),0),0)</f>
        <v>0</v>
      </c>
      <c r="DC79" s="8">
        <f>IF(A79&lt;&gt;"",IF(VLOOKUP(A79,Jan!A$3:F$207,6)&gt;0,VLOOKUP(A79,Jan!A$3:F$207,6),0),0)</f>
        <v>1.8991054815555554E-2</v>
      </c>
      <c r="DD79" s="8">
        <f>IF(A79&lt;&gt;"",IF(VLOOKUP(A79,Feb!A$3:F$207,6)&gt;0,VLOOKUP(A79,Feb!A$3:F$207,6),0),0)</f>
        <v>1.6734110371111111E-2</v>
      </c>
      <c r="DE79" s="8">
        <f>IF(A79&lt;&gt;"",IF(VLOOKUP(A79,Mar!A$3:F$207,6)&gt;0,VLOOKUP(A79,Mar!A$3:F$207,6),0),0)</f>
        <v>0</v>
      </c>
      <c r="DG79" s="8">
        <f>LARGE($EE79:EF79,1)</f>
        <v>1.5972222222222221E-2</v>
      </c>
      <c r="DH79" s="8">
        <f>LARGE($EE79:EG79,1)</f>
        <v>1.5972222222222221E-2</v>
      </c>
      <c r="DI79" s="8">
        <f>LARGE($EE79:EH79,1)</f>
        <v>1.5972222222222221E-2</v>
      </c>
      <c r="DJ79" s="8">
        <f>LARGE($EE79:EI79,1)</f>
        <v>1.5972222222222221E-2</v>
      </c>
      <c r="DK79" s="8">
        <f>LARGE($EE79:EJ79,1)</f>
        <v>1.5972222222222221E-2</v>
      </c>
      <c r="DL79" s="8">
        <f>LARGE($EK79:EL79,1)</f>
        <v>1.0937500000000001E-2</v>
      </c>
      <c r="DM79" s="8">
        <f>LARGE($EK79:EM79,1)</f>
        <v>1.0937500000000001E-2</v>
      </c>
      <c r="DN79" s="8">
        <f>LARGE($EK79:EN79,1)</f>
        <v>1.0937500000000001E-2</v>
      </c>
      <c r="DO79" s="8">
        <f>LARGE($EK79:EO79,1)</f>
        <v>1.0937500000000001E-2</v>
      </c>
      <c r="DP79" s="8">
        <f>LARGE($EK79:EP79,1)</f>
        <v>1.1111111111111112E-2</v>
      </c>
      <c r="DS79" s="6">
        <f t="shared" si="121"/>
        <v>0</v>
      </c>
      <c r="DT79" s="6">
        <f t="shared" si="121"/>
        <v>0</v>
      </c>
      <c r="DU79" s="6">
        <f t="shared" si="121"/>
        <v>0</v>
      </c>
      <c r="DV79" s="6">
        <f t="shared" si="120"/>
        <v>0</v>
      </c>
      <c r="DW79" s="6">
        <f t="shared" si="120"/>
        <v>0</v>
      </c>
      <c r="DX79" s="6">
        <f t="shared" si="120"/>
        <v>0</v>
      </c>
      <c r="DY79" s="6">
        <f t="shared" si="123"/>
        <v>1586.8271360640001</v>
      </c>
      <c r="DZ79" s="6">
        <f t="shared" si="123"/>
        <v>0</v>
      </c>
      <c r="EA79" s="6">
        <f t="shared" si="123"/>
        <v>0</v>
      </c>
      <c r="EB79" s="6">
        <f t="shared" si="123"/>
        <v>1640.8271360639999</v>
      </c>
      <c r="EC79" s="6">
        <f t="shared" si="123"/>
        <v>1445.8271360639999</v>
      </c>
      <c r="EE79" s="8">
        <f t="shared" si="202"/>
        <v>1.5972222222222221E-2</v>
      </c>
      <c r="EF79" s="8">
        <f t="shared" si="124"/>
        <v>0</v>
      </c>
      <c r="EG79" s="8">
        <f t="shared" si="124"/>
        <v>0</v>
      </c>
      <c r="EH79" s="8">
        <f t="shared" si="203"/>
        <v>1.5972222222222221E-2</v>
      </c>
      <c r="EI79" s="8">
        <f t="shared" si="204"/>
        <v>1.545338962888889E-2</v>
      </c>
      <c r="EJ79" s="8">
        <f t="shared" si="124"/>
        <v>0</v>
      </c>
      <c r="EK79" s="8">
        <f t="shared" si="247"/>
        <v>1.0937500000000001E-2</v>
      </c>
      <c r="EL79" s="8">
        <f t="shared" si="125"/>
        <v>9.5486111111111119E-3</v>
      </c>
      <c r="EM79" s="8">
        <f t="shared" si="125"/>
        <v>0</v>
      </c>
      <c r="EN79" s="8">
        <f t="shared" si="125"/>
        <v>0</v>
      </c>
      <c r="EO79" s="8">
        <f t="shared" si="125"/>
        <v>8.8541666666666664E-3</v>
      </c>
      <c r="EP79" s="8">
        <f t="shared" si="125"/>
        <v>1.1111111111111112E-2</v>
      </c>
      <c r="ES79" s="8" t="str">
        <f t="shared" si="126"/>
        <v/>
      </c>
      <c r="ET79" s="8" t="str">
        <f t="shared" si="126"/>
        <v/>
      </c>
      <c r="EU79" s="8" t="str">
        <f t="shared" si="126"/>
        <v/>
      </c>
      <c r="EV79" s="8" t="str">
        <f t="shared" si="126"/>
        <v/>
      </c>
      <c r="EW79" s="8" t="str">
        <f t="shared" si="126"/>
        <v/>
      </c>
      <c r="EX79" s="8" t="str">
        <f t="shared" si="126"/>
        <v/>
      </c>
      <c r="EY79" s="8">
        <f t="shared" si="127"/>
        <v>1.8366054815555557E-2</v>
      </c>
      <c r="EZ79" s="8" t="str">
        <f t="shared" si="127"/>
        <v/>
      </c>
      <c r="FA79" s="8" t="str">
        <f t="shared" si="127"/>
        <v/>
      </c>
      <c r="FB79" s="8">
        <f t="shared" si="127"/>
        <v>1.8991054815555554E-2</v>
      </c>
      <c r="FC79" s="8">
        <f t="shared" si="127"/>
        <v>1.6734110371111111E-2</v>
      </c>
      <c r="FD79" s="8" t="str">
        <f t="shared" si="127"/>
        <v/>
      </c>
      <c r="FF79" s="13"/>
      <c r="FG79" s="8">
        <f t="shared" si="248"/>
        <v>0</v>
      </c>
      <c r="FH79" s="8">
        <f>IF(COUNT($ES79:ET79)&gt;0,SMALL($ES79:ET79,1),$FF79)</f>
        <v>0</v>
      </c>
      <c r="FI79" s="8">
        <f>IF(COUNT($ES79:EU79)&gt;0,SMALL($ES79:EU79,1),$FF79)</f>
        <v>0</v>
      </c>
      <c r="FJ79" s="8">
        <f>IF(COUNT($ES79:EV79)&gt;0,SMALL($ES79:EV79,1),$FF79)</f>
        <v>0</v>
      </c>
      <c r="FK79" s="8">
        <f>IF(COUNT($ES79:EW79)&gt;0,SMALL($ES79:EW79,1),$FF79)</f>
        <v>0</v>
      </c>
      <c r="FL79" s="54">
        <v>1.7210648148148149E-2</v>
      </c>
      <c r="FM79" s="8">
        <f t="shared" si="249"/>
        <v>1.8366054815555557E-2</v>
      </c>
      <c r="FN79" s="8">
        <f>IF(COUNT($EY79:EZ79)&gt;0,SMALL($EY79:EZ79,1),$FM79)</f>
        <v>1.8366054815555557E-2</v>
      </c>
      <c r="FO79" s="8">
        <f>IF(COUNT($EY79:FA79)&gt;0,SMALL($EY79:FA79,1),$FM79)</f>
        <v>1.8366054815555557E-2</v>
      </c>
      <c r="FP79" s="8">
        <f>IF(COUNT($EY79:FB79)&gt;0,SMALL($EY79:FB79,1),$FM79)</f>
        <v>1.8366054815555557E-2</v>
      </c>
      <c r="FQ79" s="8">
        <f>IF(COUNT($EY79:FC79)&gt;0,SMALL($EY79:FC79,1),$FM79)</f>
        <v>1.6734110371111111E-2</v>
      </c>
      <c r="FS79" s="8">
        <f t="shared" si="206"/>
        <v>1.5973981481481481E-2</v>
      </c>
      <c r="FT79" s="8">
        <f t="shared" si="207"/>
        <v>1.111287037037037E-2</v>
      </c>
      <c r="FU79" s="1">
        <f t="shared" si="118"/>
        <v>76</v>
      </c>
      <c r="FV79" s="8">
        <f t="shared" si="208"/>
        <v>1.7592592592592592E-6</v>
      </c>
      <c r="FW79" s="1" t="str">
        <f t="shared" si="209"/>
        <v>Morgan Pritchard</v>
      </c>
      <c r="FY79" s="13">
        <f t="shared" si="210"/>
        <v>2.2016791711325475E-2</v>
      </c>
      <c r="FZ79" s="13">
        <f>SMALL($GL79:GM79,1)/(60*60*24)</f>
        <v>2.2016791711325475E-2</v>
      </c>
      <c r="GA79" s="13">
        <f>SMALL($GL79:GN79,1)/(60*60*24)</f>
        <v>2.2016791711325475E-2</v>
      </c>
      <c r="GB79" s="13">
        <f>SMALL($GL79:GO79,1)/(60*60*24)</f>
        <v>2.2016791711325475E-2</v>
      </c>
      <c r="GC79" s="13">
        <f>SMALL($GL79:GP79,1)/(60*60*24)</f>
        <v>2.2016791711325475E-2</v>
      </c>
      <c r="GD79" s="13">
        <f>SMALL($GL79:GQ79,1)/(60*60*24)</f>
        <v>2.2016791711325475E-2</v>
      </c>
      <c r="GE79" s="34">
        <f t="shared" si="250"/>
        <v>1.6920148668821369E-2</v>
      </c>
      <c r="GF79" s="13">
        <f>SMALL($GR79:GS79,1)/(60*60*24)</f>
        <v>1.6920148668821369E-2</v>
      </c>
      <c r="GG79" s="42">
        <f>SMALL($GT79:GT79,1)/(60*60*24)</f>
        <v>0.11572916666666666</v>
      </c>
      <c r="GH79" s="42">
        <f>SMALL($GT79:GU79,1)/(60*60*24)</f>
        <v>0.11572916666666666</v>
      </c>
      <c r="GI79" s="42">
        <f>SMALL($GT79:GV79,1)/(60*60*24)</f>
        <v>1.8991054815555554E-2</v>
      </c>
      <c r="GJ79" s="42">
        <f>SMALL($GT79:GW79,1)/(60*60*24)</f>
        <v>1.6734110371111111E-2</v>
      </c>
      <c r="GL79" s="6">
        <f t="shared" si="211"/>
        <v>1902.2508038585211</v>
      </c>
      <c r="GM79" s="1">
        <f t="shared" si="128"/>
        <v>9999</v>
      </c>
      <c r="GN79" s="1">
        <f t="shared" si="128"/>
        <v>9999</v>
      </c>
      <c r="GO79" s="1">
        <f t="shared" si="128"/>
        <v>9999</v>
      </c>
      <c r="GP79" s="1">
        <f t="shared" si="128"/>
        <v>9999</v>
      </c>
      <c r="GQ79" s="1">
        <f t="shared" si="128"/>
        <v>9999</v>
      </c>
      <c r="GR79" s="6">
        <f t="shared" si="251"/>
        <v>1461.9008449861662</v>
      </c>
      <c r="GS79" s="1">
        <f t="shared" si="252"/>
        <v>1586.8271360640001</v>
      </c>
      <c r="GT79" s="43">
        <f t="shared" si="253"/>
        <v>9999</v>
      </c>
      <c r="GU79" s="1">
        <f t="shared" si="129"/>
        <v>9999</v>
      </c>
      <c r="GV79" s="1">
        <f t="shared" si="129"/>
        <v>1640.8271360639999</v>
      </c>
      <c r="GW79" s="1">
        <f t="shared" si="129"/>
        <v>1445.8271360639999</v>
      </c>
    </row>
    <row r="80" spans="1:209" x14ac:dyDescent="0.25">
      <c r="A80" s="1" t="s">
        <v>202</v>
      </c>
      <c r="B80" s="54">
        <v>1.556712962962963E-2</v>
      </c>
      <c r="C80" s="45">
        <v>43070</v>
      </c>
      <c r="D80" s="45"/>
      <c r="E80" s="13"/>
      <c r="K80" s="8">
        <v>1.5763888888888886E-2</v>
      </c>
      <c r="M80" s="8">
        <f t="shared" si="269"/>
        <v>2.2049169346195063E-2</v>
      </c>
      <c r="N80" s="6">
        <f t="shared" si="212"/>
        <v>1905.0482315112536</v>
      </c>
      <c r="O80" s="8">
        <f t="shared" si="213"/>
        <v>1.7361111111111112E-2</v>
      </c>
      <c r="P80" s="146" t="str">
        <f t="shared" si="214"/>
        <v>Neil Baynton-Roberts</v>
      </c>
      <c r="Q80" s="107"/>
      <c r="R80" s="129" t="str">
        <f t="shared" si="190"/>
        <v/>
      </c>
      <c r="S80" s="131" t="str">
        <f t="shared" si="215"/>
        <v/>
      </c>
      <c r="T80" s="131">
        <f t="shared" si="254"/>
        <v>2.0007499999999888E-6</v>
      </c>
      <c r="U80" s="132">
        <f t="shared" si="216"/>
        <v>1.7363111861111113E-2</v>
      </c>
      <c r="V80" s="146" t="str">
        <f t="shared" si="217"/>
        <v>Neil Baynton-Roberts</v>
      </c>
      <c r="W80" s="107"/>
      <c r="X80" s="129" t="str">
        <f t="shared" si="191"/>
        <v/>
      </c>
      <c r="Y80" s="131" t="str">
        <f t="shared" si="218"/>
        <v/>
      </c>
      <c r="Z80" s="131">
        <f t="shared" si="255"/>
        <v>2.0007499999999888E-6</v>
      </c>
      <c r="AA80" s="132">
        <f t="shared" si="219"/>
        <v>1.7363111861111113E-2</v>
      </c>
      <c r="AB80" s="146" t="str">
        <f t="shared" si="220"/>
        <v>Neil Baynton-Roberts</v>
      </c>
      <c r="AC80" s="107"/>
      <c r="AD80" s="129" t="str">
        <f t="shared" si="192"/>
        <v/>
      </c>
      <c r="AE80" s="131" t="str">
        <f t="shared" si="221"/>
        <v/>
      </c>
      <c r="AF80" s="131">
        <f t="shared" si="256"/>
        <v>2.0007499999999888E-6</v>
      </c>
      <c r="AG80" s="132">
        <f t="shared" si="222"/>
        <v>1.7363111861111113E-2</v>
      </c>
      <c r="AH80" s="146" t="str">
        <f t="shared" si="223"/>
        <v>Neil Baynton-Roberts</v>
      </c>
      <c r="AI80" s="107">
        <v>16.8</v>
      </c>
      <c r="AJ80" s="108">
        <f t="shared" si="224"/>
        <v>1.3888888888888888E-2</v>
      </c>
      <c r="AK80" s="109">
        <f t="shared" si="257"/>
        <v>1199.9999999999998</v>
      </c>
      <c r="AL80" s="129">
        <f t="shared" si="270"/>
        <v>2215.5832</v>
      </c>
      <c r="AM80" s="131">
        <f t="shared" si="271"/>
        <v>1.3888888888888888E-2</v>
      </c>
      <c r="AN80" s="131">
        <f t="shared" si="258"/>
        <v>2.0007499999999888E-6</v>
      </c>
      <c r="AO80" s="132">
        <f t="shared" si="259"/>
        <v>1.3888888888888888E-2</v>
      </c>
      <c r="AP80" s="146" t="str">
        <f t="shared" si="225"/>
        <v>Neil Baynton-Roberts</v>
      </c>
      <c r="AQ80" s="107">
        <v>17.5</v>
      </c>
      <c r="AR80" s="129">
        <f t="shared" si="226"/>
        <v>2250.67</v>
      </c>
      <c r="AS80" s="131">
        <f t="shared" si="227"/>
        <v>1.3368055555555555E-2</v>
      </c>
      <c r="AT80" s="131">
        <f t="shared" si="260"/>
        <v>2.0007499999999888E-6</v>
      </c>
      <c r="AU80" s="132">
        <f t="shared" si="228"/>
        <v>1.3370056305555555E-2</v>
      </c>
      <c r="AV80" s="146" t="str">
        <f t="shared" si="229"/>
        <v>Neil Baynton-Roberts</v>
      </c>
      <c r="AW80" s="107">
        <v>17.899999999999999</v>
      </c>
      <c r="AX80" s="129">
        <f t="shared" si="193"/>
        <v>2053.6999999999998</v>
      </c>
      <c r="AY80" s="131">
        <f t="shared" si="230"/>
        <v>1.5625E-2</v>
      </c>
      <c r="AZ80" s="131">
        <f t="shared" si="261"/>
        <v>2.0007499999999888E-6</v>
      </c>
      <c r="BA80" s="132">
        <f t="shared" si="231"/>
        <v>1.5627000750000002E-2</v>
      </c>
      <c r="BB80" s="146" t="str">
        <f t="shared" si="232"/>
        <v>Neil Baynton-Roberts</v>
      </c>
      <c r="BC80" s="107">
        <v>18.399999999999999</v>
      </c>
      <c r="BD80" s="129">
        <f t="shared" si="194"/>
        <v>820.96559999999999</v>
      </c>
      <c r="BE80" s="131">
        <f t="shared" si="233"/>
        <v>9.5486111111111119E-3</v>
      </c>
      <c r="BF80" s="131">
        <f t="shared" si="262"/>
        <v>2.0007499999999888E-6</v>
      </c>
      <c r="BG80" s="134">
        <f>IF(BE80&lt;&gt;"",BE80,VLOOKUP($A80,Table12[],7,FALSE))+BF80</f>
        <v>9.5506118611111118E-3</v>
      </c>
      <c r="BH80" s="146" t="str">
        <f t="shared" si="234"/>
        <v>Neil Baynton-Roberts</v>
      </c>
      <c r="BI80" s="107">
        <v>18.899999999999999</v>
      </c>
      <c r="BJ80" s="129">
        <f t="shared" si="195"/>
        <v>807.1576</v>
      </c>
      <c r="BK80" s="131">
        <f t="shared" si="235"/>
        <v>9.3749999999999997E-3</v>
      </c>
      <c r="BL80" s="131">
        <f t="shared" si="263"/>
        <v>2.0007499999999888E-6</v>
      </c>
      <c r="BM80" s="134">
        <f>IF(BK80&lt;&gt;"",BK80,VLOOKUP($A80,Table12[],7,FALSE))+BL80</f>
        <v>9.3770007499999995E-3</v>
      </c>
      <c r="BN80" s="146" t="str">
        <f t="shared" si="236"/>
        <v>Neil Baynton-Roberts</v>
      </c>
      <c r="BO80" s="107">
        <v>19.399999999999999</v>
      </c>
      <c r="BP80" s="129">
        <f t="shared" si="196"/>
        <v>793.34960000000001</v>
      </c>
      <c r="BQ80" s="131">
        <f t="shared" si="237"/>
        <v>9.2013888888888892E-3</v>
      </c>
      <c r="BR80" s="131">
        <f t="shared" si="264"/>
        <v>2.0007499999999888E-6</v>
      </c>
      <c r="BS80" s="134">
        <f>IF(BQ80&lt;&gt;"",BQ80,VLOOKUP($A80,Table12[],7,FALSE))+BR80</f>
        <v>9.203389638888889E-3</v>
      </c>
      <c r="BT80" s="146" t="str">
        <f t="shared" si="238"/>
        <v>Neil Baynton-Roberts</v>
      </c>
      <c r="BU80" s="107">
        <v>19.7</v>
      </c>
      <c r="BV80" s="129">
        <f t="shared" si="197"/>
        <v>738.09999999999991</v>
      </c>
      <c r="BW80" s="131">
        <f t="shared" si="239"/>
        <v>8.5069444444444437E-3</v>
      </c>
      <c r="BX80" s="131">
        <f t="shared" si="265"/>
        <v>2.0007499999999888E-6</v>
      </c>
      <c r="BY80" s="134">
        <f>IF(BW80&lt;&gt;"",BW80,VLOOKUP($A80,Table12[],7,FALSE))+BX80</f>
        <v>8.5089451944444436E-3</v>
      </c>
      <c r="BZ80" s="146" t="str">
        <f t="shared" si="240"/>
        <v>Neil Baynton-Roberts</v>
      </c>
      <c r="CA80" s="107">
        <v>17.100000000000001</v>
      </c>
      <c r="CB80" s="129">
        <f t="shared" si="198"/>
        <v>798.99999999999989</v>
      </c>
      <c r="CC80" s="131">
        <f t="shared" si="241"/>
        <v>9.2013888888888892E-3</v>
      </c>
      <c r="CD80" s="131">
        <f t="shared" si="266"/>
        <v>2.0007499999999888E-6</v>
      </c>
      <c r="CE80" s="134">
        <f>IF(CC80&lt;&gt;"",CC80,VLOOKUP($A80,Table12[],7,FALSE))+CD80</f>
        <v>9.203389638888889E-3</v>
      </c>
      <c r="CF80" s="146" t="str">
        <f t="shared" si="242"/>
        <v>Neil Baynton-Roberts</v>
      </c>
      <c r="CG80" s="107"/>
      <c r="CH80" s="129" t="str">
        <f t="shared" si="199"/>
        <v/>
      </c>
      <c r="CI80" s="131" t="str">
        <f t="shared" si="243"/>
        <v/>
      </c>
      <c r="CJ80" s="131">
        <f t="shared" si="267"/>
        <v>2.0007499999999888E-6</v>
      </c>
      <c r="CK80" s="134">
        <f>IF(CI80&lt;&gt;"",CI80,VLOOKUP($A80,Table12[],7,FALSE))+CJ80</f>
        <v>9.55061186111111E-3</v>
      </c>
      <c r="CL80" s="146" t="str">
        <f t="shared" si="244"/>
        <v>Neil Baynton-Roberts</v>
      </c>
      <c r="CM80" s="8"/>
      <c r="CN80" s="8">
        <f t="shared" si="268"/>
        <v>0</v>
      </c>
      <c r="CO80" s="8">
        <f t="shared" si="245"/>
        <v>0</v>
      </c>
      <c r="CP80" s="8">
        <f t="shared" si="200"/>
        <v>1.7361111111111112E-2</v>
      </c>
      <c r="CQ80" s="8"/>
      <c r="CR80" s="8">
        <f>IF(A80&lt;&gt;"",IF(VLOOKUP(A80,Apr!A$4:F$211,6)&gt;0,VLOOKUP(A80,Apr!A$4:F$211,6),0),0)</f>
        <v>0</v>
      </c>
      <c r="CS80" s="8">
        <f>IF(A80&lt;&gt;"",IF(VLOOKUP(A80,May!A$3:F$209,6)&gt;0,VLOOKUP(A80,May!A$3:F$209,6),0),0)</f>
        <v>0</v>
      </c>
      <c r="CT80" s="8">
        <f>IF(A80&lt;&gt;"",IF(VLOOKUP(A80,Jun!A$3:F$209,6)&gt;0,VLOOKUP(A80,Jun!A$3:F$209,6),0),0)</f>
        <v>0</v>
      </c>
      <c r="CU80" s="8">
        <f>IF(A80&lt;&gt;"",IF(VLOOKUP(A80,Jul!A$3:F$206,6)&gt;0,VLOOKUP(A80,Jul!A$3:F$206,6),0),0)</f>
        <v>0</v>
      </c>
      <c r="CV80" s="8">
        <f>IF(A80&lt;&gt;"",IF(VLOOKUP(A80,Aug!A$3:F$206,6)&gt;0,VLOOKUP(A80,Aug!A$3:F$206,6),0),0)</f>
        <v>0</v>
      </c>
      <c r="CW80" s="8">
        <f>IF(A80&lt;&gt;"",IF(VLOOKUP(A80,Sep!A$3:F$206,6)&gt;0,VLOOKUP(A80,Sep!A$3:F$206,6),0),0)</f>
        <v>0</v>
      </c>
      <c r="CX80" s="6">
        <f t="shared" si="201"/>
        <v>1464.050699169969</v>
      </c>
      <c r="CY80" s="8">
        <f t="shared" si="246"/>
        <v>1.0937500000000001E-2</v>
      </c>
      <c r="CZ80" s="8">
        <f>IF(A80&lt;&gt;"",IF(VLOOKUP(A80,Oct!A$3:F$206,6)&gt;0,VLOOKUP(A80,Oct!A$3:F$206,6),0),0)</f>
        <v>0</v>
      </c>
      <c r="DA80" s="8">
        <f>IF(A80&lt;&gt;"",IF(VLOOKUP(A80,Nov!A$3:F$207,6)&gt;0,VLOOKUP(A80,Nov!A$3:F$207,6),0),0)</f>
        <v>0</v>
      </c>
      <c r="DB80" s="8">
        <f>IF(A80&lt;&gt;"",IF(VLOOKUP(A80,Dec!A$3:F$207,6)&gt;0,VLOOKUP(A80,Dec!A$3:F$207,6),0),0)</f>
        <v>0</v>
      </c>
      <c r="DC80" s="8">
        <f>IF(A80&lt;&gt;"",IF(VLOOKUP(A80,Jan!A$3:F$207,6)&gt;0,VLOOKUP(A80,Jan!A$3:F$207,6),0),0)</f>
        <v>0</v>
      </c>
      <c r="DD80" s="8">
        <f>IF(A80&lt;&gt;"",IF(VLOOKUP(A80,Feb!A$3:F$207,6)&gt;0,VLOOKUP(A80,Feb!A$3:F$207,6),0),0)</f>
        <v>0</v>
      </c>
      <c r="DE80" s="8">
        <f>IF(A80&lt;&gt;"",IF(VLOOKUP(A80,Mar!A$3:F$207,6)&gt;0,VLOOKUP(A80,Mar!A$3:F$207,6),0),0)</f>
        <v>0</v>
      </c>
      <c r="DG80" s="8">
        <f>LARGE($EE80:EF80,1)</f>
        <v>1.3888888888888888E-2</v>
      </c>
      <c r="DH80" s="8">
        <f>LARGE($EE80:EG80,1)</f>
        <v>1.3888888888888888E-2</v>
      </c>
      <c r="DI80" s="8">
        <f>LARGE($EE80:EH80,1)</f>
        <v>1.3888888888888888E-2</v>
      </c>
      <c r="DJ80" s="8">
        <f>LARGE($EE80:EI80,1)</f>
        <v>1.3888888888888888E-2</v>
      </c>
      <c r="DK80" s="8">
        <f>LARGE($EE80:EJ80,1)</f>
        <v>1.3888888888888888E-2</v>
      </c>
      <c r="DL80" s="8">
        <f>LARGE($EK80:EL80,1)</f>
        <v>1.0937500000000001E-2</v>
      </c>
      <c r="DM80" s="8">
        <f>LARGE($EK80:EM80,1)</f>
        <v>1.0937500000000001E-2</v>
      </c>
      <c r="DN80" s="8">
        <f>LARGE($EK80:EN80,1)</f>
        <v>1.0937500000000001E-2</v>
      </c>
      <c r="DO80" s="8">
        <f>LARGE($EK80:EO80,1)</f>
        <v>1.0937500000000001E-2</v>
      </c>
      <c r="DP80" s="8">
        <f>LARGE($EK80:EP80,1)</f>
        <v>1.0937500000000001E-2</v>
      </c>
      <c r="DS80" s="6">
        <f t="shared" si="121"/>
        <v>0</v>
      </c>
      <c r="DT80" s="6">
        <f t="shared" si="121"/>
        <v>0</v>
      </c>
      <c r="DU80" s="6">
        <f t="shared" si="121"/>
        <v>0</v>
      </c>
      <c r="DV80" s="6">
        <f t="shared" si="120"/>
        <v>0</v>
      </c>
      <c r="DW80" s="6">
        <f t="shared" si="120"/>
        <v>0</v>
      </c>
      <c r="DX80" s="6">
        <f t="shared" si="120"/>
        <v>0</v>
      </c>
      <c r="DY80" s="6">
        <f t="shared" si="123"/>
        <v>0</v>
      </c>
      <c r="DZ80" s="6">
        <f t="shared" si="123"/>
        <v>0</v>
      </c>
      <c r="EA80" s="6">
        <f t="shared" si="123"/>
        <v>0</v>
      </c>
      <c r="EB80" s="6">
        <f t="shared" si="123"/>
        <v>0</v>
      </c>
      <c r="EC80" s="6">
        <f t="shared" si="123"/>
        <v>0</v>
      </c>
      <c r="EE80" s="8">
        <f t="shared" si="202"/>
        <v>1.3888888888888888E-2</v>
      </c>
      <c r="EF80" s="8">
        <f t="shared" si="124"/>
        <v>0</v>
      </c>
      <c r="EG80" s="8">
        <f t="shared" si="124"/>
        <v>0</v>
      </c>
      <c r="EH80" s="8">
        <f t="shared" si="203"/>
        <v>1.3888888888888888E-2</v>
      </c>
      <c r="EI80" s="8">
        <f t="shared" si="204"/>
        <v>1.3370056305555555E-2</v>
      </c>
      <c r="EJ80" s="8">
        <f t="shared" si="124"/>
        <v>0</v>
      </c>
      <c r="EK80" s="8">
        <f t="shared" si="247"/>
        <v>1.0937500000000001E-2</v>
      </c>
      <c r="EL80" s="8">
        <f t="shared" si="125"/>
        <v>0</v>
      </c>
      <c r="EM80" s="8">
        <f t="shared" si="125"/>
        <v>0</v>
      </c>
      <c r="EN80" s="8">
        <f t="shared" si="125"/>
        <v>0</v>
      </c>
      <c r="EO80" s="8">
        <f t="shared" si="125"/>
        <v>0</v>
      </c>
      <c r="EP80" s="8">
        <f t="shared" si="125"/>
        <v>0</v>
      </c>
      <c r="ES80" s="8" t="str">
        <f t="shared" si="126"/>
        <v/>
      </c>
      <c r="ET80" s="8" t="str">
        <f t="shared" si="126"/>
        <v/>
      </c>
      <c r="EU80" s="8" t="str">
        <f t="shared" si="126"/>
        <v/>
      </c>
      <c r="EV80" s="8" t="str">
        <f t="shared" si="126"/>
        <v/>
      </c>
      <c r="EW80" s="8" t="str">
        <f t="shared" si="126"/>
        <v/>
      </c>
      <c r="EX80" s="8" t="str">
        <f t="shared" si="126"/>
        <v/>
      </c>
      <c r="EY80" s="8" t="str">
        <f t="shared" si="127"/>
        <v/>
      </c>
      <c r="EZ80" s="8" t="str">
        <f t="shared" si="127"/>
        <v/>
      </c>
      <c r="FA80" s="8" t="str">
        <f t="shared" si="127"/>
        <v/>
      </c>
      <c r="FB80" s="8" t="str">
        <f t="shared" si="127"/>
        <v/>
      </c>
      <c r="FC80" s="8" t="str">
        <f t="shared" si="127"/>
        <v/>
      </c>
      <c r="FD80" s="8" t="str">
        <f t="shared" si="127"/>
        <v/>
      </c>
      <c r="FF80" s="13"/>
      <c r="FG80" s="8">
        <f t="shared" si="248"/>
        <v>0</v>
      </c>
      <c r="FH80" s="8">
        <f>IF(COUNT($ES80:ET80)&gt;0,SMALL($ES80:ET80,1),$FF80)</f>
        <v>0</v>
      </c>
      <c r="FI80" s="8">
        <f>IF(COUNT($ES80:EU80)&gt;0,SMALL($ES80:EU80,1),$FF80)</f>
        <v>0</v>
      </c>
      <c r="FJ80" s="8">
        <f>IF(COUNT($ES80:EV80)&gt;0,SMALL($ES80:EV80,1),$FF80)</f>
        <v>0</v>
      </c>
      <c r="FK80" s="8">
        <f>IF(COUNT($ES80:EW80)&gt;0,SMALL($ES80:EW80,1),$FF80)</f>
        <v>0</v>
      </c>
      <c r="FL80" s="54">
        <v>1.556712962962963E-2</v>
      </c>
      <c r="FM80" s="8">
        <f t="shared" si="249"/>
        <v>1.556712962962963E-2</v>
      </c>
      <c r="FN80" s="8">
        <f>IF(COUNT($EY80:EZ80)&gt;0,SMALL($EY80:EZ80,1),$FM80)</f>
        <v>1.556712962962963E-2</v>
      </c>
      <c r="FO80" s="8">
        <f>IF(COUNT($EY80:FA80)&gt;0,SMALL($EY80:FA80,1),$FM80)</f>
        <v>1.556712962962963E-2</v>
      </c>
      <c r="FP80" s="8">
        <f>IF(COUNT($EY80:FB80)&gt;0,SMALL($EY80:FB80,1),$FM80)</f>
        <v>1.556712962962963E-2</v>
      </c>
      <c r="FQ80" s="8">
        <f>IF(COUNT($EY80:FC80)&gt;0,SMALL($EY80:FC80,1),$FM80)</f>
        <v>1.556712962962963E-2</v>
      </c>
      <c r="FS80" s="8">
        <f t="shared" si="206"/>
        <v>1.3890671296296295E-2</v>
      </c>
      <c r="FT80" s="8">
        <f t="shared" si="207"/>
        <v>1.0939282407407408E-2</v>
      </c>
      <c r="FU80" s="1">
        <f t="shared" si="118"/>
        <v>77</v>
      </c>
      <c r="FV80" s="8">
        <f t="shared" si="208"/>
        <v>1.7824074074074073E-6</v>
      </c>
      <c r="FW80" s="1" t="str">
        <f t="shared" si="209"/>
        <v>Neil Baynton-Roberts</v>
      </c>
      <c r="FY80" s="13">
        <f t="shared" si="210"/>
        <v>2.2049169346195063E-2</v>
      </c>
      <c r="FZ80" s="13">
        <f>SMALL($GL80:GM80,1)/(60*60*24)</f>
        <v>2.2049169346195066E-2</v>
      </c>
      <c r="GA80" s="13">
        <f>SMALL($GL80:GN80,1)/(60*60*24)</f>
        <v>2.2049169346195066E-2</v>
      </c>
      <c r="GB80" s="13">
        <f>SMALL($GL80:GO80,1)/(60*60*24)</f>
        <v>2.2049169346195066E-2</v>
      </c>
      <c r="GC80" s="13">
        <f>SMALL($GL80:GP80,1)/(60*60*24)</f>
        <v>2.2049169346195066E-2</v>
      </c>
      <c r="GD80" s="13">
        <f>SMALL($GL80:GQ80,1)/(60*60*24)</f>
        <v>2.2049169346195066E-2</v>
      </c>
      <c r="GE80" s="34">
        <f t="shared" si="250"/>
        <v>1.694503124039316E-2</v>
      </c>
      <c r="GF80" s="13">
        <f>SMALL($GR80:GS80,1)/(60*60*24)</f>
        <v>1.694503124039316E-2</v>
      </c>
      <c r="GG80" s="42">
        <f>SMALL($GT80:GT80,1)/(60*60*24)</f>
        <v>0.11572916666666666</v>
      </c>
      <c r="GH80" s="42">
        <f>SMALL($GT80:GU80,1)/(60*60*24)</f>
        <v>0.11572916666666666</v>
      </c>
      <c r="GI80" s="42">
        <f>SMALL($GT80:GV80,1)/(60*60*24)</f>
        <v>0.11572916666666666</v>
      </c>
      <c r="GJ80" s="42">
        <f>SMALL($GT80:GW80,1)/(60*60*24)</f>
        <v>0.11572916666666666</v>
      </c>
      <c r="GL80" s="6">
        <f t="shared" si="211"/>
        <v>1905.0482315112536</v>
      </c>
      <c r="GM80" s="1">
        <f t="shared" si="128"/>
        <v>9999</v>
      </c>
      <c r="GN80" s="1">
        <f t="shared" si="128"/>
        <v>9999</v>
      </c>
      <c r="GO80" s="1">
        <f t="shared" si="128"/>
        <v>9999</v>
      </c>
      <c r="GP80" s="1">
        <f t="shared" si="128"/>
        <v>9999</v>
      </c>
      <c r="GQ80" s="1">
        <f t="shared" si="128"/>
        <v>9999</v>
      </c>
      <c r="GR80" s="6">
        <f t="shared" si="251"/>
        <v>1464.050699169969</v>
      </c>
      <c r="GS80" s="1">
        <f t="shared" si="252"/>
        <v>9999</v>
      </c>
      <c r="GT80" s="43">
        <f t="shared" si="253"/>
        <v>9999</v>
      </c>
      <c r="GU80" s="1">
        <f t="shared" si="129"/>
        <v>9999</v>
      </c>
      <c r="GV80" s="1">
        <f t="shared" si="129"/>
        <v>9999</v>
      </c>
      <c r="GW80" s="1">
        <f t="shared" si="129"/>
        <v>9999</v>
      </c>
    </row>
    <row r="81" spans="1:205" x14ac:dyDescent="0.25">
      <c r="A81" s="1" t="s">
        <v>16</v>
      </c>
      <c r="B81" s="54">
        <v>1.9409722222222221E-2</v>
      </c>
      <c r="C81" s="45">
        <v>42370</v>
      </c>
      <c r="D81" s="45"/>
      <c r="E81" s="13">
        <v>2.0798611111111111E-2</v>
      </c>
      <c r="F81" s="11">
        <v>39173</v>
      </c>
      <c r="M81" s="8">
        <f>IF(A81&lt;&gt;"",IF(K91&gt;0,K91/3.11*4.35,IF(L91&gt;0,L91/6.21*4.35/1.032,IF(H91&gt;0,H91/3.45*4.35,IF(I91&gt;0,I91,IF(E91&gt;0,E91,IF(B91&gt;0,B91/4*4.35,0.0292)))))),0)</f>
        <v>2.6970569846373704E-2</v>
      </c>
      <c r="N81" s="6">
        <f t="shared" si="212"/>
        <v>2330.2572347266878</v>
      </c>
      <c r="O81" s="8">
        <f t="shared" si="213"/>
        <v>1.2500000000000001E-2</v>
      </c>
      <c r="P81" s="146" t="str">
        <f t="shared" si="214"/>
        <v>Nigel Simpkin</v>
      </c>
      <c r="Q81" s="107"/>
      <c r="R81" s="129" t="str">
        <f t="shared" si="190"/>
        <v/>
      </c>
      <c r="S81" s="131" t="str">
        <f t="shared" si="215"/>
        <v/>
      </c>
      <c r="T81" s="131">
        <f t="shared" si="254"/>
        <v>2.0007599999999887E-6</v>
      </c>
      <c r="U81" s="132">
        <f t="shared" si="216"/>
        <v>1.2502000760000001E-2</v>
      </c>
      <c r="V81" s="146" t="str">
        <f t="shared" si="217"/>
        <v>Nigel Simpkin</v>
      </c>
      <c r="W81" s="107"/>
      <c r="X81" s="129" t="str">
        <f t="shared" si="191"/>
        <v/>
      </c>
      <c r="Y81" s="131" t="str">
        <f t="shared" si="218"/>
        <v/>
      </c>
      <c r="Z81" s="131">
        <f t="shared" si="255"/>
        <v>2.0007599999999887E-6</v>
      </c>
      <c r="AA81" s="132">
        <f t="shared" si="219"/>
        <v>1.2502000760000001E-2</v>
      </c>
      <c r="AB81" s="146" t="str">
        <f t="shared" si="220"/>
        <v>Nigel Simpkin</v>
      </c>
      <c r="AC81" s="107"/>
      <c r="AD81" s="129" t="str">
        <f t="shared" si="192"/>
        <v/>
      </c>
      <c r="AE81" s="131" t="str">
        <f t="shared" si="221"/>
        <v/>
      </c>
      <c r="AF81" s="131">
        <f t="shared" si="256"/>
        <v>2.0007599999999887E-6</v>
      </c>
      <c r="AG81" s="132">
        <f t="shared" si="222"/>
        <v>1.2502000760000001E-2</v>
      </c>
      <c r="AH81" s="146" t="str">
        <f t="shared" si="223"/>
        <v>Nigel Simpkin</v>
      </c>
      <c r="AI81" s="107">
        <v>40.299999999999997</v>
      </c>
      <c r="AJ81" s="108">
        <f>DI81</f>
        <v>1.7361111111111112E-4</v>
      </c>
      <c r="AK81" s="109">
        <f>AJ81*60*60*24</f>
        <v>15.000000000000004</v>
      </c>
      <c r="AL81" s="129">
        <f>(50.124*AI81)+1373.5</f>
        <v>3393.4971999999998</v>
      </c>
      <c r="AM81" s="131">
        <f>IF(A81&lt;&gt;"",(MROUND(AL$2-AL81,15)/(60*60*24)),"")</f>
        <v>1.7361111111111112E-4</v>
      </c>
      <c r="AN81" s="131">
        <f t="shared" si="258"/>
        <v>2.0007599999999887E-6</v>
      </c>
      <c r="AO81" s="132">
        <f>IF(AM81&gt;0,AM81,O81)</f>
        <v>1.7361111111111112E-4</v>
      </c>
      <c r="AP81" s="146" t="str">
        <f t="shared" si="225"/>
        <v>Nigel Simpkin</v>
      </c>
      <c r="AQ81" s="107"/>
      <c r="AR81" s="129" t="str">
        <f t="shared" si="226"/>
        <v/>
      </c>
      <c r="AS81" s="131" t="str">
        <f t="shared" si="227"/>
        <v/>
      </c>
      <c r="AT81" s="131">
        <f t="shared" si="260"/>
        <v>2.0007599999999887E-6</v>
      </c>
      <c r="AU81" s="132">
        <f t="shared" si="228"/>
        <v>1.2502000760000001E-2</v>
      </c>
      <c r="AV81" s="146" t="str">
        <f t="shared" si="229"/>
        <v>Nigel Simpkin</v>
      </c>
      <c r="AW81" s="107"/>
      <c r="AX81" s="129" t="str">
        <f t="shared" si="193"/>
        <v/>
      </c>
      <c r="AY81" s="131" t="str">
        <f t="shared" si="230"/>
        <v/>
      </c>
      <c r="AZ81" s="131">
        <f t="shared" si="261"/>
        <v>2.0007599999999887E-6</v>
      </c>
      <c r="BA81" s="132">
        <f t="shared" si="231"/>
        <v>1.2502000760000001E-2</v>
      </c>
      <c r="BB81" s="146" t="str">
        <f t="shared" si="232"/>
        <v>Nigel Simpkin</v>
      </c>
      <c r="BC81" s="222"/>
      <c r="BD81" s="129" t="str">
        <f t="shared" si="194"/>
        <v/>
      </c>
      <c r="BE81" s="131" t="str">
        <f t="shared" si="233"/>
        <v/>
      </c>
      <c r="BF81" s="131">
        <f t="shared" si="262"/>
        <v>2.0007599999999887E-6</v>
      </c>
      <c r="BG81" s="134">
        <f>IF(BE81&lt;&gt;"",BE81,VLOOKUP($A81,Table12[],7,FALSE))+BF81</f>
        <v>7.2936674266666657E-3</v>
      </c>
      <c r="BH81" s="146" t="str">
        <f t="shared" si="234"/>
        <v>Nigel Simpkin</v>
      </c>
      <c r="BI81" s="222"/>
      <c r="BJ81" s="129" t="str">
        <f t="shared" si="195"/>
        <v/>
      </c>
      <c r="BK81" s="131" t="str">
        <f t="shared" si="235"/>
        <v/>
      </c>
      <c r="BL81" s="131">
        <f t="shared" si="263"/>
        <v>2.0007599999999887E-6</v>
      </c>
      <c r="BM81" s="134">
        <f>IF(BK81&lt;&gt;"",BK81,VLOOKUP($A81,Table12[],7,FALSE))+BL81</f>
        <v>7.2936674266666657E-3</v>
      </c>
      <c r="BN81" s="146" t="str">
        <f t="shared" si="236"/>
        <v>Nigel Simpkin</v>
      </c>
      <c r="BO81" s="107"/>
      <c r="BP81" s="129" t="str">
        <f t="shared" si="196"/>
        <v/>
      </c>
      <c r="BQ81" s="131" t="str">
        <f t="shared" si="237"/>
        <v/>
      </c>
      <c r="BR81" s="131">
        <f t="shared" si="264"/>
        <v>2.0007599999999887E-6</v>
      </c>
      <c r="BS81" s="134">
        <f>IF(BQ81&lt;&gt;"",BQ81,VLOOKUP($A81,Table12[],7,FALSE))+BR81</f>
        <v>7.2936674266666657E-3</v>
      </c>
      <c r="BT81" s="146" t="str">
        <f t="shared" si="238"/>
        <v>Nigel Simpkin</v>
      </c>
      <c r="BU81" s="107"/>
      <c r="BV81" s="129" t="str">
        <f t="shared" si="197"/>
        <v/>
      </c>
      <c r="BW81" s="131" t="str">
        <f t="shared" si="239"/>
        <v/>
      </c>
      <c r="BX81" s="131">
        <f t="shared" si="265"/>
        <v>2.0007599999999887E-6</v>
      </c>
      <c r="BY81" s="134">
        <f>IF(BW81&lt;&gt;"",BW81,VLOOKUP($A81,Table12[],7,FALSE))+BX81</f>
        <v>7.2936674266666657E-3</v>
      </c>
      <c r="BZ81" s="146" t="str">
        <f t="shared" si="240"/>
        <v>Nigel Simpkin</v>
      </c>
      <c r="CA81" s="107"/>
      <c r="CB81" s="129" t="str">
        <f t="shared" si="198"/>
        <v/>
      </c>
      <c r="CC81" s="131" t="str">
        <f t="shared" si="241"/>
        <v/>
      </c>
      <c r="CD81" s="131">
        <f t="shared" si="266"/>
        <v>2.0007599999999887E-6</v>
      </c>
      <c r="CE81" s="134">
        <f>IF(CC81&lt;&gt;"",CC81,VLOOKUP($A81,Table12[],7,FALSE))+CD81</f>
        <v>7.2936674266666657E-3</v>
      </c>
      <c r="CF81" s="146" t="str">
        <f t="shared" si="242"/>
        <v>Nigel Simpkin</v>
      </c>
      <c r="CG81" s="107"/>
      <c r="CH81" s="129" t="str">
        <f t="shared" si="199"/>
        <v/>
      </c>
      <c r="CI81" s="131" t="str">
        <f t="shared" si="243"/>
        <v/>
      </c>
      <c r="CJ81" s="131">
        <f t="shared" si="267"/>
        <v>2.0007599999999887E-6</v>
      </c>
      <c r="CK81" s="134">
        <f>IF(CI81&lt;&gt;"",CI81,VLOOKUP($A81,Table12[],7,FALSE))+CJ81</f>
        <v>7.2936674266666657E-3</v>
      </c>
      <c r="CL81" s="146" t="str">
        <f t="shared" si="244"/>
        <v>Nigel Simpkin</v>
      </c>
      <c r="CM81" s="8"/>
      <c r="CN81" s="8">
        <f t="shared" si="268"/>
        <v>0</v>
      </c>
      <c r="CO81" s="8">
        <f t="shared" si="245"/>
        <v>0</v>
      </c>
      <c r="CP81" s="8">
        <f t="shared" si="200"/>
        <v>1.2500000000000001E-2</v>
      </c>
      <c r="CQ81" s="8"/>
      <c r="CR81" s="8">
        <f>IF(A81&lt;&gt;"",IF(VLOOKUP(A81,Apr!A$4:F$211,6)&gt;0,VLOOKUP(A81,Apr!A$4:F$211,6),0),0)</f>
        <v>0</v>
      </c>
      <c r="CS81" s="8">
        <f>IF(A81&lt;&gt;"",IF(VLOOKUP(A81,May!A$3:F$209,6)&gt;0,VLOOKUP(A81,May!A$3:F$209,6),0),0)</f>
        <v>0</v>
      </c>
      <c r="CT81" s="8">
        <f>IF(A81&lt;&gt;"",IF(VLOOKUP(A81,Jun!A$3:F$209,6)&gt;0,VLOOKUP(A81,Jun!A$3:F$209,6),0),0)</f>
        <v>0</v>
      </c>
      <c r="CU81" s="8">
        <f>IF(A81&lt;&gt;"",IF(VLOOKUP(A81,Jul!A$3:F$206,6)&gt;0,VLOOKUP(A81,Jul!A$3:F$206,6),0),0)</f>
        <v>0</v>
      </c>
      <c r="CV81" s="8">
        <f>IF(A81&lt;&gt;"",IF(VLOOKUP(A81,Aug!A$3:F$206,6)&gt;0,VLOOKUP(A81,Aug!A$3:F$206,6),0),0)</f>
        <v>0</v>
      </c>
      <c r="CW81" s="8">
        <f>IF(A81&lt;&gt;"",IF(VLOOKUP(A81,Sep!A$3:F$206,6)&gt;0,VLOOKUP(A81,Sep!A$3:F$206,6),0),0)</f>
        <v>0</v>
      </c>
      <c r="CX81" s="6">
        <f t="shared" si="201"/>
        <v>1790.8285351080535</v>
      </c>
      <c r="CY81" s="8">
        <f t="shared" si="246"/>
        <v>7.1180555555555554E-3</v>
      </c>
      <c r="CZ81" s="8">
        <f>IF(A81&lt;&gt;"",IF(VLOOKUP(A81,Oct!A$3:F$206,6)&gt;0,VLOOKUP(A81,Oct!A$3:F$206,6),0),0)</f>
        <v>0</v>
      </c>
      <c r="DA81" s="8">
        <f>IF(A81&lt;&gt;"",IF(VLOOKUP(A81,Nov!A$3:F$207,6)&gt;0,VLOOKUP(A81,Nov!A$3:F$207,6),0),0)</f>
        <v>0</v>
      </c>
      <c r="DB81" s="8">
        <f>IF(A81&lt;&gt;"",IF(VLOOKUP(A81,Dec!A$3:F$207,6)&gt;0,VLOOKUP(A81,Dec!A$3:F$207,6),0),0)</f>
        <v>0</v>
      </c>
      <c r="DC81" s="8">
        <f>IF(A81&lt;&gt;"",IF(VLOOKUP(A81,Jan!A$3:F$207,6)&gt;0,VLOOKUP(A81,Jan!A$3:F$207,6),0),0)</f>
        <v>0</v>
      </c>
      <c r="DD81" s="8">
        <f>IF(A81&lt;&gt;"",IF(VLOOKUP(A81,Feb!A$3:F$207,6)&gt;0,VLOOKUP(A81,Feb!A$3:F$207,6),0),0)</f>
        <v>0</v>
      </c>
      <c r="DE81" s="8">
        <f>IF(A81&lt;&gt;"",IF(VLOOKUP(A81,Mar!A$3:F$207,6)&gt;0,VLOOKUP(A81,Mar!A$3:F$207,6),0),0)</f>
        <v>0</v>
      </c>
      <c r="DG81" s="8">
        <f>LARGE($EE81:EF81,1)</f>
        <v>1.7361111111111112E-4</v>
      </c>
      <c r="DH81" s="8">
        <f>LARGE($EE81:EG81,1)</f>
        <v>1.7361111111111112E-4</v>
      </c>
      <c r="DI81" s="8">
        <f>LARGE($EE81:EH81,1)</f>
        <v>1.7361111111111112E-4</v>
      </c>
      <c r="DJ81" s="8">
        <f>LARGE($EE81:EI81,1)</f>
        <v>1.2502000760000001E-2</v>
      </c>
      <c r="DK81" s="8">
        <f>LARGE($EE81:EJ81,1)</f>
        <v>1.2502000760000001E-2</v>
      </c>
      <c r="DL81" s="8">
        <f>LARGE($EK81:EL81,1)</f>
        <v>7.1180555555555554E-3</v>
      </c>
      <c r="DM81" s="8">
        <f>LARGE($EK81:EM81,1)</f>
        <v>7.1180555555555554E-3</v>
      </c>
      <c r="DN81" s="8">
        <f>LARGE($EK81:EN81,1)</f>
        <v>7.1180555555555554E-3</v>
      </c>
      <c r="DO81" s="8">
        <f>LARGE($EK81:EO81,1)</f>
        <v>7.1180555555555554E-3</v>
      </c>
      <c r="DP81" s="8">
        <f>LARGE($EK81:EP81,1)</f>
        <v>7.1180555555555554E-3</v>
      </c>
      <c r="DS81" s="6">
        <f t="shared" si="121"/>
        <v>0</v>
      </c>
      <c r="DT81" s="6">
        <f t="shared" si="121"/>
        <v>0</v>
      </c>
      <c r="DU81" s="6">
        <f t="shared" si="121"/>
        <v>0</v>
      </c>
      <c r="DV81" s="6">
        <f t="shared" si="120"/>
        <v>0</v>
      </c>
      <c r="DW81" s="6">
        <f t="shared" si="120"/>
        <v>0</v>
      </c>
      <c r="DX81" s="6">
        <f t="shared" si="120"/>
        <v>0</v>
      </c>
      <c r="DY81" s="6">
        <f t="shared" si="123"/>
        <v>0</v>
      </c>
      <c r="DZ81" s="6">
        <f t="shared" si="123"/>
        <v>0</v>
      </c>
      <c r="EA81" s="6">
        <f t="shared" si="123"/>
        <v>0</v>
      </c>
      <c r="EB81" s="6">
        <f t="shared" si="123"/>
        <v>0</v>
      </c>
      <c r="EC81" s="6">
        <f t="shared" si="123"/>
        <v>0</v>
      </c>
      <c r="EE81" s="8">
        <f t="shared" si="202"/>
        <v>1.7361111111111112E-4</v>
      </c>
      <c r="EF81" s="8">
        <f t="shared" si="124"/>
        <v>0</v>
      </c>
      <c r="EG81" s="8">
        <f t="shared" si="124"/>
        <v>0</v>
      </c>
      <c r="EH81" s="8">
        <f t="shared" si="203"/>
        <v>1.7361111111111112E-4</v>
      </c>
      <c r="EI81" s="8">
        <f t="shared" si="204"/>
        <v>1.2502000760000001E-2</v>
      </c>
      <c r="EJ81" s="8">
        <f t="shared" si="124"/>
        <v>0</v>
      </c>
      <c r="EK81" s="8">
        <f t="shared" si="247"/>
        <v>7.1180555555555554E-3</v>
      </c>
      <c r="EL81" s="8">
        <f t="shared" si="125"/>
        <v>0</v>
      </c>
      <c r="EM81" s="8">
        <f t="shared" si="125"/>
        <v>0</v>
      </c>
      <c r="EN81" s="8">
        <f t="shared" si="125"/>
        <v>0</v>
      </c>
      <c r="EO81" s="8">
        <f t="shared" si="125"/>
        <v>0</v>
      </c>
      <c r="EP81" s="8">
        <f t="shared" si="125"/>
        <v>0</v>
      </c>
      <c r="ES81" s="8" t="str">
        <f t="shared" si="126"/>
        <v/>
      </c>
      <c r="ET81" s="8" t="str">
        <f t="shared" si="126"/>
        <v/>
      </c>
      <c r="EU81" s="8" t="str">
        <f t="shared" si="126"/>
        <v/>
      </c>
      <c r="EV81" s="8" t="str">
        <f t="shared" si="126"/>
        <v/>
      </c>
      <c r="EW81" s="8" t="str">
        <f t="shared" si="126"/>
        <v/>
      </c>
      <c r="EX81" s="8" t="str">
        <f t="shared" si="126"/>
        <v/>
      </c>
      <c r="EY81" s="8" t="str">
        <f t="shared" si="127"/>
        <v/>
      </c>
      <c r="EZ81" s="8" t="str">
        <f t="shared" si="127"/>
        <v/>
      </c>
      <c r="FA81" s="8" t="str">
        <f t="shared" si="127"/>
        <v/>
      </c>
      <c r="FB81" s="8" t="str">
        <f t="shared" si="127"/>
        <v/>
      </c>
      <c r="FC81" s="8" t="str">
        <f t="shared" si="127"/>
        <v/>
      </c>
      <c r="FD81" s="8" t="str">
        <f t="shared" si="127"/>
        <v/>
      </c>
      <c r="FF81" s="13">
        <v>2.0798611111111111E-2</v>
      </c>
      <c r="FG81" s="8">
        <f t="shared" si="248"/>
        <v>2.0798611111111111E-2</v>
      </c>
      <c r="FH81" s="8">
        <f>IF(COUNT($ES81:ET81)&gt;0,SMALL($ES81:ET81,1),$FF81)</f>
        <v>2.0798611111111111E-2</v>
      </c>
      <c r="FI81" s="8">
        <f>IF(COUNT($ES81:EU81)&gt;0,SMALL($ES81:EU81,1),$FF81)</f>
        <v>2.0798611111111111E-2</v>
      </c>
      <c r="FJ81" s="8">
        <f>IF(COUNT($ES81:EV81)&gt;0,SMALL($ES81:EV81,1),$FF81)</f>
        <v>2.0798611111111111E-2</v>
      </c>
      <c r="FK81" s="8">
        <f>IF(COUNT($ES81:EW81)&gt;0,SMALL($ES81:EW81,1),$FF81)</f>
        <v>2.0798611111111111E-2</v>
      </c>
      <c r="FL81" s="54">
        <v>1.9409722222222221E-2</v>
      </c>
      <c r="FM81" s="8">
        <f t="shared" si="249"/>
        <v>1.9409722222222221E-2</v>
      </c>
      <c r="FN81" s="8">
        <f>IF(COUNT($EY81:EZ81)&gt;0,SMALL($EY81:EZ81,1),$FM81)</f>
        <v>1.9409722222222221E-2</v>
      </c>
      <c r="FO81" s="8">
        <f>IF(COUNT($EY81:FA81)&gt;0,SMALL($EY81:FA81,1),$FM81)</f>
        <v>1.9409722222222221E-2</v>
      </c>
      <c r="FP81" s="8">
        <f>IF(COUNT($EY81:FB81)&gt;0,SMALL($EY81:FB81,1),$FM81)</f>
        <v>1.9409722222222221E-2</v>
      </c>
      <c r="FQ81" s="8">
        <f>IF(COUNT($EY81:FC81)&gt;0,SMALL($EY81:FC81,1),$FM81)</f>
        <v>1.9409722222222221E-2</v>
      </c>
      <c r="FS81" s="8">
        <f t="shared" si="206"/>
        <v>1.2503806315555557E-2</v>
      </c>
      <c r="FT81" s="8">
        <f t="shared" si="207"/>
        <v>7.1198611111111107E-3</v>
      </c>
      <c r="FU81" s="1">
        <f t="shared" si="118"/>
        <v>78</v>
      </c>
      <c r="FV81" s="8">
        <f t="shared" si="208"/>
        <v>1.8055555555555555E-6</v>
      </c>
      <c r="FW81" s="1" t="str">
        <f t="shared" si="209"/>
        <v>Nigel Simpkin</v>
      </c>
      <c r="FY81" s="13">
        <f t="shared" si="210"/>
        <v>2.6970569846373704E-2</v>
      </c>
      <c r="FZ81" s="13">
        <f>SMALL($GL81:GM81,1)/(60*60*24)</f>
        <v>2.69705698463737E-2</v>
      </c>
      <c r="GA81" s="13">
        <f>SMALL($GL81:GN81,1)/(60*60*24)</f>
        <v>2.69705698463737E-2</v>
      </c>
      <c r="GB81" s="13">
        <f>SMALL($GL81:GO81,1)/(60*60*24)</f>
        <v>2.69705698463737E-2</v>
      </c>
      <c r="GC81" s="13">
        <f>SMALL($GL81:GP81,1)/(60*60*24)</f>
        <v>2.69705698463737E-2</v>
      </c>
      <c r="GD81" s="13">
        <f>SMALL($GL81:GQ81,1)/(60*60*24)</f>
        <v>2.69705698463737E-2</v>
      </c>
      <c r="GE81" s="34">
        <f t="shared" si="250"/>
        <v>2.0727182119306176E-2</v>
      </c>
      <c r="GF81" s="13">
        <f>SMALL($GR81:GS81,1)/(60*60*24)</f>
        <v>2.0727182119306176E-2</v>
      </c>
      <c r="GG81" s="42">
        <f>SMALL($GT81:GT81,1)/(60*60*24)</f>
        <v>0.11572916666666666</v>
      </c>
      <c r="GH81" s="42">
        <f>SMALL($GT81:GU81,1)/(60*60*24)</f>
        <v>0.11572916666666666</v>
      </c>
      <c r="GI81" s="42">
        <f>SMALL($GT81:GV81,1)/(60*60*24)</f>
        <v>0.11572916666666666</v>
      </c>
      <c r="GJ81" s="42">
        <f>SMALL($GT81:GW81,1)/(60*60*24)</f>
        <v>0.11572916666666666</v>
      </c>
      <c r="GL81" s="6">
        <f t="shared" si="211"/>
        <v>2330.2572347266878</v>
      </c>
      <c r="GM81" s="1">
        <f t="shared" si="128"/>
        <v>9999</v>
      </c>
      <c r="GN81" s="1">
        <f t="shared" si="128"/>
        <v>9999</v>
      </c>
      <c r="GO81" s="1">
        <f t="shared" si="128"/>
        <v>9999</v>
      </c>
      <c r="GP81" s="1">
        <f t="shared" si="128"/>
        <v>9999</v>
      </c>
      <c r="GQ81" s="1">
        <f t="shared" si="128"/>
        <v>9999</v>
      </c>
      <c r="GR81" s="6">
        <f t="shared" si="251"/>
        <v>1790.8285351080535</v>
      </c>
      <c r="GS81" s="1">
        <f t="shared" si="252"/>
        <v>9999</v>
      </c>
      <c r="GT81" s="43">
        <f t="shared" si="253"/>
        <v>9999</v>
      </c>
      <c r="GU81" s="1">
        <f t="shared" si="129"/>
        <v>9999</v>
      </c>
      <c r="GV81" s="1">
        <f t="shared" si="129"/>
        <v>9999</v>
      </c>
      <c r="GW81" s="1">
        <f t="shared" si="129"/>
        <v>9999</v>
      </c>
    </row>
    <row r="82" spans="1:205" x14ac:dyDescent="0.25">
      <c r="A82" s="1" t="s">
        <v>142</v>
      </c>
      <c r="B82" s="54">
        <v>1.5520833333333333E-2</v>
      </c>
      <c r="C82" s="45">
        <v>43862</v>
      </c>
      <c r="D82" s="45"/>
      <c r="E82" s="13">
        <v>1.923611111111111E-2</v>
      </c>
      <c r="F82" s="11">
        <v>44287</v>
      </c>
      <c r="J82" s="8">
        <v>1.9375E-2</v>
      </c>
      <c r="K82" s="55">
        <f>(J82/4*3.1)/1.032</f>
        <v>1.4550024224806201E-2</v>
      </c>
      <c r="M82" s="8">
        <f t="shared" si="269"/>
        <v>2.0351320057204816E-2</v>
      </c>
      <c r="N82" s="6">
        <f t="shared" si="212"/>
        <v>1758.3540529424963</v>
      </c>
      <c r="O82" s="8">
        <f t="shared" si="213"/>
        <v>1.9097222222222224E-2</v>
      </c>
      <c r="P82" s="146" t="str">
        <f t="shared" si="214"/>
        <v>Oliver Thomson</v>
      </c>
      <c r="Q82" s="107"/>
      <c r="R82" s="129" t="str">
        <f t="shared" si="190"/>
        <v/>
      </c>
      <c r="S82" s="131" t="str">
        <f t="shared" si="215"/>
        <v/>
      </c>
      <c r="T82" s="131">
        <f t="shared" si="254"/>
        <v>2.0007699999999886E-6</v>
      </c>
      <c r="U82" s="132">
        <f t="shared" si="216"/>
        <v>1.9099222992222224E-2</v>
      </c>
      <c r="V82" s="146" t="str">
        <f t="shared" si="217"/>
        <v>Oliver Thomson</v>
      </c>
      <c r="W82" s="107"/>
      <c r="X82" s="129" t="str">
        <f t="shared" si="191"/>
        <v/>
      </c>
      <c r="Y82" s="131" t="str">
        <f t="shared" si="218"/>
        <v/>
      </c>
      <c r="Z82" s="131">
        <f t="shared" si="255"/>
        <v>2.0007699999999886E-6</v>
      </c>
      <c r="AA82" s="132">
        <f t="shared" si="219"/>
        <v>1.9099222992222224E-2</v>
      </c>
      <c r="AB82" s="146" t="str">
        <f t="shared" si="220"/>
        <v>Oliver Thomson</v>
      </c>
      <c r="AC82" s="107"/>
      <c r="AD82" s="129" t="str">
        <f t="shared" si="192"/>
        <v/>
      </c>
      <c r="AE82" s="131" t="str">
        <f t="shared" si="221"/>
        <v/>
      </c>
      <c r="AF82" s="131">
        <f t="shared" si="256"/>
        <v>2.0007699999999886E-6</v>
      </c>
      <c r="AG82" s="132">
        <f t="shared" si="222"/>
        <v>1.9099222992222224E-2</v>
      </c>
      <c r="AH82" s="146" t="str">
        <f t="shared" si="223"/>
        <v>Oliver Thomson</v>
      </c>
      <c r="AI82" s="107">
        <v>8.6999999999999993</v>
      </c>
      <c r="AJ82" s="108">
        <f t="shared" si="224"/>
        <v>1.8576388888888889E-2</v>
      </c>
      <c r="AK82" s="109">
        <f t="shared" si="257"/>
        <v>1605</v>
      </c>
      <c r="AL82" s="129">
        <f t="shared" si="270"/>
        <v>1809.5788</v>
      </c>
      <c r="AM82" s="131">
        <f t="shared" si="271"/>
        <v>1.8576388888888889E-2</v>
      </c>
      <c r="AN82" s="131">
        <f t="shared" si="258"/>
        <v>2.0007699999999886E-6</v>
      </c>
      <c r="AO82" s="132">
        <f t="shared" si="259"/>
        <v>1.8576388888888889E-2</v>
      </c>
      <c r="AP82" s="146" t="str">
        <f t="shared" si="225"/>
        <v>Oliver Thomson</v>
      </c>
      <c r="AQ82" s="107">
        <v>9.5</v>
      </c>
      <c r="AR82" s="129">
        <f t="shared" si="226"/>
        <v>1849.6779999999999</v>
      </c>
      <c r="AS82" s="131">
        <f t="shared" si="227"/>
        <v>1.8055555555555554E-2</v>
      </c>
      <c r="AT82" s="131">
        <f t="shared" si="260"/>
        <v>2.0007699999999886E-6</v>
      </c>
      <c r="AU82" s="132">
        <f t="shared" si="228"/>
        <v>1.8057556325555554E-2</v>
      </c>
      <c r="AV82" s="146" t="str">
        <f t="shared" si="229"/>
        <v>Oliver Thomson</v>
      </c>
      <c r="AW82" s="107">
        <v>10</v>
      </c>
      <c r="AX82" s="129">
        <f t="shared" si="193"/>
        <v>1753.5</v>
      </c>
      <c r="AY82" s="131">
        <f t="shared" si="230"/>
        <v>1.9097222222222224E-2</v>
      </c>
      <c r="AZ82" s="131">
        <f t="shared" si="261"/>
        <v>2.0007699999999886E-6</v>
      </c>
      <c r="BA82" s="132">
        <f t="shared" si="231"/>
        <v>1.9099222992222224E-2</v>
      </c>
      <c r="BB82" s="146" t="str">
        <f t="shared" si="232"/>
        <v>Oliver Thomson</v>
      </c>
      <c r="BC82" s="107">
        <v>10.5</v>
      </c>
      <c r="BD82" s="129">
        <f t="shared" si="194"/>
        <v>1039.1319999999998</v>
      </c>
      <c r="BE82" s="131">
        <f t="shared" si="233"/>
        <v>1.1979166666666667E-2</v>
      </c>
      <c r="BF82" s="131">
        <f t="shared" si="262"/>
        <v>2.0007699999999886E-6</v>
      </c>
      <c r="BG82" s="134">
        <f>IF(BE82&lt;&gt;"",BE82,VLOOKUP($A82,Table12[],7,FALSE))+BF82</f>
        <v>1.1981167436666667E-2</v>
      </c>
      <c r="BH82" s="146" t="str">
        <f t="shared" si="234"/>
        <v>Oliver Thomson</v>
      </c>
      <c r="BI82" s="107">
        <v>10.9</v>
      </c>
      <c r="BJ82" s="129">
        <f t="shared" si="195"/>
        <v>1028.0855999999999</v>
      </c>
      <c r="BK82" s="131">
        <f t="shared" si="235"/>
        <v>1.1979166666666667E-2</v>
      </c>
      <c r="BL82" s="131">
        <f t="shared" si="263"/>
        <v>2.0007699999999886E-6</v>
      </c>
      <c r="BM82" s="134">
        <f>IF(BK82&lt;&gt;"",BK82,VLOOKUP($A82,Table12[],7,FALSE))+BL82</f>
        <v>1.1981167436666667E-2</v>
      </c>
      <c r="BN82" s="146" t="str">
        <f t="shared" si="236"/>
        <v>Oliver Thomson</v>
      </c>
      <c r="BO82" s="107">
        <v>11.3</v>
      </c>
      <c r="BP82" s="129">
        <f t="shared" si="196"/>
        <v>1017.0391999999999</v>
      </c>
      <c r="BQ82" s="131">
        <f t="shared" si="237"/>
        <v>1.1805555555555555E-2</v>
      </c>
      <c r="BR82" s="131">
        <f t="shared" si="264"/>
        <v>2.0007699999999886E-6</v>
      </c>
      <c r="BS82" s="134">
        <f>IF(BQ82&lt;&gt;"",BQ82,VLOOKUP($A82,Table12[],7,FALSE))+BR82</f>
        <v>1.1807556325555555E-2</v>
      </c>
      <c r="BT82" s="146" t="str">
        <f t="shared" si="238"/>
        <v>Oliver Thomson</v>
      </c>
      <c r="BU82" s="107">
        <v>11.4</v>
      </c>
      <c r="BV82" s="129">
        <f t="shared" si="197"/>
        <v>987.09999999999991</v>
      </c>
      <c r="BW82" s="131">
        <f t="shared" si="239"/>
        <v>1.1458333333333333E-2</v>
      </c>
      <c r="BX82" s="131">
        <f t="shared" si="265"/>
        <v>2.0007699999999886E-6</v>
      </c>
      <c r="BY82" s="134">
        <f>IF(BW82&lt;&gt;"",BW82,VLOOKUP($A82,Table12[],7,FALSE))+BX82</f>
        <v>1.1460334103333332E-2</v>
      </c>
      <c r="BZ82" s="146" t="str">
        <f t="shared" si="240"/>
        <v>Oliver Thomson</v>
      </c>
      <c r="CA82" s="107">
        <v>12.3</v>
      </c>
      <c r="CB82" s="129">
        <f t="shared" si="198"/>
        <v>947.8</v>
      </c>
      <c r="CC82" s="131">
        <f t="shared" si="241"/>
        <v>1.0937499999999999E-2</v>
      </c>
      <c r="CD82" s="131">
        <f t="shared" si="266"/>
        <v>2.0007699999999886E-6</v>
      </c>
      <c r="CE82" s="134">
        <f>IF(CC82&lt;&gt;"",CC82,VLOOKUP($A82,Table12[],7,FALSE))+CD82</f>
        <v>1.0939500769999999E-2</v>
      </c>
      <c r="CF82" s="146" t="str">
        <f t="shared" si="242"/>
        <v>Oliver Thomson</v>
      </c>
      <c r="CG82" s="107"/>
      <c r="CH82" s="129" t="str">
        <f t="shared" si="199"/>
        <v/>
      </c>
      <c r="CI82" s="131" t="str">
        <f t="shared" si="243"/>
        <v/>
      </c>
      <c r="CJ82" s="131">
        <f t="shared" si="267"/>
        <v>2.0007699999999886E-6</v>
      </c>
      <c r="CK82" s="134">
        <f>IF(CI82&lt;&gt;"",CI82,VLOOKUP($A82,Table12[],7,FALSE))+CJ82</f>
        <v>1.2154778547777778E-2</v>
      </c>
      <c r="CL82" s="146" t="str">
        <f t="shared" si="244"/>
        <v>Oliver Thomson</v>
      </c>
      <c r="CM82" s="8"/>
      <c r="CN82" s="8">
        <f t="shared" si="268"/>
        <v>0</v>
      </c>
      <c r="CO82" s="8">
        <f t="shared" si="245"/>
        <v>0</v>
      </c>
      <c r="CP82" s="8">
        <f t="shared" si="200"/>
        <v>1.9097222222222224E-2</v>
      </c>
      <c r="CQ82" s="8"/>
      <c r="CR82" s="8">
        <f>IF(A82&lt;&gt;"",IF(VLOOKUP(A82,Apr!A$4:F$211,6)&gt;0,VLOOKUP(A82,Apr!A$4:F$211,6),0),0)</f>
        <v>0</v>
      </c>
      <c r="CS82" s="8">
        <f>IF(A82&lt;&gt;"",IF(VLOOKUP(A82,May!A$3:F$209,6)&gt;0,VLOOKUP(A82,May!A$3:F$209,6),0),0)</f>
        <v>0</v>
      </c>
      <c r="CT82" s="8">
        <f>IF(A82&lt;&gt;"",IF(VLOOKUP(A82,Jun!A$3:F$209,6)&gt;0,VLOOKUP(A82,Jun!A$3:F$209,6),0),0)</f>
        <v>0</v>
      </c>
      <c r="CU82" s="8">
        <f>IF(A82&lt;&gt;"",IF(VLOOKUP(A82,Jul!A$3:F$206,6)&gt;0,VLOOKUP(A82,Jul!A$3:F$206,6),0),0)</f>
        <v>0</v>
      </c>
      <c r="CV82" s="8">
        <f>IF(A82&lt;&gt;"",IF(VLOOKUP(A82,Aug!A$3:F$206,6)&gt;0,VLOOKUP(A82,Aug!A$3:F$206,6),0),0)</f>
        <v>0</v>
      </c>
      <c r="CW82" s="8">
        <f>IF(A82&lt;&gt;"",IF(VLOOKUP(A82,Sep!A$3:F$206,6)&gt;0,VLOOKUP(A82,Sep!A$3:F$206,6),0),0)</f>
        <v>0</v>
      </c>
      <c r="CX82" s="6">
        <f t="shared" si="201"/>
        <v>1351.3145956187323</v>
      </c>
      <c r="CY82" s="8">
        <f t="shared" si="246"/>
        <v>1.2152777777777778E-2</v>
      </c>
      <c r="CZ82" s="8">
        <f>IF(A82&lt;&gt;"",IF(VLOOKUP(A82,Oct!A$3:F$206,6)&gt;0,VLOOKUP(A82,Oct!A$3:F$206,6),0),0)</f>
        <v>0</v>
      </c>
      <c r="DA82" s="8">
        <f>IF(A82&lt;&gt;"",IF(VLOOKUP(A82,Nov!A$3:F$207,6)&gt;0,VLOOKUP(A82,Nov!A$3:F$207,6),0),0)</f>
        <v>0</v>
      </c>
      <c r="DB82" s="8">
        <f>IF(A82&lt;&gt;"",IF(VLOOKUP(A82,Dec!A$3:F$207,6)&gt;0,VLOOKUP(A82,Dec!A$3:F$207,6),0),0)</f>
        <v>0</v>
      </c>
      <c r="DC82" s="8">
        <f>IF(A82&lt;&gt;"",IF(VLOOKUP(A82,Jan!A$3:F$207,6)&gt;0,VLOOKUP(A82,Jan!A$3:F$207,6),0),0)</f>
        <v>0</v>
      </c>
      <c r="DD82" s="8">
        <f>IF(A82&lt;&gt;"",IF(VLOOKUP(A82,Feb!A$3:F$207,6)&gt;0,VLOOKUP(A82,Feb!A$3:F$207,6),0),0)</f>
        <v>0</v>
      </c>
      <c r="DE82" s="8">
        <f>IF(A82&lt;&gt;"",IF(VLOOKUP(A82,Mar!A$3:F$207,6)&gt;0,VLOOKUP(A82,Mar!A$3:F$207,6),0),0)</f>
        <v>0</v>
      </c>
      <c r="DG82" s="8">
        <f>LARGE($EE82:EF82,1)</f>
        <v>1.8576388888888889E-2</v>
      </c>
      <c r="DH82" s="8">
        <f>LARGE($EE82:EG82,1)</f>
        <v>1.8576388888888889E-2</v>
      </c>
      <c r="DI82" s="8">
        <f>LARGE($EE82:EH82,1)</f>
        <v>1.8576388888888889E-2</v>
      </c>
      <c r="DJ82" s="8">
        <f>LARGE($EE82:EI82,1)</f>
        <v>1.8576388888888889E-2</v>
      </c>
      <c r="DK82" s="8">
        <f>LARGE($EE82:EJ82,1)</f>
        <v>1.8576388888888889E-2</v>
      </c>
      <c r="DL82" s="8">
        <f>LARGE($EK82:EL82,1)</f>
        <v>1.2152777777777778E-2</v>
      </c>
      <c r="DM82" s="8">
        <f>LARGE($EK82:EM82,1)</f>
        <v>1.2152777777777778E-2</v>
      </c>
      <c r="DN82" s="8">
        <f>LARGE($EK82:EN82,1)</f>
        <v>1.2152777777777778E-2</v>
      </c>
      <c r="DO82" s="8">
        <f>LARGE($EK82:EO82,1)</f>
        <v>1.2152777777777778E-2</v>
      </c>
      <c r="DP82" s="8">
        <f>LARGE($EK82:EP82,1)</f>
        <v>1.2152777777777778E-2</v>
      </c>
      <c r="DS82" s="6">
        <f t="shared" si="121"/>
        <v>0</v>
      </c>
      <c r="DT82" s="6">
        <f t="shared" si="121"/>
        <v>0</v>
      </c>
      <c r="DU82" s="6">
        <f t="shared" si="121"/>
        <v>0</v>
      </c>
      <c r="DV82" s="6">
        <f t="shared" si="120"/>
        <v>0</v>
      </c>
      <c r="DW82" s="6">
        <f t="shared" si="120"/>
        <v>0</v>
      </c>
      <c r="DX82" s="6">
        <f t="shared" si="120"/>
        <v>0</v>
      </c>
      <c r="DY82" s="6">
        <f t="shared" si="123"/>
        <v>0</v>
      </c>
      <c r="DZ82" s="6">
        <f t="shared" si="123"/>
        <v>0</v>
      </c>
      <c r="EA82" s="6">
        <f t="shared" si="123"/>
        <v>0</v>
      </c>
      <c r="EB82" s="6">
        <f t="shared" si="123"/>
        <v>0</v>
      </c>
      <c r="EC82" s="6">
        <f t="shared" si="123"/>
        <v>0</v>
      </c>
      <c r="EE82" s="8">
        <f t="shared" si="202"/>
        <v>1.8576388888888889E-2</v>
      </c>
      <c r="EF82" s="8">
        <f t="shared" si="124"/>
        <v>0</v>
      </c>
      <c r="EG82" s="8">
        <f t="shared" si="124"/>
        <v>0</v>
      </c>
      <c r="EH82" s="8">
        <f t="shared" si="203"/>
        <v>1.8576388888888889E-2</v>
      </c>
      <c r="EI82" s="8">
        <f t="shared" si="204"/>
        <v>1.8057556325555554E-2</v>
      </c>
      <c r="EJ82" s="8">
        <f t="shared" si="124"/>
        <v>0</v>
      </c>
      <c r="EK82" s="8">
        <f t="shared" si="247"/>
        <v>1.2152777777777778E-2</v>
      </c>
      <c r="EL82" s="8">
        <f t="shared" si="125"/>
        <v>0</v>
      </c>
      <c r="EM82" s="8">
        <f t="shared" si="125"/>
        <v>0</v>
      </c>
      <c r="EN82" s="8">
        <f t="shared" si="125"/>
        <v>0</v>
      </c>
      <c r="EO82" s="8">
        <f t="shared" si="125"/>
        <v>0</v>
      </c>
      <c r="EP82" s="8">
        <f t="shared" si="125"/>
        <v>0</v>
      </c>
      <c r="ES82" s="8" t="str">
        <f t="shared" si="126"/>
        <v/>
      </c>
      <c r="ET82" s="8" t="str">
        <f t="shared" si="126"/>
        <v/>
      </c>
      <c r="EU82" s="8" t="str">
        <f t="shared" si="126"/>
        <v/>
      </c>
      <c r="EV82" s="8" t="str">
        <f t="shared" si="126"/>
        <v/>
      </c>
      <c r="EW82" s="8" t="str">
        <f t="shared" si="126"/>
        <v/>
      </c>
      <c r="EX82" s="8" t="str">
        <f t="shared" si="126"/>
        <v/>
      </c>
      <c r="EY82" s="8" t="str">
        <f t="shared" si="127"/>
        <v/>
      </c>
      <c r="EZ82" s="8" t="str">
        <f t="shared" si="127"/>
        <v/>
      </c>
      <c r="FA82" s="8" t="str">
        <f t="shared" si="127"/>
        <v/>
      </c>
      <c r="FB82" s="8" t="str">
        <f t="shared" si="127"/>
        <v/>
      </c>
      <c r="FC82" s="8" t="str">
        <f t="shared" si="127"/>
        <v/>
      </c>
      <c r="FD82" s="8" t="str">
        <f t="shared" si="127"/>
        <v/>
      </c>
      <c r="FF82" s="13">
        <v>1.923611111111111E-2</v>
      </c>
      <c r="FG82" s="8">
        <f t="shared" si="248"/>
        <v>1.923611111111111E-2</v>
      </c>
      <c r="FH82" s="8">
        <f>IF(COUNT($ES82:ET82)&gt;0,SMALL($ES82:ET82,1),$FF82)</f>
        <v>1.923611111111111E-2</v>
      </c>
      <c r="FI82" s="8">
        <f>IF(COUNT($ES82:EU82)&gt;0,SMALL($ES82:EU82,1),$FF82)</f>
        <v>1.923611111111111E-2</v>
      </c>
      <c r="FJ82" s="8">
        <f>IF(COUNT($ES82:EV82)&gt;0,SMALL($ES82:EV82,1),$FF82)</f>
        <v>1.923611111111111E-2</v>
      </c>
      <c r="FK82" s="8">
        <f>IF(COUNT($ES82:EW82)&gt;0,SMALL($ES82:EW82,1),$FF82)</f>
        <v>1.923611111111111E-2</v>
      </c>
      <c r="FL82" s="54">
        <v>1.5520833333333333E-2</v>
      </c>
      <c r="FM82" s="8">
        <f t="shared" si="249"/>
        <v>1.5520833333333333E-2</v>
      </c>
      <c r="FN82" s="8">
        <f>IF(COUNT($EY82:EZ82)&gt;0,SMALL($EY82:EZ82,1),$FM82)</f>
        <v>1.5520833333333333E-2</v>
      </c>
      <c r="FO82" s="8">
        <f>IF(COUNT($EY82:FA82)&gt;0,SMALL($EY82:FA82,1),$FM82)</f>
        <v>1.5520833333333333E-2</v>
      </c>
      <c r="FP82" s="8">
        <f>IF(COUNT($EY82:FB82)&gt;0,SMALL($EY82:FB82,1),$FM82)</f>
        <v>1.5520833333333333E-2</v>
      </c>
      <c r="FQ82" s="8">
        <f>IF(COUNT($EY82:FC82)&gt;0,SMALL($EY82:FC82,1),$FM82)</f>
        <v>1.5520833333333333E-2</v>
      </c>
      <c r="FS82" s="8">
        <f t="shared" si="206"/>
        <v>1.8578217592592594E-2</v>
      </c>
      <c r="FT82" s="8">
        <f t="shared" si="207"/>
        <v>1.2154606481481482E-2</v>
      </c>
      <c r="FU82" s="1">
        <f t="shared" si="118"/>
        <v>79</v>
      </c>
      <c r="FV82" s="8">
        <f t="shared" si="208"/>
        <v>1.8287037037037037E-6</v>
      </c>
      <c r="FW82" s="1" t="str">
        <f t="shared" si="209"/>
        <v>Oliver Thomson</v>
      </c>
      <c r="FY82" s="13">
        <f t="shared" si="210"/>
        <v>2.0351320057204816E-2</v>
      </c>
      <c r="FZ82" s="13">
        <f>SMALL($GL82:GM82,1)/(60*60*24)</f>
        <v>2.035132005720482E-2</v>
      </c>
      <c r="GA82" s="13">
        <f>SMALL($GL82:GN82,1)/(60*60*24)</f>
        <v>2.035132005720482E-2</v>
      </c>
      <c r="GB82" s="13">
        <f>SMALL($GL82:GO82,1)/(60*60*24)</f>
        <v>2.035132005720482E-2</v>
      </c>
      <c r="GC82" s="13">
        <f>SMALL($GL82:GP82,1)/(60*60*24)</f>
        <v>2.035132005720482E-2</v>
      </c>
      <c r="GD82" s="13">
        <f>SMALL($GL82:GQ82,1)/(60*60*24)</f>
        <v>2.035132005720482E-2</v>
      </c>
      <c r="GE82" s="34">
        <f t="shared" si="250"/>
        <v>1.5640215227068661E-2</v>
      </c>
      <c r="GF82" s="13">
        <f>SMALL($GR82:GS82,1)/(60*60*24)</f>
        <v>1.5640215227068661E-2</v>
      </c>
      <c r="GG82" s="42">
        <f>SMALL($GT82:GT82,1)/(60*60*24)</f>
        <v>0.11572916666666666</v>
      </c>
      <c r="GH82" s="42">
        <f>SMALL($GT82:GU82,1)/(60*60*24)</f>
        <v>0.11572916666666666</v>
      </c>
      <c r="GI82" s="42">
        <f>SMALL($GT82:GV82,1)/(60*60*24)</f>
        <v>0.11572916666666666</v>
      </c>
      <c r="GJ82" s="42">
        <f>SMALL($GT82:GW82,1)/(60*60*24)</f>
        <v>0.11572916666666666</v>
      </c>
      <c r="GL82" s="6">
        <f t="shared" si="211"/>
        <v>1758.3540529424963</v>
      </c>
      <c r="GM82" s="1">
        <f t="shared" si="128"/>
        <v>9999</v>
      </c>
      <c r="GN82" s="1">
        <f t="shared" si="128"/>
        <v>9999</v>
      </c>
      <c r="GO82" s="1">
        <f t="shared" si="128"/>
        <v>9999</v>
      </c>
      <c r="GP82" s="1">
        <f t="shared" si="128"/>
        <v>9999</v>
      </c>
      <c r="GQ82" s="1">
        <f t="shared" si="128"/>
        <v>9999</v>
      </c>
      <c r="GR82" s="6">
        <f t="shared" si="251"/>
        <v>1351.3145956187323</v>
      </c>
      <c r="GS82" s="1">
        <f t="shared" si="252"/>
        <v>9999</v>
      </c>
      <c r="GT82" s="43">
        <f t="shared" si="253"/>
        <v>9999</v>
      </c>
      <c r="GU82" s="1">
        <f t="shared" si="129"/>
        <v>9999</v>
      </c>
      <c r="GV82" s="1">
        <f t="shared" si="129"/>
        <v>9999</v>
      </c>
      <c r="GW82" s="1">
        <f t="shared" si="129"/>
        <v>9999</v>
      </c>
    </row>
    <row r="83" spans="1:205" x14ac:dyDescent="0.25">
      <c r="A83" s="1" t="s">
        <v>203</v>
      </c>
      <c r="B83" s="54">
        <v>2.0891203703703703E-2</v>
      </c>
      <c r="C83" s="45">
        <v>41579</v>
      </c>
      <c r="D83" s="45"/>
      <c r="E83" s="13">
        <v>2.7430555555555555E-2</v>
      </c>
      <c r="F83" s="11">
        <v>42156</v>
      </c>
      <c r="I83" s="35">
        <v>3.0104166666666668E-2</v>
      </c>
      <c r="J83" s="8">
        <v>2.8692129629629633E-2</v>
      </c>
      <c r="K83" s="55">
        <f>(J83/4*3.1)/1.032</f>
        <v>2.1546899673413725E-2</v>
      </c>
      <c r="L83" s="8">
        <v>4.2650462962962959E-2</v>
      </c>
      <c r="M83" s="8">
        <f t="shared" si="269"/>
        <v>3.013794648853688E-2</v>
      </c>
      <c r="N83" s="6">
        <f t="shared" si="212"/>
        <v>2603.9185766095861</v>
      </c>
      <c r="O83" s="8">
        <f t="shared" si="213"/>
        <v>9.3749999999999997E-3</v>
      </c>
      <c r="P83" s="146" t="str">
        <f t="shared" si="214"/>
        <v>Pamela Binns</v>
      </c>
      <c r="Q83" s="107"/>
      <c r="R83" s="129" t="str">
        <f t="shared" si="190"/>
        <v/>
      </c>
      <c r="S83" s="131" t="str">
        <f t="shared" si="215"/>
        <v/>
      </c>
      <c r="T83" s="131">
        <f t="shared" si="254"/>
        <v>2.0007799999999884E-6</v>
      </c>
      <c r="U83" s="132">
        <f t="shared" si="216"/>
        <v>9.3770007800000003E-3</v>
      </c>
      <c r="V83" s="146" t="str">
        <f t="shared" si="217"/>
        <v>Pamela Binns</v>
      </c>
      <c r="W83" s="107"/>
      <c r="X83" s="129" t="str">
        <f t="shared" si="191"/>
        <v/>
      </c>
      <c r="Y83" s="131" t="str">
        <f t="shared" si="218"/>
        <v/>
      </c>
      <c r="Z83" s="131">
        <f t="shared" si="255"/>
        <v>2.0007799999999884E-6</v>
      </c>
      <c r="AA83" s="132">
        <f t="shared" si="219"/>
        <v>9.3770007800000003E-3</v>
      </c>
      <c r="AB83" s="146" t="str">
        <f t="shared" si="220"/>
        <v>Pamela Binns</v>
      </c>
      <c r="AC83" s="107"/>
      <c r="AD83" s="129" t="str">
        <f t="shared" si="192"/>
        <v/>
      </c>
      <c r="AE83" s="131" t="str">
        <f t="shared" si="221"/>
        <v/>
      </c>
      <c r="AF83" s="131">
        <f t="shared" si="256"/>
        <v>2.0007799999999884E-6</v>
      </c>
      <c r="AG83" s="132">
        <f t="shared" si="222"/>
        <v>9.3770007800000003E-3</v>
      </c>
      <c r="AH83" s="146" t="str">
        <f t="shared" si="223"/>
        <v>Pamela Binns</v>
      </c>
      <c r="AI83" s="107">
        <v>23.4</v>
      </c>
      <c r="AJ83" s="108">
        <f t="shared" si="224"/>
        <v>1.0069444444444445E-2</v>
      </c>
      <c r="AK83" s="109">
        <f t="shared" si="257"/>
        <v>870.00000000000023</v>
      </c>
      <c r="AL83" s="129">
        <f t="shared" si="270"/>
        <v>2546.4016000000001</v>
      </c>
      <c r="AM83" s="131">
        <f t="shared" si="271"/>
        <v>1.0069444444444445E-2</v>
      </c>
      <c r="AN83" s="131">
        <f t="shared" si="258"/>
        <v>2.0007799999999884E-6</v>
      </c>
      <c r="AO83" s="132">
        <f t="shared" si="259"/>
        <v>1.0069444444444445E-2</v>
      </c>
      <c r="AP83" s="146" t="str">
        <f t="shared" si="225"/>
        <v>Pamela Binns</v>
      </c>
      <c r="AQ83" s="107">
        <v>24.1</v>
      </c>
      <c r="AR83" s="129">
        <f t="shared" si="226"/>
        <v>2581.4884000000002</v>
      </c>
      <c r="AS83" s="131">
        <f t="shared" si="227"/>
        <v>9.5486111111111119E-3</v>
      </c>
      <c r="AT83" s="131">
        <f t="shared" si="260"/>
        <v>2.0007799999999884E-6</v>
      </c>
      <c r="AU83" s="132">
        <f t="shared" si="228"/>
        <v>9.5506118911111125E-3</v>
      </c>
      <c r="AV83" s="146" t="str">
        <f t="shared" si="229"/>
        <v>Pamela Binns</v>
      </c>
      <c r="AW83" s="107">
        <v>24.6</v>
      </c>
      <c r="AX83" s="129">
        <f t="shared" si="193"/>
        <v>2308.3000000000002</v>
      </c>
      <c r="AY83" s="131">
        <f t="shared" si="230"/>
        <v>1.2673611111111111E-2</v>
      </c>
      <c r="AZ83" s="131">
        <f t="shared" si="261"/>
        <v>2.0007799999999884E-6</v>
      </c>
      <c r="BA83" s="132">
        <f t="shared" si="231"/>
        <v>1.2675611891111112E-2</v>
      </c>
      <c r="BB83" s="146" t="str">
        <f t="shared" si="232"/>
        <v>Pamela Binns</v>
      </c>
      <c r="BC83" s="107">
        <v>25.1</v>
      </c>
      <c r="BD83" s="129">
        <f t="shared" si="194"/>
        <v>635.93839999999989</v>
      </c>
      <c r="BE83" s="131">
        <f t="shared" si="233"/>
        <v>7.2916666666666668E-3</v>
      </c>
      <c r="BF83" s="131">
        <f t="shared" si="262"/>
        <v>2.0007799999999884E-6</v>
      </c>
      <c r="BG83" s="134">
        <f>IF(BE83&lt;&gt;"",BE83,VLOOKUP($A83,Table12[],7,FALSE))+BF83</f>
        <v>7.2936674466666665E-3</v>
      </c>
      <c r="BH83" s="146" t="str">
        <f t="shared" si="234"/>
        <v>Pamela Binns</v>
      </c>
      <c r="BI83" s="107">
        <v>25.6</v>
      </c>
      <c r="BJ83" s="129">
        <f t="shared" si="195"/>
        <v>622.1303999999999</v>
      </c>
      <c r="BK83" s="131">
        <f t="shared" si="235"/>
        <v>7.1180555555555554E-3</v>
      </c>
      <c r="BL83" s="131">
        <f t="shared" si="263"/>
        <v>2.0007799999999884E-6</v>
      </c>
      <c r="BM83" s="134">
        <f>IF(BK83&lt;&gt;"",BK83,VLOOKUP($A83,Table12[],7,FALSE))+BL83</f>
        <v>7.1200563355555552E-3</v>
      </c>
      <c r="BN83" s="146" t="str">
        <f t="shared" si="236"/>
        <v>Pamela Binns</v>
      </c>
      <c r="BO83" s="107">
        <v>26</v>
      </c>
      <c r="BP83" s="129">
        <f t="shared" si="196"/>
        <v>611.08399999999995</v>
      </c>
      <c r="BQ83" s="131">
        <f t="shared" si="237"/>
        <v>7.1180555555555554E-3</v>
      </c>
      <c r="BR83" s="131">
        <f t="shared" si="264"/>
        <v>2.0007799999999884E-6</v>
      </c>
      <c r="BS83" s="134">
        <f>IF(BQ83&lt;&gt;"",BQ83,VLOOKUP($A83,Table12[],7,FALSE))+BR83</f>
        <v>7.1200563355555552E-3</v>
      </c>
      <c r="BT83" s="146" t="str">
        <f t="shared" si="238"/>
        <v>Pamela Binns</v>
      </c>
      <c r="BU83" s="107">
        <v>26.1</v>
      </c>
      <c r="BV83" s="129">
        <f t="shared" si="197"/>
        <v>546.09999999999991</v>
      </c>
      <c r="BW83" s="131">
        <f t="shared" si="239"/>
        <v>6.2500000000000003E-3</v>
      </c>
      <c r="BX83" s="131">
        <f t="shared" si="265"/>
        <v>2.0007799999999884E-6</v>
      </c>
      <c r="BY83" s="134">
        <f>IF(BW83&lt;&gt;"",BW83,VLOOKUP($A83,Table12[],7,FALSE))+BX83</f>
        <v>6.2520007800000001E-3</v>
      </c>
      <c r="BZ83" s="146" t="str">
        <f t="shared" si="240"/>
        <v>Pamela Binns</v>
      </c>
      <c r="CA83" s="107">
        <v>26.4</v>
      </c>
      <c r="CB83" s="129">
        <f t="shared" si="198"/>
        <v>510.69999999999993</v>
      </c>
      <c r="CC83" s="131">
        <f t="shared" si="241"/>
        <v>5.9027777777777776E-3</v>
      </c>
      <c r="CD83" s="131">
        <f t="shared" si="266"/>
        <v>2.0007799999999884E-6</v>
      </c>
      <c r="CE83" s="134">
        <f>IF(CC83&lt;&gt;"",CC83,VLOOKUP($A83,Table12[],7,FALSE))+CD83</f>
        <v>5.9047785577777774E-3</v>
      </c>
      <c r="CF83" s="146" t="str">
        <f t="shared" si="242"/>
        <v>Pamela Binns</v>
      </c>
      <c r="CG83" s="107"/>
      <c r="CH83" s="129" t="str">
        <f t="shared" si="199"/>
        <v/>
      </c>
      <c r="CI83" s="131" t="str">
        <f t="shared" si="243"/>
        <v/>
      </c>
      <c r="CJ83" s="131">
        <f t="shared" si="267"/>
        <v>2.0007799999999884E-6</v>
      </c>
      <c r="CK83" s="134">
        <f>IF(CI83&lt;&gt;"",CI83,VLOOKUP($A83,Table12[],7,FALSE))+CJ83</f>
        <v>7.4672785577777779E-3</v>
      </c>
      <c r="CL83" s="146" t="str">
        <f t="shared" si="244"/>
        <v>Pamela Binns</v>
      </c>
      <c r="CM83" s="8"/>
      <c r="CN83" s="8">
        <f t="shared" si="268"/>
        <v>3.3148148148148149E-2</v>
      </c>
      <c r="CO83" s="8">
        <f t="shared" si="245"/>
        <v>0</v>
      </c>
      <c r="CP83" s="8">
        <f t="shared" si="200"/>
        <v>9.3749999999999997E-3</v>
      </c>
      <c r="CQ83" s="8"/>
      <c r="CR83" s="8">
        <f>IF(A83&lt;&gt;"",IF(VLOOKUP(A83,Apr!A$4:F$211,6)&gt;0,VLOOKUP(A83,Apr!A$4:F$211,6),0),0)</f>
        <v>0</v>
      </c>
      <c r="CS83" s="8">
        <f>IF(A83&lt;&gt;"",IF(VLOOKUP(A83,May!A$3:F$209,6)&gt;0,VLOOKUP(A83,May!A$3:F$209,6),0),0)</f>
        <v>3.3148148148148149E-2</v>
      </c>
      <c r="CT83" s="8">
        <f>IF(A83&lt;&gt;"",IF(VLOOKUP(A83,Jun!A$3:F$209,6)&gt;0,VLOOKUP(A83,Jun!A$3:F$209,6),0),0)</f>
        <v>0</v>
      </c>
      <c r="CU83" s="8">
        <f>IF(A83&lt;&gt;"",IF(VLOOKUP(A83,Jul!A$3:F$206,6)&gt;0,VLOOKUP(A83,Jul!A$3:F$206,6),0),0)</f>
        <v>0</v>
      </c>
      <c r="CV83" s="8">
        <f>IF(A83&lt;&gt;"",IF(VLOOKUP(A83,Aug!A$3:F$206,6)&gt;0,VLOOKUP(A83,Aug!A$3:F$206,6),0),0)</f>
        <v>0</v>
      </c>
      <c r="CW83" s="8">
        <f>IF(A83&lt;&gt;"",IF(VLOOKUP(A83,Sep!A$3:F$206,6)&gt;0,VLOOKUP(A83,Sep!A$3:F$206,6),0),0)</f>
        <v>0</v>
      </c>
      <c r="CX83" s="6">
        <f t="shared" si="201"/>
        <v>2201.0157711841757</v>
      </c>
      <c r="CY83" s="8">
        <f t="shared" si="246"/>
        <v>2.4305555555555556E-3</v>
      </c>
      <c r="CZ83" s="8">
        <f>IF(A83&lt;&gt;"",IF(VLOOKUP(A83,Oct!A$3:F$206,6)&gt;0,VLOOKUP(A83,Oct!A$3:F$206,6),0),0)</f>
        <v>0</v>
      </c>
      <c r="DA83" s="8">
        <f>IF(A83&lt;&gt;"",IF(VLOOKUP(A83,Nov!A$3:F$207,6)&gt;0,VLOOKUP(A83,Nov!A$3:F$207,6),0),0)</f>
        <v>0</v>
      </c>
      <c r="DB83" s="8">
        <f>IF(A83&lt;&gt;"",IF(VLOOKUP(A83,Dec!A$3:F$207,6)&gt;0,VLOOKUP(A83,Dec!A$3:F$207,6),0),0)</f>
        <v>0</v>
      </c>
      <c r="DC83" s="8">
        <f>IF(A83&lt;&gt;"",IF(VLOOKUP(A83,Jan!A$3:F$207,6)&gt;0,VLOOKUP(A83,Jan!A$3:F$207,6),0),0)</f>
        <v>0</v>
      </c>
      <c r="DD83" s="8">
        <f>IF(A83&lt;&gt;"",IF(VLOOKUP(A83,Feb!A$3:F$207,6)&gt;0,VLOOKUP(A83,Feb!A$3:F$207,6),0),0)</f>
        <v>0</v>
      </c>
      <c r="DE83" s="8">
        <f>IF(A83&lt;&gt;"",IF(VLOOKUP(A83,Mar!A$3:F$207,6)&gt;0,VLOOKUP(A83,Mar!A$3:F$207,6),0),0)</f>
        <v>0</v>
      </c>
      <c r="DG83" s="8">
        <f>LARGE($EE83:EF83,1)</f>
        <v>1.0069444444444445E-2</v>
      </c>
      <c r="DH83" s="8">
        <f>LARGE($EE83:EG83,1)</f>
        <v>1.0069444444444445E-2</v>
      </c>
      <c r="DI83" s="8">
        <f>LARGE($EE83:EH83,1)</f>
        <v>1.0069444444444445E-2</v>
      </c>
      <c r="DJ83" s="8">
        <f>LARGE($EE83:EI83,1)</f>
        <v>1.0069444444444445E-2</v>
      </c>
      <c r="DK83" s="8">
        <f>LARGE($EE83:EJ83,1)</f>
        <v>1.0069444444444445E-2</v>
      </c>
      <c r="DL83" s="8">
        <f>LARGE($EK83:EL83,1)</f>
        <v>2.4305555555555556E-3</v>
      </c>
      <c r="DM83" s="8">
        <f>LARGE($EK83:EM83,1)</f>
        <v>2.4305555555555556E-3</v>
      </c>
      <c r="DN83" s="8">
        <f>LARGE($EK83:EN83,1)</f>
        <v>2.4305555555555556E-3</v>
      </c>
      <c r="DO83" s="8">
        <f>LARGE($EK83:EO83,1)</f>
        <v>2.4305555555555556E-3</v>
      </c>
      <c r="DP83" s="8">
        <f>LARGE($EK83:EP83,1)</f>
        <v>2.4305555555555556E-3</v>
      </c>
      <c r="DS83" s="6">
        <f t="shared" si="121"/>
        <v>0</v>
      </c>
      <c r="DT83" s="6">
        <f t="shared" si="121"/>
        <v>2864</v>
      </c>
      <c r="DU83" s="6">
        <f t="shared" si="121"/>
        <v>0</v>
      </c>
      <c r="DV83" s="6">
        <f t="shared" si="120"/>
        <v>0</v>
      </c>
      <c r="DW83" s="6">
        <f t="shared" si="120"/>
        <v>0</v>
      </c>
      <c r="DX83" s="6">
        <f t="shared" si="120"/>
        <v>0</v>
      </c>
      <c r="DY83" s="6">
        <f t="shared" si="123"/>
        <v>0</v>
      </c>
      <c r="DZ83" s="6">
        <f t="shared" si="123"/>
        <v>0</v>
      </c>
      <c r="EA83" s="6">
        <f t="shared" si="123"/>
        <v>0</v>
      </c>
      <c r="EB83" s="6">
        <f t="shared" si="123"/>
        <v>0</v>
      </c>
      <c r="EC83" s="6">
        <f t="shared" si="123"/>
        <v>0</v>
      </c>
      <c r="EE83" s="8">
        <f t="shared" si="202"/>
        <v>1.0069444444444445E-2</v>
      </c>
      <c r="EF83" s="8">
        <f t="shared" si="124"/>
        <v>0</v>
      </c>
      <c r="EG83" s="8">
        <f t="shared" si="124"/>
        <v>6.2500000000000003E-3</v>
      </c>
      <c r="EH83" s="8">
        <f t="shared" si="203"/>
        <v>1.0069444444444445E-2</v>
      </c>
      <c r="EI83" s="8">
        <f t="shared" si="204"/>
        <v>9.5506118911111125E-3</v>
      </c>
      <c r="EJ83" s="8">
        <f t="shared" si="124"/>
        <v>0</v>
      </c>
      <c r="EK83" s="8">
        <f t="shared" si="247"/>
        <v>2.4305555555555556E-3</v>
      </c>
      <c r="EL83" s="8">
        <f t="shared" si="125"/>
        <v>0</v>
      </c>
      <c r="EM83" s="8">
        <f t="shared" si="125"/>
        <v>0</v>
      </c>
      <c r="EN83" s="8">
        <f t="shared" si="125"/>
        <v>0</v>
      </c>
      <c r="EO83" s="8">
        <f t="shared" si="125"/>
        <v>0</v>
      </c>
      <c r="EP83" s="8">
        <f t="shared" si="125"/>
        <v>0</v>
      </c>
      <c r="ES83" s="8" t="str">
        <f t="shared" si="126"/>
        <v/>
      </c>
      <c r="ET83" s="8">
        <f t="shared" si="126"/>
        <v>3.3148148148148149E-2</v>
      </c>
      <c r="EU83" s="8" t="str">
        <f t="shared" si="126"/>
        <v/>
      </c>
      <c r="EV83" s="8" t="str">
        <f t="shared" si="126"/>
        <v/>
      </c>
      <c r="EW83" s="8" t="str">
        <f t="shared" si="126"/>
        <v/>
      </c>
      <c r="EX83" s="8" t="str">
        <f t="shared" si="126"/>
        <v/>
      </c>
      <c r="EY83" s="8" t="str">
        <f t="shared" si="127"/>
        <v/>
      </c>
      <c r="EZ83" s="8" t="str">
        <f t="shared" si="127"/>
        <v/>
      </c>
      <c r="FA83" s="8" t="str">
        <f t="shared" si="127"/>
        <v/>
      </c>
      <c r="FB83" s="8" t="str">
        <f t="shared" si="127"/>
        <v/>
      </c>
      <c r="FC83" s="8" t="str">
        <f t="shared" si="127"/>
        <v/>
      </c>
      <c r="FD83" s="8" t="str">
        <f t="shared" si="127"/>
        <v/>
      </c>
      <c r="FF83" s="13">
        <v>2.7430555555555555E-2</v>
      </c>
      <c r="FG83" s="8">
        <f t="shared" si="248"/>
        <v>2.7430555555555555E-2</v>
      </c>
      <c r="FH83" s="8">
        <f>IF(COUNT($ES83:ET83)&gt;0,SMALL($ES83:ET83,1),$FF83)</f>
        <v>3.3148148148148149E-2</v>
      </c>
      <c r="FI83" s="8">
        <f>IF(COUNT($ES83:EU83)&gt;0,SMALL($ES83:EU83,1),$FF83)</f>
        <v>3.3148148148148149E-2</v>
      </c>
      <c r="FJ83" s="8">
        <f>IF(COUNT($ES83:EV83)&gt;0,SMALL($ES83:EV83,1),$FF83)</f>
        <v>3.3148148148148149E-2</v>
      </c>
      <c r="FK83" s="8">
        <f>IF(COUNT($ES83:EW83)&gt;0,SMALL($ES83:EW83,1),$FF83)</f>
        <v>3.3148148148148149E-2</v>
      </c>
      <c r="FL83" s="54">
        <v>2.0891203703703703E-2</v>
      </c>
      <c r="FM83" s="8">
        <f t="shared" si="249"/>
        <v>2.0891203703703703E-2</v>
      </c>
      <c r="FN83" s="8">
        <f>IF(COUNT($EY83:EZ83)&gt;0,SMALL($EY83:EZ83,1),$FM83)</f>
        <v>2.0891203703703703E-2</v>
      </c>
      <c r="FO83" s="8">
        <f>IF(COUNT($EY83:FA83)&gt;0,SMALL($EY83:FA83,1),$FM83)</f>
        <v>2.0891203703703703E-2</v>
      </c>
      <c r="FP83" s="8">
        <f>IF(COUNT($EY83:FB83)&gt;0,SMALL($EY83:FB83,1),$FM83)</f>
        <v>2.0891203703703703E-2</v>
      </c>
      <c r="FQ83" s="8">
        <f>IF(COUNT($EY83:FC83)&gt;0,SMALL($EY83:FC83,1),$FM83)</f>
        <v>2.0891203703703703E-2</v>
      </c>
      <c r="FS83" s="8">
        <f t="shared" si="206"/>
        <v>1.0071296296296297E-2</v>
      </c>
      <c r="FT83" s="8">
        <f t="shared" si="207"/>
        <v>2.4324074074074074E-3</v>
      </c>
      <c r="FU83" s="1">
        <f t="shared" si="118"/>
        <v>80</v>
      </c>
      <c r="FV83" s="8">
        <f t="shared" si="208"/>
        <v>1.8518518518518519E-6</v>
      </c>
      <c r="FW83" s="1" t="str">
        <f t="shared" si="209"/>
        <v>Pamela Binns</v>
      </c>
      <c r="FY83" s="13">
        <f t="shared" si="210"/>
        <v>3.013794648853688E-2</v>
      </c>
      <c r="FZ83" s="13">
        <f>SMALL($GL83:GM83,1)/(60*60*24)</f>
        <v>3.0137946488536876E-2</v>
      </c>
      <c r="GA83" s="13">
        <f>SMALL($GL83:GN83,1)/(60*60*24)</f>
        <v>3.0137946488536876E-2</v>
      </c>
      <c r="GB83" s="13">
        <f>SMALL($GL83:GO83,1)/(60*60*24)</f>
        <v>3.0137946488536876E-2</v>
      </c>
      <c r="GC83" s="13">
        <f>SMALL($GL83:GP83,1)/(60*60*24)</f>
        <v>3.0137946488536876E-2</v>
      </c>
      <c r="GD83" s="13">
        <f>SMALL($GL83:GQ83,1)/(60*60*24)</f>
        <v>3.0137946488536876E-2</v>
      </c>
      <c r="GE83" s="34">
        <f t="shared" si="250"/>
        <v>2.5474719573890924E-2</v>
      </c>
      <c r="GF83" s="13">
        <f>SMALL($GR83:GS83,1)/(60*60*24)</f>
        <v>2.5474719573890924E-2</v>
      </c>
      <c r="GG83" s="42">
        <f>SMALL($GT83:GT83,1)/(60*60*24)</f>
        <v>0.11572916666666666</v>
      </c>
      <c r="GH83" s="42">
        <f>SMALL($GT83:GU83,1)/(60*60*24)</f>
        <v>0.11572916666666666</v>
      </c>
      <c r="GI83" s="42">
        <f>SMALL($GT83:GV83,1)/(60*60*24)</f>
        <v>0.11572916666666666</v>
      </c>
      <c r="GJ83" s="42">
        <f>SMALL($GT83:GW83,1)/(60*60*24)</f>
        <v>0.11572916666666666</v>
      </c>
      <c r="GL83" s="6">
        <f t="shared" si="211"/>
        <v>2603.9185766095861</v>
      </c>
      <c r="GM83" s="1">
        <f t="shared" si="128"/>
        <v>9999</v>
      </c>
      <c r="GN83" s="1">
        <f t="shared" si="128"/>
        <v>2864</v>
      </c>
      <c r="GO83" s="1">
        <f t="shared" si="128"/>
        <v>9999</v>
      </c>
      <c r="GP83" s="1">
        <f t="shared" si="128"/>
        <v>9999</v>
      </c>
      <c r="GQ83" s="1">
        <f t="shared" si="128"/>
        <v>9999</v>
      </c>
      <c r="GR83" s="6">
        <f t="shared" si="251"/>
        <v>2201.0157711841757</v>
      </c>
      <c r="GS83" s="1">
        <f t="shared" si="252"/>
        <v>9999</v>
      </c>
      <c r="GT83" s="43">
        <f t="shared" si="253"/>
        <v>9999</v>
      </c>
      <c r="GU83" s="1">
        <f t="shared" si="129"/>
        <v>9999</v>
      </c>
      <c r="GV83" s="1">
        <f t="shared" si="129"/>
        <v>9999</v>
      </c>
      <c r="GW83" s="1">
        <f t="shared" si="129"/>
        <v>9999</v>
      </c>
    </row>
    <row r="84" spans="1:205" x14ac:dyDescent="0.25">
      <c r="A84" s="1" t="s">
        <v>204</v>
      </c>
      <c r="B84" s="54">
        <v>2.0196759259259258E-2</v>
      </c>
      <c r="C84" s="45">
        <v>41699</v>
      </c>
      <c r="D84" s="45"/>
      <c r="E84" s="13">
        <v>2.4432870370370369E-2</v>
      </c>
      <c r="F84" s="11">
        <v>41365</v>
      </c>
      <c r="K84" s="8">
        <v>1.8738425925925926E-2</v>
      </c>
      <c r="M84" s="8">
        <f t="shared" si="269"/>
        <v>2.6209695426938191E-2</v>
      </c>
      <c r="N84" s="6">
        <f t="shared" si="212"/>
        <v>2264.5176848874598</v>
      </c>
      <c r="O84" s="8">
        <f t="shared" si="213"/>
        <v>1.3194444444444444E-2</v>
      </c>
      <c r="P84" s="146" t="str">
        <f t="shared" si="214"/>
        <v>Pamela Hardman</v>
      </c>
      <c r="Q84" s="107"/>
      <c r="R84" s="129" t="str">
        <f t="shared" si="190"/>
        <v/>
      </c>
      <c r="S84" s="131" t="str">
        <f t="shared" si="215"/>
        <v/>
      </c>
      <c r="T84" s="131">
        <f t="shared" si="254"/>
        <v>2.0007899999999883E-6</v>
      </c>
      <c r="U84" s="132">
        <f t="shared" si="216"/>
        <v>1.3196445234444444E-2</v>
      </c>
      <c r="V84" s="146" t="str">
        <f t="shared" si="217"/>
        <v>Pamela Hardman</v>
      </c>
      <c r="W84" s="107"/>
      <c r="X84" s="129" t="str">
        <f t="shared" si="191"/>
        <v/>
      </c>
      <c r="Y84" s="131" t="str">
        <f t="shared" si="218"/>
        <v/>
      </c>
      <c r="Z84" s="131">
        <f t="shared" si="255"/>
        <v>2.0007899999999883E-6</v>
      </c>
      <c r="AA84" s="132">
        <f t="shared" si="219"/>
        <v>1.3196445234444444E-2</v>
      </c>
      <c r="AB84" s="146" t="str">
        <f t="shared" si="220"/>
        <v>Pamela Hardman</v>
      </c>
      <c r="AC84" s="107"/>
      <c r="AD84" s="129" t="str">
        <f t="shared" si="192"/>
        <v/>
      </c>
      <c r="AE84" s="131" t="str">
        <f t="shared" si="221"/>
        <v/>
      </c>
      <c r="AF84" s="131">
        <f t="shared" si="256"/>
        <v>2.0007899999999883E-6</v>
      </c>
      <c r="AG84" s="132">
        <f t="shared" si="222"/>
        <v>1.3196445234444444E-2</v>
      </c>
      <c r="AH84" s="146" t="str">
        <f t="shared" si="223"/>
        <v>Pamela Hardman</v>
      </c>
      <c r="AI84" s="107">
        <v>19.8</v>
      </c>
      <c r="AJ84" s="108">
        <f t="shared" si="224"/>
        <v>1.2152777777777778E-2</v>
      </c>
      <c r="AK84" s="109">
        <f t="shared" si="257"/>
        <v>1050</v>
      </c>
      <c r="AL84" s="129">
        <f t="shared" si="270"/>
        <v>2365.9552000000003</v>
      </c>
      <c r="AM84" s="131">
        <f t="shared" si="271"/>
        <v>1.2152777777777778E-2</v>
      </c>
      <c r="AN84" s="131">
        <f t="shared" si="258"/>
        <v>2.0007899999999883E-6</v>
      </c>
      <c r="AO84" s="132">
        <f t="shared" si="259"/>
        <v>1.2152777777777778E-2</v>
      </c>
      <c r="AP84" s="146" t="str">
        <f t="shared" si="225"/>
        <v>Pamela Hardman</v>
      </c>
      <c r="AQ84" s="107">
        <v>19.7</v>
      </c>
      <c r="AR84" s="129">
        <f t="shared" si="226"/>
        <v>2360.9427999999998</v>
      </c>
      <c r="AS84" s="131">
        <f t="shared" si="227"/>
        <v>1.2152777777777778E-2</v>
      </c>
      <c r="AT84" s="131">
        <f t="shared" si="260"/>
        <v>2.0007899999999883E-6</v>
      </c>
      <c r="AU84" s="132">
        <f t="shared" si="228"/>
        <v>1.2154778567777778E-2</v>
      </c>
      <c r="AV84" s="146" t="str">
        <f t="shared" si="229"/>
        <v>Pamela Hardman</v>
      </c>
      <c r="AW84" s="107">
        <v>20</v>
      </c>
      <c r="AX84" s="129">
        <f t="shared" si="193"/>
        <v>2133.5</v>
      </c>
      <c r="AY84" s="131">
        <f t="shared" si="230"/>
        <v>1.4756944444444444E-2</v>
      </c>
      <c r="AZ84" s="131">
        <f t="shared" si="261"/>
        <v>2.0007899999999883E-6</v>
      </c>
      <c r="BA84" s="132">
        <f t="shared" si="231"/>
        <v>1.4758945234444444E-2</v>
      </c>
      <c r="BB84" s="146" t="str">
        <f t="shared" si="232"/>
        <v>Pamela Hardman</v>
      </c>
      <c r="BC84" s="107">
        <v>20.399999999999999</v>
      </c>
      <c r="BD84" s="129">
        <f t="shared" si="194"/>
        <v>765.73359999999991</v>
      </c>
      <c r="BE84" s="131">
        <f t="shared" si="233"/>
        <v>8.8541666666666664E-3</v>
      </c>
      <c r="BF84" s="131">
        <f t="shared" si="262"/>
        <v>2.0007899999999883E-6</v>
      </c>
      <c r="BG84" s="134">
        <f>IF(BE84&lt;&gt;"",BE84,VLOOKUP($A84,Table12[],7,FALSE))+BF84</f>
        <v>8.8561674566666661E-3</v>
      </c>
      <c r="BH84" s="146" t="str">
        <f t="shared" si="234"/>
        <v>Pamela Hardman</v>
      </c>
      <c r="BI84" s="107">
        <v>18.399999999999999</v>
      </c>
      <c r="BJ84" s="129">
        <f t="shared" si="195"/>
        <v>820.96559999999999</v>
      </c>
      <c r="BK84" s="131">
        <f t="shared" si="235"/>
        <v>9.5486111111111119E-3</v>
      </c>
      <c r="BL84" s="131">
        <f t="shared" si="263"/>
        <v>2.0007899999999883E-6</v>
      </c>
      <c r="BM84" s="134">
        <f>IF(BK84&lt;&gt;"",BK84,VLOOKUP($A84,Table12[],7,FALSE))+BL84</f>
        <v>9.5506119011111116E-3</v>
      </c>
      <c r="BN84" s="146" t="str">
        <f t="shared" si="236"/>
        <v>Pamela Hardman</v>
      </c>
      <c r="BO84" s="107">
        <v>18.600000000000001</v>
      </c>
      <c r="BP84" s="129">
        <f t="shared" si="196"/>
        <v>815.44239999999991</v>
      </c>
      <c r="BQ84" s="131">
        <f t="shared" si="237"/>
        <v>9.3749999999999997E-3</v>
      </c>
      <c r="BR84" s="131">
        <f t="shared" si="264"/>
        <v>2.0007899999999883E-6</v>
      </c>
      <c r="BS84" s="134">
        <f>IF(BQ84&lt;&gt;"",BQ84,VLOOKUP($A84,Table12[],7,FALSE))+BR84</f>
        <v>9.3770007899999994E-3</v>
      </c>
      <c r="BT84" s="146" t="str">
        <f t="shared" si="238"/>
        <v>Pamela Hardman</v>
      </c>
      <c r="BU84" s="107">
        <v>18.7</v>
      </c>
      <c r="BV84" s="129">
        <f t="shared" si="197"/>
        <v>768.09999999999991</v>
      </c>
      <c r="BW84" s="131">
        <f t="shared" si="239"/>
        <v>8.8541666666666664E-3</v>
      </c>
      <c r="BX84" s="131">
        <f t="shared" si="265"/>
        <v>2.0007899999999883E-6</v>
      </c>
      <c r="BY84" s="134">
        <f>IF(BW84&lt;&gt;"",BW84,VLOOKUP($A84,Table12[],7,FALSE))+BX84</f>
        <v>8.8561674566666661E-3</v>
      </c>
      <c r="BZ84" s="146" t="str">
        <f t="shared" si="240"/>
        <v>Pamela Hardman</v>
      </c>
      <c r="CA84" s="107">
        <v>18.7</v>
      </c>
      <c r="CB84" s="129">
        <f t="shared" si="198"/>
        <v>749.4</v>
      </c>
      <c r="CC84" s="131">
        <f t="shared" si="241"/>
        <v>8.6805555555555559E-3</v>
      </c>
      <c r="CD84" s="131">
        <f t="shared" si="266"/>
        <v>2.0007899999999883E-6</v>
      </c>
      <c r="CE84" s="134">
        <f>IF(CC84&lt;&gt;"",CC84,VLOOKUP($A84,Table12[],7,FALSE))+CD84</f>
        <v>8.6825563455555557E-3</v>
      </c>
      <c r="CF84" s="146" t="str">
        <f t="shared" si="242"/>
        <v>Pamela Hardman</v>
      </c>
      <c r="CG84" s="107"/>
      <c r="CH84" s="129" t="str">
        <f t="shared" si="199"/>
        <v/>
      </c>
      <c r="CI84" s="131" t="str">
        <f t="shared" si="243"/>
        <v/>
      </c>
      <c r="CJ84" s="131">
        <f t="shared" si="267"/>
        <v>2.0007899999999883E-6</v>
      </c>
      <c r="CK84" s="134">
        <f>IF(CI84&lt;&gt;"",CI84,VLOOKUP($A84,Table12[],7,FALSE))+CJ84</f>
        <v>9.0297785677777784E-3</v>
      </c>
      <c r="CL84" s="146" t="str">
        <f t="shared" si="244"/>
        <v>Pamela Hardman</v>
      </c>
      <c r="CM84" s="8"/>
      <c r="CN84" s="8">
        <f t="shared" si="268"/>
        <v>0</v>
      </c>
      <c r="CO84" s="8">
        <f t="shared" si="245"/>
        <v>0</v>
      </c>
      <c r="CP84" s="8">
        <f t="shared" si="200"/>
        <v>1.3194444444444444E-2</v>
      </c>
      <c r="CQ84" s="8"/>
      <c r="CR84" s="8">
        <f>IF(A84&lt;&gt;"",IF(VLOOKUP(A84,Apr!A$4:F$211,6)&gt;0,VLOOKUP(A84,Apr!A$4:F$211,6),0),0)</f>
        <v>0</v>
      </c>
      <c r="CS84" s="8">
        <f>IF(A84&lt;&gt;"",IF(VLOOKUP(A84,May!A$3:F$209,6)&gt;0,VLOOKUP(A84,May!A$3:F$209,6),0),0)</f>
        <v>0</v>
      </c>
      <c r="CT84" s="8">
        <f>IF(A84&lt;&gt;"",IF(VLOOKUP(A84,Jun!A$3:F$209,6)&gt;0,VLOOKUP(A84,Jun!A$3:F$209,6),0),0)</f>
        <v>0</v>
      </c>
      <c r="CU84" s="8">
        <f>IF(A84&lt;&gt;"",IF(VLOOKUP(A84,Jul!A$3:F$206,6)&gt;0,VLOOKUP(A84,Jul!A$3:F$206,6),0),0)</f>
        <v>0</v>
      </c>
      <c r="CV84" s="8">
        <f>IF(A84&lt;&gt;"",IF(VLOOKUP(A84,Aug!A$3:F$206,6)&gt;0,VLOOKUP(A84,Aug!A$3:F$206,6),0),0)</f>
        <v>0</v>
      </c>
      <c r="CW84" s="8">
        <f>IF(A84&lt;&gt;"",IF(VLOOKUP(A84,Sep!A$3:F$206,6)&gt;0,VLOOKUP(A84,Sep!A$3:F$206,6),0),0)</f>
        <v>0</v>
      </c>
      <c r="CX84" s="6">
        <f t="shared" si="201"/>
        <v>1740.306961788679</v>
      </c>
      <c r="CY84" s="8">
        <f t="shared" si="246"/>
        <v>7.6388888888888886E-3</v>
      </c>
      <c r="CZ84" s="8">
        <f>IF(A84&lt;&gt;"",IF(VLOOKUP(A84,Oct!A$3:F$206,6)&gt;0,VLOOKUP(A84,Oct!A$3:F$206,6),0),0)</f>
        <v>0</v>
      </c>
      <c r="DA84" s="8">
        <f>IF(A84&lt;&gt;"",IF(VLOOKUP(A84,Nov!A$3:F$207,6)&gt;0,VLOOKUP(A84,Nov!A$3:F$207,6),0),0)</f>
        <v>0</v>
      </c>
      <c r="DB84" s="8">
        <f>IF(A84&lt;&gt;"",IF(VLOOKUP(A84,Dec!A$3:F$207,6)&gt;0,VLOOKUP(A84,Dec!A$3:F$207,6),0),0)</f>
        <v>0</v>
      </c>
      <c r="DC84" s="8">
        <f>IF(A84&lt;&gt;"",IF(VLOOKUP(A84,Jan!A$3:F$207,6)&gt;0,VLOOKUP(A84,Jan!A$3:F$207,6),0),0)</f>
        <v>0</v>
      </c>
      <c r="DD84" s="8">
        <f>IF(A84&lt;&gt;"",IF(VLOOKUP(A84,Feb!A$3:F$207,6)&gt;0,VLOOKUP(A84,Feb!A$3:F$207,6),0),0)</f>
        <v>0</v>
      </c>
      <c r="DE84" s="8">
        <f>IF(A84&lt;&gt;"",IF(VLOOKUP(A84,Mar!A$3:F$207,6)&gt;0,VLOOKUP(A84,Mar!A$3:F$207,6),0),0)</f>
        <v>0</v>
      </c>
      <c r="DG84" s="8">
        <f>LARGE($EE84:EF84,1)</f>
        <v>1.2152777777777778E-2</v>
      </c>
      <c r="DH84" s="8">
        <f>LARGE($EE84:EG84,1)</f>
        <v>1.2152777777777778E-2</v>
      </c>
      <c r="DI84" s="8">
        <f>LARGE($EE84:EH84,1)</f>
        <v>1.2152777777777778E-2</v>
      </c>
      <c r="DJ84" s="8">
        <f>LARGE($EE84:EI84,1)</f>
        <v>1.2154778567777778E-2</v>
      </c>
      <c r="DK84" s="8">
        <f>LARGE($EE84:EJ84,1)</f>
        <v>1.2154778567777778E-2</v>
      </c>
      <c r="DL84" s="8">
        <f>LARGE($EK84:EL84,1)</f>
        <v>7.6388888888888886E-3</v>
      </c>
      <c r="DM84" s="8">
        <f>LARGE($EK84:EM84,1)</f>
        <v>7.6388888888888886E-3</v>
      </c>
      <c r="DN84" s="8">
        <f>LARGE($EK84:EN84,1)</f>
        <v>7.6388888888888886E-3</v>
      </c>
      <c r="DO84" s="8">
        <f>LARGE($EK84:EO84,1)</f>
        <v>7.6388888888888886E-3</v>
      </c>
      <c r="DP84" s="8">
        <f>LARGE($EK84:EP84,1)</f>
        <v>7.6388888888888886E-3</v>
      </c>
      <c r="DS84" s="6">
        <f t="shared" si="121"/>
        <v>0</v>
      </c>
      <c r="DT84" s="6">
        <f t="shared" si="121"/>
        <v>0</v>
      </c>
      <c r="DU84" s="6">
        <f t="shared" si="121"/>
        <v>0</v>
      </c>
      <c r="DV84" s="6">
        <f t="shared" si="120"/>
        <v>0</v>
      </c>
      <c r="DW84" s="6">
        <f t="shared" si="120"/>
        <v>0</v>
      </c>
      <c r="DX84" s="6">
        <f t="shared" si="120"/>
        <v>0</v>
      </c>
      <c r="DY84" s="6">
        <f t="shared" si="123"/>
        <v>0</v>
      </c>
      <c r="DZ84" s="6">
        <f t="shared" si="123"/>
        <v>0</v>
      </c>
      <c r="EA84" s="6">
        <f t="shared" si="123"/>
        <v>0</v>
      </c>
      <c r="EB84" s="6">
        <f t="shared" si="123"/>
        <v>0</v>
      </c>
      <c r="EC84" s="6">
        <f t="shared" si="123"/>
        <v>0</v>
      </c>
      <c r="EE84" s="8">
        <f t="shared" si="202"/>
        <v>1.2152777777777778E-2</v>
      </c>
      <c r="EF84" s="8">
        <f t="shared" si="124"/>
        <v>0</v>
      </c>
      <c r="EG84" s="8">
        <f t="shared" si="124"/>
        <v>0</v>
      </c>
      <c r="EH84" s="8">
        <f t="shared" si="203"/>
        <v>1.2152777777777778E-2</v>
      </c>
      <c r="EI84" s="8">
        <f t="shared" si="204"/>
        <v>1.2154778567777778E-2</v>
      </c>
      <c r="EJ84" s="8">
        <f t="shared" si="124"/>
        <v>0</v>
      </c>
      <c r="EK84" s="8">
        <f t="shared" si="247"/>
        <v>7.6388888888888886E-3</v>
      </c>
      <c r="EL84" s="8">
        <f t="shared" si="125"/>
        <v>0</v>
      </c>
      <c r="EM84" s="8">
        <f t="shared" si="125"/>
        <v>0</v>
      </c>
      <c r="EN84" s="8">
        <f t="shared" si="125"/>
        <v>0</v>
      </c>
      <c r="EO84" s="8">
        <f t="shared" si="125"/>
        <v>0</v>
      </c>
      <c r="EP84" s="8">
        <f t="shared" si="125"/>
        <v>0</v>
      </c>
      <c r="ES84" s="8" t="str">
        <f t="shared" si="126"/>
        <v/>
      </c>
      <c r="ET84" s="8" t="str">
        <f t="shared" si="126"/>
        <v/>
      </c>
      <c r="EU84" s="8" t="str">
        <f t="shared" si="126"/>
        <v/>
      </c>
      <c r="EV84" s="8" t="str">
        <f t="shared" si="126"/>
        <v/>
      </c>
      <c r="EW84" s="8" t="str">
        <f t="shared" si="126"/>
        <v/>
      </c>
      <c r="EX84" s="8" t="str">
        <f t="shared" si="126"/>
        <v/>
      </c>
      <c r="EY84" s="8" t="str">
        <f t="shared" si="127"/>
        <v/>
      </c>
      <c r="EZ84" s="8" t="str">
        <f t="shared" si="127"/>
        <v/>
      </c>
      <c r="FA84" s="8" t="str">
        <f t="shared" si="127"/>
        <v/>
      </c>
      <c r="FB84" s="8" t="str">
        <f t="shared" si="127"/>
        <v/>
      </c>
      <c r="FC84" s="8" t="str">
        <f t="shared" si="127"/>
        <v/>
      </c>
      <c r="FD84" s="8" t="str">
        <f t="shared" si="127"/>
        <v/>
      </c>
      <c r="FF84" s="13">
        <v>2.4432870370370369E-2</v>
      </c>
      <c r="FG84" s="8">
        <f t="shared" si="248"/>
        <v>2.4432870370370369E-2</v>
      </c>
      <c r="FH84" s="8">
        <f>IF(COUNT($ES84:ET84)&gt;0,SMALL($ES84:ET84,1),$FF84)</f>
        <v>2.4432870370370369E-2</v>
      </c>
      <c r="FI84" s="8">
        <f>IF(COUNT($ES84:EU84)&gt;0,SMALL($ES84:EU84,1),$FF84)</f>
        <v>2.4432870370370369E-2</v>
      </c>
      <c r="FJ84" s="8">
        <f>IF(COUNT($ES84:EV84)&gt;0,SMALL($ES84:EV84,1),$FF84)</f>
        <v>2.4432870370370369E-2</v>
      </c>
      <c r="FK84" s="8">
        <f>IF(COUNT($ES84:EW84)&gt;0,SMALL($ES84:EW84,1),$FF84)</f>
        <v>2.4432870370370369E-2</v>
      </c>
      <c r="FL84" s="54">
        <v>2.0196759259259258E-2</v>
      </c>
      <c r="FM84" s="8">
        <f t="shared" si="249"/>
        <v>2.0196759259259258E-2</v>
      </c>
      <c r="FN84" s="8">
        <f>IF(COUNT($EY84:EZ84)&gt;0,SMALL($EY84:EZ84,1),$FM84)</f>
        <v>2.0196759259259258E-2</v>
      </c>
      <c r="FO84" s="8">
        <f>IF(COUNT($EY84:FA84)&gt;0,SMALL($EY84:FA84,1),$FM84)</f>
        <v>2.0196759259259258E-2</v>
      </c>
      <c r="FP84" s="8">
        <f>IF(COUNT($EY84:FB84)&gt;0,SMALL($EY84:FB84,1),$FM84)</f>
        <v>2.0196759259259258E-2</v>
      </c>
      <c r="FQ84" s="8">
        <f>IF(COUNT($EY84:FC84)&gt;0,SMALL($EY84:FC84,1),$FM84)</f>
        <v>2.0196759259259258E-2</v>
      </c>
      <c r="FS84" s="8">
        <f t="shared" si="206"/>
        <v>1.2156653567777778E-2</v>
      </c>
      <c r="FT84" s="8">
        <f t="shared" si="207"/>
        <v>7.6407638888888888E-3</v>
      </c>
      <c r="FU84" s="1">
        <f t="shared" si="118"/>
        <v>81</v>
      </c>
      <c r="FV84" s="8">
        <f t="shared" si="208"/>
        <v>1.875E-6</v>
      </c>
      <c r="FW84" s="1" t="str">
        <f t="shared" si="209"/>
        <v>Pamela Hardman</v>
      </c>
      <c r="FY84" s="13">
        <f t="shared" si="210"/>
        <v>2.6209695426938191E-2</v>
      </c>
      <c r="FZ84" s="13">
        <f>SMALL($GL84:GM84,1)/(60*60*24)</f>
        <v>2.6209695426938191E-2</v>
      </c>
      <c r="GA84" s="13">
        <f>SMALL($GL84:GN84,1)/(60*60*24)</f>
        <v>2.6209695426938191E-2</v>
      </c>
      <c r="GB84" s="13">
        <f>SMALL($GL84:GO84,1)/(60*60*24)</f>
        <v>2.6209695426938191E-2</v>
      </c>
      <c r="GC84" s="13">
        <f>SMALL($GL84:GP84,1)/(60*60*24)</f>
        <v>2.6209695426938191E-2</v>
      </c>
      <c r="GD84" s="13">
        <f>SMALL($GL84:GQ84,1)/(60*60*24)</f>
        <v>2.6209695426938191E-2</v>
      </c>
      <c r="GE84" s="34">
        <f t="shared" si="250"/>
        <v>2.0142441687368971E-2</v>
      </c>
      <c r="GF84" s="13">
        <f>SMALL($GR84:GS84,1)/(60*60*24)</f>
        <v>2.0142441687368971E-2</v>
      </c>
      <c r="GG84" s="42">
        <f>SMALL($GT84:GT84,1)/(60*60*24)</f>
        <v>0.11572916666666666</v>
      </c>
      <c r="GH84" s="42">
        <f>SMALL($GT84:GU84,1)/(60*60*24)</f>
        <v>0.11572916666666666</v>
      </c>
      <c r="GI84" s="42">
        <f>SMALL($GT84:GV84,1)/(60*60*24)</f>
        <v>0.11572916666666666</v>
      </c>
      <c r="GJ84" s="42">
        <f>SMALL($GT84:GW84,1)/(60*60*24)</f>
        <v>0.11572916666666666</v>
      </c>
      <c r="GL84" s="6">
        <f t="shared" si="211"/>
        <v>2264.5176848874598</v>
      </c>
      <c r="GM84" s="1">
        <f t="shared" si="128"/>
        <v>9999</v>
      </c>
      <c r="GN84" s="1">
        <f t="shared" si="128"/>
        <v>9999</v>
      </c>
      <c r="GO84" s="1">
        <f t="shared" si="128"/>
        <v>9999</v>
      </c>
      <c r="GP84" s="1">
        <f t="shared" si="128"/>
        <v>9999</v>
      </c>
      <c r="GQ84" s="1">
        <f t="shared" si="128"/>
        <v>9999</v>
      </c>
      <c r="GR84" s="6">
        <f t="shared" si="251"/>
        <v>1740.306961788679</v>
      </c>
      <c r="GS84" s="1">
        <f t="shared" si="252"/>
        <v>9999</v>
      </c>
      <c r="GT84" s="43">
        <f t="shared" si="253"/>
        <v>9999</v>
      </c>
      <c r="GU84" s="1">
        <f t="shared" si="129"/>
        <v>9999</v>
      </c>
      <c r="GV84" s="1">
        <f t="shared" si="129"/>
        <v>9999</v>
      </c>
      <c r="GW84" s="1">
        <f t="shared" si="129"/>
        <v>9999</v>
      </c>
    </row>
    <row r="85" spans="1:205" x14ac:dyDescent="0.25">
      <c r="A85" s="1" t="s">
        <v>172</v>
      </c>
      <c r="B85" s="54">
        <v>2.1412037037037035E-2</v>
      </c>
      <c r="C85" s="45">
        <v>44986</v>
      </c>
      <c r="D85" s="45"/>
      <c r="E85" s="13">
        <v>2.5879629629629627E-2</v>
      </c>
      <c r="F85" s="11">
        <v>45017</v>
      </c>
      <c r="H85" s="35">
        <v>2.1412037037037035E-2</v>
      </c>
      <c r="J85" s="8">
        <v>2.3958333333333331E-2</v>
      </c>
      <c r="K85" s="55">
        <f>(J85/4*3.1)/1.032</f>
        <v>1.7991965439276485E-2</v>
      </c>
      <c r="L85" s="1"/>
      <c r="M85" s="8">
        <f t="shared" si="269"/>
        <v>2.5165610823425305E-2</v>
      </c>
      <c r="N85" s="6">
        <f t="shared" si="212"/>
        <v>2174.3087751439466</v>
      </c>
      <c r="O85" s="8">
        <f t="shared" si="213"/>
        <v>1.4236111111111111E-2</v>
      </c>
      <c r="P85" s="146" t="str">
        <f t="shared" si="214"/>
        <v>Paul McAllister</v>
      </c>
      <c r="Q85" s="107"/>
      <c r="R85" s="129" t="str">
        <f t="shared" si="190"/>
        <v/>
      </c>
      <c r="S85" s="131" t="str">
        <f t="shared" si="215"/>
        <v/>
      </c>
      <c r="T85" s="131">
        <f t="shared" si="254"/>
        <v>2.0007999999999881E-6</v>
      </c>
      <c r="U85" s="132">
        <f t="shared" si="216"/>
        <v>1.4238111911111111E-2</v>
      </c>
      <c r="V85" s="146" t="str">
        <f t="shared" si="217"/>
        <v>Paul McAllister</v>
      </c>
      <c r="W85" s="107"/>
      <c r="X85" s="129" t="str">
        <f t="shared" si="191"/>
        <v/>
      </c>
      <c r="Y85" s="131" t="str">
        <f t="shared" si="218"/>
        <v/>
      </c>
      <c r="Z85" s="131">
        <f t="shared" si="255"/>
        <v>2.0007999999999881E-6</v>
      </c>
      <c r="AA85" s="132">
        <f t="shared" si="219"/>
        <v>1.4238111911111111E-2</v>
      </c>
      <c r="AB85" s="146" t="str">
        <f t="shared" si="220"/>
        <v>Paul McAllister</v>
      </c>
      <c r="AC85" s="107"/>
      <c r="AD85" s="129" t="str">
        <f t="shared" si="192"/>
        <v/>
      </c>
      <c r="AE85" s="131" t="str">
        <f t="shared" si="221"/>
        <v/>
      </c>
      <c r="AF85" s="131">
        <f t="shared" si="256"/>
        <v>2.0007999999999881E-6</v>
      </c>
      <c r="AG85" s="132">
        <f t="shared" si="222"/>
        <v>1.4238111911111111E-2</v>
      </c>
      <c r="AH85" s="146" t="str">
        <f t="shared" si="223"/>
        <v>Paul McAllister</v>
      </c>
      <c r="AI85" s="107">
        <v>17.600000000000001</v>
      </c>
      <c r="AJ85" s="108">
        <f t="shared" si="224"/>
        <v>1.3541666666666667E-2</v>
      </c>
      <c r="AK85" s="109">
        <f t="shared" si="257"/>
        <v>1170</v>
      </c>
      <c r="AL85" s="129">
        <f t="shared" si="270"/>
        <v>2255.6824000000001</v>
      </c>
      <c r="AM85" s="131">
        <f t="shared" si="271"/>
        <v>1.3368055555555555E-2</v>
      </c>
      <c r="AN85" s="131">
        <f t="shared" si="258"/>
        <v>2.0007999999999881E-6</v>
      </c>
      <c r="AO85" s="132">
        <f t="shared" si="259"/>
        <v>1.3368055555555555E-2</v>
      </c>
      <c r="AP85" s="146" t="str">
        <f t="shared" si="225"/>
        <v>Paul McAllister</v>
      </c>
      <c r="AQ85" s="107">
        <v>17.7</v>
      </c>
      <c r="AR85" s="129">
        <f t="shared" si="226"/>
        <v>2260.6948000000002</v>
      </c>
      <c r="AS85" s="131">
        <f t="shared" si="227"/>
        <v>1.3368055555555555E-2</v>
      </c>
      <c r="AT85" s="131">
        <f t="shared" si="260"/>
        <v>2.0007999999999881E-6</v>
      </c>
      <c r="AU85" s="132">
        <f t="shared" si="228"/>
        <v>1.3370056355555555E-2</v>
      </c>
      <c r="AV85" s="146" t="str">
        <f t="shared" si="229"/>
        <v>Paul McAllister</v>
      </c>
      <c r="AW85" s="107">
        <v>17.8</v>
      </c>
      <c r="AX85" s="129">
        <f t="shared" si="193"/>
        <v>2049.9</v>
      </c>
      <c r="AY85" s="131">
        <f t="shared" si="230"/>
        <v>1.579861111111111E-2</v>
      </c>
      <c r="AZ85" s="131">
        <f t="shared" si="261"/>
        <v>2.0007999999999881E-6</v>
      </c>
      <c r="BA85" s="132">
        <f t="shared" si="231"/>
        <v>1.5800611911111109E-2</v>
      </c>
      <c r="BB85" s="146" t="str">
        <f t="shared" si="232"/>
        <v>Paul McAllister</v>
      </c>
      <c r="BC85" s="107">
        <v>18.100000000000001</v>
      </c>
      <c r="BD85" s="129">
        <f t="shared" si="194"/>
        <v>829.2503999999999</v>
      </c>
      <c r="BE85" s="131">
        <f t="shared" si="233"/>
        <v>9.5486111111111119E-3</v>
      </c>
      <c r="BF85" s="131">
        <f t="shared" si="262"/>
        <v>2.0007999999999881E-6</v>
      </c>
      <c r="BG85" s="134">
        <f>IF(BE85&lt;&gt;"",BE85,VLOOKUP($A85,Table12[],7,FALSE))+BF85</f>
        <v>9.5506119111111124E-3</v>
      </c>
      <c r="BH85" s="146" t="str">
        <f t="shared" si="234"/>
        <v>Paul McAllister</v>
      </c>
      <c r="BI85" s="107">
        <v>18.600000000000001</v>
      </c>
      <c r="BJ85" s="129">
        <f t="shared" si="195"/>
        <v>815.44239999999991</v>
      </c>
      <c r="BK85" s="131">
        <f t="shared" si="235"/>
        <v>9.3749999999999997E-3</v>
      </c>
      <c r="BL85" s="131">
        <f t="shared" si="263"/>
        <v>2.0007999999999881E-6</v>
      </c>
      <c r="BM85" s="134">
        <f>IF(BK85&lt;&gt;"",BK85,VLOOKUP($A85,Table12[],7,FALSE))+BL85</f>
        <v>9.3770008000000002E-3</v>
      </c>
      <c r="BN85" s="146" t="str">
        <f t="shared" si="236"/>
        <v>Paul McAllister</v>
      </c>
      <c r="BO85" s="107">
        <v>19</v>
      </c>
      <c r="BP85" s="129">
        <f t="shared" si="196"/>
        <v>804.39599999999996</v>
      </c>
      <c r="BQ85" s="131">
        <f t="shared" si="237"/>
        <v>9.3749999999999997E-3</v>
      </c>
      <c r="BR85" s="131">
        <f t="shared" si="264"/>
        <v>2.0007999999999881E-6</v>
      </c>
      <c r="BS85" s="134">
        <f>IF(BQ85&lt;&gt;"",BQ85,VLOOKUP($A85,Table12[],7,FALSE))+BR85</f>
        <v>9.3770008000000002E-3</v>
      </c>
      <c r="BT85" s="146" t="str">
        <f t="shared" si="238"/>
        <v>Paul McAllister</v>
      </c>
      <c r="BU85" s="107">
        <v>19</v>
      </c>
      <c r="BV85" s="129">
        <f t="shared" si="197"/>
        <v>759.09999999999991</v>
      </c>
      <c r="BW85" s="131">
        <f t="shared" si="239"/>
        <v>8.8541666666666664E-3</v>
      </c>
      <c r="BX85" s="131">
        <f t="shared" si="265"/>
        <v>2.0007999999999881E-6</v>
      </c>
      <c r="BY85" s="134">
        <f>IF(BW85&lt;&gt;"",BW85,VLOOKUP($A85,Table12[],7,FALSE))+BX85</f>
        <v>8.856167466666667E-3</v>
      </c>
      <c r="BZ85" s="146" t="str">
        <f t="shared" si="240"/>
        <v>Paul McAllister</v>
      </c>
      <c r="CA85" s="107">
        <v>19</v>
      </c>
      <c r="CB85" s="129">
        <f t="shared" si="198"/>
        <v>740.09999999999991</v>
      </c>
      <c r="CC85" s="131">
        <f t="shared" si="241"/>
        <v>8.5069444444444437E-3</v>
      </c>
      <c r="CD85" s="131">
        <f t="shared" si="266"/>
        <v>2.0007999999999881E-6</v>
      </c>
      <c r="CE85" s="134">
        <f>IF(CC85&lt;&gt;"",CC85,VLOOKUP($A85,Table12[],7,FALSE))+CD85</f>
        <v>8.5089452444444443E-3</v>
      </c>
      <c r="CF85" s="146" t="str">
        <f t="shared" si="242"/>
        <v>Paul McAllister</v>
      </c>
      <c r="CG85" s="107"/>
      <c r="CH85" s="129" t="str">
        <f t="shared" si="199"/>
        <v/>
      </c>
      <c r="CI85" s="131" t="str">
        <f t="shared" si="243"/>
        <v/>
      </c>
      <c r="CJ85" s="131">
        <f t="shared" si="267"/>
        <v>2.0007999999999881E-6</v>
      </c>
      <c r="CK85" s="134">
        <f>IF(CI85&lt;&gt;"",CI85,VLOOKUP($A85,Table12[],7,FALSE))+CJ85</f>
        <v>9.7242230222222229E-3</v>
      </c>
      <c r="CL85" s="146" t="str">
        <f t="shared" si="244"/>
        <v>Paul McAllister</v>
      </c>
      <c r="CM85" s="8"/>
      <c r="CN85" s="8">
        <f t="shared" si="268"/>
        <v>2.5879629629629627E-2</v>
      </c>
      <c r="CO85" s="8">
        <f t="shared" si="245"/>
        <v>0</v>
      </c>
      <c r="CP85" s="8">
        <f t="shared" si="200"/>
        <v>1.4236111111111111E-2</v>
      </c>
      <c r="CQ85" s="8"/>
      <c r="CR85" s="8">
        <f>IF(A85&lt;&gt;"",IF(VLOOKUP(A85,Apr!A$4:F$211,6)&gt;0,VLOOKUP(A85,Apr!A$4:F$211,6),0),0)</f>
        <v>2.6481481481481481E-2</v>
      </c>
      <c r="CS85" s="8">
        <f>IF(A85&lt;&gt;"",IF(VLOOKUP(A85,May!A$3:F$209,6)&gt;0,VLOOKUP(A85,May!A$3:F$209,6),0),0)</f>
        <v>2.5879629629629627E-2</v>
      </c>
      <c r="CT85" s="8">
        <f>IF(A85&lt;&gt;"",IF(VLOOKUP(A85,Jun!A$3:F$209,6)&gt;0,VLOOKUP(A85,Jun!A$3:F$209,6),0),0)</f>
        <v>0</v>
      </c>
      <c r="CU85" s="8">
        <f>IF(A85&lt;&gt;"",IF(VLOOKUP(A85,Jul!A$3:F$206,6)&gt;0,VLOOKUP(A85,Jul!A$3:F$206,6),0),0)</f>
        <v>0</v>
      </c>
      <c r="CV85" s="8">
        <f>IF(A85&lt;&gt;"",IF(VLOOKUP(A85,Aug!A$3:F$206,6)&gt;0,VLOOKUP(A85,Aug!A$3:F$206,6),0),0)</f>
        <v>0</v>
      </c>
      <c r="CW85" s="8">
        <f>IF(A85&lt;&gt;"",IF(VLOOKUP(A85,Sep!A$3:F$206,6)&gt;0,VLOOKUP(A85,Sep!A$3:F$206,6),0),0)</f>
        <v>0</v>
      </c>
      <c r="CX85" s="6">
        <f t="shared" si="201"/>
        <v>1718.3908045977014</v>
      </c>
      <c r="CY85" s="8">
        <f t="shared" si="246"/>
        <v>7.9861111111111122E-3</v>
      </c>
      <c r="CZ85" s="8">
        <f>IF(A85&lt;&gt;"",IF(VLOOKUP(A85,Oct!A$3:F$206,6)&gt;0,VLOOKUP(A85,Oct!A$3:F$206,6),0),0)</f>
        <v>0</v>
      </c>
      <c r="DA85" s="8">
        <f>IF(A85&lt;&gt;"",IF(VLOOKUP(A85,Nov!A$3:F$207,6)&gt;0,VLOOKUP(A85,Nov!A$3:F$207,6),0),0)</f>
        <v>0</v>
      </c>
      <c r="DB85" s="8">
        <f>IF(A85&lt;&gt;"",IF(VLOOKUP(A85,Dec!A$3:F$207,6)&gt;0,VLOOKUP(A85,Dec!A$3:F$207,6),0),0)</f>
        <v>0</v>
      </c>
      <c r="DC85" s="8">
        <f>IF(A85&lt;&gt;"",IF(VLOOKUP(A85,Jan!A$3:F$207,6)&gt;0,VLOOKUP(A85,Jan!A$3:F$207,6),0),0)</f>
        <v>0</v>
      </c>
      <c r="DD85" s="8">
        <f>IF(A85&lt;&gt;"",IF(VLOOKUP(A85,Feb!A$3:F$207,6)&gt;0,VLOOKUP(A85,Feb!A$3:F$207,6),0),0)</f>
        <v>0</v>
      </c>
      <c r="DE85" s="8">
        <f>IF(A85&lt;&gt;"",IF(VLOOKUP(A85,Mar!A$3:F$207,6)&gt;0,VLOOKUP(A85,Mar!A$3:F$207,6),0),0)</f>
        <v>0</v>
      </c>
      <c r="DG85" s="8">
        <f>LARGE($EE85:EF85,1)</f>
        <v>1.3368055555555555E-2</v>
      </c>
      <c r="DH85" s="8">
        <f>LARGE($EE85:EG85,1)</f>
        <v>1.3541666666666667E-2</v>
      </c>
      <c r="DI85" s="8">
        <f>LARGE($EE85:EH85,1)</f>
        <v>1.3541666666666667E-2</v>
      </c>
      <c r="DJ85" s="8">
        <f>LARGE($EE85:EI85,1)</f>
        <v>1.3541666666666667E-2</v>
      </c>
      <c r="DK85" s="8">
        <f>LARGE($EE85:EJ85,1)</f>
        <v>1.3541666666666667E-2</v>
      </c>
      <c r="DL85" s="8">
        <f>LARGE($EK85:EL85,1)</f>
        <v>7.9861111111111122E-3</v>
      </c>
      <c r="DM85" s="8">
        <f>LARGE($EK85:EM85,1)</f>
        <v>7.9861111111111122E-3</v>
      </c>
      <c r="DN85" s="8">
        <f>LARGE($EK85:EN85,1)</f>
        <v>7.9861111111111122E-3</v>
      </c>
      <c r="DO85" s="8">
        <f>LARGE($EK85:EO85,1)</f>
        <v>7.9861111111111122E-3</v>
      </c>
      <c r="DP85" s="8">
        <f>LARGE($EK85:EP85,1)</f>
        <v>7.9861111111111122E-3</v>
      </c>
      <c r="DS85" s="6">
        <f t="shared" si="121"/>
        <v>2288</v>
      </c>
      <c r="DT85" s="6">
        <f t="shared" si="121"/>
        <v>2236</v>
      </c>
      <c r="DU85" s="6">
        <f t="shared" si="121"/>
        <v>0</v>
      </c>
      <c r="DV85" s="6">
        <f t="shared" si="120"/>
        <v>0</v>
      </c>
      <c r="DW85" s="6">
        <f t="shared" si="120"/>
        <v>0</v>
      </c>
      <c r="DX85" s="6">
        <f t="shared" si="120"/>
        <v>0</v>
      </c>
      <c r="DY85" s="6">
        <f t="shared" si="123"/>
        <v>0</v>
      </c>
      <c r="DZ85" s="6">
        <f t="shared" si="123"/>
        <v>0</v>
      </c>
      <c r="EA85" s="6">
        <f t="shared" si="123"/>
        <v>0</v>
      </c>
      <c r="EB85" s="6">
        <f t="shared" si="123"/>
        <v>0</v>
      </c>
      <c r="EC85" s="6">
        <f t="shared" si="123"/>
        <v>0</v>
      </c>
      <c r="EE85" s="8">
        <f t="shared" si="202"/>
        <v>1.3368055555555555E-2</v>
      </c>
      <c r="EF85" s="8">
        <f t="shared" si="124"/>
        <v>1.3020833333333334E-2</v>
      </c>
      <c r="EG85" s="8">
        <f t="shared" si="124"/>
        <v>1.3541666666666667E-2</v>
      </c>
      <c r="EH85" s="8">
        <f t="shared" si="203"/>
        <v>1.3368055555555555E-2</v>
      </c>
      <c r="EI85" s="8">
        <f t="shared" si="204"/>
        <v>1.3370056355555555E-2</v>
      </c>
      <c r="EJ85" s="8">
        <f t="shared" si="124"/>
        <v>0</v>
      </c>
      <c r="EK85" s="8">
        <f t="shared" si="247"/>
        <v>7.9861111111111122E-3</v>
      </c>
      <c r="EL85" s="8">
        <f t="shared" si="125"/>
        <v>0</v>
      </c>
      <c r="EM85" s="8">
        <f t="shared" si="125"/>
        <v>0</v>
      </c>
      <c r="EN85" s="8">
        <f t="shared" si="125"/>
        <v>0</v>
      </c>
      <c r="EO85" s="8">
        <f t="shared" si="125"/>
        <v>0</v>
      </c>
      <c r="EP85" s="8">
        <f t="shared" si="125"/>
        <v>0</v>
      </c>
      <c r="ES85" s="8">
        <f t="shared" si="126"/>
        <v>2.6481481481481481E-2</v>
      </c>
      <c r="ET85" s="8">
        <f t="shared" si="126"/>
        <v>2.5879629629629627E-2</v>
      </c>
      <c r="EU85" s="8" t="str">
        <f t="shared" si="126"/>
        <v/>
      </c>
      <c r="EV85" s="8" t="str">
        <f t="shared" si="126"/>
        <v/>
      </c>
      <c r="EW85" s="8" t="str">
        <f t="shared" si="126"/>
        <v/>
      </c>
      <c r="EX85" s="8" t="str">
        <f t="shared" si="126"/>
        <v/>
      </c>
      <c r="EY85" s="8" t="str">
        <f t="shared" si="127"/>
        <v/>
      </c>
      <c r="EZ85" s="8" t="str">
        <f t="shared" si="127"/>
        <v/>
      </c>
      <c r="FA85" s="8" t="str">
        <f t="shared" si="127"/>
        <v/>
      </c>
      <c r="FB85" s="8" t="str">
        <f t="shared" si="127"/>
        <v/>
      </c>
      <c r="FC85" s="8" t="str">
        <f t="shared" si="127"/>
        <v/>
      </c>
      <c r="FD85" s="8" t="str">
        <f t="shared" si="127"/>
        <v/>
      </c>
      <c r="FF85" s="1"/>
      <c r="FG85" s="8">
        <f t="shared" si="248"/>
        <v>2.6481481481481481E-2</v>
      </c>
      <c r="FH85" s="8">
        <f>IF(COUNT($ES85:ET85)&gt;0,SMALL($ES85:ET85,1),$FF85)</f>
        <v>2.5879629629629627E-2</v>
      </c>
      <c r="FI85" s="8">
        <f>IF(COUNT($ES85:EU85)&gt;0,SMALL($ES85:EU85,1),$FF85)</f>
        <v>2.5879629629629627E-2</v>
      </c>
      <c r="FJ85" s="8">
        <f>IF(COUNT($ES85:EV85)&gt;0,SMALL($ES85:EV85,1),$FF85)</f>
        <v>2.5879629629629627E-2</v>
      </c>
      <c r="FK85" s="8">
        <f>IF(COUNT($ES85:EW85)&gt;0,SMALL($ES85:EW85,1),$FF85)</f>
        <v>2.5879629629629627E-2</v>
      </c>
      <c r="FL85" s="54">
        <v>2.1412037037037035E-2</v>
      </c>
      <c r="FM85" s="8">
        <f t="shared" si="249"/>
        <v>2.1412037037037035E-2</v>
      </c>
      <c r="FN85" s="8">
        <f>IF(COUNT($EY85:EZ85)&gt;0,SMALL($EY85:EZ85,1),$FM85)</f>
        <v>2.1412037037037035E-2</v>
      </c>
      <c r="FO85" s="8">
        <f>IF(COUNT($EY85:FA85)&gt;0,SMALL($EY85:FA85,1),$FM85)</f>
        <v>2.1412037037037035E-2</v>
      </c>
      <c r="FP85" s="8">
        <f>IF(COUNT($EY85:FB85)&gt;0,SMALL($EY85:FB85,1),$FM85)</f>
        <v>2.1412037037037035E-2</v>
      </c>
      <c r="FQ85" s="8">
        <f>IF(COUNT($EY85:FC85)&gt;0,SMALL($EY85:FC85,1),$FM85)</f>
        <v>2.1412037037037035E-2</v>
      </c>
      <c r="FS85" s="8">
        <f t="shared" si="206"/>
        <v>1.3543564814814816E-2</v>
      </c>
      <c r="FT85" s="8">
        <f t="shared" si="207"/>
        <v>7.9880092592592607E-3</v>
      </c>
      <c r="FU85" s="1">
        <f t="shared" si="118"/>
        <v>82</v>
      </c>
      <c r="FV85" s="8">
        <f t="shared" si="208"/>
        <v>1.8981481481481482E-6</v>
      </c>
      <c r="FW85" s="1" t="str">
        <f t="shared" si="209"/>
        <v>Paul McAllister</v>
      </c>
      <c r="FY85" s="13">
        <f t="shared" si="210"/>
        <v>2.5165610823425305E-2</v>
      </c>
      <c r="FZ85" s="13">
        <f>SMALL($GL85:GM85,1)/(60*60*24)</f>
        <v>2.5165610823425309E-2</v>
      </c>
      <c r="GA85" s="13">
        <f>SMALL($GL85:GN85,1)/(60*60*24)</f>
        <v>2.5165610823425309E-2</v>
      </c>
      <c r="GB85" s="13">
        <f>SMALL($GL85:GO85,1)/(60*60*24)</f>
        <v>2.5165610823425309E-2</v>
      </c>
      <c r="GC85" s="13">
        <f>SMALL($GL85:GP85,1)/(60*60*24)</f>
        <v>2.5165610823425309E-2</v>
      </c>
      <c r="GD85" s="13">
        <f>SMALL($GL85:GQ85,1)/(60*60*24)</f>
        <v>2.5165610823425309E-2</v>
      </c>
      <c r="GE85" s="34">
        <f t="shared" si="250"/>
        <v>1.9888782460621545E-2</v>
      </c>
      <c r="GF85" s="13">
        <f>SMALL($GR85:GS85,1)/(60*60*24)</f>
        <v>1.9888782460621545E-2</v>
      </c>
      <c r="GG85" s="42">
        <f>SMALL($GT85:GT85,1)/(60*60*24)</f>
        <v>0.11572916666666666</v>
      </c>
      <c r="GH85" s="42">
        <f>SMALL($GT85:GU85,1)/(60*60*24)</f>
        <v>0.11572916666666666</v>
      </c>
      <c r="GI85" s="42">
        <f>SMALL($GT85:GV85,1)/(60*60*24)</f>
        <v>0.11572916666666666</v>
      </c>
      <c r="GJ85" s="42">
        <f>SMALL($GT85:GW85,1)/(60*60*24)</f>
        <v>0.11572916666666666</v>
      </c>
      <c r="GL85" s="6">
        <f t="shared" si="211"/>
        <v>2174.3087751439466</v>
      </c>
      <c r="GM85" s="1">
        <f t="shared" si="128"/>
        <v>2288</v>
      </c>
      <c r="GN85" s="1">
        <f t="shared" si="128"/>
        <v>2236</v>
      </c>
      <c r="GO85" s="1">
        <f t="shared" si="128"/>
        <v>9999</v>
      </c>
      <c r="GP85" s="1">
        <f t="shared" si="128"/>
        <v>9999</v>
      </c>
      <c r="GQ85" s="1">
        <f t="shared" si="128"/>
        <v>9999</v>
      </c>
      <c r="GR85" s="6">
        <f t="shared" si="251"/>
        <v>1718.3908045977014</v>
      </c>
      <c r="GS85" s="1">
        <f t="shared" si="252"/>
        <v>9999</v>
      </c>
      <c r="GT85" s="43">
        <f t="shared" si="253"/>
        <v>9999</v>
      </c>
      <c r="GU85" s="1">
        <f t="shared" si="129"/>
        <v>9999</v>
      </c>
      <c r="GV85" s="1">
        <f t="shared" si="129"/>
        <v>9999</v>
      </c>
      <c r="GW85" s="1">
        <f t="shared" si="129"/>
        <v>9999</v>
      </c>
    </row>
    <row r="86" spans="1:205" x14ac:dyDescent="0.25">
      <c r="A86" s="1" t="s">
        <v>31</v>
      </c>
      <c r="B86" s="54">
        <v>1.4675925925925926E-2</v>
      </c>
      <c r="C86" s="45">
        <v>43374</v>
      </c>
      <c r="D86" s="45"/>
      <c r="E86" s="13">
        <v>1.744212962962963E-2</v>
      </c>
      <c r="F86" s="11">
        <v>42948</v>
      </c>
      <c r="K86" s="8">
        <v>1.4791666666666668E-2</v>
      </c>
      <c r="L86" s="8">
        <v>2.7233796296296298E-2</v>
      </c>
      <c r="M86" s="8">
        <f t="shared" si="269"/>
        <v>2.0689308681672028E-2</v>
      </c>
      <c r="N86" s="6">
        <f t="shared" si="212"/>
        <v>1787.5562700964633</v>
      </c>
      <c r="O86" s="8">
        <f t="shared" si="213"/>
        <v>1.8749999999999999E-2</v>
      </c>
      <c r="P86" s="146" t="str">
        <f t="shared" si="214"/>
        <v>Paul Veevers</v>
      </c>
      <c r="Q86" s="107"/>
      <c r="R86" s="129" t="str">
        <f t="shared" si="190"/>
        <v/>
      </c>
      <c r="S86" s="131" t="str">
        <f t="shared" si="215"/>
        <v/>
      </c>
      <c r="T86" s="131">
        <f t="shared" si="254"/>
        <v>2.000809999999988E-6</v>
      </c>
      <c r="U86" s="132">
        <f t="shared" si="216"/>
        <v>1.8752000809999999E-2</v>
      </c>
      <c r="V86" s="146" t="str">
        <f t="shared" si="217"/>
        <v>Paul Veevers</v>
      </c>
      <c r="W86" s="107"/>
      <c r="X86" s="129" t="str">
        <f t="shared" si="191"/>
        <v/>
      </c>
      <c r="Y86" s="131" t="str">
        <f t="shared" si="218"/>
        <v/>
      </c>
      <c r="Z86" s="131">
        <f t="shared" si="255"/>
        <v>2.000809999999988E-6</v>
      </c>
      <c r="AA86" s="132">
        <f t="shared" si="219"/>
        <v>1.8752000809999999E-2</v>
      </c>
      <c r="AB86" s="146" t="str">
        <f t="shared" si="220"/>
        <v>Paul Veevers</v>
      </c>
      <c r="AC86" s="107"/>
      <c r="AD86" s="129" t="str">
        <f t="shared" si="192"/>
        <v/>
      </c>
      <c r="AE86" s="131" t="str">
        <f t="shared" si="221"/>
        <v/>
      </c>
      <c r="AF86" s="131">
        <f t="shared" si="256"/>
        <v>2.000809999999988E-6</v>
      </c>
      <c r="AG86" s="132">
        <f t="shared" si="222"/>
        <v>1.8752000809999999E-2</v>
      </c>
      <c r="AH86" s="146" t="str">
        <f t="shared" si="223"/>
        <v>Paul Veevers</v>
      </c>
      <c r="AI86" s="107">
        <v>11.7</v>
      </c>
      <c r="AJ86" s="108">
        <f t="shared" si="224"/>
        <v>1.6840277777777777E-2</v>
      </c>
      <c r="AK86" s="109">
        <f t="shared" si="257"/>
        <v>1454.9999999999998</v>
      </c>
      <c r="AL86" s="129">
        <f t="shared" si="270"/>
        <v>1959.9508000000001</v>
      </c>
      <c r="AM86" s="131">
        <f t="shared" si="271"/>
        <v>1.6840277777777777E-2</v>
      </c>
      <c r="AN86" s="131">
        <f t="shared" si="258"/>
        <v>2.000809999999988E-6</v>
      </c>
      <c r="AO86" s="132">
        <f t="shared" si="259"/>
        <v>1.6840277777777777E-2</v>
      </c>
      <c r="AP86" s="146" t="str">
        <f t="shared" si="225"/>
        <v>Paul Veevers</v>
      </c>
      <c r="AQ86" s="107">
        <v>12.4</v>
      </c>
      <c r="AR86" s="129">
        <f t="shared" si="226"/>
        <v>1995.0376000000001</v>
      </c>
      <c r="AS86" s="131">
        <f t="shared" si="227"/>
        <v>1.6319444444444445E-2</v>
      </c>
      <c r="AT86" s="131">
        <f t="shared" si="260"/>
        <v>2.000809999999988E-6</v>
      </c>
      <c r="AU86" s="132">
        <f t="shared" si="228"/>
        <v>1.6321445254444445E-2</v>
      </c>
      <c r="AV86" s="146" t="str">
        <f t="shared" si="229"/>
        <v>Paul Veevers</v>
      </c>
      <c r="AW86" s="107">
        <v>12.8</v>
      </c>
      <c r="AX86" s="129">
        <f t="shared" si="193"/>
        <v>1859.9</v>
      </c>
      <c r="AY86" s="131">
        <f t="shared" si="230"/>
        <v>1.7881944444444443E-2</v>
      </c>
      <c r="AZ86" s="131">
        <f t="shared" si="261"/>
        <v>2.000809999999988E-6</v>
      </c>
      <c r="BA86" s="132">
        <f t="shared" si="231"/>
        <v>1.7883945254444443E-2</v>
      </c>
      <c r="BB86" s="146" t="str">
        <f t="shared" si="232"/>
        <v>Paul Veevers</v>
      </c>
      <c r="BC86" s="107">
        <v>13.2</v>
      </c>
      <c r="BD86" s="129">
        <f t="shared" si="194"/>
        <v>964.56880000000001</v>
      </c>
      <c r="BE86" s="131">
        <f t="shared" si="233"/>
        <v>1.1111111111111112E-2</v>
      </c>
      <c r="BF86" s="131">
        <f t="shared" si="262"/>
        <v>2.000809999999988E-6</v>
      </c>
      <c r="BG86" s="134">
        <f>IF(BE86&lt;&gt;"",BE86,VLOOKUP($A86,Table12[],7,FALSE))+BF86</f>
        <v>1.1113111921111111E-2</v>
      </c>
      <c r="BH86" s="146" t="str">
        <f t="shared" si="234"/>
        <v>Paul Veevers</v>
      </c>
      <c r="BI86" s="107">
        <v>13.7</v>
      </c>
      <c r="BJ86" s="129">
        <f t="shared" si="195"/>
        <v>950.76080000000002</v>
      </c>
      <c r="BK86" s="131">
        <f t="shared" si="235"/>
        <v>1.0937499999999999E-2</v>
      </c>
      <c r="BL86" s="131">
        <f t="shared" si="263"/>
        <v>2.000809999999988E-6</v>
      </c>
      <c r="BM86" s="134">
        <f>IF(BK86&lt;&gt;"",BK86,VLOOKUP($A86,Table12[],7,FALSE))+BL86</f>
        <v>1.0939500809999999E-2</v>
      </c>
      <c r="BN86" s="146" t="str">
        <f t="shared" si="236"/>
        <v>Paul Veevers</v>
      </c>
      <c r="BO86" s="107">
        <v>14.1</v>
      </c>
      <c r="BP86" s="129">
        <f t="shared" si="196"/>
        <v>939.71439999999984</v>
      </c>
      <c r="BQ86" s="131">
        <f t="shared" si="237"/>
        <v>1.0937499999999999E-2</v>
      </c>
      <c r="BR86" s="131">
        <f t="shared" si="264"/>
        <v>2.000809999999988E-6</v>
      </c>
      <c r="BS86" s="134">
        <f>IF(BQ86&lt;&gt;"",BQ86,VLOOKUP($A86,Table12[],7,FALSE))+BR86</f>
        <v>1.0939500809999999E-2</v>
      </c>
      <c r="BT86" s="146" t="str">
        <f t="shared" si="238"/>
        <v>Paul Veevers</v>
      </c>
      <c r="BU86" s="107">
        <v>14.4</v>
      </c>
      <c r="BV86" s="129">
        <f t="shared" si="197"/>
        <v>897.09999999999991</v>
      </c>
      <c r="BW86" s="131">
        <f t="shared" si="239"/>
        <v>1.0416666666666666E-2</v>
      </c>
      <c r="BX86" s="131">
        <f t="shared" si="265"/>
        <v>2.000809999999988E-6</v>
      </c>
      <c r="BY86" s="134">
        <f>IF(BW86&lt;&gt;"",BW86,VLOOKUP($A86,Table12[],7,FALSE))+BX86</f>
        <v>1.0418667476666666E-2</v>
      </c>
      <c r="BZ86" s="146" t="str">
        <f t="shared" si="240"/>
        <v>Paul Veevers</v>
      </c>
      <c r="CA86" s="107">
        <v>15</v>
      </c>
      <c r="CB86" s="129">
        <f t="shared" si="198"/>
        <v>864.09999999999991</v>
      </c>
      <c r="CC86" s="131">
        <f t="shared" si="241"/>
        <v>1.0069444444444445E-2</v>
      </c>
      <c r="CD86" s="131">
        <f t="shared" si="266"/>
        <v>2.000809999999988E-6</v>
      </c>
      <c r="CE86" s="134">
        <f>IF(CC86&lt;&gt;"",CC86,VLOOKUP($A86,Table12[],7,FALSE))+CD86</f>
        <v>1.0071445254444445E-2</v>
      </c>
      <c r="CF86" s="146" t="str">
        <f t="shared" si="242"/>
        <v>Paul Veevers</v>
      </c>
      <c r="CG86" s="107"/>
      <c r="CH86" s="129" t="str">
        <f t="shared" si="199"/>
        <v/>
      </c>
      <c r="CI86" s="131" t="str">
        <f t="shared" si="243"/>
        <v/>
      </c>
      <c r="CJ86" s="131">
        <f t="shared" si="267"/>
        <v>2.000809999999988E-6</v>
      </c>
      <c r="CK86" s="134">
        <f>IF(CI86&lt;&gt;"",CI86,VLOOKUP($A86,Table12[],7,FALSE))+CJ86</f>
        <v>1.1286723032222222E-2</v>
      </c>
      <c r="CL86" s="146" t="str">
        <f t="shared" si="244"/>
        <v>Paul Veevers</v>
      </c>
      <c r="CM86" s="8"/>
      <c r="CN86" s="8">
        <f t="shared" si="268"/>
        <v>0</v>
      </c>
      <c r="CO86" s="8">
        <f t="shared" si="245"/>
        <v>0</v>
      </c>
      <c r="CP86" s="8">
        <f t="shared" si="200"/>
        <v>1.8749999999999999E-2</v>
      </c>
      <c r="CQ86" s="8"/>
      <c r="CR86" s="8">
        <f>IF(A86&lt;&gt;"",IF(VLOOKUP(A86,Apr!A$4:F$211,6)&gt;0,VLOOKUP(A86,Apr!A$4:F$211,6),0),0)</f>
        <v>0</v>
      </c>
      <c r="CS86" s="8">
        <f>IF(A86&lt;&gt;"",IF(VLOOKUP(A86,May!A$3:F$209,6)&gt;0,VLOOKUP(A86,May!A$3:F$209,6),0),0)</f>
        <v>0</v>
      </c>
      <c r="CT86" s="8">
        <f>IF(A86&lt;&gt;"",IF(VLOOKUP(A86,Jun!A$3:F$209,6)&gt;0,VLOOKUP(A86,Jun!A$3:F$209,6),0),0)</f>
        <v>0</v>
      </c>
      <c r="CU86" s="8">
        <f>IF(A86&lt;&gt;"",IF(VLOOKUP(A86,Jul!A$3:F$206,6)&gt;0,VLOOKUP(A86,Jul!A$3:F$206,6),0),0)</f>
        <v>0</v>
      </c>
      <c r="CV86" s="8">
        <f>IF(A86&lt;&gt;"",IF(VLOOKUP(A86,Aug!A$3:F$206,6)&gt;0,VLOOKUP(A86,Aug!A$3:F$206,6),0),0)</f>
        <v>0</v>
      </c>
      <c r="CW86" s="8">
        <f>IF(A86&lt;&gt;"",IF(VLOOKUP(A86,Sep!A$3:F$206,6)&gt;0,VLOOKUP(A86,Sep!A$3:F$206,6),0),0)</f>
        <v>0</v>
      </c>
      <c r="CX86" s="6">
        <f t="shared" si="201"/>
        <v>1373.756823450236</v>
      </c>
      <c r="CY86" s="8">
        <f t="shared" si="246"/>
        <v>1.1979166666666666E-2</v>
      </c>
      <c r="CZ86" s="8">
        <f>IF(A86&lt;&gt;"",IF(VLOOKUP(A86,Oct!A$3:F$206,6)&gt;0,VLOOKUP(A86,Oct!A$3:F$206,6),0),0)</f>
        <v>0</v>
      </c>
      <c r="DA86" s="8">
        <f>IF(A86&lt;&gt;"",IF(VLOOKUP(A86,Nov!A$3:F$207,6)&gt;0,VLOOKUP(A86,Nov!A$3:F$207,6),0),0)</f>
        <v>0</v>
      </c>
      <c r="DB86" s="8">
        <f>IF(A86&lt;&gt;"",IF(VLOOKUP(A86,Dec!A$3:F$207,6)&gt;0,VLOOKUP(A86,Dec!A$3:F$207,6),0),0)</f>
        <v>0</v>
      </c>
      <c r="DC86" s="8">
        <f>IF(A86&lt;&gt;"",IF(VLOOKUP(A86,Jan!A$3:F$207,6)&gt;0,VLOOKUP(A86,Jan!A$3:F$207,6),0),0)</f>
        <v>0</v>
      </c>
      <c r="DD86" s="8">
        <f>IF(A86&lt;&gt;"",IF(VLOOKUP(A86,Feb!A$3:F$207,6)&gt;0,VLOOKUP(A86,Feb!A$3:F$207,6),0),0)</f>
        <v>0</v>
      </c>
      <c r="DE86" s="8">
        <f>IF(A86&lt;&gt;"",IF(VLOOKUP(A86,Mar!A$3:F$207,6)&gt;0,VLOOKUP(A86,Mar!A$3:F$207,6),0),0)</f>
        <v>0</v>
      </c>
      <c r="DG86" s="8">
        <f>LARGE($EE86:EF86,1)</f>
        <v>1.6840277777777777E-2</v>
      </c>
      <c r="DH86" s="8">
        <f>LARGE($EE86:EG86,1)</f>
        <v>1.6840277777777777E-2</v>
      </c>
      <c r="DI86" s="8">
        <f>LARGE($EE86:EH86,1)</f>
        <v>1.6840277777777777E-2</v>
      </c>
      <c r="DJ86" s="8">
        <f>LARGE($EE86:EI86,1)</f>
        <v>1.6840277777777777E-2</v>
      </c>
      <c r="DK86" s="8">
        <f>LARGE($EE86:EJ86,1)</f>
        <v>1.6840277777777777E-2</v>
      </c>
      <c r="DL86" s="8">
        <f>LARGE($EK86:EL86,1)</f>
        <v>1.1979166666666666E-2</v>
      </c>
      <c r="DM86" s="8">
        <f>LARGE($EK86:EM86,1)</f>
        <v>1.1979166666666666E-2</v>
      </c>
      <c r="DN86" s="8">
        <f>LARGE($EK86:EN86,1)</f>
        <v>1.1979166666666666E-2</v>
      </c>
      <c r="DO86" s="8">
        <f>LARGE($EK86:EO86,1)</f>
        <v>1.1979166666666666E-2</v>
      </c>
      <c r="DP86" s="8">
        <f>LARGE($EK86:EP86,1)</f>
        <v>1.1979166666666666E-2</v>
      </c>
      <c r="DS86" s="6">
        <f t="shared" si="121"/>
        <v>0</v>
      </c>
      <c r="DT86" s="6">
        <f t="shared" si="121"/>
        <v>0</v>
      </c>
      <c r="DU86" s="6">
        <f t="shared" si="121"/>
        <v>0</v>
      </c>
      <c r="DV86" s="6">
        <f t="shared" si="120"/>
        <v>0</v>
      </c>
      <c r="DW86" s="6">
        <f t="shared" si="120"/>
        <v>0</v>
      </c>
      <c r="DX86" s="6">
        <f t="shared" si="120"/>
        <v>0</v>
      </c>
      <c r="DY86" s="6">
        <f t="shared" si="123"/>
        <v>0</v>
      </c>
      <c r="DZ86" s="6">
        <f t="shared" si="123"/>
        <v>0</v>
      </c>
      <c r="EA86" s="6">
        <f t="shared" si="123"/>
        <v>0</v>
      </c>
      <c r="EB86" s="6">
        <f t="shared" si="123"/>
        <v>0</v>
      </c>
      <c r="EC86" s="6">
        <f t="shared" si="123"/>
        <v>0</v>
      </c>
      <c r="EE86" s="8">
        <f t="shared" si="202"/>
        <v>1.6840277777777777E-2</v>
      </c>
      <c r="EF86" s="8">
        <f t="shared" si="124"/>
        <v>0</v>
      </c>
      <c r="EG86" s="8">
        <f t="shared" si="124"/>
        <v>0</v>
      </c>
      <c r="EH86" s="8">
        <f t="shared" si="203"/>
        <v>1.6840277777777777E-2</v>
      </c>
      <c r="EI86" s="8">
        <f t="shared" si="204"/>
        <v>1.6321445254444445E-2</v>
      </c>
      <c r="EJ86" s="8">
        <f t="shared" si="124"/>
        <v>0</v>
      </c>
      <c r="EK86" s="8">
        <f t="shared" si="247"/>
        <v>1.1979166666666666E-2</v>
      </c>
      <c r="EL86" s="8">
        <f t="shared" ref="EL86:EP106" si="273">IF(DY86&gt;0,IF($CX$2&gt;DY86,(MROUND($CX$2-DY86,15)/(60*60*24)),0),0)</f>
        <v>0</v>
      </c>
      <c r="EM86" s="8">
        <f t="shared" si="273"/>
        <v>0</v>
      </c>
      <c r="EN86" s="8">
        <f t="shared" si="273"/>
        <v>0</v>
      </c>
      <c r="EO86" s="8">
        <f t="shared" si="273"/>
        <v>0</v>
      </c>
      <c r="EP86" s="8">
        <f t="shared" si="273"/>
        <v>0</v>
      </c>
      <c r="ES86" s="8" t="str">
        <f t="shared" ref="ES86:EX106" si="274">IF(CR86&gt;0,CR86,"")</f>
        <v/>
      </c>
      <c r="ET86" s="8" t="str">
        <f t="shared" si="274"/>
        <v/>
      </c>
      <c r="EU86" s="8" t="str">
        <f t="shared" si="274"/>
        <v/>
      </c>
      <c r="EV86" s="8" t="str">
        <f t="shared" si="274"/>
        <v/>
      </c>
      <c r="EW86" s="8" t="str">
        <f t="shared" si="274"/>
        <v/>
      </c>
      <c r="EX86" s="8" t="str">
        <f t="shared" si="274"/>
        <v/>
      </c>
      <c r="EY86" s="8" t="str">
        <f t="shared" ref="EY86:FD106" si="275">IF(CZ86&gt;0,CZ86,"")</f>
        <v/>
      </c>
      <c r="EZ86" s="8" t="str">
        <f t="shared" si="275"/>
        <v/>
      </c>
      <c r="FA86" s="8" t="str">
        <f t="shared" si="275"/>
        <v/>
      </c>
      <c r="FB86" s="8" t="str">
        <f t="shared" si="275"/>
        <v/>
      </c>
      <c r="FC86" s="8" t="str">
        <f t="shared" si="275"/>
        <v/>
      </c>
      <c r="FD86" s="8" t="str">
        <f t="shared" si="275"/>
        <v/>
      </c>
      <c r="FF86" s="13">
        <v>1.744212962962963E-2</v>
      </c>
      <c r="FG86" s="8">
        <f t="shared" si="248"/>
        <v>1.744212962962963E-2</v>
      </c>
      <c r="FH86" s="8">
        <f>IF(COUNT($ES86:ET86)&gt;0,SMALL($ES86:ET86,1),$FF86)</f>
        <v>1.744212962962963E-2</v>
      </c>
      <c r="FI86" s="8">
        <f>IF(COUNT($ES86:EU86)&gt;0,SMALL($ES86:EU86,1),$FF86)</f>
        <v>1.744212962962963E-2</v>
      </c>
      <c r="FJ86" s="8">
        <f>IF(COUNT($ES86:EV86)&gt;0,SMALL($ES86:EV86,1),$FF86)</f>
        <v>1.744212962962963E-2</v>
      </c>
      <c r="FK86" s="8">
        <f>IF(COUNT($ES86:EW86)&gt;0,SMALL($ES86:EW86,1),$FF86)</f>
        <v>1.744212962962963E-2</v>
      </c>
      <c r="FL86" s="54">
        <v>1.4675925925925926E-2</v>
      </c>
      <c r="FM86" s="8">
        <f t="shared" si="249"/>
        <v>1.4675925925925926E-2</v>
      </c>
      <c r="FN86" s="8">
        <f>IF(COUNT($EY86:EZ86)&gt;0,SMALL($EY86:EZ86,1),$FM86)</f>
        <v>1.4675925925925926E-2</v>
      </c>
      <c r="FO86" s="8">
        <f>IF(COUNT($EY86:FA86)&gt;0,SMALL($EY86:FA86,1),$FM86)</f>
        <v>1.4675925925925926E-2</v>
      </c>
      <c r="FP86" s="8">
        <f>IF(COUNT($EY86:FB86)&gt;0,SMALL($EY86:FB86,1),$FM86)</f>
        <v>1.4675925925925926E-2</v>
      </c>
      <c r="FQ86" s="8">
        <f>IF(COUNT($EY86:FC86)&gt;0,SMALL($EY86:FC86,1),$FM86)</f>
        <v>1.4675925925925926E-2</v>
      </c>
      <c r="FS86" s="8">
        <f t="shared" si="206"/>
        <v>1.6842199074074072E-2</v>
      </c>
      <c r="FT86" s="8">
        <f t="shared" si="207"/>
        <v>1.1981087962962962E-2</v>
      </c>
      <c r="FU86" s="1">
        <f t="shared" si="118"/>
        <v>83</v>
      </c>
      <c r="FV86" s="8">
        <f t="shared" si="208"/>
        <v>1.9212962962962962E-6</v>
      </c>
      <c r="FW86" s="1" t="str">
        <f t="shared" si="209"/>
        <v>Paul Veevers</v>
      </c>
      <c r="FY86" s="13">
        <f t="shared" si="210"/>
        <v>2.0689308681672028E-2</v>
      </c>
      <c r="FZ86" s="13">
        <f>SMALL($GL86:GM86,1)/(60*60*24)</f>
        <v>2.0689308681672028E-2</v>
      </c>
      <c r="GA86" s="13">
        <f>SMALL($GL86:GN86,1)/(60*60*24)</f>
        <v>2.0689308681672028E-2</v>
      </c>
      <c r="GB86" s="13">
        <f>SMALL($GL86:GO86,1)/(60*60*24)</f>
        <v>2.0689308681672028E-2</v>
      </c>
      <c r="GC86" s="13">
        <f>SMALL($GL86:GP86,1)/(60*60*24)</f>
        <v>2.0689308681672028E-2</v>
      </c>
      <c r="GD86" s="13">
        <f>SMALL($GL86:GQ86,1)/(60*60*24)</f>
        <v>2.0689308681672028E-2</v>
      </c>
      <c r="GE86" s="34">
        <f t="shared" si="250"/>
        <v>1.5899963234377732E-2</v>
      </c>
      <c r="GF86" s="13">
        <f>SMALL($GR86:GS86,1)/(60*60*24)</f>
        <v>1.5899963234377732E-2</v>
      </c>
      <c r="GG86" s="42">
        <f>SMALL($GT86:GT86,1)/(60*60*24)</f>
        <v>0.11572916666666666</v>
      </c>
      <c r="GH86" s="42">
        <f>SMALL($GT86:GU86,1)/(60*60*24)</f>
        <v>0.11572916666666666</v>
      </c>
      <c r="GI86" s="42">
        <f>SMALL($GT86:GV86,1)/(60*60*24)</f>
        <v>0.11572916666666666</v>
      </c>
      <c r="GJ86" s="42">
        <f>SMALL($GT86:GW86,1)/(60*60*24)</f>
        <v>0.11572916666666666</v>
      </c>
      <c r="GL86" s="6">
        <f t="shared" si="211"/>
        <v>1787.5562700964633</v>
      </c>
      <c r="GM86" s="1">
        <f t="shared" ref="GM86:GQ106" si="276">IF(DS86&gt;0,DS86,9999)</f>
        <v>9999</v>
      </c>
      <c r="GN86" s="1">
        <f t="shared" si="276"/>
        <v>9999</v>
      </c>
      <c r="GO86" s="1">
        <f t="shared" si="276"/>
        <v>9999</v>
      </c>
      <c r="GP86" s="1">
        <f t="shared" si="276"/>
        <v>9999</v>
      </c>
      <c r="GQ86" s="1">
        <f t="shared" si="276"/>
        <v>9999</v>
      </c>
      <c r="GR86" s="6">
        <f t="shared" si="251"/>
        <v>1373.756823450236</v>
      </c>
      <c r="GS86" s="1">
        <f t="shared" si="252"/>
        <v>9999</v>
      </c>
      <c r="GT86" s="43">
        <f t="shared" si="253"/>
        <v>9999</v>
      </c>
      <c r="GU86" s="1">
        <f t="shared" ref="GU86:GW106" si="277">IF(EA86&gt;0,EA86,9999)</f>
        <v>9999</v>
      </c>
      <c r="GV86" s="1">
        <f t="shared" si="277"/>
        <v>9999</v>
      </c>
      <c r="GW86" s="1">
        <f t="shared" si="277"/>
        <v>9999</v>
      </c>
    </row>
    <row r="87" spans="1:205" x14ac:dyDescent="0.25">
      <c r="A87" s="1" t="s">
        <v>313</v>
      </c>
      <c r="B87" s="54">
        <v>1.909722222222222E-2</v>
      </c>
      <c r="C87" s="45">
        <v>45323</v>
      </c>
      <c r="D87" s="45"/>
      <c r="E87" s="13"/>
      <c r="K87" s="55">
        <v>1.9444444444444445E-2</v>
      </c>
      <c r="M87" s="8">
        <f t="shared" ref="M87" si="278">IF(A87&lt;&gt;"",IF(K87&gt;0,K87/3.11*4.35,IF(L87&gt;0,L87/6.21*4.35/1.032,IF(H87&gt;0,H87/3.45*4.35,IF(I87&gt;0,I87,IF(E87&gt;0,E87,IF(B87&gt;0,B87/4*4.35,0.0292)))))),0)</f>
        <v>2.7197213290460875E-2</v>
      </c>
      <c r="N87" s="6">
        <f t="shared" ref="N87" si="279">M87*60*60*24</f>
        <v>2349.8392282958198</v>
      </c>
      <c r="O87" s="8">
        <f t="shared" ref="O87" si="280">IF(A87&lt;&gt;"",(MROUND(N$2-N87,15)/(60*60*24)),"")</f>
        <v>1.2326388888888888E-2</v>
      </c>
      <c r="P87" s="146" t="str">
        <f t="shared" si="214"/>
        <v>Pete Dilks</v>
      </c>
      <c r="Q87" s="107"/>
      <c r="R87" s="129" t="str">
        <f t="shared" si="190"/>
        <v/>
      </c>
      <c r="S87" s="131" t="str">
        <f t="shared" ref="S87" si="281">IF(R87&lt;&gt;"",(MROUND(R$2-R87,15)/(60*60*24)),"")</f>
        <v/>
      </c>
      <c r="T87" s="131">
        <f>T85+0.00000000001</f>
        <v>2.000809999999988E-6</v>
      </c>
      <c r="U87" s="132">
        <f t="shared" ref="U87" si="282">IF(S87&lt;&gt;"",S87,$O87)+T87</f>
        <v>1.2328389698888888E-2</v>
      </c>
      <c r="V87" s="146" t="str">
        <f t="shared" si="217"/>
        <v>Pete Dilks</v>
      </c>
      <c r="W87" s="107"/>
      <c r="X87" s="129" t="str">
        <f t="shared" si="191"/>
        <v/>
      </c>
      <c r="Y87" s="131" t="str">
        <f t="shared" ref="Y87" si="283">IF(X87&lt;&gt;"",(MROUND(X$2-X87,15)/(60*60*24)),"")</f>
        <v/>
      </c>
      <c r="Z87" s="131">
        <f>Z85+0.00000000001</f>
        <v>2.000809999999988E-6</v>
      </c>
      <c r="AA87" s="132">
        <f t="shared" ref="AA87" si="284">IF(Y87&lt;&gt;"",Y87,$O87)+Z87</f>
        <v>1.2328389698888888E-2</v>
      </c>
      <c r="AB87" s="146" t="str">
        <f t="shared" si="220"/>
        <v>Pete Dilks</v>
      </c>
      <c r="AC87" s="107"/>
      <c r="AD87" s="129" t="str">
        <f t="shared" si="192"/>
        <v/>
      </c>
      <c r="AE87" s="131" t="str">
        <f t="shared" ref="AE87" si="285">IF(AD87&lt;&gt;"",(MROUND(AD$2-AD87,15)/(60*60*24)),"")</f>
        <v/>
      </c>
      <c r="AF87" s="131">
        <f>AF85+0.00000000001</f>
        <v>2.000809999999988E-6</v>
      </c>
      <c r="AG87" s="132">
        <f t="shared" ref="AG87" si="286">IF(AE87&lt;&gt;"",AE87,$O87)+AF87</f>
        <v>1.2328389698888888E-2</v>
      </c>
      <c r="AH87" s="146" t="str">
        <f t="shared" si="223"/>
        <v>Pete Dilks</v>
      </c>
      <c r="AI87" s="107"/>
      <c r="AJ87" s="108">
        <f t="shared" ref="AJ87" si="287">DI87</f>
        <v>1.2326388888888888E-2</v>
      </c>
      <c r="AK87" s="109">
        <f t="shared" ref="AK87" si="288">AJ87*60*60*24</f>
        <v>1064.9999999999998</v>
      </c>
      <c r="AL87" s="129"/>
      <c r="AM87" s="131"/>
      <c r="AN87" s="131">
        <f>AN85+0.00000000001</f>
        <v>2.000809999999988E-6</v>
      </c>
      <c r="AO87" s="132">
        <f t="shared" ref="AO87" si="289">IF(AM87&gt;0,AM87,O87)</f>
        <v>1.2326388888888888E-2</v>
      </c>
      <c r="AP87" s="146" t="str">
        <f t="shared" si="225"/>
        <v>Pete Dilks</v>
      </c>
      <c r="AQ87" s="107"/>
      <c r="AR87" s="129" t="str">
        <f t="shared" ref="AR87" si="290">IF(AQ87&lt;&gt;"",((50.124*AQ87)+1373.5),"")</f>
        <v/>
      </c>
      <c r="AS87" s="131" t="str">
        <f t="shared" ref="AS87" si="291">IF($AR87&lt;&gt;"",(MROUND(AR$2-AR87,15)/(60*60*24)),"")</f>
        <v/>
      </c>
      <c r="AT87" s="131">
        <f>AT85+0.00000000001</f>
        <v>2.000809999999988E-6</v>
      </c>
      <c r="AU87" s="132">
        <f t="shared" ref="AU87" si="292">IF(AS87&lt;&gt;"",AS87,$O87)+AT87</f>
        <v>1.2328389698888888E-2</v>
      </c>
      <c r="AV87" s="146" t="str">
        <f t="shared" si="229"/>
        <v>Pete Dilks</v>
      </c>
      <c r="AW87" s="107"/>
      <c r="AX87" s="129" t="str">
        <f t="shared" si="193"/>
        <v/>
      </c>
      <c r="AY87" s="131" t="str">
        <f t="shared" ref="AY87" si="293">IF(AX87&lt;&gt;"",(MROUND(AX$2-AX87,15)/(60*60*24)),"")</f>
        <v/>
      </c>
      <c r="AZ87" s="131">
        <f>AZ85+0.00000000001</f>
        <v>2.000809999999988E-6</v>
      </c>
      <c r="BA87" s="132">
        <f t="shared" ref="BA87" si="294">IF(AY87&lt;&gt;"",AY87,$O87)+AZ87</f>
        <v>1.2328389698888888E-2</v>
      </c>
      <c r="BB87" s="146" t="str">
        <f t="shared" si="232"/>
        <v>Pete Dilks</v>
      </c>
      <c r="BC87" s="107"/>
      <c r="BD87" s="129" t="str">
        <f t="shared" si="194"/>
        <v/>
      </c>
      <c r="BE87" s="131" t="str">
        <f t="shared" ref="BE87" si="295">IF(BD87&lt;&gt;"",(MROUND(BD87,15)/(60*60*24)),"")</f>
        <v/>
      </c>
      <c r="BF87" s="131">
        <f t="shared" si="262"/>
        <v>2.0008199999999878E-6</v>
      </c>
      <c r="BG87" s="134">
        <f>IF(BE87&lt;&gt;"",BE87,VLOOKUP($A87,Table12[],7,FALSE))+BF87</f>
        <v>7.2936674866666655E-3</v>
      </c>
      <c r="BH87" s="146" t="str">
        <f t="shared" si="234"/>
        <v>Pete Dilks</v>
      </c>
      <c r="BI87" s="107"/>
      <c r="BJ87" s="129" t="str">
        <f t="shared" si="195"/>
        <v/>
      </c>
      <c r="BK87" s="131" t="str">
        <f t="shared" ref="BK87" si="296">IF(BJ87&lt;&gt;"",(MROUND(BJ87,15)/(60*60*24)),"")</f>
        <v/>
      </c>
      <c r="BL87" s="131">
        <f>BL85+0.00000000001</f>
        <v>2.000809999999988E-6</v>
      </c>
      <c r="BM87" s="134">
        <f>IF(BK87&lt;&gt;"",BK87,VLOOKUP($A87,Table12[],7,FALSE))+BL87</f>
        <v>7.2936674766666655E-3</v>
      </c>
      <c r="BN87" s="146" t="str">
        <f t="shared" si="236"/>
        <v>Pete Dilks</v>
      </c>
      <c r="BO87" s="107"/>
      <c r="BP87" s="129" t="str">
        <f t="shared" si="196"/>
        <v/>
      </c>
      <c r="BQ87" s="131" t="str">
        <f t="shared" ref="BQ87" si="297">IF(BP87&lt;&gt;"",(MROUND(BP87,15)/(60*60*24)),"")</f>
        <v/>
      </c>
      <c r="BR87" s="131">
        <f t="shared" si="264"/>
        <v>2.0008199999999878E-6</v>
      </c>
      <c r="BS87" s="134">
        <f>IF(BQ87&lt;&gt;"",BQ87,VLOOKUP($A87,Table12[],7,FALSE))+BR87+TIME(0,3,30)</f>
        <v>9.7242230422222211E-3</v>
      </c>
      <c r="BT87" s="146" t="str">
        <f t="shared" si="238"/>
        <v>Pete Dilks</v>
      </c>
      <c r="BU87" s="107"/>
      <c r="BV87" s="129" t="str">
        <f t="shared" si="197"/>
        <v/>
      </c>
      <c r="BW87" s="131" t="str">
        <f t="shared" ref="BW87" si="298">IF(BV87&lt;&gt;"",(MROUND(BV87,15)/(60*60*24)),"")</f>
        <v/>
      </c>
      <c r="BX87" s="131">
        <f>BX85+0.00000000001</f>
        <v>2.000809999999988E-6</v>
      </c>
      <c r="BY87" s="134">
        <f>IF(BW87&lt;&gt;"",BW87,VLOOKUP($A87,Table12[],7,FALSE))+BX87+TIME(0,3,30)</f>
        <v>9.724223032222222E-3</v>
      </c>
      <c r="BZ87" s="146" t="str">
        <f t="shared" si="240"/>
        <v>Pete Dilks</v>
      </c>
      <c r="CA87" s="107"/>
      <c r="CB87" s="129" t="str">
        <f t="shared" si="198"/>
        <v/>
      </c>
      <c r="CC87" s="131" t="str">
        <f t="shared" ref="CC87" si="299">IF(CB87&lt;&gt;"",(MROUND(CB87,15)/(60*60*24)),"")</f>
        <v/>
      </c>
      <c r="CD87" s="131">
        <f>CD85+0.00000000001</f>
        <v>2.000809999999988E-6</v>
      </c>
      <c r="CE87" s="134">
        <f>IF(CC87&lt;&gt;"",CC87,VLOOKUP($A87,Table12[],7,FALSE))+CD87+TIME(0,3,15)</f>
        <v>9.5506119211111098E-3</v>
      </c>
      <c r="CF87" s="146" t="str">
        <f t="shared" si="242"/>
        <v>Pete Dilks</v>
      </c>
      <c r="CG87" s="107"/>
      <c r="CH87" s="129" t="str">
        <f t="shared" si="199"/>
        <v/>
      </c>
      <c r="CI87" s="131" t="str">
        <f t="shared" ref="CI87" si="300">IF(CH87&lt;&gt;"",(MROUND(CH87,15)/(60*60*24)),"")</f>
        <v/>
      </c>
      <c r="CJ87" s="131">
        <f>CJ85+0.00000000001</f>
        <v>2.000809999999988E-6</v>
      </c>
      <c r="CK87" s="134">
        <f>IF(CI87&lt;&gt;"",CI87,VLOOKUP($A87,Table12[],7,FALSE))+CJ87</f>
        <v>7.2936674766666655E-3</v>
      </c>
      <c r="CL87" s="146" t="str">
        <f t="shared" si="244"/>
        <v>Pete Dilks</v>
      </c>
      <c r="CM87" s="8"/>
      <c r="CN87" s="8">
        <f t="shared" ref="CN87" si="301">IF(COUNT(ES87:EX87)&gt;0,SMALL(ES87:EX87,1),0)</f>
        <v>0</v>
      </c>
      <c r="CO87" s="8">
        <f t="shared" ref="CO87" si="302">IF(COUNT(EY87:FD87)&gt;0,SMALL(EY87:FD87,1),0)</f>
        <v>1.9095221412222224E-2</v>
      </c>
      <c r="CP87" s="8">
        <f t="shared" ref="CP87" si="303">O87</f>
        <v>1.2326388888888888E-2</v>
      </c>
      <c r="CQ87" s="8"/>
      <c r="CR87" s="8">
        <f>IF(A87&lt;&gt;"",IF(VLOOKUP(A87,Apr!A$4:F$211,6)&gt;0,VLOOKUP(A87,Apr!A$4:F$211,6),0),0)</f>
        <v>0</v>
      </c>
      <c r="CS87" s="8">
        <f>IF(A87&lt;&gt;"",IF(VLOOKUP(A87,May!A$3:F$209,6)&gt;0,VLOOKUP(A87,May!A$3:F$209,6),0),0)</f>
        <v>0</v>
      </c>
      <c r="CT87" s="8">
        <f>IF(A87&lt;&gt;"",IF(VLOOKUP(A87,Jun!A$3:F$209,6)&gt;0,VLOOKUP(A87,Jun!A$3:F$209,6),0),0)</f>
        <v>0</v>
      </c>
      <c r="CU87" s="8">
        <f>IF(A87&lt;&gt;"",IF(VLOOKUP(A87,Jul!A$3:F$206,6)&gt;0,VLOOKUP(A87,Jul!A$3:F$206,6),0),0)</f>
        <v>0</v>
      </c>
      <c r="CV87" s="8">
        <f>IF(A87&lt;&gt;"",IF(VLOOKUP(A87,Aug!A$3:F$206,6)&gt;0,VLOOKUP(A87,Aug!A$3:F$206,6),0),0)</f>
        <v>0</v>
      </c>
      <c r="CW87" s="8">
        <f>IF(A87&lt;&gt;"",IF(VLOOKUP(A87,Sep!A$3:F$206,6)&gt;0,VLOOKUP(A87,Sep!A$3:F$206,6),0),0)</f>
        <v>0</v>
      </c>
      <c r="CX87" s="6">
        <f t="shared" ref="CX87" si="304">IF(CN87&gt;0,CN87/4.35*3.45/1.032*60*60*24,N87/4.35*3.45/1.032)</f>
        <v>1805.8775143946757</v>
      </c>
      <c r="CY87" s="8">
        <f t="shared" ref="CY87" si="305">IF(CX$2&gt;CX87,(MROUND(CX$2-CX87,15)/60/60/24),0.1/60/60/24)</f>
        <v>6.9444444444444441E-3</v>
      </c>
      <c r="CZ87" s="8">
        <f>IF(A87&lt;&gt;"",IF(VLOOKUP(A87,Oct!A$3:F$206,6)&gt;0,VLOOKUP(A87,Oct!A$3:F$206,6),0),0)</f>
        <v>0</v>
      </c>
      <c r="DA87" s="8">
        <f>IF(A87&lt;&gt;"",IF(VLOOKUP(A87,Nov!A$3:F$207,6)&gt;0,VLOOKUP(A87,Nov!A$3:F$207,6),0),0)</f>
        <v>1.9257258449259261E-2</v>
      </c>
      <c r="DB87" s="8">
        <f>IF(A87&lt;&gt;"",IF(VLOOKUP(A87,Dec!A$3:F$207,6)&gt;0,VLOOKUP(A87,Dec!A$3:F$207,6),0),0)</f>
        <v>1.9951702883703702E-2</v>
      </c>
      <c r="DC87" s="8">
        <f>IF(A87&lt;&gt;"",IF(VLOOKUP(A87,Jan!A$3:F$207,6)&gt;0,VLOOKUP(A87,Jan!A$3:F$207,6),0),0)</f>
        <v>1.9454017708518519E-2</v>
      </c>
      <c r="DD87" s="8">
        <f>IF(A87&lt;&gt;"",IF(VLOOKUP(A87,Feb!A$3:F$207,6)&gt;0,VLOOKUP(A87,Feb!A$3:F$207,6),0),0)</f>
        <v>1.9095221412222224E-2</v>
      </c>
      <c r="DE87" s="8">
        <f>IF(A87&lt;&gt;"",IF(VLOOKUP(A87,Mar!A$3:F$207,6)&gt;0,VLOOKUP(A87,Mar!A$3:F$207,6),0),0)</f>
        <v>0</v>
      </c>
      <c r="DG87" s="8">
        <f>LARGE($EE87:EF87,1)</f>
        <v>1.2326388888888888E-2</v>
      </c>
      <c r="DH87" s="8">
        <f>LARGE($EE87:EG87,1)</f>
        <v>1.2326388888888888E-2</v>
      </c>
      <c r="DI87" s="8">
        <f>LARGE($EE87:EH87,1)</f>
        <v>1.2326388888888888E-2</v>
      </c>
      <c r="DJ87" s="8">
        <f>LARGE($EE87:EI87,1)</f>
        <v>1.2328389698888888E-2</v>
      </c>
      <c r="DK87" s="8">
        <f>LARGE($EE87:EJ87,1)</f>
        <v>1.2328389698888888E-2</v>
      </c>
      <c r="DL87" s="8">
        <f>LARGE($EK87:EL87,1)</f>
        <v>6.9444444444444441E-3</v>
      </c>
      <c r="DM87" s="8">
        <f>LARGE($EK87:EM87,1)</f>
        <v>8.5069444444444437E-3</v>
      </c>
      <c r="DN87" s="8">
        <f>LARGE($EK87:EN87,1)</f>
        <v>8.5069444444444437E-3</v>
      </c>
      <c r="DO87" s="8">
        <f>LARGE($EK87:EO87,1)</f>
        <v>8.5069444444444437E-3</v>
      </c>
      <c r="DP87" s="8">
        <f>LARGE($EK87:EP87,1)</f>
        <v>8.6805555555555559E-3</v>
      </c>
      <c r="DS87" s="6">
        <f t="shared" ref="DS87" si="306">IF(CR87&gt;0,CR87*60*60*24,0)</f>
        <v>0</v>
      </c>
      <c r="DT87" s="6">
        <f t="shared" ref="DT87" si="307">IF(CS87&gt;0,CS87*60*60*24,0)</f>
        <v>0</v>
      </c>
      <c r="DU87" s="6">
        <f t="shared" ref="DU87" si="308">IF(CT87&gt;0,CT87*60*60*24,0)</f>
        <v>0</v>
      </c>
      <c r="DV87" s="6">
        <f t="shared" ref="DV87" si="309">IF(CU87&gt;0,CU87*60*60*24,0)</f>
        <v>0</v>
      </c>
      <c r="DW87" s="6">
        <f t="shared" ref="DW87" si="310">IF(CV87&gt;0,CV87*60*60*24,0)</f>
        <v>0</v>
      </c>
      <c r="DX87" s="6">
        <f t="shared" ref="DX87" si="311">IF(CW87&gt;0,CW87*60*60*24,0)</f>
        <v>0</v>
      </c>
      <c r="DY87" s="6">
        <f t="shared" ref="DY87:EC87" si="312">IF(CZ87&gt;0,CZ87*60*60*24,0)</f>
        <v>0</v>
      </c>
      <c r="DZ87" s="6">
        <f t="shared" si="312"/>
        <v>1663.8271300160004</v>
      </c>
      <c r="EA87" s="6">
        <f t="shared" si="312"/>
        <v>1723.827129152</v>
      </c>
      <c r="EB87" s="6">
        <f t="shared" si="312"/>
        <v>1680.8271300160002</v>
      </c>
      <c r="EC87" s="6">
        <f t="shared" si="312"/>
        <v>1649.8271300160004</v>
      </c>
      <c r="EE87" s="8">
        <f t="shared" ref="EE87" si="313">AO87</f>
        <v>1.2326388888888888E-2</v>
      </c>
      <c r="EF87" s="8">
        <f t="shared" ref="EF87" si="314">IF(DS87&gt;0,IF($N$2&gt;DS87,(MROUND($N$2-DS87,15)/(60*60*24)),0),0)</f>
        <v>0</v>
      </c>
      <c r="EG87" s="8">
        <f t="shared" ref="EG87" si="315">IF(DT87&gt;0,IF($N$2&gt;DT87,(MROUND($N$2-DT87,15)/(60*60*24)),0),0)</f>
        <v>0</v>
      </c>
      <c r="EH87" s="8">
        <f t="shared" ref="EH87" si="316">AO87</f>
        <v>1.2326388888888888E-2</v>
      </c>
      <c r="EI87" s="8">
        <f t="shared" ref="EI87" si="317">AU87</f>
        <v>1.2328389698888888E-2</v>
      </c>
      <c r="EJ87" s="8">
        <f t="shared" ref="EJ87" si="318">IF(DW87&gt;0,IF($N$2&gt;DW87,(MROUND($N$2-DW87,15)/(60*60*24)),0),0)</f>
        <v>0</v>
      </c>
      <c r="EK87" s="8">
        <f t="shared" ref="EK87" si="319">IF(CY87&gt;0,CY87,0)</f>
        <v>6.9444444444444441E-3</v>
      </c>
      <c r="EL87" s="8">
        <f t="shared" ref="EL87" si="320">IF(DY87&gt;0,IF($CX$2&gt;DY87,(MROUND($CX$2-DY87,15)/(60*60*24)),0),0)</f>
        <v>0</v>
      </c>
      <c r="EM87" s="8">
        <f t="shared" ref="EM87" si="321">IF(DZ87&gt;0,IF($CX$2&gt;DZ87,(MROUND($CX$2-DZ87,15)/(60*60*24)),0),0)</f>
        <v>8.5069444444444437E-3</v>
      </c>
      <c r="EN87" s="8">
        <f t="shared" ref="EN87" si="322">IF(EA87&gt;0,IF($CX$2&gt;EA87,(MROUND($CX$2-EA87,15)/(60*60*24)),0),0)</f>
        <v>7.8125E-3</v>
      </c>
      <c r="EO87" s="8">
        <f t="shared" ref="EO87" si="323">IF(EB87&gt;0,IF($CX$2&gt;EB87,(MROUND($CX$2-EB87,15)/(60*60*24)),0),0)</f>
        <v>8.3333333333333332E-3</v>
      </c>
      <c r="EP87" s="8">
        <f t="shared" ref="EP87" si="324">IF(EC87&gt;0,IF($CX$2&gt;EC87,(MROUND($CX$2-EC87,15)/(60*60*24)),0),0)</f>
        <v>8.6805555555555559E-3</v>
      </c>
      <c r="ES87" s="8" t="str">
        <f t="shared" ref="ES87" si="325">IF(CR87&gt;0,CR87,"")</f>
        <v/>
      </c>
      <c r="ET87" s="8" t="str">
        <f t="shared" ref="ET87" si="326">IF(CS87&gt;0,CS87,"")</f>
        <v/>
      </c>
      <c r="EU87" s="8" t="str">
        <f t="shared" ref="EU87" si="327">IF(CT87&gt;0,CT87,"")</f>
        <v/>
      </c>
      <c r="EV87" s="8" t="str">
        <f t="shared" ref="EV87" si="328">IF(CU87&gt;0,CU87,"")</f>
        <v/>
      </c>
      <c r="EW87" s="8" t="str">
        <f t="shared" ref="EW87" si="329">IF(CV87&gt;0,CV87,"")</f>
        <v/>
      </c>
      <c r="EX87" s="8" t="str">
        <f t="shared" ref="EX87" si="330">IF(CW87&gt;0,CW87,"")</f>
        <v/>
      </c>
      <c r="EY87" s="8" t="str">
        <f t="shared" ref="EY87" si="331">IF(CZ87&gt;0,CZ87,"")</f>
        <v/>
      </c>
      <c r="EZ87" s="8">
        <f t="shared" ref="EZ87" si="332">IF(DA87&gt;0,DA87,"")</f>
        <v>1.9257258449259261E-2</v>
      </c>
      <c r="FA87" s="8">
        <f t="shared" ref="FA87" si="333">IF(DB87&gt;0,DB87,"")</f>
        <v>1.9951702883703702E-2</v>
      </c>
      <c r="FB87" s="8">
        <f t="shared" ref="FB87" si="334">IF(DC87&gt;0,DC87,"")</f>
        <v>1.9454017708518519E-2</v>
      </c>
      <c r="FC87" s="8">
        <f t="shared" ref="FC87" si="335">IF(DD87&gt;0,DD87,"")</f>
        <v>1.9095221412222224E-2</v>
      </c>
      <c r="FD87" s="8" t="str">
        <f t="shared" ref="FD87" si="336">IF(DE87&gt;0,DE87,"")</f>
        <v/>
      </c>
      <c r="FF87" s="13">
        <v>2.2337962962962962E-2</v>
      </c>
      <c r="FG87" s="8">
        <f t="shared" ref="FG87" si="337">IF(ES87&lt;&gt;"",ES87,FF87)</f>
        <v>2.2337962962962962E-2</v>
      </c>
      <c r="FH87" s="8">
        <f>IF(COUNT($ES87:ET87)&gt;0,SMALL($ES87:ET87,1),$FF87)</f>
        <v>2.2337962962962962E-2</v>
      </c>
      <c r="FI87" s="8">
        <f>IF(COUNT($ES87:EU87)&gt;0,SMALL($ES87:EU87,1),$FF87)</f>
        <v>2.2337962962962962E-2</v>
      </c>
      <c r="FJ87" s="8">
        <f>IF(COUNT($ES87:EV87)&gt;0,SMALL($ES87:EV87,1),$FF87)</f>
        <v>2.2337962962962962E-2</v>
      </c>
      <c r="FK87" s="8">
        <f>IF(COUNT($ES87:EW87)&gt;0,SMALL($ES87:EW87,1),$FF87)</f>
        <v>2.2337962962962962E-2</v>
      </c>
      <c r="FL87" s="54">
        <v>1.8240740740740741E-2</v>
      </c>
      <c r="FM87" s="8">
        <f t="shared" ref="FM87" si="338">IF(EY87&lt;&gt;"",EY87,FL87)</f>
        <v>1.8240740740740741E-2</v>
      </c>
      <c r="FN87" s="8">
        <f>IF(COUNT($EY87:EZ87)&gt;0,SMALL($EY87:EZ87,1),$FM87)</f>
        <v>1.9257258449259261E-2</v>
      </c>
      <c r="FO87" s="8">
        <f>IF(COUNT($EY87:FA87)&gt;0,SMALL($EY87:FA87,1),$FM87)</f>
        <v>1.9257258449259261E-2</v>
      </c>
      <c r="FP87" s="8">
        <f>IF(COUNT($EY87:FB87)&gt;0,SMALL($EY87:FB87,1),$FM87)</f>
        <v>1.9257258449259261E-2</v>
      </c>
      <c r="FQ87" s="8">
        <f>IF(COUNT($EY87:FC87)&gt;0,SMALL($EY87:FC87,1),$FM87)</f>
        <v>1.9095221412222224E-2</v>
      </c>
      <c r="FS87" s="8">
        <f t="shared" ref="FS87" si="339">IF(A87&lt;&gt;"",LARGE(EE87:EJ87,1)+FV87,"")</f>
        <v>1.2330334143333333E-2</v>
      </c>
      <c r="FT87" s="8">
        <f t="shared" ref="FT87" si="340">IF(A87&lt;&gt;"",LARGE(EK87:EP87,1)+FV87,"")</f>
        <v>8.682500000000001E-3</v>
      </c>
      <c r="FU87" s="1">
        <f t="shared" si="118"/>
        <v>84</v>
      </c>
      <c r="FV87" s="8">
        <f t="shared" ref="FV87" si="341">IF(A87&lt;&gt;"",FU87/(60*60*24*500),"")</f>
        <v>1.9444444444444444E-6</v>
      </c>
      <c r="FW87" s="1" t="str">
        <f t="shared" ref="FW87" si="342">A87</f>
        <v>Pete Dilks</v>
      </c>
      <c r="FY87" s="13">
        <f t="shared" ref="FY87" si="343">M87</f>
        <v>2.7197213290460875E-2</v>
      </c>
      <c r="FZ87" s="13">
        <f>SMALL($GL87:GM87,1)/(60*60*24)</f>
        <v>2.7197213290460879E-2</v>
      </c>
      <c r="GA87" s="13">
        <f>SMALL($GL87:GN87,1)/(60*60*24)</f>
        <v>2.7197213290460879E-2</v>
      </c>
      <c r="GB87" s="13">
        <f>SMALL($GL87:GO87,1)/(60*60*24)</f>
        <v>2.7197213290460879E-2</v>
      </c>
      <c r="GC87" s="13">
        <f>SMALL($GL87:GP87,1)/(60*60*24)</f>
        <v>2.7197213290460879E-2</v>
      </c>
      <c r="GD87" s="13">
        <f>SMALL($GL87:GQ87,1)/(60*60*24)</f>
        <v>2.7197213290460879E-2</v>
      </c>
      <c r="GE87" s="34">
        <f t="shared" ref="GE87" si="344">CX87/(60*60*24)</f>
        <v>2.0901360120308746E-2</v>
      </c>
      <c r="GF87" s="13">
        <f>SMALL($GR87:GS87,1)/(60*60*24)</f>
        <v>2.0901360120308746E-2</v>
      </c>
      <c r="GG87" s="42">
        <f>SMALL($GT87:GT87,1)/(60*60*24)</f>
        <v>2.3080729342584344E-2</v>
      </c>
      <c r="GH87" s="42">
        <f>SMALL($GT87:GU87,1)/(60*60*24)</f>
        <v>1.9951702883703702E-2</v>
      </c>
      <c r="GI87" s="42">
        <f>SMALL($GT87:GV87,1)/(60*60*24)</f>
        <v>1.9454017708518522E-2</v>
      </c>
      <c r="GJ87" s="42">
        <f>SMALL($GT87:GW87,1)/(60*60*24)</f>
        <v>1.9095221412222228E-2</v>
      </c>
      <c r="GL87" s="6">
        <f t="shared" ref="GL87" si="345">M87*60*60*24</f>
        <v>2349.8392282958198</v>
      </c>
      <c r="GM87" s="1">
        <f t="shared" ref="GM87" si="346">IF(DS87&gt;0,DS87,9999)</f>
        <v>9999</v>
      </c>
      <c r="GN87" s="1">
        <f t="shared" ref="GN87" si="347">IF(DT87&gt;0,DT87,9999)</f>
        <v>9999</v>
      </c>
      <c r="GO87" s="1">
        <f t="shared" ref="GO87" si="348">IF(DU87&gt;0,DU87,9999)</f>
        <v>9999</v>
      </c>
      <c r="GP87" s="1">
        <f t="shared" ref="GP87" si="349">IF(DV87&gt;0,DV87,9999)</f>
        <v>9999</v>
      </c>
      <c r="GQ87" s="1">
        <f t="shared" ref="GQ87" si="350">IF(DW87&gt;0,DW87,9999)</f>
        <v>9999</v>
      </c>
      <c r="GR87" s="6">
        <f t="shared" ref="GR87" si="351">CX87</f>
        <v>1805.8775143946757</v>
      </c>
      <c r="GS87" s="1">
        <f t="shared" ref="GS87" si="352">IF(DY87&gt;0,DY87,9999)</f>
        <v>9999</v>
      </c>
      <c r="GT87" s="43">
        <f t="shared" ref="GT87" si="353">IF(DZ87&gt;0,DZ87*1.198547,9999)</f>
        <v>1994.1750151992874</v>
      </c>
      <c r="GU87" s="1">
        <f t="shared" ref="GU87" si="354">IF(EA87&gt;0,EA87,9999)</f>
        <v>1723.827129152</v>
      </c>
      <c r="GV87" s="1">
        <f t="shared" ref="GV87" si="355">IF(EB87&gt;0,EB87,9999)</f>
        <v>1680.8271300160002</v>
      </c>
      <c r="GW87" s="1">
        <f t="shared" ref="GW87" si="356">IF(EC87&gt;0,EC87,9999)</f>
        <v>1649.8271300160004</v>
      </c>
    </row>
    <row r="88" spans="1:205" x14ac:dyDescent="0.25">
      <c r="A88" s="1" t="s">
        <v>0</v>
      </c>
      <c r="B88" s="54">
        <v>1.8240740740740741E-2</v>
      </c>
      <c r="C88" s="45">
        <v>42795</v>
      </c>
      <c r="D88" s="45"/>
      <c r="E88" s="13">
        <v>2.2337962962962962E-2</v>
      </c>
      <c r="F88" s="11">
        <v>43313</v>
      </c>
      <c r="J88" s="8">
        <v>2.3993055555555556E-2</v>
      </c>
      <c r="K88" s="55">
        <f>(J88/4*3.1)/1.032</f>
        <v>1.8018040751507321E-2</v>
      </c>
      <c r="M88" s="8">
        <f t="shared" si="269"/>
        <v>2.5202082723169403E-2</v>
      </c>
      <c r="N88" s="6">
        <f t="shared" si="212"/>
        <v>2177.4599472818363</v>
      </c>
      <c r="O88" s="8">
        <f t="shared" si="213"/>
        <v>1.4236111111111111E-2</v>
      </c>
      <c r="P88" s="146" t="str">
        <f t="shared" si="214"/>
        <v>Peter Reid</v>
      </c>
      <c r="Q88" s="107"/>
      <c r="R88" s="129" t="str">
        <f t="shared" si="190"/>
        <v/>
      </c>
      <c r="S88" s="131" t="str">
        <f t="shared" si="215"/>
        <v/>
      </c>
      <c r="T88" s="131">
        <f>T86+0.00000000001</f>
        <v>2.0008199999999878E-6</v>
      </c>
      <c r="U88" s="132">
        <f t="shared" si="216"/>
        <v>1.4238111931111111E-2</v>
      </c>
      <c r="V88" s="146" t="str">
        <f t="shared" si="217"/>
        <v>Peter Reid</v>
      </c>
      <c r="W88" s="107"/>
      <c r="X88" s="129" t="str">
        <f t="shared" si="191"/>
        <v/>
      </c>
      <c r="Y88" s="131" t="str">
        <f t="shared" si="218"/>
        <v/>
      </c>
      <c r="Z88" s="131">
        <f>Z86+0.00000000001</f>
        <v>2.0008199999999878E-6</v>
      </c>
      <c r="AA88" s="132">
        <f t="shared" si="219"/>
        <v>1.4238111931111111E-2</v>
      </c>
      <c r="AB88" s="146" t="str">
        <f t="shared" si="220"/>
        <v>Peter Reid</v>
      </c>
      <c r="AC88" s="107"/>
      <c r="AD88" s="129" t="str">
        <f t="shared" si="192"/>
        <v/>
      </c>
      <c r="AE88" s="131" t="str">
        <f t="shared" si="221"/>
        <v/>
      </c>
      <c r="AF88" s="131">
        <f>AF86+0.00000000001</f>
        <v>2.0008199999999878E-6</v>
      </c>
      <c r="AG88" s="132">
        <f t="shared" si="222"/>
        <v>1.4238111931111111E-2</v>
      </c>
      <c r="AH88" s="146" t="str">
        <f t="shared" si="223"/>
        <v>Peter Reid</v>
      </c>
      <c r="AI88" s="107">
        <v>18.8</v>
      </c>
      <c r="AJ88" s="108">
        <f t="shared" si="224"/>
        <v>1.2673611111111111E-2</v>
      </c>
      <c r="AK88" s="109">
        <f t="shared" si="257"/>
        <v>1095</v>
      </c>
      <c r="AL88" s="129">
        <f t="shared" si="270"/>
        <v>2315.8312000000001</v>
      </c>
      <c r="AM88" s="131">
        <f t="shared" si="271"/>
        <v>1.2673611111111111E-2</v>
      </c>
      <c r="AN88" s="131">
        <f>AN86+0.00000000001</f>
        <v>2.0008199999999878E-6</v>
      </c>
      <c r="AO88" s="132">
        <f t="shared" si="259"/>
        <v>1.2673611111111111E-2</v>
      </c>
      <c r="AP88" s="146" t="str">
        <f t="shared" si="225"/>
        <v>Peter Reid</v>
      </c>
      <c r="AQ88" s="107">
        <v>18.600000000000001</v>
      </c>
      <c r="AR88" s="129">
        <f t="shared" si="226"/>
        <v>2305.8064000000004</v>
      </c>
      <c r="AS88" s="131">
        <f t="shared" si="227"/>
        <v>1.2847222222222222E-2</v>
      </c>
      <c r="AT88" s="131">
        <f>AT86+0.00000000001</f>
        <v>2.0008199999999878E-6</v>
      </c>
      <c r="AU88" s="132">
        <f t="shared" si="228"/>
        <v>1.2849223042222222E-2</v>
      </c>
      <c r="AV88" s="146" t="str">
        <f t="shared" si="229"/>
        <v>Peter Reid</v>
      </c>
      <c r="AW88" s="107">
        <v>18.8</v>
      </c>
      <c r="AX88" s="129">
        <f t="shared" si="193"/>
        <v>2087.9</v>
      </c>
      <c r="AY88" s="131">
        <f t="shared" si="230"/>
        <v>1.5277777777777777E-2</v>
      </c>
      <c r="AZ88" s="131">
        <f>AZ86+0.00000000001</f>
        <v>2.0008199999999878E-6</v>
      </c>
      <c r="BA88" s="132">
        <f t="shared" si="231"/>
        <v>1.5279778597777778E-2</v>
      </c>
      <c r="BB88" s="146" t="str">
        <f t="shared" si="232"/>
        <v>Peter Reid</v>
      </c>
      <c r="BC88" s="107">
        <v>19</v>
      </c>
      <c r="BD88" s="129">
        <f t="shared" si="194"/>
        <v>804.39599999999996</v>
      </c>
      <c r="BE88" s="131">
        <f t="shared" si="233"/>
        <v>9.3749999999999997E-3</v>
      </c>
      <c r="BF88" s="131">
        <f t="shared" si="262"/>
        <v>2.0008299999999877E-6</v>
      </c>
      <c r="BG88" s="134">
        <f>IF(BE88&lt;&gt;"",BE88,VLOOKUP($A88,Table12[],7,FALSE))+BF88</f>
        <v>9.3770008299999992E-3</v>
      </c>
      <c r="BH88" s="146" t="str">
        <f t="shared" si="234"/>
        <v>Peter Reid</v>
      </c>
      <c r="BI88" s="107">
        <v>19</v>
      </c>
      <c r="BJ88" s="129">
        <f t="shared" si="195"/>
        <v>804.39599999999996</v>
      </c>
      <c r="BK88" s="131">
        <f t="shared" si="235"/>
        <v>9.3749999999999997E-3</v>
      </c>
      <c r="BL88" s="131">
        <f>BL86+0.00000000001</f>
        <v>2.0008199999999878E-6</v>
      </c>
      <c r="BM88" s="134">
        <f>IF(BK88&lt;&gt;"",BK88,VLOOKUP($A88,Table12[],7,FALSE))+BL88</f>
        <v>9.3770008200000001E-3</v>
      </c>
      <c r="BN88" s="146" t="str">
        <f t="shared" si="236"/>
        <v>Peter Reid</v>
      </c>
      <c r="BO88" s="107">
        <v>19.2</v>
      </c>
      <c r="BP88" s="129">
        <f t="shared" si="196"/>
        <v>798.87279999999998</v>
      </c>
      <c r="BQ88" s="131">
        <f t="shared" si="237"/>
        <v>9.2013888888888892E-3</v>
      </c>
      <c r="BR88" s="131">
        <f t="shared" si="264"/>
        <v>2.0008299999999877E-6</v>
      </c>
      <c r="BS88" s="134">
        <f>IF(BQ88&lt;&gt;"",BQ88,VLOOKUP($A88,Table12[],7,FALSE))+BR88</f>
        <v>9.2033897188888887E-3</v>
      </c>
      <c r="BT88" s="146" t="str">
        <f t="shared" si="238"/>
        <v>Peter Reid</v>
      </c>
      <c r="BU88" s="107">
        <v>19.2</v>
      </c>
      <c r="BV88" s="129">
        <f t="shared" si="197"/>
        <v>753.09999999999991</v>
      </c>
      <c r="BW88" s="131">
        <f t="shared" si="239"/>
        <v>8.6805555555555559E-3</v>
      </c>
      <c r="BX88" s="131">
        <f>BX86+0.00000000001</f>
        <v>2.0008199999999878E-6</v>
      </c>
      <c r="BY88" s="134">
        <f>IF(BW88&lt;&gt;"",BW88,VLOOKUP($A88,Table12[],7,FALSE))+BX88</f>
        <v>8.6825563755555564E-3</v>
      </c>
      <c r="BZ88" s="146" t="str">
        <f t="shared" si="240"/>
        <v>Peter Reid</v>
      </c>
      <c r="CA88" s="107">
        <v>19.8</v>
      </c>
      <c r="CB88" s="129">
        <f t="shared" si="198"/>
        <v>715.29999999999984</v>
      </c>
      <c r="CC88" s="131">
        <f t="shared" si="241"/>
        <v>8.3333333333333332E-3</v>
      </c>
      <c r="CD88" s="131">
        <f>CD86+0.00000000001</f>
        <v>2.0008199999999878E-6</v>
      </c>
      <c r="CE88" s="134">
        <f>IF(CC88&lt;&gt;"",CC88,VLOOKUP($A88,Table12[],7,FALSE))+CD88</f>
        <v>8.3353341533333337E-3</v>
      </c>
      <c r="CF88" s="146" t="str">
        <f t="shared" si="242"/>
        <v>Peter Reid</v>
      </c>
      <c r="CG88" s="107"/>
      <c r="CH88" s="129" t="str">
        <f t="shared" si="199"/>
        <v/>
      </c>
      <c r="CI88" s="131" t="str">
        <f t="shared" si="243"/>
        <v/>
      </c>
      <c r="CJ88" s="131">
        <f>CJ86+0.00000000001</f>
        <v>2.0008199999999878E-6</v>
      </c>
      <c r="CK88" s="134">
        <f>IF(CI88&lt;&gt;"",CI88,VLOOKUP($A88,Table12[],7,FALSE))+CJ88</f>
        <v>9.3770008200000001E-3</v>
      </c>
      <c r="CL88" s="146" t="str">
        <f t="shared" si="244"/>
        <v>Peter Reid</v>
      </c>
      <c r="CM88" s="8"/>
      <c r="CN88" s="8">
        <f t="shared" si="268"/>
        <v>0</v>
      </c>
      <c r="CO88" s="8">
        <f t="shared" si="245"/>
        <v>2.0484110281111113E-2</v>
      </c>
      <c r="CP88" s="8">
        <f t="shared" si="200"/>
        <v>1.4236111111111111E-2</v>
      </c>
      <c r="CQ88" s="8"/>
      <c r="CR88" s="8">
        <f>IF(A88&lt;&gt;"",IF(VLOOKUP(A88,Apr!A$4:F$211,6)&gt;0,VLOOKUP(A88,Apr!A$4:F$211,6),0),0)</f>
        <v>0</v>
      </c>
      <c r="CS88" s="8">
        <f>IF(A88&lt;&gt;"",IF(VLOOKUP(A88,May!A$3:F$209,6)&gt;0,VLOOKUP(A88,May!A$3:F$209,6),0),0)</f>
        <v>0</v>
      </c>
      <c r="CT88" s="8">
        <f>IF(A88&lt;&gt;"",IF(VLOOKUP(A88,Jun!A$3:F$209,6)&gt;0,VLOOKUP(A88,Jun!A$3:F$209,6),0),0)</f>
        <v>0</v>
      </c>
      <c r="CU88" s="8">
        <f>IF(A88&lt;&gt;"",IF(VLOOKUP(A88,Jul!A$3:F$206,6)&gt;0,VLOOKUP(A88,Jul!A$3:F$206,6),0),0)</f>
        <v>0</v>
      </c>
      <c r="CV88" s="8">
        <f>IF(A88&lt;&gt;"",IF(VLOOKUP(A88,Aug!A$3:F$206,6)&gt;0,VLOOKUP(A88,Aug!A$3:F$206,6),0),0)</f>
        <v>0</v>
      </c>
      <c r="CW88" s="8">
        <f>IF(A88&lt;&gt;"",IF(VLOOKUP(A88,Sep!A$3:F$206,6)&gt;0,VLOOKUP(A88,Sep!A$3:F$206,6),0),0)</f>
        <v>0</v>
      </c>
      <c r="CX88" s="6">
        <f t="shared" si="201"/>
        <v>1673.4021246819782</v>
      </c>
      <c r="CY88" s="8">
        <f t="shared" si="246"/>
        <v>8.5069444444444437E-3</v>
      </c>
      <c r="CZ88" s="8">
        <f>IF(A88&lt;&gt;"",IF(VLOOKUP(A88,Oct!A$3:F$206,6)&gt;0,VLOOKUP(A88,Oct!A$3:F$206,6),0),0)</f>
        <v>2.0484110281111113E-2</v>
      </c>
      <c r="DA88" s="8">
        <f>IF(A88&lt;&gt;"",IF(VLOOKUP(A88,Nov!A$3:F$207,6)&gt;0,VLOOKUP(A88,Nov!A$3:F$207,6),0),0)</f>
        <v>0</v>
      </c>
      <c r="DB88" s="8">
        <f>IF(A88&lt;&gt;"",IF(VLOOKUP(A88,Dec!A$3:F$207,6)&gt;0,VLOOKUP(A88,Dec!A$3:F$207,6),0),0)</f>
        <v>0</v>
      </c>
      <c r="DC88" s="8">
        <f>IF(A88&lt;&gt;"",IF(VLOOKUP(A88,Jan!A$3:F$207,6)&gt;0,VLOOKUP(A88,Jan!A$3:F$207,6),0),0)</f>
        <v>0</v>
      </c>
      <c r="DD88" s="8">
        <f>IF(A88&lt;&gt;"",IF(VLOOKUP(A88,Feb!A$3:F$207,6)&gt;0,VLOOKUP(A88,Feb!A$3:F$207,6),0),0)</f>
        <v>0</v>
      </c>
      <c r="DE88" s="8">
        <f>IF(A88&lt;&gt;"",IF(VLOOKUP(A88,Mar!A$3:F$207,6)&gt;0,VLOOKUP(A88,Mar!A$3:F$207,6),0),0)</f>
        <v>0</v>
      </c>
      <c r="DG88" s="8">
        <f>LARGE($EE88:EF88,1)</f>
        <v>1.2673611111111111E-2</v>
      </c>
      <c r="DH88" s="8">
        <f>LARGE($EE88:EG88,1)</f>
        <v>1.2673611111111111E-2</v>
      </c>
      <c r="DI88" s="8">
        <f>LARGE($EE88:EH88,1)</f>
        <v>1.2673611111111111E-2</v>
      </c>
      <c r="DJ88" s="8">
        <f>LARGE($EE88:EI88,1)</f>
        <v>1.2849223042222222E-2</v>
      </c>
      <c r="DK88" s="8">
        <f>LARGE($EE88:EJ88,1)</f>
        <v>1.2849223042222222E-2</v>
      </c>
      <c r="DL88" s="8">
        <f>LARGE($EK88:EL88,1)</f>
        <v>8.5069444444444437E-3</v>
      </c>
      <c r="DM88" s="8">
        <f>LARGE($EK88:EM88,1)</f>
        <v>8.5069444444444437E-3</v>
      </c>
      <c r="DN88" s="8">
        <f>LARGE($EK88:EN88,1)</f>
        <v>8.5069444444444437E-3</v>
      </c>
      <c r="DO88" s="8">
        <f>LARGE($EK88:EO88,1)</f>
        <v>8.5069444444444437E-3</v>
      </c>
      <c r="DP88" s="8">
        <f>LARGE($EK88:EP88,1)</f>
        <v>8.5069444444444437E-3</v>
      </c>
      <c r="DS88" s="6">
        <f t="shared" si="121"/>
        <v>0</v>
      </c>
      <c r="DT88" s="6">
        <f t="shared" si="121"/>
        <v>0</v>
      </c>
      <c r="DU88" s="6">
        <f t="shared" si="121"/>
        <v>0</v>
      </c>
      <c r="DV88" s="6">
        <f t="shared" si="120"/>
        <v>0</v>
      </c>
      <c r="DW88" s="6">
        <f t="shared" si="120"/>
        <v>0</v>
      </c>
      <c r="DX88" s="6">
        <f t="shared" si="120"/>
        <v>0</v>
      </c>
      <c r="DY88" s="6">
        <f t="shared" si="123"/>
        <v>1769.827128288</v>
      </c>
      <c r="DZ88" s="6">
        <f t="shared" si="123"/>
        <v>0</v>
      </c>
      <c r="EA88" s="6">
        <f t="shared" si="123"/>
        <v>0</v>
      </c>
      <c r="EB88" s="6">
        <f t="shared" si="123"/>
        <v>0</v>
      </c>
      <c r="EC88" s="6">
        <f t="shared" si="123"/>
        <v>0</v>
      </c>
      <c r="EE88" s="8">
        <f t="shared" si="202"/>
        <v>1.2673611111111111E-2</v>
      </c>
      <c r="EF88" s="8">
        <f t="shared" si="124"/>
        <v>0</v>
      </c>
      <c r="EG88" s="8">
        <f t="shared" si="124"/>
        <v>0</v>
      </c>
      <c r="EH88" s="8">
        <f t="shared" si="203"/>
        <v>1.2673611111111111E-2</v>
      </c>
      <c r="EI88" s="8">
        <f t="shared" si="204"/>
        <v>1.2849223042222222E-2</v>
      </c>
      <c r="EJ88" s="8">
        <f t="shared" si="124"/>
        <v>0</v>
      </c>
      <c r="EK88" s="8">
        <f t="shared" si="247"/>
        <v>8.5069444444444437E-3</v>
      </c>
      <c r="EL88" s="8">
        <f t="shared" si="273"/>
        <v>7.2916666666666668E-3</v>
      </c>
      <c r="EM88" s="8">
        <f t="shared" si="273"/>
        <v>0</v>
      </c>
      <c r="EN88" s="8">
        <f t="shared" si="273"/>
        <v>0</v>
      </c>
      <c r="EO88" s="8">
        <f t="shared" si="273"/>
        <v>0</v>
      </c>
      <c r="EP88" s="8">
        <f t="shared" si="273"/>
        <v>0</v>
      </c>
      <c r="ES88" s="8" t="str">
        <f t="shared" si="274"/>
        <v/>
      </c>
      <c r="ET88" s="8" t="str">
        <f t="shared" si="274"/>
        <v/>
      </c>
      <c r="EU88" s="8" t="str">
        <f t="shared" si="274"/>
        <v/>
      </c>
      <c r="EV88" s="8" t="str">
        <f t="shared" si="274"/>
        <v/>
      </c>
      <c r="EW88" s="8" t="str">
        <f t="shared" si="274"/>
        <v/>
      </c>
      <c r="EX88" s="8" t="str">
        <f t="shared" si="274"/>
        <v/>
      </c>
      <c r="EY88" s="8">
        <f t="shared" si="275"/>
        <v>2.0484110281111113E-2</v>
      </c>
      <c r="EZ88" s="8" t="str">
        <f t="shared" si="275"/>
        <v/>
      </c>
      <c r="FA88" s="8" t="str">
        <f t="shared" si="275"/>
        <v/>
      </c>
      <c r="FB88" s="8" t="str">
        <f t="shared" si="275"/>
        <v/>
      </c>
      <c r="FC88" s="8" t="str">
        <f t="shared" si="275"/>
        <v/>
      </c>
      <c r="FD88" s="8" t="str">
        <f t="shared" si="275"/>
        <v/>
      </c>
      <c r="FF88" s="13">
        <v>2.2337962962962962E-2</v>
      </c>
      <c r="FG88" s="8">
        <f t="shared" si="248"/>
        <v>2.2337962962962962E-2</v>
      </c>
      <c r="FH88" s="8">
        <f>IF(COUNT($ES88:ET88)&gt;0,SMALL($ES88:ET88,1),$FF88)</f>
        <v>2.2337962962962962E-2</v>
      </c>
      <c r="FI88" s="8">
        <f>IF(COUNT($ES88:EU88)&gt;0,SMALL($ES88:EU88,1),$FF88)</f>
        <v>2.2337962962962962E-2</v>
      </c>
      <c r="FJ88" s="8">
        <f>IF(COUNT($ES88:EV88)&gt;0,SMALL($ES88:EV88,1),$FF88)</f>
        <v>2.2337962962962962E-2</v>
      </c>
      <c r="FK88" s="8">
        <f>IF(COUNT($ES88:EW88)&gt;0,SMALL($ES88:EW88,1),$FF88)</f>
        <v>2.2337962962962962E-2</v>
      </c>
      <c r="FL88" s="54">
        <v>1.8240740740740741E-2</v>
      </c>
      <c r="FM88" s="8">
        <f t="shared" si="249"/>
        <v>2.0484110281111113E-2</v>
      </c>
      <c r="FN88" s="8">
        <f>IF(COUNT($EY88:EZ88)&gt;0,SMALL($EY88:EZ88,1),$FM88)</f>
        <v>2.0484110281111113E-2</v>
      </c>
      <c r="FO88" s="8">
        <f>IF(COUNT($EY88:FA88)&gt;0,SMALL($EY88:FA88,1),$FM88)</f>
        <v>2.0484110281111113E-2</v>
      </c>
      <c r="FP88" s="8">
        <f>IF(COUNT($EY88:FB88)&gt;0,SMALL($EY88:FB88,1),$FM88)</f>
        <v>2.0484110281111113E-2</v>
      </c>
      <c r="FQ88" s="8">
        <f>IF(COUNT($EY88:FC88)&gt;0,SMALL($EY88:FC88,1),$FM88)</f>
        <v>2.0484110281111113E-2</v>
      </c>
      <c r="FS88" s="8">
        <f t="shared" si="206"/>
        <v>1.2851190634814815E-2</v>
      </c>
      <c r="FT88" s="8">
        <f t="shared" si="207"/>
        <v>8.5089120370370371E-3</v>
      </c>
      <c r="FU88" s="1">
        <f t="shared" si="118"/>
        <v>85</v>
      </c>
      <c r="FV88" s="8">
        <f t="shared" si="208"/>
        <v>1.9675925925925925E-6</v>
      </c>
      <c r="FW88" s="1" t="str">
        <f t="shared" si="209"/>
        <v>Peter Reid</v>
      </c>
      <c r="FY88" s="13">
        <f t="shared" si="210"/>
        <v>2.5202082723169403E-2</v>
      </c>
      <c r="FZ88" s="13">
        <f>SMALL($GL88:GM88,1)/(60*60*24)</f>
        <v>2.5202082723169403E-2</v>
      </c>
      <c r="GA88" s="13">
        <f>SMALL($GL88:GN88,1)/(60*60*24)</f>
        <v>2.5202082723169403E-2</v>
      </c>
      <c r="GB88" s="13">
        <f>SMALL($GL88:GO88,1)/(60*60*24)</f>
        <v>2.5202082723169403E-2</v>
      </c>
      <c r="GC88" s="13">
        <f>SMALL($GL88:GP88,1)/(60*60*24)</f>
        <v>2.5202082723169403E-2</v>
      </c>
      <c r="GD88" s="13">
        <f>SMALL($GL88:GQ88,1)/(60*60*24)</f>
        <v>2.5202082723169403E-2</v>
      </c>
      <c r="GE88" s="34">
        <f t="shared" si="250"/>
        <v>1.9368080146782155E-2</v>
      </c>
      <c r="GF88" s="13">
        <f>SMALL($GR88:GS88,1)/(60*60*24)</f>
        <v>1.9368080146782155E-2</v>
      </c>
      <c r="GG88" s="42">
        <f>SMALL($GT88:GT88,1)/(60*60*24)</f>
        <v>0.11572916666666666</v>
      </c>
      <c r="GH88" s="42">
        <f>SMALL($GT88:GU88,1)/(60*60*24)</f>
        <v>0.11572916666666666</v>
      </c>
      <c r="GI88" s="42">
        <f>SMALL($GT88:GV88,1)/(60*60*24)</f>
        <v>0.11572916666666666</v>
      </c>
      <c r="GJ88" s="42">
        <f>SMALL($GT88:GW88,1)/(60*60*24)</f>
        <v>0.11572916666666666</v>
      </c>
      <c r="GL88" s="6">
        <f t="shared" si="211"/>
        <v>2177.4599472818363</v>
      </c>
      <c r="GM88" s="1">
        <f t="shared" si="276"/>
        <v>9999</v>
      </c>
      <c r="GN88" s="1">
        <f t="shared" si="276"/>
        <v>9999</v>
      </c>
      <c r="GO88" s="1">
        <f t="shared" si="276"/>
        <v>9999</v>
      </c>
      <c r="GP88" s="1">
        <f t="shared" si="276"/>
        <v>9999</v>
      </c>
      <c r="GQ88" s="1">
        <f t="shared" si="276"/>
        <v>9999</v>
      </c>
      <c r="GR88" s="6">
        <f t="shared" si="251"/>
        <v>1673.4021246819782</v>
      </c>
      <c r="GS88" s="1">
        <f t="shared" si="252"/>
        <v>1769.827128288</v>
      </c>
      <c r="GT88" s="43">
        <f t="shared" si="253"/>
        <v>9999</v>
      </c>
      <c r="GU88" s="1">
        <f t="shared" si="277"/>
        <v>9999</v>
      </c>
      <c r="GV88" s="1">
        <f t="shared" si="277"/>
        <v>9999</v>
      </c>
      <c r="GW88" s="1">
        <f t="shared" si="277"/>
        <v>9999</v>
      </c>
    </row>
    <row r="89" spans="1:205" x14ac:dyDescent="0.25">
      <c r="A89" s="1" t="s">
        <v>135</v>
      </c>
      <c r="B89" s="54">
        <v>1.9895833333333331E-2</v>
      </c>
      <c r="C89" s="45">
        <v>43739</v>
      </c>
      <c r="D89" s="45"/>
      <c r="E89" s="13">
        <v>2.4895833333333336E-2</v>
      </c>
      <c r="F89" s="11">
        <v>44044</v>
      </c>
      <c r="I89" s="35">
        <v>2.5440046296296297E-2</v>
      </c>
      <c r="J89" s="8">
        <v>2.4594907407407409E-2</v>
      </c>
      <c r="K89" s="55">
        <f>(J89/4*3.1)/1.032</f>
        <v>1.8470012830175138E-2</v>
      </c>
      <c r="M89" s="8">
        <f t="shared" si="269"/>
        <v>2.5834262318733713E-2</v>
      </c>
      <c r="N89" s="6">
        <f t="shared" si="212"/>
        <v>2232.0802643385928</v>
      </c>
      <c r="O89" s="8">
        <f t="shared" si="213"/>
        <v>1.3715277777777778E-2</v>
      </c>
      <c r="P89" s="146" t="str">
        <f t="shared" si="214"/>
        <v>Peter Thomson</v>
      </c>
      <c r="Q89" s="107"/>
      <c r="R89" s="129" t="str">
        <f t="shared" si="190"/>
        <v/>
      </c>
      <c r="S89" s="131" t="str">
        <f t="shared" si="215"/>
        <v/>
      </c>
      <c r="T89" s="131">
        <f t="shared" si="254"/>
        <v>2.0008299999999877E-6</v>
      </c>
      <c r="U89" s="132">
        <f t="shared" si="216"/>
        <v>1.3717278607777777E-2</v>
      </c>
      <c r="V89" s="146" t="str">
        <f t="shared" si="217"/>
        <v>Peter Thomson</v>
      </c>
      <c r="W89" s="107"/>
      <c r="X89" s="129" t="str">
        <f t="shared" si="191"/>
        <v/>
      </c>
      <c r="Y89" s="131" t="str">
        <f t="shared" si="218"/>
        <v/>
      </c>
      <c r="Z89" s="131">
        <f t="shared" si="255"/>
        <v>2.0008299999999877E-6</v>
      </c>
      <c r="AA89" s="132">
        <f t="shared" si="219"/>
        <v>1.3717278607777777E-2</v>
      </c>
      <c r="AB89" s="146" t="str">
        <f t="shared" si="220"/>
        <v>Peter Thomson</v>
      </c>
      <c r="AC89" s="107"/>
      <c r="AD89" s="129" t="str">
        <f t="shared" si="192"/>
        <v/>
      </c>
      <c r="AE89" s="131" t="str">
        <f t="shared" si="221"/>
        <v/>
      </c>
      <c r="AF89" s="131">
        <f t="shared" si="256"/>
        <v>2.0008299999999877E-6</v>
      </c>
      <c r="AG89" s="132">
        <f t="shared" si="222"/>
        <v>1.3717278607777777E-2</v>
      </c>
      <c r="AH89" s="146" t="str">
        <f t="shared" si="223"/>
        <v>Peter Thomson</v>
      </c>
      <c r="AI89" s="107">
        <v>19.3</v>
      </c>
      <c r="AJ89" s="108">
        <f t="shared" si="224"/>
        <v>1.2326388888888888E-2</v>
      </c>
      <c r="AK89" s="109">
        <f t="shared" si="257"/>
        <v>1064.9999999999998</v>
      </c>
      <c r="AL89" s="129">
        <f t="shared" si="270"/>
        <v>2340.8932</v>
      </c>
      <c r="AM89" s="131">
        <f t="shared" si="271"/>
        <v>1.2326388888888888E-2</v>
      </c>
      <c r="AN89" s="131">
        <f t="shared" si="258"/>
        <v>2.0008299999999877E-6</v>
      </c>
      <c r="AO89" s="132">
        <f t="shared" si="259"/>
        <v>1.2326388888888888E-2</v>
      </c>
      <c r="AP89" s="146" t="str">
        <f t="shared" si="225"/>
        <v>Peter Thomson</v>
      </c>
      <c r="AQ89" s="107">
        <v>19.5</v>
      </c>
      <c r="AR89" s="129">
        <f t="shared" si="226"/>
        <v>2350.9180000000001</v>
      </c>
      <c r="AS89" s="131">
        <f t="shared" si="227"/>
        <v>1.2326388888888888E-2</v>
      </c>
      <c r="AT89" s="131">
        <f t="shared" si="260"/>
        <v>2.0008299999999877E-6</v>
      </c>
      <c r="AU89" s="132">
        <f t="shared" si="228"/>
        <v>1.2328389718888888E-2</v>
      </c>
      <c r="AV89" s="146" t="str">
        <f t="shared" si="229"/>
        <v>Peter Thomson</v>
      </c>
      <c r="AW89" s="107">
        <v>19.7</v>
      </c>
      <c r="AX89" s="129">
        <f t="shared" si="193"/>
        <v>2122.1</v>
      </c>
      <c r="AY89" s="131">
        <f t="shared" si="230"/>
        <v>1.4930555555555556E-2</v>
      </c>
      <c r="AZ89" s="131">
        <f t="shared" si="261"/>
        <v>2.0008299999999877E-6</v>
      </c>
      <c r="BA89" s="132">
        <f t="shared" si="231"/>
        <v>1.4932556385555556E-2</v>
      </c>
      <c r="BB89" s="146" t="str">
        <f t="shared" si="232"/>
        <v>Peter Thomson</v>
      </c>
      <c r="BC89" s="107">
        <v>19.899999999999999</v>
      </c>
      <c r="BD89" s="129">
        <f t="shared" si="194"/>
        <v>779.5415999999999</v>
      </c>
      <c r="BE89" s="131">
        <f t="shared" si="233"/>
        <v>9.0277777777777769E-3</v>
      </c>
      <c r="BF89" s="131">
        <f t="shared" si="262"/>
        <v>2.0008399999999875E-6</v>
      </c>
      <c r="BG89" s="134">
        <f>IF(BE89&lt;&gt;"",BE89,VLOOKUP($A89,Table12[],7,FALSE))+BF89</f>
        <v>9.0297786177777773E-3</v>
      </c>
      <c r="BH89" s="146" t="str">
        <f t="shared" si="234"/>
        <v>Peter Thomson</v>
      </c>
      <c r="BI89" s="107">
        <v>20.2</v>
      </c>
      <c r="BJ89" s="129">
        <f t="shared" si="195"/>
        <v>771.25679999999988</v>
      </c>
      <c r="BK89" s="131">
        <f t="shared" si="235"/>
        <v>8.8541666666666664E-3</v>
      </c>
      <c r="BL89" s="131">
        <f t="shared" si="263"/>
        <v>2.0008299999999877E-6</v>
      </c>
      <c r="BM89" s="134">
        <f>IF(BK89&lt;&gt;"",BK89,VLOOKUP($A89,Table12[],7,FALSE))+BL89</f>
        <v>8.856167496666666E-3</v>
      </c>
      <c r="BN89" s="146" t="str">
        <f t="shared" si="236"/>
        <v>Peter Thomson</v>
      </c>
      <c r="BO89" s="107">
        <v>20.5</v>
      </c>
      <c r="BP89" s="129">
        <f t="shared" si="196"/>
        <v>762.97199999999987</v>
      </c>
      <c r="BQ89" s="131">
        <f t="shared" si="237"/>
        <v>8.8541666666666664E-3</v>
      </c>
      <c r="BR89" s="131">
        <f t="shared" si="264"/>
        <v>2.0008399999999875E-6</v>
      </c>
      <c r="BS89" s="134">
        <f>IF(BQ89&lt;&gt;"",BQ89,VLOOKUP($A89,Table12[],7,FALSE))+BR89</f>
        <v>8.8561675066666668E-3</v>
      </c>
      <c r="BT89" s="146" t="str">
        <f t="shared" si="238"/>
        <v>Peter Thomson</v>
      </c>
      <c r="BU89" s="107">
        <v>20.6</v>
      </c>
      <c r="BV89" s="129">
        <f t="shared" si="197"/>
        <v>711.09999999999991</v>
      </c>
      <c r="BW89" s="131">
        <f t="shared" si="239"/>
        <v>8.1597222222222227E-3</v>
      </c>
      <c r="BX89" s="131">
        <f t="shared" si="265"/>
        <v>2.0008299999999877E-6</v>
      </c>
      <c r="BY89" s="134">
        <f>IF(BW89&lt;&gt;"",BW89,VLOOKUP($A89,Table12[],7,FALSE))+BX89</f>
        <v>8.1617230522222223E-3</v>
      </c>
      <c r="BZ89" s="146" t="str">
        <f t="shared" si="240"/>
        <v>Peter Thomson</v>
      </c>
      <c r="CA89" s="107">
        <v>21.3</v>
      </c>
      <c r="CB89" s="129">
        <f t="shared" si="198"/>
        <v>668.79999999999984</v>
      </c>
      <c r="CC89" s="131">
        <f t="shared" si="241"/>
        <v>7.8125E-3</v>
      </c>
      <c r="CD89" s="131">
        <f t="shared" si="266"/>
        <v>2.0008299999999877E-6</v>
      </c>
      <c r="CE89" s="134">
        <f>IF(CC89&lt;&gt;"",CC89,VLOOKUP($A89,Table12[],7,FALSE))+CD89</f>
        <v>7.8145008299999996E-3</v>
      </c>
      <c r="CF89" s="146" t="str">
        <f t="shared" si="242"/>
        <v>Peter Thomson</v>
      </c>
      <c r="CG89" s="107"/>
      <c r="CH89" s="129" t="str">
        <f t="shared" si="199"/>
        <v/>
      </c>
      <c r="CI89" s="131" t="str">
        <f t="shared" si="243"/>
        <v/>
      </c>
      <c r="CJ89" s="131">
        <f t="shared" si="267"/>
        <v>2.0008299999999877E-6</v>
      </c>
      <c r="CK89" s="134">
        <f>IF(CI89&lt;&gt;"",CI89,VLOOKUP($A89,Table12[],7,FALSE))+CJ89</f>
        <v>9.0297786077777782E-3</v>
      </c>
      <c r="CL89" s="146" t="str">
        <f t="shared" si="244"/>
        <v>Peter Thomson</v>
      </c>
      <c r="CM89" s="8"/>
      <c r="CN89" s="8">
        <f t="shared" si="268"/>
        <v>0</v>
      </c>
      <c r="CO89" s="8">
        <f t="shared" si="245"/>
        <v>0</v>
      </c>
      <c r="CP89" s="8">
        <f t="shared" si="200"/>
        <v>1.3715277777777778E-2</v>
      </c>
      <c r="CQ89" s="8"/>
      <c r="CR89" s="8">
        <f>IF(A89&lt;&gt;"",IF(VLOOKUP(A89,Apr!A$4:F$211,6)&gt;0,VLOOKUP(A89,Apr!A$4:F$211,6),0),0)</f>
        <v>0</v>
      </c>
      <c r="CS89" s="8">
        <f>IF(A89&lt;&gt;"",IF(VLOOKUP(A89,May!A$3:F$209,6)&gt;0,VLOOKUP(A89,May!A$3:F$209,6),0),0)</f>
        <v>0</v>
      </c>
      <c r="CT89" s="8">
        <f>IF(A89&lt;&gt;"",IF(VLOOKUP(A89,Jun!A$3:F$209,6)&gt;0,VLOOKUP(A89,Jun!A$3:F$209,6),0),0)</f>
        <v>0</v>
      </c>
      <c r="CU89" s="8">
        <f>IF(A89&lt;&gt;"",IF(VLOOKUP(A89,Jul!A$3:F$206,6)&gt;0,VLOOKUP(A89,Jul!A$3:F$206,6),0),0)</f>
        <v>0</v>
      </c>
      <c r="CV89" s="8">
        <f>IF(A89&lt;&gt;"",IF(VLOOKUP(A89,Aug!A$3:F$206,6)&gt;0,VLOOKUP(A89,Aug!A$3:F$206,6),0),0)</f>
        <v>0</v>
      </c>
      <c r="CW89" s="8">
        <f>IF(A89&lt;&gt;"",IF(VLOOKUP(A89,Sep!A$3:F$206,6)&gt;0,VLOOKUP(A89,Sep!A$3:F$206,6),0),0)</f>
        <v>0</v>
      </c>
      <c r="CX89" s="6">
        <f t="shared" si="201"/>
        <v>1715.3784442591432</v>
      </c>
      <c r="CY89" s="8">
        <f t="shared" si="246"/>
        <v>7.9861111111111122E-3</v>
      </c>
      <c r="CZ89" s="8">
        <f>IF(A89&lt;&gt;"",IF(VLOOKUP(A89,Oct!A$3:F$206,6)&gt;0,VLOOKUP(A89,Oct!A$3:F$206,6),0),0)</f>
        <v>0</v>
      </c>
      <c r="DA89" s="8">
        <f>IF(A89&lt;&gt;"",IF(VLOOKUP(A89,Nov!A$3:F$207,6)&gt;0,VLOOKUP(A89,Nov!A$3:F$207,6),0),0)</f>
        <v>0</v>
      </c>
      <c r="DB89" s="8">
        <f>IF(A89&lt;&gt;"",IF(VLOOKUP(A89,Dec!A$3:F$207,6)&gt;0,VLOOKUP(A89,Dec!A$3:F$207,6),0),0)</f>
        <v>0</v>
      </c>
      <c r="DC89" s="8">
        <f>IF(A89&lt;&gt;"",IF(VLOOKUP(A89,Jan!A$3:F$207,6)&gt;0,VLOOKUP(A89,Jan!A$3:F$207,6),0),0)</f>
        <v>0</v>
      </c>
      <c r="DD89" s="8">
        <f>IF(A89&lt;&gt;"",IF(VLOOKUP(A89,Feb!A$3:F$207,6)&gt;0,VLOOKUP(A89,Feb!A$3:F$207,6),0),0)</f>
        <v>0</v>
      </c>
      <c r="DE89" s="8">
        <f>IF(A89&lt;&gt;"",IF(VLOOKUP(A89,Mar!A$3:F$207,6)&gt;0,VLOOKUP(A89,Mar!A$3:F$207,6),0),0)</f>
        <v>0</v>
      </c>
      <c r="DG89" s="8">
        <f>LARGE($EE89:EF89,1)</f>
        <v>1.2326388888888888E-2</v>
      </c>
      <c r="DH89" s="8">
        <f>LARGE($EE89:EG89,1)</f>
        <v>1.2326388888888888E-2</v>
      </c>
      <c r="DI89" s="8">
        <f>LARGE($EE89:EH89,1)</f>
        <v>1.2326388888888888E-2</v>
      </c>
      <c r="DJ89" s="8">
        <f>LARGE($EE89:EI89,1)</f>
        <v>1.2328389718888888E-2</v>
      </c>
      <c r="DK89" s="8">
        <f>LARGE($EE89:EJ89,1)</f>
        <v>1.2328389718888888E-2</v>
      </c>
      <c r="DL89" s="8">
        <f>LARGE($EK89:EL89,1)</f>
        <v>7.9861111111111122E-3</v>
      </c>
      <c r="DM89" s="8">
        <f>LARGE($EK89:EM89,1)</f>
        <v>7.9861111111111122E-3</v>
      </c>
      <c r="DN89" s="8">
        <f>LARGE($EK89:EN89,1)</f>
        <v>7.9861111111111122E-3</v>
      </c>
      <c r="DO89" s="8">
        <f>LARGE($EK89:EO89,1)</f>
        <v>7.9861111111111122E-3</v>
      </c>
      <c r="DP89" s="8">
        <f>LARGE($EK89:EP89,1)</f>
        <v>7.9861111111111122E-3</v>
      </c>
      <c r="DS89" s="6">
        <f t="shared" si="121"/>
        <v>0</v>
      </c>
      <c r="DT89" s="6">
        <f t="shared" si="121"/>
        <v>0</v>
      </c>
      <c r="DU89" s="6">
        <f t="shared" si="121"/>
        <v>0</v>
      </c>
      <c r="DV89" s="6">
        <f t="shared" si="120"/>
        <v>0</v>
      </c>
      <c r="DW89" s="6">
        <f t="shared" si="120"/>
        <v>0</v>
      </c>
      <c r="DX89" s="6">
        <f t="shared" si="120"/>
        <v>0</v>
      </c>
      <c r="DY89" s="6">
        <f t="shared" si="123"/>
        <v>0</v>
      </c>
      <c r="DZ89" s="6">
        <f t="shared" si="123"/>
        <v>0</v>
      </c>
      <c r="EA89" s="6">
        <f t="shared" si="123"/>
        <v>0</v>
      </c>
      <c r="EB89" s="6">
        <f t="shared" si="123"/>
        <v>0</v>
      </c>
      <c r="EC89" s="6">
        <f t="shared" si="123"/>
        <v>0</v>
      </c>
      <c r="EE89" s="8">
        <f t="shared" si="202"/>
        <v>1.2326388888888888E-2</v>
      </c>
      <c r="EF89" s="8">
        <f t="shared" si="124"/>
        <v>0</v>
      </c>
      <c r="EG89" s="8">
        <f t="shared" si="124"/>
        <v>0</v>
      </c>
      <c r="EH89" s="8">
        <f t="shared" si="203"/>
        <v>1.2326388888888888E-2</v>
      </c>
      <c r="EI89" s="8">
        <f t="shared" si="204"/>
        <v>1.2328389718888888E-2</v>
      </c>
      <c r="EJ89" s="8">
        <f t="shared" si="124"/>
        <v>0</v>
      </c>
      <c r="EK89" s="8">
        <f t="shared" si="247"/>
        <v>7.9861111111111122E-3</v>
      </c>
      <c r="EL89" s="8">
        <f t="shared" si="273"/>
        <v>0</v>
      </c>
      <c r="EM89" s="8">
        <f t="shared" si="273"/>
        <v>0</v>
      </c>
      <c r="EN89" s="8">
        <f t="shared" si="273"/>
        <v>0</v>
      </c>
      <c r="EO89" s="8">
        <f t="shared" si="273"/>
        <v>0</v>
      </c>
      <c r="EP89" s="8">
        <f t="shared" si="273"/>
        <v>0</v>
      </c>
      <c r="ES89" s="8" t="str">
        <f t="shared" si="274"/>
        <v/>
      </c>
      <c r="ET89" s="8" t="str">
        <f t="shared" si="274"/>
        <v/>
      </c>
      <c r="EU89" s="8" t="str">
        <f t="shared" si="274"/>
        <v/>
      </c>
      <c r="EV89" s="8" t="str">
        <f t="shared" si="274"/>
        <v/>
      </c>
      <c r="EW89" s="8" t="str">
        <f t="shared" si="274"/>
        <v/>
      </c>
      <c r="EX89" s="8" t="str">
        <f t="shared" si="274"/>
        <v/>
      </c>
      <c r="EY89" s="8" t="str">
        <f t="shared" si="275"/>
        <v/>
      </c>
      <c r="EZ89" s="8" t="str">
        <f t="shared" si="275"/>
        <v/>
      </c>
      <c r="FA89" s="8" t="str">
        <f t="shared" si="275"/>
        <v/>
      </c>
      <c r="FB89" s="8" t="str">
        <f t="shared" si="275"/>
        <v/>
      </c>
      <c r="FC89" s="8" t="str">
        <f t="shared" si="275"/>
        <v/>
      </c>
      <c r="FD89" s="8" t="str">
        <f t="shared" si="275"/>
        <v/>
      </c>
      <c r="FF89" s="13">
        <v>2.4895833333333336E-2</v>
      </c>
      <c r="FG89" s="8">
        <f t="shared" si="248"/>
        <v>2.4895833333333336E-2</v>
      </c>
      <c r="FH89" s="8">
        <f>IF(COUNT($ES89:ET89)&gt;0,SMALL($ES89:ET89,1),$FF89)</f>
        <v>2.4895833333333336E-2</v>
      </c>
      <c r="FI89" s="8">
        <f>IF(COUNT($ES89:EU89)&gt;0,SMALL($ES89:EU89,1),$FF89)</f>
        <v>2.4895833333333336E-2</v>
      </c>
      <c r="FJ89" s="8">
        <f>IF(COUNT($ES89:EV89)&gt;0,SMALL($ES89:EV89,1),$FF89)</f>
        <v>2.4895833333333336E-2</v>
      </c>
      <c r="FK89" s="8">
        <f>IF(COUNT($ES89:EW89)&gt;0,SMALL($ES89:EW89,1),$FF89)</f>
        <v>2.4895833333333336E-2</v>
      </c>
      <c r="FL89" s="54">
        <v>1.9895833333333331E-2</v>
      </c>
      <c r="FM89" s="8">
        <f t="shared" si="249"/>
        <v>1.9895833333333331E-2</v>
      </c>
      <c r="FN89" s="8">
        <f>IF(COUNT($EY89:EZ89)&gt;0,SMALL($EY89:EZ89,1),$FM89)</f>
        <v>1.9895833333333331E-2</v>
      </c>
      <c r="FO89" s="8">
        <f>IF(COUNT($EY89:FA89)&gt;0,SMALL($EY89:FA89,1),$FM89)</f>
        <v>1.9895833333333331E-2</v>
      </c>
      <c r="FP89" s="8">
        <f>IF(COUNT($EY89:FB89)&gt;0,SMALL($EY89:FB89,1),$FM89)</f>
        <v>1.9895833333333331E-2</v>
      </c>
      <c r="FQ89" s="8">
        <f>IF(COUNT($EY89:FC89)&gt;0,SMALL($EY89:FC89,1),$FM89)</f>
        <v>1.9895833333333331E-2</v>
      </c>
      <c r="FS89" s="8">
        <f t="shared" si="206"/>
        <v>1.2330380459629628E-2</v>
      </c>
      <c r="FT89" s="8">
        <f t="shared" si="207"/>
        <v>7.9881018518518521E-3</v>
      </c>
      <c r="FU89" s="1">
        <f t="shared" si="118"/>
        <v>86</v>
      </c>
      <c r="FV89" s="8">
        <f t="shared" si="208"/>
        <v>1.9907407407407407E-6</v>
      </c>
      <c r="FW89" s="1" t="str">
        <f t="shared" si="209"/>
        <v>Peter Thomson</v>
      </c>
      <c r="FY89" s="13">
        <f t="shared" si="210"/>
        <v>2.5834262318733713E-2</v>
      </c>
      <c r="FZ89" s="13">
        <f>SMALL($GL89:GM89,1)/(60*60*24)</f>
        <v>2.5834262318733713E-2</v>
      </c>
      <c r="GA89" s="13">
        <f>SMALL($GL89:GN89,1)/(60*60*24)</f>
        <v>2.5834262318733713E-2</v>
      </c>
      <c r="GB89" s="13">
        <f>SMALL($GL89:GO89,1)/(60*60*24)</f>
        <v>2.5834262318733713E-2</v>
      </c>
      <c r="GC89" s="13">
        <f>SMALL($GL89:GP89,1)/(60*60*24)</f>
        <v>2.5834262318733713E-2</v>
      </c>
      <c r="GD89" s="13">
        <f>SMALL($GL89:GQ89,1)/(60*60*24)</f>
        <v>2.5834262318733713E-2</v>
      </c>
      <c r="GE89" s="34">
        <f t="shared" si="250"/>
        <v>1.9853917178925269E-2</v>
      </c>
      <c r="GF89" s="13">
        <f>SMALL($GR89:GS89,1)/(60*60*24)</f>
        <v>1.9853917178925269E-2</v>
      </c>
      <c r="GG89" s="42">
        <f>SMALL($GT89:GT89,1)/(60*60*24)</f>
        <v>0.11572916666666666</v>
      </c>
      <c r="GH89" s="42">
        <f>SMALL($GT89:GU89,1)/(60*60*24)</f>
        <v>0.11572916666666666</v>
      </c>
      <c r="GI89" s="42">
        <f>SMALL($GT89:GV89,1)/(60*60*24)</f>
        <v>0.11572916666666666</v>
      </c>
      <c r="GJ89" s="42">
        <f>SMALL($GT89:GW89,1)/(60*60*24)</f>
        <v>0.11572916666666666</v>
      </c>
      <c r="GL89" s="6">
        <f t="shared" si="211"/>
        <v>2232.0802643385928</v>
      </c>
      <c r="GM89" s="1">
        <f t="shared" si="276"/>
        <v>9999</v>
      </c>
      <c r="GN89" s="1">
        <f t="shared" si="276"/>
        <v>9999</v>
      </c>
      <c r="GO89" s="1">
        <f t="shared" si="276"/>
        <v>9999</v>
      </c>
      <c r="GP89" s="1">
        <f t="shared" si="276"/>
        <v>9999</v>
      </c>
      <c r="GQ89" s="1">
        <f t="shared" si="276"/>
        <v>9999</v>
      </c>
      <c r="GR89" s="6">
        <f t="shared" si="251"/>
        <v>1715.3784442591432</v>
      </c>
      <c r="GS89" s="1">
        <f t="shared" si="252"/>
        <v>9999</v>
      </c>
      <c r="GT89" s="43">
        <f t="shared" si="253"/>
        <v>9999</v>
      </c>
      <c r="GU89" s="1">
        <f t="shared" si="277"/>
        <v>9999</v>
      </c>
      <c r="GV89" s="1">
        <f t="shared" si="277"/>
        <v>9999</v>
      </c>
      <c r="GW89" s="1">
        <f t="shared" si="277"/>
        <v>9999</v>
      </c>
    </row>
    <row r="90" spans="1:205" x14ac:dyDescent="0.25">
      <c r="A90" s="1" t="s">
        <v>205</v>
      </c>
      <c r="B90" s="54"/>
      <c r="C90" s="45"/>
      <c r="D90" s="45"/>
      <c r="E90" s="13"/>
      <c r="K90" s="55"/>
      <c r="M90" s="8">
        <f t="shared" si="269"/>
        <v>2.92E-2</v>
      </c>
      <c r="N90" s="6">
        <f t="shared" si="212"/>
        <v>2522.88</v>
      </c>
      <c r="O90" s="8">
        <f t="shared" si="213"/>
        <v>1.0243055555555556E-2</v>
      </c>
      <c r="P90" s="146" t="str">
        <f t="shared" si="214"/>
        <v>Phil Buller</v>
      </c>
      <c r="Q90" s="107"/>
      <c r="R90" s="129" t="str">
        <f t="shared" si="190"/>
        <v/>
      </c>
      <c r="S90" s="131" t="str">
        <f t="shared" si="215"/>
        <v/>
      </c>
      <c r="T90" s="131">
        <f t="shared" si="254"/>
        <v>2.0008399999999875E-6</v>
      </c>
      <c r="U90" s="132">
        <f t="shared" si="216"/>
        <v>1.0245056395555556E-2</v>
      </c>
      <c r="V90" s="146" t="str">
        <f t="shared" si="217"/>
        <v>Phil Buller</v>
      </c>
      <c r="W90" s="107"/>
      <c r="X90" s="129" t="str">
        <f t="shared" si="191"/>
        <v/>
      </c>
      <c r="Y90" s="131" t="str">
        <f t="shared" si="218"/>
        <v/>
      </c>
      <c r="Z90" s="131">
        <f t="shared" si="255"/>
        <v>2.0008399999999875E-6</v>
      </c>
      <c r="AA90" s="132">
        <f t="shared" si="219"/>
        <v>1.0245056395555556E-2</v>
      </c>
      <c r="AB90" s="146" t="str">
        <f t="shared" si="220"/>
        <v>Phil Buller</v>
      </c>
      <c r="AC90" s="107"/>
      <c r="AD90" s="129" t="str">
        <f t="shared" si="192"/>
        <v/>
      </c>
      <c r="AE90" s="131" t="str">
        <f t="shared" si="221"/>
        <v/>
      </c>
      <c r="AF90" s="131">
        <f t="shared" si="256"/>
        <v>2.0008399999999875E-6</v>
      </c>
      <c r="AG90" s="132">
        <f t="shared" si="222"/>
        <v>1.0245056395555556E-2</v>
      </c>
      <c r="AH90" s="146" t="str">
        <f t="shared" si="223"/>
        <v>Phil Buller</v>
      </c>
      <c r="AI90" s="107"/>
      <c r="AJ90" s="108">
        <f t="shared" si="224"/>
        <v>1.0243055555555556E-2</v>
      </c>
      <c r="AK90" s="109">
        <f t="shared" si="257"/>
        <v>885</v>
      </c>
      <c r="AL90" s="129"/>
      <c r="AM90" s="131"/>
      <c r="AN90" s="131">
        <f t="shared" si="258"/>
        <v>2.0008399999999875E-6</v>
      </c>
      <c r="AO90" s="132">
        <f t="shared" si="259"/>
        <v>1.0243055555555556E-2</v>
      </c>
      <c r="AP90" s="146" t="str">
        <f t="shared" si="225"/>
        <v>Phil Buller</v>
      </c>
      <c r="AQ90" s="107"/>
      <c r="AR90" s="129" t="str">
        <f t="shared" si="226"/>
        <v/>
      </c>
      <c r="AS90" s="131" t="str">
        <f t="shared" si="227"/>
        <v/>
      </c>
      <c r="AT90" s="131">
        <f t="shared" si="260"/>
        <v>2.0008399999999875E-6</v>
      </c>
      <c r="AU90" s="132">
        <f t="shared" si="228"/>
        <v>1.0245056395555556E-2</v>
      </c>
      <c r="AV90" s="146" t="str">
        <f t="shared" si="229"/>
        <v>Phil Buller</v>
      </c>
      <c r="AW90" s="107"/>
      <c r="AX90" s="129" t="str">
        <f t="shared" si="193"/>
        <v/>
      </c>
      <c r="AY90" s="131" t="str">
        <f t="shared" si="230"/>
        <v/>
      </c>
      <c r="AZ90" s="131">
        <f t="shared" si="261"/>
        <v>2.0008399999999875E-6</v>
      </c>
      <c r="BA90" s="132">
        <f t="shared" si="231"/>
        <v>1.0245056395555556E-2</v>
      </c>
      <c r="BB90" s="146" t="str">
        <f t="shared" si="232"/>
        <v>Phil Buller</v>
      </c>
      <c r="BC90" s="107"/>
      <c r="BD90" s="129" t="str">
        <f t="shared" si="194"/>
        <v/>
      </c>
      <c r="BE90" s="131" t="str">
        <f t="shared" si="233"/>
        <v/>
      </c>
      <c r="BF90" s="131">
        <f t="shared" si="262"/>
        <v>2.0008499999999874E-6</v>
      </c>
      <c r="BG90" s="134">
        <f>IF(BE90&lt;&gt;"",BE90,VLOOKUP($A90,Table12[],7,FALSE))+BF90</f>
        <v>5.7311675166666675E-3</v>
      </c>
      <c r="BH90" s="146" t="str">
        <f t="shared" si="234"/>
        <v>Phil Buller</v>
      </c>
      <c r="BI90" s="107"/>
      <c r="BJ90" s="129" t="str">
        <f t="shared" si="195"/>
        <v/>
      </c>
      <c r="BK90" s="131" t="str">
        <f t="shared" si="235"/>
        <v/>
      </c>
      <c r="BL90" s="131">
        <f t="shared" si="263"/>
        <v>2.0008399999999875E-6</v>
      </c>
      <c r="BM90" s="134">
        <f>IF(BK90&lt;&gt;"",BK90,VLOOKUP($A90,Table12[],7,FALSE))+BL90</f>
        <v>5.7311675066666675E-3</v>
      </c>
      <c r="BN90" s="146" t="str">
        <f t="shared" si="236"/>
        <v>Phil Buller</v>
      </c>
      <c r="BO90" s="107"/>
      <c r="BP90" s="129" t="str">
        <f t="shared" si="196"/>
        <v/>
      </c>
      <c r="BQ90" s="131" t="str">
        <f t="shared" si="237"/>
        <v/>
      </c>
      <c r="BR90" s="131">
        <f t="shared" si="264"/>
        <v>2.0008499999999874E-6</v>
      </c>
      <c r="BS90" s="134">
        <f>IF(BQ90&lt;&gt;"",BQ90,VLOOKUP($A90,Table12[],7,FALSE))+BR90</f>
        <v>5.7311675166666675E-3</v>
      </c>
      <c r="BT90" s="146" t="str">
        <f t="shared" si="238"/>
        <v>Phil Buller</v>
      </c>
      <c r="BU90" s="107"/>
      <c r="BV90" s="129" t="str">
        <f t="shared" si="197"/>
        <v/>
      </c>
      <c r="BW90" s="131" t="str">
        <f t="shared" si="239"/>
        <v/>
      </c>
      <c r="BX90" s="131">
        <f t="shared" si="265"/>
        <v>2.0008399999999875E-6</v>
      </c>
      <c r="BY90" s="134">
        <f>IF(BW90&lt;&gt;"",BW90,VLOOKUP($A90,Table12[],7,FALSE))+BX90</f>
        <v>5.7311675066666675E-3</v>
      </c>
      <c r="BZ90" s="146" t="str">
        <f t="shared" si="240"/>
        <v>Phil Buller</v>
      </c>
      <c r="CA90" s="107"/>
      <c r="CB90" s="129" t="str">
        <f t="shared" si="198"/>
        <v/>
      </c>
      <c r="CC90" s="131" t="str">
        <f t="shared" si="241"/>
        <v/>
      </c>
      <c r="CD90" s="131">
        <f t="shared" si="266"/>
        <v>2.0008399999999875E-6</v>
      </c>
      <c r="CE90" s="134">
        <f>IF(CC90&lt;&gt;"",CC90,VLOOKUP($A90,Table12[],7,FALSE))+CD90</f>
        <v>5.7311675066666675E-3</v>
      </c>
      <c r="CF90" s="146" t="str">
        <f t="shared" si="242"/>
        <v>Phil Buller</v>
      </c>
      <c r="CG90" s="107"/>
      <c r="CH90" s="129" t="str">
        <f t="shared" si="199"/>
        <v/>
      </c>
      <c r="CI90" s="131" t="str">
        <f t="shared" si="243"/>
        <v/>
      </c>
      <c r="CJ90" s="131">
        <f t="shared" si="267"/>
        <v>2.0008399999999875E-6</v>
      </c>
      <c r="CK90" s="134">
        <f>IF(CI90&lt;&gt;"",CI90,VLOOKUP($A90,Table12[],7,FALSE))+CJ90</f>
        <v>5.7311675066666675E-3</v>
      </c>
      <c r="CL90" s="146" t="str">
        <f t="shared" si="244"/>
        <v>Phil Buller</v>
      </c>
      <c r="CM90" s="8"/>
      <c r="CN90" s="8">
        <f t="shared" si="268"/>
        <v>0</v>
      </c>
      <c r="CO90" s="8">
        <f t="shared" si="245"/>
        <v>0</v>
      </c>
      <c r="CP90" s="8">
        <f t="shared" si="200"/>
        <v>1.0243055555555556E-2</v>
      </c>
      <c r="CQ90" s="8"/>
      <c r="CR90" s="8">
        <f>IF(A90&lt;&gt;"",IF(VLOOKUP(A90,Apr!A$4:F$211,6)&gt;0,VLOOKUP(A90,Apr!A$4:F$211,6),0),0)</f>
        <v>0</v>
      </c>
      <c r="CS90" s="8">
        <f>IF(A90&lt;&gt;"",IF(VLOOKUP(A90,May!A$3:F$209,6)&gt;0,VLOOKUP(A90,May!A$3:F$209,6),0),0)</f>
        <v>0</v>
      </c>
      <c r="CT90" s="8">
        <f>IF(A90&lt;&gt;"",IF(VLOOKUP(A90,Jun!A$3:F$209,6)&gt;0,VLOOKUP(A90,Jun!A$3:F$209,6),0),0)</f>
        <v>0</v>
      </c>
      <c r="CU90" s="8">
        <f>IF(A90&lt;&gt;"",IF(VLOOKUP(A90,Jul!A$3:F$206,6)&gt;0,VLOOKUP(A90,Jul!A$3:F$206,6),0),0)</f>
        <v>0</v>
      </c>
      <c r="CV90" s="8">
        <f>IF(A90&lt;&gt;"",IF(VLOOKUP(A90,Aug!A$3:F$206,6)&gt;0,VLOOKUP(A90,Aug!A$3:F$206,6),0),0)</f>
        <v>0</v>
      </c>
      <c r="CW90" s="8">
        <f>IF(A90&lt;&gt;"",IF(VLOOKUP(A90,Sep!A$3:F$206,6)&gt;0,VLOOKUP(A90,Sep!A$3:F$206,6),0),0)</f>
        <v>0</v>
      </c>
      <c r="CX90" s="6">
        <f t="shared" si="201"/>
        <v>1938.8612670408986</v>
      </c>
      <c r="CY90" s="8">
        <f t="shared" si="246"/>
        <v>5.3819444444444453E-3</v>
      </c>
      <c r="CZ90" s="8">
        <f>IF(A90&lt;&gt;"",IF(VLOOKUP(A90,Oct!A$3:F$206,6)&gt;0,VLOOKUP(A90,Oct!A$3:F$206,6),0),0)</f>
        <v>0</v>
      </c>
      <c r="DA90" s="8">
        <f>IF(A90&lt;&gt;"",IF(VLOOKUP(A90,Nov!A$3:F$207,6)&gt;0,VLOOKUP(A90,Nov!A$3:F$207,6),0),0)</f>
        <v>0</v>
      </c>
      <c r="DB90" s="8">
        <f>IF(A90&lt;&gt;"",IF(VLOOKUP(A90,Dec!A$3:F$207,6)&gt;0,VLOOKUP(A90,Dec!A$3:F$207,6),0),0)</f>
        <v>0</v>
      </c>
      <c r="DC90" s="8">
        <f>IF(A90&lt;&gt;"",IF(VLOOKUP(A90,Jan!A$3:F$207,6)&gt;0,VLOOKUP(A90,Jan!A$3:F$207,6),0),0)</f>
        <v>0</v>
      </c>
      <c r="DD90" s="8">
        <f>IF(A90&lt;&gt;"",IF(VLOOKUP(A90,Feb!A$3:F$207,6)&gt;0,VLOOKUP(A90,Feb!A$3:F$207,6),0),0)</f>
        <v>0</v>
      </c>
      <c r="DE90" s="8">
        <f>IF(A90&lt;&gt;"",IF(VLOOKUP(A90,Mar!A$3:F$207,6)&gt;0,VLOOKUP(A90,Mar!A$3:F$207,6),0),0)</f>
        <v>0</v>
      </c>
      <c r="DG90" s="8">
        <f>LARGE($EE90:EF90,1)</f>
        <v>1.0243055555555556E-2</v>
      </c>
      <c r="DH90" s="8">
        <f>LARGE($EE90:EG90,1)</f>
        <v>1.0243055555555556E-2</v>
      </c>
      <c r="DI90" s="8">
        <f>LARGE($EE90:EH90,1)</f>
        <v>1.0243055555555556E-2</v>
      </c>
      <c r="DJ90" s="8">
        <f>LARGE($EE90:EI90,1)</f>
        <v>1.0245056395555556E-2</v>
      </c>
      <c r="DK90" s="8">
        <f>LARGE($EE90:EJ90,1)</f>
        <v>1.0245056395555556E-2</v>
      </c>
      <c r="DL90" s="8">
        <f>LARGE($EK90:EL90,1)</f>
        <v>5.3819444444444453E-3</v>
      </c>
      <c r="DM90" s="8">
        <f>LARGE($EK90:EM90,1)</f>
        <v>5.3819444444444453E-3</v>
      </c>
      <c r="DN90" s="8">
        <f>LARGE($EK90:EN90,1)</f>
        <v>5.3819444444444453E-3</v>
      </c>
      <c r="DO90" s="8">
        <f>LARGE($EK90:EO90,1)</f>
        <v>5.3819444444444453E-3</v>
      </c>
      <c r="DP90" s="8">
        <f>LARGE($EK90:EP90,1)</f>
        <v>5.3819444444444453E-3</v>
      </c>
      <c r="DS90" s="6">
        <f t="shared" si="121"/>
        <v>0</v>
      </c>
      <c r="DT90" s="6">
        <f t="shared" si="121"/>
        <v>0</v>
      </c>
      <c r="DU90" s="6">
        <f t="shared" si="121"/>
        <v>0</v>
      </c>
      <c r="DV90" s="6">
        <f t="shared" si="120"/>
        <v>0</v>
      </c>
      <c r="DW90" s="6">
        <f t="shared" si="120"/>
        <v>0</v>
      </c>
      <c r="DX90" s="6">
        <f t="shared" si="120"/>
        <v>0</v>
      </c>
      <c r="DY90" s="6">
        <f t="shared" si="123"/>
        <v>0</v>
      </c>
      <c r="DZ90" s="6">
        <f t="shared" si="123"/>
        <v>0</v>
      </c>
      <c r="EA90" s="6">
        <f t="shared" si="123"/>
        <v>0</v>
      </c>
      <c r="EB90" s="6">
        <f t="shared" si="123"/>
        <v>0</v>
      </c>
      <c r="EC90" s="6">
        <f t="shared" si="123"/>
        <v>0</v>
      </c>
      <c r="EE90" s="8">
        <f t="shared" si="202"/>
        <v>1.0243055555555556E-2</v>
      </c>
      <c r="EF90" s="8">
        <f t="shared" si="124"/>
        <v>0</v>
      </c>
      <c r="EG90" s="8">
        <f t="shared" si="124"/>
        <v>0</v>
      </c>
      <c r="EH90" s="8">
        <f t="shared" si="203"/>
        <v>1.0243055555555556E-2</v>
      </c>
      <c r="EI90" s="8">
        <f t="shared" si="204"/>
        <v>1.0245056395555556E-2</v>
      </c>
      <c r="EJ90" s="8">
        <f t="shared" si="124"/>
        <v>0</v>
      </c>
      <c r="EK90" s="8">
        <f t="shared" si="247"/>
        <v>5.3819444444444453E-3</v>
      </c>
      <c r="EL90" s="8">
        <f t="shared" si="273"/>
        <v>0</v>
      </c>
      <c r="EM90" s="8">
        <f t="shared" si="273"/>
        <v>0</v>
      </c>
      <c r="EN90" s="8">
        <f t="shared" si="273"/>
        <v>0</v>
      </c>
      <c r="EO90" s="8">
        <f t="shared" si="273"/>
        <v>0</v>
      </c>
      <c r="EP90" s="8">
        <f t="shared" si="273"/>
        <v>0</v>
      </c>
      <c r="ES90" s="8" t="str">
        <f t="shared" si="274"/>
        <v/>
      </c>
      <c r="ET90" s="8" t="str">
        <f t="shared" si="274"/>
        <v/>
      </c>
      <c r="EU90" s="8" t="str">
        <f t="shared" si="274"/>
        <v/>
      </c>
      <c r="EV90" s="8" t="str">
        <f t="shared" si="274"/>
        <v/>
      </c>
      <c r="EW90" s="8" t="str">
        <f t="shared" si="274"/>
        <v/>
      </c>
      <c r="EX90" s="8" t="str">
        <f t="shared" si="274"/>
        <v/>
      </c>
      <c r="EY90" s="8" t="str">
        <f t="shared" si="275"/>
        <v/>
      </c>
      <c r="EZ90" s="8" t="str">
        <f t="shared" si="275"/>
        <v/>
      </c>
      <c r="FA90" s="8" t="str">
        <f t="shared" si="275"/>
        <v/>
      </c>
      <c r="FB90" s="8" t="str">
        <f t="shared" si="275"/>
        <v/>
      </c>
      <c r="FC90" s="8" t="str">
        <f t="shared" si="275"/>
        <v/>
      </c>
      <c r="FD90" s="8" t="str">
        <f t="shared" si="275"/>
        <v/>
      </c>
      <c r="FF90" s="13"/>
      <c r="FG90" s="8">
        <f t="shared" si="248"/>
        <v>0</v>
      </c>
      <c r="FH90" s="8">
        <f>IF(COUNT($ES90:ET90)&gt;0,SMALL($ES90:ET90,1),$FF90)</f>
        <v>0</v>
      </c>
      <c r="FI90" s="8">
        <f>IF(COUNT($ES90:EU90)&gt;0,SMALL($ES90:EU90,1),$FF90)</f>
        <v>0</v>
      </c>
      <c r="FJ90" s="8">
        <f>IF(COUNT($ES90:EV90)&gt;0,SMALL($ES90:EV90,1),$FF90)</f>
        <v>0</v>
      </c>
      <c r="FK90" s="8">
        <f>IF(COUNT($ES90:EW90)&gt;0,SMALL($ES90:EW90,1),$FF90)</f>
        <v>0</v>
      </c>
      <c r="FL90" s="54">
        <v>0</v>
      </c>
      <c r="FM90" s="8">
        <f t="shared" si="249"/>
        <v>0</v>
      </c>
      <c r="FN90" s="8">
        <f>IF(COUNT($EY90:EZ90)&gt;0,SMALL($EY90:EZ90,1),$FM90)</f>
        <v>0</v>
      </c>
      <c r="FO90" s="8">
        <f>IF(COUNT($EY90:FA90)&gt;0,SMALL($EY90:FA90,1),$FM90)</f>
        <v>0</v>
      </c>
      <c r="FP90" s="8">
        <f>IF(COUNT($EY90:FB90)&gt;0,SMALL($EY90:FB90,1),$FM90)</f>
        <v>0</v>
      </c>
      <c r="FQ90" s="8">
        <f>IF(COUNT($EY90:FC90)&gt;0,SMALL($EY90:FC90,1),$FM90)</f>
        <v>0</v>
      </c>
      <c r="FS90" s="8">
        <f t="shared" si="206"/>
        <v>1.0247070284444444E-2</v>
      </c>
      <c r="FT90" s="8">
        <f t="shared" si="207"/>
        <v>5.3839583333333343E-3</v>
      </c>
      <c r="FU90" s="1">
        <f t="shared" si="118"/>
        <v>87</v>
      </c>
      <c r="FV90" s="8">
        <f t="shared" si="208"/>
        <v>2.0138888888888889E-6</v>
      </c>
      <c r="FW90" s="1" t="str">
        <f t="shared" si="209"/>
        <v>Phil Buller</v>
      </c>
      <c r="FY90" s="13">
        <f t="shared" si="210"/>
        <v>2.92E-2</v>
      </c>
      <c r="FZ90" s="13">
        <f>SMALL($GL90:GM90,1)/(60*60*24)</f>
        <v>2.92E-2</v>
      </c>
      <c r="GA90" s="13">
        <f>SMALL($GL90:GN90,1)/(60*60*24)</f>
        <v>2.92E-2</v>
      </c>
      <c r="GB90" s="13">
        <f>SMALL($GL90:GO90,1)/(60*60*24)</f>
        <v>2.92E-2</v>
      </c>
      <c r="GC90" s="13">
        <f>SMALL($GL90:GP90,1)/(60*60*24)</f>
        <v>2.92E-2</v>
      </c>
      <c r="GD90" s="13">
        <f>SMALL($GL90:GQ90,1)/(60*60*24)</f>
        <v>2.92E-2</v>
      </c>
      <c r="GE90" s="34">
        <f t="shared" si="250"/>
        <v>2.2440523924084476E-2</v>
      </c>
      <c r="GF90" s="13">
        <f>SMALL($GR90:GS90,1)/(60*60*24)</f>
        <v>2.2440523924084476E-2</v>
      </c>
      <c r="GG90" s="42">
        <f>SMALL($GT90:GT90,1)/(60*60*24)</f>
        <v>0.11572916666666666</v>
      </c>
      <c r="GH90" s="42">
        <f>SMALL($GT90:GU90,1)/(60*60*24)</f>
        <v>0.11572916666666666</v>
      </c>
      <c r="GI90" s="42">
        <f>SMALL($GT90:GV90,1)/(60*60*24)</f>
        <v>0.11572916666666666</v>
      </c>
      <c r="GJ90" s="42">
        <f>SMALL($GT90:GW90,1)/(60*60*24)</f>
        <v>0.11572916666666666</v>
      </c>
      <c r="GL90" s="6">
        <f t="shared" si="211"/>
        <v>2522.88</v>
      </c>
      <c r="GM90" s="1">
        <f t="shared" si="276"/>
        <v>9999</v>
      </c>
      <c r="GN90" s="1">
        <f t="shared" si="276"/>
        <v>9999</v>
      </c>
      <c r="GO90" s="1">
        <f t="shared" si="276"/>
        <v>9999</v>
      </c>
      <c r="GP90" s="1">
        <f t="shared" si="276"/>
        <v>9999</v>
      </c>
      <c r="GQ90" s="1">
        <f t="shared" si="276"/>
        <v>9999</v>
      </c>
      <c r="GR90" s="6">
        <f t="shared" si="251"/>
        <v>1938.8612670408986</v>
      </c>
      <c r="GS90" s="1">
        <f t="shared" si="252"/>
        <v>9999</v>
      </c>
      <c r="GT90" s="43">
        <f t="shared" si="253"/>
        <v>9999</v>
      </c>
      <c r="GU90" s="1">
        <f t="shared" si="277"/>
        <v>9999</v>
      </c>
      <c r="GV90" s="1">
        <f t="shared" si="277"/>
        <v>9999</v>
      </c>
      <c r="GW90" s="1">
        <f t="shared" si="277"/>
        <v>9999</v>
      </c>
    </row>
    <row r="91" spans="1:205" x14ac:dyDescent="0.25">
      <c r="A91" s="1" t="s">
        <v>206</v>
      </c>
      <c r="B91" s="54">
        <v>1.849537037037037E-2</v>
      </c>
      <c r="C91" s="45">
        <v>40544</v>
      </c>
      <c r="D91" s="45"/>
      <c r="E91" s="13">
        <v>2.3252314814814812E-2</v>
      </c>
      <c r="F91" s="11">
        <v>40422</v>
      </c>
      <c r="H91" s="35">
        <v>2.4305555555555552E-2</v>
      </c>
      <c r="K91" s="8">
        <v>1.9282407407407408E-2</v>
      </c>
      <c r="L91" s="8">
        <v>4.3206018518518519E-2</v>
      </c>
      <c r="M91" s="8">
        <f t="shared" si="269"/>
        <v>2.6970569846373704E-2</v>
      </c>
      <c r="N91" s="6">
        <f t="shared" si="212"/>
        <v>2330.2572347266878</v>
      </c>
      <c r="O91" s="8">
        <f t="shared" si="213"/>
        <v>1.2500000000000001E-2</v>
      </c>
      <c r="P91" s="146" t="str">
        <f t="shared" si="214"/>
        <v>Rebecca Willetts</v>
      </c>
      <c r="Q91" s="107"/>
      <c r="R91" s="129" t="str">
        <f t="shared" si="190"/>
        <v/>
      </c>
      <c r="S91" s="131" t="str">
        <f t="shared" si="215"/>
        <v/>
      </c>
      <c r="T91" s="131">
        <f t="shared" si="254"/>
        <v>2.0008499999999874E-6</v>
      </c>
      <c r="U91" s="132">
        <f t="shared" si="216"/>
        <v>1.250200085E-2</v>
      </c>
      <c r="V91" s="146" t="str">
        <f t="shared" si="217"/>
        <v>Rebecca Willetts</v>
      </c>
      <c r="W91" s="107"/>
      <c r="X91" s="129" t="str">
        <f t="shared" si="191"/>
        <v/>
      </c>
      <c r="Y91" s="131" t="str">
        <f t="shared" si="218"/>
        <v/>
      </c>
      <c r="Z91" s="131">
        <f t="shared" si="255"/>
        <v>2.0008499999999874E-6</v>
      </c>
      <c r="AA91" s="132">
        <f t="shared" si="219"/>
        <v>1.250200085E-2</v>
      </c>
      <c r="AB91" s="146" t="str">
        <f t="shared" si="220"/>
        <v>Rebecca Willetts</v>
      </c>
      <c r="AC91" s="107"/>
      <c r="AD91" s="129" t="str">
        <f t="shared" si="192"/>
        <v/>
      </c>
      <c r="AE91" s="131" t="str">
        <f t="shared" si="221"/>
        <v/>
      </c>
      <c r="AF91" s="131">
        <f t="shared" si="256"/>
        <v>2.0008499999999874E-6</v>
      </c>
      <c r="AG91" s="132">
        <f t="shared" si="222"/>
        <v>1.250200085E-2</v>
      </c>
      <c r="AH91" s="146" t="str">
        <f t="shared" si="223"/>
        <v>Rebecca Willetts</v>
      </c>
      <c r="AI91" s="107">
        <v>20.5</v>
      </c>
      <c r="AJ91" s="108">
        <f t="shared" si="224"/>
        <v>1.1631944444444445E-2</v>
      </c>
      <c r="AK91" s="109">
        <f t="shared" si="257"/>
        <v>1005.0000000000002</v>
      </c>
      <c r="AL91" s="129">
        <f t="shared" ref="AL91:AL100" si="357">(50.124*AI91)+1373.5</f>
        <v>2401.0420000000004</v>
      </c>
      <c r="AM91" s="131">
        <f t="shared" si="271"/>
        <v>1.1631944444444445E-2</v>
      </c>
      <c r="AN91" s="131">
        <f t="shared" si="258"/>
        <v>2.0008499999999874E-6</v>
      </c>
      <c r="AO91" s="132">
        <f t="shared" si="259"/>
        <v>1.1631944444444445E-2</v>
      </c>
      <c r="AP91" s="146" t="str">
        <f t="shared" si="225"/>
        <v>Rebecca Willetts</v>
      </c>
      <c r="AQ91" s="107">
        <v>20.7</v>
      </c>
      <c r="AR91" s="129">
        <f t="shared" si="226"/>
        <v>2411.0668000000001</v>
      </c>
      <c r="AS91" s="131">
        <f t="shared" si="227"/>
        <v>1.1631944444444445E-2</v>
      </c>
      <c r="AT91" s="131">
        <f t="shared" si="260"/>
        <v>2.0008499999999874E-6</v>
      </c>
      <c r="AU91" s="132">
        <f t="shared" si="228"/>
        <v>1.1633945294444444E-2</v>
      </c>
      <c r="AV91" s="146" t="str">
        <f t="shared" si="229"/>
        <v>Rebecca Willetts</v>
      </c>
      <c r="AW91" s="107">
        <v>20.9</v>
      </c>
      <c r="AX91" s="129">
        <f t="shared" si="193"/>
        <v>2167.6999999999998</v>
      </c>
      <c r="AY91" s="131">
        <f t="shared" si="230"/>
        <v>1.4409722222222223E-2</v>
      </c>
      <c r="AZ91" s="131">
        <f t="shared" si="261"/>
        <v>2.0008499999999874E-6</v>
      </c>
      <c r="BA91" s="132">
        <f t="shared" si="231"/>
        <v>1.4411723072222223E-2</v>
      </c>
      <c r="BB91" s="146" t="str">
        <f t="shared" si="232"/>
        <v>Rebecca Willetts</v>
      </c>
      <c r="BC91" s="107">
        <v>21</v>
      </c>
      <c r="BD91" s="129">
        <f t="shared" si="194"/>
        <v>749.16399999999987</v>
      </c>
      <c r="BE91" s="131">
        <f t="shared" si="233"/>
        <v>8.6805555555555559E-3</v>
      </c>
      <c r="BF91" s="131">
        <f t="shared" si="262"/>
        <v>2.0008599999999872E-6</v>
      </c>
      <c r="BG91" s="134">
        <f>IF(BE91&lt;&gt;"",BE91,VLOOKUP($A91,Table12[],7,FALSE))+BF91</f>
        <v>8.6825564155555562E-3</v>
      </c>
      <c r="BH91" s="146" t="str">
        <f t="shared" si="234"/>
        <v>Rebecca Willetts</v>
      </c>
      <c r="BI91" s="107">
        <v>21.1</v>
      </c>
      <c r="BJ91" s="129">
        <f t="shared" si="195"/>
        <v>746.40239999999983</v>
      </c>
      <c r="BK91" s="131">
        <f t="shared" si="235"/>
        <v>8.6805555555555559E-3</v>
      </c>
      <c r="BL91" s="131">
        <f t="shared" si="263"/>
        <v>2.0008499999999874E-6</v>
      </c>
      <c r="BM91" s="134">
        <f>IF(BK91&lt;&gt;"",BK91,VLOOKUP($A91,Table12[],7,FALSE))+BL91</f>
        <v>8.6825564055555554E-3</v>
      </c>
      <c r="BN91" s="146" t="str">
        <f t="shared" si="236"/>
        <v>Rebecca Willetts</v>
      </c>
      <c r="BO91" s="107">
        <v>21.3</v>
      </c>
      <c r="BP91" s="129">
        <f t="shared" si="196"/>
        <v>740.87919999999986</v>
      </c>
      <c r="BQ91" s="131">
        <f t="shared" si="237"/>
        <v>8.5069444444444437E-3</v>
      </c>
      <c r="BR91" s="131">
        <f t="shared" si="264"/>
        <v>2.0008599999999872E-6</v>
      </c>
      <c r="BS91" s="134">
        <f>IF(BQ91&lt;&gt;"",BQ91,VLOOKUP($A91,Table12[],7,FALSE))+BR91</f>
        <v>8.508945304444444E-3</v>
      </c>
      <c r="BT91" s="146" t="str">
        <f t="shared" si="238"/>
        <v>Rebecca Willetts</v>
      </c>
      <c r="BU91" s="107">
        <v>21</v>
      </c>
      <c r="BV91" s="129">
        <f t="shared" si="197"/>
        <v>699.09999999999991</v>
      </c>
      <c r="BW91" s="131">
        <f t="shared" si="239"/>
        <v>8.1597222222222227E-3</v>
      </c>
      <c r="BX91" s="131">
        <f t="shared" si="265"/>
        <v>2.0008499999999874E-6</v>
      </c>
      <c r="BY91" s="134">
        <f>IF(BW91&lt;&gt;"",BW91,VLOOKUP($A91,Table12[],7,FALSE))+BX91</f>
        <v>8.1617230722222222E-3</v>
      </c>
      <c r="BZ91" s="146" t="str">
        <f t="shared" si="240"/>
        <v>Rebecca Willetts</v>
      </c>
      <c r="CA91" s="107">
        <v>21.3</v>
      </c>
      <c r="CB91" s="129">
        <f t="shared" si="198"/>
        <v>668.79999999999984</v>
      </c>
      <c r="CC91" s="131">
        <f t="shared" si="241"/>
        <v>7.8125E-3</v>
      </c>
      <c r="CD91" s="131">
        <f t="shared" si="266"/>
        <v>2.0008499999999874E-6</v>
      </c>
      <c r="CE91" s="134">
        <f>IF(CC91&lt;&gt;"",CC91,VLOOKUP($A91,Table12[],7,FALSE))+CD91</f>
        <v>7.8145008499999995E-3</v>
      </c>
      <c r="CF91" s="146" t="str">
        <f t="shared" si="242"/>
        <v>Rebecca Willetts</v>
      </c>
      <c r="CG91" s="107"/>
      <c r="CH91" s="129" t="str">
        <f t="shared" si="199"/>
        <v/>
      </c>
      <c r="CI91" s="131" t="str">
        <f t="shared" si="243"/>
        <v/>
      </c>
      <c r="CJ91" s="131">
        <f t="shared" si="267"/>
        <v>2.0008499999999874E-6</v>
      </c>
      <c r="CK91" s="134">
        <f>IF(CI91&lt;&gt;"",CI91,VLOOKUP($A91,Table12[],7,FALSE))+CJ91</f>
        <v>8.6825564055555554E-3</v>
      </c>
      <c r="CL91" s="146" t="str">
        <f t="shared" si="244"/>
        <v>Rebecca Willetts</v>
      </c>
      <c r="CM91" s="8"/>
      <c r="CN91" s="8">
        <f t="shared" si="268"/>
        <v>0</v>
      </c>
      <c r="CO91" s="8">
        <f t="shared" si="245"/>
        <v>0</v>
      </c>
      <c r="CP91" s="8">
        <f t="shared" si="200"/>
        <v>1.2500000000000001E-2</v>
      </c>
      <c r="CQ91" s="8"/>
      <c r="CR91" s="8">
        <f>IF(A91&lt;&gt;"",IF(VLOOKUP(A91,Apr!A$4:F$211,6)&gt;0,VLOOKUP(A91,Apr!A$4:F$211,6),0),0)</f>
        <v>0</v>
      </c>
      <c r="CS91" s="8">
        <f>IF(A91&lt;&gt;"",IF(VLOOKUP(A91,May!A$3:F$209,6)&gt;0,VLOOKUP(A91,May!A$3:F$209,6),0),0)</f>
        <v>0</v>
      </c>
      <c r="CT91" s="8">
        <f>IF(A91&lt;&gt;"",IF(VLOOKUP(A91,Jun!A$3:F$209,6)&gt;0,VLOOKUP(A91,Jun!A$3:F$209,6),0),0)</f>
        <v>0</v>
      </c>
      <c r="CU91" s="8">
        <f>IF(A91&lt;&gt;"",IF(VLOOKUP(A91,Jul!A$3:F$206,6)&gt;0,VLOOKUP(A91,Jul!A$3:F$206,6),0),0)</f>
        <v>0</v>
      </c>
      <c r="CV91" s="8">
        <f>IF(A91&lt;&gt;"",IF(VLOOKUP(A91,Aug!A$3:F$206,6)&gt;0,VLOOKUP(A91,Aug!A$3:F$206,6),0),0)</f>
        <v>0</v>
      </c>
      <c r="CW91" s="8">
        <f>IF(A91&lt;&gt;"",IF(VLOOKUP(A91,Sep!A$3:F$206,6)&gt;0,VLOOKUP(A91,Sep!A$3:F$206,6),0),0)</f>
        <v>0</v>
      </c>
      <c r="CX91" s="6">
        <f t="shared" si="201"/>
        <v>1790.8285351080535</v>
      </c>
      <c r="CY91" s="8">
        <f t="shared" si="246"/>
        <v>7.1180555555555554E-3</v>
      </c>
      <c r="CZ91" s="8">
        <f>IF(A91&lt;&gt;"",IF(VLOOKUP(A91,Oct!A$3:F$206,6)&gt;0,VLOOKUP(A91,Oct!A$3:F$206,6),0),0)</f>
        <v>0</v>
      </c>
      <c r="DA91" s="8">
        <f>IF(A91&lt;&gt;"",IF(VLOOKUP(A91,Nov!A$3:F$207,6)&gt;0,VLOOKUP(A91,Nov!A$3:F$207,6),0),0)</f>
        <v>0</v>
      </c>
      <c r="DB91" s="8">
        <f>IF(A91&lt;&gt;"",IF(VLOOKUP(A91,Dec!A$3:F$207,6)&gt;0,VLOOKUP(A91,Dec!A$3:F$207,6),0),0)</f>
        <v>0</v>
      </c>
      <c r="DC91" s="8">
        <f>IF(A91&lt;&gt;"",IF(VLOOKUP(A91,Jan!A$3:F$207,6)&gt;0,VLOOKUP(A91,Jan!A$3:F$207,6),0),0)</f>
        <v>0</v>
      </c>
      <c r="DD91" s="8">
        <f>IF(A91&lt;&gt;"",IF(VLOOKUP(A91,Feb!A$3:F$207,6)&gt;0,VLOOKUP(A91,Feb!A$3:F$207,6),0),0)</f>
        <v>0</v>
      </c>
      <c r="DE91" s="8">
        <f>IF(A91&lt;&gt;"",IF(VLOOKUP(A91,Mar!A$3:F$207,6)&gt;0,VLOOKUP(A91,Mar!A$3:F$207,6),0),0)</f>
        <v>0</v>
      </c>
      <c r="DG91" s="8">
        <f>LARGE($EE91:EF91,1)</f>
        <v>1.1631944444444445E-2</v>
      </c>
      <c r="DH91" s="8">
        <f>LARGE($EE91:EG91,1)</f>
        <v>1.1631944444444445E-2</v>
      </c>
      <c r="DI91" s="8">
        <f>LARGE($EE91:EH91,1)</f>
        <v>1.1631944444444445E-2</v>
      </c>
      <c r="DJ91" s="8">
        <f>LARGE($EE91:EI91,1)</f>
        <v>1.1633945294444444E-2</v>
      </c>
      <c r="DK91" s="8">
        <f>LARGE($EE91:EJ91,1)</f>
        <v>1.1633945294444444E-2</v>
      </c>
      <c r="DL91" s="8">
        <f>LARGE($EK91:EL91,1)</f>
        <v>7.1180555555555554E-3</v>
      </c>
      <c r="DM91" s="8">
        <f>LARGE($EK91:EM91,1)</f>
        <v>7.1180555555555554E-3</v>
      </c>
      <c r="DN91" s="8">
        <f>LARGE($EK91:EN91,1)</f>
        <v>7.1180555555555554E-3</v>
      </c>
      <c r="DO91" s="8">
        <f>LARGE($EK91:EO91,1)</f>
        <v>7.1180555555555554E-3</v>
      </c>
      <c r="DP91" s="8">
        <f>LARGE($EK91:EP91,1)</f>
        <v>7.1180555555555554E-3</v>
      </c>
      <c r="DS91" s="6">
        <f t="shared" si="121"/>
        <v>0</v>
      </c>
      <c r="DT91" s="6">
        <f t="shared" si="121"/>
        <v>0</v>
      </c>
      <c r="DU91" s="6">
        <f t="shared" si="121"/>
        <v>0</v>
      </c>
      <c r="DV91" s="6">
        <f t="shared" si="120"/>
        <v>0</v>
      </c>
      <c r="DW91" s="6">
        <f t="shared" si="120"/>
        <v>0</v>
      </c>
      <c r="DX91" s="6">
        <f t="shared" si="120"/>
        <v>0</v>
      </c>
      <c r="DY91" s="6">
        <f t="shared" si="123"/>
        <v>0</v>
      </c>
      <c r="DZ91" s="6">
        <f t="shared" si="123"/>
        <v>0</v>
      </c>
      <c r="EA91" s="6">
        <f t="shared" si="123"/>
        <v>0</v>
      </c>
      <c r="EB91" s="6">
        <f t="shared" si="123"/>
        <v>0</v>
      </c>
      <c r="EC91" s="6">
        <f t="shared" si="123"/>
        <v>0</v>
      </c>
      <c r="EE91" s="8">
        <f t="shared" si="202"/>
        <v>1.1631944444444445E-2</v>
      </c>
      <c r="EF91" s="8">
        <f t="shared" si="124"/>
        <v>0</v>
      </c>
      <c r="EG91" s="8">
        <f t="shared" si="124"/>
        <v>0</v>
      </c>
      <c r="EH91" s="8">
        <f t="shared" si="203"/>
        <v>1.1631944444444445E-2</v>
      </c>
      <c r="EI91" s="8">
        <f t="shared" si="204"/>
        <v>1.1633945294444444E-2</v>
      </c>
      <c r="EJ91" s="8">
        <f t="shared" si="124"/>
        <v>0</v>
      </c>
      <c r="EK91" s="8">
        <f t="shared" si="247"/>
        <v>7.1180555555555554E-3</v>
      </c>
      <c r="EL91" s="8">
        <f t="shared" si="273"/>
        <v>0</v>
      </c>
      <c r="EM91" s="8">
        <f t="shared" si="273"/>
        <v>0</v>
      </c>
      <c r="EN91" s="8">
        <f t="shared" si="273"/>
        <v>0</v>
      </c>
      <c r="EO91" s="8">
        <f t="shared" si="273"/>
        <v>0</v>
      </c>
      <c r="EP91" s="8">
        <f t="shared" si="273"/>
        <v>0</v>
      </c>
      <c r="ES91" s="8" t="str">
        <f t="shared" si="274"/>
        <v/>
      </c>
      <c r="ET91" s="8" t="str">
        <f t="shared" si="274"/>
        <v/>
      </c>
      <c r="EU91" s="8" t="str">
        <f t="shared" si="274"/>
        <v/>
      </c>
      <c r="EV91" s="8" t="str">
        <f t="shared" si="274"/>
        <v/>
      </c>
      <c r="EW91" s="8" t="str">
        <f t="shared" si="274"/>
        <v/>
      </c>
      <c r="EX91" s="8" t="str">
        <f t="shared" si="274"/>
        <v/>
      </c>
      <c r="EY91" s="8" t="str">
        <f t="shared" si="275"/>
        <v/>
      </c>
      <c r="EZ91" s="8" t="str">
        <f t="shared" si="275"/>
        <v/>
      </c>
      <c r="FA91" s="8" t="str">
        <f t="shared" si="275"/>
        <v/>
      </c>
      <c r="FB91" s="8" t="str">
        <f t="shared" si="275"/>
        <v/>
      </c>
      <c r="FC91" s="8" t="str">
        <f t="shared" si="275"/>
        <v/>
      </c>
      <c r="FD91" s="8" t="str">
        <f t="shared" si="275"/>
        <v/>
      </c>
      <c r="FF91" s="13">
        <v>2.3252314814814812E-2</v>
      </c>
      <c r="FG91" s="8">
        <f t="shared" si="248"/>
        <v>2.3252314814814812E-2</v>
      </c>
      <c r="FH91" s="8">
        <f>IF(COUNT($ES91:ET91)&gt;0,SMALL($ES91:ET91,1),$FF91)</f>
        <v>2.3252314814814812E-2</v>
      </c>
      <c r="FI91" s="8">
        <f>IF(COUNT($ES91:EU91)&gt;0,SMALL($ES91:EU91,1),$FF91)</f>
        <v>2.3252314814814812E-2</v>
      </c>
      <c r="FJ91" s="8">
        <f>IF(COUNT($ES91:EV91)&gt;0,SMALL($ES91:EV91,1),$FF91)</f>
        <v>2.3252314814814812E-2</v>
      </c>
      <c r="FK91" s="8">
        <f>IF(COUNT($ES91:EW91)&gt;0,SMALL($ES91:EW91,1),$FF91)</f>
        <v>2.3252314814814812E-2</v>
      </c>
      <c r="FL91" s="54">
        <v>1.849537037037037E-2</v>
      </c>
      <c r="FM91" s="8">
        <f t="shared" si="249"/>
        <v>1.849537037037037E-2</v>
      </c>
      <c r="FN91" s="8">
        <f>IF(COUNT($EY91:EZ91)&gt;0,SMALL($EY91:EZ91,1),$FM91)</f>
        <v>1.849537037037037E-2</v>
      </c>
      <c r="FO91" s="8">
        <f>IF(COUNT($EY91:FA91)&gt;0,SMALL($EY91:FA91,1),$FM91)</f>
        <v>1.849537037037037E-2</v>
      </c>
      <c r="FP91" s="8">
        <f>IF(COUNT($EY91:FB91)&gt;0,SMALL($EY91:FB91,1),$FM91)</f>
        <v>1.849537037037037E-2</v>
      </c>
      <c r="FQ91" s="8">
        <f>IF(COUNT($EY91:FC91)&gt;0,SMALL($EY91:FC91,1),$FM91)</f>
        <v>1.849537037037037E-2</v>
      </c>
      <c r="FS91" s="8">
        <f t="shared" si="206"/>
        <v>1.1635982331481481E-2</v>
      </c>
      <c r="FT91" s="8">
        <f t="shared" si="207"/>
        <v>7.1200925925925928E-3</v>
      </c>
      <c r="FU91" s="1">
        <f t="shared" si="118"/>
        <v>88</v>
      </c>
      <c r="FV91" s="8">
        <f t="shared" si="208"/>
        <v>2.0370370370370371E-6</v>
      </c>
      <c r="FW91" s="1" t="str">
        <f t="shared" si="209"/>
        <v>Rebecca Willetts</v>
      </c>
      <c r="FY91" s="13">
        <f t="shared" si="210"/>
        <v>2.6970569846373704E-2</v>
      </c>
      <c r="FZ91" s="13">
        <f>SMALL($GL91:GM91,1)/(60*60*24)</f>
        <v>2.69705698463737E-2</v>
      </c>
      <c r="GA91" s="13">
        <f>SMALL($GL91:GN91,1)/(60*60*24)</f>
        <v>2.69705698463737E-2</v>
      </c>
      <c r="GB91" s="13">
        <f>SMALL($GL91:GO91,1)/(60*60*24)</f>
        <v>2.69705698463737E-2</v>
      </c>
      <c r="GC91" s="13">
        <f>SMALL($GL91:GP91,1)/(60*60*24)</f>
        <v>2.69705698463737E-2</v>
      </c>
      <c r="GD91" s="13">
        <f>SMALL($GL91:GQ91,1)/(60*60*24)</f>
        <v>2.69705698463737E-2</v>
      </c>
      <c r="GE91" s="34">
        <f t="shared" si="250"/>
        <v>2.0727182119306176E-2</v>
      </c>
      <c r="GF91" s="13">
        <f>SMALL($GR91:GS91,1)/(60*60*24)</f>
        <v>2.0727182119306176E-2</v>
      </c>
      <c r="GG91" s="42">
        <f>SMALL($GT91:GT91,1)/(60*60*24)</f>
        <v>0.11572916666666666</v>
      </c>
      <c r="GH91" s="42">
        <f>SMALL($GT91:GU91,1)/(60*60*24)</f>
        <v>0.11572916666666666</v>
      </c>
      <c r="GI91" s="42">
        <f>SMALL($GT91:GV91,1)/(60*60*24)</f>
        <v>0.11572916666666666</v>
      </c>
      <c r="GJ91" s="42">
        <f>SMALL($GT91:GW91,1)/(60*60*24)</f>
        <v>0.11572916666666666</v>
      </c>
      <c r="GL91" s="6">
        <f t="shared" si="211"/>
        <v>2330.2572347266878</v>
      </c>
      <c r="GM91" s="1">
        <f t="shared" si="276"/>
        <v>9999</v>
      </c>
      <c r="GN91" s="1">
        <f t="shared" si="276"/>
        <v>9999</v>
      </c>
      <c r="GO91" s="1">
        <f t="shared" si="276"/>
        <v>9999</v>
      </c>
      <c r="GP91" s="1">
        <f t="shared" si="276"/>
        <v>9999</v>
      </c>
      <c r="GQ91" s="1">
        <f t="shared" si="276"/>
        <v>9999</v>
      </c>
      <c r="GR91" s="6">
        <f t="shared" si="251"/>
        <v>1790.8285351080535</v>
      </c>
      <c r="GS91" s="1">
        <f t="shared" si="252"/>
        <v>9999</v>
      </c>
      <c r="GT91" s="43">
        <f t="shared" si="253"/>
        <v>9999</v>
      </c>
      <c r="GU91" s="1">
        <f t="shared" si="277"/>
        <v>9999</v>
      </c>
      <c r="GV91" s="1">
        <f t="shared" si="277"/>
        <v>9999</v>
      </c>
      <c r="GW91" s="1">
        <f t="shared" si="277"/>
        <v>9999</v>
      </c>
    </row>
    <row r="92" spans="1:205" x14ac:dyDescent="0.25">
      <c r="A92" s="1" t="s">
        <v>11</v>
      </c>
      <c r="B92" s="54">
        <v>1.6493055555555556E-2</v>
      </c>
      <c r="C92" s="45">
        <v>39508</v>
      </c>
      <c r="D92" s="45"/>
      <c r="E92" s="13">
        <v>2.0659722222222222E-2</v>
      </c>
      <c r="F92" s="11">
        <v>39569</v>
      </c>
      <c r="H92" s="35">
        <v>1.9918981481481475E-2</v>
      </c>
      <c r="I92" s="35">
        <v>0</v>
      </c>
      <c r="J92" s="8">
        <v>2.2430555555555554E-2</v>
      </c>
      <c r="K92" s="55">
        <f>(J92/4*3.1)/1.032</f>
        <v>1.6844651701119723E-2</v>
      </c>
      <c r="L92" s="8">
        <v>3.9398148148148147E-2</v>
      </c>
      <c r="M92" s="8">
        <f t="shared" si="269"/>
        <v>2.3560847234685142E-2</v>
      </c>
      <c r="N92" s="6">
        <f t="shared" si="212"/>
        <v>2035.6572010767964</v>
      </c>
      <c r="O92" s="8">
        <f t="shared" si="213"/>
        <v>1.5972222222222221E-2</v>
      </c>
      <c r="P92" s="146" t="str">
        <f t="shared" si="214"/>
        <v>Richard Storey</v>
      </c>
      <c r="Q92" s="107"/>
      <c r="R92" s="129" t="str">
        <f t="shared" si="190"/>
        <v/>
      </c>
      <c r="S92" s="131" t="str">
        <f t="shared" si="215"/>
        <v/>
      </c>
      <c r="T92" s="131">
        <f t="shared" si="254"/>
        <v>2.0008599999999872E-6</v>
      </c>
      <c r="U92" s="132">
        <f t="shared" si="216"/>
        <v>1.5974223082222221E-2</v>
      </c>
      <c r="V92" s="146" t="str">
        <f t="shared" si="217"/>
        <v>Richard Storey</v>
      </c>
      <c r="W92" s="107"/>
      <c r="X92" s="129" t="str">
        <f t="shared" si="191"/>
        <v/>
      </c>
      <c r="Y92" s="131" t="str">
        <f t="shared" si="218"/>
        <v/>
      </c>
      <c r="Z92" s="131">
        <f t="shared" si="255"/>
        <v>2.0008599999999872E-6</v>
      </c>
      <c r="AA92" s="132">
        <f t="shared" si="219"/>
        <v>1.5974223082222221E-2</v>
      </c>
      <c r="AB92" s="146" t="str">
        <f t="shared" si="220"/>
        <v>Richard Storey</v>
      </c>
      <c r="AC92" s="107"/>
      <c r="AD92" s="129" t="str">
        <f t="shared" si="192"/>
        <v/>
      </c>
      <c r="AE92" s="131" t="str">
        <f t="shared" si="221"/>
        <v/>
      </c>
      <c r="AF92" s="131">
        <f t="shared" si="256"/>
        <v>2.0008599999999872E-6</v>
      </c>
      <c r="AG92" s="132">
        <f t="shared" si="222"/>
        <v>1.5974223082222221E-2</v>
      </c>
      <c r="AH92" s="146" t="str">
        <f t="shared" si="223"/>
        <v>Richard Storey</v>
      </c>
      <c r="AI92" s="107">
        <v>14.5</v>
      </c>
      <c r="AJ92" s="108">
        <f t="shared" si="224"/>
        <v>1.5104166666666667E-2</v>
      </c>
      <c r="AK92" s="109">
        <f t="shared" si="257"/>
        <v>1305</v>
      </c>
      <c r="AL92" s="129">
        <f t="shared" si="357"/>
        <v>2100.2979999999998</v>
      </c>
      <c r="AM92" s="131">
        <f t="shared" si="271"/>
        <v>1.5104166666666667E-2</v>
      </c>
      <c r="AN92" s="131">
        <f t="shared" si="258"/>
        <v>2.0008599999999872E-6</v>
      </c>
      <c r="AO92" s="132">
        <f t="shared" si="259"/>
        <v>1.5104166666666667E-2</v>
      </c>
      <c r="AP92" s="146" t="str">
        <f t="shared" si="225"/>
        <v>Richard Storey</v>
      </c>
      <c r="AQ92" s="107">
        <v>14.6</v>
      </c>
      <c r="AR92" s="129">
        <f t="shared" si="226"/>
        <v>2105.3104000000003</v>
      </c>
      <c r="AS92" s="131">
        <f t="shared" si="227"/>
        <v>1.5104166666666667E-2</v>
      </c>
      <c r="AT92" s="131">
        <f t="shared" si="260"/>
        <v>2.0008599999999872E-6</v>
      </c>
      <c r="AU92" s="132">
        <f t="shared" si="228"/>
        <v>1.5106167526666667E-2</v>
      </c>
      <c r="AV92" s="146" t="str">
        <f t="shared" si="229"/>
        <v>Richard Storey</v>
      </c>
      <c r="AW92" s="107">
        <v>14.7</v>
      </c>
      <c r="AX92" s="129">
        <f t="shared" si="193"/>
        <v>1932.1</v>
      </c>
      <c r="AY92" s="131">
        <f t="shared" si="230"/>
        <v>1.7187500000000001E-2</v>
      </c>
      <c r="AZ92" s="131">
        <f t="shared" si="261"/>
        <v>2.0008599999999872E-6</v>
      </c>
      <c r="BA92" s="132">
        <f t="shared" si="231"/>
        <v>1.7189500860000002E-2</v>
      </c>
      <c r="BB92" s="146" t="str">
        <f t="shared" si="232"/>
        <v>Richard Storey</v>
      </c>
      <c r="BC92" s="107">
        <v>14.5</v>
      </c>
      <c r="BD92" s="129">
        <f t="shared" si="194"/>
        <v>928.66799999999989</v>
      </c>
      <c r="BE92" s="131">
        <f t="shared" si="233"/>
        <v>1.0763888888888889E-2</v>
      </c>
      <c r="BF92" s="131">
        <f t="shared" si="262"/>
        <v>2.0008699999999871E-6</v>
      </c>
      <c r="BG92" s="134">
        <f>IF(BE92&lt;&gt;"",BE92,VLOOKUP($A92,Table12[],7,FALSE))+BF92</f>
        <v>1.0765889758888888E-2</v>
      </c>
      <c r="BH92" s="146" t="str">
        <f t="shared" si="234"/>
        <v>Richard Storey</v>
      </c>
      <c r="BI92" s="107">
        <v>14.7</v>
      </c>
      <c r="BJ92" s="129">
        <f t="shared" si="195"/>
        <v>923.14479999999992</v>
      </c>
      <c r="BK92" s="131">
        <f t="shared" si="235"/>
        <v>1.0763888888888889E-2</v>
      </c>
      <c r="BL92" s="131">
        <f t="shared" si="263"/>
        <v>2.0008599999999872E-6</v>
      </c>
      <c r="BM92" s="134">
        <f>IF(BK92&lt;&gt;"",BK92,VLOOKUP($A92,Table12[],7,FALSE))+BL92</f>
        <v>1.0765889748888889E-2</v>
      </c>
      <c r="BN92" s="146" t="str">
        <f t="shared" si="236"/>
        <v>Richard Storey</v>
      </c>
      <c r="BO92" s="107">
        <v>14.8</v>
      </c>
      <c r="BP92" s="129">
        <f t="shared" si="196"/>
        <v>920.38319999999987</v>
      </c>
      <c r="BQ92" s="131">
        <f t="shared" si="237"/>
        <v>1.0590277777777778E-2</v>
      </c>
      <c r="BR92" s="131">
        <f t="shared" si="264"/>
        <v>2.0008699999999871E-6</v>
      </c>
      <c r="BS92" s="134">
        <f>IF(BQ92&lt;&gt;"",BQ92,VLOOKUP($A92,Table12[],7,FALSE))+BR92</f>
        <v>1.0592278647777778E-2</v>
      </c>
      <c r="BT92" s="146" t="str">
        <f t="shared" si="238"/>
        <v>Richard Storey</v>
      </c>
      <c r="BU92" s="107">
        <v>15</v>
      </c>
      <c r="BV92" s="129">
        <f t="shared" si="197"/>
        <v>879.09999999999991</v>
      </c>
      <c r="BW92" s="131">
        <f t="shared" si="239"/>
        <v>1.0243055555555556E-2</v>
      </c>
      <c r="BX92" s="131">
        <f t="shared" si="265"/>
        <v>2.0008599999999872E-6</v>
      </c>
      <c r="BY92" s="134">
        <f>IF(BW92&lt;&gt;"",BW92,VLOOKUP($A92,Table12[],7,FALSE))+BX92</f>
        <v>1.0245056415555556E-2</v>
      </c>
      <c r="BZ92" s="146" t="str">
        <f t="shared" si="240"/>
        <v>Richard Storey</v>
      </c>
      <c r="CA92" s="107">
        <v>15.1</v>
      </c>
      <c r="CB92" s="129">
        <f t="shared" si="198"/>
        <v>861</v>
      </c>
      <c r="CC92" s="131">
        <f t="shared" si="241"/>
        <v>9.8958333333333329E-3</v>
      </c>
      <c r="CD92" s="131">
        <f t="shared" si="266"/>
        <v>2.0008599999999872E-6</v>
      </c>
      <c r="CE92" s="134">
        <f>IF(CC92&lt;&gt;"",CC92,VLOOKUP($A92,Table12[],7,FALSE))+CD92</f>
        <v>9.8978341933333332E-3</v>
      </c>
      <c r="CF92" s="146" t="str">
        <f t="shared" si="242"/>
        <v>Richard Storey</v>
      </c>
      <c r="CG92" s="107"/>
      <c r="CH92" s="129" t="str">
        <f t="shared" si="199"/>
        <v/>
      </c>
      <c r="CI92" s="131" t="str">
        <f t="shared" si="243"/>
        <v/>
      </c>
      <c r="CJ92" s="131">
        <f t="shared" si="267"/>
        <v>2.0008599999999872E-6</v>
      </c>
      <c r="CK92" s="134">
        <f>IF(CI92&lt;&gt;"",CI92,VLOOKUP($A92,Table12[],7,FALSE))+CJ92</f>
        <v>1.0765889748888891E-2</v>
      </c>
      <c r="CL92" s="146" t="str">
        <f t="shared" si="244"/>
        <v>Richard Storey</v>
      </c>
      <c r="CM92" s="8"/>
      <c r="CN92" s="8">
        <f t="shared" si="268"/>
        <v>2.5310499140000001E-2</v>
      </c>
      <c r="CO92" s="8">
        <f t="shared" si="245"/>
        <v>2.0403091732592592E-2</v>
      </c>
      <c r="CP92" s="8">
        <f t="shared" si="200"/>
        <v>1.5972222222222221E-2</v>
      </c>
      <c r="CQ92" s="8"/>
      <c r="CR92" s="8">
        <f>IF(A92&lt;&gt;"",IF(VLOOKUP(A92,Apr!A$4:F$211,6)&gt;0,VLOOKUP(A92,Apr!A$4:F$211,6),0),0)</f>
        <v>0</v>
      </c>
      <c r="CS92" s="8">
        <f>IF(A92&lt;&gt;"",IF(VLOOKUP(A92,May!A$3:F$209,6)&gt;0,VLOOKUP(A92,May!A$3:F$209,6),0),0)</f>
        <v>0</v>
      </c>
      <c r="CT92" s="8">
        <f>IF(A92&lt;&gt;"",IF(VLOOKUP(A92,Jun!A$3:F$209,6)&gt;0,VLOOKUP(A92,Jun!A$3:F$209,6),0),0)</f>
        <v>0</v>
      </c>
      <c r="CU92" s="8">
        <f>IF(A92&lt;&gt;"",IF(VLOOKUP(A92,Jul!A$3:F$206,6)&gt;0,VLOOKUP(A92,Jul!A$3:F$206,6),0),0)</f>
        <v>0</v>
      </c>
      <c r="CV92" s="8">
        <f>IF(A92&lt;&gt;"",IF(VLOOKUP(A92,Aug!A$3:F$206,6)&gt;0,VLOOKUP(A92,Aug!A$3:F$206,6),0),0)</f>
        <v>0</v>
      </c>
      <c r="CW92" s="8">
        <f>IF(A92&lt;&gt;"",IF(VLOOKUP(A92,Sep!A$3:F$206,6)&gt;0,VLOOKUP(A92,Sep!A$3:F$206,6),0),0)</f>
        <v>2.5310499140000001E-2</v>
      </c>
      <c r="CX92" s="6">
        <f t="shared" si="201"/>
        <v>1680.6009052060945</v>
      </c>
      <c r="CY92" s="8">
        <f t="shared" si="246"/>
        <v>8.3333333333333332E-3</v>
      </c>
      <c r="CZ92" s="8">
        <f>IF(A92&lt;&gt;"",IF(VLOOKUP(A92,Oct!A$3:F$206,6)&gt;0,VLOOKUP(A92,Oct!A$3:F$206,6),0),0)</f>
        <v>0</v>
      </c>
      <c r="DA92" s="8">
        <f>IF(A92&lt;&gt;"",IF(VLOOKUP(A92,Nov!A$3:F$207,6)&gt;0,VLOOKUP(A92,Nov!A$3:F$207,6),0),0)</f>
        <v>2.0403091732592592E-2</v>
      </c>
      <c r="DB92" s="8">
        <f>IF(A92&lt;&gt;"",IF(VLOOKUP(A92,Dec!A$3:F$207,6)&gt;0,VLOOKUP(A92,Dec!A$3:F$207,6),0),0)</f>
        <v>0</v>
      </c>
      <c r="DC92" s="8">
        <f>IF(A92&lt;&gt;"",IF(VLOOKUP(A92,Jan!A$3:F$207,6)&gt;0,VLOOKUP(A92,Jan!A$3:F$207,6),0),0)</f>
        <v>0</v>
      </c>
      <c r="DD92" s="8">
        <f>IF(A92&lt;&gt;"",IF(VLOOKUP(A92,Feb!A$3:F$207,6)&gt;0,VLOOKUP(A92,Feb!A$3:F$207,6),0),0)</f>
        <v>0</v>
      </c>
      <c r="DE92" s="8">
        <f>IF(A92&lt;&gt;"",IF(VLOOKUP(A92,Mar!A$3:F$207,6)&gt;0,VLOOKUP(A92,Mar!A$3:F$207,6),0),0)</f>
        <v>0</v>
      </c>
      <c r="DG92" s="8">
        <f>LARGE($EE92:EF92,1)</f>
        <v>1.5104166666666667E-2</v>
      </c>
      <c r="DH92" s="8">
        <f>LARGE($EE92:EG92,1)</f>
        <v>1.5104166666666667E-2</v>
      </c>
      <c r="DI92" s="8">
        <f>LARGE($EE92:EH92,1)</f>
        <v>1.5104166666666667E-2</v>
      </c>
      <c r="DJ92" s="8">
        <f>LARGE($EE92:EI92,1)</f>
        <v>1.5106167526666667E-2</v>
      </c>
      <c r="DK92" s="8">
        <f>LARGE($EE92:EJ92,1)</f>
        <v>1.5106167526666667E-2</v>
      </c>
      <c r="DL92" s="8">
        <f>LARGE($EK92:EL92,1)</f>
        <v>8.3333333333333332E-3</v>
      </c>
      <c r="DM92" s="8">
        <f>LARGE($EK92:EM92,1)</f>
        <v>8.3333333333333332E-3</v>
      </c>
      <c r="DN92" s="8">
        <f>LARGE($EK92:EN92,1)</f>
        <v>8.3333333333333332E-3</v>
      </c>
      <c r="DO92" s="8">
        <f>LARGE($EK92:EO92,1)</f>
        <v>8.3333333333333332E-3</v>
      </c>
      <c r="DP92" s="8">
        <f>LARGE($EK92:EP92,1)</f>
        <v>8.3333333333333332E-3</v>
      </c>
      <c r="DS92" s="6">
        <f t="shared" si="121"/>
        <v>0</v>
      </c>
      <c r="DT92" s="6">
        <f t="shared" si="121"/>
        <v>0</v>
      </c>
      <c r="DU92" s="6">
        <f t="shared" si="121"/>
        <v>0</v>
      </c>
      <c r="DV92" s="6">
        <f t="shared" si="120"/>
        <v>0</v>
      </c>
      <c r="DW92" s="6">
        <f t="shared" si="120"/>
        <v>0</v>
      </c>
      <c r="DX92" s="6">
        <f t="shared" si="120"/>
        <v>2186.8271256960002</v>
      </c>
      <c r="DY92" s="6">
        <f t="shared" si="123"/>
        <v>0</v>
      </c>
      <c r="DZ92" s="6">
        <f t="shared" si="123"/>
        <v>1762.8271256959999</v>
      </c>
      <c r="EA92" s="6">
        <f t="shared" si="123"/>
        <v>0</v>
      </c>
      <c r="EB92" s="6">
        <f t="shared" si="123"/>
        <v>0</v>
      </c>
      <c r="EC92" s="6">
        <f t="shared" si="123"/>
        <v>0</v>
      </c>
      <c r="EE92" s="8">
        <f t="shared" si="202"/>
        <v>1.5104166666666667E-2</v>
      </c>
      <c r="EF92" s="8">
        <f t="shared" si="124"/>
        <v>0</v>
      </c>
      <c r="EG92" s="8">
        <f t="shared" si="124"/>
        <v>0</v>
      </c>
      <c r="EH92" s="8">
        <f t="shared" si="203"/>
        <v>1.5104166666666667E-2</v>
      </c>
      <c r="EI92" s="8">
        <f t="shared" si="204"/>
        <v>1.5106167526666667E-2</v>
      </c>
      <c r="EJ92" s="8">
        <f t="shared" si="124"/>
        <v>0</v>
      </c>
      <c r="EK92" s="8">
        <f t="shared" si="247"/>
        <v>8.3333333333333332E-3</v>
      </c>
      <c r="EL92" s="8">
        <f t="shared" si="273"/>
        <v>0</v>
      </c>
      <c r="EM92" s="8">
        <f t="shared" si="273"/>
        <v>7.4652777777777781E-3</v>
      </c>
      <c r="EN92" s="8">
        <f t="shared" si="273"/>
        <v>0</v>
      </c>
      <c r="EO92" s="8">
        <f t="shared" si="273"/>
        <v>0</v>
      </c>
      <c r="EP92" s="8">
        <f t="shared" si="273"/>
        <v>0</v>
      </c>
      <c r="ES92" s="8" t="str">
        <f t="shared" si="274"/>
        <v/>
      </c>
      <c r="ET92" s="8" t="str">
        <f t="shared" si="274"/>
        <v/>
      </c>
      <c r="EU92" s="8" t="str">
        <f t="shared" si="274"/>
        <v/>
      </c>
      <c r="EV92" s="8" t="str">
        <f t="shared" si="274"/>
        <v/>
      </c>
      <c r="EW92" s="8" t="str">
        <f t="shared" si="274"/>
        <v/>
      </c>
      <c r="EX92" s="8">
        <f t="shared" si="274"/>
        <v>2.5310499140000001E-2</v>
      </c>
      <c r="EY92" s="8" t="str">
        <f t="shared" si="275"/>
        <v/>
      </c>
      <c r="EZ92" s="8">
        <f t="shared" si="275"/>
        <v>2.0403091732592592E-2</v>
      </c>
      <c r="FA92" s="8" t="str">
        <f t="shared" si="275"/>
        <v/>
      </c>
      <c r="FB92" s="8" t="str">
        <f t="shared" si="275"/>
        <v/>
      </c>
      <c r="FC92" s="8" t="str">
        <f t="shared" si="275"/>
        <v/>
      </c>
      <c r="FD92" s="8" t="str">
        <f t="shared" si="275"/>
        <v/>
      </c>
      <c r="FF92" s="13">
        <v>2.0659722222222222E-2</v>
      </c>
      <c r="FG92" s="8">
        <f t="shared" si="248"/>
        <v>2.0659722222222222E-2</v>
      </c>
      <c r="FH92" s="8">
        <f>IF(COUNT($ES92:ET92)&gt;0,SMALL($ES92:ET92,1),$FF92)</f>
        <v>2.0659722222222222E-2</v>
      </c>
      <c r="FI92" s="8">
        <f>IF(COUNT($ES92:EU92)&gt;0,SMALL($ES92:EU92,1),$FF92)</f>
        <v>2.0659722222222222E-2</v>
      </c>
      <c r="FJ92" s="8">
        <f>IF(COUNT($ES92:EV92)&gt;0,SMALL($ES92:EV92,1),$FF92)</f>
        <v>2.0659722222222222E-2</v>
      </c>
      <c r="FK92" s="8">
        <f>IF(COUNT($ES92:EW92)&gt;0,SMALL($ES92:EW92,1),$FF92)</f>
        <v>2.0659722222222222E-2</v>
      </c>
      <c r="FL92" s="54">
        <v>1.6493055555555556E-2</v>
      </c>
      <c r="FM92" s="8">
        <f t="shared" si="249"/>
        <v>1.6493055555555556E-2</v>
      </c>
      <c r="FN92" s="8">
        <f>IF(COUNT($EY92:EZ92)&gt;0,SMALL($EY92:EZ92,1),$FM92)</f>
        <v>2.0403091732592592E-2</v>
      </c>
      <c r="FO92" s="8">
        <f>IF(COUNT($EY92:FA92)&gt;0,SMALL($EY92:FA92,1),$FM92)</f>
        <v>2.0403091732592592E-2</v>
      </c>
      <c r="FP92" s="8">
        <f>IF(COUNT($EY92:FB92)&gt;0,SMALL($EY92:FB92,1),$FM92)</f>
        <v>2.0403091732592592E-2</v>
      </c>
      <c r="FQ92" s="8">
        <f>IF(COUNT($EY92:FC92)&gt;0,SMALL($EY92:FC92,1),$FM92)</f>
        <v>2.0403091732592592E-2</v>
      </c>
      <c r="FS92" s="8">
        <f t="shared" si="206"/>
        <v>1.5108227711851852E-2</v>
      </c>
      <c r="FT92" s="8">
        <f t="shared" si="207"/>
        <v>8.335393518518518E-3</v>
      </c>
      <c r="FU92" s="1">
        <f t="shared" si="118"/>
        <v>89</v>
      </c>
      <c r="FV92" s="8">
        <f t="shared" si="208"/>
        <v>2.0601851851851853E-6</v>
      </c>
      <c r="FW92" s="1" t="str">
        <f t="shared" si="209"/>
        <v>Richard Storey</v>
      </c>
      <c r="FY92" s="13">
        <f t="shared" si="210"/>
        <v>2.3560847234685142E-2</v>
      </c>
      <c r="FZ92" s="13">
        <f>SMALL($GL92:GM92,1)/(60*60*24)</f>
        <v>2.3560847234685142E-2</v>
      </c>
      <c r="GA92" s="13">
        <f>SMALL($GL92:GN92,1)/(60*60*24)</f>
        <v>2.3560847234685142E-2</v>
      </c>
      <c r="GB92" s="13">
        <f>SMALL($GL92:GO92,1)/(60*60*24)</f>
        <v>2.3560847234685142E-2</v>
      </c>
      <c r="GC92" s="13">
        <f>SMALL($GL92:GP92,1)/(60*60*24)</f>
        <v>2.3560847234685142E-2</v>
      </c>
      <c r="GD92" s="13">
        <f>SMALL($GL92:GQ92,1)/(60*60*24)</f>
        <v>2.3560847234685142E-2</v>
      </c>
      <c r="GE92" s="34">
        <f t="shared" si="250"/>
        <v>1.9451399365811278E-2</v>
      </c>
      <c r="GF92" s="13">
        <f>SMALL($GR92:GS92,1)/(60*60*24)</f>
        <v>1.9451399365811278E-2</v>
      </c>
      <c r="GG92" s="42">
        <f>SMALL($GT92:GT92,1)/(60*60*24)</f>
        <v>2.4454064386823651E-2</v>
      </c>
      <c r="GH92" s="42">
        <f>SMALL($GT92:GU92,1)/(60*60*24)</f>
        <v>2.4454064386823651E-2</v>
      </c>
      <c r="GI92" s="42">
        <f>SMALL($GT92:GV92,1)/(60*60*24)</f>
        <v>2.4454064386823651E-2</v>
      </c>
      <c r="GJ92" s="42">
        <f>SMALL($GT92:GW92,1)/(60*60*24)</f>
        <v>2.4454064386823651E-2</v>
      </c>
      <c r="GL92" s="6">
        <f t="shared" si="211"/>
        <v>2035.6572010767964</v>
      </c>
      <c r="GM92" s="1">
        <f t="shared" si="276"/>
        <v>9999</v>
      </c>
      <c r="GN92" s="1">
        <f t="shared" si="276"/>
        <v>9999</v>
      </c>
      <c r="GO92" s="1">
        <f t="shared" si="276"/>
        <v>9999</v>
      </c>
      <c r="GP92" s="1">
        <f t="shared" si="276"/>
        <v>9999</v>
      </c>
      <c r="GQ92" s="1">
        <f t="shared" si="276"/>
        <v>9999</v>
      </c>
      <c r="GR92" s="6">
        <f t="shared" si="251"/>
        <v>1680.6009052060945</v>
      </c>
      <c r="GS92" s="1">
        <f t="shared" si="252"/>
        <v>9999</v>
      </c>
      <c r="GT92" s="43">
        <f t="shared" si="253"/>
        <v>2112.8311630215635</v>
      </c>
      <c r="GU92" s="1">
        <f t="shared" si="277"/>
        <v>9999</v>
      </c>
      <c r="GV92" s="1">
        <f t="shared" si="277"/>
        <v>9999</v>
      </c>
      <c r="GW92" s="1">
        <f t="shared" si="277"/>
        <v>9999</v>
      </c>
    </row>
    <row r="93" spans="1:205" x14ac:dyDescent="0.25">
      <c r="A93" s="1" t="s">
        <v>207</v>
      </c>
      <c r="B93" s="54"/>
      <c r="C93" s="45"/>
      <c r="D93" s="45"/>
      <c r="E93" s="13">
        <v>2.390046296296296E-2</v>
      </c>
      <c r="F93" s="11">
        <v>45017</v>
      </c>
      <c r="K93" s="55"/>
      <c r="L93" s="8">
        <v>3.7499999999999999E-2</v>
      </c>
      <c r="M93" s="8">
        <f t="shared" si="269"/>
        <v>2.5453600719020333E-2</v>
      </c>
      <c r="N93" s="6">
        <f t="shared" si="212"/>
        <v>2199.1911021233568</v>
      </c>
      <c r="O93" s="8">
        <f t="shared" si="213"/>
        <v>1.40625E-2</v>
      </c>
      <c r="P93" s="146" t="str">
        <f t="shared" si="214"/>
        <v>Rosie Eagles</v>
      </c>
      <c r="Q93" s="107"/>
      <c r="R93" s="129" t="str">
        <f t="shared" si="190"/>
        <v/>
      </c>
      <c r="S93" s="131" t="str">
        <f t="shared" si="215"/>
        <v/>
      </c>
      <c r="T93" s="131">
        <f t="shared" si="254"/>
        <v>2.0008699999999871E-6</v>
      </c>
      <c r="U93" s="132">
        <f t="shared" si="216"/>
        <v>1.406450087E-2</v>
      </c>
      <c r="V93" s="146" t="str">
        <f t="shared" si="217"/>
        <v>Rosie Eagles</v>
      </c>
      <c r="W93" s="107"/>
      <c r="X93" s="129" t="str">
        <f t="shared" si="191"/>
        <v/>
      </c>
      <c r="Y93" s="131" t="str">
        <f t="shared" si="218"/>
        <v/>
      </c>
      <c r="Z93" s="131">
        <f t="shared" si="255"/>
        <v>2.0008699999999871E-6</v>
      </c>
      <c r="AA93" s="132">
        <f t="shared" si="219"/>
        <v>1.406450087E-2</v>
      </c>
      <c r="AB93" s="146" t="str">
        <f t="shared" si="220"/>
        <v>Rosie Eagles</v>
      </c>
      <c r="AC93" s="107"/>
      <c r="AD93" s="129" t="str">
        <f t="shared" si="192"/>
        <v/>
      </c>
      <c r="AE93" s="131" t="str">
        <f t="shared" si="221"/>
        <v/>
      </c>
      <c r="AF93" s="131">
        <f t="shared" si="256"/>
        <v>2.0008699999999871E-6</v>
      </c>
      <c r="AG93" s="132">
        <f t="shared" si="222"/>
        <v>1.406450087E-2</v>
      </c>
      <c r="AH93" s="146" t="str">
        <f t="shared" si="223"/>
        <v>Rosie Eagles</v>
      </c>
      <c r="AI93" s="107">
        <v>15.7</v>
      </c>
      <c r="AJ93" s="108">
        <f t="shared" si="224"/>
        <v>1.5625E-2</v>
      </c>
      <c r="AK93" s="109">
        <f t="shared" si="257"/>
        <v>1350</v>
      </c>
      <c r="AL93" s="129">
        <f t="shared" si="357"/>
        <v>2160.4468000000002</v>
      </c>
      <c r="AM93" s="131">
        <f t="shared" si="271"/>
        <v>1.4409722222222223E-2</v>
      </c>
      <c r="AN93" s="131">
        <f t="shared" si="258"/>
        <v>2.0008699999999871E-6</v>
      </c>
      <c r="AO93" s="132">
        <f t="shared" si="259"/>
        <v>1.4409722222222223E-2</v>
      </c>
      <c r="AP93" s="146" t="str">
        <f t="shared" si="225"/>
        <v>Rosie Eagles</v>
      </c>
      <c r="AQ93" s="107">
        <v>15.7</v>
      </c>
      <c r="AR93" s="129">
        <f t="shared" si="226"/>
        <v>2160.4468000000002</v>
      </c>
      <c r="AS93" s="131">
        <f t="shared" si="227"/>
        <v>1.4409722222222223E-2</v>
      </c>
      <c r="AT93" s="131">
        <f t="shared" si="260"/>
        <v>2.0008699999999871E-6</v>
      </c>
      <c r="AU93" s="132">
        <f t="shared" si="228"/>
        <v>1.4411723092222222E-2</v>
      </c>
      <c r="AV93" s="146" t="str">
        <f t="shared" si="229"/>
        <v>Rosie Eagles</v>
      </c>
      <c r="AW93" s="107">
        <v>15.8</v>
      </c>
      <c r="AX93" s="129">
        <f t="shared" si="193"/>
        <v>1973.9</v>
      </c>
      <c r="AY93" s="131">
        <f t="shared" si="230"/>
        <v>1.6666666666666666E-2</v>
      </c>
      <c r="AZ93" s="131">
        <f t="shared" si="261"/>
        <v>2.0008699999999871E-6</v>
      </c>
      <c r="BA93" s="132">
        <f t="shared" si="231"/>
        <v>1.6668667536666668E-2</v>
      </c>
      <c r="BB93" s="146" t="str">
        <f t="shared" si="232"/>
        <v>Rosie Eagles</v>
      </c>
      <c r="BC93" s="107">
        <v>16</v>
      </c>
      <c r="BD93" s="129">
        <f t="shared" si="194"/>
        <v>887.24399999999991</v>
      </c>
      <c r="BE93" s="131">
        <f t="shared" si="233"/>
        <v>1.0243055555555556E-2</v>
      </c>
      <c r="BF93" s="131">
        <f t="shared" si="262"/>
        <v>2.0008799999999869E-6</v>
      </c>
      <c r="BG93" s="134">
        <f>IF(BE93&lt;&gt;"",BE93,VLOOKUP($A93,Table12[],7,FALSE))+BF93</f>
        <v>1.0245056435555556E-2</v>
      </c>
      <c r="BH93" s="146" t="str">
        <f t="shared" si="234"/>
        <v>Rosie Eagles</v>
      </c>
      <c r="BI93" s="107">
        <v>16.3</v>
      </c>
      <c r="BJ93" s="129">
        <f t="shared" si="195"/>
        <v>878.9591999999999</v>
      </c>
      <c r="BK93" s="131">
        <f t="shared" si="235"/>
        <v>1.0243055555555556E-2</v>
      </c>
      <c r="BL93" s="131">
        <f t="shared" si="263"/>
        <v>2.0008699999999871E-6</v>
      </c>
      <c r="BM93" s="134">
        <f>IF(BK93&lt;&gt;"",BK93,VLOOKUP($A93,Table12[],7,FALSE))+BL93</f>
        <v>1.0245056425555555E-2</v>
      </c>
      <c r="BN93" s="146" t="str">
        <f t="shared" si="236"/>
        <v>Rosie Eagles</v>
      </c>
      <c r="BO93" s="107">
        <v>16.7</v>
      </c>
      <c r="BP93" s="129">
        <f t="shared" si="196"/>
        <v>867.91279999999995</v>
      </c>
      <c r="BQ93" s="131">
        <f t="shared" si="237"/>
        <v>1.0069444444444445E-2</v>
      </c>
      <c r="BR93" s="131">
        <f t="shared" si="264"/>
        <v>2.0008799999999869E-6</v>
      </c>
      <c r="BS93" s="134">
        <f>IF(BQ93&lt;&gt;"",BQ93,VLOOKUP($A93,Table12[],7,FALSE))+BR93</f>
        <v>1.0071445324444445E-2</v>
      </c>
      <c r="BT93" s="146" t="str">
        <f t="shared" si="238"/>
        <v>Rosie Eagles</v>
      </c>
      <c r="BU93" s="107">
        <v>17.2</v>
      </c>
      <c r="BV93" s="129">
        <f t="shared" si="197"/>
        <v>813.09999999999991</v>
      </c>
      <c r="BW93" s="131">
        <f t="shared" si="239"/>
        <v>9.3749999999999997E-3</v>
      </c>
      <c r="BX93" s="131">
        <f t="shared" si="265"/>
        <v>2.0008699999999871E-6</v>
      </c>
      <c r="BY93" s="134">
        <f>IF(BW93&lt;&gt;"",BW93,VLOOKUP($A93,Table12[],7,FALSE))+BX93</f>
        <v>9.377000869999999E-3</v>
      </c>
      <c r="BZ93" s="146" t="str">
        <f t="shared" si="240"/>
        <v>Rosie Eagles</v>
      </c>
      <c r="CA93" s="107">
        <v>23.3</v>
      </c>
      <c r="CB93" s="129">
        <f t="shared" si="198"/>
        <v>606.79999999999984</v>
      </c>
      <c r="CC93" s="131">
        <f t="shared" si="241"/>
        <v>6.9444444444444441E-3</v>
      </c>
      <c r="CD93" s="131">
        <f t="shared" si="266"/>
        <v>2.0008699999999871E-6</v>
      </c>
      <c r="CE93" s="134">
        <f>IF(CC93&lt;&gt;"",CC93,VLOOKUP($A93,Table12[],7,FALSE))+CD93</f>
        <v>6.9464453144444443E-3</v>
      </c>
      <c r="CF93" s="146" t="str">
        <f t="shared" si="242"/>
        <v>Rosie Eagles</v>
      </c>
      <c r="CG93" s="107"/>
      <c r="CH93" s="129" t="str">
        <f t="shared" si="199"/>
        <v/>
      </c>
      <c r="CI93" s="131" t="str">
        <f t="shared" si="243"/>
        <v/>
      </c>
      <c r="CJ93" s="131">
        <f t="shared" si="267"/>
        <v>2.0008699999999871E-6</v>
      </c>
      <c r="CK93" s="134">
        <f>IF(CI93&lt;&gt;"",CI93,VLOOKUP($A93,Table12[],7,FALSE))+CJ93</f>
        <v>1.0418667536666665E-2</v>
      </c>
      <c r="CL93" s="146" t="str">
        <f t="shared" si="244"/>
        <v>Rosie Eagles</v>
      </c>
      <c r="CM93" s="8"/>
      <c r="CN93" s="8">
        <f t="shared" si="268"/>
        <v>2.3900462962962957E-2</v>
      </c>
      <c r="CO93" s="8">
        <f t="shared" si="245"/>
        <v>0</v>
      </c>
      <c r="CP93" s="8">
        <f t="shared" si="200"/>
        <v>1.40625E-2</v>
      </c>
      <c r="CQ93" s="8"/>
      <c r="CR93" s="8">
        <f>IF(A93&lt;&gt;"",IF(VLOOKUP(A93,Apr!A$4:F$211,6)&gt;0,VLOOKUP(A93,Apr!A$4:F$211,6),0),0)</f>
        <v>2.3900462962962957E-2</v>
      </c>
      <c r="CS93" s="8">
        <f>IF(A93&lt;&gt;"",IF(VLOOKUP(A93,May!A$3:F$209,6)&gt;0,VLOOKUP(A93,May!A$3:F$209,6),0),0)</f>
        <v>0</v>
      </c>
      <c r="CT93" s="8">
        <f>IF(A93&lt;&gt;"",IF(VLOOKUP(A93,Jun!A$3:F$209,6)&gt;0,VLOOKUP(A93,Jun!A$3:F$209,6),0),0)</f>
        <v>2.4143518518518519E-2</v>
      </c>
      <c r="CU93" s="8">
        <f>IF(A93&lt;&gt;"",IF(VLOOKUP(A93,Jul!A$3:F$206,6)&gt;0,VLOOKUP(A93,Jul!A$3:F$206,6),0),0)</f>
        <v>0</v>
      </c>
      <c r="CV93" s="8">
        <f>IF(A93&lt;&gt;"",IF(VLOOKUP(A93,Aug!A$3:F$206,6)&gt;0,VLOOKUP(A93,Aug!A$3:F$206,6),0),0)</f>
        <v>0</v>
      </c>
      <c r="CW93" s="8">
        <f>IF(A93&lt;&gt;"",IF(VLOOKUP(A93,Sep!A$3:F$206,6)&gt;0,VLOOKUP(A93,Sep!A$3:F$206,6),0),0)</f>
        <v>0</v>
      </c>
      <c r="CX93" s="6">
        <f t="shared" si="201"/>
        <v>1586.9754076450147</v>
      </c>
      <c r="CY93" s="8">
        <f t="shared" si="246"/>
        <v>9.5486111111111101E-3</v>
      </c>
      <c r="CZ93" s="8">
        <f>IF(A93&lt;&gt;"",IF(VLOOKUP(A93,Oct!A$3:F$206,6)&gt;0,VLOOKUP(A93,Oct!A$3:F$206,6),0),0)</f>
        <v>0</v>
      </c>
      <c r="DA93" s="8">
        <f>IF(A93&lt;&gt;"",IF(VLOOKUP(A93,Nov!A$3:F$207,6)&gt;0,VLOOKUP(A93,Nov!A$3:F$207,6),0),0)</f>
        <v>0</v>
      </c>
      <c r="DB93" s="8">
        <f>IF(A93&lt;&gt;"",IF(VLOOKUP(A93,Dec!A$3:F$207,6)&gt;0,VLOOKUP(A93,Dec!A$3:F$207,6),0),0)</f>
        <v>0</v>
      </c>
      <c r="DC93" s="8">
        <f>IF(A93&lt;&gt;"",IF(VLOOKUP(A93,Jan!A$3:F$207,6)&gt;0,VLOOKUP(A93,Jan!A$3:F$207,6),0),0)</f>
        <v>0</v>
      </c>
      <c r="DD93" s="8">
        <f>IF(A93&lt;&gt;"",IF(VLOOKUP(A93,Feb!A$3:F$207,6)&gt;0,VLOOKUP(A93,Feb!A$3:F$207,6),0),0)</f>
        <v>0</v>
      </c>
      <c r="DE93" s="8">
        <f>IF(A93&lt;&gt;"",IF(VLOOKUP(A93,Mar!A$3:F$207,6)&gt;0,VLOOKUP(A93,Mar!A$3:F$207,6),0),0)</f>
        <v>0</v>
      </c>
      <c r="DG93" s="8">
        <f>LARGE($EE93:EF93,1)</f>
        <v>1.5625E-2</v>
      </c>
      <c r="DH93" s="8">
        <f>LARGE($EE93:EG93,1)</f>
        <v>1.5625E-2</v>
      </c>
      <c r="DI93" s="8">
        <f>LARGE($EE93:EH93,1)</f>
        <v>1.5625E-2</v>
      </c>
      <c r="DJ93" s="8">
        <f>LARGE($EE93:EI93,1)</f>
        <v>1.5625E-2</v>
      </c>
      <c r="DK93" s="8">
        <f>LARGE($EE93:EJ93,1)</f>
        <v>1.5625E-2</v>
      </c>
      <c r="DL93" s="8">
        <f>LARGE($EK93:EL93,1)</f>
        <v>9.5486111111111101E-3</v>
      </c>
      <c r="DM93" s="8">
        <f>LARGE($EK93:EM93,1)</f>
        <v>9.5486111111111101E-3</v>
      </c>
      <c r="DN93" s="8">
        <f>LARGE($EK93:EN93,1)</f>
        <v>9.5486111111111101E-3</v>
      </c>
      <c r="DO93" s="8">
        <f>LARGE($EK93:EO93,1)</f>
        <v>9.5486111111111101E-3</v>
      </c>
      <c r="DP93" s="8">
        <f>LARGE($EK93:EP93,1)</f>
        <v>9.5486111111111101E-3</v>
      </c>
      <c r="DS93" s="6">
        <f t="shared" si="121"/>
        <v>2064.9999999999995</v>
      </c>
      <c r="DT93" s="6">
        <f t="shared" si="121"/>
        <v>0</v>
      </c>
      <c r="DU93" s="6">
        <f t="shared" si="121"/>
        <v>2086</v>
      </c>
      <c r="DV93" s="6">
        <f t="shared" si="120"/>
        <v>0</v>
      </c>
      <c r="DW93" s="6">
        <f t="shared" si="120"/>
        <v>0</v>
      </c>
      <c r="DX93" s="6">
        <f t="shared" si="120"/>
        <v>0</v>
      </c>
      <c r="DY93" s="6">
        <f t="shared" si="123"/>
        <v>0</v>
      </c>
      <c r="DZ93" s="6">
        <f t="shared" si="123"/>
        <v>0</v>
      </c>
      <c r="EA93" s="6">
        <f t="shared" si="123"/>
        <v>0</v>
      </c>
      <c r="EB93" s="6">
        <f t="shared" si="123"/>
        <v>0</v>
      </c>
      <c r="EC93" s="6">
        <f t="shared" si="123"/>
        <v>0</v>
      </c>
      <c r="EE93" s="8">
        <f t="shared" si="202"/>
        <v>1.4409722222222223E-2</v>
      </c>
      <c r="EF93" s="8">
        <f t="shared" si="124"/>
        <v>1.5625E-2</v>
      </c>
      <c r="EG93" s="8">
        <f t="shared" si="124"/>
        <v>0</v>
      </c>
      <c r="EH93" s="8">
        <f t="shared" si="203"/>
        <v>1.4409722222222223E-2</v>
      </c>
      <c r="EI93" s="8">
        <f t="shared" si="204"/>
        <v>1.4411723092222222E-2</v>
      </c>
      <c r="EJ93" s="8">
        <f t="shared" si="124"/>
        <v>0</v>
      </c>
      <c r="EK93" s="8">
        <f t="shared" si="247"/>
        <v>9.5486111111111101E-3</v>
      </c>
      <c r="EL93" s="8">
        <f t="shared" si="273"/>
        <v>0</v>
      </c>
      <c r="EM93" s="8">
        <f t="shared" si="273"/>
        <v>0</v>
      </c>
      <c r="EN93" s="8">
        <f t="shared" si="273"/>
        <v>0</v>
      </c>
      <c r="EO93" s="8">
        <f t="shared" si="273"/>
        <v>0</v>
      </c>
      <c r="EP93" s="8">
        <f t="shared" si="273"/>
        <v>0</v>
      </c>
      <c r="ES93" s="8">
        <f t="shared" si="274"/>
        <v>2.3900462962962957E-2</v>
      </c>
      <c r="ET93" s="8" t="str">
        <f t="shared" si="274"/>
        <v/>
      </c>
      <c r="EU93" s="8">
        <f t="shared" si="274"/>
        <v>2.4143518518518519E-2</v>
      </c>
      <c r="EV93" s="8" t="str">
        <f t="shared" si="274"/>
        <v/>
      </c>
      <c r="EW93" s="8" t="str">
        <f t="shared" si="274"/>
        <v/>
      </c>
      <c r="EX93" s="8" t="str">
        <f t="shared" si="274"/>
        <v/>
      </c>
      <c r="EY93" s="8" t="str">
        <f t="shared" si="275"/>
        <v/>
      </c>
      <c r="EZ93" s="8" t="str">
        <f t="shared" si="275"/>
        <v/>
      </c>
      <c r="FA93" s="8" t="str">
        <f t="shared" si="275"/>
        <v/>
      </c>
      <c r="FB93" s="8" t="str">
        <f t="shared" si="275"/>
        <v/>
      </c>
      <c r="FC93" s="8" t="str">
        <f t="shared" si="275"/>
        <v/>
      </c>
      <c r="FD93" s="8" t="str">
        <f t="shared" si="275"/>
        <v/>
      </c>
      <c r="FF93" s="13"/>
      <c r="FG93" s="8">
        <f t="shared" si="248"/>
        <v>2.3900462962962957E-2</v>
      </c>
      <c r="FH93" s="8">
        <f>IF(COUNT($ES93:ET93)&gt;0,SMALL($ES93:ET93,1),$FF93)</f>
        <v>2.3900462962962957E-2</v>
      </c>
      <c r="FI93" s="8">
        <f>IF(COUNT($ES93:EU93)&gt;0,SMALL($ES93:EU93,1),$FF93)</f>
        <v>2.3900462962962957E-2</v>
      </c>
      <c r="FJ93" s="8">
        <f>IF(COUNT($ES93:EV93)&gt;0,SMALL($ES93:EV93,1),$FF93)</f>
        <v>2.3900462962962957E-2</v>
      </c>
      <c r="FK93" s="8">
        <f>IF(COUNT($ES93:EW93)&gt;0,SMALL($ES93:EW93,1),$FF93)</f>
        <v>2.3900462962962957E-2</v>
      </c>
      <c r="FL93" s="54">
        <v>0</v>
      </c>
      <c r="FM93" s="8">
        <f t="shared" si="249"/>
        <v>0</v>
      </c>
      <c r="FN93" s="8">
        <f>IF(COUNT($EY93:EZ93)&gt;0,SMALL($EY93:EZ93,1),$FM93)</f>
        <v>0</v>
      </c>
      <c r="FO93" s="8">
        <f>IF(COUNT($EY93:FA93)&gt;0,SMALL($EY93:FA93,1),$FM93)</f>
        <v>0</v>
      </c>
      <c r="FP93" s="8">
        <f>IF(COUNT($EY93:FB93)&gt;0,SMALL($EY93:FB93,1),$FM93)</f>
        <v>0</v>
      </c>
      <c r="FQ93" s="8">
        <f>IF(COUNT($EY93:FC93)&gt;0,SMALL($EY93:FC93,1),$FM93)</f>
        <v>0</v>
      </c>
      <c r="FS93" s="8">
        <f t="shared" si="206"/>
        <v>1.5627083333333333E-2</v>
      </c>
      <c r="FT93" s="8">
        <f t="shared" si="207"/>
        <v>9.5506944444444433E-3</v>
      </c>
      <c r="FU93" s="1">
        <f t="shared" si="118"/>
        <v>90</v>
      </c>
      <c r="FV93" s="8">
        <f t="shared" si="208"/>
        <v>2.0833333333333334E-6</v>
      </c>
      <c r="FW93" s="1" t="str">
        <f t="shared" si="209"/>
        <v>Rosie Eagles</v>
      </c>
      <c r="FY93" s="13">
        <f t="shared" si="210"/>
        <v>2.5453600719020333E-2</v>
      </c>
      <c r="FZ93" s="13">
        <f>SMALL($GL93:GM93,1)/(60*60*24)</f>
        <v>2.3900462962962957E-2</v>
      </c>
      <c r="GA93" s="13">
        <f>SMALL($GL93:GN93,1)/(60*60*24)</f>
        <v>2.3900462962962957E-2</v>
      </c>
      <c r="GB93" s="13">
        <f>SMALL($GL93:GO93,1)/(60*60*24)</f>
        <v>2.3900462962962957E-2</v>
      </c>
      <c r="GC93" s="13">
        <f>SMALL($GL93:GP93,1)/(60*60*24)</f>
        <v>2.3900462962962957E-2</v>
      </c>
      <c r="GD93" s="13">
        <f>SMALL($GL93:GQ93,1)/(60*60*24)</f>
        <v>2.3900462962962957E-2</v>
      </c>
      <c r="GE93" s="34">
        <f t="shared" si="250"/>
        <v>1.8367770921817298E-2</v>
      </c>
      <c r="GF93" s="13">
        <f>SMALL($GR93:GS93,1)/(60*60*24)</f>
        <v>1.8367770921817298E-2</v>
      </c>
      <c r="GG93" s="42">
        <f>SMALL($GT93:GT93,1)/(60*60*24)</f>
        <v>0.11572916666666666</v>
      </c>
      <c r="GH93" s="42">
        <f>SMALL($GT93:GU93,1)/(60*60*24)</f>
        <v>0.11572916666666666</v>
      </c>
      <c r="GI93" s="42">
        <f>SMALL($GT93:GV93,1)/(60*60*24)</f>
        <v>0.11572916666666666</v>
      </c>
      <c r="GJ93" s="42">
        <f>SMALL($GT93:GW93,1)/(60*60*24)</f>
        <v>0.11572916666666666</v>
      </c>
      <c r="GL93" s="6">
        <f t="shared" si="211"/>
        <v>2199.1911021233568</v>
      </c>
      <c r="GM93" s="1">
        <f t="shared" si="276"/>
        <v>2064.9999999999995</v>
      </c>
      <c r="GN93" s="1">
        <f t="shared" si="276"/>
        <v>9999</v>
      </c>
      <c r="GO93" s="1">
        <f t="shared" si="276"/>
        <v>2086</v>
      </c>
      <c r="GP93" s="1">
        <f t="shared" si="276"/>
        <v>9999</v>
      </c>
      <c r="GQ93" s="1">
        <f t="shared" si="276"/>
        <v>9999</v>
      </c>
      <c r="GR93" s="6">
        <f t="shared" si="251"/>
        <v>1586.9754076450147</v>
      </c>
      <c r="GS93" s="1">
        <f t="shared" si="252"/>
        <v>9999</v>
      </c>
      <c r="GT93" s="43">
        <f t="shared" si="253"/>
        <v>9999</v>
      </c>
      <c r="GU93" s="1">
        <f t="shared" si="277"/>
        <v>9999</v>
      </c>
      <c r="GV93" s="1">
        <f t="shared" si="277"/>
        <v>9999</v>
      </c>
      <c r="GW93" s="1">
        <f t="shared" si="277"/>
        <v>9999</v>
      </c>
    </row>
    <row r="94" spans="1:205" x14ac:dyDescent="0.25">
      <c r="A94" s="1" t="s">
        <v>6</v>
      </c>
      <c r="B94" s="34">
        <v>1.2314814814814815E-2</v>
      </c>
      <c r="C94" s="45">
        <v>44896</v>
      </c>
      <c r="D94" s="45"/>
      <c r="E94" s="13">
        <v>1.5740740740740743E-2</v>
      </c>
      <c r="F94" s="11">
        <v>42186</v>
      </c>
      <c r="H94" s="35">
        <v>1.2314814814814815E-2</v>
      </c>
      <c r="I94" s="35">
        <v>1.6458333333333335E-2</v>
      </c>
      <c r="K94" s="8">
        <v>1.0856481481481481E-2</v>
      </c>
      <c r="M94" s="8">
        <f t="shared" si="269"/>
        <v>1.5185110753840656E-2</v>
      </c>
      <c r="N94" s="6">
        <f t="shared" si="212"/>
        <v>1311.9935691318326</v>
      </c>
      <c r="O94" s="8">
        <f t="shared" si="213"/>
        <v>2.4305555555555556E-2</v>
      </c>
      <c r="P94" s="146" t="str">
        <f t="shared" si="214"/>
        <v>Ross McKelvie</v>
      </c>
      <c r="Q94" s="107"/>
      <c r="R94" s="129" t="str">
        <f t="shared" si="190"/>
        <v/>
      </c>
      <c r="S94" s="131" t="str">
        <f t="shared" si="215"/>
        <v/>
      </c>
      <c r="T94" s="131">
        <f t="shared" si="254"/>
        <v>2.0008799999999869E-6</v>
      </c>
      <c r="U94" s="132">
        <f>IF(S94&lt;&gt;"",S94,$O94)+T94</f>
        <v>2.4307556435555554E-2</v>
      </c>
      <c r="V94" s="146" t="str">
        <f t="shared" si="217"/>
        <v>Ross McKelvie</v>
      </c>
      <c r="W94" s="107"/>
      <c r="X94" s="129" t="str">
        <f t="shared" si="191"/>
        <v/>
      </c>
      <c r="Y94" s="131" t="str">
        <f t="shared" si="218"/>
        <v/>
      </c>
      <c r="Z94" s="131">
        <f t="shared" si="255"/>
        <v>2.0008799999999869E-6</v>
      </c>
      <c r="AA94" s="132">
        <f>IF(Y94&lt;&gt;"",Y94,$O94)+Z94</f>
        <v>2.4307556435555554E-2</v>
      </c>
      <c r="AB94" s="146" t="str">
        <f t="shared" si="220"/>
        <v>Ross McKelvie</v>
      </c>
      <c r="AC94" s="107"/>
      <c r="AD94" s="129" t="str">
        <f t="shared" si="192"/>
        <v/>
      </c>
      <c r="AE94" s="131" t="str">
        <f t="shared" si="221"/>
        <v/>
      </c>
      <c r="AF94" s="131">
        <f t="shared" si="256"/>
        <v>2.0008799999999869E-6</v>
      </c>
      <c r="AG94" s="132">
        <f>IF(AE94&lt;&gt;"",AE94,$O94)+AF94</f>
        <v>2.4307556435555554E-2</v>
      </c>
      <c r="AH94" s="146" t="str">
        <f t="shared" si="223"/>
        <v>Ross McKelvie</v>
      </c>
      <c r="AI94" s="107">
        <v>-1.7</v>
      </c>
      <c r="AJ94" s="108">
        <f t="shared" si="224"/>
        <v>2.4479166666666666E-2</v>
      </c>
      <c r="AK94" s="109">
        <f t="shared" si="257"/>
        <v>2115</v>
      </c>
      <c r="AL94" s="129">
        <f t="shared" si="357"/>
        <v>1288.2891999999999</v>
      </c>
      <c r="AM94" s="131">
        <f t="shared" si="271"/>
        <v>2.4479166666666666E-2</v>
      </c>
      <c r="AN94" s="131">
        <f t="shared" si="258"/>
        <v>2.0008799999999869E-6</v>
      </c>
      <c r="AO94" s="132">
        <f t="shared" si="259"/>
        <v>2.4479166666666666E-2</v>
      </c>
      <c r="AP94" s="146" t="str">
        <f t="shared" si="225"/>
        <v>Ross McKelvie</v>
      </c>
      <c r="AQ94" s="107">
        <v>-1.2</v>
      </c>
      <c r="AR94" s="129">
        <f t="shared" si="226"/>
        <v>1313.3512000000001</v>
      </c>
      <c r="AS94" s="131">
        <f t="shared" si="227"/>
        <v>2.4305555555555556E-2</v>
      </c>
      <c r="AT94" s="131">
        <f t="shared" si="260"/>
        <v>2.0008799999999869E-6</v>
      </c>
      <c r="AU94" s="132">
        <f t="shared" si="228"/>
        <v>2.4307556435555554E-2</v>
      </c>
      <c r="AV94" s="146" t="str">
        <f t="shared" si="229"/>
        <v>Ross McKelvie</v>
      </c>
      <c r="AW94" s="107">
        <v>-0.8</v>
      </c>
      <c r="AX94" s="129">
        <f t="shared" si="193"/>
        <v>1343.1</v>
      </c>
      <c r="AY94" s="131">
        <f t="shared" si="230"/>
        <v>2.3958333333333335E-2</v>
      </c>
      <c r="AZ94" s="131">
        <f t="shared" si="261"/>
        <v>2.0008799999999869E-6</v>
      </c>
      <c r="BA94" s="132">
        <f>IF(AY94&lt;&gt;"",AY94,$O94)+AZ94</f>
        <v>2.3960334213333333E-2</v>
      </c>
      <c r="BB94" s="146" t="str">
        <f t="shared" si="232"/>
        <v>Ross McKelvie</v>
      </c>
      <c r="BC94" s="107">
        <v>-0.3</v>
      </c>
      <c r="BD94" s="129">
        <f t="shared" si="194"/>
        <v>1337.3847999999998</v>
      </c>
      <c r="BE94" s="131">
        <f t="shared" si="233"/>
        <v>1.545138888888889E-2</v>
      </c>
      <c r="BF94" s="131">
        <f t="shared" si="262"/>
        <v>2.0008899999999868E-6</v>
      </c>
      <c r="BG94" s="134">
        <f>IF(BE94&lt;&gt;"",BE94,VLOOKUP($A94,Table12[],7,FALSE))+BF94</f>
        <v>1.5453389778888889E-2</v>
      </c>
      <c r="BH94" s="146" t="str">
        <f t="shared" si="234"/>
        <v>Ross McKelvie</v>
      </c>
      <c r="BI94" s="107">
        <v>0.2</v>
      </c>
      <c r="BJ94" s="129">
        <f t="shared" si="195"/>
        <v>1323.5767999999998</v>
      </c>
      <c r="BK94" s="131">
        <f t="shared" si="235"/>
        <v>1.5277777777777777E-2</v>
      </c>
      <c r="BL94" s="131">
        <f t="shared" si="263"/>
        <v>2.0008799999999869E-6</v>
      </c>
      <c r="BM94" s="134">
        <f>IF(BK94&lt;&gt;"",BK94,VLOOKUP($A94,Table12[],7,FALSE))+BL94</f>
        <v>1.5279778657777777E-2</v>
      </c>
      <c r="BN94" s="146" t="str">
        <f t="shared" si="236"/>
        <v>Ross McKelvie</v>
      </c>
      <c r="BO94" s="107">
        <v>0.4</v>
      </c>
      <c r="BP94" s="129">
        <f t="shared" si="196"/>
        <v>1318.0536</v>
      </c>
      <c r="BQ94" s="131">
        <f t="shared" si="237"/>
        <v>1.5277777777777777E-2</v>
      </c>
      <c r="BR94" s="131">
        <f t="shared" si="264"/>
        <v>2.0008899999999868E-6</v>
      </c>
      <c r="BS94" s="134">
        <f>IF(BQ94&lt;&gt;"",BQ94,VLOOKUP($A94,Table12[],7,FALSE))+BR94</f>
        <v>1.5279778667777777E-2</v>
      </c>
      <c r="BT94" s="146" t="str">
        <f t="shared" si="238"/>
        <v>Ross McKelvie</v>
      </c>
      <c r="BU94" s="107">
        <v>0.5</v>
      </c>
      <c r="BV94" s="129">
        <f t="shared" si="197"/>
        <v>1314.1</v>
      </c>
      <c r="BW94" s="131">
        <f t="shared" si="239"/>
        <v>1.5277777777777777E-2</v>
      </c>
      <c r="BX94" s="131">
        <f t="shared" si="265"/>
        <v>2.0008799999999869E-6</v>
      </c>
      <c r="BY94" s="134">
        <f>IF(BW94&lt;&gt;"",BW94,VLOOKUP($A94,Table12[],7,FALSE))+BX94</f>
        <v>1.5279778657777777E-2</v>
      </c>
      <c r="BZ94" s="146" t="str">
        <f t="shared" si="240"/>
        <v>Ross McKelvie</v>
      </c>
      <c r="CA94" s="107">
        <v>1</v>
      </c>
      <c r="CB94" s="129">
        <f t="shared" si="198"/>
        <v>1298.0999999999999</v>
      </c>
      <c r="CC94" s="131">
        <f t="shared" si="241"/>
        <v>1.5104166666666667E-2</v>
      </c>
      <c r="CD94" s="131">
        <f t="shared" si="266"/>
        <v>2.0008799999999869E-6</v>
      </c>
      <c r="CE94" s="134">
        <f>IF(CC94&lt;&gt;"",CC94,VLOOKUP($A94,Table12[],7,FALSE))+CD94</f>
        <v>1.5106167546666667E-2</v>
      </c>
      <c r="CF94" s="146" t="str">
        <f t="shared" si="242"/>
        <v>Ross McKelvie</v>
      </c>
      <c r="CG94" s="107"/>
      <c r="CH94" s="129" t="str">
        <f t="shared" si="199"/>
        <v/>
      </c>
      <c r="CI94" s="131" t="str">
        <f t="shared" si="243"/>
        <v/>
      </c>
      <c r="CJ94" s="131">
        <f t="shared" si="267"/>
        <v>2.0008799999999869E-6</v>
      </c>
      <c r="CK94" s="134">
        <f>IF(CI94&lt;&gt;"",CI94,VLOOKUP($A94,Table12[],7,FALSE))+CJ94</f>
        <v>1.5627000879999998E-2</v>
      </c>
      <c r="CL94" s="146" t="str">
        <f t="shared" si="244"/>
        <v>Ross McKelvie</v>
      </c>
      <c r="CM94" s="8"/>
      <c r="CN94" s="8">
        <f t="shared" si="268"/>
        <v>1.7175925925925928E-2</v>
      </c>
      <c r="CO94" s="8">
        <f t="shared" si="245"/>
        <v>0</v>
      </c>
      <c r="CP94" s="8">
        <f t="shared" si="200"/>
        <v>2.4305555555555556E-2</v>
      </c>
      <c r="CQ94" s="8"/>
      <c r="CR94" s="8">
        <f>IF(A94&lt;&gt;"",IF(VLOOKUP(A94,Apr!A$4:F$211,6)&gt;0,VLOOKUP(A94,Apr!A$4:F$211,6),0),0)</f>
        <v>0</v>
      </c>
      <c r="CS94" s="8">
        <f>IF(A94&lt;&gt;"",IF(VLOOKUP(A94,May!A$3:F$209,6)&gt;0,VLOOKUP(A94,May!A$3:F$209,6),0),0)</f>
        <v>0</v>
      </c>
      <c r="CT94" s="8">
        <f>IF(A94&lt;&gt;"",IF(VLOOKUP(A94,Jun!A$3:F$209,6)&gt;0,VLOOKUP(A94,Jun!A$3:F$209,6),0),0)</f>
        <v>1.7175925925925928E-2</v>
      </c>
      <c r="CU94" s="8">
        <f>IF(A94&lt;&gt;"",IF(VLOOKUP(A94,Jul!A$3:F$206,6)&gt;0,VLOOKUP(A94,Jul!A$3:F$206,6),0),0)</f>
        <v>0</v>
      </c>
      <c r="CV94" s="8">
        <f>IF(A94&lt;&gt;"",IF(VLOOKUP(A94,Aug!A$3:F$206,6)&gt;0,VLOOKUP(A94,Aug!A$3:F$206,6),0),0)</f>
        <v>0</v>
      </c>
      <c r="CW94" s="8">
        <f>IF(A94&lt;&gt;"",IF(VLOOKUP(A94,Sep!A$3:F$206,6)&gt;0,VLOOKUP(A94,Sep!A$3:F$206,6),0),0)</f>
        <v>0</v>
      </c>
      <c r="CX94" s="6">
        <f t="shared" si="201"/>
        <v>1140.4704624431972</v>
      </c>
      <c r="CY94" s="8">
        <f t="shared" si="246"/>
        <v>1.4583333333333332E-2</v>
      </c>
      <c r="CZ94" s="8">
        <f>IF(A94&lt;&gt;"",IF(VLOOKUP(A94,Oct!A$3:F$206,6)&gt;0,VLOOKUP(A94,Oct!A$3:F$206,6),0),0)</f>
        <v>0</v>
      </c>
      <c r="DA94" s="8">
        <f>IF(A94&lt;&gt;"",IF(VLOOKUP(A94,Nov!A$3:F$207,6)&gt;0,VLOOKUP(A94,Nov!A$3:F$207,6),0),0)</f>
        <v>0</v>
      </c>
      <c r="DB94" s="8">
        <f>IF(A94&lt;&gt;"",IF(VLOOKUP(A94,Dec!A$3:F$207,6)&gt;0,VLOOKUP(A94,Dec!A$3:F$207,6),0),0)</f>
        <v>0</v>
      </c>
      <c r="DC94" s="8">
        <f>IF(A94&lt;&gt;"",IF(VLOOKUP(A94,Jan!A$3:F$207,6)&gt;0,VLOOKUP(A94,Jan!A$3:F$207,6),0),0)</f>
        <v>0</v>
      </c>
      <c r="DD94" s="8">
        <f>IF(A94&lt;&gt;"",IF(VLOOKUP(A94,Feb!A$3:F$207,6)&gt;0,VLOOKUP(A94,Feb!A$3:F$207,6),0),0)</f>
        <v>0</v>
      </c>
      <c r="DE94" s="8">
        <f>IF(A94&lt;&gt;"",IF(VLOOKUP(A94,Mar!A$3:F$207,6)&gt;0,VLOOKUP(A94,Mar!A$3:F$207,6),0),0)</f>
        <v>0</v>
      </c>
      <c r="DG94" s="8">
        <f>LARGE($EE94:EF94,1)</f>
        <v>2.4479166666666666E-2</v>
      </c>
      <c r="DH94" s="8">
        <f>LARGE($EE94:EG94,1)</f>
        <v>2.4479166666666666E-2</v>
      </c>
      <c r="DI94" s="8">
        <f>LARGE($EE94:EH94,1)</f>
        <v>2.4479166666666666E-2</v>
      </c>
      <c r="DJ94" s="8">
        <f>LARGE($EE94:EI94,1)</f>
        <v>2.4479166666666666E-2</v>
      </c>
      <c r="DK94" s="8">
        <f>LARGE($EE94:EJ94,1)</f>
        <v>2.4479166666666666E-2</v>
      </c>
      <c r="DL94" s="8">
        <f>LARGE($EK94:EL94,1)</f>
        <v>1.4583333333333332E-2</v>
      </c>
      <c r="DM94" s="8">
        <f>LARGE($EK94:EM94,1)</f>
        <v>1.4583333333333332E-2</v>
      </c>
      <c r="DN94" s="8">
        <f>LARGE($EK94:EN94,1)</f>
        <v>1.4583333333333332E-2</v>
      </c>
      <c r="DO94" s="8">
        <f>LARGE($EK94:EO94,1)</f>
        <v>1.4583333333333332E-2</v>
      </c>
      <c r="DP94" s="8">
        <f>LARGE($EK94:EP94,1)</f>
        <v>1.4583333333333332E-2</v>
      </c>
      <c r="DS94" s="6">
        <f t="shared" si="121"/>
        <v>0</v>
      </c>
      <c r="DT94" s="6">
        <f t="shared" si="121"/>
        <v>0</v>
      </c>
      <c r="DU94" s="6">
        <f t="shared" si="121"/>
        <v>1484.0000000000002</v>
      </c>
      <c r="DV94" s="6">
        <f t="shared" si="120"/>
        <v>0</v>
      </c>
      <c r="DW94" s="6">
        <f t="shared" si="120"/>
        <v>0</v>
      </c>
      <c r="DX94" s="6">
        <f t="shared" si="120"/>
        <v>0</v>
      </c>
      <c r="DY94" s="6">
        <f t="shared" si="123"/>
        <v>0</v>
      </c>
      <c r="DZ94" s="6">
        <f t="shared" si="123"/>
        <v>0</v>
      </c>
      <c r="EA94" s="6">
        <f t="shared" si="123"/>
        <v>0</v>
      </c>
      <c r="EB94" s="6">
        <f t="shared" si="123"/>
        <v>0</v>
      </c>
      <c r="EC94" s="6">
        <f t="shared" si="123"/>
        <v>0</v>
      </c>
      <c r="EE94" s="8">
        <f t="shared" si="202"/>
        <v>2.4479166666666666E-2</v>
      </c>
      <c r="EF94" s="8">
        <f t="shared" si="124"/>
        <v>0</v>
      </c>
      <c r="EG94" s="8">
        <f t="shared" si="124"/>
        <v>0</v>
      </c>
      <c r="EH94" s="8">
        <f t="shared" si="203"/>
        <v>2.4479166666666666E-2</v>
      </c>
      <c r="EI94" s="8">
        <f t="shared" si="204"/>
        <v>2.4307556435555554E-2</v>
      </c>
      <c r="EJ94" s="8">
        <f t="shared" si="124"/>
        <v>0</v>
      </c>
      <c r="EK94" s="8">
        <f t="shared" si="247"/>
        <v>1.4583333333333332E-2</v>
      </c>
      <c r="EL94" s="8">
        <f t="shared" si="273"/>
        <v>0</v>
      </c>
      <c r="EM94" s="8">
        <f t="shared" si="273"/>
        <v>0</v>
      </c>
      <c r="EN94" s="8">
        <f t="shared" si="273"/>
        <v>0</v>
      </c>
      <c r="EO94" s="8">
        <f t="shared" si="273"/>
        <v>0</v>
      </c>
      <c r="EP94" s="8">
        <f t="shared" si="273"/>
        <v>0</v>
      </c>
      <c r="ES94" s="8" t="str">
        <f t="shared" si="274"/>
        <v/>
      </c>
      <c r="ET94" s="8" t="str">
        <f t="shared" si="274"/>
        <v/>
      </c>
      <c r="EU94" s="8">
        <f t="shared" si="274"/>
        <v>1.7175925925925928E-2</v>
      </c>
      <c r="EV94" s="8" t="str">
        <f t="shared" si="274"/>
        <v/>
      </c>
      <c r="EW94" s="8" t="str">
        <f t="shared" si="274"/>
        <v/>
      </c>
      <c r="EX94" s="8" t="str">
        <f t="shared" si="274"/>
        <v/>
      </c>
      <c r="EY94" s="8" t="str">
        <f t="shared" si="275"/>
        <v/>
      </c>
      <c r="EZ94" s="8" t="str">
        <f t="shared" si="275"/>
        <v/>
      </c>
      <c r="FA94" s="8" t="str">
        <f t="shared" si="275"/>
        <v/>
      </c>
      <c r="FB94" s="8" t="str">
        <f t="shared" si="275"/>
        <v/>
      </c>
      <c r="FC94" s="8" t="str">
        <f t="shared" si="275"/>
        <v/>
      </c>
      <c r="FD94" s="8" t="str">
        <f t="shared" si="275"/>
        <v/>
      </c>
      <c r="FF94" s="13">
        <v>1.5740740740740743E-2</v>
      </c>
      <c r="FG94" s="8">
        <f t="shared" si="248"/>
        <v>1.5740740740740743E-2</v>
      </c>
      <c r="FH94" s="8">
        <f>IF(COUNT($ES94:ET94)&gt;0,SMALL($ES94:ET94,1),$FF94)</f>
        <v>1.5740740740740743E-2</v>
      </c>
      <c r="FI94" s="8">
        <f>IF(COUNT($ES94:EU94)&gt;0,SMALL($ES94:EU94,1),$FF94)</f>
        <v>1.7175925925925928E-2</v>
      </c>
      <c r="FJ94" s="8">
        <f>IF(COUNT($ES94:EV94)&gt;0,SMALL($ES94:EV94,1),$FF94)</f>
        <v>1.7175925925925928E-2</v>
      </c>
      <c r="FK94" s="8">
        <f>IF(COUNT($ES94:EW94)&gt;0,SMALL($ES94:EW94,1),$FF94)</f>
        <v>1.7175925925925928E-2</v>
      </c>
      <c r="FL94" s="34">
        <v>1.2314814814814815E-2</v>
      </c>
      <c r="FM94" s="8">
        <f t="shared" si="249"/>
        <v>1.2314814814814815E-2</v>
      </c>
      <c r="FN94" s="8">
        <f>IF(COUNT($EY94:EZ94)&gt;0,SMALL($EY94:EZ94,1),$FM94)</f>
        <v>1.2314814814814815E-2</v>
      </c>
      <c r="FO94" s="8">
        <f>IF(COUNT($EY94:FA94)&gt;0,SMALL($EY94:FA94,1),$FM94)</f>
        <v>1.2314814814814815E-2</v>
      </c>
      <c r="FP94" s="8">
        <f>IF(COUNT($EY94:FB94)&gt;0,SMALL($EY94:FB94,1),$FM94)</f>
        <v>1.2314814814814815E-2</v>
      </c>
      <c r="FQ94" s="8">
        <f>IF(COUNT($EY94:FC94)&gt;0,SMALL($EY94:FC94,1),$FM94)</f>
        <v>1.2314814814814815E-2</v>
      </c>
      <c r="FS94" s="8">
        <f t="shared" si="206"/>
        <v>2.4481273148148148E-2</v>
      </c>
      <c r="FT94" s="8">
        <f t="shared" si="207"/>
        <v>1.4585439814814813E-2</v>
      </c>
      <c r="FU94" s="1">
        <f t="shared" si="118"/>
        <v>91</v>
      </c>
      <c r="FV94" s="8">
        <f t="shared" si="208"/>
        <v>2.1064814814814816E-6</v>
      </c>
      <c r="FW94" s="1" t="str">
        <f t="shared" si="209"/>
        <v>Ross McKelvie</v>
      </c>
      <c r="FY94" s="13">
        <f t="shared" si="210"/>
        <v>1.5185110753840656E-2</v>
      </c>
      <c r="FZ94" s="13">
        <f>SMALL($GL94:GM94,1)/(60*60*24)</f>
        <v>1.5185110753840655E-2</v>
      </c>
      <c r="GA94" s="13">
        <f>SMALL($GL94:GN94,1)/(60*60*24)</f>
        <v>1.5185110753840655E-2</v>
      </c>
      <c r="GB94" s="13">
        <f>SMALL($GL94:GO94,1)/(60*60*24)</f>
        <v>1.5185110753840655E-2</v>
      </c>
      <c r="GC94" s="13">
        <f>SMALL($GL94:GP94,1)/(60*60*24)</f>
        <v>1.5185110753840655E-2</v>
      </c>
      <c r="GD94" s="13">
        <f>SMALL($GL94:GQ94,1)/(60*60*24)</f>
        <v>1.5185110753840655E-2</v>
      </c>
      <c r="GE94" s="34">
        <f t="shared" si="250"/>
        <v>1.3199889611611079E-2</v>
      </c>
      <c r="GF94" s="13">
        <f>SMALL($GR94:GS94,1)/(60*60*24)</f>
        <v>1.3199889611611079E-2</v>
      </c>
      <c r="GG94" s="42">
        <f>SMALL($GT94:GT94,1)/(60*60*24)</f>
        <v>0.11572916666666666</v>
      </c>
      <c r="GH94" s="42">
        <f>SMALL($GT94:GU94,1)/(60*60*24)</f>
        <v>0.11572916666666666</v>
      </c>
      <c r="GI94" s="42">
        <f>SMALL($GT94:GV94,1)/(60*60*24)</f>
        <v>0.11572916666666666</v>
      </c>
      <c r="GJ94" s="42">
        <f>SMALL($GT94:GW94,1)/(60*60*24)</f>
        <v>0.11572916666666666</v>
      </c>
      <c r="GL94" s="6">
        <f t="shared" si="211"/>
        <v>1311.9935691318326</v>
      </c>
      <c r="GM94" s="1">
        <f t="shared" si="276"/>
        <v>9999</v>
      </c>
      <c r="GN94" s="1">
        <f t="shared" si="276"/>
        <v>9999</v>
      </c>
      <c r="GO94" s="1">
        <f t="shared" si="276"/>
        <v>1484.0000000000002</v>
      </c>
      <c r="GP94" s="1">
        <f t="shared" si="276"/>
        <v>9999</v>
      </c>
      <c r="GQ94" s="1">
        <f t="shared" si="276"/>
        <v>9999</v>
      </c>
      <c r="GR94" s="6">
        <f t="shared" si="251"/>
        <v>1140.4704624431972</v>
      </c>
      <c r="GS94" s="1">
        <f t="shared" si="252"/>
        <v>9999</v>
      </c>
      <c r="GT94" s="43">
        <f t="shared" si="253"/>
        <v>9999</v>
      </c>
      <c r="GU94" s="1">
        <f t="shared" si="277"/>
        <v>9999</v>
      </c>
      <c r="GV94" s="1">
        <f t="shared" si="277"/>
        <v>9999</v>
      </c>
      <c r="GW94" s="1">
        <f t="shared" si="277"/>
        <v>9999</v>
      </c>
    </row>
    <row r="95" spans="1:205" x14ac:dyDescent="0.25">
      <c r="A95" s="1" t="s">
        <v>13</v>
      </c>
      <c r="B95" s="54">
        <v>1.6898148148148148E-2</v>
      </c>
      <c r="C95" s="45">
        <v>39508</v>
      </c>
      <c r="D95" s="45"/>
      <c r="E95" s="13">
        <v>2.2418981481481481E-2</v>
      </c>
      <c r="F95" s="11">
        <v>42217</v>
      </c>
      <c r="H95" s="35">
        <v>0</v>
      </c>
      <c r="K95" s="8">
        <v>1.9710648148148147E-2</v>
      </c>
      <c r="M95" s="8">
        <f t="shared" si="269"/>
        <v>2.7569556091461233E-2</v>
      </c>
      <c r="N95" s="6">
        <f t="shared" si="212"/>
        <v>2382.009646302251</v>
      </c>
      <c r="O95" s="8">
        <f t="shared" si="213"/>
        <v>1.1979166666666667E-2</v>
      </c>
      <c r="P95" s="146" t="str">
        <f t="shared" si="214"/>
        <v>Roy Stevens</v>
      </c>
      <c r="Q95" s="107"/>
      <c r="R95" s="129" t="str">
        <f t="shared" si="190"/>
        <v/>
      </c>
      <c r="S95" s="131" t="str">
        <f t="shared" si="215"/>
        <v/>
      </c>
      <c r="T95" s="131">
        <f t="shared" si="254"/>
        <v>2.0008899999999868E-6</v>
      </c>
      <c r="U95" s="132">
        <f t="shared" ref="U95:U113" si="358">IF(S95&lt;&gt;"",S95,$O95)+T95</f>
        <v>1.1981167556666667E-2</v>
      </c>
      <c r="V95" s="146" t="str">
        <f t="shared" si="217"/>
        <v>Roy Stevens</v>
      </c>
      <c r="W95" s="107"/>
      <c r="X95" s="129" t="str">
        <f t="shared" si="191"/>
        <v/>
      </c>
      <c r="Y95" s="131" t="str">
        <f t="shared" si="218"/>
        <v/>
      </c>
      <c r="Z95" s="131">
        <f t="shared" si="255"/>
        <v>2.0008899999999868E-6</v>
      </c>
      <c r="AA95" s="132">
        <f t="shared" ref="AA95:AA113" si="359">IF(Y95&lt;&gt;"",Y95,$O95)+Z95</f>
        <v>1.1981167556666667E-2</v>
      </c>
      <c r="AB95" s="146" t="str">
        <f t="shared" si="220"/>
        <v>Roy Stevens</v>
      </c>
      <c r="AC95" s="107"/>
      <c r="AD95" s="129" t="str">
        <f t="shared" si="192"/>
        <v/>
      </c>
      <c r="AE95" s="131" t="str">
        <f t="shared" si="221"/>
        <v/>
      </c>
      <c r="AF95" s="131">
        <f t="shared" si="256"/>
        <v>2.0008899999999868E-6</v>
      </c>
      <c r="AG95" s="132">
        <f t="shared" ref="AG95:AG113" si="360">IF(AE95&lt;&gt;"",AE95,$O95)+AF95</f>
        <v>1.1981167556666667E-2</v>
      </c>
      <c r="AH95" s="146" t="str">
        <f t="shared" si="223"/>
        <v>Roy Stevens</v>
      </c>
      <c r="AI95" s="107">
        <v>22</v>
      </c>
      <c r="AJ95" s="108">
        <f t="shared" si="224"/>
        <v>1.0763888888888889E-2</v>
      </c>
      <c r="AK95" s="109">
        <f t="shared" si="257"/>
        <v>930</v>
      </c>
      <c r="AL95" s="129">
        <f t="shared" si="357"/>
        <v>2476.2280000000001</v>
      </c>
      <c r="AM95" s="131">
        <f t="shared" si="271"/>
        <v>1.0763888888888889E-2</v>
      </c>
      <c r="AN95" s="131">
        <f t="shared" si="258"/>
        <v>2.0008899999999868E-6</v>
      </c>
      <c r="AO95" s="132">
        <f t="shared" si="259"/>
        <v>1.0763888888888889E-2</v>
      </c>
      <c r="AP95" s="146" t="str">
        <f t="shared" si="225"/>
        <v>Roy Stevens</v>
      </c>
      <c r="AQ95" s="107">
        <v>22.4</v>
      </c>
      <c r="AR95" s="129">
        <f t="shared" si="226"/>
        <v>2496.2775999999999</v>
      </c>
      <c r="AS95" s="131">
        <f t="shared" si="227"/>
        <v>1.0590277777777778E-2</v>
      </c>
      <c r="AT95" s="131">
        <f t="shared" si="260"/>
        <v>2.0008899999999868E-6</v>
      </c>
      <c r="AU95" s="132">
        <f t="shared" si="228"/>
        <v>1.0592278667777778E-2</v>
      </c>
      <c r="AV95" s="146" t="str">
        <f t="shared" si="229"/>
        <v>Roy Stevens</v>
      </c>
      <c r="AW95" s="107">
        <v>22.7</v>
      </c>
      <c r="AX95" s="129">
        <f t="shared" si="193"/>
        <v>2236.1</v>
      </c>
      <c r="AY95" s="131">
        <f t="shared" si="230"/>
        <v>1.3541666666666667E-2</v>
      </c>
      <c r="AZ95" s="131">
        <f t="shared" si="261"/>
        <v>2.0008899999999868E-6</v>
      </c>
      <c r="BA95" s="132">
        <f t="shared" si="231"/>
        <v>1.3543667556666666E-2</v>
      </c>
      <c r="BB95" s="146" t="str">
        <f t="shared" si="232"/>
        <v>Roy Stevens</v>
      </c>
      <c r="BC95" s="107">
        <v>22.7</v>
      </c>
      <c r="BD95" s="129">
        <f t="shared" si="194"/>
        <v>702.21679999999992</v>
      </c>
      <c r="BE95" s="131">
        <f t="shared" si="233"/>
        <v>8.1597222222222227E-3</v>
      </c>
      <c r="BF95" s="131">
        <f t="shared" si="262"/>
        <v>2.0008999999999866E-6</v>
      </c>
      <c r="BG95" s="134">
        <f>IF(BE95&lt;&gt;"",BE95,VLOOKUP($A95,Table12[],7,FALSE))+BF95</f>
        <v>8.1617231222222229E-3</v>
      </c>
      <c r="BH95" s="146" t="str">
        <f t="shared" si="234"/>
        <v>Roy Stevens</v>
      </c>
      <c r="BI95" s="107">
        <v>21.8</v>
      </c>
      <c r="BJ95" s="129">
        <f t="shared" si="195"/>
        <v>727.07119999999986</v>
      </c>
      <c r="BK95" s="131">
        <f t="shared" si="235"/>
        <v>8.3333333333333332E-3</v>
      </c>
      <c r="BL95" s="131">
        <f t="shared" si="263"/>
        <v>2.0008899999999868E-6</v>
      </c>
      <c r="BM95" s="134">
        <f>IF(BK95&lt;&gt;"",BK95,VLOOKUP($A95,Table12[],7,FALSE))+BL95</f>
        <v>8.3353342233333325E-3</v>
      </c>
      <c r="BN95" s="146" t="str">
        <f t="shared" si="236"/>
        <v>Roy Stevens</v>
      </c>
      <c r="BO95" s="107">
        <v>21.9</v>
      </c>
      <c r="BP95" s="129">
        <f t="shared" si="196"/>
        <v>724.30959999999993</v>
      </c>
      <c r="BQ95" s="131">
        <f t="shared" si="237"/>
        <v>8.3333333333333332E-3</v>
      </c>
      <c r="BR95" s="131">
        <f t="shared" si="264"/>
        <v>2.0008999999999866E-6</v>
      </c>
      <c r="BS95" s="134">
        <f>IF(BQ95&lt;&gt;"",BQ95,VLOOKUP($A95,Table12[],7,FALSE))+BR95</f>
        <v>8.3353342333333334E-3</v>
      </c>
      <c r="BT95" s="146" t="str">
        <f t="shared" si="238"/>
        <v>Roy Stevens</v>
      </c>
      <c r="BU95" s="107">
        <v>22</v>
      </c>
      <c r="BV95" s="129">
        <f t="shared" si="197"/>
        <v>669.09999999999991</v>
      </c>
      <c r="BW95" s="131">
        <f t="shared" si="239"/>
        <v>7.8125E-3</v>
      </c>
      <c r="BX95" s="131">
        <f t="shared" si="265"/>
        <v>2.0008899999999868E-6</v>
      </c>
      <c r="BY95" s="134">
        <f>IF(BW95&lt;&gt;"",BW95,VLOOKUP($A95,Table12[],7,FALSE))+BX95</f>
        <v>7.8145008899999993E-3</v>
      </c>
      <c r="BZ95" s="146" t="str">
        <f t="shared" si="240"/>
        <v>Roy Stevens</v>
      </c>
      <c r="CA95" s="107">
        <v>21.8</v>
      </c>
      <c r="CB95" s="129">
        <f t="shared" si="198"/>
        <v>653.29999999999984</v>
      </c>
      <c r="CC95" s="131">
        <f t="shared" si="241"/>
        <v>7.6388888888888886E-3</v>
      </c>
      <c r="CD95" s="131">
        <f t="shared" si="266"/>
        <v>2.0008899999999868E-6</v>
      </c>
      <c r="CE95" s="134">
        <f>IF(CC95&lt;&gt;"",CC95,VLOOKUP($A95,Table12[],7,FALSE))+CD95</f>
        <v>7.6408897788888888E-3</v>
      </c>
      <c r="CF95" s="146" t="str">
        <f t="shared" si="242"/>
        <v>Roy Stevens</v>
      </c>
      <c r="CG95" s="107"/>
      <c r="CH95" s="129" t="str">
        <f t="shared" si="199"/>
        <v/>
      </c>
      <c r="CI95" s="131" t="str">
        <f t="shared" si="243"/>
        <v/>
      </c>
      <c r="CJ95" s="131">
        <f t="shared" si="267"/>
        <v>2.0008899999999868E-6</v>
      </c>
      <c r="CK95" s="134">
        <f>IF(CI95&lt;&gt;"",CI95,VLOOKUP($A95,Table12[],7,FALSE))+CJ95</f>
        <v>8.161723112222222E-3</v>
      </c>
      <c r="CL95" s="146" t="str">
        <f t="shared" si="244"/>
        <v>Roy Stevens</v>
      </c>
      <c r="CM95" s="8"/>
      <c r="CN95" s="8">
        <f t="shared" si="268"/>
        <v>2.9571759259259259E-2</v>
      </c>
      <c r="CO95" s="8">
        <f t="shared" si="245"/>
        <v>0</v>
      </c>
      <c r="CP95" s="8">
        <f t="shared" si="200"/>
        <v>1.1979166666666667E-2</v>
      </c>
      <c r="CQ95" s="8"/>
      <c r="CR95" s="8">
        <f>IF(A95&lt;&gt;"",IF(VLOOKUP(A95,Apr!A$4:F$211,6)&gt;0,VLOOKUP(A95,Apr!A$4:F$211,6),0),0)</f>
        <v>0</v>
      </c>
      <c r="CS95" s="8">
        <f>IF(A95&lt;&gt;"",IF(VLOOKUP(A95,May!A$3:F$209,6)&gt;0,VLOOKUP(A95,May!A$3:F$209,6),0),0)</f>
        <v>0</v>
      </c>
      <c r="CT95" s="8">
        <f>IF(A95&lt;&gt;"",IF(VLOOKUP(A95,Jun!A$3:F$209,6)&gt;0,VLOOKUP(A95,Jun!A$3:F$209,6),0),0)</f>
        <v>0</v>
      </c>
      <c r="CU95" s="8">
        <f>IF(A95&lt;&gt;"",IF(VLOOKUP(A95,Jul!A$3:F$206,6)&gt;0,VLOOKUP(A95,Jul!A$3:F$206,6),0),0)</f>
        <v>2.9571759259259259E-2</v>
      </c>
      <c r="CV95" s="8">
        <f>IF(A95&lt;&gt;"",IF(VLOOKUP(A95,Aug!A$3:F$206,6)&gt;0,VLOOKUP(A95,Aug!A$3:F$206,6),0),0)</f>
        <v>0</v>
      </c>
      <c r="CW95" s="8">
        <f>IF(A95&lt;&gt;"",IF(VLOOKUP(A95,Sep!A$3:F$206,6)&gt;0,VLOOKUP(A95,Sep!A$3:F$206,6),0),0)</f>
        <v>0</v>
      </c>
      <c r="CX95" s="6">
        <f t="shared" si="201"/>
        <v>1963.5458433573913</v>
      </c>
      <c r="CY95" s="8">
        <f t="shared" si="246"/>
        <v>5.0347222222222225E-3</v>
      </c>
      <c r="CZ95" s="8">
        <f>IF(A95&lt;&gt;"",IF(VLOOKUP(A95,Oct!A$3:F$206,6)&gt;0,VLOOKUP(A95,Oct!A$3:F$206,6),0),0)</f>
        <v>0</v>
      </c>
      <c r="DA95" s="8">
        <f>IF(A95&lt;&gt;"",IF(VLOOKUP(A95,Nov!A$3:F$207,6)&gt;0,VLOOKUP(A95,Nov!A$3:F$207,6),0),0)</f>
        <v>0</v>
      </c>
      <c r="DB95" s="8">
        <f>IF(A95&lt;&gt;"",IF(VLOOKUP(A95,Dec!A$3:F$207,6)&gt;0,VLOOKUP(A95,Dec!A$3:F$207,6),0),0)</f>
        <v>0</v>
      </c>
      <c r="DC95" s="8">
        <f>IF(A95&lt;&gt;"",IF(VLOOKUP(A95,Jan!A$3:F$207,6)&gt;0,VLOOKUP(A95,Jan!A$3:F$207,6),0),0)</f>
        <v>0</v>
      </c>
      <c r="DD95" s="8">
        <f>IF(A95&lt;&gt;"",IF(VLOOKUP(A95,Feb!A$3:F$207,6)&gt;0,VLOOKUP(A95,Feb!A$3:F$207,6),0),0)</f>
        <v>0</v>
      </c>
      <c r="DE95" s="8">
        <f>IF(A95&lt;&gt;"",IF(VLOOKUP(A95,Mar!A$3:F$207,6)&gt;0,VLOOKUP(A95,Mar!A$3:F$207,6),0),0)</f>
        <v>0</v>
      </c>
      <c r="DG95" s="8">
        <f>LARGE($EE95:EF95,1)</f>
        <v>1.0763888888888889E-2</v>
      </c>
      <c r="DH95" s="8">
        <f>LARGE($EE95:EG95,1)</f>
        <v>1.0763888888888889E-2</v>
      </c>
      <c r="DI95" s="8">
        <f>LARGE($EE95:EH95,1)</f>
        <v>1.0763888888888889E-2</v>
      </c>
      <c r="DJ95" s="8">
        <f>LARGE($EE95:EI95,1)</f>
        <v>1.0763888888888889E-2</v>
      </c>
      <c r="DK95" s="8">
        <f>LARGE($EE95:EJ95,1)</f>
        <v>1.0763888888888889E-2</v>
      </c>
      <c r="DL95" s="8">
        <f>LARGE($EK95:EL95,1)</f>
        <v>5.0347222222222225E-3</v>
      </c>
      <c r="DM95" s="8">
        <f>LARGE($EK95:EM95,1)</f>
        <v>5.0347222222222225E-3</v>
      </c>
      <c r="DN95" s="8">
        <f>LARGE($EK95:EN95,1)</f>
        <v>5.0347222222222225E-3</v>
      </c>
      <c r="DO95" s="8">
        <f>LARGE($EK95:EO95,1)</f>
        <v>5.0347222222222225E-3</v>
      </c>
      <c r="DP95" s="8">
        <f>LARGE($EK95:EP95,1)</f>
        <v>5.0347222222222225E-3</v>
      </c>
      <c r="DS95" s="6">
        <f t="shared" si="121"/>
        <v>0</v>
      </c>
      <c r="DT95" s="6">
        <f t="shared" si="121"/>
        <v>0</v>
      </c>
      <c r="DU95" s="6">
        <f t="shared" si="121"/>
        <v>0</v>
      </c>
      <c r="DV95" s="6">
        <f t="shared" si="120"/>
        <v>2555</v>
      </c>
      <c r="DW95" s="6">
        <f t="shared" si="120"/>
        <v>0</v>
      </c>
      <c r="DX95" s="6">
        <f t="shared" si="120"/>
        <v>0</v>
      </c>
      <c r="DY95" s="6">
        <f t="shared" si="123"/>
        <v>0</v>
      </c>
      <c r="DZ95" s="6">
        <f t="shared" si="123"/>
        <v>0</v>
      </c>
      <c r="EA95" s="6">
        <f t="shared" si="123"/>
        <v>0</v>
      </c>
      <c r="EB95" s="6">
        <f t="shared" si="123"/>
        <v>0</v>
      </c>
      <c r="EC95" s="6">
        <f t="shared" si="123"/>
        <v>0</v>
      </c>
      <c r="EE95" s="8">
        <f t="shared" si="202"/>
        <v>1.0763888888888889E-2</v>
      </c>
      <c r="EF95" s="8">
        <f t="shared" si="124"/>
        <v>0</v>
      </c>
      <c r="EG95" s="8">
        <f t="shared" si="124"/>
        <v>0</v>
      </c>
      <c r="EH95" s="8">
        <f t="shared" si="203"/>
        <v>1.0763888888888889E-2</v>
      </c>
      <c r="EI95" s="8">
        <f t="shared" si="204"/>
        <v>1.0592278667777778E-2</v>
      </c>
      <c r="EJ95" s="8">
        <f t="shared" si="124"/>
        <v>0</v>
      </c>
      <c r="EK95" s="8">
        <f t="shared" si="247"/>
        <v>5.0347222222222225E-3</v>
      </c>
      <c r="EL95" s="8">
        <f t="shared" si="273"/>
        <v>0</v>
      </c>
      <c r="EM95" s="8">
        <f t="shared" si="273"/>
        <v>0</v>
      </c>
      <c r="EN95" s="8">
        <f t="shared" si="273"/>
        <v>0</v>
      </c>
      <c r="EO95" s="8">
        <f t="shared" si="273"/>
        <v>0</v>
      </c>
      <c r="EP95" s="8">
        <f t="shared" si="273"/>
        <v>0</v>
      </c>
      <c r="ES95" s="8" t="str">
        <f t="shared" si="274"/>
        <v/>
      </c>
      <c r="ET95" s="8" t="str">
        <f t="shared" si="274"/>
        <v/>
      </c>
      <c r="EU95" s="8" t="str">
        <f t="shared" si="274"/>
        <v/>
      </c>
      <c r="EV95" s="8">
        <f t="shared" si="274"/>
        <v>2.9571759259259259E-2</v>
      </c>
      <c r="EW95" s="8" t="str">
        <f t="shared" si="274"/>
        <v/>
      </c>
      <c r="EX95" s="8" t="str">
        <f t="shared" si="274"/>
        <v/>
      </c>
      <c r="EY95" s="8" t="str">
        <f t="shared" si="275"/>
        <v/>
      </c>
      <c r="EZ95" s="8" t="str">
        <f t="shared" si="275"/>
        <v/>
      </c>
      <c r="FA95" s="8" t="str">
        <f t="shared" si="275"/>
        <v/>
      </c>
      <c r="FB95" s="8" t="str">
        <f t="shared" si="275"/>
        <v/>
      </c>
      <c r="FC95" s="8" t="str">
        <f t="shared" si="275"/>
        <v/>
      </c>
      <c r="FD95" s="8" t="str">
        <f t="shared" si="275"/>
        <v/>
      </c>
      <c r="FF95" s="13">
        <v>2.2418981481481481E-2</v>
      </c>
      <c r="FG95" s="8">
        <f t="shared" si="248"/>
        <v>2.2418981481481481E-2</v>
      </c>
      <c r="FH95" s="8">
        <f>IF(COUNT($ES95:ET95)&gt;0,SMALL($ES95:ET95,1),$FF95)</f>
        <v>2.2418981481481481E-2</v>
      </c>
      <c r="FI95" s="8">
        <f>IF(COUNT($ES95:EU95)&gt;0,SMALL($ES95:EU95,1),$FF95)</f>
        <v>2.2418981481481481E-2</v>
      </c>
      <c r="FJ95" s="8">
        <f>IF(COUNT($ES95:EV95)&gt;0,SMALL($ES95:EV95,1),$FF95)</f>
        <v>2.9571759259259259E-2</v>
      </c>
      <c r="FK95" s="8">
        <f>IF(COUNT($ES95:EW95)&gt;0,SMALL($ES95:EW95,1),$FF95)</f>
        <v>2.9571759259259259E-2</v>
      </c>
      <c r="FL95" s="54">
        <v>1.6898148148148148E-2</v>
      </c>
      <c r="FM95" s="8">
        <f t="shared" si="249"/>
        <v>1.6898148148148148E-2</v>
      </c>
      <c r="FN95" s="8">
        <f>IF(COUNT($EY95:EZ95)&gt;0,SMALL($EY95:EZ95,1),$FM95)</f>
        <v>1.6898148148148148E-2</v>
      </c>
      <c r="FO95" s="8">
        <f>IF(COUNT($EY95:FA95)&gt;0,SMALL($EY95:FA95,1),$FM95)</f>
        <v>1.6898148148148148E-2</v>
      </c>
      <c r="FP95" s="8">
        <f>IF(COUNT($EY95:FB95)&gt;0,SMALL($EY95:FB95,1),$FM95)</f>
        <v>1.6898148148148148E-2</v>
      </c>
      <c r="FQ95" s="8">
        <f>IF(COUNT($EY95:FC95)&gt;0,SMALL($EY95:FC95,1),$FM95)</f>
        <v>1.6898148148148148E-2</v>
      </c>
      <c r="FS95" s="8">
        <f t="shared" si="206"/>
        <v>1.0766018518518519E-2</v>
      </c>
      <c r="FT95" s="8">
        <f t="shared" si="207"/>
        <v>5.0368518518518523E-3</v>
      </c>
      <c r="FU95" s="1">
        <f t="shared" si="118"/>
        <v>92</v>
      </c>
      <c r="FV95" s="8">
        <f t="shared" si="208"/>
        <v>2.1296296296296298E-6</v>
      </c>
      <c r="FW95" s="1" t="str">
        <f t="shared" si="209"/>
        <v>Roy Stevens</v>
      </c>
      <c r="FY95" s="13">
        <f t="shared" si="210"/>
        <v>2.7569556091461233E-2</v>
      </c>
      <c r="FZ95" s="13">
        <f>SMALL($GL95:GM95,1)/(60*60*24)</f>
        <v>2.756955609146124E-2</v>
      </c>
      <c r="GA95" s="13">
        <f>SMALL($GL95:GN95,1)/(60*60*24)</f>
        <v>2.756955609146124E-2</v>
      </c>
      <c r="GB95" s="13">
        <f>SMALL($GL95:GO95,1)/(60*60*24)</f>
        <v>2.756955609146124E-2</v>
      </c>
      <c r="GC95" s="13">
        <f>SMALL($GL95:GP95,1)/(60*60*24)</f>
        <v>2.756955609146124E-2</v>
      </c>
      <c r="GD95" s="13">
        <f>SMALL($GL95:GQ95,1)/(60*60*24)</f>
        <v>2.756955609146124E-2</v>
      </c>
      <c r="GE95" s="34">
        <f t="shared" si="250"/>
        <v>2.2726225038858697E-2</v>
      </c>
      <c r="GF95" s="13">
        <f>SMALL($GR95:GS95,1)/(60*60*24)</f>
        <v>2.2726225038858697E-2</v>
      </c>
      <c r="GG95" s="42">
        <f>SMALL($GT95:GT95,1)/(60*60*24)</f>
        <v>0.11572916666666666</v>
      </c>
      <c r="GH95" s="42">
        <f>SMALL($GT95:GU95,1)/(60*60*24)</f>
        <v>0.11572916666666666</v>
      </c>
      <c r="GI95" s="42">
        <f>SMALL($GT95:GV95,1)/(60*60*24)</f>
        <v>0.11572916666666666</v>
      </c>
      <c r="GJ95" s="42">
        <f>SMALL($GT95:GW95,1)/(60*60*24)</f>
        <v>0.11572916666666666</v>
      </c>
      <c r="GL95" s="6">
        <f t="shared" si="211"/>
        <v>2382.009646302251</v>
      </c>
      <c r="GM95" s="1">
        <f t="shared" si="276"/>
        <v>9999</v>
      </c>
      <c r="GN95" s="1">
        <f t="shared" si="276"/>
        <v>9999</v>
      </c>
      <c r="GO95" s="1">
        <f t="shared" si="276"/>
        <v>9999</v>
      </c>
      <c r="GP95" s="1">
        <f t="shared" si="276"/>
        <v>2555</v>
      </c>
      <c r="GQ95" s="1">
        <f t="shared" si="276"/>
        <v>9999</v>
      </c>
      <c r="GR95" s="6">
        <f t="shared" si="251"/>
        <v>1963.5458433573913</v>
      </c>
      <c r="GS95" s="1">
        <f t="shared" si="252"/>
        <v>9999</v>
      </c>
      <c r="GT95" s="43">
        <f t="shared" si="253"/>
        <v>9999</v>
      </c>
      <c r="GU95" s="1">
        <f t="shared" si="277"/>
        <v>9999</v>
      </c>
      <c r="GV95" s="1">
        <f t="shared" si="277"/>
        <v>9999</v>
      </c>
      <c r="GW95" s="1">
        <f t="shared" si="277"/>
        <v>9999</v>
      </c>
    </row>
    <row r="96" spans="1:205" x14ac:dyDescent="0.25">
      <c r="A96" s="1" t="s">
        <v>32</v>
      </c>
      <c r="B96" s="1"/>
      <c r="C96" s="1"/>
      <c r="D96" s="45"/>
      <c r="E96" s="13">
        <v>2.7870370370370368E-2</v>
      </c>
      <c r="F96" s="11">
        <v>42917</v>
      </c>
      <c r="H96" s="35">
        <v>0</v>
      </c>
      <c r="K96" s="8">
        <v>2.4155092592592589E-2</v>
      </c>
      <c r="M96" s="8">
        <f t="shared" si="269"/>
        <v>3.3786061986423713E-2</v>
      </c>
      <c r="N96" s="6">
        <f t="shared" si="212"/>
        <v>2919.1157556270082</v>
      </c>
      <c r="O96" s="8">
        <f t="shared" si="213"/>
        <v>5.7291666666666663E-3</v>
      </c>
      <c r="P96" s="146" t="str">
        <f t="shared" si="214"/>
        <v>Ruth Bye</v>
      </c>
      <c r="Q96" s="107"/>
      <c r="R96" s="129" t="str">
        <f t="shared" si="190"/>
        <v/>
      </c>
      <c r="S96" s="131" t="str">
        <f t="shared" si="215"/>
        <v/>
      </c>
      <c r="T96" s="131">
        <f t="shared" si="254"/>
        <v>2.0008999999999866E-6</v>
      </c>
      <c r="U96" s="132">
        <f t="shared" si="358"/>
        <v>5.7311675666666664E-3</v>
      </c>
      <c r="V96" s="146" t="str">
        <f t="shared" si="217"/>
        <v>Ruth Bye</v>
      </c>
      <c r="W96" s="107"/>
      <c r="X96" s="129" t="str">
        <f t="shared" si="191"/>
        <v/>
      </c>
      <c r="Y96" s="131" t="str">
        <f t="shared" si="218"/>
        <v/>
      </c>
      <c r="Z96" s="131">
        <f t="shared" si="255"/>
        <v>2.0008999999999866E-6</v>
      </c>
      <c r="AA96" s="132">
        <f t="shared" si="359"/>
        <v>5.7311675666666664E-3</v>
      </c>
      <c r="AB96" s="146" t="str">
        <f t="shared" si="220"/>
        <v>Ruth Bye</v>
      </c>
      <c r="AC96" s="107"/>
      <c r="AD96" s="129" t="str">
        <f t="shared" si="192"/>
        <v/>
      </c>
      <c r="AE96" s="131" t="str">
        <f t="shared" si="221"/>
        <v/>
      </c>
      <c r="AF96" s="131">
        <f t="shared" si="256"/>
        <v>2.0008999999999866E-6</v>
      </c>
      <c r="AG96" s="132">
        <f t="shared" si="360"/>
        <v>5.7311675666666664E-3</v>
      </c>
      <c r="AH96" s="146" t="str">
        <f t="shared" si="223"/>
        <v>Ruth Bye</v>
      </c>
      <c r="AI96" s="107">
        <v>29.3</v>
      </c>
      <c r="AJ96" s="108">
        <f t="shared" si="224"/>
        <v>6.5972222222222222E-3</v>
      </c>
      <c r="AK96" s="109">
        <f t="shared" si="257"/>
        <v>570</v>
      </c>
      <c r="AL96" s="129">
        <f t="shared" si="357"/>
        <v>2842.1332000000002</v>
      </c>
      <c r="AM96" s="131">
        <f t="shared" si="271"/>
        <v>6.5972222222222222E-3</v>
      </c>
      <c r="AN96" s="131">
        <f t="shared" si="258"/>
        <v>2.0008999999999866E-6</v>
      </c>
      <c r="AO96" s="132">
        <f t="shared" si="259"/>
        <v>6.5972222222222222E-3</v>
      </c>
      <c r="AP96" s="146" t="str">
        <f t="shared" si="225"/>
        <v>Ruth Bye</v>
      </c>
      <c r="AQ96" s="107">
        <v>29.5</v>
      </c>
      <c r="AR96" s="129">
        <f t="shared" si="226"/>
        <v>2852.1580000000004</v>
      </c>
      <c r="AS96" s="131">
        <f t="shared" si="227"/>
        <v>6.4236111111111108E-3</v>
      </c>
      <c r="AT96" s="131">
        <f t="shared" si="260"/>
        <v>2.0008999999999866E-6</v>
      </c>
      <c r="AU96" s="132">
        <f t="shared" si="228"/>
        <v>6.425612011111111E-3</v>
      </c>
      <c r="AV96" s="146" t="str">
        <f t="shared" si="229"/>
        <v>Ruth Bye</v>
      </c>
      <c r="AW96" s="107">
        <v>29.7</v>
      </c>
      <c r="AX96" s="129">
        <f t="shared" si="193"/>
        <v>2502.1</v>
      </c>
      <c r="AY96" s="131">
        <f t="shared" si="230"/>
        <v>1.0590277777777778E-2</v>
      </c>
      <c r="AZ96" s="131">
        <f t="shared" si="261"/>
        <v>2.0008999999999866E-6</v>
      </c>
      <c r="BA96" s="132">
        <f t="shared" si="231"/>
        <v>1.0592278677777778E-2</v>
      </c>
      <c r="BB96" s="146" t="str">
        <f t="shared" si="232"/>
        <v>Ruth Bye</v>
      </c>
      <c r="BC96" s="107">
        <v>29.6</v>
      </c>
      <c r="BD96" s="129">
        <f t="shared" si="194"/>
        <v>511.66639999999984</v>
      </c>
      <c r="BE96" s="131">
        <f t="shared" si="233"/>
        <v>5.9027777777777776E-3</v>
      </c>
      <c r="BF96" s="131">
        <f t="shared" si="262"/>
        <v>2.0009099999999865E-6</v>
      </c>
      <c r="BG96" s="134">
        <f>IF(BE96&lt;&gt;"",BE96,VLOOKUP($A96,Table12[],7,FALSE))+BF96</f>
        <v>5.9047786877777777E-3</v>
      </c>
      <c r="BH96" s="146" t="str">
        <f t="shared" si="234"/>
        <v>Ruth Bye</v>
      </c>
      <c r="BI96" s="107">
        <v>29.5</v>
      </c>
      <c r="BJ96" s="129">
        <f t="shared" si="195"/>
        <v>514.42799999999988</v>
      </c>
      <c r="BK96" s="131">
        <f t="shared" si="235"/>
        <v>5.9027777777777776E-3</v>
      </c>
      <c r="BL96" s="131">
        <f t="shared" si="263"/>
        <v>2.0008999999999866E-6</v>
      </c>
      <c r="BM96" s="134">
        <f>IF(BK96&lt;&gt;"",BK96,VLOOKUP($A96,Table12[],7,FALSE))+BL96</f>
        <v>5.9047786777777778E-3</v>
      </c>
      <c r="BN96" s="146" t="str">
        <f t="shared" si="236"/>
        <v>Ruth Bye</v>
      </c>
      <c r="BO96" s="107">
        <v>29.7</v>
      </c>
      <c r="BP96" s="129">
        <f t="shared" si="196"/>
        <v>508.90479999999991</v>
      </c>
      <c r="BQ96" s="131">
        <f t="shared" si="237"/>
        <v>5.9027777777777776E-3</v>
      </c>
      <c r="BR96" s="131">
        <f t="shared" si="264"/>
        <v>2.0009099999999865E-6</v>
      </c>
      <c r="BS96" s="134">
        <f>IF(BQ96&lt;&gt;"",BQ96,VLOOKUP($A96,Table12[],7,FALSE))+BR96</f>
        <v>5.9047786877777777E-3</v>
      </c>
      <c r="BT96" s="146" t="str">
        <f t="shared" si="238"/>
        <v>Ruth Bye</v>
      </c>
      <c r="BU96" s="107">
        <v>29.1</v>
      </c>
      <c r="BV96" s="129">
        <f t="shared" si="197"/>
        <v>456.09999999999991</v>
      </c>
      <c r="BW96" s="131">
        <f t="shared" si="239"/>
        <v>5.208333333333333E-3</v>
      </c>
      <c r="BX96" s="131">
        <f t="shared" si="265"/>
        <v>2.0008999999999866E-6</v>
      </c>
      <c r="BY96" s="134">
        <f>IF(BW96&lt;&gt;"",BW96,VLOOKUP($A96,Table12[],7,FALSE))+BX96</f>
        <v>5.2103342333333332E-3</v>
      </c>
      <c r="BZ96" s="146" t="str">
        <f t="shared" si="240"/>
        <v>Ruth Bye</v>
      </c>
      <c r="CA96" s="107">
        <v>29.3</v>
      </c>
      <c r="CB96" s="129">
        <f t="shared" si="198"/>
        <v>420.79999999999984</v>
      </c>
      <c r="CC96" s="131">
        <f t="shared" si="241"/>
        <v>4.8611111111111112E-3</v>
      </c>
      <c r="CD96" s="131">
        <f t="shared" si="266"/>
        <v>2.0008999999999866E-6</v>
      </c>
      <c r="CE96" s="134">
        <f>IF(CC96&lt;&gt;"",CC96,VLOOKUP($A96,Table12[],7,FALSE))+CD96</f>
        <v>4.8631120111111113E-3</v>
      </c>
      <c r="CF96" s="146" t="str">
        <f t="shared" si="242"/>
        <v>Ruth Bye</v>
      </c>
      <c r="CG96" s="107"/>
      <c r="CH96" s="129" t="str">
        <f t="shared" si="199"/>
        <v/>
      </c>
      <c r="CI96" s="131" t="str">
        <f t="shared" si="243"/>
        <v/>
      </c>
      <c r="CJ96" s="131">
        <f t="shared" si="267"/>
        <v>2.0008999999999866E-6</v>
      </c>
      <c r="CK96" s="134">
        <f>IF(CI96&lt;&gt;"",CI96,VLOOKUP($A96,Table12[],7,FALSE))+CJ96</f>
        <v>5.9047786777777778E-3</v>
      </c>
      <c r="CL96" s="146" t="str">
        <f t="shared" si="244"/>
        <v>Ruth Bye</v>
      </c>
      <c r="CM96" s="8"/>
      <c r="CN96" s="8">
        <f t="shared" si="268"/>
        <v>0</v>
      </c>
      <c r="CO96" s="8">
        <f t="shared" si="245"/>
        <v>0</v>
      </c>
      <c r="CP96" s="8">
        <f t="shared" si="200"/>
        <v>5.7291666666666663E-3</v>
      </c>
      <c r="CQ96" s="8"/>
      <c r="CR96" s="8">
        <f>IF(A96&lt;&gt;"",IF(VLOOKUP(A96,Apr!A$4:F$211,6)&gt;0,VLOOKUP(A96,Apr!A$4:F$211,6),0),0)</f>
        <v>0</v>
      </c>
      <c r="CS96" s="8">
        <f>IF(A96&lt;&gt;"",IF(VLOOKUP(A96,May!A$3:F$209,6)&gt;0,VLOOKUP(A96,May!A$3:F$209,6),0),0)</f>
        <v>0</v>
      </c>
      <c r="CT96" s="8">
        <f>IF(A96&lt;&gt;"",IF(VLOOKUP(A96,Jun!A$3:F$209,6)&gt;0,VLOOKUP(A96,Jun!A$3:F$209,6),0),0)</f>
        <v>0</v>
      </c>
      <c r="CU96" s="8">
        <f>IF(A96&lt;&gt;"",IF(VLOOKUP(A96,Jul!A$3:F$206,6)&gt;0,VLOOKUP(A96,Jul!A$3:F$206,6),0),0)</f>
        <v>0</v>
      </c>
      <c r="CV96" s="8">
        <f>IF(A96&lt;&gt;"",IF(VLOOKUP(A96,Aug!A$3:F$206,6)&gt;0,VLOOKUP(A96,Aug!A$3:F$206,6),0),0)</f>
        <v>0</v>
      </c>
      <c r="CW96" s="8">
        <f>IF(A96&lt;&gt;"",IF(VLOOKUP(A96,Sep!A$3:F$206,6)&gt;0,VLOOKUP(A96,Sep!A$3:F$206,6),0),0)</f>
        <v>0</v>
      </c>
      <c r="CX96" s="6">
        <f t="shared" si="201"/>
        <v>2243.3728407986232</v>
      </c>
      <c r="CY96" s="8">
        <f t="shared" si="246"/>
        <v>1.9097222222222222E-3</v>
      </c>
      <c r="CZ96" s="8">
        <f>IF(A96&lt;&gt;"",IF(VLOOKUP(A96,Oct!A$3:F$206,6)&gt;0,VLOOKUP(A96,Oct!A$3:F$206,6),0),0)</f>
        <v>0</v>
      </c>
      <c r="DA96" s="8">
        <f>IF(A96&lt;&gt;"",IF(VLOOKUP(A96,Nov!A$3:F$207,6)&gt;0,VLOOKUP(A96,Nov!A$3:F$207,6),0),0)</f>
        <v>0</v>
      </c>
      <c r="DB96" s="8">
        <f>IF(A96&lt;&gt;"",IF(VLOOKUP(A96,Dec!A$3:F$207,6)&gt;0,VLOOKUP(A96,Dec!A$3:F$207,6),0),0)</f>
        <v>0</v>
      </c>
      <c r="DC96" s="8">
        <f>IF(A96&lt;&gt;"",IF(VLOOKUP(A96,Jan!A$3:F$207,6)&gt;0,VLOOKUP(A96,Jan!A$3:F$207,6),0),0)</f>
        <v>0</v>
      </c>
      <c r="DD96" s="8">
        <f>IF(A96&lt;&gt;"",IF(VLOOKUP(A96,Feb!A$3:F$207,6)&gt;0,VLOOKUP(A96,Feb!A$3:F$207,6),0),0)</f>
        <v>0</v>
      </c>
      <c r="DE96" s="8">
        <f>IF(A96&lt;&gt;"",IF(VLOOKUP(A96,Mar!A$3:F$207,6)&gt;0,VLOOKUP(A96,Mar!A$3:F$207,6),0),0)</f>
        <v>0</v>
      </c>
      <c r="DG96" s="8">
        <f>LARGE($EE96:EF96,1)</f>
        <v>6.5972222222222222E-3</v>
      </c>
      <c r="DH96" s="8">
        <f>LARGE($EE96:EG96,1)</f>
        <v>6.5972222222222222E-3</v>
      </c>
      <c r="DI96" s="8">
        <f>LARGE($EE96:EH96,1)</f>
        <v>6.5972222222222222E-3</v>
      </c>
      <c r="DJ96" s="8">
        <f>LARGE($EE96:EI96,1)</f>
        <v>6.5972222222222222E-3</v>
      </c>
      <c r="DK96" s="8">
        <f>LARGE($EE96:EJ96,1)</f>
        <v>6.5972222222222222E-3</v>
      </c>
      <c r="DL96" s="8">
        <f>LARGE($EK96:EL96,1)</f>
        <v>1.9097222222222222E-3</v>
      </c>
      <c r="DM96" s="8">
        <f>LARGE($EK96:EM96,1)</f>
        <v>1.9097222222222222E-3</v>
      </c>
      <c r="DN96" s="8">
        <f>LARGE($EK96:EN96,1)</f>
        <v>1.9097222222222222E-3</v>
      </c>
      <c r="DO96" s="8">
        <f>LARGE($EK96:EO96,1)</f>
        <v>1.9097222222222222E-3</v>
      </c>
      <c r="DP96" s="8">
        <f>LARGE($EK96:EP96,1)</f>
        <v>1.9097222222222222E-3</v>
      </c>
      <c r="DS96" s="6">
        <f t="shared" si="121"/>
        <v>0</v>
      </c>
      <c r="DT96" s="6">
        <f t="shared" si="121"/>
        <v>0</v>
      </c>
      <c r="DU96" s="6">
        <f t="shared" si="121"/>
        <v>0</v>
      </c>
      <c r="DV96" s="6">
        <f t="shared" si="120"/>
        <v>0</v>
      </c>
      <c r="DW96" s="6">
        <f t="shared" si="120"/>
        <v>0</v>
      </c>
      <c r="DX96" s="6">
        <f t="shared" si="120"/>
        <v>0</v>
      </c>
      <c r="DY96" s="6">
        <f t="shared" si="123"/>
        <v>0</v>
      </c>
      <c r="DZ96" s="6">
        <f t="shared" si="123"/>
        <v>0</v>
      </c>
      <c r="EA96" s="6">
        <f t="shared" si="123"/>
        <v>0</v>
      </c>
      <c r="EB96" s="6">
        <f t="shared" si="123"/>
        <v>0</v>
      </c>
      <c r="EC96" s="6">
        <f t="shared" si="123"/>
        <v>0</v>
      </c>
      <c r="EE96" s="8">
        <f t="shared" si="202"/>
        <v>6.5972222222222222E-3</v>
      </c>
      <c r="EF96" s="8">
        <f t="shared" si="124"/>
        <v>0</v>
      </c>
      <c r="EG96" s="8">
        <f t="shared" si="124"/>
        <v>0</v>
      </c>
      <c r="EH96" s="8">
        <f t="shared" si="203"/>
        <v>6.5972222222222222E-3</v>
      </c>
      <c r="EI96" s="8">
        <f t="shared" si="204"/>
        <v>6.425612011111111E-3</v>
      </c>
      <c r="EJ96" s="8">
        <f t="shared" si="124"/>
        <v>0</v>
      </c>
      <c r="EK96" s="8">
        <f t="shared" si="247"/>
        <v>1.9097222222222222E-3</v>
      </c>
      <c r="EL96" s="8">
        <f t="shared" si="273"/>
        <v>0</v>
      </c>
      <c r="EM96" s="8">
        <f t="shared" si="273"/>
        <v>0</v>
      </c>
      <c r="EN96" s="8">
        <f t="shared" si="273"/>
        <v>0</v>
      </c>
      <c r="EO96" s="8">
        <f t="shared" si="273"/>
        <v>0</v>
      </c>
      <c r="EP96" s="8">
        <f t="shared" si="273"/>
        <v>0</v>
      </c>
      <c r="ES96" s="8" t="str">
        <f t="shared" si="274"/>
        <v/>
      </c>
      <c r="ET96" s="8" t="str">
        <f t="shared" si="274"/>
        <v/>
      </c>
      <c r="EU96" s="8" t="str">
        <f t="shared" si="274"/>
        <v/>
      </c>
      <c r="EV96" s="8" t="str">
        <f t="shared" si="274"/>
        <v/>
      </c>
      <c r="EW96" s="8" t="str">
        <f t="shared" si="274"/>
        <v/>
      </c>
      <c r="EX96" s="8" t="str">
        <f t="shared" si="274"/>
        <v/>
      </c>
      <c r="EY96" s="8" t="str">
        <f t="shared" si="275"/>
        <v/>
      </c>
      <c r="EZ96" s="8" t="str">
        <f t="shared" si="275"/>
        <v/>
      </c>
      <c r="FA96" s="8" t="str">
        <f t="shared" si="275"/>
        <v/>
      </c>
      <c r="FB96" s="8" t="str">
        <f t="shared" si="275"/>
        <v/>
      </c>
      <c r="FC96" s="8" t="str">
        <f t="shared" si="275"/>
        <v/>
      </c>
      <c r="FD96" s="8" t="str">
        <f t="shared" si="275"/>
        <v/>
      </c>
      <c r="FF96" s="13">
        <v>2.7870370370370368E-2</v>
      </c>
      <c r="FG96" s="8">
        <f t="shared" si="248"/>
        <v>2.7870370370370368E-2</v>
      </c>
      <c r="FH96" s="8">
        <f>IF(COUNT($ES96:ET96)&gt;0,SMALL($ES96:ET96,1),$FF96)</f>
        <v>2.7870370370370368E-2</v>
      </c>
      <c r="FI96" s="8">
        <f>IF(COUNT($ES96:EU96)&gt;0,SMALL($ES96:EU96,1),$FF96)</f>
        <v>2.7870370370370368E-2</v>
      </c>
      <c r="FJ96" s="8">
        <f>IF(COUNT($ES96:EV96)&gt;0,SMALL($ES96:EV96,1),$FF96)</f>
        <v>2.7870370370370368E-2</v>
      </c>
      <c r="FK96" s="8">
        <f>IF(COUNT($ES96:EW96)&gt;0,SMALL($ES96:EW96,1),$FF96)</f>
        <v>2.7870370370370368E-2</v>
      </c>
      <c r="FL96" s="35">
        <v>0</v>
      </c>
      <c r="FM96" s="8">
        <f t="shared" si="249"/>
        <v>0</v>
      </c>
      <c r="FN96" s="8">
        <f>IF(COUNT($EY96:EZ96)&gt;0,SMALL($EY96:EZ96,1),$FM96)</f>
        <v>0</v>
      </c>
      <c r="FO96" s="8">
        <f>IF(COUNT($EY96:FA96)&gt;0,SMALL($EY96:FA96,1),$FM96)</f>
        <v>0</v>
      </c>
      <c r="FP96" s="8">
        <f>IF(COUNT($EY96:FB96)&gt;0,SMALL($EY96:FB96,1),$FM96)</f>
        <v>0</v>
      </c>
      <c r="FQ96" s="8">
        <f>IF(COUNT($EY96:FC96)&gt;0,SMALL($EY96:FC96,1),$FM96)</f>
        <v>0</v>
      </c>
      <c r="FS96" s="8">
        <f t="shared" si="206"/>
        <v>6.5993750000000002E-3</v>
      </c>
      <c r="FT96" s="8">
        <f t="shared" si="207"/>
        <v>1.9118749999999999E-3</v>
      </c>
      <c r="FU96" s="1">
        <f t="shared" si="118"/>
        <v>93</v>
      </c>
      <c r="FV96" s="8">
        <f t="shared" si="208"/>
        <v>2.152777777777778E-6</v>
      </c>
      <c r="FW96" s="1" t="str">
        <f t="shared" si="209"/>
        <v>Ruth Bye</v>
      </c>
      <c r="FY96" s="13">
        <f t="shared" si="210"/>
        <v>3.3786061986423713E-2</v>
      </c>
      <c r="FZ96" s="13">
        <f>SMALL($GL96:GM96,1)/(60*60*24)</f>
        <v>3.3786061986423706E-2</v>
      </c>
      <c r="GA96" s="13">
        <f>SMALL($GL96:GN96,1)/(60*60*24)</f>
        <v>3.3786061986423706E-2</v>
      </c>
      <c r="GB96" s="13">
        <f>SMALL($GL96:GO96,1)/(60*60*24)</f>
        <v>3.3786061986423706E-2</v>
      </c>
      <c r="GC96" s="13">
        <f>SMALL($GL96:GP96,1)/(60*60*24)</f>
        <v>3.3786061986423706E-2</v>
      </c>
      <c r="GD96" s="13">
        <f>SMALL($GL96:GQ96,1)/(60*60*24)</f>
        <v>3.3786061986423706E-2</v>
      </c>
      <c r="GE96" s="34">
        <f t="shared" si="250"/>
        <v>2.5964963435169248E-2</v>
      </c>
      <c r="GF96" s="13">
        <f>SMALL($GR96:GS96,1)/(60*60*24)</f>
        <v>2.5964963435169248E-2</v>
      </c>
      <c r="GG96" s="42">
        <f>SMALL($GT96:GT96,1)/(60*60*24)</f>
        <v>0.11572916666666666</v>
      </c>
      <c r="GH96" s="42">
        <f>SMALL($GT96:GU96,1)/(60*60*24)</f>
        <v>0.11572916666666666</v>
      </c>
      <c r="GI96" s="42">
        <f>SMALL($GT96:GV96,1)/(60*60*24)</f>
        <v>0.11572916666666666</v>
      </c>
      <c r="GJ96" s="42">
        <f>SMALL($GT96:GW96,1)/(60*60*24)</f>
        <v>0.11572916666666666</v>
      </c>
      <c r="GL96" s="6">
        <f t="shared" si="211"/>
        <v>2919.1157556270082</v>
      </c>
      <c r="GM96" s="1">
        <f t="shared" si="276"/>
        <v>9999</v>
      </c>
      <c r="GN96" s="1">
        <f t="shared" si="276"/>
        <v>9999</v>
      </c>
      <c r="GO96" s="1">
        <f t="shared" si="276"/>
        <v>9999</v>
      </c>
      <c r="GP96" s="1">
        <f t="shared" si="276"/>
        <v>9999</v>
      </c>
      <c r="GQ96" s="1">
        <f t="shared" si="276"/>
        <v>9999</v>
      </c>
      <c r="GR96" s="6">
        <f t="shared" si="251"/>
        <v>2243.3728407986232</v>
      </c>
      <c r="GS96" s="1">
        <f t="shared" si="252"/>
        <v>9999</v>
      </c>
      <c r="GT96" s="43">
        <f t="shared" si="253"/>
        <v>9999</v>
      </c>
      <c r="GU96" s="1">
        <f t="shared" si="277"/>
        <v>9999</v>
      </c>
      <c r="GV96" s="1">
        <f t="shared" si="277"/>
        <v>9999</v>
      </c>
      <c r="GW96" s="1">
        <f t="shared" si="277"/>
        <v>9999</v>
      </c>
    </row>
    <row r="97" spans="1:205" x14ac:dyDescent="0.25">
      <c r="A97" s="1" t="s">
        <v>165</v>
      </c>
      <c r="B97" s="34">
        <v>2.0671296296296295E-2</v>
      </c>
      <c r="C97" s="45">
        <v>44835</v>
      </c>
      <c r="D97" s="45"/>
      <c r="E97" s="13">
        <v>2.5474537037037035E-2</v>
      </c>
      <c r="F97" s="11">
        <v>44774</v>
      </c>
      <c r="H97" s="35">
        <v>2.0671296296296295E-2</v>
      </c>
      <c r="I97" s="35">
        <v>2.5474537037037032E-2</v>
      </c>
      <c r="J97" s="8">
        <v>2.4548611111111115E-2</v>
      </c>
      <c r="K97" s="55">
        <f>(J97/4*3.1)/1.032</f>
        <v>1.8435245747200693E-2</v>
      </c>
      <c r="L97" s="8">
        <v>3.9131944444444448E-2</v>
      </c>
      <c r="M97" s="8">
        <f t="shared" si="269"/>
        <v>2.5785633119074926E-2</v>
      </c>
      <c r="N97" s="6">
        <f t="shared" si="212"/>
        <v>2227.8787014880736</v>
      </c>
      <c r="O97" s="8">
        <f t="shared" si="213"/>
        <v>1.3715277777777778E-2</v>
      </c>
      <c r="P97" s="146" t="str">
        <f t="shared" si="214"/>
        <v>Ruth Williams</v>
      </c>
      <c r="Q97" s="107"/>
      <c r="R97" s="129" t="str">
        <f t="shared" si="190"/>
        <v/>
      </c>
      <c r="S97" s="131" t="str">
        <f t="shared" si="215"/>
        <v/>
      </c>
      <c r="T97" s="131">
        <f t="shared" si="254"/>
        <v>2.0009099999999865E-6</v>
      </c>
      <c r="U97" s="132">
        <f t="shared" si="358"/>
        <v>1.3717278687777777E-2</v>
      </c>
      <c r="V97" s="146" t="str">
        <f t="shared" si="217"/>
        <v>Ruth Williams</v>
      </c>
      <c r="W97" s="107"/>
      <c r="X97" s="129" t="str">
        <f t="shared" si="191"/>
        <v/>
      </c>
      <c r="Y97" s="131" t="str">
        <f t="shared" si="218"/>
        <v/>
      </c>
      <c r="Z97" s="131">
        <f t="shared" si="255"/>
        <v>2.0009099999999865E-6</v>
      </c>
      <c r="AA97" s="132">
        <f t="shared" si="359"/>
        <v>1.3717278687777777E-2</v>
      </c>
      <c r="AB97" s="146" t="str">
        <f t="shared" si="220"/>
        <v>Ruth Williams</v>
      </c>
      <c r="AC97" s="107"/>
      <c r="AD97" s="129" t="str">
        <f t="shared" si="192"/>
        <v/>
      </c>
      <c r="AE97" s="131" t="str">
        <f t="shared" si="221"/>
        <v/>
      </c>
      <c r="AF97" s="131">
        <f t="shared" si="256"/>
        <v>2.0009099999999865E-6</v>
      </c>
      <c r="AG97" s="132">
        <f t="shared" si="360"/>
        <v>1.3717278687777777E-2</v>
      </c>
      <c r="AH97" s="146" t="str">
        <f t="shared" si="223"/>
        <v>Ruth Williams</v>
      </c>
      <c r="AI97" s="107">
        <v>20.8</v>
      </c>
      <c r="AJ97" s="108">
        <f t="shared" si="224"/>
        <v>1.1458333333333333E-2</v>
      </c>
      <c r="AK97" s="109">
        <f t="shared" si="257"/>
        <v>990</v>
      </c>
      <c r="AL97" s="129">
        <f t="shared" si="357"/>
        <v>2416.0792000000001</v>
      </c>
      <c r="AM97" s="131">
        <f t="shared" si="271"/>
        <v>1.1458333333333333E-2</v>
      </c>
      <c r="AN97" s="131">
        <f t="shared" si="258"/>
        <v>2.0009099999999865E-6</v>
      </c>
      <c r="AO97" s="132">
        <f t="shared" si="259"/>
        <v>1.1458333333333333E-2</v>
      </c>
      <c r="AP97" s="146" t="str">
        <f t="shared" si="225"/>
        <v>Ruth Williams</v>
      </c>
      <c r="AQ97" s="107">
        <v>21</v>
      </c>
      <c r="AR97" s="129">
        <f t="shared" si="226"/>
        <v>2426.1040000000003</v>
      </c>
      <c r="AS97" s="131">
        <f t="shared" si="227"/>
        <v>1.1458333333333333E-2</v>
      </c>
      <c r="AT97" s="131">
        <f t="shared" si="260"/>
        <v>2.0009099999999865E-6</v>
      </c>
      <c r="AU97" s="132">
        <f t="shared" si="228"/>
        <v>1.1460334243333332E-2</v>
      </c>
      <c r="AV97" s="146" t="str">
        <f t="shared" si="229"/>
        <v>Ruth Williams</v>
      </c>
      <c r="AW97" s="107">
        <v>21.4</v>
      </c>
      <c r="AX97" s="129">
        <f t="shared" si="193"/>
        <v>2186.6999999999998</v>
      </c>
      <c r="AY97" s="131">
        <f t="shared" si="230"/>
        <v>1.4236111111111111E-2</v>
      </c>
      <c r="AZ97" s="131">
        <f t="shared" si="261"/>
        <v>2.0009099999999865E-6</v>
      </c>
      <c r="BA97" s="132">
        <f t="shared" si="231"/>
        <v>1.423811202111111E-2</v>
      </c>
      <c r="BB97" s="146" t="str">
        <f t="shared" si="232"/>
        <v>Ruth Williams</v>
      </c>
      <c r="BC97" s="107">
        <v>21.7</v>
      </c>
      <c r="BD97" s="129">
        <f t="shared" si="194"/>
        <v>729.83279999999991</v>
      </c>
      <c r="BE97" s="131">
        <f t="shared" si="233"/>
        <v>8.5069444444444437E-3</v>
      </c>
      <c r="BF97" s="131">
        <f t="shared" si="262"/>
        <v>2.0009199999999863E-6</v>
      </c>
      <c r="BG97" s="134">
        <f>IF(BE97&lt;&gt;"",BE97,VLOOKUP($A97,Table12[],7,FALSE))+BF97</f>
        <v>8.5089453644444438E-3</v>
      </c>
      <c r="BH97" s="146" t="str">
        <f t="shared" si="234"/>
        <v>Ruth Williams</v>
      </c>
      <c r="BI97" s="107">
        <v>21.5</v>
      </c>
      <c r="BJ97" s="129">
        <f t="shared" si="195"/>
        <v>735.35599999999988</v>
      </c>
      <c r="BK97" s="131">
        <f t="shared" si="235"/>
        <v>8.5069444444444437E-3</v>
      </c>
      <c r="BL97" s="131">
        <f t="shared" si="263"/>
        <v>2.0009099999999865E-6</v>
      </c>
      <c r="BM97" s="134">
        <f>IF(BK97&lt;&gt;"",BK97,VLOOKUP($A97,Table12[],7,FALSE))+BL97</f>
        <v>8.5089453544444429E-3</v>
      </c>
      <c r="BN97" s="146" t="str">
        <f t="shared" si="236"/>
        <v>Ruth Williams</v>
      </c>
      <c r="BO97" s="107">
        <v>21.9</v>
      </c>
      <c r="BP97" s="129">
        <f t="shared" si="196"/>
        <v>724.30959999999993</v>
      </c>
      <c r="BQ97" s="131">
        <f t="shared" si="237"/>
        <v>8.3333333333333332E-3</v>
      </c>
      <c r="BR97" s="131">
        <f t="shared" si="264"/>
        <v>2.0009199999999863E-6</v>
      </c>
      <c r="BS97" s="134">
        <f>IF(BQ97&lt;&gt;"",BQ97,VLOOKUP($A97,Table12[],7,FALSE))+BR97</f>
        <v>8.3353342533333333E-3</v>
      </c>
      <c r="BT97" s="146" t="str">
        <f t="shared" si="238"/>
        <v>Ruth Williams</v>
      </c>
      <c r="BU97" s="107">
        <v>21.9</v>
      </c>
      <c r="BV97" s="129">
        <f t="shared" si="197"/>
        <v>672.09999999999991</v>
      </c>
      <c r="BW97" s="131">
        <f t="shared" si="239"/>
        <v>7.8125E-3</v>
      </c>
      <c r="BX97" s="131">
        <f t="shared" si="265"/>
        <v>2.0009099999999865E-6</v>
      </c>
      <c r="BY97" s="134">
        <f>IF(BW97&lt;&gt;"",BW97,VLOOKUP($A97,Table12[],7,FALSE))+BX97</f>
        <v>7.8145009099999992E-3</v>
      </c>
      <c r="BZ97" s="146" t="str">
        <f t="shared" si="240"/>
        <v>Ruth Williams</v>
      </c>
      <c r="CA97" s="107">
        <v>22</v>
      </c>
      <c r="CB97" s="129">
        <f t="shared" si="198"/>
        <v>647.09999999999991</v>
      </c>
      <c r="CC97" s="131">
        <f t="shared" si="241"/>
        <v>7.4652777777777781E-3</v>
      </c>
      <c r="CD97" s="131">
        <f t="shared" si="266"/>
        <v>2.0009099999999865E-6</v>
      </c>
      <c r="CE97" s="134">
        <f>IF(CC97&lt;&gt;"",CC97,VLOOKUP($A97,Table12[],7,FALSE))+CD97</f>
        <v>7.4672786877777782E-3</v>
      </c>
      <c r="CF97" s="146" t="str">
        <f t="shared" si="242"/>
        <v>Ruth Williams</v>
      </c>
      <c r="CG97" s="107"/>
      <c r="CH97" s="129" t="str">
        <f t="shared" si="199"/>
        <v/>
      </c>
      <c r="CI97" s="131" t="str">
        <f t="shared" si="243"/>
        <v/>
      </c>
      <c r="CJ97" s="131">
        <f t="shared" si="267"/>
        <v>2.0009099999999865E-6</v>
      </c>
      <c r="CK97" s="134">
        <f>IF(CI97&lt;&gt;"",CI97,VLOOKUP($A97,Table12[],7,FALSE))+CJ97</f>
        <v>8.6825564655555552E-3</v>
      </c>
      <c r="CL97" s="146" t="str">
        <f t="shared" si="244"/>
        <v>Ruth Williams</v>
      </c>
      <c r="CM97" s="8"/>
      <c r="CN97" s="8">
        <f t="shared" si="268"/>
        <v>0</v>
      </c>
      <c r="CO97" s="8">
        <f t="shared" si="245"/>
        <v>0</v>
      </c>
      <c r="CP97" s="8">
        <f t="shared" si="200"/>
        <v>1.3715277777777778E-2</v>
      </c>
      <c r="CQ97" s="8"/>
      <c r="CR97" s="8">
        <f>IF(A97&lt;&gt;"",IF(VLOOKUP(A97,Apr!A$4:F$211,6)&gt;0,VLOOKUP(A97,Apr!A$4:F$211,6),0),0)</f>
        <v>0</v>
      </c>
      <c r="CS97" s="8">
        <f>IF(A97&lt;&gt;"",IF(VLOOKUP(A97,May!A$3:F$209,6)&gt;0,VLOOKUP(A97,May!A$3:F$209,6),0),0)</f>
        <v>0</v>
      </c>
      <c r="CT97" s="8">
        <f>IF(A97&lt;&gt;"",IF(VLOOKUP(A97,Jun!A$3:F$209,6)&gt;0,VLOOKUP(A97,Jun!A$3:F$209,6),0),0)</f>
        <v>0</v>
      </c>
      <c r="CU97" s="8">
        <f>IF(A97&lt;&gt;"",IF(VLOOKUP(A97,Jul!A$3:F$206,6)&gt;0,VLOOKUP(A97,Jul!A$3:F$206,6),0),0)</f>
        <v>0</v>
      </c>
      <c r="CV97" s="8">
        <f>IF(A97&lt;&gt;"",IF(VLOOKUP(A97,Aug!A$3:F$206,6)&gt;0,VLOOKUP(A97,Aug!A$3:F$206,6),0),0)</f>
        <v>0</v>
      </c>
      <c r="CW97" s="8">
        <f>IF(A97&lt;&gt;"",IF(VLOOKUP(A97,Sep!A$3:F$206,6)&gt;0,VLOOKUP(A97,Sep!A$3:F$206,6),0),0)</f>
        <v>0</v>
      </c>
      <c r="CX97" s="6">
        <f t="shared" si="201"/>
        <v>1712.1494965993616</v>
      </c>
      <c r="CY97" s="8">
        <f t="shared" si="246"/>
        <v>7.9861111111111122E-3</v>
      </c>
      <c r="CZ97" s="8">
        <f>IF(A97&lt;&gt;"",IF(VLOOKUP(A97,Oct!A$3:F$206,6)&gt;0,VLOOKUP(A97,Oct!A$3:F$206,6),0),0)</f>
        <v>0</v>
      </c>
      <c r="DA97" s="8">
        <f>IF(A97&lt;&gt;"",IF(VLOOKUP(A97,Nov!A$3:F$207,6)&gt;0,VLOOKUP(A97,Nov!A$3:F$207,6),0),0)</f>
        <v>0</v>
      </c>
      <c r="DB97" s="8">
        <f>IF(A97&lt;&gt;"",IF(VLOOKUP(A97,Dec!A$3:F$207,6)&gt;0,VLOOKUP(A97,Dec!A$3:F$207,6),0),0)</f>
        <v>0</v>
      </c>
      <c r="DC97" s="8">
        <f>IF(A97&lt;&gt;"",IF(VLOOKUP(A97,Jan!A$3:F$207,6)&gt;0,VLOOKUP(A97,Jan!A$3:F$207,6),0),0)</f>
        <v>0</v>
      </c>
      <c r="DD97" s="8">
        <f>IF(A97&lt;&gt;"",IF(VLOOKUP(A97,Feb!A$3:F$207,6)&gt;0,VLOOKUP(A97,Feb!A$3:F$207,6),0),0)</f>
        <v>0</v>
      </c>
      <c r="DE97" s="8">
        <f>IF(A97&lt;&gt;"",IF(VLOOKUP(A97,Mar!A$3:F$207,6)&gt;0,VLOOKUP(A97,Mar!A$3:F$207,6),0),0)</f>
        <v>0</v>
      </c>
      <c r="DG97" s="8">
        <f>LARGE($EE97:EF97,1)</f>
        <v>1.1458333333333333E-2</v>
      </c>
      <c r="DH97" s="8">
        <f>LARGE($EE97:EG97,1)</f>
        <v>1.1458333333333333E-2</v>
      </c>
      <c r="DI97" s="8">
        <f>LARGE($EE97:EH97,1)</f>
        <v>1.1458333333333333E-2</v>
      </c>
      <c r="DJ97" s="8">
        <f>LARGE($EE97:EI97,1)</f>
        <v>1.1460334243333332E-2</v>
      </c>
      <c r="DK97" s="8">
        <f>LARGE($EE97:EJ97,1)</f>
        <v>1.1460334243333332E-2</v>
      </c>
      <c r="DL97" s="8">
        <f>LARGE($EK97:EL97,1)</f>
        <v>7.9861111111111122E-3</v>
      </c>
      <c r="DM97" s="8">
        <f>LARGE($EK97:EM97,1)</f>
        <v>7.9861111111111122E-3</v>
      </c>
      <c r="DN97" s="8">
        <f>LARGE($EK97:EN97,1)</f>
        <v>7.9861111111111122E-3</v>
      </c>
      <c r="DO97" s="8">
        <f>LARGE($EK97:EO97,1)</f>
        <v>7.9861111111111122E-3</v>
      </c>
      <c r="DP97" s="8">
        <f>LARGE($EK97:EP97,1)</f>
        <v>7.9861111111111122E-3</v>
      </c>
      <c r="DS97" s="6">
        <f t="shared" si="121"/>
        <v>0</v>
      </c>
      <c r="DT97" s="6">
        <f t="shared" si="121"/>
        <v>0</v>
      </c>
      <c r="DU97" s="6">
        <f t="shared" si="121"/>
        <v>0</v>
      </c>
      <c r="DV97" s="6">
        <f t="shared" si="120"/>
        <v>0</v>
      </c>
      <c r="DW97" s="6">
        <f t="shared" si="120"/>
        <v>0</v>
      </c>
      <c r="DX97" s="6">
        <f t="shared" si="120"/>
        <v>0</v>
      </c>
      <c r="DY97" s="6">
        <f t="shared" si="123"/>
        <v>0</v>
      </c>
      <c r="DZ97" s="6">
        <f t="shared" si="123"/>
        <v>0</v>
      </c>
      <c r="EA97" s="6">
        <f t="shared" si="123"/>
        <v>0</v>
      </c>
      <c r="EB97" s="6">
        <f t="shared" si="123"/>
        <v>0</v>
      </c>
      <c r="EC97" s="6">
        <f t="shared" si="123"/>
        <v>0</v>
      </c>
      <c r="EE97" s="8">
        <f t="shared" si="202"/>
        <v>1.1458333333333333E-2</v>
      </c>
      <c r="EF97" s="8">
        <f t="shared" si="124"/>
        <v>0</v>
      </c>
      <c r="EG97" s="8">
        <f t="shared" si="124"/>
        <v>0</v>
      </c>
      <c r="EH97" s="8">
        <f t="shared" si="203"/>
        <v>1.1458333333333333E-2</v>
      </c>
      <c r="EI97" s="8">
        <f t="shared" si="204"/>
        <v>1.1460334243333332E-2</v>
      </c>
      <c r="EJ97" s="8">
        <f t="shared" si="124"/>
        <v>0</v>
      </c>
      <c r="EK97" s="8">
        <f t="shared" si="247"/>
        <v>7.9861111111111122E-3</v>
      </c>
      <c r="EL97" s="8">
        <f t="shared" si="273"/>
        <v>0</v>
      </c>
      <c r="EM97" s="8">
        <f t="shared" si="273"/>
        <v>0</v>
      </c>
      <c r="EN97" s="8">
        <f t="shared" si="273"/>
        <v>0</v>
      </c>
      <c r="EO97" s="8">
        <f t="shared" si="273"/>
        <v>0</v>
      </c>
      <c r="EP97" s="8">
        <f t="shared" si="273"/>
        <v>0</v>
      </c>
      <c r="ES97" s="8" t="str">
        <f t="shared" si="274"/>
        <v/>
      </c>
      <c r="ET97" s="8" t="str">
        <f t="shared" si="274"/>
        <v/>
      </c>
      <c r="EU97" s="8" t="str">
        <f t="shared" si="274"/>
        <v/>
      </c>
      <c r="EV97" s="8" t="str">
        <f t="shared" si="274"/>
        <v/>
      </c>
      <c r="EW97" s="8" t="str">
        <f t="shared" si="274"/>
        <v/>
      </c>
      <c r="EX97" s="8" t="str">
        <f t="shared" si="274"/>
        <v/>
      </c>
      <c r="EY97" s="8" t="str">
        <f t="shared" si="275"/>
        <v/>
      </c>
      <c r="EZ97" s="8" t="str">
        <f t="shared" si="275"/>
        <v/>
      </c>
      <c r="FA97" s="8" t="str">
        <f t="shared" si="275"/>
        <v/>
      </c>
      <c r="FB97" s="8" t="str">
        <f t="shared" si="275"/>
        <v/>
      </c>
      <c r="FC97" s="8" t="str">
        <f t="shared" si="275"/>
        <v/>
      </c>
      <c r="FD97" s="8" t="str">
        <f t="shared" si="275"/>
        <v/>
      </c>
      <c r="FF97" s="13">
        <v>2.5474537037037035E-2</v>
      </c>
      <c r="FG97" s="8">
        <f t="shared" si="248"/>
        <v>2.5474537037037035E-2</v>
      </c>
      <c r="FH97" s="8">
        <f>IF(COUNT($ES97:ET97)&gt;0,SMALL($ES97:ET97,1),$FF97)</f>
        <v>2.5474537037037035E-2</v>
      </c>
      <c r="FI97" s="8">
        <f>IF(COUNT($ES97:EU97)&gt;0,SMALL($ES97:EU97,1),$FF97)</f>
        <v>2.5474537037037035E-2</v>
      </c>
      <c r="FJ97" s="8">
        <f>IF(COUNT($ES97:EV97)&gt;0,SMALL($ES97:EV97,1),$FF97)</f>
        <v>2.5474537037037035E-2</v>
      </c>
      <c r="FK97" s="8">
        <f>IF(COUNT($ES97:EW97)&gt;0,SMALL($ES97:EW97,1),$FF97)</f>
        <v>2.5474537037037035E-2</v>
      </c>
      <c r="FL97" s="34">
        <v>2.0671296296296295E-2</v>
      </c>
      <c r="FM97" s="8">
        <f t="shared" si="249"/>
        <v>2.0671296296296295E-2</v>
      </c>
      <c r="FN97" s="8">
        <f>IF(COUNT($EY97:EZ97)&gt;0,SMALL($EY97:EZ97,1),$FM97)</f>
        <v>2.0671296296296295E-2</v>
      </c>
      <c r="FO97" s="8">
        <f>IF(COUNT($EY97:FA97)&gt;0,SMALL($EY97:FA97,1),$FM97)</f>
        <v>2.0671296296296295E-2</v>
      </c>
      <c r="FP97" s="8">
        <f>IF(COUNT($EY97:FB97)&gt;0,SMALL($EY97:FB97,1),$FM97)</f>
        <v>2.0671296296296295E-2</v>
      </c>
      <c r="FQ97" s="8">
        <f>IF(COUNT($EY97:FC97)&gt;0,SMALL($EY97:FC97,1),$FM97)</f>
        <v>2.0671296296296295E-2</v>
      </c>
      <c r="FS97" s="8">
        <f t="shared" si="206"/>
        <v>1.1462510169259258E-2</v>
      </c>
      <c r="FT97" s="8">
        <f t="shared" si="207"/>
        <v>7.9882870370370385E-3</v>
      </c>
      <c r="FU97" s="1">
        <f t="shared" si="118"/>
        <v>94</v>
      </c>
      <c r="FV97" s="8">
        <f t="shared" si="208"/>
        <v>2.1759259259259257E-6</v>
      </c>
      <c r="FW97" s="1" t="str">
        <f t="shared" si="209"/>
        <v>Ruth Williams</v>
      </c>
      <c r="FY97" s="13">
        <f t="shared" si="210"/>
        <v>2.5785633119074926E-2</v>
      </c>
      <c r="FZ97" s="13">
        <f>SMALL($GL97:GM97,1)/(60*60*24)</f>
        <v>2.5785633119074926E-2</v>
      </c>
      <c r="GA97" s="13">
        <f>SMALL($GL97:GN97,1)/(60*60*24)</f>
        <v>2.5785633119074926E-2</v>
      </c>
      <c r="GB97" s="13">
        <f>SMALL($GL97:GO97,1)/(60*60*24)</f>
        <v>2.5785633119074926E-2</v>
      </c>
      <c r="GC97" s="13">
        <f>SMALL($GL97:GP97,1)/(60*60*24)</f>
        <v>2.5785633119074926E-2</v>
      </c>
      <c r="GD97" s="13">
        <f>SMALL($GL97:GQ97,1)/(60*60*24)</f>
        <v>2.5785633119074926E-2</v>
      </c>
      <c r="GE97" s="34">
        <f t="shared" si="250"/>
        <v>1.9816545099529646E-2</v>
      </c>
      <c r="GF97" s="13">
        <f>SMALL($GR97:GS97,1)/(60*60*24)</f>
        <v>1.9816545099529646E-2</v>
      </c>
      <c r="GG97" s="42">
        <f>SMALL($GT97:GT97,1)/(60*60*24)</f>
        <v>0.11572916666666666</v>
      </c>
      <c r="GH97" s="42">
        <f>SMALL($GT97:GU97,1)/(60*60*24)</f>
        <v>0.11572916666666666</v>
      </c>
      <c r="GI97" s="42">
        <f>SMALL($GT97:GV97,1)/(60*60*24)</f>
        <v>0.11572916666666666</v>
      </c>
      <c r="GJ97" s="42">
        <f>SMALL($GT97:GW97,1)/(60*60*24)</f>
        <v>0.11572916666666666</v>
      </c>
      <c r="GL97" s="6">
        <f t="shared" si="211"/>
        <v>2227.8787014880736</v>
      </c>
      <c r="GM97" s="1">
        <f t="shared" si="276"/>
        <v>9999</v>
      </c>
      <c r="GN97" s="1">
        <f t="shared" si="276"/>
        <v>9999</v>
      </c>
      <c r="GO97" s="1">
        <f t="shared" si="276"/>
        <v>9999</v>
      </c>
      <c r="GP97" s="1">
        <f t="shared" si="276"/>
        <v>9999</v>
      </c>
      <c r="GQ97" s="1">
        <f t="shared" si="276"/>
        <v>9999</v>
      </c>
      <c r="GR97" s="6">
        <f t="shared" si="251"/>
        <v>1712.1494965993616</v>
      </c>
      <c r="GS97" s="1">
        <f t="shared" si="252"/>
        <v>9999</v>
      </c>
      <c r="GT97" s="43">
        <f t="shared" si="253"/>
        <v>9999</v>
      </c>
      <c r="GU97" s="1">
        <f t="shared" si="277"/>
        <v>9999</v>
      </c>
      <c r="GV97" s="1">
        <f t="shared" si="277"/>
        <v>9999</v>
      </c>
      <c r="GW97" s="1">
        <f t="shared" si="277"/>
        <v>9999</v>
      </c>
    </row>
    <row r="98" spans="1:205" x14ac:dyDescent="0.25">
      <c r="A98" s="1" t="s">
        <v>208</v>
      </c>
      <c r="B98" s="54">
        <v>1.7430555555555557E-2</v>
      </c>
      <c r="C98" s="45">
        <v>45200</v>
      </c>
      <c r="D98" s="45"/>
      <c r="E98" s="13"/>
      <c r="L98" s="8">
        <v>3.1319444444444448E-2</v>
      </c>
      <c r="M98" s="8">
        <f t="shared" si="269"/>
        <v>2.1258470230144762E-2</v>
      </c>
      <c r="N98" s="6">
        <f t="shared" si="212"/>
        <v>1836.7318278845075</v>
      </c>
      <c r="O98" s="8">
        <f t="shared" si="213"/>
        <v>1.8229166666666668E-2</v>
      </c>
      <c r="P98" s="146" t="str">
        <f t="shared" si="214"/>
        <v>Sarah Beck</v>
      </c>
      <c r="Q98" s="107"/>
      <c r="R98" s="129" t="str">
        <f t="shared" si="190"/>
        <v/>
      </c>
      <c r="S98" s="131" t="str">
        <f t="shared" si="215"/>
        <v/>
      </c>
      <c r="T98" s="131">
        <f t="shared" si="254"/>
        <v>2.0009199999999863E-6</v>
      </c>
      <c r="U98" s="132">
        <f t="shared" si="358"/>
        <v>1.8231167586666666E-2</v>
      </c>
      <c r="V98" s="146" t="str">
        <f t="shared" si="217"/>
        <v>Sarah Beck</v>
      </c>
      <c r="W98" s="107"/>
      <c r="X98" s="129" t="str">
        <f t="shared" si="191"/>
        <v/>
      </c>
      <c r="Y98" s="131" t="str">
        <f t="shared" si="218"/>
        <v/>
      </c>
      <c r="Z98" s="131">
        <f t="shared" si="255"/>
        <v>2.0009199999999863E-6</v>
      </c>
      <c r="AA98" s="132">
        <f t="shared" si="359"/>
        <v>1.8231167586666666E-2</v>
      </c>
      <c r="AB98" s="146" t="str">
        <f t="shared" si="220"/>
        <v>Sarah Beck</v>
      </c>
      <c r="AC98" s="107"/>
      <c r="AD98" s="129" t="str">
        <f t="shared" si="192"/>
        <v/>
      </c>
      <c r="AE98" s="131" t="str">
        <f t="shared" si="221"/>
        <v/>
      </c>
      <c r="AF98" s="131">
        <f t="shared" si="256"/>
        <v>2.0009199999999863E-6</v>
      </c>
      <c r="AG98" s="132">
        <f t="shared" si="360"/>
        <v>1.8231167586666666E-2</v>
      </c>
      <c r="AH98" s="146" t="str">
        <f t="shared" si="223"/>
        <v>Sarah Beck</v>
      </c>
      <c r="AI98" s="107">
        <v>11.6</v>
      </c>
      <c r="AJ98" s="108">
        <f t="shared" si="224"/>
        <v>1.6840277777777777E-2</v>
      </c>
      <c r="AK98" s="109">
        <f t="shared" si="257"/>
        <v>1454.9999999999998</v>
      </c>
      <c r="AL98" s="129">
        <f t="shared" si="357"/>
        <v>1954.9384</v>
      </c>
      <c r="AM98" s="131">
        <f t="shared" si="271"/>
        <v>1.6840277777777777E-2</v>
      </c>
      <c r="AN98" s="131">
        <f t="shared" si="258"/>
        <v>2.0009199999999863E-6</v>
      </c>
      <c r="AO98" s="132">
        <f t="shared" si="259"/>
        <v>1.6840277777777777E-2</v>
      </c>
      <c r="AP98" s="146" t="str">
        <f t="shared" si="225"/>
        <v>Sarah Beck</v>
      </c>
      <c r="AQ98" s="107">
        <v>11.4</v>
      </c>
      <c r="AR98" s="129">
        <f t="shared" si="226"/>
        <v>1944.9136000000001</v>
      </c>
      <c r="AS98" s="131">
        <f t="shared" si="227"/>
        <v>1.7013888888888887E-2</v>
      </c>
      <c r="AT98" s="131">
        <f t="shared" si="260"/>
        <v>2.0009199999999863E-6</v>
      </c>
      <c r="AU98" s="132">
        <f t="shared" si="228"/>
        <v>1.7015889808888886E-2</v>
      </c>
      <c r="AV98" s="146" t="str">
        <f t="shared" si="229"/>
        <v>Sarah Beck</v>
      </c>
      <c r="AW98" s="107">
        <v>11.6</v>
      </c>
      <c r="AX98" s="129">
        <f t="shared" si="193"/>
        <v>1814.3</v>
      </c>
      <c r="AY98" s="131">
        <f t="shared" si="230"/>
        <v>1.8402777777777778E-2</v>
      </c>
      <c r="AZ98" s="131">
        <f t="shared" si="261"/>
        <v>2.0009199999999863E-6</v>
      </c>
      <c r="BA98" s="132">
        <f t="shared" si="231"/>
        <v>1.8404778697777777E-2</v>
      </c>
      <c r="BB98" s="146" t="str">
        <f t="shared" si="232"/>
        <v>Sarah Beck</v>
      </c>
      <c r="BC98" s="107">
        <v>11.9</v>
      </c>
      <c r="BD98" s="129">
        <f t="shared" si="194"/>
        <v>1000.4695999999999</v>
      </c>
      <c r="BE98" s="131">
        <f t="shared" si="233"/>
        <v>1.1631944444444445E-2</v>
      </c>
      <c r="BF98" s="131">
        <f t="shared" si="262"/>
        <v>2.0009299999999862E-6</v>
      </c>
      <c r="BG98" s="134">
        <f>IF(BE98&lt;&gt;"",BE98,VLOOKUP($A98,Table12[],7,FALSE))+BF98</f>
        <v>1.1633945374444444E-2</v>
      </c>
      <c r="BH98" s="146" t="str">
        <f t="shared" si="234"/>
        <v>Sarah Beck</v>
      </c>
      <c r="BI98" s="107">
        <v>12.3</v>
      </c>
      <c r="BJ98" s="129">
        <f t="shared" si="195"/>
        <v>989.42319999999995</v>
      </c>
      <c r="BK98" s="131">
        <f t="shared" si="235"/>
        <v>1.1458333333333333E-2</v>
      </c>
      <c r="BL98" s="131">
        <f t="shared" si="263"/>
        <v>2.0009199999999863E-6</v>
      </c>
      <c r="BM98" s="134">
        <f>IF(BK98&lt;&gt;"",BK98,VLOOKUP($A98,Table12[],7,FALSE))+BL98</f>
        <v>1.1460334253333333E-2</v>
      </c>
      <c r="BN98" s="146" t="str">
        <f t="shared" si="236"/>
        <v>Sarah Beck</v>
      </c>
      <c r="BO98" s="107">
        <v>12.7</v>
      </c>
      <c r="BP98" s="129">
        <f t="shared" si="196"/>
        <v>978.3768</v>
      </c>
      <c r="BQ98" s="131">
        <f t="shared" si="237"/>
        <v>1.1284722222222222E-2</v>
      </c>
      <c r="BR98" s="131">
        <f t="shared" si="264"/>
        <v>2.0009299999999862E-6</v>
      </c>
      <c r="BS98" s="134">
        <f>IF(BQ98&lt;&gt;"",BQ98,VLOOKUP($A98,Table12[],7,FALSE))+BR98</f>
        <v>1.1286723152222221E-2</v>
      </c>
      <c r="BT98" s="146" t="str">
        <f t="shared" si="238"/>
        <v>Sarah Beck</v>
      </c>
      <c r="BU98" s="107">
        <v>12.9</v>
      </c>
      <c r="BV98" s="129">
        <f t="shared" si="197"/>
        <v>942.09999999999991</v>
      </c>
      <c r="BW98" s="131">
        <f t="shared" si="239"/>
        <v>1.0937499999999999E-2</v>
      </c>
      <c r="BX98" s="131">
        <f t="shared" si="265"/>
        <v>2.0009199999999863E-6</v>
      </c>
      <c r="BY98" s="134">
        <f>IF(BW98&lt;&gt;"",BW98,VLOOKUP($A98,Table12[],7,FALSE))+BX98</f>
        <v>1.0939500919999999E-2</v>
      </c>
      <c r="BZ98" s="146" t="str">
        <f t="shared" si="240"/>
        <v>Sarah Beck</v>
      </c>
      <c r="CA98" s="107">
        <v>12.6</v>
      </c>
      <c r="CB98" s="129">
        <f t="shared" si="198"/>
        <v>938.5</v>
      </c>
      <c r="CC98" s="131">
        <f t="shared" si="241"/>
        <v>1.0937499999999999E-2</v>
      </c>
      <c r="CD98" s="131">
        <f t="shared" si="266"/>
        <v>2.0009199999999863E-6</v>
      </c>
      <c r="CE98" s="134">
        <f>IF(CC98&lt;&gt;"",CC98,VLOOKUP($A98,Table12[],7,FALSE))+CD98</f>
        <v>1.0939500919999999E-2</v>
      </c>
      <c r="CF98" s="146" t="str">
        <f t="shared" si="242"/>
        <v>Sarah Beck</v>
      </c>
      <c r="CG98" s="107"/>
      <c r="CH98" s="129" t="str">
        <f t="shared" si="199"/>
        <v/>
      </c>
      <c r="CI98" s="131" t="str">
        <f t="shared" si="243"/>
        <v/>
      </c>
      <c r="CJ98" s="131">
        <f t="shared" si="267"/>
        <v>2.0009199999999863E-6</v>
      </c>
      <c r="CK98" s="134">
        <f>IF(CI98&lt;&gt;"",CI98,VLOOKUP($A98,Table12[],7,FALSE))+CJ98</f>
        <v>1.1633945364444445E-2</v>
      </c>
      <c r="CL98" s="146" t="str">
        <f t="shared" si="244"/>
        <v>Sarah Beck</v>
      </c>
      <c r="CM98" s="8"/>
      <c r="CN98" s="8">
        <f t="shared" si="268"/>
        <v>0</v>
      </c>
      <c r="CO98" s="8">
        <f t="shared" si="245"/>
        <v>1.7428554625555558E-2</v>
      </c>
      <c r="CP98" s="8">
        <f t="shared" si="200"/>
        <v>1.8229166666666668E-2</v>
      </c>
      <c r="CQ98" s="8"/>
      <c r="CR98" s="8">
        <f>IF(A98&lt;&gt;"",IF(VLOOKUP(A98,Apr!A$4:F$211,6)&gt;0,VLOOKUP(A98,Apr!A$4:F$211,6),0),0)</f>
        <v>0</v>
      </c>
      <c r="CS98" s="8">
        <f>IF(A98&lt;&gt;"",IF(VLOOKUP(A98,May!A$3:F$209,6)&gt;0,VLOOKUP(A98,May!A$3:F$209,6),0),0)</f>
        <v>0</v>
      </c>
      <c r="CT98" s="8">
        <f>IF(A98&lt;&gt;"",IF(VLOOKUP(A98,Jun!A$3:F$209,6)&gt;0,VLOOKUP(A98,Jun!A$3:F$209,6),0),0)</f>
        <v>0</v>
      </c>
      <c r="CU98" s="8">
        <f>IF(A98&lt;&gt;"",IF(VLOOKUP(A98,Jul!A$3:F$206,6)&gt;0,VLOOKUP(A98,Jul!A$3:F$206,6),0),0)</f>
        <v>0</v>
      </c>
      <c r="CV98" s="8">
        <f>IF(A98&lt;&gt;"",IF(VLOOKUP(A98,Aug!A$3:F$206,6)&gt;0,VLOOKUP(A98,Aug!A$3:F$206,6),0),0)</f>
        <v>0</v>
      </c>
      <c r="CW98" s="8">
        <f>IF(A98&lt;&gt;"",IF(VLOOKUP(A98,Sep!A$3:F$206,6)&gt;0,VLOOKUP(A98,Sep!A$3:F$206,6),0),0)</f>
        <v>0</v>
      </c>
      <c r="CX98" s="6">
        <f t="shared" si="201"/>
        <v>1411.5487851290991</v>
      </c>
      <c r="CY98" s="8">
        <f t="shared" si="246"/>
        <v>1.1458333333333334E-2</v>
      </c>
      <c r="CZ98" s="8">
        <f>IF(A98&lt;&gt;"",IF(VLOOKUP(A98,Oct!A$3:F$206,6)&gt;0,VLOOKUP(A98,Oct!A$3:F$206,6),0),0)</f>
        <v>1.7428554625555558E-2</v>
      </c>
      <c r="DA98" s="8">
        <f>IF(A98&lt;&gt;"",IF(VLOOKUP(A98,Nov!A$3:F$207,6)&gt;0,VLOOKUP(A98,Nov!A$3:F$207,6),0),0)</f>
        <v>0</v>
      </c>
      <c r="DB98" s="8">
        <f>IF(A98&lt;&gt;"",IF(VLOOKUP(A98,Dec!A$3:F$207,6)&gt;0,VLOOKUP(A98,Dec!A$3:F$207,6),0),0)</f>
        <v>1.770633240333333E-2</v>
      </c>
      <c r="DC98" s="8">
        <f>IF(A98&lt;&gt;"",IF(VLOOKUP(A98,Jan!A$3:F$207,6)&gt;0,VLOOKUP(A98,Jan!A$3:F$207,6),0),0)</f>
        <v>0</v>
      </c>
      <c r="DD98" s="8">
        <f>IF(A98&lt;&gt;"",IF(VLOOKUP(A98,Feb!A$3:F$207,6)&gt;0,VLOOKUP(A98,Feb!A$3:F$207,6),0),0)</f>
        <v>0</v>
      </c>
      <c r="DE98" s="8">
        <f>IF(A98&lt;&gt;"",IF(VLOOKUP(A98,Mar!A$3:F$207,6)&gt;0,VLOOKUP(A98,Mar!A$3:F$207,6),0),0)</f>
        <v>0</v>
      </c>
      <c r="DG98" s="8">
        <f>LARGE($EE98:EF98,1)</f>
        <v>1.6840277777777777E-2</v>
      </c>
      <c r="DH98" s="8">
        <f>LARGE($EE98:EG98,1)</f>
        <v>1.6840277777777777E-2</v>
      </c>
      <c r="DI98" s="8">
        <f>LARGE($EE98:EH98,1)</f>
        <v>1.6840277777777777E-2</v>
      </c>
      <c r="DJ98" s="8">
        <f>LARGE($EE98:EI98,1)</f>
        <v>1.7015889808888886E-2</v>
      </c>
      <c r="DK98" s="8">
        <f>LARGE($EE98:EJ98,1)</f>
        <v>1.7015889808888886E-2</v>
      </c>
      <c r="DL98" s="8">
        <f>LARGE($EK98:EL98,1)</f>
        <v>1.1458333333333334E-2</v>
      </c>
      <c r="DM98" s="8">
        <f>LARGE($EK98:EM98,1)</f>
        <v>1.1458333333333334E-2</v>
      </c>
      <c r="DN98" s="8">
        <f>LARGE($EK98:EN98,1)</f>
        <v>1.1458333333333334E-2</v>
      </c>
      <c r="DO98" s="8">
        <f>LARGE($EK98:EO98,1)</f>
        <v>1.1458333333333334E-2</v>
      </c>
      <c r="DP98" s="8">
        <f>LARGE($EK98:EP98,1)</f>
        <v>1.1458333333333334E-2</v>
      </c>
      <c r="DS98" s="6">
        <f t="shared" si="121"/>
        <v>0</v>
      </c>
      <c r="DT98" s="6">
        <f t="shared" si="121"/>
        <v>0</v>
      </c>
      <c r="DU98" s="6">
        <f t="shared" si="121"/>
        <v>0</v>
      </c>
      <c r="DV98" s="6">
        <f t="shared" si="120"/>
        <v>0</v>
      </c>
      <c r="DW98" s="6">
        <f t="shared" si="120"/>
        <v>0</v>
      </c>
      <c r="DX98" s="6">
        <f t="shared" si="120"/>
        <v>0</v>
      </c>
      <c r="DY98" s="6">
        <f t="shared" si="123"/>
        <v>1505.8271196480002</v>
      </c>
      <c r="DZ98" s="6">
        <f t="shared" si="123"/>
        <v>0</v>
      </c>
      <c r="EA98" s="6">
        <f t="shared" si="123"/>
        <v>1529.827119648</v>
      </c>
      <c r="EB98" s="6">
        <f t="shared" si="123"/>
        <v>0</v>
      </c>
      <c r="EC98" s="6">
        <f t="shared" si="123"/>
        <v>0</v>
      </c>
      <c r="EE98" s="8">
        <f t="shared" si="202"/>
        <v>1.6840277777777777E-2</v>
      </c>
      <c r="EF98" s="8">
        <f t="shared" si="124"/>
        <v>0</v>
      </c>
      <c r="EG98" s="8">
        <f t="shared" si="124"/>
        <v>0</v>
      </c>
      <c r="EH98" s="8">
        <f t="shared" si="203"/>
        <v>1.6840277777777777E-2</v>
      </c>
      <c r="EI98" s="8">
        <f t="shared" si="204"/>
        <v>1.7015889808888886E-2</v>
      </c>
      <c r="EJ98" s="8">
        <f t="shared" si="124"/>
        <v>0</v>
      </c>
      <c r="EK98" s="8">
        <f t="shared" si="247"/>
        <v>1.1458333333333334E-2</v>
      </c>
      <c r="EL98" s="8">
        <f t="shared" si="273"/>
        <v>1.0416666666666666E-2</v>
      </c>
      <c r="EM98" s="8">
        <f t="shared" si="273"/>
        <v>0</v>
      </c>
      <c r="EN98" s="8">
        <f t="shared" si="273"/>
        <v>1.0069444444444445E-2</v>
      </c>
      <c r="EO98" s="8">
        <f t="shared" si="273"/>
        <v>0</v>
      </c>
      <c r="EP98" s="8">
        <f t="shared" si="273"/>
        <v>0</v>
      </c>
      <c r="ES98" s="8" t="str">
        <f t="shared" si="274"/>
        <v/>
      </c>
      <c r="ET98" s="8" t="str">
        <f t="shared" si="274"/>
        <v/>
      </c>
      <c r="EU98" s="8" t="str">
        <f t="shared" si="274"/>
        <v/>
      </c>
      <c r="EV98" s="8" t="str">
        <f t="shared" si="274"/>
        <v/>
      </c>
      <c r="EW98" s="8" t="str">
        <f t="shared" si="274"/>
        <v/>
      </c>
      <c r="EX98" s="8" t="str">
        <f t="shared" si="274"/>
        <v/>
      </c>
      <c r="EY98" s="8">
        <f t="shared" si="275"/>
        <v>1.7428554625555558E-2</v>
      </c>
      <c r="EZ98" s="8" t="str">
        <f t="shared" si="275"/>
        <v/>
      </c>
      <c r="FA98" s="8">
        <f t="shared" si="275"/>
        <v>1.770633240333333E-2</v>
      </c>
      <c r="FB98" s="8" t="str">
        <f t="shared" si="275"/>
        <v/>
      </c>
      <c r="FC98" s="8" t="str">
        <f t="shared" si="275"/>
        <v/>
      </c>
      <c r="FD98" s="8" t="str">
        <f t="shared" si="275"/>
        <v/>
      </c>
      <c r="FF98" s="13"/>
      <c r="FG98" s="8">
        <f t="shared" si="248"/>
        <v>0</v>
      </c>
      <c r="FH98" s="8">
        <f>IF(COUNT($ES98:ET98)&gt;0,SMALL($ES98:ET98,1),$FF98)</f>
        <v>0</v>
      </c>
      <c r="FI98" s="8">
        <f>IF(COUNT($ES98:EU98)&gt;0,SMALL($ES98:EU98,1),$FF98)</f>
        <v>0</v>
      </c>
      <c r="FJ98" s="8">
        <f>IF(COUNT($ES98:EV98)&gt;0,SMALL($ES98:EV98,1),$FF98)</f>
        <v>0</v>
      </c>
      <c r="FK98" s="8">
        <f>IF(COUNT($ES98:EW98)&gt;0,SMALL($ES98:EW98,1),$FF98)</f>
        <v>0</v>
      </c>
      <c r="FL98" s="54">
        <v>0</v>
      </c>
      <c r="FM98" s="8">
        <f t="shared" si="249"/>
        <v>1.7428554625555558E-2</v>
      </c>
      <c r="FN98" s="8">
        <f>IF(COUNT($EY98:EZ98)&gt;0,SMALL($EY98:EZ98,1),$FM98)</f>
        <v>1.7428554625555558E-2</v>
      </c>
      <c r="FO98" s="8">
        <f>IF(COUNT($EY98:FA98)&gt;0,SMALL($EY98:FA98,1),$FM98)</f>
        <v>1.7428554625555558E-2</v>
      </c>
      <c r="FP98" s="8">
        <f>IF(COUNT($EY98:FB98)&gt;0,SMALL($EY98:FB98,1),$FM98)</f>
        <v>1.7428554625555558E-2</v>
      </c>
      <c r="FQ98" s="8">
        <f>IF(COUNT($EY98:FC98)&gt;0,SMALL($EY98:FC98,1),$FM98)</f>
        <v>1.7428554625555558E-2</v>
      </c>
      <c r="FS98" s="8">
        <f t="shared" si="206"/>
        <v>1.701808888296296E-2</v>
      </c>
      <c r="FT98" s="8">
        <f t="shared" si="207"/>
        <v>1.1460532407407409E-2</v>
      </c>
      <c r="FU98" s="1">
        <f t="shared" si="118"/>
        <v>95</v>
      </c>
      <c r="FV98" s="8">
        <f t="shared" si="208"/>
        <v>2.1990740740740739E-6</v>
      </c>
      <c r="FW98" s="1" t="str">
        <f t="shared" si="209"/>
        <v>Sarah Beck</v>
      </c>
      <c r="FY98" s="13">
        <f t="shared" si="210"/>
        <v>2.1258470230144762E-2</v>
      </c>
      <c r="FZ98" s="13">
        <f>SMALL($GL98:GM98,1)/(60*60*24)</f>
        <v>2.1258470230144762E-2</v>
      </c>
      <c r="GA98" s="13">
        <f>SMALL($GL98:GN98,1)/(60*60*24)</f>
        <v>2.1258470230144762E-2</v>
      </c>
      <c r="GB98" s="13">
        <f>SMALL($GL98:GO98,1)/(60*60*24)</f>
        <v>2.1258470230144762E-2</v>
      </c>
      <c r="GC98" s="13">
        <f>SMALL($GL98:GP98,1)/(60*60*24)</f>
        <v>2.1258470230144762E-2</v>
      </c>
      <c r="GD98" s="13">
        <f>SMALL($GL98:GQ98,1)/(60*60*24)</f>
        <v>2.1258470230144762E-2</v>
      </c>
      <c r="GE98" s="34">
        <f t="shared" si="250"/>
        <v>1.6337370198253463E-2</v>
      </c>
      <c r="GF98" s="13">
        <f>SMALL($GR98:GS98,1)/(60*60*24)</f>
        <v>1.6337370198253463E-2</v>
      </c>
      <c r="GG98" s="42">
        <f>SMALL($GT98:GT98,1)/(60*60*24)</f>
        <v>0.11572916666666666</v>
      </c>
      <c r="GH98" s="42">
        <f>SMALL($GT98:GU98,1)/(60*60*24)</f>
        <v>1.7706332403333334E-2</v>
      </c>
      <c r="GI98" s="42">
        <f>SMALL($GT98:GV98,1)/(60*60*24)</f>
        <v>1.7706332403333334E-2</v>
      </c>
      <c r="GJ98" s="42">
        <f>SMALL($GT98:GW98,1)/(60*60*24)</f>
        <v>1.7706332403333334E-2</v>
      </c>
      <c r="GL98" s="6">
        <f t="shared" si="211"/>
        <v>1836.7318278845075</v>
      </c>
      <c r="GM98" s="1">
        <f t="shared" si="276"/>
        <v>9999</v>
      </c>
      <c r="GN98" s="1">
        <f t="shared" si="276"/>
        <v>9999</v>
      </c>
      <c r="GO98" s="1">
        <f t="shared" si="276"/>
        <v>9999</v>
      </c>
      <c r="GP98" s="1">
        <f t="shared" si="276"/>
        <v>9999</v>
      </c>
      <c r="GQ98" s="1">
        <f t="shared" si="276"/>
        <v>9999</v>
      </c>
      <c r="GR98" s="6">
        <f t="shared" si="251"/>
        <v>1411.5487851290991</v>
      </c>
      <c r="GS98" s="1">
        <f t="shared" si="252"/>
        <v>1505.8271196480002</v>
      </c>
      <c r="GT98" s="43">
        <f t="shared" si="253"/>
        <v>9999</v>
      </c>
      <c r="GU98" s="1">
        <f t="shared" si="277"/>
        <v>1529.827119648</v>
      </c>
      <c r="GV98" s="1">
        <f t="shared" si="277"/>
        <v>9999</v>
      </c>
      <c r="GW98" s="1">
        <f t="shared" si="277"/>
        <v>9999</v>
      </c>
    </row>
    <row r="99" spans="1:205" x14ac:dyDescent="0.25">
      <c r="A99" s="1" t="s">
        <v>144</v>
      </c>
      <c r="B99" s="54">
        <v>2.225694444444444E-2</v>
      </c>
      <c r="C99" s="45">
        <v>43831</v>
      </c>
      <c r="D99" s="45"/>
      <c r="E99" s="13">
        <v>2.732638888888889E-2</v>
      </c>
      <c r="H99" s="35">
        <v>2.5000000000000001E-2</v>
      </c>
      <c r="I99" s="35">
        <v>3.3414351851851855E-2</v>
      </c>
      <c r="J99" s="8">
        <v>3.0972222222222224E-2</v>
      </c>
      <c r="K99" s="55">
        <f>(J99/4*3.1)/1.032</f>
        <v>2.3259178509905255E-2</v>
      </c>
      <c r="L99" s="8">
        <v>4.7222222222222221E-2</v>
      </c>
      <c r="M99" s="8">
        <f t="shared" si="269"/>
        <v>3.2532934571732425E-2</v>
      </c>
      <c r="N99" s="6">
        <f t="shared" si="212"/>
        <v>2810.8455469976811</v>
      </c>
      <c r="O99" s="8">
        <f t="shared" si="213"/>
        <v>6.9444444444444441E-3</v>
      </c>
      <c r="P99" s="146" t="str">
        <f t="shared" si="214"/>
        <v>Sarah Cook</v>
      </c>
      <c r="Q99" s="107"/>
      <c r="R99" s="129" t="str">
        <f t="shared" si="190"/>
        <v/>
      </c>
      <c r="S99" s="131" t="str">
        <f t="shared" si="215"/>
        <v/>
      </c>
      <c r="T99" s="131">
        <f t="shared" si="254"/>
        <v>2.0009299999999862E-6</v>
      </c>
      <c r="U99" s="132">
        <f t="shared" si="358"/>
        <v>6.9464453744444441E-3</v>
      </c>
      <c r="V99" s="146" t="str">
        <f t="shared" si="217"/>
        <v>Sarah Cook</v>
      </c>
      <c r="W99" s="107"/>
      <c r="X99" s="129" t="str">
        <f t="shared" si="191"/>
        <v/>
      </c>
      <c r="Y99" s="131" t="str">
        <f t="shared" si="218"/>
        <v/>
      </c>
      <c r="Z99" s="131">
        <f t="shared" si="255"/>
        <v>2.0009299999999862E-6</v>
      </c>
      <c r="AA99" s="132">
        <f t="shared" si="359"/>
        <v>6.9464453744444441E-3</v>
      </c>
      <c r="AB99" s="146" t="str">
        <f t="shared" si="220"/>
        <v>Sarah Cook</v>
      </c>
      <c r="AC99" s="107"/>
      <c r="AD99" s="129" t="str">
        <f t="shared" si="192"/>
        <v/>
      </c>
      <c r="AE99" s="131" t="str">
        <f t="shared" si="221"/>
        <v/>
      </c>
      <c r="AF99" s="131">
        <f t="shared" si="256"/>
        <v>2.0009299999999862E-6</v>
      </c>
      <c r="AG99" s="132">
        <f t="shared" si="360"/>
        <v>6.9464453744444441E-3</v>
      </c>
      <c r="AH99" s="146" t="str">
        <f t="shared" si="223"/>
        <v>Sarah Cook</v>
      </c>
      <c r="AI99" s="107">
        <v>28.4</v>
      </c>
      <c r="AJ99" s="108">
        <f t="shared" si="224"/>
        <v>7.2916666666666668E-3</v>
      </c>
      <c r="AK99" s="109">
        <f t="shared" si="257"/>
        <v>630</v>
      </c>
      <c r="AL99" s="129">
        <f t="shared" si="357"/>
        <v>2797.0216</v>
      </c>
      <c r="AM99" s="131">
        <f t="shared" si="271"/>
        <v>7.1180555555555554E-3</v>
      </c>
      <c r="AN99" s="131">
        <f t="shared" si="258"/>
        <v>2.0009299999999862E-6</v>
      </c>
      <c r="AO99" s="132">
        <f t="shared" si="259"/>
        <v>7.1180555555555554E-3</v>
      </c>
      <c r="AP99" s="146" t="str">
        <f t="shared" si="225"/>
        <v>Sarah Cook</v>
      </c>
      <c r="AQ99" s="107">
        <v>27.9</v>
      </c>
      <c r="AR99" s="129">
        <f t="shared" si="226"/>
        <v>2771.9596000000001</v>
      </c>
      <c r="AS99" s="131">
        <f t="shared" si="227"/>
        <v>7.4652777777777781E-3</v>
      </c>
      <c r="AT99" s="131">
        <f t="shared" si="260"/>
        <v>2.0009299999999862E-6</v>
      </c>
      <c r="AU99" s="132">
        <f t="shared" si="228"/>
        <v>7.4672787077777782E-3</v>
      </c>
      <c r="AV99" s="146" t="str">
        <f t="shared" si="229"/>
        <v>Sarah Cook</v>
      </c>
      <c r="AW99" s="107">
        <v>28</v>
      </c>
      <c r="AX99" s="129">
        <f t="shared" si="193"/>
        <v>2437.5</v>
      </c>
      <c r="AY99" s="131">
        <f t="shared" si="230"/>
        <v>1.1284722222222222E-2</v>
      </c>
      <c r="AZ99" s="131">
        <f t="shared" si="261"/>
        <v>2.0009299999999862E-6</v>
      </c>
      <c r="BA99" s="132">
        <f t="shared" si="231"/>
        <v>1.1286723152222221E-2</v>
      </c>
      <c r="BB99" s="146" t="str">
        <f t="shared" si="232"/>
        <v>Sarah Cook</v>
      </c>
      <c r="BC99" s="107">
        <v>27.9</v>
      </c>
      <c r="BD99" s="129">
        <f t="shared" si="194"/>
        <v>558.61359999999991</v>
      </c>
      <c r="BE99" s="131">
        <f t="shared" si="233"/>
        <v>6.4236111111111108E-3</v>
      </c>
      <c r="BF99" s="131">
        <f t="shared" si="262"/>
        <v>2.000939999999986E-6</v>
      </c>
      <c r="BG99" s="134">
        <f>IF(BE99&lt;&gt;"",BE99,VLOOKUP($A99,Table12[],7,FALSE))+BF99</f>
        <v>6.4256120511111108E-3</v>
      </c>
      <c r="BH99" s="146" t="str">
        <f t="shared" si="234"/>
        <v>Sarah Cook</v>
      </c>
      <c r="BI99" s="107">
        <v>28.1</v>
      </c>
      <c r="BJ99" s="129">
        <f t="shared" si="195"/>
        <v>553.09039999999993</v>
      </c>
      <c r="BK99" s="131">
        <f t="shared" si="235"/>
        <v>6.4236111111111108E-3</v>
      </c>
      <c r="BL99" s="131">
        <f t="shared" si="263"/>
        <v>2.0009299999999862E-6</v>
      </c>
      <c r="BM99" s="134">
        <f>IF(BK99&lt;&gt;"",BK99,VLOOKUP($A99,Table12[],7,FALSE))+BL99</f>
        <v>6.4256120411111109E-3</v>
      </c>
      <c r="BN99" s="146" t="str">
        <f t="shared" si="236"/>
        <v>Sarah Cook</v>
      </c>
      <c r="BO99" s="107">
        <v>28.3</v>
      </c>
      <c r="BP99" s="129">
        <f t="shared" si="196"/>
        <v>547.56719999999984</v>
      </c>
      <c r="BQ99" s="131">
        <f t="shared" si="237"/>
        <v>6.4236111111111108E-3</v>
      </c>
      <c r="BR99" s="131">
        <f t="shared" si="264"/>
        <v>2.000939999999986E-6</v>
      </c>
      <c r="BS99" s="134">
        <f>IF(BQ99&lt;&gt;"",BQ99,VLOOKUP($A99,Table12[],7,FALSE))+BR99</f>
        <v>6.4256120511111108E-3</v>
      </c>
      <c r="BT99" s="146" t="str">
        <f t="shared" si="238"/>
        <v>Sarah Cook</v>
      </c>
      <c r="BU99" s="107">
        <v>28.4</v>
      </c>
      <c r="BV99" s="129">
        <f t="shared" si="197"/>
        <v>477.09999999999991</v>
      </c>
      <c r="BW99" s="131">
        <f t="shared" si="239"/>
        <v>5.5555555555555558E-3</v>
      </c>
      <c r="BX99" s="131">
        <f t="shared" si="265"/>
        <v>2.0009299999999862E-6</v>
      </c>
      <c r="BY99" s="134">
        <f>IF(BW99&lt;&gt;"",BW99,VLOOKUP($A99,Table12[],7,FALSE))+BX99</f>
        <v>5.5575564855555558E-3</v>
      </c>
      <c r="BZ99" s="146" t="str">
        <f t="shared" si="240"/>
        <v>Sarah Cook</v>
      </c>
      <c r="CA99" s="107">
        <v>28.6</v>
      </c>
      <c r="CB99" s="129">
        <f t="shared" si="198"/>
        <v>442.49999999999989</v>
      </c>
      <c r="CC99" s="131">
        <f t="shared" si="241"/>
        <v>5.0347222222222225E-3</v>
      </c>
      <c r="CD99" s="131">
        <f t="shared" si="266"/>
        <v>2.0009299999999862E-6</v>
      </c>
      <c r="CE99" s="134">
        <f>IF(CC99&lt;&gt;"",CC99,VLOOKUP($A99,Table12[],7,FALSE))+CD99</f>
        <v>5.0367231522222226E-3</v>
      </c>
      <c r="CF99" s="146" t="str">
        <f t="shared" si="242"/>
        <v>Sarah Cook</v>
      </c>
      <c r="CG99" s="107"/>
      <c r="CH99" s="129" t="str">
        <f t="shared" si="199"/>
        <v/>
      </c>
      <c r="CI99" s="131" t="str">
        <f t="shared" si="243"/>
        <v/>
      </c>
      <c r="CJ99" s="131">
        <f t="shared" si="267"/>
        <v>2.0009299999999862E-6</v>
      </c>
      <c r="CK99" s="134">
        <f>IF(CI99&lt;&gt;"",CI99,VLOOKUP($A99,Table12[],7,FALSE))+CJ99</f>
        <v>6.4256120411111117E-3</v>
      </c>
      <c r="CL99" s="146" t="str">
        <f t="shared" si="244"/>
        <v>Sarah Cook</v>
      </c>
      <c r="CM99" s="8"/>
      <c r="CN99" s="8">
        <f t="shared" si="268"/>
        <v>3.181512869962963E-2</v>
      </c>
      <c r="CO99" s="8">
        <f t="shared" si="245"/>
        <v>2.8354480551481483E-2</v>
      </c>
      <c r="CP99" s="8">
        <f t="shared" si="200"/>
        <v>6.9444444444444441E-3</v>
      </c>
      <c r="CQ99" s="8"/>
      <c r="CR99" s="8">
        <f>IF(A99&lt;&gt;"",IF(VLOOKUP(A99,Apr!A$4:F$211,6)&gt;0,VLOOKUP(A99,Apr!A$4:F$211,6),0),0)</f>
        <v>3.2210648148148148E-2</v>
      </c>
      <c r="CS99" s="8">
        <f>IF(A99&lt;&gt;"",IF(VLOOKUP(A99,May!A$3:F$209,6)&gt;0,VLOOKUP(A99,May!A$3:F$209,6),0),0)</f>
        <v>3.215277777777778E-2</v>
      </c>
      <c r="CT99" s="8">
        <f>IF(A99&lt;&gt;"",IF(VLOOKUP(A99,Jun!A$3:F$209,6)&gt;0,VLOOKUP(A99,Jun!A$3:F$209,6),0),0)</f>
        <v>0</v>
      </c>
      <c r="CU99" s="8">
        <f>IF(A99&lt;&gt;"",IF(VLOOKUP(A99,Jul!A$3:F$206,6)&gt;0,VLOOKUP(A99,Jul!A$3:F$206,6),0),0)</f>
        <v>0</v>
      </c>
      <c r="CV99" s="8">
        <f>IF(A99&lt;&gt;"",IF(VLOOKUP(A99,Aug!A$3:F$206,6)&gt;0,VLOOKUP(A99,Aug!A$3:F$206,6),0),0)</f>
        <v>3.181512869962963E-2</v>
      </c>
      <c r="CW99" s="8">
        <f>IF(A99&lt;&gt;"",IF(VLOOKUP(A99,Sep!A$3:F$206,6)&gt;0,VLOOKUP(A99,Sep!A$3:F$206,6),0),0)</f>
        <v>3.2660036107037035E-2</v>
      </c>
      <c r="CX99" s="6">
        <f t="shared" si="201"/>
        <v>2112.5041349874368</v>
      </c>
      <c r="CY99" s="8">
        <f t="shared" si="246"/>
        <v>3.2986111111111111E-3</v>
      </c>
      <c r="CZ99" s="8">
        <f>IF(A99&lt;&gt;"",IF(VLOOKUP(A99,Oct!A$3:F$206,6)&gt;0,VLOOKUP(A99,Oct!A$3:F$206,6),0),0)</f>
        <v>0</v>
      </c>
      <c r="DA99" s="8">
        <f>IF(A99&lt;&gt;"",IF(VLOOKUP(A99,Nov!A$3:F$207,6)&gt;0,VLOOKUP(A99,Nov!A$3:F$207,6),0),0)</f>
        <v>0</v>
      </c>
      <c r="DB99" s="8">
        <f>IF(A99&lt;&gt;"",IF(VLOOKUP(A99,Dec!A$3:F$207,6)&gt;0,VLOOKUP(A99,Dec!A$3:F$207,6),0),0)</f>
        <v>0</v>
      </c>
      <c r="DC99" s="8">
        <f>IF(A99&lt;&gt;"",IF(VLOOKUP(A99,Jan!A$3:F$207,6)&gt;0,VLOOKUP(A99,Jan!A$3:F$207,6),0),0)</f>
        <v>2.8354480551481483E-2</v>
      </c>
      <c r="DD99" s="8">
        <f>IF(A99&lt;&gt;"",IF(VLOOKUP(A99,Feb!A$3:F$207,6)&gt;0,VLOOKUP(A99,Feb!A$3:F$207,6),0),0)</f>
        <v>0</v>
      </c>
      <c r="DE99" s="8">
        <f>IF(A99&lt;&gt;"",IF(VLOOKUP(A99,Mar!A$3:F$207,6)&gt;0,VLOOKUP(A99,Mar!A$3:F$207,6),0),0)</f>
        <v>0</v>
      </c>
      <c r="DG99" s="8">
        <f>LARGE($EE99:EF99,1)</f>
        <v>7.2916666666666668E-3</v>
      </c>
      <c r="DH99" s="8">
        <f>LARGE($EE99:EG99,1)</f>
        <v>7.2916666666666668E-3</v>
      </c>
      <c r="DI99" s="8">
        <f>LARGE($EE99:EH99,1)</f>
        <v>7.2916666666666668E-3</v>
      </c>
      <c r="DJ99" s="8">
        <f>LARGE($EE99:EI99,1)</f>
        <v>7.4672787077777782E-3</v>
      </c>
      <c r="DK99" s="8">
        <f>LARGE($EE99:EJ99,1)</f>
        <v>7.6388888888888886E-3</v>
      </c>
      <c r="DL99" s="8">
        <f>LARGE($EK99:EL99,1)</f>
        <v>3.2986111111111111E-3</v>
      </c>
      <c r="DM99" s="8">
        <f>LARGE($EK99:EM99,1)</f>
        <v>3.2986111111111111E-3</v>
      </c>
      <c r="DN99" s="8">
        <f>LARGE($EK99:EN99,1)</f>
        <v>3.2986111111111111E-3</v>
      </c>
      <c r="DO99" s="8">
        <f>LARGE($EK99:EO99,1)</f>
        <v>3.2986111111111111E-3</v>
      </c>
      <c r="DP99" s="8">
        <f>LARGE($EK99:EP99,1)</f>
        <v>3.2986111111111111E-3</v>
      </c>
      <c r="DS99" s="6">
        <f t="shared" si="121"/>
        <v>2783</v>
      </c>
      <c r="DT99" s="6">
        <f t="shared" si="121"/>
        <v>2778</v>
      </c>
      <c r="DU99" s="6">
        <f t="shared" si="121"/>
        <v>0</v>
      </c>
      <c r="DV99" s="6">
        <f t="shared" si="121"/>
        <v>0</v>
      </c>
      <c r="DW99" s="6">
        <f t="shared" si="121"/>
        <v>2748.827119648</v>
      </c>
      <c r="DX99" s="6">
        <f t="shared" si="121"/>
        <v>2821.827119648</v>
      </c>
      <c r="DY99" s="6">
        <f t="shared" si="123"/>
        <v>0</v>
      </c>
      <c r="DZ99" s="6">
        <f t="shared" si="123"/>
        <v>0</v>
      </c>
      <c r="EA99" s="6">
        <f t="shared" si="123"/>
        <v>0</v>
      </c>
      <c r="EB99" s="6">
        <f t="shared" si="123"/>
        <v>2449.827119648</v>
      </c>
      <c r="EC99" s="6">
        <f t="shared" si="123"/>
        <v>0</v>
      </c>
      <c r="EE99" s="8">
        <f t="shared" si="202"/>
        <v>7.1180555555555554E-3</v>
      </c>
      <c r="EF99" s="8">
        <f t="shared" si="124"/>
        <v>7.2916666666666668E-3</v>
      </c>
      <c r="EG99" s="8">
        <f t="shared" si="124"/>
        <v>7.2916666666666668E-3</v>
      </c>
      <c r="EH99" s="8">
        <f t="shared" si="203"/>
        <v>7.1180555555555554E-3</v>
      </c>
      <c r="EI99" s="8">
        <f t="shared" si="204"/>
        <v>7.4672787077777782E-3</v>
      </c>
      <c r="EJ99" s="8">
        <f t="shared" si="124"/>
        <v>7.6388888888888886E-3</v>
      </c>
      <c r="EK99" s="8">
        <f t="shared" si="247"/>
        <v>3.2986111111111111E-3</v>
      </c>
      <c r="EL99" s="8">
        <f t="shared" si="273"/>
        <v>0</v>
      </c>
      <c r="EM99" s="8">
        <f t="shared" si="273"/>
        <v>0</v>
      </c>
      <c r="EN99" s="8">
        <f t="shared" si="273"/>
        <v>0</v>
      </c>
      <c r="EO99" s="8">
        <f t="shared" si="273"/>
        <v>0</v>
      </c>
      <c r="EP99" s="8">
        <f t="shared" si="273"/>
        <v>0</v>
      </c>
      <c r="ES99" s="8">
        <f t="shared" si="274"/>
        <v>3.2210648148148148E-2</v>
      </c>
      <c r="ET99" s="8">
        <f t="shared" si="274"/>
        <v>3.215277777777778E-2</v>
      </c>
      <c r="EU99" s="8" t="str">
        <f t="shared" si="274"/>
        <v/>
      </c>
      <c r="EV99" s="8" t="str">
        <f t="shared" si="274"/>
        <v/>
      </c>
      <c r="EW99" s="8">
        <f t="shared" si="274"/>
        <v>3.181512869962963E-2</v>
      </c>
      <c r="EX99" s="8">
        <f t="shared" si="274"/>
        <v>3.2660036107037035E-2</v>
      </c>
      <c r="EY99" s="8" t="str">
        <f t="shared" si="275"/>
        <v/>
      </c>
      <c r="EZ99" s="8" t="str">
        <f t="shared" si="275"/>
        <v/>
      </c>
      <c r="FA99" s="8" t="str">
        <f t="shared" si="275"/>
        <v/>
      </c>
      <c r="FB99" s="8">
        <f t="shared" si="275"/>
        <v>2.8354480551481483E-2</v>
      </c>
      <c r="FC99" s="8" t="str">
        <f t="shared" si="275"/>
        <v/>
      </c>
      <c r="FD99" s="8" t="str">
        <f t="shared" si="275"/>
        <v/>
      </c>
      <c r="FF99" s="13">
        <v>2.732638888888889E-2</v>
      </c>
      <c r="FG99" s="8">
        <f t="shared" si="248"/>
        <v>3.2210648148148148E-2</v>
      </c>
      <c r="FH99" s="8">
        <f>IF(COUNT($ES99:ET99)&gt;0,SMALL($ES99:ET99,1),$FF99)</f>
        <v>3.215277777777778E-2</v>
      </c>
      <c r="FI99" s="8">
        <f>IF(COUNT($ES99:EU99)&gt;0,SMALL($ES99:EU99,1),$FF99)</f>
        <v>3.215277777777778E-2</v>
      </c>
      <c r="FJ99" s="8">
        <f>IF(COUNT($ES99:EV99)&gt;0,SMALL($ES99:EV99,1),$FF99)</f>
        <v>3.215277777777778E-2</v>
      </c>
      <c r="FK99" s="8">
        <f>IF(COUNT($ES99:EW99)&gt;0,SMALL($ES99:EW99,1),$FF99)</f>
        <v>3.181512869962963E-2</v>
      </c>
      <c r="FL99" s="54">
        <v>2.225694444444444E-2</v>
      </c>
      <c r="FM99" s="8">
        <f t="shared" si="249"/>
        <v>2.225694444444444E-2</v>
      </c>
      <c r="FN99" s="8">
        <f>IF(COUNT($EY99:EZ99)&gt;0,SMALL($EY99:EZ99,1),$FM99)</f>
        <v>2.225694444444444E-2</v>
      </c>
      <c r="FO99" s="8">
        <f>IF(COUNT($EY99:FA99)&gt;0,SMALL($EY99:FA99,1),$FM99)</f>
        <v>2.225694444444444E-2</v>
      </c>
      <c r="FP99" s="8">
        <f>IF(COUNT($EY99:FB99)&gt;0,SMALL($EY99:FB99,1),$FM99)</f>
        <v>2.8354480551481483E-2</v>
      </c>
      <c r="FQ99" s="8">
        <f>IF(COUNT($EY99:FC99)&gt;0,SMALL($EY99:FC99,1),$FM99)</f>
        <v>2.8354480551481483E-2</v>
      </c>
      <c r="FS99" s="8">
        <f t="shared" si="206"/>
        <v>7.6411111111111107E-3</v>
      </c>
      <c r="FT99" s="8">
        <f t="shared" si="207"/>
        <v>3.3008333333333331E-3</v>
      </c>
      <c r="FU99" s="1">
        <f t="shared" si="118"/>
        <v>96</v>
      </c>
      <c r="FV99" s="8">
        <f t="shared" si="208"/>
        <v>2.2222222222222221E-6</v>
      </c>
      <c r="FW99" s="1" t="str">
        <f t="shared" si="209"/>
        <v>Sarah Cook</v>
      </c>
      <c r="FY99" s="13">
        <f t="shared" si="210"/>
        <v>3.2532934571732425E-2</v>
      </c>
      <c r="FZ99" s="13">
        <f>SMALL($GL99:GM99,1)/(60*60*24)</f>
        <v>3.2210648148148148E-2</v>
      </c>
      <c r="GA99" s="13">
        <f>SMALL($GL99:GN99,1)/(60*60*24)</f>
        <v>3.215277777777778E-2</v>
      </c>
      <c r="GB99" s="13">
        <f>SMALL($GL99:GO99,1)/(60*60*24)</f>
        <v>3.215277777777778E-2</v>
      </c>
      <c r="GC99" s="13">
        <f>SMALL($GL99:GP99,1)/(60*60*24)</f>
        <v>3.215277777777778E-2</v>
      </c>
      <c r="GD99" s="13">
        <f>SMALL($GL99:GQ99,1)/(60*60*24)</f>
        <v>3.181512869962963E-2</v>
      </c>
      <c r="GE99" s="34">
        <f t="shared" si="250"/>
        <v>2.4450279340132372E-2</v>
      </c>
      <c r="GF99" s="13">
        <f>SMALL($GR99:GS99,1)/(60*60*24)</f>
        <v>2.4450279340132372E-2</v>
      </c>
      <c r="GG99" s="42">
        <f>SMALL($GT99:GT99,1)/(60*60*24)</f>
        <v>0.11572916666666666</v>
      </c>
      <c r="GH99" s="42">
        <f>SMALL($GT99:GU99,1)/(60*60*24)</f>
        <v>0.11572916666666666</v>
      </c>
      <c r="GI99" s="42">
        <f>SMALL($GT99:GV99,1)/(60*60*24)</f>
        <v>2.835448055148148E-2</v>
      </c>
      <c r="GJ99" s="42">
        <f>SMALL($GT99:GW99,1)/(60*60*24)</f>
        <v>2.835448055148148E-2</v>
      </c>
      <c r="GL99" s="6">
        <f t="shared" si="211"/>
        <v>2810.8455469976811</v>
      </c>
      <c r="GM99" s="1">
        <f t="shared" si="276"/>
        <v>2783</v>
      </c>
      <c r="GN99" s="1">
        <f t="shared" si="276"/>
        <v>2778</v>
      </c>
      <c r="GO99" s="1">
        <f t="shared" si="276"/>
        <v>9999</v>
      </c>
      <c r="GP99" s="1">
        <f t="shared" si="276"/>
        <v>9999</v>
      </c>
      <c r="GQ99" s="1">
        <f t="shared" si="276"/>
        <v>2748.827119648</v>
      </c>
      <c r="GR99" s="6">
        <f t="shared" si="251"/>
        <v>2112.5041349874368</v>
      </c>
      <c r="GS99" s="1">
        <f t="shared" si="252"/>
        <v>9999</v>
      </c>
      <c r="GT99" s="43">
        <f t="shared" si="253"/>
        <v>9999</v>
      </c>
      <c r="GU99" s="1">
        <f t="shared" si="277"/>
        <v>9999</v>
      </c>
      <c r="GV99" s="1">
        <f t="shared" si="277"/>
        <v>2449.827119648</v>
      </c>
      <c r="GW99" s="1">
        <f t="shared" si="277"/>
        <v>9999</v>
      </c>
    </row>
    <row r="100" spans="1:205" x14ac:dyDescent="0.25">
      <c r="A100" s="1" t="s">
        <v>209</v>
      </c>
      <c r="B100" s="54"/>
      <c r="C100" s="45"/>
      <c r="D100" s="45"/>
      <c r="E100" s="13"/>
      <c r="K100" s="8">
        <v>1.5243055555555557E-2</v>
      </c>
      <c r="M100" s="8">
        <f t="shared" si="269"/>
        <v>2.1320672561629152E-2</v>
      </c>
      <c r="N100" s="6">
        <f t="shared" si="212"/>
        <v>1842.1061093247586</v>
      </c>
      <c r="O100" s="8">
        <f t="shared" si="213"/>
        <v>1.8229166666666668E-2</v>
      </c>
      <c r="P100" s="146" t="str">
        <f t="shared" si="214"/>
        <v>Scott Gall</v>
      </c>
      <c r="Q100" s="107"/>
      <c r="R100" s="129" t="str">
        <f t="shared" ref="R100:R113" si="361">IF(Q100&lt;&gt;"",(($AX$114*Q100)+1373.5),"")</f>
        <v/>
      </c>
      <c r="S100" s="131" t="str">
        <f t="shared" si="215"/>
        <v/>
      </c>
      <c r="T100" s="131">
        <f t="shared" si="254"/>
        <v>2.000939999999986E-6</v>
      </c>
      <c r="U100" s="132">
        <f t="shared" si="358"/>
        <v>1.8231167606666668E-2</v>
      </c>
      <c r="V100" s="146" t="str">
        <f t="shared" si="217"/>
        <v>Scott Gall</v>
      </c>
      <c r="W100" s="107"/>
      <c r="X100" s="129" t="str">
        <f t="shared" ref="X100:X113" si="362">IF(W100&lt;&gt;"",(($AX$114*W100)+1373.5),"")</f>
        <v/>
      </c>
      <c r="Y100" s="131" t="str">
        <f t="shared" si="218"/>
        <v/>
      </c>
      <c r="Z100" s="131">
        <f t="shared" si="255"/>
        <v>2.000939999999986E-6</v>
      </c>
      <c r="AA100" s="132">
        <f t="shared" si="359"/>
        <v>1.8231167606666668E-2</v>
      </c>
      <c r="AB100" s="146" t="str">
        <f t="shared" si="220"/>
        <v>Scott Gall</v>
      </c>
      <c r="AC100" s="107"/>
      <c r="AD100" s="129" t="str">
        <f t="shared" ref="AD100:AD113" si="363">IF(AC100&lt;&gt;"",(($AX$114*AC100)+1373.5),"")</f>
        <v/>
      </c>
      <c r="AE100" s="131" t="str">
        <f t="shared" si="221"/>
        <v/>
      </c>
      <c r="AF100" s="131">
        <f t="shared" si="256"/>
        <v>2.000939999999986E-6</v>
      </c>
      <c r="AG100" s="132">
        <f t="shared" si="360"/>
        <v>1.8231167606666668E-2</v>
      </c>
      <c r="AH100" s="146" t="str">
        <f t="shared" si="223"/>
        <v>Scott Gall</v>
      </c>
      <c r="AI100" s="107">
        <v>34</v>
      </c>
      <c r="AJ100" s="108">
        <f t="shared" si="224"/>
        <v>3.8194444444444443E-3</v>
      </c>
      <c r="AK100" s="109">
        <f t="shared" si="257"/>
        <v>330</v>
      </c>
      <c r="AL100" s="129">
        <f t="shared" si="357"/>
        <v>3077.7160000000003</v>
      </c>
      <c r="AM100" s="131">
        <f t="shared" si="271"/>
        <v>3.8194444444444443E-3</v>
      </c>
      <c r="AN100" s="131">
        <f t="shared" si="258"/>
        <v>2.000939999999986E-6</v>
      </c>
      <c r="AO100" s="132">
        <f t="shared" si="259"/>
        <v>3.8194444444444443E-3</v>
      </c>
      <c r="AP100" s="146" t="str">
        <f t="shared" si="225"/>
        <v>Scott Gall</v>
      </c>
      <c r="AQ100" s="107">
        <v>34.5</v>
      </c>
      <c r="AR100" s="129">
        <f t="shared" si="226"/>
        <v>3102.7780000000002</v>
      </c>
      <c r="AS100" s="131">
        <f t="shared" si="227"/>
        <v>3.472222222222222E-3</v>
      </c>
      <c r="AT100" s="131">
        <f t="shared" si="260"/>
        <v>2.000939999999986E-6</v>
      </c>
      <c r="AU100" s="132">
        <f t="shared" si="228"/>
        <v>3.474223162222222E-3</v>
      </c>
      <c r="AV100" s="146" t="str">
        <f t="shared" si="229"/>
        <v>Scott Gall</v>
      </c>
      <c r="AW100" s="107">
        <v>34.799999999999997</v>
      </c>
      <c r="AX100" s="129">
        <f t="shared" ref="AX100:AX113" si="364">IF(AW100&lt;&gt;"",(($AX$114*AW100)+1373.5),"")</f>
        <v>2695.8999999999996</v>
      </c>
      <c r="AY100" s="131">
        <f t="shared" si="230"/>
        <v>8.3333333333333332E-3</v>
      </c>
      <c r="AZ100" s="131">
        <f t="shared" si="261"/>
        <v>2.000939999999986E-6</v>
      </c>
      <c r="BA100" s="132">
        <f t="shared" si="231"/>
        <v>8.3353342733333332E-3</v>
      </c>
      <c r="BB100" s="146" t="str">
        <f t="shared" si="232"/>
        <v>Scott Gall</v>
      </c>
      <c r="BC100" s="107">
        <v>35.299999999999997</v>
      </c>
      <c r="BD100" s="129">
        <f t="shared" ref="BD100:BD113" si="365">IF(BC100&lt;&gt;"",((-1*$BD$114*BC100)+1329.1),"")</f>
        <v>354.25519999999995</v>
      </c>
      <c r="BE100" s="131">
        <f t="shared" si="233"/>
        <v>4.1666666666666666E-3</v>
      </c>
      <c r="BF100" s="131">
        <f t="shared" si="262"/>
        <v>2.0009499999999859E-6</v>
      </c>
      <c r="BG100" s="134">
        <f>IF(BE100&lt;&gt;"",BE100,VLOOKUP($A100,Table12[],7,FALSE))+BF100</f>
        <v>4.1686676166666665E-3</v>
      </c>
      <c r="BH100" s="146" t="str">
        <f t="shared" si="234"/>
        <v>Scott Gall</v>
      </c>
      <c r="BI100" s="107">
        <v>35.700000000000003</v>
      </c>
      <c r="BJ100" s="129">
        <f t="shared" ref="BJ100:BJ113" si="366">IF(BI100&lt;&gt;"",((-1*BJ$114*BI100)+1329.1),"")</f>
        <v>343.20879999999988</v>
      </c>
      <c r="BK100" s="131">
        <f t="shared" si="235"/>
        <v>3.9930555555555552E-3</v>
      </c>
      <c r="BL100" s="131">
        <f t="shared" si="263"/>
        <v>2.000939999999986E-6</v>
      </c>
      <c r="BM100" s="134">
        <f>IF(BK100&lt;&gt;"",BK100,VLOOKUP($A100,Table12[],7,FALSE))+BL100</f>
        <v>3.9950564955555552E-3</v>
      </c>
      <c r="BN100" s="146" t="str">
        <f t="shared" si="236"/>
        <v>Scott Gall</v>
      </c>
      <c r="BO100" s="107">
        <v>36.1</v>
      </c>
      <c r="BP100" s="129">
        <f t="shared" ref="BP100:BP113" si="367">IF(BO100&lt;&gt;"",((-1*BP$114*BO100)+1329.1),"")</f>
        <v>332.16239999999993</v>
      </c>
      <c r="BQ100" s="131">
        <f t="shared" si="237"/>
        <v>3.8194444444444443E-3</v>
      </c>
      <c r="BR100" s="131">
        <f t="shared" si="264"/>
        <v>2.0009499999999859E-6</v>
      </c>
      <c r="BS100" s="134">
        <f>IF(BQ100&lt;&gt;"",BQ100,VLOOKUP($A100,Table12[],7,FALSE))+BR100</f>
        <v>3.8214453944444443E-3</v>
      </c>
      <c r="BT100" s="146" t="str">
        <f t="shared" si="238"/>
        <v>Scott Gall</v>
      </c>
      <c r="BU100" s="107">
        <v>36.4</v>
      </c>
      <c r="BV100" s="129">
        <f t="shared" ref="BV100:BV113" si="368">IF(BU100&lt;&gt;"",((-1*BV$114*BU100)+1329.1),"")</f>
        <v>237.09999999999991</v>
      </c>
      <c r="BW100" s="131">
        <f t="shared" si="239"/>
        <v>2.7777777777777779E-3</v>
      </c>
      <c r="BX100" s="131">
        <f t="shared" si="265"/>
        <v>2.000939999999986E-6</v>
      </c>
      <c r="BY100" s="134">
        <f>IF(BW100&lt;&gt;"",BW100,VLOOKUP($A100,Table12[],7,FALSE))+BX100</f>
        <v>2.7797787177777779E-3</v>
      </c>
      <c r="BZ100" s="146" t="str">
        <f t="shared" si="240"/>
        <v>Scott Gall</v>
      </c>
      <c r="CA100" s="107">
        <v>36.9</v>
      </c>
      <c r="CB100" s="129">
        <f t="shared" ref="CB100:CB113" si="369">IF(CA100&lt;&gt;"",((-1*CB$114*CA100)+1329.1),"")</f>
        <v>185.20000000000005</v>
      </c>
      <c r="CC100" s="131">
        <f t="shared" si="241"/>
        <v>2.0833333333333333E-3</v>
      </c>
      <c r="CD100" s="131">
        <f t="shared" si="266"/>
        <v>2.000939999999986E-6</v>
      </c>
      <c r="CE100" s="134">
        <f>IF(CC100&lt;&gt;"",CC100,VLOOKUP($A100,Table12[],7,FALSE))+CD100</f>
        <v>2.0853342733333333E-3</v>
      </c>
      <c r="CF100" s="146" t="str">
        <f t="shared" si="242"/>
        <v>Scott Gall</v>
      </c>
      <c r="CG100" s="107"/>
      <c r="CH100" s="129" t="str">
        <f t="shared" ref="CH100:CH113" si="370">IF(CG100&lt;&gt;"",((-1*CH$114*CG100)+1329.1),"")</f>
        <v/>
      </c>
      <c r="CI100" s="131" t="str">
        <f t="shared" si="243"/>
        <v/>
      </c>
      <c r="CJ100" s="131">
        <f t="shared" si="267"/>
        <v>2.000939999999986E-6</v>
      </c>
      <c r="CK100" s="134">
        <f>IF(CI100&lt;&gt;"",CI100,VLOOKUP($A100,Table12[],7,FALSE))+CJ100</f>
        <v>4.3422787177777779E-3</v>
      </c>
      <c r="CL100" s="146" t="str">
        <f t="shared" si="244"/>
        <v>Scott Gall</v>
      </c>
      <c r="CM100" s="8"/>
      <c r="CN100" s="8">
        <f t="shared" si="268"/>
        <v>0</v>
      </c>
      <c r="CO100" s="8">
        <f t="shared" si="245"/>
        <v>0</v>
      </c>
      <c r="CP100" s="8">
        <f t="shared" si="200"/>
        <v>1.8229166666666668E-2</v>
      </c>
      <c r="CQ100" s="8"/>
      <c r="CR100" s="8">
        <f>IF(A100&lt;&gt;"",IF(VLOOKUP(A100,Apr!A$4:F$211,6)&gt;0,VLOOKUP(A100,Apr!A$4:F$211,6),0),0)</f>
        <v>0</v>
      </c>
      <c r="CS100" s="8">
        <f>IF(A100&lt;&gt;"",IF(VLOOKUP(A100,May!A$3:F$209,6)&gt;0,VLOOKUP(A100,May!A$3:F$209,6),0),0)</f>
        <v>0</v>
      </c>
      <c r="CT100" s="8">
        <f>IF(A100&lt;&gt;"",IF(VLOOKUP(A100,Jun!A$3:F$209,6)&gt;0,VLOOKUP(A100,Jun!A$3:F$209,6),0),0)</f>
        <v>0</v>
      </c>
      <c r="CU100" s="8">
        <f>IF(A100&lt;&gt;"",IF(VLOOKUP(A100,Jul!A$3:F$206,6)&gt;0,VLOOKUP(A100,Jul!A$3:F$206,6),0),0)</f>
        <v>0</v>
      </c>
      <c r="CV100" s="8">
        <f>IF(A100&lt;&gt;"",IF(VLOOKUP(A100,Aug!A$3:F$206,6)&gt;0,VLOOKUP(A100,Aug!A$3:F$206,6),0),0)</f>
        <v>0</v>
      </c>
      <c r="CW100" s="8">
        <f>IF(A100&lt;&gt;"",IF(VLOOKUP(A100,Sep!A$3:F$206,6)&gt;0,VLOOKUP(A100,Sep!A$3:F$206,6),0),0)</f>
        <v>0</v>
      </c>
      <c r="CX100" s="6">
        <f t="shared" si="201"/>
        <v>1415.6789800343975</v>
      </c>
      <c r="CY100" s="8">
        <f t="shared" si="246"/>
        <v>1.1458333333333334E-2</v>
      </c>
      <c r="CZ100" s="8">
        <f>IF(A100&lt;&gt;"",IF(VLOOKUP(A100,Oct!A$3:F$206,6)&gt;0,VLOOKUP(A100,Oct!A$3:F$206,6),0),0)</f>
        <v>0</v>
      </c>
      <c r="DA100" s="8">
        <f>IF(A100&lt;&gt;"",IF(VLOOKUP(A100,Nov!A$3:F$207,6)&gt;0,VLOOKUP(A100,Nov!A$3:F$207,6),0),0)</f>
        <v>0</v>
      </c>
      <c r="DB100" s="8">
        <f>IF(A100&lt;&gt;"",IF(VLOOKUP(A100,Dec!A$3:F$207,6)&gt;0,VLOOKUP(A100,Dec!A$3:F$207,6),0),0)</f>
        <v>0</v>
      </c>
      <c r="DC100" s="8">
        <f>IF(A100&lt;&gt;"",IF(VLOOKUP(A100,Jan!A$3:F$207,6)&gt;0,VLOOKUP(A100,Jan!A$3:F$207,6),0),0)</f>
        <v>0</v>
      </c>
      <c r="DD100" s="8">
        <f>IF(A100&lt;&gt;"",IF(VLOOKUP(A100,Feb!A$3:F$207,6)&gt;0,VLOOKUP(A100,Feb!A$3:F$207,6),0),0)</f>
        <v>0</v>
      </c>
      <c r="DE100" s="8">
        <f>IF(A100&lt;&gt;"",IF(VLOOKUP(A100,Mar!A$3:F$207,6)&gt;0,VLOOKUP(A100,Mar!A$3:F$207,6),0),0)</f>
        <v>0</v>
      </c>
      <c r="DG100" s="8">
        <f>LARGE($EE100:EF100,1)</f>
        <v>3.8194444444444443E-3</v>
      </c>
      <c r="DH100" s="8">
        <f>LARGE($EE100:EG100,1)</f>
        <v>3.8194444444444443E-3</v>
      </c>
      <c r="DI100" s="8">
        <f>LARGE($EE100:EH100,1)</f>
        <v>3.8194444444444443E-3</v>
      </c>
      <c r="DJ100" s="8">
        <f>LARGE($EE100:EI100,1)</f>
        <v>3.8194444444444443E-3</v>
      </c>
      <c r="DK100" s="8">
        <f>LARGE($EE100:EJ100,1)</f>
        <v>3.8194444444444443E-3</v>
      </c>
      <c r="DL100" s="8">
        <f>LARGE($EK100:EL100,1)</f>
        <v>1.1458333333333334E-2</v>
      </c>
      <c r="DM100" s="8">
        <f>LARGE($EK100:EM100,1)</f>
        <v>1.1458333333333334E-2</v>
      </c>
      <c r="DN100" s="8">
        <f>LARGE($EK100:EN100,1)</f>
        <v>1.1458333333333334E-2</v>
      </c>
      <c r="DO100" s="8">
        <f>LARGE($EK100:EO100,1)</f>
        <v>1.1458333333333334E-2</v>
      </c>
      <c r="DP100" s="8">
        <f>LARGE($EK100:EP100,1)</f>
        <v>1.1458333333333334E-2</v>
      </c>
      <c r="DS100" s="6">
        <f t="shared" ref="DS100:DX113" si="371">IF(CR100&gt;0,CR100*60*60*24,0)</f>
        <v>0</v>
      </c>
      <c r="DT100" s="6">
        <f t="shared" si="371"/>
        <v>0</v>
      </c>
      <c r="DU100" s="6">
        <f t="shared" si="371"/>
        <v>0</v>
      </c>
      <c r="DV100" s="6">
        <f t="shared" si="371"/>
        <v>0</v>
      </c>
      <c r="DW100" s="6">
        <f t="shared" si="371"/>
        <v>0</v>
      </c>
      <c r="DX100" s="6">
        <f t="shared" si="371"/>
        <v>0</v>
      </c>
      <c r="DY100" s="6">
        <f t="shared" si="123"/>
        <v>0</v>
      </c>
      <c r="DZ100" s="6">
        <f t="shared" si="123"/>
        <v>0</v>
      </c>
      <c r="EA100" s="6">
        <f t="shared" si="123"/>
        <v>0</v>
      </c>
      <c r="EB100" s="6">
        <f t="shared" si="123"/>
        <v>0</v>
      </c>
      <c r="EC100" s="6">
        <f t="shared" si="123"/>
        <v>0</v>
      </c>
      <c r="EE100" s="8">
        <f t="shared" si="202"/>
        <v>3.8194444444444443E-3</v>
      </c>
      <c r="EF100" s="8">
        <f t="shared" si="124"/>
        <v>0</v>
      </c>
      <c r="EG100" s="8">
        <f t="shared" si="124"/>
        <v>0</v>
      </c>
      <c r="EH100" s="8">
        <f t="shared" si="203"/>
        <v>3.8194444444444443E-3</v>
      </c>
      <c r="EI100" s="8">
        <f t="shared" si="204"/>
        <v>3.474223162222222E-3</v>
      </c>
      <c r="EJ100" s="8">
        <f t="shared" si="124"/>
        <v>0</v>
      </c>
      <c r="EK100" s="8">
        <f t="shared" si="247"/>
        <v>1.1458333333333334E-2</v>
      </c>
      <c r="EL100" s="8">
        <f t="shared" si="273"/>
        <v>0</v>
      </c>
      <c r="EM100" s="8">
        <f t="shared" si="273"/>
        <v>0</v>
      </c>
      <c r="EN100" s="8">
        <f t="shared" si="273"/>
        <v>0</v>
      </c>
      <c r="EO100" s="8">
        <f t="shared" si="273"/>
        <v>0</v>
      </c>
      <c r="EP100" s="8">
        <f t="shared" si="273"/>
        <v>0</v>
      </c>
      <c r="ES100" s="8" t="str">
        <f t="shared" si="274"/>
        <v/>
      </c>
      <c r="ET100" s="8" t="str">
        <f t="shared" si="274"/>
        <v/>
      </c>
      <c r="EU100" s="8" t="str">
        <f t="shared" si="274"/>
        <v/>
      </c>
      <c r="EV100" s="8" t="str">
        <f t="shared" si="274"/>
        <v/>
      </c>
      <c r="EW100" s="8" t="str">
        <f t="shared" si="274"/>
        <v/>
      </c>
      <c r="EX100" s="8" t="str">
        <f t="shared" si="274"/>
        <v/>
      </c>
      <c r="EY100" s="8" t="str">
        <f t="shared" si="275"/>
        <v/>
      </c>
      <c r="EZ100" s="8" t="str">
        <f t="shared" si="275"/>
        <v/>
      </c>
      <c r="FA100" s="8" t="str">
        <f t="shared" si="275"/>
        <v/>
      </c>
      <c r="FB100" s="8" t="str">
        <f t="shared" si="275"/>
        <v/>
      </c>
      <c r="FC100" s="8" t="str">
        <f t="shared" si="275"/>
        <v/>
      </c>
      <c r="FD100" s="8" t="str">
        <f t="shared" si="275"/>
        <v/>
      </c>
      <c r="FF100" s="13"/>
      <c r="FG100" s="8">
        <f t="shared" si="248"/>
        <v>0</v>
      </c>
      <c r="FH100" s="8">
        <f>IF(COUNT($ES100:ET100)&gt;0,SMALL($ES100:ET100,1),$FF100)</f>
        <v>0</v>
      </c>
      <c r="FI100" s="8">
        <f>IF(COUNT($ES100:EU100)&gt;0,SMALL($ES100:EU100,1),$FF100)</f>
        <v>0</v>
      </c>
      <c r="FJ100" s="8">
        <f>IF(COUNT($ES100:EV100)&gt;0,SMALL($ES100:EV100,1),$FF100)</f>
        <v>0</v>
      </c>
      <c r="FK100" s="8">
        <f>IF(COUNT($ES100:EW100)&gt;0,SMALL($ES100:EW100,1),$FF100)</f>
        <v>0</v>
      </c>
      <c r="FL100" s="54">
        <v>0</v>
      </c>
      <c r="FM100" s="8">
        <f t="shared" si="249"/>
        <v>0</v>
      </c>
      <c r="FN100" s="8">
        <f>IF(COUNT($EY100:EZ100)&gt;0,SMALL($EY100:EZ100,1),$FM100)</f>
        <v>0</v>
      </c>
      <c r="FO100" s="8">
        <f>IF(COUNT($EY100:FA100)&gt;0,SMALL($EY100:FA100,1),$FM100)</f>
        <v>0</v>
      </c>
      <c r="FP100" s="8">
        <f>IF(COUNT($EY100:FB100)&gt;0,SMALL($EY100:FB100,1),$FM100)</f>
        <v>0</v>
      </c>
      <c r="FQ100" s="8">
        <f>IF(COUNT($EY100:FC100)&gt;0,SMALL($EY100:FC100,1),$FM100)</f>
        <v>0</v>
      </c>
      <c r="FS100" s="8">
        <f t="shared" si="206"/>
        <v>3.8216898148148147E-3</v>
      </c>
      <c r="FT100" s="8">
        <f t="shared" si="207"/>
        <v>1.1460578703703705E-2</v>
      </c>
      <c r="FU100" s="1">
        <f t="shared" ref="FU100:FU113" si="372">IF(A100&lt;&gt;"",FU99+1,0)</f>
        <v>97</v>
      </c>
      <c r="FV100" s="8">
        <f t="shared" si="208"/>
        <v>2.2453703703703703E-6</v>
      </c>
      <c r="FW100" s="1" t="str">
        <f t="shared" si="209"/>
        <v>Scott Gall</v>
      </c>
      <c r="FY100" s="13">
        <f t="shared" si="210"/>
        <v>2.1320672561629152E-2</v>
      </c>
      <c r="FZ100" s="13">
        <f>SMALL($GL100:GM100,1)/(60*60*24)</f>
        <v>2.1320672561629152E-2</v>
      </c>
      <c r="GA100" s="13">
        <f>SMALL($GL100:GN100,1)/(60*60*24)</f>
        <v>2.1320672561629152E-2</v>
      </c>
      <c r="GB100" s="13">
        <f>SMALL($GL100:GO100,1)/(60*60*24)</f>
        <v>2.1320672561629152E-2</v>
      </c>
      <c r="GC100" s="13">
        <f>SMALL($GL100:GP100,1)/(60*60*24)</f>
        <v>2.1320672561629152E-2</v>
      </c>
      <c r="GD100" s="13">
        <f>SMALL($GL100:GQ100,1)/(60*60*24)</f>
        <v>2.1320672561629152E-2</v>
      </c>
      <c r="GE100" s="34">
        <f t="shared" si="250"/>
        <v>1.6385173380027748E-2</v>
      </c>
      <c r="GF100" s="13">
        <f>SMALL($GR100:GS100,1)/(60*60*24)</f>
        <v>1.6385173380027748E-2</v>
      </c>
      <c r="GG100" s="42">
        <f>SMALL($GT100:GT100,1)/(60*60*24)</f>
        <v>0.11572916666666666</v>
      </c>
      <c r="GH100" s="42">
        <f>SMALL($GT100:GU100,1)/(60*60*24)</f>
        <v>0.11572916666666666</v>
      </c>
      <c r="GI100" s="42">
        <f>SMALL($GT100:GV100,1)/(60*60*24)</f>
        <v>0.11572916666666666</v>
      </c>
      <c r="GJ100" s="42">
        <f>SMALL($GT100:GW100,1)/(60*60*24)</f>
        <v>0.11572916666666666</v>
      </c>
      <c r="GL100" s="6">
        <f t="shared" si="211"/>
        <v>1842.1061093247586</v>
      </c>
      <c r="GM100" s="1">
        <f t="shared" si="276"/>
        <v>9999</v>
      </c>
      <c r="GN100" s="1">
        <f t="shared" si="276"/>
        <v>9999</v>
      </c>
      <c r="GO100" s="1">
        <f t="shared" si="276"/>
        <v>9999</v>
      </c>
      <c r="GP100" s="1">
        <f t="shared" si="276"/>
        <v>9999</v>
      </c>
      <c r="GQ100" s="1">
        <f t="shared" si="276"/>
        <v>9999</v>
      </c>
      <c r="GR100" s="6">
        <f t="shared" si="251"/>
        <v>1415.6789800343975</v>
      </c>
      <c r="GS100" s="1">
        <f t="shared" si="252"/>
        <v>9999</v>
      </c>
      <c r="GT100" s="43">
        <f t="shared" si="253"/>
        <v>9999</v>
      </c>
      <c r="GU100" s="1">
        <f t="shared" si="277"/>
        <v>9999</v>
      </c>
      <c r="GV100" s="1">
        <f t="shared" si="277"/>
        <v>9999</v>
      </c>
      <c r="GW100" s="1">
        <f t="shared" si="277"/>
        <v>9999</v>
      </c>
    </row>
    <row r="101" spans="1:205" x14ac:dyDescent="0.25">
      <c r="A101" s="1" t="s">
        <v>210</v>
      </c>
      <c r="B101" s="54">
        <v>2.1550925925925928E-2</v>
      </c>
      <c r="C101" s="45">
        <v>45231</v>
      </c>
      <c r="D101" s="45"/>
      <c r="E101" s="13"/>
      <c r="K101" s="55"/>
      <c r="M101" s="8">
        <f t="shared" si="269"/>
        <v>2.3436631944444446E-2</v>
      </c>
      <c r="N101" s="6">
        <f t="shared" si="212"/>
        <v>2024.9250000000002</v>
      </c>
      <c r="O101" s="8">
        <f t="shared" si="213"/>
        <v>1.5972222222222221E-2</v>
      </c>
      <c r="P101" s="146" t="str">
        <f t="shared" si="214"/>
        <v>Sharon Cooper</v>
      </c>
      <c r="Q101" s="107"/>
      <c r="R101" s="129" t="str">
        <f t="shared" si="361"/>
        <v/>
      </c>
      <c r="S101" s="131" t="str">
        <f t="shared" si="215"/>
        <v/>
      </c>
      <c r="T101" s="131">
        <f t="shared" si="254"/>
        <v>2.0009499999999859E-6</v>
      </c>
      <c r="U101" s="132">
        <f t="shared" si="358"/>
        <v>1.5974223172222222E-2</v>
      </c>
      <c r="V101" s="146" t="str">
        <f t="shared" si="217"/>
        <v>Sharon Cooper</v>
      </c>
      <c r="W101" s="107"/>
      <c r="X101" s="129" t="str">
        <f t="shared" si="362"/>
        <v/>
      </c>
      <c r="Y101" s="131" t="str">
        <f t="shared" si="218"/>
        <v/>
      </c>
      <c r="Z101" s="131">
        <f t="shared" si="255"/>
        <v>2.0009499999999859E-6</v>
      </c>
      <c r="AA101" s="132">
        <f t="shared" si="359"/>
        <v>1.5974223172222222E-2</v>
      </c>
      <c r="AB101" s="146" t="str">
        <f t="shared" si="220"/>
        <v>Sharon Cooper</v>
      </c>
      <c r="AC101" s="107"/>
      <c r="AD101" s="129" t="str">
        <f t="shared" si="363"/>
        <v/>
      </c>
      <c r="AE101" s="131" t="str">
        <f t="shared" si="221"/>
        <v/>
      </c>
      <c r="AF101" s="131">
        <f t="shared" si="256"/>
        <v>2.0009499999999859E-6</v>
      </c>
      <c r="AG101" s="132">
        <f t="shared" si="360"/>
        <v>1.5974223172222222E-2</v>
      </c>
      <c r="AH101" s="146" t="str">
        <f t="shared" si="223"/>
        <v>Sharon Cooper</v>
      </c>
      <c r="AI101" s="107"/>
      <c r="AJ101" s="108">
        <f t="shared" si="224"/>
        <v>1.5972222222222221E-2</v>
      </c>
      <c r="AK101" s="109">
        <f t="shared" si="257"/>
        <v>1379.9999999999998</v>
      </c>
      <c r="AL101" s="129"/>
      <c r="AM101" s="113"/>
      <c r="AN101" s="131">
        <f t="shared" si="258"/>
        <v>2.0009499999999859E-6</v>
      </c>
      <c r="AO101" s="132">
        <f t="shared" si="259"/>
        <v>1.5972222222222221E-2</v>
      </c>
      <c r="AP101" s="146" t="str">
        <f t="shared" si="225"/>
        <v>Sharon Cooper</v>
      </c>
      <c r="AQ101" s="107"/>
      <c r="AR101" s="129" t="str">
        <f t="shared" si="226"/>
        <v/>
      </c>
      <c r="AS101" s="131" t="str">
        <f t="shared" si="227"/>
        <v/>
      </c>
      <c r="AT101" s="131">
        <f t="shared" si="260"/>
        <v>2.0009499999999859E-6</v>
      </c>
      <c r="AU101" s="132">
        <f t="shared" si="228"/>
        <v>1.5974223172222222E-2</v>
      </c>
      <c r="AV101" s="146" t="str">
        <f t="shared" si="229"/>
        <v>Sharon Cooper</v>
      </c>
      <c r="AW101" s="107"/>
      <c r="AX101" s="129" t="str">
        <f t="shared" si="364"/>
        <v/>
      </c>
      <c r="AY101" s="131" t="str">
        <f t="shared" si="230"/>
        <v/>
      </c>
      <c r="AZ101" s="131">
        <f t="shared" si="261"/>
        <v>2.0009499999999859E-6</v>
      </c>
      <c r="BA101" s="132">
        <f t="shared" si="231"/>
        <v>1.5974223172222222E-2</v>
      </c>
      <c r="BB101" s="146" t="str">
        <f t="shared" si="232"/>
        <v>Sharon Cooper</v>
      </c>
      <c r="BC101" s="107"/>
      <c r="BD101" s="129" t="str">
        <f t="shared" si="365"/>
        <v/>
      </c>
      <c r="BE101" s="131" t="str">
        <f t="shared" si="233"/>
        <v/>
      </c>
      <c r="BF101" s="131">
        <f t="shared" si="262"/>
        <v>2.0009599999999858E-6</v>
      </c>
      <c r="BG101" s="134">
        <f>IF(BE101&lt;&gt;"",BE101,VLOOKUP($A101,Table12[],7,FALSE))+BF101</f>
        <v>9.8978342933333328E-3</v>
      </c>
      <c r="BH101" s="146" t="str">
        <f t="shared" si="234"/>
        <v>Sharon Cooper</v>
      </c>
      <c r="BI101" s="107">
        <v>16.100000000000001</v>
      </c>
      <c r="BJ101" s="129">
        <f t="shared" si="366"/>
        <v>884.48239999999987</v>
      </c>
      <c r="BK101" s="131">
        <f t="shared" si="235"/>
        <v>1.0243055555555556E-2</v>
      </c>
      <c r="BL101" s="131">
        <f t="shared" si="263"/>
        <v>2.0009499999999859E-6</v>
      </c>
      <c r="BM101" s="134">
        <f>IF(BK101&lt;&gt;"",BK101,VLOOKUP($A101,Table12[],7,FALSE))+BL101</f>
        <v>1.0245056505555556E-2</v>
      </c>
      <c r="BN101" s="146" t="str">
        <f t="shared" si="236"/>
        <v>Sharon Cooper</v>
      </c>
      <c r="BO101" s="107">
        <v>16.100000000000001</v>
      </c>
      <c r="BP101" s="129">
        <f t="shared" si="367"/>
        <v>884.48239999999987</v>
      </c>
      <c r="BQ101" s="131">
        <f t="shared" si="237"/>
        <v>1.0243055555555556E-2</v>
      </c>
      <c r="BR101" s="131">
        <f t="shared" si="264"/>
        <v>2.0009599999999858E-6</v>
      </c>
      <c r="BS101" s="134">
        <f>IF(BQ101&lt;&gt;"",BQ101,VLOOKUP($A101,Table12[],7,FALSE))+BR101</f>
        <v>1.0245056515555555E-2</v>
      </c>
      <c r="BT101" s="146" t="str">
        <f t="shared" si="238"/>
        <v>Sharon Cooper</v>
      </c>
      <c r="BU101" s="107">
        <v>18</v>
      </c>
      <c r="BV101" s="129">
        <f t="shared" si="368"/>
        <v>789.09999999999991</v>
      </c>
      <c r="BW101" s="131">
        <f t="shared" si="239"/>
        <v>9.2013888888888892E-3</v>
      </c>
      <c r="BX101" s="131">
        <f t="shared" si="265"/>
        <v>2.0009499999999859E-6</v>
      </c>
      <c r="BY101" s="134">
        <f>IF(BW101&lt;&gt;"",BW101,VLOOKUP($A101,Table12[],7,FALSE))+BX101</f>
        <v>9.20338983888889E-3</v>
      </c>
      <c r="BZ101" s="146" t="str">
        <f t="shared" si="240"/>
        <v>Sharon Cooper</v>
      </c>
      <c r="CA101" s="107">
        <v>17.100000000000001</v>
      </c>
      <c r="CB101" s="129">
        <f t="shared" si="369"/>
        <v>798.99999999999989</v>
      </c>
      <c r="CC101" s="131">
        <f t="shared" si="241"/>
        <v>9.2013888888888892E-3</v>
      </c>
      <c r="CD101" s="131">
        <f t="shared" si="266"/>
        <v>2.0009499999999859E-6</v>
      </c>
      <c r="CE101" s="134">
        <f>IF(CC101&lt;&gt;"",CC101,VLOOKUP($A101,Table12[],7,FALSE))+CD101</f>
        <v>9.20338983888889E-3</v>
      </c>
      <c r="CF101" s="146" t="str">
        <f t="shared" si="242"/>
        <v>Sharon Cooper</v>
      </c>
      <c r="CG101" s="107"/>
      <c r="CH101" s="129" t="str">
        <f t="shared" si="370"/>
        <v/>
      </c>
      <c r="CI101" s="131" t="str">
        <f t="shared" si="243"/>
        <v/>
      </c>
      <c r="CJ101" s="131">
        <f t="shared" si="267"/>
        <v>2.0009499999999859E-6</v>
      </c>
      <c r="CK101" s="134">
        <f>IF(CI101&lt;&gt;"",CI101,VLOOKUP($A101,Table12[],7,FALSE))+CJ101</f>
        <v>9.8978342833333337E-3</v>
      </c>
      <c r="CL101" s="146" t="str">
        <f t="shared" si="244"/>
        <v>Sharon Cooper</v>
      </c>
      <c r="CM101" s="8"/>
      <c r="CN101" s="8">
        <f t="shared" si="268"/>
        <v>0</v>
      </c>
      <c r="CO101" s="8">
        <f t="shared" si="245"/>
        <v>2.1550082383333329E-2</v>
      </c>
      <c r="CP101" s="8">
        <f t="shared" ref="CP101:CP113" si="373">O101</f>
        <v>1.5972222222222221E-2</v>
      </c>
      <c r="CQ101" s="8"/>
      <c r="CR101" s="8">
        <f>IF(A101&lt;&gt;"",IF(VLOOKUP(A101,Apr!A$4:F$211,6)&gt;0,VLOOKUP(A101,Apr!A$4:F$211,6),0),0)</f>
        <v>0</v>
      </c>
      <c r="CS101" s="8">
        <f>IF(A101&lt;&gt;"",IF(VLOOKUP(A101,May!A$3:F$209,6)&gt;0,VLOOKUP(A101,May!A$3:F$209,6),0),0)</f>
        <v>0</v>
      </c>
      <c r="CT101" s="8">
        <f>IF(A101&lt;&gt;"",IF(VLOOKUP(A101,Jun!A$3:F$209,6)&gt;0,VLOOKUP(A101,Jun!A$3:F$209,6),0),0)</f>
        <v>0</v>
      </c>
      <c r="CU101" s="8">
        <f>IF(A101&lt;&gt;"",IF(VLOOKUP(A101,Jul!A$3:F$206,6)&gt;0,VLOOKUP(A101,Jul!A$3:F$206,6),0),0)</f>
        <v>0</v>
      </c>
      <c r="CV101" s="8">
        <f>IF(A101&lt;&gt;"",IF(VLOOKUP(A101,Aug!A$3:F$206,6)&gt;0,VLOOKUP(A101,Aug!A$3:F$206,6),0),0)</f>
        <v>0</v>
      </c>
      <c r="CW101" s="8">
        <f>IF(A101&lt;&gt;"",IF(VLOOKUP(A101,Sep!A$3:F$206,6)&gt;0,VLOOKUP(A101,Sep!A$3:F$206,6),0),0)</f>
        <v>0</v>
      </c>
      <c r="CX101" s="6">
        <f t="shared" ref="CX101:CX113" si="374">IF(CN101&gt;0,CN101/4.35*3.45/1.032*60*60*24,N101/4.35*3.45/1.032)</f>
        <v>1556.1773255813957</v>
      </c>
      <c r="CY101" s="8">
        <f t="shared" si="246"/>
        <v>9.8958333333333329E-3</v>
      </c>
      <c r="CZ101" s="8">
        <f>IF(A101&lt;&gt;"",IF(VLOOKUP(A101,Oct!A$3:F$206,6)&gt;0,VLOOKUP(A101,Oct!A$3:F$206,6),0),0)</f>
        <v>0</v>
      </c>
      <c r="DA101" s="8">
        <f>IF(A101&lt;&gt;"",IF(VLOOKUP(A101,Nov!A$3:F$207,6)&gt;0,VLOOKUP(A101,Nov!A$3:F$207,6),0),0)</f>
        <v>2.1550082383333329E-2</v>
      </c>
      <c r="DB101" s="8">
        <f>IF(A101&lt;&gt;"",IF(VLOOKUP(A101,Dec!A$3:F$207,6)&gt;0,VLOOKUP(A101,Dec!A$3:F$207,6),0),0)</f>
        <v>0</v>
      </c>
      <c r="DC101" s="8">
        <f>IF(A101&lt;&gt;"",IF(VLOOKUP(A101,Jan!A$3:F$207,6)&gt;0,VLOOKUP(A101,Jan!A$3:F$207,6),0),0)</f>
        <v>0</v>
      </c>
      <c r="DD101" s="8">
        <f>IF(A101&lt;&gt;"",IF(VLOOKUP(A101,Feb!A$3:F$207,6)&gt;0,VLOOKUP(A101,Feb!A$3:F$207,6),0),0)</f>
        <v>0</v>
      </c>
      <c r="DE101" s="8">
        <f>IF(A101&lt;&gt;"",IF(VLOOKUP(A101,Mar!A$3:F$207,6)&gt;0,VLOOKUP(A101,Mar!A$3:F$207,6),0),0)</f>
        <v>0</v>
      </c>
      <c r="DG101" s="8">
        <f>LARGE($EE101:EF101,1)</f>
        <v>1.5972222222222221E-2</v>
      </c>
      <c r="DH101" s="8">
        <f>LARGE($EE101:EG101,1)</f>
        <v>1.5972222222222221E-2</v>
      </c>
      <c r="DI101" s="8">
        <f>LARGE($EE101:EH101,1)</f>
        <v>1.5972222222222221E-2</v>
      </c>
      <c r="DJ101" s="8">
        <f>LARGE($EE101:EI101,1)</f>
        <v>1.5974223172222222E-2</v>
      </c>
      <c r="DK101" s="8">
        <f>LARGE($EE101:EJ101,1)</f>
        <v>1.5974223172222222E-2</v>
      </c>
      <c r="DL101" s="8">
        <f>LARGE($EK101:EL101,1)</f>
        <v>9.8958333333333329E-3</v>
      </c>
      <c r="DM101" s="8">
        <f>LARGE($EK101:EM101,1)</f>
        <v>9.8958333333333329E-3</v>
      </c>
      <c r="DN101" s="8">
        <f>LARGE($EK101:EN101,1)</f>
        <v>9.8958333333333329E-3</v>
      </c>
      <c r="DO101" s="8">
        <f>LARGE($EK101:EO101,1)</f>
        <v>9.8958333333333329E-3</v>
      </c>
      <c r="DP101" s="8">
        <f>LARGE($EK101:EP101,1)</f>
        <v>9.8958333333333329E-3</v>
      </c>
      <c r="DS101" s="6">
        <f t="shared" si="371"/>
        <v>0</v>
      </c>
      <c r="DT101" s="6">
        <f t="shared" si="371"/>
        <v>0</v>
      </c>
      <c r="DU101" s="6">
        <f t="shared" si="371"/>
        <v>0</v>
      </c>
      <c r="DV101" s="6">
        <f t="shared" si="371"/>
        <v>0</v>
      </c>
      <c r="DW101" s="6">
        <f t="shared" si="371"/>
        <v>0</v>
      </c>
      <c r="DX101" s="6">
        <f t="shared" si="371"/>
        <v>0</v>
      </c>
      <c r="DY101" s="6">
        <f t="shared" si="123"/>
        <v>0</v>
      </c>
      <c r="DZ101" s="6">
        <f t="shared" si="123"/>
        <v>1861.9271179199995</v>
      </c>
      <c r="EA101" s="6">
        <f t="shared" si="123"/>
        <v>0</v>
      </c>
      <c r="EB101" s="6">
        <f t="shared" si="123"/>
        <v>0</v>
      </c>
      <c r="EC101" s="6">
        <f t="shared" si="123"/>
        <v>0</v>
      </c>
      <c r="EE101" s="8">
        <f t="shared" ref="EE101:EE106" si="375">AO101</f>
        <v>1.5972222222222221E-2</v>
      </c>
      <c r="EF101" s="8">
        <f t="shared" si="124"/>
        <v>0</v>
      </c>
      <c r="EG101" s="8">
        <f t="shared" si="124"/>
        <v>0</v>
      </c>
      <c r="EH101" s="8">
        <f t="shared" ref="EH101:EH113" si="376">AO101</f>
        <v>1.5972222222222221E-2</v>
      </c>
      <c r="EI101" s="8">
        <f t="shared" ref="EI101:EI113" si="377">AU101</f>
        <v>1.5974223172222222E-2</v>
      </c>
      <c r="EJ101" s="8">
        <f t="shared" si="124"/>
        <v>0</v>
      </c>
      <c r="EK101" s="8">
        <f t="shared" si="247"/>
        <v>9.8958333333333329E-3</v>
      </c>
      <c r="EL101" s="8">
        <f t="shared" si="273"/>
        <v>0</v>
      </c>
      <c r="EM101" s="8">
        <f t="shared" si="273"/>
        <v>6.2500000000000003E-3</v>
      </c>
      <c r="EN101" s="8">
        <f t="shared" si="273"/>
        <v>0</v>
      </c>
      <c r="EO101" s="8">
        <f t="shared" si="273"/>
        <v>0</v>
      </c>
      <c r="EP101" s="8">
        <f t="shared" si="273"/>
        <v>0</v>
      </c>
      <c r="ES101" s="8" t="str">
        <f t="shared" si="274"/>
        <v/>
      </c>
      <c r="ET101" s="8" t="str">
        <f t="shared" si="274"/>
        <v/>
      </c>
      <c r="EU101" s="8" t="str">
        <f t="shared" si="274"/>
        <v/>
      </c>
      <c r="EV101" s="8" t="str">
        <f t="shared" si="274"/>
        <v/>
      </c>
      <c r="EW101" s="8" t="str">
        <f t="shared" si="274"/>
        <v/>
      </c>
      <c r="EX101" s="8" t="str">
        <f t="shared" si="274"/>
        <v/>
      </c>
      <c r="EY101" s="8" t="str">
        <f t="shared" si="275"/>
        <v/>
      </c>
      <c r="EZ101" s="8">
        <f t="shared" si="275"/>
        <v>2.1550082383333329E-2</v>
      </c>
      <c r="FA101" s="8" t="str">
        <f t="shared" si="275"/>
        <v/>
      </c>
      <c r="FB101" s="8" t="str">
        <f t="shared" si="275"/>
        <v/>
      </c>
      <c r="FC101" s="8" t="str">
        <f t="shared" si="275"/>
        <v/>
      </c>
      <c r="FD101" s="8" t="str">
        <f t="shared" si="275"/>
        <v/>
      </c>
      <c r="FF101" s="13"/>
      <c r="FG101" s="8">
        <f t="shared" si="248"/>
        <v>0</v>
      </c>
      <c r="FH101" s="8">
        <f>IF(COUNT($ES101:ET101)&gt;0,SMALL($ES101:ET101,1),$FF101)</f>
        <v>0</v>
      </c>
      <c r="FI101" s="8">
        <f>IF(COUNT($ES101:EU101)&gt;0,SMALL($ES101:EU101,1),$FF101)</f>
        <v>0</v>
      </c>
      <c r="FJ101" s="8">
        <f>IF(COUNT($ES101:EV101)&gt;0,SMALL($ES101:EV101,1),$FF101)</f>
        <v>0</v>
      </c>
      <c r="FK101" s="8">
        <f>IF(COUNT($ES101:EW101)&gt;0,SMALL($ES101:EW101,1),$FF101)</f>
        <v>0</v>
      </c>
      <c r="FL101" s="54">
        <v>0</v>
      </c>
      <c r="FM101" s="8">
        <f t="shared" si="249"/>
        <v>0</v>
      </c>
      <c r="FN101" s="8">
        <f>IF(COUNT($EY101:EZ101)&gt;0,SMALL($EY101:EZ101,1),$FM101)</f>
        <v>2.1550082383333329E-2</v>
      </c>
      <c r="FO101" s="8">
        <f>IF(COUNT($EY101:FA101)&gt;0,SMALL($EY101:FA101,1),$FM101)</f>
        <v>2.1550082383333329E-2</v>
      </c>
      <c r="FP101" s="8">
        <f>IF(COUNT($EY101:FB101)&gt;0,SMALL($EY101:FB101,1),$FM101)</f>
        <v>2.1550082383333329E-2</v>
      </c>
      <c r="FQ101" s="8">
        <f>IF(COUNT($EY101:FC101)&gt;0,SMALL($EY101:FC101,1),$FM101)</f>
        <v>2.1550082383333329E-2</v>
      </c>
      <c r="FS101" s="8">
        <f t="shared" ref="FS101:FS113" si="378">IF(A101&lt;&gt;"",LARGE(EE101:EJ101,1)+FV101,"")</f>
        <v>1.5976491690740741E-2</v>
      </c>
      <c r="FT101" s="8">
        <f t="shared" ref="FT101:FT113" si="379">IF(A101&lt;&gt;"",LARGE(EK101:EP101,1)+FV101,"")</f>
        <v>9.8981018518518506E-3</v>
      </c>
      <c r="FU101" s="1">
        <f t="shared" si="372"/>
        <v>98</v>
      </c>
      <c r="FV101" s="8">
        <f t="shared" ref="FV101:FV113" si="380">IF(A101&lt;&gt;"",FU101/(60*60*24*500),"")</f>
        <v>2.2685185185185184E-6</v>
      </c>
      <c r="FW101" s="1" t="str">
        <f t="shared" ref="FW101:FW113" si="381">A101</f>
        <v>Sharon Cooper</v>
      </c>
      <c r="FY101" s="13">
        <f t="shared" ref="FY101:FY113" si="382">M101</f>
        <v>2.3436631944444446E-2</v>
      </c>
      <c r="FZ101" s="13">
        <f>SMALL($GL101:GM101,1)/(60*60*24)</f>
        <v>2.3436631944444446E-2</v>
      </c>
      <c r="GA101" s="13">
        <f>SMALL($GL101:GN101,1)/(60*60*24)</f>
        <v>2.3436631944444446E-2</v>
      </c>
      <c r="GB101" s="13">
        <f>SMALL($GL101:GO101,1)/(60*60*24)</f>
        <v>2.3436631944444446E-2</v>
      </c>
      <c r="GC101" s="13">
        <f>SMALL($GL101:GP101,1)/(60*60*24)</f>
        <v>2.3436631944444446E-2</v>
      </c>
      <c r="GD101" s="13">
        <f>SMALL($GL101:GQ101,1)/(60*60*24)</f>
        <v>2.3436631944444446E-2</v>
      </c>
      <c r="GE101" s="34">
        <f t="shared" si="250"/>
        <v>1.8011311638673561E-2</v>
      </c>
      <c r="GF101" s="13">
        <f>SMALL($GR101:GS101,1)/(60*60*24)</f>
        <v>1.8011311638673561E-2</v>
      </c>
      <c r="GG101" s="42">
        <f>SMALL($GT101:GT101,1)/(60*60*24)</f>
        <v>2.5828786590297012E-2</v>
      </c>
      <c r="GH101" s="42">
        <f>SMALL($GT101:GU101,1)/(60*60*24)</f>
        <v>2.5828786590297012E-2</v>
      </c>
      <c r="GI101" s="42">
        <f>SMALL($GT101:GV101,1)/(60*60*24)</f>
        <v>2.5828786590297012E-2</v>
      </c>
      <c r="GJ101" s="42">
        <f>SMALL($GT101:GW101,1)/(60*60*24)</f>
        <v>2.5828786590297012E-2</v>
      </c>
      <c r="GL101" s="6">
        <f t="shared" ref="GL101:GL113" si="383">M101*60*60*24</f>
        <v>2024.9250000000002</v>
      </c>
      <c r="GM101" s="1">
        <f t="shared" si="276"/>
        <v>9999</v>
      </c>
      <c r="GN101" s="1">
        <f t="shared" si="276"/>
        <v>9999</v>
      </c>
      <c r="GO101" s="1">
        <f t="shared" si="276"/>
        <v>9999</v>
      </c>
      <c r="GP101" s="1">
        <f t="shared" si="276"/>
        <v>9999</v>
      </c>
      <c r="GQ101" s="1">
        <f t="shared" si="276"/>
        <v>9999</v>
      </c>
      <c r="GR101" s="6">
        <f t="shared" si="251"/>
        <v>1556.1773255813957</v>
      </c>
      <c r="GS101" s="1">
        <f t="shared" si="252"/>
        <v>9999</v>
      </c>
      <c r="GT101" s="43">
        <f t="shared" si="253"/>
        <v>2231.6071614016619</v>
      </c>
      <c r="GU101" s="1">
        <f t="shared" si="277"/>
        <v>9999</v>
      </c>
      <c r="GV101" s="1">
        <f t="shared" si="277"/>
        <v>9999</v>
      </c>
      <c r="GW101" s="1">
        <f t="shared" si="277"/>
        <v>9999</v>
      </c>
    </row>
    <row r="102" spans="1:205" x14ac:dyDescent="0.25">
      <c r="A102" s="1" t="s">
        <v>141</v>
      </c>
      <c r="B102" s="54">
        <v>1.9293981481481485E-2</v>
      </c>
      <c r="C102" s="45">
        <v>43770</v>
      </c>
      <c r="D102" s="45"/>
      <c r="E102" s="13"/>
      <c r="H102" s="35">
        <v>0</v>
      </c>
      <c r="I102" s="35">
        <v>0</v>
      </c>
      <c r="M102" s="8">
        <f t="shared" si="269"/>
        <v>2.0982204861111114E-2</v>
      </c>
      <c r="N102" s="6">
        <f t="shared" si="212"/>
        <v>1812.8625000000002</v>
      </c>
      <c r="O102" s="8">
        <f t="shared" si="213"/>
        <v>1.8402777777777778E-2</v>
      </c>
      <c r="P102" s="146" t="str">
        <f t="shared" si="214"/>
        <v>Simon Smith</v>
      </c>
      <c r="Q102" s="107"/>
      <c r="R102" s="129" t="str">
        <f t="shared" si="361"/>
        <v/>
      </c>
      <c r="S102" s="131" t="str">
        <f t="shared" si="215"/>
        <v/>
      </c>
      <c r="T102" s="131">
        <f t="shared" si="254"/>
        <v>2.0009599999999858E-6</v>
      </c>
      <c r="U102" s="132">
        <f t="shared" si="358"/>
        <v>1.840477873777778E-2</v>
      </c>
      <c r="V102" s="146" t="str">
        <f t="shared" si="217"/>
        <v>Simon Smith</v>
      </c>
      <c r="W102" s="107"/>
      <c r="X102" s="129" t="str">
        <f t="shared" si="362"/>
        <v/>
      </c>
      <c r="Y102" s="131" t="str">
        <f t="shared" si="218"/>
        <v/>
      </c>
      <c r="Z102" s="131">
        <f t="shared" si="255"/>
        <v>2.0009599999999858E-6</v>
      </c>
      <c r="AA102" s="132">
        <f t="shared" si="359"/>
        <v>1.840477873777778E-2</v>
      </c>
      <c r="AB102" s="146" t="str">
        <f t="shared" si="220"/>
        <v>Simon Smith</v>
      </c>
      <c r="AC102" s="107"/>
      <c r="AD102" s="129" t="str">
        <f t="shared" si="363"/>
        <v/>
      </c>
      <c r="AE102" s="131" t="str">
        <f t="shared" si="221"/>
        <v/>
      </c>
      <c r="AF102" s="131">
        <f t="shared" si="256"/>
        <v>2.0009599999999858E-6</v>
      </c>
      <c r="AG102" s="132">
        <f t="shared" si="360"/>
        <v>1.840477873777778E-2</v>
      </c>
      <c r="AH102" s="146" t="str">
        <f t="shared" si="223"/>
        <v>Simon Smith</v>
      </c>
      <c r="AI102" s="107"/>
      <c r="AJ102" s="108">
        <f t="shared" si="224"/>
        <v>1.8402777777777778E-2</v>
      </c>
      <c r="AK102" s="109">
        <f t="shared" si="257"/>
        <v>1590</v>
      </c>
      <c r="AL102" s="129"/>
      <c r="AM102" s="113"/>
      <c r="AN102" s="131">
        <f t="shared" si="258"/>
        <v>2.0009599999999858E-6</v>
      </c>
      <c r="AO102" s="132">
        <f t="shared" si="259"/>
        <v>1.8402777777777778E-2</v>
      </c>
      <c r="AP102" s="146" t="str">
        <f t="shared" si="225"/>
        <v>Simon Smith</v>
      </c>
      <c r="AQ102" s="107"/>
      <c r="AR102" s="129" t="str">
        <f t="shared" si="226"/>
        <v/>
      </c>
      <c r="AS102" s="131" t="str">
        <f t="shared" si="227"/>
        <v/>
      </c>
      <c r="AT102" s="131">
        <f t="shared" si="260"/>
        <v>2.0009599999999858E-6</v>
      </c>
      <c r="AU102" s="132">
        <f t="shared" si="228"/>
        <v>1.840477873777778E-2</v>
      </c>
      <c r="AV102" s="146" t="str">
        <f t="shared" si="229"/>
        <v>Simon Smith</v>
      </c>
      <c r="AW102" s="107"/>
      <c r="AX102" s="129" t="str">
        <f t="shared" si="364"/>
        <v/>
      </c>
      <c r="AY102" s="131" t="str">
        <f t="shared" si="230"/>
        <v/>
      </c>
      <c r="AZ102" s="131">
        <f t="shared" si="261"/>
        <v>2.0009599999999858E-6</v>
      </c>
      <c r="BA102" s="132">
        <f t="shared" si="231"/>
        <v>1.840477873777778E-2</v>
      </c>
      <c r="BB102" s="146" t="str">
        <f t="shared" si="232"/>
        <v>Simon Smith</v>
      </c>
      <c r="BC102" s="107"/>
      <c r="BD102" s="129" t="str">
        <f t="shared" si="365"/>
        <v/>
      </c>
      <c r="BE102" s="131" t="str">
        <f t="shared" si="233"/>
        <v/>
      </c>
      <c r="BF102" s="131">
        <f t="shared" si="262"/>
        <v>2.0009699999999856E-6</v>
      </c>
      <c r="BG102" s="134">
        <f>IF(BE102&lt;&gt;"",BE102,VLOOKUP($A102,Table12[],7,FALSE))+BF102</f>
        <v>1.1633945414444445E-2</v>
      </c>
      <c r="BH102" s="146" t="str">
        <f t="shared" si="234"/>
        <v>Simon Smith</v>
      </c>
      <c r="BI102" s="107"/>
      <c r="BJ102" s="129" t="str">
        <f t="shared" si="366"/>
        <v/>
      </c>
      <c r="BK102" s="131" t="str">
        <f t="shared" si="235"/>
        <v/>
      </c>
      <c r="BL102" s="131">
        <f t="shared" si="263"/>
        <v>2.0009599999999858E-6</v>
      </c>
      <c r="BM102" s="134">
        <f>IF(BK102&lt;&gt;"",BK102,VLOOKUP($A102,Table12[],7,FALSE))+BL102</f>
        <v>1.1633945404444445E-2</v>
      </c>
      <c r="BN102" s="146" t="str">
        <f t="shared" si="236"/>
        <v>Simon Smith</v>
      </c>
      <c r="BO102" s="107"/>
      <c r="BP102" s="129" t="str">
        <f t="shared" si="367"/>
        <v/>
      </c>
      <c r="BQ102" s="131" t="str">
        <f t="shared" si="237"/>
        <v/>
      </c>
      <c r="BR102" s="131">
        <f t="shared" si="264"/>
        <v>2.0009699999999856E-6</v>
      </c>
      <c r="BS102" s="134">
        <f>IF(BQ102&lt;&gt;"",BQ102,VLOOKUP($A102,Table12[],7,FALSE))+BR102</f>
        <v>1.1633945414444445E-2</v>
      </c>
      <c r="BT102" s="146" t="str">
        <f t="shared" si="238"/>
        <v>Simon Smith</v>
      </c>
      <c r="BU102" s="107"/>
      <c r="BV102" s="129" t="str">
        <f t="shared" si="368"/>
        <v/>
      </c>
      <c r="BW102" s="131" t="str">
        <f t="shared" si="239"/>
        <v/>
      </c>
      <c r="BX102" s="131">
        <f t="shared" si="265"/>
        <v>2.0009599999999858E-6</v>
      </c>
      <c r="BY102" s="134">
        <f>IF(BW102&lt;&gt;"",BW102,VLOOKUP($A102,Table12[],7,FALSE))+BX102</f>
        <v>1.1633945404444445E-2</v>
      </c>
      <c r="BZ102" s="146" t="str">
        <f t="shared" si="240"/>
        <v>Simon Smith</v>
      </c>
      <c r="CA102" s="107"/>
      <c r="CB102" s="129" t="str">
        <f t="shared" si="369"/>
        <v/>
      </c>
      <c r="CC102" s="131" t="str">
        <f t="shared" si="241"/>
        <v/>
      </c>
      <c r="CD102" s="131">
        <f t="shared" si="266"/>
        <v>2.0009599999999858E-6</v>
      </c>
      <c r="CE102" s="134">
        <f>IF(CC102&lt;&gt;"",CC102,VLOOKUP($A102,Table12[],7,FALSE))+CD102</f>
        <v>1.1633945404444445E-2</v>
      </c>
      <c r="CF102" s="146" t="str">
        <f t="shared" si="242"/>
        <v>Simon Smith</v>
      </c>
      <c r="CG102" s="107"/>
      <c r="CH102" s="129" t="str">
        <f t="shared" si="370"/>
        <v/>
      </c>
      <c r="CI102" s="131" t="str">
        <f t="shared" si="243"/>
        <v/>
      </c>
      <c r="CJ102" s="131">
        <f t="shared" si="267"/>
        <v>2.0009599999999858E-6</v>
      </c>
      <c r="CK102" s="134">
        <f>IF(CI102&lt;&gt;"",CI102,VLOOKUP($A102,Table12[],7,FALSE))+CJ102</f>
        <v>1.1633945404444445E-2</v>
      </c>
      <c r="CL102" s="146" t="str">
        <f t="shared" si="244"/>
        <v>Simon Smith</v>
      </c>
      <c r="CM102" s="8"/>
      <c r="CN102" s="8">
        <f t="shared" si="268"/>
        <v>0</v>
      </c>
      <c r="CO102" s="8">
        <f t="shared" si="245"/>
        <v>0</v>
      </c>
      <c r="CP102" s="8">
        <f t="shared" si="373"/>
        <v>1.8402777777777778E-2</v>
      </c>
      <c r="CQ102" s="8"/>
      <c r="CR102" s="8">
        <f>IF(A102&lt;&gt;"",IF(VLOOKUP(A102,Apr!A$4:F$211,6)&gt;0,VLOOKUP(A102,Apr!A$4:F$211,6),0),0)</f>
        <v>0</v>
      </c>
      <c r="CS102" s="8">
        <f>IF(A102&lt;&gt;"",IF(VLOOKUP(A102,May!A$3:F$209,6)&gt;0,VLOOKUP(A102,May!A$3:F$209,6),0),0)</f>
        <v>0</v>
      </c>
      <c r="CT102" s="8">
        <f>IF(A102&lt;&gt;"",IF(VLOOKUP(A102,Jun!A$3:F$209,6)&gt;0,VLOOKUP(A102,Jun!A$3:F$209,6),0),0)</f>
        <v>0</v>
      </c>
      <c r="CU102" s="8">
        <f>IF(A102&lt;&gt;"",IF(VLOOKUP(A102,Jul!A$3:F$206,6)&gt;0,VLOOKUP(A102,Jul!A$3:F$206,6),0),0)</f>
        <v>0</v>
      </c>
      <c r="CV102" s="8">
        <f>IF(A102&lt;&gt;"",IF(VLOOKUP(A102,Aug!A$3:F$206,6)&gt;0,VLOOKUP(A102,Aug!A$3:F$206,6),0),0)</f>
        <v>0</v>
      </c>
      <c r="CW102" s="8">
        <f>IF(A102&lt;&gt;"",IF(VLOOKUP(A102,Sep!A$3:F$206,6)&gt;0,VLOOKUP(A102,Sep!A$3:F$206,6),0),0)</f>
        <v>0</v>
      </c>
      <c r="CX102" s="6">
        <f t="shared" si="374"/>
        <v>1393.2049418604654</v>
      </c>
      <c r="CY102" s="8">
        <f t="shared" si="246"/>
        <v>1.1631944444444445E-2</v>
      </c>
      <c r="CZ102" s="8">
        <f>IF(A102&lt;&gt;"",IF(VLOOKUP(A102,Oct!A$3:F$206,6)&gt;0,VLOOKUP(A102,Oct!A$3:F$206,6),0),0)</f>
        <v>0</v>
      </c>
      <c r="DA102" s="8">
        <f>IF(A102&lt;&gt;"",IF(VLOOKUP(A102,Nov!A$3:F$207,6)&gt;0,VLOOKUP(A102,Nov!A$3:F$207,6),0),0)</f>
        <v>0</v>
      </c>
      <c r="DB102" s="8">
        <f>IF(A102&lt;&gt;"",IF(VLOOKUP(A102,Dec!A$3:F$207,6)&gt;0,VLOOKUP(A102,Dec!A$3:F$207,6),0),0)</f>
        <v>0</v>
      </c>
      <c r="DC102" s="8">
        <f>IF(A102&lt;&gt;"",IF(VLOOKUP(A102,Jan!A$3:F$207,6)&gt;0,VLOOKUP(A102,Jan!A$3:F$207,6),0),0)</f>
        <v>0</v>
      </c>
      <c r="DD102" s="8">
        <f>IF(A102&lt;&gt;"",IF(VLOOKUP(A102,Feb!A$3:F$207,6)&gt;0,VLOOKUP(A102,Feb!A$3:F$207,6),0),0)</f>
        <v>0</v>
      </c>
      <c r="DE102" s="8">
        <f>IF(A102&lt;&gt;"",IF(VLOOKUP(A102,Mar!A$3:F$207,6)&gt;0,VLOOKUP(A102,Mar!A$3:F$207,6),0),0)</f>
        <v>0</v>
      </c>
      <c r="DG102" s="8">
        <f>LARGE($EE102:EF102,1)</f>
        <v>1.8402777777777778E-2</v>
      </c>
      <c r="DH102" s="8">
        <f>LARGE($EE102:EG102,1)</f>
        <v>1.8402777777777778E-2</v>
      </c>
      <c r="DI102" s="8">
        <f>LARGE($EE102:EH102,1)</f>
        <v>1.8402777777777778E-2</v>
      </c>
      <c r="DJ102" s="8">
        <f>LARGE($EE102:EI102,1)</f>
        <v>1.840477873777778E-2</v>
      </c>
      <c r="DK102" s="8">
        <f>LARGE($EE102:EJ102,1)</f>
        <v>1.840477873777778E-2</v>
      </c>
      <c r="DL102" s="8">
        <f>LARGE($EK102:EL102,1)</f>
        <v>1.1631944444444445E-2</v>
      </c>
      <c r="DM102" s="8">
        <f>LARGE($EK102:EM102,1)</f>
        <v>1.1631944444444445E-2</v>
      </c>
      <c r="DN102" s="8">
        <f>LARGE($EK102:EN102,1)</f>
        <v>1.1631944444444445E-2</v>
      </c>
      <c r="DO102" s="8">
        <f>LARGE($EK102:EO102,1)</f>
        <v>1.1631944444444445E-2</v>
      </c>
      <c r="DP102" s="8">
        <f>LARGE($EK102:EP102,1)</f>
        <v>1.1631944444444445E-2</v>
      </c>
      <c r="DS102" s="6">
        <f t="shared" si="371"/>
        <v>0</v>
      </c>
      <c r="DT102" s="6">
        <f t="shared" si="371"/>
        <v>0</v>
      </c>
      <c r="DU102" s="6">
        <f t="shared" si="371"/>
        <v>0</v>
      </c>
      <c r="DV102" s="6">
        <f t="shared" si="371"/>
        <v>0</v>
      </c>
      <c r="DW102" s="6">
        <f t="shared" si="371"/>
        <v>0</v>
      </c>
      <c r="DX102" s="6">
        <f t="shared" si="371"/>
        <v>0</v>
      </c>
      <c r="DY102" s="6">
        <f t="shared" si="123"/>
        <v>0</v>
      </c>
      <c r="DZ102" s="6">
        <f t="shared" si="123"/>
        <v>0</v>
      </c>
      <c r="EA102" s="6">
        <f t="shared" si="123"/>
        <v>0</v>
      </c>
      <c r="EB102" s="6">
        <f t="shared" si="123"/>
        <v>0</v>
      </c>
      <c r="EC102" s="6">
        <f t="shared" si="123"/>
        <v>0</v>
      </c>
      <c r="EE102" s="8">
        <f t="shared" si="375"/>
        <v>1.8402777777777778E-2</v>
      </c>
      <c r="EF102" s="8">
        <f t="shared" si="124"/>
        <v>0</v>
      </c>
      <c r="EG102" s="8">
        <f t="shared" si="124"/>
        <v>0</v>
      </c>
      <c r="EH102" s="8">
        <f t="shared" si="376"/>
        <v>1.8402777777777778E-2</v>
      </c>
      <c r="EI102" s="8">
        <f t="shared" si="377"/>
        <v>1.840477873777778E-2</v>
      </c>
      <c r="EJ102" s="8">
        <f t="shared" si="124"/>
        <v>0</v>
      </c>
      <c r="EK102" s="8">
        <f t="shared" si="247"/>
        <v>1.1631944444444445E-2</v>
      </c>
      <c r="EL102" s="8">
        <f t="shared" si="273"/>
        <v>0</v>
      </c>
      <c r="EM102" s="8">
        <f t="shared" si="273"/>
        <v>0</v>
      </c>
      <c r="EN102" s="8">
        <f t="shared" si="273"/>
        <v>0</v>
      </c>
      <c r="EO102" s="8">
        <f t="shared" si="273"/>
        <v>0</v>
      </c>
      <c r="EP102" s="8">
        <f t="shared" si="273"/>
        <v>0</v>
      </c>
      <c r="ES102" s="8" t="str">
        <f t="shared" si="274"/>
        <v/>
      </c>
      <c r="ET102" s="8" t="str">
        <f t="shared" si="274"/>
        <v/>
      </c>
      <c r="EU102" s="8" t="str">
        <f t="shared" si="274"/>
        <v/>
      </c>
      <c r="EV102" s="8" t="str">
        <f t="shared" si="274"/>
        <v/>
      </c>
      <c r="EW102" s="8" t="str">
        <f t="shared" si="274"/>
        <v/>
      </c>
      <c r="EX102" s="8" t="str">
        <f t="shared" si="274"/>
        <v/>
      </c>
      <c r="EY102" s="8" t="str">
        <f t="shared" si="275"/>
        <v/>
      </c>
      <c r="EZ102" s="8" t="str">
        <f t="shared" si="275"/>
        <v/>
      </c>
      <c r="FA102" s="8" t="str">
        <f t="shared" si="275"/>
        <v/>
      </c>
      <c r="FB102" s="8" t="str">
        <f t="shared" si="275"/>
        <v/>
      </c>
      <c r="FC102" s="8" t="str">
        <f t="shared" si="275"/>
        <v/>
      </c>
      <c r="FD102" s="8" t="str">
        <f t="shared" si="275"/>
        <v/>
      </c>
      <c r="FF102" s="13"/>
      <c r="FG102" s="8">
        <f t="shared" si="248"/>
        <v>0</v>
      </c>
      <c r="FH102" s="8">
        <f>IF(COUNT($ES102:ET102)&gt;0,SMALL($ES102:ET102,1),$FF102)</f>
        <v>0</v>
      </c>
      <c r="FI102" s="8">
        <f>IF(COUNT($ES102:EU102)&gt;0,SMALL($ES102:EU102,1),$FF102)</f>
        <v>0</v>
      </c>
      <c r="FJ102" s="8">
        <f>IF(COUNT($ES102:EV102)&gt;0,SMALL($ES102:EV102,1),$FF102)</f>
        <v>0</v>
      </c>
      <c r="FK102" s="8">
        <f>IF(COUNT($ES102:EW102)&gt;0,SMALL($ES102:EW102,1),$FF102)</f>
        <v>0</v>
      </c>
      <c r="FL102" s="54">
        <v>1.9293981481481485E-2</v>
      </c>
      <c r="FM102" s="8">
        <f t="shared" si="249"/>
        <v>1.9293981481481485E-2</v>
      </c>
      <c r="FN102" s="8">
        <f>IF(COUNT($EY102:EZ102)&gt;0,SMALL($EY102:EZ102,1),$FM102)</f>
        <v>1.9293981481481485E-2</v>
      </c>
      <c r="FO102" s="8">
        <f>IF(COUNT($EY102:FA102)&gt;0,SMALL($EY102:FA102,1),$FM102)</f>
        <v>1.9293981481481485E-2</v>
      </c>
      <c r="FP102" s="8">
        <f>IF(COUNT($EY102:FB102)&gt;0,SMALL($EY102:FB102,1),$FM102)</f>
        <v>1.9293981481481485E-2</v>
      </c>
      <c r="FQ102" s="8">
        <f>IF(COUNT($EY102:FC102)&gt;0,SMALL($EY102:FC102,1),$FM102)</f>
        <v>1.9293981481481485E-2</v>
      </c>
      <c r="FS102" s="8">
        <f t="shared" si="378"/>
        <v>1.8407070404444448E-2</v>
      </c>
      <c r="FT102" s="8">
        <f t="shared" si="379"/>
        <v>1.1634236111111111E-2</v>
      </c>
      <c r="FU102" s="1">
        <f t="shared" si="372"/>
        <v>99</v>
      </c>
      <c r="FV102" s="8">
        <f t="shared" si="380"/>
        <v>2.2916666666666666E-6</v>
      </c>
      <c r="FW102" s="1" t="str">
        <f t="shared" si="381"/>
        <v>Simon Smith</v>
      </c>
      <c r="FY102" s="13">
        <f t="shared" si="382"/>
        <v>2.0982204861111114E-2</v>
      </c>
      <c r="FZ102" s="13">
        <f>SMALL($GL102:GM102,1)/(60*60*24)</f>
        <v>2.0982204861111114E-2</v>
      </c>
      <c r="GA102" s="13">
        <f>SMALL($GL102:GN102,1)/(60*60*24)</f>
        <v>2.0982204861111114E-2</v>
      </c>
      <c r="GB102" s="13">
        <f>SMALL($GL102:GO102,1)/(60*60*24)</f>
        <v>2.0982204861111114E-2</v>
      </c>
      <c r="GC102" s="13">
        <f>SMALL($GL102:GP102,1)/(60*60*24)</f>
        <v>2.0982204861111114E-2</v>
      </c>
      <c r="GD102" s="13">
        <f>SMALL($GL102:GQ102,1)/(60*60*24)</f>
        <v>2.0982204861111114E-2</v>
      </c>
      <c r="GE102" s="34">
        <f t="shared" si="250"/>
        <v>1.6125057197459089E-2</v>
      </c>
      <c r="GF102" s="13">
        <f>SMALL($GR102:GS102,1)/(60*60*24)</f>
        <v>1.6125057197459089E-2</v>
      </c>
      <c r="GG102" s="42">
        <f>SMALL($GT102:GT102,1)/(60*60*24)</f>
        <v>0.11572916666666666</v>
      </c>
      <c r="GH102" s="42">
        <f>SMALL($GT102:GU102,1)/(60*60*24)</f>
        <v>0.11572916666666666</v>
      </c>
      <c r="GI102" s="42">
        <f>SMALL($GT102:GV102,1)/(60*60*24)</f>
        <v>0.11572916666666666</v>
      </c>
      <c r="GJ102" s="42">
        <f>SMALL($GT102:GW102,1)/(60*60*24)</f>
        <v>0.11572916666666666</v>
      </c>
      <c r="GL102" s="6">
        <f t="shared" si="383"/>
        <v>1812.8625000000002</v>
      </c>
      <c r="GM102" s="1">
        <f t="shared" si="276"/>
        <v>9999</v>
      </c>
      <c r="GN102" s="1">
        <f t="shared" si="276"/>
        <v>9999</v>
      </c>
      <c r="GO102" s="1">
        <f t="shared" si="276"/>
        <v>9999</v>
      </c>
      <c r="GP102" s="1">
        <f t="shared" si="276"/>
        <v>9999</v>
      </c>
      <c r="GQ102" s="1">
        <f t="shared" si="276"/>
        <v>9999</v>
      </c>
      <c r="GR102" s="6">
        <f t="shared" si="251"/>
        <v>1393.2049418604654</v>
      </c>
      <c r="GS102" s="1">
        <f t="shared" si="252"/>
        <v>9999</v>
      </c>
      <c r="GT102" s="43">
        <f t="shared" si="253"/>
        <v>9999</v>
      </c>
      <c r="GU102" s="1">
        <f t="shared" si="277"/>
        <v>9999</v>
      </c>
      <c r="GV102" s="1">
        <f t="shared" si="277"/>
        <v>9999</v>
      </c>
      <c r="GW102" s="1">
        <f t="shared" si="277"/>
        <v>9999</v>
      </c>
    </row>
    <row r="103" spans="1:205" x14ac:dyDescent="0.25">
      <c r="A103" s="1" t="s">
        <v>242</v>
      </c>
      <c r="B103" s="54">
        <v>1.6793981481481483E-2</v>
      </c>
      <c r="C103" s="45">
        <v>45323</v>
      </c>
      <c r="D103" s="45"/>
      <c r="E103" s="13">
        <v>2.1597222222222223E-2</v>
      </c>
      <c r="F103" s="11">
        <v>45139</v>
      </c>
      <c r="H103" s="35">
        <v>0</v>
      </c>
      <c r="J103" s="8">
        <v>2.2766203703703702E-2</v>
      </c>
      <c r="K103" s="55">
        <f>(J103/4.5*3.1)/1.032</f>
        <v>1.5197078269052861E-2</v>
      </c>
      <c r="M103" s="8">
        <f t="shared" si="269"/>
        <v>2.1256363495299017E-2</v>
      </c>
      <c r="N103" s="6">
        <f t="shared" si="212"/>
        <v>1836.549805993835</v>
      </c>
      <c r="O103" s="8">
        <f t="shared" si="213"/>
        <v>1.8229166666666668E-2</v>
      </c>
      <c r="P103" s="146" t="str">
        <f t="shared" si="214"/>
        <v>Stephen Rodwell</v>
      </c>
      <c r="Q103" s="107"/>
      <c r="R103" s="129" t="str">
        <f t="shared" si="361"/>
        <v/>
      </c>
      <c r="S103" s="131" t="str">
        <f t="shared" si="215"/>
        <v/>
      </c>
      <c r="T103" s="131">
        <f t="shared" si="254"/>
        <v>2.0009699999999856E-6</v>
      </c>
      <c r="U103" s="132">
        <f t="shared" si="358"/>
        <v>1.8231167636666667E-2</v>
      </c>
      <c r="V103" s="146" t="str">
        <f t="shared" si="217"/>
        <v>Stephen Rodwell</v>
      </c>
      <c r="W103" s="107"/>
      <c r="X103" s="129" t="str">
        <f t="shared" si="362"/>
        <v/>
      </c>
      <c r="Y103" s="131" t="str">
        <f t="shared" si="218"/>
        <v/>
      </c>
      <c r="Z103" s="131">
        <f t="shared" si="255"/>
        <v>2.0009699999999856E-6</v>
      </c>
      <c r="AA103" s="132">
        <f t="shared" si="359"/>
        <v>1.8231167636666667E-2</v>
      </c>
      <c r="AB103" s="146" t="str">
        <f t="shared" si="220"/>
        <v>Stephen Rodwell</v>
      </c>
      <c r="AC103" s="107"/>
      <c r="AD103" s="129" t="str">
        <f t="shared" si="363"/>
        <v/>
      </c>
      <c r="AE103" s="131" t="str">
        <f t="shared" si="221"/>
        <v/>
      </c>
      <c r="AF103" s="131">
        <f t="shared" si="256"/>
        <v>2.0009699999999856E-6</v>
      </c>
      <c r="AG103" s="132">
        <f t="shared" si="360"/>
        <v>1.8231167636666667E-2</v>
      </c>
      <c r="AH103" s="146" t="str">
        <f t="shared" si="223"/>
        <v>Stephen Rodwell</v>
      </c>
      <c r="AI103" s="107">
        <v>10</v>
      </c>
      <c r="AJ103" s="108">
        <f t="shared" si="224"/>
        <v>1.7708333333333333E-2</v>
      </c>
      <c r="AK103" s="109">
        <f t="shared" si="257"/>
        <v>1530</v>
      </c>
      <c r="AL103" s="129">
        <f t="shared" ref="AL103:AL113" si="384">(50.124*AI103)+1373.5</f>
        <v>1874.74</v>
      </c>
      <c r="AM103" s="131">
        <f t="shared" ref="AM103:AM113" si="385">IF(A103&lt;&gt;"",(MROUND(AL$2-AL103,15)/(60*60*24)),"")</f>
        <v>1.7708333333333333E-2</v>
      </c>
      <c r="AN103" s="131">
        <f t="shared" si="258"/>
        <v>2.0009699999999856E-6</v>
      </c>
      <c r="AO103" s="132">
        <f t="shared" si="259"/>
        <v>1.7708333333333333E-2</v>
      </c>
      <c r="AP103" s="146" t="str">
        <f t="shared" si="225"/>
        <v>Stephen Rodwell</v>
      </c>
      <c r="AQ103" s="107">
        <v>9.8000000000000007</v>
      </c>
      <c r="AR103" s="129">
        <f t="shared" si="226"/>
        <v>1864.7152000000001</v>
      </c>
      <c r="AS103" s="131">
        <f t="shared" si="227"/>
        <v>1.7881944444444443E-2</v>
      </c>
      <c r="AT103" s="131">
        <f t="shared" si="260"/>
        <v>2.0009699999999856E-6</v>
      </c>
      <c r="AU103" s="132">
        <f t="shared" si="228"/>
        <v>1.7883945414444442E-2</v>
      </c>
      <c r="AV103" s="146" t="str">
        <f t="shared" si="229"/>
        <v>Stephen Rodwell</v>
      </c>
      <c r="AW103" s="107">
        <v>9.6</v>
      </c>
      <c r="AX103" s="129">
        <f t="shared" si="364"/>
        <v>1738.3</v>
      </c>
      <c r="AY103" s="131">
        <f t="shared" si="230"/>
        <v>1.9270833333333334E-2</v>
      </c>
      <c r="AZ103" s="131">
        <f t="shared" si="261"/>
        <v>2.0009699999999856E-6</v>
      </c>
      <c r="BA103" s="132">
        <f t="shared" si="231"/>
        <v>1.9272834303333333E-2</v>
      </c>
      <c r="BB103" s="146" t="str">
        <f t="shared" si="232"/>
        <v>Stephen Rodwell</v>
      </c>
      <c r="BC103" s="107">
        <v>9.3000000000000007</v>
      </c>
      <c r="BD103" s="129">
        <f t="shared" si="365"/>
        <v>1072.2711999999999</v>
      </c>
      <c r="BE103" s="131">
        <f t="shared" si="233"/>
        <v>1.2326388888888888E-2</v>
      </c>
      <c r="BF103" s="131">
        <f t="shared" si="262"/>
        <v>2.0009799999999855E-6</v>
      </c>
      <c r="BG103" s="134">
        <f>IF(BE103&lt;&gt;"",BE103,VLOOKUP($A103,Table12[],7,FALSE))+BF103</f>
        <v>1.2328389868888888E-2</v>
      </c>
      <c r="BH103" s="146" t="str">
        <f t="shared" si="234"/>
        <v>Stephen Rodwell</v>
      </c>
      <c r="BI103" s="107">
        <v>9.3000000000000007</v>
      </c>
      <c r="BJ103" s="129">
        <f t="shared" si="366"/>
        <v>1072.2711999999999</v>
      </c>
      <c r="BK103" s="131">
        <f t="shared" si="235"/>
        <v>1.2326388888888888E-2</v>
      </c>
      <c r="BL103" s="131">
        <f t="shared" si="263"/>
        <v>2.0009699999999856E-6</v>
      </c>
      <c r="BM103" s="134">
        <f>IF(BK103&lt;&gt;"",BK103,VLOOKUP($A103,Table12[],7,FALSE))+BL103</f>
        <v>1.2328389858888889E-2</v>
      </c>
      <c r="BN103" s="146" t="str">
        <f t="shared" si="236"/>
        <v>Stephen Rodwell</v>
      </c>
      <c r="BO103" s="107">
        <v>9.3000000000000007</v>
      </c>
      <c r="BP103" s="129">
        <f t="shared" si="367"/>
        <v>1072.2711999999999</v>
      </c>
      <c r="BQ103" s="131">
        <f t="shared" si="237"/>
        <v>1.2326388888888888E-2</v>
      </c>
      <c r="BR103" s="131">
        <f t="shared" si="264"/>
        <v>2.0009799999999855E-6</v>
      </c>
      <c r="BS103" s="134">
        <f>IF(BQ103&lt;&gt;"",BQ103,VLOOKUP($A103,Table12[],7,FALSE))+BR103</f>
        <v>1.2328389868888888E-2</v>
      </c>
      <c r="BT103" s="146" t="str">
        <f t="shared" si="238"/>
        <v>Stephen Rodwell</v>
      </c>
      <c r="BU103" s="107">
        <v>9.1999999999999993</v>
      </c>
      <c r="BV103" s="129">
        <f t="shared" si="368"/>
        <v>1053.0999999999999</v>
      </c>
      <c r="BW103" s="131">
        <f t="shared" si="239"/>
        <v>1.2152777777777778E-2</v>
      </c>
      <c r="BX103" s="131">
        <f t="shared" si="265"/>
        <v>2.0009699999999856E-6</v>
      </c>
      <c r="BY103" s="134">
        <f>IF(BW103&lt;&gt;"",BW103,VLOOKUP($A103,Table12[],7,FALSE))+BX103</f>
        <v>1.2154778747777779E-2</v>
      </c>
      <c r="BZ103" s="146" t="str">
        <f t="shared" si="240"/>
        <v>Stephen Rodwell</v>
      </c>
      <c r="CA103" s="107">
        <v>9.1</v>
      </c>
      <c r="CB103" s="129">
        <f t="shared" si="369"/>
        <v>1047</v>
      </c>
      <c r="CC103" s="131">
        <f t="shared" si="241"/>
        <v>1.2152777777777778E-2</v>
      </c>
      <c r="CD103" s="131">
        <f t="shared" si="266"/>
        <v>2.0009699999999856E-6</v>
      </c>
      <c r="CE103" s="134">
        <f>IF(CC103&lt;&gt;"",CC103,VLOOKUP($A103,Table12[],7,FALSE))+CD103</f>
        <v>1.2154778747777779E-2</v>
      </c>
      <c r="CF103" s="146" t="str">
        <f t="shared" si="242"/>
        <v>Stephen Rodwell</v>
      </c>
      <c r="CG103" s="107"/>
      <c r="CH103" s="129" t="str">
        <f t="shared" si="370"/>
        <v/>
      </c>
      <c r="CI103" s="131" t="str">
        <f t="shared" si="243"/>
        <v/>
      </c>
      <c r="CJ103" s="131">
        <f t="shared" si="267"/>
        <v>2.0009699999999856E-6</v>
      </c>
      <c r="CK103" s="134">
        <f>IF(CI103&lt;&gt;"",CI103,VLOOKUP($A103,Table12[],7,FALSE))+CJ103</f>
        <v>1.2328389858888889E-2</v>
      </c>
      <c r="CL103" s="146" t="str">
        <f t="shared" si="244"/>
        <v>Stephen Rodwell</v>
      </c>
      <c r="CM103" s="8"/>
      <c r="CN103" s="8">
        <f t="shared" si="268"/>
        <v>2.1596378659629628E-2</v>
      </c>
      <c r="CO103" s="8">
        <f t="shared" si="245"/>
        <v>1.6791980511481477E-2</v>
      </c>
      <c r="CP103" s="8">
        <f t="shared" si="373"/>
        <v>1.8229166666666668E-2</v>
      </c>
      <c r="CQ103" s="8"/>
      <c r="CR103" s="8">
        <f>IF(A103&lt;&gt;"",IF(VLOOKUP(A103,Apr!A$4:F$211,6)&gt;0,VLOOKUP(A103,Apr!A$4:F$211,6),0),0)</f>
        <v>0</v>
      </c>
      <c r="CS103" s="8">
        <f>IF(A103&lt;&gt;"",IF(VLOOKUP(A103,May!A$3:F$209,6)&gt;0,VLOOKUP(A103,May!A$3:F$209,6),0),0)</f>
        <v>0</v>
      </c>
      <c r="CT103" s="8">
        <f>IF(A103&lt;&gt;"",IF(VLOOKUP(A103,Jun!A$3:F$209,6)&gt;0,VLOOKUP(A103,Jun!A$3:F$209,6),0),0)</f>
        <v>0</v>
      </c>
      <c r="CU103" s="8">
        <f>IF(A103&lt;&gt;"",IF(VLOOKUP(A103,Jul!A$3:F$206,6)&gt;0,VLOOKUP(A103,Jul!A$3:F$206,6),0),0)</f>
        <v>2.2233796296296293E-2</v>
      </c>
      <c r="CV103" s="8">
        <f>IF(A103&lt;&gt;"",IF(VLOOKUP(A103,Aug!A$3:F$206,6)&gt;0,VLOOKUP(A103,Aug!A$3:F$206,6),0),0)</f>
        <v>2.1596378659629628E-2</v>
      </c>
      <c r="CW103" s="8">
        <f>IF(A103&lt;&gt;"",IF(VLOOKUP(A103,Sep!A$3:F$206,6)&gt;0,VLOOKUP(A103,Sep!A$3:F$206,6),0),0)</f>
        <v>2.1710961992962963E-2</v>
      </c>
      <c r="CX103" s="6">
        <f t="shared" si="374"/>
        <v>1433.9856880652235</v>
      </c>
      <c r="CY103" s="8">
        <f t="shared" si="246"/>
        <v>1.1284722222222222E-2</v>
      </c>
      <c r="CZ103" s="8">
        <f>IF(A103&lt;&gt;"",IF(VLOOKUP(A103,Oct!A$3:F$206,6)&gt;0,VLOOKUP(A103,Oct!A$3:F$206,6),0),0)</f>
        <v>1.725494346444445E-2</v>
      </c>
      <c r="DA103" s="8">
        <f>IF(A103&lt;&gt;"",IF(VLOOKUP(A103,Nov!A$3:F$207,6)&gt;0,VLOOKUP(A103,Nov!A$3:F$207,6),0),0)</f>
        <v>1.7173924955925925E-2</v>
      </c>
      <c r="DB103" s="8">
        <f>IF(A103&lt;&gt;"",IF(VLOOKUP(A103,Dec!A$3:F$207,6)&gt;0,VLOOKUP(A103,Dec!A$3:F$207,6),0),0)</f>
        <v>1.7011887908888891E-2</v>
      </c>
      <c r="DC103" s="8">
        <f>IF(A103&lt;&gt;"",IF(VLOOKUP(A103,Jan!A$3:F$207,6)&gt;0,VLOOKUP(A103,Jan!A$3:F$207,6),0),0)</f>
        <v>1.7092906437407407E-2</v>
      </c>
      <c r="DD103" s="8">
        <f>IF(A103&lt;&gt;"",IF(VLOOKUP(A103,Feb!A$3:F$207,6)&gt;0,VLOOKUP(A103,Feb!A$3:F$207,6),0),0)</f>
        <v>1.6791980511481477E-2</v>
      </c>
      <c r="DE103" s="8">
        <f>IF(A103&lt;&gt;"",IF(VLOOKUP(A103,Mar!A$3:F$207,6)&gt;0,VLOOKUP(A103,Mar!A$3:F$207,6),0),0)</f>
        <v>0</v>
      </c>
      <c r="DG103" s="8">
        <f>LARGE($EE103:EF103,1)</f>
        <v>1.7708333333333333E-2</v>
      </c>
      <c r="DH103" s="8">
        <f>LARGE($EE103:EG103,1)</f>
        <v>1.7708333333333333E-2</v>
      </c>
      <c r="DI103" s="8">
        <f>LARGE($EE103:EH103,1)</f>
        <v>1.7708333333333333E-2</v>
      </c>
      <c r="DJ103" s="8">
        <f>LARGE($EE103:EI103,1)</f>
        <v>1.7883945414444442E-2</v>
      </c>
      <c r="DK103" s="8">
        <f>LARGE($EE103:EJ103,1)</f>
        <v>1.7883945414444442E-2</v>
      </c>
      <c r="DL103" s="8">
        <f>LARGE($EK103:EL103,1)</f>
        <v>1.1284722222222222E-2</v>
      </c>
      <c r="DM103" s="8">
        <f>LARGE($EK103:EM103,1)</f>
        <v>1.1284722222222222E-2</v>
      </c>
      <c r="DN103" s="8">
        <f>LARGE($EK103:EN103,1)</f>
        <v>1.1284722222222222E-2</v>
      </c>
      <c r="DO103" s="8">
        <f>LARGE($EK103:EO103,1)</f>
        <v>1.1284722222222222E-2</v>
      </c>
      <c r="DP103" s="8">
        <f>LARGE($EK103:EP103,1)</f>
        <v>1.1284722222222222E-2</v>
      </c>
      <c r="DS103" s="6">
        <f t="shared" si="371"/>
        <v>0</v>
      </c>
      <c r="DT103" s="6">
        <f t="shared" si="371"/>
        <v>0</v>
      </c>
      <c r="DU103" s="6">
        <f t="shared" si="371"/>
        <v>0</v>
      </c>
      <c r="DV103" s="6">
        <f t="shared" si="371"/>
        <v>1920.9999999999998</v>
      </c>
      <c r="DW103" s="6">
        <f t="shared" si="371"/>
        <v>1865.9271161919999</v>
      </c>
      <c r="DX103" s="6">
        <f t="shared" si="371"/>
        <v>1875.8271161920002</v>
      </c>
      <c r="DY103" s="6">
        <f t="shared" si="123"/>
        <v>1490.8271153280007</v>
      </c>
      <c r="DZ103" s="6">
        <f t="shared" si="123"/>
        <v>1483.8271161920002</v>
      </c>
      <c r="EA103" s="6">
        <f t="shared" si="123"/>
        <v>1469.827115328</v>
      </c>
      <c r="EB103" s="6">
        <f t="shared" si="123"/>
        <v>1476.8271161919999</v>
      </c>
      <c r="EC103" s="6">
        <f t="shared" si="123"/>
        <v>1450.8271161919997</v>
      </c>
      <c r="EE103" s="8">
        <f t="shared" si="375"/>
        <v>1.7708333333333333E-2</v>
      </c>
      <c r="EF103" s="8">
        <f t="shared" si="124"/>
        <v>0</v>
      </c>
      <c r="EG103" s="8">
        <f t="shared" si="124"/>
        <v>0</v>
      </c>
      <c r="EH103" s="8">
        <f t="shared" si="376"/>
        <v>1.7708333333333333E-2</v>
      </c>
      <c r="EI103" s="8">
        <f t="shared" si="377"/>
        <v>1.7883945414444442E-2</v>
      </c>
      <c r="EJ103" s="8">
        <f t="shared" si="124"/>
        <v>1.7881944444444443E-2</v>
      </c>
      <c r="EK103" s="8">
        <f t="shared" si="247"/>
        <v>1.1284722222222222E-2</v>
      </c>
      <c r="EL103" s="8">
        <f t="shared" si="273"/>
        <v>1.0590277777777778E-2</v>
      </c>
      <c r="EM103" s="8">
        <f t="shared" si="273"/>
        <v>1.0590277777777778E-2</v>
      </c>
      <c r="EN103" s="8">
        <f t="shared" si="273"/>
        <v>1.0763888888888889E-2</v>
      </c>
      <c r="EO103" s="8">
        <f t="shared" si="273"/>
        <v>1.0763888888888889E-2</v>
      </c>
      <c r="EP103" s="8">
        <f t="shared" si="273"/>
        <v>1.1111111111111112E-2</v>
      </c>
      <c r="ES103" s="8" t="str">
        <f t="shared" si="274"/>
        <v/>
      </c>
      <c r="ET103" s="8" t="str">
        <f t="shared" si="274"/>
        <v/>
      </c>
      <c r="EU103" s="8" t="str">
        <f t="shared" si="274"/>
        <v/>
      </c>
      <c r="EV103" s="8">
        <f t="shared" si="274"/>
        <v>2.2233796296296293E-2</v>
      </c>
      <c r="EW103" s="8">
        <f t="shared" si="274"/>
        <v>2.1596378659629628E-2</v>
      </c>
      <c r="EX103" s="8">
        <f t="shared" si="274"/>
        <v>2.1710961992962963E-2</v>
      </c>
      <c r="EY103" s="8">
        <f t="shared" si="275"/>
        <v>1.725494346444445E-2</v>
      </c>
      <c r="EZ103" s="8">
        <f t="shared" si="275"/>
        <v>1.7173924955925925E-2</v>
      </c>
      <c r="FA103" s="8">
        <f t="shared" si="275"/>
        <v>1.7011887908888891E-2</v>
      </c>
      <c r="FB103" s="8">
        <f t="shared" si="275"/>
        <v>1.7092906437407407E-2</v>
      </c>
      <c r="FC103" s="8">
        <f t="shared" si="275"/>
        <v>1.6791980511481477E-2</v>
      </c>
      <c r="FD103" s="8" t="str">
        <f t="shared" si="275"/>
        <v/>
      </c>
      <c r="FF103" s="13"/>
      <c r="FG103" s="8">
        <f t="shared" si="248"/>
        <v>0</v>
      </c>
      <c r="FH103" s="8">
        <f>IF(COUNT($ES103:ET103)&gt;0,SMALL($ES103:ET103,1),$FF103)</f>
        <v>0</v>
      </c>
      <c r="FI103" s="8">
        <f>IF(COUNT($ES103:EU103)&gt;0,SMALL($ES103:EU103,1),$FF103)</f>
        <v>0</v>
      </c>
      <c r="FJ103" s="8">
        <f>IF(COUNT($ES103:EV103)&gt;0,SMALL($ES103:EV103,1),$FF103)</f>
        <v>2.2233796296296293E-2</v>
      </c>
      <c r="FK103" s="8">
        <f>IF(COUNT($ES103:EW103)&gt;0,SMALL($ES103:EW103,1),$FF103)</f>
        <v>2.1596378659629628E-2</v>
      </c>
      <c r="FL103" s="54">
        <v>0</v>
      </c>
      <c r="FM103" s="8">
        <f t="shared" si="249"/>
        <v>1.725494346444445E-2</v>
      </c>
      <c r="FN103" s="8">
        <f>IF(COUNT($EY103:EZ103)&gt;0,SMALL($EY103:EZ103,1),$FM103)</f>
        <v>1.7173924955925925E-2</v>
      </c>
      <c r="FO103" s="8">
        <f>IF(COUNT($EY103:FA103)&gt;0,SMALL($EY103:FA103,1),$FM103)</f>
        <v>1.7011887908888891E-2</v>
      </c>
      <c r="FP103" s="8">
        <f>IF(COUNT($EY103:FB103)&gt;0,SMALL($EY103:FB103,1),$FM103)</f>
        <v>1.7011887908888891E-2</v>
      </c>
      <c r="FQ103" s="8">
        <f>IF(COUNT($EY103:FC103)&gt;0,SMALL($EY103:FC103,1),$FM103)</f>
        <v>1.6791980511481477E-2</v>
      </c>
      <c r="FS103" s="8">
        <f t="shared" si="378"/>
        <v>1.7886260229259258E-2</v>
      </c>
      <c r="FT103" s="8">
        <f t="shared" si="379"/>
        <v>1.1287037037037036E-2</v>
      </c>
      <c r="FU103" s="1">
        <f t="shared" si="372"/>
        <v>100</v>
      </c>
      <c r="FV103" s="8">
        <f t="shared" si="380"/>
        <v>2.3148148148148148E-6</v>
      </c>
      <c r="FW103" s="1" t="str">
        <f t="shared" si="381"/>
        <v>Stephen Rodwell</v>
      </c>
      <c r="FY103" s="13">
        <f t="shared" si="382"/>
        <v>2.1256363495299017E-2</v>
      </c>
      <c r="FZ103" s="13">
        <f>SMALL($GL103:GM103,1)/(60*60*24)</f>
        <v>2.1256363495299017E-2</v>
      </c>
      <c r="GA103" s="13">
        <f>SMALL($GL103:GN103,1)/(60*60*24)</f>
        <v>2.1256363495299017E-2</v>
      </c>
      <c r="GB103" s="13">
        <f>SMALL($GL103:GO103,1)/(60*60*24)</f>
        <v>2.1256363495299017E-2</v>
      </c>
      <c r="GC103" s="13">
        <f>SMALL($GL103:GP103,1)/(60*60*24)</f>
        <v>2.1256363495299017E-2</v>
      </c>
      <c r="GD103" s="13">
        <f>SMALL($GL103:GQ103,1)/(60*60*24)</f>
        <v>2.1256363495299017E-2</v>
      </c>
      <c r="GE103" s="34">
        <f t="shared" si="250"/>
        <v>1.6597056574828975E-2</v>
      </c>
      <c r="GF103" s="13">
        <f>SMALL($GR103:GS103,1)/(60*60*24)</f>
        <v>1.6597056574828975E-2</v>
      </c>
      <c r="GG103" s="42">
        <f>SMALL($GT103:GT103,1)/(60*60*24)</f>
        <v>2.0583756234150152E-2</v>
      </c>
      <c r="GH103" s="42">
        <f>SMALL($GT103:GU103,1)/(60*60*24)</f>
        <v>1.7011887908888888E-2</v>
      </c>
      <c r="GI103" s="42">
        <f>SMALL($GT103:GV103,1)/(60*60*24)</f>
        <v>1.7011887908888888E-2</v>
      </c>
      <c r="GJ103" s="42">
        <f>SMALL($GT103:GW103,1)/(60*60*24)</f>
        <v>1.6791980511481477E-2</v>
      </c>
      <c r="GL103" s="6">
        <f t="shared" si="383"/>
        <v>1836.549805993835</v>
      </c>
      <c r="GM103" s="1">
        <f t="shared" si="276"/>
        <v>9999</v>
      </c>
      <c r="GN103" s="1">
        <f t="shared" si="276"/>
        <v>9999</v>
      </c>
      <c r="GO103" s="1">
        <f t="shared" si="276"/>
        <v>9999</v>
      </c>
      <c r="GP103" s="1">
        <f t="shared" si="276"/>
        <v>1920.9999999999998</v>
      </c>
      <c r="GQ103" s="1">
        <f t="shared" si="276"/>
        <v>1865.9271161919999</v>
      </c>
      <c r="GR103" s="6">
        <f t="shared" si="251"/>
        <v>1433.9856880652235</v>
      </c>
      <c r="GS103" s="1">
        <f t="shared" si="252"/>
        <v>1490.8271153280007</v>
      </c>
      <c r="GT103" s="43">
        <f t="shared" si="253"/>
        <v>1778.4365386305733</v>
      </c>
      <c r="GU103" s="1">
        <f t="shared" si="277"/>
        <v>1469.827115328</v>
      </c>
      <c r="GV103" s="1">
        <f t="shared" si="277"/>
        <v>1476.8271161919999</v>
      </c>
      <c r="GW103" s="1">
        <f t="shared" si="277"/>
        <v>1450.8271161919997</v>
      </c>
    </row>
    <row r="104" spans="1:205" x14ac:dyDescent="0.25">
      <c r="A104" s="1" t="s">
        <v>157</v>
      </c>
      <c r="B104" s="54">
        <v>1.7627314814814814E-2</v>
      </c>
      <c r="C104" s="45">
        <v>45200</v>
      </c>
      <c r="D104" s="45"/>
      <c r="E104" s="13">
        <v>2.2199074074074076E-2</v>
      </c>
      <c r="F104" s="11">
        <v>45139</v>
      </c>
      <c r="H104" s="35">
        <v>0</v>
      </c>
      <c r="I104" s="35">
        <v>2.3124999999999996E-2</v>
      </c>
      <c r="K104" s="8">
        <v>1.6770833333333332E-2</v>
      </c>
      <c r="M104" s="8">
        <f t="shared" si="269"/>
        <v>2.3457596463022506E-2</v>
      </c>
      <c r="N104" s="6">
        <f t="shared" si="212"/>
        <v>2026.7363344051446</v>
      </c>
      <c r="O104" s="8">
        <f t="shared" si="213"/>
        <v>1.5972222222222221E-2</v>
      </c>
      <c r="P104" s="146" t="str">
        <f t="shared" si="214"/>
        <v>Stephen Wise</v>
      </c>
      <c r="Q104" s="107"/>
      <c r="R104" s="129" t="str">
        <f t="shared" si="361"/>
        <v/>
      </c>
      <c r="S104" s="131" t="str">
        <f t="shared" si="215"/>
        <v/>
      </c>
      <c r="T104" s="131">
        <f t="shared" si="254"/>
        <v>2.0009799999999855E-6</v>
      </c>
      <c r="U104" s="132">
        <f t="shared" si="358"/>
        <v>1.5974223202222221E-2</v>
      </c>
      <c r="V104" s="146" t="str">
        <f t="shared" si="217"/>
        <v>Stephen Wise</v>
      </c>
      <c r="W104" s="107"/>
      <c r="X104" s="129" t="str">
        <f t="shared" si="362"/>
        <v/>
      </c>
      <c r="Y104" s="131" t="str">
        <f t="shared" si="218"/>
        <v/>
      </c>
      <c r="Z104" s="131">
        <f t="shared" si="255"/>
        <v>2.0009799999999855E-6</v>
      </c>
      <c r="AA104" s="132">
        <f t="shared" si="359"/>
        <v>1.5974223202222221E-2</v>
      </c>
      <c r="AB104" s="146" t="str">
        <f t="shared" si="220"/>
        <v>Stephen Wise</v>
      </c>
      <c r="AC104" s="107"/>
      <c r="AD104" s="129" t="str">
        <f t="shared" si="363"/>
        <v/>
      </c>
      <c r="AE104" s="131" t="str">
        <f t="shared" si="221"/>
        <v/>
      </c>
      <c r="AF104" s="131">
        <f t="shared" si="256"/>
        <v>2.0009799999999855E-6</v>
      </c>
      <c r="AG104" s="132">
        <f t="shared" si="360"/>
        <v>1.5974223202222221E-2</v>
      </c>
      <c r="AH104" s="146" t="str">
        <f t="shared" si="223"/>
        <v>Stephen Wise</v>
      </c>
      <c r="AI104" s="107">
        <v>14.6</v>
      </c>
      <c r="AJ104" s="108">
        <f t="shared" si="224"/>
        <v>1.545138888888889E-2</v>
      </c>
      <c r="AK104" s="109">
        <f t="shared" si="257"/>
        <v>1335</v>
      </c>
      <c r="AL104" s="129">
        <f t="shared" si="384"/>
        <v>2105.3104000000003</v>
      </c>
      <c r="AM104" s="131">
        <f t="shared" si="385"/>
        <v>1.5104166666666667E-2</v>
      </c>
      <c r="AN104" s="131">
        <f t="shared" si="258"/>
        <v>2.0009799999999855E-6</v>
      </c>
      <c r="AO104" s="132">
        <f t="shared" si="259"/>
        <v>1.5104166666666667E-2</v>
      </c>
      <c r="AP104" s="146" t="str">
        <f t="shared" si="225"/>
        <v>Stephen Wise</v>
      </c>
      <c r="AQ104" s="107">
        <v>13.6</v>
      </c>
      <c r="AR104" s="129">
        <f t="shared" si="226"/>
        <v>2055.1864</v>
      </c>
      <c r="AS104" s="131">
        <f t="shared" si="227"/>
        <v>1.5625E-2</v>
      </c>
      <c r="AT104" s="131">
        <f t="shared" si="260"/>
        <v>2.0009799999999855E-6</v>
      </c>
      <c r="AU104" s="132">
        <f t="shared" si="228"/>
        <v>1.562700098E-2</v>
      </c>
      <c r="AV104" s="146" t="str">
        <f t="shared" si="229"/>
        <v>Stephen Wise</v>
      </c>
      <c r="AW104" s="107">
        <v>12.9</v>
      </c>
      <c r="AX104" s="129">
        <f t="shared" si="364"/>
        <v>1863.7</v>
      </c>
      <c r="AY104" s="131">
        <f t="shared" si="230"/>
        <v>1.7881944444444443E-2</v>
      </c>
      <c r="AZ104" s="131">
        <f t="shared" si="261"/>
        <v>2.0009799999999855E-6</v>
      </c>
      <c r="BA104" s="132">
        <f t="shared" si="231"/>
        <v>1.7883945424444443E-2</v>
      </c>
      <c r="BB104" s="146" t="str">
        <f t="shared" si="232"/>
        <v>Stephen Wise</v>
      </c>
      <c r="BC104" s="107">
        <v>12.9</v>
      </c>
      <c r="BD104" s="129">
        <f t="shared" si="365"/>
        <v>972.85359999999991</v>
      </c>
      <c r="BE104" s="131">
        <f t="shared" si="233"/>
        <v>1.1284722222222222E-2</v>
      </c>
      <c r="BF104" s="131">
        <f t="shared" si="262"/>
        <v>2.0009899999999853E-6</v>
      </c>
      <c r="BG104" s="134">
        <f>IF(BE104&lt;&gt;"",BE104,VLOOKUP($A104,Table12[],7,FALSE))+BF104</f>
        <v>1.1286723212222223E-2</v>
      </c>
      <c r="BH104" s="146" t="str">
        <f t="shared" si="234"/>
        <v>Stephen Wise</v>
      </c>
      <c r="BI104" s="107">
        <v>12.8</v>
      </c>
      <c r="BJ104" s="129">
        <f t="shared" si="366"/>
        <v>975.61519999999996</v>
      </c>
      <c r="BK104" s="131">
        <f t="shared" si="235"/>
        <v>1.1284722222222222E-2</v>
      </c>
      <c r="BL104" s="131">
        <f t="shared" si="263"/>
        <v>2.0009799999999855E-6</v>
      </c>
      <c r="BM104" s="134">
        <f>IF(BK104&lt;&gt;"",BK104,VLOOKUP($A104,Table12[],7,FALSE))+BL104</f>
        <v>1.1286723202222222E-2</v>
      </c>
      <c r="BN104" s="146" t="str">
        <f t="shared" si="236"/>
        <v>Stephen Wise</v>
      </c>
      <c r="BO104" s="107">
        <v>12.9</v>
      </c>
      <c r="BP104" s="129">
        <f t="shared" si="367"/>
        <v>972.85359999999991</v>
      </c>
      <c r="BQ104" s="131">
        <f t="shared" si="237"/>
        <v>1.1284722222222222E-2</v>
      </c>
      <c r="BR104" s="131">
        <f t="shared" si="264"/>
        <v>2.0009899999999853E-6</v>
      </c>
      <c r="BS104" s="134">
        <f>IF(BQ104&lt;&gt;"",BQ104,VLOOKUP($A104,Table12[],7,FALSE))+BR104</f>
        <v>1.1286723212222223E-2</v>
      </c>
      <c r="BT104" s="146" t="str">
        <f t="shared" si="238"/>
        <v>Stephen Wise</v>
      </c>
      <c r="BU104" s="107">
        <v>13</v>
      </c>
      <c r="BV104" s="129">
        <f t="shared" si="368"/>
        <v>939.09999999999991</v>
      </c>
      <c r="BW104" s="131">
        <f t="shared" si="239"/>
        <v>1.0937499999999999E-2</v>
      </c>
      <c r="BX104" s="131">
        <f t="shared" si="265"/>
        <v>2.0009799999999855E-6</v>
      </c>
      <c r="BY104" s="134">
        <f>IF(BW104&lt;&gt;"",BW104,VLOOKUP($A104,Table12[],7,FALSE))+BX104</f>
        <v>1.0939500979999999E-2</v>
      </c>
      <c r="BZ104" s="146" t="str">
        <f t="shared" si="240"/>
        <v>Stephen Wise</v>
      </c>
      <c r="CA104" s="107">
        <v>13.1</v>
      </c>
      <c r="CB104" s="129">
        <f t="shared" si="369"/>
        <v>923</v>
      </c>
      <c r="CC104" s="131">
        <f t="shared" si="241"/>
        <v>1.0763888888888889E-2</v>
      </c>
      <c r="CD104" s="131">
        <f t="shared" si="266"/>
        <v>2.0009799999999855E-6</v>
      </c>
      <c r="CE104" s="134">
        <f>IF(CC104&lt;&gt;"",CC104,VLOOKUP($A104,Table12[],7,FALSE))+CD104</f>
        <v>1.0765889868888889E-2</v>
      </c>
      <c r="CF104" s="146" t="str">
        <f t="shared" si="242"/>
        <v>Stephen Wise</v>
      </c>
      <c r="CG104" s="107"/>
      <c r="CH104" s="129" t="str">
        <f t="shared" si="370"/>
        <v/>
      </c>
      <c r="CI104" s="131" t="str">
        <f t="shared" si="243"/>
        <v/>
      </c>
      <c r="CJ104" s="131">
        <f t="shared" si="267"/>
        <v>2.0009799999999855E-6</v>
      </c>
      <c r="CK104" s="134">
        <f>IF(CI104&lt;&gt;"",CI104,VLOOKUP($A104,Table12[],7,FALSE))+CJ104</f>
        <v>1.1286723202222222E-2</v>
      </c>
      <c r="CL104" s="146" t="str">
        <f t="shared" si="244"/>
        <v>Stephen Wise</v>
      </c>
      <c r="CM104" s="8"/>
      <c r="CN104" s="8">
        <f t="shared" si="268"/>
        <v>2.2197073094074073E-2</v>
      </c>
      <c r="CO104" s="8">
        <f t="shared" si="245"/>
        <v>1.7625313824814817E-2</v>
      </c>
      <c r="CP104" s="8">
        <f t="shared" si="373"/>
        <v>1.5972222222222221E-2</v>
      </c>
      <c r="CQ104" s="8"/>
      <c r="CR104" s="8">
        <f>IF(A104&lt;&gt;"",IF(VLOOKUP(A104,Apr!A$4:F$211,6)&gt;0,VLOOKUP(A104,Apr!A$4:F$211,6),0),0)</f>
        <v>0</v>
      </c>
      <c r="CS104" s="8">
        <f>IF(A104&lt;&gt;"",IF(VLOOKUP(A104,May!A$3:F$209,6)&gt;0,VLOOKUP(A104,May!A$3:F$209,6),0),0)</f>
        <v>2.402777777777778E-2</v>
      </c>
      <c r="CT104" s="8">
        <f>IF(A104&lt;&gt;"",IF(VLOOKUP(A104,Jun!A$3:F$209,6)&gt;0,VLOOKUP(A104,Jun!A$3:F$209,6),0),0)</f>
        <v>2.2951388888888882E-2</v>
      </c>
      <c r="CU104" s="8">
        <f>IF(A104&lt;&gt;"",IF(VLOOKUP(A104,Jul!A$3:F$206,6)&gt;0,VLOOKUP(A104,Jul!A$3:F$206,6),0),0)</f>
        <v>2.3564814814814813E-2</v>
      </c>
      <c r="CV104" s="8">
        <f>IF(A104&lt;&gt;"",IF(VLOOKUP(A104,Aug!A$3:F$206,6)&gt;0,VLOOKUP(A104,Aug!A$3:F$206,6),0),0)</f>
        <v>2.2197073094074073E-2</v>
      </c>
      <c r="CW104" s="8">
        <f>IF(A104&lt;&gt;"",IF(VLOOKUP(A104,Sep!A$3:F$206,6)&gt;0,VLOOKUP(A104,Sep!A$3:F$206,6),0),0)</f>
        <v>0</v>
      </c>
      <c r="CX104" s="6">
        <f t="shared" si="374"/>
        <v>1473.8714131430097</v>
      </c>
      <c r="CY104" s="8">
        <f t="shared" si="246"/>
        <v>1.0763888888888891E-2</v>
      </c>
      <c r="CZ104" s="8">
        <f>IF(A104&lt;&gt;"",IF(VLOOKUP(A104,Oct!A$3:F$206,6)&gt;0,VLOOKUP(A104,Oct!A$3:F$206,6),0),0)</f>
        <v>1.7625313824814817E-2</v>
      </c>
      <c r="DA104" s="8">
        <f>IF(A104&lt;&gt;"",IF(VLOOKUP(A104,Nov!A$3:F$207,6)&gt;0,VLOOKUP(A104,Nov!A$3:F$207,6),0),0)</f>
        <v>1.7822073094074076E-2</v>
      </c>
      <c r="DB104" s="8">
        <f>IF(A104&lt;&gt;"",IF(VLOOKUP(A104,Dec!A$3:F$207,6)&gt;0,VLOOKUP(A104,Dec!A$3:F$207,6),0),0)</f>
        <v>0</v>
      </c>
      <c r="DC104" s="8">
        <f>IF(A104&lt;&gt;"",IF(VLOOKUP(A104,Jan!A$3:F$207,6)&gt;0,VLOOKUP(A104,Jan!A$3:F$207,6),0),0)</f>
        <v>2.0229480501481482E-2</v>
      </c>
      <c r="DD104" s="8">
        <f>IF(A104&lt;&gt;"",IF(VLOOKUP(A104,Feb!A$3:F$207,6)&gt;0,VLOOKUP(A104,Feb!A$3:F$207,6),0),0)</f>
        <v>1.8111424945925929E-2</v>
      </c>
      <c r="DE104" s="8">
        <f>IF(A104&lt;&gt;"",IF(VLOOKUP(A104,Mar!A$3:F$207,6)&gt;0,VLOOKUP(A104,Mar!A$3:F$207,6),0),0)</f>
        <v>0</v>
      </c>
      <c r="DG104" s="8">
        <f>LARGE($EE104:EF104,1)</f>
        <v>1.5104166666666667E-2</v>
      </c>
      <c r="DH104" s="8">
        <f>LARGE($EE104:EG104,1)</f>
        <v>1.545138888888889E-2</v>
      </c>
      <c r="DI104" s="8">
        <f>LARGE($EE104:EH104,1)</f>
        <v>1.545138888888889E-2</v>
      </c>
      <c r="DJ104" s="8">
        <f>LARGE($EE104:EI104,1)</f>
        <v>1.562700098E-2</v>
      </c>
      <c r="DK104" s="8">
        <f>LARGE($EE104:EJ104,1)</f>
        <v>1.7187500000000001E-2</v>
      </c>
      <c r="DL104" s="8">
        <f>LARGE($EK104:EL104,1)</f>
        <v>1.0763888888888891E-2</v>
      </c>
      <c r="DM104" s="8">
        <f>LARGE($EK104:EM104,1)</f>
        <v>1.0763888888888891E-2</v>
      </c>
      <c r="DN104" s="8">
        <f>LARGE($EK104:EN104,1)</f>
        <v>1.0763888888888891E-2</v>
      </c>
      <c r="DO104" s="8">
        <f>LARGE($EK104:EO104,1)</f>
        <v>1.0763888888888891E-2</v>
      </c>
      <c r="DP104" s="8">
        <f>LARGE($EK104:EP104,1)</f>
        <v>1.0763888888888891E-2</v>
      </c>
      <c r="DS104" s="6">
        <f t="shared" si="371"/>
        <v>0</v>
      </c>
      <c r="DT104" s="6">
        <f t="shared" si="371"/>
        <v>2076.0000000000005</v>
      </c>
      <c r="DU104" s="6">
        <f t="shared" si="371"/>
        <v>1982.9999999999995</v>
      </c>
      <c r="DV104" s="6">
        <f t="shared" si="371"/>
        <v>2036</v>
      </c>
      <c r="DW104" s="6">
        <f t="shared" si="371"/>
        <v>1917.8271153279998</v>
      </c>
      <c r="DX104" s="6">
        <f t="shared" si="371"/>
        <v>0</v>
      </c>
      <c r="DY104" s="6">
        <f t="shared" si="123"/>
        <v>1522.8271144640003</v>
      </c>
      <c r="DZ104" s="6">
        <f t="shared" si="123"/>
        <v>1539.827115328</v>
      </c>
      <c r="EA104" s="6">
        <f t="shared" si="123"/>
        <v>0</v>
      </c>
      <c r="EB104" s="6">
        <f t="shared" si="123"/>
        <v>1747.8271153280002</v>
      </c>
      <c r="EC104" s="6">
        <f t="shared" si="123"/>
        <v>1564.8271153280002</v>
      </c>
      <c r="EE104" s="8">
        <f t="shared" si="375"/>
        <v>1.5104166666666667E-2</v>
      </c>
      <c r="EF104" s="8">
        <f t="shared" si="124"/>
        <v>0</v>
      </c>
      <c r="EG104" s="8">
        <f t="shared" si="124"/>
        <v>1.545138888888889E-2</v>
      </c>
      <c r="EH104" s="8">
        <f t="shared" si="376"/>
        <v>1.5104166666666667E-2</v>
      </c>
      <c r="EI104" s="8">
        <f t="shared" si="377"/>
        <v>1.562700098E-2</v>
      </c>
      <c r="EJ104" s="8">
        <f t="shared" si="124"/>
        <v>1.7187500000000001E-2</v>
      </c>
      <c r="EK104" s="8">
        <f t="shared" si="247"/>
        <v>1.0763888888888891E-2</v>
      </c>
      <c r="EL104" s="8">
        <f t="shared" si="273"/>
        <v>1.0243055555555556E-2</v>
      </c>
      <c r="EM104" s="8">
        <f t="shared" si="273"/>
        <v>1.0069444444444445E-2</v>
      </c>
      <c r="EN104" s="8">
        <f t="shared" si="273"/>
        <v>0</v>
      </c>
      <c r="EO104" s="8">
        <f t="shared" si="273"/>
        <v>7.6388888888888886E-3</v>
      </c>
      <c r="EP104" s="8">
        <f t="shared" si="273"/>
        <v>9.7222222222222224E-3</v>
      </c>
      <c r="ES104" s="8" t="str">
        <f t="shared" si="274"/>
        <v/>
      </c>
      <c r="ET104" s="8">
        <f t="shared" si="274"/>
        <v>2.402777777777778E-2</v>
      </c>
      <c r="EU104" s="8">
        <f t="shared" si="274"/>
        <v>2.2951388888888882E-2</v>
      </c>
      <c r="EV104" s="8">
        <f t="shared" si="274"/>
        <v>2.3564814814814813E-2</v>
      </c>
      <c r="EW104" s="8">
        <f t="shared" si="274"/>
        <v>2.2197073094074073E-2</v>
      </c>
      <c r="EX104" s="8" t="str">
        <f t="shared" si="274"/>
        <v/>
      </c>
      <c r="EY104" s="8">
        <f t="shared" si="275"/>
        <v>1.7625313824814817E-2</v>
      </c>
      <c r="EZ104" s="8">
        <f t="shared" si="275"/>
        <v>1.7822073094074076E-2</v>
      </c>
      <c r="FA104" s="8" t="str">
        <f t="shared" si="275"/>
        <v/>
      </c>
      <c r="FB104" s="8">
        <f t="shared" si="275"/>
        <v>2.0229480501481482E-2</v>
      </c>
      <c r="FC104" s="8">
        <f t="shared" si="275"/>
        <v>1.8111424945925929E-2</v>
      </c>
      <c r="FD104" s="8" t="str">
        <f t="shared" si="275"/>
        <v/>
      </c>
      <c r="FF104" s="13">
        <v>2.3009259259259257E-2</v>
      </c>
      <c r="FG104" s="8">
        <f t="shared" si="248"/>
        <v>2.3009259259259257E-2</v>
      </c>
      <c r="FH104" s="8">
        <f>IF(COUNT($ES104:ET104)&gt;0,SMALL($ES104:ET104,1),$FF104)</f>
        <v>2.402777777777778E-2</v>
      </c>
      <c r="FI104" s="8">
        <f>IF(COUNT($ES104:EU104)&gt;0,SMALL($ES104:EU104,1),$FF104)</f>
        <v>2.2951388888888882E-2</v>
      </c>
      <c r="FJ104" s="8">
        <f>IF(COUNT($ES104:EV104)&gt;0,SMALL($ES104:EV104,1),$FF104)</f>
        <v>2.2951388888888882E-2</v>
      </c>
      <c r="FK104" s="8">
        <f>IF(COUNT($ES104:EW104)&gt;0,SMALL($ES104:EW104,1),$FF104)</f>
        <v>2.2197073094074073E-2</v>
      </c>
      <c r="FL104" s="54">
        <v>1.894675925925926E-2</v>
      </c>
      <c r="FM104" s="8">
        <f t="shared" si="249"/>
        <v>1.7625313824814817E-2</v>
      </c>
      <c r="FN104" s="8">
        <f>IF(COUNT($EY104:EZ104)&gt;0,SMALL($EY104:EZ104,1),$FM104)</f>
        <v>1.7625313824814817E-2</v>
      </c>
      <c r="FO104" s="8">
        <f>IF(COUNT($EY104:FA104)&gt;0,SMALL($EY104:FA104,1),$FM104)</f>
        <v>1.7625313824814817E-2</v>
      </c>
      <c r="FP104" s="8">
        <f>IF(COUNT($EY104:FB104)&gt;0,SMALL($EY104:FB104,1),$FM104)</f>
        <v>1.7625313824814817E-2</v>
      </c>
      <c r="FQ104" s="8">
        <f>IF(COUNT($EY104:FC104)&gt;0,SMALL($EY104:FC104,1),$FM104)</f>
        <v>1.7625313824814817E-2</v>
      </c>
      <c r="FS104" s="8">
        <f t="shared" si="378"/>
        <v>1.7189837962962966E-2</v>
      </c>
      <c r="FT104" s="8">
        <f t="shared" si="379"/>
        <v>1.0766226851851853E-2</v>
      </c>
      <c r="FU104" s="1">
        <f t="shared" si="372"/>
        <v>101</v>
      </c>
      <c r="FV104" s="8">
        <f t="shared" si="380"/>
        <v>2.337962962962963E-6</v>
      </c>
      <c r="FW104" s="1" t="str">
        <f t="shared" si="381"/>
        <v>Stephen Wise</v>
      </c>
      <c r="FY104" s="13">
        <f t="shared" si="382"/>
        <v>2.3457596463022506E-2</v>
      </c>
      <c r="FZ104" s="13">
        <f>SMALL($GL104:GM104,1)/(60*60*24)</f>
        <v>2.3457596463022506E-2</v>
      </c>
      <c r="GA104" s="13">
        <f>SMALL($GL104:GN104,1)/(60*60*24)</f>
        <v>2.3457596463022506E-2</v>
      </c>
      <c r="GB104" s="13">
        <f>SMALL($GL104:GO104,1)/(60*60*24)</f>
        <v>2.2951388888888882E-2</v>
      </c>
      <c r="GC104" s="13">
        <f>SMALL($GL104:GP104,1)/(60*60*24)</f>
        <v>2.2951388888888882E-2</v>
      </c>
      <c r="GD104" s="13">
        <f>SMALL($GL104:GQ104,1)/(60*60*24)</f>
        <v>2.2197073094074073E-2</v>
      </c>
      <c r="GE104" s="34">
        <f t="shared" si="250"/>
        <v>1.7058696911377427E-2</v>
      </c>
      <c r="GF104" s="13">
        <f>SMALL($GR104:GS104,1)/(60*60*24)</f>
        <v>1.7058696911377427E-2</v>
      </c>
      <c r="GG104" s="42">
        <f>SMALL($GT104:GT104,1)/(60*60*24)</f>
        <v>2.13605922406832E-2</v>
      </c>
      <c r="GH104" s="42">
        <f>SMALL($GT104:GU104,1)/(60*60*24)</f>
        <v>2.13605922406832E-2</v>
      </c>
      <c r="GI104" s="42">
        <f>SMALL($GT104:GV104,1)/(60*60*24)</f>
        <v>2.0229480501481482E-2</v>
      </c>
      <c r="GJ104" s="42">
        <f>SMALL($GT104:GW104,1)/(60*60*24)</f>
        <v>1.8111424945925929E-2</v>
      </c>
      <c r="GL104" s="6">
        <f t="shared" si="383"/>
        <v>2026.7363344051446</v>
      </c>
      <c r="GM104" s="1">
        <f t="shared" si="276"/>
        <v>9999</v>
      </c>
      <c r="GN104" s="1">
        <f t="shared" si="276"/>
        <v>2076.0000000000005</v>
      </c>
      <c r="GO104" s="1">
        <f t="shared" si="276"/>
        <v>1982.9999999999995</v>
      </c>
      <c r="GP104" s="1">
        <f t="shared" si="276"/>
        <v>2036</v>
      </c>
      <c r="GQ104" s="1">
        <f t="shared" si="276"/>
        <v>1917.8271153279998</v>
      </c>
      <c r="GR104" s="6">
        <f t="shared" si="251"/>
        <v>1473.8714131430097</v>
      </c>
      <c r="GS104" s="1">
        <f t="shared" si="252"/>
        <v>1522.8271144640003</v>
      </c>
      <c r="GT104" s="43">
        <f t="shared" si="253"/>
        <v>1845.5551695950285</v>
      </c>
      <c r="GU104" s="1">
        <f t="shared" si="277"/>
        <v>9999</v>
      </c>
      <c r="GV104" s="1">
        <f t="shared" si="277"/>
        <v>1747.8271153280002</v>
      </c>
      <c r="GW104" s="1">
        <f t="shared" si="277"/>
        <v>1564.8271153280002</v>
      </c>
    </row>
    <row r="105" spans="1:205" x14ac:dyDescent="0.25">
      <c r="A105" s="1" t="s">
        <v>211</v>
      </c>
      <c r="B105" s="54">
        <v>1.5335648148148147E-2</v>
      </c>
      <c r="C105" s="45">
        <v>45200</v>
      </c>
      <c r="D105" s="45"/>
      <c r="E105" s="13">
        <v>1.9479166666666669E-2</v>
      </c>
      <c r="F105" s="11">
        <v>45170</v>
      </c>
      <c r="K105" s="8">
        <v>1.4293981481481482E-2</v>
      </c>
      <c r="M105" s="8">
        <f t="shared" si="269"/>
        <v>1.9993189531975705E-2</v>
      </c>
      <c r="N105" s="6">
        <f t="shared" si="212"/>
        <v>1727.4115755627008</v>
      </c>
      <c r="O105" s="8">
        <f t="shared" si="213"/>
        <v>1.9444444444444445E-2</v>
      </c>
      <c r="P105" s="146" t="str">
        <f t="shared" si="214"/>
        <v>Steve Pepper</v>
      </c>
      <c r="Q105" s="107"/>
      <c r="R105" s="129" t="str">
        <f t="shared" si="361"/>
        <v/>
      </c>
      <c r="S105" s="131" t="str">
        <f t="shared" si="215"/>
        <v/>
      </c>
      <c r="T105" s="131">
        <f t="shared" si="254"/>
        <v>2.0009899999999853E-6</v>
      </c>
      <c r="U105" s="132">
        <f t="shared" si="358"/>
        <v>1.9446445434444445E-2</v>
      </c>
      <c r="V105" s="146" t="str">
        <f t="shared" si="217"/>
        <v>Steve Pepper</v>
      </c>
      <c r="W105" s="107"/>
      <c r="X105" s="129" t="str">
        <f t="shared" si="362"/>
        <v/>
      </c>
      <c r="Y105" s="131" t="str">
        <f t="shared" si="218"/>
        <v/>
      </c>
      <c r="Z105" s="131">
        <f t="shared" si="255"/>
        <v>2.0009899999999853E-6</v>
      </c>
      <c r="AA105" s="132">
        <f t="shared" si="359"/>
        <v>1.9446445434444445E-2</v>
      </c>
      <c r="AB105" s="146" t="str">
        <f t="shared" si="220"/>
        <v>Steve Pepper</v>
      </c>
      <c r="AC105" s="107"/>
      <c r="AD105" s="129" t="str">
        <f t="shared" si="363"/>
        <v/>
      </c>
      <c r="AE105" s="131" t="str">
        <f t="shared" si="221"/>
        <v/>
      </c>
      <c r="AF105" s="131">
        <f t="shared" si="256"/>
        <v>2.0009899999999853E-6</v>
      </c>
      <c r="AG105" s="132">
        <f t="shared" si="360"/>
        <v>1.9446445434444445E-2</v>
      </c>
      <c r="AH105" s="146" t="str">
        <f t="shared" si="223"/>
        <v>Steve Pepper</v>
      </c>
      <c r="AI105" s="107">
        <v>8.6</v>
      </c>
      <c r="AJ105" s="108">
        <f t="shared" si="224"/>
        <v>1.8576388888888889E-2</v>
      </c>
      <c r="AK105" s="109">
        <f t="shared" si="257"/>
        <v>1605</v>
      </c>
      <c r="AL105" s="129">
        <f t="shared" si="384"/>
        <v>1804.5663999999999</v>
      </c>
      <c r="AM105" s="131">
        <f t="shared" si="385"/>
        <v>1.8576388888888889E-2</v>
      </c>
      <c r="AN105" s="131">
        <f t="shared" si="258"/>
        <v>2.0009899999999853E-6</v>
      </c>
      <c r="AO105" s="132">
        <f t="shared" si="259"/>
        <v>1.8576388888888889E-2</v>
      </c>
      <c r="AP105" s="146" t="str">
        <f t="shared" si="225"/>
        <v>Steve Pepper</v>
      </c>
      <c r="AQ105" s="107">
        <v>7.6</v>
      </c>
      <c r="AR105" s="129">
        <f t="shared" si="226"/>
        <v>1754.4423999999999</v>
      </c>
      <c r="AS105" s="131">
        <f t="shared" si="227"/>
        <v>1.9097222222222224E-2</v>
      </c>
      <c r="AT105" s="131">
        <f t="shared" si="260"/>
        <v>2.0009899999999853E-6</v>
      </c>
      <c r="AU105" s="132">
        <f t="shared" si="228"/>
        <v>1.9099223212222224E-2</v>
      </c>
      <c r="AV105" s="146" t="str">
        <f t="shared" si="229"/>
        <v>Steve Pepper</v>
      </c>
      <c r="AW105" s="107">
        <v>7.2</v>
      </c>
      <c r="AX105" s="129">
        <f t="shared" si="364"/>
        <v>1647.1</v>
      </c>
      <c r="AY105" s="131">
        <f t="shared" si="230"/>
        <v>2.0486111111111111E-2</v>
      </c>
      <c r="AZ105" s="131">
        <f t="shared" si="261"/>
        <v>2.0009899999999853E-6</v>
      </c>
      <c r="BA105" s="132">
        <f t="shared" si="231"/>
        <v>2.0488112101111112E-2</v>
      </c>
      <c r="BB105" s="146" t="str">
        <f t="shared" si="232"/>
        <v>Steve Pepper</v>
      </c>
      <c r="BC105" s="107">
        <v>7.3</v>
      </c>
      <c r="BD105" s="129">
        <f t="shared" si="365"/>
        <v>1127.5031999999999</v>
      </c>
      <c r="BE105" s="131">
        <f t="shared" si="233"/>
        <v>1.3020833333333334E-2</v>
      </c>
      <c r="BF105" s="131">
        <f t="shared" si="262"/>
        <v>2.0009999999999852E-6</v>
      </c>
      <c r="BG105" s="134">
        <f>IF(BE105&lt;&gt;"",BE105,VLOOKUP($A105,Table12[],7,FALSE))+BF105</f>
        <v>1.3022834333333334E-2</v>
      </c>
      <c r="BH105" s="146" t="str">
        <f t="shared" si="234"/>
        <v>Steve Pepper</v>
      </c>
      <c r="BI105" s="107">
        <v>7.1</v>
      </c>
      <c r="BJ105" s="129">
        <f t="shared" si="366"/>
        <v>1133.0264</v>
      </c>
      <c r="BK105" s="131">
        <f t="shared" si="235"/>
        <v>1.3194444444444444E-2</v>
      </c>
      <c r="BL105" s="131">
        <f t="shared" si="263"/>
        <v>2.0009899999999853E-6</v>
      </c>
      <c r="BM105" s="134">
        <f>IF(BK105&lt;&gt;"",BK105,VLOOKUP($A105,Table12[],7,FALSE))+BL105</f>
        <v>1.3196445434444445E-2</v>
      </c>
      <c r="BN105" s="146" t="str">
        <f t="shared" si="236"/>
        <v>Steve Pepper</v>
      </c>
      <c r="BO105" s="107">
        <v>7.3</v>
      </c>
      <c r="BP105" s="129">
        <f t="shared" si="367"/>
        <v>1127.5031999999999</v>
      </c>
      <c r="BQ105" s="131">
        <f t="shared" si="237"/>
        <v>1.3020833333333334E-2</v>
      </c>
      <c r="BR105" s="131">
        <f t="shared" si="264"/>
        <v>2.0009999999999852E-6</v>
      </c>
      <c r="BS105" s="134">
        <f>IF(BQ105&lt;&gt;"",BQ105,VLOOKUP($A105,Table12[],7,FALSE))+BR105</f>
        <v>1.3022834333333334E-2</v>
      </c>
      <c r="BT105" s="146" t="str">
        <f t="shared" si="238"/>
        <v>Steve Pepper</v>
      </c>
      <c r="BU105" s="107">
        <v>7.3</v>
      </c>
      <c r="BV105" s="129">
        <f t="shared" si="368"/>
        <v>1110.0999999999999</v>
      </c>
      <c r="BW105" s="131">
        <f t="shared" si="239"/>
        <v>1.2847222222222222E-2</v>
      </c>
      <c r="BX105" s="131">
        <f t="shared" si="265"/>
        <v>2.0009899999999853E-6</v>
      </c>
      <c r="BY105" s="134">
        <f>IF(BW105&lt;&gt;"",BW105,VLOOKUP($A105,Table12[],7,FALSE))+BX105</f>
        <v>1.2849223212222222E-2</v>
      </c>
      <c r="BZ105" s="146" t="str">
        <f t="shared" si="240"/>
        <v>Steve Pepper</v>
      </c>
      <c r="CA105" s="107">
        <v>6.6</v>
      </c>
      <c r="CB105" s="129">
        <f t="shared" si="369"/>
        <v>1124.5</v>
      </c>
      <c r="CC105" s="131">
        <f t="shared" si="241"/>
        <v>1.3020833333333334E-2</v>
      </c>
      <c r="CD105" s="131">
        <f t="shared" si="266"/>
        <v>2.0009899999999853E-6</v>
      </c>
      <c r="CE105" s="134">
        <f>IF(CC105&lt;&gt;"",CC105,VLOOKUP($A105,Table12[],7,FALSE))+CD105</f>
        <v>1.3022834323333335E-2</v>
      </c>
      <c r="CF105" s="146" t="str">
        <f t="shared" si="242"/>
        <v>Steve Pepper</v>
      </c>
      <c r="CG105" s="107"/>
      <c r="CH105" s="129" t="str">
        <f t="shared" si="370"/>
        <v/>
      </c>
      <c r="CI105" s="131" t="str">
        <f t="shared" si="243"/>
        <v/>
      </c>
      <c r="CJ105" s="131">
        <f t="shared" si="267"/>
        <v>2.0009899999999853E-6</v>
      </c>
      <c r="CK105" s="134">
        <f>IF(CI105&lt;&gt;"",CI105,VLOOKUP($A105,Table12[],7,FALSE))+CJ105</f>
        <v>1.3196445434444445E-2</v>
      </c>
      <c r="CL105" s="146" t="str">
        <f t="shared" si="244"/>
        <v>Steve Pepper</v>
      </c>
      <c r="CM105" s="8"/>
      <c r="CN105" s="8">
        <f t="shared" si="268"/>
        <v>1.9477165676666661E-2</v>
      </c>
      <c r="CO105" s="8">
        <f t="shared" si="245"/>
        <v>1.5333647148148149E-2</v>
      </c>
      <c r="CP105" s="8">
        <f t="shared" si="373"/>
        <v>1.9444444444444445E-2</v>
      </c>
      <c r="CQ105" s="8"/>
      <c r="CR105" s="8">
        <f>IF(A105&lt;&gt;"",IF(VLOOKUP(A105,Apr!A$4:F$211,6)&gt;0,VLOOKUP(A105,Apr!A$4:F$211,6),0),0)</f>
        <v>0</v>
      </c>
      <c r="CS105" s="8">
        <f>IF(A105&lt;&gt;"",IF(VLOOKUP(A105,May!A$3:F$209,6)&gt;0,VLOOKUP(A105,May!A$3:F$209,6),0),0)</f>
        <v>0</v>
      </c>
      <c r="CT105" s="8">
        <f>IF(A105&lt;&gt;"",IF(VLOOKUP(A105,Jun!A$3:F$209,6)&gt;0,VLOOKUP(A105,Jun!A$3:F$209,6),0),0)</f>
        <v>2.027777777777778E-2</v>
      </c>
      <c r="CU105" s="8">
        <f>IF(A105&lt;&gt;"",IF(VLOOKUP(A105,Jul!A$3:F$206,6)&gt;0,VLOOKUP(A105,Jul!A$3:F$206,6),0),0)</f>
        <v>2.0555555555555556E-2</v>
      </c>
      <c r="CV105" s="8">
        <f>IF(A105&lt;&gt;"",IF(VLOOKUP(A105,Aug!A$3:F$206,6)&gt;0,VLOOKUP(A105,Aug!A$3:F$206,6),0),0)</f>
        <v>1.9650776787777775E-2</v>
      </c>
      <c r="CW105" s="8">
        <f>IF(A105&lt;&gt;"",IF(VLOOKUP(A105,Sep!A$3:F$206,6)&gt;0,VLOOKUP(A105,Sep!A$3:F$206,6),0),0)</f>
        <v>1.9477165676666661E-2</v>
      </c>
      <c r="CX105" s="6">
        <f t="shared" si="374"/>
        <v>1293.2713055557333</v>
      </c>
      <c r="CY105" s="8">
        <f t="shared" si="246"/>
        <v>1.2847222222222223E-2</v>
      </c>
      <c r="CZ105" s="8">
        <f>IF(A105&lt;&gt;"",IF(VLOOKUP(A105,Oct!A$3:F$206,6)&gt;0,VLOOKUP(A105,Oct!A$3:F$206,6),0),0)</f>
        <v>1.5333647148148149E-2</v>
      </c>
      <c r="DA105" s="8">
        <f>IF(A105&lt;&gt;"",IF(VLOOKUP(A105,Nov!A$3:F$207,6)&gt;0,VLOOKUP(A105,Nov!A$3:F$207,6),0),0)</f>
        <v>0</v>
      </c>
      <c r="DB105" s="8">
        <f>IF(A105&lt;&gt;"",IF(VLOOKUP(A105,Dec!A$3:F$207,6)&gt;0,VLOOKUP(A105,Dec!A$3:F$207,6),0),0)</f>
        <v>1.5414665666666667E-2</v>
      </c>
      <c r="DC105" s="8">
        <f>IF(A105&lt;&gt;"",IF(VLOOKUP(A105,Jan!A$3:F$207,6)&gt;0,VLOOKUP(A105,Jan!A$3:F$207,6),0),0)</f>
        <v>1.533364715814815E-2</v>
      </c>
      <c r="DD105" s="8">
        <f>IF(A105&lt;&gt;"",IF(VLOOKUP(A105,Feb!A$3:F$207,6)&gt;0,VLOOKUP(A105,Feb!A$3:F$207,6),0),0)</f>
        <v>0</v>
      </c>
      <c r="DE105" s="8">
        <f>IF(A105&lt;&gt;"",IF(VLOOKUP(A105,Mar!A$3:F$207,6)&gt;0,VLOOKUP(A105,Mar!A$3:F$207,6),0),0)</f>
        <v>0</v>
      </c>
      <c r="DG105" s="8">
        <f>LARGE($EE105:EF105,1)</f>
        <v>1.8576388888888889E-2</v>
      </c>
      <c r="DH105" s="8">
        <f>LARGE($EE105:EG105,1)</f>
        <v>1.8576388888888889E-2</v>
      </c>
      <c r="DI105" s="8">
        <f>LARGE($EE105:EH105,1)</f>
        <v>1.8576388888888889E-2</v>
      </c>
      <c r="DJ105" s="8">
        <f>LARGE($EE105:EI105,1)</f>
        <v>1.9099223212222224E-2</v>
      </c>
      <c r="DK105" s="8">
        <f>LARGE($EE105:EJ105,1)</f>
        <v>1.9791666666666666E-2</v>
      </c>
      <c r="DL105" s="8">
        <f>LARGE($EK105:EL105,1)</f>
        <v>1.2847222222222223E-2</v>
      </c>
      <c r="DM105" s="8">
        <f>LARGE($EK105:EM105,1)</f>
        <v>1.2847222222222223E-2</v>
      </c>
      <c r="DN105" s="8">
        <f>LARGE($EK105:EN105,1)</f>
        <v>1.2847222222222223E-2</v>
      </c>
      <c r="DO105" s="8">
        <f>LARGE($EK105:EO105,1)</f>
        <v>1.2847222222222223E-2</v>
      </c>
      <c r="DP105" s="8">
        <f>LARGE($EK105:EP105,1)</f>
        <v>1.2847222222222223E-2</v>
      </c>
      <c r="DS105" s="6">
        <f t="shared" si="371"/>
        <v>0</v>
      </c>
      <c r="DT105" s="6">
        <f t="shared" si="371"/>
        <v>0</v>
      </c>
      <c r="DU105" s="6">
        <f t="shared" si="371"/>
        <v>1752</v>
      </c>
      <c r="DV105" s="6">
        <f t="shared" si="371"/>
        <v>1776</v>
      </c>
      <c r="DW105" s="6">
        <f t="shared" si="371"/>
        <v>1697.8271144639998</v>
      </c>
      <c r="DX105" s="6">
        <f t="shared" si="371"/>
        <v>1682.8271144639994</v>
      </c>
      <c r="DY105" s="6">
        <f t="shared" si="123"/>
        <v>1324.8271136000001</v>
      </c>
      <c r="DZ105" s="6">
        <f t="shared" si="123"/>
        <v>0</v>
      </c>
      <c r="EA105" s="6">
        <f t="shared" si="123"/>
        <v>1331.8271136000001</v>
      </c>
      <c r="EB105" s="6">
        <f t="shared" si="123"/>
        <v>1324.8271144640003</v>
      </c>
      <c r="EC105" s="6">
        <f t="shared" si="123"/>
        <v>0</v>
      </c>
      <c r="EE105" s="8">
        <f t="shared" si="375"/>
        <v>1.8576388888888889E-2</v>
      </c>
      <c r="EF105" s="8">
        <f t="shared" si="124"/>
        <v>0</v>
      </c>
      <c r="EG105" s="8">
        <f t="shared" si="124"/>
        <v>0</v>
      </c>
      <c r="EH105" s="8">
        <f t="shared" si="376"/>
        <v>1.8576388888888889E-2</v>
      </c>
      <c r="EI105" s="8">
        <f t="shared" si="377"/>
        <v>1.9099223212222224E-2</v>
      </c>
      <c r="EJ105" s="8">
        <f t="shared" si="124"/>
        <v>1.9791666666666666E-2</v>
      </c>
      <c r="EK105" s="8">
        <f t="shared" si="247"/>
        <v>1.2847222222222223E-2</v>
      </c>
      <c r="EL105" s="8">
        <f t="shared" si="273"/>
        <v>1.2500000000000001E-2</v>
      </c>
      <c r="EM105" s="8">
        <f t="shared" si="273"/>
        <v>0</v>
      </c>
      <c r="EN105" s="8">
        <f t="shared" si="273"/>
        <v>1.2500000000000001E-2</v>
      </c>
      <c r="EO105" s="8">
        <f t="shared" si="273"/>
        <v>1.2500000000000001E-2</v>
      </c>
      <c r="EP105" s="8">
        <f t="shared" si="273"/>
        <v>0</v>
      </c>
      <c r="ES105" s="8" t="str">
        <f t="shared" si="274"/>
        <v/>
      </c>
      <c r="ET105" s="8" t="str">
        <f t="shared" si="274"/>
        <v/>
      </c>
      <c r="EU105" s="8">
        <f t="shared" si="274"/>
        <v>2.027777777777778E-2</v>
      </c>
      <c r="EV105" s="8">
        <f t="shared" si="274"/>
        <v>2.0555555555555556E-2</v>
      </c>
      <c r="EW105" s="8">
        <f t="shared" si="274"/>
        <v>1.9650776787777775E-2</v>
      </c>
      <c r="EX105" s="8">
        <f t="shared" si="274"/>
        <v>1.9477165676666661E-2</v>
      </c>
      <c r="EY105" s="8">
        <f t="shared" si="275"/>
        <v>1.5333647148148149E-2</v>
      </c>
      <c r="EZ105" s="8" t="str">
        <f t="shared" si="275"/>
        <v/>
      </c>
      <c r="FA105" s="8">
        <f t="shared" si="275"/>
        <v>1.5414665666666667E-2</v>
      </c>
      <c r="FB105" s="8">
        <f t="shared" si="275"/>
        <v>1.533364715814815E-2</v>
      </c>
      <c r="FC105" s="8" t="str">
        <f t="shared" si="275"/>
        <v/>
      </c>
      <c r="FD105" s="8" t="str">
        <f t="shared" si="275"/>
        <v/>
      </c>
      <c r="FF105" s="13"/>
      <c r="FG105" s="8">
        <f t="shared" si="248"/>
        <v>0</v>
      </c>
      <c r="FH105" s="8">
        <f>IF(COUNT($ES105:ET105)&gt;0,SMALL($ES105:ET105,1),$FF105)</f>
        <v>0</v>
      </c>
      <c r="FI105" s="8">
        <f>IF(COUNT($ES105:EU105)&gt;0,SMALL($ES105:EU105,1),$FF105)</f>
        <v>2.027777777777778E-2</v>
      </c>
      <c r="FJ105" s="8">
        <f>IF(COUNT($ES105:EV105)&gt;0,SMALL($ES105:EV105,1),$FF105)</f>
        <v>2.027777777777778E-2</v>
      </c>
      <c r="FK105" s="8">
        <f>IF(COUNT($ES105:EW105)&gt;0,SMALL($ES105:EW105,1),$FF105)</f>
        <v>1.9650776787777775E-2</v>
      </c>
      <c r="FL105" s="54">
        <v>0</v>
      </c>
      <c r="FM105" s="8">
        <f t="shared" si="249"/>
        <v>1.5333647148148149E-2</v>
      </c>
      <c r="FN105" s="8">
        <f>IF(COUNT($EY105:EZ105)&gt;0,SMALL($EY105:EZ105,1),$FM105)</f>
        <v>1.5333647148148149E-2</v>
      </c>
      <c r="FO105" s="8">
        <f>IF(COUNT($EY105:FA105)&gt;0,SMALL($EY105:FA105,1),$FM105)</f>
        <v>1.5333647148148149E-2</v>
      </c>
      <c r="FP105" s="8">
        <f>IF(COUNT($EY105:FB105)&gt;0,SMALL($EY105:FB105,1),$FM105)</f>
        <v>1.5333647148148149E-2</v>
      </c>
      <c r="FQ105" s="8">
        <f>IF(COUNT($EY105:FC105)&gt;0,SMALL($EY105:FC105,1),$FM105)</f>
        <v>1.5333647148148149E-2</v>
      </c>
      <c r="FS105" s="8">
        <f t="shared" si="378"/>
        <v>1.9794027777777778E-2</v>
      </c>
      <c r="FT105" s="8">
        <f t="shared" si="379"/>
        <v>1.2849583333333334E-2</v>
      </c>
      <c r="FU105" s="1">
        <f t="shared" si="372"/>
        <v>102</v>
      </c>
      <c r="FV105" s="8">
        <f t="shared" si="380"/>
        <v>2.3611111111111111E-6</v>
      </c>
      <c r="FW105" s="1" t="str">
        <f t="shared" si="381"/>
        <v>Steve Pepper</v>
      </c>
      <c r="FY105" s="13">
        <f t="shared" si="382"/>
        <v>1.9993189531975705E-2</v>
      </c>
      <c r="FZ105" s="13">
        <f>SMALL($GL105:GM105,1)/(60*60*24)</f>
        <v>1.9993189531975705E-2</v>
      </c>
      <c r="GA105" s="13">
        <f>SMALL($GL105:GN105,1)/(60*60*24)</f>
        <v>1.9993189531975705E-2</v>
      </c>
      <c r="GB105" s="13">
        <f>SMALL($GL105:GO105,1)/(60*60*24)</f>
        <v>1.9993189531975705E-2</v>
      </c>
      <c r="GC105" s="13">
        <f>SMALL($GL105:GP105,1)/(60*60*24)</f>
        <v>1.9993189531975705E-2</v>
      </c>
      <c r="GD105" s="13">
        <f>SMALL($GL105:GQ105,1)/(60*60*24)</f>
        <v>1.9650776787777775E-2</v>
      </c>
      <c r="GE105" s="34">
        <f t="shared" si="250"/>
        <v>1.4968417888376544E-2</v>
      </c>
      <c r="GF105" s="13">
        <f>SMALL($GR105:GS105,1)/(60*60*24)</f>
        <v>1.4968417888376544E-2</v>
      </c>
      <c r="GG105" s="42">
        <f>SMALL($GT105:GT105,1)/(60*60*24)</f>
        <v>0.11572916666666666</v>
      </c>
      <c r="GH105" s="42">
        <f>SMALL($GT105:GU105,1)/(60*60*24)</f>
        <v>1.5414665666666667E-2</v>
      </c>
      <c r="GI105" s="42">
        <f>SMALL($GT105:GV105,1)/(60*60*24)</f>
        <v>1.5333647158148151E-2</v>
      </c>
      <c r="GJ105" s="42">
        <f>SMALL($GT105:GW105,1)/(60*60*24)</f>
        <v>1.5333647158148151E-2</v>
      </c>
      <c r="GL105" s="6">
        <f t="shared" si="383"/>
        <v>1727.4115755627008</v>
      </c>
      <c r="GM105" s="1">
        <f t="shared" si="276"/>
        <v>9999</v>
      </c>
      <c r="GN105" s="1">
        <f t="shared" si="276"/>
        <v>9999</v>
      </c>
      <c r="GO105" s="1">
        <f t="shared" si="276"/>
        <v>1752</v>
      </c>
      <c r="GP105" s="1">
        <f t="shared" si="276"/>
        <v>1776</v>
      </c>
      <c r="GQ105" s="1">
        <f t="shared" si="276"/>
        <v>1697.8271144639998</v>
      </c>
      <c r="GR105" s="6">
        <f t="shared" si="251"/>
        <v>1293.2713055557333</v>
      </c>
      <c r="GS105" s="1">
        <f t="shared" si="252"/>
        <v>1324.8271136000001</v>
      </c>
      <c r="GT105" s="43">
        <f t="shared" si="253"/>
        <v>9999</v>
      </c>
      <c r="GU105" s="1">
        <f t="shared" si="277"/>
        <v>1331.8271136000001</v>
      </c>
      <c r="GV105" s="1">
        <f t="shared" si="277"/>
        <v>1324.8271144640003</v>
      </c>
      <c r="GW105" s="1">
        <f t="shared" si="277"/>
        <v>9999</v>
      </c>
    </row>
    <row r="106" spans="1:205" x14ac:dyDescent="0.25">
      <c r="A106" s="1" t="s">
        <v>212</v>
      </c>
      <c r="B106" s="54">
        <v>1.9155092592592592E-2</v>
      </c>
      <c r="C106" s="45">
        <v>42736</v>
      </c>
      <c r="D106" s="45"/>
      <c r="E106" s="13">
        <v>2.3865740740740743E-2</v>
      </c>
      <c r="F106" s="11">
        <v>42917</v>
      </c>
      <c r="H106" s="35">
        <v>2.0405092592592593E-2</v>
      </c>
      <c r="I106" s="35">
        <v>2.509259259259259E-2</v>
      </c>
      <c r="J106" s="8">
        <v>2.1886574074074072E-2</v>
      </c>
      <c r="K106" s="55">
        <f>(J106/4*3.1)/1.032</f>
        <v>1.6436138476169967E-2</v>
      </c>
      <c r="M106" s="8">
        <f t="shared" si="269"/>
        <v>2.2989454138694326E-2</v>
      </c>
      <c r="N106" s="6">
        <f t="shared" si="212"/>
        <v>1986.2888375831894</v>
      </c>
      <c r="O106" s="8">
        <f t="shared" si="213"/>
        <v>1.6493055555555556E-2</v>
      </c>
      <c r="P106" s="146" t="str">
        <f t="shared" si="214"/>
        <v>Susan Hawitt</v>
      </c>
      <c r="Q106" s="107"/>
      <c r="R106" s="129" t="str">
        <f t="shared" si="361"/>
        <v/>
      </c>
      <c r="S106" s="131" t="str">
        <f t="shared" si="215"/>
        <v/>
      </c>
      <c r="T106" s="131">
        <f t="shared" si="254"/>
        <v>2.0009999999999852E-6</v>
      </c>
      <c r="U106" s="132">
        <f t="shared" si="358"/>
        <v>1.6495056555555557E-2</v>
      </c>
      <c r="V106" s="146" t="str">
        <f t="shared" si="217"/>
        <v>Susan Hawitt</v>
      </c>
      <c r="W106" s="107"/>
      <c r="X106" s="129" t="str">
        <f t="shared" si="362"/>
        <v/>
      </c>
      <c r="Y106" s="131" t="str">
        <f t="shared" si="218"/>
        <v/>
      </c>
      <c r="Z106" s="131">
        <f t="shared" si="255"/>
        <v>2.0009999999999852E-6</v>
      </c>
      <c r="AA106" s="132">
        <f t="shared" si="359"/>
        <v>1.6495056555555557E-2</v>
      </c>
      <c r="AB106" s="146" t="str">
        <f t="shared" si="220"/>
        <v>Susan Hawitt</v>
      </c>
      <c r="AC106" s="107"/>
      <c r="AD106" s="129" t="str">
        <f t="shared" si="363"/>
        <v/>
      </c>
      <c r="AE106" s="131" t="str">
        <f t="shared" si="221"/>
        <v/>
      </c>
      <c r="AF106" s="131">
        <f t="shared" si="256"/>
        <v>2.0009999999999852E-6</v>
      </c>
      <c r="AG106" s="132">
        <f t="shared" si="360"/>
        <v>1.6495056555555557E-2</v>
      </c>
      <c r="AH106" s="146" t="str">
        <f t="shared" si="223"/>
        <v>Susan Hawitt</v>
      </c>
      <c r="AI106" s="107">
        <v>15.7</v>
      </c>
      <c r="AJ106" s="108">
        <f t="shared" si="224"/>
        <v>1.5277777777777777E-2</v>
      </c>
      <c r="AK106" s="109">
        <f t="shared" si="257"/>
        <v>1320</v>
      </c>
      <c r="AL106" s="129">
        <f t="shared" si="384"/>
        <v>2160.4468000000002</v>
      </c>
      <c r="AM106" s="131">
        <f t="shared" si="385"/>
        <v>1.4409722222222223E-2</v>
      </c>
      <c r="AN106" s="131">
        <f t="shared" si="258"/>
        <v>2.0009999999999852E-6</v>
      </c>
      <c r="AO106" s="132">
        <f>IF(AM106&gt;0,AM106,O106)</f>
        <v>1.4409722222222223E-2</v>
      </c>
      <c r="AP106" s="146" t="str">
        <f t="shared" si="225"/>
        <v>Susan Hawitt</v>
      </c>
      <c r="AQ106" s="107">
        <v>15.9</v>
      </c>
      <c r="AR106" s="129">
        <f t="shared" si="226"/>
        <v>2170.4715999999999</v>
      </c>
      <c r="AS106" s="131">
        <f t="shared" si="227"/>
        <v>1.4409722222222223E-2</v>
      </c>
      <c r="AT106" s="131">
        <f t="shared" si="260"/>
        <v>2.0009999999999852E-6</v>
      </c>
      <c r="AU106" s="132">
        <f t="shared" si="228"/>
        <v>1.4411723222222223E-2</v>
      </c>
      <c r="AV106" s="146" t="str">
        <f t="shared" si="229"/>
        <v>Susan Hawitt</v>
      </c>
      <c r="AW106" s="107">
        <v>16</v>
      </c>
      <c r="AX106" s="129">
        <f t="shared" si="364"/>
        <v>1981.5</v>
      </c>
      <c r="AY106" s="131">
        <f t="shared" si="230"/>
        <v>1.6493055555555556E-2</v>
      </c>
      <c r="AZ106" s="131">
        <f t="shared" si="261"/>
        <v>2.0009999999999852E-6</v>
      </c>
      <c r="BA106" s="132">
        <f t="shared" si="231"/>
        <v>1.6495056555555557E-2</v>
      </c>
      <c r="BB106" s="146" t="str">
        <f t="shared" si="232"/>
        <v>Susan Hawitt</v>
      </c>
      <c r="BC106" s="107">
        <v>16.2</v>
      </c>
      <c r="BD106" s="129">
        <f t="shared" si="365"/>
        <v>881.72079999999994</v>
      </c>
      <c r="BE106" s="131">
        <f t="shared" si="233"/>
        <v>1.0243055555555556E-2</v>
      </c>
      <c r="BF106" s="131">
        <f t="shared" si="262"/>
        <v>2.001009999999985E-6</v>
      </c>
      <c r="BG106" s="134">
        <f>IF(BE106&lt;&gt;"",BE106,VLOOKUP($A106,Table12[],7,FALSE))+BF106</f>
        <v>1.0245056565555556E-2</v>
      </c>
      <c r="BH106" s="146" t="str">
        <f t="shared" si="234"/>
        <v>Susan Hawitt</v>
      </c>
      <c r="BI106" s="107">
        <v>16.100000000000001</v>
      </c>
      <c r="BJ106" s="129">
        <f t="shared" si="366"/>
        <v>884.48239999999987</v>
      </c>
      <c r="BK106" s="131">
        <f t="shared" si="235"/>
        <v>1.0243055555555556E-2</v>
      </c>
      <c r="BL106" s="131">
        <f t="shared" si="263"/>
        <v>2.0009999999999852E-6</v>
      </c>
      <c r="BM106" s="134">
        <f>IF(BK106&lt;&gt;"",BK106,VLOOKUP($A106,Table12[],7,FALSE))+BL106</f>
        <v>1.0245056555555555E-2</v>
      </c>
      <c r="BN106" s="146" t="str">
        <f t="shared" si="236"/>
        <v>Susan Hawitt</v>
      </c>
      <c r="BO106" s="107">
        <v>16.3</v>
      </c>
      <c r="BP106" s="129">
        <f t="shared" si="367"/>
        <v>878.9591999999999</v>
      </c>
      <c r="BQ106" s="131">
        <f t="shared" si="237"/>
        <v>1.0243055555555556E-2</v>
      </c>
      <c r="BR106" s="131">
        <f t="shared" si="264"/>
        <v>2.001009999999985E-6</v>
      </c>
      <c r="BS106" s="134">
        <f>IF(BQ106&lt;&gt;"",BQ106,VLOOKUP($A106,Table12[],7,FALSE))+BR106</f>
        <v>1.0245056565555556E-2</v>
      </c>
      <c r="BT106" s="146" t="str">
        <f t="shared" si="238"/>
        <v>Susan Hawitt</v>
      </c>
      <c r="BU106" s="107">
        <v>16.399999999999999</v>
      </c>
      <c r="BV106" s="129">
        <f t="shared" si="368"/>
        <v>837.09999999999991</v>
      </c>
      <c r="BW106" s="131">
        <f t="shared" si="239"/>
        <v>9.7222222222222224E-3</v>
      </c>
      <c r="BX106" s="131">
        <f t="shared" si="265"/>
        <v>2.0009999999999852E-6</v>
      </c>
      <c r="BY106" s="134">
        <f>IF(BW106&lt;&gt;"",BW106,VLOOKUP($A106,Table12[],7,FALSE))+BX106</f>
        <v>9.7242232222222221E-3</v>
      </c>
      <c r="BZ106" s="146" t="str">
        <f t="shared" si="240"/>
        <v>Susan Hawitt</v>
      </c>
      <c r="CA106" s="107">
        <v>16.5</v>
      </c>
      <c r="CB106" s="129">
        <f t="shared" si="369"/>
        <v>817.59999999999991</v>
      </c>
      <c r="CC106" s="131">
        <f t="shared" si="241"/>
        <v>9.5486111111111119E-3</v>
      </c>
      <c r="CD106" s="131">
        <f t="shared" si="266"/>
        <v>2.0009999999999852E-6</v>
      </c>
      <c r="CE106" s="134">
        <f>IF(CC106&lt;&gt;"",CC106,VLOOKUP($A106,Table12[],7,FALSE))+CD106</f>
        <v>9.5506121111111116E-3</v>
      </c>
      <c r="CF106" s="146" t="str">
        <f t="shared" si="242"/>
        <v>Susan Hawitt</v>
      </c>
      <c r="CG106" s="107"/>
      <c r="CH106" s="129" t="str">
        <f t="shared" si="370"/>
        <v/>
      </c>
      <c r="CI106" s="131" t="str">
        <f t="shared" si="243"/>
        <v/>
      </c>
      <c r="CJ106" s="131">
        <f t="shared" si="267"/>
        <v>2.0009999999999852E-6</v>
      </c>
      <c r="CK106" s="134">
        <f>IF(CI106&lt;&gt;"",CI106,VLOOKUP($A106,Table12[],7,FALSE))+CJ106</f>
        <v>1.0245056555555555E-2</v>
      </c>
      <c r="CL106" s="146" t="str">
        <f t="shared" si="244"/>
        <v>Susan Hawitt</v>
      </c>
      <c r="CM106" s="8"/>
      <c r="CN106" s="8">
        <f t="shared" si="268"/>
        <v>2.4164665666666665E-2</v>
      </c>
      <c r="CO106" s="8">
        <f t="shared" si="245"/>
        <v>2.0206332323333333E-2</v>
      </c>
      <c r="CP106" s="8">
        <f t="shared" si="373"/>
        <v>1.6493055555555556E-2</v>
      </c>
      <c r="CQ106" s="8"/>
      <c r="CR106" s="8">
        <f>IF(A106&lt;&gt;"",IF(VLOOKUP(A106,Apr!A$4:F$211,6)&gt;0,VLOOKUP(A106,Apr!A$4:F$211,6),0),0)</f>
        <v>0</v>
      </c>
      <c r="CS106" s="8">
        <f>IF(A106&lt;&gt;"",IF(VLOOKUP(A106,May!A$3:F$209,6)&gt;0,VLOOKUP(A106,May!A$3:F$209,6),0),0)</f>
        <v>2.4236111111111111E-2</v>
      </c>
      <c r="CT106" s="8">
        <f>IF(A106&lt;&gt;"",IF(VLOOKUP(A106,Jun!A$3:F$209,6)&gt;0,VLOOKUP(A106,Jun!A$3:F$209,6),0),0)</f>
        <v>2.4189814814814817E-2</v>
      </c>
      <c r="CU106" s="8">
        <f>IF(A106&lt;&gt;"",IF(VLOOKUP(A106,Jul!A$3:F$206,6)&gt;0,VLOOKUP(A106,Jul!A$3:F$206,6),0),0)</f>
        <v>2.5497685185185186E-2</v>
      </c>
      <c r="CV106" s="8">
        <f>IF(A106&lt;&gt;"",IF(VLOOKUP(A106,Aug!A$3:F$206,6)&gt;0,VLOOKUP(A106,Aug!A$3:F$206,6),0),0)</f>
        <v>0</v>
      </c>
      <c r="CW106" s="8">
        <f>IF(A106&lt;&gt;"",IF(VLOOKUP(A106,Sep!A$3:F$206,6)&gt;0,VLOOKUP(A106,Sep!A$3:F$206,6),0),0)</f>
        <v>2.4164665666666665E-2</v>
      </c>
      <c r="CX106" s="6">
        <f t="shared" si="374"/>
        <v>1604.5182976744188</v>
      </c>
      <c r="CY106" s="8">
        <f t="shared" si="246"/>
        <v>9.2013888888888892E-3</v>
      </c>
      <c r="CZ106" s="8">
        <f>IF(A106&lt;&gt;"",IF(VLOOKUP(A106,Oct!A$3:F$206,6)&gt;0,VLOOKUP(A106,Oct!A$3:F$206,6),0),0)</f>
        <v>2.0206332323333333E-2</v>
      </c>
      <c r="DA106" s="8">
        <f>IF(A106&lt;&gt;"",IF(VLOOKUP(A106,Nov!A$3:F$207,6)&gt;0,VLOOKUP(A106,Nov!A$3:F$207,6),0),0)</f>
        <v>2.1548924925925923E-2</v>
      </c>
      <c r="DB106" s="8">
        <f>IF(A106&lt;&gt;"",IF(VLOOKUP(A106,Dec!A$3:F$207,6)&gt;0,VLOOKUP(A106,Dec!A$3:F$207,6),0),0)</f>
        <v>0</v>
      </c>
      <c r="DC106" s="8">
        <f>IF(A106&lt;&gt;"",IF(VLOOKUP(A106,Jan!A$3:F$207,6)&gt;0,VLOOKUP(A106,Jan!A$3:F$207,6),0),0)</f>
        <v>2.050725825925926E-2</v>
      </c>
      <c r="DD106" s="8">
        <f>IF(A106&lt;&gt;"",IF(VLOOKUP(A106,Feb!A$3:F$207,6)&gt;0,VLOOKUP(A106,Feb!A$3:F$207,6),0),0)</f>
        <v>0</v>
      </c>
      <c r="DE106" s="8">
        <f>IF(A106&lt;&gt;"",IF(VLOOKUP(A106,Mar!A$3:F$207,6)&gt;0,VLOOKUP(A106,Mar!A$3:F$207,6),0),0)</f>
        <v>0</v>
      </c>
      <c r="DG106" s="8">
        <f>LARGE($EE106:EF106,1)</f>
        <v>1.4409722222222223E-2</v>
      </c>
      <c r="DH106" s="8">
        <f>LARGE($EE106:EG106,1)</f>
        <v>1.5277777777777777E-2</v>
      </c>
      <c r="DI106" s="8">
        <f>LARGE($EE106:EH106,1)</f>
        <v>1.5277777777777777E-2</v>
      </c>
      <c r="DJ106" s="8">
        <f>LARGE($EE106:EI106,1)</f>
        <v>1.5277777777777777E-2</v>
      </c>
      <c r="DK106" s="8">
        <f>LARGE($EE106:EJ106,1)</f>
        <v>1.5277777777777777E-2</v>
      </c>
      <c r="DL106" s="8">
        <f>LARGE($EK106:EL106,1)</f>
        <v>9.2013888888888892E-3</v>
      </c>
      <c r="DM106" s="8">
        <f>LARGE($EK106:EM106,1)</f>
        <v>9.2013888888888892E-3</v>
      </c>
      <c r="DN106" s="8">
        <f>LARGE($EK106:EN106,1)</f>
        <v>9.2013888888888892E-3</v>
      </c>
      <c r="DO106" s="8">
        <f>LARGE($EK106:EO106,1)</f>
        <v>9.2013888888888892E-3</v>
      </c>
      <c r="DP106" s="8">
        <f>LARGE($EK106:EP106,1)</f>
        <v>9.2013888888888892E-3</v>
      </c>
      <c r="DS106" s="6">
        <f t="shared" si="371"/>
        <v>0</v>
      </c>
      <c r="DT106" s="6">
        <f t="shared" si="371"/>
        <v>2094</v>
      </c>
      <c r="DU106" s="6">
        <f t="shared" si="371"/>
        <v>2090</v>
      </c>
      <c r="DV106" s="6">
        <f t="shared" si="371"/>
        <v>2203</v>
      </c>
      <c r="DW106" s="6">
        <f t="shared" si="371"/>
        <v>0</v>
      </c>
      <c r="DX106" s="6">
        <f t="shared" si="371"/>
        <v>2087.8271136000003</v>
      </c>
      <c r="DY106" s="6">
        <f t="shared" si="123"/>
        <v>1745.8271127359997</v>
      </c>
      <c r="DZ106" s="6">
        <f t="shared" si="123"/>
        <v>1861.8271135999998</v>
      </c>
      <c r="EA106" s="6">
        <f t="shared" si="123"/>
        <v>0</v>
      </c>
      <c r="EB106" s="6">
        <f t="shared" si="123"/>
        <v>1771.8271136000003</v>
      </c>
      <c r="EC106" s="6">
        <f t="shared" si="123"/>
        <v>0</v>
      </c>
      <c r="EE106" s="8">
        <f t="shared" si="375"/>
        <v>1.4409722222222223E-2</v>
      </c>
      <c r="EF106" s="8">
        <f t="shared" si="124"/>
        <v>0</v>
      </c>
      <c r="EG106" s="8">
        <f t="shared" si="124"/>
        <v>1.5277777777777777E-2</v>
      </c>
      <c r="EH106" s="8">
        <f t="shared" si="376"/>
        <v>1.4409722222222223E-2</v>
      </c>
      <c r="EI106" s="8">
        <f t="shared" si="377"/>
        <v>1.4411723222222223E-2</v>
      </c>
      <c r="EJ106" s="8">
        <f t="shared" si="124"/>
        <v>0</v>
      </c>
      <c r="EK106" s="8">
        <f t="shared" si="247"/>
        <v>9.2013888888888892E-3</v>
      </c>
      <c r="EL106" s="8">
        <f t="shared" si="273"/>
        <v>7.6388888888888886E-3</v>
      </c>
      <c r="EM106" s="8">
        <f t="shared" si="273"/>
        <v>6.2500000000000003E-3</v>
      </c>
      <c r="EN106" s="8">
        <f t="shared" si="273"/>
        <v>0</v>
      </c>
      <c r="EO106" s="8">
        <f t="shared" si="273"/>
        <v>7.2916666666666668E-3</v>
      </c>
      <c r="EP106" s="8">
        <f t="shared" si="273"/>
        <v>0</v>
      </c>
      <c r="ES106" s="8" t="str">
        <f t="shared" si="274"/>
        <v/>
      </c>
      <c r="ET106" s="8">
        <f t="shared" si="274"/>
        <v>2.4236111111111111E-2</v>
      </c>
      <c r="EU106" s="8">
        <f t="shared" si="274"/>
        <v>2.4189814814814817E-2</v>
      </c>
      <c r="EV106" s="8">
        <f t="shared" si="274"/>
        <v>2.5497685185185186E-2</v>
      </c>
      <c r="EW106" s="8" t="str">
        <f t="shared" si="274"/>
        <v/>
      </c>
      <c r="EX106" s="8">
        <f t="shared" si="274"/>
        <v>2.4164665666666665E-2</v>
      </c>
      <c r="EY106" s="8">
        <f t="shared" si="275"/>
        <v>2.0206332323333333E-2</v>
      </c>
      <c r="EZ106" s="8">
        <f t="shared" si="275"/>
        <v>2.1548924925925923E-2</v>
      </c>
      <c r="FA106" s="8" t="str">
        <f t="shared" si="275"/>
        <v/>
      </c>
      <c r="FB106" s="8">
        <f t="shared" si="275"/>
        <v>2.050725825925926E-2</v>
      </c>
      <c r="FC106" s="8" t="str">
        <f t="shared" si="275"/>
        <v/>
      </c>
      <c r="FD106" s="8" t="str">
        <f t="shared" si="275"/>
        <v/>
      </c>
      <c r="FF106" s="13">
        <v>2.3865740740740743E-2</v>
      </c>
      <c r="FG106" s="8">
        <f t="shared" si="248"/>
        <v>2.3865740740740743E-2</v>
      </c>
      <c r="FH106" s="8">
        <f>IF(COUNT($ES106:ET106)&gt;0,SMALL($ES106:ET106,1),$FF106)</f>
        <v>2.4236111111111111E-2</v>
      </c>
      <c r="FI106" s="8">
        <f>IF(COUNT($ES106:EU106)&gt;0,SMALL($ES106:EU106,1),$FF106)</f>
        <v>2.4189814814814817E-2</v>
      </c>
      <c r="FJ106" s="8">
        <f>IF(COUNT($ES106:EV106)&gt;0,SMALL($ES106:EV106,1),$FF106)</f>
        <v>2.4189814814814817E-2</v>
      </c>
      <c r="FK106" s="8">
        <f>IF(COUNT($ES106:EW106)&gt;0,SMALL($ES106:EW106,1),$FF106)</f>
        <v>2.4189814814814817E-2</v>
      </c>
      <c r="FL106" s="54">
        <v>1.9155092592592592E-2</v>
      </c>
      <c r="FM106" s="8">
        <f t="shared" si="249"/>
        <v>2.0206332323333333E-2</v>
      </c>
      <c r="FN106" s="8">
        <f>IF(COUNT($EY106:EZ106)&gt;0,SMALL($EY106:EZ106,1),$FM106)</f>
        <v>2.0206332323333333E-2</v>
      </c>
      <c r="FO106" s="8">
        <f>IF(COUNT($EY106:FA106)&gt;0,SMALL($EY106:FA106,1),$FM106)</f>
        <v>2.0206332323333333E-2</v>
      </c>
      <c r="FP106" s="8">
        <f>IF(COUNT($EY106:FB106)&gt;0,SMALL($EY106:FB106,1),$FM106)</f>
        <v>2.0206332323333333E-2</v>
      </c>
      <c r="FQ106" s="8">
        <f>IF(COUNT($EY106:FC106)&gt;0,SMALL($EY106:FC106,1),$FM106)</f>
        <v>2.0206332323333333E-2</v>
      </c>
      <c r="FS106" s="8">
        <f t="shared" si="378"/>
        <v>1.5280162037037037E-2</v>
      </c>
      <c r="FT106" s="8">
        <f t="shared" si="379"/>
        <v>9.2037731481481484E-3</v>
      </c>
      <c r="FU106" s="1">
        <f t="shared" si="372"/>
        <v>103</v>
      </c>
      <c r="FV106" s="8">
        <f t="shared" si="380"/>
        <v>2.3842592592592593E-6</v>
      </c>
      <c r="FW106" s="1" t="str">
        <f t="shared" si="381"/>
        <v>Susan Hawitt</v>
      </c>
      <c r="FY106" s="13">
        <f t="shared" si="382"/>
        <v>2.2989454138694326E-2</v>
      </c>
      <c r="FZ106" s="13">
        <f>SMALL($GL106:GM106,1)/(60*60*24)</f>
        <v>2.2989454138694323E-2</v>
      </c>
      <c r="GA106" s="13">
        <f>SMALL($GL106:GN106,1)/(60*60*24)</f>
        <v>2.2989454138694323E-2</v>
      </c>
      <c r="GB106" s="13">
        <f>SMALL($GL106:GO106,1)/(60*60*24)</f>
        <v>2.2989454138694323E-2</v>
      </c>
      <c r="GC106" s="13">
        <f>SMALL($GL106:GP106,1)/(60*60*24)</f>
        <v>2.2989454138694323E-2</v>
      </c>
      <c r="GD106" s="13">
        <f>SMALL($GL106:GQ106,1)/(60*60*24)</f>
        <v>2.2989454138694323E-2</v>
      </c>
      <c r="GE106" s="34">
        <f t="shared" si="250"/>
        <v>1.857081363049096E-2</v>
      </c>
      <c r="GF106" s="13">
        <f>SMALL($GR106:GS106,1)/(60*60*24)</f>
        <v>1.857081363049096E-2</v>
      </c>
      <c r="GG106" s="42">
        <f>SMALL($GT106:GT106,1)/(60*60*24)</f>
        <v>2.582739932319374E-2</v>
      </c>
      <c r="GH106" s="42">
        <f>SMALL($GT106:GU106,1)/(60*60*24)</f>
        <v>2.582739932319374E-2</v>
      </c>
      <c r="GI106" s="42">
        <f>SMALL($GT106:GV106,1)/(60*60*24)</f>
        <v>2.0507258259259264E-2</v>
      </c>
      <c r="GJ106" s="42">
        <f>SMALL($GT106:GW106,1)/(60*60*24)</f>
        <v>2.0507258259259264E-2</v>
      </c>
      <c r="GL106" s="6">
        <f t="shared" si="383"/>
        <v>1986.2888375831894</v>
      </c>
      <c r="GM106" s="1">
        <f t="shared" si="276"/>
        <v>9999</v>
      </c>
      <c r="GN106" s="1">
        <f t="shared" si="276"/>
        <v>2094</v>
      </c>
      <c r="GO106" s="1">
        <f t="shared" si="276"/>
        <v>2090</v>
      </c>
      <c r="GP106" s="1">
        <f t="shared" si="276"/>
        <v>2203</v>
      </c>
      <c r="GQ106" s="1">
        <f t="shared" si="276"/>
        <v>9999</v>
      </c>
      <c r="GR106" s="6">
        <f t="shared" si="251"/>
        <v>1604.5182976744188</v>
      </c>
      <c r="GS106" s="1">
        <f t="shared" si="252"/>
        <v>1745.8271127359997</v>
      </c>
      <c r="GT106" s="43">
        <f t="shared" si="253"/>
        <v>2231.4873015239391</v>
      </c>
      <c r="GU106" s="1">
        <f t="shared" si="277"/>
        <v>9999</v>
      </c>
      <c r="GV106" s="1">
        <f t="shared" si="277"/>
        <v>1771.8271136000003</v>
      </c>
      <c r="GW106" s="1">
        <f t="shared" si="277"/>
        <v>9999</v>
      </c>
    </row>
    <row r="107" spans="1:205" x14ac:dyDescent="0.25">
      <c r="A107" s="1" t="s">
        <v>213</v>
      </c>
      <c r="B107" s="54">
        <v>2.2685185185185183E-2</v>
      </c>
      <c r="C107" s="45">
        <v>43525</v>
      </c>
      <c r="D107" s="45"/>
      <c r="E107" s="13">
        <v>3.050925925925926E-2</v>
      </c>
      <c r="F107" s="11">
        <v>44713</v>
      </c>
      <c r="H107" s="35">
        <v>2.474548611111111E-2</v>
      </c>
      <c r="I107" s="35">
        <v>3.0509259259259253E-2</v>
      </c>
      <c r="K107" s="8">
        <v>2.2569444444444444E-2</v>
      </c>
      <c r="M107" s="8">
        <f t="shared" si="269"/>
        <v>3.1568193997856375E-2</v>
      </c>
      <c r="N107" s="6">
        <f t="shared" si="212"/>
        <v>2727.4919614147907</v>
      </c>
      <c r="O107" s="8">
        <f t="shared" si="213"/>
        <v>7.8125E-3</v>
      </c>
      <c r="P107" s="146" t="str">
        <f t="shared" si="214"/>
        <v>Susan Henry</v>
      </c>
      <c r="Q107" s="107"/>
      <c r="R107" s="129" t="str">
        <f t="shared" si="361"/>
        <v/>
      </c>
      <c r="S107" s="131" t="str">
        <f t="shared" si="215"/>
        <v/>
      </c>
      <c r="T107" s="131">
        <f t="shared" si="254"/>
        <v>2.001009999999985E-6</v>
      </c>
      <c r="U107" s="132">
        <f t="shared" si="358"/>
        <v>7.8145010100000006E-3</v>
      </c>
      <c r="V107" s="146" t="str">
        <f t="shared" si="217"/>
        <v>Susan Henry</v>
      </c>
      <c r="W107" s="107"/>
      <c r="X107" s="129" t="str">
        <f t="shared" si="362"/>
        <v/>
      </c>
      <c r="Y107" s="131" t="str">
        <f t="shared" si="218"/>
        <v/>
      </c>
      <c r="Z107" s="131">
        <f t="shared" si="255"/>
        <v>2.001009999999985E-6</v>
      </c>
      <c r="AA107" s="132">
        <f t="shared" si="359"/>
        <v>7.8145010100000006E-3</v>
      </c>
      <c r="AB107" s="146" t="str">
        <f t="shared" si="220"/>
        <v>Susan Henry</v>
      </c>
      <c r="AC107" s="107"/>
      <c r="AD107" s="129" t="str">
        <f t="shared" si="363"/>
        <v/>
      </c>
      <c r="AE107" s="131" t="str">
        <f t="shared" si="221"/>
        <v/>
      </c>
      <c r="AF107" s="131">
        <f t="shared" si="256"/>
        <v>2.001009999999985E-6</v>
      </c>
      <c r="AG107" s="132">
        <f t="shared" si="360"/>
        <v>7.8145010100000006E-3</v>
      </c>
      <c r="AH107" s="146" t="str">
        <f t="shared" si="223"/>
        <v>Susan Henry</v>
      </c>
      <c r="AI107" s="107">
        <v>23.7</v>
      </c>
      <c r="AJ107" s="108">
        <f t="shared" si="224"/>
        <v>9.8958333333333329E-3</v>
      </c>
      <c r="AK107" s="109">
        <f t="shared" si="257"/>
        <v>855</v>
      </c>
      <c r="AL107" s="129">
        <f t="shared" si="384"/>
        <v>2561.4387999999999</v>
      </c>
      <c r="AM107" s="131">
        <f t="shared" si="385"/>
        <v>9.8958333333333329E-3</v>
      </c>
      <c r="AN107" s="131">
        <f t="shared" si="258"/>
        <v>2.001009999999985E-6</v>
      </c>
      <c r="AO107" s="132">
        <f t="shared" si="259"/>
        <v>9.8958333333333329E-3</v>
      </c>
      <c r="AP107" s="146" t="str">
        <f t="shared" si="225"/>
        <v>Susan Henry</v>
      </c>
      <c r="AQ107" s="107">
        <v>24.3</v>
      </c>
      <c r="AR107" s="129">
        <f t="shared" si="226"/>
        <v>2591.5132000000003</v>
      </c>
      <c r="AS107" s="131">
        <f t="shared" si="227"/>
        <v>9.5486111111111119E-3</v>
      </c>
      <c r="AT107" s="131">
        <f t="shared" si="260"/>
        <v>2.001009999999985E-6</v>
      </c>
      <c r="AU107" s="132">
        <f t="shared" si="228"/>
        <v>9.5506121211111124E-3</v>
      </c>
      <c r="AV107" s="146" t="str">
        <f t="shared" si="229"/>
        <v>Susan Henry</v>
      </c>
      <c r="AW107" s="107"/>
      <c r="AX107" s="129" t="str">
        <f t="shared" si="364"/>
        <v/>
      </c>
      <c r="AY107" s="131" t="str">
        <f t="shared" si="230"/>
        <v/>
      </c>
      <c r="AZ107" s="131">
        <f t="shared" si="261"/>
        <v>2.001009999999985E-6</v>
      </c>
      <c r="BA107" s="132">
        <f t="shared" si="231"/>
        <v>7.8145010100000006E-3</v>
      </c>
      <c r="BB107" s="146" t="str">
        <f t="shared" si="232"/>
        <v>Susan Henry</v>
      </c>
      <c r="BC107" s="222"/>
      <c r="BD107" s="129" t="str">
        <f t="shared" si="365"/>
        <v/>
      </c>
      <c r="BE107" s="131" t="str">
        <f t="shared" si="233"/>
        <v/>
      </c>
      <c r="BF107" s="131">
        <f t="shared" si="262"/>
        <v>2.0010199999999849E-6</v>
      </c>
      <c r="BG107" s="134">
        <f>IF(BE107&lt;&gt;"",BE107,VLOOKUP($A107,Table12[],7,FALSE))+BF107</f>
        <v>3.9950565755555558E-3</v>
      </c>
      <c r="BH107" s="146" t="str">
        <f t="shared" si="234"/>
        <v>Susan Henry</v>
      </c>
      <c r="BI107" s="222"/>
      <c r="BJ107" s="129" t="str">
        <f t="shared" si="366"/>
        <v/>
      </c>
      <c r="BK107" s="131" t="str">
        <f t="shared" si="235"/>
        <v/>
      </c>
      <c r="BL107" s="131">
        <f t="shared" si="263"/>
        <v>2.001009999999985E-6</v>
      </c>
      <c r="BM107" s="134">
        <f>IF(BK107&lt;&gt;"",BK107,VLOOKUP($A107,Table12[],7,FALSE))+BL107</f>
        <v>3.9950565655555558E-3</v>
      </c>
      <c r="BN107" s="146" t="str">
        <f t="shared" si="236"/>
        <v>Susan Henry</v>
      </c>
      <c r="BO107" s="107"/>
      <c r="BP107" s="129" t="str">
        <f t="shared" si="367"/>
        <v/>
      </c>
      <c r="BQ107" s="131" t="str">
        <f t="shared" si="237"/>
        <v/>
      </c>
      <c r="BR107" s="131">
        <f t="shared" si="264"/>
        <v>2.0010199999999849E-6</v>
      </c>
      <c r="BS107" s="134">
        <f>IF(BQ107&lt;&gt;"",BQ107,VLOOKUP($A107,Table12[],7,FALSE))+BR107</f>
        <v>3.9950565755555558E-3</v>
      </c>
      <c r="BT107" s="146" t="str">
        <f t="shared" si="238"/>
        <v>Susan Henry</v>
      </c>
      <c r="BU107" s="107"/>
      <c r="BV107" s="129" t="str">
        <f t="shared" si="368"/>
        <v/>
      </c>
      <c r="BW107" s="131" t="str">
        <f t="shared" si="239"/>
        <v/>
      </c>
      <c r="BX107" s="131">
        <f t="shared" si="265"/>
        <v>2.001009999999985E-6</v>
      </c>
      <c r="BY107" s="134">
        <f>IF(BW107&lt;&gt;"",BW107,VLOOKUP($A107,Table12[],7,FALSE))+BX107</f>
        <v>3.9950565655555558E-3</v>
      </c>
      <c r="BZ107" s="146" t="str">
        <f t="shared" si="240"/>
        <v>Susan Henry</v>
      </c>
      <c r="CA107" s="107">
        <v>23.7</v>
      </c>
      <c r="CB107" s="129">
        <f t="shared" si="369"/>
        <v>594.4</v>
      </c>
      <c r="CC107" s="131">
        <f t="shared" si="241"/>
        <v>6.9444444444444441E-3</v>
      </c>
      <c r="CD107" s="131">
        <f t="shared" si="266"/>
        <v>2.001009999999985E-6</v>
      </c>
      <c r="CE107" s="134">
        <f>IF(CC107&lt;&gt;"",CC107,VLOOKUP($A107,Table12[],7,FALSE))+CD107</f>
        <v>6.9464454544444438E-3</v>
      </c>
      <c r="CF107" s="146" t="str">
        <f t="shared" si="242"/>
        <v>Susan Henry</v>
      </c>
      <c r="CG107" s="107"/>
      <c r="CH107" s="129" t="str">
        <f t="shared" si="370"/>
        <v/>
      </c>
      <c r="CI107" s="131" t="str">
        <f t="shared" si="243"/>
        <v/>
      </c>
      <c r="CJ107" s="131">
        <f t="shared" si="267"/>
        <v>2.001009999999985E-6</v>
      </c>
      <c r="CK107" s="134">
        <f>IF(CI107&lt;&gt;"",CI107,VLOOKUP($A107,Table12[],7,FALSE))+CJ107</f>
        <v>3.9950565655555558E-3</v>
      </c>
      <c r="CL107" s="146" t="str">
        <f t="shared" si="244"/>
        <v>Susan Henry</v>
      </c>
      <c r="CM107" s="8"/>
      <c r="CN107" s="8">
        <f t="shared" si="268"/>
        <v>3.1828703703703706E-2</v>
      </c>
      <c r="CO107" s="8">
        <f t="shared" si="245"/>
        <v>2.5646147138148147E-2</v>
      </c>
      <c r="CP107" s="8">
        <f t="shared" si="373"/>
        <v>7.8125E-3</v>
      </c>
      <c r="CQ107" s="8"/>
      <c r="CR107" s="8">
        <f>IF(A107&lt;&gt;"",IF(VLOOKUP(A107,Apr!A$4:F$211,6)&gt;0,VLOOKUP(A107,Apr!A$4:F$211,6),0),0)</f>
        <v>3.260416666666667E-2</v>
      </c>
      <c r="CS107" s="8">
        <f>IF(A107&lt;&gt;"",IF(VLOOKUP(A107,May!A$3:F$209,6)&gt;0,VLOOKUP(A107,May!A$3:F$209,6),0),0)</f>
        <v>3.2083333333333339E-2</v>
      </c>
      <c r="CT107" s="8">
        <f>IF(A107&lt;&gt;"",IF(VLOOKUP(A107,Jun!A$3:F$209,6)&gt;0,VLOOKUP(A107,Jun!A$3:F$209,6),0),0)</f>
        <v>3.1828703703703706E-2</v>
      </c>
      <c r="CU107" s="8">
        <f>IF(A107&lt;&gt;"",IF(VLOOKUP(A107,Jul!A$3:F$206,6)&gt;0,VLOOKUP(A107,Jul!A$3:F$206,6),0),0)</f>
        <v>0</v>
      </c>
      <c r="CV107" s="8">
        <f>IF(A107&lt;&gt;"",IF(VLOOKUP(A107,Aug!A$3:F$206,6)&gt;0,VLOOKUP(A107,Aug!A$3:F$206,6),0),0)</f>
        <v>3.4083647138148147E-2</v>
      </c>
      <c r="CW107" s="8">
        <f>IF(A107&lt;&gt;"",IF(VLOOKUP(A107,Sep!A$3:F$206,6)&gt;0,VLOOKUP(A107,Sep!A$3:F$206,6),0),0)</f>
        <v>0</v>
      </c>
      <c r="CX107" s="6">
        <f t="shared" si="374"/>
        <v>2113.4055065490511</v>
      </c>
      <c r="CY107" s="8">
        <f t="shared" si="246"/>
        <v>3.2986111111111111E-3</v>
      </c>
      <c r="CZ107" s="8">
        <f>IF(A107&lt;&gt;"",IF(VLOOKUP(A107,Oct!A$3:F$206,6)&gt;0,VLOOKUP(A107,Oct!A$3:F$206,6),0),0)</f>
        <v>0</v>
      </c>
      <c r="DA107" s="8">
        <f>IF(A107&lt;&gt;"",IF(VLOOKUP(A107,Nov!A$3:F$207,6)&gt;0,VLOOKUP(A107,Nov!A$3:F$207,6),0),0)</f>
        <v>2.5646147138148147E-2</v>
      </c>
      <c r="DB107" s="8">
        <f>IF(A107&lt;&gt;"",IF(VLOOKUP(A107,Dec!A$3:F$207,6)&gt;0,VLOOKUP(A107,Dec!A$3:F$207,6),0),0)</f>
        <v>0</v>
      </c>
      <c r="DC107" s="8">
        <f>IF(A107&lt;&gt;"",IF(VLOOKUP(A107,Jan!A$3:F$207,6)&gt;0,VLOOKUP(A107,Jan!A$3:F$207,6),0),0)</f>
        <v>0</v>
      </c>
      <c r="DD107" s="8">
        <f>IF(A107&lt;&gt;"",IF(VLOOKUP(A107,Feb!A$3:F$207,6)&gt;0,VLOOKUP(A107,Feb!A$3:F$207,6),0),0)</f>
        <v>0</v>
      </c>
      <c r="DE107" s="8">
        <f>IF(A107&lt;&gt;"",IF(VLOOKUP(A107,Mar!A$3:F$207,6)&gt;0,VLOOKUP(A107,Mar!A$3:F$207,6),0),0)</f>
        <v>0</v>
      </c>
      <c r="DG107" s="8">
        <f>LARGE($EE107:EF107,1)</f>
        <v>6.9444444444444441E-3</v>
      </c>
      <c r="DH107" s="8">
        <f>LARGE($EE107:EG107,1)</f>
        <v>7.4652777777777781E-3</v>
      </c>
      <c r="DI107" s="8">
        <f>LARGE($EE107:EH107,1)</f>
        <v>9.8958333333333329E-3</v>
      </c>
      <c r="DJ107" s="8">
        <f>LARGE($EE107:EI107,1)</f>
        <v>9.8958333333333329E-3</v>
      </c>
      <c r="DK107" s="8">
        <f>LARGE($EE107:EJ107,1)</f>
        <v>9.8958333333333329E-3</v>
      </c>
      <c r="DL107" s="8">
        <f>LARGE($EK107:EL107,1)</f>
        <v>3.2986111111111111E-3</v>
      </c>
      <c r="DM107" s="8">
        <f>LARGE($EK107:EM107,1)</f>
        <v>3.2986111111111111E-3</v>
      </c>
      <c r="DN107" s="8">
        <f>LARGE($EK107:EN107,1)</f>
        <v>3.2986111111111111E-3</v>
      </c>
      <c r="DO107" s="8">
        <f>LARGE($EK107:EO107,1)</f>
        <v>3.2986111111111111E-3</v>
      </c>
      <c r="DP107" s="8">
        <f>LARGE($EK107:EP107,1)</f>
        <v>3.2986111111111111E-3</v>
      </c>
      <c r="DS107" s="6">
        <f t="shared" si="371"/>
        <v>2817.0000000000005</v>
      </c>
      <c r="DT107" s="6">
        <f t="shared" si="371"/>
        <v>2772.0000000000005</v>
      </c>
      <c r="DU107" s="6">
        <f t="shared" si="371"/>
        <v>2750</v>
      </c>
      <c r="DV107" s="6">
        <f t="shared" si="371"/>
        <v>0</v>
      </c>
      <c r="DW107" s="6">
        <f t="shared" si="371"/>
        <v>2944.8271127359999</v>
      </c>
      <c r="DX107" s="6">
        <f t="shared" si="371"/>
        <v>0</v>
      </c>
      <c r="DY107" s="6">
        <f t="shared" ref="DY107:EC113" si="386">IF(CZ107&gt;0,CZ107*60*60*24,0)</f>
        <v>0</v>
      </c>
      <c r="DZ107" s="6">
        <f t="shared" si="386"/>
        <v>2215.8271127359999</v>
      </c>
      <c r="EA107" s="6">
        <f t="shared" si="386"/>
        <v>0</v>
      </c>
      <c r="EB107" s="6">
        <f t="shared" si="386"/>
        <v>0</v>
      </c>
      <c r="EC107" s="6">
        <f t="shared" si="386"/>
        <v>0</v>
      </c>
      <c r="EE107" s="98">
        <v>5.9027777777777776E-3</v>
      </c>
      <c r="EF107" s="8">
        <f t="shared" si="124"/>
        <v>6.9444444444444441E-3</v>
      </c>
      <c r="EG107" s="8">
        <f t="shared" ref="EF107:EJ113" si="387">IF(DT107&gt;0,IF($N$2&gt;DT107,(MROUND($N$2-DT107,15)/(60*60*24)),0),0)</f>
        <v>7.4652777777777781E-3</v>
      </c>
      <c r="EH107" s="8">
        <f t="shared" si="376"/>
        <v>9.8958333333333329E-3</v>
      </c>
      <c r="EI107" s="8">
        <f t="shared" si="377"/>
        <v>9.5506121211111124E-3</v>
      </c>
      <c r="EJ107" s="8">
        <f t="shared" si="387"/>
        <v>5.3819444444444444E-3</v>
      </c>
      <c r="EK107" s="8">
        <f t="shared" si="247"/>
        <v>3.2986111111111111E-3</v>
      </c>
      <c r="EL107" s="8">
        <f t="shared" ref="EL107:EP113" si="388">IF(DY107&gt;0,IF($CX$2&gt;DY107,(MROUND($CX$2-DY107,15)/(60*60*24)),0),0)</f>
        <v>0</v>
      </c>
      <c r="EM107" s="8">
        <f t="shared" si="388"/>
        <v>2.2569444444444442E-3</v>
      </c>
      <c r="EN107" s="8">
        <f t="shared" si="388"/>
        <v>0</v>
      </c>
      <c r="EO107" s="8">
        <f t="shared" si="388"/>
        <v>0</v>
      </c>
      <c r="EP107" s="8">
        <f t="shared" si="388"/>
        <v>0</v>
      </c>
      <c r="ES107" s="8">
        <f t="shared" ref="ES107:EX113" si="389">IF(CR107&gt;0,CR107,"")</f>
        <v>3.260416666666667E-2</v>
      </c>
      <c r="ET107" s="8">
        <f t="shared" si="389"/>
        <v>3.2083333333333339E-2</v>
      </c>
      <c r="EU107" s="8">
        <f t="shared" si="389"/>
        <v>3.1828703703703706E-2</v>
      </c>
      <c r="EV107" s="8" t="str">
        <f t="shared" si="389"/>
        <v/>
      </c>
      <c r="EW107" s="8">
        <f t="shared" si="389"/>
        <v>3.4083647138148147E-2</v>
      </c>
      <c r="EX107" s="8" t="str">
        <f t="shared" si="389"/>
        <v/>
      </c>
      <c r="EY107" s="8" t="str">
        <f t="shared" ref="EY107:FD113" si="390">IF(CZ107&gt;0,CZ107,"")</f>
        <v/>
      </c>
      <c r="EZ107" s="8">
        <f t="shared" si="390"/>
        <v>2.5646147138148147E-2</v>
      </c>
      <c r="FA107" s="8" t="str">
        <f t="shared" si="390"/>
        <v/>
      </c>
      <c r="FB107" s="8" t="str">
        <f t="shared" si="390"/>
        <v/>
      </c>
      <c r="FC107" s="8" t="str">
        <f t="shared" si="390"/>
        <v/>
      </c>
      <c r="FD107" s="8" t="str">
        <f t="shared" si="390"/>
        <v/>
      </c>
      <c r="FF107" s="13">
        <v>3.0648148148148147E-2</v>
      </c>
      <c r="FG107" s="8">
        <f t="shared" si="248"/>
        <v>3.260416666666667E-2</v>
      </c>
      <c r="FH107" s="8">
        <f>IF(COUNT($ES107:ET107)&gt;0,SMALL($ES107:ET107,1),$FF107)</f>
        <v>3.2083333333333339E-2</v>
      </c>
      <c r="FI107" s="8">
        <f>IF(COUNT($ES107:EU107)&gt;0,SMALL($ES107:EU107,1),$FF107)</f>
        <v>3.1828703703703706E-2</v>
      </c>
      <c r="FJ107" s="8">
        <f>IF(COUNT($ES107:EV107)&gt;0,SMALL($ES107:EV107,1),$FF107)</f>
        <v>3.1828703703703706E-2</v>
      </c>
      <c r="FK107" s="8">
        <f>IF(COUNT($ES107:EW107)&gt;0,SMALL($ES107:EW107,1),$FF107)</f>
        <v>3.1828703703703706E-2</v>
      </c>
      <c r="FL107" s="54">
        <v>2.2685185185185183E-2</v>
      </c>
      <c r="FM107" s="8">
        <f t="shared" si="249"/>
        <v>2.2685185185185183E-2</v>
      </c>
      <c r="FN107" s="8">
        <f>IF(COUNT($EY107:EZ107)&gt;0,SMALL($EY107:EZ107,1),$FM107)</f>
        <v>2.5646147138148147E-2</v>
      </c>
      <c r="FO107" s="8">
        <f>IF(COUNT($EY107:FA107)&gt;0,SMALL($EY107:FA107,1),$FM107)</f>
        <v>2.5646147138148147E-2</v>
      </c>
      <c r="FP107" s="8">
        <f>IF(COUNT($EY107:FB107)&gt;0,SMALL($EY107:FB107,1),$FM107)</f>
        <v>2.5646147138148147E-2</v>
      </c>
      <c r="FQ107" s="8">
        <f>IF(COUNT($EY107:FC107)&gt;0,SMALL($EY107:FC107,1),$FM107)</f>
        <v>2.5646147138148147E-2</v>
      </c>
      <c r="FS107" s="8">
        <f t="shared" si="378"/>
        <v>9.8982407407407404E-3</v>
      </c>
      <c r="FT107" s="8">
        <f t="shared" si="379"/>
        <v>3.3010185185185187E-3</v>
      </c>
      <c r="FU107" s="1">
        <f t="shared" si="372"/>
        <v>104</v>
      </c>
      <c r="FV107" s="8">
        <f t="shared" si="380"/>
        <v>2.4074074074074075E-6</v>
      </c>
      <c r="FW107" s="1" t="str">
        <f t="shared" si="381"/>
        <v>Susan Henry</v>
      </c>
      <c r="FY107" s="13">
        <f t="shared" si="382"/>
        <v>3.1568193997856375E-2</v>
      </c>
      <c r="FZ107" s="13">
        <f>SMALL($GL107:GM107,1)/(60*60*24)</f>
        <v>3.1568193997856375E-2</v>
      </c>
      <c r="GA107" s="13">
        <f>SMALL($GL107:GN107,1)/(60*60*24)</f>
        <v>3.1568193997856375E-2</v>
      </c>
      <c r="GB107" s="13">
        <f>SMALL($GL107:GO107,1)/(60*60*24)</f>
        <v>3.1568193997856375E-2</v>
      </c>
      <c r="GC107" s="13">
        <f>SMALL($GL107:GP107,1)/(60*60*24)</f>
        <v>3.1568193997856375E-2</v>
      </c>
      <c r="GD107" s="13">
        <f>SMALL($GL107:GQ107,1)/(60*60*24)</f>
        <v>3.1568193997856375E-2</v>
      </c>
      <c r="GE107" s="34">
        <f t="shared" si="250"/>
        <v>2.446071188135476E-2</v>
      </c>
      <c r="GF107" s="13">
        <f>SMALL($GR107:GS107,1)/(60*60*24)</f>
        <v>2.446071188135476E-2</v>
      </c>
      <c r="GG107" s="42">
        <f>SMALL($GT107:GT107,1)/(60*60*24)</f>
        <v>3.0738112713986049E-2</v>
      </c>
      <c r="GH107" s="42">
        <f>SMALL($GT107:GU107,1)/(60*60*24)</f>
        <v>3.0738112713986049E-2</v>
      </c>
      <c r="GI107" s="42">
        <f>SMALL($GT107:GV107,1)/(60*60*24)</f>
        <v>3.0738112713986049E-2</v>
      </c>
      <c r="GJ107" s="42">
        <f>SMALL($GT107:GW107,1)/(60*60*24)</f>
        <v>3.0738112713986049E-2</v>
      </c>
      <c r="GL107" s="6">
        <f t="shared" si="383"/>
        <v>2727.4919614147907</v>
      </c>
      <c r="GM107" s="1">
        <f t="shared" ref="GM107:GQ113" si="391">IF(DS107&gt;0,DS107,9999)</f>
        <v>2817.0000000000005</v>
      </c>
      <c r="GN107" s="1">
        <f t="shared" si="391"/>
        <v>2772.0000000000005</v>
      </c>
      <c r="GO107" s="1">
        <f t="shared" si="391"/>
        <v>2750</v>
      </c>
      <c r="GP107" s="1">
        <f t="shared" si="391"/>
        <v>9999</v>
      </c>
      <c r="GQ107" s="1">
        <f t="shared" si="391"/>
        <v>2944.8271127359999</v>
      </c>
      <c r="GR107" s="6">
        <f t="shared" si="251"/>
        <v>2113.4055065490511</v>
      </c>
      <c r="GS107" s="1">
        <f t="shared" si="252"/>
        <v>9999</v>
      </c>
      <c r="GT107" s="43">
        <f t="shared" si="253"/>
        <v>2655.7729384883946</v>
      </c>
      <c r="GU107" s="1">
        <f t="shared" ref="GU107:GW113" si="392">IF(EA107&gt;0,EA107,9999)</f>
        <v>9999</v>
      </c>
      <c r="GV107" s="1">
        <f t="shared" si="392"/>
        <v>9999</v>
      </c>
      <c r="GW107" s="1">
        <f t="shared" si="392"/>
        <v>9999</v>
      </c>
    </row>
    <row r="108" spans="1:205" x14ac:dyDescent="0.25">
      <c r="A108" s="1" t="s">
        <v>214</v>
      </c>
      <c r="B108" s="54">
        <v>2.2222222222222223E-2</v>
      </c>
      <c r="C108" s="45">
        <v>42064</v>
      </c>
      <c r="D108" s="45"/>
      <c r="E108" s="13">
        <v>2.6435185185185187E-2</v>
      </c>
      <c r="F108" s="11">
        <v>42095</v>
      </c>
      <c r="H108" s="35">
        <v>0</v>
      </c>
      <c r="I108" s="35">
        <v>3.03587962962963E-2</v>
      </c>
      <c r="K108" s="8">
        <v>2.2824074074074076E-2</v>
      </c>
      <c r="L108" s="8">
        <v>4.7094907407407405E-2</v>
      </c>
      <c r="M108" s="8">
        <f t="shared" si="269"/>
        <v>3.1924347981421936E-2</v>
      </c>
      <c r="N108" s="6">
        <f t="shared" si="212"/>
        <v>2758.263665594855</v>
      </c>
      <c r="O108" s="8">
        <f t="shared" si="213"/>
        <v>7.4652777777777781E-3</v>
      </c>
      <c r="P108" s="146" t="str">
        <f t="shared" si="214"/>
        <v>Sylvia Elisabeth Gittins</v>
      </c>
      <c r="Q108" s="107"/>
      <c r="R108" s="129" t="str">
        <f t="shared" si="361"/>
        <v/>
      </c>
      <c r="S108" s="131" t="str">
        <f t="shared" si="215"/>
        <v/>
      </c>
      <c r="T108" s="131">
        <f t="shared" si="254"/>
        <v>2.0010199999999849E-6</v>
      </c>
      <c r="U108" s="132">
        <f t="shared" si="358"/>
        <v>7.4672787977777778E-3</v>
      </c>
      <c r="V108" s="146" t="str">
        <f t="shared" si="217"/>
        <v>Sylvia Elisabeth Gittins</v>
      </c>
      <c r="W108" s="107"/>
      <c r="X108" s="129" t="str">
        <f t="shared" si="362"/>
        <v/>
      </c>
      <c r="Y108" s="131" t="str">
        <f t="shared" si="218"/>
        <v/>
      </c>
      <c r="Z108" s="131">
        <f t="shared" si="255"/>
        <v>2.0010199999999849E-6</v>
      </c>
      <c r="AA108" s="132">
        <f t="shared" si="359"/>
        <v>7.4672787977777778E-3</v>
      </c>
      <c r="AB108" s="146" t="str">
        <f t="shared" si="220"/>
        <v>Sylvia Elisabeth Gittins</v>
      </c>
      <c r="AC108" s="107"/>
      <c r="AD108" s="129" t="str">
        <f t="shared" si="363"/>
        <v/>
      </c>
      <c r="AE108" s="131" t="str">
        <f t="shared" si="221"/>
        <v/>
      </c>
      <c r="AF108" s="131">
        <f t="shared" si="256"/>
        <v>2.0010199999999849E-6</v>
      </c>
      <c r="AG108" s="132">
        <f t="shared" si="360"/>
        <v>7.4672787977777778E-3</v>
      </c>
      <c r="AH108" s="146" t="str">
        <f t="shared" si="223"/>
        <v>Sylvia Elisabeth Gittins</v>
      </c>
      <c r="AI108" s="107">
        <v>26.1</v>
      </c>
      <c r="AJ108" s="108">
        <f t="shared" si="224"/>
        <v>8.5069444444444437E-3</v>
      </c>
      <c r="AK108" s="109">
        <f t="shared" si="257"/>
        <v>734.99999999999989</v>
      </c>
      <c r="AL108" s="129">
        <f t="shared" si="384"/>
        <v>2681.7364000000002</v>
      </c>
      <c r="AM108" s="131">
        <f t="shared" si="385"/>
        <v>8.5069444444444437E-3</v>
      </c>
      <c r="AN108" s="131">
        <f t="shared" si="258"/>
        <v>2.0010199999999849E-6</v>
      </c>
      <c r="AO108" s="132">
        <f t="shared" si="259"/>
        <v>8.5069444444444437E-3</v>
      </c>
      <c r="AP108" s="146" t="str">
        <f t="shared" si="225"/>
        <v>Sylvia Elisabeth Gittins</v>
      </c>
      <c r="AQ108" s="107">
        <v>26.2</v>
      </c>
      <c r="AR108" s="129">
        <f t="shared" si="226"/>
        <v>2686.7488000000003</v>
      </c>
      <c r="AS108" s="131">
        <f t="shared" si="227"/>
        <v>8.3333333333333332E-3</v>
      </c>
      <c r="AT108" s="131">
        <f t="shared" si="260"/>
        <v>2.0010199999999849E-6</v>
      </c>
      <c r="AU108" s="132">
        <f t="shared" si="228"/>
        <v>8.3353343533333329E-3</v>
      </c>
      <c r="AV108" s="146" t="str">
        <f t="shared" si="229"/>
        <v>Sylvia Elisabeth Gittins</v>
      </c>
      <c r="AW108" s="107">
        <v>26.3</v>
      </c>
      <c r="AX108" s="129">
        <f t="shared" si="364"/>
        <v>2372.9</v>
      </c>
      <c r="AY108" s="131">
        <f t="shared" si="230"/>
        <v>1.1979166666666667E-2</v>
      </c>
      <c r="AZ108" s="131">
        <f t="shared" si="261"/>
        <v>2.0010199999999849E-6</v>
      </c>
      <c r="BA108" s="132">
        <f t="shared" si="231"/>
        <v>1.1981167686666667E-2</v>
      </c>
      <c r="BB108" s="146" t="str">
        <f t="shared" si="232"/>
        <v>Sylvia Elisabeth Gittins</v>
      </c>
      <c r="BC108" s="107">
        <v>26.5</v>
      </c>
      <c r="BD108" s="129">
        <f t="shared" si="365"/>
        <v>597.27599999999995</v>
      </c>
      <c r="BE108" s="131">
        <f t="shared" si="233"/>
        <v>6.9444444444444441E-3</v>
      </c>
      <c r="BF108" s="131">
        <f t="shared" si="262"/>
        <v>2.0010299999999847E-6</v>
      </c>
      <c r="BG108" s="134">
        <f>IF(BE108&lt;&gt;"",BE108,VLOOKUP($A108,Table12[],7,FALSE))+BF108</f>
        <v>6.9464454744444437E-3</v>
      </c>
      <c r="BH108" s="146" t="str">
        <f t="shared" si="234"/>
        <v>Sylvia Elisabeth Gittins</v>
      </c>
      <c r="BI108" s="107">
        <v>26.8</v>
      </c>
      <c r="BJ108" s="129">
        <f t="shared" si="366"/>
        <v>588.99119999999994</v>
      </c>
      <c r="BK108" s="131">
        <f t="shared" si="235"/>
        <v>6.7708333333333336E-3</v>
      </c>
      <c r="BL108" s="131">
        <f t="shared" si="263"/>
        <v>2.0010199999999849E-6</v>
      </c>
      <c r="BM108" s="134">
        <f>IF(BK108&lt;&gt;"",BK108,VLOOKUP($A108,Table12[],7,FALSE))+BL108</f>
        <v>6.7728343533333332E-3</v>
      </c>
      <c r="BN108" s="146" t="str">
        <f t="shared" si="236"/>
        <v>Sylvia Elisabeth Gittins</v>
      </c>
      <c r="BO108" s="107">
        <v>27.2</v>
      </c>
      <c r="BP108" s="129">
        <f t="shared" si="367"/>
        <v>577.94479999999999</v>
      </c>
      <c r="BQ108" s="131">
        <f t="shared" si="237"/>
        <v>6.7708333333333336E-3</v>
      </c>
      <c r="BR108" s="131">
        <f t="shared" si="264"/>
        <v>2.0010299999999847E-6</v>
      </c>
      <c r="BS108" s="134">
        <f>IF(BQ108&lt;&gt;"",BQ108,VLOOKUP($A108,Table12[],7,FALSE))+BR108</f>
        <v>6.7728343633333332E-3</v>
      </c>
      <c r="BT108" s="146" t="str">
        <f t="shared" si="238"/>
        <v>Sylvia Elisabeth Gittins</v>
      </c>
      <c r="BU108" s="107">
        <v>27.5</v>
      </c>
      <c r="BV108" s="129">
        <f t="shared" si="368"/>
        <v>504.09999999999991</v>
      </c>
      <c r="BW108" s="131">
        <f t="shared" si="239"/>
        <v>5.9027777777777776E-3</v>
      </c>
      <c r="BX108" s="131">
        <f t="shared" si="265"/>
        <v>2.0010199999999849E-6</v>
      </c>
      <c r="BY108" s="134">
        <f>IF(BW108&lt;&gt;"",BW108,VLOOKUP($A108,Table12[],7,FALSE))+BX108</f>
        <v>5.9047787977777773E-3</v>
      </c>
      <c r="BZ108" s="146" t="str">
        <f t="shared" si="240"/>
        <v>Sylvia Elisabeth Gittins</v>
      </c>
      <c r="CA108" s="107">
        <v>28.1</v>
      </c>
      <c r="CB108" s="129">
        <f t="shared" si="369"/>
        <v>457.99999999999989</v>
      </c>
      <c r="CC108" s="131">
        <f t="shared" si="241"/>
        <v>5.3819444444444444E-3</v>
      </c>
      <c r="CD108" s="131">
        <f t="shared" si="266"/>
        <v>2.0010199999999849E-6</v>
      </c>
      <c r="CE108" s="134">
        <f>IF(CC108&lt;&gt;"",CC108,VLOOKUP($A108,Table12[],7,FALSE))+CD108</f>
        <v>5.3839454644444441E-3</v>
      </c>
      <c r="CF108" s="146" t="str">
        <f t="shared" si="242"/>
        <v>Sylvia Elisabeth Gittins</v>
      </c>
      <c r="CG108" s="107"/>
      <c r="CH108" s="129" t="str">
        <f t="shared" si="370"/>
        <v/>
      </c>
      <c r="CI108" s="131" t="str">
        <f t="shared" si="243"/>
        <v/>
      </c>
      <c r="CJ108" s="131">
        <f t="shared" si="267"/>
        <v>2.0010199999999849E-6</v>
      </c>
      <c r="CK108" s="134">
        <f>IF(CI108&lt;&gt;"",CI108,VLOOKUP($A108,Table12[],7,FALSE))+CJ108</f>
        <v>6.9464454644444437E-3</v>
      </c>
      <c r="CL108" s="146" t="str">
        <f t="shared" si="244"/>
        <v>Sylvia Elisabeth Gittins</v>
      </c>
      <c r="CM108" s="8"/>
      <c r="CN108" s="8">
        <f t="shared" si="268"/>
        <v>3.0879629629629628E-2</v>
      </c>
      <c r="CO108" s="8">
        <f t="shared" si="245"/>
        <v>0</v>
      </c>
      <c r="CP108" s="8">
        <f t="shared" si="373"/>
        <v>7.4652777777777781E-3</v>
      </c>
      <c r="CQ108" s="8"/>
      <c r="CR108" s="8">
        <f>IF(A108&lt;&gt;"",IF(VLOOKUP(A108,Apr!A$4:F$211,6)&gt;0,VLOOKUP(A108,Apr!A$4:F$211,6),0),0)</f>
        <v>0</v>
      </c>
      <c r="CS108" s="8">
        <f>IF(A108&lt;&gt;"",IF(VLOOKUP(A108,May!A$3:F$209,6)&gt;0,VLOOKUP(A108,May!A$3:F$209,6),0),0)</f>
        <v>3.0879629629629628E-2</v>
      </c>
      <c r="CT108" s="8">
        <f>IF(A108&lt;&gt;"",IF(VLOOKUP(A108,Jun!A$3:F$209,6)&gt;0,VLOOKUP(A108,Jun!A$3:F$209,6),0),0)</f>
        <v>3.1053240740740742E-2</v>
      </c>
      <c r="CU108" s="8">
        <f>IF(A108&lt;&gt;"",IF(VLOOKUP(A108,Jul!A$3:F$206,6)&gt;0,VLOOKUP(A108,Jul!A$3:F$206,6),0),0)</f>
        <v>0</v>
      </c>
      <c r="CV108" s="8">
        <f>IF(A108&lt;&gt;"",IF(VLOOKUP(A108,Aug!A$3:F$206,6)&gt;0,VLOOKUP(A108,Aug!A$3:F$206,6),0),0)</f>
        <v>0</v>
      </c>
      <c r="CW108" s="8">
        <f>IF(A108&lt;&gt;"",IF(VLOOKUP(A108,Sep!A$3:F$206,6)&gt;0,VLOOKUP(A108,Sep!A$3:F$206,6),0),0)</f>
        <v>0</v>
      </c>
      <c r="CX108" s="6">
        <f t="shared" si="374"/>
        <v>2050.3875968992247</v>
      </c>
      <c r="CY108" s="8">
        <f t="shared" si="246"/>
        <v>4.1666666666666666E-3</v>
      </c>
      <c r="CZ108" s="8">
        <f>IF(A108&lt;&gt;"",IF(VLOOKUP(A108,Oct!A$3:F$206,6)&gt;0,VLOOKUP(A108,Oct!A$3:F$206,6),0),0)</f>
        <v>0</v>
      </c>
      <c r="DA108" s="8">
        <f>IF(A108&lt;&gt;"",IF(VLOOKUP(A108,Nov!A$3:F$207,6)&gt;0,VLOOKUP(A108,Nov!A$3:F$207,6),0),0)</f>
        <v>0</v>
      </c>
      <c r="DB108" s="8">
        <f>IF(A108&lt;&gt;"",IF(VLOOKUP(A108,Dec!A$3:F$207,6)&gt;0,VLOOKUP(A108,Dec!A$3:F$207,6),0),0)</f>
        <v>0</v>
      </c>
      <c r="DC108" s="8">
        <f>IF(A108&lt;&gt;"",IF(VLOOKUP(A108,Jan!A$3:F$207,6)&gt;0,VLOOKUP(A108,Jan!A$3:F$207,6),0),0)</f>
        <v>0</v>
      </c>
      <c r="DD108" s="8">
        <f>IF(A108&lt;&gt;"",IF(VLOOKUP(A108,Feb!A$3:F$207,6)&gt;0,VLOOKUP(A108,Feb!A$3:F$207,6),0),0)</f>
        <v>0</v>
      </c>
      <c r="DE108" s="8">
        <f>IF(A108&lt;&gt;"",IF(VLOOKUP(A108,Mar!A$3:F$207,6)&gt;0,VLOOKUP(A108,Mar!A$3:F$207,6),0),0)</f>
        <v>0</v>
      </c>
      <c r="DG108" s="8">
        <f>LARGE($EE108:EF108,1)</f>
        <v>8.5069444444444437E-3</v>
      </c>
      <c r="DH108" s="8">
        <f>LARGE($EE108:EG108,1)</f>
        <v>8.5069444444444437E-3</v>
      </c>
      <c r="DI108" s="8">
        <f>LARGE($EE108:EH108,1)</f>
        <v>8.5069444444444437E-3</v>
      </c>
      <c r="DJ108" s="8">
        <f>LARGE($EE108:EI108,1)</f>
        <v>8.5069444444444437E-3</v>
      </c>
      <c r="DK108" s="8">
        <f>LARGE($EE108:EJ108,1)</f>
        <v>8.5069444444444437E-3</v>
      </c>
      <c r="DL108" s="8">
        <f>LARGE($EK108:EL108,1)</f>
        <v>4.1666666666666666E-3</v>
      </c>
      <c r="DM108" s="8">
        <f>LARGE($EK108:EM108,1)</f>
        <v>4.1666666666666666E-3</v>
      </c>
      <c r="DN108" s="8">
        <f>LARGE($EK108:EN108,1)</f>
        <v>4.1666666666666666E-3</v>
      </c>
      <c r="DO108" s="8">
        <f>LARGE($EK108:EO108,1)</f>
        <v>4.1666666666666666E-3</v>
      </c>
      <c r="DP108" s="8">
        <f>LARGE($EK108:EP108,1)</f>
        <v>4.1666666666666666E-3</v>
      </c>
      <c r="DS108" s="6">
        <f t="shared" si="371"/>
        <v>0</v>
      </c>
      <c r="DT108" s="6">
        <f t="shared" si="371"/>
        <v>2668</v>
      </c>
      <c r="DU108" s="6">
        <f t="shared" si="371"/>
        <v>2683</v>
      </c>
      <c r="DV108" s="6">
        <f t="shared" si="371"/>
        <v>0</v>
      </c>
      <c r="DW108" s="6">
        <f t="shared" si="371"/>
        <v>0</v>
      </c>
      <c r="DX108" s="6">
        <f t="shared" si="371"/>
        <v>0</v>
      </c>
      <c r="DY108" s="6">
        <f t="shared" si="386"/>
        <v>0</v>
      </c>
      <c r="DZ108" s="6">
        <f t="shared" si="386"/>
        <v>0</v>
      </c>
      <c r="EA108" s="6">
        <f t="shared" si="386"/>
        <v>0</v>
      </c>
      <c r="EB108" s="6">
        <f t="shared" si="386"/>
        <v>0</v>
      </c>
      <c r="EC108" s="6">
        <f t="shared" si="386"/>
        <v>0</v>
      </c>
      <c r="EE108" s="8">
        <f t="shared" ref="EE108:EE113" si="393">AO108</f>
        <v>8.5069444444444437E-3</v>
      </c>
      <c r="EF108" s="8">
        <f t="shared" si="387"/>
        <v>0</v>
      </c>
      <c r="EG108" s="8">
        <f t="shared" si="387"/>
        <v>8.5069444444444437E-3</v>
      </c>
      <c r="EH108" s="8">
        <f t="shared" si="376"/>
        <v>8.5069444444444437E-3</v>
      </c>
      <c r="EI108" s="8">
        <f t="shared" si="377"/>
        <v>8.3353343533333329E-3</v>
      </c>
      <c r="EJ108" s="8">
        <f t="shared" si="387"/>
        <v>0</v>
      </c>
      <c r="EK108" s="8">
        <f t="shared" si="247"/>
        <v>4.1666666666666666E-3</v>
      </c>
      <c r="EL108" s="8">
        <f t="shared" si="388"/>
        <v>0</v>
      </c>
      <c r="EM108" s="8">
        <f t="shared" si="388"/>
        <v>0</v>
      </c>
      <c r="EN108" s="8">
        <f t="shared" si="388"/>
        <v>0</v>
      </c>
      <c r="EO108" s="8">
        <f t="shared" si="388"/>
        <v>0</v>
      </c>
      <c r="EP108" s="8">
        <f t="shared" si="388"/>
        <v>0</v>
      </c>
      <c r="ES108" s="8" t="str">
        <f t="shared" si="389"/>
        <v/>
      </c>
      <c r="ET108" s="8">
        <f t="shared" si="389"/>
        <v>3.0879629629629628E-2</v>
      </c>
      <c r="EU108" s="8">
        <f t="shared" si="389"/>
        <v>3.1053240740740742E-2</v>
      </c>
      <c r="EV108" s="8" t="str">
        <f t="shared" si="389"/>
        <v/>
      </c>
      <c r="EW108" s="8" t="str">
        <f t="shared" si="389"/>
        <v/>
      </c>
      <c r="EX108" s="8" t="str">
        <f t="shared" si="389"/>
        <v/>
      </c>
      <c r="EY108" s="8" t="str">
        <f t="shared" si="390"/>
        <v/>
      </c>
      <c r="EZ108" s="8" t="str">
        <f t="shared" si="390"/>
        <v/>
      </c>
      <c r="FA108" s="8" t="str">
        <f t="shared" si="390"/>
        <v/>
      </c>
      <c r="FB108" s="8" t="str">
        <f t="shared" si="390"/>
        <v/>
      </c>
      <c r="FC108" s="8" t="str">
        <f t="shared" si="390"/>
        <v/>
      </c>
      <c r="FD108" s="8" t="str">
        <f t="shared" si="390"/>
        <v/>
      </c>
      <c r="FF108" s="13">
        <v>2.6435185185185187E-2</v>
      </c>
      <c r="FG108" s="8">
        <f t="shared" si="248"/>
        <v>2.6435185185185187E-2</v>
      </c>
      <c r="FH108" s="8">
        <f>IF(COUNT($ES108:ET108)&gt;0,SMALL($ES108:ET108,1),$FF108)</f>
        <v>3.0879629629629628E-2</v>
      </c>
      <c r="FI108" s="8">
        <f>IF(COUNT($ES108:EU108)&gt;0,SMALL($ES108:EU108,1),$FF108)</f>
        <v>3.0879629629629628E-2</v>
      </c>
      <c r="FJ108" s="8">
        <f>IF(COUNT($ES108:EV108)&gt;0,SMALL($ES108:EV108,1),$FF108)</f>
        <v>3.0879629629629628E-2</v>
      </c>
      <c r="FK108" s="8">
        <f>IF(COUNT($ES108:EW108)&gt;0,SMALL($ES108:EW108,1),$FF108)</f>
        <v>3.0879629629629628E-2</v>
      </c>
      <c r="FL108" s="54">
        <v>2.2222222222222223E-2</v>
      </c>
      <c r="FM108" s="8">
        <f t="shared" si="249"/>
        <v>2.2222222222222223E-2</v>
      </c>
      <c r="FN108" s="8">
        <f>IF(COUNT($EY108:EZ108)&gt;0,SMALL($EY108:EZ108,1),$FM108)</f>
        <v>2.2222222222222223E-2</v>
      </c>
      <c r="FO108" s="8">
        <f>IF(COUNT($EY108:FA108)&gt;0,SMALL($EY108:FA108,1),$FM108)</f>
        <v>2.2222222222222223E-2</v>
      </c>
      <c r="FP108" s="8">
        <f>IF(COUNT($EY108:FB108)&gt;0,SMALL($EY108:FB108,1),$FM108)</f>
        <v>2.2222222222222223E-2</v>
      </c>
      <c r="FQ108" s="8">
        <f>IF(COUNT($EY108:FC108)&gt;0,SMALL($EY108:FC108,1),$FM108)</f>
        <v>2.2222222222222223E-2</v>
      </c>
      <c r="FS108" s="8">
        <f t="shared" si="378"/>
        <v>8.5093749999999996E-3</v>
      </c>
      <c r="FT108" s="8">
        <f t="shared" si="379"/>
        <v>4.1690972222222225E-3</v>
      </c>
      <c r="FU108" s="1">
        <f t="shared" si="372"/>
        <v>105</v>
      </c>
      <c r="FV108" s="8">
        <f t="shared" si="380"/>
        <v>2.4305555555555557E-6</v>
      </c>
      <c r="FW108" s="1" t="str">
        <f t="shared" si="381"/>
        <v>Sylvia Elisabeth Gittins</v>
      </c>
      <c r="FY108" s="13">
        <f t="shared" si="382"/>
        <v>3.1924347981421936E-2</v>
      </c>
      <c r="FZ108" s="13">
        <f>SMALL($GL108:GM108,1)/(60*60*24)</f>
        <v>3.1924347981421936E-2</v>
      </c>
      <c r="GA108" s="13">
        <f>SMALL($GL108:GN108,1)/(60*60*24)</f>
        <v>3.0879629629629628E-2</v>
      </c>
      <c r="GB108" s="13">
        <f>SMALL($GL108:GO108,1)/(60*60*24)</f>
        <v>3.0879629629629628E-2</v>
      </c>
      <c r="GC108" s="13">
        <f>SMALL($GL108:GP108,1)/(60*60*24)</f>
        <v>3.0879629629629628E-2</v>
      </c>
      <c r="GD108" s="13">
        <f>SMALL($GL108:GQ108,1)/(60*60*24)</f>
        <v>3.0879629629629628E-2</v>
      </c>
      <c r="GE108" s="34">
        <f t="shared" si="250"/>
        <v>2.373133792707436E-2</v>
      </c>
      <c r="GF108" s="13">
        <f>SMALL($GR108:GS108,1)/(60*60*24)</f>
        <v>2.373133792707436E-2</v>
      </c>
      <c r="GG108" s="42">
        <f>SMALL($GT108:GT108,1)/(60*60*24)</f>
        <v>0.11572916666666666</v>
      </c>
      <c r="GH108" s="42">
        <f>SMALL($GT108:GU108,1)/(60*60*24)</f>
        <v>0.11572916666666666</v>
      </c>
      <c r="GI108" s="42">
        <f>SMALL($GT108:GV108,1)/(60*60*24)</f>
        <v>0.11572916666666666</v>
      </c>
      <c r="GJ108" s="42">
        <f>SMALL($GT108:GW108,1)/(60*60*24)</f>
        <v>0.11572916666666666</v>
      </c>
      <c r="GL108" s="6">
        <f t="shared" si="383"/>
        <v>2758.263665594855</v>
      </c>
      <c r="GM108" s="1">
        <f t="shared" si="391"/>
        <v>9999</v>
      </c>
      <c r="GN108" s="1">
        <f t="shared" si="391"/>
        <v>2668</v>
      </c>
      <c r="GO108" s="1">
        <f t="shared" si="391"/>
        <v>2683</v>
      </c>
      <c r="GP108" s="1">
        <f t="shared" si="391"/>
        <v>9999</v>
      </c>
      <c r="GQ108" s="1">
        <f t="shared" si="391"/>
        <v>9999</v>
      </c>
      <c r="GR108" s="6">
        <f t="shared" si="251"/>
        <v>2050.3875968992247</v>
      </c>
      <c r="GS108" s="1">
        <f t="shared" si="252"/>
        <v>9999</v>
      </c>
      <c r="GT108" s="43">
        <f t="shared" si="253"/>
        <v>9999</v>
      </c>
      <c r="GU108" s="1">
        <f t="shared" si="392"/>
        <v>9999</v>
      </c>
      <c r="GV108" s="1">
        <f t="shared" si="392"/>
        <v>9999</v>
      </c>
      <c r="GW108" s="1">
        <f t="shared" si="392"/>
        <v>9999</v>
      </c>
    </row>
    <row r="109" spans="1:205" x14ac:dyDescent="0.25">
      <c r="A109" s="1" t="s">
        <v>215</v>
      </c>
      <c r="B109" s="35"/>
      <c r="E109" s="13"/>
      <c r="K109" s="8">
        <v>1.6724537037037034E-2</v>
      </c>
      <c r="M109" s="8">
        <f t="shared" si="269"/>
        <v>2.3392841193283311E-2</v>
      </c>
      <c r="N109" s="6">
        <f t="shared" si="212"/>
        <v>2021.1414790996778</v>
      </c>
      <c r="O109" s="8">
        <f t="shared" si="213"/>
        <v>1.6145833333333335E-2</v>
      </c>
      <c r="P109" s="146" t="str">
        <f t="shared" si="214"/>
        <v>Terry Hellings</v>
      </c>
      <c r="Q109" s="107"/>
      <c r="R109" s="129" t="str">
        <f t="shared" si="361"/>
        <v/>
      </c>
      <c r="S109" s="131" t="str">
        <f t="shared" si="215"/>
        <v/>
      </c>
      <c r="T109" s="131">
        <f t="shared" si="254"/>
        <v>2.0010299999999847E-6</v>
      </c>
      <c r="U109" s="132">
        <f t="shared" si="358"/>
        <v>1.6147834363333335E-2</v>
      </c>
      <c r="V109" s="146" t="str">
        <f t="shared" si="217"/>
        <v>Terry Hellings</v>
      </c>
      <c r="W109" s="107"/>
      <c r="X109" s="129" t="str">
        <f t="shared" si="362"/>
        <v/>
      </c>
      <c r="Y109" s="131" t="str">
        <f t="shared" si="218"/>
        <v/>
      </c>
      <c r="Z109" s="131">
        <f t="shared" si="255"/>
        <v>2.0010299999999847E-6</v>
      </c>
      <c r="AA109" s="132">
        <f t="shared" si="359"/>
        <v>1.6147834363333335E-2</v>
      </c>
      <c r="AB109" s="146" t="str">
        <f t="shared" si="220"/>
        <v>Terry Hellings</v>
      </c>
      <c r="AC109" s="107"/>
      <c r="AD109" s="129" t="str">
        <f t="shared" si="363"/>
        <v/>
      </c>
      <c r="AE109" s="131" t="str">
        <f t="shared" si="221"/>
        <v/>
      </c>
      <c r="AF109" s="131">
        <f t="shared" si="256"/>
        <v>2.0010299999999847E-6</v>
      </c>
      <c r="AG109" s="132">
        <f t="shared" si="360"/>
        <v>1.6147834363333335E-2</v>
      </c>
      <c r="AH109" s="146" t="str">
        <f t="shared" si="223"/>
        <v>Terry Hellings</v>
      </c>
      <c r="AI109" s="107">
        <v>16.399999999999999</v>
      </c>
      <c r="AJ109" s="108">
        <f t="shared" si="224"/>
        <v>1.40625E-2</v>
      </c>
      <c r="AK109" s="109">
        <f t="shared" si="257"/>
        <v>1215</v>
      </c>
      <c r="AL109" s="129">
        <f t="shared" si="384"/>
        <v>2195.5335999999998</v>
      </c>
      <c r="AM109" s="131">
        <f t="shared" si="385"/>
        <v>1.40625E-2</v>
      </c>
      <c r="AN109" s="131">
        <f t="shared" si="258"/>
        <v>2.0010299999999847E-6</v>
      </c>
      <c r="AO109" s="132">
        <f t="shared" si="259"/>
        <v>1.40625E-2</v>
      </c>
      <c r="AP109" s="146" t="str">
        <f t="shared" si="225"/>
        <v>Terry Hellings</v>
      </c>
      <c r="AQ109" s="107">
        <v>15</v>
      </c>
      <c r="AR109" s="129">
        <f t="shared" si="226"/>
        <v>2125.36</v>
      </c>
      <c r="AS109" s="131">
        <f t="shared" si="227"/>
        <v>1.4930555555555556E-2</v>
      </c>
      <c r="AT109" s="131">
        <f t="shared" si="260"/>
        <v>2.0010299999999847E-6</v>
      </c>
      <c r="AU109" s="132">
        <f t="shared" si="228"/>
        <v>1.4932556585555557E-2</v>
      </c>
      <c r="AV109" s="146" t="str">
        <f t="shared" si="229"/>
        <v>Terry Hellings</v>
      </c>
      <c r="AW109" s="107">
        <v>15</v>
      </c>
      <c r="AX109" s="129">
        <f t="shared" si="364"/>
        <v>1943.5</v>
      </c>
      <c r="AY109" s="131">
        <f t="shared" si="230"/>
        <v>1.7013888888888887E-2</v>
      </c>
      <c r="AZ109" s="131">
        <f t="shared" si="261"/>
        <v>2.0010299999999847E-6</v>
      </c>
      <c r="BA109" s="132">
        <f t="shared" si="231"/>
        <v>1.7015889918888888E-2</v>
      </c>
      <c r="BB109" s="146" t="str">
        <f t="shared" si="232"/>
        <v>Terry Hellings</v>
      </c>
      <c r="BC109" s="107">
        <v>14.9</v>
      </c>
      <c r="BD109" s="129">
        <f t="shared" si="365"/>
        <v>917.62159999999994</v>
      </c>
      <c r="BE109" s="131">
        <f t="shared" si="233"/>
        <v>1.0590277777777778E-2</v>
      </c>
      <c r="BF109" s="131">
        <f t="shared" si="262"/>
        <v>2.0010399999999846E-6</v>
      </c>
      <c r="BG109" s="134">
        <f>IF(BE109&lt;&gt;"",BE109,VLOOKUP($A109,Table12[],7,FALSE))+BF109</f>
        <v>1.0592278817777778E-2</v>
      </c>
      <c r="BH109" s="146" t="str">
        <f t="shared" si="234"/>
        <v>Terry Hellings</v>
      </c>
      <c r="BI109" s="107">
        <v>15</v>
      </c>
      <c r="BJ109" s="129">
        <f t="shared" si="366"/>
        <v>914.8599999999999</v>
      </c>
      <c r="BK109" s="131">
        <f t="shared" si="235"/>
        <v>1.0590277777777778E-2</v>
      </c>
      <c r="BL109" s="131">
        <f t="shared" si="263"/>
        <v>2.0010299999999847E-6</v>
      </c>
      <c r="BM109" s="134">
        <f>IF(BK109&lt;&gt;"",BK109,VLOOKUP($A109,Table12[],7,FALSE))+BL109</f>
        <v>1.0592278807777779E-2</v>
      </c>
      <c r="BN109" s="146" t="str">
        <f t="shared" si="236"/>
        <v>Terry Hellings</v>
      </c>
      <c r="BO109" s="107">
        <v>15.2</v>
      </c>
      <c r="BP109" s="129">
        <f t="shared" si="367"/>
        <v>909.33679999999993</v>
      </c>
      <c r="BQ109" s="131">
        <f t="shared" si="237"/>
        <v>1.0590277777777778E-2</v>
      </c>
      <c r="BR109" s="131">
        <f t="shared" si="264"/>
        <v>2.0010399999999846E-6</v>
      </c>
      <c r="BS109" s="134">
        <f>IF(BQ109&lt;&gt;"",BQ109,VLOOKUP($A109,Table12[],7,FALSE))+BR109</f>
        <v>1.0592278817777778E-2</v>
      </c>
      <c r="BT109" s="146" t="str">
        <f t="shared" si="238"/>
        <v>Terry Hellings</v>
      </c>
      <c r="BU109" s="107">
        <v>15.4</v>
      </c>
      <c r="BV109" s="129">
        <f t="shared" si="368"/>
        <v>867.09999999999991</v>
      </c>
      <c r="BW109" s="131">
        <f t="shared" si="239"/>
        <v>1.0069444444444445E-2</v>
      </c>
      <c r="BX109" s="131">
        <f t="shared" si="265"/>
        <v>2.0010299999999847E-6</v>
      </c>
      <c r="BY109" s="134">
        <f>IF(BW109&lt;&gt;"",BW109,VLOOKUP($A109,Table12[],7,FALSE))+BX109</f>
        <v>1.0071445474444446E-2</v>
      </c>
      <c r="BZ109" s="146" t="str">
        <f t="shared" si="240"/>
        <v>Terry Hellings</v>
      </c>
      <c r="CA109" s="107">
        <v>15.9</v>
      </c>
      <c r="CB109" s="129">
        <f t="shared" si="369"/>
        <v>836.19999999999982</v>
      </c>
      <c r="CC109" s="131">
        <f t="shared" si="241"/>
        <v>9.7222222222222224E-3</v>
      </c>
      <c r="CD109" s="131">
        <f t="shared" si="266"/>
        <v>2.0010299999999847E-6</v>
      </c>
      <c r="CE109" s="134">
        <f>IF(CC109&lt;&gt;"",CC109,VLOOKUP($A109,Table12[],7,FALSE))+CD109</f>
        <v>9.7242232522222229E-3</v>
      </c>
      <c r="CF109" s="146" t="str">
        <f t="shared" si="242"/>
        <v>Terry Hellings</v>
      </c>
      <c r="CG109" s="107"/>
      <c r="CH109" s="129" t="str">
        <f t="shared" si="370"/>
        <v/>
      </c>
      <c r="CI109" s="131" t="str">
        <f t="shared" si="243"/>
        <v/>
      </c>
      <c r="CJ109" s="131">
        <f t="shared" si="267"/>
        <v>2.0010299999999847E-6</v>
      </c>
      <c r="CK109" s="134">
        <f>IF(CI109&lt;&gt;"",CI109,VLOOKUP($A109,Table12[],7,FALSE))+CJ109</f>
        <v>1.0592278807777777E-2</v>
      </c>
      <c r="CL109" s="146" t="str">
        <f t="shared" si="244"/>
        <v>Terry Hellings</v>
      </c>
      <c r="CM109" s="8"/>
      <c r="CN109" s="8">
        <f t="shared" si="268"/>
        <v>0</v>
      </c>
      <c r="CO109" s="8">
        <f t="shared" si="245"/>
        <v>0</v>
      </c>
      <c r="CP109" s="8">
        <f t="shared" si="373"/>
        <v>1.6145833333333335E-2</v>
      </c>
      <c r="CQ109" s="8"/>
      <c r="CR109" s="8">
        <f>IF(A109&lt;&gt;"",IF(VLOOKUP(A109,Apr!A$4:F$211,6)&gt;0,VLOOKUP(A109,Apr!A$4:F$211,6),0),0)</f>
        <v>0</v>
      </c>
      <c r="CS109" s="8">
        <f>IF(A109&lt;&gt;"",IF(VLOOKUP(A109,May!A$3:F$209,6)&gt;0,VLOOKUP(A109,May!A$3:F$209,6),0),0)</f>
        <v>0</v>
      </c>
      <c r="CT109" s="8">
        <f>IF(A109&lt;&gt;"",IF(VLOOKUP(A109,Jun!A$3:F$209,6)&gt;0,VLOOKUP(A109,Jun!A$3:F$209,6),0),0)</f>
        <v>0</v>
      </c>
      <c r="CU109" s="8">
        <f>IF(A109&lt;&gt;"",IF(VLOOKUP(A109,Jul!A$3:F$206,6)&gt;0,VLOOKUP(A109,Jul!A$3:F$206,6),0),0)</f>
        <v>0</v>
      </c>
      <c r="CV109" s="8">
        <f>IF(A109&lt;&gt;"",IF(VLOOKUP(A109,Aug!A$3:F$206,6)&gt;0,VLOOKUP(A109,Aug!A$3:F$206,6),0),0)</f>
        <v>0</v>
      </c>
      <c r="CW109" s="8">
        <f>IF(A109&lt;&gt;"",IF(VLOOKUP(A109,Sep!A$3:F$206,6)&gt;0,VLOOKUP(A109,Sep!A$3:F$206,6),0),0)</f>
        <v>0</v>
      </c>
      <c r="CX109" s="6">
        <f t="shared" si="374"/>
        <v>1553.2696477978011</v>
      </c>
      <c r="CY109" s="8">
        <f t="shared" si="246"/>
        <v>9.8958333333333329E-3</v>
      </c>
      <c r="CZ109" s="8">
        <f>IF(A109&lt;&gt;"",IF(VLOOKUP(A109,Oct!A$3:F$206,6)&gt;0,VLOOKUP(A109,Oct!A$3:F$206,6),0),0)</f>
        <v>0</v>
      </c>
      <c r="DA109" s="8">
        <f>IF(A109&lt;&gt;"",IF(VLOOKUP(A109,Nov!A$3:F$207,6)&gt;0,VLOOKUP(A109,Nov!A$3:F$207,6),0),0)</f>
        <v>0</v>
      </c>
      <c r="DB109" s="8">
        <f>IF(A109&lt;&gt;"",IF(VLOOKUP(A109,Dec!A$3:F$207,6)&gt;0,VLOOKUP(A109,Dec!A$3:F$207,6),0),0)</f>
        <v>0</v>
      </c>
      <c r="DC109" s="8">
        <f>IF(A109&lt;&gt;"",IF(VLOOKUP(A109,Jan!A$3:F$207,6)&gt;0,VLOOKUP(A109,Jan!A$3:F$207,6),0),0)</f>
        <v>0</v>
      </c>
      <c r="DD109" s="8">
        <f>IF(A109&lt;&gt;"",IF(VLOOKUP(A109,Feb!A$3:F$207,6)&gt;0,VLOOKUP(A109,Feb!A$3:F$207,6),0),0)</f>
        <v>0</v>
      </c>
      <c r="DE109" s="8">
        <f>IF(A109&lt;&gt;"",IF(VLOOKUP(A109,Mar!A$3:F$207,6)&gt;0,VLOOKUP(A109,Mar!A$3:F$207,6),0),0)</f>
        <v>0</v>
      </c>
      <c r="DG109" s="8">
        <f>LARGE($EE109:EF109,1)</f>
        <v>1.40625E-2</v>
      </c>
      <c r="DH109" s="8">
        <f>LARGE($EE109:EG109,1)</f>
        <v>1.40625E-2</v>
      </c>
      <c r="DI109" s="8">
        <f>LARGE($EE109:EH109,1)</f>
        <v>1.40625E-2</v>
      </c>
      <c r="DJ109" s="8">
        <f>LARGE($EE109:EI109,1)</f>
        <v>1.4932556585555557E-2</v>
      </c>
      <c r="DK109" s="8">
        <f>LARGE($EE109:EJ109,1)</f>
        <v>1.4932556585555557E-2</v>
      </c>
      <c r="DL109" s="8">
        <f>LARGE($EK109:EL109,1)</f>
        <v>9.8958333333333329E-3</v>
      </c>
      <c r="DM109" s="8">
        <f>LARGE($EK109:EM109,1)</f>
        <v>9.8958333333333329E-3</v>
      </c>
      <c r="DN109" s="8">
        <f>LARGE($EK109:EN109,1)</f>
        <v>9.8958333333333329E-3</v>
      </c>
      <c r="DO109" s="8">
        <f>LARGE($EK109:EO109,1)</f>
        <v>9.8958333333333329E-3</v>
      </c>
      <c r="DP109" s="8">
        <f>LARGE($EK109:EP109,1)</f>
        <v>9.8958333333333329E-3</v>
      </c>
      <c r="DS109" s="6">
        <f t="shared" si="371"/>
        <v>0</v>
      </c>
      <c r="DT109" s="6">
        <f t="shared" si="371"/>
        <v>0</v>
      </c>
      <c r="DU109" s="6">
        <f t="shared" si="371"/>
        <v>0</v>
      </c>
      <c r="DV109" s="6">
        <f t="shared" si="371"/>
        <v>0</v>
      </c>
      <c r="DW109" s="6">
        <f t="shared" si="371"/>
        <v>0</v>
      </c>
      <c r="DX109" s="6">
        <f t="shared" si="371"/>
        <v>0</v>
      </c>
      <c r="DY109" s="6">
        <f t="shared" si="386"/>
        <v>0</v>
      </c>
      <c r="DZ109" s="6">
        <f t="shared" si="386"/>
        <v>0</v>
      </c>
      <c r="EA109" s="6">
        <f t="shared" si="386"/>
        <v>0</v>
      </c>
      <c r="EB109" s="6">
        <f t="shared" si="386"/>
        <v>0</v>
      </c>
      <c r="EC109" s="6">
        <f t="shared" si="386"/>
        <v>0</v>
      </c>
      <c r="EE109" s="8">
        <f t="shared" si="393"/>
        <v>1.40625E-2</v>
      </c>
      <c r="EF109" s="8">
        <f t="shared" si="387"/>
        <v>0</v>
      </c>
      <c r="EG109" s="8">
        <f t="shared" si="387"/>
        <v>0</v>
      </c>
      <c r="EH109" s="8">
        <f t="shared" si="376"/>
        <v>1.40625E-2</v>
      </c>
      <c r="EI109" s="8">
        <f t="shared" si="377"/>
        <v>1.4932556585555557E-2</v>
      </c>
      <c r="EJ109" s="8">
        <f t="shared" si="387"/>
        <v>0</v>
      </c>
      <c r="EK109" s="8">
        <f t="shared" si="247"/>
        <v>9.8958333333333329E-3</v>
      </c>
      <c r="EL109" s="8">
        <f t="shared" si="388"/>
        <v>0</v>
      </c>
      <c r="EM109" s="8">
        <f t="shared" si="388"/>
        <v>0</v>
      </c>
      <c r="EN109" s="8">
        <f t="shared" si="388"/>
        <v>0</v>
      </c>
      <c r="EO109" s="8">
        <f t="shared" si="388"/>
        <v>0</v>
      </c>
      <c r="EP109" s="8">
        <f t="shared" si="388"/>
        <v>0</v>
      </c>
      <c r="ES109" s="8" t="str">
        <f t="shared" si="389"/>
        <v/>
      </c>
      <c r="ET109" s="8" t="str">
        <f t="shared" si="389"/>
        <v/>
      </c>
      <c r="EU109" s="8" t="str">
        <f t="shared" si="389"/>
        <v/>
      </c>
      <c r="EV109" s="8" t="str">
        <f t="shared" si="389"/>
        <v/>
      </c>
      <c r="EW109" s="8" t="str">
        <f t="shared" si="389"/>
        <v/>
      </c>
      <c r="EX109" s="8" t="str">
        <f t="shared" si="389"/>
        <v/>
      </c>
      <c r="EY109" s="8" t="str">
        <f t="shared" si="390"/>
        <v/>
      </c>
      <c r="EZ109" s="8" t="str">
        <f t="shared" si="390"/>
        <v/>
      </c>
      <c r="FA109" s="8" t="str">
        <f t="shared" si="390"/>
        <v/>
      </c>
      <c r="FB109" s="8" t="str">
        <f t="shared" si="390"/>
        <v/>
      </c>
      <c r="FC109" s="8" t="str">
        <f t="shared" si="390"/>
        <v/>
      </c>
      <c r="FD109" s="8" t="str">
        <f t="shared" si="390"/>
        <v/>
      </c>
      <c r="FF109" s="13"/>
      <c r="FG109" s="8">
        <f t="shared" si="248"/>
        <v>0</v>
      </c>
      <c r="FH109" s="8">
        <f>IF(COUNT($ES109:ET109)&gt;0,SMALL($ES109:ET109,1),$FF109)</f>
        <v>0</v>
      </c>
      <c r="FI109" s="8">
        <f>IF(COUNT($ES109:EU109)&gt;0,SMALL($ES109:EU109,1),$FF109)</f>
        <v>0</v>
      </c>
      <c r="FJ109" s="8">
        <f>IF(COUNT($ES109:EV109)&gt;0,SMALL($ES109:EV109,1),$FF109)</f>
        <v>0</v>
      </c>
      <c r="FK109" s="8">
        <f>IF(COUNT($ES109:EW109)&gt;0,SMALL($ES109:EW109,1),$FF109)</f>
        <v>0</v>
      </c>
      <c r="FL109" s="35">
        <v>0</v>
      </c>
      <c r="FM109" s="8">
        <f t="shared" si="249"/>
        <v>0</v>
      </c>
      <c r="FN109" s="8">
        <f>IF(COUNT($EY109:EZ109)&gt;0,SMALL($EY109:EZ109,1),$FM109)</f>
        <v>0</v>
      </c>
      <c r="FO109" s="8">
        <f>IF(COUNT($EY109:FA109)&gt;0,SMALL($EY109:FA109,1),$FM109)</f>
        <v>0</v>
      </c>
      <c r="FP109" s="8">
        <f>IF(COUNT($EY109:FB109)&gt;0,SMALL($EY109:FB109,1),$FM109)</f>
        <v>0</v>
      </c>
      <c r="FQ109" s="8">
        <f>IF(COUNT($EY109:FC109)&gt;0,SMALL($EY109:FC109,1),$FM109)</f>
        <v>0</v>
      </c>
      <c r="FS109" s="8">
        <f t="shared" si="378"/>
        <v>1.4935010289259261E-2</v>
      </c>
      <c r="FT109" s="8">
        <f t="shared" si="379"/>
        <v>9.898287037037037E-3</v>
      </c>
      <c r="FU109" s="1">
        <f t="shared" si="372"/>
        <v>106</v>
      </c>
      <c r="FV109" s="8">
        <f t="shared" si="380"/>
        <v>2.4537037037037038E-6</v>
      </c>
      <c r="FW109" s="1" t="str">
        <f t="shared" si="381"/>
        <v>Terry Hellings</v>
      </c>
      <c r="FY109" s="13">
        <f t="shared" si="382"/>
        <v>2.3392841193283311E-2</v>
      </c>
      <c r="FZ109" s="13">
        <f>SMALL($GL109:GM109,1)/(60*60*24)</f>
        <v>2.3392841193283307E-2</v>
      </c>
      <c r="GA109" s="13">
        <f>SMALL($GL109:GN109,1)/(60*60*24)</f>
        <v>2.3392841193283307E-2</v>
      </c>
      <c r="GB109" s="13">
        <f>SMALL($GL109:GO109,1)/(60*60*24)</f>
        <v>2.3392841193283307E-2</v>
      </c>
      <c r="GC109" s="13">
        <f>SMALL($GL109:GP109,1)/(60*60*24)</f>
        <v>2.3392841193283307E-2</v>
      </c>
      <c r="GD109" s="13">
        <f>SMALL($GL109:GQ109,1)/(60*60*24)</f>
        <v>2.3392841193283307E-2</v>
      </c>
      <c r="GE109" s="34">
        <f t="shared" si="250"/>
        <v>1.7977657960622697E-2</v>
      </c>
      <c r="GF109" s="13">
        <f>SMALL($GR109:GS109,1)/(60*60*24)</f>
        <v>1.7977657960622697E-2</v>
      </c>
      <c r="GG109" s="42">
        <f>SMALL($GT109:GT109,1)/(60*60*24)</f>
        <v>0.11572916666666666</v>
      </c>
      <c r="GH109" s="42">
        <f>SMALL($GT109:GU109,1)/(60*60*24)</f>
        <v>0.11572916666666666</v>
      </c>
      <c r="GI109" s="42">
        <f>SMALL($GT109:GV109,1)/(60*60*24)</f>
        <v>0.11572916666666666</v>
      </c>
      <c r="GJ109" s="42">
        <f>SMALL($GT109:GW109,1)/(60*60*24)</f>
        <v>0.11572916666666666</v>
      </c>
      <c r="GL109" s="6">
        <f t="shared" si="383"/>
        <v>2021.1414790996778</v>
      </c>
      <c r="GM109" s="1">
        <f t="shared" si="391"/>
        <v>9999</v>
      </c>
      <c r="GN109" s="1">
        <f t="shared" si="391"/>
        <v>9999</v>
      </c>
      <c r="GO109" s="1">
        <f t="shared" si="391"/>
        <v>9999</v>
      </c>
      <c r="GP109" s="1">
        <f t="shared" si="391"/>
        <v>9999</v>
      </c>
      <c r="GQ109" s="1">
        <f t="shared" si="391"/>
        <v>9999</v>
      </c>
      <c r="GR109" s="6">
        <f t="shared" si="251"/>
        <v>1553.2696477978011</v>
      </c>
      <c r="GS109" s="1">
        <f t="shared" si="252"/>
        <v>9999</v>
      </c>
      <c r="GT109" s="43">
        <f t="shared" si="253"/>
        <v>9999</v>
      </c>
      <c r="GU109" s="1">
        <f t="shared" si="392"/>
        <v>9999</v>
      </c>
      <c r="GV109" s="1">
        <f t="shared" si="392"/>
        <v>9999</v>
      </c>
      <c r="GW109" s="1">
        <f t="shared" si="392"/>
        <v>9999</v>
      </c>
    </row>
    <row r="110" spans="1:205" x14ac:dyDescent="0.25">
      <c r="A110" s="1" t="s">
        <v>216</v>
      </c>
      <c r="B110" s="54">
        <v>1.3900462962962962E-2</v>
      </c>
      <c r="C110" s="45">
        <v>43160</v>
      </c>
      <c r="E110" s="13">
        <v>1.7256944444444446E-2</v>
      </c>
      <c r="F110" s="11">
        <v>42186</v>
      </c>
      <c r="H110" s="35">
        <v>0</v>
      </c>
      <c r="J110" s="8">
        <v>1.849537037037037E-2</v>
      </c>
      <c r="K110" s="55">
        <f>(J110/4*3.1)/1.032</f>
        <v>1.3889449648291703E-2</v>
      </c>
      <c r="M110" s="8">
        <f t="shared" si="269"/>
        <v>1.9427365263687751E-2</v>
      </c>
      <c r="N110" s="6">
        <f t="shared" si="212"/>
        <v>1678.5243587826217</v>
      </c>
      <c r="O110" s="8">
        <f t="shared" si="213"/>
        <v>1.9965277777777776E-2</v>
      </c>
      <c r="P110" s="146" t="str">
        <f t="shared" si="214"/>
        <v>Thomas Howarth</v>
      </c>
      <c r="Q110" s="107"/>
      <c r="R110" s="129" t="str">
        <f t="shared" si="361"/>
        <v/>
      </c>
      <c r="S110" s="131" t="str">
        <f t="shared" si="215"/>
        <v/>
      </c>
      <c r="T110" s="131">
        <f t="shared" si="254"/>
        <v>2.0010399999999846E-6</v>
      </c>
      <c r="U110" s="132">
        <f t="shared" si="358"/>
        <v>1.9967278817777778E-2</v>
      </c>
      <c r="V110" s="146" t="str">
        <f t="shared" si="217"/>
        <v>Thomas Howarth</v>
      </c>
      <c r="W110" s="107"/>
      <c r="X110" s="129" t="str">
        <f t="shared" si="362"/>
        <v/>
      </c>
      <c r="Y110" s="131" t="str">
        <f t="shared" si="218"/>
        <v/>
      </c>
      <c r="Z110" s="131">
        <f t="shared" si="255"/>
        <v>2.0010399999999846E-6</v>
      </c>
      <c r="AA110" s="132">
        <f t="shared" si="359"/>
        <v>1.9967278817777778E-2</v>
      </c>
      <c r="AB110" s="146" t="str">
        <f t="shared" si="220"/>
        <v>Thomas Howarth</v>
      </c>
      <c r="AC110" s="107"/>
      <c r="AD110" s="129" t="str">
        <f t="shared" si="363"/>
        <v/>
      </c>
      <c r="AE110" s="131" t="str">
        <f t="shared" si="221"/>
        <v/>
      </c>
      <c r="AF110" s="131">
        <f t="shared" si="256"/>
        <v>2.0010399999999846E-6</v>
      </c>
      <c r="AG110" s="132">
        <f t="shared" si="360"/>
        <v>1.9967278817777778E-2</v>
      </c>
      <c r="AH110" s="146" t="str">
        <f t="shared" si="223"/>
        <v>Thomas Howarth</v>
      </c>
      <c r="AI110" s="107">
        <v>12</v>
      </c>
      <c r="AJ110" s="108">
        <f t="shared" si="224"/>
        <v>1.6666666666666666E-2</v>
      </c>
      <c r="AK110" s="109">
        <f t="shared" si="257"/>
        <v>1440</v>
      </c>
      <c r="AL110" s="129">
        <f t="shared" si="384"/>
        <v>1974.9880000000001</v>
      </c>
      <c r="AM110" s="131">
        <f t="shared" si="385"/>
        <v>1.6666666666666666E-2</v>
      </c>
      <c r="AN110" s="131">
        <f t="shared" si="258"/>
        <v>2.0010399999999846E-6</v>
      </c>
      <c r="AO110" s="132">
        <f t="shared" si="259"/>
        <v>1.6666666666666666E-2</v>
      </c>
      <c r="AP110" s="146" t="str">
        <f t="shared" si="225"/>
        <v>Thomas Howarth</v>
      </c>
      <c r="AQ110" s="107">
        <v>12.6</v>
      </c>
      <c r="AR110" s="129">
        <f t="shared" si="226"/>
        <v>2005.0624</v>
      </c>
      <c r="AS110" s="131">
        <f t="shared" si="227"/>
        <v>1.6319444444444445E-2</v>
      </c>
      <c r="AT110" s="131">
        <f t="shared" si="260"/>
        <v>2.0010399999999846E-6</v>
      </c>
      <c r="AU110" s="132">
        <f t="shared" si="228"/>
        <v>1.6321445484444447E-2</v>
      </c>
      <c r="AV110" s="146" t="str">
        <f t="shared" si="229"/>
        <v>Thomas Howarth</v>
      </c>
      <c r="AW110" s="107">
        <v>13.1</v>
      </c>
      <c r="AX110" s="129">
        <f t="shared" si="364"/>
        <v>1871.3</v>
      </c>
      <c r="AY110" s="131">
        <f t="shared" si="230"/>
        <v>1.7881944444444443E-2</v>
      </c>
      <c r="AZ110" s="131">
        <f t="shared" si="261"/>
        <v>2.0010399999999846E-6</v>
      </c>
      <c r="BA110" s="132">
        <f t="shared" si="231"/>
        <v>1.7883945484444445E-2</v>
      </c>
      <c r="BB110" s="146" t="str">
        <f t="shared" si="232"/>
        <v>Thomas Howarth</v>
      </c>
      <c r="BC110" s="107">
        <v>13.6</v>
      </c>
      <c r="BD110" s="129">
        <f t="shared" si="365"/>
        <v>953.52239999999995</v>
      </c>
      <c r="BE110" s="131">
        <f t="shared" si="233"/>
        <v>1.1111111111111112E-2</v>
      </c>
      <c r="BF110" s="131">
        <f t="shared" si="262"/>
        <v>2.0010499999999844E-6</v>
      </c>
      <c r="BG110" s="134">
        <f>IF(BE110&lt;&gt;"",BE110,VLOOKUP($A110,Table12[],7,FALSE))+BF110</f>
        <v>1.1113112161111112E-2</v>
      </c>
      <c r="BH110" s="146" t="str">
        <f t="shared" si="234"/>
        <v>Thomas Howarth</v>
      </c>
      <c r="BI110" s="107">
        <v>14.1</v>
      </c>
      <c r="BJ110" s="129">
        <f t="shared" si="366"/>
        <v>939.71439999999984</v>
      </c>
      <c r="BK110" s="131">
        <f t="shared" si="235"/>
        <v>1.0937499999999999E-2</v>
      </c>
      <c r="BL110" s="131">
        <f t="shared" si="263"/>
        <v>2.0010399999999846E-6</v>
      </c>
      <c r="BM110" s="134">
        <f>IF(BK110&lt;&gt;"",BK110,VLOOKUP($A110,Table12[],7,FALSE))+BL110</f>
        <v>1.0939501039999999E-2</v>
      </c>
      <c r="BN110" s="146" t="str">
        <f t="shared" si="236"/>
        <v>Thomas Howarth</v>
      </c>
      <c r="BO110" s="107">
        <v>14.6</v>
      </c>
      <c r="BP110" s="129">
        <f t="shared" si="367"/>
        <v>925.90639999999985</v>
      </c>
      <c r="BQ110" s="131">
        <f t="shared" si="237"/>
        <v>1.0763888888888889E-2</v>
      </c>
      <c r="BR110" s="131">
        <f t="shared" si="264"/>
        <v>2.0010499999999844E-6</v>
      </c>
      <c r="BS110" s="134">
        <f>IF(BQ110&lt;&gt;"",BQ110,VLOOKUP($A110,Table12[],7,FALSE))+BR110</f>
        <v>1.0765889938888889E-2</v>
      </c>
      <c r="BT110" s="146" t="str">
        <f t="shared" si="238"/>
        <v>Thomas Howarth</v>
      </c>
      <c r="BU110" s="107">
        <v>15</v>
      </c>
      <c r="BV110" s="129">
        <f t="shared" si="368"/>
        <v>879.09999999999991</v>
      </c>
      <c r="BW110" s="131">
        <f t="shared" si="239"/>
        <v>1.0243055555555556E-2</v>
      </c>
      <c r="BX110" s="131">
        <f t="shared" si="265"/>
        <v>2.0010399999999846E-6</v>
      </c>
      <c r="BY110" s="134">
        <f>IF(BW110&lt;&gt;"",BW110,VLOOKUP($A110,Table12[],7,FALSE))+BX110</f>
        <v>1.0245056595555555E-2</v>
      </c>
      <c r="BZ110" s="146" t="str">
        <f t="shared" si="240"/>
        <v>Thomas Howarth</v>
      </c>
      <c r="CA110" s="107">
        <v>15.6</v>
      </c>
      <c r="CB110" s="129">
        <f t="shared" si="369"/>
        <v>845.5</v>
      </c>
      <c r="CC110" s="131">
        <f t="shared" si="241"/>
        <v>9.7222222222222224E-3</v>
      </c>
      <c r="CD110" s="131">
        <f t="shared" si="266"/>
        <v>2.0010399999999846E-6</v>
      </c>
      <c r="CE110" s="134">
        <f>IF(CC110&lt;&gt;"",CC110,VLOOKUP($A110,Table12[],7,FALSE))+CD110</f>
        <v>9.724223262222222E-3</v>
      </c>
      <c r="CF110" s="146" t="str">
        <f t="shared" si="242"/>
        <v>Thomas Howarth</v>
      </c>
      <c r="CG110" s="107"/>
      <c r="CH110" s="129" t="str">
        <f t="shared" si="370"/>
        <v/>
      </c>
      <c r="CI110" s="131" t="str">
        <f t="shared" si="243"/>
        <v/>
      </c>
      <c r="CJ110" s="131">
        <f t="shared" si="267"/>
        <v>2.0010399999999846E-6</v>
      </c>
      <c r="CK110" s="134">
        <f>IF(CI110&lt;&gt;"",CI110,VLOOKUP($A110,Table12[],7,FALSE))+CJ110</f>
        <v>1.1286723262222222E-2</v>
      </c>
      <c r="CL110" s="146" t="str">
        <f t="shared" si="244"/>
        <v>Thomas Howarth</v>
      </c>
      <c r="CM110" s="8"/>
      <c r="CN110" s="8">
        <f t="shared" si="268"/>
        <v>0</v>
      </c>
      <c r="CO110" s="8">
        <f t="shared" si="245"/>
        <v>0</v>
      </c>
      <c r="CP110" s="8">
        <f t="shared" si="373"/>
        <v>1.9965277777777776E-2</v>
      </c>
      <c r="CQ110" s="8"/>
      <c r="CR110" s="8">
        <f>IF(A110&lt;&gt;"",IF(VLOOKUP(A110,Apr!A$4:F$211,6)&gt;0,VLOOKUP(A110,Apr!A$4:F$211,6),0),0)</f>
        <v>0</v>
      </c>
      <c r="CS110" s="8">
        <f>IF(A110&lt;&gt;"",IF(VLOOKUP(A110,May!A$3:F$209,6)&gt;0,VLOOKUP(A110,May!A$3:F$209,6),0),0)</f>
        <v>0</v>
      </c>
      <c r="CT110" s="8">
        <f>IF(A110&lt;&gt;"",IF(VLOOKUP(A110,Jun!A$3:F$209,6)&gt;0,VLOOKUP(A110,Jun!A$3:F$209,6),0),0)</f>
        <v>0</v>
      </c>
      <c r="CU110" s="8">
        <f>IF(A110&lt;&gt;"",IF(VLOOKUP(A110,Jul!A$3:F$206,6)&gt;0,VLOOKUP(A110,Jul!A$3:F$206,6),0),0)</f>
        <v>0</v>
      </c>
      <c r="CV110" s="8">
        <f>IF(A110&lt;&gt;"",IF(VLOOKUP(A110,Aug!A$3:F$206,6)&gt;0,VLOOKUP(A110,Aug!A$3:F$206,6),0),0)</f>
        <v>0</v>
      </c>
      <c r="CW110" s="8">
        <f>IF(A110&lt;&gt;"",IF(VLOOKUP(A110,Sep!A$3:F$206,6)&gt;0,VLOOKUP(A110,Sep!A$3:F$206,6),0),0)</f>
        <v>0</v>
      </c>
      <c r="CX110" s="6">
        <f t="shared" si="374"/>
        <v>1289.9645900828757</v>
      </c>
      <c r="CY110" s="8">
        <f t="shared" si="246"/>
        <v>1.2847222222222223E-2</v>
      </c>
      <c r="CZ110" s="8">
        <f>IF(A110&lt;&gt;"",IF(VLOOKUP(A110,Oct!A$3:F$206,6)&gt;0,VLOOKUP(A110,Oct!A$3:F$206,6),0),0)</f>
        <v>0</v>
      </c>
      <c r="DA110" s="8">
        <f>IF(A110&lt;&gt;"",IF(VLOOKUP(A110,Nov!A$3:F$207,6)&gt;0,VLOOKUP(A110,Nov!A$3:F$207,6),0),0)</f>
        <v>0</v>
      </c>
      <c r="DB110" s="8">
        <f>IF(A110&lt;&gt;"",IF(VLOOKUP(A110,Dec!A$3:F$207,6)&gt;0,VLOOKUP(A110,Dec!A$3:F$207,6),0),0)</f>
        <v>0</v>
      </c>
      <c r="DC110" s="8">
        <f>IF(A110&lt;&gt;"",IF(VLOOKUP(A110,Jan!A$3:F$207,6)&gt;0,VLOOKUP(A110,Jan!A$3:F$207,6),0),0)</f>
        <v>0</v>
      </c>
      <c r="DD110" s="8">
        <f>IF(A110&lt;&gt;"",IF(VLOOKUP(A110,Feb!A$3:F$207,6)&gt;0,VLOOKUP(A110,Feb!A$3:F$207,6),0),0)</f>
        <v>0</v>
      </c>
      <c r="DE110" s="8">
        <f>IF(A110&lt;&gt;"",IF(VLOOKUP(A110,Mar!A$3:F$207,6)&gt;0,VLOOKUP(A110,Mar!A$3:F$207,6),0),0)</f>
        <v>0</v>
      </c>
      <c r="DG110" s="8">
        <f>LARGE($EE110:EF110,1)</f>
        <v>1.6666666666666666E-2</v>
      </c>
      <c r="DH110" s="8">
        <f>LARGE($EE110:EG110,1)</f>
        <v>1.6666666666666666E-2</v>
      </c>
      <c r="DI110" s="8">
        <f>LARGE($EE110:EH110,1)</f>
        <v>1.6666666666666666E-2</v>
      </c>
      <c r="DJ110" s="8">
        <f>LARGE($EE110:EI110,1)</f>
        <v>1.6666666666666666E-2</v>
      </c>
      <c r="DK110" s="8">
        <f>LARGE($EE110:EJ110,1)</f>
        <v>1.6666666666666666E-2</v>
      </c>
      <c r="DL110" s="8">
        <f>LARGE($EK110:EL110,1)</f>
        <v>1.2847222222222223E-2</v>
      </c>
      <c r="DM110" s="8">
        <f>LARGE($EK110:EM110,1)</f>
        <v>1.2847222222222223E-2</v>
      </c>
      <c r="DN110" s="8">
        <f>LARGE($EK110:EN110,1)</f>
        <v>1.2847222222222223E-2</v>
      </c>
      <c r="DO110" s="8">
        <f>LARGE($EK110:EO110,1)</f>
        <v>1.2847222222222223E-2</v>
      </c>
      <c r="DP110" s="8">
        <f>LARGE($EK110:EP110,1)</f>
        <v>1.2847222222222223E-2</v>
      </c>
      <c r="DS110" s="6">
        <f t="shared" si="371"/>
        <v>0</v>
      </c>
      <c r="DT110" s="6">
        <f t="shared" si="371"/>
        <v>0</v>
      </c>
      <c r="DU110" s="6">
        <f t="shared" si="371"/>
        <v>0</v>
      </c>
      <c r="DV110" s="6">
        <f t="shared" si="371"/>
        <v>0</v>
      </c>
      <c r="DW110" s="6">
        <f t="shared" si="371"/>
        <v>0</v>
      </c>
      <c r="DX110" s="6">
        <f t="shared" si="371"/>
        <v>0</v>
      </c>
      <c r="DY110" s="6">
        <f t="shared" si="386"/>
        <v>0</v>
      </c>
      <c r="DZ110" s="6">
        <f t="shared" si="386"/>
        <v>0</v>
      </c>
      <c r="EA110" s="6">
        <f t="shared" si="386"/>
        <v>0</v>
      </c>
      <c r="EB110" s="6">
        <f t="shared" si="386"/>
        <v>0</v>
      </c>
      <c r="EC110" s="6">
        <f t="shared" si="386"/>
        <v>0</v>
      </c>
      <c r="EE110" s="8">
        <f t="shared" si="393"/>
        <v>1.6666666666666666E-2</v>
      </c>
      <c r="EF110" s="8">
        <f t="shared" si="387"/>
        <v>0</v>
      </c>
      <c r="EG110" s="8">
        <f t="shared" si="387"/>
        <v>0</v>
      </c>
      <c r="EH110" s="8">
        <f t="shared" si="376"/>
        <v>1.6666666666666666E-2</v>
      </c>
      <c r="EI110" s="8">
        <f t="shared" si="377"/>
        <v>1.6321445484444447E-2</v>
      </c>
      <c r="EJ110" s="8">
        <f t="shared" si="387"/>
        <v>0</v>
      </c>
      <c r="EK110" s="8">
        <f t="shared" si="247"/>
        <v>1.2847222222222223E-2</v>
      </c>
      <c r="EL110" s="8">
        <f t="shared" si="388"/>
        <v>0</v>
      </c>
      <c r="EM110" s="8">
        <f t="shared" si="388"/>
        <v>0</v>
      </c>
      <c r="EN110" s="8">
        <f t="shared" si="388"/>
        <v>0</v>
      </c>
      <c r="EO110" s="8">
        <f t="shared" si="388"/>
        <v>0</v>
      </c>
      <c r="EP110" s="8">
        <f t="shared" si="388"/>
        <v>0</v>
      </c>
      <c r="ES110" s="8" t="str">
        <f t="shared" si="389"/>
        <v/>
      </c>
      <c r="ET110" s="8" t="str">
        <f t="shared" si="389"/>
        <v/>
      </c>
      <c r="EU110" s="8" t="str">
        <f t="shared" si="389"/>
        <v/>
      </c>
      <c r="EV110" s="8" t="str">
        <f t="shared" si="389"/>
        <v/>
      </c>
      <c r="EW110" s="8" t="str">
        <f t="shared" si="389"/>
        <v/>
      </c>
      <c r="EX110" s="8" t="str">
        <f t="shared" si="389"/>
        <v/>
      </c>
      <c r="EY110" s="8" t="str">
        <f t="shared" si="390"/>
        <v/>
      </c>
      <c r="EZ110" s="8" t="str">
        <f t="shared" si="390"/>
        <v/>
      </c>
      <c r="FA110" s="8" t="str">
        <f t="shared" si="390"/>
        <v/>
      </c>
      <c r="FB110" s="8" t="str">
        <f t="shared" si="390"/>
        <v/>
      </c>
      <c r="FC110" s="8" t="str">
        <f t="shared" si="390"/>
        <v/>
      </c>
      <c r="FD110" s="8" t="str">
        <f t="shared" si="390"/>
        <v/>
      </c>
      <c r="FF110" s="13">
        <v>1.7256944444444446E-2</v>
      </c>
      <c r="FG110" s="8">
        <f t="shared" si="248"/>
        <v>1.7256944444444446E-2</v>
      </c>
      <c r="FH110" s="8">
        <f>IF(COUNT($ES110:ET110)&gt;0,SMALL($ES110:ET110,1),$FF110)</f>
        <v>1.7256944444444446E-2</v>
      </c>
      <c r="FI110" s="8">
        <f>IF(COUNT($ES110:EU110)&gt;0,SMALL($ES110:EU110,1),$FF110)</f>
        <v>1.7256944444444446E-2</v>
      </c>
      <c r="FJ110" s="8">
        <f>IF(COUNT($ES110:EV110)&gt;0,SMALL($ES110:EV110,1),$FF110)</f>
        <v>1.7256944444444446E-2</v>
      </c>
      <c r="FK110" s="8">
        <f>IF(COUNT($ES110:EW110)&gt;0,SMALL($ES110:EW110,1),$FF110)</f>
        <v>1.7256944444444446E-2</v>
      </c>
      <c r="FL110" s="54">
        <v>1.3900462962962962E-2</v>
      </c>
      <c r="FM110" s="8">
        <f t="shared" si="249"/>
        <v>1.3900462962962962E-2</v>
      </c>
      <c r="FN110" s="8">
        <f>IF(COUNT($EY110:EZ110)&gt;0,SMALL($EY110:EZ110,1),$FM110)</f>
        <v>1.3900462962962962E-2</v>
      </c>
      <c r="FO110" s="8">
        <f>IF(COUNT($EY110:FA110)&gt;0,SMALL($EY110:FA110,1),$FM110)</f>
        <v>1.3900462962962962E-2</v>
      </c>
      <c r="FP110" s="8">
        <f>IF(COUNT($EY110:FB110)&gt;0,SMALL($EY110:FB110,1),$FM110)</f>
        <v>1.3900462962962962E-2</v>
      </c>
      <c r="FQ110" s="8">
        <f>IF(COUNT($EY110:FC110)&gt;0,SMALL($EY110:FC110,1),$FM110)</f>
        <v>1.3900462962962962E-2</v>
      </c>
      <c r="FS110" s="8">
        <f t="shared" si="378"/>
        <v>1.6669143518518517E-2</v>
      </c>
      <c r="FT110" s="8">
        <f t="shared" si="379"/>
        <v>1.2849699074074076E-2</v>
      </c>
      <c r="FU110" s="1">
        <f t="shared" si="372"/>
        <v>107</v>
      </c>
      <c r="FV110" s="8">
        <f t="shared" si="380"/>
        <v>2.476851851851852E-6</v>
      </c>
      <c r="FW110" s="1" t="str">
        <f t="shared" si="381"/>
        <v>Thomas Howarth</v>
      </c>
      <c r="FY110" s="13">
        <f t="shared" si="382"/>
        <v>1.9427365263687751E-2</v>
      </c>
      <c r="FZ110" s="13">
        <f>SMALL($GL110:GM110,1)/(60*60*24)</f>
        <v>1.9427365263687751E-2</v>
      </c>
      <c r="GA110" s="13">
        <f>SMALL($GL110:GN110,1)/(60*60*24)</f>
        <v>1.9427365263687751E-2</v>
      </c>
      <c r="GB110" s="13">
        <f>SMALL($GL110:GO110,1)/(60*60*24)</f>
        <v>1.9427365263687751E-2</v>
      </c>
      <c r="GC110" s="13">
        <f>SMALL($GL110:GP110,1)/(60*60*24)</f>
        <v>1.9427365263687751E-2</v>
      </c>
      <c r="GD110" s="13">
        <f>SMALL($GL110:GQ110,1)/(60*60*24)</f>
        <v>1.9427365263687751E-2</v>
      </c>
      <c r="GE110" s="34">
        <f t="shared" si="250"/>
        <v>1.4930145718551802E-2</v>
      </c>
      <c r="GF110" s="13">
        <f>SMALL($GR110:GS110,1)/(60*60*24)</f>
        <v>1.4930145718551802E-2</v>
      </c>
      <c r="GG110" s="42">
        <f>SMALL($GT110:GT110,1)/(60*60*24)</f>
        <v>0.11572916666666666</v>
      </c>
      <c r="GH110" s="42">
        <f>SMALL($GT110:GU110,1)/(60*60*24)</f>
        <v>0.11572916666666666</v>
      </c>
      <c r="GI110" s="42">
        <f>SMALL($GT110:GV110,1)/(60*60*24)</f>
        <v>0.11572916666666666</v>
      </c>
      <c r="GJ110" s="42">
        <f>SMALL($GT110:GW110,1)/(60*60*24)</f>
        <v>0.11572916666666666</v>
      </c>
      <c r="GL110" s="6">
        <f t="shared" si="383"/>
        <v>1678.5243587826217</v>
      </c>
      <c r="GM110" s="1">
        <f t="shared" si="391"/>
        <v>9999</v>
      </c>
      <c r="GN110" s="1">
        <f t="shared" si="391"/>
        <v>9999</v>
      </c>
      <c r="GO110" s="1">
        <f t="shared" si="391"/>
        <v>9999</v>
      </c>
      <c r="GP110" s="1">
        <f t="shared" si="391"/>
        <v>9999</v>
      </c>
      <c r="GQ110" s="1">
        <f t="shared" si="391"/>
        <v>9999</v>
      </c>
      <c r="GR110" s="6">
        <f t="shared" si="251"/>
        <v>1289.9645900828757</v>
      </c>
      <c r="GS110" s="1">
        <f t="shared" si="252"/>
        <v>9999</v>
      </c>
      <c r="GT110" s="43">
        <f t="shared" si="253"/>
        <v>9999</v>
      </c>
      <c r="GU110" s="1">
        <f t="shared" si="392"/>
        <v>9999</v>
      </c>
      <c r="GV110" s="1">
        <f t="shared" si="392"/>
        <v>9999</v>
      </c>
      <c r="GW110" s="1">
        <f t="shared" si="392"/>
        <v>9999</v>
      </c>
    </row>
    <row r="111" spans="1:205" x14ac:dyDescent="0.25">
      <c r="A111" s="1" t="s">
        <v>130</v>
      </c>
      <c r="B111" s="54">
        <v>2.0821759259259259E-2</v>
      </c>
      <c r="C111" s="45">
        <v>43344</v>
      </c>
      <c r="E111" s="13">
        <v>2.9942129629629628E-2</v>
      </c>
      <c r="F111" s="11">
        <v>43252</v>
      </c>
      <c r="H111" s="35">
        <v>0</v>
      </c>
      <c r="K111" s="8">
        <v>2.2789351851851852E-2</v>
      </c>
      <c r="M111" s="8">
        <f t="shared" si="269"/>
        <v>3.187578152911754E-2</v>
      </c>
      <c r="N111" s="6">
        <f t="shared" si="212"/>
        <v>2754.0675241157555</v>
      </c>
      <c r="O111" s="8">
        <f t="shared" si="213"/>
        <v>7.6388888888888886E-3</v>
      </c>
      <c r="P111" s="146" t="str">
        <f t="shared" si="214"/>
        <v>Trevor Roberts</v>
      </c>
      <c r="Q111" s="107"/>
      <c r="R111" s="129" t="str">
        <f t="shared" si="361"/>
        <v/>
      </c>
      <c r="S111" s="131" t="str">
        <f t="shared" si="215"/>
        <v/>
      </c>
      <c r="T111" s="131">
        <f t="shared" si="254"/>
        <v>2.0010499999999844E-6</v>
      </c>
      <c r="U111" s="132">
        <f t="shared" si="358"/>
        <v>7.640889938888889E-3</v>
      </c>
      <c r="V111" s="146" t="str">
        <f t="shared" si="217"/>
        <v>Trevor Roberts</v>
      </c>
      <c r="W111" s="107"/>
      <c r="X111" s="129" t="str">
        <f t="shared" si="362"/>
        <v/>
      </c>
      <c r="Y111" s="131" t="str">
        <f t="shared" si="218"/>
        <v/>
      </c>
      <c r="Z111" s="131">
        <f t="shared" si="255"/>
        <v>2.0010499999999844E-6</v>
      </c>
      <c r="AA111" s="132">
        <f t="shared" si="359"/>
        <v>7.640889938888889E-3</v>
      </c>
      <c r="AB111" s="146" t="str">
        <f t="shared" si="220"/>
        <v>Trevor Roberts</v>
      </c>
      <c r="AC111" s="107"/>
      <c r="AD111" s="129" t="str">
        <f t="shared" si="363"/>
        <v/>
      </c>
      <c r="AE111" s="131" t="str">
        <f t="shared" si="221"/>
        <v/>
      </c>
      <c r="AF111" s="131">
        <f t="shared" si="256"/>
        <v>2.0010499999999844E-6</v>
      </c>
      <c r="AG111" s="132">
        <f t="shared" si="360"/>
        <v>7.640889938888889E-3</v>
      </c>
      <c r="AH111" s="146" t="str">
        <f t="shared" si="223"/>
        <v>Trevor Roberts</v>
      </c>
      <c r="AI111" s="107">
        <v>32</v>
      </c>
      <c r="AJ111" s="108">
        <f t="shared" si="224"/>
        <v>5.0347222222222225E-3</v>
      </c>
      <c r="AK111" s="109">
        <f t="shared" si="257"/>
        <v>435.00000000000011</v>
      </c>
      <c r="AL111" s="129">
        <f t="shared" si="384"/>
        <v>2977.4679999999998</v>
      </c>
      <c r="AM111" s="131">
        <f t="shared" si="385"/>
        <v>5.0347222222222225E-3</v>
      </c>
      <c r="AN111" s="131">
        <f t="shared" si="258"/>
        <v>2.0010499999999844E-6</v>
      </c>
      <c r="AO111" s="132">
        <f t="shared" si="259"/>
        <v>5.0347222222222225E-3</v>
      </c>
      <c r="AP111" s="146" t="str">
        <f t="shared" si="225"/>
        <v>Trevor Roberts</v>
      </c>
      <c r="AQ111" s="107">
        <v>32.700000000000003</v>
      </c>
      <c r="AR111" s="129">
        <f t="shared" si="226"/>
        <v>3012.5547999999999</v>
      </c>
      <c r="AS111" s="131">
        <f t="shared" si="227"/>
        <v>4.5138888888888885E-3</v>
      </c>
      <c r="AT111" s="131">
        <f t="shared" si="260"/>
        <v>2.0010499999999844E-6</v>
      </c>
      <c r="AU111" s="132">
        <f t="shared" si="228"/>
        <v>4.5158899388888889E-3</v>
      </c>
      <c r="AV111" s="146" t="str">
        <f t="shared" si="229"/>
        <v>Trevor Roberts</v>
      </c>
      <c r="AW111" s="107">
        <v>33.200000000000003</v>
      </c>
      <c r="AX111" s="129">
        <f t="shared" si="364"/>
        <v>2635.1000000000004</v>
      </c>
      <c r="AY111" s="131">
        <f t="shared" si="230"/>
        <v>9.0277777777777769E-3</v>
      </c>
      <c r="AZ111" s="131">
        <f t="shared" si="261"/>
        <v>2.0010499999999844E-6</v>
      </c>
      <c r="BA111" s="132">
        <f t="shared" si="231"/>
        <v>9.0297788277777773E-3</v>
      </c>
      <c r="BB111" s="146" t="str">
        <f t="shared" si="232"/>
        <v>Trevor Roberts</v>
      </c>
      <c r="BC111" s="107">
        <v>33.700000000000003</v>
      </c>
      <c r="BD111" s="129">
        <f t="shared" si="365"/>
        <v>398.44079999999985</v>
      </c>
      <c r="BE111" s="131">
        <f t="shared" si="233"/>
        <v>4.6874999999999998E-3</v>
      </c>
      <c r="BF111" s="131">
        <f t="shared" si="262"/>
        <v>2.0010599999999843E-6</v>
      </c>
      <c r="BG111" s="134">
        <f>IF(BE111&lt;&gt;"",BE111,VLOOKUP($A111,Table12[],7,FALSE))+BF111</f>
        <v>4.6895010600000002E-3</v>
      </c>
      <c r="BH111" s="146" t="str">
        <f t="shared" si="234"/>
        <v>Trevor Roberts</v>
      </c>
      <c r="BI111" s="107">
        <v>34.200000000000003</v>
      </c>
      <c r="BJ111" s="129">
        <f t="shared" si="366"/>
        <v>384.63279999999986</v>
      </c>
      <c r="BK111" s="131">
        <f t="shared" si="235"/>
        <v>4.5138888888888885E-3</v>
      </c>
      <c r="BL111" s="131">
        <f t="shared" si="263"/>
        <v>2.0010499999999844E-6</v>
      </c>
      <c r="BM111" s="134">
        <f>IF(BK111&lt;&gt;"",BK111,VLOOKUP($A111,Table12[],7,FALSE))+BL111</f>
        <v>4.5158899388888889E-3</v>
      </c>
      <c r="BN111" s="146" t="str">
        <f t="shared" si="236"/>
        <v>Trevor Roberts</v>
      </c>
      <c r="BO111" s="107">
        <v>34.700000000000003</v>
      </c>
      <c r="BP111" s="129">
        <f t="shared" si="367"/>
        <v>370.82479999999987</v>
      </c>
      <c r="BQ111" s="131">
        <f t="shared" si="237"/>
        <v>4.340277777777778E-3</v>
      </c>
      <c r="BR111" s="131">
        <f t="shared" si="264"/>
        <v>2.0010599999999843E-6</v>
      </c>
      <c r="BS111" s="134">
        <f>IF(BQ111&lt;&gt;"",BQ111,VLOOKUP($A111,Table12[],7,FALSE))+BR111</f>
        <v>4.3422788377777783E-3</v>
      </c>
      <c r="BT111" s="146" t="str">
        <f t="shared" si="238"/>
        <v>Trevor Roberts</v>
      </c>
      <c r="BU111" s="107">
        <v>35</v>
      </c>
      <c r="BV111" s="129">
        <f t="shared" si="368"/>
        <v>279.09999999999991</v>
      </c>
      <c r="BW111" s="131">
        <f t="shared" si="239"/>
        <v>3.2986111111111111E-3</v>
      </c>
      <c r="BX111" s="131">
        <f t="shared" si="265"/>
        <v>2.0010499999999844E-6</v>
      </c>
      <c r="BY111" s="134">
        <f>IF(BW111&lt;&gt;"",BW111,VLOOKUP($A111,Table12[],7,FALSE))+BX111</f>
        <v>3.3006121611111111E-3</v>
      </c>
      <c r="BZ111" s="146" t="str">
        <f t="shared" si="240"/>
        <v>Trevor Roberts</v>
      </c>
      <c r="CA111" s="107">
        <v>35.700000000000003</v>
      </c>
      <c r="CB111" s="129">
        <f t="shared" si="369"/>
        <v>222.39999999999986</v>
      </c>
      <c r="CC111" s="131">
        <f t="shared" si="241"/>
        <v>2.6041666666666665E-3</v>
      </c>
      <c r="CD111" s="131">
        <f t="shared" si="266"/>
        <v>2.0010499999999844E-6</v>
      </c>
      <c r="CE111" s="134">
        <f>IF(CC111&lt;&gt;"",CC111,VLOOKUP($A111,Table12[],7,FALSE))+CD111</f>
        <v>2.6061677166666665E-3</v>
      </c>
      <c r="CF111" s="146" t="str">
        <f t="shared" si="242"/>
        <v>Trevor Roberts</v>
      </c>
      <c r="CG111" s="107"/>
      <c r="CH111" s="129" t="str">
        <f t="shared" si="370"/>
        <v/>
      </c>
      <c r="CI111" s="131" t="str">
        <f t="shared" si="243"/>
        <v/>
      </c>
      <c r="CJ111" s="131">
        <f t="shared" si="267"/>
        <v>2.0010499999999844E-6</v>
      </c>
      <c r="CK111" s="134">
        <f>IF(CI111&lt;&gt;"",CI111,VLOOKUP($A111,Table12[],7,FALSE))+CJ111</f>
        <v>4.8631121611111116E-3</v>
      </c>
      <c r="CL111" s="146" t="str">
        <f t="shared" si="244"/>
        <v>Trevor Roberts</v>
      </c>
      <c r="CM111" s="8"/>
      <c r="CN111" s="8">
        <f t="shared" si="268"/>
        <v>0</v>
      </c>
      <c r="CO111" s="8">
        <f t="shared" si="245"/>
        <v>0</v>
      </c>
      <c r="CP111" s="8">
        <f t="shared" si="373"/>
        <v>7.6388888888888886E-3</v>
      </c>
      <c r="CQ111" s="8"/>
      <c r="CR111" s="8">
        <f>IF(A111&lt;&gt;"",IF(VLOOKUP(A111,Apr!A$4:F$211,6)&gt;0,VLOOKUP(A111,Apr!A$4:F$211,6),0),0)</f>
        <v>0</v>
      </c>
      <c r="CS111" s="8">
        <f>IF(A111&lt;&gt;"",IF(VLOOKUP(A111,May!A$3:F$209,6)&gt;0,VLOOKUP(A111,May!A$3:F$209,6),0),0)</f>
        <v>0</v>
      </c>
      <c r="CT111" s="8">
        <f>IF(A111&lt;&gt;"",IF(VLOOKUP(A111,Jun!A$3:F$209,6)&gt;0,VLOOKUP(A111,Jun!A$3:F$209,6),0),0)</f>
        <v>0</v>
      </c>
      <c r="CU111" s="8">
        <f>IF(A111&lt;&gt;"",IF(VLOOKUP(A111,Jul!A$3:F$206,6)&gt;0,VLOOKUP(A111,Jul!A$3:F$206,6),0),0)</f>
        <v>0</v>
      </c>
      <c r="CV111" s="8">
        <f>IF(A111&lt;&gt;"",IF(VLOOKUP(A111,Aug!A$3:F$206,6)&gt;0,VLOOKUP(A111,Aug!A$3:F$206,6),0),0)</f>
        <v>0</v>
      </c>
      <c r="CW111" s="8">
        <f>IF(A111&lt;&gt;"",IF(VLOOKUP(A111,Sep!A$3:F$206,6)&gt;0,VLOOKUP(A111,Sep!A$3:F$206,6),0),0)</f>
        <v>0</v>
      </c>
      <c r="CX111" s="6">
        <f t="shared" si="374"/>
        <v>2116.5314439542358</v>
      </c>
      <c r="CY111" s="8">
        <f t="shared" si="246"/>
        <v>3.2986111111111111E-3</v>
      </c>
      <c r="CZ111" s="8">
        <f>IF(A111&lt;&gt;"",IF(VLOOKUP(A111,Oct!A$3:F$206,6)&gt;0,VLOOKUP(A111,Oct!A$3:F$206,6),0),0)</f>
        <v>0</v>
      </c>
      <c r="DA111" s="8">
        <f>IF(A111&lt;&gt;"",IF(VLOOKUP(A111,Nov!A$3:F$207,6)&gt;0,VLOOKUP(A111,Nov!A$3:F$207,6),0),0)</f>
        <v>0</v>
      </c>
      <c r="DB111" s="8">
        <f>IF(A111&lt;&gt;"",IF(VLOOKUP(A111,Dec!A$3:F$207,6)&gt;0,VLOOKUP(A111,Dec!A$3:F$207,6),0),0)</f>
        <v>0</v>
      </c>
      <c r="DC111" s="8">
        <f>IF(A111&lt;&gt;"",IF(VLOOKUP(A111,Jan!A$3:F$207,6)&gt;0,VLOOKUP(A111,Jan!A$3:F$207,6),0),0)</f>
        <v>0</v>
      </c>
      <c r="DD111" s="8">
        <f>IF(A111&lt;&gt;"",IF(VLOOKUP(A111,Feb!A$3:F$207,6)&gt;0,VLOOKUP(A111,Feb!A$3:F$207,6),0),0)</f>
        <v>0</v>
      </c>
      <c r="DE111" s="8">
        <f>IF(A111&lt;&gt;"",IF(VLOOKUP(A111,Mar!A$3:F$207,6)&gt;0,VLOOKUP(A111,Mar!A$3:F$207,6),0),0)</f>
        <v>0</v>
      </c>
      <c r="DG111" s="8">
        <f>LARGE($EE111:EF111,1)</f>
        <v>5.0347222222222225E-3</v>
      </c>
      <c r="DH111" s="8">
        <f>LARGE($EE111:EG111,1)</f>
        <v>5.0347222222222225E-3</v>
      </c>
      <c r="DI111" s="8">
        <f>LARGE($EE111:EH111,1)</f>
        <v>5.0347222222222225E-3</v>
      </c>
      <c r="DJ111" s="8">
        <f>LARGE($EE111:EI111,1)</f>
        <v>5.0347222222222225E-3</v>
      </c>
      <c r="DK111" s="8">
        <f>LARGE($EE111:EJ111,1)</f>
        <v>5.0347222222222225E-3</v>
      </c>
      <c r="DL111" s="8">
        <f>LARGE($EK111:EL111,1)</f>
        <v>3.2986111111111111E-3</v>
      </c>
      <c r="DM111" s="8">
        <f>LARGE($EK111:EM111,1)</f>
        <v>3.2986111111111111E-3</v>
      </c>
      <c r="DN111" s="8">
        <f>LARGE($EK111:EN111,1)</f>
        <v>3.2986111111111111E-3</v>
      </c>
      <c r="DO111" s="8">
        <f>LARGE($EK111:EO111,1)</f>
        <v>3.2986111111111111E-3</v>
      </c>
      <c r="DP111" s="8">
        <f>LARGE($EK111:EP111,1)</f>
        <v>3.2986111111111111E-3</v>
      </c>
      <c r="DS111" s="6">
        <f t="shared" si="371"/>
        <v>0</v>
      </c>
      <c r="DT111" s="6">
        <f t="shared" si="371"/>
        <v>0</v>
      </c>
      <c r="DU111" s="6">
        <f t="shared" si="371"/>
        <v>0</v>
      </c>
      <c r="DV111" s="6">
        <f t="shared" si="371"/>
        <v>0</v>
      </c>
      <c r="DW111" s="6">
        <f t="shared" si="371"/>
        <v>0</v>
      </c>
      <c r="DX111" s="6">
        <f t="shared" si="371"/>
        <v>0</v>
      </c>
      <c r="DY111" s="6">
        <f t="shared" si="386"/>
        <v>0</v>
      </c>
      <c r="DZ111" s="6">
        <f t="shared" si="386"/>
        <v>0</v>
      </c>
      <c r="EA111" s="6">
        <f t="shared" si="386"/>
        <v>0</v>
      </c>
      <c r="EB111" s="6">
        <f t="shared" si="386"/>
        <v>0</v>
      </c>
      <c r="EC111" s="6">
        <f t="shared" si="386"/>
        <v>0</v>
      </c>
      <c r="EE111" s="8">
        <f t="shared" si="393"/>
        <v>5.0347222222222225E-3</v>
      </c>
      <c r="EF111" s="8">
        <f t="shared" si="387"/>
        <v>0</v>
      </c>
      <c r="EG111" s="8">
        <f t="shared" si="387"/>
        <v>0</v>
      </c>
      <c r="EH111" s="8">
        <f t="shared" si="376"/>
        <v>5.0347222222222225E-3</v>
      </c>
      <c r="EI111" s="8">
        <f t="shared" si="377"/>
        <v>4.5158899388888889E-3</v>
      </c>
      <c r="EJ111" s="8">
        <f t="shared" si="387"/>
        <v>0</v>
      </c>
      <c r="EK111" s="8">
        <f t="shared" si="247"/>
        <v>3.2986111111111111E-3</v>
      </c>
      <c r="EL111" s="8">
        <f t="shared" si="388"/>
        <v>0</v>
      </c>
      <c r="EM111" s="8">
        <f t="shared" si="388"/>
        <v>0</v>
      </c>
      <c r="EN111" s="8">
        <f t="shared" si="388"/>
        <v>0</v>
      </c>
      <c r="EO111" s="8">
        <f t="shared" si="388"/>
        <v>0</v>
      </c>
      <c r="EP111" s="8">
        <f t="shared" si="388"/>
        <v>0</v>
      </c>
      <c r="ES111" s="8" t="str">
        <f t="shared" si="389"/>
        <v/>
      </c>
      <c r="ET111" s="8" t="str">
        <f t="shared" si="389"/>
        <v/>
      </c>
      <c r="EU111" s="8" t="str">
        <f t="shared" si="389"/>
        <v/>
      </c>
      <c r="EV111" s="8" t="str">
        <f t="shared" si="389"/>
        <v/>
      </c>
      <c r="EW111" s="8" t="str">
        <f t="shared" si="389"/>
        <v/>
      </c>
      <c r="EX111" s="8" t="str">
        <f t="shared" si="389"/>
        <v/>
      </c>
      <c r="EY111" s="8" t="str">
        <f t="shared" si="390"/>
        <v/>
      </c>
      <c r="EZ111" s="8" t="str">
        <f t="shared" si="390"/>
        <v/>
      </c>
      <c r="FA111" s="8" t="str">
        <f t="shared" si="390"/>
        <v/>
      </c>
      <c r="FB111" s="8" t="str">
        <f t="shared" si="390"/>
        <v/>
      </c>
      <c r="FC111" s="8" t="str">
        <f t="shared" si="390"/>
        <v/>
      </c>
      <c r="FD111" s="8" t="str">
        <f t="shared" si="390"/>
        <v/>
      </c>
      <c r="FF111" s="13">
        <v>2.9942129629629628E-2</v>
      </c>
      <c r="FG111" s="8">
        <f t="shared" si="248"/>
        <v>2.9942129629629628E-2</v>
      </c>
      <c r="FH111" s="8">
        <f>IF(COUNT($ES111:ET111)&gt;0,SMALL($ES111:ET111,1),$FF111)</f>
        <v>2.9942129629629628E-2</v>
      </c>
      <c r="FI111" s="8">
        <f>IF(COUNT($ES111:EU111)&gt;0,SMALL($ES111:EU111,1),$FF111)</f>
        <v>2.9942129629629628E-2</v>
      </c>
      <c r="FJ111" s="8">
        <f>IF(COUNT($ES111:EV111)&gt;0,SMALL($ES111:EV111,1),$FF111)</f>
        <v>2.9942129629629628E-2</v>
      </c>
      <c r="FK111" s="8">
        <f>IF(COUNT($ES111:EW111)&gt;0,SMALL($ES111:EW111,1),$FF111)</f>
        <v>2.9942129629629628E-2</v>
      </c>
      <c r="FL111" s="54">
        <v>2.0821759259259259E-2</v>
      </c>
      <c r="FM111" s="8">
        <f t="shared" si="249"/>
        <v>2.0821759259259259E-2</v>
      </c>
      <c r="FN111" s="8">
        <f>IF(COUNT($EY111:EZ111)&gt;0,SMALL($EY111:EZ111,1),$FM111)</f>
        <v>2.0821759259259259E-2</v>
      </c>
      <c r="FO111" s="8">
        <f>IF(COUNT($EY111:FA111)&gt;0,SMALL($EY111:FA111,1),$FM111)</f>
        <v>2.0821759259259259E-2</v>
      </c>
      <c r="FP111" s="8">
        <f>IF(COUNT($EY111:FB111)&gt;0,SMALL($EY111:FB111,1),$FM111)</f>
        <v>2.0821759259259259E-2</v>
      </c>
      <c r="FQ111" s="8">
        <f>IF(COUNT($EY111:FC111)&gt;0,SMALL($EY111:FC111,1),$FM111)</f>
        <v>2.0821759259259259E-2</v>
      </c>
      <c r="FS111" s="8">
        <f t="shared" si="378"/>
        <v>5.0372222222222224E-3</v>
      </c>
      <c r="FT111" s="8">
        <f t="shared" si="379"/>
        <v>3.301111111111111E-3</v>
      </c>
      <c r="FU111" s="1">
        <f t="shared" si="372"/>
        <v>108</v>
      </c>
      <c r="FV111" s="8">
        <f t="shared" si="380"/>
        <v>2.5000000000000002E-6</v>
      </c>
      <c r="FW111" s="1" t="str">
        <f t="shared" si="381"/>
        <v>Trevor Roberts</v>
      </c>
      <c r="FY111" s="13">
        <f t="shared" si="382"/>
        <v>3.187578152911754E-2</v>
      </c>
      <c r="FZ111" s="13">
        <f>SMALL($GL111:GM111,1)/(60*60*24)</f>
        <v>3.187578152911754E-2</v>
      </c>
      <c r="GA111" s="13">
        <f>SMALL($GL111:GN111,1)/(60*60*24)</f>
        <v>3.187578152911754E-2</v>
      </c>
      <c r="GB111" s="13">
        <f>SMALL($GL111:GO111,1)/(60*60*24)</f>
        <v>3.187578152911754E-2</v>
      </c>
      <c r="GC111" s="13">
        <f>SMALL($GL111:GP111,1)/(60*60*24)</f>
        <v>3.187578152911754E-2</v>
      </c>
      <c r="GD111" s="13">
        <f>SMALL($GL111:GQ111,1)/(60*60*24)</f>
        <v>3.187578152911754E-2</v>
      </c>
      <c r="GE111" s="34">
        <f t="shared" si="250"/>
        <v>2.4496891712433286E-2</v>
      </c>
      <c r="GF111" s="13">
        <f>SMALL($GR111:GS111,1)/(60*60*24)</f>
        <v>2.4496891712433286E-2</v>
      </c>
      <c r="GG111" s="42">
        <f>SMALL($GT111:GT111,1)/(60*60*24)</f>
        <v>0.11572916666666666</v>
      </c>
      <c r="GH111" s="42">
        <f>SMALL($GT111:GU111,1)/(60*60*24)</f>
        <v>0.11572916666666666</v>
      </c>
      <c r="GI111" s="42">
        <f>SMALL($GT111:GV111,1)/(60*60*24)</f>
        <v>0.11572916666666666</v>
      </c>
      <c r="GJ111" s="42">
        <f>SMALL($GT111:GW111,1)/(60*60*24)</f>
        <v>0.11572916666666666</v>
      </c>
      <c r="GL111" s="6">
        <f t="shared" si="383"/>
        <v>2754.0675241157555</v>
      </c>
      <c r="GM111" s="1">
        <f t="shared" si="391"/>
        <v>9999</v>
      </c>
      <c r="GN111" s="1">
        <f t="shared" si="391"/>
        <v>9999</v>
      </c>
      <c r="GO111" s="1">
        <f t="shared" si="391"/>
        <v>9999</v>
      </c>
      <c r="GP111" s="1">
        <f t="shared" si="391"/>
        <v>9999</v>
      </c>
      <c r="GQ111" s="1">
        <f t="shared" si="391"/>
        <v>9999</v>
      </c>
      <c r="GR111" s="6">
        <f t="shared" si="251"/>
        <v>2116.5314439542358</v>
      </c>
      <c r="GS111" s="1">
        <f t="shared" si="252"/>
        <v>9999</v>
      </c>
      <c r="GT111" s="43">
        <f t="shared" si="253"/>
        <v>9999</v>
      </c>
      <c r="GU111" s="1">
        <f t="shared" si="392"/>
        <v>9999</v>
      </c>
      <c r="GV111" s="1">
        <f t="shared" si="392"/>
        <v>9999</v>
      </c>
      <c r="GW111" s="1">
        <f t="shared" si="392"/>
        <v>9999</v>
      </c>
    </row>
    <row r="112" spans="1:205" x14ac:dyDescent="0.25">
      <c r="A112" s="1" t="s">
        <v>158</v>
      </c>
      <c r="B112" s="1"/>
      <c r="C112" s="1"/>
      <c r="E112" s="13">
        <v>2.5798611111111109E-2</v>
      </c>
      <c r="F112" s="11">
        <v>44044</v>
      </c>
      <c r="H112" s="35">
        <v>0</v>
      </c>
      <c r="K112" s="8">
        <v>1.9594907407407405E-2</v>
      </c>
      <c r="M112" s="8">
        <f t="shared" si="269"/>
        <v>2.740766791711325E-2</v>
      </c>
      <c r="N112" s="6">
        <f t="shared" si="212"/>
        <v>2368.0225080385849</v>
      </c>
      <c r="O112" s="8">
        <f t="shared" si="213"/>
        <v>1.1979166666666667E-2</v>
      </c>
      <c r="P112" s="146" t="str">
        <f t="shared" si="214"/>
        <v>Vicki Richardson</v>
      </c>
      <c r="Q112" s="107"/>
      <c r="R112" s="129" t="str">
        <f t="shared" si="361"/>
        <v/>
      </c>
      <c r="S112" s="131" t="str">
        <f t="shared" si="215"/>
        <v/>
      </c>
      <c r="T112" s="131">
        <f t="shared" si="254"/>
        <v>2.0010599999999843E-6</v>
      </c>
      <c r="U112" s="132">
        <f t="shared" si="358"/>
        <v>1.1981167726666667E-2</v>
      </c>
      <c r="V112" s="146" t="str">
        <f t="shared" si="217"/>
        <v>Vicki Richardson</v>
      </c>
      <c r="W112" s="107"/>
      <c r="X112" s="129" t="str">
        <f t="shared" si="362"/>
        <v/>
      </c>
      <c r="Y112" s="131" t="str">
        <f t="shared" si="218"/>
        <v/>
      </c>
      <c r="Z112" s="131">
        <f t="shared" si="255"/>
        <v>2.0010599999999843E-6</v>
      </c>
      <c r="AA112" s="132">
        <f t="shared" si="359"/>
        <v>1.1981167726666667E-2</v>
      </c>
      <c r="AB112" s="146" t="str">
        <f t="shared" si="220"/>
        <v>Vicki Richardson</v>
      </c>
      <c r="AC112" s="107"/>
      <c r="AD112" s="129" t="str">
        <f t="shared" si="363"/>
        <v/>
      </c>
      <c r="AE112" s="131" t="str">
        <f t="shared" si="221"/>
        <v/>
      </c>
      <c r="AF112" s="131">
        <f t="shared" si="256"/>
        <v>2.0010599999999843E-6</v>
      </c>
      <c r="AG112" s="132">
        <f t="shared" si="360"/>
        <v>1.1981167726666667E-2</v>
      </c>
      <c r="AH112" s="146" t="str">
        <f t="shared" si="223"/>
        <v>Vicki Richardson</v>
      </c>
      <c r="AI112" s="107">
        <v>24.6</v>
      </c>
      <c r="AJ112" s="108">
        <f t="shared" si="224"/>
        <v>9.3749999999999997E-3</v>
      </c>
      <c r="AK112" s="109">
        <f t="shared" si="257"/>
        <v>810</v>
      </c>
      <c r="AL112" s="129">
        <f t="shared" si="384"/>
        <v>2606.5504000000001</v>
      </c>
      <c r="AM112" s="131">
        <f t="shared" si="385"/>
        <v>9.3749999999999997E-3</v>
      </c>
      <c r="AN112" s="131">
        <f t="shared" si="258"/>
        <v>2.0010599999999843E-6</v>
      </c>
      <c r="AO112" s="132">
        <f t="shared" si="259"/>
        <v>9.3749999999999997E-3</v>
      </c>
      <c r="AP112" s="146" t="str">
        <f t="shared" si="225"/>
        <v>Vicki Richardson</v>
      </c>
      <c r="AQ112" s="107">
        <v>25.2</v>
      </c>
      <c r="AR112" s="129">
        <f t="shared" si="226"/>
        <v>2636.6248000000001</v>
      </c>
      <c r="AS112" s="131">
        <f t="shared" si="227"/>
        <v>9.0277777777777769E-3</v>
      </c>
      <c r="AT112" s="131">
        <f t="shared" si="260"/>
        <v>2.0010599999999843E-6</v>
      </c>
      <c r="AU112" s="132">
        <f t="shared" si="228"/>
        <v>9.0297788377777764E-3</v>
      </c>
      <c r="AV112" s="146" t="str">
        <f t="shared" si="229"/>
        <v>Vicki Richardson</v>
      </c>
      <c r="AW112" s="107">
        <v>25.5</v>
      </c>
      <c r="AX112" s="129">
        <f t="shared" si="364"/>
        <v>2342.5</v>
      </c>
      <c r="AY112" s="131">
        <f t="shared" si="230"/>
        <v>1.2326388888888888E-2</v>
      </c>
      <c r="AZ112" s="131">
        <f t="shared" si="261"/>
        <v>2.0010599999999843E-6</v>
      </c>
      <c r="BA112" s="132">
        <f t="shared" si="231"/>
        <v>1.2328389948888888E-2</v>
      </c>
      <c r="BB112" s="146" t="str">
        <f t="shared" si="232"/>
        <v>Vicki Richardson</v>
      </c>
      <c r="BC112" s="107">
        <v>26.1</v>
      </c>
      <c r="BD112" s="129">
        <f t="shared" si="365"/>
        <v>608.3223999999999</v>
      </c>
      <c r="BE112" s="131">
        <f t="shared" si="233"/>
        <v>7.1180555555555554E-3</v>
      </c>
      <c r="BF112" s="131">
        <f t="shared" si="262"/>
        <v>2.0010699999999841E-6</v>
      </c>
      <c r="BG112" s="134">
        <f>IF(BE112&lt;&gt;"",BE112,VLOOKUP($A112,Table12[],7,FALSE))+BF112</f>
        <v>7.1200566255555557E-3</v>
      </c>
      <c r="BH112" s="146" t="str">
        <f t="shared" si="234"/>
        <v>Vicki Richardson</v>
      </c>
      <c r="BI112" s="107">
        <v>26.5</v>
      </c>
      <c r="BJ112" s="129">
        <f t="shared" si="366"/>
        <v>597.27599999999995</v>
      </c>
      <c r="BK112" s="131">
        <f t="shared" si="235"/>
        <v>6.9444444444444441E-3</v>
      </c>
      <c r="BL112" s="131">
        <f t="shared" si="263"/>
        <v>2.0010599999999843E-6</v>
      </c>
      <c r="BM112" s="134">
        <f>IF(BK112&lt;&gt;"",BK112,VLOOKUP($A112,Table12[],7,FALSE))+BL112</f>
        <v>6.9464455044444444E-3</v>
      </c>
      <c r="BN112" s="146" t="str">
        <f t="shared" si="236"/>
        <v>Vicki Richardson</v>
      </c>
      <c r="BO112" s="107">
        <v>27</v>
      </c>
      <c r="BP112" s="129">
        <f t="shared" si="367"/>
        <v>583.46799999999996</v>
      </c>
      <c r="BQ112" s="131">
        <f t="shared" si="237"/>
        <v>6.7708333333333336E-3</v>
      </c>
      <c r="BR112" s="131">
        <f t="shared" si="264"/>
        <v>2.0010699999999841E-6</v>
      </c>
      <c r="BS112" s="134">
        <f>IF(BQ112&lt;&gt;"",BQ112,VLOOKUP($A112,Table12[],7,FALSE))+BR112</f>
        <v>6.7728344033333339E-3</v>
      </c>
      <c r="BT112" s="146" t="str">
        <f t="shared" si="238"/>
        <v>Vicki Richardson</v>
      </c>
      <c r="BU112" s="107">
        <v>27.1</v>
      </c>
      <c r="BV112" s="129">
        <f t="shared" si="368"/>
        <v>516.09999999999991</v>
      </c>
      <c r="BW112" s="131">
        <f t="shared" si="239"/>
        <v>5.9027777777777776E-3</v>
      </c>
      <c r="BX112" s="131">
        <f t="shared" si="265"/>
        <v>2.0010599999999843E-6</v>
      </c>
      <c r="BY112" s="134">
        <f>IF(BW112&lt;&gt;"",BW112,VLOOKUP($A112,Table12[],7,FALSE))+BX112</f>
        <v>5.904778837777778E-3</v>
      </c>
      <c r="BZ112" s="146" t="str">
        <f t="shared" si="240"/>
        <v>Vicki Richardson</v>
      </c>
      <c r="CA112" s="107">
        <v>27.8</v>
      </c>
      <c r="CB112" s="129">
        <f t="shared" si="369"/>
        <v>467.29999999999984</v>
      </c>
      <c r="CC112" s="131">
        <f t="shared" si="241"/>
        <v>5.3819444444444444E-3</v>
      </c>
      <c r="CD112" s="131">
        <f t="shared" si="266"/>
        <v>2.0010599999999843E-6</v>
      </c>
      <c r="CE112" s="134">
        <f>IF(CC112&lt;&gt;"",CC112,VLOOKUP($A112,Table12[],7,FALSE))+CD112</f>
        <v>5.3839455044444448E-3</v>
      </c>
      <c r="CF112" s="146" t="str">
        <f t="shared" si="242"/>
        <v>Vicki Richardson</v>
      </c>
      <c r="CG112" s="107"/>
      <c r="CH112" s="129" t="str">
        <f t="shared" si="370"/>
        <v/>
      </c>
      <c r="CI112" s="131" t="str">
        <f t="shared" si="243"/>
        <v/>
      </c>
      <c r="CJ112" s="131">
        <f t="shared" si="267"/>
        <v>2.0010599999999843E-6</v>
      </c>
      <c r="CK112" s="134">
        <f>IF(CI112&lt;&gt;"",CI112,VLOOKUP($A112,Table12[],7,FALSE))+CJ112</f>
        <v>7.2936677266666663E-3</v>
      </c>
      <c r="CL112" s="146" t="str">
        <f t="shared" si="244"/>
        <v>Vicki Richardson</v>
      </c>
      <c r="CM112" s="8"/>
      <c r="CN112" s="8">
        <f t="shared" si="268"/>
        <v>0</v>
      </c>
      <c r="CO112" s="8">
        <f t="shared" si="245"/>
        <v>0</v>
      </c>
      <c r="CP112" s="8">
        <f t="shared" si="373"/>
        <v>1.1979166666666667E-2</v>
      </c>
      <c r="CQ112" s="8"/>
      <c r="CR112" s="8">
        <f>IF(A112&lt;&gt;"",IF(VLOOKUP(A112,Apr!A$4:F$211,6)&gt;0,VLOOKUP(A112,Apr!A$4:F$211,6),0),0)</f>
        <v>0</v>
      </c>
      <c r="CS112" s="8">
        <f>IF(A112&lt;&gt;"",IF(VLOOKUP(A112,May!A$3:F$209,6)&gt;0,VLOOKUP(A112,May!A$3:F$209,6),0),0)</f>
        <v>0</v>
      </c>
      <c r="CT112" s="8">
        <f>IF(A112&lt;&gt;"",IF(VLOOKUP(A112,Jun!A$3:F$209,6)&gt;0,VLOOKUP(A112,Jun!A$3:F$209,6),0),0)</f>
        <v>0</v>
      </c>
      <c r="CU112" s="8">
        <f>IF(A112&lt;&gt;"",IF(VLOOKUP(A112,Jul!A$3:F$206,6)&gt;0,VLOOKUP(A112,Jul!A$3:F$206,6),0),0)</f>
        <v>0</v>
      </c>
      <c r="CV112" s="8">
        <f>IF(A112&lt;&gt;"",IF(VLOOKUP(A112,Aug!A$3:F$206,6)&gt;0,VLOOKUP(A112,Aug!A$3:F$206,6),0),0)</f>
        <v>0</v>
      </c>
      <c r="CW112" s="8">
        <f>IF(A112&lt;&gt;"",IF(VLOOKUP(A112,Sep!A$3:F$206,6)&gt;0,VLOOKUP(A112,Sep!A$3:F$206,6),0),0)</f>
        <v>0</v>
      </c>
      <c r="CX112" s="6">
        <f t="shared" si="374"/>
        <v>1819.8515665893963</v>
      </c>
      <c r="CY112" s="8">
        <f t="shared" si="246"/>
        <v>6.7708333333333336E-3</v>
      </c>
      <c r="CZ112" s="8">
        <f>IF(A112&lt;&gt;"",IF(VLOOKUP(A112,Oct!A$3:F$206,6)&gt;0,VLOOKUP(A112,Oct!A$3:F$206,6),0),0)</f>
        <v>0</v>
      </c>
      <c r="DA112" s="8">
        <f>IF(A112&lt;&gt;"",IF(VLOOKUP(A112,Nov!A$3:F$207,6)&gt;0,VLOOKUP(A112,Nov!A$3:F$207,6),0),0)</f>
        <v>0</v>
      </c>
      <c r="DB112" s="8">
        <f>IF(A112&lt;&gt;"",IF(VLOOKUP(A112,Dec!A$3:F$207,6)&gt;0,VLOOKUP(A112,Dec!A$3:F$207,6),0),0)</f>
        <v>0</v>
      </c>
      <c r="DC112" s="8">
        <f>IF(A112&lt;&gt;"",IF(VLOOKUP(A112,Jan!A$3:F$207,6)&gt;0,VLOOKUP(A112,Jan!A$3:F$207,6),0),0)</f>
        <v>0</v>
      </c>
      <c r="DD112" s="8">
        <f>IF(A112&lt;&gt;"",IF(VLOOKUP(A112,Feb!A$3:F$207,6)&gt;0,VLOOKUP(A112,Feb!A$3:F$207,6),0),0)</f>
        <v>0</v>
      </c>
      <c r="DE112" s="8">
        <f>IF(A112&lt;&gt;"",IF(VLOOKUP(A112,Mar!A$3:F$207,6)&gt;0,VLOOKUP(A112,Mar!A$3:F$207,6),0),0)</f>
        <v>0</v>
      </c>
      <c r="DG112" s="8">
        <f>LARGE($EE112:EF112,1)</f>
        <v>9.3749999999999997E-3</v>
      </c>
      <c r="DH112" s="8">
        <f>LARGE($EE112:EG112,1)</f>
        <v>9.3749999999999997E-3</v>
      </c>
      <c r="DI112" s="8">
        <f>LARGE($EE112:EH112,1)</f>
        <v>9.3749999999999997E-3</v>
      </c>
      <c r="DJ112" s="8">
        <f>LARGE($EE112:EI112,1)</f>
        <v>9.3749999999999997E-3</v>
      </c>
      <c r="DK112" s="8">
        <f>LARGE($EE112:EJ112,1)</f>
        <v>9.3749999999999997E-3</v>
      </c>
      <c r="DL112" s="8">
        <f>LARGE($EK112:EL112,1)</f>
        <v>6.7708333333333336E-3</v>
      </c>
      <c r="DM112" s="8">
        <f>LARGE($EK112:EM112,1)</f>
        <v>6.7708333333333336E-3</v>
      </c>
      <c r="DN112" s="8">
        <f>LARGE($EK112:EN112,1)</f>
        <v>6.7708333333333336E-3</v>
      </c>
      <c r="DO112" s="8">
        <f>LARGE($EK112:EO112,1)</f>
        <v>6.7708333333333336E-3</v>
      </c>
      <c r="DP112" s="8">
        <f>LARGE($EK112:EP112,1)</f>
        <v>6.7708333333333336E-3</v>
      </c>
      <c r="DS112" s="6">
        <f t="shared" si="371"/>
        <v>0</v>
      </c>
      <c r="DT112" s="6">
        <f t="shared" si="371"/>
        <v>0</v>
      </c>
      <c r="DU112" s="6">
        <f t="shared" si="371"/>
        <v>0</v>
      </c>
      <c r="DV112" s="6">
        <f t="shared" si="371"/>
        <v>0</v>
      </c>
      <c r="DW112" s="6">
        <f t="shared" si="371"/>
        <v>0</v>
      </c>
      <c r="DX112" s="6">
        <f t="shared" si="371"/>
        <v>0</v>
      </c>
      <c r="DY112" s="6">
        <f t="shared" si="386"/>
        <v>0</v>
      </c>
      <c r="DZ112" s="6">
        <f t="shared" si="386"/>
        <v>0</v>
      </c>
      <c r="EA112" s="6">
        <f t="shared" si="386"/>
        <v>0</v>
      </c>
      <c r="EB112" s="6">
        <f t="shared" si="386"/>
        <v>0</v>
      </c>
      <c r="EC112" s="6">
        <f t="shared" si="386"/>
        <v>0</v>
      </c>
      <c r="EE112" s="8">
        <f t="shared" si="393"/>
        <v>9.3749999999999997E-3</v>
      </c>
      <c r="EF112" s="8">
        <f t="shared" si="387"/>
        <v>0</v>
      </c>
      <c r="EG112" s="8">
        <f t="shared" si="387"/>
        <v>0</v>
      </c>
      <c r="EH112" s="8">
        <f t="shared" si="376"/>
        <v>9.3749999999999997E-3</v>
      </c>
      <c r="EI112" s="8">
        <f t="shared" si="377"/>
        <v>9.0297788377777764E-3</v>
      </c>
      <c r="EJ112" s="8">
        <f t="shared" si="387"/>
        <v>0</v>
      </c>
      <c r="EK112" s="8">
        <f t="shared" si="247"/>
        <v>6.7708333333333336E-3</v>
      </c>
      <c r="EL112" s="8">
        <f t="shared" si="388"/>
        <v>0</v>
      </c>
      <c r="EM112" s="8">
        <f t="shared" si="388"/>
        <v>0</v>
      </c>
      <c r="EN112" s="8">
        <f t="shared" si="388"/>
        <v>0</v>
      </c>
      <c r="EO112" s="8">
        <f t="shared" si="388"/>
        <v>0</v>
      </c>
      <c r="EP112" s="8">
        <f t="shared" si="388"/>
        <v>0</v>
      </c>
      <c r="ES112" s="8" t="str">
        <f t="shared" si="389"/>
        <v/>
      </c>
      <c r="ET112" s="8" t="str">
        <f t="shared" si="389"/>
        <v/>
      </c>
      <c r="EU112" s="8" t="str">
        <f t="shared" si="389"/>
        <v/>
      </c>
      <c r="EV112" s="8" t="str">
        <f t="shared" si="389"/>
        <v/>
      </c>
      <c r="EW112" s="8" t="str">
        <f t="shared" si="389"/>
        <v/>
      </c>
      <c r="EX112" s="8" t="str">
        <f t="shared" si="389"/>
        <v/>
      </c>
      <c r="EY112" s="8" t="str">
        <f t="shared" si="390"/>
        <v/>
      </c>
      <c r="EZ112" s="8" t="str">
        <f t="shared" si="390"/>
        <v/>
      </c>
      <c r="FA112" s="8" t="str">
        <f t="shared" si="390"/>
        <v/>
      </c>
      <c r="FB112" s="8" t="str">
        <f t="shared" si="390"/>
        <v/>
      </c>
      <c r="FC112" s="8" t="str">
        <f t="shared" si="390"/>
        <v/>
      </c>
      <c r="FD112" s="8" t="str">
        <f t="shared" si="390"/>
        <v/>
      </c>
      <c r="FF112" s="13">
        <v>2.5798611111111109E-2</v>
      </c>
      <c r="FG112" s="8">
        <f t="shared" si="248"/>
        <v>2.5798611111111109E-2</v>
      </c>
      <c r="FH112" s="8">
        <f>IF(COUNT($ES112:ET112)&gt;0,SMALL($ES112:ET112,1),$FF112)</f>
        <v>2.5798611111111109E-2</v>
      </c>
      <c r="FI112" s="8">
        <f>IF(COUNT($ES112:EU112)&gt;0,SMALL($ES112:EU112,1),$FF112)</f>
        <v>2.5798611111111109E-2</v>
      </c>
      <c r="FJ112" s="8">
        <f>IF(COUNT($ES112:EV112)&gt;0,SMALL($ES112:EV112,1),$FF112)</f>
        <v>2.5798611111111109E-2</v>
      </c>
      <c r="FK112" s="8">
        <f>IF(COUNT($ES112:EW112)&gt;0,SMALL($ES112:EW112,1),$FF112)</f>
        <v>2.5798611111111109E-2</v>
      </c>
      <c r="FL112" s="35">
        <v>0</v>
      </c>
      <c r="FM112" s="8">
        <f t="shared" si="249"/>
        <v>0</v>
      </c>
      <c r="FN112" s="8">
        <f>IF(COUNT($EY112:EZ112)&gt;0,SMALL($EY112:EZ112,1),$FM112)</f>
        <v>0</v>
      </c>
      <c r="FO112" s="8">
        <f>IF(COUNT($EY112:FA112)&gt;0,SMALL($EY112:FA112,1),$FM112)</f>
        <v>0</v>
      </c>
      <c r="FP112" s="8">
        <f>IF(COUNT($EY112:FB112)&gt;0,SMALL($EY112:FB112,1),$FM112)</f>
        <v>0</v>
      </c>
      <c r="FQ112" s="8">
        <f>IF(COUNT($EY112:FC112)&gt;0,SMALL($EY112:FC112,1),$FM112)</f>
        <v>0</v>
      </c>
      <c r="FS112" s="8">
        <f t="shared" si="378"/>
        <v>9.377523148148147E-3</v>
      </c>
      <c r="FT112" s="8">
        <f t="shared" si="379"/>
        <v>6.7733564814814818E-3</v>
      </c>
      <c r="FU112" s="1">
        <f t="shared" si="372"/>
        <v>109</v>
      </c>
      <c r="FV112" s="8">
        <f t="shared" si="380"/>
        <v>2.523148148148148E-6</v>
      </c>
      <c r="FW112" s="1" t="str">
        <f t="shared" si="381"/>
        <v>Vicki Richardson</v>
      </c>
      <c r="FY112" s="13">
        <f t="shared" si="382"/>
        <v>2.740766791711325E-2</v>
      </c>
      <c r="FZ112" s="13">
        <f>SMALL($GL112:GM112,1)/(60*60*24)</f>
        <v>2.740766791711325E-2</v>
      </c>
      <c r="GA112" s="13">
        <f>SMALL($GL112:GN112,1)/(60*60*24)</f>
        <v>2.740766791711325E-2</v>
      </c>
      <c r="GB112" s="13">
        <f>SMALL($GL112:GO112,1)/(60*60*24)</f>
        <v>2.740766791711325E-2</v>
      </c>
      <c r="GC112" s="13">
        <f>SMALL($GL112:GP112,1)/(60*60*24)</f>
        <v>2.740766791711325E-2</v>
      </c>
      <c r="GD112" s="13">
        <f>SMALL($GL112:GQ112,1)/(60*60*24)</f>
        <v>2.740766791711325E-2</v>
      </c>
      <c r="GE112" s="34">
        <f t="shared" si="250"/>
        <v>2.106309683552542E-2</v>
      </c>
      <c r="GF112" s="13">
        <f>SMALL($GR112:GS112,1)/(60*60*24)</f>
        <v>2.106309683552542E-2</v>
      </c>
      <c r="GG112" s="42">
        <f>SMALL($GT112:GT112,1)/(60*60*24)</f>
        <v>0.11572916666666666</v>
      </c>
      <c r="GH112" s="42">
        <f>SMALL($GT112:GU112,1)/(60*60*24)</f>
        <v>0.11572916666666666</v>
      </c>
      <c r="GI112" s="42">
        <f>SMALL($GT112:GV112,1)/(60*60*24)</f>
        <v>0.11572916666666666</v>
      </c>
      <c r="GJ112" s="42">
        <f>SMALL($GT112:GW112,1)/(60*60*24)</f>
        <v>0.11572916666666666</v>
      </c>
      <c r="GL112" s="6">
        <f t="shared" si="383"/>
        <v>2368.0225080385849</v>
      </c>
      <c r="GM112" s="1">
        <f t="shared" si="391"/>
        <v>9999</v>
      </c>
      <c r="GN112" s="1">
        <f t="shared" si="391"/>
        <v>9999</v>
      </c>
      <c r="GO112" s="1">
        <f t="shared" si="391"/>
        <v>9999</v>
      </c>
      <c r="GP112" s="1">
        <f t="shared" si="391"/>
        <v>9999</v>
      </c>
      <c r="GQ112" s="1">
        <f t="shared" si="391"/>
        <v>9999</v>
      </c>
      <c r="GR112" s="6">
        <f t="shared" si="251"/>
        <v>1819.8515665893963</v>
      </c>
      <c r="GS112" s="1">
        <f t="shared" si="252"/>
        <v>9999</v>
      </c>
      <c r="GT112" s="43">
        <f t="shared" si="253"/>
        <v>9999</v>
      </c>
      <c r="GU112" s="1">
        <f t="shared" si="392"/>
        <v>9999</v>
      </c>
      <c r="GV112" s="1">
        <f t="shared" si="392"/>
        <v>9999</v>
      </c>
      <c r="GW112" s="1">
        <f t="shared" si="392"/>
        <v>9999</v>
      </c>
    </row>
    <row r="113" spans="1:205" x14ac:dyDescent="0.25">
      <c r="A113" s="1" t="s">
        <v>166</v>
      </c>
      <c r="B113" s="35">
        <v>1.9502314814814816E-2</v>
      </c>
      <c r="C113" s="11">
        <v>45200</v>
      </c>
      <c r="E113" s="13">
        <v>2.3541666666666666E-2</v>
      </c>
      <c r="F113" s="11">
        <v>45139</v>
      </c>
      <c r="H113" s="35">
        <v>2.045138888888889E-2</v>
      </c>
      <c r="K113" s="8">
        <v>1.8229166666666668E-2</v>
      </c>
      <c r="M113" s="8">
        <f t="shared" si="269"/>
        <v>2.5497387459807078E-2</v>
      </c>
      <c r="N113" s="6">
        <f t="shared" si="212"/>
        <v>2202.9742765273318</v>
      </c>
      <c r="O113" s="8">
        <f t="shared" si="213"/>
        <v>1.3888888888888888E-2</v>
      </c>
      <c r="P113" s="146" t="str">
        <f t="shared" si="214"/>
        <v>Xavia Cooper</v>
      </c>
      <c r="Q113" s="107"/>
      <c r="R113" s="129" t="str">
        <f t="shared" si="361"/>
        <v/>
      </c>
      <c r="S113" s="131" t="str">
        <f t="shared" si="215"/>
        <v/>
      </c>
      <c r="T113" s="131">
        <f t="shared" si="254"/>
        <v>2.0010699999999841E-6</v>
      </c>
      <c r="U113" s="132">
        <f t="shared" si="358"/>
        <v>1.3890889958888888E-2</v>
      </c>
      <c r="V113" s="146" t="str">
        <f t="shared" si="217"/>
        <v>Xavia Cooper</v>
      </c>
      <c r="W113" s="107"/>
      <c r="X113" s="129" t="str">
        <f t="shared" si="362"/>
        <v/>
      </c>
      <c r="Y113" s="131" t="str">
        <f t="shared" si="218"/>
        <v/>
      </c>
      <c r="Z113" s="131">
        <f t="shared" si="255"/>
        <v>2.0010699999999841E-6</v>
      </c>
      <c r="AA113" s="132">
        <f t="shared" si="359"/>
        <v>1.3890889958888888E-2</v>
      </c>
      <c r="AB113" s="146" t="str">
        <f t="shared" si="220"/>
        <v>Xavia Cooper</v>
      </c>
      <c r="AC113" s="107"/>
      <c r="AD113" s="129" t="str">
        <f t="shared" si="363"/>
        <v/>
      </c>
      <c r="AE113" s="131" t="str">
        <f t="shared" si="221"/>
        <v/>
      </c>
      <c r="AF113" s="131">
        <f t="shared" si="256"/>
        <v>2.0010699999999841E-6</v>
      </c>
      <c r="AG113" s="132">
        <f t="shared" si="360"/>
        <v>1.3890889958888888E-2</v>
      </c>
      <c r="AH113" s="146" t="str">
        <f t="shared" si="223"/>
        <v>Xavia Cooper</v>
      </c>
      <c r="AI113" s="107">
        <v>15.9</v>
      </c>
      <c r="AJ113" s="108">
        <f t="shared" si="224"/>
        <v>1.4409722222222223E-2</v>
      </c>
      <c r="AK113" s="109">
        <f t="shared" si="257"/>
        <v>1245</v>
      </c>
      <c r="AL113" s="129">
        <f t="shared" si="384"/>
        <v>2170.4715999999999</v>
      </c>
      <c r="AM113" s="131">
        <f t="shared" si="385"/>
        <v>1.4409722222222223E-2</v>
      </c>
      <c r="AN113" s="131">
        <f t="shared" si="258"/>
        <v>2.0010699999999841E-6</v>
      </c>
      <c r="AO113" s="132">
        <f>IF(AM113&gt;0,AM113,O113)</f>
        <v>1.4409722222222223E-2</v>
      </c>
      <c r="AP113" s="146" t="str">
        <f t="shared" si="225"/>
        <v>Xavia Cooper</v>
      </c>
      <c r="AQ113" s="107">
        <v>15.3</v>
      </c>
      <c r="AR113" s="129">
        <f t="shared" si="226"/>
        <v>2140.3972000000003</v>
      </c>
      <c r="AS113" s="131">
        <f t="shared" si="227"/>
        <v>1.4756944444444444E-2</v>
      </c>
      <c r="AT113" s="131">
        <f t="shared" si="260"/>
        <v>2.0010699999999841E-6</v>
      </c>
      <c r="AU113" s="132">
        <f t="shared" si="228"/>
        <v>1.4758945514444444E-2</v>
      </c>
      <c r="AV113" s="146" t="str">
        <f t="shared" si="229"/>
        <v>Xavia Cooper</v>
      </c>
      <c r="AW113" s="107">
        <v>15.1</v>
      </c>
      <c r="AX113" s="129">
        <f t="shared" si="364"/>
        <v>1947.3</v>
      </c>
      <c r="AY113" s="131">
        <f t="shared" si="230"/>
        <v>1.7013888888888887E-2</v>
      </c>
      <c r="AZ113" s="131">
        <f t="shared" si="261"/>
        <v>2.0010699999999841E-6</v>
      </c>
      <c r="BA113" s="132">
        <f t="shared" si="231"/>
        <v>1.7015889958888888E-2</v>
      </c>
      <c r="BB113" s="146" t="str">
        <f t="shared" si="232"/>
        <v>Xavia Cooper</v>
      </c>
      <c r="BC113" s="107">
        <v>15.2</v>
      </c>
      <c r="BD113" s="129">
        <f t="shared" si="365"/>
        <v>909.33679999999993</v>
      </c>
      <c r="BE113" s="131">
        <f t="shared" si="233"/>
        <v>1.0590277777777778E-2</v>
      </c>
      <c r="BF113" s="131">
        <f t="shared" si="262"/>
        <v>2.001079999999984E-6</v>
      </c>
      <c r="BG113" s="134">
        <f>IF(BE113&lt;&gt;"",BE113,VLOOKUP($A113,Table12[],7,FALSE))+BF113</f>
        <v>1.0592278857777778E-2</v>
      </c>
      <c r="BH113" s="146" t="str">
        <f t="shared" si="234"/>
        <v>Xavia Cooper</v>
      </c>
      <c r="BI113" s="107">
        <v>15.1</v>
      </c>
      <c r="BJ113" s="129">
        <f t="shared" si="366"/>
        <v>912.09839999999986</v>
      </c>
      <c r="BK113" s="131">
        <f>IF(BJ113&lt;&gt;"",(MROUND(BJ113,15)/(60*60*24)),"")</f>
        <v>1.0590277777777778E-2</v>
      </c>
      <c r="BL113" s="131">
        <f t="shared" si="263"/>
        <v>2.0010699999999841E-6</v>
      </c>
      <c r="BM113" s="134">
        <f>IF(BK113&lt;&gt;"",BK113,VLOOKUP($A113,Table12[],7,FALSE))+BL113</f>
        <v>1.0592278847777779E-2</v>
      </c>
      <c r="BN113" s="146" t="str">
        <f t="shared" si="236"/>
        <v>Xavia Cooper</v>
      </c>
      <c r="BO113" s="107">
        <v>15.3</v>
      </c>
      <c r="BP113" s="129">
        <f t="shared" si="367"/>
        <v>906.57519999999988</v>
      </c>
      <c r="BQ113" s="131">
        <f>IF(BP113&lt;&gt;"",(MROUND(BP113,15)/(60*60*24)),"")</f>
        <v>1.0416666666666666E-2</v>
      </c>
      <c r="BR113" s="131">
        <f t="shared" si="264"/>
        <v>2.001079999999984E-6</v>
      </c>
      <c r="BS113" s="134">
        <f>IF(BQ113&lt;&gt;"",BQ113,VLOOKUP($A113,Table12[],7,FALSE))+BR113</f>
        <v>1.0418667746666666E-2</v>
      </c>
      <c r="BT113" s="146" t="str">
        <f t="shared" si="238"/>
        <v>Xavia Cooper</v>
      </c>
      <c r="BU113" s="107">
        <v>15.4</v>
      </c>
      <c r="BV113" s="129">
        <f t="shared" si="368"/>
        <v>867.09999999999991</v>
      </c>
      <c r="BW113" s="131">
        <f>IF(BV113&lt;&gt;"",(MROUND(BV113,15)/(60*60*24)),"")</f>
        <v>1.0069444444444445E-2</v>
      </c>
      <c r="BX113" s="131">
        <f t="shared" si="265"/>
        <v>2.0010699999999841E-6</v>
      </c>
      <c r="BY113" s="134">
        <f>IF(BW113&lt;&gt;"",BW113,VLOOKUP($A113,Table12[],7,FALSE))+BX113</f>
        <v>1.0071445514444445E-2</v>
      </c>
      <c r="BZ113" s="146" t="str">
        <f t="shared" si="240"/>
        <v>Xavia Cooper</v>
      </c>
      <c r="CA113" s="107">
        <v>15.9</v>
      </c>
      <c r="CB113" s="129">
        <f t="shared" si="369"/>
        <v>836.19999999999982</v>
      </c>
      <c r="CC113" s="131">
        <f>IF(CB113&lt;&gt;"",(MROUND(CB113,15)/(60*60*24)),"")</f>
        <v>9.7222222222222224E-3</v>
      </c>
      <c r="CD113" s="131">
        <f t="shared" si="266"/>
        <v>2.0010699999999841E-6</v>
      </c>
      <c r="CE113" s="134">
        <f>IF(CC113&lt;&gt;"",CC113,VLOOKUP($A113,Table12[],7,FALSE))+CD113</f>
        <v>9.7242232922222227E-3</v>
      </c>
      <c r="CF113" s="146" t="str">
        <f t="shared" si="242"/>
        <v>Xavia Cooper</v>
      </c>
      <c r="CG113" s="107"/>
      <c r="CH113" s="129" t="str">
        <f t="shared" si="370"/>
        <v/>
      </c>
      <c r="CI113" s="131" t="str">
        <f>IF(CH113&lt;&gt;"",(MROUND(CH113,15)/(60*60*24)),"")</f>
        <v/>
      </c>
      <c r="CJ113" s="131">
        <f t="shared" si="267"/>
        <v>2.0010699999999841E-6</v>
      </c>
      <c r="CK113" s="134">
        <f>IF(CI113&lt;&gt;"",CI113,VLOOKUP($A113,Table12[],7,FALSE))+CJ113</f>
        <v>1.0592278847777777E-2</v>
      </c>
      <c r="CL113" s="146" t="str">
        <f t="shared" si="244"/>
        <v>Xavia Cooper</v>
      </c>
      <c r="CM113" s="8"/>
      <c r="CN113" s="8">
        <f t="shared" si="268"/>
        <v>2.3539665596666665E-2</v>
      </c>
      <c r="CO113" s="8">
        <f t="shared" si="245"/>
        <v>1.9500313734814811E-2</v>
      </c>
      <c r="CP113" s="8">
        <f t="shared" si="373"/>
        <v>1.3888888888888888E-2</v>
      </c>
      <c r="CQ113" s="8"/>
      <c r="CR113" s="8">
        <f>IF(A113&lt;&gt;"",IF(VLOOKUP(A113,Apr!A$4:F$211,6)&gt;0,VLOOKUP(A113,Apr!A$4:F$211,6),0),0)</f>
        <v>2.5555555555555554E-2</v>
      </c>
      <c r="CS113" s="8">
        <f>IF(A113&lt;&gt;"",IF(VLOOKUP(A113,May!A$3:F$209,6)&gt;0,VLOOKUP(A113,May!A$3:F$209,6),0),0)</f>
        <v>2.5057870370370369E-2</v>
      </c>
      <c r="CT113" s="8">
        <f>IF(A113&lt;&gt;"",IF(VLOOKUP(A113,Jun!A$3:F$209,6)&gt;0,VLOOKUP(A113,Jun!A$3:F$209,6),0),0)</f>
        <v>2.4351851851851854E-2</v>
      </c>
      <c r="CU113" s="8">
        <f>IF(A113&lt;&gt;"",IF(VLOOKUP(A113,Jul!A$3:F$206,6)&gt;0,VLOOKUP(A113,Jul!A$3:F$206,6),0),0)</f>
        <v>2.5555555555555554E-2</v>
      </c>
      <c r="CV113" s="8">
        <f>IF(A113&lt;&gt;"",IF(VLOOKUP(A113,Aug!A$3:F$206,6)&gt;0,VLOOKUP(A113,Aug!A$3:F$206,6),0),0)</f>
        <v>2.3539665596666665E-2</v>
      </c>
      <c r="CW113" s="8">
        <f>IF(A113&lt;&gt;"",IF(VLOOKUP(A113,Sep!A$3:F$206,6)&gt;0,VLOOKUP(A113,Sep!A$3:F$206,6),0),0)</f>
        <v>2.3562813744814812E-2</v>
      </c>
      <c r="CX113" s="6">
        <f t="shared" si="374"/>
        <v>1563.0186939887731</v>
      </c>
      <c r="CY113" s="8">
        <f t="shared" si="246"/>
        <v>9.7222222222222224E-3</v>
      </c>
      <c r="CZ113" s="8">
        <f>IF(A113&lt;&gt;"",IF(VLOOKUP(A113,Oct!A$3:F$206,6)&gt;0,VLOOKUP(A113,Oct!A$3:F$206,6),0),0)</f>
        <v>1.9500313734814811E-2</v>
      </c>
      <c r="DA113" s="8">
        <f>IF(A113&lt;&gt;"",IF(VLOOKUP(A113,Nov!A$3:F$207,6)&gt;0,VLOOKUP(A113,Nov!A$3:F$207,6),0),0)</f>
        <v>2.032207300407407E-2</v>
      </c>
      <c r="DB113" s="8">
        <f>IF(A113&lt;&gt;"",IF(VLOOKUP(A113,Dec!A$3:F$207,6)&gt;0,VLOOKUP(A113,Dec!A$3:F$207,6),0),0)</f>
        <v>0</v>
      </c>
      <c r="DC113" s="8">
        <f>IF(A113&lt;&gt;"",IF(VLOOKUP(A113,Jan!A$3:F$207,6)&gt;0,VLOOKUP(A113,Jan!A$3:F$207,6),0),0)</f>
        <v>0</v>
      </c>
      <c r="DD113" s="8">
        <f>IF(A113&lt;&gt;"",IF(VLOOKUP(A113,Feb!A$3:F$207,6)&gt;0,VLOOKUP(A113,Feb!A$3:F$207,6),0),0)</f>
        <v>2.1907721152222219E-2</v>
      </c>
      <c r="DE113" s="8">
        <f>IF(A113&lt;&gt;"",IF(VLOOKUP(A113,Mar!A$3:F$207,6)&gt;0,VLOOKUP(A113,Mar!A$3:F$207,6),0),0)</f>
        <v>0</v>
      </c>
      <c r="DG113" s="8">
        <f>LARGE($EE113:EF113,1)</f>
        <v>1.4409722222222223E-2</v>
      </c>
      <c r="DH113" s="8">
        <f>LARGE($EE113:EG113,1)</f>
        <v>1.4409722222222223E-2</v>
      </c>
      <c r="DI113" s="8">
        <f>LARGE($EE113:EH113,1)</f>
        <v>1.4409722222222223E-2</v>
      </c>
      <c r="DJ113" s="8">
        <f>LARGE($EE113:EI113,1)</f>
        <v>1.4758945514444444E-2</v>
      </c>
      <c r="DK113" s="8">
        <f>LARGE($EE113:EJ113,1)</f>
        <v>1.5972222222222221E-2</v>
      </c>
      <c r="DL113" s="8">
        <f>LARGE($EK113:EL113,1)</f>
        <v>9.7222222222222224E-3</v>
      </c>
      <c r="DM113" s="8">
        <f>LARGE($EK113:EM113,1)</f>
        <v>9.7222222222222224E-3</v>
      </c>
      <c r="DN113" s="8">
        <f>LARGE($EK113:EN113,1)</f>
        <v>9.7222222222222224E-3</v>
      </c>
      <c r="DO113" s="8">
        <f>LARGE($EK113:EO113,1)</f>
        <v>9.7222222222222224E-3</v>
      </c>
      <c r="DP113" s="8">
        <f>LARGE($EK113:EP113,1)</f>
        <v>9.7222222222222224E-3</v>
      </c>
      <c r="DS113" s="6">
        <f t="shared" si="371"/>
        <v>2208</v>
      </c>
      <c r="DT113" s="6">
        <f t="shared" si="371"/>
        <v>2165</v>
      </c>
      <c r="DU113" s="6">
        <f t="shared" si="371"/>
        <v>2104</v>
      </c>
      <c r="DV113" s="6">
        <f t="shared" si="371"/>
        <v>2208</v>
      </c>
      <c r="DW113" s="6">
        <f t="shared" si="371"/>
        <v>2033.8271075519999</v>
      </c>
      <c r="DX113" s="6">
        <f t="shared" si="371"/>
        <v>2035.8271075519997</v>
      </c>
      <c r="DY113" s="6">
        <f t="shared" si="386"/>
        <v>1684.8271066879997</v>
      </c>
      <c r="DZ113" s="6">
        <f t="shared" si="386"/>
        <v>1755.8271075519997</v>
      </c>
      <c r="EA113" s="6">
        <f t="shared" si="386"/>
        <v>0</v>
      </c>
      <c r="EB113" s="6">
        <f t="shared" si="386"/>
        <v>0</v>
      </c>
      <c r="EC113" s="6">
        <f t="shared" si="386"/>
        <v>1892.8271075519997</v>
      </c>
      <c r="EE113" s="8">
        <f t="shared" si="393"/>
        <v>1.4409722222222223E-2</v>
      </c>
      <c r="EF113" s="8">
        <f t="shared" si="387"/>
        <v>1.3888888888888888E-2</v>
      </c>
      <c r="EG113" s="8">
        <f t="shared" si="387"/>
        <v>1.4409722222222223E-2</v>
      </c>
      <c r="EH113" s="8">
        <f t="shared" si="376"/>
        <v>1.4409722222222223E-2</v>
      </c>
      <c r="EI113" s="8">
        <f t="shared" si="377"/>
        <v>1.4758945514444444E-2</v>
      </c>
      <c r="EJ113" s="8">
        <f t="shared" si="387"/>
        <v>1.5972222222222221E-2</v>
      </c>
      <c r="EK113" s="8">
        <f t="shared" si="247"/>
        <v>9.7222222222222224E-3</v>
      </c>
      <c r="EL113" s="8">
        <f t="shared" si="388"/>
        <v>8.3333333333333332E-3</v>
      </c>
      <c r="EM113" s="8">
        <f t="shared" si="388"/>
        <v>7.4652777777777781E-3</v>
      </c>
      <c r="EN113" s="8">
        <f t="shared" si="388"/>
        <v>0</v>
      </c>
      <c r="EO113" s="8">
        <f t="shared" si="388"/>
        <v>0</v>
      </c>
      <c r="EP113" s="8">
        <f t="shared" si="388"/>
        <v>5.9027777777777776E-3</v>
      </c>
      <c r="ES113" s="8">
        <f t="shared" si="389"/>
        <v>2.5555555555555554E-2</v>
      </c>
      <c r="ET113" s="8">
        <f t="shared" si="389"/>
        <v>2.5057870370370369E-2</v>
      </c>
      <c r="EU113" s="8">
        <f t="shared" si="389"/>
        <v>2.4351851851851854E-2</v>
      </c>
      <c r="EV113" s="8">
        <f t="shared" si="389"/>
        <v>2.5555555555555554E-2</v>
      </c>
      <c r="EW113" s="8">
        <f t="shared" si="389"/>
        <v>2.3539665596666665E-2</v>
      </c>
      <c r="EX113" s="8">
        <f t="shared" si="389"/>
        <v>2.3562813744814812E-2</v>
      </c>
      <c r="EY113" s="8">
        <f t="shared" si="390"/>
        <v>1.9500313734814811E-2</v>
      </c>
      <c r="EZ113" s="8">
        <f t="shared" si="390"/>
        <v>2.032207300407407E-2</v>
      </c>
      <c r="FA113" s="8" t="str">
        <f t="shared" si="390"/>
        <v/>
      </c>
      <c r="FB113" s="8" t="str">
        <f t="shared" si="390"/>
        <v/>
      </c>
      <c r="FC113" s="8">
        <f t="shared" si="390"/>
        <v>2.1907721152222219E-2</v>
      </c>
      <c r="FD113" s="8" t="str">
        <f t="shared" si="390"/>
        <v/>
      </c>
      <c r="FF113" s="13"/>
      <c r="FG113" s="8">
        <f t="shared" si="248"/>
        <v>2.5555555555555554E-2</v>
      </c>
      <c r="FH113" s="8">
        <f>IF(COUNT($ES113:ET113)&gt;0,SMALL($ES113:ET113,1),$FF113)</f>
        <v>2.5057870370370369E-2</v>
      </c>
      <c r="FI113" s="8">
        <f>IF(COUNT($ES113:EU113)&gt;0,SMALL($ES113:EU113,1),$FF113)</f>
        <v>2.4351851851851854E-2</v>
      </c>
      <c r="FJ113" s="8">
        <f>IF(COUNT($ES113:EV113)&gt;0,SMALL($ES113:EV113,1),$FF113)</f>
        <v>2.4351851851851854E-2</v>
      </c>
      <c r="FK113" s="8">
        <f>IF(COUNT($ES113:EW113)&gt;0,SMALL($ES113:EW113,1),$FF113)</f>
        <v>2.3539665596666665E-2</v>
      </c>
      <c r="FL113" s="35">
        <v>2.045138888888889E-2</v>
      </c>
      <c r="FM113" s="8">
        <f t="shared" si="249"/>
        <v>1.9500313734814811E-2</v>
      </c>
      <c r="FN113" s="8">
        <f>IF(COUNT($EY113:EZ113)&gt;0,SMALL($EY113:EZ113,1),$FM113)</f>
        <v>1.9500313734814811E-2</v>
      </c>
      <c r="FO113" s="8">
        <f>IF(COUNT($EY113:FA113)&gt;0,SMALL($EY113:FA113,1),$FM113)</f>
        <v>1.9500313734814811E-2</v>
      </c>
      <c r="FP113" s="8">
        <f>IF(COUNT($EY113:FB113)&gt;0,SMALL($EY113:FB113,1),$FM113)</f>
        <v>1.9500313734814811E-2</v>
      </c>
      <c r="FQ113" s="8">
        <f>IF(COUNT($EY113:FC113)&gt;0,SMALL($EY113:FC113,1),$FM113)</f>
        <v>1.9500313734814811E-2</v>
      </c>
      <c r="FS113" s="8">
        <f t="shared" si="378"/>
        <v>1.5974768518518517E-2</v>
      </c>
      <c r="FT113" s="8">
        <f t="shared" si="379"/>
        <v>9.724768518518518E-3</v>
      </c>
      <c r="FU113" s="1">
        <f t="shared" si="372"/>
        <v>110</v>
      </c>
      <c r="FV113" s="8">
        <f t="shared" si="380"/>
        <v>2.5462962962962961E-6</v>
      </c>
      <c r="FW113" s="1" t="str">
        <f t="shared" si="381"/>
        <v>Xavia Cooper</v>
      </c>
      <c r="FY113" s="13">
        <f t="shared" si="382"/>
        <v>2.5497387459807078E-2</v>
      </c>
      <c r="FZ113" s="13">
        <f>SMALL($GL113:GM113,1)/(60*60*24)</f>
        <v>2.5497387459807081E-2</v>
      </c>
      <c r="GA113" s="13">
        <f>SMALL($GL113:GN113,1)/(60*60*24)</f>
        <v>2.5057870370370369E-2</v>
      </c>
      <c r="GB113" s="13">
        <f>SMALL($GL113:GO113,1)/(60*60*24)</f>
        <v>2.435185185185185E-2</v>
      </c>
      <c r="GC113" s="13">
        <f>SMALL($GL113:GP113,1)/(60*60*24)</f>
        <v>2.435185185185185E-2</v>
      </c>
      <c r="GD113" s="13">
        <f>SMALL($GL113:GQ113,1)/(60*60*24)</f>
        <v>2.3539665596666665E-2</v>
      </c>
      <c r="GE113" s="34">
        <f t="shared" si="250"/>
        <v>1.8090494143388577E-2</v>
      </c>
      <c r="GF113" s="13">
        <f>SMALL($GR113:GS113,1)/(60*60*24)</f>
        <v>1.8090494143388577E-2</v>
      </c>
      <c r="GG113" s="42">
        <f>SMALL($GT113:GT113,1)/(60*60*24)</f>
        <v>2.4356959632813965E-2</v>
      </c>
      <c r="GH113" s="42">
        <f>SMALL($GT113:GU113,1)/(60*60*24)</f>
        <v>2.4356959632813965E-2</v>
      </c>
      <c r="GI113" s="42">
        <f>SMALL($GT113:GV113,1)/(60*60*24)</f>
        <v>2.4356959632813965E-2</v>
      </c>
      <c r="GJ113" s="42">
        <f>SMALL($GT113:GW113,1)/(60*60*24)</f>
        <v>2.1907721152222219E-2</v>
      </c>
      <c r="GL113" s="6">
        <f t="shared" si="383"/>
        <v>2202.9742765273318</v>
      </c>
      <c r="GM113" s="1">
        <f t="shared" si="391"/>
        <v>2208</v>
      </c>
      <c r="GN113" s="1">
        <f t="shared" si="391"/>
        <v>2165</v>
      </c>
      <c r="GO113" s="1">
        <f t="shared" si="391"/>
        <v>2104</v>
      </c>
      <c r="GP113" s="1">
        <f t="shared" si="391"/>
        <v>2208</v>
      </c>
      <c r="GQ113" s="1">
        <f t="shared" si="391"/>
        <v>2033.8271075519999</v>
      </c>
      <c r="GR113" s="6">
        <f t="shared" si="251"/>
        <v>1563.0186939887731</v>
      </c>
      <c r="GS113" s="1">
        <f t="shared" si="252"/>
        <v>1684.8271066879997</v>
      </c>
      <c r="GT113" s="43">
        <f t="shared" si="253"/>
        <v>2104.4413122751266</v>
      </c>
      <c r="GU113" s="1">
        <f t="shared" si="392"/>
        <v>9999</v>
      </c>
      <c r="GV113" s="1">
        <f t="shared" si="392"/>
        <v>9999</v>
      </c>
      <c r="GW113" s="1">
        <f t="shared" si="392"/>
        <v>1892.8271075519997</v>
      </c>
    </row>
    <row r="114" spans="1:205" x14ac:dyDescent="0.25">
      <c r="A114" s="33"/>
      <c r="E114" s="13"/>
      <c r="M114" s="8"/>
      <c r="R114" s="149">
        <v>38</v>
      </c>
      <c r="X114" s="149">
        <v>38</v>
      </c>
      <c r="AD114" s="149">
        <v>38</v>
      </c>
      <c r="AK114" s="6"/>
      <c r="AX114" s="149">
        <v>38</v>
      </c>
      <c r="BD114" s="149">
        <v>27.616</v>
      </c>
      <c r="BJ114" s="149">
        <v>27.616</v>
      </c>
      <c r="BP114" s="149">
        <v>27.616</v>
      </c>
      <c r="BV114" s="149">
        <v>30</v>
      </c>
      <c r="CB114" s="149">
        <v>31</v>
      </c>
      <c r="CH114" s="149">
        <v>27.616</v>
      </c>
      <c r="CP114" s="8"/>
      <c r="CQ114" s="8"/>
      <c r="CR114" s="8"/>
      <c r="CS114" s="8"/>
      <c r="CT114" s="8"/>
      <c r="CU114" s="8"/>
      <c r="CV114" s="8"/>
      <c r="CW114" s="8"/>
      <c r="CX114" s="6"/>
      <c r="CY114" s="8"/>
      <c r="CZ114" s="8"/>
      <c r="DA114" s="8"/>
      <c r="DB114" s="8"/>
      <c r="DC114" s="8"/>
      <c r="DD114" s="8"/>
      <c r="DE114" s="8"/>
      <c r="DG114" s="8"/>
      <c r="DH114" s="8"/>
      <c r="DI114" s="8"/>
      <c r="DJ114" s="8"/>
      <c r="DK114" s="8"/>
      <c r="DL114" s="8"/>
      <c r="DM114" s="8"/>
      <c r="DN114" s="8"/>
      <c r="DO114" s="8"/>
      <c r="DP114" s="8"/>
      <c r="DT114" s="6"/>
      <c r="DU114" s="6"/>
      <c r="DV114" s="6"/>
      <c r="DW114" s="6"/>
      <c r="DX114" s="6"/>
      <c r="DY114" s="6"/>
      <c r="DZ114" s="6"/>
      <c r="EA114" s="6"/>
      <c r="EB114" s="6"/>
      <c r="EC114" s="6"/>
      <c r="EE114" s="8"/>
      <c r="EF114" s="8"/>
      <c r="EG114" s="8"/>
      <c r="EH114" s="8"/>
      <c r="EI114" s="8"/>
      <c r="EJ114" s="8"/>
      <c r="EK114" s="8"/>
      <c r="EL114" s="8"/>
      <c r="EM114" s="8"/>
      <c r="EN114" s="8"/>
      <c r="EO114" s="8"/>
      <c r="EP114" s="8"/>
      <c r="FF114" s="13"/>
      <c r="FY114" s="13"/>
      <c r="FZ114" s="13"/>
      <c r="GA114" s="13"/>
      <c r="GB114" s="13"/>
      <c r="GC114" s="13"/>
      <c r="GD114" s="13"/>
      <c r="GE114" s="34"/>
      <c r="GF114" s="13"/>
      <c r="GG114" s="42"/>
      <c r="GH114" s="42"/>
      <c r="GI114" s="42"/>
      <c r="GJ114" s="42"/>
      <c r="GL114" s="6"/>
      <c r="GR114" s="6"/>
      <c r="GT114" s="43"/>
    </row>
  </sheetData>
  <conditionalFormatting sqref="B3:B6 B76:B114">
    <cfRule type="expression" dxfId="174" priority="42">
      <formula>(AND(B3="",CO3&gt;0))</formula>
    </cfRule>
  </conditionalFormatting>
  <conditionalFormatting sqref="B8:B29">
    <cfRule type="expression" dxfId="173" priority="30">
      <formula>(AND(B8="",CO8&gt;0))</formula>
    </cfRule>
  </conditionalFormatting>
  <conditionalFormatting sqref="B32">
    <cfRule type="expression" dxfId="172" priority="38">
      <formula>(AND(B32="",CO32&gt;0))</formula>
    </cfRule>
  </conditionalFormatting>
  <conditionalFormatting sqref="B34:B35">
    <cfRule type="expression" dxfId="171" priority="37">
      <formula>(AND(B34="",CO34&gt;0))</formula>
    </cfRule>
  </conditionalFormatting>
  <conditionalFormatting sqref="B43:B53">
    <cfRule type="expression" dxfId="170" priority="35">
      <formula>(AND(B43="",CO43&gt;0))</formula>
    </cfRule>
  </conditionalFormatting>
  <conditionalFormatting sqref="B55:B57">
    <cfRule type="expression" dxfId="169" priority="33">
      <formula>(AND(B55="",CO55&gt;0))</formula>
    </cfRule>
  </conditionalFormatting>
  <conditionalFormatting sqref="B59:B64">
    <cfRule type="expression" dxfId="168" priority="31">
      <formula>(AND(B59="",CO59&gt;0))</formula>
    </cfRule>
  </conditionalFormatting>
  <conditionalFormatting sqref="B66:B72">
    <cfRule type="expression" dxfId="167" priority="29">
      <formula>(AND(B66="",CO66&gt;0))</formula>
    </cfRule>
  </conditionalFormatting>
  <conditionalFormatting sqref="B91">
    <cfRule type="expression" dxfId="166" priority="40">
      <formula>(AND(B91="",CO81&gt;0))</formula>
    </cfRule>
  </conditionalFormatting>
  <conditionalFormatting sqref="B94:B99 B102">
    <cfRule type="expression" dxfId="165" priority="288" stopIfTrue="1">
      <formula>(AND(B94&gt;0,B94&lt;#REF!))</formula>
    </cfRule>
  </conditionalFormatting>
  <conditionalFormatting sqref="E3:E114">
    <cfRule type="expression" dxfId="164" priority="32">
      <formula>(AND(E3="",CN3&gt;0))</formula>
    </cfRule>
  </conditionalFormatting>
  <conditionalFormatting sqref="E91">
    <cfRule type="expression" dxfId="163" priority="39">
      <formula>(AND(E91="",CN81&gt;0))</formula>
    </cfRule>
  </conditionalFormatting>
  <conditionalFormatting sqref="CM48">
    <cfRule type="expression" dxfId="162" priority="2" stopIfTrue="1">
      <formula>(AND(CM48&gt;0,CM48&lt;D48))</formula>
    </cfRule>
  </conditionalFormatting>
  <conditionalFormatting sqref="CN2:CN114">
    <cfRule type="expression" dxfId="161" priority="44" stopIfTrue="1">
      <formula>(AND(CN2&gt;0,CN2&lt;E2))</formula>
    </cfRule>
  </conditionalFormatting>
  <conditionalFormatting sqref="CO2">
    <cfRule type="expression" dxfId="160" priority="43" stopIfTrue="1">
      <formula>(AND(CO2&gt;0,CO2&lt;F2))</formula>
    </cfRule>
  </conditionalFormatting>
  <conditionalFormatting sqref="CO3:CO114">
    <cfRule type="expression" dxfId="159" priority="45" stopIfTrue="1">
      <formula>(AND(CO3&gt;0,CO3&lt;B3))</formula>
    </cfRule>
  </conditionalFormatting>
  <conditionalFormatting sqref="FF3:FF6 FF86:FF114">
    <cfRule type="expression" dxfId="158" priority="24">
      <formula>(AND(FF3="",FR3&gt;0))</formula>
    </cfRule>
  </conditionalFormatting>
  <conditionalFormatting sqref="FF8:FF30">
    <cfRule type="expression" dxfId="157" priority="18">
      <formula>(AND(FF8="",FR8&gt;0))</formula>
    </cfRule>
  </conditionalFormatting>
  <conditionalFormatting sqref="FF32">
    <cfRule type="expression" dxfId="156" priority="22">
      <formula>(AND(FF32="",FR32&gt;0))</formula>
    </cfRule>
  </conditionalFormatting>
  <conditionalFormatting sqref="FF34:FF35">
    <cfRule type="expression" dxfId="155" priority="21">
      <formula>(AND(FF34="",FR34&gt;0))</formula>
    </cfRule>
  </conditionalFormatting>
  <conditionalFormatting sqref="FF43:FF53">
    <cfRule type="expression" dxfId="154" priority="20">
      <formula>(AND(FF43="",FR43&gt;0))</formula>
    </cfRule>
  </conditionalFormatting>
  <conditionalFormatting sqref="FF55:FF57">
    <cfRule type="expression" dxfId="153" priority="19">
      <formula>(AND(FF55="",FR55&gt;0))</formula>
    </cfRule>
  </conditionalFormatting>
  <conditionalFormatting sqref="FF59:FF66 FF69:FF84">
    <cfRule type="expression" dxfId="152" priority="17">
      <formula>(AND(FF59="",FR59&gt;0))</formula>
    </cfRule>
  </conditionalFormatting>
  <conditionalFormatting sqref="FF91">
    <cfRule type="expression" dxfId="151" priority="23">
      <formula>(AND(FF91="",FR81&gt;0))</formula>
    </cfRule>
  </conditionalFormatting>
  <conditionalFormatting sqref="FL3:FL6">
    <cfRule type="expression" dxfId="150" priority="16">
      <formula>(AND(FL3="",GB3&gt;0))</formula>
    </cfRule>
  </conditionalFormatting>
  <conditionalFormatting sqref="FL8:FL29">
    <cfRule type="expression" dxfId="149" priority="9">
      <formula>(AND(FL8="",GB8&gt;0))</formula>
    </cfRule>
  </conditionalFormatting>
  <conditionalFormatting sqref="FL32">
    <cfRule type="expression" dxfId="148" priority="14">
      <formula>(AND(FL32="",GB32&gt;0))</formula>
    </cfRule>
  </conditionalFormatting>
  <conditionalFormatting sqref="FL34:FL35">
    <cfRule type="expression" dxfId="147" priority="13">
      <formula>(AND(FL34="",GB34&gt;0))</formula>
    </cfRule>
  </conditionalFormatting>
  <conditionalFormatting sqref="FL43:FL53">
    <cfRule type="expression" dxfId="146" priority="12">
      <formula>(AND(FL43="",GB43&gt;0))</formula>
    </cfRule>
  </conditionalFormatting>
  <conditionalFormatting sqref="FL55:FL57">
    <cfRule type="expression" dxfId="145" priority="11">
      <formula>(AND(FL55="",GB55&gt;0))</formula>
    </cfRule>
  </conditionalFormatting>
  <conditionalFormatting sqref="FL59:FL60 FL62:FL64">
    <cfRule type="expression" dxfId="144" priority="10">
      <formula>(AND(FL59="",GB59&gt;0))</formula>
    </cfRule>
  </conditionalFormatting>
  <conditionalFormatting sqref="FL66:FL67 FL69:FL72">
    <cfRule type="expression" dxfId="143" priority="8">
      <formula>(AND(FL66="",GB66&gt;0))</formula>
    </cfRule>
  </conditionalFormatting>
  <conditionalFormatting sqref="FL78:FL114 FL76">
    <cfRule type="expression" dxfId="142" priority="7">
      <formula>(AND(FL76="",GB76&gt;0))</formula>
    </cfRule>
  </conditionalFormatting>
  <conditionalFormatting sqref="FL91">
    <cfRule type="expression" dxfId="141" priority="15">
      <formula>(AND(FL91="",GB81&gt;0))</formula>
    </cfRule>
  </conditionalFormatting>
  <conditionalFormatting sqref="FL94:FL99">
    <cfRule type="expression" dxfId="140" priority="6" stopIfTrue="1">
      <formula>(AND(FL94&gt;0,FL94&lt;EZ94))</formula>
    </cfRule>
  </conditionalFormatting>
  <conditionalFormatting sqref="FL102">
    <cfRule type="expression" dxfId="139" priority="4" stopIfTrue="1">
      <formula>(AND(FL102&gt;0,FL102&lt;EZ102))</formula>
    </cfRule>
  </conditionalFormatting>
  <pageMargins left="0.25" right="0.25" top="0.35" bottom="0.37" header="0.3" footer="0.3"/>
  <pageSetup paperSize="9" scale="10" orientation="portrait" blackAndWhite="1" horizontalDpi="203" verticalDpi="203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CE206"/>
  <sheetViews>
    <sheetView showZeros="0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L2" sqref="L2:T20"/>
    </sheetView>
  </sheetViews>
  <sheetFormatPr defaultColWidth="8.88671875" defaultRowHeight="12.75" customHeight="1" x14ac:dyDescent="0.25"/>
  <cols>
    <col min="1" max="1" width="19.33203125" style="1" bestFit="1" customWidth="1"/>
    <col min="2" max="2" width="6" style="1" bestFit="1" customWidth="1"/>
    <col min="3" max="3" width="7.5546875" style="1" bestFit="1" customWidth="1"/>
    <col min="4" max="4" width="3.5546875" style="6" bestFit="1" customWidth="1"/>
    <col min="5" max="5" width="7.6640625" style="1" customWidth="1"/>
    <col min="6" max="6" width="9.109375" style="1" bestFit="1" customWidth="1"/>
    <col min="7" max="7" width="8.6640625" style="6" customWidth="1"/>
    <col min="8" max="8" width="8.6640625" style="6" hidden="1" customWidth="1"/>
    <col min="9" max="9" width="8.109375" style="1" hidden="1" customWidth="1"/>
    <col min="10" max="10" width="5.6640625" style="1" hidden="1" customWidth="1"/>
    <col min="11" max="11" width="8.6640625" style="8" hidden="1" customWidth="1"/>
    <col min="12" max="12" width="11.109375" style="1" customWidth="1"/>
    <col min="13" max="13" width="8.88671875" style="1" customWidth="1"/>
    <col min="14" max="14" width="8.88671875" style="8" customWidth="1"/>
    <col min="15" max="15" width="16.6640625" style="1" customWidth="1"/>
    <col min="16" max="16" width="5.5546875" style="6" customWidth="1"/>
    <col min="17" max="17" width="5.5546875" style="6" hidden="1" customWidth="1"/>
    <col min="18" max="19" width="5.5546875" style="6" customWidth="1"/>
    <col min="20" max="21" width="5.5546875" style="1" customWidth="1"/>
    <col min="22" max="22" width="5.5546875" style="1" hidden="1" customWidth="1"/>
    <col min="23" max="23" width="6.109375" style="1" customWidth="1"/>
    <col min="24" max="24" width="10.33203125" style="1" customWidth="1"/>
    <col min="25" max="16384" width="8.88671875" style="1"/>
  </cols>
  <sheetData>
    <row r="1" spans="1:83" s="7" customFormat="1" ht="12.75" customHeight="1" x14ac:dyDescent="0.3">
      <c r="C1" s="7">
        <f>Sep!C1+6</f>
        <v>59</v>
      </c>
      <c r="D1" s="5"/>
      <c r="E1" s="4"/>
      <c r="F1" s="4"/>
      <c r="G1" s="5"/>
      <c r="H1" s="5"/>
      <c r="K1" s="10"/>
      <c r="N1" s="10"/>
      <c r="P1" s="5"/>
      <c r="Q1" s="5">
        <v>93</v>
      </c>
      <c r="R1" s="5"/>
      <c r="S1" s="5">
        <v>168</v>
      </c>
      <c r="T1" s="7">
        <v>3</v>
      </c>
      <c r="V1" s="7">
        <v>9</v>
      </c>
    </row>
    <row r="2" spans="1:83" s="56" customFormat="1" ht="12.75" customHeight="1" x14ac:dyDescent="0.3">
      <c r="A2" s="56" t="s">
        <v>10</v>
      </c>
      <c r="B2" s="56" t="s">
        <v>44</v>
      </c>
      <c r="C2" s="56" t="s">
        <v>38</v>
      </c>
      <c r="D2" s="57">
        <v>0</v>
      </c>
      <c r="E2" s="58"/>
      <c r="F2" s="58" t="s">
        <v>114</v>
      </c>
      <c r="G2" s="57"/>
      <c r="H2" s="57"/>
      <c r="K2" s="59"/>
      <c r="L2" s="60" t="s">
        <v>113</v>
      </c>
      <c r="M2" s="60" t="s">
        <v>114</v>
      </c>
      <c r="N2" s="61" t="s">
        <v>115</v>
      </c>
      <c r="P2" s="62" t="s">
        <v>44</v>
      </c>
      <c r="Q2" s="62"/>
      <c r="R2" s="57" t="s">
        <v>17</v>
      </c>
      <c r="S2" s="57" t="s">
        <v>96</v>
      </c>
      <c r="T2" s="57" t="s">
        <v>100</v>
      </c>
      <c r="X2" s="63" t="s">
        <v>145</v>
      </c>
      <c r="Y2" s="64">
        <v>2</v>
      </c>
    </row>
    <row r="3" spans="1:83" s="7" customFormat="1" ht="3" customHeight="1" x14ac:dyDescent="0.3">
      <c r="D3" s="5">
        <v>0</v>
      </c>
      <c r="E3" s="4"/>
      <c r="F3" s="4"/>
      <c r="G3" s="5"/>
      <c r="H3" s="5"/>
      <c r="K3" s="10"/>
      <c r="L3" s="14"/>
      <c r="M3" s="14"/>
      <c r="N3" s="21"/>
      <c r="P3" s="31"/>
      <c r="Q3" s="31">
        <v>41</v>
      </c>
      <c r="R3" s="5">
        <v>41</v>
      </c>
      <c r="S3" s="5"/>
      <c r="T3" s="5"/>
    </row>
    <row r="4" spans="1:83" ht="12.75" customHeight="1" x14ac:dyDescent="0.25">
      <c r="A4" s="1" t="str">
        <f>Runners!A3</f>
        <v>Alex Wiggins</v>
      </c>
      <c r="C4" s="3">
        <f>IF(A4&lt;&gt;"",VLOOKUP(A4,'Runners RBH2'!A$3:CT$114,C$1,FALSE),0)</f>
        <v>8.507944444444443E-3</v>
      </c>
      <c r="D4" s="6">
        <f t="shared" ref="D4:D37" si="0">D3+1</f>
        <v>1</v>
      </c>
      <c r="E4" s="2"/>
      <c r="F4" s="2">
        <f t="shared" ref="F4:F37" si="1">IF(E4&gt;0,E4-C4,0)</f>
        <v>0</v>
      </c>
      <c r="J4" s="1" t="str">
        <f t="shared" ref="J4:J37" si="2">A4</f>
        <v>Alex Wiggins</v>
      </c>
      <c r="L4" s="7">
        <f>COUNT(E4:E207)</f>
        <v>17</v>
      </c>
      <c r="M4" s="8">
        <f t="shared" ref="M4:M28" si="3">IF(D4&lt;=L$4,SMALL(E$4:E$207,D4),"")</f>
        <v>2.8356481481481483E-2</v>
      </c>
      <c r="N4" s="8">
        <f t="shared" ref="N4:N28" si="4">IF(D4&lt;=L$4,VLOOKUP(M4,E$4:F$207,2,FALSE),"")</f>
        <v>1.5333647148148149E-2</v>
      </c>
      <c r="O4" s="1" t="str">
        <f t="shared" ref="O4:O28" si="5">IF(D4&lt;=L$4,VLOOKUP(M4,E$4:J$207,6,FALSE),"")</f>
        <v>Steve Pepper</v>
      </c>
      <c r="P4" s="32">
        <f t="shared" ref="P4:P28" si="6">IF(D4&lt;=L$4,VLOOKUP(O4,A$4:B$207,2,FALSE),"")</f>
        <v>0</v>
      </c>
      <c r="Q4" s="32">
        <f t="shared" ref="Q4:Q37" si="7">IF(D4&lt;=L$4,IF(P4="Y",Q3,Q3-1),"")</f>
        <v>40</v>
      </c>
      <c r="R4" s="6">
        <f t="shared" ref="R4:R67" si="8">IF(Q4=Q3,0,IF(Q4&gt;0,Q4,1))</f>
        <v>40</v>
      </c>
      <c r="S4" s="6">
        <f>IF(AND(D4&lt;=L$4,P4&lt;&gt;"Y"),IF(N4&lt;VLOOKUP(O4,'Runners RBH2'!A$3:FQ$114,S$1,FALSE),IF(Y$2="zero",0,Y$2),0),0)</f>
        <v>0</v>
      </c>
      <c r="T4" s="6">
        <f t="shared" ref="T4:T37" si="9">IF(AND(D4&lt;=L$4,P4&lt;&gt;"Y"),S4+R4,0)</f>
        <v>40</v>
      </c>
      <c r="U4" s="2"/>
      <c r="V4" s="2">
        <f>IF(O4&lt;&gt;"",VLOOKUP(O4,Runners!CZ$3:DM$180,V$1,FALSE),"")</f>
        <v>1.4968417888376544E-2</v>
      </c>
      <c r="W4" s="18">
        <f t="shared" ref="W4:W37" si="10">IF(O4&lt;&gt;"",(V4-N4)/V4,"")</f>
        <v>-2.439999086711879E-2</v>
      </c>
    </row>
    <row r="5" spans="1:83" ht="12.75" customHeight="1" x14ac:dyDescent="0.25">
      <c r="A5" s="1" t="str">
        <f>Runners!A4</f>
        <v>Alexandra Young</v>
      </c>
      <c r="C5" s="3">
        <f>IF(A5&lt;&gt;"",VLOOKUP(A5,'Runners RBH2'!A$3:CT$114,C$1,FALSE),0)</f>
        <v>5.7311666666666674E-3</v>
      </c>
      <c r="D5" s="6">
        <f t="shared" si="0"/>
        <v>2</v>
      </c>
      <c r="E5" s="2"/>
      <c r="F5" s="2">
        <f t="shared" si="1"/>
        <v>0</v>
      </c>
      <c r="J5" s="1" t="str">
        <f t="shared" si="2"/>
        <v>Alexandra Young</v>
      </c>
      <c r="L5" s="7"/>
      <c r="M5" s="8">
        <f t="shared" si="3"/>
        <v>2.8460648148148148E-2</v>
      </c>
      <c r="N5" s="8">
        <f t="shared" si="4"/>
        <v>1.3528092582592592E-2</v>
      </c>
      <c r="O5" s="1" t="str">
        <f t="shared" si="5"/>
        <v>Alistair Leivers</v>
      </c>
      <c r="P5" s="32">
        <f t="shared" si="6"/>
        <v>0</v>
      </c>
      <c r="Q5" s="32">
        <f t="shared" si="7"/>
        <v>39</v>
      </c>
      <c r="R5" s="6">
        <f t="shared" si="8"/>
        <v>39</v>
      </c>
      <c r="S5" s="6">
        <f>IF(AND(D5&lt;=L$4,P5&lt;&gt;"Y"),IF(N5&lt;VLOOKUP(O5,'Runners RBH2'!A$3:FQ$114,S$1,FALSE),IF(Y$2="zero",0,Y$2),0),0)</f>
        <v>0</v>
      </c>
      <c r="T5" s="6">
        <f t="shared" si="9"/>
        <v>39</v>
      </c>
      <c r="U5" s="2"/>
      <c r="V5" s="2">
        <f>IF(O5&lt;&gt;"",VLOOKUP(O5,Runners!CZ$3:DM$180,V$1,FALSE),"")</f>
        <v>1.2852992243111865E-2</v>
      </c>
      <c r="W5" s="18">
        <f t="shared" si="10"/>
        <v>-5.2524760515787722E-2</v>
      </c>
      <c r="X5" s="2" t="s">
        <v>111</v>
      </c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</row>
    <row r="6" spans="1:83" ht="12.75" customHeight="1" x14ac:dyDescent="0.25">
      <c r="A6" s="1" t="str">
        <f>Runners!A5</f>
        <v>Alistair Leivers</v>
      </c>
      <c r="B6" s="3"/>
      <c r="C6" s="3">
        <f>IF(A6&lt;&gt;"",VLOOKUP(A6,'Runners RBH2'!A$3:CT$114,C$1,FALSE),0)</f>
        <v>1.4932555565555556E-2</v>
      </c>
      <c r="D6" s="6">
        <f t="shared" si="0"/>
        <v>3</v>
      </c>
      <c r="E6" s="2">
        <v>2.8460648148148148E-2</v>
      </c>
      <c r="F6" s="2">
        <f t="shared" si="1"/>
        <v>1.3528092582592592E-2</v>
      </c>
      <c r="J6" s="1" t="str">
        <f t="shared" si="2"/>
        <v>Alistair Leivers</v>
      </c>
      <c r="M6" s="8">
        <f t="shared" si="3"/>
        <v>2.8703703703703703E-2</v>
      </c>
      <c r="N6" s="8">
        <f t="shared" si="4"/>
        <v>1.4465592152592592E-2</v>
      </c>
      <c r="O6" s="1" t="str">
        <f t="shared" si="5"/>
        <v>James Whittle</v>
      </c>
      <c r="P6" s="32">
        <f t="shared" si="6"/>
        <v>0</v>
      </c>
      <c r="Q6" s="32">
        <f t="shared" si="7"/>
        <v>38</v>
      </c>
      <c r="R6" s="6">
        <f t="shared" si="8"/>
        <v>38</v>
      </c>
      <c r="S6" s="6">
        <f>IF(AND(D6&lt;=L$4,P6&lt;&gt;"Y"),IF(N6&lt;VLOOKUP(O6,'Runners RBH2'!A$3:FQ$114,S$1,FALSE),IF(Y$2="zero",0,Y$2),0),0)</f>
        <v>2</v>
      </c>
      <c r="T6" s="6">
        <f t="shared" si="9"/>
        <v>40</v>
      </c>
      <c r="U6" s="2"/>
      <c r="V6" s="2">
        <f>IF(O6&lt;&gt;"",VLOOKUP(O6,Runners!CZ$3:DM$180,V$1,FALSE),"")</f>
        <v>1.4158991117892815E-2</v>
      </c>
      <c r="W6" s="18">
        <f t="shared" si="10"/>
        <v>-2.1654158276314193E-2</v>
      </c>
    </row>
    <row r="7" spans="1:83" ht="12.75" customHeight="1" x14ac:dyDescent="0.25">
      <c r="A7" s="1" t="str">
        <f>Runners!A6</f>
        <v>Andrew Draper</v>
      </c>
      <c r="C7" s="3">
        <f>IF(A7&lt;&gt;"",VLOOKUP(A7,'Runners RBH2'!A$3:CT$114,C$1,FALSE),0)</f>
        <v>1.4411722242222223E-2</v>
      </c>
      <c r="D7" s="6">
        <f t="shared" si="0"/>
        <v>4</v>
      </c>
      <c r="E7" s="2"/>
      <c r="F7" s="2">
        <f t="shared" si="1"/>
        <v>0</v>
      </c>
      <c r="J7" s="1" t="str">
        <f t="shared" si="2"/>
        <v>Andrew Draper</v>
      </c>
      <c r="M7" s="8">
        <f t="shared" si="3"/>
        <v>2.8738425925925928E-2</v>
      </c>
      <c r="N7" s="8">
        <f t="shared" si="4"/>
        <v>1.4326703223703705E-2</v>
      </c>
      <c r="O7" s="1" t="str">
        <f t="shared" si="5"/>
        <v>Joe Greenwood</v>
      </c>
      <c r="P7" s="32">
        <f t="shared" si="6"/>
        <v>0</v>
      </c>
      <c r="Q7" s="32">
        <f t="shared" si="7"/>
        <v>37</v>
      </c>
      <c r="R7" s="6">
        <f t="shared" si="8"/>
        <v>37</v>
      </c>
      <c r="S7" s="6">
        <f>IF(AND(D7&lt;=L$4,P7&lt;&gt;"Y"),IF(N7&lt;VLOOKUP(O7,'Runners RBH2'!A$3:FQ$114,S$1,FALSE),IF(Y$2="zero",0,Y$2),0),0)</f>
        <v>0</v>
      </c>
      <c r="T7" s="6">
        <f t="shared" si="9"/>
        <v>37</v>
      </c>
      <c r="U7" s="2"/>
      <c r="V7" s="2">
        <f>IF(O7&lt;&gt;"",VLOOKUP(O7,Runners!CZ$3:DM$180,V$1,FALSE),"")</f>
        <v>1.360751321928183E-2</v>
      </c>
      <c r="W7" s="18">
        <f t="shared" si="10"/>
        <v>-5.285242004415492E-2</v>
      </c>
    </row>
    <row r="8" spans="1:83" ht="12.75" customHeight="1" x14ac:dyDescent="0.25">
      <c r="A8" s="1" t="str">
        <f>Runners!A7</f>
        <v>Anthony Joy</v>
      </c>
      <c r="C8" s="3">
        <f>IF(A8&lt;&gt;"",VLOOKUP(A8,'Runners RBH2'!A$3:CT$114,C$1,FALSE),0)</f>
        <v>1.0592277807777776E-2</v>
      </c>
      <c r="D8" s="6">
        <f t="shared" si="0"/>
        <v>5</v>
      </c>
      <c r="E8" s="2"/>
      <c r="F8" s="2">
        <f t="shared" si="1"/>
        <v>0</v>
      </c>
      <c r="J8" s="1" t="str">
        <f t="shared" si="2"/>
        <v>Anthony Joy</v>
      </c>
      <c r="M8" s="8">
        <f t="shared" si="3"/>
        <v>2.8854166666666667E-2</v>
      </c>
      <c r="N8" s="8">
        <f t="shared" si="4"/>
        <v>1.4963277347777779E-2</v>
      </c>
      <c r="O8" s="1" t="str">
        <f t="shared" si="5"/>
        <v>Jake Rodwell</v>
      </c>
      <c r="P8" s="32">
        <f t="shared" si="6"/>
        <v>0</v>
      </c>
      <c r="Q8" s="32">
        <f t="shared" si="7"/>
        <v>36</v>
      </c>
      <c r="R8" s="6">
        <f t="shared" si="8"/>
        <v>36</v>
      </c>
      <c r="S8" s="6">
        <f>IF(AND(D8&lt;=L$4,P8&lt;&gt;"Y"),IF(N8&lt;VLOOKUP(O8,'Runners RBH2'!A$3:FQ$114,S$1,FALSE),IF(Y$2="zero",0,Y$2),0),0)</f>
        <v>0</v>
      </c>
      <c r="T8" s="6">
        <f t="shared" si="9"/>
        <v>36</v>
      </c>
      <c r="U8" s="2"/>
      <c r="V8" s="2">
        <f>IF(O8&lt;&gt;"",VLOOKUP(O8,Runners!CZ$3:DM$180,V$1,FALSE),"")</f>
        <v>1.431020279902631E-2</v>
      </c>
      <c r="W8" s="18">
        <f t="shared" si="10"/>
        <v>-4.563698767399061E-2</v>
      </c>
    </row>
    <row r="9" spans="1:83" ht="12.75" customHeight="1" x14ac:dyDescent="0.25">
      <c r="A9" s="1" t="str">
        <f>Runners!A8</f>
        <v>Barbara Holmes</v>
      </c>
      <c r="C9" s="3">
        <f>IF(A9&lt;&gt;"",VLOOKUP(A9,'Runners RBH2'!A$3:CT$114,C$1,FALSE),0)</f>
        <v>1.0418666706666666E-2</v>
      </c>
      <c r="D9" s="6">
        <f t="shared" si="0"/>
        <v>6</v>
      </c>
      <c r="E9" s="2"/>
      <c r="F9" s="2">
        <f t="shared" si="1"/>
        <v>0</v>
      </c>
      <c r="J9" s="1" t="str">
        <f t="shared" si="2"/>
        <v>Barbara Holmes</v>
      </c>
      <c r="M9" s="8">
        <f t="shared" si="3"/>
        <v>2.8912037037037038E-2</v>
      </c>
      <c r="N9" s="8">
        <f t="shared" si="4"/>
        <v>1.7625313824814817E-2</v>
      </c>
      <c r="O9" s="1" t="str">
        <f t="shared" si="5"/>
        <v>Stephen Wise</v>
      </c>
      <c r="P9" s="32">
        <f t="shared" si="6"/>
        <v>0</v>
      </c>
      <c r="Q9" s="32">
        <f t="shared" si="7"/>
        <v>35</v>
      </c>
      <c r="R9" s="6">
        <f t="shared" si="8"/>
        <v>35</v>
      </c>
      <c r="S9" s="6">
        <f>IF(AND(D9&lt;=L$4,P9&lt;&gt;"Y"),IF(N9&lt;VLOOKUP(O9,'Runners RBH2'!A$3:FQ$114,S$1,FALSE),IF(Y$2="zero",0,Y$2),0),0)</f>
        <v>2</v>
      </c>
      <c r="T9" s="6">
        <f t="shared" si="9"/>
        <v>37</v>
      </c>
      <c r="U9" s="2"/>
      <c r="V9" s="2">
        <f>IF(O9&lt;&gt;"",VLOOKUP(O9,Runners!CZ$3:DM$180,V$1,FALSE),"")</f>
        <v>1.7058696911377427E-2</v>
      </c>
      <c r="W9" s="18">
        <f t="shared" si="10"/>
        <v>-3.3215720777563101E-2</v>
      </c>
    </row>
    <row r="10" spans="1:83" ht="12.75" customHeight="1" x14ac:dyDescent="0.25">
      <c r="A10" s="1" t="str">
        <f>Runners!A9</f>
        <v>Barry Broughton</v>
      </c>
      <c r="B10" s="3"/>
      <c r="C10" s="3">
        <f>IF(A10&lt;&gt;"",VLOOKUP(A10,'Runners RBH2'!A$3:CT$114,C$1,FALSE),0)</f>
        <v>1.0939500049999999E-2</v>
      </c>
      <c r="D10" s="6">
        <f t="shared" si="0"/>
        <v>7</v>
      </c>
      <c r="E10" s="2"/>
      <c r="F10" s="2">
        <f t="shared" si="1"/>
        <v>0</v>
      </c>
      <c r="J10" s="1" t="str">
        <f t="shared" si="2"/>
        <v>Barry Broughton</v>
      </c>
      <c r="M10" s="8">
        <f t="shared" si="3"/>
        <v>2.8958333333333336E-2</v>
      </c>
      <c r="N10" s="8">
        <f t="shared" si="4"/>
        <v>1.8366054815555557E-2</v>
      </c>
      <c r="O10" s="1" t="str">
        <f t="shared" si="5"/>
        <v>Morgan Pritchard</v>
      </c>
      <c r="P10" s="32">
        <f t="shared" si="6"/>
        <v>0</v>
      </c>
      <c r="Q10" s="32">
        <f t="shared" si="7"/>
        <v>34</v>
      </c>
      <c r="R10" s="6">
        <f t="shared" si="8"/>
        <v>34</v>
      </c>
      <c r="S10" s="6">
        <f>IF(AND(D10&lt;=L$4,P10&lt;&gt;"Y"),IF(N10&lt;VLOOKUP(O10,'Runners RBH2'!A$3:FQ$114,S$1,FALSE),IF(Y$2="zero",0,Y$2),0),0)</f>
        <v>0</v>
      </c>
      <c r="T10" s="6">
        <f t="shared" si="9"/>
        <v>34</v>
      </c>
      <c r="U10" s="2"/>
      <c r="V10" s="2">
        <f>IF(O10&lt;&gt;"",VLOOKUP(O10,Runners!CZ$3:DM$180,V$1,FALSE),"")</f>
        <v>1.6920148668821369E-2</v>
      </c>
      <c r="W10" s="18">
        <f t="shared" si="10"/>
        <v>-8.5454695170530504E-2</v>
      </c>
    </row>
    <row r="11" spans="1:83" ht="12.75" customHeight="1" x14ac:dyDescent="0.25">
      <c r="A11" s="1" t="str">
        <f>Runners!A10</f>
        <v>Bill Lock</v>
      </c>
      <c r="C11" s="3">
        <f>IF(A11&lt;&gt;"",VLOOKUP(A11,'Runners RBH2'!A$3:CT$114,C$1,FALSE),0)</f>
        <v>5.7311667266666672E-3</v>
      </c>
      <c r="D11" s="6">
        <f t="shared" si="0"/>
        <v>8</v>
      </c>
      <c r="E11" s="2"/>
      <c r="F11" s="2">
        <f t="shared" si="1"/>
        <v>0</v>
      </c>
      <c r="J11" s="1" t="str">
        <f t="shared" si="2"/>
        <v>Bill Lock</v>
      </c>
      <c r="M11" s="8">
        <f t="shared" si="3"/>
        <v>2.9062500000000002E-2</v>
      </c>
      <c r="N11" s="8">
        <f t="shared" si="4"/>
        <v>1.7428554625555558E-2</v>
      </c>
      <c r="O11" s="1" t="str">
        <f t="shared" si="5"/>
        <v>Sarah Beck</v>
      </c>
      <c r="P11" s="32">
        <f t="shared" si="6"/>
        <v>0</v>
      </c>
      <c r="Q11" s="32">
        <f t="shared" si="7"/>
        <v>33</v>
      </c>
      <c r="R11" s="6">
        <f t="shared" si="8"/>
        <v>33</v>
      </c>
      <c r="S11" s="6">
        <f>IF(AND(D11&lt;=L$4,P11&lt;&gt;"Y"),IF(N11&lt;VLOOKUP(O11,'Runners RBH2'!A$3:FQ$114,S$1,FALSE),IF(Y$2="zero",0,Y$2),0),0)</f>
        <v>0</v>
      </c>
      <c r="T11" s="6">
        <f t="shared" si="9"/>
        <v>33</v>
      </c>
      <c r="U11" s="2"/>
      <c r="V11" s="2">
        <f>IF(O11&lt;&gt;"",VLOOKUP(O11,Runners!CZ$3:DM$180,V$1,FALSE),"")</f>
        <v>1.6337370198253463E-2</v>
      </c>
      <c r="W11" s="18">
        <f t="shared" si="10"/>
        <v>-6.6790702179151659E-2</v>
      </c>
    </row>
    <row r="12" spans="1:83" ht="12.75" customHeight="1" x14ac:dyDescent="0.25">
      <c r="A12" s="1" t="str">
        <f>Runners!A11</f>
        <v>Bob Clough</v>
      </c>
      <c r="C12" s="3">
        <f>IF(A12&lt;&gt;"",VLOOKUP(A12,'Runners RBH2'!A$3:CT$114,C$1,FALSE),0)</f>
        <v>6.946444514444444E-3</v>
      </c>
      <c r="D12" s="6">
        <f t="shared" si="0"/>
        <v>9</v>
      </c>
      <c r="E12" s="2"/>
      <c r="F12" s="2">
        <f t="shared" si="1"/>
        <v>0</v>
      </c>
      <c r="J12" s="1" t="str">
        <f t="shared" si="2"/>
        <v>Bob Clough</v>
      </c>
      <c r="M12" s="8">
        <f t="shared" si="3"/>
        <v>2.9212962962962965E-2</v>
      </c>
      <c r="N12" s="8">
        <f t="shared" si="4"/>
        <v>1.5842907167407411E-2</v>
      </c>
      <c r="O12" s="1" t="str">
        <f t="shared" si="5"/>
        <v>Dominic Kirby</v>
      </c>
      <c r="P12" s="32">
        <f t="shared" si="6"/>
        <v>0</v>
      </c>
      <c r="Q12" s="32">
        <f t="shared" si="7"/>
        <v>32</v>
      </c>
      <c r="R12" s="6">
        <f t="shared" si="8"/>
        <v>32</v>
      </c>
      <c r="S12" s="6">
        <f>IF(AND(D12&lt;=L$4,P12&lt;&gt;"Y"),IF(N12&lt;VLOOKUP(O12,'Runners RBH2'!A$3:FQ$114,S$1,FALSE),IF(Y$2="zero",0,Y$2),0),0)</f>
        <v>0</v>
      </c>
      <c r="T12" s="6">
        <f t="shared" si="9"/>
        <v>32</v>
      </c>
      <c r="U12" s="2"/>
      <c r="V12" s="2">
        <f>IF(O12&lt;&gt;"",VLOOKUP(O12,Runners!CZ$3:DM$180,V$1,FALSE),"")</f>
        <v>1.4614163498569411E-2</v>
      </c>
      <c r="W12" s="18">
        <f t="shared" si="10"/>
        <v>-8.4078960041625517E-2</v>
      </c>
    </row>
    <row r="13" spans="1:83" ht="12.75" customHeight="1" x14ac:dyDescent="0.25">
      <c r="A13" s="1" t="str">
        <f>Runners!A12</f>
        <v>Bryan Grundy</v>
      </c>
      <c r="C13" s="3">
        <f>IF(A13&lt;&gt;"",VLOOKUP(A13,'Runners RBH2'!A$3:CT$114,C$1,FALSE),0)</f>
        <v>5.7311667466666671E-3</v>
      </c>
      <c r="D13" s="6">
        <f t="shared" si="0"/>
        <v>10</v>
      </c>
      <c r="E13" s="2"/>
      <c r="F13" s="2">
        <f t="shared" si="1"/>
        <v>0</v>
      </c>
      <c r="J13" s="1" t="str">
        <f t="shared" si="2"/>
        <v>Bryan Grundy</v>
      </c>
      <c r="M13" s="8">
        <f t="shared" si="3"/>
        <v>2.9270833333333333E-2</v>
      </c>
      <c r="N13" s="8">
        <f t="shared" si="4"/>
        <v>2.0414665986666667E-2</v>
      </c>
      <c r="O13" s="1" t="str">
        <f t="shared" si="5"/>
        <v>Matthew Kay</v>
      </c>
      <c r="P13" s="32">
        <f t="shared" si="6"/>
        <v>0</v>
      </c>
      <c r="Q13" s="32">
        <f t="shared" si="7"/>
        <v>31</v>
      </c>
      <c r="R13" s="6">
        <f t="shared" si="8"/>
        <v>31</v>
      </c>
      <c r="S13" s="6">
        <f>IF(AND(D13&lt;=L$4,P13&lt;&gt;"Y"),IF(N13&lt;VLOOKUP(O13,'Runners RBH2'!A$3:FQ$114,S$1,FALSE),IF(Y$2="zero",0,Y$2),0),0)</f>
        <v>2</v>
      </c>
      <c r="T13" s="6">
        <f t="shared" si="9"/>
        <v>33</v>
      </c>
      <c r="U13" s="2"/>
      <c r="V13" s="2">
        <f>IF(O13&lt;&gt;"",VLOOKUP(O13,Runners!CZ$3:DM$180,V$1,FALSE),"")</f>
        <v>2.0618156414901934E-2</v>
      </c>
      <c r="W13" s="18">
        <f t="shared" si="10"/>
        <v>9.8694773742327904E-3</v>
      </c>
    </row>
    <row r="14" spans="1:83" ht="12.75" customHeight="1" x14ac:dyDescent="0.25">
      <c r="A14" s="1" t="str">
        <f>Runners!A13</f>
        <v>Catherine Carrdus</v>
      </c>
      <c r="C14" s="3">
        <f>IF(A14&lt;&gt;"",VLOOKUP(A14,'Runners RBH2'!A$3:CT$114,C$1,FALSE),0)</f>
        <v>1.2675611201111112E-2</v>
      </c>
      <c r="D14" s="6">
        <f t="shared" si="0"/>
        <v>11</v>
      </c>
      <c r="E14" s="2"/>
      <c r="F14" s="2">
        <f t="shared" si="1"/>
        <v>0</v>
      </c>
      <c r="J14" s="1" t="str">
        <f t="shared" si="2"/>
        <v>Catherine Carrdus</v>
      </c>
      <c r="M14" s="8">
        <f t="shared" si="3"/>
        <v>2.929398148148148E-2</v>
      </c>
      <c r="N14" s="8">
        <f t="shared" si="4"/>
        <v>1.5750314534814812E-2</v>
      </c>
      <c r="O14" s="1" t="str">
        <f t="shared" si="5"/>
        <v>Gillian Draper</v>
      </c>
      <c r="P14" s="32">
        <f t="shared" si="6"/>
        <v>0</v>
      </c>
      <c r="Q14" s="32">
        <f t="shared" si="7"/>
        <v>30</v>
      </c>
      <c r="R14" s="6">
        <f t="shared" si="8"/>
        <v>30</v>
      </c>
      <c r="S14" s="6">
        <f>IF(AND(D14&lt;=L$4,P14&lt;&gt;"Y"),IF(N14&lt;VLOOKUP(O14,'Runners RBH2'!A$3:FQ$114,S$1,FALSE),IF(Y$2="zero",0,Y$2),0),0)</f>
        <v>0</v>
      </c>
      <c r="T14" s="6">
        <f t="shared" si="9"/>
        <v>30</v>
      </c>
      <c r="U14" s="2"/>
      <c r="V14" s="2">
        <f>IF(O14&lt;&gt;"",VLOOKUP(O14,Runners!CZ$3:DM$180,V$1,FALSE),"")</f>
        <v>1.4941734021057947E-2</v>
      </c>
      <c r="W14" s="18">
        <f t="shared" si="10"/>
        <v>-5.4115574043635227E-2</v>
      </c>
    </row>
    <row r="15" spans="1:83" ht="12.75" customHeight="1" x14ac:dyDescent="0.25">
      <c r="A15" s="1" t="str">
        <f>Runners!A14</f>
        <v>Catherine MacLachlan</v>
      </c>
      <c r="C15" s="3">
        <f>IF(A15&lt;&gt;"",VLOOKUP(A15,'Runners RBH2'!A$3:CT$114,C$1,FALSE),0)</f>
        <v>8.6825556555555558E-3</v>
      </c>
      <c r="D15" s="6">
        <f t="shared" si="0"/>
        <v>12</v>
      </c>
      <c r="E15" s="2"/>
      <c r="F15" s="2">
        <f t="shared" si="1"/>
        <v>0</v>
      </c>
      <c r="J15" s="1" t="str">
        <f t="shared" si="2"/>
        <v>Catherine MacLachlan</v>
      </c>
      <c r="M15" s="8">
        <f t="shared" si="3"/>
        <v>2.9583333333333336E-2</v>
      </c>
      <c r="N15" s="8">
        <f t="shared" si="4"/>
        <v>1.725494346444445E-2</v>
      </c>
      <c r="O15" s="1" t="str">
        <f t="shared" si="5"/>
        <v>Stephen Rodwell</v>
      </c>
      <c r="P15" s="32">
        <f t="shared" si="6"/>
        <v>0</v>
      </c>
      <c r="Q15" s="32">
        <f t="shared" si="7"/>
        <v>29</v>
      </c>
      <c r="R15" s="6">
        <f t="shared" si="8"/>
        <v>29</v>
      </c>
      <c r="S15" s="6">
        <f>IF(AND(D15&lt;=L$4,P15&lt;&gt;"Y"),IF(N15&lt;VLOOKUP(O15,'Runners RBH2'!A$3:FQ$114,S$1,FALSE),IF(Y$2="zero",0,Y$2),0),0)</f>
        <v>0</v>
      </c>
      <c r="T15" s="6">
        <f t="shared" si="9"/>
        <v>29</v>
      </c>
      <c r="U15" s="2"/>
      <c r="V15" s="2">
        <f>IF(O15&lt;&gt;"",VLOOKUP(O15,Runners!CZ$3:DM$180,V$1,FALSE),"")</f>
        <v>1.6597056574828975E-2</v>
      </c>
      <c r="W15" s="18">
        <f t="shared" si="10"/>
        <v>-3.9638768877441999E-2</v>
      </c>
    </row>
    <row r="16" spans="1:83" ht="12.75" customHeight="1" x14ac:dyDescent="0.25">
      <c r="A16" s="1" t="str">
        <f>Runners!A15</f>
        <v>Chris Bowker</v>
      </c>
      <c r="C16" s="3">
        <f>IF(A16&lt;&gt;"",VLOOKUP(A16,'Runners RBH2'!A$3:CT$114,C$1,FALSE),0)</f>
        <v>1.0245055665555556E-2</v>
      </c>
      <c r="D16" s="6">
        <f t="shared" si="0"/>
        <v>13</v>
      </c>
      <c r="E16" s="2"/>
      <c r="F16" s="2">
        <f t="shared" si="1"/>
        <v>0</v>
      </c>
      <c r="J16" s="1" t="str">
        <f t="shared" si="2"/>
        <v>Chris Bowker</v>
      </c>
      <c r="M16" s="8">
        <f t="shared" si="3"/>
        <v>2.9861111111111113E-2</v>
      </c>
      <c r="N16" s="8">
        <f t="shared" si="4"/>
        <v>2.0484110281111113E-2</v>
      </c>
      <c r="O16" s="1" t="str">
        <f t="shared" si="5"/>
        <v>Peter Reid</v>
      </c>
      <c r="P16" s="32">
        <f t="shared" si="6"/>
        <v>0</v>
      </c>
      <c r="Q16" s="32">
        <f t="shared" si="7"/>
        <v>28</v>
      </c>
      <c r="R16" s="6">
        <f t="shared" si="8"/>
        <v>28</v>
      </c>
      <c r="S16" s="6">
        <f>IF(AND(D16&lt;=L$4,P16&lt;&gt;"Y"),IF(N16&lt;VLOOKUP(O16,'Runners RBH2'!A$3:FQ$114,S$1,FALSE),IF(Y$2="zero",0,Y$2),0),0)</f>
        <v>0</v>
      </c>
      <c r="T16" s="6">
        <f t="shared" si="9"/>
        <v>28</v>
      </c>
      <c r="U16" s="2"/>
      <c r="V16" s="2">
        <f>IF(O16&lt;&gt;"",VLOOKUP(O16,Runners!CZ$3:DM$180,V$1,FALSE),"")</f>
        <v>1.9368080146782155E-2</v>
      </c>
      <c r="W16" s="18">
        <f t="shared" si="10"/>
        <v>-5.7622135279855151E-2</v>
      </c>
    </row>
    <row r="17" spans="1:23" ht="12.75" customHeight="1" x14ac:dyDescent="0.25">
      <c r="A17" s="1" t="str">
        <f>Runners!A16</f>
        <v>Chris Cottam</v>
      </c>
      <c r="C17" s="3">
        <f>IF(A17&lt;&gt;"",VLOOKUP(A17,'Runners RBH2'!A$3:CT$114,C$1,FALSE),0)</f>
        <v>1.3196444564444444E-2</v>
      </c>
      <c r="D17" s="6">
        <f t="shared" si="0"/>
        <v>14</v>
      </c>
      <c r="E17" s="2">
        <v>3.0127314814814815E-2</v>
      </c>
      <c r="F17" s="2">
        <f t="shared" si="1"/>
        <v>1.6930870250370371E-2</v>
      </c>
      <c r="J17" s="1" t="str">
        <f t="shared" si="2"/>
        <v>Chris Cottam</v>
      </c>
      <c r="M17" s="8">
        <f t="shared" si="3"/>
        <v>3.0092592592592591E-2</v>
      </c>
      <c r="N17" s="8">
        <f t="shared" si="4"/>
        <v>1.9500313734814811E-2</v>
      </c>
      <c r="O17" s="1" t="str">
        <f t="shared" si="5"/>
        <v>Xavia Cooper</v>
      </c>
      <c r="P17" s="32">
        <f t="shared" si="6"/>
        <v>0</v>
      </c>
      <c r="Q17" s="32">
        <f t="shared" si="7"/>
        <v>27</v>
      </c>
      <c r="R17" s="6">
        <f t="shared" si="8"/>
        <v>27</v>
      </c>
      <c r="S17" s="6">
        <f>IF(AND(D17&lt;=L$4,P17&lt;&gt;"Y"),IF(N17&lt;VLOOKUP(O17,'Runners RBH2'!A$3:FQ$114,S$1,FALSE),IF(Y$2="zero",0,Y$2),0),0)</f>
        <v>2</v>
      </c>
      <c r="T17" s="6">
        <f t="shared" si="9"/>
        <v>29</v>
      </c>
      <c r="U17" s="2"/>
      <c r="V17" s="2">
        <f>IF(O17&lt;&gt;"",VLOOKUP(O17,Runners!CZ$3:DM$180,V$1,FALSE),"")</f>
        <v>1.8090494143388577E-2</v>
      </c>
      <c r="W17" s="18">
        <f t="shared" si="10"/>
        <v>-7.7931513658595783E-2</v>
      </c>
    </row>
    <row r="18" spans="1:23" ht="12.75" customHeight="1" x14ac:dyDescent="0.25">
      <c r="A18" s="1" t="str">
        <f>Runners!A17</f>
        <v>Claire England</v>
      </c>
      <c r="C18" s="3">
        <f>IF(A18&lt;&gt;"",VLOOKUP(A18,'Runners RBH2'!A$3:CT$114,C$1,FALSE),0)</f>
        <v>6.2520001300000001E-3</v>
      </c>
      <c r="D18" s="6">
        <f t="shared" si="0"/>
        <v>15</v>
      </c>
      <c r="E18" s="2"/>
      <c r="F18" s="2">
        <f t="shared" si="1"/>
        <v>0</v>
      </c>
      <c r="J18" s="1" t="str">
        <f t="shared" si="2"/>
        <v>Claire England</v>
      </c>
      <c r="M18" s="8">
        <f t="shared" si="3"/>
        <v>3.0127314814814815E-2</v>
      </c>
      <c r="N18" s="8">
        <f t="shared" si="4"/>
        <v>1.6930870250370371E-2</v>
      </c>
      <c r="O18" s="1" t="str">
        <f t="shared" si="5"/>
        <v>Chris Cottam</v>
      </c>
      <c r="P18" s="32">
        <f t="shared" si="6"/>
        <v>0</v>
      </c>
      <c r="Q18" s="32">
        <f t="shared" si="7"/>
        <v>26</v>
      </c>
      <c r="R18" s="6">
        <f t="shared" si="8"/>
        <v>26</v>
      </c>
      <c r="S18" s="6">
        <f>IF(AND(D18&lt;=L$4,P18&lt;&gt;"Y"),IF(N18&lt;VLOOKUP(O18,'Runners RBH2'!A$3:FQ$114,S$1,FALSE),IF(Y$2="zero",0,Y$2),0),0)</f>
        <v>0</v>
      </c>
      <c r="T18" s="6">
        <f t="shared" si="9"/>
        <v>26</v>
      </c>
      <c r="U18" s="2"/>
      <c r="V18" s="2">
        <f>IF(O18&lt;&gt;"",VLOOKUP(O18,Runners!CZ$3:DM$180,V$1,FALSE),"")</f>
        <v>1.5770488060233446E-2</v>
      </c>
      <c r="W18" s="18">
        <f t="shared" si="10"/>
        <v>-7.3579345528495224E-2</v>
      </c>
    </row>
    <row r="19" spans="1:23" ht="12.75" customHeight="1" x14ac:dyDescent="0.25">
      <c r="A19" s="1" t="str">
        <f>Runners!A18</f>
        <v>Claire Markham</v>
      </c>
      <c r="C19" s="3">
        <f>IF(A19&lt;&gt;"",VLOOKUP(A19,'Runners RBH2'!A$3:CT$114,C$1,FALSE),0)</f>
        <v>1.0071444584444445E-2</v>
      </c>
      <c r="D19" s="6">
        <f t="shared" si="0"/>
        <v>16</v>
      </c>
      <c r="E19" s="2"/>
      <c r="F19" s="2">
        <f t="shared" si="1"/>
        <v>0</v>
      </c>
      <c r="J19" s="1" t="str">
        <f t="shared" si="2"/>
        <v>Claire Markham</v>
      </c>
      <c r="M19" s="8">
        <f t="shared" si="3"/>
        <v>3.0451388888888889E-2</v>
      </c>
      <c r="N19" s="8">
        <f t="shared" si="4"/>
        <v>2.0206332323333333E-2</v>
      </c>
      <c r="O19" s="1" t="str">
        <f t="shared" si="5"/>
        <v>Susan Hawitt</v>
      </c>
      <c r="P19" s="32">
        <f t="shared" si="6"/>
        <v>0</v>
      </c>
      <c r="Q19" s="32">
        <f t="shared" si="7"/>
        <v>25</v>
      </c>
      <c r="R19" s="6">
        <f t="shared" si="8"/>
        <v>25</v>
      </c>
      <c r="S19" s="6">
        <f>IF(AND(D19&lt;=L$4,P19&lt;&gt;"Y"),IF(N19&lt;VLOOKUP(O19,'Runners RBH2'!A$3:FQ$114,S$1,FALSE),IF(Y$2="zero",0,Y$2),0),0)</f>
        <v>0</v>
      </c>
      <c r="T19" s="6">
        <f t="shared" si="9"/>
        <v>25</v>
      </c>
      <c r="U19" s="2"/>
      <c r="V19" s="2">
        <f>IF(O19&lt;&gt;"",VLOOKUP(O19,Runners!CZ$3:DM$180,V$1,FALSE),"")</f>
        <v>1.857081363049096E-2</v>
      </c>
      <c r="W19" s="18">
        <f t="shared" si="10"/>
        <v>-8.8069307321950341E-2</v>
      </c>
    </row>
    <row r="20" spans="1:23" ht="12.75" customHeight="1" x14ac:dyDescent="0.25">
      <c r="A20" s="1" t="str">
        <f>Runners!A19</f>
        <v>Clare Taylor</v>
      </c>
      <c r="C20" s="3">
        <f>IF(A20&lt;&gt;"",VLOOKUP(A20,'Runners RBH2'!A$3:CT$114,C$1,FALSE),0)</f>
        <v>1.1633944594444445E-2</v>
      </c>
      <c r="D20" s="6">
        <f t="shared" si="0"/>
        <v>17</v>
      </c>
      <c r="E20" s="2"/>
      <c r="F20" s="2">
        <f t="shared" si="1"/>
        <v>0</v>
      </c>
      <c r="J20" s="1" t="str">
        <f t="shared" si="2"/>
        <v>Clare Taylor</v>
      </c>
      <c r="M20" s="8">
        <f t="shared" si="3"/>
        <v>3.0844907407407404E-2</v>
      </c>
      <c r="N20" s="8">
        <f t="shared" si="4"/>
        <v>2.042624043074074E-2</v>
      </c>
      <c r="O20" s="1" t="str">
        <f t="shared" si="5"/>
        <v>Greg Oulton</v>
      </c>
      <c r="P20" s="32">
        <f t="shared" si="6"/>
        <v>0</v>
      </c>
      <c r="Q20" s="32">
        <f t="shared" si="7"/>
        <v>24</v>
      </c>
      <c r="R20" s="6">
        <f t="shared" si="8"/>
        <v>24</v>
      </c>
      <c r="S20" s="6">
        <f>IF(AND(D20&lt;=L$4,P20&lt;&gt;"Y"),IF(N20&lt;VLOOKUP(O20,'Runners RBH2'!A$3:FQ$114,S$1,FALSE),IF(Y$2="zero",0,Y$2),0),0)</f>
        <v>0</v>
      </c>
      <c r="T20" s="6">
        <f t="shared" si="9"/>
        <v>24</v>
      </c>
      <c r="U20" s="2"/>
      <c r="V20" s="2">
        <f>IF(O20&lt;&gt;"",VLOOKUP(O20,Runners!CZ$3:DM$180,V$1,FALSE),"")</f>
        <v>1.8696878681675529E-2</v>
      </c>
      <c r="W20" s="18">
        <f t="shared" si="10"/>
        <v>-9.2494676705589765E-2</v>
      </c>
    </row>
    <row r="21" spans="1:23" ht="12.75" customHeight="1" x14ac:dyDescent="0.25">
      <c r="A21" s="1" t="str">
        <f>Runners!A20</f>
        <v>Cliff Whiston</v>
      </c>
      <c r="C21" s="3">
        <f>IF(A21&lt;&gt;"",VLOOKUP(A21,'Runners RBH2'!A$3:CT$114,C$1,FALSE),0)</f>
        <v>5.7311668266666668E-3</v>
      </c>
      <c r="D21" s="6">
        <f t="shared" si="0"/>
        <v>18</v>
      </c>
      <c r="E21" s="2"/>
      <c r="F21" s="2">
        <f t="shared" si="1"/>
        <v>0</v>
      </c>
      <c r="J21" s="1" t="str">
        <f t="shared" si="2"/>
        <v>Cliff Whiston</v>
      </c>
      <c r="M21" s="8" t="str">
        <f t="shared" si="3"/>
        <v/>
      </c>
      <c r="N21" s="8" t="str">
        <f t="shared" si="4"/>
        <v/>
      </c>
      <c r="O21" s="1" t="str">
        <f t="shared" si="5"/>
        <v/>
      </c>
      <c r="P21" s="32" t="str">
        <f t="shared" si="6"/>
        <v/>
      </c>
      <c r="Q21" s="32" t="str">
        <f t="shared" si="7"/>
        <v/>
      </c>
      <c r="R21" s="6" t="str">
        <f t="shared" si="8"/>
        <v/>
      </c>
      <c r="S21" s="6">
        <f>IF(AND(D21&lt;=L$4,P21&lt;&gt;"Y"),IF(N21&lt;VLOOKUP(O21,'Runners RBH2'!A$3:FQ$114,S$1,FALSE),IF(Y$2="zero",0,Y$2),0),0)</f>
        <v>0</v>
      </c>
      <c r="T21" s="6">
        <f t="shared" si="9"/>
        <v>0</v>
      </c>
      <c r="U21" s="2"/>
      <c r="V21" s="2" t="str">
        <f>IF(O21&lt;&gt;"",VLOOKUP(O21,Runners!CZ$3:DM$180,V$1,FALSE),"")</f>
        <v/>
      </c>
      <c r="W21" s="18" t="str">
        <f t="shared" si="10"/>
        <v/>
      </c>
    </row>
    <row r="22" spans="1:23" ht="12.75" customHeight="1" x14ac:dyDescent="0.25">
      <c r="A22" s="1" t="str">
        <f>Runners!A21</f>
        <v>Dan Gregson</v>
      </c>
      <c r="C22" s="3">
        <f>IF(A22&lt;&gt;"",VLOOKUP(A22,'Runners RBH2'!A$3:CT$114,C$1,FALSE),0)</f>
        <v>1.1807555725555556E-2</v>
      </c>
      <c r="D22" s="6">
        <f t="shared" si="0"/>
        <v>19</v>
      </c>
      <c r="E22" s="2"/>
      <c r="F22" s="2">
        <f t="shared" si="1"/>
        <v>0</v>
      </c>
      <c r="J22" s="1" t="str">
        <f t="shared" si="2"/>
        <v>Dan Gregson</v>
      </c>
      <c r="M22" s="8" t="str">
        <f t="shared" si="3"/>
        <v/>
      </c>
      <c r="N22" s="8" t="str">
        <f t="shared" si="4"/>
        <v/>
      </c>
      <c r="O22" s="1" t="str">
        <f t="shared" si="5"/>
        <v/>
      </c>
      <c r="P22" s="32" t="str">
        <f t="shared" si="6"/>
        <v/>
      </c>
      <c r="Q22" s="32" t="str">
        <f t="shared" si="7"/>
        <v/>
      </c>
      <c r="R22" s="6">
        <f t="shared" si="8"/>
        <v>0</v>
      </c>
      <c r="S22" s="6">
        <f>IF(AND(D22&lt;=L$4,P22&lt;&gt;"Y"),IF(N22&lt;VLOOKUP(O22,'Runners RBH2'!A$3:FQ$114,S$1,FALSE),IF(Y$2="zero",0,Y$2),0),0)</f>
        <v>0</v>
      </c>
      <c r="T22" s="6">
        <f t="shared" si="9"/>
        <v>0</v>
      </c>
      <c r="U22" s="2"/>
      <c r="V22" s="2" t="str">
        <f>IF(O22&lt;&gt;"",VLOOKUP(O22,Runners!CZ$3:DM$180,V$1,FALSE),"")</f>
        <v/>
      </c>
      <c r="W22" s="18" t="str">
        <f t="shared" si="10"/>
        <v/>
      </c>
    </row>
    <row r="23" spans="1:23" ht="12.75" customHeight="1" x14ac:dyDescent="0.25">
      <c r="A23" s="1" t="str">
        <f>Runners!A22</f>
        <v>Darran Ames</v>
      </c>
      <c r="B23" s="3"/>
      <c r="C23" s="3">
        <f>IF(A23&lt;&gt;"",VLOOKUP(A23,'Runners RBH2'!A$3:CT$114,C$1,FALSE),0)</f>
        <v>1.1460333513333332E-2</v>
      </c>
      <c r="D23" s="6">
        <f t="shared" si="0"/>
        <v>20</v>
      </c>
      <c r="E23" s="2"/>
      <c r="F23" s="2">
        <f t="shared" si="1"/>
        <v>0</v>
      </c>
      <c r="J23" s="1" t="str">
        <f t="shared" si="2"/>
        <v>Darran Ames</v>
      </c>
      <c r="M23" s="8" t="str">
        <f t="shared" si="3"/>
        <v/>
      </c>
      <c r="N23" s="8" t="str">
        <f t="shared" si="4"/>
        <v/>
      </c>
      <c r="O23" s="1" t="str">
        <f t="shared" si="5"/>
        <v/>
      </c>
      <c r="P23" s="32" t="str">
        <f t="shared" si="6"/>
        <v/>
      </c>
      <c r="Q23" s="32" t="str">
        <f t="shared" si="7"/>
        <v/>
      </c>
      <c r="R23" s="6">
        <f t="shared" si="8"/>
        <v>0</v>
      </c>
      <c r="S23" s="6">
        <f>IF(AND(D23&lt;=L$4,P23&lt;&gt;"Y"),IF(N23&lt;VLOOKUP(O23,'Runners RBH2'!A$3:FQ$114,S$1,FALSE),IF(Y$2="zero",0,Y$2),0),0)</f>
        <v>0</v>
      </c>
      <c r="T23" s="6">
        <f t="shared" si="9"/>
        <v>0</v>
      </c>
      <c r="U23" s="2"/>
      <c r="V23" s="2" t="str">
        <f>IF(O23&lt;&gt;"",VLOOKUP(O23,Runners!CZ$3:DM$180,V$1,FALSE),"")</f>
        <v/>
      </c>
      <c r="W23" s="18" t="str">
        <f t="shared" si="10"/>
        <v/>
      </c>
    </row>
    <row r="24" spans="1:23" ht="12.75" customHeight="1" x14ac:dyDescent="0.25">
      <c r="A24" s="1" t="str">
        <f>Runners!A23</f>
        <v>Dave Booth</v>
      </c>
      <c r="C24" s="3">
        <f>IF(A24&lt;&gt;"",VLOOKUP(A24,'Runners RBH2'!A$3:CT$114,C$1,FALSE),0)</f>
        <v>8.3353335233333336E-3</v>
      </c>
      <c r="D24" s="6">
        <f t="shared" si="0"/>
        <v>21</v>
      </c>
      <c r="E24" s="2"/>
      <c r="F24" s="2">
        <f t="shared" si="1"/>
        <v>0</v>
      </c>
      <c r="J24" s="1" t="str">
        <f t="shared" si="2"/>
        <v>Dave Booth</v>
      </c>
      <c r="M24" s="8" t="str">
        <f t="shared" si="3"/>
        <v/>
      </c>
      <c r="N24" s="8" t="str">
        <f t="shared" si="4"/>
        <v/>
      </c>
      <c r="O24" s="1" t="str">
        <f t="shared" si="5"/>
        <v/>
      </c>
      <c r="P24" s="32" t="str">
        <f t="shared" si="6"/>
        <v/>
      </c>
      <c r="Q24" s="32" t="str">
        <f t="shared" si="7"/>
        <v/>
      </c>
      <c r="R24" s="6">
        <f t="shared" si="8"/>
        <v>0</v>
      </c>
      <c r="S24" s="6">
        <f>IF(AND(D24&lt;=L$4,P24&lt;&gt;"Y"),IF(N24&lt;VLOOKUP(O24,'Runners RBH2'!A$3:FQ$114,S$1,FALSE),IF(Y$2="zero",0,Y$2),0),0)</f>
        <v>0</v>
      </c>
      <c r="T24" s="6">
        <f t="shared" si="9"/>
        <v>0</v>
      </c>
      <c r="U24" s="2"/>
      <c r="V24" s="2" t="str">
        <f>IF(O24&lt;&gt;"",VLOOKUP(O24,Runners!CZ$3:DM$180,V$1,FALSE),"")</f>
        <v/>
      </c>
      <c r="W24" s="18" t="str">
        <f t="shared" si="10"/>
        <v/>
      </c>
    </row>
    <row r="25" spans="1:23" ht="12.75" customHeight="1" x14ac:dyDescent="0.25">
      <c r="A25" s="1" t="str">
        <f>Runners!A24</f>
        <v>Dave Dunn</v>
      </c>
      <c r="C25" s="3">
        <f>IF(A25&lt;&gt;"",VLOOKUP(A25,'Runners RBH2'!A$3:CT$114,C$1,FALSE),0)</f>
        <v>8.8561668666666659E-3</v>
      </c>
      <c r="D25" s="6">
        <f t="shared" si="0"/>
        <v>22</v>
      </c>
      <c r="E25" s="2"/>
      <c r="F25" s="2">
        <f t="shared" si="1"/>
        <v>0</v>
      </c>
      <c r="J25" s="1" t="str">
        <f t="shared" si="2"/>
        <v>Dave Dunn</v>
      </c>
      <c r="M25" s="8" t="str">
        <f t="shared" si="3"/>
        <v/>
      </c>
      <c r="N25" s="8" t="str">
        <f t="shared" si="4"/>
        <v/>
      </c>
      <c r="O25" s="1" t="str">
        <f t="shared" si="5"/>
        <v/>
      </c>
      <c r="P25" s="32" t="str">
        <f t="shared" si="6"/>
        <v/>
      </c>
      <c r="Q25" s="32" t="str">
        <f t="shared" si="7"/>
        <v/>
      </c>
      <c r="R25" s="6">
        <f t="shared" si="8"/>
        <v>0</v>
      </c>
      <c r="S25" s="6">
        <f>IF(AND(D25&lt;=L$4,P25&lt;&gt;"Y"),IF(N25&lt;VLOOKUP(O25,'Runners RBH2'!A$3:FQ$114,S$1,FALSE),IF(Y$2="zero",0,Y$2),0),0)</f>
        <v>0</v>
      </c>
      <c r="T25" s="6">
        <f t="shared" si="9"/>
        <v>0</v>
      </c>
      <c r="U25" s="2"/>
      <c r="V25" s="2" t="str">
        <f>IF(O25&lt;&gt;"",VLOOKUP(O25,Runners!CZ$3:DM$180,V$1,FALSE),"")</f>
        <v/>
      </c>
      <c r="W25" s="18" t="str">
        <f t="shared" si="10"/>
        <v/>
      </c>
    </row>
    <row r="26" spans="1:23" ht="12.75" customHeight="1" x14ac:dyDescent="0.25">
      <c r="A26" s="1" t="str">
        <f>Runners!A25</f>
        <v>David McDonald</v>
      </c>
      <c r="B26" s="3"/>
      <c r="C26" s="3">
        <f>IF(A26&lt;&gt;"",VLOOKUP(A26,'Runners RBH2'!A$3:CT$114,C$1,FALSE),0)</f>
        <v>6.7728335433333339E-3</v>
      </c>
      <c r="D26" s="6">
        <f t="shared" si="0"/>
        <v>23</v>
      </c>
      <c r="E26" s="2"/>
      <c r="F26" s="2">
        <f t="shared" si="1"/>
        <v>0</v>
      </c>
      <c r="J26" s="1" t="str">
        <f t="shared" si="2"/>
        <v>David McDonald</v>
      </c>
      <c r="M26" s="8" t="str">
        <f t="shared" si="3"/>
        <v/>
      </c>
      <c r="N26" s="8" t="str">
        <f t="shared" si="4"/>
        <v/>
      </c>
      <c r="O26" s="1" t="str">
        <f t="shared" si="5"/>
        <v/>
      </c>
      <c r="P26" s="32" t="str">
        <f t="shared" si="6"/>
        <v/>
      </c>
      <c r="Q26" s="32" t="str">
        <f t="shared" si="7"/>
        <v/>
      </c>
      <c r="R26" s="6">
        <f t="shared" si="8"/>
        <v>0</v>
      </c>
      <c r="S26" s="6">
        <f>IF(AND(D26&lt;=L$4,P26&lt;&gt;"Y"),IF(N26&lt;VLOOKUP(O26,'Runners RBH2'!A$3:FQ$114,S$1,FALSE),IF(Y$2="zero",0,Y$2),0),0)</f>
        <v>0</v>
      </c>
      <c r="T26" s="6">
        <f t="shared" si="9"/>
        <v>0</v>
      </c>
      <c r="U26" s="2"/>
      <c r="V26" s="2" t="str">
        <f>IF(O26&lt;&gt;"",VLOOKUP(O26,Runners!CZ$3:DM$180,V$1,FALSE),"")</f>
        <v/>
      </c>
      <c r="W26" s="18" t="str">
        <f t="shared" si="10"/>
        <v/>
      </c>
    </row>
    <row r="27" spans="1:23" ht="12.75" customHeight="1" x14ac:dyDescent="0.25">
      <c r="A27" s="1" t="str">
        <f>Runners!A26</f>
        <v>Dawn Lock</v>
      </c>
      <c r="C27" s="3">
        <f>IF(A27&lt;&gt;"",VLOOKUP(A27,'Runners RBH2'!A$3:CT$114,C$1,FALSE),0)</f>
        <v>5.7311668866666674E-3</v>
      </c>
      <c r="D27" s="6">
        <f t="shared" si="0"/>
        <v>24</v>
      </c>
      <c r="E27" s="2"/>
      <c r="F27" s="2">
        <f t="shared" si="1"/>
        <v>0</v>
      </c>
      <c r="J27" s="1" t="str">
        <f t="shared" si="2"/>
        <v>Dawn Lock</v>
      </c>
      <c r="M27" s="8" t="str">
        <f t="shared" si="3"/>
        <v/>
      </c>
      <c r="N27" s="8" t="str">
        <f t="shared" si="4"/>
        <v/>
      </c>
      <c r="O27" s="1" t="str">
        <f t="shared" si="5"/>
        <v/>
      </c>
      <c r="P27" s="32" t="str">
        <f t="shared" si="6"/>
        <v/>
      </c>
      <c r="Q27" s="32" t="str">
        <f t="shared" si="7"/>
        <v/>
      </c>
      <c r="R27" s="6">
        <f t="shared" si="8"/>
        <v>0</v>
      </c>
      <c r="S27" s="6">
        <f>IF(AND(D27&lt;=L$4,P27&lt;&gt;"Y"),IF(N27&lt;VLOOKUP(O27,'Runners RBH2'!A$3:FQ$114,S$1,FALSE),IF(Y$2="zero",0,Y$2),0),0)</f>
        <v>0</v>
      </c>
      <c r="T27" s="6">
        <f t="shared" si="9"/>
        <v>0</v>
      </c>
      <c r="U27" s="2"/>
      <c r="V27" s="2" t="str">
        <f>IF(O27&lt;&gt;"",VLOOKUP(O27,Runners!CZ$3:DM$180,V$1,FALSE),"")</f>
        <v/>
      </c>
      <c r="W27" s="18" t="str">
        <f t="shared" si="10"/>
        <v/>
      </c>
    </row>
    <row r="28" spans="1:23" ht="12.75" customHeight="1" x14ac:dyDescent="0.25">
      <c r="A28" s="1" t="str">
        <f>Runners!A27</f>
        <v>Domenic Read-Garrett</v>
      </c>
      <c r="C28" s="3">
        <f>IF(A28&lt;&gt;"",VLOOKUP(A28,'Runners RBH2'!A$3:CT$114,C$1,FALSE),0)</f>
        <v>1.2328389118888889E-2</v>
      </c>
      <c r="D28" s="6">
        <f t="shared" si="0"/>
        <v>25</v>
      </c>
      <c r="E28" s="2"/>
      <c r="F28" s="2">
        <f t="shared" si="1"/>
        <v>0</v>
      </c>
      <c r="J28" s="1" t="str">
        <f t="shared" si="2"/>
        <v>Domenic Read-Garrett</v>
      </c>
      <c r="M28" s="8" t="str">
        <f t="shared" si="3"/>
        <v/>
      </c>
      <c r="N28" s="8" t="str">
        <f t="shared" si="4"/>
        <v/>
      </c>
      <c r="O28" s="1" t="str">
        <f t="shared" si="5"/>
        <v/>
      </c>
      <c r="P28" s="32" t="str">
        <f t="shared" si="6"/>
        <v/>
      </c>
      <c r="Q28" s="32" t="str">
        <f t="shared" si="7"/>
        <v/>
      </c>
      <c r="R28" s="6">
        <f t="shared" si="8"/>
        <v>0</v>
      </c>
      <c r="S28" s="6">
        <f>IF(AND(D28&lt;=L$4,P28&lt;&gt;"Y"),IF(N28&lt;VLOOKUP(O28,'Runners RBH2'!A$3:FQ$114,S$1,FALSE),IF(Y$2="zero",0,Y$2),0),0)</f>
        <v>0</v>
      </c>
      <c r="T28" s="6">
        <f t="shared" si="9"/>
        <v>0</v>
      </c>
      <c r="U28" s="2"/>
      <c r="V28" s="2" t="str">
        <f>IF(O28&lt;&gt;"",VLOOKUP(O28,Runners!CZ$3:DM$180,V$1,FALSE),"")</f>
        <v/>
      </c>
      <c r="W28" s="18" t="str">
        <f t="shared" si="10"/>
        <v/>
      </c>
    </row>
    <row r="29" spans="1:23" ht="12.75" customHeight="1" x14ac:dyDescent="0.25">
      <c r="A29" s="1" t="str">
        <f>Runners!A28</f>
        <v>Dominic Kirby</v>
      </c>
      <c r="C29" s="3">
        <f>IF(A29&lt;&gt;"",VLOOKUP(A29,'Runners RBH2'!A$3:CT$114,C$1,FALSE),0)</f>
        <v>1.3370055795555554E-2</v>
      </c>
      <c r="D29" s="6">
        <f t="shared" si="0"/>
        <v>26</v>
      </c>
      <c r="E29" s="2">
        <v>2.9212962962962965E-2</v>
      </c>
      <c r="F29" s="2">
        <f t="shared" ref="F29" si="11">IF(E29&gt;0,E29-C29,0)</f>
        <v>1.5842907167407411E-2</v>
      </c>
      <c r="J29" s="1" t="str">
        <f t="shared" ref="J29" si="12">A29</f>
        <v>Dominic Kirby</v>
      </c>
      <c r="M29" s="8" t="str">
        <f t="shared" ref="M29" si="13">IF(D29&lt;=L$4,SMALL(E$4:E$207,D29),"")</f>
        <v/>
      </c>
      <c r="N29" s="8" t="str">
        <f t="shared" ref="N29" si="14">IF(D29&lt;=L$4,VLOOKUP(M29,E$4:F$207,2,FALSE),"")</f>
        <v/>
      </c>
      <c r="O29" s="1" t="str">
        <f t="shared" ref="O29" si="15">IF(D29&lt;=L$4,VLOOKUP(M29,E$4:J$207,6,FALSE),"")</f>
        <v/>
      </c>
      <c r="P29" s="32" t="str">
        <f t="shared" ref="P29" si="16">IF(D29&lt;=L$4,VLOOKUP(O29,A$4:B$207,2,FALSE),"")</f>
        <v/>
      </c>
      <c r="Q29" s="32" t="str">
        <f t="shared" ref="Q29" si="17">IF(D29&lt;=L$4,IF(P29="Y",Q28,Q28-1),"")</f>
        <v/>
      </c>
      <c r="R29" s="6">
        <f t="shared" si="8"/>
        <v>0</v>
      </c>
      <c r="S29" s="6">
        <f>IF(AND(D29&lt;=L$4,P29&lt;&gt;"Y"),IF(N29&lt;VLOOKUP(O29,'Runners RBH2'!A$3:FQ$114,S$1,FALSE),IF(Y$2="zero",0,Y$2),0),0)</f>
        <v>0</v>
      </c>
      <c r="T29" s="6">
        <f t="shared" ref="T29" si="18">IF(AND(D29&lt;=L$4,P29&lt;&gt;"Y"),S29+R29,0)</f>
        <v>0</v>
      </c>
      <c r="U29" s="2"/>
      <c r="V29" s="2" t="str">
        <f>IF(O29&lt;&gt;"",VLOOKUP(O29,Runners!CZ$3:DM$180,V$1,FALSE),"")</f>
        <v/>
      </c>
      <c r="W29" s="18" t="str">
        <f t="shared" ref="W29" si="19">IF(O29&lt;&gt;"",(V29-N29)/V29,"")</f>
        <v/>
      </c>
    </row>
    <row r="30" spans="1:23" ht="12.75" customHeight="1" x14ac:dyDescent="0.25">
      <c r="A30" s="1" t="str">
        <f>Runners!A29</f>
        <v>Elizabeth Canavan</v>
      </c>
      <c r="C30" s="3">
        <f>IF(A30&lt;&gt;"",VLOOKUP(A30,'Runners RBH2'!A$3:CT$114,C$1,FALSE),0)</f>
        <v>1.0418666916666666E-2</v>
      </c>
      <c r="D30" s="6">
        <f t="shared" si="0"/>
        <v>27</v>
      </c>
      <c r="E30" s="2"/>
      <c r="F30" s="2">
        <f t="shared" si="1"/>
        <v>0</v>
      </c>
      <c r="J30" s="1" t="str">
        <f t="shared" si="2"/>
        <v>Elizabeth Canavan</v>
      </c>
      <c r="M30" s="8" t="str">
        <f t="shared" ref="M30:M58" si="20">IF(D30&lt;=L$4,SMALL(E$4:E$207,D30),"")</f>
        <v/>
      </c>
      <c r="N30" s="8" t="str">
        <f t="shared" ref="N30:N58" si="21">IF(D30&lt;=L$4,VLOOKUP(M30,E$4:F$207,2,FALSE),"")</f>
        <v/>
      </c>
      <c r="O30" s="1" t="str">
        <f t="shared" ref="O30:O58" si="22">IF(D30&lt;=L$4,VLOOKUP(M30,E$4:J$207,6,FALSE),"")</f>
        <v/>
      </c>
      <c r="P30" s="32" t="str">
        <f t="shared" ref="P30:P58" si="23">IF(D30&lt;=L$4,VLOOKUP(O30,A$4:B$207,2,FALSE),"")</f>
        <v/>
      </c>
      <c r="Q30" s="32" t="str">
        <f>IF(D30&lt;=L$4,IF(P30="Y",Q28,Q28-1),"")</f>
        <v/>
      </c>
      <c r="R30" s="6">
        <f t="shared" si="8"/>
        <v>0</v>
      </c>
      <c r="S30" s="6">
        <f>IF(AND(D30&lt;=L$4,P30&lt;&gt;"Y"),IF(N30&lt;VLOOKUP(O30,'Runners RBH2'!A$3:FQ$114,S$1,FALSE),IF(Y$2="zero",0,Y$2),0),0)</f>
        <v>0</v>
      </c>
      <c r="T30" s="6">
        <f t="shared" si="9"/>
        <v>0</v>
      </c>
      <c r="U30" s="2"/>
      <c r="V30" s="2" t="str">
        <f>IF(O30&lt;&gt;"",VLOOKUP(O30,Runners!CZ$3:DM$180,V$1,FALSE),"")</f>
        <v/>
      </c>
      <c r="W30" s="18" t="str">
        <f t="shared" si="10"/>
        <v/>
      </c>
    </row>
    <row r="31" spans="1:23" ht="12.75" customHeight="1" x14ac:dyDescent="0.25">
      <c r="A31" s="1" t="str">
        <f>Runners!A30</f>
        <v>Gavin Stanfield</v>
      </c>
      <c r="C31" s="3">
        <f>IF(A31&lt;&gt;"",VLOOKUP(A31,'Runners RBH2'!A$3:CT$114,C$1,FALSE),0)</f>
        <v>8.8561669266666657E-3</v>
      </c>
      <c r="D31" s="6">
        <f t="shared" si="0"/>
        <v>28</v>
      </c>
      <c r="E31" s="2"/>
      <c r="F31" s="2">
        <f t="shared" si="1"/>
        <v>0</v>
      </c>
      <c r="J31" s="1" t="str">
        <f t="shared" si="2"/>
        <v>Gavin Stanfield</v>
      </c>
      <c r="M31" s="8" t="str">
        <f t="shared" si="20"/>
        <v/>
      </c>
      <c r="N31" s="8" t="str">
        <f t="shared" si="21"/>
        <v/>
      </c>
      <c r="O31" s="1" t="str">
        <f t="shared" si="22"/>
        <v/>
      </c>
      <c r="P31" s="32" t="str">
        <f t="shared" si="23"/>
        <v/>
      </c>
      <c r="Q31" s="32" t="str">
        <f t="shared" si="7"/>
        <v/>
      </c>
      <c r="R31" s="6">
        <f t="shared" si="8"/>
        <v>0</v>
      </c>
      <c r="S31" s="6">
        <f>IF(AND(D31&lt;=L$4,P31&lt;&gt;"Y"),IF(N31&lt;VLOOKUP(O31,'Runners RBH2'!A$3:FQ$114,S$1,FALSE),IF(Y$2="zero",0,Y$2),0),0)</f>
        <v>0</v>
      </c>
      <c r="T31" s="6">
        <f t="shared" si="9"/>
        <v>0</v>
      </c>
      <c r="U31" s="2"/>
      <c r="V31" s="2" t="str">
        <f>IF(O31&lt;&gt;"",VLOOKUP(O31,Runners!CZ$3:DM$180,V$1,FALSE),"")</f>
        <v/>
      </c>
      <c r="W31" s="18" t="str">
        <f t="shared" si="10"/>
        <v/>
      </c>
    </row>
    <row r="32" spans="1:23" ht="12.75" customHeight="1" x14ac:dyDescent="0.25">
      <c r="A32" s="1" t="str">
        <f>Runners!A31</f>
        <v>Gillian Anderson</v>
      </c>
      <c r="C32" s="3">
        <f>IF(A32&lt;&gt;"",VLOOKUP(A32,'Runners RBH2'!A$3:CT$114,C$1,FALSE),0)</f>
        <v>1.0418666936666666E-2</v>
      </c>
      <c r="D32" s="6">
        <f t="shared" si="0"/>
        <v>29</v>
      </c>
      <c r="E32" s="2"/>
      <c r="F32" s="2">
        <f t="shared" si="1"/>
        <v>0</v>
      </c>
      <c r="J32" s="1" t="str">
        <f t="shared" si="2"/>
        <v>Gillian Anderson</v>
      </c>
      <c r="M32" s="8" t="str">
        <f t="shared" si="20"/>
        <v/>
      </c>
      <c r="N32" s="8" t="str">
        <f t="shared" si="21"/>
        <v/>
      </c>
      <c r="O32" s="1" t="str">
        <f t="shared" si="22"/>
        <v/>
      </c>
      <c r="P32" s="32" t="str">
        <f t="shared" si="23"/>
        <v/>
      </c>
      <c r="Q32" s="32" t="str">
        <f t="shared" si="7"/>
        <v/>
      </c>
      <c r="R32" s="6">
        <f t="shared" si="8"/>
        <v>0</v>
      </c>
      <c r="S32" s="6">
        <f>IF(AND(D32&lt;=L$4,P32&lt;&gt;"Y"),IF(N32&lt;VLOOKUP(O32,'Runners RBH2'!A$3:FQ$114,S$1,FALSE),IF(Y$2="zero",0,Y$2),0),0)</f>
        <v>0</v>
      </c>
      <c r="T32" s="6">
        <f t="shared" si="9"/>
        <v>0</v>
      </c>
      <c r="U32" s="2"/>
      <c r="V32" s="2" t="str">
        <f>IF(O32&lt;&gt;"",VLOOKUP(O32,Runners!CZ$3:DM$180,V$1,FALSE),"")</f>
        <v/>
      </c>
      <c r="W32" s="18" t="str">
        <f t="shared" si="10"/>
        <v/>
      </c>
    </row>
    <row r="33" spans="1:23" ht="12.75" customHeight="1" x14ac:dyDescent="0.25">
      <c r="A33" s="1" t="str">
        <f>Runners!A32</f>
        <v>Gillian Draper</v>
      </c>
      <c r="B33" s="3"/>
      <c r="C33" s="3">
        <f>IF(A33&lt;&gt;"",VLOOKUP(A33,'Runners RBH2'!A$3:CT$114,C$1,FALSE),0)</f>
        <v>1.3543666946666666E-2</v>
      </c>
      <c r="D33" s="6">
        <f t="shared" si="0"/>
        <v>30</v>
      </c>
      <c r="E33" s="2">
        <v>2.929398148148148E-2</v>
      </c>
      <c r="F33" s="2">
        <f t="shared" si="1"/>
        <v>1.5750314534814812E-2</v>
      </c>
      <c r="J33" s="1" t="str">
        <f t="shared" si="2"/>
        <v>Gillian Draper</v>
      </c>
      <c r="M33" s="8" t="str">
        <f t="shared" si="20"/>
        <v/>
      </c>
      <c r="N33" s="8" t="str">
        <f t="shared" si="21"/>
        <v/>
      </c>
      <c r="O33" s="1" t="str">
        <f t="shared" si="22"/>
        <v/>
      </c>
      <c r="P33" s="32" t="str">
        <f t="shared" si="23"/>
        <v/>
      </c>
      <c r="Q33" s="32" t="str">
        <f t="shared" si="7"/>
        <v/>
      </c>
      <c r="R33" s="6">
        <f t="shared" si="8"/>
        <v>0</v>
      </c>
      <c r="S33" s="6">
        <f>IF(AND(D33&lt;=L$4,P33&lt;&gt;"Y"),IF(N33&lt;VLOOKUP(O33,'Runners RBH2'!A$3:FQ$114,S$1,FALSE),IF(Y$2="zero",0,Y$2),0),0)</f>
        <v>0</v>
      </c>
      <c r="T33" s="6">
        <f t="shared" si="9"/>
        <v>0</v>
      </c>
      <c r="U33" s="2"/>
      <c r="V33" s="2" t="str">
        <f>IF(O33&lt;&gt;"",VLOOKUP(O33,Runners!CZ$3:DM$180,V$1,FALSE),"")</f>
        <v/>
      </c>
      <c r="W33" s="18" t="str">
        <f t="shared" si="10"/>
        <v/>
      </c>
    </row>
    <row r="34" spans="1:23" ht="12.75" customHeight="1" x14ac:dyDescent="0.25">
      <c r="A34" s="1" t="str">
        <f>Runners!A33</f>
        <v>Graham Cunliffe</v>
      </c>
      <c r="C34" s="3">
        <f>IF(A34&lt;&gt;"",VLOOKUP(A34,'Runners RBH2'!A$3:CT$114,C$1,FALSE),0)</f>
        <v>1.0418666956666666E-2</v>
      </c>
      <c r="D34" s="6">
        <f t="shared" si="0"/>
        <v>31</v>
      </c>
      <c r="E34" s="2"/>
      <c r="F34" s="2">
        <f t="shared" si="1"/>
        <v>0</v>
      </c>
      <c r="J34" s="1" t="str">
        <f t="shared" si="2"/>
        <v>Graham Cunliffe</v>
      </c>
      <c r="M34" s="8" t="str">
        <f t="shared" si="20"/>
        <v/>
      </c>
      <c r="N34" s="8" t="str">
        <f t="shared" si="21"/>
        <v/>
      </c>
      <c r="O34" s="1" t="str">
        <f t="shared" si="22"/>
        <v/>
      </c>
      <c r="P34" s="32" t="str">
        <f t="shared" si="23"/>
        <v/>
      </c>
      <c r="Q34" s="32" t="str">
        <f t="shared" si="7"/>
        <v/>
      </c>
      <c r="R34" s="6">
        <f t="shared" si="8"/>
        <v>0</v>
      </c>
      <c r="S34" s="6">
        <f>IF(AND(D34&lt;=L$4,P34&lt;&gt;"Y"),IF(N34&lt;VLOOKUP(O34,'Runners RBH2'!A$3:FQ$114,S$1,FALSE),IF(Y$2="zero",0,Y$2),0),0)</f>
        <v>0</v>
      </c>
      <c r="T34" s="6">
        <f t="shared" si="9"/>
        <v>0</v>
      </c>
      <c r="U34" s="2"/>
      <c r="V34" s="2" t="str">
        <f>IF(O34&lt;&gt;"",VLOOKUP(O34,Runners!CZ$3:DM$180,V$1,FALSE),"")</f>
        <v/>
      </c>
      <c r="W34" s="18" t="str">
        <f t="shared" si="10"/>
        <v/>
      </c>
    </row>
    <row r="35" spans="1:23" ht="12.75" customHeight="1" x14ac:dyDescent="0.25">
      <c r="A35" s="1" t="str">
        <f>Runners!A34</f>
        <v>Graham Webster</v>
      </c>
      <c r="C35" s="3">
        <f>IF(A35&lt;&gt;"",VLOOKUP(A35,'Runners RBH2'!A$3:CT$114,C$1,FALSE),0)</f>
        <v>1.1460333633333333E-2</v>
      </c>
      <c r="D35" s="6">
        <f>D33+1</f>
        <v>31</v>
      </c>
      <c r="E35" s="2"/>
      <c r="F35" s="2">
        <f t="shared" ref="F35" si="24">IF(E35&gt;0,E35-C35,0)</f>
        <v>0</v>
      </c>
      <c r="J35" s="1" t="str">
        <f t="shared" ref="J35" si="25">A35</f>
        <v>Graham Webster</v>
      </c>
      <c r="M35" s="8" t="str">
        <f t="shared" si="20"/>
        <v/>
      </c>
      <c r="N35" s="8" t="str">
        <f t="shared" si="21"/>
        <v/>
      </c>
      <c r="O35" s="1" t="str">
        <f t="shared" si="22"/>
        <v/>
      </c>
      <c r="P35" s="32" t="str">
        <f t="shared" si="23"/>
        <v/>
      </c>
      <c r="Q35" s="32" t="str">
        <f>IF(D35&lt;=L$4,IF(P35="Y",Q33,Q33-1),"")</f>
        <v/>
      </c>
      <c r="R35" s="6">
        <f t="shared" si="8"/>
        <v>0</v>
      </c>
      <c r="S35" s="6">
        <f>IF(AND(D35&lt;=L$4,P35&lt;&gt;"Y"),IF(N35&lt;VLOOKUP(O35,'Runners RBH2'!A$3:FQ$114,S$1,FALSE),IF(Y$2="zero",0,Y$2),0),0)</f>
        <v>0</v>
      </c>
      <c r="T35" s="6">
        <f t="shared" ref="T35" si="26">IF(AND(D35&lt;=L$4,P35&lt;&gt;"Y"),S35+R35,0)</f>
        <v>0</v>
      </c>
      <c r="U35" s="2"/>
      <c r="V35" s="2" t="str">
        <f>IF(O35&lt;&gt;"",VLOOKUP(O35,Runners!CZ$3:DM$180,V$1,FALSE),"")</f>
        <v/>
      </c>
      <c r="W35" s="18" t="str">
        <f t="shared" ref="W35" si="27">IF(O35&lt;&gt;"",(V35-N35)/V35,"")</f>
        <v/>
      </c>
    </row>
    <row r="36" spans="1:23" ht="12.75" customHeight="1" x14ac:dyDescent="0.25">
      <c r="A36" s="1" t="str">
        <f>Runners!A35</f>
        <v>Greg Oulton</v>
      </c>
      <c r="C36" s="3">
        <f>IF(A36&lt;&gt;"",VLOOKUP(A36,'Runners RBH2'!A$3:CT$114,C$1,FALSE),0)</f>
        <v>1.0418666976666666E-2</v>
      </c>
      <c r="D36" s="6">
        <f>D34+1</f>
        <v>32</v>
      </c>
      <c r="E36" s="2">
        <v>3.0844907407407404E-2</v>
      </c>
      <c r="F36" s="2">
        <f t="shared" si="1"/>
        <v>2.042624043074074E-2</v>
      </c>
      <c r="J36" s="1" t="str">
        <f t="shared" si="2"/>
        <v>Greg Oulton</v>
      </c>
      <c r="M36" s="8" t="str">
        <f t="shared" si="20"/>
        <v/>
      </c>
      <c r="N36" s="8" t="str">
        <f t="shared" si="21"/>
        <v/>
      </c>
      <c r="O36" s="1" t="str">
        <f t="shared" si="22"/>
        <v/>
      </c>
      <c r="P36" s="32" t="str">
        <f t="shared" si="23"/>
        <v/>
      </c>
      <c r="Q36" s="32" t="str">
        <f>IF(D36&lt;=L$4,IF(P36="Y",Q34,Q34-1),"")</f>
        <v/>
      </c>
      <c r="R36" s="6">
        <f t="shared" si="8"/>
        <v>0</v>
      </c>
      <c r="S36" s="6">
        <f>IF(AND(D36&lt;=L$4,P36&lt;&gt;"Y"),IF(N36&lt;VLOOKUP(O36,'Runners RBH2'!A$3:FQ$114,S$1,FALSE),IF(Y$2="zero",0,Y$2),0),0)</f>
        <v>0</v>
      </c>
      <c r="T36" s="6">
        <f t="shared" si="9"/>
        <v>0</v>
      </c>
      <c r="U36" s="2"/>
      <c r="V36" s="2" t="str">
        <f>IF(O36&lt;&gt;"",VLOOKUP(O36,Runners!CZ$3:DM$180,V$1,FALSE),"")</f>
        <v/>
      </c>
      <c r="W36" s="18" t="str">
        <f t="shared" si="10"/>
        <v/>
      </c>
    </row>
    <row r="37" spans="1:23" ht="12.75" customHeight="1" x14ac:dyDescent="0.25">
      <c r="A37" s="1" t="str">
        <f>Runners!A36</f>
        <v>Guest 35:00</v>
      </c>
      <c r="B37" s="3"/>
      <c r="C37" s="3">
        <f>IF(A37&lt;&gt;"",VLOOKUP(A37,'Runners RBH2'!A$3:CT$114,C$1,FALSE),0)</f>
        <v>1.4932555875555557E-2</v>
      </c>
      <c r="D37" s="6">
        <f t="shared" si="0"/>
        <v>33</v>
      </c>
      <c r="E37" s="2"/>
      <c r="F37" s="2">
        <f t="shared" si="1"/>
        <v>0</v>
      </c>
      <c r="J37" s="1" t="str">
        <f t="shared" si="2"/>
        <v>Guest 35:00</v>
      </c>
      <c r="M37" s="8" t="str">
        <f t="shared" si="20"/>
        <v/>
      </c>
      <c r="N37" s="8" t="str">
        <f t="shared" si="21"/>
        <v/>
      </c>
      <c r="O37" s="1" t="str">
        <f t="shared" si="22"/>
        <v/>
      </c>
      <c r="P37" s="32" t="str">
        <f t="shared" si="23"/>
        <v/>
      </c>
      <c r="Q37" s="32" t="str">
        <f t="shared" si="7"/>
        <v/>
      </c>
      <c r="R37" s="6">
        <f t="shared" si="8"/>
        <v>0</v>
      </c>
      <c r="S37" s="6">
        <f>IF(AND(D37&lt;=L$4,P37&lt;&gt;"Y"),IF(N37&lt;VLOOKUP(O37,'Runners RBH2'!A$3:FQ$114,S$1,FALSE),IF(Y$2="zero",0,Y$2),0),0)</f>
        <v>0</v>
      </c>
      <c r="T37" s="6">
        <f t="shared" si="9"/>
        <v>0</v>
      </c>
      <c r="U37" s="2"/>
      <c r="V37" s="2" t="str">
        <f>IF(O37&lt;&gt;"",VLOOKUP(O37,Runners!CZ$3:DM$180,V$1,FALSE),"")</f>
        <v/>
      </c>
      <c r="W37" s="18" t="str">
        <f t="shared" si="10"/>
        <v/>
      </c>
    </row>
    <row r="38" spans="1:23" ht="12.75" customHeight="1" x14ac:dyDescent="0.25">
      <c r="A38" s="1" t="str">
        <f>Runners!A37</f>
        <v>Guest 37:30</v>
      </c>
      <c r="C38" s="3">
        <f>IF(A38&lt;&gt;"",VLOOKUP(A38,'Runners RBH2'!A$3:CT$114,C$1,FALSE),0)</f>
        <v>1.406450033E-2</v>
      </c>
      <c r="D38" s="6">
        <f t="shared" ref="D38:D73" si="28">D37+1</f>
        <v>34</v>
      </c>
      <c r="E38" s="2"/>
      <c r="F38" s="2">
        <f t="shared" ref="F38:F73" si="29">IF(E38&gt;0,E38-C38,0)</f>
        <v>0</v>
      </c>
      <c r="J38" s="1" t="str">
        <f t="shared" ref="J38:J73" si="30">A38</f>
        <v>Guest 37:30</v>
      </c>
      <c r="M38" s="8" t="str">
        <f t="shared" si="20"/>
        <v/>
      </c>
      <c r="N38" s="8" t="str">
        <f t="shared" si="21"/>
        <v/>
      </c>
      <c r="O38" s="1" t="str">
        <f t="shared" si="22"/>
        <v/>
      </c>
      <c r="P38" s="32" t="str">
        <f t="shared" si="23"/>
        <v/>
      </c>
      <c r="Q38" s="32" t="str">
        <f t="shared" ref="Q38:Q73" si="31">IF(D38&lt;=L$4,IF(P38="Y",Q37,Q37-1),"")</f>
        <v/>
      </c>
      <c r="R38" s="6">
        <f t="shared" si="8"/>
        <v>0</v>
      </c>
      <c r="S38" s="6">
        <f>IF(AND(D38&lt;=L$4,P38&lt;&gt;"Y"),IF(N38&lt;VLOOKUP(O38,'Runners RBH2'!A$3:FQ$114,S$1,FALSE),IF(Y$2="zero",0,Y$2),0),0)</f>
        <v>0</v>
      </c>
      <c r="T38" s="6">
        <f t="shared" ref="T38:T73" si="32">IF(AND(D38&lt;=L$4,P38&lt;&gt;"Y"),S38+R38,0)</f>
        <v>0</v>
      </c>
      <c r="U38" s="2"/>
      <c r="V38" s="2" t="str">
        <f>IF(O38&lt;&gt;"",VLOOKUP(O38,Runners!CZ$3:DM$180,V$1,FALSE),"")</f>
        <v/>
      </c>
      <c r="W38" s="18" t="str">
        <f t="shared" ref="W38:W73" si="33">IF(O38&lt;&gt;"",(V38-N38)/V38,"")</f>
        <v/>
      </c>
    </row>
    <row r="39" spans="1:23" ht="12.75" customHeight="1" x14ac:dyDescent="0.25">
      <c r="A39" s="1" t="str">
        <f>Runners!A38</f>
        <v>Guest 40:00</v>
      </c>
      <c r="C39" s="3">
        <f>IF(A39&lt;&gt;"",VLOOKUP(A39,'Runners RBH2'!A$3:CT$114,C$1,FALSE),0)</f>
        <v>1.3370055895555557E-2</v>
      </c>
      <c r="D39" s="6">
        <f t="shared" si="28"/>
        <v>35</v>
      </c>
      <c r="E39" s="2"/>
      <c r="F39" s="2">
        <f t="shared" si="29"/>
        <v>0</v>
      </c>
      <c r="J39" s="1" t="str">
        <f t="shared" si="30"/>
        <v>Guest 40:00</v>
      </c>
      <c r="M39" s="8" t="str">
        <f t="shared" si="20"/>
        <v/>
      </c>
      <c r="N39" s="8" t="str">
        <f t="shared" si="21"/>
        <v/>
      </c>
      <c r="O39" s="1" t="str">
        <f t="shared" si="22"/>
        <v/>
      </c>
      <c r="P39" s="32" t="str">
        <f t="shared" si="23"/>
        <v/>
      </c>
      <c r="Q39" s="32" t="str">
        <f t="shared" si="31"/>
        <v/>
      </c>
      <c r="R39" s="6">
        <f t="shared" si="8"/>
        <v>0</v>
      </c>
      <c r="S39" s="6">
        <f>IF(AND(D39&lt;=L$4,P39&lt;&gt;"Y"),IF(N39&lt;VLOOKUP(O39,'Runners RBH2'!A$3:FQ$114,S$1,FALSE),IF(Y$2="zero",0,Y$2),0),0)</f>
        <v>0</v>
      </c>
      <c r="T39" s="6">
        <f t="shared" si="32"/>
        <v>0</v>
      </c>
      <c r="U39" s="2"/>
      <c r="V39" s="2" t="str">
        <f>IF(O39&lt;&gt;"",VLOOKUP(O39,Runners!CZ$3:DM$180,V$1,FALSE),"")</f>
        <v/>
      </c>
      <c r="W39" s="18" t="str">
        <f t="shared" si="33"/>
        <v/>
      </c>
    </row>
    <row r="40" spans="1:23" ht="12.75" customHeight="1" x14ac:dyDescent="0.25">
      <c r="A40" s="1" t="str">
        <f>Runners!A39</f>
        <v>Guest 42:30</v>
      </c>
      <c r="C40" s="3">
        <f>IF(A40&lt;&gt;"",VLOOKUP(A40,'Runners RBH2'!A$3:CT$114,C$1,FALSE),0)</f>
        <v>1.2675611461111109E-2</v>
      </c>
      <c r="D40" s="6">
        <f t="shared" si="28"/>
        <v>36</v>
      </c>
      <c r="E40" s="2"/>
      <c r="F40" s="2">
        <f t="shared" si="29"/>
        <v>0</v>
      </c>
      <c r="J40" s="1" t="str">
        <f t="shared" si="30"/>
        <v>Guest 42:30</v>
      </c>
      <c r="M40" s="8" t="str">
        <f t="shared" si="20"/>
        <v/>
      </c>
      <c r="N40" s="8" t="str">
        <f t="shared" si="21"/>
        <v/>
      </c>
      <c r="O40" s="1" t="str">
        <f t="shared" si="22"/>
        <v/>
      </c>
      <c r="P40" s="32" t="str">
        <f t="shared" si="23"/>
        <v/>
      </c>
      <c r="Q40" s="32" t="str">
        <f t="shared" si="31"/>
        <v/>
      </c>
      <c r="R40" s="6">
        <f t="shared" si="8"/>
        <v>0</v>
      </c>
      <c r="S40" s="6">
        <f>IF(AND(D40&lt;=L$4,P40&lt;&gt;"Y"),IF(N40&lt;VLOOKUP(O40,'Runners RBH2'!A$3:FQ$114,S$1,FALSE),IF(Y$2="zero",0,Y$2),0),0)</f>
        <v>0</v>
      </c>
      <c r="T40" s="6">
        <f t="shared" si="32"/>
        <v>0</v>
      </c>
      <c r="U40" s="2"/>
      <c r="V40" s="2" t="str">
        <f>IF(O40&lt;&gt;"",VLOOKUP(O40,Runners!CZ$3:DM$180,V$1,FALSE),"")</f>
        <v/>
      </c>
      <c r="W40" s="18" t="str">
        <f t="shared" si="33"/>
        <v/>
      </c>
    </row>
    <row r="41" spans="1:23" ht="12.75" customHeight="1" x14ac:dyDescent="0.25">
      <c r="A41" s="1" t="str">
        <f>Runners!A40</f>
        <v>Guest 45:00</v>
      </c>
      <c r="C41" s="3">
        <f>IF(A41&lt;&gt;"",VLOOKUP(A41,'Runners RBH2'!A$3:CT$114,C$1,FALSE),0)</f>
        <v>1.1460333693333335E-2</v>
      </c>
      <c r="D41" s="6">
        <f t="shared" si="28"/>
        <v>37</v>
      </c>
      <c r="E41" s="2"/>
      <c r="F41" s="2">
        <f t="shared" si="29"/>
        <v>0</v>
      </c>
      <c r="J41" s="1" t="str">
        <f t="shared" si="30"/>
        <v>Guest 45:00</v>
      </c>
      <c r="M41" s="8" t="str">
        <f t="shared" si="20"/>
        <v/>
      </c>
      <c r="N41" s="8" t="str">
        <f t="shared" si="21"/>
        <v/>
      </c>
      <c r="O41" s="1" t="str">
        <f t="shared" si="22"/>
        <v/>
      </c>
      <c r="P41" s="32" t="str">
        <f t="shared" si="23"/>
        <v/>
      </c>
      <c r="Q41" s="32" t="str">
        <f t="shared" si="31"/>
        <v/>
      </c>
      <c r="R41" s="6">
        <f t="shared" si="8"/>
        <v>0</v>
      </c>
      <c r="S41" s="6">
        <f>IF(AND(D41&lt;=L$4,P41&lt;&gt;"Y"),IF(N41&lt;VLOOKUP(O41,'Runners RBH2'!A$3:FQ$114,S$1,FALSE),IF(Y$2="zero",0,Y$2),0),0)</f>
        <v>0</v>
      </c>
      <c r="T41" s="6">
        <f t="shared" si="32"/>
        <v>0</v>
      </c>
      <c r="U41" s="2"/>
      <c r="V41" s="2" t="str">
        <f>IF(O41&lt;&gt;"",VLOOKUP(O41,Runners!CZ$3:DM$180,V$1,FALSE),"")</f>
        <v/>
      </c>
      <c r="W41" s="18" t="str">
        <f t="shared" si="33"/>
        <v/>
      </c>
    </row>
    <row r="42" spans="1:23" ht="12.75" customHeight="1" x14ac:dyDescent="0.25">
      <c r="A42" s="1" t="str">
        <f>Runners!A41</f>
        <v>Guest 47:30</v>
      </c>
      <c r="C42" s="3">
        <f>IF(A42&lt;&gt;"",VLOOKUP(A42,'Runners RBH2'!A$3:CT$114,C$1,FALSE),0)</f>
        <v>1.0592278147777776E-2</v>
      </c>
      <c r="D42" s="6">
        <f t="shared" si="28"/>
        <v>38</v>
      </c>
      <c r="E42" s="2"/>
      <c r="F42" s="2">
        <f t="shared" si="29"/>
        <v>0</v>
      </c>
      <c r="J42" s="1" t="str">
        <f t="shared" si="30"/>
        <v>Guest 47:30</v>
      </c>
      <c r="M42" s="8" t="str">
        <f t="shared" si="20"/>
        <v/>
      </c>
      <c r="N42" s="8" t="str">
        <f t="shared" si="21"/>
        <v/>
      </c>
      <c r="O42" s="1" t="str">
        <f t="shared" si="22"/>
        <v/>
      </c>
      <c r="P42" s="32" t="str">
        <f t="shared" si="23"/>
        <v/>
      </c>
      <c r="Q42" s="32" t="str">
        <f t="shared" si="31"/>
        <v/>
      </c>
      <c r="R42" s="6">
        <f t="shared" si="8"/>
        <v>0</v>
      </c>
      <c r="S42" s="6">
        <f>IF(AND(D42&lt;=L$4,P42&lt;&gt;"Y"),IF(N42&lt;VLOOKUP(O42,'Runners RBH2'!A$3:FQ$114,S$1,FALSE),IF(Y$2="zero",0,Y$2),0),0)</f>
        <v>0</v>
      </c>
      <c r="T42" s="6">
        <f t="shared" si="32"/>
        <v>0</v>
      </c>
      <c r="U42" s="2"/>
      <c r="V42" s="2" t="str">
        <f>IF(O42&lt;&gt;"",VLOOKUP(O42,Runners!CZ$3:DM$180,V$1,FALSE),"")</f>
        <v/>
      </c>
      <c r="W42" s="18" t="str">
        <f t="shared" si="33"/>
        <v/>
      </c>
    </row>
    <row r="43" spans="1:23" ht="12.75" customHeight="1" x14ac:dyDescent="0.25">
      <c r="A43" s="1" t="str">
        <f>Runners!A42</f>
        <v>Guest 50:00</v>
      </c>
      <c r="C43" s="3">
        <f>IF(A43&lt;&gt;"",VLOOKUP(A43,'Runners RBH2'!A$3:CT$114,C$1,FALSE),0)</f>
        <v>9.8978337133333334E-3</v>
      </c>
      <c r="D43" s="6">
        <f t="shared" si="28"/>
        <v>39</v>
      </c>
      <c r="E43" s="2"/>
      <c r="F43" s="2">
        <f t="shared" si="29"/>
        <v>0</v>
      </c>
      <c r="J43" s="1" t="str">
        <f t="shared" si="30"/>
        <v>Guest 50:00</v>
      </c>
      <c r="M43" s="8" t="str">
        <f t="shared" si="20"/>
        <v/>
      </c>
      <c r="N43" s="8" t="str">
        <f t="shared" si="21"/>
        <v/>
      </c>
      <c r="O43" s="1" t="str">
        <f t="shared" si="22"/>
        <v/>
      </c>
      <c r="P43" s="32" t="str">
        <f t="shared" si="23"/>
        <v/>
      </c>
      <c r="Q43" s="32" t="str">
        <f t="shared" si="31"/>
        <v/>
      </c>
      <c r="R43" s="6">
        <f t="shared" si="8"/>
        <v>0</v>
      </c>
      <c r="S43" s="6">
        <f>IF(AND(D43&lt;=L$4,P43&lt;&gt;"Y"),IF(N43&lt;VLOOKUP(O43,'Runners RBH2'!A$3:FQ$114,S$1,FALSE),IF(Y$2="zero",0,Y$2),0),0)</f>
        <v>0</v>
      </c>
      <c r="T43" s="6">
        <f t="shared" si="32"/>
        <v>0</v>
      </c>
      <c r="U43" s="2"/>
      <c r="V43" s="2" t="str">
        <f>IF(O43&lt;&gt;"",VLOOKUP(O43,Runners!CZ$3:DM$180,V$1,FALSE),"")</f>
        <v/>
      </c>
      <c r="W43" s="18" t="str">
        <f t="shared" si="33"/>
        <v/>
      </c>
    </row>
    <row r="44" spans="1:23" ht="12.75" customHeight="1" x14ac:dyDescent="0.25">
      <c r="A44" s="1" t="str">
        <f>Runners!A43</f>
        <v>Guest 55:00</v>
      </c>
      <c r="B44" s="3"/>
      <c r="C44" s="3">
        <f>IF(A44&lt;&gt;"",VLOOKUP(A44,'Runners RBH2'!A$3:CT$114,C$1,FALSE),0)</f>
        <v>8.1617226122222223E-3</v>
      </c>
      <c r="D44" s="6">
        <f t="shared" si="28"/>
        <v>40</v>
      </c>
      <c r="E44" s="2"/>
      <c r="F44" s="2">
        <f t="shared" si="29"/>
        <v>0</v>
      </c>
      <c r="J44" s="1" t="str">
        <f t="shared" si="30"/>
        <v>Guest 55:00</v>
      </c>
      <c r="M44" s="8" t="str">
        <f t="shared" si="20"/>
        <v/>
      </c>
      <c r="N44" s="8" t="str">
        <f t="shared" si="21"/>
        <v/>
      </c>
      <c r="O44" s="1" t="str">
        <f t="shared" si="22"/>
        <v/>
      </c>
      <c r="P44" s="32" t="str">
        <f t="shared" si="23"/>
        <v/>
      </c>
      <c r="Q44" s="32" t="str">
        <f t="shared" si="31"/>
        <v/>
      </c>
      <c r="R44" s="6">
        <f t="shared" si="8"/>
        <v>0</v>
      </c>
      <c r="S44" s="6">
        <f>IF(AND(D44&lt;=L$4,P44&lt;&gt;"Y"),IF(N44&lt;VLOOKUP(O44,'Runners RBH2'!A$3:FQ$114,S$1,FALSE),IF(Y$2="zero",0,Y$2),0),0)</f>
        <v>0</v>
      </c>
      <c r="T44" s="6">
        <f t="shared" si="32"/>
        <v>0</v>
      </c>
      <c r="U44" s="2"/>
      <c r="V44" s="2" t="str">
        <f>IF(O44&lt;&gt;"",VLOOKUP(O44,Runners!CZ$3:DM$180,V$1,FALSE),"")</f>
        <v/>
      </c>
      <c r="W44" s="18" t="str">
        <f t="shared" si="33"/>
        <v/>
      </c>
    </row>
    <row r="45" spans="1:23" ht="12.75" customHeight="1" x14ac:dyDescent="0.25">
      <c r="A45" s="1" t="str">
        <f>Runners!A44</f>
        <v>Guest 60:00</v>
      </c>
      <c r="B45" s="3"/>
      <c r="C45" s="3">
        <f>IF(A45&lt;&gt;"",VLOOKUP(A45,'Runners RBH2'!A$3:CT$114,C$1,FALSE),0)</f>
        <v>6.2520003999999999E-3</v>
      </c>
      <c r="D45" s="6">
        <f t="shared" si="28"/>
        <v>41</v>
      </c>
      <c r="E45" s="2"/>
      <c r="F45" s="2">
        <f t="shared" si="29"/>
        <v>0</v>
      </c>
      <c r="J45" s="1" t="str">
        <f t="shared" si="30"/>
        <v>Guest 60:00</v>
      </c>
      <c r="M45" s="8" t="str">
        <f t="shared" si="20"/>
        <v/>
      </c>
      <c r="N45" s="8" t="str">
        <f t="shared" si="21"/>
        <v/>
      </c>
      <c r="O45" s="1" t="str">
        <f t="shared" si="22"/>
        <v/>
      </c>
      <c r="P45" s="32" t="str">
        <f t="shared" si="23"/>
        <v/>
      </c>
      <c r="Q45" s="32" t="str">
        <f t="shared" si="31"/>
        <v/>
      </c>
      <c r="R45" s="6">
        <f t="shared" si="8"/>
        <v>0</v>
      </c>
      <c r="S45" s="6">
        <f>IF(AND(D45&lt;=L$4,P45&lt;&gt;"Y"),IF(N45&lt;VLOOKUP(O45,'Runners RBH2'!A$3:FQ$114,S$1,FALSE),IF(Y$2="zero",0,Y$2),0),0)</f>
        <v>0</v>
      </c>
      <c r="T45" s="6">
        <f t="shared" si="32"/>
        <v>0</v>
      </c>
      <c r="U45" s="2"/>
      <c r="V45" s="2" t="str">
        <f>IF(O45&lt;&gt;"",VLOOKUP(O45,Runners!CZ$3:DM$180,V$1,FALSE),"")</f>
        <v/>
      </c>
      <c r="W45" s="18" t="str">
        <f t="shared" si="33"/>
        <v/>
      </c>
    </row>
    <row r="46" spans="1:23" ht="12.75" customHeight="1" x14ac:dyDescent="0.25">
      <c r="A46" s="1" t="str">
        <f>Runners!A45</f>
        <v>Helen Rennie</v>
      </c>
      <c r="C46" s="3">
        <f>IF(A46&lt;&gt;"",VLOOKUP(A46,'Runners RBH2'!A$3:CT$114,C$1,FALSE),0)</f>
        <v>1.0418667076666666E-2</v>
      </c>
      <c r="D46" s="6">
        <f t="shared" si="28"/>
        <v>42</v>
      </c>
      <c r="E46" s="2"/>
      <c r="F46" s="2">
        <f t="shared" si="29"/>
        <v>0</v>
      </c>
      <c r="J46" s="1" t="str">
        <f t="shared" si="30"/>
        <v>Helen Rennie</v>
      </c>
      <c r="M46" s="8" t="str">
        <f t="shared" si="20"/>
        <v/>
      </c>
      <c r="N46" s="8" t="str">
        <f t="shared" si="21"/>
        <v/>
      </c>
      <c r="O46" s="1" t="str">
        <f t="shared" si="22"/>
        <v/>
      </c>
      <c r="P46" s="32" t="str">
        <f t="shared" si="23"/>
        <v/>
      </c>
      <c r="Q46" s="32" t="str">
        <f t="shared" si="31"/>
        <v/>
      </c>
      <c r="R46" s="6">
        <f t="shared" si="8"/>
        <v>0</v>
      </c>
      <c r="S46" s="6">
        <f>IF(AND(D46&lt;=L$4,P46&lt;&gt;"Y"),IF(N46&lt;VLOOKUP(O46,'Runners RBH2'!A$3:FQ$114,S$1,FALSE),IF(Y$2="zero",0,Y$2),0),0)</f>
        <v>0</v>
      </c>
      <c r="T46" s="6">
        <f t="shared" si="32"/>
        <v>0</v>
      </c>
      <c r="U46" s="2"/>
      <c r="V46" s="2" t="str">
        <f>IF(O46&lt;&gt;"",VLOOKUP(O46,Runners!CZ$3:DM$180,V$1,FALSE),"")</f>
        <v/>
      </c>
      <c r="W46" s="18" t="str">
        <f t="shared" si="33"/>
        <v/>
      </c>
    </row>
    <row r="47" spans="1:23" ht="12.75" customHeight="1" x14ac:dyDescent="0.25">
      <c r="A47" s="1" t="str">
        <f>Runners!A46</f>
        <v>Ian Tate</v>
      </c>
      <c r="C47" s="3">
        <f>IF(A47&lt;&gt;"",VLOOKUP(A47,'Runners RBH2'!A$3:CT$114,C$1,FALSE),0)</f>
        <v>8.6825559755555563E-3</v>
      </c>
      <c r="D47" s="6">
        <f t="shared" si="28"/>
        <v>43</v>
      </c>
      <c r="E47" s="2"/>
      <c r="F47" s="2">
        <f t="shared" si="29"/>
        <v>0</v>
      </c>
      <c r="J47" s="1" t="str">
        <f t="shared" si="30"/>
        <v>Ian Tate</v>
      </c>
      <c r="M47" s="8" t="str">
        <f t="shared" si="20"/>
        <v/>
      </c>
      <c r="N47" s="8" t="str">
        <f t="shared" si="21"/>
        <v/>
      </c>
      <c r="O47" s="1" t="str">
        <f t="shared" si="22"/>
        <v/>
      </c>
      <c r="P47" s="32" t="str">
        <f t="shared" si="23"/>
        <v/>
      </c>
      <c r="Q47" s="32" t="str">
        <f t="shared" si="31"/>
        <v/>
      </c>
      <c r="R47" s="6">
        <f t="shared" si="8"/>
        <v>0</v>
      </c>
      <c r="S47" s="6">
        <f>IF(AND(D47&lt;=L$4,P47&lt;&gt;"Y"),IF(N47&lt;VLOOKUP(O47,'Runners RBH2'!A$3:FQ$114,S$1,FALSE),IF(Y$2="zero",0,Y$2),0),0)</f>
        <v>0</v>
      </c>
      <c r="T47" s="6">
        <f t="shared" si="32"/>
        <v>0</v>
      </c>
      <c r="U47" s="2"/>
      <c r="V47" s="2" t="str">
        <f>IF(O47&lt;&gt;"",VLOOKUP(O47,Runners!CZ$3:DM$180,V$1,FALSE),"")</f>
        <v/>
      </c>
      <c r="W47" s="18" t="str">
        <f t="shared" si="33"/>
        <v/>
      </c>
    </row>
    <row r="48" spans="1:23" ht="12.75" customHeight="1" x14ac:dyDescent="0.25">
      <c r="A48" s="1" t="str">
        <f>Runners!A47</f>
        <v>Jake Rodwell</v>
      </c>
      <c r="C48" s="3">
        <f>IF(A48&lt;&gt;"",VLOOKUP(A48,'Runners RBH2'!A$3:CT$114,C$1,FALSE),0)</f>
        <v>1.3890889318888888E-2</v>
      </c>
      <c r="D48" s="6">
        <f t="shared" si="28"/>
        <v>44</v>
      </c>
      <c r="E48" s="2">
        <v>2.8854166666666667E-2</v>
      </c>
      <c r="F48" s="2">
        <f t="shared" si="29"/>
        <v>1.4963277347777779E-2</v>
      </c>
      <c r="J48" s="1" t="str">
        <f t="shared" si="30"/>
        <v>Jake Rodwell</v>
      </c>
      <c r="M48" s="8" t="str">
        <f t="shared" si="20"/>
        <v/>
      </c>
      <c r="N48" s="8" t="str">
        <f t="shared" si="21"/>
        <v/>
      </c>
      <c r="O48" s="1" t="str">
        <f t="shared" si="22"/>
        <v/>
      </c>
      <c r="P48" s="32" t="str">
        <f t="shared" si="23"/>
        <v/>
      </c>
      <c r="Q48" s="32" t="str">
        <f t="shared" si="31"/>
        <v/>
      </c>
      <c r="R48" s="6">
        <f t="shared" si="8"/>
        <v>0</v>
      </c>
      <c r="S48" s="6">
        <f>IF(AND(D48&lt;=L$4,P48&lt;&gt;"Y"),IF(N48&lt;VLOOKUP(O48,'Runners RBH2'!A$3:FQ$114,S$1,FALSE),IF(Y$2="zero",0,Y$2),0),0)</f>
        <v>0</v>
      </c>
      <c r="T48" s="6">
        <f t="shared" si="32"/>
        <v>0</v>
      </c>
      <c r="U48" s="2"/>
      <c r="V48" s="2" t="str">
        <f>IF(O48&lt;&gt;"",VLOOKUP(O48,Runners!CZ$3:DM$180,V$1,FALSE),"")</f>
        <v/>
      </c>
      <c r="W48" s="18" t="str">
        <f t="shared" si="33"/>
        <v/>
      </c>
    </row>
    <row r="49" spans="1:23" ht="12.75" customHeight="1" x14ac:dyDescent="0.25">
      <c r="A49" s="1" t="str">
        <f>Runners!A48</f>
        <v>James Whittle</v>
      </c>
      <c r="C49" s="3">
        <f>IF(A49&lt;&gt;"",VLOOKUP(A49,'Runners RBH2'!A$3:CT$114,C$1,FALSE),0)</f>
        <v>1.4238111551111111E-2</v>
      </c>
      <c r="D49" s="6">
        <f>D47+1</f>
        <v>44</v>
      </c>
      <c r="E49" s="2">
        <v>2.8703703703703703E-2</v>
      </c>
      <c r="F49" s="2">
        <f t="shared" ref="F49" si="34">IF(E49&gt;0,E49-C49,0)</f>
        <v>1.4465592152592592E-2</v>
      </c>
      <c r="J49" s="1" t="str">
        <f t="shared" ref="J49" si="35">A49</f>
        <v>James Whittle</v>
      </c>
      <c r="M49" s="8" t="str">
        <f t="shared" si="20"/>
        <v/>
      </c>
      <c r="N49" s="8" t="str">
        <f t="shared" si="21"/>
        <v/>
      </c>
      <c r="O49" s="1" t="str">
        <f t="shared" si="22"/>
        <v/>
      </c>
      <c r="P49" s="32" t="str">
        <f t="shared" si="23"/>
        <v/>
      </c>
      <c r="Q49" s="32" t="str">
        <f>IF(D49&lt;=L$4,IF(P49="Y",Q47,Q47-1),"")</f>
        <v/>
      </c>
      <c r="R49" s="6">
        <f t="shared" si="8"/>
        <v>0</v>
      </c>
      <c r="S49" s="6">
        <f>IF(AND(D49&lt;=L$4,P49&lt;&gt;"Y"),IF(N49&lt;VLOOKUP(O49,'Runners RBH2'!A$3:FQ$114,S$1,FALSE),IF(Y$2="zero",0,Y$2),0),0)</f>
        <v>0</v>
      </c>
      <c r="T49" s="6">
        <f t="shared" ref="T49" si="36">IF(AND(D49&lt;=L$4,P49&lt;&gt;"Y"),S49+R49,0)</f>
        <v>0</v>
      </c>
      <c r="U49" s="2"/>
      <c r="V49" s="2" t="str">
        <f>IF(O49&lt;&gt;"",VLOOKUP(O49,Runners!CZ$3:DM$180,V$1,FALSE),"")</f>
        <v/>
      </c>
      <c r="W49" s="18" t="str">
        <f t="shared" ref="W49" si="37">IF(O49&lt;&gt;"",(V49-N49)/V49,"")</f>
        <v/>
      </c>
    </row>
    <row r="50" spans="1:23" ht="12.75" customHeight="1" x14ac:dyDescent="0.25">
      <c r="A50" s="1" t="str">
        <f>Runners!A49</f>
        <v>Jayden Richardson</v>
      </c>
      <c r="C50" s="3">
        <f>IF(A50&lt;&gt;"",VLOOKUP(A50,'Runners RBH2'!A$3:CT$114,C$1,FALSE),0)</f>
        <v>1.3543667116666666E-2</v>
      </c>
      <c r="D50" s="6">
        <f>D48+1</f>
        <v>45</v>
      </c>
      <c r="E50" s="2"/>
      <c r="F50" s="2">
        <f t="shared" si="29"/>
        <v>0</v>
      </c>
      <c r="J50" s="1" t="str">
        <f t="shared" si="30"/>
        <v>Jayden Richardson</v>
      </c>
      <c r="M50" s="8" t="str">
        <f t="shared" si="20"/>
        <v/>
      </c>
      <c r="N50" s="8" t="str">
        <f t="shared" si="21"/>
        <v/>
      </c>
      <c r="O50" s="1" t="str">
        <f t="shared" si="22"/>
        <v/>
      </c>
      <c r="P50" s="32" t="str">
        <f t="shared" si="23"/>
        <v/>
      </c>
      <c r="Q50" s="32" t="str">
        <f>IF(D50&lt;=L$4,IF(P50="Y",Q48,Q48-1),"")</f>
        <v/>
      </c>
      <c r="R50" s="6">
        <f t="shared" si="8"/>
        <v>0</v>
      </c>
      <c r="S50" s="6">
        <f>IF(AND(D50&lt;=L$4,P50&lt;&gt;"Y"),IF(N50&lt;VLOOKUP(O50,'Runners RBH2'!A$3:FQ$114,S$1,FALSE),IF(Y$2="zero",0,Y$2),0),0)</f>
        <v>0</v>
      </c>
      <c r="T50" s="6">
        <f t="shared" si="32"/>
        <v>0</v>
      </c>
      <c r="U50" s="2"/>
      <c r="V50" s="2" t="str">
        <f>IF(O50&lt;&gt;"",VLOOKUP(O50,Runners!CZ$3:DM$180,V$1,FALSE),"")</f>
        <v/>
      </c>
      <c r="W50" s="18" t="str">
        <f t="shared" si="33"/>
        <v/>
      </c>
    </row>
    <row r="51" spans="1:23" ht="12.75" customHeight="1" x14ac:dyDescent="0.25">
      <c r="A51" s="1" t="str">
        <f>Runners!A50</f>
        <v>Jennifer Hill</v>
      </c>
      <c r="C51" s="3">
        <f>IF(A51&lt;&gt;"",VLOOKUP(A51,'Runners RBH2'!A$3:CT$114,C$1,FALSE),0)</f>
        <v>1.1460333793333333E-2</v>
      </c>
      <c r="D51" s="6">
        <f t="shared" si="28"/>
        <v>46</v>
      </c>
      <c r="E51" s="2"/>
      <c r="F51" s="2">
        <f t="shared" si="29"/>
        <v>0</v>
      </c>
      <c r="J51" s="1" t="str">
        <f t="shared" si="30"/>
        <v>Jennifer Hill</v>
      </c>
      <c r="M51" s="8" t="str">
        <f t="shared" si="20"/>
        <v/>
      </c>
      <c r="N51" s="8" t="str">
        <f t="shared" si="21"/>
        <v/>
      </c>
      <c r="O51" s="1" t="str">
        <f t="shared" si="22"/>
        <v/>
      </c>
      <c r="P51" s="32" t="str">
        <f t="shared" si="23"/>
        <v/>
      </c>
      <c r="Q51" s="32" t="str">
        <f t="shared" si="31"/>
        <v/>
      </c>
      <c r="R51" s="6">
        <f t="shared" si="8"/>
        <v>0</v>
      </c>
      <c r="S51" s="6">
        <f>IF(AND(D51&lt;=L$4,P51&lt;&gt;"Y"),IF(N51&lt;VLOOKUP(O51,'Runners RBH2'!A$3:FQ$114,S$1,FALSE),IF(Y$2="zero",0,Y$2),0),0)</f>
        <v>0</v>
      </c>
      <c r="T51" s="6">
        <f t="shared" si="32"/>
        <v>0</v>
      </c>
      <c r="U51" s="2"/>
      <c r="V51" s="2" t="str">
        <f>IF(O51&lt;&gt;"",VLOOKUP(O51,Runners!CZ$3:DM$180,V$1,FALSE),"")</f>
        <v/>
      </c>
      <c r="W51" s="18" t="str">
        <f t="shared" si="33"/>
        <v/>
      </c>
    </row>
    <row r="52" spans="1:23" ht="12.75" customHeight="1" x14ac:dyDescent="0.25">
      <c r="A52" s="1" t="str">
        <f>Runners!A51</f>
        <v>Joanna Goorney</v>
      </c>
      <c r="C52" s="3">
        <f>IF(A52&lt;&gt;"",VLOOKUP(A52,'Runners RBH2'!A$3:CT$114,C$1,FALSE),0)</f>
        <v>1.2328389358888888E-2</v>
      </c>
      <c r="D52" s="6">
        <f t="shared" si="28"/>
        <v>47</v>
      </c>
      <c r="E52" s="2"/>
      <c r="F52" s="2">
        <f t="shared" si="29"/>
        <v>0</v>
      </c>
      <c r="J52" s="1" t="str">
        <f t="shared" si="30"/>
        <v>Joanna Goorney</v>
      </c>
      <c r="M52" s="8" t="str">
        <f t="shared" si="20"/>
        <v/>
      </c>
      <c r="N52" s="8" t="str">
        <f t="shared" si="21"/>
        <v/>
      </c>
      <c r="O52" s="1" t="str">
        <f t="shared" si="22"/>
        <v/>
      </c>
      <c r="P52" s="32" t="str">
        <f t="shared" si="23"/>
        <v/>
      </c>
      <c r="Q52" s="32" t="str">
        <f t="shared" si="31"/>
        <v/>
      </c>
      <c r="R52" s="6">
        <f t="shared" si="8"/>
        <v>0</v>
      </c>
      <c r="S52" s="6">
        <f>IF(AND(D52&lt;=L$4,P52&lt;&gt;"Y"),IF(N52&lt;VLOOKUP(O52,'Runners RBH2'!A$3:FQ$114,S$1,FALSE),IF(Y$2="zero",0,Y$2),0),0)</f>
        <v>0</v>
      </c>
      <c r="T52" s="6">
        <f t="shared" si="32"/>
        <v>0</v>
      </c>
      <c r="U52" s="2"/>
      <c r="V52" s="2" t="str">
        <f>IF(O52&lt;&gt;"",VLOOKUP(O52,Runners!CZ$3:DM$180,V$1,FALSE),"")</f>
        <v/>
      </c>
      <c r="W52" s="18" t="str">
        <f t="shared" si="33"/>
        <v/>
      </c>
    </row>
    <row r="53" spans="1:23" ht="12.75" customHeight="1" x14ac:dyDescent="0.25">
      <c r="A53" s="1" t="str">
        <f>Runners!A52</f>
        <v>Joe Greenwood</v>
      </c>
      <c r="C53" s="3">
        <f>IF(A53&lt;&gt;"",VLOOKUP(A53,'Runners RBH2'!A$3:CT$114,C$1,FALSE),0)</f>
        <v>1.4411722702222223E-2</v>
      </c>
      <c r="D53" s="6">
        <f t="shared" si="28"/>
        <v>48</v>
      </c>
      <c r="E53" s="2">
        <v>2.8738425925925928E-2</v>
      </c>
      <c r="F53" s="2">
        <f t="shared" si="29"/>
        <v>1.4326703223703705E-2</v>
      </c>
      <c r="J53" s="1" t="str">
        <f t="shared" si="30"/>
        <v>Joe Greenwood</v>
      </c>
      <c r="M53" s="8" t="str">
        <f t="shared" si="20"/>
        <v/>
      </c>
      <c r="N53" s="8" t="str">
        <f t="shared" si="21"/>
        <v/>
      </c>
      <c r="O53" s="1" t="str">
        <f t="shared" si="22"/>
        <v/>
      </c>
      <c r="P53" s="32" t="str">
        <f t="shared" si="23"/>
        <v/>
      </c>
      <c r="Q53" s="32" t="str">
        <f t="shared" si="31"/>
        <v/>
      </c>
      <c r="R53" s="6">
        <f t="shared" si="8"/>
        <v>0</v>
      </c>
      <c r="S53" s="6">
        <f>IF(AND(D53&lt;=L$4,P53&lt;&gt;"Y"),IF(N53&lt;VLOOKUP(O53,'Runners RBH2'!A$3:FQ$114,S$1,FALSE),IF(Y$2="zero",0,Y$2),0),0)</f>
        <v>0</v>
      </c>
      <c r="T53" s="6">
        <f t="shared" si="32"/>
        <v>0</v>
      </c>
      <c r="U53" s="2"/>
      <c r="V53" s="2" t="str">
        <f>IF(O53&lt;&gt;"",VLOOKUP(O53,Runners!CZ$3:DM$180,V$1,FALSE),"")</f>
        <v/>
      </c>
      <c r="W53" s="18" t="str">
        <f t="shared" si="33"/>
        <v/>
      </c>
    </row>
    <row r="54" spans="1:23" ht="12.75" customHeight="1" x14ac:dyDescent="0.25">
      <c r="A54" s="1" t="str">
        <f>Runners!A53</f>
        <v>John Bertenshaw</v>
      </c>
      <c r="C54" s="3">
        <f>IF(A54&lt;&gt;"",VLOOKUP(A54,'Runners RBH2'!A$3:CT$114,C$1,FALSE),0)</f>
        <v>1.1113111601111111E-2</v>
      </c>
      <c r="D54" s="6">
        <f t="shared" si="28"/>
        <v>49</v>
      </c>
      <c r="E54" s="2"/>
      <c r="F54" s="2">
        <f t="shared" si="29"/>
        <v>0</v>
      </c>
      <c r="J54" s="1" t="str">
        <f t="shared" si="30"/>
        <v>John Bertenshaw</v>
      </c>
      <c r="M54" s="8" t="str">
        <f t="shared" si="20"/>
        <v/>
      </c>
      <c r="N54" s="8" t="str">
        <f t="shared" si="21"/>
        <v/>
      </c>
      <c r="O54" s="1" t="str">
        <f t="shared" si="22"/>
        <v/>
      </c>
      <c r="P54" s="32" t="str">
        <f t="shared" si="23"/>
        <v/>
      </c>
      <c r="Q54" s="32" t="str">
        <f t="shared" si="31"/>
        <v/>
      </c>
      <c r="R54" s="6">
        <f t="shared" si="8"/>
        <v>0</v>
      </c>
      <c r="S54" s="6">
        <f>IF(AND(D54&lt;=L$4,P54&lt;&gt;"Y"),IF(N54&lt;VLOOKUP(O54,'Runners RBH2'!A$3:FQ$114,S$1,FALSE),IF(Y$2="zero",0,Y$2),0),0)</f>
        <v>0</v>
      </c>
      <c r="T54" s="6">
        <f t="shared" si="32"/>
        <v>0</v>
      </c>
      <c r="U54" s="2"/>
      <c r="V54" s="2" t="str">
        <f>IF(O54&lt;&gt;"",VLOOKUP(O54,Runners!CZ$3:DM$180,V$1,FALSE),"")</f>
        <v/>
      </c>
      <c r="W54" s="18" t="str">
        <f t="shared" si="33"/>
        <v/>
      </c>
    </row>
    <row r="55" spans="1:23" ht="12.75" customHeight="1" x14ac:dyDescent="0.25">
      <c r="A55" s="1" t="str">
        <f>Runners!A54</f>
        <v>John Wild</v>
      </c>
      <c r="C55" s="3">
        <f>IF(A55&lt;&gt;"",VLOOKUP(A55,'Runners RBH2'!A$3:CT$114,C$1,FALSE),0)</f>
        <v>2.9533893888888888E-3</v>
      </c>
      <c r="D55" s="6">
        <f t="shared" si="28"/>
        <v>50</v>
      </c>
      <c r="E55" s="2"/>
      <c r="F55" s="2">
        <f t="shared" si="29"/>
        <v>0</v>
      </c>
      <c r="J55" s="1" t="str">
        <f t="shared" si="30"/>
        <v>John Wild</v>
      </c>
      <c r="M55" s="8" t="str">
        <f t="shared" si="20"/>
        <v/>
      </c>
      <c r="N55" s="8" t="str">
        <f t="shared" si="21"/>
        <v/>
      </c>
      <c r="O55" s="1" t="str">
        <f t="shared" si="22"/>
        <v/>
      </c>
      <c r="P55" s="32" t="str">
        <f t="shared" si="23"/>
        <v/>
      </c>
      <c r="Q55" s="32" t="str">
        <f t="shared" si="31"/>
        <v/>
      </c>
      <c r="R55" s="6">
        <f t="shared" si="8"/>
        <v>0</v>
      </c>
      <c r="S55" s="6">
        <f>IF(AND(D55&lt;=L$4,P55&lt;&gt;"Y"),IF(N55&lt;VLOOKUP(O55,'Runners RBH2'!A$3:FQ$114,S$1,FALSE),IF(Y$2="zero",0,Y$2),0),0)</f>
        <v>0</v>
      </c>
      <c r="T55" s="6">
        <f t="shared" si="32"/>
        <v>0</v>
      </c>
      <c r="U55" s="2"/>
      <c r="V55" s="2" t="str">
        <f>IF(O55&lt;&gt;"",VLOOKUP(O55,Runners!CZ$3:DM$180,V$1,FALSE),"")</f>
        <v/>
      </c>
      <c r="W55" s="18" t="str">
        <f t="shared" si="33"/>
        <v/>
      </c>
    </row>
    <row r="56" spans="1:23" ht="12.75" customHeight="1" x14ac:dyDescent="0.25">
      <c r="A56" s="1" t="str">
        <f>Runners!A55</f>
        <v>Jonathan Tuck</v>
      </c>
      <c r="C56" s="3">
        <f>IF(A56&lt;&gt;"",VLOOKUP(A56,'Runners RBH2'!A$3:CT$114,C$1,FALSE),0)</f>
        <v>1.3717278287777778E-2</v>
      </c>
      <c r="D56" s="6">
        <f t="shared" si="28"/>
        <v>51</v>
      </c>
      <c r="E56" s="2"/>
      <c r="F56" s="2">
        <f t="shared" si="29"/>
        <v>0</v>
      </c>
      <c r="J56" s="1" t="str">
        <f t="shared" si="30"/>
        <v>Jonathan Tuck</v>
      </c>
      <c r="M56" s="8" t="str">
        <f t="shared" si="20"/>
        <v/>
      </c>
      <c r="N56" s="8" t="str">
        <f t="shared" si="21"/>
        <v/>
      </c>
      <c r="O56" s="1" t="str">
        <f t="shared" si="22"/>
        <v/>
      </c>
      <c r="P56" s="32" t="str">
        <f t="shared" si="23"/>
        <v/>
      </c>
      <c r="Q56" s="32" t="str">
        <f t="shared" si="31"/>
        <v/>
      </c>
      <c r="R56" s="6">
        <f t="shared" si="8"/>
        <v>0</v>
      </c>
      <c r="S56" s="6">
        <f>IF(AND(D56&lt;=L$4,P56&lt;&gt;"Y"),IF(N56&lt;VLOOKUP(O56,'Runners RBH2'!A$3:FQ$114,S$1,FALSE),IF(Y$2="zero",0,Y$2),0),0)</f>
        <v>0</v>
      </c>
      <c r="T56" s="6">
        <f t="shared" si="32"/>
        <v>0</v>
      </c>
      <c r="U56" s="2"/>
      <c r="V56" s="2" t="str">
        <f>IF(O56&lt;&gt;"",VLOOKUP(O56,Runners!CZ$3:DM$180,V$1,FALSE),"")</f>
        <v/>
      </c>
      <c r="W56" s="18" t="str">
        <f t="shared" si="33"/>
        <v/>
      </c>
    </row>
    <row r="57" spans="1:23" ht="12.75" customHeight="1" x14ac:dyDescent="0.25">
      <c r="A57" s="1" t="str">
        <f>Runners!A56</f>
        <v>Juli Wiseman</v>
      </c>
      <c r="C57" s="3">
        <f>IF(A57&lt;&gt;"",VLOOKUP(A57,'Runners RBH2'!A$3:CT$114,C$1,FALSE),0)</f>
        <v>7.4672782977777781E-3</v>
      </c>
      <c r="D57" s="6">
        <f t="shared" si="28"/>
        <v>52</v>
      </c>
      <c r="E57" s="2"/>
      <c r="F57" s="2">
        <f t="shared" si="29"/>
        <v>0</v>
      </c>
      <c r="J57" s="1" t="str">
        <f t="shared" si="30"/>
        <v>Juli Wiseman</v>
      </c>
      <c r="M57" s="8" t="str">
        <f t="shared" si="20"/>
        <v/>
      </c>
      <c r="N57" s="8" t="str">
        <f t="shared" si="21"/>
        <v/>
      </c>
      <c r="O57" s="1" t="str">
        <f t="shared" si="22"/>
        <v/>
      </c>
      <c r="P57" s="32" t="str">
        <f t="shared" si="23"/>
        <v/>
      </c>
      <c r="Q57" s="32" t="str">
        <f>IF(D57&lt;=L$4,IF(P57="Y",Q55,Q55-1),"")</f>
        <v/>
      </c>
      <c r="R57" s="6">
        <f t="shared" si="8"/>
        <v>0</v>
      </c>
      <c r="S57" s="6">
        <f>IF(AND(D57&lt;=L$4,P57&lt;&gt;"Y"),IF(N57&lt;VLOOKUP(O57,'Runners RBH2'!A$3:FQ$114,S$1,FALSE),IF(Y$2="zero",0,Y$2),0),0)</f>
        <v>0</v>
      </c>
      <c r="T57" s="6">
        <f t="shared" si="32"/>
        <v>0</v>
      </c>
      <c r="U57" s="2"/>
      <c r="V57" s="2" t="str">
        <f>IF(O57&lt;&gt;"",VLOOKUP(O57,Runners!CZ$3:DM$180,V$1,FALSE),"")</f>
        <v/>
      </c>
      <c r="W57" s="18" t="str">
        <f t="shared" si="33"/>
        <v/>
      </c>
    </row>
    <row r="58" spans="1:23" ht="12.75" customHeight="1" x14ac:dyDescent="0.25">
      <c r="A58" s="1" t="str">
        <f>Runners!A57</f>
        <v>Julia Rolfe</v>
      </c>
      <c r="C58" s="3">
        <f>IF(A58&lt;&gt;"",VLOOKUP(A58,'Runners RBH2'!A$3:CT$114,C$1,FALSE),0)</f>
        <v>9.3770005300000004E-3</v>
      </c>
      <c r="D58" s="6">
        <f t="shared" si="28"/>
        <v>53</v>
      </c>
      <c r="E58" s="2"/>
      <c r="F58" s="2">
        <f t="shared" si="29"/>
        <v>0</v>
      </c>
      <c r="J58" s="1" t="str">
        <f t="shared" si="30"/>
        <v>Julia Rolfe</v>
      </c>
      <c r="M58" s="8" t="str">
        <f t="shared" si="20"/>
        <v/>
      </c>
      <c r="N58" s="8" t="str">
        <f t="shared" si="21"/>
        <v/>
      </c>
      <c r="O58" s="1" t="str">
        <f t="shared" si="22"/>
        <v/>
      </c>
      <c r="P58" s="32" t="str">
        <f t="shared" si="23"/>
        <v/>
      </c>
      <c r="Q58" s="32" t="str">
        <f t="shared" si="31"/>
        <v/>
      </c>
      <c r="R58" s="6">
        <f t="shared" si="8"/>
        <v>0</v>
      </c>
      <c r="S58" s="6">
        <f>IF(AND(D58&lt;=L$4,P58&lt;&gt;"Y"),IF(N58&lt;VLOOKUP(O58,'Runners RBH2'!A$3:FQ$114,S$1,FALSE),IF(Y$2="zero",0,Y$2),0),0)</f>
        <v>0</v>
      </c>
      <c r="T58" s="6">
        <f t="shared" si="32"/>
        <v>0</v>
      </c>
      <c r="U58" s="2"/>
      <c r="V58" s="2" t="str">
        <f>IF(O58&lt;&gt;"",VLOOKUP(O58,Runners!CZ$3:DM$180,V$1,FALSE),"")</f>
        <v/>
      </c>
      <c r="W58" s="18" t="str">
        <f t="shared" si="33"/>
        <v/>
      </c>
    </row>
    <row r="59" spans="1:23" ht="12.75" customHeight="1" x14ac:dyDescent="0.25">
      <c r="A59" s="1" t="str">
        <f>Runners!A58</f>
        <v>Kate Price Edwards</v>
      </c>
      <c r="C59" s="3">
        <f>IF(A59&lt;&gt;"",VLOOKUP(A59,'Runners RBH2'!A$3:CT$114,C$1,FALSE),0)</f>
        <v>1.1460333873333332E-2</v>
      </c>
      <c r="D59" s="6">
        <f t="shared" si="28"/>
        <v>54</v>
      </c>
      <c r="E59" s="2"/>
      <c r="F59" s="2">
        <f t="shared" si="29"/>
        <v>0</v>
      </c>
      <c r="J59" s="1" t="str">
        <f t="shared" si="30"/>
        <v>Kate Price Edwards</v>
      </c>
      <c r="M59" s="8" t="str">
        <f t="shared" ref="M59" si="38">IF(D59&lt;=L$4,SMALL(E$4:E$207,D59),"")</f>
        <v/>
      </c>
      <c r="N59" s="8" t="str">
        <f t="shared" ref="N59" si="39">IF(D59&lt;=L$4,VLOOKUP(M59,E$4:F$207,2,FALSE),"")</f>
        <v/>
      </c>
      <c r="O59" s="1" t="str">
        <f t="shared" ref="O59" si="40">IF(D59&lt;=L$4,VLOOKUP(M59,E$4:J$207,6,FALSE),"")</f>
        <v/>
      </c>
      <c r="P59" s="32" t="str">
        <f t="shared" ref="P59" si="41">IF(D59&lt;=L$4,VLOOKUP(O59,A$4:B$207,2,FALSE),"")</f>
        <v/>
      </c>
      <c r="Q59" s="32" t="str">
        <f t="shared" si="31"/>
        <v/>
      </c>
      <c r="R59" s="6">
        <f t="shared" si="8"/>
        <v>0</v>
      </c>
      <c r="S59" s="6">
        <f>IF(AND(D59&lt;=L$4,P59&lt;&gt;"Y"),IF(N59&lt;VLOOKUP(O59,'Runners RBH2'!A$3:FQ$114,S$1,FALSE),IF(Y$2="zero",0,Y$2),0),0)</f>
        <v>0</v>
      </c>
      <c r="T59" s="6">
        <f t="shared" si="32"/>
        <v>0</v>
      </c>
      <c r="U59" s="2"/>
      <c r="V59" s="2" t="str">
        <f>IF(O59&lt;&gt;"",VLOOKUP(O59,Runners!CZ$3:DM$180,V$1,FALSE),"")</f>
        <v/>
      </c>
      <c r="W59" s="18" t="str">
        <f t="shared" si="33"/>
        <v/>
      </c>
    </row>
    <row r="60" spans="1:23" ht="12.75" customHeight="1" x14ac:dyDescent="0.25">
      <c r="A60" s="1" t="str">
        <f>Runners!A59</f>
        <v>Kathy Gaunt</v>
      </c>
      <c r="B60" s="3"/>
      <c r="C60" s="3">
        <f>IF(A60&lt;&gt;"",VLOOKUP(A60,'Runners RBH2'!A$3:CT$114,C$1,FALSE),0)</f>
        <v>7.1200561055555552E-3</v>
      </c>
      <c r="D60" s="6">
        <f t="shared" si="28"/>
        <v>55</v>
      </c>
      <c r="E60" s="2"/>
      <c r="F60" s="2">
        <f t="shared" si="29"/>
        <v>0</v>
      </c>
      <c r="J60" s="1" t="str">
        <f t="shared" si="30"/>
        <v>Kathy Gaunt</v>
      </c>
      <c r="M60" s="8" t="str">
        <f t="shared" ref="M60:M91" si="42">IF(D60&lt;=L$4,SMALL(E$4:E$207,D60),"")</f>
        <v/>
      </c>
      <c r="N60" s="8" t="str">
        <f t="shared" ref="N60:N91" si="43">IF(D60&lt;=L$4,VLOOKUP(M60,E$4:F$207,2,FALSE),"")</f>
        <v/>
      </c>
      <c r="O60" s="1" t="str">
        <f t="shared" ref="O60:O91" si="44">IF(D60&lt;=L$4,VLOOKUP(M60,E$4:J$207,6,FALSE),"")</f>
        <v/>
      </c>
      <c r="P60" s="32" t="str">
        <f t="shared" ref="P60:P91" si="45">IF(D60&lt;=L$4,VLOOKUP(O60,A$4:B$207,2,FALSE),"")</f>
        <v/>
      </c>
      <c r="Q60" s="32" t="str">
        <f>IF(D60&lt;=L$4,IF(P60="Y",Q58,Q58-1),"")</f>
        <v/>
      </c>
      <c r="R60" s="6">
        <f t="shared" si="8"/>
        <v>0</v>
      </c>
      <c r="S60" s="6">
        <f>IF(AND(D60&lt;=L$4,P60&lt;&gt;"Y"),IF(N60&lt;VLOOKUP(O60,'Runners RBH2'!A$3:FQ$114,S$1,FALSE),IF(Y$2="zero",0,Y$2),0),0)</f>
        <v>0</v>
      </c>
      <c r="T60" s="6">
        <f t="shared" si="32"/>
        <v>0</v>
      </c>
      <c r="U60" s="2"/>
      <c r="V60" s="2" t="str">
        <f>IF(O60&lt;&gt;"",VLOOKUP(O60,Runners!CZ$3:DM$180,V$1,FALSE),"")</f>
        <v/>
      </c>
      <c r="W60" s="18" t="str">
        <f t="shared" si="33"/>
        <v/>
      </c>
    </row>
    <row r="61" spans="1:23" ht="12.75" customHeight="1" x14ac:dyDescent="0.25">
      <c r="A61" s="1" t="str">
        <f>Runners!A60</f>
        <v>Katy McIntyre</v>
      </c>
      <c r="B61" s="3"/>
      <c r="C61" s="3">
        <f>IF(A61&lt;&gt;"",VLOOKUP(A61,'Runners RBH2'!A$3:CT$114,C$1,FALSE),0)</f>
        <v>5.5575561155555555E-3</v>
      </c>
      <c r="D61" s="6">
        <f t="shared" si="28"/>
        <v>56</v>
      </c>
      <c r="E61" s="2"/>
      <c r="F61" s="2">
        <f t="shared" si="29"/>
        <v>0</v>
      </c>
      <c r="J61" s="1" t="str">
        <f t="shared" si="30"/>
        <v>Katy McIntyre</v>
      </c>
      <c r="M61" s="8" t="str">
        <f t="shared" si="42"/>
        <v/>
      </c>
      <c r="N61" s="8" t="str">
        <f t="shared" si="43"/>
        <v/>
      </c>
      <c r="O61" s="1" t="str">
        <f t="shared" si="44"/>
        <v/>
      </c>
      <c r="P61" s="32" t="str">
        <f t="shared" si="45"/>
        <v/>
      </c>
      <c r="Q61" s="32" t="str">
        <f t="shared" si="31"/>
        <v/>
      </c>
      <c r="R61" s="6">
        <f t="shared" si="8"/>
        <v>0</v>
      </c>
      <c r="S61" s="6">
        <f>IF(AND(D61&lt;=L$4,P61&lt;&gt;"Y"),IF(N61&lt;VLOOKUP(O61,'Runners RBH2'!A$3:FQ$114,S$1,FALSE),IF(Y$2="zero",0,Y$2),0),0)</f>
        <v>0</v>
      </c>
      <c r="T61" s="6">
        <f t="shared" si="32"/>
        <v>0</v>
      </c>
      <c r="U61" s="2"/>
      <c r="V61" s="2" t="str">
        <f>IF(O61&lt;&gt;"",VLOOKUP(O61,Runners!CZ$3:DM$180,V$1,FALSE),"")</f>
        <v/>
      </c>
      <c r="W61" s="18" t="str">
        <f t="shared" si="33"/>
        <v/>
      </c>
    </row>
    <row r="62" spans="1:23" ht="12.75" customHeight="1" x14ac:dyDescent="0.25">
      <c r="A62" s="1" t="str">
        <f>Runners!A61</f>
        <v>Kim Dykes</v>
      </c>
      <c r="C62" s="3">
        <f>IF(A62&lt;&gt;"",VLOOKUP(A62,'Runners RBH2'!A$3:CT$114,C$1,FALSE),0)</f>
        <v>9.8978339033333335E-3</v>
      </c>
      <c r="D62" s="6">
        <f t="shared" si="28"/>
        <v>57</v>
      </c>
      <c r="E62" s="2"/>
      <c r="F62" s="2">
        <f t="shared" si="29"/>
        <v>0</v>
      </c>
      <c r="J62" s="1" t="str">
        <f t="shared" si="30"/>
        <v>Kim Dykes</v>
      </c>
      <c r="M62" s="8" t="str">
        <f t="shared" si="42"/>
        <v/>
      </c>
      <c r="N62" s="8" t="str">
        <f t="shared" si="43"/>
        <v/>
      </c>
      <c r="O62" s="1" t="str">
        <f t="shared" si="44"/>
        <v/>
      </c>
      <c r="P62" s="32" t="str">
        <f t="shared" si="45"/>
        <v/>
      </c>
      <c r="Q62" s="32" t="str">
        <f t="shared" si="31"/>
        <v/>
      </c>
      <c r="R62" s="6">
        <f t="shared" si="8"/>
        <v>0</v>
      </c>
      <c r="S62" s="6">
        <f>IF(AND(D62&lt;=L$4,P62&lt;&gt;"Y"),IF(N62&lt;VLOOKUP(O62,'Runners RBH2'!A$3:FQ$114,S$1,FALSE),IF(Y$2="zero",0,Y$2),0),0)</f>
        <v>0</v>
      </c>
      <c r="T62" s="6">
        <f t="shared" si="32"/>
        <v>0</v>
      </c>
      <c r="U62" s="2"/>
      <c r="V62" s="2" t="str">
        <f>IF(O62&lt;&gt;"",VLOOKUP(O62,Runners!CZ$3:DM$180,V$1,FALSE),"")</f>
        <v/>
      </c>
      <c r="W62" s="18" t="str">
        <f t="shared" si="33"/>
        <v/>
      </c>
    </row>
    <row r="63" spans="1:23" ht="12.75" customHeight="1" x14ac:dyDescent="0.25">
      <c r="A63" s="1" t="str">
        <f>Runners!A62</f>
        <v>Kirsten Burnett</v>
      </c>
      <c r="C63" s="3">
        <f>IF(A63&lt;&gt;"",VLOOKUP(A63,'Runners RBH2'!A$3:CT$114,C$1,FALSE),0)</f>
        <v>9.3770005799999993E-3</v>
      </c>
      <c r="D63" s="6">
        <f t="shared" si="28"/>
        <v>58</v>
      </c>
      <c r="E63" s="2"/>
      <c r="F63" s="2">
        <f t="shared" si="29"/>
        <v>0</v>
      </c>
      <c r="J63" s="1" t="str">
        <f t="shared" si="30"/>
        <v>Kirsten Burnett</v>
      </c>
      <c r="M63" s="8" t="str">
        <f t="shared" si="42"/>
        <v/>
      </c>
      <c r="N63" s="8" t="str">
        <f t="shared" si="43"/>
        <v/>
      </c>
      <c r="O63" s="1" t="str">
        <f t="shared" si="44"/>
        <v/>
      </c>
      <c r="P63" s="32" t="str">
        <f t="shared" si="45"/>
        <v/>
      </c>
      <c r="Q63" s="32" t="str">
        <f t="shared" si="31"/>
        <v/>
      </c>
      <c r="R63" s="6">
        <f t="shared" si="8"/>
        <v>0</v>
      </c>
      <c r="S63" s="6">
        <f>IF(AND(D63&lt;=L$4,P63&lt;&gt;"Y"),IF(N63&lt;VLOOKUP(O63,'Runners RBH2'!A$3:FQ$114,S$1,FALSE),IF(Y$2="zero",0,Y$2),0),0)</f>
        <v>0</v>
      </c>
      <c r="T63" s="6">
        <f t="shared" si="32"/>
        <v>0</v>
      </c>
      <c r="U63" s="2"/>
      <c r="V63" s="2" t="str">
        <f>IF(O63&lt;&gt;"",VLOOKUP(O63,Runners!CZ$3:DM$180,V$1,FALSE),"")</f>
        <v/>
      </c>
      <c r="W63" s="18" t="str">
        <f t="shared" si="33"/>
        <v/>
      </c>
    </row>
    <row r="64" spans="1:23" ht="12.75" customHeight="1" x14ac:dyDescent="0.25">
      <c r="A64" s="1" t="str">
        <f>Runners!A63</f>
        <v>Laura Byrne</v>
      </c>
      <c r="C64" s="3">
        <f>IF(A64&lt;&gt;"",VLOOKUP(A64,'Runners RBH2'!A$3:CT$114,C$1,FALSE),0)</f>
        <v>6.9464450344444437E-3</v>
      </c>
      <c r="D64" s="6">
        <f t="shared" si="28"/>
        <v>59</v>
      </c>
      <c r="E64" s="2"/>
      <c r="F64" s="2">
        <f t="shared" si="29"/>
        <v>0</v>
      </c>
      <c r="J64" s="1" t="str">
        <f t="shared" si="30"/>
        <v>Laura Byrne</v>
      </c>
      <c r="M64" s="8" t="str">
        <f t="shared" si="42"/>
        <v/>
      </c>
      <c r="N64" s="8" t="str">
        <f t="shared" si="43"/>
        <v/>
      </c>
      <c r="O64" s="1" t="str">
        <f t="shared" si="44"/>
        <v/>
      </c>
      <c r="P64" s="32" t="str">
        <f t="shared" si="45"/>
        <v/>
      </c>
      <c r="Q64" s="32" t="str">
        <f t="shared" si="31"/>
        <v/>
      </c>
      <c r="R64" s="6">
        <f t="shared" si="8"/>
        <v>0</v>
      </c>
      <c r="S64" s="6">
        <f>IF(AND(D64&lt;=L$4,P64&lt;&gt;"Y"),IF(N64&lt;VLOOKUP(O64,'Runners RBH2'!A$3:FQ$114,S$1,FALSE),IF(Y$2="zero",0,Y$2),0),0)</f>
        <v>0</v>
      </c>
      <c r="T64" s="6">
        <f t="shared" si="32"/>
        <v>0</v>
      </c>
      <c r="U64" s="2"/>
      <c r="V64" s="2" t="str">
        <f>IF(O64&lt;&gt;"",VLOOKUP(O64,Runners!CZ$3:DM$180,V$1,FALSE),"")</f>
        <v/>
      </c>
      <c r="W64" s="18" t="str">
        <f t="shared" si="33"/>
        <v/>
      </c>
    </row>
    <row r="65" spans="1:23" ht="12.75" customHeight="1" x14ac:dyDescent="0.25">
      <c r="A65" s="1" t="str">
        <f>Runners!A64</f>
        <v>Lewis McAfee</v>
      </c>
      <c r="B65" s="3"/>
      <c r="C65" s="3">
        <f>IF(A65&lt;&gt;"",VLOOKUP(A65,'Runners RBH2'!A$3:CT$114,C$1,FALSE),0)</f>
        <v>1.1286722822222222E-2</v>
      </c>
      <c r="D65" s="6">
        <f t="shared" si="28"/>
        <v>60</v>
      </c>
      <c r="E65" s="2"/>
      <c r="F65" s="2">
        <f t="shared" si="29"/>
        <v>0</v>
      </c>
      <c r="J65" s="1" t="str">
        <f t="shared" si="30"/>
        <v>Lewis McAfee</v>
      </c>
      <c r="M65" s="8" t="str">
        <f t="shared" si="42"/>
        <v/>
      </c>
      <c r="N65" s="8" t="str">
        <f t="shared" si="43"/>
        <v/>
      </c>
      <c r="O65" s="1" t="str">
        <f t="shared" si="44"/>
        <v/>
      </c>
      <c r="P65" s="32" t="str">
        <f t="shared" si="45"/>
        <v/>
      </c>
      <c r="Q65" s="32" t="str">
        <f t="shared" si="31"/>
        <v/>
      </c>
      <c r="R65" s="6">
        <f t="shared" si="8"/>
        <v>0</v>
      </c>
      <c r="S65" s="6">
        <f>IF(AND(D65&lt;=L$4,P65&lt;&gt;"Y"),IF(N65&lt;VLOOKUP(O65,'Runners RBH2'!A$3:FQ$114,S$1,FALSE),IF(Y$2="zero",0,Y$2),0),0)</f>
        <v>0</v>
      </c>
      <c r="T65" s="6">
        <f t="shared" si="32"/>
        <v>0</v>
      </c>
      <c r="U65" s="2"/>
      <c r="V65" s="2" t="str">
        <f>IF(O65&lt;&gt;"",VLOOKUP(O65,Runners!CZ$3:DM$180,V$1,FALSE),"")</f>
        <v/>
      </c>
      <c r="W65" s="18" t="str">
        <f t="shared" si="33"/>
        <v/>
      </c>
    </row>
    <row r="66" spans="1:23" ht="12.75" customHeight="1" x14ac:dyDescent="0.25">
      <c r="A66" s="1" t="str">
        <f>Runners!A65</f>
        <v>Lia Murphy</v>
      </c>
      <c r="B66" s="3"/>
      <c r="C66" s="3">
        <f>IF(A66&lt;&gt;"",VLOOKUP(A66,'Runners RBH2'!A$3:CT$114,C$1,FALSE),0)</f>
        <v>6.4256117211111104E-3</v>
      </c>
      <c r="D66" s="6">
        <f t="shared" si="28"/>
        <v>61</v>
      </c>
      <c r="E66" s="2"/>
      <c r="F66" s="2">
        <f t="shared" si="29"/>
        <v>0</v>
      </c>
      <c r="J66" s="1" t="str">
        <f t="shared" si="30"/>
        <v>Lia Murphy</v>
      </c>
      <c r="M66" s="8" t="str">
        <f t="shared" si="42"/>
        <v/>
      </c>
      <c r="N66" s="8" t="str">
        <f t="shared" si="43"/>
        <v/>
      </c>
      <c r="O66" s="1" t="str">
        <f t="shared" si="44"/>
        <v/>
      </c>
      <c r="P66" s="32" t="str">
        <f t="shared" si="45"/>
        <v/>
      </c>
      <c r="Q66" s="32" t="str">
        <f t="shared" si="31"/>
        <v/>
      </c>
      <c r="R66" s="6">
        <f t="shared" si="8"/>
        <v>0</v>
      </c>
      <c r="S66" s="6">
        <f>IF(AND(D66&lt;=L$4,P66&lt;&gt;"Y"),IF(N66&lt;VLOOKUP(O66,'Runners RBH2'!A$3:FQ$114,S$1,FALSE),IF(Y$2="zero",0,Y$2),0),0)</f>
        <v>0</v>
      </c>
      <c r="T66" s="6">
        <f t="shared" si="32"/>
        <v>0</v>
      </c>
      <c r="U66" s="2"/>
      <c r="V66" s="2" t="str">
        <f>IF(O66&lt;&gt;"",VLOOKUP(O66,Runners!CZ$3:DM$180,V$1,FALSE),"")</f>
        <v/>
      </c>
      <c r="W66" s="18" t="str">
        <f t="shared" si="33"/>
        <v/>
      </c>
    </row>
    <row r="67" spans="1:23" ht="12.75" customHeight="1" x14ac:dyDescent="0.25">
      <c r="A67" s="1" t="str">
        <f>Runners!A66</f>
        <v>Linda Chadderton</v>
      </c>
      <c r="B67" s="3"/>
      <c r="C67" s="3">
        <f>IF(A67&lt;&gt;"",VLOOKUP(A67,'Runners RBH2'!A$3:CT$114,C$1,FALSE),0)</f>
        <v>5.0367228422222229E-3</v>
      </c>
      <c r="D67" s="6">
        <f t="shared" si="28"/>
        <v>62</v>
      </c>
      <c r="E67" s="2"/>
      <c r="F67" s="2">
        <f t="shared" si="29"/>
        <v>0</v>
      </c>
      <c r="J67" s="1" t="str">
        <f t="shared" si="30"/>
        <v>Linda Chadderton</v>
      </c>
      <c r="M67" s="8" t="str">
        <f t="shared" si="42"/>
        <v/>
      </c>
      <c r="N67" s="8" t="str">
        <f t="shared" si="43"/>
        <v/>
      </c>
      <c r="O67" s="1" t="str">
        <f t="shared" si="44"/>
        <v/>
      </c>
      <c r="P67" s="32" t="str">
        <f t="shared" si="45"/>
        <v/>
      </c>
      <c r="Q67" s="32" t="str">
        <f t="shared" si="31"/>
        <v/>
      </c>
      <c r="R67" s="6">
        <f t="shared" si="8"/>
        <v>0</v>
      </c>
      <c r="S67" s="6">
        <f>IF(AND(D67&lt;=L$4,P67&lt;&gt;"Y"),IF(N67&lt;VLOOKUP(O67,'Runners RBH2'!A$3:FQ$114,S$1,FALSE),IF(Y$2="zero",0,Y$2),0),0)</f>
        <v>0</v>
      </c>
      <c r="T67" s="6">
        <f t="shared" si="32"/>
        <v>0</v>
      </c>
      <c r="U67" s="2"/>
      <c r="V67" s="2" t="str">
        <f>IF(O67&lt;&gt;"",VLOOKUP(O67,Runners!CZ$3:DM$180,V$1,FALSE),"")</f>
        <v/>
      </c>
      <c r="W67" s="18" t="str">
        <f t="shared" si="33"/>
        <v/>
      </c>
    </row>
    <row r="68" spans="1:23" ht="12.75" customHeight="1" x14ac:dyDescent="0.25">
      <c r="A68" s="1" t="str">
        <f>Runners!A67</f>
        <v>Louise Charnock</v>
      </c>
      <c r="C68" s="3">
        <f>IF(A68&lt;&gt;"",VLOOKUP(A68,'Runners RBH2'!A$3:CT$114,C$1,FALSE),0)</f>
        <v>7.4672784077777785E-3</v>
      </c>
      <c r="D68" s="6">
        <f t="shared" si="28"/>
        <v>63</v>
      </c>
      <c r="E68" s="2"/>
      <c r="F68" s="2">
        <f t="shared" si="29"/>
        <v>0</v>
      </c>
      <c r="J68" s="1" t="str">
        <f t="shared" si="30"/>
        <v>Louise Charnock</v>
      </c>
      <c r="M68" s="8" t="str">
        <f t="shared" si="42"/>
        <v/>
      </c>
      <c r="N68" s="8" t="str">
        <f t="shared" si="43"/>
        <v/>
      </c>
      <c r="O68" s="1" t="str">
        <f t="shared" si="44"/>
        <v/>
      </c>
      <c r="P68" s="32" t="str">
        <f t="shared" si="45"/>
        <v/>
      </c>
      <c r="Q68" s="32" t="str">
        <f>IF(D68&lt;=L$4,IF(P68="Y",Q66,Q66-1),"")</f>
        <v/>
      </c>
      <c r="R68" s="6">
        <f t="shared" ref="R68:R131" si="46">IF(Q68=Q67,0,IF(Q68&gt;0,Q68,1))</f>
        <v>0</v>
      </c>
      <c r="S68" s="6">
        <f>IF(AND(D68&lt;=L$4,P68&lt;&gt;"Y"),IF(N68&lt;VLOOKUP(O68,'Runners RBH2'!A$3:FQ$114,S$1,FALSE),IF(Y$2="zero",0,Y$2),0),0)</f>
        <v>0</v>
      </c>
      <c r="T68" s="6">
        <f t="shared" si="32"/>
        <v>0</v>
      </c>
      <c r="U68" s="2"/>
      <c r="V68" s="2" t="str">
        <f>IF(O68&lt;&gt;"",VLOOKUP(O68,Runners!CZ$3:DM$180,V$1,FALSE),"")</f>
        <v/>
      </c>
      <c r="W68" s="18" t="str">
        <f t="shared" si="33"/>
        <v/>
      </c>
    </row>
    <row r="69" spans="1:23" ht="12.75" customHeight="1" x14ac:dyDescent="0.25">
      <c r="A69" s="1" t="str">
        <f>Runners!A68</f>
        <v>Louise Cox</v>
      </c>
      <c r="C69" s="3">
        <f>IF(A69&lt;&gt;"",VLOOKUP(A69,'Runners RBH2'!A$3:CT$114,C$1,FALSE),0)</f>
        <v>1.0939500639999999E-2</v>
      </c>
      <c r="D69" s="6">
        <f t="shared" si="28"/>
        <v>64</v>
      </c>
      <c r="E69" s="2"/>
      <c r="F69" s="2">
        <f t="shared" si="29"/>
        <v>0</v>
      </c>
      <c r="J69" s="1" t="str">
        <f t="shared" si="30"/>
        <v>Louise Cox</v>
      </c>
      <c r="M69" s="8" t="str">
        <f t="shared" si="42"/>
        <v/>
      </c>
      <c r="N69" s="8" t="str">
        <f t="shared" si="43"/>
        <v/>
      </c>
      <c r="O69" s="1" t="str">
        <f t="shared" si="44"/>
        <v/>
      </c>
      <c r="P69" s="32" t="str">
        <f t="shared" si="45"/>
        <v/>
      </c>
      <c r="Q69" s="32" t="str">
        <f t="shared" si="31"/>
        <v/>
      </c>
      <c r="R69" s="6">
        <f t="shared" si="46"/>
        <v>0</v>
      </c>
      <c r="S69" s="6">
        <f>IF(AND(D69&lt;=L$4,P69&lt;&gt;"Y"),IF(N69&lt;VLOOKUP(O69,'Runners RBH2'!A$3:FQ$114,S$1,FALSE),IF(Y$2="zero",0,Y$2),0),0)</f>
        <v>0</v>
      </c>
      <c r="T69" s="6">
        <f t="shared" si="32"/>
        <v>0</v>
      </c>
      <c r="U69" s="2"/>
      <c r="V69" s="2" t="str">
        <f>IF(O69&lt;&gt;"",VLOOKUP(O69,Runners!CZ$3:DM$180,V$1,FALSE),"")</f>
        <v/>
      </c>
      <c r="W69" s="18" t="str">
        <f t="shared" si="33"/>
        <v/>
      </c>
    </row>
    <row r="70" spans="1:23" ht="12.75" customHeight="1" x14ac:dyDescent="0.25">
      <c r="A70" s="1" t="str">
        <f>Runners!A69</f>
        <v>Maddy Markham</v>
      </c>
      <c r="B70" s="3"/>
      <c r="C70" s="3">
        <f>IF(A70&lt;&gt;"",VLOOKUP(A70,'Runners RBH2'!A$3:CT$114,C$1,FALSE),0)</f>
        <v>1.1286722872222222E-2</v>
      </c>
      <c r="D70" s="6">
        <f t="shared" si="28"/>
        <v>65</v>
      </c>
      <c r="E70" s="2"/>
      <c r="F70" s="2">
        <f t="shared" si="29"/>
        <v>0</v>
      </c>
      <c r="J70" s="1" t="str">
        <f t="shared" si="30"/>
        <v>Maddy Markham</v>
      </c>
      <c r="M70" s="8" t="str">
        <f t="shared" si="42"/>
        <v/>
      </c>
      <c r="N70" s="8" t="str">
        <f t="shared" si="43"/>
        <v/>
      </c>
      <c r="O70" s="1" t="str">
        <f t="shared" si="44"/>
        <v/>
      </c>
      <c r="P70" s="32" t="str">
        <f t="shared" si="45"/>
        <v/>
      </c>
      <c r="Q70" s="32" t="str">
        <f t="shared" si="31"/>
        <v/>
      </c>
      <c r="R70" s="6">
        <f t="shared" si="46"/>
        <v>0</v>
      </c>
      <c r="S70" s="6">
        <f>IF(AND(D70&lt;=L$4,P70&lt;&gt;"Y"),IF(N70&lt;VLOOKUP(O70,'Runners RBH2'!A$3:FQ$114,S$1,FALSE),IF(Y$2="zero",0,Y$2),0),0)</f>
        <v>0</v>
      </c>
      <c r="T70" s="6">
        <f t="shared" si="32"/>
        <v>0</v>
      </c>
      <c r="U70" s="2"/>
      <c r="V70" s="2" t="str">
        <f>IF(O70&lt;&gt;"",VLOOKUP(O70,Runners!CZ$3:DM$180,V$1,FALSE),"")</f>
        <v/>
      </c>
      <c r="W70" s="18" t="str">
        <f t="shared" si="33"/>
        <v/>
      </c>
    </row>
    <row r="71" spans="1:23" ht="12.75" customHeight="1" x14ac:dyDescent="0.25">
      <c r="A71" s="1" t="str">
        <f>Runners!A70</f>
        <v>Mark Hughes</v>
      </c>
      <c r="C71" s="3">
        <f>IF(A71&lt;&gt;"",VLOOKUP(A71,'Runners RBH2'!A$3:CT$114,C$1,FALSE),0)</f>
        <v>1.0939500659999999E-2</v>
      </c>
      <c r="D71" s="6">
        <f t="shared" si="28"/>
        <v>66</v>
      </c>
      <c r="E71" s="2"/>
      <c r="F71" s="2">
        <f t="shared" si="29"/>
        <v>0</v>
      </c>
      <c r="J71" s="1" t="str">
        <f t="shared" si="30"/>
        <v>Mark Hughes</v>
      </c>
      <c r="M71" s="8" t="str">
        <f t="shared" si="42"/>
        <v/>
      </c>
      <c r="N71" s="8" t="str">
        <f t="shared" si="43"/>
        <v/>
      </c>
      <c r="O71" s="1" t="str">
        <f t="shared" si="44"/>
        <v/>
      </c>
      <c r="P71" s="32" t="str">
        <f t="shared" si="45"/>
        <v/>
      </c>
      <c r="Q71" s="32" t="str">
        <f t="shared" si="31"/>
        <v/>
      </c>
      <c r="R71" s="6">
        <f t="shared" si="46"/>
        <v>0</v>
      </c>
      <c r="S71" s="6">
        <f>IF(AND(D71&lt;=L$4,P71&lt;&gt;"Y"),IF(N71&lt;VLOOKUP(O71,'Runners RBH2'!A$3:FQ$114,S$1,FALSE),IF(Y$2="zero",0,Y$2),0),0)</f>
        <v>0</v>
      </c>
      <c r="T71" s="6">
        <f t="shared" si="32"/>
        <v>0</v>
      </c>
      <c r="U71" s="2"/>
      <c r="V71" s="2" t="str">
        <f>IF(O71&lt;&gt;"",VLOOKUP(O71,Runners!CZ$3:DM$180,V$1,FALSE),"")</f>
        <v/>
      </c>
      <c r="W71" s="18" t="str">
        <f t="shared" si="33"/>
        <v/>
      </c>
    </row>
    <row r="72" spans="1:23" ht="12.75" customHeight="1" x14ac:dyDescent="0.25">
      <c r="A72" s="1" t="str">
        <f>Runners!A71</f>
        <v>Mark Selby</v>
      </c>
      <c r="C72" s="3">
        <f>IF(A72&lt;&gt;"",VLOOKUP(A72,'Runners RBH2'!A$3:CT$114,C$1,FALSE),0)</f>
        <v>1.1981167336666668E-2</v>
      </c>
      <c r="D72" s="6">
        <f t="shared" si="28"/>
        <v>67</v>
      </c>
      <c r="E72" s="2"/>
      <c r="F72" s="2">
        <f t="shared" si="29"/>
        <v>0</v>
      </c>
      <c r="J72" s="1" t="str">
        <f t="shared" si="30"/>
        <v>Mark Selby</v>
      </c>
      <c r="M72" s="8" t="str">
        <f t="shared" si="42"/>
        <v/>
      </c>
      <c r="N72" s="8" t="str">
        <f t="shared" si="43"/>
        <v/>
      </c>
      <c r="O72" s="1" t="str">
        <f t="shared" si="44"/>
        <v/>
      </c>
      <c r="P72" s="32" t="str">
        <f t="shared" si="45"/>
        <v/>
      </c>
      <c r="Q72" s="32" t="str">
        <f t="shared" si="31"/>
        <v/>
      </c>
      <c r="R72" s="6">
        <f t="shared" si="46"/>
        <v>0</v>
      </c>
      <c r="S72" s="6">
        <f>IF(AND(D72&lt;=L$4,P72&lt;&gt;"Y"),IF(N72&lt;VLOOKUP(O72,'Runners RBH2'!A$3:FQ$114,S$1,FALSE),IF(Y$2="zero",0,Y$2),0),0)</f>
        <v>0</v>
      </c>
      <c r="T72" s="6">
        <f t="shared" si="32"/>
        <v>0</v>
      </c>
      <c r="U72" s="2"/>
      <c r="V72" s="2" t="str">
        <f>IF(O72&lt;&gt;"",VLOOKUP(O72,Runners!CZ$3:DM$180,V$1,FALSE),"")</f>
        <v/>
      </c>
      <c r="W72" s="18" t="str">
        <f t="shared" si="33"/>
        <v/>
      </c>
    </row>
    <row r="73" spans="1:23" ht="12.75" customHeight="1" x14ac:dyDescent="0.25">
      <c r="A73" s="1" t="str">
        <f>Runners!A72</f>
        <v>Matthew Kay</v>
      </c>
      <c r="C73" s="3">
        <f>IF(A73&lt;&gt;"",VLOOKUP(A73,'Runners RBH2'!A$3:CT$114,C$1,FALSE),0)</f>
        <v>8.8561673466666657E-3</v>
      </c>
      <c r="D73" s="6">
        <f t="shared" si="28"/>
        <v>68</v>
      </c>
      <c r="E73" s="2">
        <v>2.9270833333333333E-2</v>
      </c>
      <c r="F73" s="2">
        <f t="shared" si="29"/>
        <v>2.0414665986666667E-2</v>
      </c>
      <c r="J73" s="1" t="str">
        <f t="shared" si="30"/>
        <v>Matthew Kay</v>
      </c>
      <c r="M73" s="8" t="str">
        <f t="shared" si="42"/>
        <v/>
      </c>
      <c r="N73" s="8" t="str">
        <f t="shared" si="43"/>
        <v/>
      </c>
      <c r="O73" s="1" t="str">
        <f t="shared" si="44"/>
        <v/>
      </c>
      <c r="P73" s="32" t="str">
        <f t="shared" si="45"/>
        <v/>
      </c>
      <c r="Q73" s="32" t="str">
        <f t="shared" si="31"/>
        <v/>
      </c>
      <c r="R73" s="6">
        <f t="shared" si="46"/>
        <v>0</v>
      </c>
      <c r="S73" s="6">
        <f>IF(AND(D73&lt;=L$4,P73&lt;&gt;"Y"),IF(N73&lt;VLOOKUP(O73,'Runners RBH2'!A$3:FQ$114,S$1,FALSE),IF(Y$2="zero",0,Y$2),0),0)</f>
        <v>0</v>
      </c>
      <c r="T73" s="6">
        <f t="shared" si="32"/>
        <v>0</v>
      </c>
      <c r="U73" s="2"/>
      <c r="V73" s="2" t="str">
        <f>IF(O73&lt;&gt;"",VLOOKUP(O73,Runners!CZ$3:DM$180,V$1,FALSE),"")</f>
        <v/>
      </c>
      <c r="W73" s="18" t="str">
        <f t="shared" si="33"/>
        <v/>
      </c>
    </row>
    <row r="74" spans="1:23" ht="12.75" customHeight="1" x14ac:dyDescent="0.25">
      <c r="A74" s="1" t="str">
        <f>Runners!A73</f>
        <v>Matthew Staniforth</v>
      </c>
      <c r="C74" s="3">
        <f>IF(A74&lt;&gt;"",VLOOKUP(A74,'Runners RBH2'!A$3:CT$114,C$1,FALSE),0)</f>
        <v>1.1460334023333333E-2</v>
      </c>
      <c r="D74" s="6">
        <f t="shared" ref="D74:D105" si="47">D73+1</f>
        <v>69</v>
      </c>
      <c r="E74" s="2"/>
      <c r="F74" s="2">
        <f t="shared" ref="F74:F105" si="48">IF(E74&gt;0,E74-C74,0)</f>
        <v>0</v>
      </c>
      <c r="J74" s="1" t="str">
        <f t="shared" ref="J74:J105" si="49">A74</f>
        <v>Matthew Staniforth</v>
      </c>
      <c r="M74" s="8" t="str">
        <f t="shared" si="42"/>
        <v/>
      </c>
      <c r="N74" s="8" t="str">
        <f t="shared" si="43"/>
        <v/>
      </c>
      <c r="O74" s="1" t="str">
        <f t="shared" si="44"/>
        <v/>
      </c>
      <c r="P74" s="32" t="str">
        <f t="shared" si="45"/>
        <v/>
      </c>
      <c r="Q74" s="32" t="str">
        <f t="shared" ref="Q74:Q105" si="50">IF(D74&lt;=L$4,IF(P74="Y",Q73,Q73-1),"")</f>
        <v/>
      </c>
      <c r="R74" s="6">
        <f t="shared" si="46"/>
        <v>0</v>
      </c>
      <c r="S74" s="6">
        <f>IF(AND(D74&lt;=L$4,P74&lt;&gt;"Y"),IF(N74&lt;VLOOKUP(O74,'Runners RBH2'!A$3:FQ$114,S$1,FALSE),IF(Y$2="zero",0,Y$2),0),0)</f>
        <v>0</v>
      </c>
      <c r="T74" s="6">
        <f t="shared" ref="T74:T105" si="51">IF(AND(D74&lt;=L$4,P74&lt;&gt;"Y"),S74+R74,0)</f>
        <v>0</v>
      </c>
      <c r="U74" s="2"/>
      <c r="V74" s="2" t="str">
        <f>IF(O74&lt;&gt;"",VLOOKUP(O74,Runners!CZ$3:DM$180,V$1,FALSE),"")</f>
        <v/>
      </c>
      <c r="W74" s="18" t="str">
        <f t="shared" ref="W74:W105" si="52">IF(O74&lt;&gt;"",(V74-N74)/V74,"")</f>
        <v/>
      </c>
    </row>
    <row r="75" spans="1:23" ht="12.75" customHeight="1" x14ac:dyDescent="0.25">
      <c r="A75" s="1" t="str">
        <f>Runners!A74</f>
        <v>Melanie Koth</v>
      </c>
      <c r="B75" s="3"/>
      <c r="C75" s="3">
        <f>IF(A75&lt;&gt;"",VLOOKUP(A75,'Runners RBH2'!A$3:CT$114,C$1,FALSE),0)</f>
        <v>1.2849222922222221E-2</v>
      </c>
      <c r="D75" s="6">
        <f t="shared" si="47"/>
        <v>70</v>
      </c>
      <c r="E75" s="2"/>
      <c r="F75" s="2">
        <f t="shared" si="48"/>
        <v>0</v>
      </c>
      <c r="J75" s="1" t="str">
        <f t="shared" si="49"/>
        <v>Melanie Koth</v>
      </c>
      <c r="M75" s="8" t="str">
        <f t="shared" si="42"/>
        <v/>
      </c>
      <c r="N75" s="8" t="str">
        <f t="shared" si="43"/>
        <v/>
      </c>
      <c r="O75" s="1" t="str">
        <f t="shared" si="44"/>
        <v/>
      </c>
      <c r="P75" s="32" t="str">
        <f t="shared" si="45"/>
        <v/>
      </c>
      <c r="Q75" s="32" t="str">
        <f t="shared" si="50"/>
        <v/>
      </c>
      <c r="R75" s="6">
        <f t="shared" si="46"/>
        <v>0</v>
      </c>
      <c r="S75" s="6">
        <f>IF(AND(D75&lt;=L$4,P75&lt;&gt;"Y"),IF(N75&lt;VLOOKUP(O75,'Runners RBH2'!A$3:FQ$114,S$1,FALSE),IF(Y$2="zero",0,Y$2),0),0)</f>
        <v>0</v>
      </c>
      <c r="T75" s="6">
        <f t="shared" si="51"/>
        <v>0</v>
      </c>
      <c r="U75" s="2"/>
      <c r="V75" s="2" t="str">
        <f>IF(O75&lt;&gt;"",VLOOKUP(O75,Runners!CZ$3:DM$180,V$1,FALSE),"")</f>
        <v/>
      </c>
      <c r="W75" s="18" t="str">
        <f t="shared" si="52"/>
        <v/>
      </c>
    </row>
    <row r="76" spans="1:23" ht="12.75" customHeight="1" x14ac:dyDescent="0.25">
      <c r="A76" s="1" t="str">
        <f>Runners!A75</f>
        <v>Michael Hall</v>
      </c>
      <c r="C76" s="3">
        <f>IF(A76&lt;&gt;"",VLOOKUP(A76,'Runners RBH2'!A$3:CT$114,C$1,FALSE),0)</f>
        <v>1.2675611821111109E-2</v>
      </c>
      <c r="D76" s="6">
        <f t="shared" si="47"/>
        <v>71</v>
      </c>
      <c r="E76" s="2"/>
      <c r="F76" s="2">
        <f t="shared" si="48"/>
        <v>0</v>
      </c>
      <c r="J76" s="1" t="str">
        <f t="shared" si="49"/>
        <v>Michael Hall</v>
      </c>
      <c r="M76" s="8" t="str">
        <f t="shared" si="42"/>
        <v/>
      </c>
      <c r="N76" s="8" t="str">
        <f t="shared" si="43"/>
        <v/>
      </c>
      <c r="O76" s="1" t="str">
        <f t="shared" si="44"/>
        <v/>
      </c>
      <c r="P76" s="32" t="str">
        <f t="shared" si="45"/>
        <v/>
      </c>
      <c r="Q76" s="32" t="str">
        <f t="shared" si="50"/>
        <v/>
      </c>
      <c r="R76" s="6">
        <f t="shared" si="46"/>
        <v>0</v>
      </c>
      <c r="S76" s="6">
        <f>IF(AND(D76&lt;=L$4,P76&lt;&gt;"Y"),IF(N76&lt;VLOOKUP(O76,'Runners RBH2'!A$3:FQ$114,S$1,FALSE),IF(Y$2="zero",0,Y$2),0),0)</f>
        <v>0</v>
      </c>
      <c r="T76" s="6">
        <f t="shared" si="51"/>
        <v>0</v>
      </c>
      <c r="U76" s="2"/>
      <c r="V76" s="2" t="str">
        <f>IF(O76&lt;&gt;"",VLOOKUP(O76,Runners!CZ$3:DM$180,V$1,FALSE),"")</f>
        <v/>
      </c>
      <c r="W76" s="18" t="str">
        <f t="shared" si="52"/>
        <v/>
      </c>
    </row>
    <row r="77" spans="1:23" ht="12.75" customHeight="1" x14ac:dyDescent="0.25">
      <c r="A77" s="1" t="str">
        <f>Runners!A76</f>
        <v>Mick Widdop</v>
      </c>
      <c r="B77" s="3"/>
      <c r="C77" s="3">
        <f>IF(A77&lt;&gt;"",VLOOKUP(A77,'Runners RBH2'!A$3:CT$114,C$1,FALSE),0)</f>
        <v>9.550611831111111E-3</v>
      </c>
      <c r="D77" s="6">
        <f t="shared" si="47"/>
        <v>72</v>
      </c>
      <c r="E77" s="2"/>
      <c r="F77" s="2">
        <f t="shared" si="48"/>
        <v>0</v>
      </c>
      <c r="J77" s="1" t="str">
        <f t="shared" si="49"/>
        <v>Mick Widdop</v>
      </c>
      <c r="M77" s="8" t="str">
        <f t="shared" si="42"/>
        <v/>
      </c>
      <c r="N77" s="8" t="str">
        <f t="shared" si="43"/>
        <v/>
      </c>
      <c r="O77" s="1" t="str">
        <f t="shared" si="44"/>
        <v/>
      </c>
      <c r="P77" s="32" t="str">
        <f t="shared" si="45"/>
        <v/>
      </c>
      <c r="Q77" s="32" t="str">
        <f t="shared" si="50"/>
        <v/>
      </c>
      <c r="R77" s="6">
        <f t="shared" si="46"/>
        <v>0</v>
      </c>
      <c r="S77" s="6">
        <f>IF(AND(D77&lt;=L$4,P77&lt;&gt;"Y"),IF(N77&lt;VLOOKUP(O77,'Runners RBH2'!A$3:FQ$114,S$1,FALSE),IF(Y$2="zero",0,Y$2),0),0)</f>
        <v>0</v>
      </c>
      <c r="T77" s="6">
        <f t="shared" si="51"/>
        <v>0</v>
      </c>
      <c r="U77" s="2"/>
      <c r="V77" s="2" t="str">
        <f>IF(O77&lt;&gt;"",VLOOKUP(O77,Runners!CZ$3:DM$180,V$1,FALSE),"")</f>
        <v/>
      </c>
      <c r="W77" s="18" t="str">
        <f t="shared" si="52"/>
        <v/>
      </c>
    </row>
    <row r="78" spans="1:23" ht="12.75" customHeight="1" x14ac:dyDescent="0.25">
      <c r="A78" s="1" t="str">
        <f>Runners!A77</f>
        <v>Mike Toft</v>
      </c>
      <c r="C78" s="3">
        <f>IF(A78&lt;&gt;"",VLOOKUP(A78,'Runners RBH2'!A$3:CT$114,C$1,FALSE),0)</f>
        <v>1.5453389618888889E-2</v>
      </c>
      <c r="D78" s="6">
        <f t="shared" si="47"/>
        <v>73</v>
      </c>
      <c r="E78" s="2"/>
      <c r="F78" s="2">
        <f t="shared" si="48"/>
        <v>0</v>
      </c>
      <c r="J78" s="1" t="str">
        <f t="shared" si="49"/>
        <v>Mike Toft</v>
      </c>
      <c r="M78" s="8" t="str">
        <f t="shared" si="42"/>
        <v/>
      </c>
      <c r="N78" s="8" t="str">
        <f t="shared" si="43"/>
        <v/>
      </c>
      <c r="O78" s="1" t="str">
        <f t="shared" si="44"/>
        <v/>
      </c>
      <c r="P78" s="32" t="str">
        <f t="shared" si="45"/>
        <v/>
      </c>
      <c r="Q78" s="32" t="str">
        <f t="shared" si="50"/>
        <v/>
      </c>
      <c r="R78" s="6">
        <f t="shared" si="46"/>
        <v>0</v>
      </c>
      <c r="S78" s="6">
        <f>IF(AND(D78&lt;=L$4,P78&lt;&gt;"Y"),IF(N78&lt;VLOOKUP(O78,'Runners RBH2'!A$3:FQ$114,S$1,FALSE),IF(Y$2="zero",0,Y$2),0),0)</f>
        <v>0</v>
      </c>
      <c r="T78" s="6">
        <f t="shared" si="51"/>
        <v>0</v>
      </c>
      <c r="U78" s="2"/>
      <c r="V78" s="2" t="str">
        <f>IF(O78&lt;&gt;"",VLOOKUP(O78,Runners!CZ$3:DM$180,V$1,FALSE),"")</f>
        <v/>
      </c>
      <c r="W78" s="18" t="str">
        <f t="shared" si="52"/>
        <v/>
      </c>
    </row>
    <row r="79" spans="1:23" ht="12.75" customHeight="1" x14ac:dyDescent="0.25">
      <c r="A79" s="1" t="str">
        <f>Runners!A78</f>
        <v>Morgan Pritchard</v>
      </c>
      <c r="C79" s="3">
        <f>IF(A79&lt;&gt;"",VLOOKUP(A79,'Runners RBH2'!A$3:CT$114,C$1,FALSE),0)</f>
        <v>1.0592278517777779E-2</v>
      </c>
      <c r="D79" s="6">
        <f t="shared" si="47"/>
        <v>74</v>
      </c>
      <c r="E79" s="2">
        <v>2.8958333333333336E-2</v>
      </c>
      <c r="F79" s="2">
        <f t="shared" si="48"/>
        <v>1.8366054815555557E-2</v>
      </c>
      <c r="J79" s="1" t="str">
        <f t="shared" si="49"/>
        <v>Morgan Pritchard</v>
      </c>
      <c r="M79" s="8" t="str">
        <f t="shared" si="42"/>
        <v/>
      </c>
      <c r="N79" s="8" t="str">
        <f t="shared" si="43"/>
        <v/>
      </c>
      <c r="O79" s="1" t="str">
        <f t="shared" si="44"/>
        <v/>
      </c>
      <c r="P79" s="32" t="str">
        <f t="shared" si="45"/>
        <v/>
      </c>
      <c r="Q79" s="32" t="str">
        <f t="shared" si="50"/>
        <v/>
      </c>
      <c r="R79" s="6">
        <f t="shared" si="46"/>
        <v>0</v>
      </c>
      <c r="S79" s="6">
        <f>IF(AND(D79&lt;=L$4,P79&lt;&gt;"Y"),IF(N79&lt;VLOOKUP(O79,'Runners RBH2'!A$3:FQ$114,S$1,FALSE),IF(Y$2="zero",0,Y$2),0),0)</f>
        <v>0</v>
      </c>
      <c r="T79" s="6">
        <f t="shared" si="51"/>
        <v>0</v>
      </c>
      <c r="U79" s="2"/>
      <c r="V79" s="2" t="str">
        <f>IF(O79&lt;&gt;"",VLOOKUP(O79,Runners!CZ$3:DM$180,V$1,FALSE),"")</f>
        <v/>
      </c>
      <c r="W79" s="18" t="str">
        <f t="shared" si="52"/>
        <v/>
      </c>
    </row>
    <row r="80" spans="1:23" ht="12.75" customHeight="1" x14ac:dyDescent="0.25">
      <c r="A80" s="1" t="str">
        <f>Runners!A79</f>
        <v>Neil Baynton-Roberts</v>
      </c>
      <c r="C80" s="3">
        <f>IF(A80&lt;&gt;"",VLOOKUP(A80,'Runners RBH2'!A$3:CT$114,C$1,FALSE),0)</f>
        <v>9.5506118611111118E-3</v>
      </c>
      <c r="D80" s="6">
        <f t="shared" si="47"/>
        <v>75</v>
      </c>
      <c r="E80" s="2"/>
      <c r="F80" s="2">
        <f t="shared" si="48"/>
        <v>0</v>
      </c>
      <c r="J80" s="1" t="str">
        <f t="shared" si="49"/>
        <v>Neil Baynton-Roberts</v>
      </c>
      <c r="M80" s="8" t="str">
        <f t="shared" si="42"/>
        <v/>
      </c>
      <c r="N80" s="8" t="str">
        <f t="shared" si="43"/>
        <v/>
      </c>
      <c r="O80" s="1" t="str">
        <f t="shared" si="44"/>
        <v/>
      </c>
      <c r="P80" s="32" t="str">
        <f t="shared" si="45"/>
        <v/>
      </c>
      <c r="Q80" s="32" t="str">
        <f t="shared" si="50"/>
        <v/>
      </c>
      <c r="R80" s="6">
        <f t="shared" si="46"/>
        <v>0</v>
      </c>
      <c r="S80" s="6">
        <f>IF(AND(D80&lt;=L$4,P80&lt;&gt;"Y"),IF(N80&lt;VLOOKUP(O80,'Runners RBH2'!A$3:FQ$114,S$1,FALSE),IF(Y$2="zero",0,Y$2),0),0)</f>
        <v>0</v>
      </c>
      <c r="T80" s="6">
        <f t="shared" si="51"/>
        <v>0</v>
      </c>
      <c r="U80" s="2"/>
      <c r="V80" s="2" t="str">
        <f>IF(O80&lt;&gt;"",VLOOKUP(O80,Runners!CZ$3:DM$180,V$1,FALSE),"")</f>
        <v/>
      </c>
      <c r="W80" s="18" t="str">
        <f t="shared" si="52"/>
        <v/>
      </c>
    </row>
    <row r="81" spans="1:23" ht="12.75" customHeight="1" x14ac:dyDescent="0.25">
      <c r="A81" s="1" t="str">
        <f>Runners!A80</f>
        <v>Nigel Simpkin</v>
      </c>
      <c r="C81" s="3">
        <f>IF(A81&lt;&gt;"",VLOOKUP(A81,'Runners RBH2'!A$3:CT$114,C$1,FALSE),0)</f>
        <v>7.2936674266666657E-3</v>
      </c>
      <c r="D81" s="6">
        <f t="shared" si="47"/>
        <v>76</v>
      </c>
      <c r="E81" s="2"/>
      <c r="F81" s="2">
        <f t="shared" si="48"/>
        <v>0</v>
      </c>
      <c r="J81" s="1" t="str">
        <f t="shared" si="49"/>
        <v>Nigel Simpkin</v>
      </c>
      <c r="M81" s="8" t="str">
        <f t="shared" si="42"/>
        <v/>
      </c>
      <c r="N81" s="8" t="str">
        <f t="shared" si="43"/>
        <v/>
      </c>
      <c r="O81" s="1" t="str">
        <f t="shared" si="44"/>
        <v/>
      </c>
      <c r="P81" s="32" t="str">
        <f t="shared" si="45"/>
        <v/>
      </c>
      <c r="Q81" s="32" t="str">
        <f t="shared" si="50"/>
        <v/>
      </c>
      <c r="R81" s="6">
        <f t="shared" si="46"/>
        <v>0</v>
      </c>
      <c r="S81" s="6">
        <f>IF(AND(D81&lt;=L$4,P81&lt;&gt;"Y"),IF(N81&lt;VLOOKUP(O81,'Runners RBH2'!A$3:FQ$114,S$1,FALSE),IF(Y$2="zero",0,Y$2),0),0)</f>
        <v>0</v>
      </c>
      <c r="T81" s="6">
        <f t="shared" si="51"/>
        <v>0</v>
      </c>
      <c r="U81" s="2"/>
      <c r="V81" s="2" t="str">
        <f>IF(O81&lt;&gt;"",VLOOKUP(O81,Runners!CZ$3:DM$180,V$1,FALSE),"")</f>
        <v/>
      </c>
      <c r="W81" s="18" t="str">
        <f t="shared" si="52"/>
        <v/>
      </c>
    </row>
    <row r="82" spans="1:23" ht="12.75" customHeight="1" x14ac:dyDescent="0.25">
      <c r="A82" s="1" t="str">
        <f>Runners!A81</f>
        <v>Oliver Thomson</v>
      </c>
      <c r="C82" s="3">
        <f>IF(A82&lt;&gt;"",VLOOKUP(A82,'Runners RBH2'!A$3:CT$114,C$1,FALSE),0)</f>
        <v>1.1981167436666667E-2</v>
      </c>
      <c r="D82" s="6">
        <f t="shared" si="47"/>
        <v>77</v>
      </c>
      <c r="E82" s="2"/>
      <c r="F82" s="2">
        <f t="shared" si="48"/>
        <v>0</v>
      </c>
      <c r="J82" s="1" t="str">
        <f t="shared" si="49"/>
        <v>Oliver Thomson</v>
      </c>
      <c r="M82" s="8" t="str">
        <f t="shared" si="42"/>
        <v/>
      </c>
      <c r="N82" s="8" t="str">
        <f t="shared" si="43"/>
        <v/>
      </c>
      <c r="O82" s="1" t="str">
        <f t="shared" si="44"/>
        <v/>
      </c>
      <c r="P82" s="32" t="str">
        <f t="shared" si="45"/>
        <v/>
      </c>
      <c r="Q82" s="32" t="str">
        <f t="shared" si="50"/>
        <v/>
      </c>
      <c r="R82" s="6">
        <f t="shared" si="46"/>
        <v>0</v>
      </c>
      <c r="S82" s="6">
        <f>IF(AND(D82&lt;=L$4,P82&lt;&gt;"Y"),IF(N82&lt;VLOOKUP(O82,'Runners RBH2'!A$3:FQ$114,S$1,FALSE),IF(Y$2="zero",0,Y$2),0),0)</f>
        <v>0</v>
      </c>
      <c r="T82" s="6">
        <f t="shared" si="51"/>
        <v>0</v>
      </c>
      <c r="U82" s="2"/>
      <c r="V82" s="2" t="str">
        <f>IF(O82&lt;&gt;"",VLOOKUP(O82,Runners!CZ$3:DM$180,V$1,FALSE),"")</f>
        <v/>
      </c>
      <c r="W82" s="18" t="str">
        <f t="shared" si="52"/>
        <v/>
      </c>
    </row>
    <row r="83" spans="1:23" ht="12.75" customHeight="1" x14ac:dyDescent="0.25">
      <c r="A83" s="1" t="str">
        <f>Runners!A82</f>
        <v>Pamela Binns</v>
      </c>
      <c r="C83" s="3">
        <f>IF(A83&lt;&gt;"",VLOOKUP(A83,'Runners RBH2'!A$3:CT$114,C$1,FALSE),0)</f>
        <v>7.2936674466666665E-3</v>
      </c>
      <c r="D83" s="6">
        <f t="shared" si="47"/>
        <v>78</v>
      </c>
      <c r="E83" s="2"/>
      <c r="F83" s="2">
        <f t="shared" si="48"/>
        <v>0</v>
      </c>
      <c r="J83" s="1" t="str">
        <f t="shared" si="49"/>
        <v>Pamela Binns</v>
      </c>
      <c r="M83" s="8" t="str">
        <f t="shared" si="42"/>
        <v/>
      </c>
      <c r="N83" s="8" t="str">
        <f t="shared" si="43"/>
        <v/>
      </c>
      <c r="O83" s="1" t="str">
        <f t="shared" si="44"/>
        <v/>
      </c>
      <c r="P83" s="32" t="str">
        <f t="shared" si="45"/>
        <v/>
      </c>
      <c r="Q83" s="32" t="str">
        <f t="shared" si="50"/>
        <v/>
      </c>
      <c r="R83" s="6">
        <f t="shared" si="46"/>
        <v>0</v>
      </c>
      <c r="S83" s="6">
        <f>IF(AND(D83&lt;=L$4,P83&lt;&gt;"Y"),IF(N83&lt;VLOOKUP(O83,'Runners RBH2'!A$3:FQ$114,S$1,FALSE),IF(Y$2="zero",0,Y$2),0),0)</f>
        <v>0</v>
      </c>
      <c r="T83" s="6">
        <f t="shared" si="51"/>
        <v>0</v>
      </c>
      <c r="U83" s="2"/>
      <c r="V83" s="2" t="str">
        <f>IF(O83&lt;&gt;"",VLOOKUP(O83,Runners!CZ$3:DM$180,V$1,FALSE),"")</f>
        <v/>
      </c>
      <c r="W83" s="18" t="str">
        <f t="shared" si="52"/>
        <v/>
      </c>
    </row>
    <row r="84" spans="1:23" ht="12.75" customHeight="1" x14ac:dyDescent="0.25">
      <c r="A84" s="1" t="str">
        <f>Runners!A83</f>
        <v>Pamela Hardman</v>
      </c>
      <c r="B84" s="3"/>
      <c r="C84" s="3">
        <f>IF(A84&lt;&gt;"",VLOOKUP(A84,'Runners RBH2'!A$3:CT$114,C$1,FALSE),0)</f>
        <v>8.8561674566666661E-3</v>
      </c>
      <c r="D84" s="6">
        <f t="shared" si="47"/>
        <v>79</v>
      </c>
      <c r="E84" s="2"/>
      <c r="F84" s="2">
        <f t="shared" si="48"/>
        <v>0</v>
      </c>
      <c r="J84" s="1" t="str">
        <f t="shared" si="49"/>
        <v>Pamela Hardman</v>
      </c>
      <c r="M84" s="8" t="str">
        <f t="shared" si="42"/>
        <v/>
      </c>
      <c r="N84" s="8" t="str">
        <f t="shared" si="43"/>
        <v/>
      </c>
      <c r="O84" s="1" t="str">
        <f t="shared" si="44"/>
        <v/>
      </c>
      <c r="P84" s="32" t="str">
        <f t="shared" si="45"/>
        <v/>
      </c>
      <c r="Q84" s="32" t="str">
        <f t="shared" si="50"/>
        <v/>
      </c>
      <c r="R84" s="6">
        <f t="shared" si="46"/>
        <v>0</v>
      </c>
      <c r="S84" s="6">
        <f>IF(AND(D84&lt;=L$4,P84&lt;&gt;"Y"),IF(N84&lt;VLOOKUP(O84,'Runners RBH2'!A$3:FQ$114,S$1,FALSE),IF(Y$2="zero",0,Y$2),0),0)</f>
        <v>0</v>
      </c>
      <c r="T84" s="6">
        <f t="shared" si="51"/>
        <v>0</v>
      </c>
      <c r="U84" s="2"/>
      <c r="V84" s="2" t="str">
        <f>IF(O84&lt;&gt;"",VLOOKUP(O84,Runners!CZ$3:DM$180,V$1,FALSE),"")</f>
        <v/>
      </c>
      <c r="W84" s="18" t="str">
        <f t="shared" si="52"/>
        <v/>
      </c>
    </row>
    <row r="85" spans="1:23" ht="12.75" customHeight="1" x14ac:dyDescent="0.25">
      <c r="A85" s="1" t="str">
        <f>Runners!A84</f>
        <v>Paul McAllister</v>
      </c>
      <c r="C85" s="3">
        <f>IF(A85&lt;&gt;"",VLOOKUP(A85,'Runners RBH2'!A$3:CT$114,C$1,FALSE),0)</f>
        <v>9.5506119111111124E-3</v>
      </c>
      <c r="D85" s="6">
        <f t="shared" si="47"/>
        <v>80</v>
      </c>
      <c r="E85" s="2"/>
      <c r="F85" s="2">
        <f t="shared" si="48"/>
        <v>0</v>
      </c>
      <c r="J85" s="1" t="str">
        <f t="shared" si="49"/>
        <v>Paul McAllister</v>
      </c>
      <c r="M85" s="8" t="str">
        <f t="shared" si="42"/>
        <v/>
      </c>
      <c r="N85" s="8" t="str">
        <f t="shared" si="43"/>
        <v/>
      </c>
      <c r="O85" s="1" t="str">
        <f t="shared" si="44"/>
        <v/>
      </c>
      <c r="P85" s="32" t="str">
        <f t="shared" si="45"/>
        <v/>
      </c>
      <c r="Q85" s="32" t="str">
        <f t="shared" si="50"/>
        <v/>
      </c>
      <c r="R85" s="6">
        <f t="shared" si="46"/>
        <v>0</v>
      </c>
      <c r="S85" s="6">
        <f>IF(AND(D85&lt;=L$4,P85&lt;&gt;"Y"),IF(N85&lt;VLOOKUP(O85,'Runners RBH2'!A$3:FQ$114,S$1,FALSE),IF(Y$2="zero",0,Y$2),0),0)</f>
        <v>0</v>
      </c>
      <c r="T85" s="6">
        <f t="shared" si="51"/>
        <v>0</v>
      </c>
      <c r="U85" s="2"/>
      <c r="V85" s="2" t="str">
        <f>IF(O85&lt;&gt;"",VLOOKUP(O85,Runners!CZ$3:DM$180,V$1,FALSE),"")</f>
        <v/>
      </c>
      <c r="W85" s="18" t="str">
        <f t="shared" si="52"/>
        <v/>
      </c>
    </row>
    <row r="86" spans="1:23" ht="12.75" customHeight="1" x14ac:dyDescent="0.25">
      <c r="A86" s="1" t="str">
        <f>Runners!A85</f>
        <v>Paul Veevers</v>
      </c>
      <c r="C86" s="3">
        <f>IF(A86&lt;&gt;"",VLOOKUP(A86,'Runners RBH2'!A$3:CT$114,C$1,FALSE),0)</f>
        <v>1.1113111921111111E-2</v>
      </c>
      <c r="D86" s="6">
        <f t="shared" si="47"/>
        <v>81</v>
      </c>
      <c r="E86" s="2"/>
      <c r="F86" s="2">
        <f t="shared" si="48"/>
        <v>0</v>
      </c>
      <c r="J86" s="1" t="str">
        <f t="shared" si="49"/>
        <v>Paul Veevers</v>
      </c>
      <c r="M86" s="8" t="str">
        <f t="shared" si="42"/>
        <v/>
      </c>
      <c r="N86" s="8" t="str">
        <f t="shared" si="43"/>
        <v/>
      </c>
      <c r="O86" s="1" t="str">
        <f t="shared" si="44"/>
        <v/>
      </c>
      <c r="P86" s="32" t="str">
        <f t="shared" si="45"/>
        <v/>
      </c>
      <c r="Q86" s="32" t="str">
        <f t="shared" si="50"/>
        <v/>
      </c>
      <c r="R86" s="6">
        <f t="shared" si="46"/>
        <v>0</v>
      </c>
      <c r="S86" s="6">
        <f>IF(AND(D86&lt;=L$4,P86&lt;&gt;"Y"),IF(N86&lt;VLOOKUP(O86,'Runners RBH2'!A$3:FQ$114,S$1,FALSE),IF(Y$2="zero",0,Y$2),0),0)</f>
        <v>0</v>
      </c>
      <c r="T86" s="6">
        <f t="shared" si="51"/>
        <v>0</v>
      </c>
      <c r="U86" s="2"/>
      <c r="V86" s="2" t="str">
        <f>IF(O86&lt;&gt;"",VLOOKUP(O86,Runners!CZ$3:DM$180,V$1,FALSE),"")</f>
        <v/>
      </c>
      <c r="W86" s="18" t="str">
        <f t="shared" si="52"/>
        <v/>
      </c>
    </row>
    <row r="87" spans="1:23" ht="12.75" customHeight="1" x14ac:dyDescent="0.25">
      <c r="A87" s="1" t="str">
        <f>Runners!A86</f>
        <v>Peter Reid</v>
      </c>
      <c r="C87" s="3">
        <f>IF(A87&lt;&gt;"",VLOOKUP(A87,'Runners RBH2'!A$3:CT$114,C$1,FALSE),0)</f>
        <v>9.3770008299999992E-3</v>
      </c>
      <c r="D87" s="6">
        <f t="shared" si="47"/>
        <v>82</v>
      </c>
      <c r="E87" s="2">
        <v>2.9861111111111113E-2</v>
      </c>
      <c r="F87" s="2">
        <f t="shared" si="48"/>
        <v>2.0484110281111113E-2</v>
      </c>
      <c r="J87" s="1" t="str">
        <f t="shared" si="49"/>
        <v>Peter Reid</v>
      </c>
      <c r="M87" s="8" t="str">
        <f t="shared" si="42"/>
        <v/>
      </c>
      <c r="N87" s="8" t="str">
        <f t="shared" si="43"/>
        <v/>
      </c>
      <c r="O87" s="1" t="str">
        <f t="shared" si="44"/>
        <v/>
      </c>
      <c r="P87" s="32" t="str">
        <f t="shared" si="45"/>
        <v/>
      </c>
      <c r="Q87" s="32" t="str">
        <f t="shared" si="50"/>
        <v/>
      </c>
      <c r="R87" s="6">
        <f t="shared" si="46"/>
        <v>0</v>
      </c>
      <c r="S87" s="6">
        <f>IF(AND(D87&lt;=L$4,P87&lt;&gt;"Y"),IF(N87&lt;VLOOKUP(O87,'Runners RBH2'!A$3:FQ$114,S$1,FALSE),IF(Y$2="zero",0,Y$2),0),0)</f>
        <v>0</v>
      </c>
      <c r="T87" s="6">
        <f t="shared" si="51"/>
        <v>0</v>
      </c>
      <c r="U87" s="2"/>
      <c r="V87" s="2" t="str">
        <f>IF(O87&lt;&gt;"",VLOOKUP(O87,Runners!CZ$3:DM$180,V$1,FALSE),"")</f>
        <v/>
      </c>
      <c r="W87" s="18" t="str">
        <f t="shared" si="52"/>
        <v/>
      </c>
    </row>
    <row r="88" spans="1:23" ht="12.75" customHeight="1" x14ac:dyDescent="0.25">
      <c r="A88" s="1" t="str">
        <f>Runners!A87</f>
        <v>Peter Thomson</v>
      </c>
      <c r="C88" s="3">
        <f>IF(A88&lt;&gt;"",VLOOKUP(A88,'Runners RBH2'!A$3:CT$114,C$1,FALSE),0)</f>
        <v>9.0297786177777773E-3</v>
      </c>
      <c r="D88" s="6">
        <f t="shared" si="47"/>
        <v>83</v>
      </c>
      <c r="E88" s="2"/>
      <c r="F88" s="2">
        <f t="shared" si="48"/>
        <v>0</v>
      </c>
      <c r="J88" s="1" t="str">
        <f t="shared" si="49"/>
        <v>Peter Thomson</v>
      </c>
      <c r="M88" s="8" t="str">
        <f t="shared" si="42"/>
        <v/>
      </c>
      <c r="N88" s="8" t="str">
        <f t="shared" si="43"/>
        <v/>
      </c>
      <c r="O88" s="1" t="str">
        <f t="shared" si="44"/>
        <v/>
      </c>
      <c r="P88" s="32" t="str">
        <f t="shared" si="45"/>
        <v/>
      </c>
      <c r="Q88" s="32" t="str">
        <f t="shared" si="50"/>
        <v/>
      </c>
      <c r="R88" s="6">
        <f t="shared" si="46"/>
        <v>0</v>
      </c>
      <c r="S88" s="6">
        <f>IF(AND(D88&lt;=L$4,P88&lt;&gt;"Y"),IF(N88&lt;VLOOKUP(O88,'Runners RBH2'!A$3:FQ$114,S$1,FALSE),IF(Y$2="zero",0,Y$2),0),0)</f>
        <v>0</v>
      </c>
      <c r="T88" s="6">
        <f t="shared" si="51"/>
        <v>0</v>
      </c>
      <c r="U88" s="2"/>
      <c r="V88" s="2" t="str">
        <f>IF(O88&lt;&gt;"",VLOOKUP(O88,Runners!CZ$3:DM$180,V$1,FALSE),"")</f>
        <v/>
      </c>
      <c r="W88" s="18" t="str">
        <f t="shared" si="52"/>
        <v/>
      </c>
    </row>
    <row r="89" spans="1:23" ht="12.75" customHeight="1" x14ac:dyDescent="0.25">
      <c r="A89" s="1" t="str">
        <f>Runners!A88</f>
        <v>Phil Buller</v>
      </c>
      <c r="C89" s="3">
        <f>IF(A89&lt;&gt;"",VLOOKUP(A89,'Runners RBH2'!A$3:CT$114,C$1,FALSE),0)</f>
        <v>5.7311675166666675E-3</v>
      </c>
      <c r="D89" s="6">
        <f t="shared" si="47"/>
        <v>84</v>
      </c>
      <c r="E89" s="2"/>
      <c r="F89" s="2">
        <f t="shared" si="48"/>
        <v>0</v>
      </c>
      <c r="J89" s="1" t="str">
        <f t="shared" si="49"/>
        <v>Phil Buller</v>
      </c>
      <c r="M89" s="8" t="str">
        <f t="shared" si="42"/>
        <v/>
      </c>
      <c r="N89" s="8" t="str">
        <f t="shared" si="43"/>
        <v/>
      </c>
      <c r="O89" s="1" t="str">
        <f t="shared" si="44"/>
        <v/>
      </c>
      <c r="P89" s="32" t="str">
        <f t="shared" si="45"/>
        <v/>
      </c>
      <c r="Q89" s="32" t="str">
        <f t="shared" si="50"/>
        <v/>
      </c>
      <c r="R89" s="6">
        <f t="shared" si="46"/>
        <v>0</v>
      </c>
      <c r="S89" s="6">
        <f>IF(AND(D89&lt;=L$4,P89&lt;&gt;"Y"),IF(N89&lt;VLOOKUP(O89,'Runners RBH2'!A$3:FQ$114,S$1,FALSE),IF(Y$2="zero",0,Y$2),0),0)</f>
        <v>0</v>
      </c>
      <c r="T89" s="6">
        <f t="shared" si="51"/>
        <v>0</v>
      </c>
      <c r="U89" s="2"/>
      <c r="V89" s="2" t="str">
        <f>IF(O89&lt;&gt;"",VLOOKUP(O89,Runners!CZ$3:DM$180,V$1,FALSE),"")</f>
        <v/>
      </c>
      <c r="W89" s="18" t="str">
        <f t="shared" si="52"/>
        <v/>
      </c>
    </row>
    <row r="90" spans="1:23" ht="12.75" customHeight="1" x14ac:dyDescent="0.25">
      <c r="A90" s="1" t="str">
        <f>Runners!A89</f>
        <v>Rebecca Willetts</v>
      </c>
      <c r="B90" s="3"/>
      <c r="C90" s="3">
        <f>IF(A90&lt;&gt;"",VLOOKUP(A90,'Runners RBH2'!A$3:CT$114,C$1,FALSE),0)</f>
        <v>8.6825564155555562E-3</v>
      </c>
      <c r="D90" s="6">
        <f t="shared" si="47"/>
        <v>85</v>
      </c>
      <c r="E90" s="2"/>
      <c r="F90" s="2">
        <f t="shared" si="48"/>
        <v>0</v>
      </c>
      <c r="J90" s="1" t="str">
        <f t="shared" si="49"/>
        <v>Rebecca Willetts</v>
      </c>
      <c r="M90" s="8" t="str">
        <f t="shared" si="42"/>
        <v/>
      </c>
      <c r="N90" s="8" t="str">
        <f t="shared" si="43"/>
        <v/>
      </c>
      <c r="O90" s="1" t="str">
        <f t="shared" si="44"/>
        <v/>
      </c>
      <c r="P90" s="32" t="str">
        <f t="shared" si="45"/>
        <v/>
      </c>
      <c r="Q90" s="32" t="str">
        <f t="shared" si="50"/>
        <v/>
      </c>
      <c r="R90" s="6">
        <f t="shared" si="46"/>
        <v>0</v>
      </c>
      <c r="S90" s="6">
        <f>IF(AND(D90&lt;=L$4,P90&lt;&gt;"Y"),IF(N90&lt;VLOOKUP(O90,'Runners RBH2'!A$3:FQ$114,S$1,FALSE),IF(Y$2="zero",0,Y$2),0),0)</f>
        <v>0</v>
      </c>
      <c r="T90" s="6">
        <f t="shared" si="51"/>
        <v>0</v>
      </c>
      <c r="U90" s="2"/>
      <c r="V90" s="2" t="str">
        <f>IF(O90&lt;&gt;"",VLOOKUP(O90,Runners!CZ$3:DM$180,V$1,FALSE),"")</f>
        <v/>
      </c>
      <c r="W90" s="18" t="str">
        <f t="shared" si="52"/>
        <v/>
      </c>
    </row>
    <row r="91" spans="1:23" ht="12.75" customHeight="1" x14ac:dyDescent="0.25">
      <c r="A91" s="1" t="str">
        <f>Runners!A90</f>
        <v>Richard Storey</v>
      </c>
      <c r="C91" s="3">
        <f>IF(A91&lt;&gt;"",VLOOKUP(A91,'Runners RBH2'!A$3:CT$114,C$1,FALSE),0)</f>
        <v>1.0765889758888888E-2</v>
      </c>
      <c r="D91" s="6">
        <f t="shared" si="47"/>
        <v>86</v>
      </c>
      <c r="E91" s="2"/>
      <c r="F91" s="2">
        <f t="shared" si="48"/>
        <v>0</v>
      </c>
      <c r="J91" s="1" t="str">
        <f t="shared" si="49"/>
        <v>Richard Storey</v>
      </c>
      <c r="M91" s="8" t="str">
        <f t="shared" si="42"/>
        <v/>
      </c>
      <c r="N91" s="8" t="str">
        <f t="shared" si="43"/>
        <v/>
      </c>
      <c r="O91" s="1" t="str">
        <f t="shared" si="44"/>
        <v/>
      </c>
      <c r="P91" s="32" t="str">
        <f t="shared" si="45"/>
        <v/>
      </c>
      <c r="Q91" s="32" t="str">
        <f t="shared" si="50"/>
        <v/>
      </c>
      <c r="R91" s="6">
        <f t="shared" si="46"/>
        <v>0</v>
      </c>
      <c r="S91" s="6">
        <f>IF(AND(D91&lt;=L$4,P91&lt;&gt;"Y"),IF(N91&lt;VLOOKUP(O91,'Runners RBH2'!A$3:FQ$114,S$1,FALSE),IF(Y$2="zero",0,Y$2),0),0)</f>
        <v>0</v>
      </c>
      <c r="T91" s="6">
        <f t="shared" si="51"/>
        <v>0</v>
      </c>
      <c r="U91" s="2"/>
      <c r="V91" s="2" t="str">
        <f>IF(O91&lt;&gt;"",VLOOKUP(O91,Runners!CZ$3:DM$180,V$1,FALSE),"")</f>
        <v/>
      </c>
      <c r="W91" s="18" t="str">
        <f t="shared" si="52"/>
        <v/>
      </c>
    </row>
    <row r="92" spans="1:23" ht="12.75" customHeight="1" x14ac:dyDescent="0.25">
      <c r="A92" s="1" t="str">
        <f>Runners!A91</f>
        <v>Rosie Eagles</v>
      </c>
      <c r="B92" s="3"/>
      <c r="C92" s="3">
        <f>IF(A92&lt;&gt;"",VLOOKUP(A92,'Runners RBH2'!A$3:CT$114,C$1,FALSE),0)</f>
        <v>1.0245056435555556E-2</v>
      </c>
      <c r="D92" s="6">
        <f t="shared" si="47"/>
        <v>87</v>
      </c>
      <c r="E92" s="2"/>
      <c r="F92" s="2">
        <f t="shared" si="48"/>
        <v>0</v>
      </c>
      <c r="J92" s="1" t="str">
        <f t="shared" si="49"/>
        <v>Rosie Eagles</v>
      </c>
      <c r="M92" s="8" t="str">
        <f t="shared" ref="M92:M123" si="53">IF(D92&lt;=L$4,SMALL(E$4:E$207,D92),"")</f>
        <v/>
      </c>
      <c r="N92" s="8" t="str">
        <f t="shared" ref="N92:N123" si="54">IF(D92&lt;=L$4,VLOOKUP(M92,E$4:F$207,2,FALSE),"")</f>
        <v/>
      </c>
      <c r="O92" s="1" t="str">
        <f t="shared" ref="O92:O123" si="55">IF(D92&lt;=L$4,VLOOKUP(M92,E$4:J$207,6,FALSE),"")</f>
        <v/>
      </c>
      <c r="P92" s="32" t="str">
        <f t="shared" ref="P92:P123" si="56">IF(D92&lt;=L$4,VLOOKUP(O92,A$4:B$207,2,FALSE),"")</f>
        <v/>
      </c>
      <c r="Q92" s="32" t="str">
        <f t="shared" si="50"/>
        <v/>
      </c>
      <c r="R92" s="6">
        <f t="shared" si="46"/>
        <v>0</v>
      </c>
      <c r="S92" s="6">
        <f>IF(AND(D92&lt;=L$4,P92&lt;&gt;"Y"),IF(N92&lt;VLOOKUP(O92,'Runners RBH2'!A$3:FQ$114,S$1,FALSE),IF(Y$2="zero",0,Y$2),0),0)</f>
        <v>0</v>
      </c>
      <c r="T92" s="6">
        <f t="shared" si="51"/>
        <v>0</v>
      </c>
      <c r="U92" s="2"/>
      <c r="V92" s="2" t="str">
        <f>IF(O92&lt;&gt;"",VLOOKUP(O92,Runners!CZ$3:DM$180,V$1,FALSE),"")</f>
        <v/>
      </c>
      <c r="W92" s="18" t="str">
        <f t="shared" si="52"/>
        <v/>
      </c>
    </row>
    <row r="93" spans="1:23" ht="12.75" customHeight="1" x14ac:dyDescent="0.25">
      <c r="A93" s="1" t="str">
        <f>Runners!A92</f>
        <v>Ross McKelvie</v>
      </c>
      <c r="B93" s="3"/>
      <c r="C93" s="3">
        <f>IF(A93&lt;&gt;"",VLOOKUP(A93,'Runners RBH2'!A$3:CT$114,C$1,FALSE),0)</f>
        <v>1.5453389778888889E-2</v>
      </c>
      <c r="D93" s="6">
        <f t="shared" si="47"/>
        <v>88</v>
      </c>
      <c r="E93" s="2"/>
      <c r="F93" s="2">
        <f t="shared" si="48"/>
        <v>0</v>
      </c>
      <c r="J93" s="1" t="str">
        <f t="shared" si="49"/>
        <v>Ross McKelvie</v>
      </c>
      <c r="M93" s="8" t="str">
        <f t="shared" si="53"/>
        <v/>
      </c>
      <c r="N93" s="8" t="str">
        <f t="shared" si="54"/>
        <v/>
      </c>
      <c r="O93" s="1" t="str">
        <f t="shared" si="55"/>
        <v/>
      </c>
      <c r="P93" s="32" t="str">
        <f t="shared" si="56"/>
        <v/>
      </c>
      <c r="Q93" s="32" t="str">
        <f t="shared" si="50"/>
        <v/>
      </c>
      <c r="R93" s="6">
        <f t="shared" si="46"/>
        <v>0</v>
      </c>
      <c r="S93" s="6">
        <f>IF(AND(D93&lt;=L$4,P93&lt;&gt;"Y"),IF(N93&lt;VLOOKUP(O93,'Runners RBH2'!A$3:FQ$114,S$1,FALSE),IF(Y$2="zero",0,Y$2),0),0)</f>
        <v>0</v>
      </c>
      <c r="T93" s="6">
        <f t="shared" si="51"/>
        <v>0</v>
      </c>
      <c r="U93" s="2"/>
      <c r="V93" s="2" t="str">
        <f>IF(O93&lt;&gt;"",VLOOKUP(O93,Runners!CZ$3:DM$180,V$1,FALSE),"")</f>
        <v/>
      </c>
      <c r="W93" s="18" t="str">
        <f t="shared" si="52"/>
        <v/>
      </c>
    </row>
    <row r="94" spans="1:23" ht="12.75" customHeight="1" x14ac:dyDescent="0.25">
      <c r="A94" s="1" t="str">
        <f>Runners!A93</f>
        <v>Roy Stevens</v>
      </c>
      <c r="B94" s="3"/>
      <c r="C94" s="3">
        <f>IF(A94&lt;&gt;"",VLOOKUP(A94,'Runners RBH2'!A$3:CT$114,C$1,FALSE),0)</f>
        <v>8.1617231222222229E-3</v>
      </c>
      <c r="D94" s="6">
        <f t="shared" si="47"/>
        <v>89</v>
      </c>
      <c r="E94" s="2"/>
      <c r="F94" s="2">
        <f t="shared" si="48"/>
        <v>0</v>
      </c>
      <c r="J94" s="1" t="str">
        <f t="shared" si="49"/>
        <v>Roy Stevens</v>
      </c>
      <c r="M94" s="8" t="str">
        <f t="shared" si="53"/>
        <v/>
      </c>
      <c r="N94" s="8" t="str">
        <f t="shared" si="54"/>
        <v/>
      </c>
      <c r="O94" s="1" t="str">
        <f t="shared" si="55"/>
        <v/>
      </c>
      <c r="P94" s="32" t="str">
        <f t="shared" si="56"/>
        <v/>
      </c>
      <c r="Q94" s="32" t="str">
        <f t="shared" si="50"/>
        <v/>
      </c>
      <c r="R94" s="6">
        <f t="shared" si="46"/>
        <v>0</v>
      </c>
      <c r="S94" s="6">
        <f>IF(AND(D94&lt;=L$4,P94&lt;&gt;"Y"),IF(N94&lt;VLOOKUP(O94,'Runners RBH2'!A$3:FQ$114,S$1,FALSE),IF(Y$2="zero",0,Y$2),0),0)</f>
        <v>0</v>
      </c>
      <c r="T94" s="6">
        <f t="shared" si="51"/>
        <v>0</v>
      </c>
      <c r="U94" s="2"/>
      <c r="V94" s="2" t="str">
        <f>IF(O94&lt;&gt;"",VLOOKUP(O94,Runners!CZ$3:DM$180,V$1,FALSE),"")</f>
        <v/>
      </c>
      <c r="W94" s="18" t="str">
        <f t="shared" si="52"/>
        <v/>
      </c>
    </row>
    <row r="95" spans="1:23" ht="12.75" customHeight="1" x14ac:dyDescent="0.25">
      <c r="A95" s="1" t="str">
        <f>Runners!A94</f>
        <v>Ruth Bye</v>
      </c>
      <c r="B95" s="3"/>
      <c r="C95" s="3">
        <f>IF(A95&lt;&gt;"",VLOOKUP(A95,'Runners RBH2'!A$3:CT$114,C$1,FALSE),0)</f>
        <v>5.9047786877777777E-3</v>
      </c>
      <c r="D95" s="6">
        <f t="shared" si="47"/>
        <v>90</v>
      </c>
      <c r="E95" s="2"/>
      <c r="F95" s="2">
        <f t="shared" si="48"/>
        <v>0</v>
      </c>
      <c r="J95" s="1" t="str">
        <f t="shared" si="49"/>
        <v>Ruth Bye</v>
      </c>
      <c r="M95" s="8" t="str">
        <f t="shared" si="53"/>
        <v/>
      </c>
      <c r="N95" s="8" t="str">
        <f t="shared" si="54"/>
        <v/>
      </c>
      <c r="O95" s="1" t="str">
        <f t="shared" si="55"/>
        <v/>
      </c>
      <c r="P95" s="32" t="str">
        <f t="shared" si="56"/>
        <v/>
      </c>
      <c r="Q95" s="32" t="str">
        <f t="shared" si="50"/>
        <v/>
      </c>
      <c r="R95" s="6">
        <f t="shared" si="46"/>
        <v>0</v>
      </c>
      <c r="S95" s="6">
        <f>IF(AND(D95&lt;=L$4,P95&lt;&gt;"Y"),IF(N95&lt;VLOOKUP(O95,'Runners RBH2'!A$3:FQ$114,S$1,FALSE),IF(Y$2="zero",0,Y$2),0),0)</f>
        <v>0</v>
      </c>
      <c r="T95" s="6">
        <f t="shared" si="51"/>
        <v>0</v>
      </c>
      <c r="U95" s="2"/>
      <c r="V95" s="2" t="str">
        <f>IF(O95&lt;&gt;"",VLOOKUP(O95,Runners!CZ$3:DM$180,V$1,FALSE),"")</f>
        <v/>
      </c>
      <c r="W95" s="18" t="str">
        <f t="shared" si="52"/>
        <v/>
      </c>
    </row>
    <row r="96" spans="1:23" ht="12.75" customHeight="1" x14ac:dyDescent="0.25">
      <c r="A96" s="1" t="str">
        <f>Runners!A95</f>
        <v>Ruth Williams</v>
      </c>
      <c r="C96" s="3">
        <f>IF(A96&lt;&gt;"",VLOOKUP(A96,'Runners RBH2'!A$3:CT$114,C$1,FALSE),0)</f>
        <v>8.5089453644444438E-3</v>
      </c>
      <c r="D96" s="6">
        <f t="shared" si="47"/>
        <v>91</v>
      </c>
      <c r="E96" s="2"/>
      <c r="F96" s="2">
        <f t="shared" si="48"/>
        <v>0</v>
      </c>
      <c r="J96" s="1" t="str">
        <f t="shared" si="49"/>
        <v>Ruth Williams</v>
      </c>
      <c r="M96" s="8" t="str">
        <f t="shared" si="53"/>
        <v/>
      </c>
      <c r="N96" s="8" t="str">
        <f t="shared" si="54"/>
        <v/>
      </c>
      <c r="O96" s="1" t="str">
        <f t="shared" si="55"/>
        <v/>
      </c>
      <c r="P96" s="32" t="str">
        <f t="shared" si="56"/>
        <v/>
      </c>
      <c r="Q96" s="32" t="str">
        <f t="shared" si="50"/>
        <v/>
      </c>
      <c r="R96" s="6">
        <f t="shared" si="46"/>
        <v>0</v>
      </c>
      <c r="S96" s="6">
        <f>IF(AND(D96&lt;=L$4,P96&lt;&gt;"Y"),IF(N96&lt;VLOOKUP(O96,'Runners RBH2'!A$3:FQ$114,S$1,FALSE),IF(Y$2="zero",0,Y$2),0),0)</f>
        <v>0</v>
      </c>
      <c r="T96" s="6">
        <f t="shared" si="51"/>
        <v>0</v>
      </c>
      <c r="U96" s="2"/>
      <c r="V96" s="2" t="str">
        <f>IF(O96&lt;&gt;"",VLOOKUP(O96,Runners!CZ$3:DM$180,V$1,FALSE),"")</f>
        <v/>
      </c>
      <c r="W96" s="18" t="str">
        <f t="shared" si="52"/>
        <v/>
      </c>
    </row>
    <row r="97" spans="1:23" ht="12.75" customHeight="1" x14ac:dyDescent="0.25">
      <c r="A97" s="1" t="str">
        <f>Runners!A96</f>
        <v>Sarah Beck</v>
      </c>
      <c r="C97" s="3">
        <f>IF(A97&lt;&gt;"",VLOOKUP(A97,'Runners RBH2'!A$3:CT$114,C$1,FALSE),0)</f>
        <v>1.1633945374444444E-2</v>
      </c>
      <c r="D97" s="6">
        <f t="shared" si="47"/>
        <v>92</v>
      </c>
      <c r="E97" s="2">
        <v>2.9062500000000002E-2</v>
      </c>
      <c r="F97" s="2">
        <f t="shared" si="48"/>
        <v>1.7428554625555558E-2</v>
      </c>
      <c r="J97" s="1" t="str">
        <f t="shared" si="49"/>
        <v>Sarah Beck</v>
      </c>
      <c r="M97" s="8" t="str">
        <f t="shared" si="53"/>
        <v/>
      </c>
      <c r="N97" s="8" t="str">
        <f t="shared" si="54"/>
        <v/>
      </c>
      <c r="O97" s="1" t="str">
        <f t="shared" si="55"/>
        <v/>
      </c>
      <c r="P97" s="32" t="str">
        <f t="shared" si="56"/>
        <v/>
      </c>
      <c r="Q97" s="32" t="str">
        <f t="shared" si="50"/>
        <v/>
      </c>
      <c r="R97" s="6">
        <f t="shared" si="46"/>
        <v>0</v>
      </c>
      <c r="S97" s="6">
        <f>IF(AND(D97&lt;=L$4,P97&lt;&gt;"Y"),IF(N97&lt;VLOOKUP(O97,'Runners RBH2'!A$3:FQ$114,S$1,FALSE),IF(Y$2="zero",0,Y$2),0),0)</f>
        <v>0</v>
      </c>
      <c r="T97" s="6">
        <f t="shared" si="51"/>
        <v>0</v>
      </c>
      <c r="U97" s="2"/>
      <c r="V97" s="2" t="str">
        <f>IF(O97&lt;&gt;"",VLOOKUP(O97,Runners!CZ$3:DM$180,V$1,FALSE),"")</f>
        <v/>
      </c>
      <c r="W97" s="18" t="str">
        <f t="shared" si="52"/>
        <v/>
      </c>
    </row>
    <row r="98" spans="1:23" ht="12.75" customHeight="1" x14ac:dyDescent="0.25">
      <c r="A98" s="1" t="str">
        <f>Runners!A97</f>
        <v>Sarah Cook</v>
      </c>
      <c r="C98" s="3">
        <f>IF(A98&lt;&gt;"",VLOOKUP(A98,'Runners RBH2'!A$3:CT$114,C$1,FALSE),0)</f>
        <v>6.4256120511111108E-3</v>
      </c>
      <c r="D98" s="6">
        <f t="shared" si="47"/>
        <v>93</v>
      </c>
      <c r="E98" s="2"/>
      <c r="F98" s="2">
        <f t="shared" si="48"/>
        <v>0</v>
      </c>
      <c r="J98" s="1" t="str">
        <f t="shared" si="49"/>
        <v>Sarah Cook</v>
      </c>
      <c r="M98" s="8" t="str">
        <f t="shared" si="53"/>
        <v/>
      </c>
      <c r="N98" s="8" t="str">
        <f t="shared" si="54"/>
        <v/>
      </c>
      <c r="O98" s="1" t="str">
        <f t="shared" si="55"/>
        <v/>
      </c>
      <c r="P98" s="32" t="str">
        <f t="shared" si="56"/>
        <v/>
      </c>
      <c r="Q98" s="32" t="str">
        <f t="shared" si="50"/>
        <v/>
      </c>
      <c r="R98" s="6">
        <f t="shared" si="46"/>
        <v>0</v>
      </c>
      <c r="S98" s="6">
        <f>IF(AND(D98&lt;=L$4,P98&lt;&gt;"Y"),IF(N98&lt;VLOOKUP(O98,'Runners RBH2'!A$3:FQ$114,S$1,FALSE),IF(Y$2="zero",0,Y$2),0),0)</f>
        <v>0</v>
      </c>
      <c r="T98" s="6">
        <f t="shared" si="51"/>
        <v>0</v>
      </c>
      <c r="U98" s="2"/>
      <c r="V98" s="2" t="str">
        <f>IF(O98&lt;&gt;"",VLOOKUP(O98,Runners!CZ$3:DM$180,V$1,FALSE),"")</f>
        <v/>
      </c>
      <c r="W98" s="18" t="str">
        <f t="shared" si="52"/>
        <v/>
      </c>
    </row>
    <row r="99" spans="1:23" ht="12.75" customHeight="1" x14ac:dyDescent="0.25">
      <c r="A99" s="1" t="str">
        <f>Runners!A98</f>
        <v>Scott Gall</v>
      </c>
      <c r="C99" s="3">
        <f>IF(A99&lt;&gt;"",VLOOKUP(A99,'Runners RBH2'!A$3:CT$114,C$1,FALSE),0)</f>
        <v>4.1686676166666665E-3</v>
      </c>
      <c r="D99" s="6">
        <f t="shared" si="47"/>
        <v>94</v>
      </c>
      <c r="E99" s="2"/>
      <c r="F99" s="2">
        <f t="shared" si="48"/>
        <v>0</v>
      </c>
      <c r="J99" s="1" t="str">
        <f t="shared" si="49"/>
        <v>Scott Gall</v>
      </c>
      <c r="M99" s="8" t="str">
        <f t="shared" si="53"/>
        <v/>
      </c>
      <c r="N99" s="8" t="str">
        <f t="shared" si="54"/>
        <v/>
      </c>
      <c r="O99" s="1" t="str">
        <f t="shared" si="55"/>
        <v/>
      </c>
      <c r="P99" s="32" t="str">
        <f t="shared" si="56"/>
        <v/>
      </c>
      <c r="Q99" s="32" t="str">
        <f t="shared" si="50"/>
        <v/>
      </c>
      <c r="R99" s="6">
        <f t="shared" si="46"/>
        <v>0</v>
      </c>
      <c r="S99" s="6">
        <f>IF(AND(D99&lt;=L$4,P99&lt;&gt;"Y"),IF(N99&lt;VLOOKUP(O99,'Runners RBH2'!A$3:FQ$114,S$1,FALSE),IF(Y$2="zero",0,Y$2),0),0)</f>
        <v>0</v>
      </c>
      <c r="T99" s="6">
        <f t="shared" si="51"/>
        <v>0</v>
      </c>
      <c r="U99" s="2"/>
      <c r="V99" s="2" t="str">
        <f>IF(O99&lt;&gt;"",VLOOKUP(O99,Runners!CZ$3:DM$180,V$1,FALSE),"")</f>
        <v/>
      </c>
      <c r="W99" s="18" t="str">
        <f t="shared" si="52"/>
        <v/>
      </c>
    </row>
    <row r="100" spans="1:23" ht="12.75" customHeight="1" x14ac:dyDescent="0.25">
      <c r="A100" s="1" t="str">
        <f>Runners!A99</f>
        <v>Sharon Cooper</v>
      </c>
      <c r="C100" s="3">
        <f>IF(A100&lt;&gt;"",VLOOKUP(A100,'Runners RBH2'!A$3:CT$114,C$1,FALSE),0)</f>
        <v>9.8978342933333328E-3</v>
      </c>
      <c r="D100" s="6">
        <f t="shared" si="47"/>
        <v>95</v>
      </c>
      <c r="E100" s="2"/>
      <c r="F100" s="2">
        <f t="shared" si="48"/>
        <v>0</v>
      </c>
      <c r="J100" s="1" t="str">
        <f t="shared" si="49"/>
        <v>Sharon Cooper</v>
      </c>
      <c r="M100" s="8" t="str">
        <f t="shared" si="53"/>
        <v/>
      </c>
      <c r="N100" s="8" t="str">
        <f t="shared" si="54"/>
        <v/>
      </c>
      <c r="O100" s="1" t="str">
        <f t="shared" si="55"/>
        <v/>
      </c>
      <c r="P100" s="32" t="str">
        <f t="shared" si="56"/>
        <v/>
      </c>
      <c r="Q100" s="32" t="str">
        <f t="shared" si="50"/>
        <v/>
      </c>
      <c r="R100" s="6">
        <f t="shared" si="46"/>
        <v>0</v>
      </c>
      <c r="S100" s="6">
        <f>IF(AND(D100&lt;=L$4,P100&lt;&gt;"Y"),IF(N100&lt;VLOOKUP(O100,'Runners RBH2'!A$3:FQ$114,S$1,FALSE),IF(Y$2="zero",0,Y$2),0),0)</f>
        <v>0</v>
      </c>
      <c r="T100" s="6">
        <f t="shared" si="51"/>
        <v>0</v>
      </c>
      <c r="U100" s="2"/>
      <c r="V100" s="2" t="str">
        <f>IF(O100&lt;&gt;"",VLOOKUP(O100,Runners!CZ$3:DM$180,V$1,FALSE),"")</f>
        <v/>
      </c>
      <c r="W100" s="18" t="str">
        <f t="shared" si="52"/>
        <v/>
      </c>
    </row>
    <row r="101" spans="1:23" ht="12.75" customHeight="1" x14ac:dyDescent="0.25">
      <c r="A101" s="1" t="str">
        <f>Runners!A100</f>
        <v>Simon Smith</v>
      </c>
      <c r="C101" s="3">
        <f>IF(A101&lt;&gt;"",VLOOKUP(A101,'Runners RBH2'!A$3:CT$114,C$1,FALSE),0)</f>
        <v>1.1633945414444445E-2</v>
      </c>
      <c r="D101" s="6">
        <f t="shared" si="47"/>
        <v>96</v>
      </c>
      <c r="E101" s="2"/>
      <c r="F101" s="2">
        <f t="shared" si="48"/>
        <v>0</v>
      </c>
      <c r="J101" s="1" t="str">
        <f t="shared" si="49"/>
        <v>Simon Smith</v>
      </c>
      <c r="M101" s="8" t="str">
        <f t="shared" si="53"/>
        <v/>
      </c>
      <c r="N101" s="8" t="str">
        <f t="shared" si="54"/>
        <v/>
      </c>
      <c r="O101" s="1" t="str">
        <f t="shared" si="55"/>
        <v/>
      </c>
      <c r="P101" s="32" t="str">
        <f t="shared" si="56"/>
        <v/>
      </c>
      <c r="Q101" s="32" t="str">
        <f t="shared" si="50"/>
        <v/>
      </c>
      <c r="R101" s="6">
        <f t="shared" si="46"/>
        <v>0</v>
      </c>
      <c r="S101" s="6">
        <f>IF(AND(D101&lt;=L$4,P101&lt;&gt;"Y"),IF(N101&lt;VLOOKUP(O101,'Runners RBH2'!A$3:FQ$114,S$1,FALSE),IF(Y$2="zero",0,Y$2),0),0)</f>
        <v>0</v>
      </c>
      <c r="T101" s="6">
        <f t="shared" si="51"/>
        <v>0</v>
      </c>
      <c r="U101" s="2"/>
      <c r="V101" s="2" t="str">
        <f>IF(O101&lt;&gt;"",VLOOKUP(O101,Runners!CZ$3:DM$180,V$1,FALSE),"")</f>
        <v/>
      </c>
      <c r="W101" s="18" t="str">
        <f t="shared" si="52"/>
        <v/>
      </c>
    </row>
    <row r="102" spans="1:23" ht="12.75" customHeight="1" x14ac:dyDescent="0.25">
      <c r="A102" s="1" t="str">
        <f>Runners!A101</f>
        <v>Stephen Rodwell</v>
      </c>
      <c r="C102" s="3">
        <f>IF(A102&lt;&gt;"",VLOOKUP(A102,'Runners RBH2'!A$3:CT$114,C$1,FALSE),0)</f>
        <v>1.2328389868888888E-2</v>
      </c>
      <c r="D102" s="6">
        <f t="shared" si="47"/>
        <v>97</v>
      </c>
      <c r="E102" s="2">
        <v>2.9583333333333336E-2</v>
      </c>
      <c r="F102" s="2">
        <f t="shared" si="48"/>
        <v>1.725494346444445E-2</v>
      </c>
      <c r="J102" s="1" t="str">
        <f t="shared" si="49"/>
        <v>Stephen Rodwell</v>
      </c>
      <c r="M102" s="8" t="str">
        <f t="shared" si="53"/>
        <v/>
      </c>
      <c r="N102" s="8" t="str">
        <f t="shared" si="54"/>
        <v/>
      </c>
      <c r="O102" s="1" t="str">
        <f t="shared" si="55"/>
        <v/>
      </c>
      <c r="P102" s="32" t="str">
        <f t="shared" si="56"/>
        <v/>
      </c>
      <c r="Q102" s="32" t="str">
        <f t="shared" si="50"/>
        <v/>
      </c>
      <c r="R102" s="6">
        <f t="shared" si="46"/>
        <v>0</v>
      </c>
      <c r="S102" s="6">
        <f>IF(AND(D102&lt;=L$4,P102&lt;&gt;"Y"),IF(N102&lt;VLOOKUP(O102,'Runners RBH2'!A$3:FQ$114,S$1,FALSE),IF(Y$2="zero",0,Y$2),0),0)</f>
        <v>0</v>
      </c>
      <c r="T102" s="6">
        <f t="shared" si="51"/>
        <v>0</v>
      </c>
      <c r="U102" s="2"/>
      <c r="V102" s="2" t="str">
        <f>IF(O102&lt;&gt;"",VLOOKUP(O102,Runners!CZ$3:DM$180,V$1,FALSE),"")</f>
        <v/>
      </c>
      <c r="W102" s="18" t="str">
        <f t="shared" si="52"/>
        <v/>
      </c>
    </row>
    <row r="103" spans="1:23" ht="12.75" customHeight="1" x14ac:dyDescent="0.25">
      <c r="A103" s="1" t="str">
        <f>Runners!A102</f>
        <v>Stephen Wise</v>
      </c>
      <c r="C103" s="3">
        <f>IF(A103&lt;&gt;"",VLOOKUP(A103,'Runners RBH2'!A$3:CT$114,C$1,FALSE),0)</f>
        <v>1.1286723212222223E-2</v>
      </c>
      <c r="D103" s="6">
        <f t="shared" si="47"/>
        <v>98</v>
      </c>
      <c r="E103" s="2">
        <v>2.8912037037037038E-2</v>
      </c>
      <c r="F103" s="2">
        <f t="shared" si="48"/>
        <v>1.7625313824814817E-2</v>
      </c>
      <c r="J103" s="1" t="str">
        <f t="shared" si="49"/>
        <v>Stephen Wise</v>
      </c>
      <c r="M103" s="8" t="str">
        <f t="shared" si="53"/>
        <v/>
      </c>
      <c r="N103" s="8" t="str">
        <f t="shared" si="54"/>
        <v/>
      </c>
      <c r="O103" s="1" t="str">
        <f t="shared" si="55"/>
        <v/>
      </c>
      <c r="P103" s="32" t="str">
        <f t="shared" si="56"/>
        <v/>
      </c>
      <c r="Q103" s="32" t="str">
        <f t="shared" si="50"/>
        <v/>
      </c>
      <c r="R103" s="6">
        <f t="shared" si="46"/>
        <v>0</v>
      </c>
      <c r="S103" s="6">
        <f>IF(AND(D103&lt;=L$4,P103&lt;&gt;"Y"),IF(N103&lt;VLOOKUP(O103,'Runners RBH2'!A$3:FQ$114,S$1,FALSE),IF(Y$2="zero",0,Y$2),0),0)</f>
        <v>0</v>
      </c>
      <c r="T103" s="6">
        <f t="shared" si="51"/>
        <v>0</v>
      </c>
      <c r="U103" s="2"/>
      <c r="V103" s="2" t="str">
        <f>IF(O103&lt;&gt;"",VLOOKUP(O103,Runners!CZ$3:DM$180,V$1,FALSE),"")</f>
        <v/>
      </c>
      <c r="W103" s="18" t="str">
        <f t="shared" si="52"/>
        <v/>
      </c>
    </row>
    <row r="104" spans="1:23" ht="12.75" customHeight="1" x14ac:dyDescent="0.25">
      <c r="A104" s="1" t="str">
        <f>Runners!A103</f>
        <v>Steve Pepper</v>
      </c>
      <c r="C104" s="3">
        <f>IF(A104&lt;&gt;"",VLOOKUP(A104,'Runners RBH2'!A$3:CT$114,C$1,FALSE),0)</f>
        <v>1.3022834333333334E-2</v>
      </c>
      <c r="D104" s="6">
        <f t="shared" si="47"/>
        <v>99</v>
      </c>
      <c r="E104" s="2">
        <v>2.8356481481481483E-2</v>
      </c>
      <c r="F104" s="2">
        <f t="shared" si="48"/>
        <v>1.5333647148148149E-2</v>
      </c>
      <c r="J104" s="1" t="str">
        <f t="shared" si="49"/>
        <v>Steve Pepper</v>
      </c>
      <c r="M104" s="8" t="str">
        <f t="shared" si="53"/>
        <v/>
      </c>
      <c r="N104" s="8" t="str">
        <f t="shared" si="54"/>
        <v/>
      </c>
      <c r="O104" s="1" t="str">
        <f t="shared" si="55"/>
        <v/>
      </c>
      <c r="P104" s="32" t="str">
        <f t="shared" si="56"/>
        <v/>
      </c>
      <c r="Q104" s="32" t="str">
        <f t="shared" si="50"/>
        <v/>
      </c>
      <c r="R104" s="6">
        <f t="shared" si="46"/>
        <v>0</v>
      </c>
      <c r="S104" s="6">
        <f>IF(AND(D104&lt;=L$4,P104&lt;&gt;"Y"),IF(N104&lt;VLOOKUP(O104,'Runners RBH2'!A$3:FQ$114,S$1,FALSE),IF(Y$2="zero",0,Y$2),0),0)</f>
        <v>0</v>
      </c>
      <c r="T104" s="6">
        <f t="shared" si="51"/>
        <v>0</v>
      </c>
      <c r="U104" s="2"/>
      <c r="V104" s="2" t="str">
        <f>IF(O104&lt;&gt;"",VLOOKUP(O104,Runners!CZ$3:DM$180,V$1,FALSE),"")</f>
        <v/>
      </c>
      <c r="W104" s="18" t="str">
        <f t="shared" si="52"/>
        <v/>
      </c>
    </row>
    <row r="105" spans="1:23" ht="12.75" customHeight="1" x14ac:dyDescent="0.25">
      <c r="A105" s="1" t="str">
        <f>Runners!A104</f>
        <v>Susan Hawitt</v>
      </c>
      <c r="C105" s="3">
        <f>IF(A105&lt;&gt;"",VLOOKUP(A105,'Runners RBH2'!A$3:CT$114,C$1,FALSE),0)</f>
        <v>1.0245056565555556E-2</v>
      </c>
      <c r="D105" s="6">
        <f t="shared" si="47"/>
        <v>100</v>
      </c>
      <c r="E105" s="2">
        <v>3.0451388888888889E-2</v>
      </c>
      <c r="F105" s="2">
        <f t="shared" si="48"/>
        <v>2.0206332323333333E-2</v>
      </c>
      <c r="J105" s="1" t="str">
        <f t="shared" si="49"/>
        <v>Susan Hawitt</v>
      </c>
      <c r="M105" s="8" t="str">
        <f t="shared" si="53"/>
        <v/>
      </c>
      <c r="N105" s="8" t="str">
        <f t="shared" si="54"/>
        <v/>
      </c>
      <c r="O105" s="1" t="str">
        <f t="shared" si="55"/>
        <v/>
      </c>
      <c r="P105" s="32" t="str">
        <f t="shared" si="56"/>
        <v/>
      </c>
      <c r="Q105" s="32" t="str">
        <f t="shared" si="50"/>
        <v/>
      </c>
      <c r="R105" s="6">
        <f t="shared" si="46"/>
        <v>0</v>
      </c>
      <c r="S105" s="6">
        <f>IF(AND(D105&lt;=L$4,P105&lt;&gt;"Y"),IF(N105&lt;VLOOKUP(O105,'Runners RBH2'!A$3:FQ$114,S$1,FALSE),IF(Y$2="zero",0,Y$2),0),0)</f>
        <v>0</v>
      </c>
      <c r="T105" s="6">
        <f t="shared" si="51"/>
        <v>0</v>
      </c>
      <c r="U105" s="2"/>
      <c r="V105" s="2" t="str">
        <f>IF(O105&lt;&gt;"",VLOOKUP(O105,Runners!CZ$3:DM$180,V$1,FALSE),"")</f>
        <v/>
      </c>
      <c r="W105" s="18" t="str">
        <f t="shared" si="52"/>
        <v/>
      </c>
    </row>
    <row r="106" spans="1:23" ht="12.75" customHeight="1" x14ac:dyDescent="0.25">
      <c r="A106" s="1" t="str">
        <f>Runners!A105</f>
        <v>Susan Henry</v>
      </c>
      <c r="C106" s="3">
        <f>IF(A106&lt;&gt;"",VLOOKUP(A106,'Runners RBH2'!A$3:CT$114,C$1,FALSE),0)</f>
        <v>3.9950565755555558E-3</v>
      </c>
      <c r="D106" s="6">
        <f t="shared" ref="D106:D131" si="57">D105+1</f>
        <v>101</v>
      </c>
      <c r="E106" s="2"/>
      <c r="F106" s="2">
        <f t="shared" ref="F106:F131" si="58">IF(E106&gt;0,E106-C106,0)</f>
        <v>0</v>
      </c>
      <c r="J106" s="1" t="str">
        <f t="shared" ref="J106:J131" si="59">A106</f>
        <v>Susan Henry</v>
      </c>
      <c r="M106" s="8" t="str">
        <f t="shared" si="53"/>
        <v/>
      </c>
      <c r="N106" s="8" t="str">
        <f t="shared" si="54"/>
        <v/>
      </c>
      <c r="O106" s="1" t="str">
        <f t="shared" si="55"/>
        <v/>
      </c>
      <c r="P106" s="32" t="str">
        <f t="shared" si="56"/>
        <v/>
      </c>
      <c r="Q106" s="32" t="str">
        <f t="shared" ref="Q106:Q131" si="60">IF(D106&lt;=L$4,IF(P106="Y",Q105,Q105-1),"")</f>
        <v/>
      </c>
      <c r="R106" s="6">
        <f t="shared" si="46"/>
        <v>0</v>
      </c>
      <c r="S106" s="6">
        <f>IF(AND(D106&lt;=L$4,P106&lt;&gt;"Y"),IF(N106&lt;VLOOKUP(O106,'Runners RBH2'!A$3:FQ$114,S$1,FALSE),IF(Y$2="zero",0,Y$2),0),0)</f>
        <v>0</v>
      </c>
      <c r="T106" s="6">
        <f t="shared" ref="T106:T131" si="61">IF(AND(D106&lt;=L$4,P106&lt;&gt;"Y"),S106+R106,0)</f>
        <v>0</v>
      </c>
      <c r="U106" s="2"/>
      <c r="V106" s="2" t="str">
        <f>IF(O106&lt;&gt;"",VLOOKUP(O106,Runners!CZ$3:DM$180,V$1,FALSE),"")</f>
        <v/>
      </c>
      <c r="W106" s="18" t="str">
        <f t="shared" ref="W106:W131" si="62">IF(O106&lt;&gt;"",(V106-N106)/V106,"")</f>
        <v/>
      </c>
    </row>
    <row r="107" spans="1:23" ht="12.75" customHeight="1" x14ac:dyDescent="0.25">
      <c r="A107" s="1" t="str">
        <f>Runners!A106</f>
        <v>Sylvia Elisabeth Gittins</v>
      </c>
      <c r="C107" s="3">
        <f>IF(A107&lt;&gt;"",VLOOKUP(A107,'Runners RBH2'!A$3:CT$114,C$1,FALSE),0)</f>
        <v>6.9464454744444437E-3</v>
      </c>
      <c r="D107" s="6">
        <f t="shared" si="57"/>
        <v>102</v>
      </c>
      <c r="E107" s="2"/>
      <c r="F107" s="2">
        <f t="shared" si="58"/>
        <v>0</v>
      </c>
      <c r="J107" s="1" t="str">
        <f t="shared" si="59"/>
        <v>Sylvia Elisabeth Gittins</v>
      </c>
      <c r="M107" s="8" t="str">
        <f t="shared" si="53"/>
        <v/>
      </c>
      <c r="N107" s="8" t="str">
        <f t="shared" si="54"/>
        <v/>
      </c>
      <c r="O107" s="1" t="str">
        <f t="shared" si="55"/>
        <v/>
      </c>
      <c r="P107" s="32" t="str">
        <f t="shared" si="56"/>
        <v/>
      </c>
      <c r="Q107" s="32" t="str">
        <f t="shared" si="60"/>
        <v/>
      </c>
      <c r="R107" s="6">
        <f t="shared" si="46"/>
        <v>0</v>
      </c>
      <c r="S107" s="6">
        <f>IF(AND(D107&lt;=L$4,P107&lt;&gt;"Y"),IF(N107&lt;VLOOKUP(O107,'Runners RBH2'!A$3:FQ$114,S$1,FALSE),IF(Y$2="zero",0,Y$2),0),0)</f>
        <v>0</v>
      </c>
      <c r="T107" s="6">
        <f t="shared" si="61"/>
        <v>0</v>
      </c>
      <c r="U107" s="2"/>
      <c r="V107" s="2" t="str">
        <f>IF(O107&lt;&gt;"",VLOOKUP(O107,Runners!CZ$3:DM$180,V$1,FALSE),"")</f>
        <v/>
      </c>
      <c r="W107" s="18" t="str">
        <f t="shared" si="62"/>
        <v/>
      </c>
    </row>
    <row r="108" spans="1:23" ht="12.75" customHeight="1" x14ac:dyDescent="0.25">
      <c r="A108" s="1" t="str">
        <f>Runners!A107</f>
        <v>Terry Hellings</v>
      </c>
      <c r="B108" s="3"/>
      <c r="C108" s="3">
        <f>IF(A108&lt;&gt;"",VLOOKUP(A108,'Runners RBH2'!A$3:CT$114,C$1,FALSE),0)</f>
        <v>1.0592278817777778E-2</v>
      </c>
      <c r="D108" s="6">
        <f t="shared" si="57"/>
        <v>103</v>
      </c>
      <c r="E108" s="2"/>
      <c r="F108" s="2">
        <f t="shared" si="58"/>
        <v>0</v>
      </c>
      <c r="J108" s="1" t="str">
        <f t="shared" si="59"/>
        <v>Terry Hellings</v>
      </c>
      <c r="M108" s="8" t="str">
        <f t="shared" si="53"/>
        <v/>
      </c>
      <c r="N108" s="8" t="str">
        <f t="shared" si="54"/>
        <v/>
      </c>
      <c r="O108" s="1" t="str">
        <f t="shared" si="55"/>
        <v/>
      </c>
      <c r="P108" s="32" t="str">
        <f t="shared" si="56"/>
        <v/>
      </c>
      <c r="Q108" s="32" t="str">
        <f t="shared" si="60"/>
        <v/>
      </c>
      <c r="R108" s="6">
        <f t="shared" si="46"/>
        <v>0</v>
      </c>
      <c r="S108" s="6">
        <f>IF(AND(D108&lt;=L$4,P108&lt;&gt;"Y"),IF(N108&lt;VLOOKUP(O108,'Runners RBH2'!A$3:FQ$114,S$1,FALSE),IF(Y$2="zero",0,Y$2),0),0)</f>
        <v>0</v>
      </c>
      <c r="T108" s="6">
        <f t="shared" si="61"/>
        <v>0</v>
      </c>
      <c r="U108" s="2"/>
      <c r="V108" s="2" t="str">
        <f>IF(O108&lt;&gt;"",VLOOKUP(O108,Runners!CZ$3:DM$180,V$1,FALSE),"")</f>
        <v/>
      </c>
      <c r="W108" s="18" t="str">
        <f t="shared" si="62"/>
        <v/>
      </c>
    </row>
    <row r="109" spans="1:23" ht="12.75" customHeight="1" x14ac:dyDescent="0.25">
      <c r="A109" s="1" t="str">
        <f>Runners!A108</f>
        <v>Thomas Howarth</v>
      </c>
      <c r="C109" s="3">
        <f>IF(A109&lt;&gt;"",VLOOKUP(A109,'Runners RBH2'!A$3:CT$114,C$1,FALSE),0)</f>
        <v>1.1113112161111112E-2</v>
      </c>
      <c r="D109" s="6">
        <f t="shared" si="57"/>
        <v>104</v>
      </c>
      <c r="E109" s="2"/>
      <c r="F109" s="2">
        <f t="shared" si="58"/>
        <v>0</v>
      </c>
      <c r="J109" s="1" t="str">
        <f t="shared" si="59"/>
        <v>Thomas Howarth</v>
      </c>
      <c r="M109" s="8" t="str">
        <f t="shared" si="53"/>
        <v/>
      </c>
      <c r="N109" s="8" t="str">
        <f t="shared" si="54"/>
        <v/>
      </c>
      <c r="O109" s="1" t="str">
        <f t="shared" si="55"/>
        <v/>
      </c>
      <c r="P109" s="32" t="str">
        <f t="shared" si="56"/>
        <v/>
      </c>
      <c r="Q109" s="32" t="str">
        <f t="shared" si="60"/>
        <v/>
      </c>
      <c r="R109" s="6">
        <f t="shared" si="46"/>
        <v>0</v>
      </c>
      <c r="S109" s="6">
        <f>IF(AND(D109&lt;=L$4,P109&lt;&gt;"Y"),IF(N109&lt;VLOOKUP(O109,'Runners RBH2'!A$3:FQ$114,S$1,FALSE),IF(Y$2="zero",0,Y$2),0),0)</f>
        <v>0</v>
      </c>
      <c r="T109" s="6">
        <f t="shared" si="61"/>
        <v>0</v>
      </c>
      <c r="U109" s="2"/>
      <c r="V109" s="2" t="str">
        <f>IF(O109&lt;&gt;"",VLOOKUP(O109,Runners!CZ$3:DM$180,V$1,FALSE),"")</f>
        <v/>
      </c>
      <c r="W109" s="18" t="str">
        <f t="shared" si="62"/>
        <v/>
      </c>
    </row>
    <row r="110" spans="1:23" ht="12.75" customHeight="1" x14ac:dyDescent="0.25">
      <c r="A110" s="1" t="str">
        <f>Runners!A109</f>
        <v>Trevor Roberts</v>
      </c>
      <c r="C110" s="3">
        <f>IF(A110&lt;&gt;"",VLOOKUP(A110,'Runners RBH2'!A$3:CT$114,C$1,FALSE),0)</f>
        <v>4.6895010600000002E-3</v>
      </c>
      <c r="D110" s="6">
        <f t="shared" si="57"/>
        <v>105</v>
      </c>
      <c r="E110" s="2"/>
      <c r="F110" s="2">
        <f t="shared" si="58"/>
        <v>0</v>
      </c>
      <c r="J110" s="1" t="str">
        <f t="shared" si="59"/>
        <v>Trevor Roberts</v>
      </c>
      <c r="M110" s="8" t="str">
        <f t="shared" si="53"/>
        <v/>
      </c>
      <c r="N110" s="8" t="str">
        <f t="shared" si="54"/>
        <v/>
      </c>
      <c r="O110" s="1" t="str">
        <f t="shared" si="55"/>
        <v/>
      </c>
      <c r="P110" s="32" t="str">
        <f t="shared" si="56"/>
        <v/>
      </c>
      <c r="Q110" s="32" t="str">
        <f t="shared" si="60"/>
        <v/>
      </c>
      <c r="R110" s="6">
        <f t="shared" si="46"/>
        <v>0</v>
      </c>
      <c r="S110" s="6">
        <f>IF(AND(D110&lt;=L$4,P110&lt;&gt;"Y"),IF(N110&lt;VLOOKUP(O110,'Runners RBH2'!A$3:FQ$114,S$1,FALSE),IF(Y$2="zero",0,Y$2),0),0)</f>
        <v>0</v>
      </c>
      <c r="T110" s="6">
        <f t="shared" si="61"/>
        <v>0</v>
      </c>
      <c r="U110" s="2"/>
      <c r="V110" s="2" t="str">
        <f>IF(O110&lt;&gt;"",VLOOKUP(O110,Runners!CZ$3:DM$180,V$1,FALSE),"")</f>
        <v/>
      </c>
      <c r="W110" s="18" t="str">
        <f t="shared" si="62"/>
        <v/>
      </c>
    </row>
    <row r="111" spans="1:23" ht="12.75" customHeight="1" x14ac:dyDescent="0.25">
      <c r="A111" s="1" t="str">
        <f>Runners!A110</f>
        <v>Vicki Richardson</v>
      </c>
      <c r="C111" s="3">
        <f>IF(A111&lt;&gt;"",VLOOKUP(A111,'Runners RBH2'!A$3:CT$114,C$1,FALSE),0)</f>
        <v>7.1200566255555557E-3</v>
      </c>
      <c r="D111" s="6">
        <f t="shared" si="57"/>
        <v>106</v>
      </c>
      <c r="E111" s="2"/>
      <c r="F111" s="2">
        <f t="shared" si="58"/>
        <v>0</v>
      </c>
      <c r="J111" s="1" t="str">
        <f t="shared" si="59"/>
        <v>Vicki Richardson</v>
      </c>
      <c r="M111" s="8" t="str">
        <f t="shared" si="53"/>
        <v/>
      </c>
      <c r="N111" s="8" t="str">
        <f t="shared" si="54"/>
        <v/>
      </c>
      <c r="O111" s="1" t="str">
        <f t="shared" si="55"/>
        <v/>
      </c>
      <c r="P111" s="32" t="str">
        <f t="shared" si="56"/>
        <v/>
      </c>
      <c r="Q111" s="32" t="str">
        <f t="shared" si="60"/>
        <v/>
      </c>
      <c r="R111" s="6">
        <f t="shared" si="46"/>
        <v>0</v>
      </c>
      <c r="S111" s="6">
        <f>IF(AND(D111&lt;=L$4,P111&lt;&gt;"Y"),IF(N111&lt;VLOOKUP(O111,'Runners RBH2'!A$3:FQ$114,S$1,FALSE),IF(Y$2="zero",0,Y$2),0),0)</f>
        <v>0</v>
      </c>
      <c r="T111" s="6">
        <f t="shared" si="61"/>
        <v>0</v>
      </c>
      <c r="U111" s="2"/>
      <c r="V111" s="2" t="str">
        <f>IF(O111&lt;&gt;"",VLOOKUP(O111,Runners!CZ$3:DM$180,V$1,FALSE),"")</f>
        <v/>
      </c>
      <c r="W111" s="18" t="str">
        <f t="shared" si="62"/>
        <v/>
      </c>
    </row>
    <row r="112" spans="1:23" ht="12.75" customHeight="1" x14ac:dyDescent="0.25">
      <c r="A112" s="1" t="str">
        <f>Runners!A111</f>
        <v>Xavia Cooper</v>
      </c>
      <c r="C112" s="3">
        <f>IF(A112&lt;&gt;"",VLOOKUP(A112,'Runners RBH2'!A$3:CT$114,C$1,FALSE),0)</f>
        <v>1.0592278857777778E-2</v>
      </c>
      <c r="D112" s="6">
        <f t="shared" si="57"/>
        <v>107</v>
      </c>
      <c r="E112" s="2">
        <v>3.0092592592592591E-2</v>
      </c>
      <c r="F112" s="2">
        <f t="shared" si="58"/>
        <v>1.9500313734814811E-2</v>
      </c>
      <c r="J112" s="1" t="str">
        <f t="shared" si="59"/>
        <v>Xavia Cooper</v>
      </c>
      <c r="M112" s="8" t="str">
        <f t="shared" si="53"/>
        <v/>
      </c>
      <c r="N112" s="8" t="str">
        <f t="shared" si="54"/>
        <v/>
      </c>
      <c r="O112" s="1" t="str">
        <f t="shared" si="55"/>
        <v/>
      </c>
      <c r="P112" s="32" t="str">
        <f t="shared" si="56"/>
        <v/>
      </c>
      <c r="Q112" s="32" t="str">
        <f t="shared" si="60"/>
        <v/>
      </c>
      <c r="R112" s="6">
        <f t="shared" si="46"/>
        <v>0</v>
      </c>
      <c r="S112" s="6">
        <f>IF(AND(D112&lt;=L$4,P112&lt;&gt;"Y"),IF(N112&lt;VLOOKUP(O112,'Runners RBH2'!A$3:FQ$114,S$1,FALSE),IF(Y$2="zero",0,Y$2),0),0)</f>
        <v>0</v>
      </c>
      <c r="T112" s="6">
        <f t="shared" si="61"/>
        <v>0</v>
      </c>
      <c r="U112" s="2"/>
      <c r="V112" s="2" t="str">
        <f>IF(O112&lt;&gt;"",VLOOKUP(O112,Runners!CZ$3:DM$180,V$1,FALSE),"")</f>
        <v/>
      </c>
      <c r="W112" s="18" t="str">
        <f t="shared" si="62"/>
        <v/>
      </c>
    </row>
    <row r="113" spans="2:23" ht="12.75" customHeight="1" x14ac:dyDescent="0.25">
      <c r="C113" s="3">
        <f>IF(A113&lt;&gt;"",VLOOKUP(A113,'Runners RBH2'!A$3:CT$114,C$1,FALSE),0)</f>
        <v>0</v>
      </c>
      <c r="D113" s="6">
        <f t="shared" si="57"/>
        <v>108</v>
      </c>
      <c r="E113" s="2"/>
      <c r="F113" s="2">
        <f t="shared" si="58"/>
        <v>0</v>
      </c>
      <c r="J113" s="1">
        <f t="shared" si="59"/>
        <v>0</v>
      </c>
      <c r="M113" s="8" t="str">
        <f t="shared" si="53"/>
        <v/>
      </c>
      <c r="N113" s="8" t="str">
        <f t="shared" si="54"/>
        <v/>
      </c>
      <c r="O113" s="1" t="str">
        <f t="shared" si="55"/>
        <v/>
      </c>
      <c r="P113" s="32" t="str">
        <f t="shared" si="56"/>
        <v/>
      </c>
      <c r="Q113" s="32" t="str">
        <f t="shared" si="60"/>
        <v/>
      </c>
      <c r="R113" s="6">
        <f t="shared" si="46"/>
        <v>0</v>
      </c>
      <c r="S113" s="6">
        <f>IF(AND(D113&lt;=L$4,P113&lt;&gt;"Y"),IF(N113&lt;VLOOKUP(O113,'Runners RBH2'!A$3:FQ$114,S$1,FALSE),IF(Y$2="zero",0,Y$2),0),0)</f>
        <v>0</v>
      </c>
      <c r="T113" s="6">
        <f t="shared" si="61"/>
        <v>0</v>
      </c>
      <c r="U113" s="2"/>
      <c r="V113" s="2" t="str">
        <f>IF(O113&lt;&gt;"",VLOOKUP(O113,Runners!CZ$3:DM$180,V$1,FALSE),"")</f>
        <v/>
      </c>
      <c r="W113" s="18" t="str">
        <f t="shared" si="62"/>
        <v/>
      </c>
    </row>
    <row r="114" spans="2:23" ht="12.75" customHeight="1" x14ac:dyDescent="0.25">
      <c r="C114" s="3">
        <f>IF(A114&lt;&gt;"",VLOOKUP(A114,'Runners RBH2'!A$3:CT$114,C$1,FALSE),0)</f>
        <v>0</v>
      </c>
      <c r="D114" s="6">
        <f t="shared" si="57"/>
        <v>109</v>
      </c>
      <c r="E114" s="2"/>
      <c r="F114" s="2">
        <f t="shared" si="58"/>
        <v>0</v>
      </c>
      <c r="J114" s="1">
        <f t="shared" si="59"/>
        <v>0</v>
      </c>
      <c r="M114" s="8" t="str">
        <f t="shared" si="53"/>
        <v/>
      </c>
      <c r="N114" s="8" t="str">
        <f t="shared" si="54"/>
        <v/>
      </c>
      <c r="O114" s="1" t="str">
        <f t="shared" si="55"/>
        <v/>
      </c>
      <c r="P114" s="32" t="str">
        <f t="shared" si="56"/>
        <v/>
      </c>
      <c r="Q114" s="32" t="str">
        <f t="shared" si="60"/>
        <v/>
      </c>
      <c r="R114" s="6">
        <f t="shared" si="46"/>
        <v>0</v>
      </c>
      <c r="S114" s="6">
        <f>IF(AND(D114&lt;=L$4,P114&lt;&gt;"Y"),IF(N114&lt;VLOOKUP(O114,'Runners RBH2'!A$3:FQ$114,S$1,FALSE),IF(Y$2="zero",0,Y$2),0),0)</f>
        <v>0</v>
      </c>
      <c r="T114" s="6">
        <f t="shared" si="61"/>
        <v>0</v>
      </c>
      <c r="U114" s="2"/>
      <c r="V114" s="2" t="str">
        <f>IF(O114&lt;&gt;"",VLOOKUP(O114,Runners!CZ$3:DM$180,V$1,FALSE),"")</f>
        <v/>
      </c>
      <c r="W114" s="18" t="str">
        <f t="shared" si="62"/>
        <v/>
      </c>
    </row>
    <row r="115" spans="2:23" ht="12.75" customHeight="1" x14ac:dyDescent="0.25">
      <c r="C115" s="3">
        <f>IF(A115&lt;&gt;"",VLOOKUP(A115,'Runners RBH2'!A$3:CT$114,C$1,FALSE),0)</f>
        <v>0</v>
      </c>
      <c r="D115" s="6">
        <f t="shared" si="57"/>
        <v>110</v>
      </c>
      <c r="E115" s="2"/>
      <c r="F115" s="2">
        <f t="shared" si="58"/>
        <v>0</v>
      </c>
      <c r="J115" s="1">
        <f t="shared" si="59"/>
        <v>0</v>
      </c>
      <c r="M115" s="8" t="str">
        <f t="shared" si="53"/>
        <v/>
      </c>
      <c r="N115" s="8" t="str">
        <f t="shared" si="54"/>
        <v/>
      </c>
      <c r="O115" s="1" t="str">
        <f t="shared" si="55"/>
        <v/>
      </c>
      <c r="P115" s="32" t="str">
        <f t="shared" si="56"/>
        <v/>
      </c>
      <c r="Q115" s="32" t="str">
        <f t="shared" si="60"/>
        <v/>
      </c>
      <c r="R115" s="6">
        <f t="shared" si="46"/>
        <v>0</v>
      </c>
      <c r="S115" s="6">
        <f>IF(AND(D115&lt;=L$4,P115&lt;&gt;"Y"),IF(N115&lt;VLOOKUP(O115,'Runners RBH2'!A$3:FQ$114,S$1,FALSE),IF(Y$2="zero",0,Y$2),0),0)</f>
        <v>0</v>
      </c>
      <c r="T115" s="6">
        <f t="shared" si="61"/>
        <v>0</v>
      </c>
      <c r="U115" s="2"/>
      <c r="V115" s="2" t="str">
        <f>IF(O115&lt;&gt;"",VLOOKUP(O115,Runners!CZ$3:DM$180,V$1,FALSE),"")</f>
        <v/>
      </c>
      <c r="W115" s="18" t="str">
        <f t="shared" si="62"/>
        <v/>
      </c>
    </row>
    <row r="116" spans="2:23" ht="12.75" customHeight="1" x14ac:dyDescent="0.25">
      <c r="C116" s="3">
        <f>IF(A116&lt;&gt;"",VLOOKUP(A116,'Runners RBH2'!A$3:CT$114,C$1,FALSE),0)</f>
        <v>0</v>
      </c>
      <c r="D116" s="6">
        <f t="shared" si="57"/>
        <v>111</v>
      </c>
      <c r="E116" s="2"/>
      <c r="F116" s="2">
        <f t="shared" si="58"/>
        <v>0</v>
      </c>
      <c r="J116" s="1">
        <f t="shared" si="59"/>
        <v>0</v>
      </c>
      <c r="M116" s="8" t="str">
        <f t="shared" si="53"/>
        <v/>
      </c>
      <c r="N116" s="8" t="str">
        <f t="shared" si="54"/>
        <v/>
      </c>
      <c r="O116" s="1" t="str">
        <f t="shared" si="55"/>
        <v/>
      </c>
      <c r="P116" s="32" t="str">
        <f t="shared" si="56"/>
        <v/>
      </c>
      <c r="Q116" s="32" t="str">
        <f t="shared" si="60"/>
        <v/>
      </c>
      <c r="R116" s="6">
        <f t="shared" si="46"/>
        <v>0</v>
      </c>
      <c r="S116" s="6">
        <f>IF(AND(D116&lt;=L$4,P116&lt;&gt;"Y"),IF(N116&lt;VLOOKUP(O116,'Runners RBH2'!A$3:FQ$114,S$1,FALSE),IF(Y$2="zero",0,Y$2),0),0)</f>
        <v>0</v>
      </c>
      <c r="T116" s="6">
        <f t="shared" si="61"/>
        <v>0</v>
      </c>
      <c r="U116" s="2"/>
      <c r="V116" s="2" t="str">
        <f>IF(O116&lt;&gt;"",VLOOKUP(O116,Runners!CZ$3:DM$180,V$1,FALSE),"")</f>
        <v/>
      </c>
      <c r="W116" s="18" t="str">
        <f t="shared" si="62"/>
        <v/>
      </c>
    </row>
    <row r="117" spans="2:23" ht="12.75" customHeight="1" x14ac:dyDescent="0.25">
      <c r="B117" s="3"/>
      <c r="C117" s="3">
        <f>IF(A117&lt;&gt;"",VLOOKUP(A117,'Runners RBH2'!A$3:CT$114,C$1,FALSE),0)</f>
        <v>0</v>
      </c>
      <c r="D117" s="6">
        <f t="shared" si="57"/>
        <v>112</v>
      </c>
      <c r="E117" s="2"/>
      <c r="F117" s="2">
        <f t="shared" si="58"/>
        <v>0</v>
      </c>
      <c r="J117" s="1">
        <f t="shared" si="59"/>
        <v>0</v>
      </c>
      <c r="M117" s="8" t="str">
        <f t="shared" si="53"/>
        <v/>
      </c>
      <c r="N117" s="8" t="str">
        <f t="shared" si="54"/>
        <v/>
      </c>
      <c r="O117" s="1" t="str">
        <f t="shared" si="55"/>
        <v/>
      </c>
      <c r="P117" s="32" t="str">
        <f t="shared" si="56"/>
        <v/>
      </c>
      <c r="Q117" s="32" t="str">
        <f t="shared" si="60"/>
        <v/>
      </c>
      <c r="R117" s="6">
        <f t="shared" si="46"/>
        <v>0</v>
      </c>
      <c r="S117" s="6">
        <f>IF(AND(D117&lt;=L$4,P117&lt;&gt;"Y"),IF(N117&lt;VLOOKUP(O117,'Runners RBH2'!A$3:FQ$114,S$1,FALSE),IF(Y$2="zero",0,Y$2),0),0)</f>
        <v>0</v>
      </c>
      <c r="T117" s="6">
        <f t="shared" si="61"/>
        <v>0</v>
      </c>
      <c r="U117" s="2"/>
      <c r="V117" s="2" t="str">
        <f>IF(O117&lt;&gt;"",VLOOKUP(O117,Runners!CZ$3:DM$180,V$1,FALSE),"")</f>
        <v/>
      </c>
      <c r="W117" s="18" t="str">
        <f t="shared" si="62"/>
        <v/>
      </c>
    </row>
    <row r="118" spans="2:23" ht="12.75" customHeight="1" x14ac:dyDescent="0.25">
      <c r="C118" s="3">
        <f>IF(A118&lt;&gt;"",VLOOKUP(A118,'Runners RBH2'!A$3:CT$114,C$1,FALSE),0)</f>
        <v>0</v>
      </c>
      <c r="D118" s="6">
        <f t="shared" si="57"/>
        <v>113</v>
      </c>
      <c r="E118" s="2"/>
      <c r="F118" s="2">
        <f t="shared" si="58"/>
        <v>0</v>
      </c>
      <c r="J118" s="1">
        <f t="shared" si="59"/>
        <v>0</v>
      </c>
      <c r="M118" s="8" t="str">
        <f t="shared" si="53"/>
        <v/>
      </c>
      <c r="N118" s="8" t="str">
        <f t="shared" si="54"/>
        <v/>
      </c>
      <c r="O118" s="1" t="str">
        <f t="shared" si="55"/>
        <v/>
      </c>
      <c r="P118" s="32" t="str">
        <f t="shared" si="56"/>
        <v/>
      </c>
      <c r="Q118" s="32" t="str">
        <f t="shared" si="60"/>
        <v/>
      </c>
      <c r="R118" s="6">
        <f t="shared" si="46"/>
        <v>0</v>
      </c>
      <c r="S118" s="6">
        <f>IF(AND(D118&lt;=L$4,P118&lt;&gt;"Y"),IF(N118&lt;VLOOKUP(O118,'Runners RBH2'!A$3:FQ$114,S$1,FALSE),IF(Y$2="zero",0,Y$2),0),0)</f>
        <v>0</v>
      </c>
      <c r="T118" s="6">
        <f t="shared" si="61"/>
        <v>0</v>
      </c>
      <c r="U118" s="2"/>
      <c r="V118" s="2" t="str">
        <f>IF(O118&lt;&gt;"",VLOOKUP(O118,Runners!CZ$3:DM$180,V$1,FALSE),"")</f>
        <v/>
      </c>
      <c r="W118" s="18" t="str">
        <f t="shared" si="62"/>
        <v/>
      </c>
    </row>
    <row r="119" spans="2:23" ht="12.75" customHeight="1" x14ac:dyDescent="0.25">
      <c r="C119" s="3">
        <f>IF(A119&lt;&gt;"",VLOOKUP(A119,'Runners RBH2'!A$3:CT$114,C$1,FALSE),0)</f>
        <v>0</v>
      </c>
      <c r="D119" s="6">
        <f t="shared" si="57"/>
        <v>114</v>
      </c>
      <c r="E119" s="2"/>
      <c r="F119" s="2">
        <f t="shared" si="58"/>
        <v>0</v>
      </c>
      <c r="J119" s="1">
        <f t="shared" si="59"/>
        <v>0</v>
      </c>
      <c r="M119" s="8" t="str">
        <f t="shared" si="53"/>
        <v/>
      </c>
      <c r="N119" s="8" t="str">
        <f t="shared" si="54"/>
        <v/>
      </c>
      <c r="O119" s="1" t="str">
        <f t="shared" si="55"/>
        <v/>
      </c>
      <c r="P119" s="32" t="str">
        <f t="shared" si="56"/>
        <v/>
      </c>
      <c r="Q119" s="32" t="str">
        <f t="shared" si="60"/>
        <v/>
      </c>
      <c r="R119" s="6">
        <f t="shared" si="46"/>
        <v>0</v>
      </c>
      <c r="S119" s="6">
        <f>IF(AND(D119&lt;=L$4,P119&lt;&gt;"Y"),IF(N119&lt;VLOOKUP(O119,'Runners RBH2'!A$3:FQ$114,S$1,FALSE),IF(Y$2="zero",0,Y$2),0),0)</f>
        <v>0</v>
      </c>
      <c r="T119" s="6">
        <f t="shared" si="61"/>
        <v>0</v>
      </c>
      <c r="U119" s="2"/>
      <c r="V119" s="2" t="str">
        <f>IF(O119&lt;&gt;"",VLOOKUP(O119,Runners!CZ$3:DM$180,V$1,FALSE),"")</f>
        <v/>
      </c>
      <c r="W119" s="18" t="str">
        <f t="shared" si="62"/>
        <v/>
      </c>
    </row>
    <row r="120" spans="2:23" ht="12.75" customHeight="1" x14ac:dyDescent="0.25">
      <c r="C120" s="3">
        <f>IF(A120&lt;&gt;"",VLOOKUP(A120,'Runners RBH2'!A$3:CT$114,C$1,FALSE),0)</f>
        <v>0</v>
      </c>
      <c r="D120" s="6">
        <f t="shared" si="57"/>
        <v>115</v>
      </c>
      <c r="E120" s="2"/>
      <c r="F120" s="2">
        <f t="shared" si="58"/>
        <v>0</v>
      </c>
      <c r="J120" s="1">
        <f t="shared" si="59"/>
        <v>0</v>
      </c>
      <c r="M120" s="8" t="str">
        <f t="shared" si="53"/>
        <v/>
      </c>
      <c r="N120" s="8" t="str">
        <f t="shared" si="54"/>
        <v/>
      </c>
      <c r="O120" s="1" t="str">
        <f t="shared" si="55"/>
        <v/>
      </c>
      <c r="P120" s="32" t="str">
        <f t="shared" si="56"/>
        <v/>
      </c>
      <c r="Q120" s="32" t="str">
        <f t="shared" si="60"/>
        <v/>
      </c>
      <c r="R120" s="6">
        <f t="shared" si="46"/>
        <v>0</v>
      </c>
      <c r="S120" s="6">
        <f>IF(AND(D120&lt;=L$4,P120&lt;&gt;"Y"),IF(N120&lt;VLOOKUP(O120,'Runners RBH2'!A$3:FQ$114,S$1,FALSE),IF(Y$2="zero",0,Y$2),0),0)</f>
        <v>0</v>
      </c>
      <c r="T120" s="6">
        <f t="shared" si="61"/>
        <v>0</v>
      </c>
      <c r="U120" s="2"/>
      <c r="V120" s="2" t="str">
        <f>IF(O120&lt;&gt;"",VLOOKUP(O120,Runners!CZ$3:DM$180,V$1,FALSE),"")</f>
        <v/>
      </c>
      <c r="W120" s="18" t="str">
        <f t="shared" si="62"/>
        <v/>
      </c>
    </row>
    <row r="121" spans="2:23" ht="12.75" customHeight="1" x14ac:dyDescent="0.25">
      <c r="C121" s="3">
        <f>IF(A121&lt;&gt;"",VLOOKUP(A121,'Runners RBH2'!A$3:CT$114,C$1,FALSE),0)</f>
        <v>0</v>
      </c>
      <c r="D121" s="6">
        <f t="shared" si="57"/>
        <v>116</v>
      </c>
      <c r="E121" s="2"/>
      <c r="F121" s="2">
        <f t="shared" si="58"/>
        <v>0</v>
      </c>
      <c r="J121" s="1">
        <f t="shared" si="59"/>
        <v>0</v>
      </c>
      <c r="M121" s="8" t="str">
        <f t="shared" si="53"/>
        <v/>
      </c>
      <c r="N121" s="8" t="str">
        <f t="shared" si="54"/>
        <v/>
      </c>
      <c r="O121" s="1" t="str">
        <f t="shared" si="55"/>
        <v/>
      </c>
      <c r="P121" s="32" t="str">
        <f t="shared" si="56"/>
        <v/>
      </c>
      <c r="Q121" s="32" t="str">
        <f t="shared" si="60"/>
        <v/>
      </c>
      <c r="R121" s="6">
        <f t="shared" si="46"/>
        <v>0</v>
      </c>
      <c r="S121" s="6">
        <f>IF(AND(D121&lt;=L$4,P121&lt;&gt;"Y"),IF(N121&lt;VLOOKUP(O121,'Runners RBH2'!A$3:FQ$114,S$1,FALSE),IF(Y$2="zero",0,Y$2),0),0)</f>
        <v>0</v>
      </c>
      <c r="T121" s="6">
        <f t="shared" si="61"/>
        <v>0</v>
      </c>
      <c r="U121" s="2"/>
      <c r="V121" s="2" t="str">
        <f>IF(O121&lt;&gt;"",VLOOKUP(O121,Runners!CZ$3:DM$180,V$1,FALSE),"")</f>
        <v/>
      </c>
      <c r="W121" s="18" t="str">
        <f t="shared" si="62"/>
        <v/>
      </c>
    </row>
    <row r="122" spans="2:23" ht="12.75" customHeight="1" x14ac:dyDescent="0.25">
      <c r="C122" s="3">
        <f>IF(A122&lt;&gt;"",VLOOKUP(A122,'Runners RBH2'!A$3:CT$114,C$1,FALSE),0)</f>
        <v>0</v>
      </c>
      <c r="D122" s="6">
        <f t="shared" si="57"/>
        <v>117</v>
      </c>
      <c r="E122" s="2"/>
      <c r="F122" s="2">
        <f t="shared" si="58"/>
        <v>0</v>
      </c>
      <c r="J122" s="1">
        <f t="shared" si="59"/>
        <v>0</v>
      </c>
      <c r="M122" s="8" t="str">
        <f t="shared" si="53"/>
        <v/>
      </c>
      <c r="N122" s="8" t="str">
        <f t="shared" si="54"/>
        <v/>
      </c>
      <c r="O122" s="1" t="str">
        <f t="shared" si="55"/>
        <v/>
      </c>
      <c r="P122" s="32" t="str">
        <f t="shared" si="56"/>
        <v/>
      </c>
      <c r="Q122" s="32" t="str">
        <f t="shared" si="60"/>
        <v/>
      </c>
      <c r="R122" s="6">
        <f t="shared" si="46"/>
        <v>0</v>
      </c>
      <c r="S122" s="6">
        <f>IF(AND(D122&lt;=L$4,P122&lt;&gt;"Y"),IF(N122&lt;VLOOKUP(O122,'Runners RBH2'!A$3:FQ$114,S$1,FALSE),IF(Y$2="zero",0,Y$2),0),0)</f>
        <v>0</v>
      </c>
      <c r="T122" s="6">
        <f t="shared" si="61"/>
        <v>0</v>
      </c>
      <c r="U122" s="2"/>
      <c r="V122" s="2" t="str">
        <f>IF(O122&lt;&gt;"",VLOOKUP(O122,Runners!CZ$3:DM$180,V$1,FALSE),"")</f>
        <v/>
      </c>
      <c r="W122" s="18" t="str">
        <f t="shared" si="62"/>
        <v/>
      </c>
    </row>
    <row r="123" spans="2:23" ht="12.75" customHeight="1" x14ac:dyDescent="0.25">
      <c r="C123" s="3">
        <f>IF(A123&lt;&gt;"",VLOOKUP(A123,'Runners RBH2'!A$3:CT$114,C$1,FALSE),0)</f>
        <v>0</v>
      </c>
      <c r="D123" s="6">
        <f t="shared" si="57"/>
        <v>118</v>
      </c>
      <c r="E123" s="2"/>
      <c r="F123" s="2">
        <f t="shared" si="58"/>
        <v>0</v>
      </c>
      <c r="J123" s="1">
        <f t="shared" si="59"/>
        <v>0</v>
      </c>
      <c r="M123" s="8" t="str">
        <f t="shared" si="53"/>
        <v/>
      </c>
      <c r="N123" s="8" t="str">
        <f t="shared" si="54"/>
        <v/>
      </c>
      <c r="O123" s="1" t="str">
        <f t="shared" si="55"/>
        <v/>
      </c>
      <c r="P123" s="32" t="str">
        <f t="shared" si="56"/>
        <v/>
      </c>
      <c r="Q123" s="32" t="str">
        <f t="shared" si="60"/>
        <v/>
      </c>
      <c r="R123" s="6">
        <f t="shared" si="46"/>
        <v>0</v>
      </c>
      <c r="S123" s="6">
        <f>IF(AND(D123&lt;=L$4,P123&lt;&gt;"Y"),IF(N123&lt;VLOOKUP(O123,'Runners RBH2'!A$3:FQ$114,S$1,FALSE),IF(Y$2="zero",0,Y$2),0),0)</f>
        <v>0</v>
      </c>
      <c r="T123" s="6">
        <f t="shared" si="61"/>
        <v>0</v>
      </c>
      <c r="U123" s="2"/>
      <c r="V123" s="2" t="str">
        <f>IF(O123&lt;&gt;"",VLOOKUP(O123,Runners!CZ$3:DM$180,V$1,FALSE),"")</f>
        <v/>
      </c>
      <c r="W123" s="18" t="str">
        <f t="shared" si="62"/>
        <v/>
      </c>
    </row>
    <row r="124" spans="2:23" ht="12.75" customHeight="1" x14ac:dyDescent="0.25">
      <c r="C124" s="3">
        <f>IF(A124&lt;&gt;"",VLOOKUP(A124,'Runners RBH2'!A$3:CT$114,C$1,FALSE),0)</f>
        <v>0</v>
      </c>
      <c r="D124" s="6">
        <f t="shared" si="57"/>
        <v>119</v>
      </c>
      <c r="E124" s="2"/>
      <c r="F124" s="2">
        <f t="shared" si="58"/>
        <v>0</v>
      </c>
      <c r="J124" s="1">
        <f t="shared" si="59"/>
        <v>0</v>
      </c>
      <c r="M124" s="8" t="str">
        <f t="shared" ref="M124:M155" si="63">IF(D124&lt;=L$4,SMALL(E$4:E$207,D124),"")</f>
        <v/>
      </c>
      <c r="N124" s="8" t="str">
        <f t="shared" ref="N124:N155" si="64">IF(D124&lt;=L$4,VLOOKUP(M124,E$4:F$207,2,FALSE),"")</f>
        <v/>
      </c>
      <c r="O124" s="1" t="str">
        <f t="shared" ref="O124:O155" si="65">IF(D124&lt;=L$4,VLOOKUP(M124,E$4:J$207,6,FALSE),"")</f>
        <v/>
      </c>
      <c r="P124" s="32" t="str">
        <f t="shared" ref="P124:P155" si="66">IF(D124&lt;=L$4,VLOOKUP(O124,A$4:B$207,2,FALSE),"")</f>
        <v/>
      </c>
      <c r="Q124" s="32" t="str">
        <f t="shared" si="60"/>
        <v/>
      </c>
      <c r="R124" s="6">
        <f t="shared" si="46"/>
        <v>0</v>
      </c>
      <c r="S124" s="6">
        <f>IF(AND(D124&lt;=L$4,P124&lt;&gt;"Y"),IF(N124&lt;VLOOKUP(O124,'Runners RBH2'!A$3:FQ$114,S$1,FALSE),IF(Y$2="zero",0,Y$2),0),0)</f>
        <v>0</v>
      </c>
      <c r="T124" s="6">
        <f t="shared" si="61"/>
        <v>0</v>
      </c>
      <c r="U124" s="2"/>
      <c r="V124" s="2" t="str">
        <f>IF(O124&lt;&gt;"",VLOOKUP(O124,Runners!CZ$3:DM$180,V$1,FALSE),"")</f>
        <v/>
      </c>
      <c r="W124" s="18" t="str">
        <f t="shared" si="62"/>
        <v/>
      </c>
    </row>
    <row r="125" spans="2:23" ht="12.75" customHeight="1" x14ac:dyDescent="0.25">
      <c r="C125" s="3">
        <f>IF(A125&lt;&gt;"",VLOOKUP(A125,'Runners RBH2'!A$3:CT$114,C$1,FALSE),0)</f>
        <v>0</v>
      </c>
      <c r="D125" s="6">
        <f t="shared" si="57"/>
        <v>120</v>
      </c>
      <c r="E125" s="2"/>
      <c r="F125" s="2">
        <f t="shared" si="58"/>
        <v>0</v>
      </c>
      <c r="J125" s="1">
        <f t="shared" si="59"/>
        <v>0</v>
      </c>
      <c r="M125" s="8" t="str">
        <f t="shared" si="63"/>
        <v/>
      </c>
      <c r="N125" s="8" t="str">
        <f t="shared" si="64"/>
        <v/>
      </c>
      <c r="O125" s="1" t="str">
        <f t="shared" si="65"/>
        <v/>
      </c>
      <c r="P125" s="32" t="str">
        <f t="shared" si="66"/>
        <v/>
      </c>
      <c r="Q125" s="32" t="str">
        <f t="shared" si="60"/>
        <v/>
      </c>
      <c r="R125" s="6">
        <f t="shared" si="46"/>
        <v>0</v>
      </c>
      <c r="S125" s="6">
        <f>IF(AND(D125&lt;=L$4,P125&lt;&gt;"Y"),IF(N125&lt;VLOOKUP(O125,'Runners RBH2'!A$3:FQ$114,S$1,FALSE),IF(Y$2="zero",0,Y$2),0),0)</f>
        <v>0</v>
      </c>
      <c r="T125" s="6">
        <f t="shared" si="61"/>
        <v>0</v>
      </c>
      <c r="U125" s="2"/>
      <c r="V125" s="2" t="str">
        <f>IF(O125&lt;&gt;"",VLOOKUP(O125,Runners!CZ$3:DM$180,V$1,FALSE),"")</f>
        <v/>
      </c>
      <c r="W125" s="18" t="str">
        <f t="shared" si="62"/>
        <v/>
      </c>
    </row>
    <row r="126" spans="2:23" ht="12.75" customHeight="1" x14ac:dyDescent="0.25">
      <c r="B126" s="3"/>
      <c r="C126" s="3">
        <f>IF(A126&lt;&gt;"",VLOOKUP(A126,'Runners RBH2'!A$3:CT$114,C$1,FALSE),0)</f>
        <v>0</v>
      </c>
      <c r="D126" s="6">
        <f t="shared" si="57"/>
        <v>121</v>
      </c>
      <c r="E126" s="2"/>
      <c r="F126" s="2">
        <f t="shared" si="58"/>
        <v>0</v>
      </c>
      <c r="J126" s="1">
        <f t="shared" si="59"/>
        <v>0</v>
      </c>
      <c r="M126" s="8" t="str">
        <f t="shared" si="63"/>
        <v/>
      </c>
      <c r="N126" s="8" t="str">
        <f t="shared" si="64"/>
        <v/>
      </c>
      <c r="O126" s="1" t="str">
        <f t="shared" si="65"/>
        <v/>
      </c>
      <c r="P126" s="32" t="str">
        <f t="shared" si="66"/>
        <v/>
      </c>
      <c r="Q126" s="32" t="str">
        <f t="shared" si="60"/>
        <v/>
      </c>
      <c r="R126" s="6">
        <f t="shared" si="46"/>
        <v>0</v>
      </c>
      <c r="S126" s="6">
        <f>IF(AND(D126&lt;=L$4,P126&lt;&gt;"Y"),IF(N126&lt;VLOOKUP(O126,'Runners RBH2'!A$3:FQ$114,S$1,FALSE),IF(Y$2="zero",0,Y$2),0),0)</f>
        <v>0</v>
      </c>
      <c r="T126" s="6">
        <f t="shared" si="61"/>
        <v>0</v>
      </c>
      <c r="U126" s="2"/>
      <c r="V126" s="2" t="str">
        <f>IF(O126&lt;&gt;"",VLOOKUP(O126,Runners!CZ$3:DM$180,V$1,FALSE),"")</f>
        <v/>
      </c>
      <c r="W126" s="18" t="str">
        <f t="shared" si="62"/>
        <v/>
      </c>
    </row>
    <row r="127" spans="2:23" ht="12.75" customHeight="1" x14ac:dyDescent="0.25">
      <c r="B127" s="3"/>
      <c r="C127" s="3">
        <f>IF(A127&lt;&gt;"",VLOOKUP(A127,'Runners RBH2'!A$3:CT$114,C$1,FALSE),0)</f>
        <v>0</v>
      </c>
      <c r="D127" s="6">
        <f t="shared" si="57"/>
        <v>122</v>
      </c>
      <c r="E127" s="2"/>
      <c r="F127" s="2">
        <f t="shared" si="58"/>
        <v>0</v>
      </c>
      <c r="J127" s="1">
        <f t="shared" si="59"/>
        <v>0</v>
      </c>
      <c r="M127" s="8" t="str">
        <f t="shared" si="63"/>
        <v/>
      </c>
      <c r="N127" s="8" t="str">
        <f t="shared" si="64"/>
        <v/>
      </c>
      <c r="O127" s="1" t="str">
        <f t="shared" si="65"/>
        <v/>
      </c>
      <c r="P127" s="32" t="str">
        <f t="shared" si="66"/>
        <v/>
      </c>
      <c r="Q127" s="32" t="str">
        <f t="shared" si="60"/>
        <v/>
      </c>
      <c r="R127" s="6">
        <f t="shared" si="46"/>
        <v>0</v>
      </c>
      <c r="S127" s="6">
        <f>IF(AND(D127&lt;=L$4,P127&lt;&gt;"Y"),IF(N127&lt;VLOOKUP(O127,'Runners RBH2'!A$3:FQ$114,S$1,FALSE),IF(Y$2="zero",0,Y$2),0),0)</f>
        <v>0</v>
      </c>
      <c r="T127" s="6">
        <f t="shared" si="61"/>
        <v>0</v>
      </c>
      <c r="U127" s="2"/>
      <c r="V127" s="2" t="str">
        <f>IF(O127&lt;&gt;"",VLOOKUP(O127,Runners!CZ$3:DM$180,V$1,FALSE),"")</f>
        <v/>
      </c>
      <c r="W127" s="18" t="str">
        <f t="shared" si="62"/>
        <v/>
      </c>
    </row>
    <row r="128" spans="2:23" ht="12.75" customHeight="1" x14ac:dyDescent="0.25">
      <c r="C128" s="3">
        <f>IF(A128&lt;&gt;"",VLOOKUP(A128,'Runners RBH2'!A$3:CT$114,C$1,FALSE),0)</f>
        <v>0</v>
      </c>
      <c r="D128" s="6">
        <f t="shared" si="57"/>
        <v>123</v>
      </c>
      <c r="E128" s="2"/>
      <c r="F128" s="2">
        <f t="shared" si="58"/>
        <v>0</v>
      </c>
      <c r="J128" s="1">
        <f t="shared" si="59"/>
        <v>0</v>
      </c>
      <c r="M128" s="8" t="str">
        <f t="shared" si="63"/>
        <v/>
      </c>
      <c r="N128" s="8" t="str">
        <f t="shared" si="64"/>
        <v/>
      </c>
      <c r="O128" s="1" t="str">
        <f t="shared" si="65"/>
        <v/>
      </c>
      <c r="P128" s="32" t="str">
        <f t="shared" si="66"/>
        <v/>
      </c>
      <c r="Q128" s="32" t="str">
        <f t="shared" si="60"/>
        <v/>
      </c>
      <c r="R128" s="6">
        <f t="shared" si="46"/>
        <v>0</v>
      </c>
      <c r="S128" s="6">
        <f>IF(AND(D128&lt;=L$4,P128&lt;&gt;"Y"),IF(N128&lt;VLOOKUP(O128,'Runners RBH2'!A$3:FQ$114,S$1,FALSE),IF(Y$2="zero",0,Y$2),0),0)</f>
        <v>0</v>
      </c>
      <c r="T128" s="6">
        <f t="shared" si="61"/>
        <v>0</v>
      </c>
      <c r="U128" s="2"/>
      <c r="V128" s="2" t="str">
        <f>IF(O128&lt;&gt;"",VLOOKUP(O128,Runners!CZ$3:DM$180,V$1,FALSE),"")</f>
        <v/>
      </c>
      <c r="W128" s="18" t="str">
        <f t="shared" si="62"/>
        <v/>
      </c>
    </row>
    <row r="129" spans="1:23" ht="12.75" customHeight="1" x14ac:dyDescent="0.25">
      <c r="C129" s="3">
        <f>IF(A129&lt;&gt;"",VLOOKUP(A129,'Runners RBH2'!A$3:CT$114,C$1,FALSE),0)</f>
        <v>0</v>
      </c>
      <c r="D129" s="6">
        <f t="shared" si="57"/>
        <v>124</v>
      </c>
      <c r="E129" s="2"/>
      <c r="F129" s="2">
        <f t="shared" si="58"/>
        <v>0</v>
      </c>
      <c r="J129" s="1">
        <f t="shared" si="59"/>
        <v>0</v>
      </c>
      <c r="M129" s="8" t="str">
        <f t="shared" si="63"/>
        <v/>
      </c>
      <c r="N129" s="8" t="str">
        <f t="shared" si="64"/>
        <v/>
      </c>
      <c r="O129" s="1" t="str">
        <f t="shared" si="65"/>
        <v/>
      </c>
      <c r="P129" s="32" t="str">
        <f t="shared" si="66"/>
        <v/>
      </c>
      <c r="Q129" s="32" t="str">
        <f t="shared" si="60"/>
        <v/>
      </c>
      <c r="R129" s="6">
        <f t="shared" si="46"/>
        <v>0</v>
      </c>
      <c r="S129" s="6">
        <f>IF(AND(D129&lt;=L$4,P129&lt;&gt;"Y"),IF(N129&lt;VLOOKUP(O129,'Runners RBH2'!A$3:FQ$114,S$1,FALSE),IF(Y$2="zero",0,Y$2),0),0)</f>
        <v>0</v>
      </c>
      <c r="T129" s="6">
        <f t="shared" si="61"/>
        <v>0</v>
      </c>
      <c r="U129" s="2"/>
      <c r="V129" s="2" t="str">
        <f>IF(O129&lt;&gt;"",VLOOKUP(O129,Runners!CZ$3:DM$180,V$1,FALSE),"")</f>
        <v/>
      </c>
      <c r="W129" s="18" t="str">
        <f t="shared" si="62"/>
        <v/>
      </c>
    </row>
    <row r="130" spans="1:23" ht="12.75" customHeight="1" x14ac:dyDescent="0.25">
      <c r="B130" s="3"/>
      <c r="C130" s="3">
        <f>IF(A130&lt;&gt;"",VLOOKUP(A130,'Runners RBH2'!A$3:CT$114,C$1,FALSE),0)</f>
        <v>0</v>
      </c>
      <c r="D130" s="6">
        <f t="shared" si="57"/>
        <v>125</v>
      </c>
      <c r="E130" s="2"/>
      <c r="F130" s="2">
        <f t="shared" si="58"/>
        <v>0</v>
      </c>
      <c r="J130" s="1">
        <f t="shared" si="59"/>
        <v>0</v>
      </c>
      <c r="M130" s="8" t="str">
        <f t="shared" si="63"/>
        <v/>
      </c>
      <c r="N130" s="8" t="str">
        <f t="shared" si="64"/>
        <v/>
      </c>
      <c r="O130" s="1" t="str">
        <f t="shared" si="65"/>
        <v/>
      </c>
      <c r="P130" s="32" t="str">
        <f t="shared" si="66"/>
        <v/>
      </c>
      <c r="Q130" s="32" t="str">
        <f t="shared" si="60"/>
        <v/>
      </c>
      <c r="R130" s="6">
        <f t="shared" si="46"/>
        <v>0</v>
      </c>
      <c r="S130" s="6">
        <f>IF(AND(D130&lt;=L$4,P130&lt;&gt;"Y"),IF(N130&lt;VLOOKUP(O130,'Runners RBH2'!A$3:FQ$114,S$1,FALSE),IF(Y$2="zero",0,Y$2),0),0)</f>
        <v>0</v>
      </c>
      <c r="T130" s="6">
        <f t="shared" si="61"/>
        <v>0</v>
      </c>
      <c r="U130" s="2"/>
      <c r="V130" s="2" t="str">
        <f>IF(O130&lt;&gt;"",VLOOKUP(O130,Runners!CZ$3:DM$180,V$1,FALSE),"")</f>
        <v/>
      </c>
      <c r="W130" s="18" t="str">
        <f t="shared" si="62"/>
        <v/>
      </c>
    </row>
    <row r="131" spans="1:23" ht="12.75" customHeight="1" x14ac:dyDescent="0.25">
      <c r="C131" s="3">
        <f>IF(A131&lt;&gt;"",VLOOKUP(A131,'Runners RBH2'!A$3:CT$114,C$1,FALSE),0)</f>
        <v>0</v>
      </c>
      <c r="D131" s="6">
        <f t="shared" si="57"/>
        <v>126</v>
      </c>
      <c r="E131" s="2"/>
      <c r="F131" s="2">
        <f t="shared" si="58"/>
        <v>0</v>
      </c>
      <c r="J131" s="1">
        <f t="shared" si="59"/>
        <v>0</v>
      </c>
      <c r="M131" s="8" t="str">
        <f t="shared" si="63"/>
        <v/>
      </c>
      <c r="N131" s="8" t="str">
        <f t="shared" si="64"/>
        <v/>
      </c>
      <c r="O131" s="1" t="str">
        <f t="shared" si="65"/>
        <v/>
      </c>
      <c r="P131" s="32" t="str">
        <f t="shared" si="66"/>
        <v/>
      </c>
      <c r="Q131" s="32" t="str">
        <f t="shared" si="60"/>
        <v/>
      </c>
      <c r="R131" s="6">
        <f t="shared" si="46"/>
        <v>0</v>
      </c>
      <c r="S131" s="6">
        <f>IF(AND(D131&lt;=L$4,P131&lt;&gt;"Y"),IF(N131&lt;VLOOKUP(O131,'Runners RBH2'!A$3:FQ$114,S$1,FALSE),IF(Y$2="zero",0,Y$2),0),0)</f>
        <v>0</v>
      </c>
      <c r="T131" s="6">
        <f t="shared" si="61"/>
        <v>0</v>
      </c>
      <c r="U131" s="2"/>
      <c r="V131" s="2" t="str">
        <f>IF(O131&lt;&gt;"",VLOOKUP(O131,Runners!CZ$3:DM$180,V$1,FALSE),"")</f>
        <v/>
      </c>
      <c r="W131" s="18" t="str">
        <f t="shared" si="62"/>
        <v/>
      </c>
    </row>
    <row r="132" spans="1:23" ht="12.75" customHeight="1" x14ac:dyDescent="0.25">
      <c r="B132" s="3"/>
      <c r="C132" s="3">
        <f>IF(A132&lt;&gt;"",VLOOKUP(A132,'Runners RBH2'!A$3:CT$114,C$1,FALSE),0)</f>
        <v>0</v>
      </c>
      <c r="D132" s="6">
        <f t="shared" ref="D132:D137" si="67">D131+1</f>
        <v>127</v>
      </c>
      <c r="E132" s="2"/>
      <c r="F132" s="2">
        <f t="shared" ref="F132:F137" si="68">IF(E132&gt;0,E132-C132,0)</f>
        <v>0</v>
      </c>
      <c r="J132" s="1">
        <f t="shared" ref="J132:J137" si="69">A132</f>
        <v>0</v>
      </c>
      <c r="M132" s="8" t="str">
        <f t="shared" si="63"/>
        <v/>
      </c>
      <c r="N132" s="8" t="str">
        <f t="shared" si="64"/>
        <v/>
      </c>
      <c r="O132" s="1" t="str">
        <f t="shared" si="65"/>
        <v/>
      </c>
      <c r="P132" s="32" t="str">
        <f t="shared" si="66"/>
        <v/>
      </c>
      <c r="Q132" s="32" t="str">
        <f t="shared" ref="Q132:Q137" si="70">IF(D132&lt;=L$4,IF(P132="Y",Q131,Q131-1),"")</f>
        <v/>
      </c>
      <c r="R132" s="6">
        <f t="shared" ref="R132:R195" si="71">IF(Q132=Q131,0,IF(Q132&gt;0,Q132,1))</f>
        <v>0</v>
      </c>
      <c r="S132" s="6">
        <f>IF(AND(D132&lt;=L$4,P132&lt;&gt;"Y"),IF(N132&lt;VLOOKUP(O132,'Runners RBH2'!A$3:FQ$114,S$1,FALSE),IF(Y$2="zero",0,Y$2),0),0)</f>
        <v>0</v>
      </c>
      <c r="T132" s="6">
        <f t="shared" ref="T132:T137" si="72">IF(AND(D132&lt;=L$4,P132&lt;&gt;"Y"),S132+R132,0)</f>
        <v>0</v>
      </c>
      <c r="U132" s="2"/>
      <c r="V132" s="2" t="str">
        <f>IF(O132&lt;&gt;"",VLOOKUP(O132,Runners!CZ$3:DM$180,V$1,FALSE),"")</f>
        <v/>
      </c>
      <c r="W132" s="18" t="str">
        <f t="shared" ref="W132:W137" si="73">IF(O132&lt;&gt;"",(V132-N132)/V132,"")</f>
        <v/>
      </c>
    </row>
    <row r="133" spans="1:23" ht="12.75" customHeight="1" x14ac:dyDescent="0.25">
      <c r="C133" s="3">
        <f>IF(A133&lt;&gt;"",VLOOKUP(A133,'Runners RBH2'!A$3:CT$114,C$1,FALSE),0)</f>
        <v>0</v>
      </c>
      <c r="D133" s="6">
        <f t="shared" si="67"/>
        <v>128</v>
      </c>
      <c r="E133" s="2"/>
      <c r="F133" s="2">
        <f t="shared" si="68"/>
        <v>0</v>
      </c>
      <c r="J133" s="1">
        <f t="shared" si="69"/>
        <v>0</v>
      </c>
      <c r="M133" s="8" t="str">
        <f t="shared" si="63"/>
        <v/>
      </c>
      <c r="N133" s="8" t="str">
        <f t="shared" si="64"/>
        <v/>
      </c>
      <c r="O133" s="1" t="str">
        <f t="shared" si="65"/>
        <v/>
      </c>
      <c r="P133" s="32" t="str">
        <f t="shared" si="66"/>
        <v/>
      </c>
      <c r="Q133" s="32" t="str">
        <f t="shared" si="70"/>
        <v/>
      </c>
      <c r="R133" s="6">
        <f t="shared" si="71"/>
        <v>0</v>
      </c>
      <c r="S133" s="6">
        <f>IF(AND(D133&lt;=L$4,P133&lt;&gt;"Y"),IF(N133&lt;VLOOKUP(O133,'Runners RBH2'!A$3:FQ$114,S$1,FALSE),IF(Y$2="zero",0,Y$2),0),0)</f>
        <v>0</v>
      </c>
      <c r="T133" s="6">
        <f t="shared" si="72"/>
        <v>0</v>
      </c>
      <c r="U133" s="2"/>
      <c r="V133" s="2" t="str">
        <f>IF(O133&lt;&gt;"",VLOOKUP(O133,Runners!CZ$3:DM$180,V$1,FALSE),"")</f>
        <v/>
      </c>
      <c r="W133" s="18" t="str">
        <f t="shared" si="73"/>
        <v/>
      </c>
    </row>
    <row r="134" spans="1:23" ht="12.75" customHeight="1" x14ac:dyDescent="0.25">
      <c r="C134" s="3">
        <f>IF(A134&lt;&gt;"",VLOOKUP(A134,'Runners RBH2'!A$3:CT$114,C$1,FALSE),0)</f>
        <v>0</v>
      </c>
      <c r="D134" s="6">
        <f t="shared" si="67"/>
        <v>129</v>
      </c>
      <c r="E134" s="2"/>
      <c r="F134" s="2">
        <f t="shared" si="68"/>
        <v>0</v>
      </c>
      <c r="J134" s="1">
        <f t="shared" si="69"/>
        <v>0</v>
      </c>
      <c r="M134" s="8" t="str">
        <f t="shared" si="63"/>
        <v/>
      </c>
      <c r="N134" s="8" t="str">
        <f t="shared" si="64"/>
        <v/>
      </c>
      <c r="O134" s="1" t="str">
        <f t="shared" si="65"/>
        <v/>
      </c>
      <c r="P134" s="32" t="str">
        <f t="shared" si="66"/>
        <v/>
      </c>
      <c r="Q134" s="32" t="str">
        <f t="shared" si="70"/>
        <v/>
      </c>
      <c r="R134" s="6">
        <f t="shared" si="71"/>
        <v>0</v>
      </c>
      <c r="S134" s="6">
        <f>IF(AND(D134&lt;=L$4,P134&lt;&gt;"Y"),IF(N134&lt;VLOOKUP(O134,'Runners RBH2'!A$3:FQ$114,S$1,FALSE),IF(Y$2="zero",0,Y$2),0),0)</f>
        <v>0</v>
      </c>
      <c r="T134" s="6">
        <f t="shared" si="72"/>
        <v>0</v>
      </c>
      <c r="U134" s="2"/>
      <c r="V134" s="2" t="str">
        <f>IF(O134&lt;&gt;"",VLOOKUP(O134,Runners!CZ$3:DM$180,V$1,FALSE),"")</f>
        <v/>
      </c>
      <c r="W134" s="18" t="str">
        <f t="shared" si="73"/>
        <v/>
      </c>
    </row>
    <row r="135" spans="1:23" ht="12.75" customHeight="1" x14ac:dyDescent="0.25">
      <c r="C135" s="3">
        <f>IF(A135&lt;&gt;"",VLOOKUP(A135,'Runners RBH2'!A$3:CT$114,C$1,FALSE),0)</f>
        <v>0</v>
      </c>
      <c r="D135" s="6">
        <f t="shared" si="67"/>
        <v>130</v>
      </c>
      <c r="E135" s="2"/>
      <c r="F135" s="2">
        <f t="shared" si="68"/>
        <v>0</v>
      </c>
      <c r="J135" s="1">
        <f t="shared" si="69"/>
        <v>0</v>
      </c>
      <c r="M135" s="8" t="str">
        <f t="shared" si="63"/>
        <v/>
      </c>
      <c r="N135" s="8" t="str">
        <f t="shared" si="64"/>
        <v/>
      </c>
      <c r="O135" s="1" t="str">
        <f t="shared" si="65"/>
        <v/>
      </c>
      <c r="P135" s="32" t="str">
        <f t="shared" si="66"/>
        <v/>
      </c>
      <c r="Q135" s="32" t="str">
        <f t="shared" si="70"/>
        <v/>
      </c>
      <c r="R135" s="6">
        <f t="shared" si="71"/>
        <v>0</v>
      </c>
      <c r="S135" s="6">
        <f>IF(AND(D135&lt;=L$4,P135&lt;&gt;"Y"),IF(N135&lt;VLOOKUP(O135,'Runners RBH2'!A$3:FQ$114,S$1,FALSE),IF(Y$2="zero",0,Y$2),0),0)</f>
        <v>0</v>
      </c>
      <c r="T135" s="6">
        <f t="shared" si="72"/>
        <v>0</v>
      </c>
      <c r="U135" s="2"/>
      <c r="V135" s="2" t="str">
        <f>IF(O135&lt;&gt;"",VLOOKUP(O135,Runners!CZ$3:DM$180,V$1,FALSE),"")</f>
        <v/>
      </c>
      <c r="W135" s="18" t="str">
        <f t="shared" si="73"/>
        <v/>
      </c>
    </row>
    <row r="136" spans="1:23" ht="12.75" customHeight="1" x14ac:dyDescent="0.25">
      <c r="C136" s="3">
        <f>IF(A136&lt;&gt;"",VLOOKUP(A136,'Runners RBH2'!A$3:CT$114,C$1,FALSE),0)</f>
        <v>0</v>
      </c>
      <c r="D136" s="6">
        <f t="shared" si="67"/>
        <v>131</v>
      </c>
      <c r="E136" s="2"/>
      <c r="F136" s="2">
        <f t="shared" si="68"/>
        <v>0</v>
      </c>
      <c r="J136" s="1">
        <f t="shared" si="69"/>
        <v>0</v>
      </c>
      <c r="M136" s="8" t="str">
        <f t="shared" si="63"/>
        <v/>
      </c>
      <c r="N136" s="8" t="str">
        <f t="shared" si="64"/>
        <v/>
      </c>
      <c r="O136" s="1" t="str">
        <f t="shared" si="65"/>
        <v/>
      </c>
      <c r="P136" s="32" t="str">
        <f t="shared" si="66"/>
        <v/>
      </c>
      <c r="Q136" s="32" t="str">
        <f t="shared" si="70"/>
        <v/>
      </c>
      <c r="R136" s="6">
        <f t="shared" si="71"/>
        <v>0</v>
      </c>
      <c r="S136" s="6">
        <f>IF(AND(D136&lt;=L$4,P136&lt;&gt;"Y"),IF(N136&lt;VLOOKUP(O136,'Runners RBH2'!A$3:FQ$114,S$1,FALSE),IF(Y$2="zero",0,Y$2),0),0)</f>
        <v>0</v>
      </c>
      <c r="T136" s="6">
        <f t="shared" si="72"/>
        <v>0</v>
      </c>
      <c r="U136" s="2"/>
      <c r="V136" s="2" t="str">
        <f>IF(O136&lt;&gt;"",VLOOKUP(O136,Runners!CZ$3:DM$180,V$1,FALSE),"")</f>
        <v/>
      </c>
      <c r="W136" s="18" t="str">
        <f t="shared" si="73"/>
        <v/>
      </c>
    </row>
    <row r="137" spans="1:23" ht="12.75" customHeight="1" x14ac:dyDescent="0.25">
      <c r="C137" s="3">
        <f>IF(A137&lt;&gt;"",VLOOKUP(A137,'Runners RBH2'!A$3:CT$114,C$1,FALSE),0)</f>
        <v>0</v>
      </c>
      <c r="D137" s="6">
        <f t="shared" si="67"/>
        <v>132</v>
      </c>
      <c r="E137" s="2"/>
      <c r="F137" s="2">
        <f t="shared" si="68"/>
        <v>0</v>
      </c>
      <c r="J137" s="1">
        <f t="shared" si="69"/>
        <v>0</v>
      </c>
      <c r="M137" s="8" t="str">
        <f t="shared" si="63"/>
        <v/>
      </c>
      <c r="N137" s="8" t="str">
        <f t="shared" si="64"/>
        <v/>
      </c>
      <c r="O137" s="1" t="str">
        <f t="shared" si="65"/>
        <v/>
      </c>
      <c r="P137" s="32" t="str">
        <f t="shared" si="66"/>
        <v/>
      </c>
      <c r="Q137" s="32" t="str">
        <f t="shared" si="70"/>
        <v/>
      </c>
      <c r="R137" s="6">
        <f t="shared" si="71"/>
        <v>0</v>
      </c>
      <c r="S137" s="6">
        <f>IF(AND(D137&lt;=L$4,P137&lt;&gt;"Y"),IF(N137&lt;VLOOKUP(O137,'Runners RBH2'!A$3:FQ$114,S$1,FALSE),IF(Y$2="zero",0,Y$2),0),0)</f>
        <v>0</v>
      </c>
      <c r="T137" s="6">
        <f t="shared" si="72"/>
        <v>0</v>
      </c>
      <c r="U137" s="2"/>
      <c r="V137" s="2" t="str">
        <f>IF(O137&lt;&gt;"",VLOOKUP(O137,Runners!CZ$3:DM$180,V$1,FALSE),"")</f>
        <v/>
      </c>
      <c r="W137" s="18" t="str">
        <f t="shared" si="73"/>
        <v/>
      </c>
    </row>
    <row r="138" spans="1:23" ht="12.75" customHeight="1" x14ac:dyDescent="0.25">
      <c r="C138" s="3">
        <f>IF(A138&lt;&gt;"",VLOOKUP(A138,'Runners RBH2'!A$3:CT$114,C$1,FALSE),0)</f>
        <v>0</v>
      </c>
      <c r="D138" s="6">
        <f t="shared" ref="D138:D141" si="74">D137+1</f>
        <v>133</v>
      </c>
      <c r="E138" s="2"/>
      <c r="F138" s="2">
        <f t="shared" ref="F138:F141" si="75">IF(E138&gt;0,E138-C138,0)</f>
        <v>0</v>
      </c>
      <c r="J138" s="1">
        <f t="shared" ref="J138:J141" si="76">A138</f>
        <v>0</v>
      </c>
      <c r="M138" s="8" t="str">
        <f t="shared" si="63"/>
        <v/>
      </c>
      <c r="N138" s="8" t="str">
        <f t="shared" si="64"/>
        <v/>
      </c>
      <c r="O138" s="1" t="str">
        <f t="shared" si="65"/>
        <v/>
      </c>
      <c r="P138" s="32" t="str">
        <f t="shared" si="66"/>
        <v/>
      </c>
      <c r="Q138" s="32" t="str">
        <f t="shared" ref="Q138:Q141" si="77">IF(D138&lt;=L$4,IF(P138="Y",Q137,Q137-1),"")</f>
        <v/>
      </c>
      <c r="R138" s="6">
        <f t="shared" si="71"/>
        <v>0</v>
      </c>
      <c r="S138" s="6">
        <f>IF(AND(D138&lt;=L$4,P138&lt;&gt;"Y"),IF(N138&lt;VLOOKUP(O138,'Runners RBH2'!A$3:FQ$114,S$1,FALSE),IF(Y$2="zero",0,Y$2),0),0)</f>
        <v>0</v>
      </c>
      <c r="T138" s="6">
        <f t="shared" ref="T138:T141" si="78">IF(AND(D138&lt;=L$4,P138&lt;&gt;"Y"),S138+R138,0)</f>
        <v>0</v>
      </c>
      <c r="U138" s="2"/>
      <c r="V138" s="2" t="str">
        <f>IF(O138&lt;&gt;"",VLOOKUP(O138,Runners!CZ$3:DM$180,V$1,FALSE),"")</f>
        <v/>
      </c>
      <c r="W138" s="18" t="str">
        <f t="shared" ref="W138:W141" si="79">IF(O138&lt;&gt;"",(V138-N138)/V138,"")</f>
        <v/>
      </c>
    </row>
    <row r="139" spans="1:23" ht="12.75" customHeight="1" x14ac:dyDescent="0.25">
      <c r="A139" s="33"/>
      <c r="C139" s="3">
        <f>IF(A139&lt;&gt;"",VLOOKUP(A139,'Runners RBH2'!A$3:CT$114,C$1,FALSE),0)</f>
        <v>0</v>
      </c>
      <c r="D139" s="6">
        <f t="shared" si="74"/>
        <v>134</v>
      </c>
      <c r="E139" s="2"/>
      <c r="F139" s="2">
        <f t="shared" si="75"/>
        <v>0</v>
      </c>
      <c r="J139" s="1">
        <f t="shared" si="76"/>
        <v>0</v>
      </c>
      <c r="M139" s="8" t="str">
        <f t="shared" si="63"/>
        <v/>
      </c>
      <c r="N139" s="8" t="str">
        <f t="shared" si="64"/>
        <v/>
      </c>
      <c r="O139" s="1" t="str">
        <f t="shared" si="65"/>
        <v/>
      </c>
      <c r="P139" s="32" t="str">
        <f t="shared" si="66"/>
        <v/>
      </c>
      <c r="Q139" s="32" t="str">
        <f t="shared" si="77"/>
        <v/>
      </c>
      <c r="R139" s="6">
        <f t="shared" si="71"/>
        <v>0</v>
      </c>
      <c r="S139" s="6">
        <f>IF(AND(D139&lt;=L$4,P139&lt;&gt;"Y"),IF(N139&lt;VLOOKUP(O139,'Runners RBH2'!A$3:FQ$114,S$1,FALSE),IF(Y$2="zero",0,Y$2),0),0)</f>
        <v>0</v>
      </c>
      <c r="T139" s="6">
        <f t="shared" si="78"/>
        <v>0</v>
      </c>
      <c r="U139" s="2"/>
      <c r="V139" s="2" t="str">
        <f>IF(O139&lt;&gt;"",VLOOKUP(O139,Runners!CZ$3:DM$180,V$1,FALSE),"")</f>
        <v/>
      </c>
      <c r="W139" s="18" t="str">
        <f t="shared" si="79"/>
        <v/>
      </c>
    </row>
    <row r="140" spans="1:23" ht="12.75" customHeight="1" x14ac:dyDescent="0.25">
      <c r="C140" s="3">
        <f>IF(A140&lt;&gt;"",VLOOKUP(A140,'Runners RBH2'!A$3:CT$114,C$1,FALSE),0)</f>
        <v>0</v>
      </c>
      <c r="D140" s="6">
        <f t="shared" si="74"/>
        <v>135</v>
      </c>
      <c r="E140" s="2"/>
      <c r="F140" s="2">
        <f t="shared" si="75"/>
        <v>0</v>
      </c>
      <c r="J140" s="1">
        <f t="shared" si="76"/>
        <v>0</v>
      </c>
      <c r="M140" s="8" t="str">
        <f t="shared" si="63"/>
        <v/>
      </c>
      <c r="N140" s="8" t="str">
        <f t="shared" si="64"/>
        <v/>
      </c>
      <c r="O140" s="1" t="str">
        <f t="shared" si="65"/>
        <v/>
      </c>
      <c r="P140" s="32" t="str">
        <f t="shared" si="66"/>
        <v/>
      </c>
      <c r="Q140" s="32" t="str">
        <f t="shared" si="77"/>
        <v/>
      </c>
      <c r="R140" s="6">
        <f t="shared" si="71"/>
        <v>0</v>
      </c>
      <c r="S140" s="6">
        <f>IF(AND(D140&lt;=L$4,P140&lt;&gt;"Y"),IF(N140&lt;VLOOKUP(O140,'Runners RBH2'!A$3:FQ$114,S$1,FALSE),IF(Y$2="zero",0,Y$2),0),0)</f>
        <v>0</v>
      </c>
      <c r="T140" s="6">
        <f t="shared" si="78"/>
        <v>0</v>
      </c>
      <c r="U140" s="2"/>
      <c r="V140" s="2" t="str">
        <f>IF(O140&lt;&gt;"",VLOOKUP(O140,Runners!CZ$3:DM$180,V$1,FALSE),"")</f>
        <v/>
      </c>
      <c r="W140" s="18" t="str">
        <f t="shared" si="79"/>
        <v/>
      </c>
    </row>
    <row r="141" spans="1:23" ht="12.75" customHeight="1" x14ac:dyDescent="0.25">
      <c r="C141" s="3">
        <f>IF(A141&lt;&gt;"",VLOOKUP(A141,'Runners RBH2'!A$3:CT$114,C$1,FALSE),0)</f>
        <v>0</v>
      </c>
      <c r="D141" s="6">
        <f t="shared" si="74"/>
        <v>136</v>
      </c>
      <c r="E141" s="2"/>
      <c r="F141" s="2">
        <f t="shared" si="75"/>
        <v>0</v>
      </c>
      <c r="J141" s="1">
        <f t="shared" si="76"/>
        <v>0</v>
      </c>
      <c r="M141" s="8" t="str">
        <f t="shared" si="63"/>
        <v/>
      </c>
      <c r="N141" s="8" t="str">
        <f t="shared" si="64"/>
        <v/>
      </c>
      <c r="O141" s="1" t="str">
        <f t="shared" si="65"/>
        <v/>
      </c>
      <c r="P141" s="32" t="str">
        <f t="shared" si="66"/>
        <v/>
      </c>
      <c r="Q141" s="32" t="str">
        <f t="shared" si="77"/>
        <v/>
      </c>
      <c r="R141" s="6">
        <f t="shared" si="71"/>
        <v>0</v>
      </c>
      <c r="S141" s="6">
        <f>IF(AND(D141&lt;=L$4,P141&lt;&gt;"Y"),IF(N141&lt;VLOOKUP(O141,'Runners RBH2'!A$3:FQ$114,S$1,FALSE),IF(Y$2="zero",0,Y$2),0),0)</f>
        <v>0</v>
      </c>
      <c r="T141" s="6">
        <f t="shared" si="78"/>
        <v>0</v>
      </c>
      <c r="U141" s="2"/>
      <c r="V141" s="2" t="str">
        <f>IF(O141&lt;&gt;"",VLOOKUP(O141,Runners!CZ$3:DM$180,V$1,FALSE),"")</f>
        <v/>
      </c>
      <c r="W141" s="18" t="str">
        <f t="shared" si="79"/>
        <v/>
      </c>
    </row>
    <row r="142" spans="1:23" ht="12.75" customHeight="1" x14ac:dyDescent="0.25">
      <c r="C142" s="3">
        <f>IF(A142&lt;&gt;"",VLOOKUP(A142,'Runners RBH2'!A$3:CT$114,C$1,FALSE),0)</f>
        <v>0</v>
      </c>
      <c r="D142" s="6">
        <f>D141+1</f>
        <v>137</v>
      </c>
      <c r="E142" s="2"/>
      <c r="F142" s="2">
        <f>IF(E142&gt;0,E142-C142,0)</f>
        <v>0</v>
      </c>
      <c r="J142" s="1">
        <f>A142</f>
        <v>0</v>
      </c>
      <c r="M142" s="8" t="str">
        <f t="shared" si="63"/>
        <v/>
      </c>
      <c r="N142" s="8" t="str">
        <f t="shared" si="64"/>
        <v/>
      </c>
      <c r="O142" s="1" t="str">
        <f t="shared" si="65"/>
        <v/>
      </c>
      <c r="P142" s="32" t="str">
        <f t="shared" si="66"/>
        <v/>
      </c>
      <c r="Q142" s="32" t="str">
        <f>IF(D142&lt;=L$4,IF(P142="Y",Q141,Q141-1),"")</f>
        <v/>
      </c>
      <c r="R142" s="6">
        <f t="shared" si="71"/>
        <v>0</v>
      </c>
      <c r="S142" s="6">
        <f>IF(AND(D142&lt;=L$4,P142&lt;&gt;"Y"),IF(N142&lt;VLOOKUP(O142,'Runners RBH2'!A$3:FQ$114,S$1,FALSE),IF(Y$2="zero",0,Y$2),0),0)</f>
        <v>0</v>
      </c>
      <c r="T142" s="6">
        <f>IF(AND(D142&lt;=L$4,P142&lt;&gt;"Y"),S142+R142,0)</f>
        <v>0</v>
      </c>
      <c r="U142" s="2"/>
      <c r="V142" s="2" t="str">
        <f>IF(O142&lt;&gt;"",VLOOKUP(O142,Runners!CZ$3:DM$180,V$1,FALSE),"")</f>
        <v/>
      </c>
      <c r="W142" s="18" t="str">
        <f>IF(O142&lt;&gt;"",(V142-N142)/V142,"")</f>
        <v/>
      </c>
    </row>
    <row r="143" spans="1:23" ht="12.75" customHeight="1" x14ac:dyDescent="0.25">
      <c r="B143" s="3"/>
      <c r="C143" s="3">
        <f>IF(A143&lt;&gt;"",VLOOKUP(A143,'Runners RBH2'!A$3:CT$114,C$1,FALSE),0)</f>
        <v>0</v>
      </c>
      <c r="D143" s="6">
        <f>D142+1</f>
        <v>138</v>
      </c>
      <c r="E143" s="2"/>
      <c r="F143" s="2">
        <f>IF(E143&gt;0,E143-C143,0)</f>
        <v>0</v>
      </c>
      <c r="J143" s="1">
        <f>A143</f>
        <v>0</v>
      </c>
      <c r="M143" s="8" t="str">
        <f t="shared" si="63"/>
        <v/>
      </c>
      <c r="N143" s="8" t="str">
        <f t="shared" si="64"/>
        <v/>
      </c>
      <c r="O143" s="1" t="str">
        <f t="shared" si="65"/>
        <v/>
      </c>
      <c r="P143" s="32" t="str">
        <f t="shared" si="66"/>
        <v/>
      </c>
      <c r="Q143" s="32" t="str">
        <f>IF(D143&lt;=L$4,IF(P143="Y",Q142,Q142-1),"")</f>
        <v/>
      </c>
      <c r="R143" s="6">
        <f t="shared" si="71"/>
        <v>0</v>
      </c>
      <c r="S143" s="6">
        <f>IF(AND(D143&lt;=L$4,P143&lt;&gt;"Y"),IF(N143&lt;VLOOKUP(O143,'Runners RBH2'!A$3:FQ$114,S$1,FALSE),IF(Y$2="zero",0,Y$2),0),0)</f>
        <v>0</v>
      </c>
      <c r="T143" s="6">
        <f>IF(AND(D143&lt;=L$4,P143&lt;&gt;"Y"),S143+R143,0)</f>
        <v>0</v>
      </c>
      <c r="U143" s="2"/>
      <c r="V143" s="2" t="str">
        <f>IF(O143&lt;&gt;"",VLOOKUP(O143,Runners!CZ$3:DM$180,V$1,FALSE),"")</f>
        <v/>
      </c>
      <c r="W143" s="18" t="str">
        <f>IF(O143&lt;&gt;"",(V143-N143)/V143,"")</f>
        <v/>
      </c>
    </row>
    <row r="144" spans="1:23" ht="12.75" customHeight="1" x14ac:dyDescent="0.25">
      <c r="C144" s="3">
        <f>IF(A144&lt;&gt;"",VLOOKUP(A144,'Runners RBH2'!A$3:CT$114,C$1,FALSE),0)</f>
        <v>0</v>
      </c>
      <c r="D144" s="6">
        <f>D143+1</f>
        <v>139</v>
      </c>
      <c r="E144" s="2"/>
      <c r="F144" s="2">
        <f>IF(E144&gt;0,E144-C144,0)</f>
        <v>0</v>
      </c>
      <c r="J144" s="1">
        <f>A144</f>
        <v>0</v>
      </c>
      <c r="M144" s="8" t="str">
        <f t="shared" si="63"/>
        <v/>
      </c>
      <c r="N144" s="8" t="str">
        <f t="shared" si="64"/>
        <v/>
      </c>
      <c r="O144" s="1" t="str">
        <f t="shared" si="65"/>
        <v/>
      </c>
      <c r="P144" s="32" t="str">
        <f t="shared" si="66"/>
        <v/>
      </c>
      <c r="Q144" s="32" t="str">
        <f>IF(D144&lt;=L$4,IF(P144="Y",Q143,Q143-1),"")</f>
        <v/>
      </c>
      <c r="R144" s="6">
        <f t="shared" si="71"/>
        <v>0</v>
      </c>
      <c r="S144" s="6">
        <f>IF(AND(D144&lt;=L$4,P144&lt;&gt;"Y"),IF(N144&lt;VLOOKUP(O144,'Runners RBH2'!A$3:FQ$114,S$1,FALSE),IF(Y$2="zero",0,Y$2),0),0)</f>
        <v>0</v>
      </c>
      <c r="T144" s="6">
        <f>IF(AND(D144&lt;=L$4,P144&lt;&gt;"Y"),S144+R144,0)</f>
        <v>0</v>
      </c>
      <c r="U144" s="2"/>
      <c r="V144" s="2" t="str">
        <f>IF(O144&lt;&gt;"",VLOOKUP(O144,Runners!CZ$3:DM$180,V$1,FALSE),"")</f>
        <v/>
      </c>
      <c r="W144" s="18" t="str">
        <f>IF(O144&lt;&gt;"",(V144-N144)/V144,"")</f>
        <v/>
      </c>
    </row>
    <row r="145" spans="2:23" ht="12.75" customHeight="1" x14ac:dyDescent="0.25">
      <c r="C145" s="3">
        <f>IF(A145&lt;&gt;"",VLOOKUP(A145,'Runners RBH2'!A$3:CT$114,C$1,FALSE),0)</f>
        <v>0</v>
      </c>
      <c r="D145" s="6">
        <f>D144+1</f>
        <v>140</v>
      </c>
      <c r="E145" s="2"/>
      <c r="F145" s="2">
        <f>IF(E145&gt;0,E145-C145,0)</f>
        <v>0</v>
      </c>
      <c r="J145" s="1">
        <f>A145</f>
        <v>0</v>
      </c>
      <c r="M145" s="8" t="str">
        <f t="shared" si="63"/>
        <v/>
      </c>
      <c r="N145" s="8" t="str">
        <f t="shared" si="64"/>
        <v/>
      </c>
      <c r="O145" s="1" t="str">
        <f t="shared" si="65"/>
        <v/>
      </c>
      <c r="P145" s="32" t="str">
        <f t="shared" si="66"/>
        <v/>
      </c>
      <c r="Q145" s="32" t="str">
        <f>IF(D145&lt;=L$4,IF(P145="Y",Q144,Q144-1),"")</f>
        <v/>
      </c>
      <c r="R145" s="6">
        <f t="shared" si="71"/>
        <v>0</v>
      </c>
      <c r="S145" s="6">
        <f>IF(AND(D145&lt;=L$4,P145&lt;&gt;"Y"),IF(N145&lt;VLOOKUP(O145,'Runners RBH2'!A$3:FQ$114,S$1,FALSE),IF(Y$2="zero",0,Y$2),0),0)</f>
        <v>0</v>
      </c>
      <c r="T145" s="6">
        <f>IF(AND(D145&lt;=L$4,P145&lt;&gt;"Y"),S145+R145,0)</f>
        <v>0</v>
      </c>
      <c r="U145" s="2"/>
      <c r="V145" s="2" t="str">
        <f>IF(O145&lt;&gt;"",VLOOKUP(O145,Runners!CZ$3:DM$180,V$1,FALSE),"")</f>
        <v/>
      </c>
      <c r="W145" s="18" t="str">
        <f>IF(O145&lt;&gt;"",(V145-N145)/V145,"")</f>
        <v/>
      </c>
    </row>
    <row r="146" spans="2:23" ht="12.75" customHeight="1" x14ac:dyDescent="0.25">
      <c r="C146" s="3">
        <f>IF(A146&lt;&gt;"",VLOOKUP(A146,'Runners RBH2'!A$3:CT$114,C$1,FALSE),0)</f>
        <v>0</v>
      </c>
      <c r="D146" s="6">
        <f>D145+1</f>
        <v>141</v>
      </c>
      <c r="E146" s="2"/>
      <c r="F146" s="2">
        <f>IF(E146&gt;0,E146-C146,0)</f>
        <v>0</v>
      </c>
      <c r="J146" s="1">
        <f>A146</f>
        <v>0</v>
      </c>
      <c r="M146" s="8" t="str">
        <f t="shared" si="63"/>
        <v/>
      </c>
      <c r="N146" s="8" t="str">
        <f t="shared" si="64"/>
        <v/>
      </c>
      <c r="O146" s="1" t="str">
        <f t="shared" si="65"/>
        <v/>
      </c>
      <c r="P146" s="32" t="str">
        <f t="shared" si="66"/>
        <v/>
      </c>
      <c r="Q146" s="32" t="str">
        <f>IF(D146&lt;=L$4,IF(P146="Y",Q145,Q145-1),"")</f>
        <v/>
      </c>
      <c r="R146" s="6">
        <f t="shared" si="71"/>
        <v>0</v>
      </c>
      <c r="S146" s="6">
        <f>IF(AND(D146&lt;=L$4,P146&lt;&gt;"Y"),IF(N146&lt;VLOOKUP(O146,'Runners RBH2'!A$3:FQ$114,S$1,FALSE),IF(Y$2="zero",0,Y$2),0),0)</f>
        <v>0</v>
      </c>
      <c r="T146" s="6">
        <f>IF(AND(D146&lt;=L$4,P146&lt;&gt;"Y"),S146+R146,0)</f>
        <v>0</v>
      </c>
      <c r="U146" s="2"/>
      <c r="V146" s="2" t="str">
        <f>IF(O146&lt;&gt;"",VLOOKUP(O146,Runners!CZ$3:DM$180,V$1,FALSE),"")</f>
        <v/>
      </c>
      <c r="W146" s="18" t="str">
        <f>IF(O146&lt;&gt;"",(V146-N146)/V146,"")</f>
        <v/>
      </c>
    </row>
    <row r="147" spans="2:23" ht="12.75" customHeight="1" x14ac:dyDescent="0.25">
      <c r="C147" s="3">
        <f>IF(A147&lt;&gt;"",VLOOKUP(A147,'Runners RBH2'!A$3:CT$114,C$1,FALSE),0)</f>
        <v>0</v>
      </c>
      <c r="D147" s="6">
        <f t="shared" ref="D147:D169" si="80">D146+1</f>
        <v>142</v>
      </c>
      <c r="E147" s="2"/>
      <c r="F147" s="2">
        <f t="shared" ref="F147:F206" si="81">IF(E147&gt;0,E147-C147,0)</f>
        <v>0</v>
      </c>
      <c r="J147" s="1">
        <f t="shared" ref="J147:J169" si="82">A147</f>
        <v>0</v>
      </c>
      <c r="M147" s="8" t="str">
        <f t="shared" si="63"/>
        <v/>
      </c>
      <c r="N147" s="8" t="str">
        <f t="shared" si="64"/>
        <v/>
      </c>
      <c r="O147" s="1" t="str">
        <f t="shared" si="65"/>
        <v/>
      </c>
      <c r="P147" s="32" t="str">
        <f t="shared" si="66"/>
        <v/>
      </c>
      <c r="Q147" s="32" t="str">
        <f t="shared" ref="Q147:Q169" si="83">IF(D147&lt;=L$4,IF(P147="Y",Q146,Q146-1),"")</f>
        <v/>
      </c>
      <c r="R147" s="6">
        <f t="shared" si="71"/>
        <v>0</v>
      </c>
      <c r="S147" s="6">
        <f>IF(AND(D147&lt;=L$4,P147&lt;&gt;"Y"),IF(N147&lt;VLOOKUP(O147,'Runners RBH2'!A$3:FQ$114,S$1,FALSE),IF(Y$2="zero",0,Y$2),0),0)</f>
        <v>0</v>
      </c>
      <c r="T147" s="6">
        <f t="shared" ref="T147:T169" si="84">IF(AND(D147&lt;=L$4,P147&lt;&gt;"Y"),S147+R147,0)</f>
        <v>0</v>
      </c>
      <c r="U147" s="2"/>
      <c r="V147" s="2" t="str">
        <f>IF(O147&lt;&gt;"",VLOOKUP(O147,Runners!CZ$3:DM$180,V$1,FALSE),"")</f>
        <v/>
      </c>
      <c r="W147" s="18" t="str">
        <f t="shared" ref="W147:W169" si="85">IF(O147&lt;&gt;"",(V147-N147)/V147,"")</f>
        <v/>
      </c>
    </row>
    <row r="148" spans="2:23" ht="12.75" customHeight="1" x14ac:dyDescent="0.25">
      <c r="B148" s="3"/>
      <c r="C148" s="3">
        <f>IF(A148&lt;&gt;"",VLOOKUP(A148,'Runners RBH2'!A$3:CT$114,C$1,FALSE),0)</f>
        <v>0</v>
      </c>
      <c r="D148" s="6">
        <f t="shared" si="80"/>
        <v>143</v>
      </c>
      <c r="E148" s="2"/>
      <c r="F148" s="2">
        <f t="shared" si="81"/>
        <v>0</v>
      </c>
      <c r="J148" s="1">
        <f t="shared" si="82"/>
        <v>0</v>
      </c>
      <c r="M148" s="8" t="str">
        <f t="shared" si="63"/>
        <v/>
      </c>
      <c r="N148" s="8" t="str">
        <f t="shared" si="64"/>
        <v/>
      </c>
      <c r="O148" s="1" t="str">
        <f t="shared" si="65"/>
        <v/>
      </c>
      <c r="P148" s="32" t="str">
        <f t="shared" si="66"/>
        <v/>
      </c>
      <c r="Q148" s="32" t="str">
        <f t="shared" si="83"/>
        <v/>
      </c>
      <c r="R148" s="6">
        <f t="shared" si="71"/>
        <v>0</v>
      </c>
      <c r="S148" s="6">
        <f>IF(AND(D148&lt;=L$4,P148&lt;&gt;"Y"),IF(N148&lt;VLOOKUP(O148,'Runners RBH2'!A$3:FQ$114,S$1,FALSE),IF(Y$2="zero",0,Y$2),0),0)</f>
        <v>0</v>
      </c>
      <c r="T148" s="6">
        <f t="shared" si="84"/>
        <v>0</v>
      </c>
      <c r="U148" s="2"/>
      <c r="V148" s="2" t="str">
        <f>IF(O148&lt;&gt;"",VLOOKUP(O148,Runners!CZ$3:DM$180,V$1,FALSE),"")</f>
        <v/>
      </c>
      <c r="W148" s="18" t="str">
        <f t="shared" si="85"/>
        <v/>
      </c>
    </row>
    <row r="149" spans="2:23" ht="12.75" customHeight="1" x14ac:dyDescent="0.25">
      <c r="C149" s="3">
        <f>IF(A149&lt;&gt;"",VLOOKUP(A149,'Runners RBH2'!A$3:CT$114,C$1,FALSE),0)</f>
        <v>0</v>
      </c>
      <c r="D149" s="6">
        <f t="shared" si="80"/>
        <v>144</v>
      </c>
      <c r="E149" s="2"/>
      <c r="F149" s="2">
        <f t="shared" si="81"/>
        <v>0</v>
      </c>
      <c r="J149" s="1">
        <f t="shared" si="82"/>
        <v>0</v>
      </c>
      <c r="M149" s="8" t="str">
        <f t="shared" si="63"/>
        <v/>
      </c>
      <c r="N149" s="8" t="str">
        <f t="shared" si="64"/>
        <v/>
      </c>
      <c r="O149" s="1" t="str">
        <f t="shared" si="65"/>
        <v/>
      </c>
      <c r="P149" s="32" t="str">
        <f t="shared" si="66"/>
        <v/>
      </c>
      <c r="Q149" s="32" t="str">
        <f t="shared" si="83"/>
        <v/>
      </c>
      <c r="R149" s="6">
        <f t="shared" si="71"/>
        <v>0</v>
      </c>
      <c r="S149" s="6">
        <f>IF(AND(D149&lt;=L$4,P149&lt;&gt;"Y"),IF(N149&lt;VLOOKUP(O149,'Runners RBH2'!A$3:FQ$114,S$1,FALSE),IF(Y$2="zero",0,Y$2),0),0)</f>
        <v>0</v>
      </c>
      <c r="T149" s="6">
        <f t="shared" si="84"/>
        <v>0</v>
      </c>
      <c r="U149" s="2"/>
      <c r="V149" s="2" t="str">
        <f>IF(O149&lt;&gt;"",VLOOKUP(O149,Runners!CZ$3:DM$180,V$1,FALSE),"")</f>
        <v/>
      </c>
      <c r="W149" s="18" t="str">
        <f t="shared" si="85"/>
        <v/>
      </c>
    </row>
    <row r="150" spans="2:23" ht="12.75" customHeight="1" x14ac:dyDescent="0.25">
      <c r="C150" s="3">
        <f>IF(A150&lt;&gt;"",VLOOKUP(A150,'Runners RBH2'!A$3:CT$114,C$1,FALSE),0)</f>
        <v>0</v>
      </c>
      <c r="D150" s="6">
        <f t="shared" si="80"/>
        <v>145</v>
      </c>
      <c r="E150" s="2"/>
      <c r="F150" s="2">
        <f t="shared" si="81"/>
        <v>0</v>
      </c>
      <c r="J150" s="1">
        <f t="shared" si="82"/>
        <v>0</v>
      </c>
      <c r="M150" s="8" t="str">
        <f t="shared" si="63"/>
        <v/>
      </c>
      <c r="N150" s="8" t="str">
        <f t="shared" si="64"/>
        <v/>
      </c>
      <c r="O150" s="1" t="str">
        <f t="shared" si="65"/>
        <v/>
      </c>
      <c r="P150" s="32" t="str">
        <f t="shared" si="66"/>
        <v/>
      </c>
      <c r="Q150" s="32" t="str">
        <f t="shared" si="83"/>
        <v/>
      </c>
      <c r="R150" s="6">
        <f t="shared" si="71"/>
        <v>0</v>
      </c>
      <c r="S150" s="6">
        <f>IF(AND(D150&lt;=L$4,P150&lt;&gt;"Y"),IF(N150&lt;VLOOKUP(O150,'Runners RBH2'!A$3:FQ$114,S$1,FALSE),IF(Y$2="zero",0,Y$2),0),0)</f>
        <v>0</v>
      </c>
      <c r="T150" s="6">
        <f t="shared" si="84"/>
        <v>0</v>
      </c>
      <c r="U150" s="2"/>
      <c r="V150" s="2" t="str">
        <f>IF(O150&lt;&gt;"",VLOOKUP(O150,Runners!CZ$3:DM$180,V$1,FALSE),"")</f>
        <v/>
      </c>
      <c r="W150" s="18" t="str">
        <f t="shared" si="85"/>
        <v/>
      </c>
    </row>
    <row r="151" spans="2:23" ht="12.75" customHeight="1" x14ac:dyDescent="0.25">
      <c r="C151" s="3">
        <f>IF(A151&lt;&gt;"",VLOOKUP(A151,'Runners RBH2'!A$3:CT$114,C$1,FALSE),0)</f>
        <v>0</v>
      </c>
      <c r="D151" s="6">
        <f t="shared" si="80"/>
        <v>146</v>
      </c>
      <c r="E151" s="2"/>
      <c r="F151" s="2">
        <f t="shared" si="81"/>
        <v>0</v>
      </c>
      <c r="J151" s="1">
        <f t="shared" si="82"/>
        <v>0</v>
      </c>
      <c r="M151" s="8" t="str">
        <f t="shared" si="63"/>
        <v/>
      </c>
      <c r="N151" s="8" t="str">
        <f t="shared" si="64"/>
        <v/>
      </c>
      <c r="O151" s="1" t="str">
        <f t="shared" si="65"/>
        <v/>
      </c>
      <c r="P151" s="32" t="str">
        <f t="shared" si="66"/>
        <v/>
      </c>
      <c r="Q151" s="32" t="str">
        <f t="shared" si="83"/>
        <v/>
      </c>
      <c r="R151" s="6">
        <f t="shared" si="71"/>
        <v>0</v>
      </c>
      <c r="S151" s="6">
        <f>IF(AND(D151&lt;=L$4,P151&lt;&gt;"Y"),IF(N151&lt;VLOOKUP(O151,'Runners RBH2'!A$3:FQ$114,S$1,FALSE),IF(Y$2="zero",0,Y$2),0),0)</f>
        <v>0</v>
      </c>
      <c r="T151" s="6">
        <f t="shared" si="84"/>
        <v>0</v>
      </c>
      <c r="U151" s="2"/>
      <c r="V151" s="2" t="str">
        <f>IF(O151&lt;&gt;"",VLOOKUP(O151,Runners!CZ$3:DM$180,V$1,FALSE),"")</f>
        <v/>
      </c>
      <c r="W151" s="18" t="str">
        <f t="shared" si="85"/>
        <v/>
      </c>
    </row>
    <row r="152" spans="2:23" ht="12.75" customHeight="1" x14ac:dyDescent="0.25">
      <c r="C152" s="3">
        <f>IF(A152&lt;&gt;"",VLOOKUP(A152,'Runners RBH2'!A$3:CT$114,C$1,FALSE),0)</f>
        <v>0</v>
      </c>
      <c r="D152" s="6">
        <f t="shared" si="80"/>
        <v>147</v>
      </c>
      <c r="E152" s="2"/>
      <c r="F152" s="2">
        <f t="shared" si="81"/>
        <v>0</v>
      </c>
      <c r="J152" s="1">
        <f t="shared" si="82"/>
        <v>0</v>
      </c>
      <c r="M152" s="8" t="str">
        <f t="shared" si="63"/>
        <v/>
      </c>
      <c r="N152" s="8" t="str">
        <f t="shared" si="64"/>
        <v/>
      </c>
      <c r="O152" s="1" t="str">
        <f t="shared" si="65"/>
        <v/>
      </c>
      <c r="P152" s="32" t="str">
        <f t="shared" si="66"/>
        <v/>
      </c>
      <c r="Q152" s="32" t="str">
        <f t="shared" si="83"/>
        <v/>
      </c>
      <c r="R152" s="6">
        <f t="shared" si="71"/>
        <v>0</v>
      </c>
      <c r="S152" s="6">
        <f>IF(AND(D152&lt;=L$4,P152&lt;&gt;"Y"),IF(N152&lt;VLOOKUP(O152,'Runners RBH2'!A$3:FQ$114,S$1,FALSE),IF(Y$2="zero",0,Y$2),0),0)</f>
        <v>0</v>
      </c>
      <c r="T152" s="6">
        <f t="shared" si="84"/>
        <v>0</v>
      </c>
      <c r="U152" s="2"/>
      <c r="V152" s="2" t="str">
        <f>IF(O152&lt;&gt;"",VLOOKUP(O152,Runners!CZ$3:DM$180,V$1,FALSE),"")</f>
        <v/>
      </c>
      <c r="W152" s="18" t="str">
        <f t="shared" si="85"/>
        <v/>
      </c>
    </row>
    <row r="153" spans="2:23" ht="12.75" customHeight="1" x14ac:dyDescent="0.25">
      <c r="C153" s="3">
        <f>IF(A153&lt;&gt;"",VLOOKUP(A153,'Runners RBH2'!A$3:CT$114,C$1,FALSE),0)</f>
        <v>0</v>
      </c>
      <c r="D153" s="6">
        <f t="shared" si="80"/>
        <v>148</v>
      </c>
      <c r="E153" s="2"/>
      <c r="F153" s="2">
        <f t="shared" si="81"/>
        <v>0</v>
      </c>
      <c r="J153" s="1">
        <f t="shared" si="82"/>
        <v>0</v>
      </c>
      <c r="M153" s="8" t="str">
        <f t="shared" si="63"/>
        <v/>
      </c>
      <c r="N153" s="8" t="str">
        <f t="shared" si="64"/>
        <v/>
      </c>
      <c r="O153" s="1" t="str">
        <f t="shared" si="65"/>
        <v/>
      </c>
      <c r="P153" s="32" t="str">
        <f t="shared" si="66"/>
        <v/>
      </c>
      <c r="Q153" s="32" t="str">
        <f t="shared" si="83"/>
        <v/>
      </c>
      <c r="R153" s="6">
        <f t="shared" si="71"/>
        <v>0</v>
      </c>
      <c r="S153" s="6">
        <f>IF(AND(D153&lt;=L$4,P153&lt;&gt;"Y"),IF(N153&lt;VLOOKUP(O153,'Runners RBH2'!A$3:FQ$114,S$1,FALSE),IF(Y$2="zero",0,Y$2),0),0)</f>
        <v>0</v>
      </c>
      <c r="T153" s="6">
        <f t="shared" si="84"/>
        <v>0</v>
      </c>
      <c r="U153" s="2"/>
      <c r="V153" s="2" t="str">
        <f>IF(O153&lt;&gt;"",VLOOKUP(O153,Runners!CZ$3:DM$180,V$1,FALSE),"")</f>
        <v/>
      </c>
      <c r="W153" s="18" t="str">
        <f t="shared" si="85"/>
        <v/>
      </c>
    </row>
    <row r="154" spans="2:23" ht="12.75" customHeight="1" x14ac:dyDescent="0.25">
      <c r="C154" s="3">
        <f>IF(A154&lt;&gt;"",VLOOKUP(A154,'Runners RBH2'!A$3:CT$114,C$1,FALSE),0)</f>
        <v>0</v>
      </c>
      <c r="D154" s="6">
        <f t="shared" si="80"/>
        <v>149</v>
      </c>
      <c r="E154" s="2"/>
      <c r="F154" s="2">
        <f t="shared" si="81"/>
        <v>0</v>
      </c>
      <c r="J154" s="1">
        <f t="shared" si="82"/>
        <v>0</v>
      </c>
      <c r="M154" s="8" t="str">
        <f t="shared" si="63"/>
        <v/>
      </c>
      <c r="N154" s="8" t="str">
        <f t="shared" si="64"/>
        <v/>
      </c>
      <c r="O154" s="1" t="str">
        <f t="shared" si="65"/>
        <v/>
      </c>
      <c r="P154" s="32" t="str">
        <f t="shared" si="66"/>
        <v/>
      </c>
      <c r="Q154" s="32" t="str">
        <f t="shared" si="83"/>
        <v/>
      </c>
      <c r="R154" s="6">
        <f t="shared" si="71"/>
        <v>0</v>
      </c>
      <c r="S154" s="6">
        <f>IF(AND(D154&lt;=L$4,P154&lt;&gt;"Y"),IF(N154&lt;VLOOKUP(O154,'Runners RBH2'!A$3:FQ$114,S$1,FALSE),IF(Y$2="zero",0,Y$2),0),0)</f>
        <v>0</v>
      </c>
      <c r="T154" s="6">
        <f t="shared" si="84"/>
        <v>0</v>
      </c>
      <c r="U154" s="2"/>
      <c r="V154" s="2" t="str">
        <f>IF(O154&lt;&gt;"",VLOOKUP(O154,Runners!CZ$3:DM$180,V$1,FALSE),"")</f>
        <v/>
      </c>
      <c r="W154" s="18" t="str">
        <f t="shared" si="85"/>
        <v/>
      </c>
    </row>
    <row r="155" spans="2:23" ht="12.75" customHeight="1" x14ac:dyDescent="0.25">
      <c r="C155" s="3">
        <f>IF(A155&lt;&gt;"",VLOOKUP(A155,'Runners RBH2'!A$3:CT$114,C$1,FALSE),0)</f>
        <v>0</v>
      </c>
      <c r="D155" s="6">
        <f t="shared" si="80"/>
        <v>150</v>
      </c>
      <c r="E155" s="2"/>
      <c r="F155" s="2">
        <f t="shared" si="81"/>
        <v>0</v>
      </c>
      <c r="J155" s="1">
        <f t="shared" si="82"/>
        <v>0</v>
      </c>
      <c r="M155" s="8" t="str">
        <f t="shared" si="63"/>
        <v/>
      </c>
      <c r="N155" s="8" t="str">
        <f t="shared" si="64"/>
        <v/>
      </c>
      <c r="O155" s="1" t="str">
        <f t="shared" si="65"/>
        <v/>
      </c>
      <c r="P155" s="32" t="str">
        <f t="shared" si="66"/>
        <v/>
      </c>
      <c r="Q155" s="32" t="str">
        <f t="shared" si="83"/>
        <v/>
      </c>
      <c r="R155" s="6">
        <f t="shared" si="71"/>
        <v>0</v>
      </c>
      <c r="S155" s="6">
        <f>IF(AND(D155&lt;=L$4,P155&lt;&gt;"Y"),IF(N155&lt;VLOOKUP(O155,'Runners RBH2'!A$3:FQ$114,S$1,FALSE),IF(Y$2="zero",0,Y$2),0),0)</f>
        <v>0</v>
      </c>
      <c r="T155" s="6">
        <f t="shared" si="84"/>
        <v>0</v>
      </c>
      <c r="U155" s="2"/>
      <c r="V155" s="2" t="str">
        <f>IF(O155&lt;&gt;"",VLOOKUP(O155,Runners!CZ$3:DM$180,V$1,FALSE),"")</f>
        <v/>
      </c>
      <c r="W155" s="18" t="str">
        <f t="shared" si="85"/>
        <v/>
      </c>
    </row>
    <row r="156" spans="2:23" ht="12.75" customHeight="1" x14ac:dyDescent="0.25">
      <c r="C156" s="3">
        <f>IF(A156&lt;&gt;"",VLOOKUP(A156,'Runners RBH2'!A$3:CT$114,C$1,FALSE),0)</f>
        <v>0</v>
      </c>
      <c r="D156" s="6">
        <f t="shared" si="80"/>
        <v>151</v>
      </c>
      <c r="E156" s="2"/>
      <c r="F156" s="2">
        <f t="shared" si="81"/>
        <v>0</v>
      </c>
      <c r="J156" s="1">
        <f t="shared" si="82"/>
        <v>0</v>
      </c>
      <c r="M156" s="8" t="str">
        <f t="shared" ref="M156:M187" si="86">IF(D156&lt;=L$4,SMALL(E$4:E$207,D156),"")</f>
        <v/>
      </c>
      <c r="N156" s="8" t="str">
        <f t="shared" ref="N156:N187" si="87">IF(D156&lt;=L$4,VLOOKUP(M156,E$4:F$207,2,FALSE),"")</f>
        <v/>
      </c>
      <c r="O156" s="1" t="str">
        <f t="shared" ref="O156:O187" si="88">IF(D156&lt;=L$4,VLOOKUP(M156,E$4:J$207,6,FALSE),"")</f>
        <v/>
      </c>
      <c r="P156" s="32" t="str">
        <f t="shared" ref="P156:P187" si="89">IF(D156&lt;=L$4,VLOOKUP(O156,A$4:B$207,2,FALSE),"")</f>
        <v/>
      </c>
      <c r="Q156" s="32" t="str">
        <f t="shared" si="83"/>
        <v/>
      </c>
      <c r="R156" s="6">
        <f t="shared" si="71"/>
        <v>0</v>
      </c>
      <c r="S156" s="6">
        <f>IF(AND(D156&lt;=L$4,P156&lt;&gt;"Y"),IF(N156&lt;VLOOKUP(O156,'Runners RBH2'!A$3:FQ$114,S$1,FALSE),IF(Y$2="zero",0,Y$2),0),0)</f>
        <v>0</v>
      </c>
      <c r="T156" s="6">
        <f t="shared" si="84"/>
        <v>0</v>
      </c>
      <c r="U156" s="2"/>
      <c r="V156" s="2" t="str">
        <f>IF(O156&lt;&gt;"",VLOOKUP(O156,Runners!CZ$3:DM$180,V$1,FALSE),"")</f>
        <v/>
      </c>
      <c r="W156" s="18" t="str">
        <f t="shared" si="85"/>
        <v/>
      </c>
    </row>
    <row r="157" spans="2:23" ht="12.75" customHeight="1" x14ac:dyDescent="0.25">
      <c r="C157" s="3">
        <f>IF(A157&lt;&gt;"",VLOOKUP(A157,'Runners RBH2'!A$3:CT$114,C$1,FALSE),0)</f>
        <v>0</v>
      </c>
      <c r="D157" s="6">
        <f t="shared" si="80"/>
        <v>152</v>
      </c>
      <c r="E157" s="2"/>
      <c r="F157" s="2">
        <f t="shared" si="81"/>
        <v>0</v>
      </c>
      <c r="J157" s="1">
        <f t="shared" si="82"/>
        <v>0</v>
      </c>
      <c r="M157" s="8" t="str">
        <f t="shared" si="86"/>
        <v/>
      </c>
      <c r="N157" s="8" t="str">
        <f t="shared" si="87"/>
        <v/>
      </c>
      <c r="O157" s="1" t="str">
        <f t="shared" si="88"/>
        <v/>
      </c>
      <c r="P157" s="32" t="str">
        <f t="shared" si="89"/>
        <v/>
      </c>
      <c r="Q157" s="32" t="str">
        <f t="shared" si="83"/>
        <v/>
      </c>
      <c r="R157" s="6">
        <f t="shared" si="71"/>
        <v>0</v>
      </c>
      <c r="S157" s="6">
        <f>IF(AND(D157&lt;=L$4,P157&lt;&gt;"Y"),IF(N157&lt;VLOOKUP(O157,'Runners RBH2'!A$3:FQ$114,S$1,FALSE),IF(Y$2="zero",0,Y$2),0),0)</f>
        <v>0</v>
      </c>
      <c r="T157" s="6">
        <f t="shared" si="84"/>
        <v>0</v>
      </c>
      <c r="U157" s="2"/>
      <c r="V157" s="2" t="str">
        <f>IF(O157&lt;&gt;"",VLOOKUP(O157,Runners!CZ$3:DM$180,V$1,FALSE),"")</f>
        <v/>
      </c>
      <c r="W157" s="18" t="str">
        <f t="shared" si="85"/>
        <v/>
      </c>
    </row>
    <row r="158" spans="2:23" ht="12.75" customHeight="1" x14ac:dyDescent="0.25">
      <c r="C158" s="3">
        <f>IF(A158&lt;&gt;"",VLOOKUP(A158,'Runners RBH2'!A$3:CT$114,C$1,FALSE),0)</f>
        <v>0</v>
      </c>
      <c r="D158" s="6">
        <f t="shared" si="80"/>
        <v>153</v>
      </c>
      <c r="E158" s="2"/>
      <c r="F158" s="2">
        <f t="shared" si="81"/>
        <v>0</v>
      </c>
      <c r="J158" s="1">
        <f t="shared" si="82"/>
        <v>0</v>
      </c>
      <c r="M158" s="8" t="str">
        <f t="shared" si="86"/>
        <v/>
      </c>
      <c r="N158" s="8" t="str">
        <f t="shared" si="87"/>
        <v/>
      </c>
      <c r="O158" s="1" t="str">
        <f t="shared" si="88"/>
        <v/>
      </c>
      <c r="P158" s="32" t="str">
        <f t="shared" si="89"/>
        <v/>
      </c>
      <c r="Q158" s="32" t="str">
        <f t="shared" si="83"/>
        <v/>
      </c>
      <c r="R158" s="6">
        <f t="shared" si="71"/>
        <v>0</v>
      </c>
      <c r="S158" s="6">
        <f>IF(AND(D158&lt;=L$4,P158&lt;&gt;"Y"),IF(N158&lt;VLOOKUP(O158,'Runners RBH2'!A$3:FQ$114,S$1,FALSE),IF(Y$2="zero",0,Y$2),0),0)</f>
        <v>0</v>
      </c>
      <c r="T158" s="6">
        <f t="shared" si="84"/>
        <v>0</v>
      </c>
      <c r="U158" s="2"/>
      <c r="V158" s="2" t="str">
        <f>IF(O158&lt;&gt;"",VLOOKUP(O158,Runners!CZ$3:DM$180,V$1,FALSE),"")</f>
        <v/>
      </c>
      <c r="W158" s="18" t="str">
        <f t="shared" si="85"/>
        <v/>
      </c>
    </row>
    <row r="159" spans="2:23" ht="12.75" customHeight="1" x14ac:dyDescent="0.25">
      <c r="C159" s="3">
        <f>IF(A159&lt;&gt;"",VLOOKUP(A159,'Runners RBH2'!A$3:CT$114,C$1,FALSE),0)</f>
        <v>0</v>
      </c>
      <c r="D159" s="6">
        <f t="shared" si="80"/>
        <v>154</v>
      </c>
      <c r="E159" s="2"/>
      <c r="F159" s="2">
        <f t="shared" si="81"/>
        <v>0</v>
      </c>
      <c r="J159" s="1">
        <f t="shared" si="82"/>
        <v>0</v>
      </c>
      <c r="M159" s="8" t="str">
        <f t="shared" si="86"/>
        <v/>
      </c>
      <c r="N159" s="8" t="str">
        <f t="shared" si="87"/>
        <v/>
      </c>
      <c r="O159" s="1" t="str">
        <f t="shared" si="88"/>
        <v/>
      </c>
      <c r="P159" s="32" t="str">
        <f t="shared" si="89"/>
        <v/>
      </c>
      <c r="Q159" s="32" t="str">
        <f t="shared" si="83"/>
        <v/>
      </c>
      <c r="R159" s="6">
        <f t="shared" si="71"/>
        <v>0</v>
      </c>
      <c r="S159" s="6">
        <f>IF(AND(D159&lt;=L$4,P159&lt;&gt;"Y"),IF(N159&lt;VLOOKUP(O159,'Runners RBH2'!A$3:FQ$114,S$1,FALSE),IF(Y$2="zero",0,Y$2),0),0)</f>
        <v>0</v>
      </c>
      <c r="T159" s="6">
        <f t="shared" si="84"/>
        <v>0</v>
      </c>
      <c r="U159" s="2"/>
      <c r="V159" s="2" t="str">
        <f>IF(O159&lt;&gt;"",VLOOKUP(O159,Runners!CZ$3:DM$180,V$1,FALSE),"")</f>
        <v/>
      </c>
      <c r="W159" s="18" t="str">
        <f t="shared" si="85"/>
        <v/>
      </c>
    </row>
    <row r="160" spans="2:23" ht="12.75" customHeight="1" x14ac:dyDescent="0.25">
      <c r="C160" s="3">
        <f>IF(A160&lt;&gt;"",VLOOKUP(A160,'Runners RBH2'!A$3:CT$114,C$1,FALSE),0)</f>
        <v>0</v>
      </c>
      <c r="D160" s="6">
        <f t="shared" si="80"/>
        <v>155</v>
      </c>
      <c r="E160" s="2"/>
      <c r="F160" s="2">
        <f t="shared" si="81"/>
        <v>0</v>
      </c>
      <c r="J160" s="1">
        <f t="shared" si="82"/>
        <v>0</v>
      </c>
      <c r="M160" s="8" t="str">
        <f t="shared" si="86"/>
        <v/>
      </c>
      <c r="N160" s="8" t="str">
        <f t="shared" si="87"/>
        <v/>
      </c>
      <c r="O160" s="1" t="str">
        <f t="shared" si="88"/>
        <v/>
      </c>
      <c r="P160" s="32" t="str">
        <f t="shared" si="89"/>
        <v/>
      </c>
      <c r="Q160" s="32" t="str">
        <f t="shared" si="83"/>
        <v/>
      </c>
      <c r="R160" s="6">
        <f t="shared" si="71"/>
        <v>0</v>
      </c>
      <c r="S160" s="6">
        <f>IF(AND(D160&lt;=L$4,P160&lt;&gt;"Y"),IF(N160&lt;VLOOKUP(O160,'Runners RBH2'!A$3:FQ$114,S$1,FALSE),IF(Y$2="zero",0,Y$2),0),0)</f>
        <v>0</v>
      </c>
      <c r="T160" s="6">
        <f t="shared" si="84"/>
        <v>0</v>
      </c>
      <c r="U160" s="2"/>
      <c r="V160" s="2" t="str">
        <f>IF(O160&lt;&gt;"",VLOOKUP(O160,Runners!CZ$3:DM$180,V$1,FALSE),"")</f>
        <v/>
      </c>
      <c r="W160" s="18" t="str">
        <f t="shared" si="85"/>
        <v/>
      </c>
    </row>
    <row r="161" spans="3:23" ht="12.75" customHeight="1" x14ac:dyDescent="0.25">
      <c r="C161" s="3">
        <f>IF(A161&lt;&gt;"",VLOOKUP(A161,'Runners RBH2'!A$3:CT$114,C$1,FALSE),0)</f>
        <v>0</v>
      </c>
      <c r="D161" s="6">
        <f t="shared" si="80"/>
        <v>156</v>
      </c>
      <c r="E161" s="2"/>
      <c r="F161" s="2">
        <f t="shared" si="81"/>
        <v>0</v>
      </c>
      <c r="J161" s="1">
        <f t="shared" si="82"/>
        <v>0</v>
      </c>
      <c r="M161" s="8" t="str">
        <f t="shared" si="86"/>
        <v/>
      </c>
      <c r="N161" s="8" t="str">
        <f t="shared" si="87"/>
        <v/>
      </c>
      <c r="O161" s="1" t="str">
        <f t="shared" si="88"/>
        <v/>
      </c>
      <c r="P161" s="32" t="str">
        <f t="shared" si="89"/>
        <v/>
      </c>
      <c r="Q161" s="32" t="str">
        <f t="shared" si="83"/>
        <v/>
      </c>
      <c r="R161" s="6">
        <f t="shared" si="71"/>
        <v>0</v>
      </c>
      <c r="S161" s="6">
        <f>IF(AND(D161&lt;=L$4,P161&lt;&gt;"Y"),IF(N161&lt;VLOOKUP(O161,'Runners RBH2'!A$3:FQ$114,S$1,FALSE),IF(Y$2="zero",0,Y$2),0),0)</f>
        <v>0</v>
      </c>
      <c r="T161" s="6">
        <f t="shared" si="84"/>
        <v>0</v>
      </c>
      <c r="U161" s="2"/>
      <c r="V161" s="2" t="str">
        <f>IF(O161&lt;&gt;"",VLOOKUP(O161,Runners!CZ$3:DM$180,V$1,FALSE),"")</f>
        <v/>
      </c>
      <c r="W161" s="18" t="str">
        <f t="shared" si="85"/>
        <v/>
      </c>
    </row>
    <row r="162" spans="3:23" ht="12.75" customHeight="1" x14ac:dyDescent="0.25">
      <c r="C162" s="3">
        <f>IF(A162&lt;&gt;"",VLOOKUP(A162,'Runners RBH2'!A$3:CT$114,C$1,FALSE),0)</f>
        <v>0</v>
      </c>
      <c r="D162" s="6">
        <f t="shared" si="80"/>
        <v>157</v>
      </c>
      <c r="E162" s="2"/>
      <c r="F162" s="2">
        <f t="shared" si="81"/>
        <v>0</v>
      </c>
      <c r="J162" s="1">
        <f t="shared" si="82"/>
        <v>0</v>
      </c>
      <c r="M162" s="8" t="str">
        <f t="shared" si="86"/>
        <v/>
      </c>
      <c r="N162" s="8" t="str">
        <f t="shared" si="87"/>
        <v/>
      </c>
      <c r="O162" s="1" t="str">
        <f t="shared" si="88"/>
        <v/>
      </c>
      <c r="P162" s="32" t="str">
        <f t="shared" si="89"/>
        <v/>
      </c>
      <c r="Q162" s="32" t="str">
        <f t="shared" si="83"/>
        <v/>
      </c>
      <c r="R162" s="6">
        <f t="shared" si="71"/>
        <v>0</v>
      </c>
      <c r="S162" s="6">
        <f>IF(AND(D162&lt;=L$4,P162&lt;&gt;"Y"),IF(N162&lt;VLOOKUP(O162,'Runners RBH2'!A$3:FQ$114,S$1,FALSE),IF(Y$2="zero",0,Y$2),0),0)</f>
        <v>0</v>
      </c>
      <c r="T162" s="6">
        <f t="shared" si="84"/>
        <v>0</v>
      </c>
      <c r="U162" s="2"/>
      <c r="V162" s="2" t="str">
        <f>IF(O162&lt;&gt;"",VLOOKUP(O162,Runners!CZ$3:DM$180,V$1,FALSE),"")</f>
        <v/>
      </c>
      <c r="W162" s="18" t="str">
        <f t="shared" si="85"/>
        <v/>
      </c>
    </row>
    <row r="163" spans="3:23" ht="12.75" customHeight="1" x14ac:dyDescent="0.25">
      <c r="C163" s="3">
        <f>IF(A163&lt;&gt;"",VLOOKUP(A163,'Runners RBH2'!A$3:CT$114,C$1,FALSE),0)</f>
        <v>0</v>
      </c>
      <c r="D163" s="6">
        <f t="shared" si="80"/>
        <v>158</v>
      </c>
      <c r="E163" s="2"/>
      <c r="F163" s="2">
        <f t="shared" si="81"/>
        <v>0</v>
      </c>
      <c r="J163" s="1">
        <f t="shared" si="82"/>
        <v>0</v>
      </c>
      <c r="M163" s="8" t="str">
        <f t="shared" si="86"/>
        <v/>
      </c>
      <c r="N163" s="8" t="str">
        <f t="shared" si="87"/>
        <v/>
      </c>
      <c r="O163" s="1" t="str">
        <f t="shared" si="88"/>
        <v/>
      </c>
      <c r="P163" s="32" t="str">
        <f t="shared" si="89"/>
        <v/>
      </c>
      <c r="Q163" s="32" t="str">
        <f t="shared" si="83"/>
        <v/>
      </c>
      <c r="R163" s="6">
        <f t="shared" si="71"/>
        <v>0</v>
      </c>
      <c r="S163" s="6">
        <f>IF(AND(D163&lt;=L$4,P163&lt;&gt;"Y"),IF(N163&lt;VLOOKUP(O163,'Runners RBH2'!A$3:FQ$114,S$1,FALSE),IF(Y$2="zero",0,Y$2),0),0)</f>
        <v>0</v>
      </c>
      <c r="T163" s="6">
        <f t="shared" si="84"/>
        <v>0</v>
      </c>
      <c r="U163" s="2"/>
      <c r="V163" s="2" t="str">
        <f>IF(O163&lt;&gt;"",VLOOKUP(O163,Runners!CZ$3:DM$180,V$1,FALSE),"")</f>
        <v/>
      </c>
      <c r="W163" s="18" t="str">
        <f t="shared" si="85"/>
        <v/>
      </c>
    </row>
    <row r="164" spans="3:23" ht="12.75" customHeight="1" x14ac:dyDescent="0.25">
      <c r="C164" s="3">
        <f>IF(A164&lt;&gt;"",VLOOKUP(A164,'Runners RBH2'!A$3:CT$114,C$1,FALSE),0)</f>
        <v>0</v>
      </c>
      <c r="D164" s="6">
        <f t="shared" si="80"/>
        <v>159</v>
      </c>
      <c r="E164" s="2"/>
      <c r="F164" s="2">
        <f t="shared" si="81"/>
        <v>0</v>
      </c>
      <c r="J164" s="1">
        <f t="shared" si="82"/>
        <v>0</v>
      </c>
      <c r="M164" s="8" t="str">
        <f t="shared" si="86"/>
        <v/>
      </c>
      <c r="N164" s="8" t="str">
        <f t="shared" si="87"/>
        <v/>
      </c>
      <c r="O164" s="1" t="str">
        <f t="shared" si="88"/>
        <v/>
      </c>
      <c r="P164" s="32" t="str">
        <f t="shared" si="89"/>
        <v/>
      </c>
      <c r="Q164" s="32" t="str">
        <f t="shared" si="83"/>
        <v/>
      </c>
      <c r="R164" s="6">
        <f t="shared" si="71"/>
        <v>0</v>
      </c>
      <c r="S164" s="6">
        <f>IF(AND(D164&lt;=L$4,P164&lt;&gt;"Y"),IF(N164&lt;VLOOKUP(O164,'Runners RBH2'!A$3:FQ$114,S$1,FALSE),IF(Y$2="zero",0,Y$2),0),0)</f>
        <v>0</v>
      </c>
      <c r="T164" s="6">
        <f t="shared" si="84"/>
        <v>0</v>
      </c>
      <c r="U164" s="2"/>
      <c r="V164" s="2" t="str">
        <f>IF(O164&lt;&gt;"",VLOOKUP(O164,Runners!CZ$3:DM$180,V$1,FALSE),"")</f>
        <v/>
      </c>
      <c r="W164" s="18" t="str">
        <f t="shared" si="85"/>
        <v/>
      </c>
    </row>
    <row r="165" spans="3:23" ht="12.75" customHeight="1" x14ac:dyDescent="0.25">
      <c r="C165" s="3">
        <f>IF(A165&lt;&gt;"",VLOOKUP(A165,'Runners RBH2'!A$3:CT$114,C$1,FALSE),0)</f>
        <v>0</v>
      </c>
      <c r="D165" s="6">
        <f t="shared" si="80"/>
        <v>160</v>
      </c>
      <c r="E165" s="2"/>
      <c r="F165" s="2">
        <f t="shared" si="81"/>
        <v>0</v>
      </c>
      <c r="J165" s="1">
        <f t="shared" si="82"/>
        <v>0</v>
      </c>
      <c r="M165" s="8" t="str">
        <f t="shared" si="86"/>
        <v/>
      </c>
      <c r="N165" s="8" t="str">
        <f t="shared" si="87"/>
        <v/>
      </c>
      <c r="O165" s="1" t="str">
        <f t="shared" si="88"/>
        <v/>
      </c>
      <c r="P165" s="32" t="str">
        <f t="shared" si="89"/>
        <v/>
      </c>
      <c r="Q165" s="32" t="str">
        <f t="shared" si="83"/>
        <v/>
      </c>
      <c r="R165" s="6">
        <f t="shared" si="71"/>
        <v>0</v>
      </c>
      <c r="S165" s="6">
        <f>IF(AND(D165&lt;=L$4,P165&lt;&gt;"Y"),IF(N165&lt;VLOOKUP(O165,'Runners RBH2'!A$3:FQ$114,S$1,FALSE),IF(Y$2="zero",0,Y$2),0),0)</f>
        <v>0</v>
      </c>
      <c r="T165" s="6">
        <f t="shared" si="84"/>
        <v>0</v>
      </c>
      <c r="U165" s="2"/>
      <c r="V165" s="2" t="str">
        <f>IF(O165&lt;&gt;"",VLOOKUP(O165,Runners!CZ$3:DM$180,V$1,FALSE),"")</f>
        <v/>
      </c>
      <c r="W165" s="18" t="str">
        <f t="shared" si="85"/>
        <v/>
      </c>
    </row>
    <row r="166" spans="3:23" ht="12.75" customHeight="1" x14ac:dyDescent="0.25">
      <c r="C166" s="3">
        <f>IF(A166&lt;&gt;"",VLOOKUP(A166,'Runners RBH2'!A$3:CT$114,C$1,FALSE),0)</f>
        <v>0</v>
      </c>
      <c r="D166" s="6">
        <f t="shared" si="80"/>
        <v>161</v>
      </c>
      <c r="E166" s="2"/>
      <c r="F166" s="2">
        <f t="shared" si="81"/>
        <v>0</v>
      </c>
      <c r="J166" s="1">
        <f t="shared" si="82"/>
        <v>0</v>
      </c>
      <c r="M166" s="8" t="str">
        <f t="shared" si="86"/>
        <v/>
      </c>
      <c r="N166" s="8" t="str">
        <f t="shared" si="87"/>
        <v/>
      </c>
      <c r="O166" s="1" t="str">
        <f t="shared" si="88"/>
        <v/>
      </c>
      <c r="P166" s="32" t="str">
        <f t="shared" si="89"/>
        <v/>
      </c>
      <c r="Q166" s="32" t="str">
        <f t="shared" si="83"/>
        <v/>
      </c>
      <c r="R166" s="6">
        <f t="shared" si="71"/>
        <v>0</v>
      </c>
      <c r="S166" s="6">
        <f>IF(AND(D166&lt;=L$4,P166&lt;&gt;"Y"),IF(N166&lt;VLOOKUP(O166,'Runners RBH2'!A$3:FQ$114,S$1,FALSE),IF(Y$2="zero",0,Y$2),0),0)</f>
        <v>0</v>
      </c>
      <c r="T166" s="6">
        <f t="shared" si="84"/>
        <v>0</v>
      </c>
      <c r="U166" s="2"/>
      <c r="V166" s="2" t="str">
        <f>IF(O166&lt;&gt;"",VLOOKUP(O166,Runners!CZ$3:DM$180,V$1,FALSE),"")</f>
        <v/>
      </c>
      <c r="W166" s="18" t="str">
        <f t="shared" si="85"/>
        <v/>
      </c>
    </row>
    <row r="167" spans="3:23" ht="12.75" customHeight="1" x14ac:dyDescent="0.25">
      <c r="C167" s="3">
        <f>IF(A167&lt;&gt;"",VLOOKUP(A167,'Runners RBH2'!A$3:CT$114,C$1,FALSE),0)</f>
        <v>0</v>
      </c>
      <c r="D167" s="6">
        <f t="shared" si="80"/>
        <v>162</v>
      </c>
      <c r="E167" s="2"/>
      <c r="F167" s="2">
        <f t="shared" si="81"/>
        <v>0</v>
      </c>
      <c r="J167" s="1">
        <f t="shared" si="82"/>
        <v>0</v>
      </c>
      <c r="M167" s="8" t="str">
        <f t="shared" si="86"/>
        <v/>
      </c>
      <c r="N167" s="8" t="str">
        <f t="shared" si="87"/>
        <v/>
      </c>
      <c r="O167" s="1" t="str">
        <f t="shared" si="88"/>
        <v/>
      </c>
      <c r="P167" s="32" t="str">
        <f t="shared" si="89"/>
        <v/>
      </c>
      <c r="Q167" s="32" t="str">
        <f t="shared" si="83"/>
        <v/>
      </c>
      <c r="R167" s="6">
        <f t="shared" si="71"/>
        <v>0</v>
      </c>
      <c r="S167" s="6">
        <f>IF(AND(D167&lt;=L$4,P167&lt;&gt;"Y"),IF(N167&lt;VLOOKUP(O167,'Runners RBH2'!A$3:FQ$114,S$1,FALSE),IF(Y$2="zero",0,Y$2),0),0)</f>
        <v>0</v>
      </c>
      <c r="T167" s="6">
        <f t="shared" si="84"/>
        <v>0</v>
      </c>
      <c r="U167" s="2"/>
      <c r="V167" s="2" t="str">
        <f>IF(O167&lt;&gt;"",VLOOKUP(O167,Runners!CZ$3:DM$180,V$1,FALSE),"")</f>
        <v/>
      </c>
      <c r="W167" s="18" t="str">
        <f t="shared" si="85"/>
        <v/>
      </c>
    </row>
    <row r="168" spans="3:23" ht="12.75" customHeight="1" x14ac:dyDescent="0.25">
      <c r="C168" s="3">
        <f>IF(A168&lt;&gt;"",VLOOKUP(A168,'Runners RBH2'!A$3:CT$114,C$1,FALSE),0)</f>
        <v>0</v>
      </c>
      <c r="D168" s="6">
        <f t="shared" si="80"/>
        <v>163</v>
      </c>
      <c r="E168" s="2"/>
      <c r="F168" s="2">
        <f t="shared" si="81"/>
        <v>0</v>
      </c>
      <c r="J168" s="1">
        <f t="shared" si="82"/>
        <v>0</v>
      </c>
      <c r="M168" s="8" t="str">
        <f t="shared" si="86"/>
        <v/>
      </c>
      <c r="N168" s="8" t="str">
        <f t="shared" si="87"/>
        <v/>
      </c>
      <c r="O168" s="1" t="str">
        <f t="shared" si="88"/>
        <v/>
      </c>
      <c r="P168" s="32" t="str">
        <f t="shared" si="89"/>
        <v/>
      </c>
      <c r="Q168" s="32" t="str">
        <f t="shared" si="83"/>
        <v/>
      </c>
      <c r="R168" s="6">
        <f t="shared" si="71"/>
        <v>0</v>
      </c>
      <c r="S168" s="6">
        <f>IF(AND(D168&lt;=L$4,P168&lt;&gt;"Y"),IF(N168&lt;VLOOKUP(O168,'Runners RBH2'!A$3:FQ$114,S$1,FALSE),IF(Y$2="zero",0,Y$2),0),0)</f>
        <v>0</v>
      </c>
      <c r="T168" s="6">
        <f t="shared" si="84"/>
        <v>0</v>
      </c>
      <c r="U168" s="2"/>
      <c r="V168" s="2" t="str">
        <f>IF(O168&lt;&gt;"",VLOOKUP(O168,Runners!CZ$3:DM$180,V$1,FALSE),"")</f>
        <v/>
      </c>
      <c r="W168" s="18" t="str">
        <f t="shared" si="85"/>
        <v/>
      </c>
    </row>
    <row r="169" spans="3:23" ht="12.75" customHeight="1" x14ac:dyDescent="0.25">
      <c r="C169" s="3">
        <f>IF(A169&lt;&gt;"",VLOOKUP(A169,'Runners RBH2'!A$3:CT$114,C$1,FALSE),0)</f>
        <v>0</v>
      </c>
      <c r="D169" s="6">
        <f t="shared" si="80"/>
        <v>164</v>
      </c>
      <c r="E169" s="2"/>
      <c r="F169" s="2">
        <f t="shared" si="81"/>
        <v>0</v>
      </c>
      <c r="J169" s="1">
        <f t="shared" si="82"/>
        <v>0</v>
      </c>
      <c r="M169" s="8" t="str">
        <f t="shared" si="86"/>
        <v/>
      </c>
      <c r="N169" s="8" t="str">
        <f t="shared" si="87"/>
        <v/>
      </c>
      <c r="O169" s="1" t="str">
        <f t="shared" si="88"/>
        <v/>
      </c>
      <c r="P169" s="32" t="str">
        <f t="shared" si="89"/>
        <v/>
      </c>
      <c r="Q169" s="32" t="str">
        <f t="shared" si="83"/>
        <v/>
      </c>
      <c r="R169" s="6">
        <f t="shared" si="71"/>
        <v>0</v>
      </c>
      <c r="S169" s="6">
        <f>IF(AND(D169&lt;=L$4,P169&lt;&gt;"Y"),IF(N169&lt;VLOOKUP(O169,'Runners RBH2'!A$3:FQ$114,S$1,FALSE),IF(Y$2="zero",0,Y$2),0),0)</f>
        <v>0</v>
      </c>
      <c r="T169" s="6">
        <f t="shared" si="84"/>
        <v>0</v>
      </c>
      <c r="U169" s="2"/>
      <c r="V169" s="2" t="str">
        <f>IF(O169&lt;&gt;"",VLOOKUP(O169,Runners!CZ$3:DM$180,V$1,FALSE),"")</f>
        <v/>
      </c>
      <c r="W169" s="18" t="str">
        <f t="shared" si="85"/>
        <v/>
      </c>
    </row>
    <row r="170" spans="3:23" ht="12.75" customHeight="1" x14ac:dyDescent="0.25">
      <c r="C170" s="3">
        <f>IF(A170&lt;&gt;"",VLOOKUP(A170,'Runners RBH2'!A$3:CT$114,C$1,FALSE),0)</f>
        <v>0</v>
      </c>
      <c r="D170" s="6">
        <f t="shared" ref="D170:D176" si="90">D169+1</f>
        <v>165</v>
      </c>
      <c r="E170" s="2"/>
      <c r="F170" s="2">
        <f t="shared" si="81"/>
        <v>0</v>
      </c>
      <c r="J170" s="1">
        <f t="shared" ref="J170:J176" si="91">A170</f>
        <v>0</v>
      </c>
      <c r="M170" s="8" t="str">
        <f t="shared" si="86"/>
        <v/>
      </c>
      <c r="N170" s="8" t="str">
        <f t="shared" si="87"/>
        <v/>
      </c>
      <c r="O170" s="1" t="str">
        <f t="shared" si="88"/>
        <v/>
      </c>
      <c r="P170" s="32" t="str">
        <f t="shared" si="89"/>
        <v/>
      </c>
      <c r="Q170" s="32" t="str">
        <f t="shared" ref="Q170:Q176" si="92">IF(D170&lt;=L$4,IF(P170="Y",Q169,Q169-1),"")</f>
        <v/>
      </c>
      <c r="R170" s="6">
        <f t="shared" si="71"/>
        <v>0</v>
      </c>
      <c r="S170" s="6">
        <f>IF(AND(D170&lt;=L$4,P170&lt;&gt;"Y"),IF(N170&lt;VLOOKUP(O170,'Runners RBH2'!A$3:FQ$114,S$1,FALSE),IF(Y$2="zero",0,Y$2),0),0)</f>
        <v>0</v>
      </c>
      <c r="T170" s="6">
        <f t="shared" ref="T170:T176" si="93">IF(AND(D170&lt;=L$4,P170&lt;&gt;"Y"),S170+R170,0)</f>
        <v>0</v>
      </c>
      <c r="U170" s="2"/>
      <c r="V170" s="2" t="str">
        <f>IF(O170&lt;&gt;"",VLOOKUP(O170,Runners!CZ$3:DM$180,V$1,FALSE),"")</f>
        <v/>
      </c>
      <c r="W170" s="18" t="str">
        <f t="shared" ref="W170:W176" si="94">IF(O170&lt;&gt;"",(V170-N170)/V170,"")</f>
        <v/>
      </c>
    </row>
    <row r="171" spans="3:23" ht="12.75" customHeight="1" x14ac:dyDescent="0.25">
      <c r="C171" s="3">
        <f>IF(A171&lt;&gt;"",VLOOKUP(A171,'Runners RBH2'!A$3:CT$114,C$1,FALSE),0)</f>
        <v>0</v>
      </c>
      <c r="D171" s="6">
        <f t="shared" si="90"/>
        <v>166</v>
      </c>
      <c r="E171" s="2"/>
      <c r="F171" s="2">
        <f t="shared" si="81"/>
        <v>0</v>
      </c>
      <c r="J171" s="1">
        <f t="shared" si="91"/>
        <v>0</v>
      </c>
      <c r="M171" s="8" t="str">
        <f t="shared" si="86"/>
        <v/>
      </c>
      <c r="N171" s="8" t="str">
        <f t="shared" si="87"/>
        <v/>
      </c>
      <c r="O171" s="1" t="str">
        <f t="shared" si="88"/>
        <v/>
      </c>
      <c r="P171" s="32" t="str">
        <f t="shared" si="89"/>
        <v/>
      </c>
      <c r="Q171" s="32" t="str">
        <f t="shared" si="92"/>
        <v/>
      </c>
      <c r="R171" s="6">
        <f t="shared" si="71"/>
        <v>0</v>
      </c>
      <c r="S171" s="6">
        <f>IF(AND(D171&lt;=L$4,P171&lt;&gt;"Y"),IF(N171&lt;VLOOKUP(O171,'Runners RBH2'!A$3:FQ$114,S$1,FALSE),IF(Y$2="zero",0,Y$2),0),0)</f>
        <v>0</v>
      </c>
      <c r="T171" s="6">
        <f t="shared" si="93"/>
        <v>0</v>
      </c>
      <c r="U171" s="2"/>
      <c r="V171" s="2" t="str">
        <f>IF(O171&lt;&gt;"",VLOOKUP(O171,Runners!CZ$3:DM$180,V$1,FALSE),"")</f>
        <v/>
      </c>
      <c r="W171" s="18" t="str">
        <f t="shared" si="94"/>
        <v/>
      </c>
    </row>
    <row r="172" spans="3:23" ht="12.75" customHeight="1" x14ac:dyDescent="0.25">
      <c r="C172" s="3">
        <f>IF(A172&lt;&gt;"",VLOOKUP(A172,'Runners RBH2'!A$3:CT$114,C$1,FALSE),0)</f>
        <v>0</v>
      </c>
      <c r="D172" s="6">
        <f t="shared" si="90"/>
        <v>167</v>
      </c>
      <c r="E172" s="2"/>
      <c r="F172" s="2">
        <f t="shared" si="81"/>
        <v>0</v>
      </c>
      <c r="J172" s="1">
        <f t="shared" si="91"/>
        <v>0</v>
      </c>
      <c r="M172" s="8" t="str">
        <f t="shared" si="86"/>
        <v/>
      </c>
      <c r="N172" s="8" t="str">
        <f t="shared" si="87"/>
        <v/>
      </c>
      <c r="O172" s="1" t="str">
        <f t="shared" si="88"/>
        <v/>
      </c>
      <c r="P172" s="32" t="str">
        <f t="shared" si="89"/>
        <v/>
      </c>
      <c r="Q172" s="32" t="str">
        <f t="shared" si="92"/>
        <v/>
      </c>
      <c r="R172" s="6">
        <f t="shared" si="71"/>
        <v>0</v>
      </c>
      <c r="S172" s="6">
        <f>IF(AND(D172&lt;=L$4,P172&lt;&gt;"Y"),IF(N172&lt;VLOOKUP(O172,'Runners RBH2'!A$3:FQ$114,S$1,FALSE),IF(Y$2="zero",0,Y$2),0),0)</f>
        <v>0</v>
      </c>
      <c r="T172" s="6">
        <f t="shared" si="93"/>
        <v>0</v>
      </c>
      <c r="U172" s="2"/>
      <c r="V172" s="2" t="str">
        <f>IF(O172&lt;&gt;"",VLOOKUP(O172,Runners!CZ$3:DM$180,V$1,FALSE),"")</f>
        <v/>
      </c>
      <c r="W172" s="18" t="str">
        <f t="shared" si="94"/>
        <v/>
      </c>
    </row>
    <row r="173" spans="3:23" ht="12.75" customHeight="1" x14ac:dyDescent="0.25">
      <c r="C173" s="3">
        <f>IF(A173&lt;&gt;"",VLOOKUP(A173,'Runners RBH2'!A$3:CT$114,C$1,FALSE),0)</f>
        <v>0</v>
      </c>
      <c r="D173" s="6">
        <f t="shared" si="90"/>
        <v>168</v>
      </c>
      <c r="E173" s="2"/>
      <c r="F173" s="2">
        <f t="shared" si="81"/>
        <v>0</v>
      </c>
      <c r="J173" s="1">
        <f t="shared" si="91"/>
        <v>0</v>
      </c>
      <c r="M173" s="8" t="str">
        <f t="shared" si="86"/>
        <v/>
      </c>
      <c r="N173" s="8" t="str">
        <f t="shared" si="87"/>
        <v/>
      </c>
      <c r="O173" s="1" t="str">
        <f t="shared" si="88"/>
        <v/>
      </c>
      <c r="P173" s="32" t="str">
        <f t="shared" si="89"/>
        <v/>
      </c>
      <c r="Q173" s="32" t="str">
        <f t="shared" si="92"/>
        <v/>
      </c>
      <c r="R173" s="6">
        <f t="shared" si="71"/>
        <v>0</v>
      </c>
      <c r="S173" s="6">
        <f>IF(AND(D173&lt;=L$4,P173&lt;&gt;"Y"),IF(N173&lt;VLOOKUP(O173,'Runners RBH2'!A$3:FQ$114,S$1,FALSE),IF(Y$2="zero",0,Y$2),0),0)</f>
        <v>0</v>
      </c>
      <c r="T173" s="6">
        <f t="shared" si="93"/>
        <v>0</v>
      </c>
      <c r="U173" s="2"/>
      <c r="V173" s="2" t="str">
        <f>IF(O173&lt;&gt;"",VLOOKUP(O173,Runners!CZ$3:DM$180,V$1,FALSE),"")</f>
        <v/>
      </c>
      <c r="W173" s="18" t="str">
        <f t="shared" si="94"/>
        <v/>
      </c>
    </row>
    <row r="174" spans="3:23" ht="12.75" customHeight="1" x14ac:dyDescent="0.25">
      <c r="C174" s="3">
        <f>IF(A174&lt;&gt;"",VLOOKUP(A174,'Runners RBH2'!A$3:CT$114,C$1,FALSE),0)</f>
        <v>0</v>
      </c>
      <c r="D174" s="6">
        <f t="shared" si="90"/>
        <v>169</v>
      </c>
      <c r="E174" s="2"/>
      <c r="F174" s="2">
        <f t="shared" si="81"/>
        <v>0</v>
      </c>
      <c r="J174" s="1">
        <f t="shared" si="91"/>
        <v>0</v>
      </c>
      <c r="M174" s="8" t="str">
        <f t="shared" si="86"/>
        <v/>
      </c>
      <c r="N174" s="8" t="str">
        <f t="shared" si="87"/>
        <v/>
      </c>
      <c r="O174" s="1" t="str">
        <f t="shared" si="88"/>
        <v/>
      </c>
      <c r="P174" s="32" t="str">
        <f t="shared" si="89"/>
        <v/>
      </c>
      <c r="Q174" s="32" t="str">
        <f t="shared" si="92"/>
        <v/>
      </c>
      <c r="R174" s="6">
        <f t="shared" si="71"/>
        <v>0</v>
      </c>
      <c r="S174" s="6">
        <f>IF(AND(D174&lt;=L$4,P174&lt;&gt;"Y"),IF(N174&lt;VLOOKUP(O174,'Runners RBH2'!A$3:FQ$114,S$1,FALSE),IF(Y$2="zero",0,Y$2),0),0)</f>
        <v>0</v>
      </c>
      <c r="T174" s="6">
        <f t="shared" si="93"/>
        <v>0</v>
      </c>
      <c r="U174" s="2"/>
      <c r="V174" s="2" t="str">
        <f>IF(O174&lt;&gt;"",VLOOKUP(O174,Runners!CZ$3:DM$180,V$1,FALSE),"")</f>
        <v/>
      </c>
      <c r="W174" s="18" t="str">
        <f t="shared" si="94"/>
        <v/>
      </c>
    </row>
    <row r="175" spans="3:23" ht="12.75" customHeight="1" x14ac:dyDescent="0.25">
      <c r="C175" s="3">
        <f>IF(A175&lt;&gt;"",VLOOKUP(A175,'Runners RBH2'!A$3:CT$114,C$1,FALSE),0)</f>
        <v>0</v>
      </c>
      <c r="D175" s="6">
        <f t="shared" si="90"/>
        <v>170</v>
      </c>
      <c r="E175" s="2"/>
      <c r="F175" s="2">
        <f t="shared" si="81"/>
        <v>0</v>
      </c>
      <c r="J175" s="1">
        <f t="shared" si="91"/>
        <v>0</v>
      </c>
      <c r="M175" s="8" t="str">
        <f t="shared" si="86"/>
        <v/>
      </c>
      <c r="N175" s="8" t="str">
        <f t="shared" si="87"/>
        <v/>
      </c>
      <c r="O175" s="1" t="str">
        <f t="shared" si="88"/>
        <v/>
      </c>
      <c r="P175" s="32" t="str">
        <f t="shared" si="89"/>
        <v/>
      </c>
      <c r="Q175" s="32" t="str">
        <f t="shared" si="92"/>
        <v/>
      </c>
      <c r="R175" s="6">
        <f t="shared" si="71"/>
        <v>0</v>
      </c>
      <c r="S175" s="6">
        <f>IF(AND(D175&lt;=L$4,P175&lt;&gt;"Y"),IF(N175&lt;VLOOKUP(O175,'Runners RBH2'!A$3:FQ$114,S$1,FALSE),IF(Y$2="zero",0,Y$2),0),0)</f>
        <v>0</v>
      </c>
      <c r="T175" s="6">
        <f t="shared" si="93"/>
        <v>0</v>
      </c>
      <c r="U175" s="2"/>
      <c r="V175" s="2" t="str">
        <f>IF(O175&lt;&gt;"",VLOOKUP(O175,Runners!CZ$3:DM$180,V$1,FALSE),"")</f>
        <v/>
      </c>
      <c r="W175" s="18" t="str">
        <f t="shared" si="94"/>
        <v/>
      </c>
    </row>
    <row r="176" spans="3:23" ht="12.75" customHeight="1" x14ac:dyDescent="0.25">
      <c r="C176" s="3">
        <f>IF(A176&lt;&gt;"",VLOOKUP(A176,'Runners RBH2'!A$3:CT$114,C$1,FALSE),0)</f>
        <v>0</v>
      </c>
      <c r="D176" s="6">
        <f t="shared" si="90"/>
        <v>171</v>
      </c>
      <c r="E176" s="2"/>
      <c r="F176" s="2">
        <f t="shared" si="81"/>
        <v>0</v>
      </c>
      <c r="J176" s="1">
        <f t="shared" si="91"/>
        <v>0</v>
      </c>
      <c r="M176" s="8" t="str">
        <f t="shared" si="86"/>
        <v/>
      </c>
      <c r="N176" s="8" t="str">
        <f t="shared" si="87"/>
        <v/>
      </c>
      <c r="O176" s="1" t="str">
        <f t="shared" si="88"/>
        <v/>
      </c>
      <c r="P176" s="32" t="str">
        <f t="shared" si="89"/>
        <v/>
      </c>
      <c r="Q176" s="32" t="str">
        <f t="shared" si="92"/>
        <v/>
      </c>
      <c r="R176" s="6">
        <f t="shared" si="71"/>
        <v>0</v>
      </c>
      <c r="S176" s="6">
        <f>IF(AND(D176&lt;=L$4,P176&lt;&gt;"Y"),IF(N176&lt;VLOOKUP(O176,'Runners RBH2'!A$3:FQ$114,S$1,FALSE),IF(Y$2="zero",0,Y$2),0),0)</f>
        <v>0</v>
      </c>
      <c r="T176" s="6">
        <f t="shared" si="93"/>
        <v>0</v>
      </c>
      <c r="U176" s="2"/>
      <c r="V176" s="2" t="str">
        <f>IF(O176&lt;&gt;"",VLOOKUP(O176,Runners!CZ$3:DM$180,V$1,FALSE),"")</f>
        <v/>
      </c>
      <c r="W176" s="18" t="str">
        <f t="shared" si="94"/>
        <v/>
      </c>
    </row>
    <row r="177" spans="3:23" ht="12.75" customHeight="1" x14ac:dyDescent="0.25">
      <c r="C177" s="3">
        <f>IF(A177&lt;&gt;"",VLOOKUP(A177,'Runners RBH2'!A$3:CT$114,C$1,FALSE),0)</f>
        <v>0</v>
      </c>
      <c r="D177" s="6">
        <f t="shared" ref="D177:D206" si="95">D176+1</f>
        <v>172</v>
      </c>
      <c r="E177" s="2"/>
      <c r="F177" s="2">
        <f t="shared" si="81"/>
        <v>0</v>
      </c>
      <c r="J177" s="1">
        <f t="shared" ref="J177:J206" si="96">A177</f>
        <v>0</v>
      </c>
      <c r="M177" s="8" t="str">
        <f t="shared" si="86"/>
        <v/>
      </c>
      <c r="N177" s="8" t="str">
        <f t="shared" si="87"/>
        <v/>
      </c>
      <c r="O177" s="1" t="str">
        <f t="shared" si="88"/>
        <v/>
      </c>
      <c r="P177" s="32" t="str">
        <f t="shared" si="89"/>
        <v/>
      </c>
      <c r="Q177" s="32" t="str">
        <f t="shared" ref="Q177:Q206" si="97">IF(D177&lt;=L$4,IF(P177="Y",Q176,Q176-1),"")</f>
        <v/>
      </c>
      <c r="R177" s="6">
        <f t="shared" si="71"/>
        <v>0</v>
      </c>
      <c r="S177" s="6">
        <f>IF(AND(D177&lt;=L$4,P177&lt;&gt;"Y"),IF(N177&lt;VLOOKUP(O177,'Runners RBH2'!A$3:FQ$114,S$1,FALSE),IF(Y$2="zero",0,Y$2),0),0)</f>
        <v>0</v>
      </c>
      <c r="T177" s="6">
        <f t="shared" ref="T177:T206" si="98">IF(AND(D177&lt;=L$4,P177&lt;&gt;"Y"),S177+R177,0)</f>
        <v>0</v>
      </c>
      <c r="U177" s="2"/>
      <c r="V177" s="2" t="str">
        <f>IF(O177&lt;&gt;"",VLOOKUP(O177,Runners!CZ$3:DM$180,V$1,FALSE),"")</f>
        <v/>
      </c>
      <c r="W177" s="18" t="str">
        <f t="shared" ref="W177:W206" si="99">IF(O177&lt;&gt;"",(V177-N177)/V177,"")</f>
        <v/>
      </c>
    </row>
    <row r="178" spans="3:23" ht="12.75" customHeight="1" x14ac:dyDescent="0.25">
      <c r="C178" s="3">
        <f>IF(A178&lt;&gt;"",VLOOKUP(A178,'Runners RBH2'!A$3:CT$114,C$1,FALSE),0)</f>
        <v>0</v>
      </c>
      <c r="D178" s="6">
        <f t="shared" si="95"/>
        <v>173</v>
      </c>
      <c r="E178" s="2"/>
      <c r="F178" s="2">
        <f t="shared" si="81"/>
        <v>0</v>
      </c>
      <c r="J178" s="1">
        <f t="shared" si="96"/>
        <v>0</v>
      </c>
      <c r="M178" s="8" t="str">
        <f t="shared" si="86"/>
        <v/>
      </c>
      <c r="N178" s="8" t="str">
        <f t="shared" si="87"/>
        <v/>
      </c>
      <c r="O178" s="1" t="str">
        <f t="shared" si="88"/>
        <v/>
      </c>
      <c r="P178" s="32" t="str">
        <f t="shared" si="89"/>
        <v/>
      </c>
      <c r="Q178" s="32" t="str">
        <f t="shared" si="97"/>
        <v/>
      </c>
      <c r="R178" s="6">
        <f t="shared" si="71"/>
        <v>0</v>
      </c>
      <c r="S178" s="6">
        <f>IF(AND(D178&lt;=L$4,P178&lt;&gt;"Y"),IF(N178&lt;VLOOKUP(O178,'Runners RBH2'!A$3:FQ$114,S$1,FALSE),IF(Y$2="zero",0,Y$2),0),0)</f>
        <v>0</v>
      </c>
      <c r="T178" s="6">
        <f t="shared" si="98"/>
        <v>0</v>
      </c>
      <c r="U178" s="2"/>
      <c r="V178" s="2" t="str">
        <f>IF(O178&lt;&gt;"",VLOOKUP(O178,Runners!CZ$3:DM$180,V$1,FALSE),"")</f>
        <v/>
      </c>
      <c r="W178" s="18" t="str">
        <f t="shared" si="99"/>
        <v/>
      </c>
    </row>
    <row r="179" spans="3:23" ht="12.75" customHeight="1" x14ac:dyDescent="0.25">
      <c r="C179" s="3">
        <f>IF(A179&lt;&gt;"",VLOOKUP(A179,'Runners RBH2'!A$3:CT$114,C$1,FALSE),0)</f>
        <v>0</v>
      </c>
      <c r="D179" s="6">
        <f t="shared" si="95"/>
        <v>174</v>
      </c>
      <c r="E179" s="2"/>
      <c r="F179" s="2">
        <f t="shared" si="81"/>
        <v>0</v>
      </c>
      <c r="J179" s="1">
        <f t="shared" si="96"/>
        <v>0</v>
      </c>
      <c r="M179" s="8" t="str">
        <f t="shared" si="86"/>
        <v/>
      </c>
      <c r="N179" s="8" t="str">
        <f t="shared" si="87"/>
        <v/>
      </c>
      <c r="O179" s="1" t="str">
        <f t="shared" si="88"/>
        <v/>
      </c>
      <c r="P179" s="32" t="str">
        <f t="shared" si="89"/>
        <v/>
      </c>
      <c r="Q179" s="32" t="str">
        <f t="shared" si="97"/>
        <v/>
      </c>
      <c r="R179" s="6">
        <f t="shared" si="71"/>
        <v>0</v>
      </c>
      <c r="S179" s="6">
        <f>IF(AND(D179&lt;=L$4,P179&lt;&gt;"Y"),IF(N179&lt;VLOOKUP(O179,'Runners RBH2'!A$3:FQ$114,S$1,FALSE),IF(Y$2="zero",0,Y$2),0),0)</f>
        <v>0</v>
      </c>
      <c r="T179" s="6">
        <f t="shared" si="98"/>
        <v>0</v>
      </c>
      <c r="U179" s="2"/>
      <c r="V179" s="2" t="str">
        <f>IF(O179&lt;&gt;"",VLOOKUP(O179,Runners!CZ$3:DM$180,V$1,FALSE),"")</f>
        <v/>
      </c>
      <c r="W179" s="18" t="str">
        <f t="shared" si="99"/>
        <v/>
      </c>
    </row>
    <row r="180" spans="3:23" ht="12.75" customHeight="1" x14ac:dyDescent="0.25">
      <c r="C180" s="3">
        <f>IF(A180&lt;&gt;"",VLOOKUP(A180,'Runners RBH2'!A$3:CT$114,C$1,FALSE),0)</f>
        <v>0</v>
      </c>
      <c r="D180" s="6">
        <f t="shared" si="95"/>
        <v>175</v>
      </c>
      <c r="E180" s="2"/>
      <c r="F180" s="2">
        <f t="shared" si="81"/>
        <v>0</v>
      </c>
      <c r="J180" s="1">
        <f t="shared" si="96"/>
        <v>0</v>
      </c>
      <c r="M180" s="8" t="str">
        <f t="shared" si="86"/>
        <v/>
      </c>
      <c r="N180" s="8" t="str">
        <f t="shared" si="87"/>
        <v/>
      </c>
      <c r="O180" s="1" t="str">
        <f t="shared" si="88"/>
        <v/>
      </c>
      <c r="P180" s="32" t="str">
        <f t="shared" si="89"/>
        <v/>
      </c>
      <c r="Q180" s="32" t="str">
        <f t="shared" si="97"/>
        <v/>
      </c>
      <c r="R180" s="6">
        <f t="shared" si="71"/>
        <v>0</v>
      </c>
      <c r="S180" s="6">
        <f>IF(AND(D180&lt;=L$4,P180&lt;&gt;"Y"),IF(N180&lt;VLOOKUP(O180,'Runners RBH2'!A$3:FQ$114,S$1,FALSE),IF(Y$2="zero",0,Y$2),0),0)</f>
        <v>0</v>
      </c>
      <c r="T180" s="6">
        <f t="shared" si="98"/>
        <v>0</v>
      </c>
      <c r="U180" s="2"/>
      <c r="V180" s="2" t="str">
        <f>IF(O180&lt;&gt;"",VLOOKUP(O180,Runners!CZ$3:DM$180,V$1,FALSE),"")</f>
        <v/>
      </c>
      <c r="W180" s="18" t="str">
        <f t="shared" si="99"/>
        <v/>
      </c>
    </row>
    <row r="181" spans="3:23" ht="12.75" customHeight="1" x14ac:dyDescent="0.25">
      <c r="C181" s="3">
        <f>IF(A181&lt;&gt;"",VLOOKUP(A181,'Runners RBH2'!A$3:CT$114,C$1,FALSE),0)</f>
        <v>0</v>
      </c>
      <c r="D181" s="6">
        <f t="shared" si="95"/>
        <v>176</v>
      </c>
      <c r="E181" s="2"/>
      <c r="F181" s="2">
        <f t="shared" si="81"/>
        <v>0</v>
      </c>
      <c r="J181" s="1">
        <f t="shared" si="96"/>
        <v>0</v>
      </c>
      <c r="M181" s="8" t="str">
        <f t="shared" si="86"/>
        <v/>
      </c>
      <c r="N181" s="8" t="str">
        <f t="shared" si="87"/>
        <v/>
      </c>
      <c r="O181" s="1" t="str">
        <f t="shared" si="88"/>
        <v/>
      </c>
      <c r="P181" s="32" t="str">
        <f t="shared" si="89"/>
        <v/>
      </c>
      <c r="Q181" s="32" t="str">
        <f t="shared" si="97"/>
        <v/>
      </c>
      <c r="R181" s="6">
        <f t="shared" si="71"/>
        <v>0</v>
      </c>
      <c r="S181" s="6">
        <f>IF(AND(D181&lt;=L$4,P181&lt;&gt;"Y"),IF(N181&lt;VLOOKUP(O181,'Runners RBH2'!A$3:FQ$114,S$1,FALSE),IF(Y$2="zero",0,Y$2),0),0)</f>
        <v>0</v>
      </c>
      <c r="T181" s="6">
        <f t="shared" si="98"/>
        <v>0</v>
      </c>
      <c r="U181" s="2"/>
      <c r="V181" s="2" t="str">
        <f>IF(O181&lt;&gt;"",VLOOKUP(O181,Runners!CZ$3:DM$180,V$1,FALSE),"")</f>
        <v/>
      </c>
      <c r="W181" s="18" t="str">
        <f t="shared" si="99"/>
        <v/>
      </c>
    </row>
    <row r="182" spans="3:23" ht="12.75" customHeight="1" x14ac:dyDescent="0.25">
      <c r="C182" s="3">
        <f>IF(A182&lt;&gt;"",VLOOKUP(A182,'Runners RBH2'!A$3:CT$114,C$1,FALSE),0)</f>
        <v>0</v>
      </c>
      <c r="D182" s="6">
        <f t="shared" si="95"/>
        <v>177</v>
      </c>
      <c r="E182" s="2"/>
      <c r="F182" s="2">
        <f t="shared" si="81"/>
        <v>0</v>
      </c>
      <c r="J182" s="1">
        <f t="shared" si="96"/>
        <v>0</v>
      </c>
      <c r="M182" s="8" t="str">
        <f t="shared" si="86"/>
        <v/>
      </c>
      <c r="N182" s="8" t="str">
        <f t="shared" si="87"/>
        <v/>
      </c>
      <c r="O182" s="1" t="str">
        <f t="shared" si="88"/>
        <v/>
      </c>
      <c r="P182" s="32" t="str">
        <f t="shared" si="89"/>
        <v/>
      </c>
      <c r="Q182" s="32" t="str">
        <f t="shared" si="97"/>
        <v/>
      </c>
      <c r="R182" s="6">
        <f t="shared" si="71"/>
        <v>0</v>
      </c>
      <c r="S182" s="6">
        <f>IF(AND(D182&lt;=L$4,P182&lt;&gt;"Y"),IF(N182&lt;VLOOKUP(O182,'Runners RBH2'!A$3:FQ$114,S$1,FALSE),IF(Y$2="zero",0,Y$2),0),0)</f>
        <v>0</v>
      </c>
      <c r="T182" s="6">
        <f t="shared" si="98"/>
        <v>0</v>
      </c>
      <c r="U182" s="2"/>
      <c r="V182" s="2" t="str">
        <f>IF(O182&lt;&gt;"",VLOOKUP(O182,Runners!CZ$3:DM$180,V$1,FALSE),"")</f>
        <v/>
      </c>
      <c r="W182" s="18" t="str">
        <f t="shared" si="99"/>
        <v/>
      </c>
    </row>
    <row r="183" spans="3:23" ht="12.75" customHeight="1" x14ac:dyDescent="0.25">
      <c r="C183" s="3">
        <f>IF(A183&lt;&gt;"",VLOOKUP(A183,'Runners RBH2'!A$3:CT$114,C$1,FALSE),0)</f>
        <v>0</v>
      </c>
      <c r="D183" s="6">
        <f t="shared" si="95"/>
        <v>178</v>
      </c>
      <c r="E183" s="2"/>
      <c r="F183" s="2">
        <f t="shared" si="81"/>
        <v>0</v>
      </c>
      <c r="J183" s="1">
        <f t="shared" si="96"/>
        <v>0</v>
      </c>
      <c r="M183" s="8" t="str">
        <f t="shared" si="86"/>
        <v/>
      </c>
      <c r="N183" s="8" t="str">
        <f t="shared" si="87"/>
        <v/>
      </c>
      <c r="O183" s="1" t="str">
        <f t="shared" si="88"/>
        <v/>
      </c>
      <c r="P183" s="32" t="str">
        <f t="shared" si="89"/>
        <v/>
      </c>
      <c r="Q183" s="32" t="str">
        <f t="shared" si="97"/>
        <v/>
      </c>
      <c r="R183" s="6">
        <f t="shared" si="71"/>
        <v>0</v>
      </c>
      <c r="S183" s="6">
        <f>IF(AND(D183&lt;=L$4,P183&lt;&gt;"Y"),IF(N183&lt;VLOOKUP(O183,'Runners RBH2'!A$3:FQ$114,S$1,FALSE),IF(Y$2="zero",0,Y$2),0),0)</f>
        <v>0</v>
      </c>
      <c r="T183" s="6">
        <f t="shared" si="98"/>
        <v>0</v>
      </c>
      <c r="U183" s="2"/>
      <c r="V183" s="2" t="str">
        <f>IF(O183&lt;&gt;"",VLOOKUP(O183,Runners!CZ$3:DM$180,V$1,FALSE),"")</f>
        <v/>
      </c>
      <c r="W183" s="18" t="str">
        <f t="shared" si="99"/>
        <v/>
      </c>
    </row>
    <row r="184" spans="3:23" ht="12.75" customHeight="1" x14ac:dyDescent="0.25">
      <c r="C184" s="3">
        <f>IF(A184&lt;&gt;"",VLOOKUP(A184,'Runners RBH2'!A$3:CT$114,C$1,FALSE),0)</f>
        <v>0</v>
      </c>
      <c r="D184" s="6">
        <f t="shared" si="95"/>
        <v>179</v>
      </c>
      <c r="E184" s="2"/>
      <c r="F184" s="2">
        <f t="shared" si="81"/>
        <v>0</v>
      </c>
      <c r="J184" s="1">
        <f t="shared" si="96"/>
        <v>0</v>
      </c>
      <c r="M184" s="8" t="str">
        <f t="shared" si="86"/>
        <v/>
      </c>
      <c r="N184" s="8" t="str">
        <f t="shared" si="87"/>
        <v/>
      </c>
      <c r="O184" s="1" t="str">
        <f t="shared" si="88"/>
        <v/>
      </c>
      <c r="P184" s="32" t="str">
        <f t="shared" si="89"/>
        <v/>
      </c>
      <c r="Q184" s="32" t="str">
        <f t="shared" si="97"/>
        <v/>
      </c>
      <c r="R184" s="6">
        <f t="shared" si="71"/>
        <v>0</v>
      </c>
      <c r="S184" s="6">
        <f>IF(AND(D184&lt;=L$4,P184&lt;&gt;"Y"),IF(N184&lt;VLOOKUP(O184,'Runners RBH2'!A$3:FQ$114,S$1,FALSE),IF(Y$2="zero",0,Y$2),0),0)</f>
        <v>0</v>
      </c>
      <c r="T184" s="6">
        <f t="shared" si="98"/>
        <v>0</v>
      </c>
      <c r="U184" s="2"/>
      <c r="V184" s="2" t="str">
        <f>IF(O184&lt;&gt;"",VLOOKUP(O184,Runners!CZ$3:DM$180,V$1,FALSE),"")</f>
        <v/>
      </c>
      <c r="W184" s="18" t="str">
        <f t="shared" si="99"/>
        <v/>
      </c>
    </row>
    <row r="185" spans="3:23" ht="12.75" customHeight="1" x14ac:dyDescent="0.25">
      <c r="C185" s="3">
        <f>IF(A185&lt;&gt;"",VLOOKUP(A185,'Runners RBH2'!A$3:CT$114,C$1,FALSE),0)</f>
        <v>0</v>
      </c>
      <c r="D185" s="6">
        <f t="shared" si="95"/>
        <v>180</v>
      </c>
      <c r="E185" s="2"/>
      <c r="F185" s="2">
        <f t="shared" si="81"/>
        <v>0</v>
      </c>
      <c r="J185" s="1">
        <f t="shared" si="96"/>
        <v>0</v>
      </c>
      <c r="M185" s="8" t="str">
        <f t="shared" si="86"/>
        <v/>
      </c>
      <c r="N185" s="8" t="str">
        <f t="shared" si="87"/>
        <v/>
      </c>
      <c r="O185" s="1" t="str">
        <f t="shared" si="88"/>
        <v/>
      </c>
      <c r="P185" s="32" t="str">
        <f t="shared" si="89"/>
        <v/>
      </c>
      <c r="Q185" s="32" t="str">
        <f t="shared" si="97"/>
        <v/>
      </c>
      <c r="R185" s="6">
        <f t="shared" si="71"/>
        <v>0</v>
      </c>
      <c r="S185" s="6">
        <f>IF(AND(D185&lt;=L$4,P185&lt;&gt;"Y"),IF(N185&lt;VLOOKUP(O185,'Runners RBH2'!A$3:FQ$114,S$1,FALSE),IF(Y$2="zero",0,Y$2),0),0)</f>
        <v>0</v>
      </c>
      <c r="T185" s="6">
        <f t="shared" si="98"/>
        <v>0</v>
      </c>
      <c r="U185" s="2"/>
      <c r="V185" s="2" t="str">
        <f>IF(O185&lt;&gt;"",VLOOKUP(O185,Runners!CZ$3:DM$180,V$1,FALSE),"")</f>
        <v/>
      </c>
      <c r="W185" s="18" t="str">
        <f t="shared" si="99"/>
        <v/>
      </c>
    </row>
    <row r="186" spans="3:23" ht="12.75" customHeight="1" x14ac:dyDescent="0.25">
      <c r="C186" s="3">
        <f>IF(A186&lt;&gt;"",VLOOKUP(A186,'Runners RBH2'!A$3:CT$114,C$1,FALSE),0)</f>
        <v>0</v>
      </c>
      <c r="D186" s="6">
        <f t="shared" si="95"/>
        <v>181</v>
      </c>
      <c r="E186" s="2"/>
      <c r="F186" s="2">
        <f t="shared" si="81"/>
        <v>0</v>
      </c>
      <c r="J186" s="1">
        <f t="shared" si="96"/>
        <v>0</v>
      </c>
      <c r="M186" s="8" t="str">
        <f t="shared" si="86"/>
        <v/>
      </c>
      <c r="N186" s="8" t="str">
        <f t="shared" si="87"/>
        <v/>
      </c>
      <c r="O186" s="1" t="str">
        <f t="shared" si="88"/>
        <v/>
      </c>
      <c r="P186" s="32" t="str">
        <f t="shared" si="89"/>
        <v/>
      </c>
      <c r="Q186" s="32" t="str">
        <f t="shared" si="97"/>
        <v/>
      </c>
      <c r="R186" s="6">
        <f t="shared" si="71"/>
        <v>0</v>
      </c>
      <c r="S186" s="6">
        <f>IF(AND(D186&lt;=L$4,P186&lt;&gt;"Y"),IF(N186&lt;VLOOKUP(O186,'Runners RBH2'!A$3:FQ$114,S$1,FALSE),IF(Y$2="zero",0,Y$2),0),0)</f>
        <v>0</v>
      </c>
      <c r="T186" s="6">
        <f t="shared" si="98"/>
        <v>0</v>
      </c>
      <c r="U186" s="2"/>
      <c r="V186" s="2" t="str">
        <f>IF(O186&lt;&gt;"",VLOOKUP(O186,Runners!CZ$3:DM$180,V$1,FALSE),"")</f>
        <v/>
      </c>
      <c r="W186" s="18" t="str">
        <f t="shared" si="99"/>
        <v/>
      </c>
    </row>
    <row r="187" spans="3:23" ht="12.75" customHeight="1" x14ac:dyDescent="0.25">
      <c r="C187" s="3">
        <f>IF(A187&lt;&gt;"",VLOOKUP(A187,'Runners RBH2'!A$3:CT$114,C$1,FALSE),0)</f>
        <v>0</v>
      </c>
      <c r="D187" s="6">
        <f t="shared" si="95"/>
        <v>182</v>
      </c>
      <c r="E187" s="2"/>
      <c r="F187" s="2">
        <f t="shared" si="81"/>
        <v>0</v>
      </c>
      <c r="J187" s="1">
        <f t="shared" si="96"/>
        <v>0</v>
      </c>
      <c r="M187" s="8" t="str">
        <f t="shared" si="86"/>
        <v/>
      </c>
      <c r="N187" s="8" t="str">
        <f t="shared" si="87"/>
        <v/>
      </c>
      <c r="O187" s="1" t="str">
        <f t="shared" si="88"/>
        <v/>
      </c>
      <c r="P187" s="32" t="str">
        <f t="shared" si="89"/>
        <v/>
      </c>
      <c r="Q187" s="32" t="str">
        <f t="shared" si="97"/>
        <v/>
      </c>
      <c r="R187" s="6">
        <f t="shared" si="71"/>
        <v>0</v>
      </c>
      <c r="S187" s="6">
        <f>IF(AND(D187&lt;=L$4,P187&lt;&gt;"Y"),IF(N187&lt;VLOOKUP(O187,'Runners RBH2'!A$3:FQ$114,S$1,FALSE),IF(Y$2="zero",0,Y$2),0),0)</f>
        <v>0</v>
      </c>
      <c r="T187" s="6">
        <f t="shared" si="98"/>
        <v>0</v>
      </c>
      <c r="U187" s="2"/>
      <c r="V187" s="2" t="str">
        <f>IF(O187&lt;&gt;"",VLOOKUP(O187,Runners!CZ$3:DM$180,V$1,FALSE),"")</f>
        <v/>
      </c>
      <c r="W187" s="18" t="str">
        <f t="shared" si="99"/>
        <v/>
      </c>
    </row>
    <row r="188" spans="3:23" ht="12.75" customHeight="1" x14ac:dyDescent="0.25">
      <c r="C188" s="3">
        <f>IF(A188&lt;&gt;"",VLOOKUP(A188,'Runners RBH2'!A$3:CT$114,C$1,FALSE),0)</f>
        <v>0</v>
      </c>
      <c r="D188" s="6">
        <f t="shared" si="95"/>
        <v>183</v>
      </c>
      <c r="E188" s="2"/>
      <c r="F188" s="2">
        <f t="shared" si="81"/>
        <v>0</v>
      </c>
      <c r="J188" s="1">
        <f t="shared" si="96"/>
        <v>0</v>
      </c>
      <c r="M188" s="8" t="str">
        <f t="shared" ref="M188:M206" si="100">IF(D188&lt;=L$4,SMALL(E$4:E$207,D188),"")</f>
        <v/>
      </c>
      <c r="N188" s="8" t="str">
        <f t="shared" ref="N188:N206" si="101">IF(D188&lt;=L$4,VLOOKUP(M188,E$4:F$207,2,FALSE),"")</f>
        <v/>
      </c>
      <c r="O188" s="1" t="str">
        <f t="shared" ref="O188:O206" si="102">IF(D188&lt;=L$4,VLOOKUP(M188,E$4:J$207,6,FALSE),"")</f>
        <v/>
      </c>
      <c r="P188" s="32" t="str">
        <f t="shared" ref="P188:P206" si="103">IF(D188&lt;=L$4,VLOOKUP(O188,A$4:B$207,2,FALSE),"")</f>
        <v/>
      </c>
      <c r="Q188" s="32" t="str">
        <f t="shared" si="97"/>
        <v/>
      </c>
      <c r="R188" s="6">
        <f t="shared" si="71"/>
        <v>0</v>
      </c>
      <c r="S188" s="6">
        <f>IF(AND(D188&lt;=L$4,P188&lt;&gt;"Y"),IF(N188&lt;VLOOKUP(O188,'Runners RBH2'!A$3:FQ$114,S$1,FALSE),IF(Y$2="zero",0,Y$2),0),0)</f>
        <v>0</v>
      </c>
      <c r="T188" s="6">
        <f t="shared" si="98"/>
        <v>0</v>
      </c>
      <c r="U188" s="2"/>
      <c r="V188" s="2" t="str">
        <f>IF(O188&lt;&gt;"",VLOOKUP(O188,Runners!CZ$3:DM$180,V$1,FALSE),"")</f>
        <v/>
      </c>
      <c r="W188" s="18" t="str">
        <f t="shared" si="99"/>
        <v/>
      </c>
    </row>
    <row r="189" spans="3:23" ht="12.75" customHeight="1" x14ac:dyDescent="0.25">
      <c r="C189" s="3">
        <f>IF(A189&lt;&gt;"",VLOOKUP(A189,'Runners RBH2'!A$3:CT$114,C$1,FALSE),0)</f>
        <v>0</v>
      </c>
      <c r="D189" s="6">
        <f t="shared" si="95"/>
        <v>184</v>
      </c>
      <c r="E189" s="2"/>
      <c r="F189" s="2">
        <f t="shared" si="81"/>
        <v>0</v>
      </c>
      <c r="J189" s="1">
        <f t="shared" si="96"/>
        <v>0</v>
      </c>
      <c r="M189" s="8" t="str">
        <f t="shared" si="100"/>
        <v/>
      </c>
      <c r="N189" s="8" t="str">
        <f t="shared" si="101"/>
        <v/>
      </c>
      <c r="O189" s="1" t="str">
        <f t="shared" si="102"/>
        <v/>
      </c>
      <c r="P189" s="32" t="str">
        <f t="shared" si="103"/>
        <v/>
      </c>
      <c r="Q189" s="32" t="str">
        <f t="shared" si="97"/>
        <v/>
      </c>
      <c r="R189" s="6">
        <f t="shared" si="71"/>
        <v>0</v>
      </c>
      <c r="S189" s="6">
        <f>IF(AND(D189&lt;=L$4,P189&lt;&gt;"Y"),IF(N189&lt;VLOOKUP(O189,'Runners RBH2'!A$3:FQ$114,S$1,FALSE),IF(Y$2="zero",0,Y$2),0),0)</f>
        <v>0</v>
      </c>
      <c r="T189" s="6">
        <f t="shared" si="98"/>
        <v>0</v>
      </c>
      <c r="U189" s="2"/>
      <c r="V189" s="2" t="str">
        <f>IF(O189&lt;&gt;"",VLOOKUP(O189,Runners!CZ$3:DM$180,V$1,FALSE),"")</f>
        <v/>
      </c>
      <c r="W189" s="18" t="str">
        <f t="shared" si="99"/>
        <v/>
      </c>
    </row>
    <row r="190" spans="3:23" ht="12.75" customHeight="1" x14ac:dyDescent="0.25">
      <c r="C190" s="3">
        <f>IF(A190&lt;&gt;"",VLOOKUP(A190,'Runners RBH2'!A$3:CT$114,C$1,FALSE),0)</f>
        <v>0</v>
      </c>
      <c r="D190" s="6">
        <f t="shared" si="95"/>
        <v>185</v>
      </c>
      <c r="E190" s="2"/>
      <c r="F190" s="2">
        <f t="shared" si="81"/>
        <v>0</v>
      </c>
      <c r="J190" s="1">
        <f t="shared" si="96"/>
        <v>0</v>
      </c>
      <c r="M190" s="8" t="str">
        <f t="shared" si="100"/>
        <v/>
      </c>
      <c r="N190" s="8" t="str">
        <f t="shared" si="101"/>
        <v/>
      </c>
      <c r="O190" s="1" t="str">
        <f t="shared" si="102"/>
        <v/>
      </c>
      <c r="P190" s="32" t="str">
        <f t="shared" si="103"/>
        <v/>
      </c>
      <c r="Q190" s="32" t="str">
        <f t="shared" si="97"/>
        <v/>
      </c>
      <c r="R190" s="6">
        <f t="shared" si="71"/>
        <v>0</v>
      </c>
      <c r="S190" s="6">
        <f>IF(AND(D190&lt;=L$4,P190&lt;&gt;"Y"),IF(N190&lt;VLOOKUP(O190,'Runners RBH2'!A$3:FQ$114,S$1,FALSE),IF(Y$2="zero",0,Y$2),0),0)</f>
        <v>0</v>
      </c>
      <c r="T190" s="6">
        <f t="shared" si="98"/>
        <v>0</v>
      </c>
      <c r="U190" s="2"/>
      <c r="V190" s="2" t="str">
        <f>IF(O190&lt;&gt;"",VLOOKUP(O190,Runners!CZ$3:DM$180,V$1,FALSE),"")</f>
        <v/>
      </c>
      <c r="W190" s="18" t="str">
        <f t="shared" si="99"/>
        <v/>
      </c>
    </row>
    <row r="191" spans="3:23" ht="12.75" customHeight="1" x14ac:dyDescent="0.25">
      <c r="C191" s="3">
        <f>IF(A191&lt;&gt;"",VLOOKUP(A191,'Runners RBH2'!A$3:CT$114,C$1,FALSE),0)</f>
        <v>0</v>
      </c>
      <c r="D191" s="6">
        <f t="shared" si="95"/>
        <v>186</v>
      </c>
      <c r="E191" s="2"/>
      <c r="F191" s="2">
        <f t="shared" si="81"/>
        <v>0</v>
      </c>
      <c r="J191" s="1">
        <f t="shared" si="96"/>
        <v>0</v>
      </c>
      <c r="M191" s="8" t="str">
        <f t="shared" si="100"/>
        <v/>
      </c>
      <c r="N191" s="8" t="str">
        <f t="shared" si="101"/>
        <v/>
      </c>
      <c r="O191" s="1" t="str">
        <f t="shared" si="102"/>
        <v/>
      </c>
      <c r="P191" s="32" t="str">
        <f t="shared" si="103"/>
        <v/>
      </c>
      <c r="Q191" s="32" t="str">
        <f t="shared" si="97"/>
        <v/>
      </c>
      <c r="R191" s="6">
        <f t="shared" si="71"/>
        <v>0</v>
      </c>
      <c r="S191" s="6">
        <f>IF(AND(D191&lt;=L$4,P191&lt;&gt;"Y"),IF(N191&lt;VLOOKUP(O191,'Runners RBH2'!A$3:FQ$114,S$1,FALSE),IF(Y$2="zero",0,Y$2),0),0)</f>
        <v>0</v>
      </c>
      <c r="T191" s="6">
        <f t="shared" si="98"/>
        <v>0</v>
      </c>
      <c r="U191" s="2"/>
      <c r="V191" s="2" t="str">
        <f>IF(O191&lt;&gt;"",VLOOKUP(O191,Runners!CZ$3:DM$180,V$1,FALSE),"")</f>
        <v/>
      </c>
      <c r="W191" s="18" t="str">
        <f t="shared" si="99"/>
        <v/>
      </c>
    </row>
    <row r="192" spans="3:23" ht="12.75" customHeight="1" x14ac:dyDescent="0.25">
      <c r="C192" s="3">
        <f>IF(A192&lt;&gt;"",VLOOKUP(A192,'Runners RBH2'!A$3:CT$114,C$1,FALSE),0)</f>
        <v>0</v>
      </c>
      <c r="D192" s="6">
        <f t="shared" si="95"/>
        <v>187</v>
      </c>
      <c r="E192" s="2"/>
      <c r="F192" s="2">
        <f t="shared" si="81"/>
        <v>0</v>
      </c>
      <c r="J192" s="1">
        <f t="shared" si="96"/>
        <v>0</v>
      </c>
      <c r="M192" s="8" t="str">
        <f t="shared" si="100"/>
        <v/>
      </c>
      <c r="N192" s="8" t="str">
        <f t="shared" si="101"/>
        <v/>
      </c>
      <c r="O192" s="1" t="str">
        <f t="shared" si="102"/>
        <v/>
      </c>
      <c r="P192" s="32" t="str">
        <f t="shared" si="103"/>
        <v/>
      </c>
      <c r="Q192" s="32" t="str">
        <f t="shared" si="97"/>
        <v/>
      </c>
      <c r="R192" s="6">
        <f t="shared" si="71"/>
        <v>0</v>
      </c>
      <c r="S192" s="6">
        <f>IF(AND(D192&lt;=L$4,P192&lt;&gt;"Y"),IF(N192&lt;VLOOKUP(O192,'Runners RBH2'!A$3:FQ$114,S$1,FALSE),IF(Y$2="zero",0,Y$2),0),0)</f>
        <v>0</v>
      </c>
      <c r="T192" s="6">
        <f t="shared" si="98"/>
        <v>0</v>
      </c>
      <c r="U192" s="2"/>
      <c r="V192" s="2" t="str">
        <f>IF(O192&lt;&gt;"",VLOOKUP(O192,Runners!CZ$3:DM$180,V$1,FALSE),"")</f>
        <v/>
      </c>
      <c r="W192" s="18" t="str">
        <f t="shared" si="99"/>
        <v/>
      </c>
    </row>
    <row r="193" spans="3:23" ht="12.75" customHeight="1" x14ac:dyDescent="0.25">
      <c r="C193" s="3">
        <f>IF(A193&lt;&gt;"",VLOOKUP(A193,'Runners RBH2'!A$3:CT$114,C$1,FALSE),0)</f>
        <v>0</v>
      </c>
      <c r="D193" s="6">
        <f t="shared" si="95"/>
        <v>188</v>
      </c>
      <c r="E193" s="2"/>
      <c r="F193" s="2">
        <f t="shared" si="81"/>
        <v>0</v>
      </c>
      <c r="J193" s="1">
        <f t="shared" si="96"/>
        <v>0</v>
      </c>
      <c r="M193" s="8" t="str">
        <f t="shared" si="100"/>
        <v/>
      </c>
      <c r="N193" s="8" t="str">
        <f t="shared" si="101"/>
        <v/>
      </c>
      <c r="O193" s="1" t="str">
        <f t="shared" si="102"/>
        <v/>
      </c>
      <c r="P193" s="32" t="str">
        <f t="shared" si="103"/>
        <v/>
      </c>
      <c r="Q193" s="32" t="str">
        <f t="shared" si="97"/>
        <v/>
      </c>
      <c r="R193" s="6">
        <f t="shared" si="71"/>
        <v>0</v>
      </c>
      <c r="S193" s="6">
        <f>IF(AND(D193&lt;=L$4,P193&lt;&gt;"Y"),IF(N193&lt;VLOOKUP(O193,'Runners RBH2'!A$3:FQ$114,S$1,FALSE),IF(Y$2="zero",0,Y$2),0),0)</f>
        <v>0</v>
      </c>
      <c r="T193" s="6">
        <f t="shared" si="98"/>
        <v>0</v>
      </c>
      <c r="U193" s="2"/>
      <c r="V193" s="2" t="str">
        <f>IF(O193&lt;&gt;"",VLOOKUP(O193,Runners!CZ$3:DM$180,V$1,FALSE),"")</f>
        <v/>
      </c>
      <c r="W193" s="18" t="str">
        <f t="shared" si="99"/>
        <v/>
      </c>
    </row>
    <row r="194" spans="3:23" ht="12.75" customHeight="1" x14ac:dyDescent="0.25">
      <c r="C194" s="3">
        <f>IF(A194&lt;&gt;"",VLOOKUP(A194,'Runners RBH2'!A$3:CT$114,C$1,FALSE),0)</f>
        <v>0</v>
      </c>
      <c r="D194" s="6">
        <f t="shared" si="95"/>
        <v>189</v>
      </c>
      <c r="E194" s="2"/>
      <c r="F194" s="2">
        <f t="shared" si="81"/>
        <v>0</v>
      </c>
      <c r="J194" s="1">
        <f t="shared" si="96"/>
        <v>0</v>
      </c>
      <c r="M194" s="8" t="str">
        <f t="shared" si="100"/>
        <v/>
      </c>
      <c r="N194" s="8" t="str">
        <f t="shared" si="101"/>
        <v/>
      </c>
      <c r="O194" s="1" t="str">
        <f t="shared" si="102"/>
        <v/>
      </c>
      <c r="P194" s="32" t="str">
        <f t="shared" si="103"/>
        <v/>
      </c>
      <c r="Q194" s="32" t="str">
        <f t="shared" si="97"/>
        <v/>
      </c>
      <c r="R194" s="6">
        <f t="shared" si="71"/>
        <v>0</v>
      </c>
      <c r="S194" s="6">
        <f>IF(AND(D194&lt;=L$4,P194&lt;&gt;"Y"),IF(N194&lt;VLOOKUP(O194,'Runners RBH2'!A$3:FQ$114,S$1,FALSE),IF(Y$2="zero",0,Y$2),0),0)</f>
        <v>0</v>
      </c>
      <c r="T194" s="6">
        <f t="shared" si="98"/>
        <v>0</v>
      </c>
      <c r="U194" s="2"/>
      <c r="V194" s="2" t="str">
        <f>IF(O194&lt;&gt;"",VLOOKUP(O194,Runners!CZ$3:DM$180,V$1,FALSE),"")</f>
        <v/>
      </c>
      <c r="W194" s="18" t="str">
        <f t="shared" si="99"/>
        <v/>
      </c>
    </row>
    <row r="195" spans="3:23" ht="12.75" customHeight="1" x14ac:dyDescent="0.25">
      <c r="C195" s="3">
        <f>IF(A195&lt;&gt;"",VLOOKUP(A195,'Runners RBH2'!A$3:CT$114,C$1,FALSE),0)</f>
        <v>0</v>
      </c>
      <c r="D195" s="6">
        <f t="shared" si="95"/>
        <v>190</v>
      </c>
      <c r="E195" s="2"/>
      <c r="F195" s="2">
        <f t="shared" si="81"/>
        <v>0</v>
      </c>
      <c r="J195" s="1">
        <f t="shared" si="96"/>
        <v>0</v>
      </c>
      <c r="M195" s="8" t="str">
        <f t="shared" si="100"/>
        <v/>
      </c>
      <c r="N195" s="8" t="str">
        <f t="shared" si="101"/>
        <v/>
      </c>
      <c r="O195" s="1" t="str">
        <f t="shared" si="102"/>
        <v/>
      </c>
      <c r="P195" s="32" t="str">
        <f t="shared" si="103"/>
        <v/>
      </c>
      <c r="Q195" s="32" t="str">
        <f t="shared" si="97"/>
        <v/>
      </c>
      <c r="R195" s="6">
        <f t="shared" si="71"/>
        <v>0</v>
      </c>
      <c r="S195" s="6">
        <f>IF(AND(D195&lt;=L$4,P195&lt;&gt;"Y"),IF(N195&lt;VLOOKUP(O195,'Runners RBH2'!A$3:FQ$114,S$1,FALSE),IF(Y$2="zero",0,Y$2),0),0)</f>
        <v>0</v>
      </c>
      <c r="T195" s="6">
        <f t="shared" si="98"/>
        <v>0</v>
      </c>
      <c r="U195" s="2"/>
      <c r="V195" s="2" t="str">
        <f>IF(O195&lt;&gt;"",VLOOKUP(O195,Runners!CZ$3:DM$180,V$1,FALSE),"")</f>
        <v/>
      </c>
      <c r="W195" s="18" t="str">
        <f t="shared" si="99"/>
        <v/>
      </c>
    </row>
    <row r="196" spans="3:23" ht="12.75" customHeight="1" x14ac:dyDescent="0.25">
      <c r="C196" s="3">
        <f>IF(A196&lt;&gt;"",VLOOKUP(A196,'Runners RBH2'!A$3:CT$114,C$1,FALSE),0)</f>
        <v>0</v>
      </c>
      <c r="D196" s="6">
        <f t="shared" si="95"/>
        <v>191</v>
      </c>
      <c r="E196" s="2"/>
      <c r="F196" s="2">
        <f t="shared" si="81"/>
        <v>0</v>
      </c>
      <c r="J196" s="1">
        <f t="shared" si="96"/>
        <v>0</v>
      </c>
      <c r="M196" s="8" t="str">
        <f t="shared" si="100"/>
        <v/>
      </c>
      <c r="N196" s="8" t="str">
        <f t="shared" si="101"/>
        <v/>
      </c>
      <c r="O196" s="1" t="str">
        <f t="shared" si="102"/>
        <v/>
      </c>
      <c r="P196" s="32" t="str">
        <f t="shared" si="103"/>
        <v/>
      </c>
      <c r="Q196" s="32" t="str">
        <f t="shared" si="97"/>
        <v/>
      </c>
      <c r="R196" s="6">
        <f t="shared" ref="R196:R206" si="104">IF(Q196=Q195,0,IF(Q196&gt;0,Q196,1))</f>
        <v>0</v>
      </c>
      <c r="S196" s="6">
        <f>IF(AND(D196&lt;=L$4,P196&lt;&gt;"Y"),IF(N196&lt;VLOOKUP(O196,'Runners RBH2'!A$3:FQ$114,S$1,FALSE),IF(Y$2="zero",0,Y$2),0),0)</f>
        <v>0</v>
      </c>
      <c r="T196" s="6">
        <f t="shared" si="98"/>
        <v>0</v>
      </c>
      <c r="U196" s="2"/>
      <c r="V196" s="2" t="str">
        <f>IF(O196&lt;&gt;"",VLOOKUP(O196,Runners!CZ$3:DM$180,V$1,FALSE),"")</f>
        <v/>
      </c>
      <c r="W196" s="18" t="str">
        <f t="shared" si="99"/>
        <v/>
      </c>
    </row>
    <row r="197" spans="3:23" ht="12.75" customHeight="1" x14ac:dyDescent="0.25">
      <c r="C197" s="3">
        <f>IF(A197&lt;&gt;"",VLOOKUP(A197,'Runners RBH2'!A$3:CT$114,C$1,FALSE),0)</f>
        <v>0</v>
      </c>
      <c r="D197" s="6">
        <f t="shared" si="95"/>
        <v>192</v>
      </c>
      <c r="E197" s="2"/>
      <c r="F197" s="2">
        <f t="shared" si="81"/>
        <v>0</v>
      </c>
      <c r="J197" s="1">
        <f t="shared" si="96"/>
        <v>0</v>
      </c>
      <c r="M197" s="8" t="str">
        <f t="shared" si="100"/>
        <v/>
      </c>
      <c r="N197" s="8" t="str">
        <f t="shared" si="101"/>
        <v/>
      </c>
      <c r="O197" s="1" t="str">
        <f t="shared" si="102"/>
        <v/>
      </c>
      <c r="P197" s="32" t="str">
        <f t="shared" si="103"/>
        <v/>
      </c>
      <c r="Q197" s="32" t="str">
        <f t="shared" si="97"/>
        <v/>
      </c>
      <c r="R197" s="6">
        <f t="shared" si="104"/>
        <v>0</v>
      </c>
      <c r="S197" s="6">
        <f>IF(AND(D197&lt;=L$4,P197&lt;&gt;"Y"),IF(N197&lt;VLOOKUP(O197,'Runners RBH2'!A$3:FQ$114,S$1,FALSE),IF(Y$2="zero",0,Y$2),0),0)</f>
        <v>0</v>
      </c>
      <c r="T197" s="6">
        <f t="shared" si="98"/>
        <v>0</v>
      </c>
      <c r="U197" s="2"/>
      <c r="V197" s="2" t="str">
        <f>IF(O197&lt;&gt;"",VLOOKUP(O197,Runners!CZ$3:DM$180,V$1,FALSE),"")</f>
        <v/>
      </c>
      <c r="W197" s="18" t="str">
        <f t="shared" si="99"/>
        <v/>
      </c>
    </row>
    <row r="198" spans="3:23" ht="12.75" customHeight="1" x14ac:dyDescent="0.25">
      <c r="C198" s="3">
        <f>IF(A198&lt;&gt;"",VLOOKUP(A198,'Runners RBH2'!A$3:CT$114,C$1,FALSE),0)</f>
        <v>0</v>
      </c>
      <c r="D198" s="6">
        <f t="shared" si="95"/>
        <v>193</v>
      </c>
      <c r="E198" s="2"/>
      <c r="F198" s="2">
        <f t="shared" si="81"/>
        <v>0</v>
      </c>
      <c r="J198" s="1">
        <f t="shared" si="96"/>
        <v>0</v>
      </c>
      <c r="M198" s="8" t="str">
        <f t="shared" si="100"/>
        <v/>
      </c>
      <c r="N198" s="8" t="str">
        <f t="shared" si="101"/>
        <v/>
      </c>
      <c r="O198" s="1" t="str">
        <f t="shared" si="102"/>
        <v/>
      </c>
      <c r="P198" s="32" t="str">
        <f t="shared" si="103"/>
        <v/>
      </c>
      <c r="Q198" s="32" t="str">
        <f t="shared" si="97"/>
        <v/>
      </c>
      <c r="R198" s="6">
        <f t="shared" si="104"/>
        <v>0</v>
      </c>
      <c r="S198" s="6">
        <f>IF(AND(D198&lt;=L$4,P198&lt;&gt;"Y"),IF(N198&lt;VLOOKUP(O198,'Runners RBH2'!A$3:FQ$114,S$1,FALSE),IF(Y$2="zero",0,Y$2),0),0)</f>
        <v>0</v>
      </c>
      <c r="T198" s="6">
        <f t="shared" si="98"/>
        <v>0</v>
      </c>
      <c r="U198" s="2"/>
      <c r="V198" s="2" t="str">
        <f>IF(O198&lt;&gt;"",VLOOKUP(O198,Runners!CZ$3:DM$180,V$1,FALSE),"")</f>
        <v/>
      </c>
      <c r="W198" s="18" t="str">
        <f t="shared" si="99"/>
        <v/>
      </c>
    </row>
    <row r="199" spans="3:23" ht="12.75" customHeight="1" x14ac:dyDescent="0.25">
      <c r="C199" s="3">
        <f>IF(A199&lt;&gt;"",VLOOKUP(A199,'Runners RBH2'!A$3:CT$114,C$1,FALSE),0)</f>
        <v>0</v>
      </c>
      <c r="D199" s="6">
        <f t="shared" si="95"/>
        <v>194</v>
      </c>
      <c r="E199" s="2"/>
      <c r="F199" s="2">
        <f t="shared" si="81"/>
        <v>0</v>
      </c>
      <c r="J199" s="1">
        <f t="shared" si="96"/>
        <v>0</v>
      </c>
      <c r="M199" s="8" t="str">
        <f t="shared" si="100"/>
        <v/>
      </c>
      <c r="N199" s="8" t="str">
        <f t="shared" si="101"/>
        <v/>
      </c>
      <c r="O199" s="1" t="str">
        <f t="shared" si="102"/>
        <v/>
      </c>
      <c r="P199" s="32" t="str">
        <f t="shared" si="103"/>
        <v/>
      </c>
      <c r="Q199" s="32" t="str">
        <f t="shared" si="97"/>
        <v/>
      </c>
      <c r="R199" s="6">
        <f t="shared" si="104"/>
        <v>0</v>
      </c>
      <c r="S199" s="6">
        <f>IF(AND(D199&lt;=L$4,P199&lt;&gt;"Y"),IF(N199&lt;VLOOKUP(O199,'Runners RBH2'!A$3:FQ$114,S$1,FALSE),IF(Y$2="zero",0,Y$2),0),0)</f>
        <v>0</v>
      </c>
      <c r="T199" s="6">
        <f t="shared" si="98"/>
        <v>0</v>
      </c>
      <c r="U199" s="2"/>
      <c r="V199" s="2" t="str">
        <f>IF(O199&lt;&gt;"",VLOOKUP(O199,Runners!CZ$3:DM$180,V$1,FALSE),"")</f>
        <v/>
      </c>
      <c r="W199" s="18" t="str">
        <f t="shared" si="99"/>
        <v/>
      </c>
    </row>
    <row r="200" spans="3:23" ht="12.75" customHeight="1" x14ac:dyDescent="0.25">
      <c r="C200" s="3">
        <f>IF(A200&lt;&gt;"",VLOOKUP(A200,'Runners RBH2'!A$3:CT$114,C$1,FALSE),0)</f>
        <v>0</v>
      </c>
      <c r="D200" s="6">
        <f t="shared" si="95"/>
        <v>195</v>
      </c>
      <c r="E200" s="2"/>
      <c r="F200" s="2">
        <f t="shared" si="81"/>
        <v>0</v>
      </c>
      <c r="J200" s="1">
        <f t="shared" si="96"/>
        <v>0</v>
      </c>
      <c r="M200" s="8" t="str">
        <f t="shared" si="100"/>
        <v/>
      </c>
      <c r="N200" s="8" t="str">
        <f t="shared" si="101"/>
        <v/>
      </c>
      <c r="O200" s="1" t="str">
        <f t="shared" si="102"/>
        <v/>
      </c>
      <c r="P200" s="32" t="str">
        <f t="shared" si="103"/>
        <v/>
      </c>
      <c r="Q200" s="32" t="str">
        <f t="shared" si="97"/>
        <v/>
      </c>
      <c r="R200" s="6">
        <f t="shared" si="104"/>
        <v>0</v>
      </c>
      <c r="S200" s="6">
        <f>IF(AND(D200&lt;=L$4,P200&lt;&gt;"Y"),IF(N200&lt;VLOOKUP(O200,'Runners RBH2'!A$3:FQ$114,S$1,FALSE),IF(Y$2="zero",0,Y$2),0),0)</f>
        <v>0</v>
      </c>
      <c r="T200" s="6">
        <f t="shared" si="98"/>
        <v>0</v>
      </c>
      <c r="U200" s="2"/>
      <c r="V200" s="2" t="str">
        <f>IF(O200&lt;&gt;"",VLOOKUP(O200,Runners!CZ$3:DM$180,V$1,FALSE),"")</f>
        <v/>
      </c>
      <c r="W200" s="18" t="str">
        <f t="shared" si="99"/>
        <v/>
      </c>
    </row>
    <row r="201" spans="3:23" ht="12.75" customHeight="1" x14ac:dyDescent="0.25">
      <c r="C201" s="3">
        <f>IF(A201&lt;&gt;"",VLOOKUP(A201,'Runners RBH2'!A$3:CT$114,C$1,FALSE),0)</f>
        <v>0</v>
      </c>
      <c r="D201" s="6">
        <f t="shared" si="95"/>
        <v>196</v>
      </c>
      <c r="E201" s="2"/>
      <c r="F201" s="2">
        <f t="shared" si="81"/>
        <v>0</v>
      </c>
      <c r="J201" s="1">
        <f t="shared" si="96"/>
        <v>0</v>
      </c>
      <c r="M201" s="8" t="str">
        <f t="shared" si="100"/>
        <v/>
      </c>
      <c r="N201" s="8" t="str">
        <f t="shared" si="101"/>
        <v/>
      </c>
      <c r="O201" s="1" t="str">
        <f t="shared" si="102"/>
        <v/>
      </c>
      <c r="P201" s="32" t="str">
        <f t="shared" si="103"/>
        <v/>
      </c>
      <c r="Q201" s="32" t="str">
        <f t="shared" si="97"/>
        <v/>
      </c>
      <c r="R201" s="6">
        <f t="shared" si="104"/>
        <v>0</v>
      </c>
      <c r="S201" s="6">
        <f>IF(AND(D201&lt;=L$4,P201&lt;&gt;"Y"),IF(N201&lt;VLOOKUP(O201,'Runners RBH2'!A$3:FQ$114,S$1,FALSE),IF(Y$2="zero",0,Y$2),0),0)</f>
        <v>0</v>
      </c>
      <c r="T201" s="6">
        <f t="shared" si="98"/>
        <v>0</v>
      </c>
      <c r="U201" s="2"/>
      <c r="V201" s="2" t="str">
        <f>IF(O201&lt;&gt;"",VLOOKUP(O201,Runners!CZ$3:DM$180,V$1,FALSE),"")</f>
        <v/>
      </c>
      <c r="W201" s="18" t="str">
        <f t="shared" si="99"/>
        <v/>
      </c>
    </row>
    <row r="202" spans="3:23" ht="12.75" customHeight="1" x14ac:dyDescent="0.25">
      <c r="C202" s="3">
        <f>IF(A202&lt;&gt;"",VLOOKUP(A202,'Runners RBH2'!A$3:CT$114,C$1,FALSE),0)</f>
        <v>0</v>
      </c>
      <c r="D202" s="6">
        <f t="shared" si="95"/>
        <v>197</v>
      </c>
      <c r="E202" s="2"/>
      <c r="F202" s="2">
        <f t="shared" si="81"/>
        <v>0</v>
      </c>
      <c r="J202" s="1">
        <f t="shared" si="96"/>
        <v>0</v>
      </c>
      <c r="M202" s="8" t="str">
        <f t="shared" si="100"/>
        <v/>
      </c>
      <c r="N202" s="8" t="str">
        <f t="shared" si="101"/>
        <v/>
      </c>
      <c r="O202" s="1" t="str">
        <f t="shared" si="102"/>
        <v/>
      </c>
      <c r="P202" s="32" t="str">
        <f t="shared" si="103"/>
        <v/>
      </c>
      <c r="Q202" s="32" t="str">
        <f t="shared" si="97"/>
        <v/>
      </c>
      <c r="R202" s="6">
        <f t="shared" si="104"/>
        <v>0</v>
      </c>
      <c r="S202" s="6">
        <f>IF(AND(D202&lt;=L$4,P202&lt;&gt;"Y"),IF(N202&lt;VLOOKUP(O202,'Runners RBH2'!A$3:FQ$114,S$1,FALSE),IF(Y$2="zero",0,Y$2),0),0)</f>
        <v>0</v>
      </c>
      <c r="T202" s="6">
        <f t="shared" si="98"/>
        <v>0</v>
      </c>
      <c r="U202" s="2"/>
      <c r="V202" s="2" t="str">
        <f>IF(O202&lt;&gt;"",VLOOKUP(O202,Runners!CZ$3:DM$180,V$1,FALSE),"")</f>
        <v/>
      </c>
      <c r="W202" s="18" t="str">
        <f t="shared" si="99"/>
        <v/>
      </c>
    </row>
    <row r="203" spans="3:23" ht="12.75" customHeight="1" x14ac:dyDescent="0.25">
      <c r="C203" s="3">
        <f>IF(A203&lt;&gt;"",VLOOKUP(A203,'Runners RBH2'!A$3:CT$114,C$1,FALSE),0)</f>
        <v>0</v>
      </c>
      <c r="D203" s="6">
        <f t="shared" si="95"/>
        <v>198</v>
      </c>
      <c r="E203" s="2"/>
      <c r="F203" s="2">
        <f t="shared" si="81"/>
        <v>0</v>
      </c>
      <c r="J203" s="1">
        <f t="shared" si="96"/>
        <v>0</v>
      </c>
      <c r="M203" s="8" t="str">
        <f t="shared" si="100"/>
        <v/>
      </c>
      <c r="N203" s="8" t="str">
        <f t="shared" si="101"/>
        <v/>
      </c>
      <c r="O203" s="1" t="str">
        <f t="shared" si="102"/>
        <v/>
      </c>
      <c r="P203" s="32" t="str">
        <f t="shared" si="103"/>
        <v/>
      </c>
      <c r="Q203" s="32" t="str">
        <f t="shared" si="97"/>
        <v/>
      </c>
      <c r="R203" s="6">
        <f t="shared" si="104"/>
        <v>0</v>
      </c>
      <c r="S203" s="6">
        <f>IF(AND(D203&lt;=L$4,P203&lt;&gt;"Y"),IF(N203&lt;VLOOKUP(O203,'Runners RBH2'!A$3:FQ$114,S$1,FALSE),IF(Y$2="zero",0,Y$2),0),0)</f>
        <v>0</v>
      </c>
      <c r="T203" s="6">
        <f t="shared" si="98"/>
        <v>0</v>
      </c>
      <c r="U203" s="2"/>
      <c r="V203" s="2" t="str">
        <f>IF(O203&lt;&gt;"",VLOOKUP(O203,Runners!CZ$3:DM$180,V$1,FALSE),"")</f>
        <v/>
      </c>
      <c r="W203" s="18" t="str">
        <f t="shared" si="99"/>
        <v/>
      </c>
    </row>
    <row r="204" spans="3:23" ht="12.75" customHeight="1" x14ac:dyDescent="0.25">
      <c r="C204" s="3">
        <f>IF(A204&lt;&gt;"",VLOOKUP(A204,'Runners RBH2'!A$3:CT$114,C$1,FALSE),0)</f>
        <v>0</v>
      </c>
      <c r="D204" s="6">
        <f t="shared" si="95"/>
        <v>199</v>
      </c>
      <c r="E204" s="2"/>
      <c r="F204" s="2">
        <f t="shared" si="81"/>
        <v>0</v>
      </c>
      <c r="J204" s="1">
        <f t="shared" si="96"/>
        <v>0</v>
      </c>
      <c r="M204" s="8" t="str">
        <f t="shared" si="100"/>
        <v/>
      </c>
      <c r="N204" s="8" t="str">
        <f t="shared" si="101"/>
        <v/>
      </c>
      <c r="O204" s="1" t="str">
        <f t="shared" si="102"/>
        <v/>
      </c>
      <c r="P204" s="32" t="str">
        <f t="shared" si="103"/>
        <v/>
      </c>
      <c r="Q204" s="32" t="str">
        <f t="shared" si="97"/>
        <v/>
      </c>
      <c r="R204" s="6">
        <f t="shared" si="104"/>
        <v>0</v>
      </c>
      <c r="S204" s="6">
        <f>IF(AND(D204&lt;=L$4,P204&lt;&gt;"Y"),IF(N204&lt;VLOOKUP(O204,'Runners RBH2'!A$3:FQ$114,S$1,FALSE),IF(Y$2="zero",0,Y$2),0),0)</f>
        <v>0</v>
      </c>
      <c r="T204" s="6">
        <f t="shared" si="98"/>
        <v>0</v>
      </c>
      <c r="U204" s="2"/>
      <c r="V204" s="2" t="str">
        <f>IF(O204&lt;&gt;"",VLOOKUP(O204,Runners!CZ$3:DM$180,V$1,FALSE),"")</f>
        <v/>
      </c>
      <c r="W204" s="18" t="str">
        <f t="shared" si="99"/>
        <v/>
      </c>
    </row>
    <row r="205" spans="3:23" ht="12.75" customHeight="1" x14ac:dyDescent="0.25">
      <c r="C205" s="3">
        <f>IF(A205&lt;&gt;"",VLOOKUP(A205,'Runners RBH2'!A$3:CT$114,C$1,FALSE),0)</f>
        <v>0</v>
      </c>
      <c r="D205" s="6">
        <f t="shared" si="95"/>
        <v>200</v>
      </c>
      <c r="E205" s="2"/>
      <c r="F205" s="2">
        <f t="shared" si="81"/>
        <v>0</v>
      </c>
      <c r="J205" s="1">
        <f t="shared" si="96"/>
        <v>0</v>
      </c>
      <c r="M205" s="8" t="str">
        <f t="shared" si="100"/>
        <v/>
      </c>
      <c r="N205" s="8" t="str">
        <f t="shared" si="101"/>
        <v/>
      </c>
      <c r="O205" s="1" t="str">
        <f t="shared" si="102"/>
        <v/>
      </c>
      <c r="P205" s="32" t="str">
        <f t="shared" si="103"/>
        <v/>
      </c>
      <c r="Q205" s="32" t="str">
        <f t="shared" si="97"/>
        <v/>
      </c>
      <c r="R205" s="6">
        <f t="shared" si="104"/>
        <v>0</v>
      </c>
      <c r="S205" s="6">
        <f>IF(AND(D205&lt;=L$4,P205&lt;&gt;"Y"),IF(N205&lt;VLOOKUP(O205,'Runners RBH2'!A$3:FQ$114,S$1,FALSE),IF(Y$2="zero",0,Y$2),0),0)</f>
        <v>0</v>
      </c>
      <c r="T205" s="6">
        <f t="shared" si="98"/>
        <v>0</v>
      </c>
      <c r="U205" s="2"/>
      <c r="V205" s="2" t="str">
        <f>IF(O205&lt;&gt;"",VLOOKUP(O205,Runners!CZ$3:DM$180,V$1,FALSE),"")</f>
        <v/>
      </c>
      <c r="W205" s="18" t="str">
        <f t="shared" si="99"/>
        <v/>
      </c>
    </row>
    <row r="206" spans="3:23" ht="12.75" customHeight="1" x14ac:dyDescent="0.25">
      <c r="C206" s="3">
        <f>IF(A206&lt;&gt;"",VLOOKUP(A206,'Runners RBH2'!A$3:CT$114,C$1,FALSE),0)</f>
        <v>0</v>
      </c>
      <c r="D206" s="6">
        <f t="shared" si="95"/>
        <v>201</v>
      </c>
      <c r="E206" s="2"/>
      <c r="F206" s="2">
        <f t="shared" si="81"/>
        <v>0</v>
      </c>
      <c r="J206" s="1">
        <f t="shared" si="96"/>
        <v>0</v>
      </c>
      <c r="M206" s="8" t="str">
        <f t="shared" si="100"/>
        <v/>
      </c>
      <c r="N206" s="8" t="str">
        <f t="shared" si="101"/>
        <v/>
      </c>
      <c r="O206" s="1" t="str">
        <f t="shared" si="102"/>
        <v/>
      </c>
      <c r="P206" s="32" t="str">
        <f t="shared" si="103"/>
        <v/>
      </c>
      <c r="Q206" s="32" t="str">
        <f t="shared" si="97"/>
        <v/>
      </c>
      <c r="R206" s="6">
        <f t="shared" si="104"/>
        <v>0</v>
      </c>
      <c r="S206" s="6">
        <f>IF(AND(D206&lt;=L$4,P206&lt;&gt;"Y"),IF(N206&lt;VLOOKUP(O206,'Runners RBH2'!A$3:FQ$114,S$1,FALSE),IF(Y$2="zero",0,Y$2),0),0)</f>
        <v>0</v>
      </c>
      <c r="T206" s="6">
        <f t="shared" si="98"/>
        <v>0</v>
      </c>
      <c r="U206" s="2"/>
      <c r="V206" s="2" t="str">
        <f>IF(O206&lt;&gt;"",VLOOKUP(O206,Runners!CZ$3:DM$180,V$1,FALSE),"")</f>
        <v/>
      </c>
      <c r="W206" s="18" t="str">
        <f t="shared" si="99"/>
        <v/>
      </c>
    </row>
  </sheetData>
  <sortState ref="A4:CE131">
    <sortCondition ref="A131"/>
  </sortState>
  <pageMargins left="0.7" right="0.7" top="0.75" bottom="0.75" header="0.3" footer="0.3"/>
  <pageSetup paperSize="9" scale="18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CE207"/>
  <sheetViews>
    <sheetView showZeros="0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O10" sqref="O10"/>
    </sheetView>
  </sheetViews>
  <sheetFormatPr defaultColWidth="8.88671875" defaultRowHeight="12" x14ac:dyDescent="0.25"/>
  <cols>
    <col min="1" max="1" width="19.33203125" style="1" bestFit="1" customWidth="1"/>
    <col min="2" max="2" width="6" style="1" bestFit="1" customWidth="1"/>
    <col min="3" max="3" width="7.5546875" style="1" bestFit="1" customWidth="1"/>
    <col min="4" max="4" width="3.5546875" style="6" bestFit="1" customWidth="1"/>
    <col min="5" max="5" width="9.109375" style="1" bestFit="1" customWidth="1"/>
    <col min="6" max="6" width="8.6640625" style="1" customWidth="1"/>
    <col min="7" max="7" width="8.6640625" style="6" customWidth="1"/>
    <col min="8" max="8" width="8.6640625" style="6" hidden="1" customWidth="1"/>
    <col min="9" max="9" width="8.109375" style="1" hidden="1" customWidth="1"/>
    <col min="10" max="10" width="5.6640625" style="1" hidden="1" customWidth="1"/>
    <col min="11" max="11" width="8.6640625" style="8" hidden="1" customWidth="1"/>
    <col min="12" max="12" width="11.109375" style="1" customWidth="1"/>
    <col min="13" max="13" width="8.88671875" style="1" customWidth="1"/>
    <col min="14" max="14" width="8.88671875" style="8" customWidth="1"/>
    <col min="15" max="15" width="16.6640625" style="1" customWidth="1"/>
    <col min="16" max="16" width="5.5546875" style="6" customWidth="1"/>
    <col min="17" max="17" width="5.5546875" style="6" hidden="1" customWidth="1"/>
    <col min="18" max="19" width="5.5546875" style="6" customWidth="1"/>
    <col min="20" max="21" width="5.5546875" style="1" customWidth="1"/>
    <col min="22" max="22" width="3.6640625" style="1" hidden="1" customWidth="1"/>
    <col min="23" max="23" width="6.44140625" style="1" customWidth="1"/>
    <col min="24" max="24" width="10.33203125" style="1" customWidth="1"/>
    <col min="25" max="16384" width="8.88671875" style="1"/>
  </cols>
  <sheetData>
    <row r="1" spans="1:83" s="7" customFormat="1" ht="25.95" customHeight="1" x14ac:dyDescent="0.3">
      <c r="C1" s="7">
        <f>Oct!C1+6</f>
        <v>65</v>
      </c>
      <c r="D1" s="5"/>
      <c r="E1" s="4"/>
      <c r="F1" s="4"/>
      <c r="G1" s="5"/>
      <c r="H1" s="5"/>
      <c r="K1" s="10"/>
      <c r="N1" s="10"/>
      <c r="P1" s="5"/>
      <c r="Q1" s="5">
        <v>94</v>
      </c>
      <c r="R1" s="5"/>
      <c r="S1" s="5">
        <v>169</v>
      </c>
      <c r="T1" s="7">
        <v>3</v>
      </c>
      <c r="V1" s="7">
        <v>10</v>
      </c>
    </row>
    <row r="2" spans="1:83" s="56" customFormat="1" ht="12" customHeight="1" x14ac:dyDescent="0.3">
      <c r="A2" s="56" t="s">
        <v>10</v>
      </c>
      <c r="B2" s="56" t="s">
        <v>44</v>
      </c>
      <c r="C2" s="56" t="s">
        <v>38</v>
      </c>
      <c r="D2" s="57">
        <v>0</v>
      </c>
      <c r="E2" s="58" t="s">
        <v>114</v>
      </c>
      <c r="F2" s="58"/>
      <c r="G2" s="57"/>
      <c r="H2" s="57"/>
      <c r="K2" s="59"/>
      <c r="L2" s="60" t="s">
        <v>113</v>
      </c>
      <c r="M2" s="60" t="s">
        <v>114</v>
      </c>
      <c r="N2" s="61" t="s">
        <v>115</v>
      </c>
      <c r="P2" s="62" t="s">
        <v>44</v>
      </c>
      <c r="Q2" s="62"/>
      <c r="R2" s="57" t="s">
        <v>17</v>
      </c>
      <c r="S2" s="57" t="s">
        <v>96</v>
      </c>
      <c r="T2" s="57" t="s">
        <v>100</v>
      </c>
      <c r="X2" s="63" t="s">
        <v>145</v>
      </c>
      <c r="Y2" s="64">
        <v>2</v>
      </c>
    </row>
    <row r="3" spans="1:83" s="7" customFormat="1" ht="2.25" customHeight="1" x14ac:dyDescent="0.3">
      <c r="D3" s="5">
        <v>0</v>
      </c>
      <c r="E3" s="4"/>
      <c r="F3" s="4"/>
      <c r="G3" s="5"/>
      <c r="H3" s="5"/>
      <c r="K3" s="10"/>
      <c r="L3" s="14"/>
      <c r="M3" s="14"/>
      <c r="N3" s="21"/>
      <c r="P3" s="31"/>
      <c r="Q3" s="31">
        <v>41</v>
      </c>
      <c r="R3" s="5">
        <v>41</v>
      </c>
      <c r="S3" s="5"/>
      <c r="T3" s="5"/>
    </row>
    <row r="4" spans="1:83" ht="12" customHeight="1" x14ac:dyDescent="0.25">
      <c r="A4" s="1" t="str">
        <f>'Runners RBH2'!A3</f>
        <v>Alex Wiggins</v>
      </c>
      <c r="C4" s="3">
        <f>IF(A4&lt;&gt;"",VLOOKUP(A4,'Runners RBH2'!A$3:CT$114,C$1,FALSE),0)</f>
        <v>8.3333333333333332E-3</v>
      </c>
      <c r="D4" s="6">
        <f t="shared" ref="D4:D37" si="0">D3+1</f>
        <v>1</v>
      </c>
      <c r="E4" s="2"/>
      <c r="F4" s="2">
        <f t="shared" ref="F4:F37" si="1">IF(E4&gt;0,E4-C4,0)</f>
        <v>0</v>
      </c>
      <c r="J4" s="1" t="str">
        <f t="shared" ref="J4:J37" si="2">A4</f>
        <v>Alex Wiggins</v>
      </c>
      <c r="L4" s="7">
        <f>COUNT(E4:E208)</f>
        <v>15</v>
      </c>
      <c r="M4" s="8">
        <f t="shared" ref="M4:M28" si="3">IF(D4&lt;=L$4,SMALL(E$4:E$208,D4),"")</f>
        <v>2.6550925925925926E-2</v>
      </c>
      <c r="N4" s="8">
        <f t="shared" ref="N4:N28" si="4">IF(D4&lt;=L$4,VLOOKUP(M4,E$4:F$208,2,FALSE),"")</f>
        <v>1.9257258449259261E-2</v>
      </c>
      <c r="O4" s="1" t="str">
        <f t="shared" ref="O4:O28" si="5">IF(D4&lt;=L$4,VLOOKUP(M4,E$4:J$208,6,FALSE),"")</f>
        <v>Pete Dilks</v>
      </c>
      <c r="P4" s="32">
        <f t="shared" ref="P4:P28" si="6">IF(D4&lt;=L$4,VLOOKUP(O4,A$4:B$208,2,FALSE),"")</f>
        <v>0</v>
      </c>
      <c r="Q4" s="32">
        <f t="shared" ref="Q4:Q37" si="7">IF(D4&lt;=L$4,IF(P4="Y",Q3,Q3-1),"")</f>
        <v>40</v>
      </c>
      <c r="R4" s="6">
        <f t="shared" ref="R4:R67" si="8">IF(Q4=Q3,0,IF(Q4&gt;0,Q4,1))</f>
        <v>40</v>
      </c>
      <c r="S4" s="6">
        <f>IF(AND(D4&lt;=L$4,P4&lt;&gt;"Y"),IF(N4&lt;VLOOKUP(O4,'Runners RBH2'!A$3:FQ$114,S$1,FALSE),IF(Y$2="zero",0,Y$2),0),0)</f>
        <v>0</v>
      </c>
      <c r="T4" s="6">
        <f t="shared" ref="T4:T37" si="9">IF(AND(D4&lt;=L$4,P4&lt;&gt;"Y"),S4+R4,0)</f>
        <v>40</v>
      </c>
      <c r="U4" s="2"/>
      <c r="V4" s="2" t="e">
        <f>IF(O4&lt;&gt;"",VLOOKUP(O4,Runners!CZ$3:DM$180,V$1,FALSE),"")</f>
        <v>#N/A</v>
      </c>
      <c r="W4" s="18" t="e">
        <f t="shared" ref="W4:W37" si="10">IF(O4&lt;&gt;"",(V4-N4)/V4,"")</f>
        <v>#N/A</v>
      </c>
    </row>
    <row r="5" spans="1:83" x14ac:dyDescent="0.25">
      <c r="A5" s="1" t="str">
        <f>'Runners RBH2'!A4</f>
        <v>Alexandra Young</v>
      </c>
      <c r="C5" s="3">
        <f>IF(A5&lt;&gt;"",VLOOKUP(A5,'Runners RBH2'!A$3:CT$114,C$1,FALSE),0)</f>
        <v>5.7311666666666674E-3</v>
      </c>
      <c r="D5" s="6">
        <f t="shared" si="0"/>
        <v>2</v>
      </c>
      <c r="E5" s="2"/>
      <c r="F5" s="2">
        <f t="shared" si="1"/>
        <v>0</v>
      </c>
      <c r="J5" s="1" t="str">
        <f t="shared" si="2"/>
        <v>Alexandra Young</v>
      </c>
      <c r="L5" s="7"/>
      <c r="M5" s="8">
        <f t="shared" si="3"/>
        <v>2.8738425925925928E-2</v>
      </c>
      <c r="N5" s="8">
        <f t="shared" si="4"/>
        <v>1.4500314384814817E-2</v>
      </c>
      <c r="O5" s="1" t="str">
        <f t="shared" si="5"/>
        <v>Jake Rodwell</v>
      </c>
      <c r="P5" s="32">
        <f t="shared" si="6"/>
        <v>0</v>
      </c>
      <c r="Q5" s="32">
        <f t="shared" si="7"/>
        <v>39</v>
      </c>
      <c r="R5" s="6">
        <f t="shared" si="8"/>
        <v>39</v>
      </c>
      <c r="S5" s="6">
        <f>IF(AND(D5&lt;=L$4,P5&lt;&gt;"Y"),IF(N5&lt;VLOOKUP(O5,'Runners RBH2'!A$3:FQ$114,S$1,FALSE),IF(Y$2="zero",0,Y$2),0),0)</f>
        <v>2</v>
      </c>
      <c r="T5" s="6">
        <f t="shared" si="9"/>
        <v>41</v>
      </c>
      <c r="U5" s="2"/>
      <c r="V5" s="2">
        <f>IF(O5&lt;&gt;"",VLOOKUP(O5,Runners!CZ$3:DM$180,V$1,FALSE),"")</f>
        <v>1.431020279902631E-2</v>
      </c>
      <c r="W5" s="18">
        <f t="shared" si="10"/>
        <v>-1.3285037847363228E-2</v>
      </c>
      <c r="X5" s="2" t="s">
        <v>111</v>
      </c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</row>
    <row r="6" spans="1:83" x14ac:dyDescent="0.25">
      <c r="A6" s="1" t="str">
        <f>'Runners RBH2'!A5</f>
        <v>Alistair Leivers</v>
      </c>
      <c r="B6" s="3"/>
      <c r="C6" s="3">
        <f>IF(A6&lt;&gt;"",VLOOKUP(A6,'Runners RBH2'!A$3:CT$114,C$1,FALSE),0)</f>
        <v>1.5279777787777777E-2</v>
      </c>
      <c r="D6" s="6">
        <f t="shared" si="0"/>
        <v>3</v>
      </c>
      <c r="E6" s="2"/>
      <c r="F6" s="2">
        <f t="shared" si="1"/>
        <v>0</v>
      </c>
      <c r="J6" s="1" t="str">
        <f t="shared" si="2"/>
        <v>Alistair Leivers</v>
      </c>
      <c r="M6" s="8">
        <f t="shared" si="3"/>
        <v>2.900462962962963E-2</v>
      </c>
      <c r="N6" s="8">
        <f t="shared" si="4"/>
        <v>1.5287351341851852E-2</v>
      </c>
      <c r="O6" s="1" t="str">
        <f t="shared" si="5"/>
        <v>Jonathan Tuck</v>
      </c>
      <c r="P6" s="32">
        <f t="shared" si="6"/>
        <v>0</v>
      </c>
      <c r="Q6" s="32">
        <f t="shared" si="7"/>
        <v>38</v>
      </c>
      <c r="R6" s="6">
        <f t="shared" si="8"/>
        <v>38</v>
      </c>
      <c r="S6" s="6">
        <f>IF(AND(D6&lt;=L$4,P6&lt;&gt;"Y"),IF(N6&lt;VLOOKUP(O6,'Runners RBH2'!A$3:FQ$114,S$1,FALSE),IF(Y$2="zero",0,Y$2),0),0)</f>
        <v>0</v>
      </c>
      <c r="T6" s="6">
        <f t="shared" si="9"/>
        <v>38</v>
      </c>
      <c r="U6" s="2"/>
      <c r="V6" s="2">
        <f>IF(O6&lt;&gt;"",VLOOKUP(O6,Runners!CZ$3:DM$180,V$1,FALSE),"")</f>
        <v>1.4249476521429211E-2</v>
      </c>
      <c r="W6" s="18">
        <f t="shared" si="10"/>
        <v>-7.2835996386381122E-2</v>
      </c>
      <c r="AA6" s="2"/>
    </row>
    <row r="7" spans="1:83" x14ac:dyDescent="0.25">
      <c r="A7" s="1" t="str">
        <f>'Runners RBH2'!A6</f>
        <v>Andrew Draper</v>
      </c>
      <c r="C7" s="3">
        <f>IF(A7&lt;&gt;"",VLOOKUP(A7,'Runners RBH2'!A$3:CT$114,C$1,FALSE),0)</f>
        <v>1.4585333353333334E-2</v>
      </c>
      <c r="D7" s="6">
        <f t="shared" si="0"/>
        <v>4</v>
      </c>
      <c r="E7" s="2"/>
      <c r="F7" s="2">
        <f t="shared" si="1"/>
        <v>0</v>
      </c>
      <c r="J7" s="1" t="str">
        <f t="shared" si="2"/>
        <v>Andrew Draper</v>
      </c>
      <c r="M7" s="8">
        <f t="shared" si="3"/>
        <v>2.9108796296296296E-2</v>
      </c>
      <c r="N7" s="8">
        <f t="shared" si="4"/>
        <v>1.7822073094074076E-2</v>
      </c>
      <c r="O7" s="1" t="str">
        <f t="shared" si="5"/>
        <v>Stephen Wise</v>
      </c>
      <c r="P7" s="32">
        <f t="shared" si="6"/>
        <v>0</v>
      </c>
      <c r="Q7" s="32">
        <f t="shared" si="7"/>
        <v>37</v>
      </c>
      <c r="R7" s="6">
        <f t="shared" si="8"/>
        <v>37</v>
      </c>
      <c r="S7" s="6">
        <f>IF(AND(D7&lt;=L$4,P7&lt;&gt;"Y"),IF(N7&lt;VLOOKUP(O7,'Runners RBH2'!A$3:FQ$114,S$1,FALSE),IF(Y$2="zero",0,Y$2),0),0)</f>
        <v>0</v>
      </c>
      <c r="T7" s="6">
        <f t="shared" si="9"/>
        <v>37</v>
      </c>
      <c r="U7" s="2"/>
      <c r="V7" s="2">
        <f>IF(O7&lt;&gt;"",VLOOKUP(O7,Runners!CZ$3:DM$180,V$1,FALSE),"")</f>
        <v>1.7058696911377427E-2</v>
      </c>
      <c r="W7" s="18">
        <f t="shared" si="10"/>
        <v>-4.474997044982431E-2</v>
      </c>
    </row>
    <row r="8" spans="1:83" x14ac:dyDescent="0.25">
      <c r="A8" s="1" t="str">
        <f>'Runners RBH2'!A7</f>
        <v>Anthony Joy</v>
      </c>
      <c r="C8" s="3">
        <f>IF(A8&lt;&gt;"",VLOOKUP(A8,'Runners RBH2'!A$3:CT$114,C$1,FALSE),0)</f>
        <v>1.0592277807777776E-2</v>
      </c>
      <c r="D8" s="6">
        <f t="shared" si="0"/>
        <v>5</v>
      </c>
      <c r="E8" s="2"/>
      <c r="F8" s="2">
        <f t="shared" si="1"/>
        <v>0</v>
      </c>
      <c r="J8" s="1" t="str">
        <f t="shared" si="2"/>
        <v>Anthony Joy</v>
      </c>
      <c r="M8" s="8">
        <f t="shared" si="3"/>
        <v>2.9178240740740741E-2</v>
      </c>
      <c r="N8" s="8">
        <f t="shared" si="4"/>
        <v>1.5808184945185186E-2</v>
      </c>
      <c r="O8" s="1" t="str">
        <f t="shared" si="5"/>
        <v>Dominic Kirby</v>
      </c>
      <c r="P8" s="32">
        <f t="shared" si="6"/>
        <v>0</v>
      </c>
      <c r="Q8" s="32">
        <f t="shared" si="7"/>
        <v>36</v>
      </c>
      <c r="R8" s="6">
        <f t="shared" si="8"/>
        <v>36</v>
      </c>
      <c r="S8" s="6">
        <f>IF(AND(D8&lt;=L$4,P8&lt;&gt;"Y"),IF(N8&lt;VLOOKUP(O8,'Runners RBH2'!A$3:FQ$114,S$1,FALSE),IF(Y$2="zero",0,Y$2),0),0)</f>
        <v>2</v>
      </c>
      <c r="T8" s="6">
        <f t="shared" si="9"/>
        <v>38</v>
      </c>
      <c r="U8" s="2"/>
      <c r="V8" s="2">
        <f>IF(O8&lt;&gt;"",VLOOKUP(O8,Runners!CZ$3:DM$180,V$1,FALSE),"")</f>
        <v>1.4614163498569411E-2</v>
      </c>
      <c r="W8" s="18">
        <f t="shared" si="10"/>
        <v>-8.1703030538330779E-2</v>
      </c>
    </row>
    <row r="9" spans="1:83" x14ac:dyDescent="0.25">
      <c r="A9" s="1" t="str">
        <f>'Runners RBH2'!A8</f>
        <v>Barbara Holmes</v>
      </c>
      <c r="C9" s="3">
        <f>IF(A9&lt;&gt;"",VLOOKUP(A9,'Runners RBH2'!A$3:CT$114,C$1,FALSE),0)</f>
        <v>1.1633944484444445E-2</v>
      </c>
      <c r="D9" s="6">
        <f t="shared" si="0"/>
        <v>6</v>
      </c>
      <c r="E9" s="2"/>
      <c r="F9" s="2">
        <f t="shared" si="1"/>
        <v>0</v>
      </c>
      <c r="J9" s="1" t="str">
        <f t="shared" si="2"/>
        <v>Barbara Holmes</v>
      </c>
      <c r="M9" s="8">
        <f t="shared" si="3"/>
        <v>2.9189814814814811E-2</v>
      </c>
      <c r="N9" s="8">
        <f t="shared" si="4"/>
        <v>1.5646147868148143E-2</v>
      </c>
      <c r="O9" s="1" t="str">
        <f t="shared" si="5"/>
        <v>Gillian Draper</v>
      </c>
      <c r="P9" s="32">
        <f t="shared" si="6"/>
        <v>0</v>
      </c>
      <c r="Q9" s="32">
        <f t="shared" si="7"/>
        <v>35</v>
      </c>
      <c r="R9" s="6">
        <f t="shared" si="8"/>
        <v>35</v>
      </c>
      <c r="S9" s="6">
        <f>IF(AND(D9&lt;=L$4,P9&lt;&gt;"Y"),IF(N9&lt;VLOOKUP(O9,'Runners RBH2'!A$3:FQ$114,S$1,FALSE),IF(Y$2="zero",0,Y$2),0),0)</f>
        <v>2</v>
      </c>
      <c r="T9" s="6">
        <f t="shared" si="9"/>
        <v>37</v>
      </c>
      <c r="U9" s="2"/>
      <c r="V9" s="2">
        <f>IF(O9&lt;&gt;"",VLOOKUP(O9,Runners!CZ$3:DM$180,V$1,FALSE),"")</f>
        <v>1.4941734021057947E-2</v>
      </c>
      <c r="W9" s="18">
        <f t="shared" si="10"/>
        <v>-4.7144049418724687E-2</v>
      </c>
      <c r="AA9" s="2"/>
    </row>
    <row r="10" spans="1:83" x14ac:dyDescent="0.25">
      <c r="A10" s="1" t="str">
        <f>'Runners RBH2'!A9</f>
        <v>Barry Broughton</v>
      </c>
      <c r="B10" s="3"/>
      <c r="C10" s="3">
        <f>IF(A10&lt;&gt;"",VLOOKUP(A10,'Runners RBH2'!A$3:CT$114,C$1,FALSE),0)</f>
        <v>1.0939500049999999E-2</v>
      </c>
      <c r="D10" s="6">
        <f t="shared" si="0"/>
        <v>7</v>
      </c>
      <c r="E10" s="2">
        <v>3.107638888888889E-2</v>
      </c>
      <c r="F10" s="2">
        <f t="shared" si="1"/>
        <v>2.0136888838888891E-2</v>
      </c>
      <c r="J10" s="1" t="str">
        <f t="shared" si="2"/>
        <v>Barry Broughton</v>
      </c>
      <c r="M10" s="8">
        <f t="shared" si="3"/>
        <v>2.9502314814814815E-2</v>
      </c>
      <c r="N10" s="8">
        <f t="shared" si="4"/>
        <v>1.7173924955925925E-2</v>
      </c>
      <c r="O10" s="1" t="str">
        <f t="shared" si="5"/>
        <v>Stephen Rodwell</v>
      </c>
      <c r="P10" s="32">
        <f t="shared" si="6"/>
        <v>0</v>
      </c>
      <c r="Q10" s="32">
        <f t="shared" si="7"/>
        <v>34</v>
      </c>
      <c r="R10" s="6">
        <f t="shared" si="8"/>
        <v>34</v>
      </c>
      <c r="S10" s="6">
        <f>IF(AND(D10&lt;=L$4,P10&lt;&gt;"Y"),IF(N10&lt;VLOOKUP(O10,'Runners RBH2'!A$3:FQ$114,S$1,FALSE),IF(Y$2="zero",0,Y$2),0),0)</f>
        <v>2</v>
      </c>
      <c r="T10" s="6">
        <f t="shared" si="9"/>
        <v>36</v>
      </c>
      <c r="U10" s="2"/>
      <c r="V10" s="2">
        <f>IF(O10&lt;&gt;"",VLOOKUP(O10,Runners!CZ$3:DM$180,V$1,FALSE),"")</f>
        <v>1.6597056574828975E-2</v>
      </c>
      <c r="W10" s="18">
        <f t="shared" si="10"/>
        <v>-3.4757270272358198E-2</v>
      </c>
      <c r="AA10" s="2"/>
    </row>
    <row r="11" spans="1:83" x14ac:dyDescent="0.25">
      <c r="A11" s="1" t="str">
        <f>'Runners RBH2'!A10</f>
        <v>Bill Lock</v>
      </c>
      <c r="C11" s="3">
        <f>IF(A11&lt;&gt;"",VLOOKUP(A11,'Runners RBH2'!A$3:CT$114,C$1,FALSE),0)</f>
        <v>5.7311667266666672E-3</v>
      </c>
      <c r="D11" s="6">
        <f t="shared" si="0"/>
        <v>8</v>
      </c>
      <c r="E11" s="2"/>
      <c r="F11" s="2">
        <f t="shared" si="1"/>
        <v>0</v>
      </c>
      <c r="J11" s="1" t="str">
        <f t="shared" si="2"/>
        <v>Bill Lock</v>
      </c>
      <c r="M11" s="8">
        <f t="shared" si="3"/>
        <v>2.9641203703703701E-2</v>
      </c>
      <c r="N11" s="8">
        <f t="shared" si="4"/>
        <v>2.5646147138148147E-2</v>
      </c>
      <c r="O11" s="1" t="str">
        <f t="shared" si="5"/>
        <v>Susan Henry</v>
      </c>
      <c r="P11" s="32">
        <f t="shared" si="6"/>
        <v>0</v>
      </c>
      <c r="Q11" s="32">
        <f t="shared" si="7"/>
        <v>33</v>
      </c>
      <c r="R11" s="6">
        <f t="shared" si="8"/>
        <v>33</v>
      </c>
      <c r="S11" s="6">
        <f>IF(AND(D11&lt;=L$4,P11&lt;&gt;"Y"),IF(N11&lt;VLOOKUP(O11,'Runners RBH2'!A$3:FQ$114,S$1,FALSE),IF(Y$2="zero",0,Y$2),0),0)</f>
        <v>0</v>
      </c>
      <c r="T11" s="6">
        <f t="shared" si="9"/>
        <v>33</v>
      </c>
      <c r="U11" s="2"/>
      <c r="V11" s="2">
        <f>IF(O11&lt;&gt;"",VLOOKUP(O11,Runners!CZ$3:DM$180,V$1,FALSE),"")</f>
        <v>2.446071188135476E-2</v>
      </c>
      <c r="W11" s="18">
        <f t="shared" si="10"/>
        <v>-4.8462827351193664E-2</v>
      </c>
      <c r="AA11" s="2"/>
    </row>
    <row r="12" spans="1:83" x14ac:dyDescent="0.25">
      <c r="A12" s="1" t="str">
        <f>'Runners RBH2'!A11</f>
        <v>Bob Clough</v>
      </c>
      <c r="C12" s="3">
        <f>IF(A12&lt;&gt;"",VLOOKUP(A12,'Runners RBH2'!A$3:CT$114,C$1,FALSE),0)</f>
        <v>6.946444514444444E-3</v>
      </c>
      <c r="D12" s="6">
        <f t="shared" si="0"/>
        <v>9</v>
      </c>
      <c r="E12" s="2"/>
      <c r="F12" s="2">
        <f t="shared" si="1"/>
        <v>0</v>
      </c>
      <c r="J12" s="1" t="str">
        <f t="shared" si="2"/>
        <v>Bob Clough</v>
      </c>
      <c r="M12" s="8">
        <f t="shared" si="3"/>
        <v>3.0115740740740738E-2</v>
      </c>
      <c r="N12" s="8">
        <f t="shared" si="4"/>
        <v>1.9870684915185184E-2</v>
      </c>
      <c r="O12" s="1" t="str">
        <f t="shared" si="5"/>
        <v>Gillian Anderson</v>
      </c>
      <c r="P12" s="32">
        <f t="shared" si="6"/>
        <v>0</v>
      </c>
      <c r="Q12" s="32">
        <f t="shared" si="7"/>
        <v>32</v>
      </c>
      <c r="R12" s="6">
        <f t="shared" si="8"/>
        <v>32</v>
      </c>
      <c r="S12" s="6">
        <f>IF(AND(D12&lt;=L$4,P12&lt;&gt;"Y"),IF(N12&lt;VLOOKUP(O12,'Runners RBH2'!A$3:FQ$114,S$1,FALSE),IF(Y$2="zero",0,Y$2),0),0)</f>
        <v>0</v>
      </c>
      <c r="T12" s="6">
        <f t="shared" si="9"/>
        <v>32</v>
      </c>
      <c r="U12" s="2"/>
      <c r="V12" s="2">
        <f>IF(O12&lt;&gt;"",VLOOKUP(O12,Runners!CZ$3:DM$180,V$1,FALSE),"")</f>
        <v>1.8394455334778782E-2</v>
      </c>
      <c r="W12" s="18">
        <f t="shared" si="10"/>
        <v>-8.0254052296686626E-2</v>
      </c>
    </row>
    <row r="13" spans="1:83" x14ac:dyDescent="0.25">
      <c r="A13" s="1" t="str">
        <f>'Runners RBH2'!A12</f>
        <v>Bryan Grundy</v>
      </c>
      <c r="C13" s="3">
        <f>IF(A13&lt;&gt;"",VLOOKUP(A13,'Runners RBH2'!A$3:CT$114,C$1,FALSE),0)</f>
        <v>5.7311667466666671E-3</v>
      </c>
      <c r="D13" s="6">
        <f t="shared" si="0"/>
        <v>10</v>
      </c>
      <c r="E13" s="2"/>
      <c r="F13" s="2">
        <f t="shared" si="1"/>
        <v>0</v>
      </c>
      <c r="J13" s="1" t="str">
        <f t="shared" si="2"/>
        <v>Bryan Grundy</v>
      </c>
      <c r="M13" s="8">
        <f t="shared" si="3"/>
        <v>3.0405092592592591E-2</v>
      </c>
      <c r="N13" s="8">
        <f t="shared" si="4"/>
        <v>1.8771147978148148E-2</v>
      </c>
      <c r="O13" s="1" t="str">
        <f t="shared" si="5"/>
        <v>Dan Gregson</v>
      </c>
      <c r="P13" s="32">
        <f t="shared" si="6"/>
        <v>0</v>
      </c>
      <c r="Q13" s="32">
        <f t="shared" si="7"/>
        <v>31</v>
      </c>
      <c r="R13" s="6">
        <f t="shared" si="8"/>
        <v>31</v>
      </c>
      <c r="S13" s="6">
        <f>IF(AND(D13&lt;=L$4,P13&lt;&gt;"Y"),IF(N13&lt;VLOOKUP(O13,'Runners RBH2'!A$3:FQ$114,S$1,FALSE),IF(Y$2="zero",0,Y$2),0),0)</f>
        <v>0</v>
      </c>
      <c r="T13" s="6">
        <f t="shared" si="9"/>
        <v>31</v>
      </c>
      <c r="U13" s="2"/>
      <c r="V13" s="2">
        <f>IF(O13&lt;&gt;"",VLOOKUP(O13,Runners!CZ$3:DM$180,V$1,FALSE),"")</f>
        <v>1.6668863296603203E-2</v>
      </c>
      <c r="W13" s="18">
        <f t="shared" si="10"/>
        <v>-0.12612045849421241</v>
      </c>
    </row>
    <row r="14" spans="1:83" x14ac:dyDescent="0.25">
      <c r="A14" s="1" t="str">
        <f>'Runners RBH2'!A13</f>
        <v>Catherine Carrdus</v>
      </c>
      <c r="C14" s="3">
        <f>IF(A14&lt;&gt;"",VLOOKUP(A14,'Runners RBH2'!A$3:CT$114,C$1,FALSE),0)</f>
        <v>1.2502000090000001E-2</v>
      </c>
      <c r="D14" s="6">
        <f t="shared" si="0"/>
        <v>11</v>
      </c>
      <c r="E14" s="2"/>
      <c r="F14" s="2">
        <f t="shared" si="1"/>
        <v>0</v>
      </c>
      <c r="J14" s="1" t="str">
        <f t="shared" si="2"/>
        <v>Catherine Carrdus</v>
      </c>
      <c r="M14" s="8">
        <f t="shared" si="3"/>
        <v>3.0914351851851849E-2</v>
      </c>
      <c r="N14" s="8">
        <f t="shared" si="4"/>
        <v>2.032207300407407E-2</v>
      </c>
      <c r="O14" s="1" t="str">
        <f t="shared" si="5"/>
        <v>Xavia Cooper</v>
      </c>
      <c r="P14" s="32">
        <f t="shared" si="6"/>
        <v>0</v>
      </c>
      <c r="Q14" s="32">
        <f t="shared" si="7"/>
        <v>30</v>
      </c>
      <c r="R14" s="6">
        <f t="shared" si="8"/>
        <v>30</v>
      </c>
      <c r="S14" s="6">
        <f>IF(AND(D14&lt;=L$4,P14&lt;&gt;"Y"),IF(N14&lt;VLOOKUP(O14,'Runners RBH2'!A$3:FQ$114,S$1,FALSE),IF(Y$2="zero",0,Y$2),0),0)</f>
        <v>0</v>
      </c>
      <c r="T14" s="6">
        <f t="shared" si="9"/>
        <v>30</v>
      </c>
      <c r="U14" s="2"/>
      <c r="V14" s="2">
        <f>IF(O14&lt;&gt;"",VLOOKUP(O14,Runners!CZ$3:DM$180,V$1,FALSE),"")</f>
        <v>1.8090494143388577E-2</v>
      </c>
      <c r="W14" s="18">
        <f t="shared" si="10"/>
        <v>-0.12335643476610364</v>
      </c>
    </row>
    <row r="15" spans="1:83" x14ac:dyDescent="0.25">
      <c r="A15" s="1" t="str">
        <f>'Runners RBH2'!A14</f>
        <v>Catherine MacLachlan</v>
      </c>
      <c r="C15" s="3">
        <f>IF(A15&lt;&gt;"",VLOOKUP(A15,'Runners RBH2'!A$3:CT$114,C$1,FALSE),0)</f>
        <v>8.5089445444444436E-3</v>
      </c>
      <c r="D15" s="6">
        <f t="shared" si="0"/>
        <v>12</v>
      </c>
      <c r="E15" s="2"/>
      <c r="F15" s="2">
        <f t="shared" si="1"/>
        <v>0</v>
      </c>
      <c r="J15" s="1" t="str">
        <f t="shared" si="2"/>
        <v>Catherine MacLachlan</v>
      </c>
      <c r="M15" s="8">
        <f t="shared" si="3"/>
        <v>3.107638888888889E-2</v>
      </c>
      <c r="N15" s="8">
        <f t="shared" si="4"/>
        <v>2.0136888838888891E-2</v>
      </c>
      <c r="O15" s="1" t="str">
        <f t="shared" si="5"/>
        <v>Barry Broughton</v>
      </c>
      <c r="P15" s="32">
        <f t="shared" si="6"/>
        <v>0</v>
      </c>
      <c r="Q15" s="32">
        <f t="shared" si="7"/>
        <v>29</v>
      </c>
      <c r="R15" s="6">
        <f t="shared" si="8"/>
        <v>29</v>
      </c>
      <c r="S15" s="6">
        <f>IF(AND(D15&lt;=L$4,P15&lt;&gt;"Y"),IF(N15&lt;VLOOKUP(O15,'Runners RBH2'!A$3:FQ$114,S$1,FALSE),IF(Y$2="zero",0,Y$2),0),0)</f>
        <v>0</v>
      </c>
      <c r="T15" s="6">
        <f t="shared" si="9"/>
        <v>29</v>
      </c>
      <c r="U15" s="2"/>
      <c r="V15" s="2">
        <f>IF(O15&lt;&gt;"",VLOOKUP(O15,Runners!CZ$3:DM$180,V$1,FALSE),"")</f>
        <v>1.7254383321143589E-2</v>
      </c>
      <c r="W15" s="18">
        <f t="shared" si="10"/>
        <v>-0.16705931844072738</v>
      </c>
    </row>
    <row r="16" spans="1:83" x14ac:dyDescent="0.25">
      <c r="A16" s="1" t="str">
        <f>'Runners RBH2'!A15</f>
        <v>Chris Bowker</v>
      </c>
      <c r="C16" s="3">
        <f>IF(A16&lt;&gt;"",VLOOKUP(A16,'Runners RBH2'!A$3:CT$114,C$1,FALSE),0)</f>
        <v>1.0071444554444446E-2</v>
      </c>
      <c r="D16" s="6">
        <f t="shared" si="0"/>
        <v>13</v>
      </c>
      <c r="E16" s="2"/>
      <c r="F16" s="2">
        <f t="shared" si="1"/>
        <v>0</v>
      </c>
      <c r="J16" s="1" t="str">
        <f t="shared" si="2"/>
        <v>Chris Bowker</v>
      </c>
      <c r="M16" s="8">
        <f t="shared" si="3"/>
        <v>3.1168981481481482E-2</v>
      </c>
      <c r="N16" s="8">
        <f t="shared" si="4"/>
        <v>2.0403091732592592E-2</v>
      </c>
      <c r="O16" s="1" t="str">
        <f t="shared" si="5"/>
        <v>Richard Storey</v>
      </c>
      <c r="P16" s="32">
        <f t="shared" si="6"/>
        <v>0</v>
      </c>
      <c r="Q16" s="32">
        <f t="shared" si="7"/>
        <v>28</v>
      </c>
      <c r="R16" s="6">
        <f t="shared" si="8"/>
        <v>28</v>
      </c>
      <c r="S16" s="6">
        <f>IF(AND(D16&lt;=L$4,P16&lt;&gt;"Y"),IF(N16&lt;VLOOKUP(O16,'Runners RBH2'!A$3:FQ$114,S$1,FALSE),IF(Y$2="zero",0,Y$2),0),0)</f>
        <v>0</v>
      </c>
      <c r="T16" s="6">
        <f t="shared" si="9"/>
        <v>28</v>
      </c>
      <c r="U16" s="2"/>
      <c r="V16" s="2">
        <f>IF(O16&lt;&gt;"",VLOOKUP(O16,Runners!CZ$3:DM$180,V$1,FALSE),"")</f>
        <v>1.9451399365811278E-2</v>
      </c>
      <c r="W16" s="18">
        <f t="shared" si="10"/>
        <v>-4.8926678686884335E-2</v>
      </c>
      <c r="AA16" s="2"/>
    </row>
    <row r="17" spans="1:27" x14ac:dyDescent="0.25">
      <c r="A17" s="1" t="str">
        <f>'Runners RBH2'!A16</f>
        <v>Chris Cottam</v>
      </c>
      <c r="C17" s="3">
        <f>IF(A17&lt;&gt;"",VLOOKUP(A17,'Runners RBH2'!A$3:CT$114,C$1,FALSE),0)</f>
        <v>1.3022833453333334E-2</v>
      </c>
      <c r="D17" s="6">
        <f t="shared" si="0"/>
        <v>14</v>
      </c>
      <c r="E17" s="2"/>
      <c r="F17" s="2">
        <f t="shared" si="1"/>
        <v>0</v>
      </c>
      <c r="J17" s="1" t="str">
        <f t="shared" si="2"/>
        <v>Chris Cottam</v>
      </c>
      <c r="M17" s="8">
        <f t="shared" si="3"/>
        <v>3.1793981481481479E-2</v>
      </c>
      <c r="N17" s="8">
        <f t="shared" si="4"/>
        <v>2.1548924925925923E-2</v>
      </c>
      <c r="O17" s="1" t="str">
        <f t="shared" si="5"/>
        <v>Susan Hawitt</v>
      </c>
      <c r="P17" s="32">
        <f t="shared" si="6"/>
        <v>0</v>
      </c>
      <c r="Q17" s="32">
        <f t="shared" si="7"/>
        <v>27</v>
      </c>
      <c r="R17" s="6">
        <f t="shared" si="8"/>
        <v>27</v>
      </c>
      <c r="S17" s="6">
        <f>IF(AND(D17&lt;=L$4,P17&lt;&gt;"Y"),IF(N17&lt;VLOOKUP(O17,'Runners RBH2'!A$3:FQ$114,S$1,FALSE),IF(Y$2="zero",0,Y$2),0),0)</f>
        <v>0</v>
      </c>
      <c r="T17" s="6">
        <f t="shared" si="9"/>
        <v>27</v>
      </c>
      <c r="U17" s="2"/>
      <c r="V17" s="2">
        <f>IF(O17&lt;&gt;"",VLOOKUP(O17,Runners!CZ$3:DM$180,V$1,FALSE),"")</f>
        <v>1.857081363049096E-2</v>
      </c>
      <c r="W17" s="18">
        <f t="shared" si="10"/>
        <v>-0.16036514902854207</v>
      </c>
      <c r="AA17" s="2"/>
    </row>
    <row r="18" spans="1:27" x14ac:dyDescent="0.25">
      <c r="A18" s="1" t="str">
        <f>'Runners RBH2'!A17</f>
        <v>Claire England</v>
      </c>
      <c r="C18" s="3">
        <f>IF(A18&lt;&gt;"",VLOOKUP(A18,'Runners RBH2'!A$3:CT$114,C$1,FALSE),0)</f>
        <v>6.0783890188888887E-3</v>
      </c>
      <c r="D18" s="6">
        <f t="shared" si="0"/>
        <v>15</v>
      </c>
      <c r="E18" s="2"/>
      <c r="F18" s="2">
        <f t="shared" si="1"/>
        <v>0</v>
      </c>
      <c r="J18" s="1" t="str">
        <f t="shared" si="2"/>
        <v>Claire England</v>
      </c>
      <c r="M18" s="8">
        <f t="shared" si="3"/>
        <v>3.1795138888888887E-2</v>
      </c>
      <c r="N18" s="8">
        <f t="shared" si="4"/>
        <v>2.1550082383333329E-2</v>
      </c>
      <c r="O18" s="1" t="str">
        <f t="shared" si="5"/>
        <v>Sharon Cooper</v>
      </c>
      <c r="P18" s="32">
        <f t="shared" si="6"/>
        <v>0</v>
      </c>
      <c r="Q18" s="32">
        <f t="shared" si="7"/>
        <v>26</v>
      </c>
      <c r="R18" s="6">
        <f t="shared" si="8"/>
        <v>26</v>
      </c>
      <c r="S18" s="6">
        <f>IF(AND(D18&lt;=L$4,P18&lt;&gt;"Y"),IF(N18&lt;VLOOKUP(O18,'Runners RBH2'!A$3:FQ$114,S$1,FALSE),IF(Y$2="zero",0,Y$2),0),0)</f>
        <v>0</v>
      </c>
      <c r="T18" s="6">
        <f t="shared" si="9"/>
        <v>26</v>
      </c>
      <c r="U18" s="2"/>
      <c r="V18" s="2">
        <f>IF(O18&lt;&gt;"",VLOOKUP(O18,Runners!CZ$3:DM$180,V$1,FALSE),"")</f>
        <v>2.2440523924084476E-2</v>
      </c>
      <c r="W18" s="18">
        <f t="shared" si="10"/>
        <v>3.9680069135795616E-2</v>
      </c>
      <c r="AA18" s="2"/>
    </row>
    <row r="19" spans="1:27" x14ac:dyDescent="0.25">
      <c r="A19" s="1" t="str">
        <f>'Runners RBH2'!A18</f>
        <v>Claire Markham</v>
      </c>
      <c r="C19" s="3">
        <f>IF(A19&lt;&gt;"",VLOOKUP(A19,'Runners RBH2'!A$3:CT$114,C$1,FALSE),0)</f>
        <v>1.0071444584444445E-2</v>
      </c>
      <c r="D19" s="6">
        <f t="shared" si="0"/>
        <v>16</v>
      </c>
      <c r="E19" s="2"/>
      <c r="F19" s="2">
        <f t="shared" si="1"/>
        <v>0</v>
      </c>
      <c r="J19" s="1" t="str">
        <f t="shared" si="2"/>
        <v>Claire Markham</v>
      </c>
      <c r="M19" s="8" t="str">
        <f t="shared" si="3"/>
        <v/>
      </c>
      <c r="N19" s="8" t="str">
        <f t="shared" si="4"/>
        <v/>
      </c>
      <c r="O19" s="1" t="str">
        <f t="shared" si="5"/>
        <v/>
      </c>
      <c r="P19" s="32" t="str">
        <f t="shared" si="6"/>
        <v/>
      </c>
      <c r="Q19" s="32" t="str">
        <f t="shared" si="7"/>
        <v/>
      </c>
      <c r="R19" s="6" t="str">
        <f t="shared" si="8"/>
        <v/>
      </c>
      <c r="S19" s="6">
        <f>IF(AND(D19&lt;=L$4,P19&lt;&gt;"Y"),IF(N19&lt;VLOOKUP(O19,'Runners RBH2'!A$3:FQ$114,S$1,FALSE),IF(Y$2="zero",0,Y$2),0),0)</f>
        <v>0</v>
      </c>
      <c r="T19" s="6">
        <f t="shared" si="9"/>
        <v>0</v>
      </c>
      <c r="U19" s="2"/>
      <c r="V19" s="2" t="str">
        <f>IF(O19&lt;&gt;"",VLOOKUP(O19,Runners!CZ$3:DM$180,V$1,FALSE),"")</f>
        <v/>
      </c>
      <c r="W19" s="18" t="str">
        <f t="shared" si="10"/>
        <v/>
      </c>
      <c r="AA19" s="2"/>
    </row>
    <row r="20" spans="1:27" x14ac:dyDescent="0.25">
      <c r="A20" s="1" t="str">
        <f>'Runners RBH2'!A19</f>
        <v>Clare Taylor</v>
      </c>
      <c r="C20" s="3">
        <f>IF(A20&lt;&gt;"",VLOOKUP(A20,'Runners RBH2'!A$3:CT$114,C$1,FALSE),0)</f>
        <v>1.1460333483333333E-2</v>
      </c>
      <c r="D20" s="6">
        <f t="shared" si="0"/>
        <v>17</v>
      </c>
      <c r="E20" s="2"/>
      <c r="F20" s="2">
        <f t="shared" si="1"/>
        <v>0</v>
      </c>
      <c r="J20" s="1" t="str">
        <f t="shared" si="2"/>
        <v>Clare Taylor</v>
      </c>
      <c r="M20" s="8" t="str">
        <f t="shared" si="3"/>
        <v/>
      </c>
      <c r="N20" s="8" t="str">
        <f t="shared" si="4"/>
        <v/>
      </c>
      <c r="O20" s="1" t="str">
        <f t="shared" si="5"/>
        <v/>
      </c>
      <c r="P20" s="32" t="str">
        <f t="shared" si="6"/>
        <v/>
      </c>
      <c r="Q20" s="32" t="str">
        <f t="shared" si="7"/>
        <v/>
      </c>
      <c r="R20" s="6">
        <f t="shared" si="8"/>
        <v>0</v>
      </c>
      <c r="S20" s="6">
        <f>IF(AND(D20&lt;=L$4,P20&lt;&gt;"Y"),IF(N20&lt;VLOOKUP(O20,'Runners RBH2'!A$3:FQ$114,S$1,FALSE),IF(Y$2="zero",0,Y$2),0),0)</f>
        <v>0</v>
      </c>
      <c r="T20" s="6">
        <f t="shared" si="9"/>
        <v>0</v>
      </c>
      <c r="U20" s="2"/>
      <c r="V20" s="2" t="str">
        <f>IF(O20&lt;&gt;"",VLOOKUP(O20,Runners!CZ$3:DM$180,V$1,FALSE),"")</f>
        <v/>
      </c>
      <c r="W20" s="18" t="str">
        <f t="shared" si="10"/>
        <v/>
      </c>
    </row>
    <row r="21" spans="1:27" x14ac:dyDescent="0.25">
      <c r="A21" s="1" t="str">
        <f>'Runners RBH2'!A20</f>
        <v>Cliff Whiston</v>
      </c>
      <c r="C21" s="3">
        <f>IF(A21&lt;&gt;"",VLOOKUP(A21,'Runners RBH2'!A$3:CT$114,C$1,FALSE),0)</f>
        <v>5.7311668266666668E-3</v>
      </c>
      <c r="D21" s="6">
        <f t="shared" si="0"/>
        <v>18</v>
      </c>
      <c r="E21" s="2"/>
      <c r="F21" s="2">
        <f t="shared" si="1"/>
        <v>0</v>
      </c>
      <c r="J21" s="1" t="str">
        <f t="shared" si="2"/>
        <v>Cliff Whiston</v>
      </c>
      <c r="M21" s="8" t="str">
        <f t="shared" si="3"/>
        <v/>
      </c>
      <c r="N21" s="8" t="str">
        <f t="shared" si="4"/>
        <v/>
      </c>
      <c r="O21" s="1" t="str">
        <f t="shared" si="5"/>
        <v/>
      </c>
      <c r="P21" s="32" t="str">
        <f t="shared" si="6"/>
        <v/>
      </c>
      <c r="Q21" s="32" t="str">
        <f t="shared" si="7"/>
        <v/>
      </c>
      <c r="R21" s="6">
        <f t="shared" si="8"/>
        <v>0</v>
      </c>
      <c r="S21" s="6">
        <f>IF(AND(D21&lt;=L$4,P21&lt;&gt;"Y"),IF(N21&lt;VLOOKUP(O21,'Runners RBH2'!A$3:FQ$114,S$1,FALSE),IF(Y$2="zero",0,Y$2),0),0)</f>
        <v>0</v>
      </c>
      <c r="T21" s="6">
        <f t="shared" si="9"/>
        <v>0</v>
      </c>
      <c r="U21" s="2"/>
      <c r="V21" s="2" t="str">
        <f>IF(O21&lt;&gt;"",VLOOKUP(O21,Runners!CZ$3:DM$180,V$1,FALSE),"")</f>
        <v/>
      </c>
      <c r="W21" s="18" t="str">
        <f t="shared" si="10"/>
        <v/>
      </c>
    </row>
    <row r="22" spans="1:27" x14ac:dyDescent="0.25">
      <c r="A22" s="1" t="str">
        <f>'Runners RBH2'!A21</f>
        <v>Dan Gregson</v>
      </c>
      <c r="C22" s="3">
        <f>IF(A22&lt;&gt;"",VLOOKUP(A22,'Runners RBH2'!A$3:CT$114,C$1,FALSE),0)</f>
        <v>1.1633944614444445E-2</v>
      </c>
      <c r="D22" s="6">
        <f t="shared" si="0"/>
        <v>19</v>
      </c>
      <c r="E22" s="2">
        <v>3.0405092592592591E-2</v>
      </c>
      <c r="F22" s="2">
        <f t="shared" si="1"/>
        <v>1.8771147978148148E-2</v>
      </c>
      <c r="J22" s="1" t="str">
        <f t="shared" si="2"/>
        <v>Dan Gregson</v>
      </c>
      <c r="M22" s="8" t="str">
        <f t="shared" si="3"/>
        <v/>
      </c>
      <c r="N22" s="8" t="str">
        <f t="shared" si="4"/>
        <v/>
      </c>
      <c r="O22" s="1" t="str">
        <f t="shared" si="5"/>
        <v/>
      </c>
      <c r="P22" s="32" t="str">
        <f t="shared" si="6"/>
        <v/>
      </c>
      <c r="Q22" s="32" t="str">
        <f t="shared" si="7"/>
        <v/>
      </c>
      <c r="R22" s="6">
        <f t="shared" si="8"/>
        <v>0</v>
      </c>
      <c r="S22" s="6">
        <f>IF(AND(D22&lt;=L$4,P22&lt;&gt;"Y"),IF(N22&lt;VLOOKUP(O22,'Runners RBH2'!A$3:FQ$114,S$1,FALSE),IF(Y$2="zero",0,Y$2),0),0)</f>
        <v>0</v>
      </c>
      <c r="T22" s="6">
        <f t="shared" si="9"/>
        <v>0</v>
      </c>
      <c r="U22" s="2"/>
      <c r="V22" s="2" t="str">
        <f>IF(O22&lt;&gt;"",VLOOKUP(O22,Runners!CZ$3:DM$180,V$1,FALSE),"")</f>
        <v/>
      </c>
      <c r="W22" s="18" t="str">
        <f t="shared" si="10"/>
        <v/>
      </c>
    </row>
    <row r="23" spans="1:27" x14ac:dyDescent="0.25">
      <c r="A23" s="1" t="str">
        <f>'Runners RBH2'!A22</f>
        <v>Darran Ames</v>
      </c>
      <c r="B23" s="3"/>
      <c r="C23" s="3">
        <f>IF(A23&lt;&gt;"",VLOOKUP(A23,'Runners RBH2'!A$3:CT$114,C$1,FALSE),0)</f>
        <v>1.1460333513333332E-2</v>
      </c>
      <c r="D23" s="6">
        <f t="shared" si="0"/>
        <v>20</v>
      </c>
      <c r="E23" s="2"/>
      <c r="F23" s="2">
        <f t="shared" si="1"/>
        <v>0</v>
      </c>
      <c r="J23" s="1" t="str">
        <f t="shared" si="2"/>
        <v>Darran Ames</v>
      </c>
      <c r="M23" s="8" t="str">
        <f t="shared" si="3"/>
        <v/>
      </c>
      <c r="N23" s="8" t="str">
        <f t="shared" si="4"/>
        <v/>
      </c>
      <c r="O23" s="1" t="str">
        <f t="shared" si="5"/>
        <v/>
      </c>
      <c r="P23" s="32" t="str">
        <f t="shared" si="6"/>
        <v/>
      </c>
      <c r="Q23" s="32" t="str">
        <f t="shared" si="7"/>
        <v/>
      </c>
      <c r="R23" s="6">
        <f t="shared" si="8"/>
        <v>0</v>
      </c>
      <c r="S23" s="6">
        <f>IF(AND(D23&lt;=L$4,P23&lt;&gt;"Y"),IF(N23&lt;VLOOKUP(O23,'Runners RBH2'!A$3:FQ$114,S$1,FALSE),IF(Y$2="zero",0,Y$2),0),0)</f>
        <v>0</v>
      </c>
      <c r="T23" s="6">
        <f t="shared" si="9"/>
        <v>0</v>
      </c>
      <c r="U23" s="2"/>
      <c r="V23" s="2" t="str">
        <f>IF(O23&lt;&gt;"",VLOOKUP(O23,Runners!CZ$3:DM$180,V$1,FALSE),"")</f>
        <v/>
      </c>
      <c r="W23" s="18" t="str">
        <f t="shared" si="10"/>
        <v/>
      </c>
    </row>
    <row r="24" spans="1:27" x14ac:dyDescent="0.25">
      <c r="A24" s="1" t="str">
        <f>'Runners RBH2'!A23</f>
        <v>Dave Booth</v>
      </c>
      <c r="C24" s="3">
        <f>IF(A24&lt;&gt;"",VLOOKUP(A24,'Runners RBH2'!A$3:CT$114,C$1,FALSE),0)</f>
        <v>8.3353335233333336E-3</v>
      </c>
      <c r="D24" s="6">
        <f t="shared" si="0"/>
        <v>21</v>
      </c>
      <c r="E24" s="2"/>
      <c r="F24" s="2">
        <f t="shared" si="1"/>
        <v>0</v>
      </c>
      <c r="J24" s="1" t="str">
        <f t="shared" si="2"/>
        <v>Dave Booth</v>
      </c>
      <c r="M24" s="8" t="str">
        <f t="shared" si="3"/>
        <v/>
      </c>
      <c r="N24" s="8" t="str">
        <f t="shared" si="4"/>
        <v/>
      </c>
      <c r="O24" s="1" t="str">
        <f t="shared" si="5"/>
        <v/>
      </c>
      <c r="P24" s="32" t="str">
        <f t="shared" si="6"/>
        <v/>
      </c>
      <c r="Q24" s="32" t="str">
        <f t="shared" si="7"/>
        <v/>
      </c>
      <c r="R24" s="6">
        <f t="shared" si="8"/>
        <v>0</v>
      </c>
      <c r="S24" s="6">
        <f>IF(AND(D24&lt;=L$4,P24&lt;&gt;"Y"),IF(N24&lt;VLOOKUP(O24,'Runners RBH2'!A$3:FQ$114,S$1,FALSE),IF(Y$2="zero",0,Y$2),0),0)</f>
        <v>0</v>
      </c>
      <c r="T24" s="6">
        <f t="shared" si="9"/>
        <v>0</v>
      </c>
      <c r="U24" s="2"/>
      <c r="V24" s="2" t="str">
        <f>IF(O24&lt;&gt;"",VLOOKUP(O24,Runners!CZ$3:DM$180,V$1,FALSE),"")</f>
        <v/>
      </c>
      <c r="W24" s="18" t="str">
        <f t="shared" si="10"/>
        <v/>
      </c>
      <c r="AA24" s="2"/>
    </row>
    <row r="25" spans="1:27" x14ac:dyDescent="0.25">
      <c r="A25" s="1" t="str">
        <f>'Runners RBH2'!A24</f>
        <v>Dave Dunn</v>
      </c>
      <c r="C25" s="3">
        <f>IF(A25&lt;&gt;"",VLOOKUP(A25,'Runners RBH2'!A$3:CT$114,C$1,FALSE),0)</f>
        <v>8.6825557555555554E-3</v>
      </c>
      <c r="D25" s="6">
        <f t="shared" si="0"/>
        <v>22</v>
      </c>
      <c r="E25" s="2"/>
      <c r="F25" s="2">
        <f t="shared" si="1"/>
        <v>0</v>
      </c>
      <c r="J25" s="1" t="str">
        <f t="shared" si="2"/>
        <v>Dave Dunn</v>
      </c>
      <c r="M25" s="8" t="str">
        <f t="shared" si="3"/>
        <v/>
      </c>
      <c r="N25" s="8" t="str">
        <f t="shared" si="4"/>
        <v/>
      </c>
      <c r="O25" s="1" t="str">
        <f t="shared" si="5"/>
        <v/>
      </c>
      <c r="P25" s="32" t="str">
        <f t="shared" si="6"/>
        <v/>
      </c>
      <c r="Q25" s="32" t="str">
        <f t="shared" si="7"/>
        <v/>
      </c>
      <c r="R25" s="6">
        <f t="shared" si="8"/>
        <v>0</v>
      </c>
      <c r="S25" s="6">
        <f>IF(AND(D25&lt;=L$4,P25&lt;&gt;"Y"),IF(N25&lt;VLOOKUP(O25,'Runners RBH2'!A$3:FQ$114,S$1,FALSE),IF(Y$2="zero",0,Y$2),0),0)</f>
        <v>0</v>
      </c>
      <c r="T25" s="6">
        <f t="shared" si="9"/>
        <v>0</v>
      </c>
      <c r="U25" s="2"/>
      <c r="V25" s="2" t="str">
        <f>IF(O25&lt;&gt;"",VLOOKUP(O25,Runners!CZ$3:DM$180,V$1,FALSE),"")</f>
        <v/>
      </c>
      <c r="W25" s="18" t="str">
        <f t="shared" si="10"/>
        <v/>
      </c>
    </row>
    <row r="26" spans="1:27" x14ac:dyDescent="0.25">
      <c r="A26" s="1" t="str">
        <f>'Runners RBH2'!A25</f>
        <v>David McDonald</v>
      </c>
      <c r="B26" s="3"/>
      <c r="C26" s="3">
        <f>IF(A26&lt;&gt;"",VLOOKUP(A26,'Runners RBH2'!A$3:CT$114,C$1,FALSE),0)</f>
        <v>6.5992224322222225E-3</v>
      </c>
      <c r="D26" s="6">
        <f t="shared" si="0"/>
        <v>23</v>
      </c>
      <c r="E26" s="2"/>
      <c r="F26" s="2">
        <f t="shared" si="1"/>
        <v>0</v>
      </c>
      <c r="J26" s="1" t="str">
        <f t="shared" si="2"/>
        <v>David McDonald</v>
      </c>
      <c r="M26" s="8" t="str">
        <f t="shared" si="3"/>
        <v/>
      </c>
      <c r="N26" s="8" t="str">
        <f t="shared" si="4"/>
        <v/>
      </c>
      <c r="O26" s="1" t="str">
        <f t="shared" si="5"/>
        <v/>
      </c>
      <c r="P26" s="32" t="str">
        <f t="shared" si="6"/>
        <v/>
      </c>
      <c r="Q26" s="32" t="str">
        <f t="shared" si="7"/>
        <v/>
      </c>
      <c r="R26" s="6">
        <f t="shared" si="8"/>
        <v>0</v>
      </c>
      <c r="S26" s="6">
        <f>IF(AND(D26&lt;=L$4,P26&lt;&gt;"Y"),IF(N26&lt;VLOOKUP(O26,'Runners RBH2'!A$3:FQ$114,S$1,FALSE),IF(Y$2="zero",0,Y$2),0),0)</f>
        <v>0</v>
      </c>
      <c r="T26" s="6">
        <f t="shared" si="9"/>
        <v>0</v>
      </c>
      <c r="U26" s="2"/>
      <c r="V26" s="2" t="str">
        <f>IF(O26&lt;&gt;"",VLOOKUP(O26,Runners!CZ$3:DM$180,V$1,FALSE),"")</f>
        <v/>
      </c>
      <c r="W26" s="18" t="str">
        <f t="shared" si="10"/>
        <v/>
      </c>
      <c r="AA26" s="2"/>
    </row>
    <row r="27" spans="1:27" x14ac:dyDescent="0.25">
      <c r="A27" s="1" t="str">
        <f>'Runners RBH2'!A26</f>
        <v>Dawn Lock</v>
      </c>
      <c r="C27" s="3">
        <f>IF(A27&lt;&gt;"",VLOOKUP(A27,'Runners RBH2'!A$3:CT$114,C$1,FALSE),0)</f>
        <v>5.7311668866666674E-3</v>
      </c>
      <c r="D27" s="6">
        <f t="shared" si="0"/>
        <v>24</v>
      </c>
      <c r="E27" s="2"/>
      <c r="F27" s="2">
        <f t="shared" si="1"/>
        <v>0</v>
      </c>
      <c r="J27" s="1" t="str">
        <f t="shared" si="2"/>
        <v>Dawn Lock</v>
      </c>
      <c r="M27" s="8" t="str">
        <f t="shared" si="3"/>
        <v/>
      </c>
      <c r="N27" s="8" t="str">
        <f t="shared" si="4"/>
        <v/>
      </c>
      <c r="O27" s="1" t="str">
        <f t="shared" si="5"/>
        <v/>
      </c>
      <c r="P27" s="32" t="str">
        <f t="shared" si="6"/>
        <v/>
      </c>
      <c r="Q27" s="32" t="str">
        <f t="shared" si="7"/>
        <v/>
      </c>
      <c r="R27" s="6">
        <f t="shared" si="8"/>
        <v>0</v>
      </c>
      <c r="S27" s="6">
        <f>IF(AND(D27&lt;=L$4,P27&lt;&gt;"Y"),IF(N27&lt;VLOOKUP(O27,'Runners RBH2'!A$3:FQ$114,S$1,FALSE),IF(Y$2="zero",0,Y$2),0),0)</f>
        <v>0</v>
      </c>
      <c r="T27" s="6">
        <f t="shared" si="9"/>
        <v>0</v>
      </c>
      <c r="U27" s="2"/>
      <c r="V27" s="2" t="str">
        <f>IF(O27&lt;&gt;"",VLOOKUP(O27,Runners!CZ$3:DM$180,V$1,FALSE),"")</f>
        <v/>
      </c>
      <c r="W27" s="18" t="str">
        <f t="shared" si="10"/>
        <v/>
      </c>
    </row>
    <row r="28" spans="1:27" x14ac:dyDescent="0.25">
      <c r="A28" s="1" t="str">
        <f>'Runners RBH2'!A27</f>
        <v>Domenic Read-Garrett</v>
      </c>
      <c r="C28" s="3">
        <f>IF(A28&lt;&gt;"",VLOOKUP(A28,'Runners RBH2'!A$3:CT$114,C$1,FALSE),0)</f>
        <v>1.1113111341111112E-2</v>
      </c>
      <c r="D28" s="6">
        <f t="shared" si="0"/>
        <v>25</v>
      </c>
      <c r="E28" s="2"/>
      <c r="F28" s="2">
        <f t="shared" si="1"/>
        <v>0</v>
      </c>
      <c r="J28" s="1" t="str">
        <f t="shared" si="2"/>
        <v>Domenic Read-Garrett</v>
      </c>
      <c r="M28" s="8" t="str">
        <f t="shared" si="3"/>
        <v/>
      </c>
      <c r="N28" s="8" t="str">
        <f t="shared" si="4"/>
        <v/>
      </c>
      <c r="O28" s="1" t="str">
        <f t="shared" si="5"/>
        <v/>
      </c>
      <c r="P28" s="32" t="str">
        <f t="shared" si="6"/>
        <v/>
      </c>
      <c r="Q28" s="32" t="str">
        <f t="shared" si="7"/>
        <v/>
      </c>
      <c r="R28" s="6">
        <f t="shared" si="8"/>
        <v>0</v>
      </c>
      <c r="S28" s="6">
        <f>IF(AND(D28&lt;=L$4,P28&lt;&gt;"Y"),IF(N28&lt;VLOOKUP(O28,'Runners RBH2'!A$3:FQ$114,S$1,FALSE),IF(Y$2="zero",0,Y$2),0),0)</f>
        <v>0</v>
      </c>
      <c r="T28" s="6">
        <f t="shared" si="9"/>
        <v>0</v>
      </c>
      <c r="U28" s="2"/>
      <c r="V28" s="2" t="str">
        <f>IF(O28&lt;&gt;"",VLOOKUP(O28,Runners!CZ$3:DM$180,V$1,FALSE),"")</f>
        <v/>
      </c>
      <c r="W28" s="18" t="str">
        <f t="shared" si="10"/>
        <v/>
      </c>
    </row>
    <row r="29" spans="1:27" x14ac:dyDescent="0.25">
      <c r="A29" s="1" t="str">
        <f>'Runners RBH2'!A28</f>
        <v>Dominic Kirby</v>
      </c>
      <c r="C29" s="3">
        <f>IF(A29&lt;&gt;"",VLOOKUP(A29,'Runners RBH2'!A$3:CT$114,C$1,FALSE),0)</f>
        <v>1.3370055795555554E-2</v>
      </c>
      <c r="D29" s="6">
        <f t="shared" si="0"/>
        <v>26</v>
      </c>
      <c r="E29" s="2">
        <v>2.9178240740740741E-2</v>
      </c>
      <c r="F29" s="2">
        <f t="shared" ref="F29" si="11">IF(E29&gt;0,E29-C29,0)</f>
        <v>1.5808184945185186E-2</v>
      </c>
      <c r="J29" s="1" t="str">
        <f t="shared" ref="J29" si="12">A29</f>
        <v>Dominic Kirby</v>
      </c>
      <c r="M29" s="8" t="str">
        <f t="shared" ref="M29" si="13">IF(D29&lt;=L$4,SMALL(E$4:E$208,D29),"")</f>
        <v/>
      </c>
      <c r="N29" s="8" t="str">
        <f t="shared" ref="N29" si="14">IF(D29&lt;=L$4,VLOOKUP(M29,E$4:F$208,2,FALSE),"")</f>
        <v/>
      </c>
      <c r="O29" s="1" t="str">
        <f t="shared" ref="O29" si="15">IF(D29&lt;=L$4,VLOOKUP(M29,E$4:J$208,6,FALSE),"")</f>
        <v/>
      </c>
      <c r="P29" s="32" t="str">
        <f t="shared" ref="P29" si="16">IF(D29&lt;=L$4,VLOOKUP(O29,A$4:B$208,2,FALSE),"")</f>
        <v/>
      </c>
      <c r="Q29" s="32" t="str">
        <f t="shared" ref="Q29" si="17">IF(D29&lt;=L$4,IF(P29="Y",Q28,Q28-1),"")</f>
        <v/>
      </c>
      <c r="R29" s="6">
        <f t="shared" si="8"/>
        <v>0</v>
      </c>
      <c r="S29" s="6">
        <f>IF(AND(D29&lt;=L$4,P29&lt;&gt;"Y"),IF(N29&lt;VLOOKUP(O29,'Runners RBH2'!A$3:FQ$114,S$1,FALSE),IF(Y$2="zero",0,Y$2),0),0)</f>
        <v>0</v>
      </c>
      <c r="T29" s="6">
        <f t="shared" ref="T29" si="18">IF(AND(D29&lt;=L$4,P29&lt;&gt;"Y"),S29+R29,0)</f>
        <v>0</v>
      </c>
      <c r="U29" s="2"/>
      <c r="V29" s="2" t="str">
        <f>IF(O29&lt;&gt;"",VLOOKUP(O29,Runners!CZ$3:DM$180,V$1,FALSE),"")</f>
        <v/>
      </c>
      <c r="W29" s="18" t="str">
        <f t="shared" ref="W29" si="19">IF(O29&lt;&gt;"",(V29-N29)/V29,"")</f>
        <v/>
      </c>
    </row>
    <row r="30" spans="1:27" x14ac:dyDescent="0.25">
      <c r="A30" s="1" t="str">
        <f>'Runners RBH2'!A29</f>
        <v>Elizabeth Canavan</v>
      </c>
      <c r="C30" s="3">
        <f>IF(A30&lt;&gt;"",VLOOKUP(A30,'Runners RBH2'!A$3:CT$114,C$1,FALSE),0)</f>
        <v>1.0418666916666666E-2</v>
      </c>
      <c r="D30" s="6">
        <f t="shared" si="0"/>
        <v>27</v>
      </c>
      <c r="E30" s="2"/>
      <c r="F30" s="2">
        <f t="shared" si="1"/>
        <v>0</v>
      </c>
      <c r="J30" s="1" t="str">
        <f t="shared" si="2"/>
        <v>Elizabeth Canavan</v>
      </c>
      <c r="M30" s="8" t="str">
        <f t="shared" ref="M30:M58" si="20">IF(D30&lt;=L$4,SMALL(E$4:E$208,D30),"")</f>
        <v/>
      </c>
      <c r="N30" s="8" t="str">
        <f t="shared" ref="N30:N58" si="21">IF(D30&lt;=L$4,VLOOKUP(M30,E$4:F$208,2,FALSE),"")</f>
        <v/>
      </c>
      <c r="O30" s="1" t="str">
        <f t="shared" ref="O30:O58" si="22">IF(D30&lt;=L$4,VLOOKUP(M30,E$4:J$208,6,FALSE),"")</f>
        <v/>
      </c>
      <c r="P30" s="32" t="str">
        <f t="shared" ref="P30:P58" si="23">IF(D30&lt;=L$4,VLOOKUP(O30,A$4:B$208,2,FALSE),"")</f>
        <v/>
      </c>
      <c r="Q30" s="32" t="str">
        <f>IF(D30&lt;=L$4,IF(P30="Y",Q28,Q28-1),"")</f>
        <v/>
      </c>
      <c r="R30" s="6">
        <f t="shared" si="8"/>
        <v>0</v>
      </c>
      <c r="S30" s="6">
        <f>IF(AND(D30&lt;=L$4,P30&lt;&gt;"Y"),IF(N30&lt;VLOOKUP(O30,'Runners RBH2'!A$3:FQ$114,S$1,FALSE),IF(Y$2="zero",0,Y$2),0),0)</f>
        <v>0</v>
      </c>
      <c r="T30" s="6">
        <f t="shared" si="9"/>
        <v>0</v>
      </c>
      <c r="U30" s="2"/>
      <c r="V30" s="2" t="str">
        <f>IF(O30&lt;&gt;"",VLOOKUP(O30,Runners!CZ$3:DM$180,V$1,FALSE),"")</f>
        <v/>
      </c>
      <c r="W30" s="18" t="str">
        <f t="shared" si="10"/>
        <v/>
      </c>
      <c r="AA30" s="2"/>
    </row>
    <row r="31" spans="1:27" x14ac:dyDescent="0.25">
      <c r="A31" s="1" t="str">
        <f>'Runners RBH2'!A30</f>
        <v>Gavin Stanfield</v>
      </c>
      <c r="C31" s="3">
        <f>IF(A31&lt;&gt;"",VLOOKUP(A31,'Runners RBH2'!A$3:CT$114,C$1,FALSE),0)</f>
        <v>8.6825558155555552E-3</v>
      </c>
      <c r="D31" s="6">
        <f t="shared" si="0"/>
        <v>28</v>
      </c>
      <c r="E31" s="2"/>
      <c r="F31" s="2">
        <f t="shared" si="1"/>
        <v>0</v>
      </c>
      <c r="J31" s="1" t="str">
        <f t="shared" si="2"/>
        <v>Gavin Stanfield</v>
      </c>
      <c r="M31" s="8" t="str">
        <f t="shared" si="20"/>
        <v/>
      </c>
      <c r="N31" s="8" t="str">
        <f t="shared" si="21"/>
        <v/>
      </c>
      <c r="O31" s="1" t="str">
        <f t="shared" si="22"/>
        <v/>
      </c>
      <c r="P31" s="32" t="str">
        <f t="shared" si="23"/>
        <v/>
      </c>
      <c r="Q31" s="32" t="str">
        <f t="shared" si="7"/>
        <v/>
      </c>
      <c r="R31" s="6">
        <f t="shared" si="8"/>
        <v>0</v>
      </c>
      <c r="S31" s="6">
        <f>IF(AND(D31&lt;=L$4,P31&lt;&gt;"Y"),IF(N31&lt;VLOOKUP(O31,'Runners RBH2'!A$3:FQ$114,S$1,FALSE),IF(Y$2="zero",0,Y$2),0),0)</f>
        <v>0</v>
      </c>
      <c r="T31" s="6">
        <f t="shared" si="9"/>
        <v>0</v>
      </c>
      <c r="U31" s="2"/>
      <c r="V31" s="2" t="str">
        <f>IF(O31&lt;&gt;"",VLOOKUP(O31,Runners!CZ$3:DM$180,V$1,FALSE),"")</f>
        <v/>
      </c>
      <c r="W31" s="18" t="str">
        <f t="shared" si="10"/>
        <v/>
      </c>
      <c r="AA31" s="2"/>
    </row>
    <row r="32" spans="1:27" x14ac:dyDescent="0.25">
      <c r="A32" s="1" t="str">
        <f>'Runners RBH2'!A31</f>
        <v>Gillian Anderson</v>
      </c>
      <c r="C32" s="3">
        <f>IF(A32&lt;&gt;"",VLOOKUP(A32,'Runners RBH2'!A$3:CT$114,C$1,FALSE),0)</f>
        <v>1.0245055825555556E-2</v>
      </c>
      <c r="D32" s="6">
        <f t="shared" si="0"/>
        <v>29</v>
      </c>
      <c r="E32" s="2">
        <v>3.0115740740740738E-2</v>
      </c>
      <c r="F32" s="2">
        <f t="shared" si="1"/>
        <v>1.9870684915185184E-2</v>
      </c>
      <c r="J32" s="1" t="str">
        <f t="shared" si="2"/>
        <v>Gillian Anderson</v>
      </c>
      <c r="M32" s="8" t="str">
        <f t="shared" si="20"/>
        <v/>
      </c>
      <c r="N32" s="8" t="str">
        <f t="shared" si="21"/>
        <v/>
      </c>
      <c r="O32" s="1" t="str">
        <f t="shared" si="22"/>
        <v/>
      </c>
      <c r="P32" s="32" t="str">
        <f t="shared" si="23"/>
        <v/>
      </c>
      <c r="Q32" s="32" t="str">
        <f t="shared" si="7"/>
        <v/>
      </c>
      <c r="R32" s="6">
        <f t="shared" si="8"/>
        <v>0</v>
      </c>
      <c r="S32" s="6">
        <f>IF(AND(D32&lt;=L$4,P32&lt;&gt;"Y"),IF(N32&lt;VLOOKUP(O32,'Runners RBH2'!A$3:FQ$114,S$1,FALSE),IF(Y$2="zero",0,Y$2),0),0)</f>
        <v>0</v>
      </c>
      <c r="T32" s="6">
        <f t="shared" si="9"/>
        <v>0</v>
      </c>
      <c r="U32" s="2"/>
      <c r="V32" s="2" t="str">
        <f>IF(O32&lt;&gt;"",VLOOKUP(O32,Runners!CZ$3:DM$180,V$1,FALSE),"")</f>
        <v/>
      </c>
      <c r="W32" s="18" t="str">
        <f t="shared" si="10"/>
        <v/>
      </c>
      <c r="AA32" s="2"/>
    </row>
    <row r="33" spans="1:27" x14ac:dyDescent="0.25">
      <c r="A33" s="1" t="str">
        <f>'Runners RBH2'!A32</f>
        <v>Gillian Draper</v>
      </c>
      <c r="B33" s="3"/>
      <c r="C33" s="3">
        <f>IF(A33&lt;&gt;"",VLOOKUP(A33,'Runners RBH2'!A$3:CT$114,C$1,FALSE),0)</f>
        <v>1.3543666946666666E-2</v>
      </c>
      <c r="D33" s="6">
        <f t="shared" si="0"/>
        <v>30</v>
      </c>
      <c r="E33" s="2">
        <v>2.9189814814814811E-2</v>
      </c>
      <c r="F33" s="2">
        <f t="shared" si="1"/>
        <v>1.5646147868148143E-2</v>
      </c>
      <c r="J33" s="1" t="str">
        <f t="shared" si="2"/>
        <v>Gillian Draper</v>
      </c>
      <c r="M33" s="8" t="str">
        <f t="shared" si="20"/>
        <v/>
      </c>
      <c r="N33" s="8" t="str">
        <f t="shared" si="21"/>
        <v/>
      </c>
      <c r="O33" s="1" t="str">
        <f t="shared" si="22"/>
        <v/>
      </c>
      <c r="P33" s="32" t="str">
        <f t="shared" si="23"/>
        <v/>
      </c>
      <c r="Q33" s="32" t="str">
        <f t="shared" si="7"/>
        <v/>
      </c>
      <c r="R33" s="6">
        <f t="shared" si="8"/>
        <v>0</v>
      </c>
      <c r="S33" s="6">
        <f>IF(AND(D33&lt;=L$4,P33&lt;&gt;"Y"),IF(N33&lt;VLOOKUP(O33,'Runners RBH2'!A$3:FQ$114,S$1,FALSE),IF(Y$2="zero",0,Y$2),0),0)</f>
        <v>0</v>
      </c>
      <c r="T33" s="6">
        <f t="shared" si="9"/>
        <v>0</v>
      </c>
      <c r="U33" s="2"/>
      <c r="V33" s="2" t="str">
        <f>IF(O33&lt;&gt;"",VLOOKUP(O33,Runners!CZ$3:DM$180,V$1,FALSE),"")</f>
        <v/>
      </c>
      <c r="W33" s="18" t="str">
        <f t="shared" si="10"/>
        <v/>
      </c>
      <c r="AA33" s="2"/>
    </row>
    <row r="34" spans="1:27" x14ac:dyDescent="0.25">
      <c r="A34" s="1" t="str">
        <f>'Runners RBH2'!A33</f>
        <v>Graham Cunliffe</v>
      </c>
      <c r="C34" s="3">
        <f>IF(A34&lt;&gt;"",VLOOKUP(A34,'Runners RBH2'!A$3:CT$114,C$1,FALSE),0)</f>
        <v>1.0418666956666666E-2</v>
      </c>
      <c r="D34" s="6">
        <f t="shared" si="0"/>
        <v>31</v>
      </c>
      <c r="E34" s="2"/>
      <c r="F34" s="2">
        <f t="shared" si="1"/>
        <v>0</v>
      </c>
      <c r="J34" s="1" t="str">
        <f t="shared" si="2"/>
        <v>Graham Cunliffe</v>
      </c>
      <c r="M34" s="8" t="str">
        <f t="shared" si="20"/>
        <v/>
      </c>
      <c r="N34" s="8" t="str">
        <f t="shared" si="21"/>
        <v/>
      </c>
      <c r="O34" s="1" t="str">
        <f t="shared" si="22"/>
        <v/>
      </c>
      <c r="P34" s="32" t="str">
        <f t="shared" si="23"/>
        <v/>
      </c>
      <c r="Q34" s="32" t="str">
        <f t="shared" si="7"/>
        <v/>
      </c>
      <c r="R34" s="6">
        <f t="shared" si="8"/>
        <v>0</v>
      </c>
      <c r="S34" s="6">
        <f>IF(AND(D34&lt;=L$4,P34&lt;&gt;"Y"),IF(N34&lt;VLOOKUP(O34,'Runners RBH2'!A$3:FQ$114,S$1,FALSE),IF(Y$2="zero",0,Y$2),0),0)</f>
        <v>0</v>
      </c>
      <c r="T34" s="6">
        <f t="shared" si="9"/>
        <v>0</v>
      </c>
      <c r="U34" s="2"/>
      <c r="V34" s="2" t="str">
        <f>IF(O34&lt;&gt;"",VLOOKUP(O34,Runners!CZ$3:DM$180,V$1,FALSE),"")</f>
        <v/>
      </c>
      <c r="W34" s="18" t="str">
        <f t="shared" si="10"/>
        <v/>
      </c>
    </row>
    <row r="35" spans="1:27" x14ac:dyDescent="0.25">
      <c r="A35" s="1" t="str">
        <f>'Runners RBH2'!A34</f>
        <v>Graham Webster</v>
      </c>
      <c r="C35" s="3">
        <f>IF(A35&lt;&gt;"",VLOOKUP(A35,'Runners RBH2'!A$3:CT$114,C$1,FALSE),0)</f>
        <v>1.1460333633333333E-2</v>
      </c>
      <c r="D35" s="6">
        <f>D33+1</f>
        <v>31</v>
      </c>
      <c r="E35" s="2"/>
      <c r="F35" s="2">
        <f t="shared" ref="F35" si="24">IF(E35&gt;0,E35-C35,0)</f>
        <v>0</v>
      </c>
      <c r="J35" s="1" t="str">
        <f t="shared" ref="J35" si="25">A35</f>
        <v>Graham Webster</v>
      </c>
      <c r="M35" s="8" t="str">
        <f t="shared" si="20"/>
        <v/>
      </c>
      <c r="N35" s="8" t="str">
        <f t="shared" si="21"/>
        <v/>
      </c>
      <c r="O35" s="1" t="str">
        <f t="shared" si="22"/>
        <v/>
      </c>
      <c r="P35" s="32" t="str">
        <f t="shared" si="23"/>
        <v/>
      </c>
      <c r="Q35" s="32" t="str">
        <f>IF(D35&lt;=L$4,IF(P35="Y",Q33,Q33-1),"")</f>
        <v/>
      </c>
      <c r="R35" s="6">
        <f t="shared" si="8"/>
        <v>0</v>
      </c>
      <c r="S35" s="6">
        <f>IF(AND(D35&lt;=L$4,P35&lt;&gt;"Y"),IF(N35&lt;VLOOKUP(O35,'Runners RBH2'!A$3:FQ$114,S$1,FALSE),IF(Y$2="zero",0,Y$2),0),0)</f>
        <v>0</v>
      </c>
      <c r="T35" s="6">
        <f t="shared" ref="T35" si="26">IF(AND(D35&lt;=L$4,P35&lt;&gt;"Y"),S35+R35,0)</f>
        <v>0</v>
      </c>
      <c r="U35" s="2"/>
      <c r="V35" s="2" t="str">
        <f>IF(O35&lt;&gt;"",VLOOKUP(O35,Runners!CZ$3:DM$180,V$1,FALSE),"")</f>
        <v/>
      </c>
      <c r="W35" s="18" t="str">
        <f t="shared" ref="W35" si="27">IF(O35&lt;&gt;"",(V35-N35)/V35,"")</f>
        <v/>
      </c>
      <c r="AA35" s="2"/>
    </row>
    <row r="36" spans="1:27" x14ac:dyDescent="0.25">
      <c r="A36" s="1" t="str">
        <f>'Runners RBH2'!A35</f>
        <v>Greg Oulton</v>
      </c>
      <c r="C36" s="3">
        <f>IF(A36&lt;&gt;"",VLOOKUP(A36,'Runners RBH2'!A$3:CT$114,C$1,FALSE),0)</f>
        <v>1.0418666976666666E-2</v>
      </c>
      <c r="D36" s="6">
        <f>D34+1</f>
        <v>32</v>
      </c>
      <c r="E36" s="2"/>
      <c r="F36" s="2">
        <f t="shared" si="1"/>
        <v>0</v>
      </c>
      <c r="J36" s="1" t="str">
        <f t="shared" si="2"/>
        <v>Greg Oulton</v>
      </c>
      <c r="M36" s="8" t="str">
        <f t="shared" si="20"/>
        <v/>
      </c>
      <c r="N36" s="8" t="str">
        <f t="shared" si="21"/>
        <v/>
      </c>
      <c r="O36" s="1" t="str">
        <f t="shared" si="22"/>
        <v/>
      </c>
      <c r="P36" s="32" t="str">
        <f t="shared" si="23"/>
        <v/>
      </c>
      <c r="Q36" s="32" t="str">
        <f>IF(D36&lt;=L$4,IF(P36="Y",Q34,Q34-1),"")</f>
        <v/>
      </c>
      <c r="R36" s="6">
        <f t="shared" si="8"/>
        <v>0</v>
      </c>
      <c r="S36" s="6">
        <f>IF(AND(D36&lt;=L$4,P36&lt;&gt;"Y"),IF(N36&lt;VLOOKUP(O36,'Runners RBH2'!A$3:FQ$114,S$1,FALSE),IF(Y$2="zero",0,Y$2),0),0)</f>
        <v>0</v>
      </c>
      <c r="T36" s="6">
        <f t="shared" si="9"/>
        <v>0</v>
      </c>
      <c r="U36" s="2"/>
      <c r="V36" s="2" t="str">
        <f>IF(O36&lt;&gt;"",VLOOKUP(O36,Runners!CZ$3:DM$180,V$1,FALSE),"")</f>
        <v/>
      </c>
      <c r="W36" s="18" t="str">
        <f t="shared" si="10"/>
        <v/>
      </c>
      <c r="AA36" s="2"/>
    </row>
    <row r="37" spans="1:27" x14ac:dyDescent="0.25">
      <c r="A37" s="1" t="str">
        <f>'Runners RBH2'!A36</f>
        <v>Guest 35:00</v>
      </c>
      <c r="B37" s="3"/>
      <c r="C37" s="3">
        <f>IF(A37&lt;&gt;"",VLOOKUP(A37,'Runners RBH2'!A$3:CT$114,C$1,FALSE),0)</f>
        <v>1.4932555875555557E-2</v>
      </c>
      <c r="D37" s="6">
        <f t="shared" si="0"/>
        <v>33</v>
      </c>
      <c r="E37" s="2"/>
      <c r="F37" s="2">
        <f t="shared" si="1"/>
        <v>0</v>
      </c>
      <c r="J37" s="1" t="str">
        <f t="shared" si="2"/>
        <v>Guest 35:00</v>
      </c>
      <c r="M37" s="8" t="str">
        <f t="shared" si="20"/>
        <v/>
      </c>
      <c r="N37" s="8" t="str">
        <f t="shared" si="21"/>
        <v/>
      </c>
      <c r="O37" s="1" t="str">
        <f t="shared" si="22"/>
        <v/>
      </c>
      <c r="P37" s="32" t="str">
        <f t="shared" si="23"/>
        <v/>
      </c>
      <c r="Q37" s="32" t="str">
        <f t="shared" si="7"/>
        <v/>
      </c>
      <c r="R37" s="6">
        <f t="shared" si="8"/>
        <v>0</v>
      </c>
      <c r="S37" s="6">
        <f>IF(AND(D37&lt;=L$4,P37&lt;&gt;"Y"),IF(N37&lt;VLOOKUP(O37,'Runners RBH2'!A$3:FQ$114,S$1,FALSE),IF(Y$2="zero",0,Y$2),0),0)</f>
        <v>0</v>
      </c>
      <c r="T37" s="6">
        <f t="shared" si="9"/>
        <v>0</v>
      </c>
      <c r="U37" s="2"/>
      <c r="V37" s="2" t="str">
        <f>IF(O37&lt;&gt;"",VLOOKUP(O37,Runners!CZ$3:DM$180,V$1,FALSE),"")</f>
        <v/>
      </c>
      <c r="W37" s="18" t="str">
        <f t="shared" si="10"/>
        <v/>
      </c>
    </row>
    <row r="38" spans="1:27" x14ac:dyDescent="0.25">
      <c r="A38" s="1" t="str">
        <f>'Runners RBH2'!A37</f>
        <v>Guest 37:30</v>
      </c>
      <c r="C38" s="3">
        <f>IF(A38&lt;&gt;"",VLOOKUP(A38,'Runners RBH2'!A$3:CT$114,C$1,FALSE),0)</f>
        <v>1.406450033E-2</v>
      </c>
      <c r="D38" s="6">
        <f t="shared" ref="D38:D73" si="28">D37+1</f>
        <v>34</v>
      </c>
      <c r="E38" s="2"/>
      <c r="F38" s="2">
        <f t="shared" ref="F38:F73" si="29">IF(E38&gt;0,E38-C38,0)</f>
        <v>0</v>
      </c>
      <c r="J38" s="1" t="str">
        <f t="shared" ref="J38:J73" si="30">A38</f>
        <v>Guest 37:30</v>
      </c>
      <c r="M38" s="8" t="str">
        <f t="shared" si="20"/>
        <v/>
      </c>
      <c r="N38" s="8" t="str">
        <f t="shared" si="21"/>
        <v/>
      </c>
      <c r="O38" s="1" t="str">
        <f t="shared" si="22"/>
        <v/>
      </c>
      <c r="P38" s="32" t="str">
        <f t="shared" si="23"/>
        <v/>
      </c>
      <c r="Q38" s="32" t="str">
        <f t="shared" ref="Q38:Q73" si="31">IF(D38&lt;=L$4,IF(P38="Y",Q37,Q37-1),"")</f>
        <v/>
      </c>
      <c r="R38" s="6">
        <f t="shared" si="8"/>
        <v>0</v>
      </c>
      <c r="S38" s="6">
        <f>IF(AND(D38&lt;=L$4,P38&lt;&gt;"Y"),IF(N38&lt;VLOOKUP(O38,'Runners RBH2'!A$3:FQ$114,S$1,FALSE),IF(Y$2="zero",0,Y$2),0),0)</f>
        <v>0</v>
      </c>
      <c r="T38" s="6">
        <f t="shared" ref="T38:T73" si="32">IF(AND(D38&lt;=L$4,P38&lt;&gt;"Y"),S38+R38,0)</f>
        <v>0</v>
      </c>
      <c r="U38" s="2"/>
      <c r="V38" s="2" t="str">
        <f>IF(O38&lt;&gt;"",VLOOKUP(O38,Runners!CZ$3:DM$180,V$1,FALSE),"")</f>
        <v/>
      </c>
      <c r="W38" s="18" t="str">
        <f t="shared" ref="W38:W73" si="33">IF(O38&lt;&gt;"",(V38-N38)/V38,"")</f>
        <v/>
      </c>
    </row>
    <row r="39" spans="1:27" x14ac:dyDescent="0.25">
      <c r="A39" s="1" t="str">
        <f>'Runners RBH2'!A38</f>
        <v>Guest 40:00</v>
      </c>
      <c r="C39" s="3">
        <f>IF(A39&lt;&gt;"",VLOOKUP(A39,'Runners RBH2'!A$3:CT$114,C$1,FALSE),0)</f>
        <v>1.3370055895555557E-2</v>
      </c>
      <c r="D39" s="6">
        <f t="shared" si="28"/>
        <v>35</v>
      </c>
      <c r="E39" s="2"/>
      <c r="F39" s="2">
        <f t="shared" si="29"/>
        <v>0</v>
      </c>
      <c r="J39" s="1" t="str">
        <f t="shared" si="30"/>
        <v>Guest 40:00</v>
      </c>
      <c r="M39" s="8" t="str">
        <f t="shared" si="20"/>
        <v/>
      </c>
      <c r="N39" s="8" t="str">
        <f t="shared" si="21"/>
        <v/>
      </c>
      <c r="O39" s="1" t="str">
        <f t="shared" si="22"/>
        <v/>
      </c>
      <c r="P39" s="32" t="str">
        <f t="shared" si="23"/>
        <v/>
      </c>
      <c r="Q39" s="32" t="str">
        <f t="shared" si="31"/>
        <v/>
      </c>
      <c r="R39" s="6">
        <f t="shared" si="8"/>
        <v>0</v>
      </c>
      <c r="S39" s="6">
        <f>IF(AND(D39&lt;=L$4,P39&lt;&gt;"Y"),IF(N39&lt;VLOOKUP(O39,'Runners RBH2'!A$3:FQ$114,S$1,FALSE),IF(Y$2="zero",0,Y$2),0),0)</f>
        <v>0</v>
      </c>
      <c r="T39" s="6">
        <f t="shared" si="32"/>
        <v>0</v>
      </c>
      <c r="U39" s="2"/>
      <c r="V39" s="2" t="str">
        <f>IF(O39&lt;&gt;"",VLOOKUP(O39,Runners!CZ$3:DM$180,V$1,FALSE),"")</f>
        <v/>
      </c>
      <c r="W39" s="18" t="str">
        <f t="shared" si="33"/>
        <v/>
      </c>
    </row>
    <row r="40" spans="1:27" x14ac:dyDescent="0.25">
      <c r="A40" s="1" t="str">
        <f>'Runners RBH2'!A39</f>
        <v>Guest 42:30</v>
      </c>
      <c r="C40" s="3">
        <f>IF(A40&lt;&gt;"",VLOOKUP(A40,'Runners RBH2'!A$3:CT$114,C$1,FALSE),0)</f>
        <v>1.2675611461111109E-2</v>
      </c>
      <c r="D40" s="6">
        <f t="shared" si="28"/>
        <v>36</v>
      </c>
      <c r="E40" s="2"/>
      <c r="F40" s="2">
        <f t="shared" si="29"/>
        <v>0</v>
      </c>
      <c r="J40" s="1" t="str">
        <f t="shared" si="30"/>
        <v>Guest 42:30</v>
      </c>
      <c r="M40" s="8" t="str">
        <f t="shared" si="20"/>
        <v/>
      </c>
      <c r="N40" s="8" t="str">
        <f t="shared" si="21"/>
        <v/>
      </c>
      <c r="O40" s="1" t="str">
        <f t="shared" si="22"/>
        <v/>
      </c>
      <c r="P40" s="32" t="str">
        <f t="shared" si="23"/>
        <v/>
      </c>
      <c r="Q40" s="32" t="str">
        <f t="shared" si="31"/>
        <v/>
      </c>
      <c r="R40" s="6">
        <f t="shared" si="8"/>
        <v>0</v>
      </c>
      <c r="S40" s="6">
        <f>IF(AND(D40&lt;=L$4,P40&lt;&gt;"Y"),IF(N40&lt;VLOOKUP(O40,'Runners RBH2'!A$3:FQ$114,S$1,FALSE),IF(Y$2="zero",0,Y$2),0),0)</f>
        <v>0</v>
      </c>
      <c r="T40" s="6">
        <f t="shared" si="32"/>
        <v>0</v>
      </c>
      <c r="U40" s="2"/>
      <c r="V40" s="2" t="str">
        <f>IF(O40&lt;&gt;"",VLOOKUP(O40,Runners!CZ$3:DM$180,V$1,FALSE),"")</f>
        <v/>
      </c>
      <c r="W40" s="18" t="str">
        <f t="shared" si="33"/>
        <v/>
      </c>
      <c r="AA40" s="2"/>
    </row>
    <row r="41" spans="1:27" x14ac:dyDescent="0.25">
      <c r="A41" s="1" t="str">
        <f>'Runners RBH2'!A40</f>
        <v>Guest 45:00</v>
      </c>
      <c r="C41" s="3">
        <f>IF(A41&lt;&gt;"",VLOOKUP(A41,'Runners RBH2'!A$3:CT$114,C$1,FALSE),0)</f>
        <v>1.1460333693333335E-2</v>
      </c>
      <c r="D41" s="6">
        <f t="shared" si="28"/>
        <v>37</v>
      </c>
      <c r="E41" s="2"/>
      <c r="F41" s="2">
        <f t="shared" si="29"/>
        <v>0</v>
      </c>
      <c r="J41" s="1" t="str">
        <f t="shared" si="30"/>
        <v>Guest 45:00</v>
      </c>
      <c r="M41" s="8" t="str">
        <f t="shared" si="20"/>
        <v/>
      </c>
      <c r="N41" s="8" t="str">
        <f t="shared" si="21"/>
        <v/>
      </c>
      <c r="O41" s="1" t="str">
        <f t="shared" si="22"/>
        <v/>
      </c>
      <c r="P41" s="32" t="str">
        <f t="shared" si="23"/>
        <v/>
      </c>
      <c r="Q41" s="32" t="str">
        <f t="shared" si="31"/>
        <v/>
      </c>
      <c r="R41" s="6">
        <f t="shared" si="8"/>
        <v>0</v>
      </c>
      <c r="S41" s="6">
        <f>IF(AND(D41&lt;=L$4,P41&lt;&gt;"Y"),IF(N41&lt;VLOOKUP(O41,'Runners RBH2'!A$3:FQ$114,S$1,FALSE),IF(Y$2="zero",0,Y$2),0),0)</f>
        <v>0</v>
      </c>
      <c r="T41" s="6">
        <f t="shared" si="32"/>
        <v>0</v>
      </c>
      <c r="U41" s="2"/>
      <c r="V41" s="2" t="str">
        <f>IF(O41&lt;&gt;"",VLOOKUP(O41,Runners!CZ$3:DM$180,V$1,FALSE),"")</f>
        <v/>
      </c>
      <c r="W41" s="18" t="str">
        <f t="shared" si="33"/>
        <v/>
      </c>
    </row>
    <row r="42" spans="1:27" x14ac:dyDescent="0.25">
      <c r="A42" s="1" t="str">
        <f>'Runners RBH2'!A41</f>
        <v>Guest 47:30</v>
      </c>
      <c r="C42" s="3">
        <f>IF(A42&lt;&gt;"",VLOOKUP(A42,'Runners RBH2'!A$3:CT$114,C$1,FALSE),0)</f>
        <v>1.0592278147777776E-2</v>
      </c>
      <c r="D42" s="6">
        <f t="shared" si="28"/>
        <v>38</v>
      </c>
      <c r="E42" s="2"/>
      <c r="F42" s="2">
        <f t="shared" si="29"/>
        <v>0</v>
      </c>
      <c r="J42" s="1" t="str">
        <f t="shared" si="30"/>
        <v>Guest 47:30</v>
      </c>
      <c r="M42" s="8" t="str">
        <f t="shared" si="20"/>
        <v/>
      </c>
      <c r="N42" s="8" t="str">
        <f t="shared" si="21"/>
        <v/>
      </c>
      <c r="O42" s="1" t="str">
        <f t="shared" si="22"/>
        <v/>
      </c>
      <c r="P42" s="32" t="str">
        <f t="shared" si="23"/>
        <v/>
      </c>
      <c r="Q42" s="32" t="str">
        <f t="shared" si="31"/>
        <v/>
      </c>
      <c r="R42" s="6">
        <f t="shared" si="8"/>
        <v>0</v>
      </c>
      <c r="S42" s="6">
        <f>IF(AND(D42&lt;=L$4,P42&lt;&gt;"Y"),IF(N42&lt;VLOOKUP(O42,'Runners RBH2'!A$3:FQ$114,S$1,FALSE),IF(Y$2="zero",0,Y$2),0),0)</f>
        <v>0</v>
      </c>
      <c r="T42" s="6">
        <f t="shared" si="32"/>
        <v>0</v>
      </c>
      <c r="U42" s="2"/>
      <c r="V42" s="2" t="str">
        <f>IF(O42&lt;&gt;"",VLOOKUP(O42,Runners!CZ$3:DM$180,V$1,FALSE),"")</f>
        <v/>
      </c>
      <c r="W42" s="18" t="str">
        <f t="shared" si="33"/>
        <v/>
      </c>
    </row>
    <row r="43" spans="1:27" x14ac:dyDescent="0.25">
      <c r="A43" s="1" t="str">
        <f>'Runners RBH2'!A42</f>
        <v>Guest 50:00</v>
      </c>
      <c r="C43" s="3">
        <f>IF(A43&lt;&gt;"",VLOOKUP(A43,'Runners RBH2'!A$3:CT$114,C$1,FALSE),0)</f>
        <v>9.8978337133333334E-3</v>
      </c>
      <c r="D43" s="6">
        <f t="shared" si="28"/>
        <v>39</v>
      </c>
      <c r="E43" s="2"/>
      <c r="F43" s="2">
        <f t="shared" si="29"/>
        <v>0</v>
      </c>
      <c r="J43" s="1" t="str">
        <f t="shared" si="30"/>
        <v>Guest 50:00</v>
      </c>
      <c r="M43" s="8" t="str">
        <f t="shared" si="20"/>
        <v/>
      </c>
      <c r="N43" s="8" t="str">
        <f t="shared" si="21"/>
        <v/>
      </c>
      <c r="O43" s="1" t="str">
        <f t="shared" si="22"/>
        <v/>
      </c>
      <c r="P43" s="32" t="str">
        <f t="shared" si="23"/>
        <v/>
      </c>
      <c r="Q43" s="32" t="str">
        <f t="shared" si="31"/>
        <v/>
      </c>
      <c r="R43" s="6">
        <f t="shared" si="8"/>
        <v>0</v>
      </c>
      <c r="S43" s="6">
        <f>IF(AND(D43&lt;=L$4,P43&lt;&gt;"Y"),IF(N43&lt;VLOOKUP(O43,'Runners RBH2'!A$3:FQ$114,S$1,FALSE),IF(Y$2="zero",0,Y$2),0),0)</f>
        <v>0</v>
      </c>
      <c r="T43" s="6">
        <f t="shared" si="32"/>
        <v>0</v>
      </c>
      <c r="U43" s="2"/>
      <c r="V43" s="2" t="str">
        <f>IF(O43&lt;&gt;"",VLOOKUP(O43,Runners!CZ$3:DM$180,V$1,FALSE),"")</f>
        <v/>
      </c>
      <c r="W43" s="18" t="str">
        <f t="shared" si="33"/>
        <v/>
      </c>
    </row>
    <row r="44" spans="1:27" x14ac:dyDescent="0.25">
      <c r="A44" s="1" t="str">
        <f>'Runners RBH2'!A43</f>
        <v>Guest 55:00</v>
      </c>
      <c r="B44" s="3"/>
      <c r="C44" s="3">
        <f>IF(A44&lt;&gt;"",VLOOKUP(A44,'Runners RBH2'!A$3:CT$114,C$1,FALSE),0)</f>
        <v>8.1617226122222223E-3</v>
      </c>
      <c r="D44" s="6">
        <f t="shared" si="28"/>
        <v>40</v>
      </c>
      <c r="E44" s="2"/>
      <c r="F44" s="2">
        <f t="shared" si="29"/>
        <v>0</v>
      </c>
      <c r="J44" s="1" t="str">
        <f t="shared" si="30"/>
        <v>Guest 55:00</v>
      </c>
      <c r="M44" s="8" t="str">
        <f t="shared" si="20"/>
        <v/>
      </c>
      <c r="N44" s="8" t="str">
        <f t="shared" si="21"/>
        <v/>
      </c>
      <c r="O44" s="1" t="str">
        <f t="shared" si="22"/>
        <v/>
      </c>
      <c r="P44" s="32" t="str">
        <f t="shared" si="23"/>
        <v/>
      </c>
      <c r="Q44" s="32" t="str">
        <f t="shared" si="31"/>
        <v/>
      </c>
      <c r="R44" s="6">
        <f t="shared" si="8"/>
        <v>0</v>
      </c>
      <c r="S44" s="6">
        <f>IF(AND(D44&lt;=L$4,P44&lt;&gt;"Y"),IF(N44&lt;VLOOKUP(O44,'Runners RBH2'!A$3:FQ$114,S$1,FALSE),IF(Y$2="zero",0,Y$2),0),0)</f>
        <v>0</v>
      </c>
      <c r="T44" s="6">
        <f t="shared" si="32"/>
        <v>0</v>
      </c>
      <c r="U44" s="2"/>
      <c r="V44" s="2" t="str">
        <f>IF(O44&lt;&gt;"",VLOOKUP(O44,Runners!CZ$3:DM$180,V$1,FALSE),"")</f>
        <v/>
      </c>
      <c r="W44" s="18" t="str">
        <f t="shared" si="33"/>
        <v/>
      </c>
    </row>
    <row r="45" spans="1:27" x14ac:dyDescent="0.25">
      <c r="A45" s="1" t="str">
        <f>'Runners RBH2'!A44</f>
        <v>Guest 60:00</v>
      </c>
      <c r="B45" s="3"/>
      <c r="C45" s="3">
        <f>IF(A45&lt;&gt;"",VLOOKUP(A45,'Runners RBH2'!A$3:CT$114,C$1,FALSE),0)</f>
        <v>6.2520003999999999E-3</v>
      </c>
      <c r="D45" s="6">
        <f t="shared" si="28"/>
        <v>41</v>
      </c>
      <c r="E45" s="2"/>
      <c r="F45" s="2">
        <f t="shared" si="29"/>
        <v>0</v>
      </c>
      <c r="J45" s="1" t="str">
        <f t="shared" si="30"/>
        <v>Guest 60:00</v>
      </c>
      <c r="M45" s="8" t="str">
        <f t="shared" si="20"/>
        <v/>
      </c>
      <c r="N45" s="8" t="str">
        <f t="shared" si="21"/>
        <v/>
      </c>
      <c r="O45" s="1" t="str">
        <f t="shared" si="22"/>
        <v/>
      </c>
      <c r="P45" s="32" t="str">
        <f t="shared" si="23"/>
        <v/>
      </c>
      <c r="Q45" s="32" t="str">
        <f t="shared" si="31"/>
        <v/>
      </c>
      <c r="R45" s="6">
        <f t="shared" si="8"/>
        <v>0</v>
      </c>
      <c r="S45" s="6">
        <f>IF(AND(D45&lt;=L$4,P45&lt;&gt;"Y"),IF(N45&lt;VLOOKUP(O45,'Runners RBH2'!A$3:FQ$114,S$1,FALSE),IF(Y$2="zero",0,Y$2),0),0)</f>
        <v>0</v>
      </c>
      <c r="T45" s="6">
        <f t="shared" si="32"/>
        <v>0</v>
      </c>
      <c r="U45" s="2"/>
      <c r="V45" s="2" t="str">
        <f>IF(O45&lt;&gt;"",VLOOKUP(O45,Runners!CZ$3:DM$180,V$1,FALSE),"")</f>
        <v/>
      </c>
      <c r="W45" s="18" t="str">
        <f t="shared" si="33"/>
        <v/>
      </c>
    </row>
    <row r="46" spans="1:27" x14ac:dyDescent="0.25">
      <c r="A46" s="1" t="str">
        <f>'Runners RBH2'!A45</f>
        <v>Helen Rennie</v>
      </c>
      <c r="C46" s="3">
        <f>IF(A46&lt;&gt;"",VLOOKUP(A46,'Runners RBH2'!A$3:CT$114,C$1,FALSE),0)</f>
        <v>1.0245055965555555E-2</v>
      </c>
      <c r="D46" s="6">
        <f t="shared" si="28"/>
        <v>42</v>
      </c>
      <c r="E46" s="2"/>
      <c r="F46" s="2">
        <f t="shared" si="29"/>
        <v>0</v>
      </c>
      <c r="J46" s="1" t="str">
        <f t="shared" si="30"/>
        <v>Helen Rennie</v>
      </c>
      <c r="M46" s="8" t="str">
        <f t="shared" si="20"/>
        <v/>
      </c>
      <c r="N46" s="8" t="str">
        <f t="shared" si="21"/>
        <v/>
      </c>
      <c r="O46" s="1" t="str">
        <f t="shared" si="22"/>
        <v/>
      </c>
      <c r="P46" s="32" t="str">
        <f t="shared" si="23"/>
        <v/>
      </c>
      <c r="Q46" s="32" t="str">
        <f t="shared" si="31"/>
        <v/>
      </c>
      <c r="R46" s="6">
        <f t="shared" si="8"/>
        <v>0</v>
      </c>
      <c r="S46" s="6">
        <f>IF(AND(D46&lt;=L$4,P46&lt;&gt;"Y"),IF(N46&lt;VLOOKUP(O46,'Runners RBH2'!A$3:FQ$114,S$1,FALSE),IF(Y$2="zero",0,Y$2),0),0)</f>
        <v>0</v>
      </c>
      <c r="T46" s="6">
        <f t="shared" si="32"/>
        <v>0</v>
      </c>
      <c r="U46" s="2"/>
      <c r="V46" s="2" t="str">
        <f>IF(O46&lt;&gt;"",VLOOKUP(O46,Runners!CZ$3:DM$180,V$1,FALSE),"")</f>
        <v/>
      </c>
      <c r="W46" s="18" t="str">
        <f t="shared" si="33"/>
        <v/>
      </c>
    </row>
    <row r="47" spans="1:27" x14ac:dyDescent="0.25">
      <c r="A47" s="1" t="str">
        <f>'Runners RBH2'!A46</f>
        <v>Ian Tate</v>
      </c>
      <c r="C47" s="3">
        <f>IF(A47&lt;&gt;"",VLOOKUP(A47,'Runners RBH2'!A$3:CT$114,C$1,FALSE),0)</f>
        <v>8.6825559755555563E-3</v>
      </c>
      <c r="D47" s="6">
        <f t="shared" si="28"/>
        <v>43</v>
      </c>
      <c r="E47" s="2"/>
      <c r="F47" s="2">
        <f t="shared" si="29"/>
        <v>0</v>
      </c>
      <c r="J47" s="1" t="str">
        <f t="shared" si="30"/>
        <v>Ian Tate</v>
      </c>
      <c r="M47" s="8" t="str">
        <f t="shared" si="20"/>
        <v/>
      </c>
      <c r="N47" s="8" t="str">
        <f t="shared" si="21"/>
        <v/>
      </c>
      <c r="O47" s="1" t="str">
        <f t="shared" si="22"/>
        <v/>
      </c>
      <c r="P47" s="32" t="str">
        <f t="shared" si="23"/>
        <v/>
      </c>
      <c r="Q47" s="32" t="str">
        <f t="shared" si="31"/>
        <v/>
      </c>
      <c r="R47" s="6">
        <f t="shared" si="8"/>
        <v>0</v>
      </c>
      <c r="S47" s="6">
        <f>IF(AND(D47&lt;=L$4,P47&lt;&gt;"Y"),IF(N47&lt;VLOOKUP(O47,'Runners RBH2'!A$3:FQ$114,S$1,FALSE),IF(Y$2="zero",0,Y$2),0),0)</f>
        <v>0</v>
      </c>
      <c r="T47" s="6">
        <f t="shared" si="32"/>
        <v>0</v>
      </c>
      <c r="U47" s="2"/>
      <c r="V47" s="2" t="str">
        <f>IF(O47&lt;&gt;"",VLOOKUP(O47,Runners!CZ$3:DM$180,V$1,FALSE),"")</f>
        <v/>
      </c>
      <c r="W47" s="18" t="str">
        <f t="shared" si="33"/>
        <v/>
      </c>
    </row>
    <row r="48" spans="1:27" x14ac:dyDescent="0.25">
      <c r="A48" s="1" t="str">
        <f>'Runners RBH2'!A47</f>
        <v>Jake Rodwell</v>
      </c>
      <c r="C48" s="3">
        <f>IF(A48&lt;&gt;"",VLOOKUP(A48,'Runners RBH2'!A$3:CT$114,C$1,FALSE),0)</f>
        <v>1.423811154111111E-2</v>
      </c>
      <c r="D48" s="6">
        <f t="shared" si="28"/>
        <v>44</v>
      </c>
      <c r="E48" s="2">
        <v>2.8738425925925928E-2</v>
      </c>
      <c r="F48" s="2">
        <f t="shared" si="29"/>
        <v>1.4500314384814817E-2</v>
      </c>
      <c r="J48" s="1" t="str">
        <f t="shared" si="30"/>
        <v>Jake Rodwell</v>
      </c>
      <c r="M48" s="8" t="str">
        <f t="shared" si="20"/>
        <v/>
      </c>
      <c r="N48" s="8" t="str">
        <f t="shared" si="21"/>
        <v/>
      </c>
      <c r="O48" s="1" t="str">
        <f t="shared" si="22"/>
        <v/>
      </c>
      <c r="P48" s="32" t="str">
        <f t="shared" si="23"/>
        <v/>
      </c>
      <c r="Q48" s="32" t="str">
        <f t="shared" si="31"/>
        <v/>
      </c>
      <c r="R48" s="6">
        <f t="shared" si="8"/>
        <v>0</v>
      </c>
      <c r="S48" s="6">
        <f>IF(AND(D48&lt;=L$4,P48&lt;&gt;"Y"),IF(N48&lt;VLOOKUP(O48,'Runners RBH2'!A$3:FQ$114,S$1,FALSE),IF(Y$2="zero",0,Y$2),0),0)</f>
        <v>0</v>
      </c>
      <c r="T48" s="6">
        <f t="shared" si="32"/>
        <v>0</v>
      </c>
      <c r="U48" s="2"/>
      <c r="V48" s="2" t="str">
        <f>IF(O48&lt;&gt;"",VLOOKUP(O48,Runners!CZ$3:DM$180,V$1,FALSE),"")</f>
        <v/>
      </c>
      <c r="W48" s="18" t="str">
        <f t="shared" si="33"/>
        <v/>
      </c>
    </row>
    <row r="49" spans="1:23" x14ac:dyDescent="0.25">
      <c r="A49" s="1" t="str">
        <f>'Runners RBH2'!A48</f>
        <v>James Whittle</v>
      </c>
      <c r="C49" s="3">
        <f>IF(A49&lt;&gt;"",VLOOKUP(A49,'Runners RBH2'!A$3:CT$114,C$1,FALSE),0)</f>
        <v>1.4238111551111111E-2</v>
      </c>
      <c r="D49" s="6">
        <f>D47+1</f>
        <v>44</v>
      </c>
      <c r="E49" s="2"/>
      <c r="F49" s="2">
        <f t="shared" ref="F49" si="34">IF(E49&gt;0,E49-C49,0)</f>
        <v>0</v>
      </c>
      <c r="J49" s="1" t="str">
        <f t="shared" ref="J49" si="35">A49</f>
        <v>James Whittle</v>
      </c>
      <c r="M49" s="8" t="str">
        <f t="shared" si="20"/>
        <v/>
      </c>
      <c r="N49" s="8" t="str">
        <f t="shared" si="21"/>
        <v/>
      </c>
      <c r="O49" s="1" t="str">
        <f t="shared" si="22"/>
        <v/>
      </c>
      <c r="P49" s="32" t="str">
        <f t="shared" si="23"/>
        <v/>
      </c>
      <c r="Q49" s="32" t="str">
        <f>IF(D49&lt;=L$4,IF(P49="Y",Q47,Q47-1),"")</f>
        <v/>
      </c>
      <c r="R49" s="6">
        <f t="shared" si="8"/>
        <v>0</v>
      </c>
      <c r="S49" s="6">
        <f>IF(AND(D49&lt;=L$4,P49&lt;&gt;"Y"),IF(N49&lt;VLOOKUP(O49,'Runners RBH2'!A$3:FQ$114,S$1,FALSE),IF(Y$2="zero",0,Y$2),0),0)</f>
        <v>0</v>
      </c>
      <c r="T49" s="6">
        <f t="shared" ref="T49" si="36">IF(AND(D49&lt;=L$4,P49&lt;&gt;"Y"),S49+R49,0)</f>
        <v>0</v>
      </c>
      <c r="U49" s="2"/>
      <c r="V49" s="2" t="str">
        <f>IF(O49&lt;&gt;"",VLOOKUP(O49,Runners!CZ$3:DM$180,V$1,FALSE),"")</f>
        <v/>
      </c>
      <c r="W49" s="18" t="str">
        <f t="shared" ref="W49" si="37">IF(O49&lt;&gt;"",(V49-N49)/V49,"")</f>
        <v/>
      </c>
    </row>
    <row r="50" spans="1:23" x14ac:dyDescent="0.25">
      <c r="A50" s="1" t="str">
        <f>'Runners RBH2'!A49</f>
        <v>Jayden Richardson</v>
      </c>
      <c r="C50" s="3">
        <f>IF(A50&lt;&gt;"",VLOOKUP(A50,'Runners RBH2'!A$3:CT$114,C$1,FALSE),0)</f>
        <v>1.3543667116666666E-2</v>
      </c>
      <c r="D50" s="6">
        <f>D48+1</f>
        <v>45</v>
      </c>
      <c r="E50" s="2"/>
      <c r="F50" s="2">
        <f t="shared" si="29"/>
        <v>0</v>
      </c>
      <c r="J50" s="1" t="str">
        <f t="shared" si="30"/>
        <v>Jayden Richardson</v>
      </c>
      <c r="M50" s="8" t="str">
        <f t="shared" si="20"/>
        <v/>
      </c>
      <c r="N50" s="8" t="str">
        <f t="shared" si="21"/>
        <v/>
      </c>
      <c r="O50" s="1" t="str">
        <f t="shared" si="22"/>
        <v/>
      </c>
      <c r="P50" s="32" t="str">
        <f t="shared" si="23"/>
        <v/>
      </c>
      <c r="Q50" s="32" t="str">
        <f>IF(D50&lt;=L$4,IF(P50="Y",Q48,Q48-1),"")</f>
        <v/>
      </c>
      <c r="R50" s="6">
        <f t="shared" si="8"/>
        <v>0</v>
      </c>
      <c r="S50" s="6">
        <f>IF(AND(D50&lt;=L$4,P50&lt;&gt;"Y"),IF(N50&lt;VLOOKUP(O50,'Runners RBH2'!A$3:FQ$114,S$1,FALSE),IF(Y$2="zero",0,Y$2),0),0)</f>
        <v>0</v>
      </c>
      <c r="T50" s="6">
        <f t="shared" si="32"/>
        <v>0</v>
      </c>
      <c r="U50" s="2"/>
      <c r="V50" s="2" t="str">
        <f>IF(O50&lt;&gt;"",VLOOKUP(O50,Runners!CZ$3:DM$180,V$1,FALSE),"")</f>
        <v/>
      </c>
      <c r="W50" s="18" t="str">
        <f t="shared" si="33"/>
        <v/>
      </c>
    </row>
    <row r="51" spans="1:23" x14ac:dyDescent="0.25">
      <c r="A51" s="1" t="str">
        <f>'Runners RBH2'!A50</f>
        <v>Jennifer Hill</v>
      </c>
      <c r="C51" s="3">
        <f>IF(A51&lt;&gt;"",VLOOKUP(A51,'Runners RBH2'!A$3:CT$114,C$1,FALSE),0)</f>
        <v>1.1460333793333333E-2</v>
      </c>
      <c r="D51" s="6">
        <f t="shared" si="28"/>
        <v>46</v>
      </c>
      <c r="E51" s="2"/>
      <c r="F51" s="2">
        <f t="shared" si="29"/>
        <v>0</v>
      </c>
      <c r="J51" s="1" t="str">
        <f t="shared" si="30"/>
        <v>Jennifer Hill</v>
      </c>
      <c r="M51" s="8" t="str">
        <f t="shared" si="20"/>
        <v/>
      </c>
      <c r="N51" s="8" t="str">
        <f t="shared" si="21"/>
        <v/>
      </c>
      <c r="O51" s="1" t="str">
        <f t="shared" si="22"/>
        <v/>
      </c>
      <c r="P51" s="32" t="str">
        <f t="shared" si="23"/>
        <v/>
      </c>
      <c r="Q51" s="32" t="str">
        <f t="shared" si="31"/>
        <v/>
      </c>
      <c r="R51" s="6">
        <f t="shared" si="8"/>
        <v>0</v>
      </c>
      <c r="S51" s="6">
        <f>IF(AND(D51&lt;=L$4,P51&lt;&gt;"Y"),IF(N51&lt;VLOOKUP(O51,'Runners RBH2'!A$3:FQ$114,S$1,FALSE),IF(Y$2="zero",0,Y$2),0),0)</f>
        <v>0</v>
      </c>
      <c r="T51" s="6">
        <f t="shared" si="32"/>
        <v>0</v>
      </c>
      <c r="U51" s="2"/>
      <c r="V51" s="2" t="str">
        <f>IF(O51&lt;&gt;"",VLOOKUP(O51,Runners!CZ$3:DM$180,V$1,FALSE),"")</f>
        <v/>
      </c>
      <c r="W51" s="18" t="str">
        <f t="shared" si="33"/>
        <v/>
      </c>
    </row>
    <row r="52" spans="1:23" x14ac:dyDescent="0.25">
      <c r="A52" s="1" t="str">
        <f>'Runners RBH2'!A51</f>
        <v>Joanna Goorney</v>
      </c>
      <c r="C52" s="3">
        <f>IF(A52&lt;&gt;"",VLOOKUP(A52,'Runners RBH2'!A$3:CT$114,C$1,FALSE),0)</f>
        <v>1.2328389358888888E-2</v>
      </c>
      <c r="D52" s="6">
        <f t="shared" si="28"/>
        <v>47</v>
      </c>
      <c r="E52" s="2"/>
      <c r="F52" s="2">
        <f t="shared" si="29"/>
        <v>0</v>
      </c>
      <c r="J52" s="1" t="str">
        <f t="shared" si="30"/>
        <v>Joanna Goorney</v>
      </c>
      <c r="M52" s="8" t="str">
        <f t="shared" si="20"/>
        <v/>
      </c>
      <c r="N52" s="8" t="str">
        <f t="shared" si="21"/>
        <v/>
      </c>
      <c r="O52" s="1" t="str">
        <f t="shared" si="22"/>
        <v/>
      </c>
      <c r="P52" s="32" t="str">
        <f t="shared" si="23"/>
        <v/>
      </c>
      <c r="Q52" s="32" t="str">
        <f t="shared" si="31"/>
        <v/>
      </c>
      <c r="R52" s="6">
        <f t="shared" si="8"/>
        <v>0</v>
      </c>
      <c r="S52" s="6">
        <f>IF(AND(D52&lt;=L$4,P52&lt;&gt;"Y"),IF(N52&lt;VLOOKUP(O52,'Runners RBH2'!A$3:FQ$114,S$1,FALSE),IF(Y$2="zero",0,Y$2),0),0)</f>
        <v>0</v>
      </c>
      <c r="T52" s="6">
        <f t="shared" si="32"/>
        <v>0</v>
      </c>
      <c r="U52" s="2"/>
      <c r="V52" s="2" t="str">
        <f>IF(O52&lt;&gt;"",VLOOKUP(O52,Runners!CZ$3:DM$180,V$1,FALSE),"")</f>
        <v/>
      </c>
      <c r="W52" s="18" t="str">
        <f t="shared" si="33"/>
        <v/>
      </c>
    </row>
    <row r="53" spans="1:23" x14ac:dyDescent="0.25">
      <c r="A53" s="1" t="str">
        <f>'Runners RBH2'!A52</f>
        <v>Joe Greenwood</v>
      </c>
      <c r="C53" s="3">
        <f>IF(A53&lt;&gt;"",VLOOKUP(A53,'Runners RBH2'!A$3:CT$114,C$1,FALSE),0)</f>
        <v>1.4411722702222223E-2</v>
      </c>
      <c r="D53" s="6">
        <f t="shared" si="28"/>
        <v>48</v>
      </c>
      <c r="E53" s="2"/>
      <c r="F53" s="2">
        <f t="shared" si="29"/>
        <v>0</v>
      </c>
      <c r="J53" s="1" t="str">
        <f t="shared" si="30"/>
        <v>Joe Greenwood</v>
      </c>
      <c r="M53" s="8" t="str">
        <f t="shared" si="20"/>
        <v/>
      </c>
      <c r="N53" s="8" t="str">
        <f t="shared" si="21"/>
        <v/>
      </c>
      <c r="O53" s="1" t="str">
        <f t="shared" si="22"/>
        <v/>
      </c>
      <c r="P53" s="32" t="str">
        <f t="shared" si="23"/>
        <v/>
      </c>
      <c r="Q53" s="32" t="str">
        <f t="shared" si="31"/>
        <v/>
      </c>
      <c r="R53" s="6">
        <f t="shared" si="8"/>
        <v>0</v>
      </c>
      <c r="S53" s="6">
        <f>IF(AND(D53&lt;=L$4,P53&lt;&gt;"Y"),IF(N53&lt;VLOOKUP(O53,'Runners RBH2'!A$3:FQ$114,S$1,FALSE),IF(Y$2="zero",0,Y$2),0),0)</f>
        <v>0</v>
      </c>
      <c r="T53" s="6">
        <f t="shared" si="32"/>
        <v>0</v>
      </c>
      <c r="U53" s="2"/>
      <c r="V53" s="2" t="str">
        <f>IF(O53&lt;&gt;"",VLOOKUP(O53,Runners!CZ$3:DM$180,V$1,FALSE),"")</f>
        <v/>
      </c>
      <c r="W53" s="18" t="str">
        <f t="shared" si="33"/>
        <v/>
      </c>
    </row>
    <row r="54" spans="1:23" x14ac:dyDescent="0.25">
      <c r="A54" s="1" t="str">
        <f>'Runners RBH2'!A53</f>
        <v>John Bertenshaw</v>
      </c>
      <c r="C54" s="3">
        <f>IF(A54&lt;&gt;"",VLOOKUP(A54,'Runners RBH2'!A$3:CT$114,C$1,FALSE),0)</f>
        <v>1.1460333823333332E-2</v>
      </c>
      <c r="D54" s="6">
        <f t="shared" si="28"/>
        <v>49</v>
      </c>
      <c r="E54" s="2"/>
      <c r="F54" s="2">
        <f t="shared" si="29"/>
        <v>0</v>
      </c>
      <c r="J54" s="1" t="str">
        <f t="shared" si="30"/>
        <v>John Bertenshaw</v>
      </c>
      <c r="M54" s="8" t="str">
        <f t="shared" si="20"/>
        <v/>
      </c>
      <c r="N54" s="8" t="str">
        <f t="shared" si="21"/>
        <v/>
      </c>
      <c r="O54" s="1" t="str">
        <f t="shared" si="22"/>
        <v/>
      </c>
      <c r="P54" s="32" t="str">
        <f t="shared" si="23"/>
        <v/>
      </c>
      <c r="Q54" s="32" t="str">
        <f t="shared" si="31"/>
        <v/>
      </c>
      <c r="R54" s="6">
        <f t="shared" si="8"/>
        <v>0</v>
      </c>
      <c r="S54" s="6">
        <f>IF(AND(D54&lt;=L$4,P54&lt;&gt;"Y"),IF(N54&lt;VLOOKUP(O54,'Runners RBH2'!A$3:FQ$114,S$1,FALSE),IF(Y$2="zero",0,Y$2),0),0)</f>
        <v>0</v>
      </c>
      <c r="T54" s="6">
        <f t="shared" si="32"/>
        <v>0</v>
      </c>
      <c r="U54" s="2"/>
      <c r="V54" s="2" t="str">
        <f>IF(O54&lt;&gt;"",VLOOKUP(O54,Runners!CZ$3:DM$180,V$1,FALSE),"")</f>
        <v/>
      </c>
      <c r="W54" s="18" t="str">
        <f t="shared" si="33"/>
        <v/>
      </c>
    </row>
    <row r="55" spans="1:23" x14ac:dyDescent="0.25">
      <c r="A55" s="1" t="str">
        <f>'Runners RBH2'!A54</f>
        <v>John Wild</v>
      </c>
      <c r="C55" s="3">
        <f>IF(A55&lt;&gt;"",VLOOKUP(A55,'Runners RBH2'!A$3:CT$114,C$1,FALSE),0)</f>
        <v>4.8631116111111112E-3</v>
      </c>
      <c r="D55" s="6">
        <f t="shared" si="28"/>
        <v>50</v>
      </c>
      <c r="E55" s="2"/>
      <c r="F55" s="2">
        <f t="shared" si="29"/>
        <v>0</v>
      </c>
      <c r="J55" s="1" t="str">
        <f t="shared" si="30"/>
        <v>John Wild</v>
      </c>
      <c r="M55" s="8" t="str">
        <f t="shared" si="20"/>
        <v/>
      </c>
      <c r="N55" s="8" t="str">
        <f t="shared" si="21"/>
        <v/>
      </c>
      <c r="O55" s="1" t="str">
        <f t="shared" si="22"/>
        <v/>
      </c>
      <c r="P55" s="32" t="str">
        <f t="shared" si="23"/>
        <v/>
      </c>
      <c r="Q55" s="32" t="str">
        <f t="shared" si="31"/>
        <v/>
      </c>
      <c r="R55" s="6">
        <f t="shared" si="8"/>
        <v>0</v>
      </c>
      <c r="S55" s="6">
        <f>IF(AND(D55&lt;=L$4,P55&lt;&gt;"Y"),IF(N55&lt;VLOOKUP(O55,'Runners RBH2'!A$3:FQ$114,S$1,FALSE),IF(Y$2="zero",0,Y$2),0),0)</f>
        <v>0</v>
      </c>
      <c r="T55" s="6">
        <f t="shared" si="32"/>
        <v>0</v>
      </c>
      <c r="U55" s="2"/>
      <c r="V55" s="2" t="str">
        <f>IF(O55&lt;&gt;"",VLOOKUP(O55,Runners!CZ$3:DM$180,V$1,FALSE),"")</f>
        <v/>
      </c>
      <c r="W55" s="18" t="str">
        <f t="shared" si="33"/>
        <v/>
      </c>
    </row>
    <row r="56" spans="1:23" x14ac:dyDescent="0.25">
      <c r="A56" s="1" t="str">
        <f>'Runners RBH2'!A55</f>
        <v>Jonathan Tuck</v>
      </c>
      <c r="C56" s="3">
        <f>IF(A56&lt;&gt;"",VLOOKUP(A56,'Runners RBH2'!A$3:CT$114,C$1,FALSE),0)</f>
        <v>1.3717278287777778E-2</v>
      </c>
      <c r="D56" s="6">
        <f t="shared" si="28"/>
        <v>51</v>
      </c>
      <c r="E56" s="2">
        <v>2.900462962962963E-2</v>
      </c>
      <c r="F56" s="2">
        <f t="shared" si="29"/>
        <v>1.5287351341851852E-2</v>
      </c>
      <c r="J56" s="1" t="str">
        <f t="shared" si="30"/>
        <v>Jonathan Tuck</v>
      </c>
      <c r="M56" s="8" t="str">
        <f t="shared" si="20"/>
        <v/>
      </c>
      <c r="N56" s="8" t="str">
        <f t="shared" si="21"/>
        <v/>
      </c>
      <c r="O56" s="1" t="str">
        <f t="shared" si="22"/>
        <v/>
      </c>
      <c r="P56" s="32" t="str">
        <f t="shared" si="23"/>
        <v/>
      </c>
      <c r="Q56" s="32" t="str">
        <f t="shared" si="31"/>
        <v/>
      </c>
      <c r="R56" s="6">
        <f t="shared" si="8"/>
        <v>0</v>
      </c>
      <c r="S56" s="6">
        <f>IF(AND(D56&lt;=L$4,P56&lt;&gt;"Y"),IF(N56&lt;VLOOKUP(O56,'Runners RBH2'!A$3:FQ$114,S$1,FALSE),IF(Y$2="zero",0,Y$2),0),0)</f>
        <v>0</v>
      </c>
      <c r="T56" s="6">
        <f t="shared" si="32"/>
        <v>0</v>
      </c>
      <c r="U56" s="2"/>
      <c r="V56" s="2" t="str">
        <f>IF(O56&lt;&gt;"",VLOOKUP(O56,Runners!CZ$3:DM$180,V$1,FALSE),"")</f>
        <v/>
      </c>
      <c r="W56" s="18" t="str">
        <f t="shared" si="33"/>
        <v/>
      </c>
    </row>
    <row r="57" spans="1:23" x14ac:dyDescent="0.25">
      <c r="A57" s="1" t="str">
        <f>'Runners RBH2'!A56</f>
        <v>Juli Wiseman</v>
      </c>
      <c r="C57" s="3">
        <f>IF(A57&lt;&gt;"",VLOOKUP(A57,'Runners RBH2'!A$3:CT$114,C$1,FALSE),0)</f>
        <v>7.2936671866666667E-3</v>
      </c>
      <c r="D57" s="6">
        <f t="shared" si="28"/>
        <v>52</v>
      </c>
      <c r="E57" s="2"/>
      <c r="F57" s="2">
        <f t="shared" si="29"/>
        <v>0</v>
      </c>
      <c r="J57" s="1" t="str">
        <f t="shared" si="30"/>
        <v>Juli Wiseman</v>
      </c>
      <c r="M57" s="8" t="str">
        <f t="shared" si="20"/>
        <v/>
      </c>
      <c r="N57" s="8" t="str">
        <f t="shared" si="21"/>
        <v/>
      </c>
      <c r="O57" s="1" t="str">
        <f t="shared" si="22"/>
        <v/>
      </c>
      <c r="P57" s="32" t="str">
        <f t="shared" si="23"/>
        <v/>
      </c>
      <c r="Q57" s="32" t="str">
        <f>IF(D57&lt;=L$4,IF(P57="Y",Q55,Q55-1),"")</f>
        <v/>
      </c>
      <c r="R57" s="6">
        <f t="shared" si="8"/>
        <v>0</v>
      </c>
      <c r="S57" s="6">
        <f>IF(AND(D57&lt;=L$4,P57&lt;&gt;"Y"),IF(N57&lt;VLOOKUP(O57,'Runners RBH2'!A$3:FQ$114,S$1,FALSE),IF(Y$2="zero",0,Y$2),0),0)</f>
        <v>0</v>
      </c>
      <c r="T57" s="6">
        <f t="shared" si="32"/>
        <v>0</v>
      </c>
      <c r="U57" s="2"/>
      <c r="V57" s="2" t="str">
        <f>IF(O57&lt;&gt;"",VLOOKUP(O57,Runners!CZ$3:DM$180,V$1,FALSE),"")</f>
        <v/>
      </c>
      <c r="W57" s="18" t="str">
        <f t="shared" si="33"/>
        <v/>
      </c>
    </row>
    <row r="58" spans="1:23" x14ac:dyDescent="0.25">
      <c r="A58" s="1" t="str">
        <f>'Runners RBH2'!A57</f>
        <v>Julia Rolfe</v>
      </c>
      <c r="C58" s="3">
        <f>IF(A58&lt;&gt;"",VLOOKUP(A58,'Runners RBH2'!A$3:CT$114,C$1,FALSE),0)</f>
        <v>9.3770005300000004E-3</v>
      </c>
      <c r="D58" s="6">
        <f t="shared" si="28"/>
        <v>53</v>
      </c>
      <c r="E58" s="2"/>
      <c r="F58" s="2">
        <f t="shared" si="29"/>
        <v>0</v>
      </c>
      <c r="J58" s="1" t="str">
        <f t="shared" si="30"/>
        <v>Julia Rolfe</v>
      </c>
      <c r="M58" s="8" t="str">
        <f t="shared" si="20"/>
        <v/>
      </c>
      <c r="N58" s="8" t="str">
        <f t="shared" si="21"/>
        <v/>
      </c>
      <c r="O58" s="1" t="str">
        <f t="shared" si="22"/>
        <v/>
      </c>
      <c r="P58" s="32" t="str">
        <f t="shared" si="23"/>
        <v/>
      </c>
      <c r="Q58" s="32" t="str">
        <f t="shared" si="31"/>
        <v/>
      </c>
      <c r="R58" s="6">
        <f t="shared" si="8"/>
        <v>0</v>
      </c>
      <c r="S58" s="6">
        <f>IF(AND(D58&lt;=L$4,P58&lt;&gt;"Y"),IF(N58&lt;VLOOKUP(O58,'Runners RBH2'!A$3:FQ$114,S$1,FALSE),IF(Y$2="zero",0,Y$2),0),0)</f>
        <v>0</v>
      </c>
      <c r="T58" s="6">
        <f t="shared" si="32"/>
        <v>0</v>
      </c>
      <c r="U58" s="2"/>
      <c r="V58" s="2" t="str">
        <f>IF(O58&lt;&gt;"",VLOOKUP(O58,Runners!CZ$3:DM$180,V$1,FALSE),"")</f>
        <v/>
      </c>
      <c r="W58" s="18" t="str">
        <f t="shared" si="33"/>
        <v/>
      </c>
    </row>
    <row r="59" spans="1:23" x14ac:dyDescent="0.25">
      <c r="A59" s="1" t="str">
        <f>'Runners RBH2'!A58</f>
        <v>Kate Price Edwards</v>
      </c>
      <c r="C59" s="3">
        <f>IF(A59&lt;&gt;"",VLOOKUP(A59,'Runners RBH2'!A$3:CT$114,C$1,FALSE),0)</f>
        <v>1.1286722762222222E-2</v>
      </c>
      <c r="D59" s="6">
        <f t="shared" si="28"/>
        <v>54</v>
      </c>
      <c r="E59" s="2"/>
      <c r="F59" s="2">
        <f t="shared" si="29"/>
        <v>0</v>
      </c>
      <c r="J59" s="1" t="str">
        <f t="shared" si="30"/>
        <v>Kate Price Edwards</v>
      </c>
      <c r="M59" s="8" t="str">
        <f t="shared" ref="M59" si="38">IF(D59&lt;=L$4,SMALL(E$4:E$208,D59),"")</f>
        <v/>
      </c>
      <c r="N59" s="8" t="str">
        <f t="shared" ref="N59" si="39">IF(D59&lt;=L$4,VLOOKUP(M59,E$4:F$208,2,FALSE),"")</f>
        <v/>
      </c>
      <c r="O59" s="1" t="str">
        <f t="shared" ref="O59" si="40">IF(D59&lt;=L$4,VLOOKUP(M59,E$4:J$208,6,FALSE),"")</f>
        <v/>
      </c>
      <c r="P59" s="32" t="str">
        <f t="shared" ref="P59" si="41">IF(D59&lt;=L$4,VLOOKUP(O59,A$4:B$208,2,FALSE),"")</f>
        <v/>
      </c>
      <c r="Q59" s="32" t="str">
        <f t="shared" si="31"/>
        <v/>
      </c>
      <c r="R59" s="6">
        <f t="shared" si="8"/>
        <v>0</v>
      </c>
      <c r="S59" s="6">
        <f>IF(AND(D59&lt;=L$4,P59&lt;&gt;"Y"),IF(N59&lt;VLOOKUP(O59,'Runners RBH2'!A$3:FQ$114,S$1,FALSE),IF(Y$2="zero",0,Y$2),0),0)</f>
        <v>0</v>
      </c>
      <c r="T59" s="6">
        <f t="shared" si="32"/>
        <v>0</v>
      </c>
      <c r="U59" s="2"/>
      <c r="V59" s="2" t="str">
        <f>IF(O59&lt;&gt;"",VLOOKUP(O59,Runners!CZ$3:DM$180,V$1,FALSE),"")</f>
        <v/>
      </c>
      <c r="W59" s="18" t="str">
        <f t="shared" si="33"/>
        <v/>
      </c>
    </row>
    <row r="60" spans="1:23" x14ac:dyDescent="0.25">
      <c r="A60" s="1" t="str">
        <f>'Runners RBH2'!A59</f>
        <v>Kathy Gaunt</v>
      </c>
      <c r="B60" s="3"/>
      <c r="C60" s="3">
        <f>IF(A60&lt;&gt;"",VLOOKUP(A60,'Runners RBH2'!A$3:CT$114,C$1,FALSE),0)</f>
        <v>6.9464449944444439E-3</v>
      </c>
      <c r="D60" s="6">
        <f t="shared" si="28"/>
        <v>55</v>
      </c>
      <c r="E60" s="2"/>
      <c r="F60" s="2">
        <f t="shared" si="29"/>
        <v>0</v>
      </c>
      <c r="J60" s="1" t="str">
        <f t="shared" si="30"/>
        <v>Kathy Gaunt</v>
      </c>
      <c r="M60" s="8" t="str">
        <f t="shared" ref="M60:M91" si="42">IF(D60&lt;=L$4,SMALL(E$4:E$208,D60),"")</f>
        <v/>
      </c>
      <c r="N60" s="8" t="str">
        <f t="shared" ref="N60:N91" si="43">IF(D60&lt;=L$4,VLOOKUP(M60,E$4:F$208,2,FALSE),"")</f>
        <v/>
      </c>
      <c r="O60" s="1" t="str">
        <f t="shared" ref="O60:O91" si="44">IF(D60&lt;=L$4,VLOOKUP(M60,E$4:J$208,6,FALSE),"")</f>
        <v/>
      </c>
      <c r="P60" s="32" t="str">
        <f t="shared" ref="P60:P91" si="45">IF(D60&lt;=L$4,VLOOKUP(O60,A$4:B$208,2,FALSE),"")</f>
        <v/>
      </c>
      <c r="Q60" s="32" t="str">
        <f>IF(D60&lt;=L$4,IF(P60="Y",Q58,Q58-1),"")</f>
        <v/>
      </c>
      <c r="R60" s="6">
        <f t="shared" si="8"/>
        <v>0</v>
      </c>
      <c r="S60" s="6">
        <f>IF(AND(D60&lt;=L$4,P60&lt;&gt;"Y"),IF(N60&lt;VLOOKUP(O60,'Runners RBH2'!A$3:FQ$114,S$1,FALSE),IF(Y$2="zero",0,Y$2),0),0)</f>
        <v>0</v>
      </c>
      <c r="T60" s="6">
        <f t="shared" si="32"/>
        <v>0</v>
      </c>
      <c r="U60" s="2"/>
      <c r="V60" s="2" t="str">
        <f>IF(O60&lt;&gt;"",VLOOKUP(O60,Runners!CZ$3:DM$180,V$1,FALSE),"")</f>
        <v/>
      </c>
      <c r="W60" s="18" t="str">
        <f t="shared" si="33"/>
        <v/>
      </c>
    </row>
    <row r="61" spans="1:23" x14ac:dyDescent="0.25">
      <c r="A61" s="1" t="str">
        <f>'Runners RBH2'!A60</f>
        <v>Katy McIntyre</v>
      </c>
      <c r="B61" s="3"/>
      <c r="C61" s="3">
        <f>IF(A61&lt;&gt;"",VLOOKUP(A61,'Runners RBH2'!A$3:CT$114,C$1,FALSE),0)</f>
        <v>5.3839450044444442E-3</v>
      </c>
      <c r="D61" s="6">
        <f t="shared" si="28"/>
        <v>56</v>
      </c>
      <c r="E61" s="2"/>
      <c r="F61" s="2">
        <f t="shared" si="29"/>
        <v>0</v>
      </c>
      <c r="J61" s="1" t="str">
        <f t="shared" si="30"/>
        <v>Katy McIntyre</v>
      </c>
      <c r="M61" s="8" t="str">
        <f t="shared" si="42"/>
        <v/>
      </c>
      <c r="N61" s="8" t="str">
        <f t="shared" si="43"/>
        <v/>
      </c>
      <c r="O61" s="1" t="str">
        <f t="shared" si="44"/>
        <v/>
      </c>
      <c r="P61" s="32" t="str">
        <f t="shared" si="45"/>
        <v/>
      </c>
      <c r="Q61" s="32" t="str">
        <f t="shared" si="31"/>
        <v/>
      </c>
      <c r="R61" s="6">
        <f t="shared" si="8"/>
        <v>0</v>
      </c>
      <c r="S61" s="6">
        <f>IF(AND(D61&lt;=L$4,P61&lt;&gt;"Y"),IF(N61&lt;VLOOKUP(O61,'Runners RBH2'!A$3:FQ$114,S$1,FALSE),IF(Y$2="zero",0,Y$2),0),0)</f>
        <v>0</v>
      </c>
      <c r="T61" s="6">
        <f t="shared" si="32"/>
        <v>0</v>
      </c>
      <c r="U61" s="2"/>
      <c r="V61" s="2" t="str">
        <f>IF(O61&lt;&gt;"",VLOOKUP(O61,Runners!CZ$3:DM$180,V$1,FALSE),"")</f>
        <v/>
      </c>
      <c r="W61" s="18" t="str">
        <f t="shared" si="33"/>
        <v/>
      </c>
    </row>
    <row r="62" spans="1:23" x14ac:dyDescent="0.25">
      <c r="A62" s="1" t="str">
        <f>'Runners RBH2'!A61</f>
        <v>Kim Dykes</v>
      </c>
      <c r="C62" s="3">
        <f>IF(A62&lt;&gt;"",VLOOKUP(A62,'Runners RBH2'!A$3:CT$114,C$1,FALSE),0)</f>
        <v>9.8978339033333335E-3</v>
      </c>
      <c r="D62" s="6">
        <f t="shared" si="28"/>
        <v>57</v>
      </c>
      <c r="E62" s="2"/>
      <c r="F62" s="2">
        <f t="shared" si="29"/>
        <v>0</v>
      </c>
      <c r="J62" s="1" t="str">
        <f t="shared" si="30"/>
        <v>Kim Dykes</v>
      </c>
      <c r="M62" s="8" t="str">
        <f t="shared" si="42"/>
        <v/>
      </c>
      <c r="N62" s="8" t="str">
        <f t="shared" si="43"/>
        <v/>
      </c>
      <c r="O62" s="1" t="str">
        <f t="shared" si="44"/>
        <v/>
      </c>
      <c r="P62" s="32" t="str">
        <f t="shared" si="45"/>
        <v/>
      </c>
      <c r="Q62" s="32" t="str">
        <f t="shared" si="31"/>
        <v/>
      </c>
      <c r="R62" s="6">
        <f t="shared" si="8"/>
        <v>0</v>
      </c>
      <c r="S62" s="6">
        <f>IF(AND(D62&lt;=L$4,P62&lt;&gt;"Y"),IF(N62&lt;VLOOKUP(O62,'Runners RBH2'!A$3:FQ$114,S$1,FALSE),IF(Y$2="zero",0,Y$2),0),0)</f>
        <v>0</v>
      </c>
      <c r="T62" s="6">
        <f t="shared" si="32"/>
        <v>0</v>
      </c>
      <c r="U62" s="2"/>
      <c r="V62" s="2" t="str">
        <f>IF(O62&lt;&gt;"",VLOOKUP(O62,Runners!CZ$3:DM$180,V$1,FALSE),"")</f>
        <v/>
      </c>
      <c r="W62" s="18" t="str">
        <f t="shared" si="33"/>
        <v/>
      </c>
    </row>
    <row r="63" spans="1:23" x14ac:dyDescent="0.25">
      <c r="A63" s="1" t="str">
        <f>'Runners RBH2'!A62</f>
        <v>Kirsten Burnett</v>
      </c>
      <c r="C63" s="3">
        <f>IF(A63&lt;&gt;"",VLOOKUP(A63,'Runners RBH2'!A$3:CT$114,C$1,FALSE),0)</f>
        <v>9.2033894688888888E-3</v>
      </c>
      <c r="D63" s="6">
        <f t="shared" si="28"/>
        <v>58</v>
      </c>
      <c r="E63" s="2"/>
      <c r="F63" s="2">
        <f t="shared" si="29"/>
        <v>0</v>
      </c>
      <c r="J63" s="1" t="str">
        <f t="shared" si="30"/>
        <v>Kirsten Burnett</v>
      </c>
      <c r="M63" s="8" t="str">
        <f t="shared" si="42"/>
        <v/>
      </c>
      <c r="N63" s="8" t="str">
        <f t="shared" si="43"/>
        <v/>
      </c>
      <c r="O63" s="1" t="str">
        <f t="shared" si="44"/>
        <v/>
      </c>
      <c r="P63" s="32" t="str">
        <f t="shared" si="45"/>
        <v/>
      </c>
      <c r="Q63" s="32" t="str">
        <f t="shared" si="31"/>
        <v/>
      </c>
      <c r="R63" s="6">
        <f t="shared" si="8"/>
        <v>0</v>
      </c>
      <c r="S63" s="6">
        <f>IF(AND(D63&lt;=L$4,P63&lt;&gt;"Y"),IF(N63&lt;VLOOKUP(O63,'Runners RBH2'!A$3:FQ$114,S$1,FALSE),IF(Y$2="zero",0,Y$2),0),0)</f>
        <v>0</v>
      </c>
      <c r="T63" s="6">
        <f t="shared" si="32"/>
        <v>0</v>
      </c>
      <c r="U63" s="2"/>
      <c r="V63" s="2" t="str">
        <f>IF(O63&lt;&gt;"",VLOOKUP(O63,Runners!CZ$3:DM$180,V$1,FALSE),"")</f>
        <v/>
      </c>
      <c r="W63" s="18" t="str">
        <f t="shared" si="33"/>
        <v/>
      </c>
    </row>
    <row r="64" spans="1:23" x14ac:dyDescent="0.25">
      <c r="A64" s="1" t="str">
        <f>'Runners RBH2'!A63</f>
        <v>Laura Byrne</v>
      </c>
      <c r="C64" s="3">
        <f>IF(A64&lt;&gt;"",VLOOKUP(A64,'Runners RBH2'!A$3:CT$114,C$1,FALSE),0)</f>
        <v>6.7728339233333332E-3</v>
      </c>
      <c r="D64" s="6">
        <f t="shared" si="28"/>
        <v>59</v>
      </c>
      <c r="E64" s="2"/>
      <c r="F64" s="2">
        <f t="shared" si="29"/>
        <v>0</v>
      </c>
      <c r="J64" s="1" t="str">
        <f t="shared" si="30"/>
        <v>Laura Byrne</v>
      </c>
      <c r="M64" s="8" t="str">
        <f t="shared" si="42"/>
        <v/>
      </c>
      <c r="N64" s="8" t="str">
        <f t="shared" si="43"/>
        <v/>
      </c>
      <c r="O64" s="1" t="str">
        <f t="shared" si="44"/>
        <v/>
      </c>
      <c r="P64" s="32" t="str">
        <f t="shared" si="45"/>
        <v/>
      </c>
      <c r="Q64" s="32" t="str">
        <f t="shared" si="31"/>
        <v/>
      </c>
      <c r="R64" s="6">
        <f t="shared" si="8"/>
        <v>0</v>
      </c>
      <c r="S64" s="6">
        <f>IF(AND(D64&lt;=L$4,P64&lt;&gt;"Y"),IF(N64&lt;VLOOKUP(O64,'Runners RBH2'!A$3:FQ$114,S$1,FALSE),IF(Y$2="zero",0,Y$2),0),0)</f>
        <v>0</v>
      </c>
      <c r="T64" s="6">
        <f t="shared" si="32"/>
        <v>0</v>
      </c>
      <c r="U64" s="2"/>
      <c r="V64" s="2" t="str">
        <f>IF(O64&lt;&gt;"",VLOOKUP(O64,Runners!CZ$3:DM$180,V$1,FALSE),"")</f>
        <v/>
      </c>
      <c r="W64" s="18" t="str">
        <f t="shared" si="33"/>
        <v/>
      </c>
    </row>
    <row r="65" spans="1:23" x14ac:dyDescent="0.25">
      <c r="A65" s="1" t="str">
        <f>'Runners RBH2'!A64</f>
        <v>Lewis McAfee</v>
      </c>
      <c r="B65" s="3"/>
      <c r="C65" s="3">
        <f>IF(A65&lt;&gt;"",VLOOKUP(A65,'Runners RBH2'!A$3:CT$114,C$1,FALSE),0)</f>
        <v>1.1286722822222222E-2</v>
      </c>
      <c r="D65" s="6">
        <f t="shared" si="28"/>
        <v>60</v>
      </c>
      <c r="E65" s="2"/>
      <c r="F65" s="2">
        <f t="shared" si="29"/>
        <v>0</v>
      </c>
      <c r="J65" s="1" t="str">
        <f t="shared" si="30"/>
        <v>Lewis McAfee</v>
      </c>
      <c r="M65" s="8" t="str">
        <f t="shared" si="42"/>
        <v/>
      </c>
      <c r="N65" s="8" t="str">
        <f t="shared" si="43"/>
        <v/>
      </c>
      <c r="O65" s="1" t="str">
        <f t="shared" si="44"/>
        <v/>
      </c>
      <c r="P65" s="32" t="str">
        <f t="shared" si="45"/>
        <v/>
      </c>
      <c r="Q65" s="32" t="str">
        <f t="shared" si="31"/>
        <v/>
      </c>
      <c r="R65" s="6">
        <f t="shared" si="8"/>
        <v>0</v>
      </c>
      <c r="S65" s="6">
        <f>IF(AND(D65&lt;=L$4,P65&lt;&gt;"Y"),IF(N65&lt;VLOOKUP(O65,'Runners RBH2'!A$3:FQ$114,S$1,FALSE),IF(Y$2="zero",0,Y$2),0),0)</f>
        <v>0</v>
      </c>
      <c r="T65" s="6">
        <f t="shared" si="32"/>
        <v>0</v>
      </c>
      <c r="U65" s="2"/>
      <c r="V65" s="2" t="str">
        <f>IF(O65&lt;&gt;"",VLOOKUP(O65,Runners!CZ$3:DM$180,V$1,FALSE),"")</f>
        <v/>
      </c>
      <c r="W65" s="18" t="str">
        <f t="shared" si="33"/>
        <v/>
      </c>
    </row>
    <row r="66" spans="1:23" x14ac:dyDescent="0.25">
      <c r="A66" s="1" t="str">
        <f>'Runners RBH2'!A65</f>
        <v>Lia Murphy</v>
      </c>
      <c r="B66" s="3"/>
      <c r="C66" s="3">
        <f>IF(A66&lt;&gt;"",VLOOKUP(A66,'Runners RBH2'!A$3:CT$114,C$1,FALSE),0)</f>
        <v>6.2520006099999999E-3</v>
      </c>
      <c r="D66" s="6">
        <f t="shared" si="28"/>
        <v>61</v>
      </c>
      <c r="E66" s="2"/>
      <c r="F66" s="2">
        <f t="shared" si="29"/>
        <v>0</v>
      </c>
      <c r="J66" s="1" t="str">
        <f t="shared" si="30"/>
        <v>Lia Murphy</v>
      </c>
      <c r="M66" s="8" t="str">
        <f t="shared" si="42"/>
        <v/>
      </c>
      <c r="N66" s="8" t="str">
        <f t="shared" si="43"/>
        <v/>
      </c>
      <c r="O66" s="1" t="str">
        <f t="shared" si="44"/>
        <v/>
      </c>
      <c r="P66" s="32" t="str">
        <f t="shared" si="45"/>
        <v/>
      </c>
      <c r="Q66" s="32" t="str">
        <f t="shared" si="31"/>
        <v/>
      </c>
      <c r="R66" s="6">
        <f t="shared" si="8"/>
        <v>0</v>
      </c>
      <c r="S66" s="6">
        <f>IF(AND(D66&lt;=L$4,P66&lt;&gt;"Y"),IF(N66&lt;VLOOKUP(O66,'Runners RBH2'!A$3:FQ$114,S$1,FALSE),IF(Y$2="zero",0,Y$2),0),0)</f>
        <v>0</v>
      </c>
      <c r="T66" s="6">
        <f t="shared" si="32"/>
        <v>0</v>
      </c>
      <c r="U66" s="2"/>
      <c r="V66" s="2" t="str">
        <f>IF(O66&lt;&gt;"",VLOOKUP(O66,Runners!CZ$3:DM$180,V$1,FALSE),"")</f>
        <v/>
      </c>
      <c r="W66" s="18" t="str">
        <f t="shared" si="33"/>
        <v/>
      </c>
    </row>
    <row r="67" spans="1:23" x14ac:dyDescent="0.25">
      <c r="A67" s="1" t="str">
        <f>'Runners RBH2'!A66</f>
        <v>Linda Chadderton</v>
      </c>
      <c r="B67" s="3"/>
      <c r="C67" s="3">
        <f>IF(A67&lt;&gt;"",VLOOKUP(A67,'Runners RBH2'!A$3:CT$114,C$1,FALSE),0)</f>
        <v>5.904778397777778E-3</v>
      </c>
      <c r="D67" s="6">
        <f t="shared" si="28"/>
        <v>62</v>
      </c>
      <c r="E67" s="2"/>
      <c r="F67" s="2">
        <f t="shared" si="29"/>
        <v>0</v>
      </c>
      <c r="J67" s="1" t="str">
        <f t="shared" si="30"/>
        <v>Linda Chadderton</v>
      </c>
      <c r="M67" s="8" t="str">
        <f t="shared" si="42"/>
        <v/>
      </c>
      <c r="N67" s="8" t="str">
        <f t="shared" si="43"/>
        <v/>
      </c>
      <c r="O67" s="1" t="str">
        <f t="shared" si="44"/>
        <v/>
      </c>
      <c r="P67" s="32" t="str">
        <f t="shared" si="45"/>
        <v/>
      </c>
      <c r="Q67" s="32" t="str">
        <f t="shared" si="31"/>
        <v/>
      </c>
      <c r="R67" s="6">
        <f t="shared" si="8"/>
        <v>0</v>
      </c>
      <c r="S67" s="6">
        <f>IF(AND(D67&lt;=L$4,P67&lt;&gt;"Y"),IF(N67&lt;VLOOKUP(O67,'Runners RBH2'!A$3:FQ$114,S$1,FALSE),IF(Y$2="zero",0,Y$2),0),0)</f>
        <v>0</v>
      </c>
      <c r="T67" s="6">
        <f t="shared" si="32"/>
        <v>0</v>
      </c>
      <c r="U67" s="2"/>
      <c r="V67" s="2" t="str">
        <f>IF(O67&lt;&gt;"",VLOOKUP(O67,Runners!CZ$3:DM$180,V$1,FALSE),"")</f>
        <v/>
      </c>
      <c r="W67" s="18" t="str">
        <f t="shared" si="33"/>
        <v/>
      </c>
    </row>
    <row r="68" spans="1:23" x14ac:dyDescent="0.25">
      <c r="A68" s="1" t="str">
        <f>'Runners RBH2'!A68</f>
        <v>Louise Charnock</v>
      </c>
      <c r="C68" s="3">
        <f>IF(A68&lt;&gt;"",VLOOKUP(A68,'Runners RBH2'!A$3:CT$114,C$1,FALSE),0)</f>
        <v>7.2936672966666671E-3</v>
      </c>
      <c r="D68" s="6">
        <f t="shared" si="28"/>
        <v>63</v>
      </c>
      <c r="E68" s="2"/>
      <c r="F68" s="2">
        <f t="shared" si="29"/>
        <v>0</v>
      </c>
      <c r="J68" s="1" t="str">
        <f t="shared" si="30"/>
        <v>Louise Charnock</v>
      </c>
      <c r="M68" s="8" t="str">
        <f t="shared" si="42"/>
        <v/>
      </c>
      <c r="N68" s="8" t="str">
        <f t="shared" si="43"/>
        <v/>
      </c>
      <c r="O68" s="1" t="str">
        <f t="shared" si="44"/>
        <v/>
      </c>
      <c r="P68" s="32" t="str">
        <f t="shared" si="45"/>
        <v/>
      </c>
      <c r="Q68" s="32" t="str">
        <f>IF(D68&lt;=L$4,IF(P68="Y",Q66,Q66-1),"")</f>
        <v/>
      </c>
      <c r="R68" s="6">
        <f t="shared" ref="R68:R132" si="46">IF(Q68=Q67,0,IF(Q68&gt;0,Q68,1))</f>
        <v>0</v>
      </c>
      <c r="S68" s="6">
        <f>IF(AND(D68&lt;=L$4,P68&lt;&gt;"Y"),IF(N68&lt;VLOOKUP(O68,'Runners RBH2'!A$3:FQ$114,S$1,FALSE),IF(Y$2="zero",0,Y$2),0),0)</f>
        <v>0</v>
      </c>
      <c r="T68" s="6">
        <f t="shared" si="32"/>
        <v>0</v>
      </c>
      <c r="U68" s="2"/>
      <c r="V68" s="2" t="str">
        <f>IF(O68&lt;&gt;"",VLOOKUP(O68,Runners!CZ$3:DM$180,V$1,FALSE),"")</f>
        <v/>
      </c>
      <c r="W68" s="18" t="str">
        <f t="shared" si="33"/>
        <v/>
      </c>
    </row>
    <row r="69" spans="1:23" x14ac:dyDescent="0.25">
      <c r="A69" s="1" t="str">
        <f>'Runners RBH2'!A69</f>
        <v>Louise Cox</v>
      </c>
      <c r="C69" s="3">
        <f>IF(A69&lt;&gt;"",VLOOKUP(A69,'Runners RBH2'!A$3:CT$114,C$1,FALSE),0)</f>
        <v>1.0765889528888888E-2</v>
      </c>
      <c r="D69" s="6">
        <f t="shared" si="28"/>
        <v>64</v>
      </c>
      <c r="E69" s="2"/>
      <c r="F69" s="2">
        <f t="shared" si="29"/>
        <v>0</v>
      </c>
      <c r="J69" s="1" t="str">
        <f t="shared" si="30"/>
        <v>Louise Cox</v>
      </c>
      <c r="M69" s="8" t="str">
        <f t="shared" si="42"/>
        <v/>
      </c>
      <c r="N69" s="8" t="str">
        <f t="shared" si="43"/>
        <v/>
      </c>
      <c r="O69" s="1" t="str">
        <f t="shared" si="44"/>
        <v/>
      </c>
      <c r="P69" s="32" t="str">
        <f t="shared" si="45"/>
        <v/>
      </c>
      <c r="Q69" s="32" t="str">
        <f t="shared" si="31"/>
        <v/>
      </c>
      <c r="R69" s="6">
        <f t="shared" si="46"/>
        <v>0</v>
      </c>
      <c r="S69" s="6">
        <f>IF(AND(D69&lt;=L$4,P69&lt;&gt;"Y"),IF(N69&lt;VLOOKUP(O69,'Runners RBH2'!A$3:FQ$114,S$1,FALSE),IF(Y$2="zero",0,Y$2),0),0)</f>
        <v>0</v>
      </c>
      <c r="T69" s="6">
        <f t="shared" si="32"/>
        <v>0</v>
      </c>
      <c r="U69" s="2"/>
      <c r="V69" s="2" t="str">
        <f>IF(O69&lt;&gt;"",VLOOKUP(O69,Runners!CZ$3:DM$180,V$1,FALSE),"")</f>
        <v/>
      </c>
      <c r="W69" s="18" t="str">
        <f t="shared" si="33"/>
        <v/>
      </c>
    </row>
    <row r="70" spans="1:23" x14ac:dyDescent="0.25">
      <c r="A70" s="1" t="str">
        <f>'Runners RBH2'!A70</f>
        <v>Maddy Markham</v>
      </c>
      <c r="B70" s="3"/>
      <c r="C70" s="3">
        <f>IF(A70&lt;&gt;"",VLOOKUP(A70,'Runners RBH2'!A$3:CT$114,C$1,FALSE),0)</f>
        <v>1.1113111761111112E-2</v>
      </c>
      <c r="D70" s="6">
        <f t="shared" si="28"/>
        <v>65</v>
      </c>
      <c r="E70" s="2"/>
      <c r="F70" s="2">
        <f t="shared" si="29"/>
        <v>0</v>
      </c>
      <c r="J70" s="1" t="str">
        <f t="shared" si="30"/>
        <v>Maddy Markham</v>
      </c>
      <c r="M70" s="8" t="str">
        <f t="shared" si="42"/>
        <v/>
      </c>
      <c r="N70" s="8" t="str">
        <f t="shared" si="43"/>
        <v/>
      </c>
      <c r="O70" s="1" t="str">
        <f t="shared" si="44"/>
        <v/>
      </c>
      <c r="P70" s="32" t="str">
        <f t="shared" si="45"/>
        <v/>
      </c>
      <c r="Q70" s="32" t="str">
        <f t="shared" si="31"/>
        <v/>
      </c>
      <c r="R70" s="6">
        <f t="shared" si="46"/>
        <v>0</v>
      </c>
      <c r="S70" s="6">
        <f>IF(AND(D70&lt;=L$4,P70&lt;&gt;"Y"),IF(N70&lt;VLOOKUP(O70,'Runners RBH2'!A$3:FQ$114,S$1,FALSE),IF(Y$2="zero",0,Y$2),0),0)</f>
        <v>0</v>
      </c>
      <c r="T70" s="6">
        <f t="shared" si="32"/>
        <v>0</v>
      </c>
      <c r="U70" s="2"/>
      <c r="V70" s="2" t="str">
        <f>IF(O70&lt;&gt;"",VLOOKUP(O70,Runners!CZ$3:DM$180,V$1,FALSE),"")</f>
        <v/>
      </c>
      <c r="W70" s="18" t="str">
        <f t="shared" si="33"/>
        <v/>
      </c>
    </row>
    <row r="71" spans="1:23" x14ac:dyDescent="0.25">
      <c r="A71" s="1" t="str">
        <f>'Runners RBH2'!A71</f>
        <v>Mark Hughes</v>
      </c>
      <c r="C71" s="3">
        <f>IF(A71&lt;&gt;"",VLOOKUP(A71,'Runners RBH2'!A$3:CT$114,C$1,FALSE),0)</f>
        <v>1.0939500659999999E-2</v>
      </c>
      <c r="D71" s="6">
        <f t="shared" si="28"/>
        <v>66</v>
      </c>
      <c r="E71" s="2"/>
      <c r="F71" s="2">
        <f t="shared" si="29"/>
        <v>0</v>
      </c>
      <c r="J71" s="1" t="str">
        <f t="shared" si="30"/>
        <v>Mark Hughes</v>
      </c>
      <c r="M71" s="8" t="str">
        <f t="shared" si="42"/>
        <v/>
      </c>
      <c r="N71" s="8" t="str">
        <f t="shared" si="43"/>
        <v/>
      </c>
      <c r="O71" s="1" t="str">
        <f t="shared" si="44"/>
        <v/>
      </c>
      <c r="P71" s="32" t="str">
        <f t="shared" si="45"/>
        <v/>
      </c>
      <c r="Q71" s="32" t="str">
        <f t="shared" si="31"/>
        <v/>
      </c>
      <c r="R71" s="6">
        <f t="shared" si="46"/>
        <v>0</v>
      </c>
      <c r="S71" s="6">
        <f>IF(AND(D71&lt;=L$4,P71&lt;&gt;"Y"),IF(N71&lt;VLOOKUP(O71,'Runners RBH2'!A$3:FQ$114,S$1,FALSE),IF(Y$2="zero",0,Y$2),0),0)</f>
        <v>0</v>
      </c>
      <c r="T71" s="6">
        <f t="shared" si="32"/>
        <v>0</v>
      </c>
      <c r="U71" s="2"/>
      <c r="V71" s="2" t="str">
        <f>IF(O71&lt;&gt;"",VLOOKUP(O71,Runners!CZ$3:DM$180,V$1,FALSE),"")</f>
        <v/>
      </c>
      <c r="W71" s="18" t="str">
        <f t="shared" si="33"/>
        <v/>
      </c>
    </row>
    <row r="72" spans="1:23" x14ac:dyDescent="0.25">
      <c r="A72" s="1" t="str">
        <f>'Runners RBH2'!A72</f>
        <v>Mark Selby</v>
      </c>
      <c r="C72" s="3">
        <f>IF(A72&lt;&gt;"",VLOOKUP(A72,'Runners RBH2'!A$3:CT$114,C$1,FALSE),0)</f>
        <v>1.2154778447777778E-2</v>
      </c>
      <c r="D72" s="6">
        <f t="shared" si="28"/>
        <v>67</v>
      </c>
      <c r="E72" s="2"/>
      <c r="F72" s="2">
        <f t="shared" si="29"/>
        <v>0</v>
      </c>
      <c r="J72" s="1" t="str">
        <f t="shared" si="30"/>
        <v>Mark Selby</v>
      </c>
      <c r="M72" s="8" t="str">
        <f t="shared" si="42"/>
        <v/>
      </c>
      <c r="N72" s="8" t="str">
        <f t="shared" si="43"/>
        <v/>
      </c>
      <c r="O72" s="1" t="str">
        <f t="shared" si="44"/>
        <v/>
      </c>
      <c r="P72" s="32" t="str">
        <f t="shared" si="45"/>
        <v/>
      </c>
      <c r="Q72" s="32" t="str">
        <f t="shared" si="31"/>
        <v/>
      </c>
      <c r="R72" s="6">
        <f t="shared" si="46"/>
        <v>0</v>
      </c>
      <c r="S72" s="6">
        <f>IF(AND(D72&lt;=L$4,P72&lt;&gt;"Y"),IF(N72&lt;VLOOKUP(O72,'Runners RBH2'!A$3:FQ$114,S$1,FALSE),IF(Y$2="zero",0,Y$2),0),0)</f>
        <v>0</v>
      </c>
      <c r="T72" s="6">
        <f t="shared" si="32"/>
        <v>0</v>
      </c>
      <c r="U72" s="2"/>
      <c r="V72" s="2" t="str">
        <f>IF(O72&lt;&gt;"",VLOOKUP(O72,Runners!CZ$3:DM$180,V$1,FALSE),"")</f>
        <v/>
      </c>
      <c r="W72" s="18" t="str">
        <f t="shared" si="33"/>
        <v/>
      </c>
    </row>
    <row r="73" spans="1:23" x14ac:dyDescent="0.25">
      <c r="A73" s="1" t="str">
        <f>'Runners RBH2'!A73</f>
        <v>Matthew Kay</v>
      </c>
      <c r="C73" s="3">
        <f>IF(A73&lt;&gt;"",VLOOKUP(A73,'Runners RBH2'!A$3:CT$114,C$1,FALSE),0)</f>
        <v>9.3770006799999989E-3</v>
      </c>
      <c r="D73" s="6">
        <f t="shared" si="28"/>
        <v>68</v>
      </c>
      <c r="E73" s="2"/>
      <c r="F73" s="2">
        <f t="shared" si="29"/>
        <v>0</v>
      </c>
      <c r="J73" s="1" t="str">
        <f t="shared" si="30"/>
        <v>Matthew Kay</v>
      </c>
      <c r="M73" s="8" t="str">
        <f t="shared" si="42"/>
        <v/>
      </c>
      <c r="N73" s="8" t="str">
        <f t="shared" si="43"/>
        <v/>
      </c>
      <c r="O73" s="1" t="str">
        <f t="shared" si="44"/>
        <v/>
      </c>
      <c r="P73" s="32" t="str">
        <f t="shared" si="45"/>
        <v/>
      </c>
      <c r="Q73" s="32" t="str">
        <f t="shared" si="31"/>
        <v/>
      </c>
      <c r="R73" s="6">
        <f t="shared" si="46"/>
        <v>0</v>
      </c>
      <c r="S73" s="6">
        <f>IF(AND(D73&lt;=L$4,P73&lt;&gt;"Y"),IF(N73&lt;VLOOKUP(O73,'Runners RBH2'!A$3:FQ$114,S$1,FALSE),IF(Y$2="zero",0,Y$2),0),0)</f>
        <v>0</v>
      </c>
      <c r="T73" s="6">
        <f t="shared" si="32"/>
        <v>0</v>
      </c>
      <c r="U73" s="2"/>
      <c r="V73" s="2" t="str">
        <f>IF(O73&lt;&gt;"",VLOOKUP(O73,Runners!CZ$3:DM$180,V$1,FALSE),"")</f>
        <v/>
      </c>
      <c r="W73" s="18" t="str">
        <f t="shared" si="33"/>
        <v/>
      </c>
    </row>
    <row r="74" spans="1:23" x14ac:dyDescent="0.25">
      <c r="A74" s="1" t="str">
        <f>'Runners RBH2'!A74</f>
        <v>Matthew Staniforth</v>
      </c>
      <c r="C74" s="3">
        <f>IF(A74&lt;&gt;"",VLOOKUP(A74,'Runners RBH2'!A$3:CT$114,C$1,FALSE),0)</f>
        <v>1.1807556245555555E-2</v>
      </c>
      <c r="D74" s="6">
        <f t="shared" ref="D74:D137" si="47">D73+1</f>
        <v>69</v>
      </c>
      <c r="E74" s="2"/>
      <c r="F74" s="2">
        <f t="shared" ref="F74:F106" si="48">IF(E74&gt;0,E74-C74,0)</f>
        <v>0</v>
      </c>
      <c r="J74" s="1" t="str">
        <f t="shared" ref="J74:J106" si="49">A74</f>
        <v>Matthew Staniforth</v>
      </c>
      <c r="M74" s="8" t="str">
        <f t="shared" si="42"/>
        <v/>
      </c>
      <c r="N74" s="8" t="str">
        <f t="shared" si="43"/>
        <v/>
      </c>
      <c r="O74" s="1" t="str">
        <f t="shared" si="44"/>
        <v/>
      </c>
      <c r="P74" s="32" t="str">
        <f t="shared" si="45"/>
        <v/>
      </c>
      <c r="Q74" s="32" t="str">
        <f t="shared" ref="Q74:Q106" si="50">IF(D74&lt;=L$4,IF(P74="Y",Q73,Q73-1),"")</f>
        <v/>
      </c>
      <c r="R74" s="6">
        <f t="shared" si="46"/>
        <v>0</v>
      </c>
      <c r="S74" s="6">
        <f>IF(AND(D74&lt;=L$4,P74&lt;&gt;"Y"),IF(N74&lt;VLOOKUP(O74,'Runners RBH2'!A$3:FQ$114,S$1,FALSE),IF(Y$2="zero",0,Y$2),0),0)</f>
        <v>0</v>
      </c>
      <c r="T74" s="6">
        <f t="shared" ref="T74:T106" si="51">IF(AND(D74&lt;=L$4,P74&lt;&gt;"Y"),S74+R74,0)</f>
        <v>0</v>
      </c>
      <c r="U74" s="2"/>
      <c r="V74" s="2" t="str">
        <f>IF(O74&lt;&gt;"",VLOOKUP(O74,Runners!CZ$3:DM$180,V$1,FALSE),"")</f>
        <v/>
      </c>
      <c r="W74" s="18" t="str">
        <f t="shared" ref="W74:W106" si="52">IF(O74&lt;&gt;"",(V74-N74)/V74,"")</f>
        <v/>
      </c>
    </row>
    <row r="75" spans="1:23" x14ac:dyDescent="0.25">
      <c r="A75" s="1" t="str">
        <f>'Runners RBH2'!A75</f>
        <v>Melanie Koth</v>
      </c>
      <c r="B75" s="3"/>
      <c r="C75" s="3">
        <f>IF(A75&lt;&gt;"",VLOOKUP(A75,'Runners RBH2'!A$3:CT$114,C$1,FALSE),0)</f>
        <v>1.2849222922222221E-2</v>
      </c>
      <c r="D75" s="6">
        <f t="shared" si="47"/>
        <v>70</v>
      </c>
      <c r="E75" s="2"/>
      <c r="F75" s="2">
        <f t="shared" si="48"/>
        <v>0</v>
      </c>
      <c r="J75" s="1" t="str">
        <f t="shared" si="49"/>
        <v>Melanie Koth</v>
      </c>
      <c r="M75" s="8" t="str">
        <f t="shared" si="42"/>
        <v/>
      </c>
      <c r="N75" s="8" t="str">
        <f t="shared" si="43"/>
        <v/>
      </c>
      <c r="O75" s="1" t="str">
        <f t="shared" si="44"/>
        <v/>
      </c>
      <c r="P75" s="32" t="str">
        <f t="shared" si="45"/>
        <v/>
      </c>
      <c r="Q75" s="32" t="str">
        <f t="shared" si="50"/>
        <v/>
      </c>
      <c r="R75" s="6">
        <f t="shared" si="46"/>
        <v>0</v>
      </c>
      <c r="S75" s="6">
        <f>IF(AND(D75&lt;=L$4,P75&lt;&gt;"Y"),IF(N75&lt;VLOOKUP(O75,'Runners RBH2'!A$3:FQ$114,S$1,FALSE),IF(Y$2="zero",0,Y$2),0),0)</f>
        <v>0</v>
      </c>
      <c r="T75" s="6">
        <f t="shared" si="51"/>
        <v>0</v>
      </c>
      <c r="U75" s="2"/>
      <c r="V75" s="2" t="str">
        <f>IF(O75&lt;&gt;"",VLOOKUP(O75,Runners!CZ$3:DM$180,V$1,FALSE),"")</f>
        <v/>
      </c>
      <c r="W75" s="18" t="str">
        <f t="shared" si="52"/>
        <v/>
      </c>
    </row>
    <row r="76" spans="1:23" x14ac:dyDescent="0.25">
      <c r="A76" s="1" t="str">
        <f>'Runners RBH2'!A76</f>
        <v>Michael Hall</v>
      </c>
      <c r="C76" s="3">
        <f>IF(A76&lt;&gt;"",VLOOKUP(A76,'Runners RBH2'!A$3:CT$114,C$1,FALSE),0)</f>
        <v>1.2675611821111109E-2</v>
      </c>
      <c r="D76" s="6">
        <f t="shared" si="47"/>
        <v>71</v>
      </c>
      <c r="E76" s="2"/>
      <c r="F76" s="2">
        <f t="shared" si="48"/>
        <v>0</v>
      </c>
      <c r="J76" s="1" t="str">
        <f t="shared" si="49"/>
        <v>Michael Hall</v>
      </c>
      <c r="M76" s="8" t="str">
        <f t="shared" si="42"/>
        <v/>
      </c>
      <c r="N76" s="8" t="str">
        <f t="shared" si="43"/>
        <v/>
      </c>
      <c r="O76" s="1" t="str">
        <f t="shared" si="44"/>
        <v/>
      </c>
      <c r="P76" s="32" t="str">
        <f t="shared" si="45"/>
        <v/>
      </c>
      <c r="Q76" s="32" t="str">
        <f t="shared" si="50"/>
        <v/>
      </c>
      <c r="R76" s="6">
        <f t="shared" si="46"/>
        <v>0</v>
      </c>
      <c r="S76" s="6">
        <f>IF(AND(D76&lt;=L$4,P76&lt;&gt;"Y"),IF(N76&lt;VLOOKUP(O76,'Runners RBH2'!A$3:FQ$114,S$1,FALSE),IF(Y$2="zero",0,Y$2),0),0)</f>
        <v>0</v>
      </c>
      <c r="T76" s="6">
        <f t="shared" si="51"/>
        <v>0</v>
      </c>
      <c r="U76" s="2"/>
      <c r="V76" s="2" t="str">
        <f>IF(O76&lt;&gt;"",VLOOKUP(O76,Runners!CZ$3:DM$180,V$1,FALSE),"")</f>
        <v/>
      </c>
      <c r="W76" s="18" t="str">
        <f t="shared" si="52"/>
        <v/>
      </c>
    </row>
    <row r="77" spans="1:23" x14ac:dyDescent="0.25">
      <c r="A77" s="1" t="str">
        <f>'Runners RBH2'!A77</f>
        <v>Mick Widdop</v>
      </c>
      <c r="B77" s="3"/>
      <c r="C77" s="3">
        <f>IF(A77&lt;&gt;"",VLOOKUP(A77,'Runners RBH2'!A$3:CT$114,C$1,FALSE),0)</f>
        <v>9.550611831111111E-3</v>
      </c>
      <c r="D77" s="6">
        <f t="shared" si="47"/>
        <v>72</v>
      </c>
      <c r="E77" s="2"/>
      <c r="F77" s="2">
        <f t="shared" si="48"/>
        <v>0</v>
      </c>
      <c r="J77" s="1" t="str">
        <f t="shared" si="49"/>
        <v>Mick Widdop</v>
      </c>
      <c r="M77" s="8" t="str">
        <f t="shared" si="42"/>
        <v/>
      </c>
      <c r="N77" s="8" t="str">
        <f t="shared" si="43"/>
        <v/>
      </c>
      <c r="O77" s="1" t="str">
        <f t="shared" si="44"/>
        <v/>
      </c>
      <c r="P77" s="32" t="str">
        <f t="shared" si="45"/>
        <v/>
      </c>
      <c r="Q77" s="32" t="str">
        <f t="shared" si="50"/>
        <v/>
      </c>
      <c r="R77" s="6">
        <f t="shared" si="46"/>
        <v>0</v>
      </c>
      <c r="S77" s="6">
        <f>IF(AND(D77&lt;=L$4,P77&lt;&gt;"Y"),IF(N77&lt;VLOOKUP(O77,'Runners RBH2'!A$3:FQ$114,S$1,FALSE),IF(Y$2="zero",0,Y$2),0),0)</f>
        <v>0</v>
      </c>
      <c r="T77" s="6">
        <f t="shared" si="51"/>
        <v>0</v>
      </c>
      <c r="U77" s="2"/>
      <c r="V77" s="2" t="str">
        <f>IF(O77&lt;&gt;"",VLOOKUP(O77,Runners!CZ$3:DM$180,V$1,FALSE),"")</f>
        <v/>
      </c>
      <c r="W77" s="18" t="str">
        <f t="shared" si="52"/>
        <v/>
      </c>
    </row>
    <row r="78" spans="1:23" x14ac:dyDescent="0.25">
      <c r="A78" s="1" t="str">
        <f>'Runners RBH2'!A78</f>
        <v>Mike Toft</v>
      </c>
      <c r="C78" s="3">
        <f>IF(A78&lt;&gt;"",VLOOKUP(A78,'Runners RBH2'!A$3:CT$114,C$1,FALSE),0)</f>
        <v>1.5453389618888889E-2</v>
      </c>
      <c r="D78" s="6">
        <f t="shared" si="47"/>
        <v>73</v>
      </c>
      <c r="E78" s="2"/>
      <c r="F78" s="2">
        <f t="shared" si="48"/>
        <v>0</v>
      </c>
      <c r="J78" s="1" t="str">
        <f t="shared" si="49"/>
        <v>Mike Toft</v>
      </c>
      <c r="M78" s="8" t="str">
        <f t="shared" si="42"/>
        <v/>
      </c>
      <c r="N78" s="8" t="str">
        <f t="shared" si="43"/>
        <v/>
      </c>
      <c r="O78" s="1" t="str">
        <f t="shared" si="44"/>
        <v/>
      </c>
      <c r="P78" s="32" t="str">
        <f t="shared" si="45"/>
        <v/>
      </c>
      <c r="Q78" s="32" t="str">
        <f t="shared" si="50"/>
        <v/>
      </c>
      <c r="R78" s="6">
        <f t="shared" si="46"/>
        <v>0</v>
      </c>
      <c r="S78" s="6">
        <f>IF(AND(D78&lt;=L$4,P78&lt;&gt;"Y"),IF(N78&lt;VLOOKUP(O78,'Runners RBH2'!A$3:FQ$114,S$1,FALSE),IF(Y$2="zero",0,Y$2),0),0)</f>
        <v>0</v>
      </c>
      <c r="T78" s="6">
        <f t="shared" si="51"/>
        <v>0</v>
      </c>
      <c r="U78" s="2"/>
      <c r="V78" s="2" t="str">
        <f>IF(O78&lt;&gt;"",VLOOKUP(O78,Runners!CZ$3:DM$180,V$1,FALSE),"")</f>
        <v/>
      </c>
      <c r="W78" s="18" t="str">
        <f t="shared" si="52"/>
        <v/>
      </c>
    </row>
    <row r="79" spans="1:23" x14ac:dyDescent="0.25">
      <c r="A79" s="1" t="str">
        <f>'Runners RBH2'!A79</f>
        <v>Morgan Pritchard</v>
      </c>
      <c r="C79" s="3">
        <f>IF(A79&lt;&gt;"",VLOOKUP(A79,'Runners RBH2'!A$3:CT$114,C$1,FALSE),0)</f>
        <v>1.076588962888889E-2</v>
      </c>
      <c r="D79" s="6">
        <f t="shared" si="47"/>
        <v>74</v>
      </c>
      <c r="E79" s="2"/>
      <c r="F79" s="2">
        <f t="shared" si="48"/>
        <v>0</v>
      </c>
      <c r="J79" s="1" t="str">
        <f t="shared" si="49"/>
        <v>Morgan Pritchard</v>
      </c>
      <c r="M79" s="8" t="str">
        <f t="shared" si="42"/>
        <v/>
      </c>
      <c r="N79" s="8" t="str">
        <f t="shared" si="43"/>
        <v/>
      </c>
      <c r="O79" s="1" t="str">
        <f t="shared" si="44"/>
        <v/>
      </c>
      <c r="P79" s="32" t="str">
        <f t="shared" si="45"/>
        <v/>
      </c>
      <c r="Q79" s="32" t="str">
        <f t="shared" si="50"/>
        <v/>
      </c>
      <c r="R79" s="6">
        <f t="shared" si="46"/>
        <v>0</v>
      </c>
      <c r="S79" s="6">
        <f>IF(AND(D79&lt;=L$4,P79&lt;&gt;"Y"),IF(N79&lt;VLOOKUP(O79,'Runners RBH2'!A$3:FQ$114,S$1,FALSE),IF(Y$2="zero",0,Y$2),0),0)</f>
        <v>0</v>
      </c>
      <c r="T79" s="6">
        <f t="shared" si="51"/>
        <v>0</v>
      </c>
      <c r="U79" s="2"/>
      <c r="V79" s="2" t="str">
        <f>IF(O79&lt;&gt;"",VLOOKUP(O79,Runners!CZ$3:DM$180,V$1,FALSE),"")</f>
        <v/>
      </c>
      <c r="W79" s="18" t="str">
        <f t="shared" si="52"/>
        <v/>
      </c>
    </row>
    <row r="80" spans="1:23" x14ac:dyDescent="0.25">
      <c r="A80" s="1" t="str">
        <f>'Runners RBH2'!A80</f>
        <v>Neil Baynton-Roberts</v>
      </c>
      <c r="C80" s="3">
        <f>IF(A80&lt;&gt;"",VLOOKUP(A80,'Runners RBH2'!A$3:CT$114,C$1,FALSE),0)</f>
        <v>9.3770007499999995E-3</v>
      </c>
      <c r="D80" s="6">
        <f t="shared" si="47"/>
        <v>75</v>
      </c>
      <c r="E80" s="2"/>
      <c r="F80" s="2">
        <f t="shared" si="48"/>
        <v>0</v>
      </c>
      <c r="J80" s="1" t="str">
        <f t="shared" si="49"/>
        <v>Neil Baynton-Roberts</v>
      </c>
      <c r="M80" s="8" t="str">
        <f t="shared" si="42"/>
        <v/>
      </c>
      <c r="N80" s="8" t="str">
        <f t="shared" si="43"/>
        <v/>
      </c>
      <c r="O80" s="1" t="str">
        <f t="shared" si="44"/>
        <v/>
      </c>
      <c r="P80" s="32" t="str">
        <f t="shared" si="45"/>
        <v/>
      </c>
      <c r="Q80" s="32" t="str">
        <f t="shared" si="50"/>
        <v/>
      </c>
      <c r="R80" s="6">
        <f t="shared" si="46"/>
        <v>0</v>
      </c>
      <c r="S80" s="6">
        <f>IF(AND(D80&lt;=L$4,P80&lt;&gt;"Y"),IF(N80&lt;VLOOKUP(O80,'Runners RBH2'!A$3:FQ$114,S$1,FALSE),IF(Y$2="zero",0,Y$2),0),0)</f>
        <v>0</v>
      </c>
      <c r="T80" s="6">
        <f t="shared" si="51"/>
        <v>0</v>
      </c>
      <c r="U80" s="2"/>
      <c r="V80" s="2" t="str">
        <f>IF(O80&lt;&gt;"",VLOOKUP(O80,Runners!CZ$3:DM$180,V$1,FALSE),"")</f>
        <v/>
      </c>
      <c r="W80" s="18" t="str">
        <f t="shared" si="52"/>
        <v/>
      </c>
    </row>
    <row r="81" spans="1:23" x14ac:dyDescent="0.25">
      <c r="A81" s="1" t="str">
        <f>'Runners RBH2'!A81</f>
        <v>Nigel Simpkin</v>
      </c>
      <c r="C81" s="3">
        <f>IF(A81&lt;&gt;"",VLOOKUP(A81,'Runners RBH2'!A$3:CT$114,C$1,FALSE),0)</f>
        <v>7.2936674266666657E-3</v>
      </c>
      <c r="D81" s="6">
        <f t="shared" si="47"/>
        <v>76</v>
      </c>
      <c r="E81" s="2"/>
      <c r="F81" s="2">
        <f t="shared" si="48"/>
        <v>0</v>
      </c>
      <c r="J81" s="1" t="str">
        <f t="shared" si="49"/>
        <v>Nigel Simpkin</v>
      </c>
      <c r="M81" s="8" t="str">
        <f t="shared" si="42"/>
        <v/>
      </c>
      <c r="N81" s="8" t="str">
        <f t="shared" si="43"/>
        <v/>
      </c>
      <c r="O81" s="1" t="str">
        <f t="shared" si="44"/>
        <v/>
      </c>
      <c r="P81" s="32" t="str">
        <f t="shared" si="45"/>
        <v/>
      </c>
      <c r="Q81" s="32" t="str">
        <f t="shared" si="50"/>
        <v/>
      </c>
      <c r="R81" s="6">
        <f t="shared" si="46"/>
        <v>0</v>
      </c>
      <c r="S81" s="6">
        <f>IF(AND(D81&lt;=L$4,P81&lt;&gt;"Y"),IF(N81&lt;VLOOKUP(O81,'Runners RBH2'!A$3:FQ$114,S$1,FALSE),IF(Y$2="zero",0,Y$2),0),0)</f>
        <v>0</v>
      </c>
      <c r="T81" s="6">
        <f t="shared" si="51"/>
        <v>0</v>
      </c>
      <c r="U81" s="2"/>
      <c r="V81" s="2" t="str">
        <f>IF(O81&lt;&gt;"",VLOOKUP(O81,Runners!CZ$3:DM$180,V$1,FALSE),"")</f>
        <v/>
      </c>
      <c r="W81" s="18" t="str">
        <f t="shared" si="52"/>
        <v/>
      </c>
    </row>
    <row r="82" spans="1:23" x14ac:dyDescent="0.25">
      <c r="A82" s="1" t="str">
        <f>'Runners RBH2'!A82</f>
        <v>Oliver Thomson</v>
      </c>
      <c r="C82" s="3">
        <f>IF(A82&lt;&gt;"",VLOOKUP(A82,'Runners RBH2'!A$3:CT$114,C$1,FALSE),0)</f>
        <v>1.1981167436666667E-2</v>
      </c>
      <c r="D82" s="6">
        <f t="shared" si="47"/>
        <v>77</v>
      </c>
      <c r="E82" s="2"/>
      <c r="F82" s="2">
        <f t="shared" si="48"/>
        <v>0</v>
      </c>
      <c r="J82" s="1" t="str">
        <f t="shared" si="49"/>
        <v>Oliver Thomson</v>
      </c>
      <c r="M82" s="8" t="str">
        <f t="shared" si="42"/>
        <v/>
      </c>
      <c r="N82" s="8" t="str">
        <f t="shared" si="43"/>
        <v/>
      </c>
      <c r="O82" s="1" t="str">
        <f t="shared" si="44"/>
        <v/>
      </c>
      <c r="P82" s="32" t="str">
        <f t="shared" si="45"/>
        <v/>
      </c>
      <c r="Q82" s="32" t="str">
        <f t="shared" si="50"/>
        <v/>
      </c>
      <c r="R82" s="6">
        <f t="shared" si="46"/>
        <v>0</v>
      </c>
      <c r="S82" s="6">
        <f>IF(AND(D82&lt;=L$4,P82&lt;&gt;"Y"),IF(N82&lt;VLOOKUP(O82,'Runners RBH2'!A$3:FQ$114,S$1,FALSE),IF(Y$2="zero",0,Y$2),0),0)</f>
        <v>0</v>
      </c>
      <c r="T82" s="6">
        <f t="shared" si="51"/>
        <v>0</v>
      </c>
      <c r="U82" s="2"/>
      <c r="V82" s="2" t="str">
        <f>IF(O82&lt;&gt;"",VLOOKUP(O82,Runners!CZ$3:DM$180,V$1,FALSE),"")</f>
        <v/>
      </c>
      <c r="W82" s="18" t="str">
        <f t="shared" si="52"/>
        <v/>
      </c>
    </row>
    <row r="83" spans="1:23" x14ac:dyDescent="0.25">
      <c r="A83" s="1" t="str">
        <f>'Runners RBH2'!A83</f>
        <v>Pamela Binns</v>
      </c>
      <c r="C83" s="3">
        <f>IF(A83&lt;&gt;"",VLOOKUP(A83,'Runners RBH2'!A$3:CT$114,C$1,FALSE),0)</f>
        <v>7.1200563355555552E-3</v>
      </c>
      <c r="D83" s="6">
        <f t="shared" si="47"/>
        <v>78</v>
      </c>
      <c r="E83" s="2"/>
      <c r="F83" s="2">
        <f t="shared" si="48"/>
        <v>0</v>
      </c>
      <c r="J83" s="1" t="str">
        <f t="shared" si="49"/>
        <v>Pamela Binns</v>
      </c>
      <c r="M83" s="8" t="str">
        <f t="shared" si="42"/>
        <v/>
      </c>
      <c r="N83" s="8" t="str">
        <f t="shared" si="43"/>
        <v/>
      </c>
      <c r="O83" s="1" t="str">
        <f t="shared" si="44"/>
        <v/>
      </c>
      <c r="P83" s="32" t="str">
        <f t="shared" si="45"/>
        <v/>
      </c>
      <c r="Q83" s="32" t="str">
        <f t="shared" si="50"/>
        <v/>
      </c>
      <c r="R83" s="6">
        <f t="shared" si="46"/>
        <v>0</v>
      </c>
      <c r="S83" s="6">
        <f>IF(AND(D83&lt;=L$4,P83&lt;&gt;"Y"),IF(N83&lt;VLOOKUP(O83,'Runners RBH2'!A$3:FQ$114,S$1,FALSE),IF(Y$2="zero",0,Y$2),0),0)</f>
        <v>0</v>
      </c>
      <c r="T83" s="6">
        <f t="shared" si="51"/>
        <v>0</v>
      </c>
      <c r="U83" s="2"/>
      <c r="V83" s="2" t="str">
        <f>IF(O83&lt;&gt;"",VLOOKUP(O83,Runners!CZ$3:DM$180,V$1,FALSE),"")</f>
        <v/>
      </c>
      <c r="W83" s="18" t="str">
        <f t="shared" si="52"/>
        <v/>
      </c>
    </row>
    <row r="84" spans="1:23" x14ac:dyDescent="0.25">
      <c r="A84" s="1" t="str">
        <f>'Runners RBH2'!A84</f>
        <v>Pamela Hardman</v>
      </c>
      <c r="B84" s="3"/>
      <c r="C84" s="3">
        <f>IF(A84&lt;&gt;"",VLOOKUP(A84,'Runners RBH2'!A$3:CT$114,C$1,FALSE),0)</f>
        <v>9.5506119011111116E-3</v>
      </c>
      <c r="D84" s="6">
        <f t="shared" si="47"/>
        <v>79</v>
      </c>
      <c r="E84" s="2"/>
      <c r="F84" s="2">
        <f t="shared" si="48"/>
        <v>0</v>
      </c>
      <c r="J84" s="1" t="str">
        <f t="shared" si="49"/>
        <v>Pamela Hardman</v>
      </c>
      <c r="M84" s="8" t="str">
        <f t="shared" si="42"/>
        <v/>
      </c>
      <c r="N84" s="8" t="str">
        <f t="shared" si="43"/>
        <v/>
      </c>
      <c r="O84" s="1" t="str">
        <f t="shared" si="44"/>
        <v/>
      </c>
      <c r="P84" s="32" t="str">
        <f t="shared" si="45"/>
        <v/>
      </c>
      <c r="Q84" s="32" t="str">
        <f t="shared" si="50"/>
        <v/>
      </c>
      <c r="R84" s="6">
        <f t="shared" si="46"/>
        <v>0</v>
      </c>
      <c r="S84" s="6">
        <f>IF(AND(D84&lt;=L$4,P84&lt;&gt;"Y"),IF(N84&lt;VLOOKUP(O84,'Runners RBH2'!A$3:FQ$114,S$1,FALSE),IF(Y$2="zero",0,Y$2),0),0)</f>
        <v>0</v>
      </c>
      <c r="T84" s="6">
        <f t="shared" si="51"/>
        <v>0</v>
      </c>
      <c r="U84" s="2"/>
      <c r="V84" s="2" t="str">
        <f>IF(O84&lt;&gt;"",VLOOKUP(O84,Runners!CZ$3:DM$180,V$1,FALSE),"")</f>
        <v/>
      </c>
      <c r="W84" s="18" t="str">
        <f t="shared" si="52"/>
        <v/>
      </c>
    </row>
    <row r="85" spans="1:23" x14ac:dyDescent="0.25">
      <c r="A85" s="1" t="str">
        <f>'Runners RBH2'!A85</f>
        <v>Paul McAllister</v>
      </c>
      <c r="C85" s="3">
        <f>IF(A85&lt;&gt;"",VLOOKUP(A85,'Runners RBH2'!A$3:CT$114,C$1,FALSE),0)</f>
        <v>9.3770008000000002E-3</v>
      </c>
      <c r="D85" s="6">
        <f t="shared" si="47"/>
        <v>80</v>
      </c>
      <c r="E85" s="2"/>
      <c r="F85" s="2">
        <f t="shared" si="48"/>
        <v>0</v>
      </c>
      <c r="J85" s="1" t="str">
        <f t="shared" si="49"/>
        <v>Paul McAllister</v>
      </c>
      <c r="M85" s="8" t="str">
        <f t="shared" si="42"/>
        <v/>
      </c>
      <c r="N85" s="8" t="str">
        <f t="shared" si="43"/>
        <v/>
      </c>
      <c r="O85" s="1" t="str">
        <f t="shared" si="44"/>
        <v/>
      </c>
      <c r="P85" s="32" t="str">
        <f t="shared" si="45"/>
        <v/>
      </c>
      <c r="Q85" s="32" t="str">
        <f t="shared" si="50"/>
        <v/>
      </c>
      <c r="R85" s="6">
        <f t="shared" si="46"/>
        <v>0</v>
      </c>
      <c r="S85" s="6">
        <f>IF(AND(D85&lt;=L$4,P85&lt;&gt;"Y"),IF(N85&lt;VLOOKUP(O85,'Runners RBH2'!A$3:FQ$114,S$1,FALSE),IF(Y$2="zero",0,Y$2),0),0)</f>
        <v>0</v>
      </c>
      <c r="T85" s="6">
        <f t="shared" si="51"/>
        <v>0</v>
      </c>
      <c r="U85" s="2"/>
      <c r="V85" s="2" t="str">
        <f>IF(O85&lt;&gt;"",VLOOKUP(O85,Runners!CZ$3:DM$180,V$1,FALSE),"")</f>
        <v/>
      </c>
      <c r="W85" s="18" t="str">
        <f t="shared" si="52"/>
        <v/>
      </c>
    </row>
    <row r="86" spans="1:23" x14ac:dyDescent="0.25">
      <c r="A86" s="1" t="str">
        <f>'Runners RBH2'!A86</f>
        <v>Paul Veevers</v>
      </c>
      <c r="C86" s="3">
        <f>IF(A86&lt;&gt;"",VLOOKUP(A86,'Runners RBH2'!A$3:CT$114,C$1,FALSE),0)</f>
        <v>1.0939500809999999E-2</v>
      </c>
      <c r="D86" s="6">
        <f t="shared" si="47"/>
        <v>81</v>
      </c>
      <c r="E86" s="2"/>
      <c r="F86" s="2">
        <f t="shared" si="48"/>
        <v>0</v>
      </c>
      <c r="J86" s="1" t="str">
        <f t="shared" si="49"/>
        <v>Paul Veevers</v>
      </c>
      <c r="M86" s="8" t="str">
        <f t="shared" si="42"/>
        <v/>
      </c>
      <c r="N86" s="8" t="str">
        <f t="shared" si="43"/>
        <v/>
      </c>
      <c r="O86" s="1" t="str">
        <f t="shared" si="44"/>
        <v/>
      </c>
      <c r="P86" s="32" t="str">
        <f t="shared" si="45"/>
        <v/>
      </c>
      <c r="Q86" s="32" t="str">
        <f t="shared" si="50"/>
        <v/>
      </c>
      <c r="R86" s="6">
        <f t="shared" si="46"/>
        <v>0</v>
      </c>
      <c r="S86" s="6">
        <f>IF(AND(D86&lt;=L$4,P86&lt;&gt;"Y"),IF(N86&lt;VLOOKUP(O86,'Runners RBH2'!A$3:FQ$114,S$1,FALSE),IF(Y$2="zero",0,Y$2),0),0)</f>
        <v>0</v>
      </c>
      <c r="T86" s="6">
        <f t="shared" si="51"/>
        <v>0</v>
      </c>
      <c r="U86" s="2"/>
      <c r="V86" s="2" t="str">
        <f>IF(O86&lt;&gt;"",VLOOKUP(O86,Runners!CZ$3:DM$180,V$1,FALSE),"")</f>
        <v/>
      </c>
      <c r="W86" s="18" t="str">
        <f t="shared" si="52"/>
        <v/>
      </c>
    </row>
    <row r="87" spans="1:23" x14ac:dyDescent="0.25">
      <c r="A87" s="1" t="str">
        <f>'Runners RBH2'!A87</f>
        <v>Pete Dilks</v>
      </c>
      <c r="C87" s="3">
        <f>IF(A87&lt;&gt;"",VLOOKUP(A87,'Runners RBH2'!A$3:CT$114,C$1,FALSE),0)</f>
        <v>7.2936674766666655E-3</v>
      </c>
      <c r="D87" s="6">
        <f t="shared" si="47"/>
        <v>82</v>
      </c>
      <c r="E87" s="2">
        <v>2.6550925925925926E-2</v>
      </c>
      <c r="F87" s="2">
        <f t="shared" ref="F87" si="53">IF(E87&gt;0,E87-C87,0)</f>
        <v>1.9257258449259261E-2</v>
      </c>
      <c r="J87" s="1" t="str">
        <f t="shared" ref="J87" si="54">A87</f>
        <v>Pete Dilks</v>
      </c>
      <c r="M87" s="8" t="str">
        <f t="shared" si="42"/>
        <v/>
      </c>
      <c r="N87" s="8" t="str">
        <f t="shared" si="43"/>
        <v/>
      </c>
      <c r="O87" s="1" t="str">
        <f t="shared" si="44"/>
        <v/>
      </c>
      <c r="P87" s="32" t="str">
        <f t="shared" si="45"/>
        <v/>
      </c>
      <c r="Q87" s="32" t="str">
        <f>IF(D87&lt;=L$4,IF(P87="Y",Q85,Q85-1),"")</f>
        <v/>
      </c>
      <c r="R87" s="6">
        <f>IF(Q87=Q85,0,IF(Q87&gt;0,Q87,1))</f>
        <v>0</v>
      </c>
      <c r="S87" s="6">
        <f>IF(AND(D87&lt;=L$4,P87&lt;&gt;"Y"),IF(N87&lt;VLOOKUP(O87,'Runners RBH2'!A$3:FQ$114,S$1,FALSE),IF(Y$2="zero",0,Y$2),0),0)</f>
        <v>0</v>
      </c>
      <c r="T87" s="6">
        <f t="shared" ref="T87" si="55">IF(AND(D87&lt;=L$4,P87&lt;&gt;"Y"),S87+R87,0)</f>
        <v>0</v>
      </c>
      <c r="U87" s="2"/>
      <c r="V87" s="2" t="str">
        <f>IF(O87&lt;&gt;"",VLOOKUP(O87,Runners!CZ$3:DM$180,V$1,FALSE),"")</f>
        <v/>
      </c>
      <c r="W87" s="18" t="str">
        <f t="shared" ref="W87" si="56">IF(O87&lt;&gt;"",(V87-N87)/V87,"")</f>
        <v/>
      </c>
    </row>
    <row r="88" spans="1:23" x14ac:dyDescent="0.25">
      <c r="A88" s="1" t="str">
        <f>'Runners RBH2'!A88</f>
        <v>Peter Reid</v>
      </c>
      <c r="C88" s="3">
        <f>IF(A88&lt;&gt;"",VLOOKUP(A88,'Runners RBH2'!A$3:CT$114,C$1,FALSE),0)</f>
        <v>9.3770008200000001E-3</v>
      </c>
      <c r="D88" s="6">
        <f t="shared" si="47"/>
        <v>83</v>
      </c>
      <c r="E88" s="2"/>
      <c r="F88" s="2">
        <f t="shared" si="48"/>
        <v>0</v>
      </c>
      <c r="J88" s="1" t="str">
        <f t="shared" si="49"/>
        <v>Peter Reid</v>
      </c>
      <c r="M88" s="8" t="str">
        <f t="shared" si="42"/>
        <v/>
      </c>
      <c r="N88" s="8" t="str">
        <f t="shared" si="43"/>
        <v/>
      </c>
      <c r="O88" s="1" t="str">
        <f t="shared" si="44"/>
        <v/>
      </c>
      <c r="P88" s="32" t="str">
        <f t="shared" si="45"/>
        <v/>
      </c>
      <c r="Q88" s="32" t="str">
        <f>IF(D88&lt;=L$4,IF(P88="Y",Q86,Q86-1),"")</f>
        <v/>
      </c>
      <c r="R88" s="6">
        <f>IF(Q88=Q86,0,IF(Q88&gt;0,Q88,1))</f>
        <v>0</v>
      </c>
      <c r="S88" s="6">
        <f>IF(AND(D88&lt;=L$4,P88&lt;&gt;"Y"),IF(N88&lt;VLOOKUP(O88,'Runners RBH2'!A$3:FQ$114,S$1,FALSE),IF(Y$2="zero",0,Y$2),0),0)</f>
        <v>0</v>
      </c>
      <c r="T88" s="6">
        <f t="shared" si="51"/>
        <v>0</v>
      </c>
      <c r="U88" s="2"/>
      <c r="V88" s="2" t="str">
        <f>IF(O88&lt;&gt;"",VLOOKUP(O88,Runners!CZ$3:DM$180,V$1,FALSE),"")</f>
        <v/>
      </c>
      <c r="W88" s="18" t="str">
        <f t="shared" si="52"/>
        <v/>
      </c>
    </row>
    <row r="89" spans="1:23" x14ac:dyDescent="0.25">
      <c r="A89" s="1" t="str">
        <f>'Runners RBH2'!A89</f>
        <v>Peter Thomson</v>
      </c>
      <c r="C89" s="3">
        <f>IF(A89&lt;&gt;"",VLOOKUP(A89,'Runners RBH2'!A$3:CT$114,C$1,FALSE),0)</f>
        <v>8.856167496666666E-3</v>
      </c>
      <c r="D89" s="6">
        <f t="shared" si="47"/>
        <v>84</v>
      </c>
      <c r="E89" s="2"/>
      <c r="F89" s="2">
        <f t="shared" si="48"/>
        <v>0</v>
      </c>
      <c r="J89" s="1" t="str">
        <f t="shared" si="49"/>
        <v>Peter Thomson</v>
      </c>
      <c r="M89" s="8" t="str">
        <f t="shared" si="42"/>
        <v/>
      </c>
      <c r="N89" s="8" t="str">
        <f t="shared" si="43"/>
        <v/>
      </c>
      <c r="O89" s="1" t="str">
        <f t="shared" si="44"/>
        <v/>
      </c>
      <c r="P89" s="32" t="str">
        <f t="shared" si="45"/>
        <v/>
      </c>
      <c r="Q89" s="32" t="str">
        <f t="shared" si="50"/>
        <v/>
      </c>
      <c r="R89" s="6">
        <f t="shared" si="46"/>
        <v>0</v>
      </c>
      <c r="S89" s="6">
        <f>IF(AND(D89&lt;=L$4,P89&lt;&gt;"Y"),IF(N89&lt;VLOOKUP(O89,'Runners RBH2'!A$3:FQ$114,S$1,FALSE),IF(Y$2="zero",0,Y$2),0),0)</f>
        <v>0</v>
      </c>
      <c r="T89" s="6">
        <f t="shared" si="51"/>
        <v>0</v>
      </c>
      <c r="U89" s="2"/>
      <c r="V89" s="2" t="str">
        <f>IF(O89&lt;&gt;"",VLOOKUP(O89,Runners!CZ$3:DM$180,V$1,FALSE),"")</f>
        <v/>
      </c>
      <c r="W89" s="18" t="str">
        <f t="shared" si="52"/>
        <v/>
      </c>
    </row>
    <row r="90" spans="1:23" x14ac:dyDescent="0.25">
      <c r="A90" s="1" t="str">
        <f>'Runners RBH2'!A90</f>
        <v>Phil Buller</v>
      </c>
      <c r="C90" s="3">
        <f>IF(A90&lt;&gt;"",VLOOKUP(A90,'Runners RBH2'!A$3:CT$114,C$1,FALSE),0)</f>
        <v>5.7311675066666675E-3</v>
      </c>
      <c r="D90" s="6">
        <f t="shared" si="47"/>
        <v>85</v>
      </c>
      <c r="E90" s="2"/>
      <c r="F90" s="2">
        <f t="shared" si="48"/>
        <v>0</v>
      </c>
      <c r="J90" s="1" t="str">
        <f t="shared" si="49"/>
        <v>Phil Buller</v>
      </c>
      <c r="M90" s="8" t="str">
        <f t="shared" si="42"/>
        <v/>
      </c>
      <c r="N90" s="8" t="str">
        <f t="shared" si="43"/>
        <v/>
      </c>
      <c r="O90" s="1" t="str">
        <f t="shared" si="44"/>
        <v/>
      </c>
      <c r="P90" s="32" t="str">
        <f t="shared" si="45"/>
        <v/>
      </c>
      <c r="Q90" s="32" t="str">
        <f t="shared" si="50"/>
        <v/>
      </c>
      <c r="R90" s="6">
        <f t="shared" si="46"/>
        <v>0</v>
      </c>
      <c r="S90" s="6">
        <f>IF(AND(D90&lt;=L$4,P90&lt;&gt;"Y"),IF(N90&lt;VLOOKUP(O90,'Runners RBH2'!A$3:FQ$114,S$1,FALSE),IF(Y$2="zero",0,Y$2),0),0)</f>
        <v>0</v>
      </c>
      <c r="T90" s="6">
        <f t="shared" si="51"/>
        <v>0</v>
      </c>
      <c r="U90" s="2"/>
      <c r="V90" s="2" t="str">
        <f>IF(O90&lt;&gt;"",VLOOKUP(O90,Runners!CZ$3:DM$180,V$1,FALSE),"")</f>
        <v/>
      </c>
      <c r="W90" s="18" t="str">
        <f t="shared" si="52"/>
        <v/>
      </c>
    </row>
    <row r="91" spans="1:23" x14ac:dyDescent="0.25">
      <c r="A91" s="1" t="str">
        <f>'Runners RBH2'!A91</f>
        <v>Rebecca Willetts</v>
      </c>
      <c r="B91" s="3"/>
      <c r="C91" s="3">
        <f>IF(A91&lt;&gt;"",VLOOKUP(A91,'Runners RBH2'!A$3:CT$114,C$1,FALSE),0)</f>
        <v>8.6825564055555554E-3</v>
      </c>
      <c r="D91" s="6">
        <f t="shared" si="47"/>
        <v>86</v>
      </c>
      <c r="E91" s="2"/>
      <c r="F91" s="2">
        <f t="shared" si="48"/>
        <v>0</v>
      </c>
      <c r="J91" s="1" t="str">
        <f t="shared" si="49"/>
        <v>Rebecca Willetts</v>
      </c>
      <c r="M91" s="8" t="str">
        <f t="shared" si="42"/>
        <v/>
      </c>
      <c r="N91" s="8" t="str">
        <f t="shared" si="43"/>
        <v/>
      </c>
      <c r="O91" s="1" t="str">
        <f t="shared" si="44"/>
        <v/>
      </c>
      <c r="P91" s="32" t="str">
        <f t="shared" si="45"/>
        <v/>
      </c>
      <c r="Q91" s="32" t="str">
        <f t="shared" si="50"/>
        <v/>
      </c>
      <c r="R91" s="6">
        <f t="shared" si="46"/>
        <v>0</v>
      </c>
      <c r="S91" s="6">
        <f>IF(AND(D91&lt;=L$4,P91&lt;&gt;"Y"),IF(N91&lt;VLOOKUP(O91,'Runners RBH2'!A$3:FQ$114,S$1,FALSE),IF(Y$2="zero",0,Y$2),0),0)</f>
        <v>0</v>
      </c>
      <c r="T91" s="6">
        <f t="shared" si="51"/>
        <v>0</v>
      </c>
      <c r="U91" s="2"/>
      <c r="V91" s="2" t="str">
        <f>IF(O91&lt;&gt;"",VLOOKUP(O91,Runners!CZ$3:DM$180,V$1,FALSE),"")</f>
        <v/>
      </c>
      <c r="W91" s="18" t="str">
        <f t="shared" si="52"/>
        <v/>
      </c>
    </row>
    <row r="92" spans="1:23" x14ac:dyDescent="0.25">
      <c r="A92" s="1" t="str">
        <f>'Runners RBH2'!A92</f>
        <v>Richard Storey</v>
      </c>
      <c r="C92" s="3">
        <f>IF(A92&lt;&gt;"",VLOOKUP(A92,'Runners RBH2'!A$3:CT$114,C$1,FALSE),0)</f>
        <v>1.0765889748888889E-2</v>
      </c>
      <c r="D92" s="6">
        <f t="shared" si="47"/>
        <v>87</v>
      </c>
      <c r="E92" s="2">
        <v>3.1168981481481482E-2</v>
      </c>
      <c r="F92" s="2">
        <f t="shared" si="48"/>
        <v>2.0403091732592592E-2</v>
      </c>
      <c r="J92" s="1" t="str">
        <f t="shared" si="49"/>
        <v>Richard Storey</v>
      </c>
      <c r="M92" s="8" t="str">
        <f t="shared" ref="M92:M123" si="57">IF(D92&lt;=L$4,SMALL(E$4:E$208,D92),"")</f>
        <v/>
      </c>
      <c r="N92" s="8" t="str">
        <f t="shared" ref="N92:N123" si="58">IF(D92&lt;=L$4,VLOOKUP(M92,E$4:F$208,2,FALSE),"")</f>
        <v/>
      </c>
      <c r="O92" s="1" t="str">
        <f t="shared" ref="O92:O123" si="59">IF(D92&lt;=L$4,VLOOKUP(M92,E$4:J$208,6,FALSE),"")</f>
        <v/>
      </c>
      <c r="P92" s="32" t="str">
        <f t="shared" ref="P92:P123" si="60">IF(D92&lt;=L$4,VLOOKUP(O92,A$4:B$208,2,FALSE),"")</f>
        <v/>
      </c>
      <c r="Q92" s="32" t="str">
        <f t="shared" si="50"/>
        <v/>
      </c>
      <c r="R92" s="6">
        <f t="shared" si="46"/>
        <v>0</v>
      </c>
      <c r="S92" s="6">
        <f>IF(AND(D92&lt;=L$4,P92&lt;&gt;"Y"),IF(N92&lt;VLOOKUP(O92,'Runners RBH2'!A$3:FQ$114,S$1,FALSE),IF(Y$2="zero",0,Y$2),0),0)</f>
        <v>0</v>
      </c>
      <c r="T92" s="6">
        <f t="shared" si="51"/>
        <v>0</v>
      </c>
      <c r="U92" s="2"/>
      <c r="V92" s="2" t="str">
        <f>IF(O92&lt;&gt;"",VLOOKUP(O92,Runners!CZ$3:DM$180,V$1,FALSE),"")</f>
        <v/>
      </c>
      <c r="W92" s="18" t="str">
        <f t="shared" si="52"/>
        <v/>
      </c>
    </row>
    <row r="93" spans="1:23" x14ac:dyDescent="0.25">
      <c r="A93" s="1" t="str">
        <f>'Runners RBH2'!A93</f>
        <v>Rosie Eagles</v>
      </c>
      <c r="B93" s="3"/>
      <c r="C93" s="3">
        <f>IF(A93&lt;&gt;"",VLOOKUP(A93,'Runners RBH2'!A$3:CT$114,C$1,FALSE),0)</f>
        <v>1.0245056425555555E-2</v>
      </c>
      <c r="D93" s="6">
        <f t="shared" si="47"/>
        <v>88</v>
      </c>
      <c r="E93" s="2"/>
      <c r="F93" s="2">
        <f t="shared" si="48"/>
        <v>0</v>
      </c>
      <c r="J93" s="1" t="str">
        <f t="shared" si="49"/>
        <v>Rosie Eagles</v>
      </c>
      <c r="M93" s="8" t="str">
        <f t="shared" si="57"/>
        <v/>
      </c>
      <c r="N93" s="8" t="str">
        <f t="shared" si="58"/>
        <v/>
      </c>
      <c r="O93" s="1" t="str">
        <f t="shared" si="59"/>
        <v/>
      </c>
      <c r="P93" s="32" t="str">
        <f t="shared" si="60"/>
        <v/>
      </c>
      <c r="Q93" s="32" t="str">
        <f t="shared" si="50"/>
        <v/>
      </c>
      <c r="R93" s="6">
        <f t="shared" si="46"/>
        <v>0</v>
      </c>
      <c r="S93" s="6">
        <f>IF(AND(D93&lt;=L$4,P93&lt;&gt;"Y"),IF(N93&lt;VLOOKUP(O93,'Runners RBH2'!A$3:FQ$114,S$1,FALSE),IF(Y$2="zero",0,Y$2),0),0)</f>
        <v>0</v>
      </c>
      <c r="T93" s="6">
        <f t="shared" si="51"/>
        <v>0</v>
      </c>
      <c r="U93" s="2"/>
      <c r="V93" s="2" t="str">
        <f>IF(O93&lt;&gt;"",VLOOKUP(O93,Runners!CZ$3:DM$180,V$1,FALSE),"")</f>
        <v/>
      </c>
      <c r="W93" s="18" t="str">
        <f t="shared" si="52"/>
        <v/>
      </c>
    </row>
    <row r="94" spans="1:23" x14ac:dyDescent="0.25">
      <c r="A94" s="1" t="str">
        <f>'Runners RBH2'!A94</f>
        <v>Ross McKelvie</v>
      </c>
      <c r="B94" s="3"/>
      <c r="C94" s="3">
        <f>IF(A94&lt;&gt;"",VLOOKUP(A94,'Runners RBH2'!A$3:CT$114,C$1,FALSE),0)</f>
        <v>1.5279778657777777E-2</v>
      </c>
      <c r="D94" s="6">
        <f t="shared" si="47"/>
        <v>89</v>
      </c>
      <c r="E94" s="2"/>
      <c r="F94" s="2">
        <f t="shared" si="48"/>
        <v>0</v>
      </c>
      <c r="J94" s="1" t="str">
        <f t="shared" si="49"/>
        <v>Ross McKelvie</v>
      </c>
      <c r="M94" s="8" t="str">
        <f t="shared" si="57"/>
        <v/>
      </c>
      <c r="N94" s="8" t="str">
        <f t="shared" si="58"/>
        <v/>
      </c>
      <c r="O94" s="1" t="str">
        <f t="shared" si="59"/>
        <v/>
      </c>
      <c r="P94" s="32" t="str">
        <f t="shared" si="60"/>
        <v/>
      </c>
      <c r="Q94" s="32" t="str">
        <f t="shared" si="50"/>
        <v/>
      </c>
      <c r="R94" s="6">
        <f t="shared" si="46"/>
        <v>0</v>
      </c>
      <c r="S94" s="6">
        <f>IF(AND(D94&lt;=L$4,P94&lt;&gt;"Y"),IF(N94&lt;VLOOKUP(O94,'Runners RBH2'!A$3:FQ$114,S$1,FALSE),IF(Y$2="zero",0,Y$2),0),0)</f>
        <v>0</v>
      </c>
      <c r="T94" s="6">
        <f t="shared" si="51"/>
        <v>0</v>
      </c>
      <c r="U94" s="2"/>
      <c r="V94" s="2" t="str">
        <f>IF(O94&lt;&gt;"",VLOOKUP(O94,Runners!CZ$3:DM$180,V$1,FALSE),"")</f>
        <v/>
      </c>
      <c r="W94" s="18" t="str">
        <f t="shared" si="52"/>
        <v/>
      </c>
    </row>
    <row r="95" spans="1:23" x14ac:dyDescent="0.25">
      <c r="A95" s="1" t="str">
        <f>'Runners RBH2'!A95</f>
        <v>Roy Stevens</v>
      </c>
      <c r="B95" s="3"/>
      <c r="C95" s="3">
        <f>IF(A95&lt;&gt;"",VLOOKUP(A95,'Runners RBH2'!A$3:CT$114,C$1,FALSE),0)</f>
        <v>8.3353342233333325E-3</v>
      </c>
      <c r="D95" s="6">
        <f t="shared" si="47"/>
        <v>90</v>
      </c>
      <c r="E95" s="2"/>
      <c r="F95" s="2">
        <f t="shared" si="48"/>
        <v>0</v>
      </c>
      <c r="J95" s="1" t="str">
        <f t="shared" si="49"/>
        <v>Roy Stevens</v>
      </c>
      <c r="M95" s="8" t="str">
        <f t="shared" si="57"/>
        <v/>
      </c>
      <c r="N95" s="8" t="str">
        <f t="shared" si="58"/>
        <v/>
      </c>
      <c r="O95" s="1" t="str">
        <f t="shared" si="59"/>
        <v/>
      </c>
      <c r="P95" s="32" t="str">
        <f t="shared" si="60"/>
        <v/>
      </c>
      <c r="Q95" s="32" t="str">
        <f t="shared" si="50"/>
        <v/>
      </c>
      <c r="R95" s="6">
        <f t="shared" si="46"/>
        <v>0</v>
      </c>
      <c r="S95" s="6">
        <f>IF(AND(D95&lt;=L$4,P95&lt;&gt;"Y"),IF(N95&lt;VLOOKUP(O95,'Runners RBH2'!A$3:FQ$114,S$1,FALSE),IF(Y$2="zero",0,Y$2),0),0)</f>
        <v>0</v>
      </c>
      <c r="T95" s="6">
        <f t="shared" si="51"/>
        <v>0</v>
      </c>
      <c r="U95" s="2"/>
      <c r="V95" s="2" t="str">
        <f>IF(O95&lt;&gt;"",VLOOKUP(O95,Runners!CZ$3:DM$180,V$1,FALSE),"")</f>
        <v/>
      </c>
      <c r="W95" s="18" t="str">
        <f t="shared" si="52"/>
        <v/>
      </c>
    </row>
    <row r="96" spans="1:23" x14ac:dyDescent="0.25">
      <c r="A96" s="1" t="str">
        <f>'Runners RBH2'!A96</f>
        <v>Ruth Bye</v>
      </c>
      <c r="B96" s="3"/>
      <c r="C96" s="3">
        <f>IF(A96&lt;&gt;"",VLOOKUP(A96,'Runners RBH2'!A$3:CT$114,C$1,FALSE),0)</f>
        <v>5.9047786777777778E-3</v>
      </c>
      <c r="D96" s="6">
        <f t="shared" si="47"/>
        <v>91</v>
      </c>
      <c r="E96" s="2"/>
      <c r="F96" s="2">
        <f t="shared" si="48"/>
        <v>0</v>
      </c>
      <c r="J96" s="1" t="str">
        <f t="shared" si="49"/>
        <v>Ruth Bye</v>
      </c>
      <c r="M96" s="8" t="str">
        <f t="shared" si="57"/>
        <v/>
      </c>
      <c r="N96" s="8" t="str">
        <f t="shared" si="58"/>
        <v/>
      </c>
      <c r="O96" s="1" t="str">
        <f t="shared" si="59"/>
        <v/>
      </c>
      <c r="P96" s="32" t="str">
        <f t="shared" si="60"/>
        <v/>
      </c>
      <c r="Q96" s="32" t="str">
        <f t="shared" si="50"/>
        <v/>
      </c>
      <c r="R96" s="6">
        <f t="shared" si="46"/>
        <v>0</v>
      </c>
      <c r="S96" s="6">
        <f>IF(AND(D96&lt;=L$4,P96&lt;&gt;"Y"),IF(N96&lt;VLOOKUP(O96,'Runners RBH2'!A$3:FQ$114,S$1,FALSE),IF(Y$2="zero",0,Y$2),0),0)</f>
        <v>0</v>
      </c>
      <c r="T96" s="6">
        <f t="shared" si="51"/>
        <v>0</v>
      </c>
      <c r="U96" s="2"/>
      <c r="V96" s="2" t="str">
        <f>IF(O96&lt;&gt;"",VLOOKUP(O96,Runners!CZ$3:DM$180,V$1,FALSE),"")</f>
        <v/>
      </c>
      <c r="W96" s="18" t="str">
        <f t="shared" si="52"/>
        <v/>
      </c>
    </row>
    <row r="97" spans="1:23" x14ac:dyDescent="0.25">
      <c r="A97" s="1" t="str">
        <f>'Runners RBH2'!A97</f>
        <v>Ruth Williams</v>
      </c>
      <c r="C97" s="3">
        <f>IF(A97&lt;&gt;"",VLOOKUP(A97,'Runners RBH2'!A$3:CT$114,C$1,FALSE),0)</f>
        <v>8.5089453544444429E-3</v>
      </c>
      <c r="D97" s="6">
        <f t="shared" si="47"/>
        <v>92</v>
      </c>
      <c r="E97" s="2"/>
      <c r="F97" s="2">
        <f t="shared" si="48"/>
        <v>0</v>
      </c>
      <c r="J97" s="1" t="str">
        <f t="shared" si="49"/>
        <v>Ruth Williams</v>
      </c>
      <c r="M97" s="8" t="str">
        <f t="shared" si="57"/>
        <v/>
      </c>
      <c r="N97" s="8" t="str">
        <f t="shared" si="58"/>
        <v/>
      </c>
      <c r="O97" s="1" t="str">
        <f t="shared" si="59"/>
        <v/>
      </c>
      <c r="P97" s="32" t="str">
        <f t="shared" si="60"/>
        <v/>
      </c>
      <c r="Q97" s="32" t="str">
        <f t="shared" si="50"/>
        <v/>
      </c>
      <c r="R97" s="6">
        <f t="shared" si="46"/>
        <v>0</v>
      </c>
      <c r="S97" s="6">
        <f>IF(AND(D97&lt;=L$4,P97&lt;&gt;"Y"),IF(N97&lt;VLOOKUP(O97,'Runners RBH2'!A$3:FQ$114,S$1,FALSE),IF(Y$2="zero",0,Y$2),0),0)</f>
        <v>0</v>
      </c>
      <c r="T97" s="6">
        <f t="shared" si="51"/>
        <v>0</v>
      </c>
      <c r="U97" s="2"/>
      <c r="V97" s="2" t="str">
        <f>IF(O97&lt;&gt;"",VLOOKUP(O97,Runners!CZ$3:DM$180,V$1,FALSE),"")</f>
        <v/>
      </c>
      <c r="W97" s="18" t="str">
        <f t="shared" si="52"/>
        <v/>
      </c>
    </row>
    <row r="98" spans="1:23" x14ac:dyDescent="0.25">
      <c r="A98" s="1" t="str">
        <f>'Runners RBH2'!A98</f>
        <v>Sarah Beck</v>
      </c>
      <c r="C98" s="3">
        <f>IF(A98&lt;&gt;"",VLOOKUP(A98,'Runners RBH2'!A$3:CT$114,C$1,FALSE),0)</f>
        <v>1.1460334253333333E-2</v>
      </c>
      <c r="D98" s="6">
        <f t="shared" si="47"/>
        <v>93</v>
      </c>
      <c r="E98" s="2"/>
      <c r="F98" s="2">
        <f t="shared" si="48"/>
        <v>0</v>
      </c>
      <c r="J98" s="1" t="str">
        <f t="shared" si="49"/>
        <v>Sarah Beck</v>
      </c>
      <c r="M98" s="8" t="str">
        <f t="shared" si="57"/>
        <v/>
      </c>
      <c r="N98" s="8" t="str">
        <f t="shared" si="58"/>
        <v/>
      </c>
      <c r="O98" s="1" t="str">
        <f t="shared" si="59"/>
        <v/>
      </c>
      <c r="P98" s="32" t="str">
        <f t="shared" si="60"/>
        <v/>
      </c>
      <c r="Q98" s="32" t="str">
        <f t="shared" si="50"/>
        <v/>
      </c>
      <c r="R98" s="6">
        <f t="shared" si="46"/>
        <v>0</v>
      </c>
      <c r="S98" s="6">
        <f>IF(AND(D98&lt;=L$4,P98&lt;&gt;"Y"),IF(N98&lt;VLOOKUP(O98,'Runners RBH2'!A$3:FQ$114,S$1,FALSE),IF(Y$2="zero",0,Y$2),0),0)</f>
        <v>0</v>
      </c>
      <c r="T98" s="6">
        <f t="shared" si="51"/>
        <v>0</v>
      </c>
      <c r="U98" s="2"/>
      <c r="V98" s="2" t="str">
        <f>IF(O98&lt;&gt;"",VLOOKUP(O98,Runners!CZ$3:DM$180,V$1,FALSE),"")</f>
        <v/>
      </c>
      <c r="W98" s="18" t="str">
        <f t="shared" si="52"/>
        <v/>
      </c>
    </row>
    <row r="99" spans="1:23" x14ac:dyDescent="0.25">
      <c r="A99" s="1" t="str">
        <f>'Runners RBH2'!A99</f>
        <v>Sarah Cook</v>
      </c>
      <c r="C99" s="3">
        <f>IF(A99&lt;&gt;"",VLOOKUP(A99,'Runners RBH2'!A$3:CT$114,C$1,FALSE),0)</f>
        <v>6.4256120411111109E-3</v>
      </c>
      <c r="D99" s="6">
        <f t="shared" si="47"/>
        <v>94</v>
      </c>
      <c r="E99" s="2"/>
      <c r="F99" s="2">
        <f t="shared" si="48"/>
        <v>0</v>
      </c>
      <c r="J99" s="1" t="str">
        <f t="shared" si="49"/>
        <v>Sarah Cook</v>
      </c>
      <c r="M99" s="8" t="str">
        <f t="shared" si="57"/>
        <v/>
      </c>
      <c r="N99" s="8" t="str">
        <f t="shared" si="58"/>
        <v/>
      </c>
      <c r="O99" s="1" t="str">
        <f t="shared" si="59"/>
        <v/>
      </c>
      <c r="P99" s="32" t="str">
        <f t="shared" si="60"/>
        <v/>
      </c>
      <c r="Q99" s="32" t="str">
        <f t="shared" si="50"/>
        <v/>
      </c>
      <c r="R99" s="6">
        <f t="shared" si="46"/>
        <v>0</v>
      </c>
      <c r="S99" s="6">
        <f>IF(AND(D99&lt;=L$4,P99&lt;&gt;"Y"),IF(N99&lt;VLOOKUP(O99,'Runners RBH2'!A$3:FQ$114,S$1,FALSE),IF(Y$2="zero",0,Y$2),0),0)</f>
        <v>0</v>
      </c>
      <c r="T99" s="6">
        <f t="shared" si="51"/>
        <v>0</v>
      </c>
      <c r="U99" s="2"/>
      <c r="V99" s="2" t="str">
        <f>IF(O99&lt;&gt;"",VLOOKUP(O99,Runners!CZ$3:DM$180,V$1,FALSE),"")</f>
        <v/>
      </c>
      <c r="W99" s="18" t="str">
        <f t="shared" si="52"/>
        <v/>
      </c>
    </row>
    <row r="100" spans="1:23" x14ac:dyDescent="0.25">
      <c r="A100" s="1" t="str">
        <f>'Runners RBH2'!A100</f>
        <v>Scott Gall</v>
      </c>
      <c r="C100" s="3">
        <f>IF(A100&lt;&gt;"",VLOOKUP(A100,'Runners RBH2'!A$3:CT$114,C$1,FALSE),0)</f>
        <v>3.9950564955555552E-3</v>
      </c>
      <c r="D100" s="6">
        <f t="shared" si="47"/>
        <v>95</v>
      </c>
      <c r="E100" s="2"/>
      <c r="F100" s="2">
        <f t="shared" si="48"/>
        <v>0</v>
      </c>
      <c r="J100" s="1" t="str">
        <f t="shared" si="49"/>
        <v>Scott Gall</v>
      </c>
      <c r="M100" s="8" t="str">
        <f t="shared" si="57"/>
        <v/>
      </c>
      <c r="N100" s="8" t="str">
        <f t="shared" si="58"/>
        <v/>
      </c>
      <c r="O100" s="1" t="str">
        <f t="shared" si="59"/>
        <v/>
      </c>
      <c r="P100" s="32" t="str">
        <f t="shared" si="60"/>
        <v/>
      </c>
      <c r="Q100" s="32" t="str">
        <f t="shared" si="50"/>
        <v/>
      </c>
      <c r="R100" s="6">
        <f t="shared" si="46"/>
        <v>0</v>
      </c>
      <c r="S100" s="6">
        <f>IF(AND(D100&lt;=L$4,P100&lt;&gt;"Y"),IF(N100&lt;VLOOKUP(O100,'Runners RBH2'!A$3:FQ$114,S$1,FALSE),IF(Y$2="zero",0,Y$2),0),0)</f>
        <v>0</v>
      </c>
      <c r="T100" s="6">
        <f t="shared" si="51"/>
        <v>0</v>
      </c>
      <c r="U100" s="2"/>
      <c r="V100" s="2" t="str">
        <f>IF(O100&lt;&gt;"",VLOOKUP(O100,Runners!CZ$3:DM$180,V$1,FALSE),"")</f>
        <v/>
      </c>
      <c r="W100" s="18" t="str">
        <f t="shared" si="52"/>
        <v/>
      </c>
    </row>
    <row r="101" spans="1:23" x14ac:dyDescent="0.25">
      <c r="A101" s="1" t="str">
        <f>'Runners RBH2'!A101</f>
        <v>Sharon Cooper</v>
      </c>
      <c r="C101" s="3">
        <f>IF(A101&lt;&gt;"",VLOOKUP(A101,'Runners RBH2'!A$3:CT$114,C$1,FALSE),0)</f>
        <v>1.0245056505555556E-2</v>
      </c>
      <c r="D101" s="6">
        <f t="shared" si="47"/>
        <v>96</v>
      </c>
      <c r="E101" s="2">
        <v>3.1795138888888887E-2</v>
      </c>
      <c r="F101" s="2">
        <f t="shared" si="48"/>
        <v>2.1550082383333329E-2</v>
      </c>
      <c r="J101" s="1" t="str">
        <f t="shared" si="49"/>
        <v>Sharon Cooper</v>
      </c>
      <c r="M101" s="8" t="str">
        <f t="shared" si="57"/>
        <v/>
      </c>
      <c r="N101" s="8" t="str">
        <f t="shared" si="58"/>
        <v/>
      </c>
      <c r="O101" s="1" t="str">
        <f t="shared" si="59"/>
        <v/>
      </c>
      <c r="P101" s="32" t="str">
        <f t="shared" si="60"/>
        <v/>
      </c>
      <c r="Q101" s="32" t="str">
        <f t="shared" si="50"/>
        <v/>
      </c>
      <c r="R101" s="6">
        <f t="shared" si="46"/>
        <v>0</v>
      </c>
      <c r="S101" s="6">
        <f>IF(AND(D101&lt;=L$4,P101&lt;&gt;"Y"),IF(N101&lt;VLOOKUP(O101,'Runners RBH2'!A$3:FQ$114,S$1,FALSE),IF(Y$2="zero",0,Y$2),0),0)</f>
        <v>0</v>
      </c>
      <c r="T101" s="6">
        <f t="shared" si="51"/>
        <v>0</v>
      </c>
      <c r="U101" s="2"/>
      <c r="V101" s="2" t="str">
        <f>IF(O101&lt;&gt;"",VLOOKUP(O101,Runners!CZ$3:DM$180,V$1,FALSE),"")</f>
        <v/>
      </c>
      <c r="W101" s="18" t="str">
        <f t="shared" si="52"/>
        <v/>
      </c>
    </row>
    <row r="102" spans="1:23" x14ac:dyDescent="0.25">
      <c r="A102" s="1" t="str">
        <f>'Runners RBH2'!A102</f>
        <v>Simon Smith</v>
      </c>
      <c r="C102" s="3">
        <f>IF(A102&lt;&gt;"",VLOOKUP(A102,'Runners RBH2'!A$3:CT$114,C$1,FALSE),0)</f>
        <v>1.1633945404444445E-2</v>
      </c>
      <c r="D102" s="6">
        <f t="shared" si="47"/>
        <v>97</v>
      </c>
      <c r="E102" s="2"/>
      <c r="F102" s="2">
        <f t="shared" si="48"/>
        <v>0</v>
      </c>
      <c r="J102" s="1" t="str">
        <f t="shared" si="49"/>
        <v>Simon Smith</v>
      </c>
      <c r="M102" s="8" t="str">
        <f t="shared" si="57"/>
        <v/>
      </c>
      <c r="N102" s="8" t="str">
        <f t="shared" si="58"/>
        <v/>
      </c>
      <c r="O102" s="1" t="str">
        <f t="shared" si="59"/>
        <v/>
      </c>
      <c r="P102" s="32" t="str">
        <f t="shared" si="60"/>
        <v/>
      </c>
      <c r="Q102" s="32" t="str">
        <f t="shared" si="50"/>
        <v/>
      </c>
      <c r="R102" s="6">
        <f t="shared" si="46"/>
        <v>0</v>
      </c>
      <c r="S102" s="6">
        <f>IF(AND(D102&lt;=L$4,P102&lt;&gt;"Y"),IF(N102&lt;VLOOKUP(O102,'Runners RBH2'!A$3:FQ$114,S$1,FALSE),IF(Y$2="zero",0,Y$2),0),0)</f>
        <v>0</v>
      </c>
      <c r="T102" s="6">
        <f t="shared" si="51"/>
        <v>0</v>
      </c>
      <c r="U102" s="2"/>
      <c r="V102" s="2" t="str">
        <f>IF(O102&lt;&gt;"",VLOOKUP(O102,Runners!CZ$3:DM$180,V$1,FALSE),"")</f>
        <v/>
      </c>
      <c r="W102" s="18" t="str">
        <f t="shared" si="52"/>
        <v/>
      </c>
    </row>
    <row r="103" spans="1:23" x14ac:dyDescent="0.25">
      <c r="A103" s="1" t="str">
        <f>'Runners RBH2'!A103</f>
        <v>Stephen Rodwell</v>
      </c>
      <c r="C103" s="3">
        <f>IF(A103&lt;&gt;"",VLOOKUP(A103,'Runners RBH2'!A$3:CT$114,C$1,FALSE),0)</f>
        <v>1.2328389858888889E-2</v>
      </c>
      <c r="D103" s="6">
        <f t="shared" si="47"/>
        <v>98</v>
      </c>
      <c r="E103" s="2">
        <v>2.9502314814814815E-2</v>
      </c>
      <c r="F103" s="2">
        <f t="shared" si="48"/>
        <v>1.7173924955925925E-2</v>
      </c>
      <c r="J103" s="1" t="str">
        <f t="shared" si="49"/>
        <v>Stephen Rodwell</v>
      </c>
      <c r="M103" s="8" t="str">
        <f t="shared" si="57"/>
        <v/>
      </c>
      <c r="N103" s="8" t="str">
        <f t="shared" si="58"/>
        <v/>
      </c>
      <c r="O103" s="1" t="str">
        <f t="shared" si="59"/>
        <v/>
      </c>
      <c r="P103" s="32" t="str">
        <f t="shared" si="60"/>
        <v/>
      </c>
      <c r="Q103" s="32" t="str">
        <f t="shared" si="50"/>
        <v/>
      </c>
      <c r="R103" s="6">
        <f t="shared" si="46"/>
        <v>0</v>
      </c>
      <c r="S103" s="6">
        <f>IF(AND(D103&lt;=L$4,P103&lt;&gt;"Y"),IF(N103&lt;VLOOKUP(O103,'Runners RBH2'!A$3:FQ$114,S$1,FALSE),IF(Y$2="zero",0,Y$2),0),0)</f>
        <v>0</v>
      </c>
      <c r="T103" s="6">
        <f t="shared" si="51"/>
        <v>0</v>
      </c>
      <c r="U103" s="2"/>
      <c r="V103" s="2" t="str">
        <f>IF(O103&lt;&gt;"",VLOOKUP(O103,Runners!CZ$3:DM$180,V$1,FALSE),"")</f>
        <v/>
      </c>
      <c r="W103" s="18" t="str">
        <f t="shared" si="52"/>
        <v/>
      </c>
    </row>
    <row r="104" spans="1:23" x14ac:dyDescent="0.25">
      <c r="A104" s="1" t="str">
        <f>'Runners RBH2'!A104</f>
        <v>Stephen Wise</v>
      </c>
      <c r="C104" s="3">
        <f>IF(A104&lt;&gt;"",VLOOKUP(A104,'Runners RBH2'!A$3:CT$114,C$1,FALSE),0)</f>
        <v>1.1286723202222222E-2</v>
      </c>
      <c r="D104" s="6">
        <f t="shared" si="47"/>
        <v>99</v>
      </c>
      <c r="E104" s="2">
        <v>2.9108796296296296E-2</v>
      </c>
      <c r="F104" s="2">
        <f t="shared" si="48"/>
        <v>1.7822073094074076E-2</v>
      </c>
      <c r="J104" s="1" t="str">
        <f t="shared" si="49"/>
        <v>Stephen Wise</v>
      </c>
      <c r="M104" s="8" t="str">
        <f t="shared" si="57"/>
        <v/>
      </c>
      <c r="N104" s="8" t="str">
        <f t="shared" si="58"/>
        <v/>
      </c>
      <c r="O104" s="1" t="str">
        <f t="shared" si="59"/>
        <v/>
      </c>
      <c r="P104" s="32" t="str">
        <f t="shared" si="60"/>
        <v/>
      </c>
      <c r="Q104" s="32" t="str">
        <f t="shared" si="50"/>
        <v/>
      </c>
      <c r="R104" s="6">
        <f t="shared" si="46"/>
        <v>0</v>
      </c>
      <c r="S104" s="6">
        <f>IF(AND(D104&lt;=L$4,P104&lt;&gt;"Y"),IF(N104&lt;VLOOKUP(O104,'Runners RBH2'!A$3:FQ$114,S$1,FALSE),IF(Y$2="zero",0,Y$2),0),0)</f>
        <v>0</v>
      </c>
      <c r="T104" s="6">
        <f t="shared" si="51"/>
        <v>0</v>
      </c>
      <c r="U104" s="2"/>
      <c r="V104" s="2" t="str">
        <f>IF(O104&lt;&gt;"",VLOOKUP(O104,Runners!CZ$3:DM$180,V$1,FALSE),"")</f>
        <v/>
      </c>
      <c r="W104" s="18" t="str">
        <f t="shared" si="52"/>
        <v/>
      </c>
    </row>
    <row r="105" spans="1:23" x14ac:dyDescent="0.25">
      <c r="A105" s="1" t="str">
        <f>'Runners RBH2'!A105</f>
        <v>Steve Pepper</v>
      </c>
      <c r="C105" s="3">
        <f>IF(A105&lt;&gt;"",VLOOKUP(A105,'Runners RBH2'!A$3:CT$114,C$1,FALSE),0)</f>
        <v>1.3196445434444445E-2</v>
      </c>
      <c r="D105" s="6">
        <f t="shared" si="47"/>
        <v>100</v>
      </c>
      <c r="E105" s="2"/>
      <c r="F105" s="2">
        <f t="shared" si="48"/>
        <v>0</v>
      </c>
      <c r="J105" s="1" t="str">
        <f t="shared" si="49"/>
        <v>Steve Pepper</v>
      </c>
      <c r="M105" s="8" t="str">
        <f t="shared" si="57"/>
        <v/>
      </c>
      <c r="N105" s="8" t="str">
        <f t="shared" si="58"/>
        <v/>
      </c>
      <c r="O105" s="1" t="str">
        <f t="shared" si="59"/>
        <v/>
      </c>
      <c r="P105" s="32" t="str">
        <f t="shared" si="60"/>
        <v/>
      </c>
      <c r="Q105" s="32" t="str">
        <f t="shared" si="50"/>
        <v/>
      </c>
      <c r="R105" s="6">
        <f t="shared" si="46"/>
        <v>0</v>
      </c>
      <c r="S105" s="6">
        <f>IF(AND(D105&lt;=L$4,P105&lt;&gt;"Y"),IF(N105&lt;VLOOKUP(O105,'Runners RBH2'!A$3:FQ$114,S$1,FALSE),IF(Y$2="zero",0,Y$2),0),0)</f>
        <v>0</v>
      </c>
      <c r="T105" s="6">
        <f t="shared" si="51"/>
        <v>0</v>
      </c>
      <c r="U105" s="2"/>
      <c r="V105" s="2" t="str">
        <f>IF(O105&lt;&gt;"",VLOOKUP(O105,Runners!CZ$3:DM$180,V$1,FALSE),"")</f>
        <v/>
      </c>
      <c r="W105" s="18" t="str">
        <f t="shared" si="52"/>
        <v/>
      </c>
    </row>
    <row r="106" spans="1:23" x14ac:dyDescent="0.25">
      <c r="A106" s="1" t="str">
        <f>'Runners RBH2'!A106</f>
        <v>Susan Hawitt</v>
      </c>
      <c r="C106" s="3">
        <f>IF(A106&lt;&gt;"",VLOOKUP(A106,'Runners RBH2'!A$3:CT$114,C$1,FALSE),0)</f>
        <v>1.0245056555555555E-2</v>
      </c>
      <c r="D106" s="6">
        <f t="shared" si="47"/>
        <v>101</v>
      </c>
      <c r="E106" s="2">
        <v>3.1793981481481479E-2</v>
      </c>
      <c r="F106" s="2">
        <f t="shared" si="48"/>
        <v>2.1548924925925923E-2</v>
      </c>
      <c r="J106" s="1" t="str">
        <f t="shared" si="49"/>
        <v>Susan Hawitt</v>
      </c>
      <c r="M106" s="8" t="str">
        <f t="shared" si="57"/>
        <v/>
      </c>
      <c r="N106" s="8" t="str">
        <f t="shared" si="58"/>
        <v/>
      </c>
      <c r="O106" s="1" t="str">
        <f t="shared" si="59"/>
        <v/>
      </c>
      <c r="P106" s="32" t="str">
        <f t="shared" si="60"/>
        <v/>
      </c>
      <c r="Q106" s="32" t="str">
        <f t="shared" si="50"/>
        <v/>
      </c>
      <c r="R106" s="6">
        <f t="shared" si="46"/>
        <v>0</v>
      </c>
      <c r="S106" s="6">
        <f>IF(AND(D106&lt;=L$4,P106&lt;&gt;"Y"),IF(N106&lt;VLOOKUP(O106,'Runners RBH2'!A$3:FQ$114,S$1,FALSE),IF(Y$2="zero",0,Y$2),0),0)</f>
        <v>0</v>
      </c>
      <c r="T106" s="6">
        <f t="shared" si="51"/>
        <v>0</v>
      </c>
      <c r="U106" s="2"/>
      <c r="V106" s="2" t="str">
        <f>IF(O106&lt;&gt;"",VLOOKUP(O106,Runners!CZ$3:DM$180,V$1,FALSE),"")</f>
        <v/>
      </c>
      <c r="W106" s="18" t="str">
        <f t="shared" si="52"/>
        <v/>
      </c>
    </row>
    <row r="107" spans="1:23" x14ac:dyDescent="0.25">
      <c r="A107" s="1" t="str">
        <f>'Runners RBH2'!A107</f>
        <v>Susan Henry</v>
      </c>
      <c r="C107" s="3">
        <f>IF(A107&lt;&gt;"",VLOOKUP(A107,'Runners RBH2'!A$3:CT$114,C$1,FALSE),0)</f>
        <v>3.9950565655555558E-3</v>
      </c>
      <c r="D107" s="6">
        <f t="shared" si="47"/>
        <v>102</v>
      </c>
      <c r="E107" s="2">
        <v>2.9641203703703701E-2</v>
      </c>
      <c r="F107" s="2">
        <f t="shared" ref="F107:F132" si="61">IF(E107&gt;0,E107-C107,0)</f>
        <v>2.5646147138148147E-2</v>
      </c>
      <c r="J107" s="1" t="str">
        <f t="shared" ref="J107:J132" si="62">A107</f>
        <v>Susan Henry</v>
      </c>
      <c r="M107" s="8" t="str">
        <f t="shared" si="57"/>
        <v/>
      </c>
      <c r="N107" s="8" t="str">
        <f t="shared" si="58"/>
        <v/>
      </c>
      <c r="O107" s="1" t="str">
        <f t="shared" si="59"/>
        <v/>
      </c>
      <c r="P107" s="32" t="str">
        <f t="shared" si="60"/>
        <v/>
      </c>
      <c r="Q107" s="32" t="str">
        <f t="shared" ref="Q107:Q132" si="63">IF(D107&lt;=L$4,IF(P107="Y",Q106,Q106-1),"")</f>
        <v/>
      </c>
      <c r="R107" s="6">
        <f t="shared" si="46"/>
        <v>0</v>
      </c>
      <c r="S107" s="6">
        <f>IF(AND(D107&lt;=L$4,P107&lt;&gt;"Y"),IF(N107&lt;VLOOKUP(O107,'Runners RBH2'!A$3:FQ$114,S$1,FALSE),IF(Y$2="zero",0,Y$2),0),0)</f>
        <v>0</v>
      </c>
      <c r="T107" s="6">
        <f t="shared" ref="T107:T132" si="64">IF(AND(D107&lt;=L$4,P107&lt;&gt;"Y"),S107+R107,0)</f>
        <v>0</v>
      </c>
      <c r="U107" s="2"/>
      <c r="V107" s="2" t="str">
        <f>IF(O107&lt;&gt;"",VLOOKUP(O107,Runners!CZ$3:DM$180,V$1,FALSE),"")</f>
        <v/>
      </c>
      <c r="W107" s="18" t="str">
        <f t="shared" ref="W107:W132" si="65">IF(O107&lt;&gt;"",(V107-N107)/V107,"")</f>
        <v/>
      </c>
    </row>
    <row r="108" spans="1:23" x14ac:dyDescent="0.25">
      <c r="A108" s="1" t="str">
        <f>'Runners RBH2'!A108</f>
        <v>Sylvia Elisabeth Gittins</v>
      </c>
      <c r="C108" s="3">
        <f>IF(A108&lt;&gt;"",VLOOKUP(A108,'Runners RBH2'!A$3:CT$114,C$1,FALSE),0)</f>
        <v>6.7728343533333332E-3</v>
      </c>
      <c r="D108" s="6">
        <f t="shared" si="47"/>
        <v>103</v>
      </c>
      <c r="E108" s="2"/>
      <c r="F108" s="2">
        <f t="shared" si="61"/>
        <v>0</v>
      </c>
      <c r="J108" s="1" t="str">
        <f t="shared" si="62"/>
        <v>Sylvia Elisabeth Gittins</v>
      </c>
      <c r="M108" s="8" t="str">
        <f t="shared" si="57"/>
        <v/>
      </c>
      <c r="N108" s="8" t="str">
        <f t="shared" si="58"/>
        <v/>
      </c>
      <c r="O108" s="1" t="str">
        <f t="shared" si="59"/>
        <v/>
      </c>
      <c r="P108" s="32" t="str">
        <f t="shared" si="60"/>
        <v/>
      </c>
      <c r="Q108" s="32" t="str">
        <f t="shared" si="63"/>
        <v/>
      </c>
      <c r="R108" s="6">
        <f t="shared" si="46"/>
        <v>0</v>
      </c>
      <c r="S108" s="6">
        <f>IF(AND(D108&lt;=L$4,P108&lt;&gt;"Y"),IF(N108&lt;VLOOKUP(O108,'Runners RBH2'!A$3:FQ$114,S$1,FALSE),IF(Y$2="zero",0,Y$2),0),0)</f>
        <v>0</v>
      </c>
      <c r="T108" s="6">
        <f t="shared" si="64"/>
        <v>0</v>
      </c>
      <c r="U108" s="2"/>
      <c r="V108" s="2" t="str">
        <f>IF(O108&lt;&gt;"",VLOOKUP(O108,Runners!CZ$3:DM$180,V$1,FALSE),"")</f>
        <v/>
      </c>
      <c r="W108" s="18" t="str">
        <f t="shared" si="65"/>
        <v/>
      </c>
    </row>
    <row r="109" spans="1:23" x14ac:dyDescent="0.25">
      <c r="A109" s="1" t="str">
        <f>'Runners RBH2'!A109</f>
        <v>Terry Hellings</v>
      </c>
      <c r="B109" s="3"/>
      <c r="C109" s="3">
        <f>IF(A109&lt;&gt;"",VLOOKUP(A109,'Runners RBH2'!A$3:CT$114,C$1,FALSE),0)</f>
        <v>1.0592278807777779E-2</v>
      </c>
      <c r="D109" s="6">
        <f t="shared" si="47"/>
        <v>104</v>
      </c>
      <c r="E109" s="2"/>
      <c r="F109" s="2">
        <f t="shared" si="61"/>
        <v>0</v>
      </c>
      <c r="J109" s="1" t="str">
        <f t="shared" si="62"/>
        <v>Terry Hellings</v>
      </c>
      <c r="M109" s="8" t="str">
        <f t="shared" si="57"/>
        <v/>
      </c>
      <c r="N109" s="8" t="str">
        <f t="shared" si="58"/>
        <v/>
      </c>
      <c r="O109" s="1" t="str">
        <f t="shared" si="59"/>
        <v/>
      </c>
      <c r="P109" s="32" t="str">
        <f t="shared" si="60"/>
        <v/>
      </c>
      <c r="Q109" s="32" t="str">
        <f t="shared" si="63"/>
        <v/>
      </c>
      <c r="R109" s="6">
        <f t="shared" si="46"/>
        <v>0</v>
      </c>
      <c r="S109" s="6">
        <f>IF(AND(D109&lt;=L$4,P109&lt;&gt;"Y"),IF(N109&lt;VLOOKUP(O109,'Runners RBH2'!A$3:FQ$114,S$1,FALSE),IF(Y$2="zero",0,Y$2),0),0)</f>
        <v>0</v>
      </c>
      <c r="T109" s="6">
        <f t="shared" si="64"/>
        <v>0</v>
      </c>
      <c r="U109" s="2"/>
      <c r="V109" s="2" t="str">
        <f>IF(O109&lt;&gt;"",VLOOKUP(O109,Runners!CZ$3:DM$180,V$1,FALSE),"")</f>
        <v/>
      </c>
      <c r="W109" s="18" t="str">
        <f t="shared" si="65"/>
        <v/>
      </c>
    </row>
    <row r="110" spans="1:23" x14ac:dyDescent="0.25">
      <c r="A110" s="1" t="str">
        <f>'Runners RBH2'!A110</f>
        <v>Thomas Howarth</v>
      </c>
      <c r="C110" s="3">
        <f>IF(A110&lt;&gt;"",VLOOKUP(A110,'Runners RBH2'!A$3:CT$114,C$1,FALSE),0)</f>
        <v>1.0939501039999999E-2</v>
      </c>
      <c r="D110" s="6">
        <f t="shared" si="47"/>
        <v>105</v>
      </c>
      <c r="E110" s="2"/>
      <c r="F110" s="2">
        <f t="shared" si="61"/>
        <v>0</v>
      </c>
      <c r="J110" s="1" t="str">
        <f t="shared" si="62"/>
        <v>Thomas Howarth</v>
      </c>
      <c r="M110" s="8" t="str">
        <f t="shared" si="57"/>
        <v/>
      </c>
      <c r="N110" s="8" t="str">
        <f t="shared" si="58"/>
        <v/>
      </c>
      <c r="O110" s="1" t="str">
        <f t="shared" si="59"/>
        <v/>
      </c>
      <c r="P110" s="32" t="str">
        <f t="shared" si="60"/>
        <v/>
      </c>
      <c r="Q110" s="32" t="str">
        <f t="shared" si="63"/>
        <v/>
      </c>
      <c r="R110" s="6">
        <f t="shared" si="46"/>
        <v>0</v>
      </c>
      <c r="S110" s="6">
        <f>IF(AND(D110&lt;=L$4,P110&lt;&gt;"Y"),IF(N110&lt;VLOOKUP(O110,'Runners RBH2'!A$3:FQ$114,S$1,FALSE),IF(Y$2="zero",0,Y$2),0),0)</f>
        <v>0</v>
      </c>
      <c r="T110" s="6">
        <f t="shared" si="64"/>
        <v>0</v>
      </c>
      <c r="U110" s="2"/>
      <c r="V110" s="2" t="str">
        <f>IF(O110&lt;&gt;"",VLOOKUP(O110,Runners!CZ$3:DM$180,V$1,FALSE),"")</f>
        <v/>
      </c>
      <c r="W110" s="18" t="str">
        <f t="shared" si="65"/>
        <v/>
      </c>
    </row>
    <row r="111" spans="1:23" x14ac:dyDescent="0.25">
      <c r="A111" s="1" t="str">
        <f>'Runners RBH2'!A111</f>
        <v>Trevor Roberts</v>
      </c>
      <c r="C111" s="3">
        <f>IF(A111&lt;&gt;"",VLOOKUP(A111,'Runners RBH2'!A$3:CT$114,C$1,FALSE),0)</f>
        <v>4.5158899388888889E-3</v>
      </c>
      <c r="D111" s="6">
        <f t="shared" si="47"/>
        <v>106</v>
      </c>
      <c r="E111" s="2"/>
      <c r="F111" s="2">
        <f t="shared" si="61"/>
        <v>0</v>
      </c>
      <c r="J111" s="1" t="str">
        <f t="shared" si="62"/>
        <v>Trevor Roberts</v>
      </c>
      <c r="M111" s="8" t="str">
        <f t="shared" si="57"/>
        <v/>
      </c>
      <c r="N111" s="8" t="str">
        <f t="shared" si="58"/>
        <v/>
      </c>
      <c r="O111" s="1" t="str">
        <f t="shared" si="59"/>
        <v/>
      </c>
      <c r="P111" s="32" t="str">
        <f t="shared" si="60"/>
        <v/>
      </c>
      <c r="Q111" s="32" t="str">
        <f t="shared" si="63"/>
        <v/>
      </c>
      <c r="R111" s="6">
        <f t="shared" si="46"/>
        <v>0</v>
      </c>
      <c r="S111" s="6">
        <f>IF(AND(D111&lt;=L$4,P111&lt;&gt;"Y"),IF(N111&lt;VLOOKUP(O111,'Runners RBH2'!A$3:FQ$114,S$1,FALSE),IF(Y$2="zero",0,Y$2),0),0)</f>
        <v>0</v>
      </c>
      <c r="T111" s="6">
        <f t="shared" si="64"/>
        <v>0</v>
      </c>
      <c r="U111" s="2"/>
      <c r="V111" s="2" t="str">
        <f>IF(O111&lt;&gt;"",VLOOKUP(O111,Runners!CZ$3:DM$180,V$1,FALSE),"")</f>
        <v/>
      </c>
      <c r="W111" s="18" t="str">
        <f t="shared" si="65"/>
        <v/>
      </c>
    </row>
    <row r="112" spans="1:23" x14ac:dyDescent="0.25">
      <c r="A112" s="1" t="str">
        <f>'Runners RBH2'!A112</f>
        <v>Vicki Richardson</v>
      </c>
      <c r="C112" s="3">
        <f>IF(A112&lt;&gt;"",VLOOKUP(A112,'Runners RBH2'!A$3:CT$114,C$1,FALSE),0)</f>
        <v>6.9464455044444444E-3</v>
      </c>
      <c r="D112" s="6">
        <f t="shared" si="47"/>
        <v>107</v>
      </c>
      <c r="E112" s="2"/>
      <c r="F112" s="2">
        <f t="shared" si="61"/>
        <v>0</v>
      </c>
      <c r="J112" s="1" t="str">
        <f t="shared" si="62"/>
        <v>Vicki Richardson</v>
      </c>
      <c r="M112" s="8" t="str">
        <f t="shared" si="57"/>
        <v/>
      </c>
      <c r="N112" s="8" t="str">
        <f t="shared" si="58"/>
        <v/>
      </c>
      <c r="O112" s="1" t="str">
        <f t="shared" si="59"/>
        <v/>
      </c>
      <c r="P112" s="32" t="str">
        <f t="shared" si="60"/>
        <v/>
      </c>
      <c r="Q112" s="32" t="str">
        <f t="shared" si="63"/>
        <v/>
      </c>
      <c r="R112" s="6">
        <f t="shared" si="46"/>
        <v>0</v>
      </c>
      <c r="S112" s="6">
        <f>IF(AND(D112&lt;=L$4,P112&lt;&gt;"Y"),IF(N112&lt;VLOOKUP(O112,'Runners RBH2'!A$3:FQ$114,S$1,FALSE),IF(Y$2="zero",0,Y$2),0),0)</f>
        <v>0</v>
      </c>
      <c r="T112" s="6">
        <f t="shared" si="64"/>
        <v>0</v>
      </c>
      <c r="U112" s="2"/>
      <c r="V112" s="2" t="str">
        <f>IF(O112&lt;&gt;"",VLOOKUP(O112,Runners!CZ$3:DM$180,V$1,FALSE),"")</f>
        <v/>
      </c>
      <c r="W112" s="18" t="str">
        <f t="shared" si="65"/>
        <v/>
      </c>
    </row>
    <row r="113" spans="1:23" x14ac:dyDescent="0.25">
      <c r="A113" s="1" t="str">
        <f>'Runners RBH2'!A113</f>
        <v>Xavia Cooper</v>
      </c>
      <c r="C113" s="3">
        <f>IF(A113&lt;&gt;"",VLOOKUP(A113,'Runners RBH2'!A$3:CT$114,C$1,FALSE),0)</f>
        <v>1.0592278847777779E-2</v>
      </c>
      <c r="D113" s="6">
        <f t="shared" si="47"/>
        <v>108</v>
      </c>
      <c r="E113" s="2">
        <v>3.0914351851851849E-2</v>
      </c>
      <c r="F113" s="2">
        <f t="shared" si="61"/>
        <v>2.032207300407407E-2</v>
      </c>
      <c r="J113" s="1" t="str">
        <f t="shared" si="62"/>
        <v>Xavia Cooper</v>
      </c>
      <c r="M113" s="8" t="str">
        <f t="shared" si="57"/>
        <v/>
      </c>
      <c r="N113" s="8" t="str">
        <f t="shared" si="58"/>
        <v/>
      </c>
      <c r="O113" s="1" t="str">
        <f t="shared" si="59"/>
        <v/>
      </c>
      <c r="P113" s="32" t="str">
        <f t="shared" si="60"/>
        <v/>
      </c>
      <c r="Q113" s="32" t="str">
        <f t="shared" si="63"/>
        <v/>
      </c>
      <c r="R113" s="6">
        <f t="shared" si="46"/>
        <v>0</v>
      </c>
      <c r="S113" s="6">
        <f>IF(AND(D113&lt;=L$4,P113&lt;&gt;"Y"),IF(N113&lt;VLOOKUP(O113,'Runners RBH2'!A$3:FQ$114,S$1,FALSE),IF(Y$2="zero",0,Y$2),0),0)</f>
        <v>0</v>
      </c>
      <c r="T113" s="6">
        <f t="shared" si="64"/>
        <v>0</v>
      </c>
      <c r="U113" s="2"/>
      <c r="V113" s="2" t="str">
        <f>IF(O113&lt;&gt;"",VLOOKUP(O113,Runners!CZ$3:DM$180,V$1,FALSE),"")</f>
        <v/>
      </c>
      <c r="W113" s="18" t="str">
        <f t="shared" si="65"/>
        <v/>
      </c>
    </row>
    <row r="114" spans="1:23" x14ac:dyDescent="0.25">
      <c r="C114" s="3">
        <f>IF(A114&lt;&gt;"",VLOOKUP(A114,'Runners RBH2'!A$3:CT$114,C$1,FALSE),0)</f>
        <v>0</v>
      </c>
      <c r="D114" s="6">
        <f t="shared" si="47"/>
        <v>109</v>
      </c>
      <c r="E114" s="2"/>
      <c r="F114" s="2">
        <f t="shared" si="61"/>
        <v>0</v>
      </c>
      <c r="J114" s="1">
        <f t="shared" si="62"/>
        <v>0</v>
      </c>
      <c r="M114" s="8" t="str">
        <f t="shared" si="57"/>
        <v/>
      </c>
      <c r="N114" s="8" t="str">
        <f t="shared" si="58"/>
        <v/>
      </c>
      <c r="O114" s="1" t="str">
        <f t="shared" si="59"/>
        <v/>
      </c>
      <c r="P114" s="32" t="str">
        <f t="shared" si="60"/>
        <v/>
      </c>
      <c r="Q114" s="32" t="str">
        <f t="shared" si="63"/>
        <v/>
      </c>
      <c r="R114" s="6">
        <f t="shared" si="46"/>
        <v>0</v>
      </c>
      <c r="S114" s="6">
        <f>IF(AND(D114&lt;=L$4,P114&lt;&gt;"Y"),IF(N114&lt;VLOOKUP(O114,'Runners RBH2'!A$3:FQ$114,S$1,FALSE),IF(Y$2="zero",0,Y$2),0),0)</f>
        <v>0</v>
      </c>
      <c r="T114" s="6">
        <f t="shared" si="64"/>
        <v>0</v>
      </c>
      <c r="U114" s="2"/>
      <c r="V114" s="2" t="str">
        <f>IF(O114&lt;&gt;"",VLOOKUP(O114,Runners!CZ$3:DM$180,V$1,FALSE),"")</f>
        <v/>
      </c>
      <c r="W114" s="18" t="str">
        <f t="shared" si="65"/>
        <v/>
      </c>
    </row>
    <row r="115" spans="1:23" x14ac:dyDescent="0.25">
      <c r="C115" s="3">
        <f>IF(A115&lt;&gt;"",VLOOKUP(A115,'Runners RBH2'!A$3:CT$114,C$1,FALSE),0)</f>
        <v>0</v>
      </c>
      <c r="D115" s="6">
        <f t="shared" si="47"/>
        <v>110</v>
      </c>
      <c r="E115" s="2"/>
      <c r="F115" s="2">
        <f t="shared" si="61"/>
        <v>0</v>
      </c>
      <c r="J115" s="1">
        <f t="shared" si="62"/>
        <v>0</v>
      </c>
      <c r="M115" s="8" t="str">
        <f t="shared" si="57"/>
        <v/>
      </c>
      <c r="N115" s="8" t="str">
        <f t="shared" si="58"/>
        <v/>
      </c>
      <c r="O115" s="1" t="str">
        <f t="shared" si="59"/>
        <v/>
      </c>
      <c r="P115" s="32" t="str">
        <f t="shared" si="60"/>
        <v/>
      </c>
      <c r="Q115" s="32" t="str">
        <f t="shared" si="63"/>
        <v/>
      </c>
      <c r="R115" s="6">
        <f t="shared" si="46"/>
        <v>0</v>
      </c>
      <c r="S115" s="6">
        <f>IF(AND(D115&lt;=L$4,P115&lt;&gt;"Y"),IF(N115&lt;VLOOKUP(O115,'Runners RBH2'!A$3:FQ$114,S$1,FALSE),IF(Y$2="zero",0,Y$2),0),0)</f>
        <v>0</v>
      </c>
      <c r="T115" s="6">
        <f t="shared" si="64"/>
        <v>0</v>
      </c>
      <c r="U115" s="2"/>
      <c r="V115" s="2" t="str">
        <f>IF(O115&lt;&gt;"",VLOOKUP(O115,Runners!CZ$3:DM$180,V$1,FALSE),"")</f>
        <v/>
      </c>
      <c r="W115" s="18" t="str">
        <f t="shared" si="65"/>
        <v/>
      </c>
    </row>
    <row r="116" spans="1:23" x14ac:dyDescent="0.25">
      <c r="C116" s="3">
        <f>IF(A116&lt;&gt;"",VLOOKUP(A116,'Runners RBH2'!A$3:CT$114,C$1,FALSE),0)</f>
        <v>0</v>
      </c>
      <c r="D116" s="6">
        <f t="shared" si="47"/>
        <v>111</v>
      </c>
      <c r="E116" s="2"/>
      <c r="F116" s="2">
        <f t="shared" si="61"/>
        <v>0</v>
      </c>
      <c r="J116" s="1">
        <f t="shared" si="62"/>
        <v>0</v>
      </c>
      <c r="M116" s="8" t="str">
        <f t="shared" si="57"/>
        <v/>
      </c>
      <c r="N116" s="8" t="str">
        <f t="shared" si="58"/>
        <v/>
      </c>
      <c r="O116" s="1" t="str">
        <f t="shared" si="59"/>
        <v/>
      </c>
      <c r="P116" s="32" t="str">
        <f t="shared" si="60"/>
        <v/>
      </c>
      <c r="Q116" s="32" t="str">
        <f t="shared" si="63"/>
        <v/>
      </c>
      <c r="R116" s="6">
        <f t="shared" si="46"/>
        <v>0</v>
      </c>
      <c r="S116" s="6">
        <f>IF(AND(D116&lt;=L$4,P116&lt;&gt;"Y"),IF(N116&lt;VLOOKUP(O116,'Runners RBH2'!A$3:FQ$114,S$1,FALSE),IF(Y$2="zero",0,Y$2),0),0)</f>
        <v>0</v>
      </c>
      <c r="T116" s="6">
        <f t="shared" si="64"/>
        <v>0</v>
      </c>
      <c r="U116" s="2"/>
      <c r="V116" s="2" t="str">
        <f>IF(O116&lt;&gt;"",VLOOKUP(O116,Runners!CZ$3:DM$180,V$1,FALSE),"")</f>
        <v/>
      </c>
      <c r="W116" s="18" t="str">
        <f t="shared" si="65"/>
        <v/>
      </c>
    </row>
    <row r="117" spans="1:23" x14ac:dyDescent="0.25">
      <c r="C117" s="3">
        <f>IF(A117&lt;&gt;"",VLOOKUP(A117,'Runners RBH2'!A$3:CT$114,C$1,FALSE),0)</f>
        <v>0</v>
      </c>
      <c r="D117" s="6">
        <f t="shared" si="47"/>
        <v>112</v>
      </c>
      <c r="E117" s="2"/>
      <c r="F117" s="2">
        <f t="shared" si="61"/>
        <v>0</v>
      </c>
      <c r="J117" s="1">
        <f t="shared" si="62"/>
        <v>0</v>
      </c>
      <c r="M117" s="8" t="str">
        <f t="shared" si="57"/>
        <v/>
      </c>
      <c r="N117" s="8" t="str">
        <f t="shared" si="58"/>
        <v/>
      </c>
      <c r="O117" s="1" t="str">
        <f t="shared" si="59"/>
        <v/>
      </c>
      <c r="P117" s="32" t="str">
        <f t="shared" si="60"/>
        <v/>
      </c>
      <c r="Q117" s="32" t="str">
        <f t="shared" si="63"/>
        <v/>
      </c>
      <c r="R117" s="6">
        <f t="shared" si="46"/>
        <v>0</v>
      </c>
      <c r="S117" s="6">
        <f>IF(AND(D117&lt;=L$4,P117&lt;&gt;"Y"),IF(N117&lt;VLOOKUP(O117,'Runners RBH2'!A$3:FQ$114,S$1,FALSE),IF(Y$2="zero",0,Y$2),0),0)</f>
        <v>0</v>
      </c>
      <c r="T117" s="6">
        <f t="shared" si="64"/>
        <v>0</v>
      </c>
      <c r="U117" s="2"/>
      <c r="V117" s="2" t="str">
        <f>IF(O117&lt;&gt;"",VLOOKUP(O117,Runners!CZ$3:DM$180,V$1,FALSE),"")</f>
        <v/>
      </c>
      <c r="W117" s="18" t="str">
        <f t="shared" si="65"/>
        <v/>
      </c>
    </row>
    <row r="118" spans="1:23" x14ac:dyDescent="0.25">
      <c r="B118" s="3"/>
      <c r="C118" s="3">
        <f>IF(A118&lt;&gt;"",VLOOKUP(A118,'Runners RBH2'!A$3:CT$114,C$1,FALSE),0)</f>
        <v>0</v>
      </c>
      <c r="D118" s="6">
        <f t="shared" si="47"/>
        <v>113</v>
      </c>
      <c r="E118" s="2"/>
      <c r="F118" s="2">
        <f t="shared" si="61"/>
        <v>0</v>
      </c>
      <c r="J118" s="1">
        <f t="shared" si="62"/>
        <v>0</v>
      </c>
      <c r="M118" s="8" t="str">
        <f t="shared" si="57"/>
        <v/>
      </c>
      <c r="N118" s="8" t="str">
        <f t="shared" si="58"/>
        <v/>
      </c>
      <c r="O118" s="1" t="str">
        <f t="shared" si="59"/>
        <v/>
      </c>
      <c r="P118" s="32" t="str">
        <f t="shared" si="60"/>
        <v/>
      </c>
      <c r="Q118" s="32" t="str">
        <f t="shared" si="63"/>
        <v/>
      </c>
      <c r="R118" s="6">
        <f t="shared" si="46"/>
        <v>0</v>
      </c>
      <c r="S118" s="6">
        <f>IF(AND(D118&lt;=L$4,P118&lt;&gt;"Y"),IF(N118&lt;VLOOKUP(O118,'Runners RBH2'!A$3:FQ$114,S$1,FALSE),IF(Y$2="zero",0,Y$2),0),0)</f>
        <v>0</v>
      </c>
      <c r="T118" s="6">
        <f t="shared" si="64"/>
        <v>0</v>
      </c>
      <c r="U118" s="2"/>
      <c r="V118" s="2" t="str">
        <f>IF(O118&lt;&gt;"",VLOOKUP(O118,Runners!CZ$3:DM$180,V$1,FALSE),"")</f>
        <v/>
      </c>
      <c r="W118" s="18" t="str">
        <f t="shared" si="65"/>
        <v/>
      </c>
    </row>
    <row r="119" spans="1:23" x14ac:dyDescent="0.25">
      <c r="C119" s="3">
        <f>IF(A119&lt;&gt;"",VLOOKUP(A119,'Runners RBH2'!A$3:CT$114,C$1,FALSE),0)</f>
        <v>0</v>
      </c>
      <c r="D119" s="6">
        <f t="shared" si="47"/>
        <v>114</v>
      </c>
      <c r="E119" s="2"/>
      <c r="F119" s="2">
        <f t="shared" si="61"/>
        <v>0</v>
      </c>
      <c r="J119" s="1">
        <f t="shared" si="62"/>
        <v>0</v>
      </c>
      <c r="M119" s="8" t="str">
        <f t="shared" si="57"/>
        <v/>
      </c>
      <c r="N119" s="8" t="str">
        <f t="shared" si="58"/>
        <v/>
      </c>
      <c r="O119" s="1" t="str">
        <f t="shared" si="59"/>
        <v/>
      </c>
      <c r="P119" s="32" t="str">
        <f t="shared" si="60"/>
        <v/>
      </c>
      <c r="Q119" s="32" t="str">
        <f t="shared" si="63"/>
        <v/>
      </c>
      <c r="R119" s="6">
        <f t="shared" si="46"/>
        <v>0</v>
      </c>
      <c r="S119" s="6">
        <f>IF(AND(D119&lt;=L$4,P119&lt;&gt;"Y"),IF(N119&lt;VLOOKUP(O119,'Runners RBH2'!A$3:FQ$114,S$1,FALSE),IF(Y$2="zero",0,Y$2),0),0)</f>
        <v>0</v>
      </c>
      <c r="T119" s="6">
        <f t="shared" si="64"/>
        <v>0</v>
      </c>
      <c r="U119" s="2"/>
      <c r="V119" s="2" t="str">
        <f>IF(O119&lt;&gt;"",VLOOKUP(O119,Runners!CZ$3:DM$180,V$1,FALSE),"")</f>
        <v/>
      </c>
      <c r="W119" s="18" t="str">
        <f t="shared" si="65"/>
        <v/>
      </c>
    </row>
    <row r="120" spans="1:23" x14ac:dyDescent="0.25">
      <c r="C120" s="3">
        <f>IF(A120&lt;&gt;"",VLOOKUP(A120,'Runners RBH2'!A$3:CT$114,C$1,FALSE),0)</f>
        <v>0</v>
      </c>
      <c r="D120" s="6">
        <f t="shared" si="47"/>
        <v>115</v>
      </c>
      <c r="E120" s="2"/>
      <c r="F120" s="2">
        <f t="shared" si="61"/>
        <v>0</v>
      </c>
      <c r="J120" s="1">
        <f t="shared" si="62"/>
        <v>0</v>
      </c>
      <c r="M120" s="8" t="str">
        <f t="shared" si="57"/>
        <v/>
      </c>
      <c r="N120" s="8" t="str">
        <f t="shared" si="58"/>
        <v/>
      </c>
      <c r="O120" s="1" t="str">
        <f t="shared" si="59"/>
        <v/>
      </c>
      <c r="P120" s="32" t="str">
        <f t="shared" si="60"/>
        <v/>
      </c>
      <c r="Q120" s="32" t="str">
        <f t="shared" si="63"/>
        <v/>
      </c>
      <c r="R120" s="6">
        <f t="shared" si="46"/>
        <v>0</v>
      </c>
      <c r="S120" s="6">
        <f>IF(AND(D120&lt;=L$4,P120&lt;&gt;"Y"),IF(N120&lt;VLOOKUP(O120,'Runners RBH2'!A$3:FQ$114,S$1,FALSE),IF(Y$2="zero",0,Y$2),0),0)</f>
        <v>0</v>
      </c>
      <c r="T120" s="6">
        <f t="shared" si="64"/>
        <v>0</v>
      </c>
      <c r="U120" s="2"/>
      <c r="V120" s="2" t="str">
        <f>IF(O120&lt;&gt;"",VLOOKUP(O120,Runners!CZ$3:DM$180,V$1,FALSE),"")</f>
        <v/>
      </c>
      <c r="W120" s="18" t="str">
        <f t="shared" si="65"/>
        <v/>
      </c>
    </row>
    <row r="121" spans="1:23" x14ac:dyDescent="0.25">
      <c r="C121" s="3">
        <f>IF(A121&lt;&gt;"",VLOOKUP(A121,'Runners RBH2'!A$3:CT$114,C$1,FALSE),0)</f>
        <v>0</v>
      </c>
      <c r="D121" s="6">
        <f t="shared" si="47"/>
        <v>116</v>
      </c>
      <c r="E121" s="2"/>
      <c r="F121" s="2">
        <f t="shared" si="61"/>
        <v>0</v>
      </c>
      <c r="J121" s="1">
        <f t="shared" si="62"/>
        <v>0</v>
      </c>
      <c r="M121" s="8" t="str">
        <f t="shared" si="57"/>
        <v/>
      </c>
      <c r="N121" s="8" t="str">
        <f t="shared" si="58"/>
        <v/>
      </c>
      <c r="O121" s="1" t="str">
        <f t="shared" si="59"/>
        <v/>
      </c>
      <c r="P121" s="32" t="str">
        <f t="shared" si="60"/>
        <v/>
      </c>
      <c r="Q121" s="32" t="str">
        <f t="shared" si="63"/>
        <v/>
      </c>
      <c r="R121" s="6">
        <f t="shared" si="46"/>
        <v>0</v>
      </c>
      <c r="S121" s="6">
        <f>IF(AND(D121&lt;=L$4,P121&lt;&gt;"Y"),IF(N121&lt;VLOOKUP(O121,'Runners RBH2'!A$3:FQ$114,S$1,FALSE),IF(Y$2="zero",0,Y$2),0),0)</f>
        <v>0</v>
      </c>
      <c r="T121" s="6">
        <f t="shared" si="64"/>
        <v>0</v>
      </c>
      <c r="U121" s="2"/>
      <c r="V121" s="2" t="str">
        <f>IF(O121&lt;&gt;"",VLOOKUP(O121,Runners!CZ$3:DM$180,V$1,FALSE),"")</f>
        <v/>
      </c>
      <c r="W121" s="18" t="str">
        <f t="shared" si="65"/>
        <v/>
      </c>
    </row>
    <row r="122" spans="1:23" x14ac:dyDescent="0.25">
      <c r="C122" s="3">
        <f>IF(A122&lt;&gt;"",VLOOKUP(A122,'Runners RBH2'!A$3:CT$114,C$1,FALSE),0)</f>
        <v>0</v>
      </c>
      <c r="D122" s="6">
        <f t="shared" si="47"/>
        <v>117</v>
      </c>
      <c r="E122" s="2"/>
      <c r="F122" s="2">
        <f t="shared" si="61"/>
        <v>0</v>
      </c>
      <c r="J122" s="1">
        <f t="shared" si="62"/>
        <v>0</v>
      </c>
      <c r="M122" s="8" t="str">
        <f t="shared" si="57"/>
        <v/>
      </c>
      <c r="N122" s="8" t="str">
        <f t="shared" si="58"/>
        <v/>
      </c>
      <c r="O122" s="1" t="str">
        <f t="shared" si="59"/>
        <v/>
      </c>
      <c r="P122" s="32" t="str">
        <f t="shared" si="60"/>
        <v/>
      </c>
      <c r="Q122" s="32" t="str">
        <f t="shared" si="63"/>
        <v/>
      </c>
      <c r="R122" s="6">
        <f t="shared" si="46"/>
        <v>0</v>
      </c>
      <c r="S122" s="6">
        <f>IF(AND(D122&lt;=L$4,P122&lt;&gt;"Y"),IF(N122&lt;VLOOKUP(O122,'Runners RBH2'!A$3:FQ$114,S$1,FALSE),IF(Y$2="zero",0,Y$2),0),0)</f>
        <v>0</v>
      </c>
      <c r="T122" s="6">
        <f t="shared" si="64"/>
        <v>0</v>
      </c>
      <c r="U122" s="2"/>
      <c r="V122" s="2" t="str">
        <f>IF(O122&lt;&gt;"",VLOOKUP(O122,Runners!CZ$3:DM$180,V$1,FALSE),"")</f>
        <v/>
      </c>
      <c r="W122" s="18" t="str">
        <f t="shared" si="65"/>
        <v/>
      </c>
    </row>
    <row r="123" spans="1:23" x14ac:dyDescent="0.25">
      <c r="C123" s="3">
        <f>IF(A123&lt;&gt;"",VLOOKUP(A123,'Runners RBH2'!A$3:CT$114,C$1,FALSE),0)</f>
        <v>0</v>
      </c>
      <c r="D123" s="6">
        <f t="shared" si="47"/>
        <v>118</v>
      </c>
      <c r="E123" s="2"/>
      <c r="F123" s="2">
        <f t="shared" si="61"/>
        <v>0</v>
      </c>
      <c r="J123" s="1">
        <f t="shared" si="62"/>
        <v>0</v>
      </c>
      <c r="M123" s="8" t="str">
        <f t="shared" si="57"/>
        <v/>
      </c>
      <c r="N123" s="8" t="str">
        <f t="shared" si="58"/>
        <v/>
      </c>
      <c r="O123" s="1" t="str">
        <f t="shared" si="59"/>
        <v/>
      </c>
      <c r="P123" s="32" t="str">
        <f t="shared" si="60"/>
        <v/>
      </c>
      <c r="Q123" s="32" t="str">
        <f t="shared" si="63"/>
        <v/>
      </c>
      <c r="R123" s="6">
        <f t="shared" si="46"/>
        <v>0</v>
      </c>
      <c r="S123" s="6">
        <f>IF(AND(D123&lt;=L$4,P123&lt;&gt;"Y"),IF(N123&lt;VLOOKUP(O123,'Runners RBH2'!A$3:FQ$114,S$1,FALSE),IF(Y$2="zero",0,Y$2),0),0)</f>
        <v>0</v>
      </c>
      <c r="T123" s="6">
        <f t="shared" si="64"/>
        <v>0</v>
      </c>
      <c r="U123" s="2"/>
      <c r="V123" s="2" t="str">
        <f>IF(O123&lt;&gt;"",VLOOKUP(O123,Runners!CZ$3:DM$180,V$1,FALSE),"")</f>
        <v/>
      </c>
      <c r="W123" s="18" t="str">
        <f t="shared" si="65"/>
        <v/>
      </c>
    </row>
    <row r="124" spans="1:23" x14ac:dyDescent="0.25">
      <c r="C124" s="3">
        <f>IF(A124&lt;&gt;"",VLOOKUP(A124,'Runners RBH2'!A$3:CT$114,C$1,FALSE),0)</f>
        <v>0</v>
      </c>
      <c r="D124" s="6">
        <f t="shared" si="47"/>
        <v>119</v>
      </c>
      <c r="E124" s="2"/>
      <c r="F124" s="2">
        <f t="shared" si="61"/>
        <v>0</v>
      </c>
      <c r="J124" s="1">
        <f t="shared" si="62"/>
        <v>0</v>
      </c>
      <c r="M124" s="8" t="str">
        <f t="shared" ref="M124:M155" si="66">IF(D124&lt;=L$4,SMALL(E$4:E$208,D124),"")</f>
        <v/>
      </c>
      <c r="N124" s="8" t="str">
        <f t="shared" ref="N124:N155" si="67">IF(D124&lt;=L$4,VLOOKUP(M124,E$4:F$208,2,FALSE),"")</f>
        <v/>
      </c>
      <c r="O124" s="1" t="str">
        <f t="shared" ref="O124:O155" si="68">IF(D124&lt;=L$4,VLOOKUP(M124,E$4:J$208,6,FALSE),"")</f>
        <v/>
      </c>
      <c r="P124" s="32" t="str">
        <f t="shared" ref="P124:P155" si="69">IF(D124&lt;=L$4,VLOOKUP(O124,A$4:B$208,2,FALSE),"")</f>
        <v/>
      </c>
      <c r="Q124" s="32" t="str">
        <f t="shared" si="63"/>
        <v/>
      </c>
      <c r="R124" s="6">
        <f t="shared" si="46"/>
        <v>0</v>
      </c>
      <c r="S124" s="6">
        <f>IF(AND(D124&lt;=L$4,P124&lt;&gt;"Y"),IF(N124&lt;VLOOKUP(O124,'Runners RBH2'!A$3:FQ$114,S$1,FALSE),IF(Y$2="zero",0,Y$2),0),0)</f>
        <v>0</v>
      </c>
      <c r="T124" s="6">
        <f t="shared" si="64"/>
        <v>0</v>
      </c>
      <c r="U124" s="2"/>
      <c r="V124" s="2" t="str">
        <f>IF(O124&lt;&gt;"",VLOOKUP(O124,Runners!CZ$3:DM$180,V$1,FALSE),"")</f>
        <v/>
      </c>
      <c r="W124" s="18" t="str">
        <f t="shared" si="65"/>
        <v/>
      </c>
    </row>
    <row r="125" spans="1:23" x14ac:dyDescent="0.25">
      <c r="C125" s="3">
        <f>IF(A125&lt;&gt;"",VLOOKUP(A125,'Runners RBH2'!A$3:CT$114,C$1,FALSE),0)</f>
        <v>0</v>
      </c>
      <c r="D125" s="6">
        <f t="shared" si="47"/>
        <v>120</v>
      </c>
      <c r="E125" s="2"/>
      <c r="F125" s="2">
        <f t="shared" si="61"/>
        <v>0</v>
      </c>
      <c r="J125" s="1">
        <f t="shared" si="62"/>
        <v>0</v>
      </c>
      <c r="M125" s="8" t="str">
        <f t="shared" si="66"/>
        <v/>
      </c>
      <c r="N125" s="8" t="str">
        <f t="shared" si="67"/>
        <v/>
      </c>
      <c r="O125" s="1" t="str">
        <f t="shared" si="68"/>
        <v/>
      </c>
      <c r="P125" s="32" t="str">
        <f t="shared" si="69"/>
        <v/>
      </c>
      <c r="Q125" s="32" t="str">
        <f t="shared" si="63"/>
        <v/>
      </c>
      <c r="R125" s="6">
        <f t="shared" si="46"/>
        <v>0</v>
      </c>
      <c r="S125" s="6">
        <f>IF(AND(D125&lt;=L$4,P125&lt;&gt;"Y"),IF(N125&lt;VLOOKUP(O125,'Runners RBH2'!A$3:FQ$114,S$1,FALSE),IF(Y$2="zero",0,Y$2),0),0)</f>
        <v>0</v>
      </c>
      <c r="T125" s="6">
        <f t="shared" si="64"/>
        <v>0</v>
      </c>
      <c r="U125" s="2"/>
      <c r="V125" s="2" t="str">
        <f>IF(O125&lt;&gt;"",VLOOKUP(O125,Runners!CZ$3:DM$180,V$1,FALSE),"")</f>
        <v/>
      </c>
      <c r="W125" s="18" t="str">
        <f t="shared" si="65"/>
        <v/>
      </c>
    </row>
    <row r="126" spans="1:23" x14ac:dyDescent="0.25">
      <c r="C126" s="3">
        <f>IF(A126&lt;&gt;"",VLOOKUP(A126,'Runners RBH2'!A$3:CT$114,C$1,FALSE),0)</f>
        <v>0</v>
      </c>
      <c r="D126" s="6">
        <f t="shared" si="47"/>
        <v>121</v>
      </c>
      <c r="E126" s="2"/>
      <c r="F126" s="2">
        <f t="shared" si="61"/>
        <v>0</v>
      </c>
      <c r="J126" s="1">
        <f t="shared" si="62"/>
        <v>0</v>
      </c>
      <c r="M126" s="8" t="str">
        <f t="shared" si="66"/>
        <v/>
      </c>
      <c r="N126" s="8" t="str">
        <f t="shared" si="67"/>
        <v/>
      </c>
      <c r="O126" s="1" t="str">
        <f t="shared" si="68"/>
        <v/>
      </c>
      <c r="P126" s="32" t="str">
        <f t="shared" si="69"/>
        <v/>
      </c>
      <c r="Q126" s="32" t="str">
        <f t="shared" si="63"/>
        <v/>
      </c>
      <c r="R126" s="6">
        <f t="shared" si="46"/>
        <v>0</v>
      </c>
      <c r="S126" s="6">
        <f>IF(AND(D126&lt;=L$4,P126&lt;&gt;"Y"),IF(N126&lt;VLOOKUP(O126,'Runners RBH2'!A$3:FQ$114,S$1,FALSE),IF(Y$2="zero",0,Y$2),0),0)</f>
        <v>0</v>
      </c>
      <c r="T126" s="6">
        <f t="shared" si="64"/>
        <v>0</v>
      </c>
      <c r="U126" s="2"/>
      <c r="V126" s="2" t="str">
        <f>IF(O126&lt;&gt;"",VLOOKUP(O126,Runners!CZ$3:DM$180,V$1,FALSE),"")</f>
        <v/>
      </c>
      <c r="W126" s="18" t="str">
        <f t="shared" si="65"/>
        <v/>
      </c>
    </row>
    <row r="127" spans="1:23" x14ac:dyDescent="0.25">
      <c r="B127" s="3"/>
      <c r="C127" s="3">
        <f>IF(A127&lt;&gt;"",VLOOKUP(A127,'Runners RBH2'!A$3:CT$114,C$1,FALSE),0)</f>
        <v>0</v>
      </c>
      <c r="D127" s="6">
        <f t="shared" si="47"/>
        <v>122</v>
      </c>
      <c r="E127" s="2"/>
      <c r="F127" s="2">
        <f t="shared" si="61"/>
        <v>0</v>
      </c>
      <c r="J127" s="1">
        <f t="shared" si="62"/>
        <v>0</v>
      </c>
      <c r="M127" s="8" t="str">
        <f t="shared" si="66"/>
        <v/>
      </c>
      <c r="N127" s="8" t="str">
        <f t="shared" si="67"/>
        <v/>
      </c>
      <c r="O127" s="1" t="str">
        <f t="shared" si="68"/>
        <v/>
      </c>
      <c r="P127" s="32" t="str">
        <f t="shared" si="69"/>
        <v/>
      </c>
      <c r="Q127" s="32" t="str">
        <f t="shared" si="63"/>
        <v/>
      </c>
      <c r="R127" s="6">
        <f t="shared" si="46"/>
        <v>0</v>
      </c>
      <c r="S127" s="6">
        <f>IF(AND(D127&lt;=L$4,P127&lt;&gt;"Y"),IF(N127&lt;VLOOKUP(O127,'Runners RBH2'!A$3:FQ$114,S$1,FALSE),IF(Y$2="zero",0,Y$2),0),0)</f>
        <v>0</v>
      </c>
      <c r="T127" s="6">
        <f t="shared" si="64"/>
        <v>0</v>
      </c>
      <c r="U127" s="2"/>
      <c r="V127" s="2" t="str">
        <f>IF(O127&lt;&gt;"",VLOOKUP(O127,Runners!CZ$3:DM$180,V$1,FALSE),"")</f>
        <v/>
      </c>
      <c r="W127" s="18" t="str">
        <f t="shared" si="65"/>
        <v/>
      </c>
    </row>
    <row r="128" spans="1:23" x14ac:dyDescent="0.25">
      <c r="B128" s="3"/>
      <c r="C128" s="3">
        <f>IF(A128&lt;&gt;"",VLOOKUP(A128,'Runners RBH2'!A$3:CT$114,C$1,FALSE),0)</f>
        <v>0</v>
      </c>
      <c r="D128" s="6">
        <f t="shared" si="47"/>
        <v>123</v>
      </c>
      <c r="E128" s="2"/>
      <c r="F128" s="2">
        <f t="shared" si="61"/>
        <v>0</v>
      </c>
      <c r="J128" s="1">
        <f t="shared" si="62"/>
        <v>0</v>
      </c>
      <c r="M128" s="8" t="str">
        <f t="shared" si="66"/>
        <v/>
      </c>
      <c r="N128" s="8" t="str">
        <f t="shared" si="67"/>
        <v/>
      </c>
      <c r="O128" s="1" t="str">
        <f t="shared" si="68"/>
        <v/>
      </c>
      <c r="P128" s="32" t="str">
        <f t="shared" si="69"/>
        <v/>
      </c>
      <c r="Q128" s="32" t="str">
        <f t="shared" si="63"/>
        <v/>
      </c>
      <c r="R128" s="6">
        <f t="shared" si="46"/>
        <v>0</v>
      </c>
      <c r="S128" s="6">
        <f>IF(AND(D128&lt;=L$4,P128&lt;&gt;"Y"),IF(N128&lt;VLOOKUP(O128,'Runners RBH2'!A$3:FQ$114,S$1,FALSE),IF(Y$2="zero",0,Y$2),0),0)</f>
        <v>0</v>
      </c>
      <c r="T128" s="6">
        <f t="shared" si="64"/>
        <v>0</v>
      </c>
      <c r="U128" s="2"/>
      <c r="V128" s="2" t="str">
        <f>IF(O128&lt;&gt;"",VLOOKUP(O128,Runners!CZ$3:DM$180,V$1,FALSE),"")</f>
        <v/>
      </c>
      <c r="W128" s="18" t="str">
        <f t="shared" si="65"/>
        <v/>
      </c>
    </row>
    <row r="129" spans="1:23" x14ac:dyDescent="0.25">
      <c r="C129" s="3">
        <f>IF(A129&lt;&gt;"",VLOOKUP(A129,'Runners RBH2'!A$3:CT$114,C$1,FALSE),0)</f>
        <v>0</v>
      </c>
      <c r="D129" s="6">
        <f t="shared" si="47"/>
        <v>124</v>
      </c>
      <c r="E129" s="2"/>
      <c r="F129" s="2">
        <f t="shared" si="61"/>
        <v>0</v>
      </c>
      <c r="J129" s="1">
        <f t="shared" si="62"/>
        <v>0</v>
      </c>
      <c r="M129" s="8" t="str">
        <f t="shared" si="66"/>
        <v/>
      </c>
      <c r="N129" s="8" t="str">
        <f t="shared" si="67"/>
        <v/>
      </c>
      <c r="O129" s="1" t="str">
        <f t="shared" si="68"/>
        <v/>
      </c>
      <c r="P129" s="32" t="str">
        <f t="shared" si="69"/>
        <v/>
      </c>
      <c r="Q129" s="32" t="str">
        <f t="shared" si="63"/>
        <v/>
      </c>
      <c r="R129" s="6">
        <f t="shared" si="46"/>
        <v>0</v>
      </c>
      <c r="S129" s="6">
        <f>IF(AND(D129&lt;=L$4,P129&lt;&gt;"Y"),IF(N129&lt;VLOOKUP(O129,'Runners RBH2'!A$3:FQ$114,S$1,FALSE),IF(Y$2="zero",0,Y$2),0),0)</f>
        <v>0</v>
      </c>
      <c r="T129" s="6">
        <f t="shared" si="64"/>
        <v>0</v>
      </c>
      <c r="U129" s="2"/>
      <c r="V129" s="2" t="str">
        <f>IF(O129&lt;&gt;"",VLOOKUP(O129,Runners!CZ$3:DM$180,V$1,FALSE),"")</f>
        <v/>
      </c>
      <c r="W129" s="18" t="str">
        <f t="shared" si="65"/>
        <v/>
      </c>
    </row>
    <row r="130" spans="1:23" x14ac:dyDescent="0.25">
      <c r="C130" s="3">
        <f>IF(A130&lt;&gt;"",VLOOKUP(A130,'Runners RBH2'!A$3:CT$114,C$1,FALSE),0)</f>
        <v>0</v>
      </c>
      <c r="D130" s="6">
        <f t="shared" si="47"/>
        <v>125</v>
      </c>
      <c r="E130" s="2"/>
      <c r="F130" s="2">
        <f t="shared" si="61"/>
        <v>0</v>
      </c>
      <c r="J130" s="1">
        <f t="shared" si="62"/>
        <v>0</v>
      </c>
      <c r="M130" s="8" t="str">
        <f t="shared" si="66"/>
        <v/>
      </c>
      <c r="N130" s="8" t="str">
        <f t="shared" si="67"/>
        <v/>
      </c>
      <c r="O130" s="1" t="str">
        <f t="shared" si="68"/>
        <v/>
      </c>
      <c r="P130" s="32" t="str">
        <f t="shared" si="69"/>
        <v/>
      </c>
      <c r="Q130" s="32" t="str">
        <f t="shared" si="63"/>
        <v/>
      </c>
      <c r="R130" s="6">
        <f t="shared" si="46"/>
        <v>0</v>
      </c>
      <c r="S130" s="6">
        <f>IF(AND(D130&lt;=L$4,P130&lt;&gt;"Y"),IF(N130&lt;VLOOKUP(O130,'Runners RBH2'!A$3:FQ$114,S$1,FALSE),IF(Y$2="zero",0,Y$2),0),0)</f>
        <v>0</v>
      </c>
      <c r="T130" s="6">
        <f t="shared" si="64"/>
        <v>0</v>
      </c>
      <c r="U130" s="2"/>
      <c r="V130" s="2" t="str">
        <f>IF(O130&lt;&gt;"",VLOOKUP(O130,Runners!CZ$3:DM$180,V$1,FALSE),"")</f>
        <v/>
      </c>
      <c r="W130" s="18" t="str">
        <f t="shared" si="65"/>
        <v/>
      </c>
    </row>
    <row r="131" spans="1:23" x14ac:dyDescent="0.25">
      <c r="B131" s="3"/>
      <c r="C131" s="3">
        <f>IF(A131&lt;&gt;"",VLOOKUP(A131,'Runners RBH2'!A$3:CT$114,C$1,FALSE),0)</f>
        <v>0</v>
      </c>
      <c r="D131" s="6">
        <f t="shared" si="47"/>
        <v>126</v>
      </c>
      <c r="E131" s="2"/>
      <c r="F131" s="2">
        <f t="shared" si="61"/>
        <v>0</v>
      </c>
      <c r="J131" s="1">
        <f t="shared" si="62"/>
        <v>0</v>
      </c>
      <c r="M131" s="8" t="str">
        <f t="shared" si="66"/>
        <v/>
      </c>
      <c r="N131" s="8" t="str">
        <f t="shared" si="67"/>
        <v/>
      </c>
      <c r="O131" s="1" t="str">
        <f t="shared" si="68"/>
        <v/>
      </c>
      <c r="P131" s="32" t="str">
        <f t="shared" si="69"/>
        <v/>
      </c>
      <c r="Q131" s="32" t="str">
        <f t="shared" si="63"/>
        <v/>
      </c>
      <c r="R131" s="6">
        <f t="shared" si="46"/>
        <v>0</v>
      </c>
      <c r="S131" s="6">
        <f>IF(AND(D131&lt;=L$4,P131&lt;&gt;"Y"),IF(N131&lt;VLOOKUP(O131,'Runners RBH2'!A$3:FQ$114,S$1,FALSE),IF(Y$2="zero",0,Y$2),0),0)</f>
        <v>0</v>
      </c>
      <c r="T131" s="6">
        <f t="shared" si="64"/>
        <v>0</v>
      </c>
      <c r="U131" s="2"/>
      <c r="V131" s="2" t="str">
        <f>IF(O131&lt;&gt;"",VLOOKUP(O131,Runners!CZ$3:DM$180,V$1,FALSE),"")</f>
        <v/>
      </c>
      <c r="W131" s="18" t="str">
        <f t="shared" si="65"/>
        <v/>
      </c>
    </row>
    <row r="132" spans="1:23" x14ac:dyDescent="0.25">
      <c r="C132" s="3">
        <f>IF(A132&lt;&gt;"",VLOOKUP(A132,'Runners RBH2'!A$3:CT$114,C$1,FALSE),0)</f>
        <v>0</v>
      </c>
      <c r="D132" s="6">
        <f t="shared" si="47"/>
        <v>127</v>
      </c>
      <c r="E132" s="2"/>
      <c r="F132" s="2">
        <f t="shared" si="61"/>
        <v>0</v>
      </c>
      <c r="J132" s="1">
        <f t="shared" si="62"/>
        <v>0</v>
      </c>
      <c r="M132" s="8" t="str">
        <f t="shared" si="66"/>
        <v/>
      </c>
      <c r="N132" s="8" t="str">
        <f t="shared" si="67"/>
        <v/>
      </c>
      <c r="O132" s="1" t="str">
        <f t="shared" si="68"/>
        <v/>
      </c>
      <c r="P132" s="32" t="str">
        <f t="shared" si="69"/>
        <v/>
      </c>
      <c r="Q132" s="32" t="str">
        <f t="shared" si="63"/>
        <v/>
      </c>
      <c r="R132" s="6">
        <f t="shared" si="46"/>
        <v>0</v>
      </c>
      <c r="S132" s="6">
        <f>IF(AND(D132&lt;=L$4,P132&lt;&gt;"Y"),IF(N132&lt;VLOOKUP(O132,'Runners RBH2'!A$3:FQ$114,S$1,FALSE),IF(Y$2="zero",0,Y$2),0),0)</f>
        <v>0</v>
      </c>
      <c r="T132" s="6">
        <f t="shared" si="64"/>
        <v>0</v>
      </c>
      <c r="U132" s="2"/>
      <c r="V132" s="2" t="str">
        <f>IF(O132&lt;&gt;"",VLOOKUP(O132,Runners!CZ$3:DM$180,V$1,FALSE),"")</f>
        <v/>
      </c>
      <c r="W132" s="18" t="str">
        <f t="shared" si="65"/>
        <v/>
      </c>
    </row>
    <row r="133" spans="1:23" x14ac:dyDescent="0.25">
      <c r="B133" s="3"/>
      <c r="C133" s="3">
        <f>IF(A133&lt;&gt;"",VLOOKUP(A133,'Runners RBH2'!A$3:CT$114,C$1,FALSE),0)</f>
        <v>0</v>
      </c>
      <c r="D133" s="6">
        <f t="shared" si="47"/>
        <v>128</v>
      </c>
      <c r="E133" s="2"/>
      <c r="F133" s="2">
        <f t="shared" ref="F133:F138" si="70">IF(E133&gt;0,E133-C133,0)</f>
        <v>0</v>
      </c>
      <c r="J133" s="1">
        <f t="shared" ref="J133:J138" si="71">A133</f>
        <v>0</v>
      </c>
      <c r="M133" s="8" t="str">
        <f t="shared" si="66"/>
        <v/>
      </c>
      <c r="N133" s="8" t="str">
        <f t="shared" si="67"/>
        <v/>
      </c>
      <c r="O133" s="1" t="str">
        <f t="shared" si="68"/>
        <v/>
      </c>
      <c r="P133" s="32" t="str">
        <f t="shared" si="69"/>
        <v/>
      </c>
      <c r="Q133" s="32" t="str">
        <f t="shared" ref="Q133:Q138" si="72">IF(D133&lt;=L$4,IF(P133="Y",Q132,Q132-1),"")</f>
        <v/>
      </c>
      <c r="R133" s="6">
        <f t="shared" ref="R133:R196" si="73">IF(Q133=Q132,0,IF(Q133&gt;0,Q133,1))</f>
        <v>0</v>
      </c>
      <c r="S133" s="6">
        <f>IF(AND(D133&lt;=L$4,P133&lt;&gt;"Y"),IF(N133&lt;VLOOKUP(O133,'Runners RBH2'!A$3:FQ$114,S$1,FALSE),IF(Y$2="zero",0,Y$2),0),0)</f>
        <v>0</v>
      </c>
      <c r="T133" s="6">
        <f t="shared" ref="T133:T138" si="74">IF(AND(D133&lt;=L$4,P133&lt;&gt;"Y"),S133+R133,0)</f>
        <v>0</v>
      </c>
      <c r="U133" s="2"/>
      <c r="V133" s="2" t="str">
        <f>IF(O133&lt;&gt;"",VLOOKUP(O133,Runners!CZ$3:DM$180,V$1,FALSE),"")</f>
        <v/>
      </c>
      <c r="W133" s="18" t="str">
        <f t="shared" ref="W133:W138" si="75">IF(O133&lt;&gt;"",(V133-N133)/V133,"")</f>
        <v/>
      </c>
    </row>
    <row r="134" spans="1:23" x14ac:dyDescent="0.25">
      <c r="C134" s="3">
        <f>IF(A134&lt;&gt;"",VLOOKUP(A134,'Runners RBH2'!A$3:CT$114,C$1,FALSE),0)</f>
        <v>0</v>
      </c>
      <c r="D134" s="6">
        <f t="shared" si="47"/>
        <v>129</v>
      </c>
      <c r="E134" s="2"/>
      <c r="F134" s="2">
        <f t="shared" si="70"/>
        <v>0</v>
      </c>
      <c r="J134" s="1">
        <f t="shared" si="71"/>
        <v>0</v>
      </c>
      <c r="M134" s="8" t="str">
        <f t="shared" si="66"/>
        <v/>
      </c>
      <c r="N134" s="8" t="str">
        <f t="shared" si="67"/>
        <v/>
      </c>
      <c r="O134" s="1" t="str">
        <f t="shared" si="68"/>
        <v/>
      </c>
      <c r="P134" s="32" t="str">
        <f t="shared" si="69"/>
        <v/>
      </c>
      <c r="Q134" s="32" t="str">
        <f t="shared" si="72"/>
        <v/>
      </c>
      <c r="R134" s="6">
        <f t="shared" si="73"/>
        <v>0</v>
      </c>
      <c r="S134" s="6">
        <f>IF(AND(D134&lt;=L$4,P134&lt;&gt;"Y"),IF(N134&lt;VLOOKUP(O134,'Runners RBH2'!A$3:FQ$114,S$1,FALSE),IF(Y$2="zero",0,Y$2),0),0)</f>
        <v>0</v>
      </c>
      <c r="T134" s="6">
        <f t="shared" si="74"/>
        <v>0</v>
      </c>
      <c r="U134" s="2"/>
      <c r="V134" s="2" t="str">
        <f>IF(O134&lt;&gt;"",VLOOKUP(O134,Runners!CZ$3:DM$180,V$1,FALSE),"")</f>
        <v/>
      </c>
      <c r="W134" s="18" t="str">
        <f t="shared" si="75"/>
        <v/>
      </c>
    </row>
    <row r="135" spans="1:23" x14ac:dyDescent="0.25">
      <c r="C135" s="3">
        <f>IF(A135&lt;&gt;"",VLOOKUP(A135,'Runners RBH2'!A$3:CT$114,C$1,FALSE),0)</f>
        <v>0</v>
      </c>
      <c r="D135" s="6">
        <f t="shared" si="47"/>
        <v>130</v>
      </c>
      <c r="E135" s="2"/>
      <c r="F135" s="2">
        <f t="shared" si="70"/>
        <v>0</v>
      </c>
      <c r="J135" s="1">
        <f t="shared" si="71"/>
        <v>0</v>
      </c>
      <c r="M135" s="8" t="str">
        <f t="shared" si="66"/>
        <v/>
      </c>
      <c r="N135" s="8" t="str">
        <f t="shared" si="67"/>
        <v/>
      </c>
      <c r="O135" s="1" t="str">
        <f t="shared" si="68"/>
        <v/>
      </c>
      <c r="P135" s="32" t="str">
        <f t="shared" si="69"/>
        <v/>
      </c>
      <c r="Q135" s="32" t="str">
        <f t="shared" si="72"/>
        <v/>
      </c>
      <c r="R135" s="6">
        <f t="shared" si="73"/>
        <v>0</v>
      </c>
      <c r="S135" s="6">
        <f>IF(AND(D135&lt;=L$4,P135&lt;&gt;"Y"),IF(N135&lt;VLOOKUP(O135,'Runners RBH2'!A$3:FQ$114,S$1,FALSE),IF(Y$2="zero",0,Y$2),0),0)</f>
        <v>0</v>
      </c>
      <c r="T135" s="6">
        <f t="shared" si="74"/>
        <v>0</v>
      </c>
      <c r="U135" s="2"/>
      <c r="V135" s="2" t="str">
        <f>IF(O135&lt;&gt;"",VLOOKUP(O135,Runners!CZ$3:DM$180,V$1,FALSE),"")</f>
        <v/>
      </c>
      <c r="W135" s="18" t="str">
        <f t="shared" si="75"/>
        <v/>
      </c>
    </row>
    <row r="136" spans="1:23" x14ac:dyDescent="0.25">
      <c r="C136" s="3">
        <f>IF(A136&lt;&gt;"",VLOOKUP(A136,'Runners RBH2'!A$3:CT$114,C$1,FALSE),0)</f>
        <v>0</v>
      </c>
      <c r="D136" s="6">
        <f t="shared" si="47"/>
        <v>131</v>
      </c>
      <c r="E136" s="2"/>
      <c r="F136" s="2">
        <f t="shared" si="70"/>
        <v>0</v>
      </c>
      <c r="J136" s="1">
        <f t="shared" si="71"/>
        <v>0</v>
      </c>
      <c r="M136" s="8" t="str">
        <f t="shared" si="66"/>
        <v/>
      </c>
      <c r="N136" s="8" t="str">
        <f t="shared" si="67"/>
        <v/>
      </c>
      <c r="O136" s="1" t="str">
        <f t="shared" si="68"/>
        <v/>
      </c>
      <c r="P136" s="32" t="str">
        <f t="shared" si="69"/>
        <v/>
      </c>
      <c r="Q136" s="32" t="str">
        <f t="shared" si="72"/>
        <v/>
      </c>
      <c r="R136" s="6">
        <f t="shared" si="73"/>
        <v>0</v>
      </c>
      <c r="S136" s="6">
        <f>IF(AND(D136&lt;=L$4,P136&lt;&gt;"Y"),IF(N136&lt;VLOOKUP(O136,'Runners RBH2'!A$3:FQ$114,S$1,FALSE),IF(Y$2="zero",0,Y$2),0),0)</f>
        <v>0</v>
      </c>
      <c r="T136" s="6">
        <f t="shared" si="74"/>
        <v>0</v>
      </c>
      <c r="U136" s="2"/>
      <c r="V136" s="2" t="str">
        <f>IF(O136&lt;&gt;"",VLOOKUP(O136,Runners!CZ$3:DM$180,V$1,FALSE),"")</f>
        <v/>
      </c>
      <c r="W136" s="18" t="str">
        <f t="shared" si="75"/>
        <v/>
      </c>
    </row>
    <row r="137" spans="1:23" x14ac:dyDescent="0.25">
      <c r="C137" s="3">
        <f>IF(A137&lt;&gt;"",VLOOKUP(A137,'Runners RBH2'!A$3:CT$114,C$1,FALSE),0)</f>
        <v>0</v>
      </c>
      <c r="D137" s="6">
        <f t="shared" si="47"/>
        <v>132</v>
      </c>
      <c r="E137" s="2"/>
      <c r="F137" s="2">
        <f t="shared" si="70"/>
        <v>0</v>
      </c>
      <c r="J137" s="1">
        <f t="shared" si="71"/>
        <v>0</v>
      </c>
      <c r="M137" s="8" t="str">
        <f t="shared" si="66"/>
        <v/>
      </c>
      <c r="N137" s="8" t="str">
        <f t="shared" si="67"/>
        <v/>
      </c>
      <c r="O137" s="1" t="str">
        <f t="shared" si="68"/>
        <v/>
      </c>
      <c r="P137" s="32" t="str">
        <f t="shared" si="69"/>
        <v/>
      </c>
      <c r="Q137" s="32" t="str">
        <f t="shared" si="72"/>
        <v/>
      </c>
      <c r="R137" s="6">
        <f t="shared" si="73"/>
        <v>0</v>
      </c>
      <c r="S137" s="6">
        <f>IF(AND(D137&lt;=L$4,P137&lt;&gt;"Y"),IF(N137&lt;VLOOKUP(O137,'Runners RBH2'!A$3:FQ$114,S$1,FALSE),IF(Y$2="zero",0,Y$2),0),0)</f>
        <v>0</v>
      </c>
      <c r="T137" s="6">
        <f t="shared" si="74"/>
        <v>0</v>
      </c>
      <c r="U137" s="2"/>
      <c r="V137" s="2" t="str">
        <f>IF(O137&lt;&gt;"",VLOOKUP(O137,Runners!CZ$3:DM$180,V$1,FALSE),"")</f>
        <v/>
      </c>
      <c r="W137" s="18" t="str">
        <f t="shared" si="75"/>
        <v/>
      </c>
    </row>
    <row r="138" spans="1:23" x14ac:dyDescent="0.25">
      <c r="C138" s="3">
        <f>IF(A138&lt;&gt;"",VLOOKUP(A138,'Runners RBH2'!A$3:CT$114,C$1,FALSE),0)</f>
        <v>0</v>
      </c>
      <c r="D138" s="6">
        <f t="shared" ref="D138:D201" si="76">D137+1</f>
        <v>133</v>
      </c>
      <c r="E138" s="2"/>
      <c r="F138" s="2">
        <f t="shared" si="70"/>
        <v>0</v>
      </c>
      <c r="J138" s="1">
        <f t="shared" si="71"/>
        <v>0</v>
      </c>
      <c r="M138" s="8" t="str">
        <f t="shared" si="66"/>
        <v/>
      </c>
      <c r="N138" s="8" t="str">
        <f t="shared" si="67"/>
        <v/>
      </c>
      <c r="O138" s="1" t="str">
        <f t="shared" si="68"/>
        <v/>
      </c>
      <c r="P138" s="32" t="str">
        <f t="shared" si="69"/>
        <v/>
      </c>
      <c r="Q138" s="32" t="str">
        <f t="shared" si="72"/>
        <v/>
      </c>
      <c r="R138" s="6">
        <f t="shared" si="73"/>
        <v>0</v>
      </c>
      <c r="S138" s="6">
        <f>IF(AND(D138&lt;=L$4,P138&lt;&gt;"Y"),IF(N138&lt;VLOOKUP(O138,'Runners RBH2'!A$3:FQ$114,S$1,FALSE),IF(Y$2="zero",0,Y$2),0),0)</f>
        <v>0</v>
      </c>
      <c r="T138" s="6">
        <f t="shared" si="74"/>
        <v>0</v>
      </c>
      <c r="U138" s="2"/>
      <c r="V138" s="2" t="str">
        <f>IF(O138&lt;&gt;"",VLOOKUP(O138,Runners!CZ$3:DM$180,V$1,FALSE),"")</f>
        <v/>
      </c>
      <c r="W138" s="18" t="str">
        <f t="shared" si="75"/>
        <v/>
      </c>
    </row>
    <row r="139" spans="1:23" x14ac:dyDescent="0.25">
      <c r="C139" s="3">
        <f>IF(A139&lt;&gt;"",VLOOKUP(A139,'Runners RBH2'!A$3:CT$114,C$1,FALSE),0)</f>
        <v>0</v>
      </c>
      <c r="D139" s="6">
        <f t="shared" si="76"/>
        <v>134</v>
      </c>
      <c r="E139" s="2"/>
      <c r="F139" s="2">
        <f t="shared" ref="F139:F140" si="77">IF(E139&gt;0,E139-C139,0)</f>
        <v>0</v>
      </c>
      <c r="J139" s="1">
        <f t="shared" ref="J139:J140" si="78">A139</f>
        <v>0</v>
      </c>
      <c r="M139" s="8" t="str">
        <f t="shared" si="66"/>
        <v/>
      </c>
      <c r="N139" s="8" t="str">
        <f t="shared" si="67"/>
        <v/>
      </c>
      <c r="O139" s="1" t="str">
        <f t="shared" si="68"/>
        <v/>
      </c>
      <c r="P139" s="32" t="str">
        <f t="shared" si="69"/>
        <v/>
      </c>
      <c r="Q139" s="32" t="str">
        <f t="shared" ref="Q139:Q140" si="79">IF(D139&lt;=L$4,IF(P139="Y",Q138,Q138-1),"")</f>
        <v/>
      </c>
      <c r="R139" s="6">
        <f t="shared" si="73"/>
        <v>0</v>
      </c>
      <c r="S139" s="6">
        <f>IF(AND(D139&lt;=L$4,P139&lt;&gt;"Y"),IF(N139&lt;VLOOKUP(O139,'Runners RBH2'!A$3:FQ$114,S$1,FALSE),IF(Y$2="zero",0,Y$2),0),0)</f>
        <v>0</v>
      </c>
      <c r="T139" s="6">
        <f t="shared" ref="T139:T140" si="80">IF(AND(D139&lt;=L$4,P139&lt;&gt;"Y"),S139+R139,0)</f>
        <v>0</v>
      </c>
      <c r="U139" s="2"/>
      <c r="V139" s="2" t="str">
        <f>IF(O139&lt;&gt;"",VLOOKUP(O139,Runners!CZ$3:DM$180,V$1,FALSE),"")</f>
        <v/>
      </c>
      <c r="W139" s="18" t="str">
        <f t="shared" ref="W139:W140" si="81">IF(O139&lt;&gt;"",(V139-N139)/V139,"")</f>
        <v/>
      </c>
    </row>
    <row r="140" spans="1:23" x14ac:dyDescent="0.25">
      <c r="A140" s="33"/>
      <c r="C140" s="3">
        <f>IF(A140&lt;&gt;"",VLOOKUP(A140,'Runners RBH2'!A$3:CT$114,C$1,FALSE),0)</f>
        <v>0</v>
      </c>
      <c r="D140" s="6">
        <f t="shared" si="76"/>
        <v>135</v>
      </c>
      <c r="E140" s="2"/>
      <c r="F140" s="2">
        <f t="shared" si="77"/>
        <v>0</v>
      </c>
      <c r="J140" s="1">
        <f t="shared" si="78"/>
        <v>0</v>
      </c>
      <c r="M140" s="8" t="str">
        <f t="shared" si="66"/>
        <v/>
      </c>
      <c r="N140" s="8" t="str">
        <f t="shared" si="67"/>
        <v/>
      </c>
      <c r="O140" s="1" t="str">
        <f t="shared" si="68"/>
        <v/>
      </c>
      <c r="P140" s="32" t="str">
        <f t="shared" si="69"/>
        <v/>
      </c>
      <c r="Q140" s="32" t="str">
        <f t="shared" si="79"/>
        <v/>
      </c>
      <c r="R140" s="6">
        <f t="shared" si="73"/>
        <v>0</v>
      </c>
      <c r="S140" s="6">
        <f>IF(AND(D140&lt;=L$4,P140&lt;&gt;"Y"),IF(N140&lt;VLOOKUP(O140,'Runners RBH2'!A$3:FQ$114,S$1,FALSE),IF(Y$2="zero",0,Y$2),0),0)</f>
        <v>0</v>
      </c>
      <c r="T140" s="6">
        <f t="shared" si="80"/>
        <v>0</v>
      </c>
      <c r="U140" s="2"/>
      <c r="V140" s="2" t="str">
        <f>IF(O140&lt;&gt;"",VLOOKUP(O140,Runners!CZ$3:DM$180,V$1,FALSE),"")</f>
        <v/>
      </c>
      <c r="W140" s="18" t="str">
        <f t="shared" si="81"/>
        <v/>
      </c>
    </row>
    <row r="141" spans="1:23" x14ac:dyDescent="0.25">
      <c r="C141" s="3">
        <f>IF(A141&lt;&gt;"",VLOOKUP(A141,'Runners RBH2'!A$3:CT$114,C$1,FALSE),0)</f>
        <v>0</v>
      </c>
      <c r="D141" s="6">
        <f t="shared" si="76"/>
        <v>136</v>
      </c>
      <c r="E141" s="2"/>
      <c r="F141" s="2">
        <f t="shared" ref="F141:F147" si="82">IF(E141&gt;0,E141-C141,0)</f>
        <v>0</v>
      </c>
      <c r="J141" s="1">
        <f t="shared" ref="J141:J147" si="83">A141</f>
        <v>0</v>
      </c>
      <c r="M141" s="8" t="str">
        <f t="shared" si="66"/>
        <v/>
      </c>
      <c r="N141" s="8" t="str">
        <f t="shared" si="67"/>
        <v/>
      </c>
      <c r="O141" s="1" t="str">
        <f t="shared" si="68"/>
        <v/>
      </c>
      <c r="P141" s="32" t="str">
        <f t="shared" si="69"/>
        <v/>
      </c>
      <c r="Q141" s="32" t="str">
        <f t="shared" ref="Q141:Q147" si="84">IF(D141&lt;=L$4,IF(P141="Y",Q140,Q140-1),"")</f>
        <v/>
      </c>
      <c r="R141" s="6">
        <f t="shared" si="73"/>
        <v>0</v>
      </c>
      <c r="S141" s="6">
        <f>IF(AND(D141&lt;=L$4,P141&lt;&gt;"Y"),IF(N141&lt;VLOOKUP(O141,'Runners RBH2'!A$3:FQ$114,S$1,FALSE),IF(Y$2="zero",0,Y$2),0),0)</f>
        <v>0</v>
      </c>
      <c r="T141" s="6">
        <f t="shared" ref="T141:T147" si="85">IF(AND(D141&lt;=L$4,P141&lt;&gt;"Y"),S141+R141,0)</f>
        <v>0</v>
      </c>
      <c r="U141" s="2"/>
      <c r="V141" s="2" t="str">
        <f>IF(O141&lt;&gt;"",VLOOKUP(O141,Runners!CZ$3:DM$180,V$1,FALSE),"")</f>
        <v/>
      </c>
      <c r="W141" s="18" t="str">
        <f t="shared" ref="W141:W147" si="86">IF(O141&lt;&gt;"",(V141-N141)/V141,"")</f>
        <v/>
      </c>
    </row>
    <row r="142" spans="1:23" x14ac:dyDescent="0.25">
      <c r="C142" s="3">
        <f>IF(A142&lt;&gt;"",VLOOKUP(A142,'Runners RBH2'!A$3:CT$114,C$1,FALSE),0)</f>
        <v>0</v>
      </c>
      <c r="D142" s="6">
        <f t="shared" si="76"/>
        <v>137</v>
      </c>
      <c r="E142" s="2"/>
      <c r="F142" s="2">
        <f t="shared" si="82"/>
        <v>0</v>
      </c>
      <c r="J142" s="1">
        <f t="shared" si="83"/>
        <v>0</v>
      </c>
      <c r="M142" s="8" t="str">
        <f t="shared" si="66"/>
        <v/>
      </c>
      <c r="N142" s="8" t="str">
        <f t="shared" si="67"/>
        <v/>
      </c>
      <c r="O142" s="1" t="str">
        <f t="shared" si="68"/>
        <v/>
      </c>
      <c r="P142" s="32" t="str">
        <f t="shared" si="69"/>
        <v/>
      </c>
      <c r="Q142" s="32" t="str">
        <f t="shared" si="84"/>
        <v/>
      </c>
      <c r="R142" s="6">
        <f t="shared" si="73"/>
        <v>0</v>
      </c>
      <c r="S142" s="6">
        <f>IF(AND(D142&lt;=L$4,P142&lt;&gt;"Y"),IF(N142&lt;VLOOKUP(O142,'Runners RBH2'!A$3:FQ$114,S$1,FALSE),IF(Y$2="zero",0,Y$2),0),0)</f>
        <v>0</v>
      </c>
      <c r="T142" s="6">
        <f t="shared" si="85"/>
        <v>0</v>
      </c>
      <c r="U142" s="2"/>
      <c r="V142" s="2" t="str">
        <f>IF(O142&lt;&gt;"",VLOOKUP(O142,Runners!CZ$3:DM$180,V$1,FALSE),"")</f>
        <v/>
      </c>
      <c r="W142" s="18" t="str">
        <f t="shared" si="86"/>
        <v/>
      </c>
    </row>
    <row r="143" spans="1:23" x14ac:dyDescent="0.25">
      <c r="C143" s="3">
        <f>IF(A143&lt;&gt;"",VLOOKUP(A143,'Runners RBH2'!A$3:CT$114,C$1,FALSE),0)</f>
        <v>0</v>
      </c>
      <c r="D143" s="6">
        <f t="shared" si="76"/>
        <v>138</v>
      </c>
      <c r="E143" s="2"/>
      <c r="F143" s="2">
        <f t="shared" si="82"/>
        <v>0</v>
      </c>
      <c r="J143" s="1">
        <f t="shared" si="83"/>
        <v>0</v>
      </c>
      <c r="M143" s="8" t="str">
        <f t="shared" si="66"/>
        <v/>
      </c>
      <c r="N143" s="8" t="str">
        <f t="shared" si="67"/>
        <v/>
      </c>
      <c r="O143" s="1" t="str">
        <f t="shared" si="68"/>
        <v/>
      </c>
      <c r="P143" s="32" t="str">
        <f t="shared" si="69"/>
        <v/>
      </c>
      <c r="Q143" s="32" t="str">
        <f t="shared" si="84"/>
        <v/>
      </c>
      <c r="R143" s="6">
        <f t="shared" si="73"/>
        <v>0</v>
      </c>
      <c r="S143" s="6">
        <f>IF(AND(D143&lt;=L$4,P143&lt;&gt;"Y"),IF(N143&lt;VLOOKUP(O143,'Runners RBH2'!A$3:FQ$114,S$1,FALSE),IF(Y$2="zero",0,Y$2),0),0)</f>
        <v>0</v>
      </c>
      <c r="T143" s="6">
        <f t="shared" si="85"/>
        <v>0</v>
      </c>
      <c r="U143" s="2"/>
      <c r="V143" s="2" t="str">
        <f>IF(O143&lt;&gt;"",VLOOKUP(O143,Runners!CZ$3:DM$180,V$1,FALSE),"")</f>
        <v/>
      </c>
      <c r="W143" s="18" t="str">
        <f t="shared" si="86"/>
        <v/>
      </c>
    </row>
    <row r="144" spans="1:23" x14ac:dyDescent="0.25">
      <c r="B144" s="3"/>
      <c r="C144" s="3">
        <f>IF(A144&lt;&gt;"",VLOOKUP(A144,'Runners RBH2'!A$3:CT$114,C$1,FALSE),0)</f>
        <v>0</v>
      </c>
      <c r="D144" s="6">
        <f t="shared" si="76"/>
        <v>139</v>
      </c>
      <c r="E144" s="2"/>
      <c r="F144" s="2">
        <f t="shared" si="82"/>
        <v>0</v>
      </c>
      <c r="J144" s="1">
        <f t="shared" si="83"/>
        <v>0</v>
      </c>
      <c r="M144" s="8" t="str">
        <f t="shared" si="66"/>
        <v/>
      </c>
      <c r="N144" s="8" t="str">
        <f t="shared" si="67"/>
        <v/>
      </c>
      <c r="O144" s="1" t="str">
        <f t="shared" si="68"/>
        <v/>
      </c>
      <c r="P144" s="32" t="str">
        <f t="shared" si="69"/>
        <v/>
      </c>
      <c r="Q144" s="32" t="str">
        <f t="shared" si="84"/>
        <v/>
      </c>
      <c r="R144" s="6">
        <f t="shared" si="73"/>
        <v>0</v>
      </c>
      <c r="S144" s="6">
        <f>IF(AND(D144&lt;=L$4,P144&lt;&gt;"Y"),IF(N144&lt;VLOOKUP(O144,'Runners RBH2'!A$3:FQ$114,S$1,FALSE),IF(Y$2="zero",0,Y$2),0),0)</f>
        <v>0</v>
      </c>
      <c r="T144" s="6">
        <f t="shared" si="85"/>
        <v>0</v>
      </c>
      <c r="U144" s="2"/>
      <c r="V144" s="2" t="str">
        <f>IF(O144&lt;&gt;"",VLOOKUP(O144,Runners!CZ$3:DM$180,V$1,FALSE),"")</f>
        <v/>
      </c>
      <c r="W144" s="18" t="str">
        <f t="shared" si="86"/>
        <v/>
      </c>
    </row>
    <row r="145" spans="2:23" x14ac:dyDescent="0.25">
      <c r="C145" s="3">
        <f>IF(A145&lt;&gt;"",VLOOKUP(A145,'Runners RBH2'!A$3:CT$114,C$1,FALSE),0)</f>
        <v>0</v>
      </c>
      <c r="D145" s="6">
        <f t="shared" si="76"/>
        <v>140</v>
      </c>
      <c r="E145" s="2"/>
      <c r="F145" s="2">
        <f t="shared" si="82"/>
        <v>0</v>
      </c>
      <c r="J145" s="1">
        <f t="shared" si="83"/>
        <v>0</v>
      </c>
      <c r="M145" s="8" t="str">
        <f t="shared" si="66"/>
        <v/>
      </c>
      <c r="N145" s="8" t="str">
        <f t="shared" si="67"/>
        <v/>
      </c>
      <c r="O145" s="1" t="str">
        <f t="shared" si="68"/>
        <v/>
      </c>
      <c r="P145" s="32" t="str">
        <f t="shared" si="69"/>
        <v/>
      </c>
      <c r="Q145" s="32" t="str">
        <f t="shared" si="84"/>
        <v/>
      </c>
      <c r="R145" s="6">
        <f t="shared" si="73"/>
        <v>0</v>
      </c>
      <c r="S145" s="6">
        <f>IF(AND(D145&lt;=L$4,P145&lt;&gt;"Y"),IF(N145&lt;VLOOKUP(O145,'Runners RBH2'!A$3:FQ$114,S$1,FALSE),IF(Y$2="zero",0,Y$2),0),0)</f>
        <v>0</v>
      </c>
      <c r="T145" s="6">
        <f t="shared" si="85"/>
        <v>0</v>
      </c>
      <c r="U145" s="2"/>
      <c r="V145" s="2" t="str">
        <f>IF(O145&lt;&gt;"",VLOOKUP(O145,Runners!CZ$3:DM$180,V$1,FALSE),"")</f>
        <v/>
      </c>
      <c r="W145" s="18" t="str">
        <f t="shared" si="86"/>
        <v/>
      </c>
    </row>
    <row r="146" spans="2:23" x14ac:dyDescent="0.25">
      <c r="C146" s="3">
        <f>IF(A146&lt;&gt;"",VLOOKUP(A146,'Runners RBH2'!A$3:CT$114,C$1,FALSE),0)</f>
        <v>0</v>
      </c>
      <c r="D146" s="6">
        <f t="shared" si="76"/>
        <v>141</v>
      </c>
      <c r="E146" s="2"/>
      <c r="F146" s="2">
        <f t="shared" si="82"/>
        <v>0</v>
      </c>
      <c r="J146" s="1">
        <f t="shared" si="83"/>
        <v>0</v>
      </c>
      <c r="M146" s="8" t="str">
        <f t="shared" si="66"/>
        <v/>
      </c>
      <c r="N146" s="8" t="str">
        <f t="shared" si="67"/>
        <v/>
      </c>
      <c r="O146" s="1" t="str">
        <f t="shared" si="68"/>
        <v/>
      </c>
      <c r="P146" s="32" t="str">
        <f t="shared" si="69"/>
        <v/>
      </c>
      <c r="Q146" s="32" t="str">
        <f t="shared" si="84"/>
        <v/>
      </c>
      <c r="R146" s="6">
        <f t="shared" si="73"/>
        <v>0</v>
      </c>
      <c r="S146" s="6">
        <f>IF(AND(D146&lt;=L$4,P146&lt;&gt;"Y"),IF(N146&lt;VLOOKUP(O146,'Runners RBH2'!A$3:FQ$114,S$1,FALSE),IF(Y$2="zero",0,Y$2),0),0)</f>
        <v>0</v>
      </c>
      <c r="T146" s="6">
        <f t="shared" si="85"/>
        <v>0</v>
      </c>
      <c r="U146" s="2"/>
      <c r="V146" s="2" t="str">
        <f>IF(O146&lt;&gt;"",VLOOKUP(O146,Runners!CZ$3:DM$180,V$1,FALSE),"")</f>
        <v/>
      </c>
      <c r="W146" s="18" t="str">
        <f t="shared" si="86"/>
        <v/>
      </c>
    </row>
    <row r="147" spans="2:23" x14ac:dyDescent="0.25">
      <c r="C147" s="3">
        <f>IF(A147&lt;&gt;"",VLOOKUP(A147,'Runners RBH2'!A$3:CT$114,C$1,FALSE),0)</f>
        <v>0</v>
      </c>
      <c r="D147" s="6">
        <f t="shared" si="76"/>
        <v>142</v>
      </c>
      <c r="E147" s="2"/>
      <c r="F147" s="2">
        <f t="shared" si="82"/>
        <v>0</v>
      </c>
      <c r="J147" s="1">
        <f t="shared" si="83"/>
        <v>0</v>
      </c>
      <c r="M147" s="8" t="str">
        <f t="shared" si="66"/>
        <v/>
      </c>
      <c r="N147" s="8" t="str">
        <f t="shared" si="67"/>
        <v/>
      </c>
      <c r="O147" s="1" t="str">
        <f t="shared" si="68"/>
        <v/>
      </c>
      <c r="P147" s="32" t="str">
        <f t="shared" si="69"/>
        <v/>
      </c>
      <c r="Q147" s="32" t="str">
        <f t="shared" si="84"/>
        <v/>
      </c>
      <c r="R147" s="6">
        <f t="shared" si="73"/>
        <v>0</v>
      </c>
      <c r="S147" s="6">
        <f>IF(AND(D147&lt;=L$4,P147&lt;&gt;"Y"),IF(N147&lt;VLOOKUP(O147,'Runners RBH2'!A$3:FQ$114,S$1,FALSE),IF(Y$2="zero",0,Y$2),0),0)</f>
        <v>0</v>
      </c>
      <c r="T147" s="6">
        <f t="shared" si="85"/>
        <v>0</v>
      </c>
      <c r="U147" s="2"/>
      <c r="V147" s="2" t="str">
        <f>IF(O147&lt;&gt;"",VLOOKUP(O147,Runners!CZ$3:DM$180,V$1,FALSE),"")</f>
        <v/>
      </c>
      <c r="W147" s="18" t="str">
        <f t="shared" si="86"/>
        <v/>
      </c>
    </row>
    <row r="148" spans="2:23" x14ac:dyDescent="0.25">
      <c r="C148" s="3">
        <f>IF(A148&lt;&gt;"",VLOOKUP(A148,'Runners RBH2'!A$3:CT$114,C$1,FALSE),0)</f>
        <v>0</v>
      </c>
      <c r="D148" s="6">
        <f t="shared" si="76"/>
        <v>143</v>
      </c>
      <c r="E148" s="2"/>
      <c r="F148" s="2">
        <f t="shared" ref="F148:F207" si="87">IF(E148&gt;0,E148-C148,0)</f>
        <v>0</v>
      </c>
      <c r="J148" s="1">
        <f t="shared" ref="J148:J170" si="88">A148</f>
        <v>0</v>
      </c>
      <c r="M148" s="8" t="str">
        <f t="shared" si="66"/>
        <v/>
      </c>
      <c r="N148" s="8" t="str">
        <f t="shared" si="67"/>
        <v/>
      </c>
      <c r="O148" s="1" t="str">
        <f t="shared" si="68"/>
        <v/>
      </c>
      <c r="P148" s="32" t="str">
        <f t="shared" si="69"/>
        <v/>
      </c>
      <c r="Q148" s="32" t="str">
        <f t="shared" ref="Q148:Q170" si="89">IF(D148&lt;=L$4,IF(P148="Y",Q147,Q147-1),"")</f>
        <v/>
      </c>
      <c r="R148" s="6">
        <f t="shared" si="73"/>
        <v>0</v>
      </c>
      <c r="S148" s="6">
        <f>IF(AND(D148&lt;=L$4,P148&lt;&gt;"Y"),IF(N148&lt;VLOOKUP(O148,'Runners RBH2'!A$3:FQ$114,S$1,FALSE),IF(Y$2="zero",0,Y$2),0),0)</f>
        <v>0</v>
      </c>
      <c r="T148" s="6">
        <f t="shared" ref="T148:T170" si="90">IF(AND(D148&lt;=L$4,P148&lt;&gt;"Y"),S148+R148,0)</f>
        <v>0</v>
      </c>
      <c r="U148" s="2"/>
      <c r="V148" s="2" t="str">
        <f>IF(O148&lt;&gt;"",VLOOKUP(O148,Runners!CZ$3:DM$180,V$1,FALSE),"")</f>
        <v/>
      </c>
      <c r="W148" s="18" t="str">
        <f t="shared" ref="W148:W170" si="91">IF(O148&lt;&gt;"",(V148-N148)/V148,"")</f>
        <v/>
      </c>
    </row>
    <row r="149" spans="2:23" x14ac:dyDescent="0.25">
      <c r="B149" s="3"/>
      <c r="C149" s="3">
        <f>IF(A149&lt;&gt;"",VLOOKUP(A149,'Runners RBH2'!A$3:CT$114,C$1,FALSE),0)</f>
        <v>0</v>
      </c>
      <c r="D149" s="6">
        <f t="shared" si="76"/>
        <v>144</v>
      </c>
      <c r="E149" s="2"/>
      <c r="F149" s="2">
        <f t="shared" si="87"/>
        <v>0</v>
      </c>
      <c r="J149" s="1">
        <f t="shared" si="88"/>
        <v>0</v>
      </c>
      <c r="M149" s="8" t="str">
        <f t="shared" si="66"/>
        <v/>
      </c>
      <c r="N149" s="8" t="str">
        <f t="shared" si="67"/>
        <v/>
      </c>
      <c r="O149" s="1" t="str">
        <f t="shared" si="68"/>
        <v/>
      </c>
      <c r="P149" s="32" t="str">
        <f t="shared" si="69"/>
        <v/>
      </c>
      <c r="Q149" s="32" t="str">
        <f t="shared" si="89"/>
        <v/>
      </c>
      <c r="R149" s="6">
        <f t="shared" si="73"/>
        <v>0</v>
      </c>
      <c r="S149" s="6">
        <f>IF(AND(D149&lt;=L$4,P149&lt;&gt;"Y"),IF(N149&lt;VLOOKUP(O149,'Runners RBH2'!A$3:FQ$114,S$1,FALSE),IF(Y$2="zero",0,Y$2),0),0)</f>
        <v>0</v>
      </c>
      <c r="T149" s="6">
        <f t="shared" si="90"/>
        <v>0</v>
      </c>
      <c r="U149" s="2"/>
      <c r="V149" s="2" t="str">
        <f>IF(O149&lt;&gt;"",VLOOKUP(O149,Runners!CZ$3:DM$180,V$1,FALSE),"")</f>
        <v/>
      </c>
      <c r="W149" s="18" t="str">
        <f t="shared" si="91"/>
        <v/>
      </c>
    </row>
    <row r="150" spans="2:23" x14ac:dyDescent="0.25">
      <c r="C150" s="3">
        <f>IF(A150&lt;&gt;"",VLOOKUP(A150,'Runners RBH2'!A$3:CT$114,C$1,FALSE),0)</f>
        <v>0</v>
      </c>
      <c r="D150" s="6">
        <f t="shared" si="76"/>
        <v>145</v>
      </c>
      <c r="E150" s="2"/>
      <c r="F150" s="2">
        <f t="shared" si="87"/>
        <v>0</v>
      </c>
      <c r="J150" s="1">
        <f t="shared" si="88"/>
        <v>0</v>
      </c>
      <c r="M150" s="8" t="str">
        <f t="shared" si="66"/>
        <v/>
      </c>
      <c r="N150" s="8" t="str">
        <f t="shared" si="67"/>
        <v/>
      </c>
      <c r="O150" s="1" t="str">
        <f t="shared" si="68"/>
        <v/>
      </c>
      <c r="P150" s="32" t="str">
        <f t="shared" si="69"/>
        <v/>
      </c>
      <c r="Q150" s="32" t="str">
        <f t="shared" si="89"/>
        <v/>
      </c>
      <c r="R150" s="6">
        <f t="shared" si="73"/>
        <v>0</v>
      </c>
      <c r="S150" s="6">
        <f>IF(AND(D150&lt;=L$4,P150&lt;&gt;"Y"),IF(N150&lt;VLOOKUP(O150,'Runners RBH2'!A$3:FQ$114,S$1,FALSE),IF(Y$2="zero",0,Y$2),0),0)</f>
        <v>0</v>
      </c>
      <c r="T150" s="6">
        <f t="shared" si="90"/>
        <v>0</v>
      </c>
      <c r="U150" s="2"/>
      <c r="V150" s="2" t="str">
        <f>IF(O150&lt;&gt;"",VLOOKUP(O150,Runners!CZ$3:DM$180,V$1,FALSE),"")</f>
        <v/>
      </c>
      <c r="W150" s="18" t="str">
        <f t="shared" si="91"/>
        <v/>
      </c>
    </row>
    <row r="151" spans="2:23" x14ac:dyDescent="0.25">
      <c r="C151" s="3">
        <f>IF(A151&lt;&gt;"",VLOOKUP(A151,'Runners RBH2'!A$3:CT$114,C$1,FALSE),0)</f>
        <v>0</v>
      </c>
      <c r="D151" s="6">
        <f t="shared" si="76"/>
        <v>146</v>
      </c>
      <c r="E151" s="2"/>
      <c r="F151" s="2">
        <f t="shared" si="87"/>
        <v>0</v>
      </c>
      <c r="J151" s="1">
        <f t="shared" si="88"/>
        <v>0</v>
      </c>
      <c r="M151" s="8" t="str">
        <f t="shared" si="66"/>
        <v/>
      </c>
      <c r="N151" s="8" t="str">
        <f t="shared" si="67"/>
        <v/>
      </c>
      <c r="O151" s="1" t="str">
        <f t="shared" si="68"/>
        <v/>
      </c>
      <c r="P151" s="32" t="str">
        <f t="shared" si="69"/>
        <v/>
      </c>
      <c r="Q151" s="32" t="str">
        <f t="shared" si="89"/>
        <v/>
      </c>
      <c r="R151" s="6">
        <f t="shared" si="73"/>
        <v>0</v>
      </c>
      <c r="S151" s="6">
        <f>IF(AND(D151&lt;=L$4,P151&lt;&gt;"Y"),IF(N151&lt;VLOOKUP(O151,'Runners RBH2'!A$3:FQ$114,S$1,FALSE),IF(Y$2="zero",0,Y$2),0),0)</f>
        <v>0</v>
      </c>
      <c r="T151" s="6">
        <f t="shared" si="90"/>
        <v>0</v>
      </c>
      <c r="U151" s="2"/>
      <c r="V151" s="2" t="str">
        <f>IF(O151&lt;&gt;"",VLOOKUP(O151,Runners!CZ$3:DM$180,V$1,FALSE),"")</f>
        <v/>
      </c>
      <c r="W151" s="18" t="str">
        <f t="shared" si="91"/>
        <v/>
      </c>
    </row>
    <row r="152" spans="2:23" x14ac:dyDescent="0.25">
      <c r="C152" s="3">
        <f>IF(A152&lt;&gt;"",VLOOKUP(A152,'Runners RBH2'!A$3:CT$114,C$1,FALSE),0)</f>
        <v>0</v>
      </c>
      <c r="D152" s="6">
        <f t="shared" si="76"/>
        <v>147</v>
      </c>
      <c r="E152" s="2"/>
      <c r="F152" s="2">
        <f t="shared" si="87"/>
        <v>0</v>
      </c>
      <c r="J152" s="1">
        <f t="shared" si="88"/>
        <v>0</v>
      </c>
      <c r="M152" s="8" t="str">
        <f t="shared" si="66"/>
        <v/>
      </c>
      <c r="N152" s="8" t="str">
        <f t="shared" si="67"/>
        <v/>
      </c>
      <c r="O152" s="1" t="str">
        <f t="shared" si="68"/>
        <v/>
      </c>
      <c r="P152" s="32" t="str">
        <f t="shared" si="69"/>
        <v/>
      </c>
      <c r="Q152" s="32" t="str">
        <f t="shared" si="89"/>
        <v/>
      </c>
      <c r="R152" s="6">
        <f t="shared" si="73"/>
        <v>0</v>
      </c>
      <c r="S152" s="6">
        <f>IF(AND(D152&lt;=L$4,P152&lt;&gt;"Y"),IF(N152&lt;VLOOKUP(O152,'Runners RBH2'!A$3:FQ$114,S$1,FALSE),IF(Y$2="zero",0,Y$2),0),0)</f>
        <v>0</v>
      </c>
      <c r="T152" s="6">
        <f t="shared" si="90"/>
        <v>0</v>
      </c>
      <c r="U152" s="2"/>
      <c r="V152" s="2" t="str">
        <f>IF(O152&lt;&gt;"",VLOOKUP(O152,Runners!CZ$3:DM$180,V$1,FALSE),"")</f>
        <v/>
      </c>
      <c r="W152" s="18" t="str">
        <f t="shared" si="91"/>
        <v/>
      </c>
    </row>
    <row r="153" spans="2:23" x14ac:dyDescent="0.25">
      <c r="C153" s="3">
        <f>IF(A153&lt;&gt;"",VLOOKUP(A153,'Runners RBH2'!A$3:CT$114,C$1,FALSE),0)</f>
        <v>0</v>
      </c>
      <c r="D153" s="6">
        <f t="shared" si="76"/>
        <v>148</v>
      </c>
      <c r="E153" s="2"/>
      <c r="F153" s="2">
        <f t="shared" si="87"/>
        <v>0</v>
      </c>
      <c r="J153" s="1">
        <f t="shared" si="88"/>
        <v>0</v>
      </c>
      <c r="M153" s="8" t="str">
        <f t="shared" si="66"/>
        <v/>
      </c>
      <c r="N153" s="8" t="str">
        <f t="shared" si="67"/>
        <v/>
      </c>
      <c r="O153" s="1" t="str">
        <f t="shared" si="68"/>
        <v/>
      </c>
      <c r="P153" s="32" t="str">
        <f t="shared" si="69"/>
        <v/>
      </c>
      <c r="Q153" s="32" t="str">
        <f t="shared" si="89"/>
        <v/>
      </c>
      <c r="R153" s="6">
        <f t="shared" si="73"/>
        <v>0</v>
      </c>
      <c r="S153" s="6">
        <f>IF(AND(D153&lt;=L$4,P153&lt;&gt;"Y"),IF(N153&lt;VLOOKUP(O153,'Runners RBH2'!A$3:FQ$114,S$1,FALSE),IF(Y$2="zero",0,Y$2),0),0)</f>
        <v>0</v>
      </c>
      <c r="T153" s="6">
        <f t="shared" si="90"/>
        <v>0</v>
      </c>
      <c r="U153" s="2"/>
      <c r="V153" s="2" t="str">
        <f>IF(O153&lt;&gt;"",VLOOKUP(O153,Runners!CZ$3:DM$180,V$1,FALSE),"")</f>
        <v/>
      </c>
      <c r="W153" s="18" t="str">
        <f t="shared" si="91"/>
        <v/>
      </c>
    </row>
    <row r="154" spans="2:23" x14ac:dyDescent="0.25">
      <c r="C154" s="3">
        <f>IF(A154&lt;&gt;"",VLOOKUP(A154,'Runners RBH2'!A$3:CT$114,C$1,FALSE),0)</f>
        <v>0</v>
      </c>
      <c r="D154" s="6">
        <f t="shared" si="76"/>
        <v>149</v>
      </c>
      <c r="E154" s="2"/>
      <c r="F154" s="2">
        <f t="shared" si="87"/>
        <v>0</v>
      </c>
      <c r="J154" s="1">
        <f t="shared" si="88"/>
        <v>0</v>
      </c>
      <c r="M154" s="8" t="str">
        <f t="shared" si="66"/>
        <v/>
      </c>
      <c r="N154" s="8" t="str">
        <f t="shared" si="67"/>
        <v/>
      </c>
      <c r="O154" s="1" t="str">
        <f t="shared" si="68"/>
        <v/>
      </c>
      <c r="P154" s="32" t="str">
        <f t="shared" si="69"/>
        <v/>
      </c>
      <c r="Q154" s="32" t="str">
        <f t="shared" si="89"/>
        <v/>
      </c>
      <c r="R154" s="6">
        <f t="shared" si="73"/>
        <v>0</v>
      </c>
      <c r="S154" s="6">
        <f>IF(AND(D154&lt;=L$4,P154&lt;&gt;"Y"),IF(N154&lt;VLOOKUP(O154,'Runners RBH2'!A$3:FQ$114,S$1,FALSE),IF(Y$2="zero",0,Y$2),0),0)</f>
        <v>0</v>
      </c>
      <c r="T154" s="6">
        <f t="shared" si="90"/>
        <v>0</v>
      </c>
      <c r="U154" s="2"/>
      <c r="V154" s="2" t="str">
        <f>IF(O154&lt;&gt;"",VLOOKUP(O154,Runners!CZ$3:DM$180,V$1,FALSE),"")</f>
        <v/>
      </c>
      <c r="W154" s="18" t="str">
        <f t="shared" si="91"/>
        <v/>
      </c>
    </row>
    <row r="155" spans="2:23" x14ac:dyDescent="0.25">
      <c r="C155" s="3">
        <f>IF(A155&lt;&gt;"",VLOOKUP(A155,'Runners RBH2'!A$3:CT$114,C$1,FALSE),0)</f>
        <v>0</v>
      </c>
      <c r="D155" s="6">
        <f t="shared" si="76"/>
        <v>150</v>
      </c>
      <c r="E155" s="2"/>
      <c r="F155" s="2">
        <f t="shared" si="87"/>
        <v>0</v>
      </c>
      <c r="J155" s="1">
        <f t="shared" si="88"/>
        <v>0</v>
      </c>
      <c r="M155" s="8" t="str">
        <f t="shared" si="66"/>
        <v/>
      </c>
      <c r="N155" s="8" t="str">
        <f t="shared" si="67"/>
        <v/>
      </c>
      <c r="O155" s="1" t="str">
        <f t="shared" si="68"/>
        <v/>
      </c>
      <c r="P155" s="32" t="str">
        <f t="shared" si="69"/>
        <v/>
      </c>
      <c r="Q155" s="32" t="str">
        <f t="shared" si="89"/>
        <v/>
      </c>
      <c r="R155" s="6">
        <f t="shared" si="73"/>
        <v>0</v>
      </c>
      <c r="S155" s="6">
        <f>IF(AND(D155&lt;=L$4,P155&lt;&gt;"Y"),IF(N155&lt;VLOOKUP(O155,'Runners RBH2'!A$3:FQ$114,S$1,FALSE),IF(Y$2="zero",0,Y$2),0),0)</f>
        <v>0</v>
      </c>
      <c r="T155" s="6">
        <f t="shared" si="90"/>
        <v>0</v>
      </c>
      <c r="U155" s="2"/>
      <c r="V155" s="2" t="str">
        <f>IF(O155&lt;&gt;"",VLOOKUP(O155,Runners!CZ$3:DM$180,V$1,FALSE),"")</f>
        <v/>
      </c>
      <c r="W155" s="18" t="str">
        <f t="shared" si="91"/>
        <v/>
      </c>
    </row>
    <row r="156" spans="2:23" x14ac:dyDescent="0.25">
      <c r="C156" s="3">
        <f>IF(A156&lt;&gt;"",VLOOKUP(A156,'Runners RBH2'!A$3:CT$114,C$1,FALSE),0)</f>
        <v>0</v>
      </c>
      <c r="D156" s="6">
        <f t="shared" si="76"/>
        <v>151</v>
      </c>
      <c r="E156" s="2"/>
      <c r="F156" s="2">
        <f t="shared" si="87"/>
        <v>0</v>
      </c>
      <c r="J156" s="1">
        <f t="shared" si="88"/>
        <v>0</v>
      </c>
      <c r="M156" s="8" t="str">
        <f t="shared" ref="M156:M187" si="92">IF(D156&lt;=L$4,SMALL(E$4:E$208,D156),"")</f>
        <v/>
      </c>
      <c r="N156" s="8" t="str">
        <f t="shared" ref="N156:N187" si="93">IF(D156&lt;=L$4,VLOOKUP(M156,E$4:F$208,2,FALSE),"")</f>
        <v/>
      </c>
      <c r="O156" s="1" t="str">
        <f t="shared" ref="O156:O187" si="94">IF(D156&lt;=L$4,VLOOKUP(M156,E$4:J$208,6,FALSE),"")</f>
        <v/>
      </c>
      <c r="P156" s="32" t="str">
        <f t="shared" ref="P156:P187" si="95">IF(D156&lt;=L$4,VLOOKUP(O156,A$4:B$208,2,FALSE),"")</f>
        <v/>
      </c>
      <c r="Q156" s="32" t="str">
        <f t="shared" si="89"/>
        <v/>
      </c>
      <c r="R156" s="6">
        <f t="shared" si="73"/>
        <v>0</v>
      </c>
      <c r="S156" s="6">
        <f>IF(AND(D156&lt;=L$4,P156&lt;&gt;"Y"),IF(N156&lt;VLOOKUP(O156,'Runners RBH2'!A$3:FQ$114,S$1,FALSE),IF(Y$2="zero",0,Y$2),0),0)</f>
        <v>0</v>
      </c>
      <c r="T156" s="6">
        <f t="shared" si="90"/>
        <v>0</v>
      </c>
      <c r="U156" s="2"/>
      <c r="V156" s="2" t="str">
        <f>IF(O156&lt;&gt;"",VLOOKUP(O156,Runners!CZ$3:DM$180,V$1,FALSE),"")</f>
        <v/>
      </c>
      <c r="W156" s="18" t="str">
        <f t="shared" si="91"/>
        <v/>
      </c>
    </row>
    <row r="157" spans="2:23" x14ac:dyDescent="0.25">
      <c r="C157" s="3">
        <f>IF(A157&lt;&gt;"",VLOOKUP(A157,'Runners RBH2'!A$3:CT$114,C$1,FALSE),0)</f>
        <v>0</v>
      </c>
      <c r="D157" s="6">
        <f t="shared" si="76"/>
        <v>152</v>
      </c>
      <c r="E157" s="2"/>
      <c r="F157" s="2">
        <f t="shared" si="87"/>
        <v>0</v>
      </c>
      <c r="J157" s="1">
        <f t="shared" si="88"/>
        <v>0</v>
      </c>
      <c r="M157" s="8" t="str">
        <f t="shared" si="92"/>
        <v/>
      </c>
      <c r="N157" s="8" t="str">
        <f t="shared" si="93"/>
        <v/>
      </c>
      <c r="O157" s="1" t="str">
        <f t="shared" si="94"/>
        <v/>
      </c>
      <c r="P157" s="32" t="str">
        <f t="shared" si="95"/>
        <v/>
      </c>
      <c r="Q157" s="32" t="str">
        <f t="shared" si="89"/>
        <v/>
      </c>
      <c r="R157" s="6">
        <f t="shared" si="73"/>
        <v>0</v>
      </c>
      <c r="S157" s="6">
        <f>IF(AND(D157&lt;=L$4,P157&lt;&gt;"Y"),IF(N157&lt;VLOOKUP(O157,'Runners RBH2'!A$3:FQ$114,S$1,FALSE),IF(Y$2="zero",0,Y$2),0),0)</f>
        <v>0</v>
      </c>
      <c r="T157" s="6">
        <f t="shared" si="90"/>
        <v>0</v>
      </c>
      <c r="U157" s="2"/>
      <c r="V157" s="2" t="str">
        <f>IF(O157&lt;&gt;"",VLOOKUP(O157,Runners!CZ$3:DM$180,V$1,FALSE),"")</f>
        <v/>
      </c>
      <c r="W157" s="18" t="str">
        <f t="shared" si="91"/>
        <v/>
      </c>
    </row>
    <row r="158" spans="2:23" x14ac:dyDescent="0.25">
      <c r="C158" s="3">
        <f>IF(A158&lt;&gt;"",VLOOKUP(A158,'Runners RBH2'!A$3:CT$114,C$1,FALSE),0)</f>
        <v>0</v>
      </c>
      <c r="D158" s="6">
        <f t="shared" si="76"/>
        <v>153</v>
      </c>
      <c r="E158" s="2"/>
      <c r="F158" s="2">
        <f t="shared" si="87"/>
        <v>0</v>
      </c>
      <c r="J158" s="1">
        <f t="shared" si="88"/>
        <v>0</v>
      </c>
      <c r="M158" s="8" t="str">
        <f t="shared" si="92"/>
        <v/>
      </c>
      <c r="N158" s="8" t="str">
        <f t="shared" si="93"/>
        <v/>
      </c>
      <c r="O158" s="1" t="str">
        <f t="shared" si="94"/>
        <v/>
      </c>
      <c r="P158" s="32" t="str">
        <f t="shared" si="95"/>
        <v/>
      </c>
      <c r="Q158" s="32" t="str">
        <f t="shared" si="89"/>
        <v/>
      </c>
      <c r="R158" s="6">
        <f t="shared" si="73"/>
        <v>0</v>
      </c>
      <c r="S158" s="6">
        <f>IF(AND(D158&lt;=L$4,P158&lt;&gt;"Y"),IF(N158&lt;VLOOKUP(O158,'Runners RBH2'!A$3:FQ$114,S$1,FALSE),IF(Y$2="zero",0,Y$2),0),0)</f>
        <v>0</v>
      </c>
      <c r="T158" s="6">
        <f t="shared" si="90"/>
        <v>0</v>
      </c>
      <c r="U158" s="2"/>
      <c r="V158" s="2" t="str">
        <f>IF(O158&lt;&gt;"",VLOOKUP(O158,Runners!CZ$3:DM$180,V$1,FALSE),"")</f>
        <v/>
      </c>
      <c r="W158" s="18" t="str">
        <f t="shared" si="91"/>
        <v/>
      </c>
    </row>
    <row r="159" spans="2:23" x14ac:dyDescent="0.25">
      <c r="C159" s="3">
        <f>IF(A159&lt;&gt;"",VLOOKUP(A159,'Runners RBH2'!A$3:CT$114,C$1,FALSE),0)</f>
        <v>0</v>
      </c>
      <c r="D159" s="6">
        <f t="shared" si="76"/>
        <v>154</v>
      </c>
      <c r="E159" s="2"/>
      <c r="F159" s="2">
        <f t="shared" si="87"/>
        <v>0</v>
      </c>
      <c r="J159" s="1">
        <f t="shared" si="88"/>
        <v>0</v>
      </c>
      <c r="M159" s="8" t="str">
        <f t="shared" si="92"/>
        <v/>
      </c>
      <c r="N159" s="8" t="str">
        <f t="shared" si="93"/>
        <v/>
      </c>
      <c r="O159" s="1" t="str">
        <f t="shared" si="94"/>
        <v/>
      </c>
      <c r="P159" s="32" t="str">
        <f t="shared" si="95"/>
        <v/>
      </c>
      <c r="Q159" s="32" t="str">
        <f t="shared" si="89"/>
        <v/>
      </c>
      <c r="R159" s="6">
        <f t="shared" si="73"/>
        <v>0</v>
      </c>
      <c r="S159" s="6">
        <f>IF(AND(D159&lt;=L$4,P159&lt;&gt;"Y"),IF(N159&lt;VLOOKUP(O159,'Runners RBH2'!A$3:FQ$114,S$1,FALSE),IF(Y$2="zero",0,Y$2),0),0)</f>
        <v>0</v>
      </c>
      <c r="T159" s="6">
        <f t="shared" si="90"/>
        <v>0</v>
      </c>
      <c r="U159" s="2"/>
      <c r="V159" s="2" t="str">
        <f>IF(O159&lt;&gt;"",VLOOKUP(O159,Runners!CZ$3:DM$180,V$1,FALSE),"")</f>
        <v/>
      </c>
      <c r="W159" s="18" t="str">
        <f t="shared" si="91"/>
        <v/>
      </c>
    </row>
    <row r="160" spans="2:23" x14ac:dyDescent="0.25">
      <c r="C160" s="3">
        <f>IF(A160&lt;&gt;"",VLOOKUP(A160,'Runners RBH2'!A$3:CT$114,C$1,FALSE),0)</f>
        <v>0</v>
      </c>
      <c r="D160" s="6">
        <f t="shared" si="76"/>
        <v>155</v>
      </c>
      <c r="E160" s="2"/>
      <c r="F160" s="2">
        <f t="shared" si="87"/>
        <v>0</v>
      </c>
      <c r="J160" s="1">
        <f t="shared" si="88"/>
        <v>0</v>
      </c>
      <c r="M160" s="8" t="str">
        <f t="shared" si="92"/>
        <v/>
      </c>
      <c r="N160" s="8" t="str">
        <f t="shared" si="93"/>
        <v/>
      </c>
      <c r="O160" s="1" t="str">
        <f t="shared" si="94"/>
        <v/>
      </c>
      <c r="P160" s="32" t="str">
        <f t="shared" si="95"/>
        <v/>
      </c>
      <c r="Q160" s="32" t="str">
        <f t="shared" si="89"/>
        <v/>
      </c>
      <c r="R160" s="6">
        <f t="shared" si="73"/>
        <v>0</v>
      </c>
      <c r="S160" s="6">
        <f>IF(AND(D160&lt;=L$4,P160&lt;&gt;"Y"),IF(N160&lt;VLOOKUP(O160,'Runners RBH2'!A$3:FQ$114,S$1,FALSE),IF(Y$2="zero",0,Y$2),0),0)</f>
        <v>0</v>
      </c>
      <c r="T160" s="6">
        <f t="shared" si="90"/>
        <v>0</v>
      </c>
      <c r="U160" s="2"/>
      <c r="V160" s="2" t="str">
        <f>IF(O160&lt;&gt;"",VLOOKUP(O160,Runners!CZ$3:DM$180,V$1,FALSE),"")</f>
        <v/>
      </c>
      <c r="W160" s="18" t="str">
        <f t="shared" si="91"/>
        <v/>
      </c>
    </row>
    <row r="161" spans="3:23" x14ac:dyDescent="0.25">
      <c r="C161" s="3">
        <f>IF(A161&lt;&gt;"",VLOOKUP(A161,'Runners RBH2'!A$3:CT$114,C$1,FALSE),0)</f>
        <v>0</v>
      </c>
      <c r="D161" s="6">
        <f t="shared" si="76"/>
        <v>156</v>
      </c>
      <c r="E161" s="2"/>
      <c r="F161" s="2">
        <f t="shared" si="87"/>
        <v>0</v>
      </c>
      <c r="J161" s="1">
        <f t="shared" si="88"/>
        <v>0</v>
      </c>
      <c r="M161" s="8" t="str">
        <f t="shared" si="92"/>
        <v/>
      </c>
      <c r="N161" s="8" t="str">
        <f t="shared" si="93"/>
        <v/>
      </c>
      <c r="O161" s="1" t="str">
        <f t="shared" si="94"/>
        <v/>
      </c>
      <c r="P161" s="32" t="str">
        <f t="shared" si="95"/>
        <v/>
      </c>
      <c r="Q161" s="32" t="str">
        <f t="shared" si="89"/>
        <v/>
      </c>
      <c r="R161" s="6">
        <f t="shared" si="73"/>
        <v>0</v>
      </c>
      <c r="S161" s="6">
        <f>IF(AND(D161&lt;=L$4,P161&lt;&gt;"Y"),IF(N161&lt;VLOOKUP(O161,'Runners RBH2'!A$3:FQ$114,S$1,FALSE),IF(Y$2="zero",0,Y$2),0),0)</f>
        <v>0</v>
      </c>
      <c r="T161" s="6">
        <f t="shared" si="90"/>
        <v>0</v>
      </c>
      <c r="U161" s="2"/>
      <c r="V161" s="2" t="str">
        <f>IF(O161&lt;&gt;"",VLOOKUP(O161,Runners!CZ$3:DM$180,V$1,FALSE),"")</f>
        <v/>
      </c>
      <c r="W161" s="18" t="str">
        <f t="shared" si="91"/>
        <v/>
      </c>
    </row>
    <row r="162" spans="3:23" x14ac:dyDescent="0.25">
      <c r="C162" s="3">
        <f>IF(A162&lt;&gt;"",VLOOKUP(A162,'Runners RBH2'!A$3:CT$114,C$1,FALSE),0)</f>
        <v>0</v>
      </c>
      <c r="D162" s="6">
        <f t="shared" si="76"/>
        <v>157</v>
      </c>
      <c r="E162" s="2"/>
      <c r="F162" s="2">
        <f t="shared" si="87"/>
        <v>0</v>
      </c>
      <c r="J162" s="1">
        <f t="shared" si="88"/>
        <v>0</v>
      </c>
      <c r="M162" s="8" t="str">
        <f t="shared" si="92"/>
        <v/>
      </c>
      <c r="N162" s="8" t="str">
        <f t="shared" si="93"/>
        <v/>
      </c>
      <c r="O162" s="1" t="str">
        <f t="shared" si="94"/>
        <v/>
      </c>
      <c r="P162" s="32" t="str">
        <f t="shared" si="95"/>
        <v/>
      </c>
      <c r="Q162" s="32" t="str">
        <f t="shared" si="89"/>
        <v/>
      </c>
      <c r="R162" s="6">
        <f t="shared" si="73"/>
        <v>0</v>
      </c>
      <c r="S162" s="6">
        <f>IF(AND(D162&lt;=L$4,P162&lt;&gt;"Y"),IF(N162&lt;VLOOKUP(O162,'Runners RBH2'!A$3:FQ$114,S$1,FALSE),IF(Y$2="zero",0,Y$2),0),0)</f>
        <v>0</v>
      </c>
      <c r="T162" s="6">
        <f t="shared" si="90"/>
        <v>0</v>
      </c>
      <c r="U162" s="2"/>
      <c r="V162" s="2" t="str">
        <f>IF(O162&lt;&gt;"",VLOOKUP(O162,Runners!CZ$3:DM$180,V$1,FALSE),"")</f>
        <v/>
      </c>
      <c r="W162" s="18" t="str">
        <f t="shared" si="91"/>
        <v/>
      </c>
    </row>
    <row r="163" spans="3:23" x14ac:dyDescent="0.25">
      <c r="C163" s="3">
        <f>IF(A163&lt;&gt;"",VLOOKUP(A163,'Runners RBH2'!A$3:CT$114,C$1,FALSE),0)</f>
        <v>0</v>
      </c>
      <c r="D163" s="6">
        <f t="shared" si="76"/>
        <v>158</v>
      </c>
      <c r="E163" s="2"/>
      <c r="F163" s="2">
        <f t="shared" si="87"/>
        <v>0</v>
      </c>
      <c r="J163" s="1">
        <f t="shared" si="88"/>
        <v>0</v>
      </c>
      <c r="M163" s="8" t="str">
        <f t="shared" si="92"/>
        <v/>
      </c>
      <c r="N163" s="8" t="str">
        <f t="shared" si="93"/>
        <v/>
      </c>
      <c r="O163" s="1" t="str">
        <f t="shared" si="94"/>
        <v/>
      </c>
      <c r="P163" s="32" t="str">
        <f t="shared" si="95"/>
        <v/>
      </c>
      <c r="Q163" s="32" t="str">
        <f t="shared" si="89"/>
        <v/>
      </c>
      <c r="R163" s="6">
        <f t="shared" si="73"/>
        <v>0</v>
      </c>
      <c r="S163" s="6">
        <f>IF(AND(D163&lt;=L$4,P163&lt;&gt;"Y"),IF(N163&lt;VLOOKUP(O163,'Runners RBH2'!A$3:FQ$114,S$1,FALSE),IF(Y$2="zero",0,Y$2),0),0)</f>
        <v>0</v>
      </c>
      <c r="T163" s="6">
        <f t="shared" si="90"/>
        <v>0</v>
      </c>
      <c r="U163" s="2"/>
      <c r="V163" s="2" t="str">
        <f>IF(O163&lt;&gt;"",VLOOKUP(O163,Runners!CZ$3:DM$180,V$1,FALSE),"")</f>
        <v/>
      </c>
      <c r="W163" s="18" t="str">
        <f t="shared" si="91"/>
        <v/>
      </c>
    </row>
    <row r="164" spans="3:23" x14ac:dyDescent="0.25">
      <c r="C164" s="3">
        <f>IF(A164&lt;&gt;"",VLOOKUP(A164,'Runners RBH2'!A$3:CT$114,C$1,FALSE),0)</f>
        <v>0</v>
      </c>
      <c r="D164" s="6">
        <f t="shared" si="76"/>
        <v>159</v>
      </c>
      <c r="E164" s="2"/>
      <c r="F164" s="2">
        <f t="shared" si="87"/>
        <v>0</v>
      </c>
      <c r="J164" s="1">
        <f t="shared" si="88"/>
        <v>0</v>
      </c>
      <c r="M164" s="8" t="str">
        <f t="shared" si="92"/>
        <v/>
      </c>
      <c r="N164" s="8" t="str">
        <f t="shared" si="93"/>
        <v/>
      </c>
      <c r="O164" s="1" t="str">
        <f t="shared" si="94"/>
        <v/>
      </c>
      <c r="P164" s="32" t="str">
        <f t="shared" si="95"/>
        <v/>
      </c>
      <c r="Q164" s="32" t="str">
        <f t="shared" si="89"/>
        <v/>
      </c>
      <c r="R164" s="6">
        <f t="shared" si="73"/>
        <v>0</v>
      </c>
      <c r="S164" s="6">
        <f>IF(AND(D164&lt;=L$4,P164&lt;&gt;"Y"),IF(N164&lt;VLOOKUP(O164,'Runners RBH2'!A$3:FQ$114,S$1,FALSE),IF(Y$2="zero",0,Y$2),0),0)</f>
        <v>0</v>
      </c>
      <c r="T164" s="6">
        <f t="shared" si="90"/>
        <v>0</v>
      </c>
      <c r="U164" s="2"/>
      <c r="V164" s="2" t="str">
        <f>IF(O164&lt;&gt;"",VLOOKUP(O164,Runners!CZ$3:DM$180,V$1,FALSE),"")</f>
        <v/>
      </c>
      <c r="W164" s="18" t="str">
        <f t="shared" si="91"/>
        <v/>
      </c>
    </row>
    <row r="165" spans="3:23" x14ac:dyDescent="0.25">
      <c r="C165" s="3">
        <f>IF(A165&lt;&gt;"",VLOOKUP(A165,'Runners RBH2'!A$3:CT$114,C$1,FALSE),0)</f>
        <v>0</v>
      </c>
      <c r="D165" s="6">
        <f t="shared" si="76"/>
        <v>160</v>
      </c>
      <c r="E165" s="2"/>
      <c r="F165" s="2">
        <f t="shared" si="87"/>
        <v>0</v>
      </c>
      <c r="J165" s="1">
        <f t="shared" si="88"/>
        <v>0</v>
      </c>
      <c r="M165" s="8" t="str">
        <f t="shared" si="92"/>
        <v/>
      </c>
      <c r="N165" s="8" t="str">
        <f t="shared" si="93"/>
        <v/>
      </c>
      <c r="O165" s="1" t="str">
        <f t="shared" si="94"/>
        <v/>
      </c>
      <c r="P165" s="32" t="str">
        <f t="shared" si="95"/>
        <v/>
      </c>
      <c r="Q165" s="32" t="str">
        <f t="shared" si="89"/>
        <v/>
      </c>
      <c r="R165" s="6">
        <f t="shared" si="73"/>
        <v>0</v>
      </c>
      <c r="S165" s="6">
        <f>IF(AND(D165&lt;=L$4,P165&lt;&gt;"Y"),IF(N165&lt;VLOOKUP(O165,'Runners RBH2'!A$3:FQ$114,S$1,FALSE),IF(Y$2="zero",0,Y$2),0),0)</f>
        <v>0</v>
      </c>
      <c r="T165" s="6">
        <f t="shared" si="90"/>
        <v>0</v>
      </c>
      <c r="U165" s="2"/>
      <c r="V165" s="2" t="str">
        <f>IF(O165&lt;&gt;"",VLOOKUP(O165,Runners!CZ$3:DM$180,V$1,FALSE),"")</f>
        <v/>
      </c>
      <c r="W165" s="18" t="str">
        <f t="shared" si="91"/>
        <v/>
      </c>
    </row>
    <row r="166" spans="3:23" x14ac:dyDescent="0.25">
      <c r="C166" s="3">
        <f>IF(A166&lt;&gt;"",VLOOKUP(A166,'Runners RBH2'!A$3:CT$114,C$1,FALSE),0)</f>
        <v>0</v>
      </c>
      <c r="D166" s="6">
        <f t="shared" si="76"/>
        <v>161</v>
      </c>
      <c r="E166" s="2"/>
      <c r="F166" s="2">
        <f t="shared" si="87"/>
        <v>0</v>
      </c>
      <c r="J166" s="1">
        <f t="shared" si="88"/>
        <v>0</v>
      </c>
      <c r="M166" s="8" t="str">
        <f t="shared" si="92"/>
        <v/>
      </c>
      <c r="N166" s="8" t="str">
        <f t="shared" si="93"/>
        <v/>
      </c>
      <c r="O166" s="1" t="str">
        <f t="shared" si="94"/>
        <v/>
      </c>
      <c r="P166" s="32" t="str">
        <f t="shared" si="95"/>
        <v/>
      </c>
      <c r="Q166" s="32" t="str">
        <f t="shared" si="89"/>
        <v/>
      </c>
      <c r="R166" s="6">
        <f t="shared" si="73"/>
        <v>0</v>
      </c>
      <c r="S166" s="6">
        <f>IF(AND(D166&lt;=L$4,P166&lt;&gt;"Y"),IF(N166&lt;VLOOKUP(O166,'Runners RBH2'!A$3:FQ$114,S$1,FALSE),IF(Y$2="zero",0,Y$2),0),0)</f>
        <v>0</v>
      </c>
      <c r="T166" s="6">
        <f t="shared" si="90"/>
        <v>0</v>
      </c>
      <c r="U166" s="2"/>
      <c r="V166" s="2" t="str">
        <f>IF(O166&lt;&gt;"",VLOOKUP(O166,Runners!CZ$3:DM$180,V$1,FALSE),"")</f>
        <v/>
      </c>
      <c r="W166" s="18" t="str">
        <f t="shared" si="91"/>
        <v/>
      </c>
    </row>
    <row r="167" spans="3:23" x14ac:dyDescent="0.25">
      <c r="C167" s="3">
        <f>IF(A167&lt;&gt;"",VLOOKUP(A167,'Runners RBH2'!A$3:CT$114,C$1,FALSE),0)</f>
        <v>0</v>
      </c>
      <c r="D167" s="6">
        <f t="shared" si="76"/>
        <v>162</v>
      </c>
      <c r="E167" s="2"/>
      <c r="F167" s="2">
        <f t="shared" si="87"/>
        <v>0</v>
      </c>
      <c r="J167" s="1">
        <f t="shared" si="88"/>
        <v>0</v>
      </c>
      <c r="M167" s="8" t="str">
        <f t="shared" si="92"/>
        <v/>
      </c>
      <c r="N167" s="8" t="str">
        <f t="shared" si="93"/>
        <v/>
      </c>
      <c r="O167" s="1" t="str">
        <f t="shared" si="94"/>
        <v/>
      </c>
      <c r="P167" s="32" t="str">
        <f t="shared" si="95"/>
        <v/>
      </c>
      <c r="Q167" s="32" t="str">
        <f t="shared" si="89"/>
        <v/>
      </c>
      <c r="R167" s="6">
        <f t="shared" si="73"/>
        <v>0</v>
      </c>
      <c r="S167" s="6">
        <f>IF(AND(D167&lt;=L$4,P167&lt;&gt;"Y"),IF(N167&lt;VLOOKUP(O167,'Runners RBH2'!A$3:FQ$114,S$1,FALSE),IF(Y$2="zero",0,Y$2),0),0)</f>
        <v>0</v>
      </c>
      <c r="T167" s="6">
        <f t="shared" si="90"/>
        <v>0</v>
      </c>
      <c r="U167" s="2"/>
      <c r="V167" s="2" t="str">
        <f>IF(O167&lt;&gt;"",VLOOKUP(O167,Runners!CZ$3:DM$180,V$1,FALSE),"")</f>
        <v/>
      </c>
      <c r="W167" s="18" t="str">
        <f t="shared" si="91"/>
        <v/>
      </c>
    </row>
    <row r="168" spans="3:23" x14ac:dyDescent="0.25">
      <c r="C168" s="3">
        <f>IF(A168&lt;&gt;"",VLOOKUP(A168,'Runners RBH2'!A$3:CT$114,C$1,FALSE),0)</f>
        <v>0</v>
      </c>
      <c r="D168" s="6">
        <f t="shared" si="76"/>
        <v>163</v>
      </c>
      <c r="E168" s="2"/>
      <c r="F168" s="2">
        <f t="shared" si="87"/>
        <v>0</v>
      </c>
      <c r="J168" s="1">
        <f t="shared" si="88"/>
        <v>0</v>
      </c>
      <c r="M168" s="8" t="str">
        <f t="shared" si="92"/>
        <v/>
      </c>
      <c r="N168" s="8" t="str">
        <f t="shared" si="93"/>
        <v/>
      </c>
      <c r="O168" s="1" t="str">
        <f t="shared" si="94"/>
        <v/>
      </c>
      <c r="P168" s="32" t="str">
        <f t="shared" si="95"/>
        <v/>
      </c>
      <c r="Q168" s="32" t="str">
        <f t="shared" si="89"/>
        <v/>
      </c>
      <c r="R168" s="6">
        <f t="shared" si="73"/>
        <v>0</v>
      </c>
      <c r="S168" s="6">
        <f>IF(AND(D168&lt;=L$4,P168&lt;&gt;"Y"),IF(N168&lt;VLOOKUP(O168,'Runners RBH2'!A$3:FQ$114,S$1,FALSE),IF(Y$2="zero",0,Y$2),0),0)</f>
        <v>0</v>
      </c>
      <c r="T168" s="6">
        <f t="shared" si="90"/>
        <v>0</v>
      </c>
      <c r="U168" s="2"/>
      <c r="V168" s="2" t="str">
        <f>IF(O168&lt;&gt;"",VLOOKUP(O168,Runners!CZ$3:DM$180,V$1,FALSE),"")</f>
        <v/>
      </c>
      <c r="W168" s="18" t="str">
        <f t="shared" si="91"/>
        <v/>
      </c>
    </row>
    <row r="169" spans="3:23" x14ac:dyDescent="0.25">
      <c r="C169" s="3">
        <f>IF(A169&lt;&gt;"",VLOOKUP(A169,'Runners RBH2'!A$3:CT$114,C$1,FALSE),0)</f>
        <v>0</v>
      </c>
      <c r="D169" s="6">
        <f t="shared" si="76"/>
        <v>164</v>
      </c>
      <c r="E169" s="2"/>
      <c r="F169" s="2">
        <f t="shared" si="87"/>
        <v>0</v>
      </c>
      <c r="J169" s="1">
        <f t="shared" si="88"/>
        <v>0</v>
      </c>
      <c r="M169" s="8" t="str">
        <f t="shared" si="92"/>
        <v/>
      </c>
      <c r="N169" s="8" t="str">
        <f t="shared" si="93"/>
        <v/>
      </c>
      <c r="O169" s="1" t="str">
        <f t="shared" si="94"/>
        <v/>
      </c>
      <c r="P169" s="32" t="str">
        <f t="shared" si="95"/>
        <v/>
      </c>
      <c r="Q169" s="32" t="str">
        <f t="shared" si="89"/>
        <v/>
      </c>
      <c r="R169" s="6">
        <f t="shared" si="73"/>
        <v>0</v>
      </c>
      <c r="S169" s="6">
        <f>IF(AND(D169&lt;=L$4,P169&lt;&gt;"Y"),IF(N169&lt;VLOOKUP(O169,'Runners RBH2'!A$3:FQ$114,S$1,FALSE),IF(Y$2="zero",0,Y$2),0),0)</f>
        <v>0</v>
      </c>
      <c r="T169" s="6">
        <f t="shared" si="90"/>
        <v>0</v>
      </c>
      <c r="U169" s="2"/>
      <c r="V169" s="2" t="str">
        <f>IF(O169&lt;&gt;"",VLOOKUP(O169,Runners!CZ$3:DM$180,V$1,FALSE),"")</f>
        <v/>
      </c>
      <c r="W169" s="18" t="str">
        <f t="shared" si="91"/>
        <v/>
      </c>
    </row>
    <row r="170" spans="3:23" x14ac:dyDescent="0.25">
      <c r="C170" s="3">
        <f>IF(A170&lt;&gt;"",VLOOKUP(A170,'Runners RBH2'!A$3:CT$114,C$1,FALSE),0)</f>
        <v>0</v>
      </c>
      <c r="D170" s="6">
        <f t="shared" si="76"/>
        <v>165</v>
      </c>
      <c r="E170" s="2"/>
      <c r="F170" s="2">
        <f t="shared" si="87"/>
        <v>0</v>
      </c>
      <c r="J170" s="1">
        <f t="shared" si="88"/>
        <v>0</v>
      </c>
      <c r="M170" s="8" t="str">
        <f t="shared" si="92"/>
        <v/>
      </c>
      <c r="N170" s="8" t="str">
        <f t="shared" si="93"/>
        <v/>
      </c>
      <c r="O170" s="1" t="str">
        <f t="shared" si="94"/>
        <v/>
      </c>
      <c r="P170" s="32" t="str">
        <f t="shared" si="95"/>
        <v/>
      </c>
      <c r="Q170" s="32" t="str">
        <f t="shared" si="89"/>
        <v/>
      </c>
      <c r="R170" s="6">
        <f t="shared" si="73"/>
        <v>0</v>
      </c>
      <c r="S170" s="6">
        <f>IF(AND(D170&lt;=L$4,P170&lt;&gt;"Y"),IF(N170&lt;VLOOKUP(O170,'Runners RBH2'!A$3:FQ$114,S$1,FALSE),IF(Y$2="zero",0,Y$2),0),0)</f>
        <v>0</v>
      </c>
      <c r="T170" s="6">
        <f t="shared" si="90"/>
        <v>0</v>
      </c>
      <c r="U170" s="2"/>
      <c r="V170" s="2" t="str">
        <f>IF(O170&lt;&gt;"",VLOOKUP(O170,Runners!CZ$3:DM$180,V$1,FALSE),"")</f>
        <v/>
      </c>
      <c r="W170" s="18" t="str">
        <f t="shared" si="91"/>
        <v/>
      </c>
    </row>
    <row r="171" spans="3:23" x14ac:dyDescent="0.25">
      <c r="C171" s="3">
        <f>IF(A171&lt;&gt;"",VLOOKUP(A171,'Runners RBH2'!A$3:CT$114,C$1,FALSE),0)</f>
        <v>0</v>
      </c>
      <c r="D171" s="6">
        <f t="shared" si="76"/>
        <v>166</v>
      </c>
      <c r="E171" s="2"/>
      <c r="F171" s="2">
        <f t="shared" si="87"/>
        <v>0</v>
      </c>
      <c r="J171" s="1">
        <f t="shared" ref="J171:J207" si="96">A171</f>
        <v>0</v>
      </c>
      <c r="M171" s="8" t="str">
        <f t="shared" si="92"/>
        <v/>
      </c>
      <c r="N171" s="8" t="str">
        <f t="shared" si="93"/>
        <v/>
      </c>
      <c r="O171" s="1" t="str">
        <f t="shared" si="94"/>
        <v/>
      </c>
      <c r="P171" s="32" t="str">
        <f t="shared" si="95"/>
        <v/>
      </c>
      <c r="Q171" s="32" t="str">
        <f t="shared" ref="Q171:Q207" si="97">IF(D171&lt;=L$4,IF(P171="Y",Q170,Q170-1),"")</f>
        <v/>
      </c>
      <c r="R171" s="6">
        <f t="shared" si="73"/>
        <v>0</v>
      </c>
      <c r="S171" s="6">
        <f>IF(AND(D171&lt;=L$4,P171&lt;&gt;"Y"),IF(N171&lt;VLOOKUP(O171,'Runners RBH2'!A$3:FQ$114,S$1,FALSE),IF(Y$2="zero",0,Y$2),0),0)</f>
        <v>0</v>
      </c>
      <c r="T171" s="6">
        <f t="shared" ref="T171:T207" si="98">IF(AND(D171&lt;=L$4,P171&lt;&gt;"Y"),S171+R171,0)</f>
        <v>0</v>
      </c>
      <c r="U171" s="2"/>
      <c r="V171" s="2" t="str">
        <f>IF(O171&lt;&gt;"",VLOOKUP(O171,Runners!CZ$3:DM$180,V$1,FALSE),"")</f>
        <v/>
      </c>
      <c r="W171" s="18" t="str">
        <f t="shared" ref="W171:W207" si="99">IF(O171&lt;&gt;"",(V171-N171)/V171,"")</f>
        <v/>
      </c>
    </row>
    <row r="172" spans="3:23" x14ac:dyDescent="0.25">
      <c r="C172" s="3">
        <f>IF(A172&lt;&gt;"",VLOOKUP(A172,'Runners RBH2'!A$3:CT$114,C$1,FALSE),0)</f>
        <v>0</v>
      </c>
      <c r="D172" s="6">
        <f t="shared" si="76"/>
        <v>167</v>
      </c>
      <c r="E172" s="2"/>
      <c r="F172" s="2">
        <f t="shared" si="87"/>
        <v>0</v>
      </c>
      <c r="J172" s="1">
        <f t="shared" si="96"/>
        <v>0</v>
      </c>
      <c r="M172" s="8" t="str">
        <f t="shared" si="92"/>
        <v/>
      </c>
      <c r="N172" s="8" t="str">
        <f t="shared" si="93"/>
        <v/>
      </c>
      <c r="O172" s="1" t="str">
        <f t="shared" si="94"/>
        <v/>
      </c>
      <c r="P172" s="32" t="str">
        <f t="shared" si="95"/>
        <v/>
      </c>
      <c r="Q172" s="32" t="str">
        <f t="shared" si="97"/>
        <v/>
      </c>
      <c r="R172" s="6">
        <f t="shared" si="73"/>
        <v>0</v>
      </c>
      <c r="S172" s="6">
        <f>IF(AND(D172&lt;=L$4,P172&lt;&gt;"Y"),IF(N172&lt;VLOOKUP(O172,'Runners RBH2'!A$3:FQ$114,S$1,FALSE),IF(Y$2="zero",0,Y$2),0),0)</f>
        <v>0</v>
      </c>
      <c r="T172" s="6">
        <f t="shared" si="98"/>
        <v>0</v>
      </c>
      <c r="U172" s="2"/>
      <c r="V172" s="2" t="str">
        <f>IF(O172&lt;&gt;"",VLOOKUP(O172,Runners!CZ$3:DM$180,V$1,FALSE),"")</f>
        <v/>
      </c>
      <c r="W172" s="18" t="str">
        <f t="shared" si="99"/>
        <v/>
      </c>
    </row>
    <row r="173" spans="3:23" x14ac:dyDescent="0.25">
      <c r="C173" s="3">
        <f>IF(A173&lt;&gt;"",VLOOKUP(A173,'Runners RBH2'!A$3:CT$114,C$1,FALSE),0)</f>
        <v>0</v>
      </c>
      <c r="D173" s="6">
        <f t="shared" si="76"/>
        <v>168</v>
      </c>
      <c r="E173" s="2"/>
      <c r="F173" s="2">
        <f t="shared" si="87"/>
        <v>0</v>
      </c>
      <c r="J173" s="1">
        <f t="shared" si="96"/>
        <v>0</v>
      </c>
      <c r="M173" s="8" t="str">
        <f t="shared" si="92"/>
        <v/>
      </c>
      <c r="N173" s="8" t="str">
        <f t="shared" si="93"/>
        <v/>
      </c>
      <c r="O173" s="1" t="str">
        <f t="shared" si="94"/>
        <v/>
      </c>
      <c r="P173" s="32" t="str">
        <f t="shared" si="95"/>
        <v/>
      </c>
      <c r="Q173" s="32" t="str">
        <f t="shared" si="97"/>
        <v/>
      </c>
      <c r="R173" s="6">
        <f t="shared" si="73"/>
        <v>0</v>
      </c>
      <c r="S173" s="6">
        <f>IF(AND(D173&lt;=L$4,P173&lt;&gt;"Y"),IF(N173&lt;VLOOKUP(O173,'Runners RBH2'!A$3:FQ$114,S$1,FALSE),IF(Y$2="zero",0,Y$2),0),0)</f>
        <v>0</v>
      </c>
      <c r="T173" s="6">
        <f t="shared" si="98"/>
        <v>0</v>
      </c>
      <c r="U173" s="2"/>
      <c r="V173" s="2" t="str">
        <f>IF(O173&lt;&gt;"",VLOOKUP(O173,Runners!CZ$3:DM$180,V$1,FALSE),"")</f>
        <v/>
      </c>
      <c r="W173" s="18" t="str">
        <f t="shared" si="99"/>
        <v/>
      </c>
    </row>
    <row r="174" spans="3:23" x14ac:dyDescent="0.25">
      <c r="C174" s="3">
        <f>IF(A174&lt;&gt;"",VLOOKUP(A174,'Runners RBH2'!A$3:CT$114,C$1,FALSE),0)</f>
        <v>0</v>
      </c>
      <c r="D174" s="6">
        <f t="shared" si="76"/>
        <v>169</v>
      </c>
      <c r="E174" s="2"/>
      <c r="F174" s="2">
        <f t="shared" si="87"/>
        <v>0</v>
      </c>
      <c r="J174" s="1">
        <f t="shared" si="96"/>
        <v>0</v>
      </c>
      <c r="M174" s="8" t="str">
        <f t="shared" si="92"/>
        <v/>
      </c>
      <c r="N174" s="8" t="str">
        <f t="shared" si="93"/>
        <v/>
      </c>
      <c r="O174" s="1" t="str">
        <f t="shared" si="94"/>
        <v/>
      </c>
      <c r="P174" s="32" t="str">
        <f t="shared" si="95"/>
        <v/>
      </c>
      <c r="Q174" s="32" t="str">
        <f t="shared" si="97"/>
        <v/>
      </c>
      <c r="R174" s="6">
        <f t="shared" si="73"/>
        <v>0</v>
      </c>
      <c r="S174" s="6">
        <f>IF(AND(D174&lt;=L$4,P174&lt;&gt;"Y"),IF(N174&lt;VLOOKUP(O174,'Runners RBH2'!A$3:FQ$114,S$1,FALSE),IF(Y$2="zero",0,Y$2),0),0)</f>
        <v>0</v>
      </c>
      <c r="T174" s="6">
        <f t="shared" si="98"/>
        <v>0</v>
      </c>
      <c r="U174" s="2"/>
      <c r="V174" s="2" t="str">
        <f>IF(O174&lt;&gt;"",VLOOKUP(O174,Runners!CZ$3:DM$180,V$1,FALSE),"")</f>
        <v/>
      </c>
      <c r="W174" s="18" t="str">
        <f t="shared" si="99"/>
        <v/>
      </c>
    </row>
    <row r="175" spans="3:23" x14ac:dyDescent="0.25">
      <c r="C175" s="3">
        <f>IF(A175&lt;&gt;"",VLOOKUP(A175,'Runners RBH2'!A$3:CT$114,C$1,FALSE),0)</f>
        <v>0</v>
      </c>
      <c r="D175" s="6">
        <f t="shared" si="76"/>
        <v>170</v>
      </c>
      <c r="E175" s="2"/>
      <c r="F175" s="2">
        <f t="shared" si="87"/>
        <v>0</v>
      </c>
      <c r="J175" s="1">
        <f t="shared" si="96"/>
        <v>0</v>
      </c>
      <c r="M175" s="8" t="str">
        <f t="shared" si="92"/>
        <v/>
      </c>
      <c r="N175" s="8" t="str">
        <f t="shared" si="93"/>
        <v/>
      </c>
      <c r="O175" s="1" t="str">
        <f t="shared" si="94"/>
        <v/>
      </c>
      <c r="P175" s="32" t="str">
        <f t="shared" si="95"/>
        <v/>
      </c>
      <c r="Q175" s="32" t="str">
        <f t="shared" si="97"/>
        <v/>
      </c>
      <c r="R175" s="6">
        <f t="shared" si="73"/>
        <v>0</v>
      </c>
      <c r="S175" s="6">
        <f>IF(AND(D175&lt;=L$4,P175&lt;&gt;"Y"),IF(N175&lt;VLOOKUP(O175,'Runners RBH2'!A$3:FQ$114,S$1,FALSE),IF(Y$2="zero",0,Y$2),0),0)</f>
        <v>0</v>
      </c>
      <c r="T175" s="6">
        <f t="shared" si="98"/>
        <v>0</v>
      </c>
      <c r="U175" s="2"/>
      <c r="V175" s="2" t="str">
        <f>IF(O175&lt;&gt;"",VLOOKUP(O175,Runners!CZ$3:DM$180,V$1,FALSE),"")</f>
        <v/>
      </c>
      <c r="W175" s="18" t="str">
        <f t="shared" si="99"/>
        <v/>
      </c>
    </row>
    <row r="176" spans="3:23" x14ac:dyDescent="0.25">
      <c r="C176" s="3">
        <f>IF(A176&lt;&gt;"",VLOOKUP(A176,'Runners RBH2'!A$3:CT$114,C$1,FALSE),0)</f>
        <v>0</v>
      </c>
      <c r="D176" s="6">
        <f t="shared" si="76"/>
        <v>171</v>
      </c>
      <c r="E176" s="2"/>
      <c r="F176" s="2">
        <f t="shared" si="87"/>
        <v>0</v>
      </c>
      <c r="J176" s="1">
        <f t="shared" si="96"/>
        <v>0</v>
      </c>
      <c r="M176" s="8" t="str">
        <f t="shared" si="92"/>
        <v/>
      </c>
      <c r="N176" s="8" t="str">
        <f t="shared" si="93"/>
        <v/>
      </c>
      <c r="O176" s="1" t="str">
        <f t="shared" si="94"/>
        <v/>
      </c>
      <c r="P176" s="32" t="str">
        <f t="shared" si="95"/>
        <v/>
      </c>
      <c r="Q176" s="32" t="str">
        <f t="shared" si="97"/>
        <v/>
      </c>
      <c r="R176" s="6">
        <f t="shared" si="73"/>
        <v>0</v>
      </c>
      <c r="S176" s="6">
        <f>IF(AND(D176&lt;=L$4,P176&lt;&gt;"Y"),IF(N176&lt;VLOOKUP(O176,'Runners RBH2'!A$3:FQ$114,S$1,FALSE),IF(Y$2="zero",0,Y$2),0),0)</f>
        <v>0</v>
      </c>
      <c r="T176" s="6">
        <f t="shared" si="98"/>
        <v>0</v>
      </c>
      <c r="U176" s="2"/>
      <c r="V176" s="2" t="str">
        <f>IF(O176&lt;&gt;"",VLOOKUP(O176,Runners!CZ$3:DM$180,V$1,FALSE),"")</f>
        <v/>
      </c>
      <c r="W176" s="18" t="str">
        <f t="shared" si="99"/>
        <v/>
      </c>
    </row>
    <row r="177" spans="3:23" x14ac:dyDescent="0.25">
      <c r="C177" s="3">
        <f>IF(A177&lt;&gt;"",VLOOKUP(A177,'Runners RBH2'!A$3:CT$114,C$1,FALSE),0)</f>
        <v>0</v>
      </c>
      <c r="D177" s="6">
        <f t="shared" si="76"/>
        <v>172</v>
      </c>
      <c r="E177" s="2"/>
      <c r="F177" s="2">
        <f t="shared" si="87"/>
        <v>0</v>
      </c>
      <c r="J177" s="1">
        <f t="shared" si="96"/>
        <v>0</v>
      </c>
      <c r="M177" s="8" t="str">
        <f t="shared" si="92"/>
        <v/>
      </c>
      <c r="N177" s="8" t="str">
        <f t="shared" si="93"/>
        <v/>
      </c>
      <c r="O177" s="1" t="str">
        <f t="shared" si="94"/>
        <v/>
      </c>
      <c r="P177" s="32" t="str">
        <f t="shared" si="95"/>
        <v/>
      </c>
      <c r="Q177" s="32" t="str">
        <f t="shared" si="97"/>
        <v/>
      </c>
      <c r="R177" s="6">
        <f t="shared" si="73"/>
        <v>0</v>
      </c>
      <c r="S177" s="6">
        <f>IF(AND(D177&lt;=L$4,P177&lt;&gt;"Y"),IF(N177&lt;VLOOKUP(O177,'Runners RBH2'!A$3:FQ$114,S$1,FALSE),IF(Y$2="zero",0,Y$2),0),0)</f>
        <v>0</v>
      </c>
      <c r="T177" s="6">
        <f t="shared" si="98"/>
        <v>0</v>
      </c>
      <c r="U177" s="2"/>
      <c r="V177" s="2" t="str">
        <f>IF(O177&lt;&gt;"",VLOOKUP(O177,Runners!CZ$3:DM$180,V$1,FALSE),"")</f>
        <v/>
      </c>
      <c r="W177" s="18" t="str">
        <f t="shared" si="99"/>
        <v/>
      </c>
    </row>
    <row r="178" spans="3:23" x14ac:dyDescent="0.25">
      <c r="C178" s="3">
        <f>IF(A178&lt;&gt;"",VLOOKUP(A178,'Runners RBH2'!A$3:CT$114,C$1,FALSE),0)</f>
        <v>0</v>
      </c>
      <c r="D178" s="6">
        <f t="shared" si="76"/>
        <v>173</v>
      </c>
      <c r="E178" s="2"/>
      <c r="F178" s="2">
        <f t="shared" si="87"/>
        <v>0</v>
      </c>
      <c r="J178" s="1">
        <f t="shared" si="96"/>
        <v>0</v>
      </c>
      <c r="M178" s="8" t="str">
        <f t="shared" si="92"/>
        <v/>
      </c>
      <c r="N178" s="8" t="str">
        <f t="shared" si="93"/>
        <v/>
      </c>
      <c r="O178" s="1" t="str">
        <f t="shared" si="94"/>
        <v/>
      </c>
      <c r="P178" s="32" t="str">
        <f t="shared" si="95"/>
        <v/>
      </c>
      <c r="Q178" s="32" t="str">
        <f t="shared" si="97"/>
        <v/>
      </c>
      <c r="R178" s="6">
        <f t="shared" si="73"/>
        <v>0</v>
      </c>
      <c r="S178" s="6">
        <f>IF(AND(D178&lt;=L$4,P178&lt;&gt;"Y"),IF(N178&lt;VLOOKUP(O178,'Runners RBH2'!A$3:FQ$114,S$1,FALSE),IF(Y$2="zero",0,Y$2),0),0)</f>
        <v>0</v>
      </c>
      <c r="T178" s="6">
        <f t="shared" si="98"/>
        <v>0</v>
      </c>
      <c r="U178" s="2"/>
      <c r="V178" s="2" t="str">
        <f>IF(O178&lt;&gt;"",VLOOKUP(O178,Runners!CZ$3:DM$180,V$1,FALSE),"")</f>
        <v/>
      </c>
      <c r="W178" s="18" t="str">
        <f t="shared" si="99"/>
        <v/>
      </c>
    </row>
    <row r="179" spans="3:23" x14ac:dyDescent="0.25">
      <c r="C179" s="3">
        <f>IF(A179&lt;&gt;"",VLOOKUP(A179,'Runners RBH2'!A$3:CT$114,C$1,FALSE),0)</f>
        <v>0</v>
      </c>
      <c r="D179" s="6">
        <f t="shared" si="76"/>
        <v>174</v>
      </c>
      <c r="E179" s="2"/>
      <c r="F179" s="2">
        <f t="shared" si="87"/>
        <v>0</v>
      </c>
      <c r="J179" s="1">
        <f t="shared" si="96"/>
        <v>0</v>
      </c>
      <c r="M179" s="8" t="str">
        <f t="shared" si="92"/>
        <v/>
      </c>
      <c r="N179" s="8" t="str">
        <f t="shared" si="93"/>
        <v/>
      </c>
      <c r="O179" s="1" t="str">
        <f t="shared" si="94"/>
        <v/>
      </c>
      <c r="P179" s="32" t="str">
        <f t="shared" si="95"/>
        <v/>
      </c>
      <c r="Q179" s="32" t="str">
        <f t="shared" si="97"/>
        <v/>
      </c>
      <c r="R179" s="6">
        <f t="shared" si="73"/>
        <v>0</v>
      </c>
      <c r="S179" s="6">
        <f>IF(AND(D179&lt;=L$4,P179&lt;&gt;"Y"),IF(N179&lt;VLOOKUP(O179,'Runners RBH2'!A$3:FQ$114,S$1,FALSE),IF(Y$2="zero",0,Y$2),0),0)</f>
        <v>0</v>
      </c>
      <c r="T179" s="6">
        <f t="shared" si="98"/>
        <v>0</v>
      </c>
      <c r="U179" s="2"/>
      <c r="V179" s="2" t="str">
        <f>IF(O179&lt;&gt;"",VLOOKUP(O179,Runners!CZ$3:DM$180,V$1,FALSE),"")</f>
        <v/>
      </c>
      <c r="W179" s="18" t="str">
        <f t="shared" si="99"/>
        <v/>
      </c>
    </row>
    <row r="180" spans="3:23" x14ac:dyDescent="0.25">
      <c r="C180" s="3">
        <f>IF(A180&lt;&gt;"",VLOOKUP(A180,'Runners RBH2'!A$3:CT$114,C$1,FALSE),0)</f>
        <v>0</v>
      </c>
      <c r="D180" s="6">
        <f t="shared" si="76"/>
        <v>175</v>
      </c>
      <c r="E180" s="2"/>
      <c r="F180" s="2">
        <f t="shared" si="87"/>
        <v>0</v>
      </c>
      <c r="J180" s="1">
        <f t="shared" si="96"/>
        <v>0</v>
      </c>
      <c r="M180" s="8" t="str">
        <f t="shared" si="92"/>
        <v/>
      </c>
      <c r="N180" s="8" t="str">
        <f t="shared" si="93"/>
        <v/>
      </c>
      <c r="O180" s="1" t="str">
        <f t="shared" si="94"/>
        <v/>
      </c>
      <c r="P180" s="32" t="str">
        <f t="shared" si="95"/>
        <v/>
      </c>
      <c r="Q180" s="32" t="str">
        <f t="shared" si="97"/>
        <v/>
      </c>
      <c r="R180" s="6">
        <f t="shared" si="73"/>
        <v>0</v>
      </c>
      <c r="S180" s="6">
        <f>IF(AND(D180&lt;=L$4,P180&lt;&gt;"Y"),IF(N180&lt;VLOOKUP(O180,'Runners RBH2'!A$3:FQ$114,S$1,FALSE),IF(Y$2="zero",0,Y$2),0),0)</f>
        <v>0</v>
      </c>
      <c r="T180" s="6">
        <f t="shared" si="98"/>
        <v>0</v>
      </c>
      <c r="U180" s="2"/>
      <c r="V180" s="2" t="str">
        <f>IF(O180&lt;&gt;"",VLOOKUP(O180,Runners!CZ$3:DM$180,V$1,FALSE),"")</f>
        <v/>
      </c>
      <c r="W180" s="18" t="str">
        <f t="shared" si="99"/>
        <v/>
      </c>
    </row>
    <row r="181" spans="3:23" x14ac:dyDescent="0.25">
      <c r="C181" s="3">
        <f>IF(A181&lt;&gt;"",VLOOKUP(A181,'Runners RBH2'!A$3:CT$114,C$1,FALSE),0)</f>
        <v>0</v>
      </c>
      <c r="D181" s="6">
        <f t="shared" si="76"/>
        <v>176</v>
      </c>
      <c r="E181" s="2"/>
      <c r="F181" s="2">
        <f t="shared" si="87"/>
        <v>0</v>
      </c>
      <c r="J181" s="1">
        <f t="shared" si="96"/>
        <v>0</v>
      </c>
      <c r="M181" s="8" t="str">
        <f t="shared" si="92"/>
        <v/>
      </c>
      <c r="N181" s="8" t="str">
        <f t="shared" si="93"/>
        <v/>
      </c>
      <c r="O181" s="1" t="str">
        <f t="shared" si="94"/>
        <v/>
      </c>
      <c r="P181" s="32" t="str">
        <f t="shared" si="95"/>
        <v/>
      </c>
      <c r="Q181" s="32" t="str">
        <f t="shared" si="97"/>
        <v/>
      </c>
      <c r="R181" s="6">
        <f t="shared" si="73"/>
        <v>0</v>
      </c>
      <c r="S181" s="6">
        <f>IF(AND(D181&lt;=L$4,P181&lt;&gt;"Y"),IF(N181&lt;VLOOKUP(O181,'Runners RBH2'!A$3:FQ$114,S$1,FALSE),IF(Y$2="zero",0,Y$2),0),0)</f>
        <v>0</v>
      </c>
      <c r="T181" s="6">
        <f t="shared" si="98"/>
        <v>0</v>
      </c>
      <c r="U181" s="2"/>
      <c r="V181" s="2" t="str">
        <f>IF(O181&lt;&gt;"",VLOOKUP(O181,Runners!CZ$3:DM$180,V$1,FALSE),"")</f>
        <v/>
      </c>
      <c r="W181" s="18" t="str">
        <f t="shared" si="99"/>
        <v/>
      </c>
    </row>
    <row r="182" spans="3:23" x14ac:dyDescent="0.25">
      <c r="C182" s="3">
        <f>IF(A182&lt;&gt;"",VLOOKUP(A182,'Runners RBH2'!A$3:CT$114,C$1,FALSE),0)</f>
        <v>0</v>
      </c>
      <c r="D182" s="6">
        <f t="shared" si="76"/>
        <v>177</v>
      </c>
      <c r="E182" s="2"/>
      <c r="F182" s="2">
        <f t="shared" si="87"/>
        <v>0</v>
      </c>
      <c r="J182" s="1">
        <f t="shared" si="96"/>
        <v>0</v>
      </c>
      <c r="M182" s="8" t="str">
        <f t="shared" si="92"/>
        <v/>
      </c>
      <c r="N182" s="8" t="str">
        <f t="shared" si="93"/>
        <v/>
      </c>
      <c r="O182" s="1" t="str">
        <f t="shared" si="94"/>
        <v/>
      </c>
      <c r="P182" s="32" t="str">
        <f t="shared" si="95"/>
        <v/>
      </c>
      <c r="Q182" s="32" t="str">
        <f t="shared" si="97"/>
        <v/>
      </c>
      <c r="R182" s="6">
        <f t="shared" si="73"/>
        <v>0</v>
      </c>
      <c r="S182" s="6">
        <f>IF(AND(D182&lt;=L$4,P182&lt;&gt;"Y"),IF(N182&lt;VLOOKUP(O182,'Runners RBH2'!A$3:FQ$114,S$1,FALSE),IF(Y$2="zero",0,Y$2),0),0)</f>
        <v>0</v>
      </c>
      <c r="T182" s="6">
        <f t="shared" si="98"/>
        <v>0</v>
      </c>
      <c r="U182" s="2"/>
      <c r="V182" s="2" t="str">
        <f>IF(O182&lt;&gt;"",VLOOKUP(O182,Runners!CZ$3:DM$180,V$1,FALSE),"")</f>
        <v/>
      </c>
      <c r="W182" s="18" t="str">
        <f t="shared" si="99"/>
        <v/>
      </c>
    </row>
    <row r="183" spans="3:23" x14ac:dyDescent="0.25">
      <c r="C183" s="3">
        <f>IF(A183&lt;&gt;"",VLOOKUP(A183,'Runners RBH2'!A$3:CT$114,C$1,FALSE),0)</f>
        <v>0</v>
      </c>
      <c r="D183" s="6">
        <f t="shared" si="76"/>
        <v>178</v>
      </c>
      <c r="E183" s="2"/>
      <c r="F183" s="2">
        <f t="shared" si="87"/>
        <v>0</v>
      </c>
      <c r="J183" s="1">
        <f t="shared" si="96"/>
        <v>0</v>
      </c>
      <c r="M183" s="8" t="str">
        <f t="shared" si="92"/>
        <v/>
      </c>
      <c r="N183" s="8" t="str">
        <f t="shared" si="93"/>
        <v/>
      </c>
      <c r="O183" s="1" t="str">
        <f t="shared" si="94"/>
        <v/>
      </c>
      <c r="P183" s="32" t="str">
        <f t="shared" si="95"/>
        <v/>
      </c>
      <c r="Q183" s="32" t="str">
        <f t="shared" si="97"/>
        <v/>
      </c>
      <c r="R183" s="6">
        <f t="shared" si="73"/>
        <v>0</v>
      </c>
      <c r="S183" s="6">
        <f>IF(AND(D183&lt;=L$4,P183&lt;&gt;"Y"),IF(N183&lt;VLOOKUP(O183,'Runners RBH2'!A$3:FQ$114,S$1,FALSE),IF(Y$2="zero",0,Y$2),0),0)</f>
        <v>0</v>
      </c>
      <c r="T183" s="6">
        <f t="shared" si="98"/>
        <v>0</v>
      </c>
      <c r="U183" s="2"/>
      <c r="V183" s="2" t="str">
        <f>IF(O183&lt;&gt;"",VLOOKUP(O183,Runners!CZ$3:DM$180,V$1,FALSE),"")</f>
        <v/>
      </c>
      <c r="W183" s="18" t="str">
        <f t="shared" si="99"/>
        <v/>
      </c>
    </row>
    <row r="184" spans="3:23" x14ac:dyDescent="0.25">
      <c r="C184" s="3">
        <f>IF(A184&lt;&gt;"",VLOOKUP(A184,'Runners RBH2'!A$3:CT$114,C$1,FALSE),0)</f>
        <v>0</v>
      </c>
      <c r="D184" s="6">
        <f t="shared" si="76"/>
        <v>179</v>
      </c>
      <c r="E184" s="2"/>
      <c r="F184" s="2">
        <f t="shared" si="87"/>
        <v>0</v>
      </c>
      <c r="J184" s="1">
        <f t="shared" si="96"/>
        <v>0</v>
      </c>
      <c r="M184" s="8" t="str">
        <f t="shared" si="92"/>
        <v/>
      </c>
      <c r="N184" s="8" t="str">
        <f t="shared" si="93"/>
        <v/>
      </c>
      <c r="O184" s="1" t="str">
        <f t="shared" si="94"/>
        <v/>
      </c>
      <c r="P184" s="32" t="str">
        <f t="shared" si="95"/>
        <v/>
      </c>
      <c r="Q184" s="32" t="str">
        <f t="shared" si="97"/>
        <v/>
      </c>
      <c r="R184" s="6">
        <f t="shared" si="73"/>
        <v>0</v>
      </c>
      <c r="S184" s="6">
        <f>IF(AND(D184&lt;=L$4,P184&lt;&gt;"Y"),IF(N184&lt;VLOOKUP(O184,'Runners RBH2'!A$3:FQ$114,S$1,FALSE),IF(Y$2="zero",0,Y$2),0),0)</f>
        <v>0</v>
      </c>
      <c r="T184" s="6">
        <f t="shared" si="98"/>
        <v>0</v>
      </c>
      <c r="U184" s="2"/>
      <c r="V184" s="2" t="str">
        <f>IF(O184&lt;&gt;"",VLOOKUP(O184,Runners!CZ$3:DM$180,V$1,FALSE),"")</f>
        <v/>
      </c>
      <c r="W184" s="18" t="str">
        <f t="shared" si="99"/>
        <v/>
      </c>
    </row>
    <row r="185" spans="3:23" x14ac:dyDescent="0.25">
      <c r="C185" s="3">
        <f>IF(A185&lt;&gt;"",VLOOKUP(A185,'Runners RBH2'!A$3:CT$114,C$1,FALSE),0)</f>
        <v>0</v>
      </c>
      <c r="D185" s="6">
        <f t="shared" si="76"/>
        <v>180</v>
      </c>
      <c r="E185" s="2"/>
      <c r="F185" s="2">
        <f t="shared" si="87"/>
        <v>0</v>
      </c>
      <c r="J185" s="1">
        <f t="shared" si="96"/>
        <v>0</v>
      </c>
      <c r="M185" s="8" t="str">
        <f t="shared" si="92"/>
        <v/>
      </c>
      <c r="N185" s="8" t="str">
        <f t="shared" si="93"/>
        <v/>
      </c>
      <c r="O185" s="1" t="str">
        <f t="shared" si="94"/>
        <v/>
      </c>
      <c r="P185" s="32" t="str">
        <f t="shared" si="95"/>
        <v/>
      </c>
      <c r="Q185" s="32" t="str">
        <f t="shared" si="97"/>
        <v/>
      </c>
      <c r="R185" s="6">
        <f t="shared" si="73"/>
        <v>0</v>
      </c>
      <c r="S185" s="6">
        <f>IF(AND(D185&lt;=L$4,P185&lt;&gt;"Y"),IF(N185&lt;VLOOKUP(O185,'Runners RBH2'!A$3:FQ$114,S$1,FALSE),IF(Y$2="zero",0,Y$2),0),0)</f>
        <v>0</v>
      </c>
      <c r="T185" s="6">
        <f t="shared" si="98"/>
        <v>0</v>
      </c>
      <c r="U185" s="2"/>
      <c r="V185" s="2" t="str">
        <f>IF(O185&lt;&gt;"",VLOOKUP(O185,Runners!CZ$3:DM$180,V$1,FALSE),"")</f>
        <v/>
      </c>
      <c r="W185" s="18" t="str">
        <f t="shared" si="99"/>
        <v/>
      </c>
    </row>
    <row r="186" spans="3:23" x14ac:dyDescent="0.25">
      <c r="C186" s="3">
        <f>IF(A186&lt;&gt;"",VLOOKUP(A186,'Runners RBH2'!A$3:CT$114,C$1,FALSE),0)</f>
        <v>0</v>
      </c>
      <c r="D186" s="6">
        <f t="shared" si="76"/>
        <v>181</v>
      </c>
      <c r="E186" s="2"/>
      <c r="F186" s="2">
        <f t="shared" si="87"/>
        <v>0</v>
      </c>
      <c r="J186" s="1">
        <f t="shared" si="96"/>
        <v>0</v>
      </c>
      <c r="M186" s="8" t="str">
        <f t="shared" si="92"/>
        <v/>
      </c>
      <c r="N186" s="8" t="str">
        <f t="shared" si="93"/>
        <v/>
      </c>
      <c r="O186" s="1" t="str">
        <f t="shared" si="94"/>
        <v/>
      </c>
      <c r="P186" s="32" t="str">
        <f t="shared" si="95"/>
        <v/>
      </c>
      <c r="Q186" s="32" t="str">
        <f t="shared" si="97"/>
        <v/>
      </c>
      <c r="R186" s="6">
        <f t="shared" si="73"/>
        <v>0</v>
      </c>
      <c r="S186" s="6">
        <f>IF(AND(D186&lt;=L$4,P186&lt;&gt;"Y"),IF(N186&lt;VLOOKUP(O186,'Runners RBH2'!A$3:FQ$114,S$1,FALSE),IF(Y$2="zero",0,Y$2),0),0)</f>
        <v>0</v>
      </c>
      <c r="T186" s="6">
        <f t="shared" si="98"/>
        <v>0</v>
      </c>
      <c r="U186" s="2"/>
      <c r="V186" s="2" t="str">
        <f>IF(O186&lt;&gt;"",VLOOKUP(O186,Runners!CZ$3:DM$180,V$1,FALSE),"")</f>
        <v/>
      </c>
      <c r="W186" s="18" t="str">
        <f t="shared" si="99"/>
        <v/>
      </c>
    </row>
    <row r="187" spans="3:23" x14ac:dyDescent="0.25">
      <c r="C187" s="3">
        <f>IF(A187&lt;&gt;"",VLOOKUP(A187,'Runners RBH2'!A$3:CT$114,C$1,FALSE),0)</f>
        <v>0</v>
      </c>
      <c r="D187" s="6">
        <f t="shared" si="76"/>
        <v>182</v>
      </c>
      <c r="E187" s="2"/>
      <c r="F187" s="2">
        <f t="shared" si="87"/>
        <v>0</v>
      </c>
      <c r="J187" s="1">
        <f t="shared" si="96"/>
        <v>0</v>
      </c>
      <c r="M187" s="8" t="str">
        <f t="shared" si="92"/>
        <v/>
      </c>
      <c r="N187" s="8" t="str">
        <f t="shared" si="93"/>
        <v/>
      </c>
      <c r="O187" s="1" t="str">
        <f t="shared" si="94"/>
        <v/>
      </c>
      <c r="P187" s="32" t="str">
        <f t="shared" si="95"/>
        <v/>
      </c>
      <c r="Q187" s="32" t="str">
        <f t="shared" si="97"/>
        <v/>
      </c>
      <c r="R187" s="6">
        <f t="shared" si="73"/>
        <v>0</v>
      </c>
      <c r="S187" s="6">
        <f>IF(AND(D187&lt;=L$4,P187&lt;&gt;"Y"),IF(N187&lt;VLOOKUP(O187,'Runners RBH2'!A$3:FQ$114,S$1,FALSE),IF(Y$2="zero",0,Y$2),0),0)</f>
        <v>0</v>
      </c>
      <c r="T187" s="6">
        <f t="shared" si="98"/>
        <v>0</v>
      </c>
      <c r="U187" s="2"/>
      <c r="V187" s="2" t="str">
        <f>IF(O187&lt;&gt;"",VLOOKUP(O187,Runners!CZ$3:DM$180,V$1,FALSE),"")</f>
        <v/>
      </c>
      <c r="W187" s="18" t="str">
        <f t="shared" si="99"/>
        <v/>
      </c>
    </row>
    <row r="188" spans="3:23" x14ac:dyDescent="0.25">
      <c r="C188" s="3">
        <f>IF(A188&lt;&gt;"",VLOOKUP(A188,'Runners RBH2'!A$3:CT$114,C$1,FALSE),0)</f>
        <v>0</v>
      </c>
      <c r="D188" s="6">
        <f t="shared" si="76"/>
        <v>183</v>
      </c>
      <c r="E188" s="2"/>
      <c r="F188" s="2">
        <f t="shared" si="87"/>
        <v>0</v>
      </c>
      <c r="J188" s="1">
        <f t="shared" si="96"/>
        <v>0</v>
      </c>
      <c r="M188" s="8" t="str">
        <f t="shared" ref="M188:M207" si="100">IF(D188&lt;=L$4,SMALL(E$4:E$208,D188),"")</f>
        <v/>
      </c>
      <c r="N188" s="8" t="str">
        <f t="shared" ref="N188:N207" si="101">IF(D188&lt;=L$4,VLOOKUP(M188,E$4:F$208,2,FALSE),"")</f>
        <v/>
      </c>
      <c r="O188" s="1" t="str">
        <f t="shared" ref="O188:O207" si="102">IF(D188&lt;=L$4,VLOOKUP(M188,E$4:J$208,6,FALSE),"")</f>
        <v/>
      </c>
      <c r="P188" s="32" t="str">
        <f t="shared" ref="P188:P207" si="103">IF(D188&lt;=L$4,VLOOKUP(O188,A$4:B$208,2,FALSE),"")</f>
        <v/>
      </c>
      <c r="Q188" s="32" t="str">
        <f t="shared" si="97"/>
        <v/>
      </c>
      <c r="R188" s="6">
        <f t="shared" si="73"/>
        <v>0</v>
      </c>
      <c r="S188" s="6">
        <f>IF(AND(D188&lt;=L$4,P188&lt;&gt;"Y"),IF(N188&lt;VLOOKUP(O188,'Runners RBH2'!A$3:FQ$114,S$1,FALSE),IF(Y$2="zero",0,Y$2),0),0)</f>
        <v>0</v>
      </c>
      <c r="T188" s="6">
        <f t="shared" si="98"/>
        <v>0</v>
      </c>
      <c r="U188" s="2"/>
      <c r="V188" s="2" t="str">
        <f>IF(O188&lt;&gt;"",VLOOKUP(O188,Runners!CZ$3:DM$180,V$1,FALSE),"")</f>
        <v/>
      </c>
      <c r="W188" s="18" t="str">
        <f t="shared" si="99"/>
        <v/>
      </c>
    </row>
    <row r="189" spans="3:23" x14ac:dyDescent="0.25">
      <c r="C189" s="3">
        <f>IF(A189&lt;&gt;"",VLOOKUP(A189,'Runners RBH2'!A$3:CT$114,C$1,FALSE),0)</f>
        <v>0</v>
      </c>
      <c r="D189" s="6">
        <f t="shared" si="76"/>
        <v>184</v>
      </c>
      <c r="E189" s="2"/>
      <c r="F189" s="2">
        <f t="shared" si="87"/>
        <v>0</v>
      </c>
      <c r="J189" s="1">
        <f t="shared" si="96"/>
        <v>0</v>
      </c>
      <c r="M189" s="8" t="str">
        <f t="shared" si="100"/>
        <v/>
      </c>
      <c r="N189" s="8" t="str">
        <f t="shared" si="101"/>
        <v/>
      </c>
      <c r="O189" s="1" t="str">
        <f t="shared" si="102"/>
        <v/>
      </c>
      <c r="P189" s="32" t="str">
        <f t="shared" si="103"/>
        <v/>
      </c>
      <c r="Q189" s="32" t="str">
        <f t="shared" si="97"/>
        <v/>
      </c>
      <c r="R189" s="6">
        <f t="shared" si="73"/>
        <v>0</v>
      </c>
      <c r="S189" s="6">
        <f>IF(AND(D189&lt;=L$4,P189&lt;&gt;"Y"),IF(N189&lt;VLOOKUP(O189,'Runners RBH2'!A$3:FQ$114,S$1,FALSE),IF(Y$2="zero",0,Y$2),0),0)</f>
        <v>0</v>
      </c>
      <c r="T189" s="6">
        <f t="shared" si="98"/>
        <v>0</v>
      </c>
      <c r="U189" s="2"/>
      <c r="V189" s="2" t="str">
        <f>IF(O189&lt;&gt;"",VLOOKUP(O189,Runners!CZ$3:DM$180,V$1,FALSE),"")</f>
        <v/>
      </c>
      <c r="W189" s="18" t="str">
        <f t="shared" si="99"/>
        <v/>
      </c>
    </row>
    <row r="190" spans="3:23" x14ac:dyDescent="0.25">
      <c r="C190" s="3">
        <f>IF(A190&lt;&gt;"",VLOOKUP(A190,'Runners RBH2'!A$3:CT$114,C$1,FALSE),0)</f>
        <v>0</v>
      </c>
      <c r="D190" s="6">
        <f t="shared" si="76"/>
        <v>185</v>
      </c>
      <c r="E190" s="2"/>
      <c r="F190" s="2">
        <f t="shared" si="87"/>
        <v>0</v>
      </c>
      <c r="J190" s="1">
        <f t="shared" si="96"/>
        <v>0</v>
      </c>
      <c r="M190" s="8" t="str">
        <f t="shared" si="100"/>
        <v/>
      </c>
      <c r="N190" s="8" t="str">
        <f t="shared" si="101"/>
        <v/>
      </c>
      <c r="O190" s="1" t="str">
        <f t="shared" si="102"/>
        <v/>
      </c>
      <c r="P190" s="32" t="str">
        <f t="shared" si="103"/>
        <v/>
      </c>
      <c r="Q190" s="32" t="str">
        <f t="shared" si="97"/>
        <v/>
      </c>
      <c r="R190" s="6">
        <f t="shared" si="73"/>
        <v>0</v>
      </c>
      <c r="S190" s="6">
        <f>IF(AND(D190&lt;=L$4,P190&lt;&gt;"Y"),IF(N190&lt;VLOOKUP(O190,'Runners RBH2'!A$3:FQ$114,S$1,FALSE),IF(Y$2="zero",0,Y$2),0),0)</f>
        <v>0</v>
      </c>
      <c r="T190" s="6">
        <f t="shared" si="98"/>
        <v>0</v>
      </c>
      <c r="U190" s="2"/>
      <c r="V190" s="2" t="str">
        <f>IF(O190&lt;&gt;"",VLOOKUP(O190,Runners!CZ$3:DM$180,V$1,FALSE),"")</f>
        <v/>
      </c>
      <c r="W190" s="18" t="str">
        <f t="shared" si="99"/>
        <v/>
      </c>
    </row>
    <row r="191" spans="3:23" x14ac:dyDescent="0.25">
      <c r="C191" s="3">
        <f>IF(A191&lt;&gt;"",VLOOKUP(A191,'Runners RBH2'!A$3:CT$114,C$1,FALSE),0)</f>
        <v>0</v>
      </c>
      <c r="D191" s="6">
        <f t="shared" si="76"/>
        <v>186</v>
      </c>
      <c r="E191" s="2"/>
      <c r="F191" s="2">
        <f t="shared" si="87"/>
        <v>0</v>
      </c>
      <c r="J191" s="1">
        <f t="shared" si="96"/>
        <v>0</v>
      </c>
      <c r="M191" s="8" t="str">
        <f t="shared" si="100"/>
        <v/>
      </c>
      <c r="N191" s="8" t="str">
        <f t="shared" si="101"/>
        <v/>
      </c>
      <c r="O191" s="1" t="str">
        <f t="shared" si="102"/>
        <v/>
      </c>
      <c r="P191" s="32" t="str">
        <f t="shared" si="103"/>
        <v/>
      </c>
      <c r="Q191" s="32" t="str">
        <f t="shared" si="97"/>
        <v/>
      </c>
      <c r="R191" s="6">
        <f t="shared" si="73"/>
        <v>0</v>
      </c>
      <c r="S191" s="6">
        <f>IF(AND(D191&lt;=L$4,P191&lt;&gt;"Y"),IF(N191&lt;VLOOKUP(O191,'Runners RBH2'!A$3:FQ$114,S$1,FALSE),IF(Y$2="zero",0,Y$2),0),0)</f>
        <v>0</v>
      </c>
      <c r="T191" s="6">
        <f t="shared" si="98"/>
        <v>0</v>
      </c>
      <c r="U191" s="2"/>
      <c r="V191" s="2" t="str">
        <f>IF(O191&lt;&gt;"",VLOOKUP(O191,Runners!CZ$3:DM$180,V$1,FALSE),"")</f>
        <v/>
      </c>
      <c r="W191" s="18" t="str">
        <f t="shared" si="99"/>
        <v/>
      </c>
    </row>
    <row r="192" spans="3:23" x14ac:dyDescent="0.25">
      <c r="C192" s="3">
        <f>IF(A192&lt;&gt;"",VLOOKUP(A192,'Runners RBH2'!A$3:CT$114,C$1,FALSE),0)</f>
        <v>0</v>
      </c>
      <c r="D192" s="6">
        <f t="shared" si="76"/>
        <v>187</v>
      </c>
      <c r="E192" s="2"/>
      <c r="F192" s="2">
        <f t="shared" si="87"/>
        <v>0</v>
      </c>
      <c r="J192" s="1">
        <f t="shared" si="96"/>
        <v>0</v>
      </c>
      <c r="M192" s="8" t="str">
        <f t="shared" si="100"/>
        <v/>
      </c>
      <c r="N192" s="8" t="str">
        <f t="shared" si="101"/>
        <v/>
      </c>
      <c r="O192" s="1" t="str">
        <f t="shared" si="102"/>
        <v/>
      </c>
      <c r="P192" s="32" t="str">
        <f t="shared" si="103"/>
        <v/>
      </c>
      <c r="Q192" s="32" t="str">
        <f t="shared" si="97"/>
        <v/>
      </c>
      <c r="R192" s="6">
        <f t="shared" si="73"/>
        <v>0</v>
      </c>
      <c r="S192" s="6">
        <f>IF(AND(D192&lt;=L$4,P192&lt;&gt;"Y"),IF(N192&lt;VLOOKUP(O192,'Runners RBH2'!A$3:FQ$114,S$1,FALSE),IF(Y$2="zero",0,Y$2),0),0)</f>
        <v>0</v>
      </c>
      <c r="T192" s="6">
        <f t="shared" si="98"/>
        <v>0</v>
      </c>
      <c r="U192" s="2"/>
      <c r="V192" s="2" t="str">
        <f>IF(O192&lt;&gt;"",VLOOKUP(O192,Runners!CZ$3:DM$180,V$1,FALSE),"")</f>
        <v/>
      </c>
      <c r="W192" s="18" t="str">
        <f t="shared" si="99"/>
        <v/>
      </c>
    </row>
    <row r="193" spans="3:23" x14ac:dyDescent="0.25">
      <c r="C193" s="3">
        <f>IF(A193&lt;&gt;"",VLOOKUP(A193,'Runners RBH2'!A$3:CT$114,C$1,FALSE),0)</f>
        <v>0</v>
      </c>
      <c r="D193" s="6">
        <f t="shared" si="76"/>
        <v>188</v>
      </c>
      <c r="E193" s="2"/>
      <c r="F193" s="2">
        <f t="shared" si="87"/>
        <v>0</v>
      </c>
      <c r="J193" s="1">
        <f t="shared" si="96"/>
        <v>0</v>
      </c>
      <c r="M193" s="8" t="str">
        <f t="shared" si="100"/>
        <v/>
      </c>
      <c r="N193" s="8" t="str">
        <f t="shared" si="101"/>
        <v/>
      </c>
      <c r="O193" s="1" t="str">
        <f t="shared" si="102"/>
        <v/>
      </c>
      <c r="P193" s="32" t="str">
        <f t="shared" si="103"/>
        <v/>
      </c>
      <c r="Q193" s="32" t="str">
        <f t="shared" si="97"/>
        <v/>
      </c>
      <c r="R193" s="6">
        <f t="shared" si="73"/>
        <v>0</v>
      </c>
      <c r="S193" s="6">
        <f>IF(AND(D193&lt;=L$4,P193&lt;&gt;"Y"),IF(N193&lt;VLOOKUP(O193,'Runners RBH2'!A$3:FQ$114,S$1,FALSE),IF(Y$2="zero",0,Y$2),0),0)</f>
        <v>0</v>
      </c>
      <c r="T193" s="6">
        <f t="shared" si="98"/>
        <v>0</v>
      </c>
      <c r="U193" s="2"/>
      <c r="V193" s="2" t="str">
        <f>IF(O193&lt;&gt;"",VLOOKUP(O193,Runners!CZ$3:DM$180,V$1,FALSE),"")</f>
        <v/>
      </c>
      <c r="W193" s="18" t="str">
        <f t="shared" si="99"/>
        <v/>
      </c>
    </row>
    <row r="194" spans="3:23" x14ac:dyDescent="0.25">
      <c r="C194" s="3">
        <f>IF(A194&lt;&gt;"",VLOOKUP(A194,'Runners RBH2'!A$3:CT$114,C$1,FALSE),0)</f>
        <v>0</v>
      </c>
      <c r="D194" s="6">
        <f t="shared" si="76"/>
        <v>189</v>
      </c>
      <c r="E194" s="2"/>
      <c r="F194" s="2">
        <f t="shared" si="87"/>
        <v>0</v>
      </c>
      <c r="J194" s="1">
        <f t="shared" si="96"/>
        <v>0</v>
      </c>
      <c r="M194" s="8" t="str">
        <f t="shared" si="100"/>
        <v/>
      </c>
      <c r="N194" s="8" t="str">
        <f t="shared" si="101"/>
        <v/>
      </c>
      <c r="O194" s="1" t="str">
        <f t="shared" si="102"/>
        <v/>
      </c>
      <c r="P194" s="32" t="str">
        <f t="shared" si="103"/>
        <v/>
      </c>
      <c r="Q194" s="32" t="str">
        <f t="shared" si="97"/>
        <v/>
      </c>
      <c r="R194" s="6">
        <f t="shared" si="73"/>
        <v>0</v>
      </c>
      <c r="S194" s="6">
        <f>IF(AND(D194&lt;=L$4,P194&lt;&gt;"Y"),IF(N194&lt;VLOOKUP(O194,'Runners RBH2'!A$3:FQ$114,S$1,FALSE),IF(Y$2="zero",0,Y$2),0),0)</f>
        <v>0</v>
      </c>
      <c r="T194" s="6">
        <f t="shared" si="98"/>
        <v>0</v>
      </c>
      <c r="U194" s="2"/>
      <c r="V194" s="2" t="str">
        <f>IF(O194&lt;&gt;"",VLOOKUP(O194,Runners!CZ$3:DM$180,V$1,FALSE),"")</f>
        <v/>
      </c>
      <c r="W194" s="18" t="str">
        <f t="shared" si="99"/>
        <v/>
      </c>
    </row>
    <row r="195" spans="3:23" x14ac:dyDescent="0.25">
      <c r="C195" s="3">
        <f>IF(A195&lt;&gt;"",VLOOKUP(A195,'Runners RBH2'!A$3:CT$114,C$1,FALSE),0)</f>
        <v>0</v>
      </c>
      <c r="D195" s="6">
        <f t="shared" si="76"/>
        <v>190</v>
      </c>
      <c r="E195" s="2"/>
      <c r="F195" s="2">
        <f t="shared" si="87"/>
        <v>0</v>
      </c>
      <c r="J195" s="1">
        <f t="shared" si="96"/>
        <v>0</v>
      </c>
      <c r="M195" s="8" t="str">
        <f t="shared" si="100"/>
        <v/>
      </c>
      <c r="N195" s="8" t="str">
        <f t="shared" si="101"/>
        <v/>
      </c>
      <c r="O195" s="1" t="str">
        <f t="shared" si="102"/>
        <v/>
      </c>
      <c r="P195" s="32" t="str">
        <f t="shared" si="103"/>
        <v/>
      </c>
      <c r="Q195" s="32" t="str">
        <f t="shared" si="97"/>
        <v/>
      </c>
      <c r="R195" s="6">
        <f t="shared" si="73"/>
        <v>0</v>
      </c>
      <c r="S195" s="6">
        <f>IF(AND(D195&lt;=L$4,P195&lt;&gt;"Y"),IF(N195&lt;VLOOKUP(O195,'Runners RBH2'!A$3:FQ$114,S$1,FALSE),IF(Y$2="zero",0,Y$2),0),0)</f>
        <v>0</v>
      </c>
      <c r="T195" s="6">
        <f t="shared" si="98"/>
        <v>0</v>
      </c>
      <c r="U195" s="2"/>
      <c r="V195" s="2" t="str">
        <f>IF(O195&lt;&gt;"",VLOOKUP(O195,Runners!CZ$3:DM$180,V$1,FALSE),"")</f>
        <v/>
      </c>
      <c r="W195" s="18" t="str">
        <f t="shared" si="99"/>
        <v/>
      </c>
    </row>
    <row r="196" spans="3:23" x14ac:dyDescent="0.25">
      <c r="C196" s="3">
        <f>IF(A196&lt;&gt;"",VLOOKUP(A196,'Runners RBH2'!A$3:CT$114,C$1,FALSE),0)</f>
        <v>0</v>
      </c>
      <c r="D196" s="6">
        <f t="shared" si="76"/>
        <v>191</v>
      </c>
      <c r="E196" s="2"/>
      <c r="F196" s="2">
        <f t="shared" si="87"/>
        <v>0</v>
      </c>
      <c r="J196" s="1">
        <f t="shared" si="96"/>
        <v>0</v>
      </c>
      <c r="M196" s="8" t="str">
        <f t="shared" si="100"/>
        <v/>
      </c>
      <c r="N196" s="8" t="str">
        <f t="shared" si="101"/>
        <v/>
      </c>
      <c r="O196" s="1" t="str">
        <f t="shared" si="102"/>
        <v/>
      </c>
      <c r="P196" s="32" t="str">
        <f t="shared" si="103"/>
        <v/>
      </c>
      <c r="Q196" s="32" t="str">
        <f t="shared" si="97"/>
        <v/>
      </c>
      <c r="R196" s="6">
        <f t="shared" si="73"/>
        <v>0</v>
      </c>
      <c r="S196" s="6">
        <f>IF(AND(D196&lt;=L$4,P196&lt;&gt;"Y"),IF(N196&lt;VLOOKUP(O196,'Runners RBH2'!A$3:FQ$114,S$1,FALSE),IF(Y$2="zero",0,Y$2),0),0)</f>
        <v>0</v>
      </c>
      <c r="T196" s="6">
        <f t="shared" si="98"/>
        <v>0</v>
      </c>
      <c r="U196" s="2"/>
      <c r="V196" s="2" t="str">
        <f>IF(O196&lt;&gt;"",VLOOKUP(O196,Runners!CZ$3:DM$180,V$1,FALSE),"")</f>
        <v/>
      </c>
      <c r="W196" s="18" t="str">
        <f t="shared" si="99"/>
        <v/>
      </c>
    </row>
    <row r="197" spans="3:23" x14ac:dyDescent="0.25">
      <c r="C197" s="3">
        <f>IF(A197&lt;&gt;"",VLOOKUP(A197,'Runners RBH2'!A$3:CT$114,C$1,FALSE),0)</f>
        <v>0</v>
      </c>
      <c r="D197" s="6">
        <f t="shared" si="76"/>
        <v>192</v>
      </c>
      <c r="E197" s="2"/>
      <c r="F197" s="2">
        <f t="shared" si="87"/>
        <v>0</v>
      </c>
      <c r="J197" s="1">
        <f t="shared" si="96"/>
        <v>0</v>
      </c>
      <c r="M197" s="8" t="str">
        <f t="shared" si="100"/>
        <v/>
      </c>
      <c r="N197" s="8" t="str">
        <f t="shared" si="101"/>
        <v/>
      </c>
      <c r="O197" s="1" t="str">
        <f t="shared" si="102"/>
        <v/>
      </c>
      <c r="P197" s="32" t="str">
        <f t="shared" si="103"/>
        <v/>
      </c>
      <c r="Q197" s="32" t="str">
        <f t="shared" si="97"/>
        <v/>
      </c>
      <c r="R197" s="6">
        <f t="shared" ref="R197:R207" si="104">IF(Q197=Q196,0,IF(Q197&gt;0,Q197,1))</f>
        <v>0</v>
      </c>
      <c r="S197" s="6">
        <f>IF(AND(D197&lt;=L$4,P197&lt;&gt;"Y"),IF(N197&lt;VLOOKUP(O197,'Runners RBH2'!A$3:FQ$114,S$1,FALSE),IF(Y$2="zero",0,Y$2),0),0)</f>
        <v>0</v>
      </c>
      <c r="T197" s="6">
        <f t="shared" si="98"/>
        <v>0</v>
      </c>
      <c r="U197" s="2"/>
      <c r="V197" s="2" t="str">
        <f>IF(O197&lt;&gt;"",VLOOKUP(O197,Runners!CZ$3:DM$180,V$1,FALSE),"")</f>
        <v/>
      </c>
      <c r="W197" s="18" t="str">
        <f t="shared" si="99"/>
        <v/>
      </c>
    </row>
    <row r="198" spans="3:23" x14ac:dyDescent="0.25">
      <c r="C198" s="3">
        <f>IF(A198&lt;&gt;"",VLOOKUP(A198,'Runners RBH2'!A$3:CT$114,C$1,FALSE),0)</f>
        <v>0</v>
      </c>
      <c r="D198" s="6">
        <f t="shared" si="76"/>
        <v>193</v>
      </c>
      <c r="E198" s="2"/>
      <c r="F198" s="2">
        <f t="shared" si="87"/>
        <v>0</v>
      </c>
      <c r="J198" s="1">
        <f t="shared" si="96"/>
        <v>0</v>
      </c>
      <c r="M198" s="8" t="str">
        <f t="shared" si="100"/>
        <v/>
      </c>
      <c r="N198" s="8" t="str">
        <f t="shared" si="101"/>
        <v/>
      </c>
      <c r="O198" s="1" t="str">
        <f t="shared" si="102"/>
        <v/>
      </c>
      <c r="P198" s="32" t="str">
        <f t="shared" si="103"/>
        <v/>
      </c>
      <c r="Q198" s="32" t="str">
        <f t="shared" si="97"/>
        <v/>
      </c>
      <c r="R198" s="6">
        <f t="shared" si="104"/>
        <v>0</v>
      </c>
      <c r="S198" s="6">
        <f>IF(AND(D198&lt;=L$4,P198&lt;&gt;"Y"),IF(N198&lt;VLOOKUP(O198,'Runners RBH2'!A$3:FQ$114,S$1,FALSE),IF(Y$2="zero",0,Y$2),0),0)</f>
        <v>0</v>
      </c>
      <c r="T198" s="6">
        <f t="shared" si="98"/>
        <v>0</v>
      </c>
      <c r="U198" s="2"/>
      <c r="V198" s="2" t="str">
        <f>IF(O198&lt;&gt;"",VLOOKUP(O198,Runners!CZ$3:DM$180,V$1,FALSE),"")</f>
        <v/>
      </c>
      <c r="W198" s="18" t="str">
        <f t="shared" si="99"/>
        <v/>
      </c>
    </row>
    <row r="199" spans="3:23" x14ac:dyDescent="0.25">
      <c r="C199" s="3">
        <f>IF(A199&lt;&gt;"",VLOOKUP(A199,'Runners RBH2'!A$3:CT$114,C$1,FALSE),0)</f>
        <v>0</v>
      </c>
      <c r="D199" s="6">
        <f t="shared" si="76"/>
        <v>194</v>
      </c>
      <c r="E199" s="2"/>
      <c r="F199" s="2">
        <f t="shared" si="87"/>
        <v>0</v>
      </c>
      <c r="J199" s="1">
        <f t="shared" si="96"/>
        <v>0</v>
      </c>
      <c r="M199" s="8" t="str">
        <f t="shared" si="100"/>
        <v/>
      </c>
      <c r="N199" s="8" t="str">
        <f t="shared" si="101"/>
        <v/>
      </c>
      <c r="O199" s="1" t="str">
        <f t="shared" si="102"/>
        <v/>
      </c>
      <c r="P199" s="32" t="str">
        <f t="shared" si="103"/>
        <v/>
      </c>
      <c r="Q199" s="32" t="str">
        <f t="shared" si="97"/>
        <v/>
      </c>
      <c r="R199" s="6">
        <f t="shared" si="104"/>
        <v>0</v>
      </c>
      <c r="S199" s="6">
        <f>IF(AND(D199&lt;=L$4,P199&lt;&gt;"Y"),IF(N199&lt;VLOOKUP(O199,'Runners RBH2'!A$3:FQ$114,S$1,FALSE),IF(Y$2="zero",0,Y$2),0),0)</f>
        <v>0</v>
      </c>
      <c r="T199" s="6">
        <f t="shared" si="98"/>
        <v>0</v>
      </c>
      <c r="U199" s="2"/>
      <c r="V199" s="2" t="str">
        <f>IF(O199&lt;&gt;"",VLOOKUP(O199,Runners!CZ$3:DM$180,V$1,FALSE),"")</f>
        <v/>
      </c>
      <c r="W199" s="18" t="str">
        <f t="shared" si="99"/>
        <v/>
      </c>
    </row>
    <row r="200" spans="3:23" x14ac:dyDescent="0.25">
      <c r="C200" s="3">
        <f>IF(A200&lt;&gt;"",VLOOKUP(A200,'Runners RBH2'!A$3:CT$114,C$1,FALSE),0)</f>
        <v>0</v>
      </c>
      <c r="D200" s="6">
        <f t="shared" si="76"/>
        <v>195</v>
      </c>
      <c r="E200" s="2"/>
      <c r="F200" s="2">
        <f t="shared" si="87"/>
        <v>0</v>
      </c>
      <c r="J200" s="1">
        <f t="shared" si="96"/>
        <v>0</v>
      </c>
      <c r="M200" s="8" t="str">
        <f t="shared" si="100"/>
        <v/>
      </c>
      <c r="N200" s="8" t="str">
        <f t="shared" si="101"/>
        <v/>
      </c>
      <c r="O200" s="1" t="str">
        <f t="shared" si="102"/>
        <v/>
      </c>
      <c r="P200" s="32" t="str">
        <f t="shared" si="103"/>
        <v/>
      </c>
      <c r="Q200" s="32" t="str">
        <f t="shared" si="97"/>
        <v/>
      </c>
      <c r="R200" s="6">
        <f t="shared" si="104"/>
        <v>0</v>
      </c>
      <c r="S200" s="6">
        <f>IF(AND(D200&lt;=L$4,P200&lt;&gt;"Y"),IF(N200&lt;VLOOKUP(O200,'Runners RBH2'!A$3:FQ$114,S$1,FALSE),IF(Y$2="zero",0,Y$2),0),0)</f>
        <v>0</v>
      </c>
      <c r="T200" s="6">
        <f t="shared" si="98"/>
        <v>0</v>
      </c>
      <c r="U200" s="2"/>
      <c r="V200" s="2" t="str">
        <f>IF(O200&lt;&gt;"",VLOOKUP(O200,Runners!CZ$3:DM$180,V$1,FALSE),"")</f>
        <v/>
      </c>
      <c r="W200" s="18" t="str">
        <f t="shared" si="99"/>
        <v/>
      </c>
    </row>
    <row r="201" spans="3:23" x14ac:dyDescent="0.25">
      <c r="C201" s="3">
        <f>IF(A201&lt;&gt;"",VLOOKUP(A201,'Runners RBH2'!A$3:CT$114,C$1,FALSE),0)</f>
        <v>0</v>
      </c>
      <c r="D201" s="6">
        <f t="shared" si="76"/>
        <v>196</v>
      </c>
      <c r="E201" s="2"/>
      <c r="F201" s="2">
        <f t="shared" si="87"/>
        <v>0</v>
      </c>
      <c r="J201" s="1">
        <f t="shared" si="96"/>
        <v>0</v>
      </c>
      <c r="M201" s="8" t="str">
        <f t="shared" si="100"/>
        <v/>
      </c>
      <c r="N201" s="8" t="str">
        <f t="shared" si="101"/>
        <v/>
      </c>
      <c r="O201" s="1" t="str">
        <f t="shared" si="102"/>
        <v/>
      </c>
      <c r="P201" s="32" t="str">
        <f t="shared" si="103"/>
        <v/>
      </c>
      <c r="Q201" s="32" t="str">
        <f t="shared" si="97"/>
        <v/>
      </c>
      <c r="R201" s="6">
        <f t="shared" si="104"/>
        <v>0</v>
      </c>
      <c r="S201" s="6">
        <f>IF(AND(D201&lt;=L$4,P201&lt;&gt;"Y"),IF(N201&lt;VLOOKUP(O201,'Runners RBH2'!A$3:FQ$114,S$1,FALSE),IF(Y$2="zero",0,Y$2),0),0)</f>
        <v>0</v>
      </c>
      <c r="T201" s="6">
        <f t="shared" si="98"/>
        <v>0</v>
      </c>
      <c r="U201" s="2"/>
      <c r="V201" s="2" t="str">
        <f>IF(O201&lt;&gt;"",VLOOKUP(O201,Runners!CZ$3:DM$180,V$1,FALSE),"")</f>
        <v/>
      </c>
      <c r="W201" s="18" t="str">
        <f t="shared" si="99"/>
        <v/>
      </c>
    </row>
    <row r="202" spans="3:23" x14ac:dyDescent="0.25">
      <c r="C202" s="3">
        <f>IF(A202&lt;&gt;"",VLOOKUP(A202,'Runners RBH2'!A$3:CT$114,C$1,FALSE),0)</f>
        <v>0</v>
      </c>
      <c r="D202" s="6">
        <f t="shared" ref="D202:D207" si="105">D201+1</f>
        <v>197</v>
      </c>
      <c r="E202" s="2"/>
      <c r="F202" s="2">
        <f t="shared" si="87"/>
        <v>0</v>
      </c>
      <c r="J202" s="1">
        <f t="shared" si="96"/>
        <v>0</v>
      </c>
      <c r="M202" s="8" t="str">
        <f t="shared" si="100"/>
        <v/>
      </c>
      <c r="N202" s="8" t="str">
        <f t="shared" si="101"/>
        <v/>
      </c>
      <c r="O202" s="1" t="str">
        <f t="shared" si="102"/>
        <v/>
      </c>
      <c r="P202" s="32" t="str">
        <f t="shared" si="103"/>
        <v/>
      </c>
      <c r="Q202" s="32" t="str">
        <f t="shared" si="97"/>
        <v/>
      </c>
      <c r="R202" s="6">
        <f t="shared" si="104"/>
        <v>0</v>
      </c>
      <c r="S202" s="6">
        <f>IF(AND(D202&lt;=L$4,P202&lt;&gt;"Y"),IF(N202&lt;VLOOKUP(O202,'Runners RBH2'!A$3:FQ$114,S$1,FALSE),IF(Y$2="zero",0,Y$2),0),0)</f>
        <v>0</v>
      </c>
      <c r="T202" s="6">
        <f t="shared" si="98"/>
        <v>0</v>
      </c>
      <c r="U202" s="2"/>
      <c r="V202" s="2" t="str">
        <f>IF(O202&lt;&gt;"",VLOOKUP(O202,Runners!CZ$3:DM$180,V$1,FALSE),"")</f>
        <v/>
      </c>
      <c r="W202" s="18" t="str">
        <f t="shared" si="99"/>
        <v/>
      </c>
    </row>
    <row r="203" spans="3:23" x14ac:dyDescent="0.25">
      <c r="C203" s="3">
        <f>IF(A203&lt;&gt;"",VLOOKUP(A203,'Runners RBH2'!A$3:CT$114,C$1,FALSE),0)</f>
        <v>0</v>
      </c>
      <c r="D203" s="6">
        <f t="shared" si="105"/>
        <v>198</v>
      </c>
      <c r="E203" s="2"/>
      <c r="F203" s="2">
        <f t="shared" si="87"/>
        <v>0</v>
      </c>
      <c r="J203" s="1">
        <f t="shared" si="96"/>
        <v>0</v>
      </c>
      <c r="M203" s="8" t="str">
        <f t="shared" si="100"/>
        <v/>
      </c>
      <c r="N203" s="8" t="str">
        <f t="shared" si="101"/>
        <v/>
      </c>
      <c r="O203" s="1" t="str">
        <f t="shared" si="102"/>
        <v/>
      </c>
      <c r="P203" s="32" t="str">
        <f t="shared" si="103"/>
        <v/>
      </c>
      <c r="Q203" s="32" t="str">
        <f t="shared" si="97"/>
        <v/>
      </c>
      <c r="R203" s="6">
        <f t="shared" si="104"/>
        <v>0</v>
      </c>
      <c r="S203" s="6">
        <f>IF(AND(D203&lt;=L$4,P203&lt;&gt;"Y"),IF(N203&lt;VLOOKUP(O203,'Runners RBH2'!A$3:FQ$114,S$1,FALSE),IF(Y$2="zero",0,Y$2),0),0)</f>
        <v>0</v>
      </c>
      <c r="T203" s="6">
        <f t="shared" si="98"/>
        <v>0</v>
      </c>
      <c r="U203" s="2"/>
      <c r="V203" s="2" t="str">
        <f>IF(O203&lt;&gt;"",VLOOKUP(O203,Runners!CZ$3:DM$180,V$1,FALSE),"")</f>
        <v/>
      </c>
      <c r="W203" s="18" t="str">
        <f t="shared" si="99"/>
        <v/>
      </c>
    </row>
    <row r="204" spans="3:23" x14ac:dyDescent="0.25">
      <c r="C204" s="3">
        <f>IF(A204&lt;&gt;"",VLOOKUP(A204,'Runners RBH2'!A$3:CT$114,C$1,FALSE),0)</f>
        <v>0</v>
      </c>
      <c r="D204" s="6">
        <f t="shared" si="105"/>
        <v>199</v>
      </c>
      <c r="E204" s="2"/>
      <c r="F204" s="2">
        <f t="shared" si="87"/>
        <v>0</v>
      </c>
      <c r="J204" s="1">
        <f t="shared" si="96"/>
        <v>0</v>
      </c>
      <c r="M204" s="8" t="str">
        <f t="shared" si="100"/>
        <v/>
      </c>
      <c r="N204" s="8" t="str">
        <f t="shared" si="101"/>
        <v/>
      </c>
      <c r="O204" s="1" t="str">
        <f t="shared" si="102"/>
        <v/>
      </c>
      <c r="P204" s="32" t="str">
        <f t="shared" si="103"/>
        <v/>
      </c>
      <c r="Q204" s="32" t="str">
        <f t="shared" si="97"/>
        <v/>
      </c>
      <c r="R204" s="6">
        <f t="shared" si="104"/>
        <v>0</v>
      </c>
      <c r="S204" s="6">
        <f>IF(AND(D204&lt;=L$4,P204&lt;&gt;"Y"),IF(N204&lt;VLOOKUP(O204,'Runners RBH2'!A$3:FQ$114,S$1,FALSE),IF(Y$2="zero",0,Y$2),0),0)</f>
        <v>0</v>
      </c>
      <c r="T204" s="6">
        <f t="shared" si="98"/>
        <v>0</v>
      </c>
      <c r="U204" s="2"/>
      <c r="V204" s="2" t="str">
        <f>IF(O204&lt;&gt;"",VLOOKUP(O204,Runners!CZ$3:DM$180,V$1,FALSE),"")</f>
        <v/>
      </c>
      <c r="W204" s="18" t="str">
        <f t="shared" si="99"/>
        <v/>
      </c>
    </row>
    <row r="205" spans="3:23" x14ac:dyDescent="0.25">
      <c r="C205" s="3">
        <f>IF(A205&lt;&gt;"",VLOOKUP(A205,'Runners RBH2'!A$3:CT$114,C$1,FALSE),0)</f>
        <v>0</v>
      </c>
      <c r="D205" s="6">
        <f t="shared" si="105"/>
        <v>200</v>
      </c>
      <c r="E205" s="2"/>
      <c r="F205" s="2">
        <f t="shared" si="87"/>
        <v>0</v>
      </c>
      <c r="J205" s="1">
        <f t="shared" si="96"/>
        <v>0</v>
      </c>
      <c r="M205" s="8" t="str">
        <f t="shared" si="100"/>
        <v/>
      </c>
      <c r="N205" s="8" t="str">
        <f t="shared" si="101"/>
        <v/>
      </c>
      <c r="O205" s="1" t="str">
        <f t="shared" si="102"/>
        <v/>
      </c>
      <c r="P205" s="32" t="str">
        <f t="shared" si="103"/>
        <v/>
      </c>
      <c r="Q205" s="32" t="str">
        <f t="shared" si="97"/>
        <v/>
      </c>
      <c r="R205" s="6">
        <f t="shared" si="104"/>
        <v>0</v>
      </c>
      <c r="S205" s="6">
        <f>IF(AND(D205&lt;=L$4,P205&lt;&gt;"Y"),IF(N205&lt;VLOOKUP(O205,'Runners RBH2'!A$3:FQ$114,S$1,FALSE),IF(Y$2="zero",0,Y$2),0),0)</f>
        <v>0</v>
      </c>
      <c r="T205" s="6">
        <f t="shared" si="98"/>
        <v>0</v>
      </c>
      <c r="U205" s="2"/>
      <c r="V205" s="2" t="str">
        <f>IF(O205&lt;&gt;"",VLOOKUP(O205,Runners!CZ$3:DM$180,V$1,FALSE),"")</f>
        <v/>
      </c>
      <c r="W205" s="18" t="str">
        <f t="shared" si="99"/>
        <v/>
      </c>
    </row>
    <row r="206" spans="3:23" x14ac:dyDescent="0.25">
      <c r="C206" s="3">
        <f>IF(A206&lt;&gt;"",VLOOKUP(A206,'Runners RBH2'!A$3:CT$114,C$1,FALSE),0)</f>
        <v>0</v>
      </c>
      <c r="D206" s="6">
        <f t="shared" si="105"/>
        <v>201</v>
      </c>
      <c r="E206" s="2"/>
      <c r="F206" s="2">
        <f t="shared" si="87"/>
        <v>0</v>
      </c>
      <c r="J206" s="1">
        <f t="shared" si="96"/>
        <v>0</v>
      </c>
      <c r="M206" s="8" t="str">
        <f t="shared" si="100"/>
        <v/>
      </c>
      <c r="N206" s="8" t="str">
        <f t="shared" si="101"/>
        <v/>
      </c>
      <c r="O206" s="1" t="str">
        <f t="shared" si="102"/>
        <v/>
      </c>
      <c r="P206" s="32" t="str">
        <f t="shared" si="103"/>
        <v/>
      </c>
      <c r="Q206" s="32" t="str">
        <f t="shared" si="97"/>
        <v/>
      </c>
      <c r="R206" s="6">
        <f t="shared" si="104"/>
        <v>0</v>
      </c>
      <c r="S206" s="6">
        <f>IF(AND(D206&lt;=L$4,P206&lt;&gt;"Y"),IF(N206&lt;VLOOKUP(O206,'Runners RBH2'!A$3:FQ$114,S$1,FALSE),IF(Y$2="zero",0,Y$2),0),0)</f>
        <v>0</v>
      </c>
      <c r="T206" s="6">
        <f t="shared" si="98"/>
        <v>0</v>
      </c>
      <c r="U206" s="2"/>
      <c r="V206" s="2" t="str">
        <f>IF(O206&lt;&gt;"",VLOOKUP(O206,Runners!CZ$3:DM$180,V$1,FALSE),"")</f>
        <v/>
      </c>
      <c r="W206" s="18" t="str">
        <f t="shared" si="99"/>
        <v/>
      </c>
    </row>
    <row r="207" spans="3:23" x14ac:dyDescent="0.25">
      <c r="C207" s="3">
        <f>IF(A207&lt;&gt;"",VLOOKUP(A207,'Runners RBH2'!A$3:CT$114,C$1,FALSE),0)</f>
        <v>0</v>
      </c>
      <c r="D207" s="6">
        <f t="shared" si="105"/>
        <v>202</v>
      </c>
      <c r="E207" s="2"/>
      <c r="F207" s="2">
        <f t="shared" si="87"/>
        <v>0</v>
      </c>
      <c r="J207" s="1">
        <f t="shared" si="96"/>
        <v>0</v>
      </c>
      <c r="M207" s="8" t="str">
        <f t="shared" si="100"/>
        <v/>
      </c>
      <c r="N207" s="8" t="str">
        <f t="shared" si="101"/>
        <v/>
      </c>
      <c r="O207" s="1" t="str">
        <f t="shared" si="102"/>
        <v/>
      </c>
      <c r="P207" s="32" t="str">
        <f t="shared" si="103"/>
        <v/>
      </c>
      <c r="Q207" s="32" t="str">
        <f t="shared" si="97"/>
        <v/>
      </c>
      <c r="R207" s="6">
        <f t="shared" si="104"/>
        <v>0</v>
      </c>
      <c r="S207" s="6">
        <f>IF(AND(D207&lt;=L$4,P207&lt;&gt;"Y"),IF(N207&lt;VLOOKUP(O207,'Runners RBH2'!A$3:FQ$114,S$1,FALSE),IF(Y$2="zero",0,Y$2),0),0)</f>
        <v>0</v>
      </c>
      <c r="T207" s="6">
        <f t="shared" si="98"/>
        <v>0</v>
      </c>
      <c r="U207" s="2"/>
      <c r="V207" s="2" t="str">
        <f>IF(O207&lt;&gt;"",VLOOKUP(O207,Runners!CZ$3:DM$180,V$1,FALSE),"")</f>
        <v/>
      </c>
      <c r="W207" s="18" t="str">
        <f t="shared" si="99"/>
        <v/>
      </c>
    </row>
  </sheetData>
  <sortState ref="A4:CE132">
    <sortCondition ref="A132"/>
  </sortState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CE207"/>
  <sheetViews>
    <sheetView showZeros="0" zoomScaleNormal="100" workbookViewId="0">
      <pane xSplit="4" ySplit="2" topLeftCell="M3" activePane="bottomRight" state="frozen"/>
      <selection pane="topRight" activeCell="E1" sqref="E1"/>
      <selection pane="bottomLeft" activeCell="A3" sqref="A3"/>
      <selection pane="bottomRight" activeCell="F36" sqref="F36"/>
    </sheetView>
  </sheetViews>
  <sheetFormatPr defaultColWidth="8.88671875" defaultRowHeight="12" x14ac:dyDescent="0.25"/>
  <cols>
    <col min="1" max="1" width="16.33203125" style="1" customWidth="1"/>
    <col min="2" max="2" width="5.5546875" style="1" customWidth="1"/>
    <col min="3" max="3" width="7.5546875" style="1" bestFit="1" customWidth="1"/>
    <col min="4" max="4" width="3.5546875" style="6" bestFit="1" customWidth="1"/>
    <col min="5" max="5" width="9.109375" style="1" bestFit="1" customWidth="1"/>
    <col min="6" max="6" width="8.6640625" style="1" customWidth="1"/>
    <col min="7" max="7" width="8.6640625" style="6" customWidth="1"/>
    <col min="8" max="8" width="8.6640625" style="6" hidden="1" customWidth="1"/>
    <col min="9" max="9" width="8.109375" style="1" hidden="1" customWidth="1"/>
    <col min="10" max="10" width="5.6640625" style="1" hidden="1" customWidth="1"/>
    <col min="11" max="11" width="8.6640625" style="8" hidden="1" customWidth="1"/>
    <col min="12" max="12" width="11.109375" style="1" customWidth="1"/>
    <col min="13" max="13" width="8.88671875" style="1" customWidth="1"/>
    <col min="14" max="14" width="8.88671875" style="8" customWidth="1"/>
    <col min="15" max="15" width="16.6640625" style="1" customWidth="1"/>
    <col min="16" max="16" width="5.5546875" style="6" customWidth="1"/>
    <col min="17" max="17" width="5.5546875" style="6" hidden="1" customWidth="1"/>
    <col min="18" max="19" width="5.5546875" style="6" customWidth="1"/>
    <col min="20" max="21" width="5.5546875" style="1" customWidth="1"/>
    <col min="22" max="22" width="8.88671875" style="1" hidden="1" customWidth="1"/>
    <col min="23" max="23" width="6.88671875" style="1" customWidth="1"/>
    <col min="24" max="24" width="10.33203125" style="1" customWidth="1"/>
    <col min="25" max="16384" width="8.88671875" style="1"/>
  </cols>
  <sheetData>
    <row r="1" spans="1:83" s="7" customFormat="1" ht="25.95" customHeight="1" x14ac:dyDescent="0.3">
      <c r="C1" s="7">
        <f>Nov!C1+6</f>
        <v>71</v>
      </c>
      <c r="D1" s="5"/>
      <c r="E1" s="4"/>
      <c r="F1" s="4"/>
      <c r="G1" s="5"/>
      <c r="H1" s="5"/>
      <c r="K1" s="10"/>
      <c r="N1" s="10"/>
      <c r="P1" s="5"/>
      <c r="Q1" s="5">
        <v>95</v>
      </c>
      <c r="R1" s="5"/>
      <c r="S1" s="5">
        <v>170</v>
      </c>
      <c r="T1" s="7">
        <v>3</v>
      </c>
      <c r="V1" s="7">
        <v>11</v>
      </c>
    </row>
    <row r="2" spans="1:83" s="56" customFormat="1" ht="12" customHeight="1" x14ac:dyDescent="0.3">
      <c r="A2" s="56" t="s">
        <v>10</v>
      </c>
      <c r="B2" s="56" t="s">
        <v>44</v>
      </c>
      <c r="C2" s="56" t="s">
        <v>38</v>
      </c>
      <c r="D2" s="57">
        <v>0</v>
      </c>
      <c r="E2" s="58" t="s">
        <v>114</v>
      </c>
      <c r="G2" s="57"/>
      <c r="H2" s="57"/>
      <c r="K2" s="59"/>
      <c r="L2" s="60" t="s">
        <v>113</v>
      </c>
      <c r="M2" s="60" t="s">
        <v>114</v>
      </c>
      <c r="N2" s="61" t="s">
        <v>115</v>
      </c>
      <c r="P2" s="62" t="s">
        <v>44</v>
      </c>
      <c r="Q2" s="62"/>
      <c r="R2" s="57" t="s">
        <v>17</v>
      </c>
      <c r="S2" s="57" t="s">
        <v>96</v>
      </c>
      <c r="T2" s="57" t="s">
        <v>100</v>
      </c>
      <c r="X2" s="63" t="s">
        <v>145</v>
      </c>
      <c r="Y2" s="64">
        <v>2</v>
      </c>
    </row>
    <row r="3" spans="1:83" s="7" customFormat="1" ht="16.2" customHeight="1" x14ac:dyDescent="0.3">
      <c r="D3" s="5">
        <v>0</v>
      </c>
      <c r="E3" s="4"/>
      <c r="F3" s="4"/>
      <c r="G3" s="5"/>
      <c r="H3" s="5"/>
      <c r="K3" s="10"/>
      <c r="L3" s="14"/>
      <c r="M3" s="14"/>
      <c r="N3" s="21"/>
      <c r="P3" s="31"/>
      <c r="Q3" s="31">
        <v>41</v>
      </c>
      <c r="R3" s="5">
        <v>41</v>
      </c>
      <c r="S3" s="5"/>
      <c r="T3" s="5"/>
    </row>
    <row r="4" spans="1:83" ht="12" customHeight="1" x14ac:dyDescent="0.25">
      <c r="A4" s="1" t="str">
        <f>'Runners RBH2'!A3</f>
        <v>Alex Wiggins</v>
      </c>
      <c r="C4" s="3">
        <f>IF(A4&lt;&gt;"",VLOOKUP(A4,'Runners RBH2'!A$3:CT$114,C$1,FALSE),0)</f>
        <v>8.3333333333333332E-3</v>
      </c>
      <c r="D4" s="6">
        <f t="shared" ref="D4:D37" si="0">D3+1</f>
        <v>1</v>
      </c>
      <c r="E4" s="2"/>
      <c r="F4" s="2">
        <f t="shared" ref="F4:F37" si="1">IF(E4&gt;0,E4-C4,0)</f>
        <v>0</v>
      </c>
      <c r="J4" s="1" t="str">
        <f t="shared" ref="J4:J37" si="2">A4</f>
        <v>Alex Wiggins</v>
      </c>
      <c r="L4" s="7">
        <f>COUNT(E4:E208)</f>
        <v>18</v>
      </c>
      <c r="M4" s="8">
        <f t="shared" ref="M4:M28" si="3">IF(D4&lt;=L$4,SMALL(E$4:E$208,D4),"")</f>
        <v>2.7465277777777772E-2</v>
      </c>
      <c r="N4" s="8">
        <f t="shared" ref="N4:N28" si="4">IF(D4&lt;=L$4,VLOOKUP(M4,E$4:F$208,2,FALSE),"")</f>
        <v>2.2430555555555551E-2</v>
      </c>
      <c r="O4" s="1" t="str">
        <f t="shared" ref="O4:O28" si="5">IF(D4&lt;=L$4,VLOOKUP(M4,E$4:J$208,6,FALSE),"")</f>
        <v>Linda Herriott</v>
      </c>
      <c r="P4" s="32">
        <f t="shared" ref="P4:P28" si="6">IF(D4&lt;=L$4,VLOOKUP(O4,A$4:B$208,2,FALSE),"")</f>
        <v>0</v>
      </c>
      <c r="Q4" s="32">
        <f t="shared" ref="Q4:Q37" si="7">IF(D4&lt;=L$4,IF(P4="Y",Q3,Q3-1),"")</f>
        <v>40</v>
      </c>
      <c r="R4" s="6">
        <f t="shared" ref="R4:R67" si="8">IF(Q4=Q3,0,IF(Q4&gt;0,Q4,1))</f>
        <v>40</v>
      </c>
      <c r="S4" s="6">
        <f>IF(AND(D4&lt;=L$4,P4&lt;&gt;"Y"),IF(N4&lt;VLOOKUP(O4,'Runners RBH2'!A$3:FQ$114,S$1,FALSE),IF(Y$2="zero",0,Y$2),0),0)</f>
        <v>0</v>
      </c>
      <c r="T4" s="6">
        <f t="shared" ref="T4:T37" si="9">IF(AND(D4&lt;=L$4,P4&lt;&gt;"Y"),S4+R4,0)</f>
        <v>40</v>
      </c>
      <c r="U4" s="2"/>
      <c r="V4" s="2" t="e">
        <f>IF(O4&lt;&gt;"",VLOOKUP(O4,Runners!CZ$3:DM$180,V$1,FALSE),"")</f>
        <v>#N/A</v>
      </c>
      <c r="W4" s="18" t="e">
        <f t="shared" ref="W4:W37" si="10">IF(O4&lt;&gt;"",(V4-N4)/V4,"")</f>
        <v>#N/A</v>
      </c>
    </row>
    <row r="5" spans="1:83" x14ac:dyDescent="0.25">
      <c r="A5" s="1" t="str">
        <f>'Runners RBH2'!A4</f>
        <v>Alexandra Young</v>
      </c>
      <c r="C5" s="3">
        <f>IF(A5&lt;&gt;"",VLOOKUP(A5,'Runners RBH2'!A$3:CT$114,C$1,FALSE),0)</f>
        <v>5.7311666666666674E-3</v>
      </c>
      <c r="D5" s="6">
        <f t="shared" si="0"/>
        <v>2</v>
      </c>
      <c r="E5" s="2"/>
      <c r="F5" s="2">
        <f t="shared" si="1"/>
        <v>0</v>
      </c>
      <c r="J5" s="1" t="str">
        <f t="shared" si="2"/>
        <v>Alexandra Young</v>
      </c>
      <c r="L5" s="7"/>
      <c r="M5" s="8">
        <f t="shared" si="3"/>
        <v>2.8229166666666666E-2</v>
      </c>
      <c r="N5" s="8">
        <f t="shared" si="4"/>
        <v>1.294938887888889E-2</v>
      </c>
      <c r="O5" s="1" t="str">
        <f t="shared" si="5"/>
        <v>Alistair Leivers</v>
      </c>
      <c r="P5" s="32">
        <f t="shared" si="6"/>
        <v>0</v>
      </c>
      <c r="Q5" s="32">
        <f t="shared" si="7"/>
        <v>39</v>
      </c>
      <c r="R5" s="6">
        <f t="shared" si="8"/>
        <v>39</v>
      </c>
      <c r="S5" s="6">
        <f>IF(AND(D5&lt;=L$4,P5&lt;&gt;"Y"),IF(N5&lt;VLOOKUP(O5,'Runners RBH2'!A$3:FQ$114,S$1,FALSE),IF(Y$2="zero",0,Y$2),0),0)</f>
        <v>2</v>
      </c>
      <c r="T5" s="6">
        <f t="shared" si="9"/>
        <v>41</v>
      </c>
      <c r="U5" s="2"/>
      <c r="V5" s="2">
        <f>IF(O5&lt;&gt;"",VLOOKUP(O5,Runners!CZ$3:DM$180,V$1,FALSE),"")</f>
        <v>0.11572916666666666</v>
      </c>
      <c r="W5" s="18">
        <f t="shared" si="10"/>
        <v>0.88810609069546953</v>
      </c>
      <c r="X5" s="2" t="s">
        <v>111</v>
      </c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</row>
    <row r="6" spans="1:83" x14ac:dyDescent="0.25">
      <c r="A6" s="1" t="str">
        <f>'Runners RBH2'!A5</f>
        <v>Alistair Leivers</v>
      </c>
      <c r="B6" s="3"/>
      <c r="C6" s="3">
        <f>IF(A6&lt;&gt;"",VLOOKUP(A6,'Runners RBH2'!A$3:CT$114,C$1,FALSE),0)</f>
        <v>1.5279777787777777E-2</v>
      </c>
      <c r="D6" s="6">
        <f t="shared" si="0"/>
        <v>3</v>
      </c>
      <c r="E6" s="2">
        <v>2.8229166666666666E-2</v>
      </c>
      <c r="F6" s="2">
        <f t="shared" si="1"/>
        <v>1.294938887888889E-2</v>
      </c>
      <c r="J6" s="1" t="str">
        <f t="shared" si="2"/>
        <v>Alistair Leivers</v>
      </c>
      <c r="M6" s="8">
        <f t="shared" si="3"/>
        <v>2.8437500000000001E-2</v>
      </c>
      <c r="N6" s="8">
        <f t="shared" si="4"/>
        <v>1.5414665666666667E-2</v>
      </c>
      <c r="O6" s="1" t="str">
        <f t="shared" si="5"/>
        <v>Steve Pepper</v>
      </c>
      <c r="P6" s="32">
        <f t="shared" si="6"/>
        <v>0</v>
      </c>
      <c r="Q6" s="32">
        <f t="shared" si="7"/>
        <v>38</v>
      </c>
      <c r="R6" s="6">
        <f t="shared" si="8"/>
        <v>38</v>
      </c>
      <c r="S6" s="6">
        <f>IF(AND(D6&lt;=L$4,P6&lt;&gt;"Y"),IF(N6&lt;VLOOKUP(O6,'Runners RBH2'!A$3:FQ$114,S$1,FALSE),IF(Y$2="zero",0,Y$2),0),0)</f>
        <v>0</v>
      </c>
      <c r="T6" s="6">
        <f t="shared" si="9"/>
        <v>38</v>
      </c>
      <c r="U6" s="2"/>
      <c r="V6" s="2">
        <f>IF(O6&lt;&gt;"",VLOOKUP(O6,Runners!CZ$3:DM$180,V$1,FALSE),"")</f>
        <v>0.11572916666666666</v>
      </c>
      <c r="W6" s="18">
        <f t="shared" si="10"/>
        <v>0.86680396903690371</v>
      </c>
    </row>
    <row r="7" spans="1:83" x14ac:dyDescent="0.25">
      <c r="A7" s="1" t="str">
        <f>'Runners RBH2'!A6</f>
        <v>Andrew Draper</v>
      </c>
      <c r="C7" s="3">
        <f>IF(A7&lt;&gt;"",VLOOKUP(A7,'Runners RBH2'!A$3:CT$114,C$1,FALSE),0)</f>
        <v>1.4758944464444444E-2</v>
      </c>
      <c r="D7" s="6">
        <f t="shared" si="0"/>
        <v>4</v>
      </c>
      <c r="E7" s="2"/>
      <c r="F7" s="2">
        <f t="shared" si="1"/>
        <v>0</v>
      </c>
      <c r="J7" s="1" t="str">
        <f t="shared" si="2"/>
        <v>Andrew Draper</v>
      </c>
      <c r="M7" s="8">
        <f t="shared" si="3"/>
        <v>2.8472222222222222E-2</v>
      </c>
      <c r="N7" s="8">
        <f t="shared" si="4"/>
        <v>1.3018832603333332E-2</v>
      </c>
      <c r="O7" s="1" t="str">
        <f t="shared" si="5"/>
        <v>Mike Toft</v>
      </c>
      <c r="P7" s="32">
        <f t="shared" si="6"/>
        <v>0</v>
      </c>
      <c r="Q7" s="32">
        <f t="shared" si="7"/>
        <v>37</v>
      </c>
      <c r="R7" s="6">
        <f t="shared" si="8"/>
        <v>37</v>
      </c>
      <c r="S7" s="6">
        <f>IF(AND(D7&lt;=L$4,P7&lt;&gt;"Y"),IF(N7&lt;VLOOKUP(O7,'Runners RBH2'!A$3:FQ$114,S$1,FALSE),IF(Y$2="zero",0,Y$2),0),0)</f>
        <v>0</v>
      </c>
      <c r="T7" s="6">
        <f t="shared" si="9"/>
        <v>37</v>
      </c>
      <c r="U7" s="2"/>
      <c r="V7" s="2">
        <f>IF(O7&lt;&gt;"",VLOOKUP(O7,Runners!CZ$3:DM$180,V$1,FALSE),"")</f>
        <v>0.11572916666666666</v>
      </c>
      <c r="W7" s="18">
        <f t="shared" si="10"/>
        <v>0.88750603691089103</v>
      </c>
    </row>
    <row r="8" spans="1:83" x14ac:dyDescent="0.25">
      <c r="A8" s="1" t="str">
        <f>'Runners RBH2'!A7</f>
        <v>Anthony Joy</v>
      </c>
      <c r="C8" s="3">
        <f>IF(A8&lt;&gt;"",VLOOKUP(A8,'Runners RBH2'!A$3:CT$114,C$1,FALSE),0)</f>
        <v>1.0592277807777776E-2</v>
      </c>
      <c r="D8" s="6">
        <f t="shared" si="0"/>
        <v>5</v>
      </c>
      <c r="E8" s="2"/>
      <c r="F8" s="2">
        <f t="shared" si="1"/>
        <v>0</v>
      </c>
      <c r="J8" s="1" t="str">
        <f t="shared" si="2"/>
        <v>Anthony Joy</v>
      </c>
      <c r="M8" s="8">
        <f t="shared" si="3"/>
        <v>2.8692129629629633E-2</v>
      </c>
      <c r="N8" s="8">
        <f t="shared" si="4"/>
        <v>1.549568494518519E-2</v>
      </c>
      <c r="O8" s="1" t="str">
        <f t="shared" si="5"/>
        <v>Dominic Kirby</v>
      </c>
      <c r="P8" s="32">
        <f t="shared" si="6"/>
        <v>0</v>
      </c>
      <c r="Q8" s="32">
        <f t="shared" si="7"/>
        <v>36</v>
      </c>
      <c r="R8" s="6">
        <f t="shared" si="8"/>
        <v>36</v>
      </c>
      <c r="S8" s="6">
        <f>IF(AND(D8&lt;=L$4,P8&lt;&gt;"Y"),IF(N8&lt;VLOOKUP(O8,'Runners RBH2'!A$3:FQ$114,S$1,FALSE),IF(Y$2="zero",0,Y$2),0),0)</f>
        <v>2</v>
      </c>
      <c r="T8" s="6">
        <f t="shared" si="9"/>
        <v>38</v>
      </c>
      <c r="U8" s="2"/>
      <c r="V8" s="2">
        <f>IF(O8&lt;&gt;"",VLOOKUP(O8,Runners!CZ$3:DM$180,V$1,FALSE),"")</f>
        <v>1.894685264149687E-2</v>
      </c>
      <c r="W8" s="18">
        <f t="shared" si="10"/>
        <v>0.18214992018004239</v>
      </c>
    </row>
    <row r="9" spans="1:83" x14ac:dyDescent="0.25">
      <c r="A9" s="1" t="str">
        <f>'Runners RBH2'!A8</f>
        <v>Barbara Holmes</v>
      </c>
      <c r="C9" s="3">
        <f>IF(A9&lt;&gt;"",VLOOKUP(A9,'Runners RBH2'!A$3:CT$114,C$1,FALSE),0)</f>
        <v>1.1460333373333333E-2</v>
      </c>
      <c r="D9" s="6">
        <f t="shared" si="0"/>
        <v>6</v>
      </c>
      <c r="E9" s="2"/>
      <c r="F9" s="2">
        <f t="shared" si="1"/>
        <v>0</v>
      </c>
      <c r="J9" s="1" t="str">
        <f t="shared" si="2"/>
        <v>Barbara Holmes</v>
      </c>
      <c r="M9" s="8">
        <f t="shared" si="3"/>
        <v>2.8738425925925928E-2</v>
      </c>
      <c r="N9" s="8">
        <f t="shared" si="4"/>
        <v>1.5715592472592594E-2</v>
      </c>
      <c r="O9" s="1" t="str">
        <f t="shared" si="5"/>
        <v>Chris Cottam</v>
      </c>
      <c r="P9" s="32">
        <f t="shared" si="6"/>
        <v>0</v>
      </c>
      <c r="Q9" s="32">
        <f t="shared" si="7"/>
        <v>35</v>
      </c>
      <c r="R9" s="6">
        <f t="shared" si="8"/>
        <v>35</v>
      </c>
      <c r="S9" s="6">
        <f>IF(AND(D9&lt;=L$4,P9&lt;&gt;"Y"),IF(N9&lt;VLOOKUP(O9,'Runners RBH2'!A$3:FQ$114,S$1,FALSE),IF(Y$2="zero",0,Y$2),0),0)</f>
        <v>2</v>
      </c>
      <c r="T9" s="6">
        <f t="shared" si="9"/>
        <v>37</v>
      </c>
      <c r="U9" s="2"/>
      <c r="V9" s="2">
        <f>IF(O9&lt;&gt;"",VLOOKUP(O9,Runners!CZ$3:DM$180,V$1,FALSE),"")</f>
        <v>0.11572916666666666</v>
      </c>
      <c r="W9" s="18">
        <f t="shared" si="10"/>
        <v>0.86420370140694069</v>
      </c>
    </row>
    <row r="10" spans="1:83" x14ac:dyDescent="0.25">
      <c r="A10" s="1" t="str">
        <f>'Runners RBH2'!A9</f>
        <v>Barry Broughton</v>
      </c>
      <c r="B10" s="3"/>
      <c r="C10" s="3">
        <f>IF(A10&lt;&gt;"",VLOOKUP(A10,'Runners RBH2'!A$3:CT$114,C$1,FALSE),0)</f>
        <v>1.0765888938888888E-2</v>
      </c>
      <c r="D10" s="6">
        <f t="shared" si="0"/>
        <v>7</v>
      </c>
      <c r="E10" s="2"/>
      <c r="F10" s="2">
        <f t="shared" si="1"/>
        <v>0</v>
      </c>
      <c r="J10" s="1" t="str">
        <f t="shared" si="2"/>
        <v>Barry Broughton</v>
      </c>
      <c r="M10" s="8">
        <f t="shared" si="3"/>
        <v>2.884259259259259E-2</v>
      </c>
      <c r="N10" s="8">
        <f t="shared" si="4"/>
        <v>1.4604481041481479E-2</v>
      </c>
      <c r="O10" s="1" t="str">
        <f t="shared" si="5"/>
        <v>James Whittle</v>
      </c>
      <c r="P10" s="32">
        <f t="shared" si="6"/>
        <v>0</v>
      </c>
      <c r="Q10" s="32">
        <f t="shared" si="7"/>
        <v>34</v>
      </c>
      <c r="R10" s="6">
        <f t="shared" si="8"/>
        <v>34</v>
      </c>
      <c r="S10" s="6">
        <f>IF(AND(D10&lt;=L$4,P10&lt;&gt;"Y"),IF(N10&lt;VLOOKUP(O10,'Runners RBH2'!A$3:FQ$114,S$1,FALSE),IF(Y$2="zero",0,Y$2),0),0)</f>
        <v>0</v>
      </c>
      <c r="T10" s="6">
        <f t="shared" si="9"/>
        <v>34</v>
      </c>
      <c r="U10" s="2"/>
      <c r="V10" s="2">
        <f>IF(O10&lt;&gt;"",VLOOKUP(O10,Runners!CZ$3:DM$180,V$1,FALSE),"")</f>
        <v>0.11572916666666666</v>
      </c>
      <c r="W10" s="18">
        <f t="shared" si="10"/>
        <v>0.87380466426802683</v>
      </c>
    </row>
    <row r="11" spans="1:83" x14ac:dyDescent="0.25">
      <c r="A11" s="1" t="str">
        <f>'Runners RBH2'!A10</f>
        <v>Bill Lock</v>
      </c>
      <c r="C11" s="3">
        <f>IF(A11&lt;&gt;"",VLOOKUP(A11,'Runners RBH2'!A$3:CT$114,C$1,FALSE),0)</f>
        <v>5.7311667266666672E-3</v>
      </c>
      <c r="D11" s="6">
        <f t="shared" si="0"/>
        <v>8</v>
      </c>
      <c r="E11" s="2"/>
      <c r="F11" s="2">
        <f t="shared" si="1"/>
        <v>0</v>
      </c>
      <c r="J11" s="1" t="str">
        <f t="shared" si="2"/>
        <v>Bill Lock</v>
      </c>
      <c r="M11" s="8">
        <f t="shared" si="3"/>
        <v>2.8877314814814817E-2</v>
      </c>
      <c r="N11" s="8">
        <f t="shared" si="4"/>
        <v>1.4639203273703707E-2</v>
      </c>
      <c r="O11" s="1" t="str">
        <f t="shared" si="5"/>
        <v>Jake Rodwell</v>
      </c>
      <c r="P11" s="32">
        <f t="shared" si="6"/>
        <v>0</v>
      </c>
      <c r="Q11" s="32">
        <f t="shared" si="7"/>
        <v>33</v>
      </c>
      <c r="R11" s="6">
        <f t="shared" si="8"/>
        <v>33</v>
      </c>
      <c r="S11" s="6">
        <f>IF(AND(D11&lt;=L$4,P11&lt;&gt;"Y"),IF(N11&lt;VLOOKUP(O11,'Runners RBH2'!A$3:FQ$114,S$1,FALSE),IF(Y$2="zero",0,Y$2),0),0)</f>
        <v>0</v>
      </c>
      <c r="T11" s="6">
        <f t="shared" si="9"/>
        <v>33</v>
      </c>
      <c r="U11" s="2"/>
      <c r="V11" s="2">
        <f>IF(O11&lt;&gt;"",VLOOKUP(O11,Runners!CZ$3:DM$180,V$1,FALSE),"")</f>
        <v>1.7379308304976644E-2</v>
      </c>
      <c r="W11" s="18">
        <f t="shared" si="10"/>
        <v>0.15766479213032289</v>
      </c>
    </row>
    <row r="12" spans="1:83" x14ac:dyDescent="0.25">
      <c r="A12" s="1" t="str">
        <f>'Runners RBH2'!A11</f>
        <v>Bob Clough</v>
      </c>
      <c r="C12" s="3">
        <f>IF(A12&lt;&gt;"",VLOOKUP(A12,'Runners RBH2'!A$3:CT$114,C$1,FALSE),0)</f>
        <v>6.7728334033333336E-3</v>
      </c>
      <c r="D12" s="6">
        <f t="shared" si="0"/>
        <v>9</v>
      </c>
      <c r="E12" s="2"/>
      <c r="F12" s="2">
        <f t="shared" si="1"/>
        <v>0</v>
      </c>
      <c r="J12" s="1" t="str">
        <f t="shared" si="2"/>
        <v>Bob Clough</v>
      </c>
      <c r="M12" s="8">
        <f t="shared" si="3"/>
        <v>2.8993055555555553E-2</v>
      </c>
      <c r="N12" s="8">
        <f t="shared" si="4"/>
        <v>1.770633240333333E-2</v>
      </c>
      <c r="O12" s="1" t="str">
        <f t="shared" si="5"/>
        <v>Sarah Beck</v>
      </c>
      <c r="P12" s="32">
        <f t="shared" si="6"/>
        <v>0</v>
      </c>
      <c r="Q12" s="32">
        <f t="shared" si="7"/>
        <v>32</v>
      </c>
      <c r="R12" s="6">
        <f t="shared" si="8"/>
        <v>32</v>
      </c>
      <c r="S12" s="6">
        <f>IF(AND(D12&lt;=L$4,P12&lt;&gt;"Y"),IF(N12&lt;VLOOKUP(O12,'Runners RBH2'!A$3:FQ$114,S$1,FALSE),IF(Y$2="zero",0,Y$2),0),0)</f>
        <v>0</v>
      </c>
      <c r="T12" s="6">
        <f t="shared" si="9"/>
        <v>32</v>
      </c>
      <c r="U12" s="2"/>
      <c r="V12" s="2">
        <f>IF(O12&lt;&gt;"",VLOOKUP(O12,Runners!CZ$3:DM$180,V$1,FALSE),"")</f>
        <v>0.11572916666666666</v>
      </c>
      <c r="W12" s="18">
        <f t="shared" si="10"/>
        <v>0.8470019882340234</v>
      </c>
    </row>
    <row r="13" spans="1:83" x14ac:dyDescent="0.25">
      <c r="A13" s="1" t="str">
        <f>'Runners RBH2'!A12</f>
        <v>Bryan Grundy</v>
      </c>
      <c r="C13" s="3">
        <f>IF(A13&lt;&gt;"",VLOOKUP(A13,'Runners RBH2'!A$3:CT$114,C$1,FALSE),0)</f>
        <v>5.7311667466666671E-3</v>
      </c>
      <c r="D13" s="6">
        <f t="shared" si="0"/>
        <v>10</v>
      </c>
      <c r="E13" s="2"/>
      <c r="F13" s="2">
        <f t="shared" si="1"/>
        <v>0</v>
      </c>
      <c r="J13" s="1" t="str">
        <f t="shared" si="2"/>
        <v>Bryan Grundy</v>
      </c>
      <c r="M13" s="8">
        <f t="shared" si="3"/>
        <v>2.9074074074074075E-2</v>
      </c>
      <c r="N13" s="8">
        <f t="shared" si="4"/>
        <v>1.5530406897407407E-2</v>
      </c>
      <c r="O13" s="1" t="str">
        <f t="shared" si="5"/>
        <v>Jonathan Tuck</v>
      </c>
      <c r="P13" s="32">
        <f t="shared" si="6"/>
        <v>0</v>
      </c>
      <c r="Q13" s="32">
        <f t="shared" si="7"/>
        <v>31</v>
      </c>
      <c r="R13" s="6">
        <f t="shared" si="8"/>
        <v>31</v>
      </c>
      <c r="S13" s="6">
        <f>IF(AND(D13&lt;=L$4,P13&lt;&gt;"Y"),IF(N13&lt;VLOOKUP(O13,'Runners RBH2'!A$3:FQ$114,S$1,FALSE),IF(Y$2="zero",0,Y$2),0),0)</f>
        <v>0</v>
      </c>
      <c r="T13" s="6">
        <f t="shared" si="9"/>
        <v>31</v>
      </c>
      <c r="U13" s="2"/>
      <c r="V13" s="2">
        <f>IF(O13&lt;&gt;"",VLOOKUP(O13,Runners!CZ$3:DM$180,V$1,FALSE),"")</f>
        <v>1.8322609088722512E-2</v>
      </c>
      <c r="W13" s="18">
        <f t="shared" si="10"/>
        <v>0.15239108021104339</v>
      </c>
    </row>
    <row r="14" spans="1:83" x14ac:dyDescent="0.25">
      <c r="A14" s="1" t="str">
        <f>'Runners RBH2'!A13</f>
        <v>Catherine Carrdus</v>
      </c>
      <c r="C14" s="3">
        <f>IF(A14&lt;&gt;"",VLOOKUP(A14,'Runners RBH2'!A$3:CT$114,C$1,FALSE),0)</f>
        <v>1.2502000090000001E-2</v>
      </c>
      <c r="D14" s="6">
        <f t="shared" si="0"/>
        <v>11</v>
      </c>
      <c r="E14" s="2"/>
      <c r="F14" s="2">
        <f t="shared" si="1"/>
        <v>0</v>
      </c>
      <c r="J14" s="1" t="str">
        <f t="shared" si="2"/>
        <v>Catherine Carrdus</v>
      </c>
      <c r="M14" s="8">
        <f t="shared" si="3"/>
        <v>2.9270833333333333E-2</v>
      </c>
      <c r="N14" s="8">
        <f t="shared" si="4"/>
        <v>1.7636888198888888E-2</v>
      </c>
      <c r="O14" s="1" t="str">
        <f t="shared" si="5"/>
        <v>Matthew Staniforth</v>
      </c>
      <c r="P14" s="32">
        <f t="shared" si="6"/>
        <v>0</v>
      </c>
      <c r="Q14" s="32">
        <f t="shared" si="7"/>
        <v>30</v>
      </c>
      <c r="R14" s="6">
        <f t="shared" si="8"/>
        <v>30</v>
      </c>
      <c r="S14" s="6">
        <f>IF(AND(D14&lt;=L$4,P14&lt;&gt;"Y"),IF(N14&lt;VLOOKUP(O14,'Runners RBH2'!A$3:FQ$114,S$1,FALSE),IF(Y$2="zero",0,Y$2),0),0)</f>
        <v>0</v>
      </c>
      <c r="T14" s="6">
        <f t="shared" si="9"/>
        <v>30</v>
      </c>
      <c r="U14" s="2"/>
      <c r="V14" s="2">
        <f>IF(O14&lt;&gt;"",VLOOKUP(O14,Runners!CZ$3:DM$180,V$1,FALSE),"")</f>
        <v>0.11572916666666666</v>
      </c>
      <c r="W14" s="18">
        <f t="shared" si="10"/>
        <v>0.84760204616621659</v>
      </c>
    </row>
    <row r="15" spans="1:83" x14ac:dyDescent="0.25">
      <c r="A15" s="1" t="str">
        <f>'Runners RBH2'!A14</f>
        <v>Catherine MacLachlan</v>
      </c>
      <c r="C15" s="3">
        <f>IF(A15&lt;&gt;"",VLOOKUP(A15,'Runners RBH2'!A$3:CT$114,C$1,FALSE),0)</f>
        <v>8.3353334333333331E-3</v>
      </c>
      <c r="D15" s="6">
        <f t="shared" si="0"/>
        <v>12</v>
      </c>
      <c r="E15" s="2"/>
      <c r="F15" s="2">
        <f t="shared" si="1"/>
        <v>0</v>
      </c>
      <c r="J15" s="1" t="str">
        <f t="shared" si="2"/>
        <v>Catherine MacLachlan</v>
      </c>
      <c r="M15" s="8">
        <f t="shared" si="3"/>
        <v>2.9340277777777781E-2</v>
      </c>
      <c r="N15" s="8">
        <f t="shared" si="4"/>
        <v>1.7011887908888891E-2</v>
      </c>
      <c r="O15" s="1" t="str">
        <f t="shared" si="5"/>
        <v>Stephen Rodwell</v>
      </c>
      <c r="P15" s="32">
        <f t="shared" si="6"/>
        <v>0</v>
      </c>
      <c r="Q15" s="32">
        <f t="shared" si="7"/>
        <v>29</v>
      </c>
      <c r="R15" s="6">
        <f t="shared" si="8"/>
        <v>29</v>
      </c>
      <c r="S15" s="6">
        <f>IF(AND(D15&lt;=L$4,P15&lt;&gt;"Y"),IF(N15&lt;VLOOKUP(O15,'Runners RBH2'!A$3:FQ$114,S$1,FALSE),IF(Y$2="zero",0,Y$2),0),0)</f>
        <v>2</v>
      </c>
      <c r="T15" s="6">
        <f t="shared" si="9"/>
        <v>31</v>
      </c>
      <c r="U15" s="2"/>
      <c r="V15" s="2">
        <f>IF(O15&lt;&gt;"",VLOOKUP(O15,Runners!CZ$3:DM$180,V$1,FALSE),"")</f>
        <v>2.0583756234150152E-2</v>
      </c>
      <c r="W15" s="18">
        <f t="shared" si="10"/>
        <v>0.17352849910529142</v>
      </c>
    </row>
    <row r="16" spans="1:83" x14ac:dyDescent="0.25">
      <c r="A16" s="1" t="str">
        <f>'Runners RBH2'!A15</f>
        <v>Chris Bowker</v>
      </c>
      <c r="C16" s="3">
        <f>IF(A16&lt;&gt;"",VLOOKUP(A16,'Runners RBH2'!A$3:CT$114,C$1,FALSE),0)</f>
        <v>9.8978334433333336E-3</v>
      </c>
      <c r="D16" s="6">
        <f t="shared" si="0"/>
        <v>13</v>
      </c>
      <c r="E16" s="2"/>
      <c r="F16" s="2">
        <f t="shared" si="1"/>
        <v>0</v>
      </c>
      <c r="J16" s="1" t="str">
        <f t="shared" si="2"/>
        <v>Chris Bowker</v>
      </c>
      <c r="M16" s="8">
        <f t="shared" si="3"/>
        <v>2.9675925925925925E-2</v>
      </c>
      <c r="N16" s="8">
        <f t="shared" si="4"/>
        <v>1.9951702883703702E-2</v>
      </c>
      <c r="O16" s="1" t="str">
        <f t="shared" si="5"/>
        <v>Pete Dilks</v>
      </c>
      <c r="P16" s="32">
        <f t="shared" si="6"/>
        <v>0</v>
      </c>
      <c r="Q16" s="32">
        <f t="shared" si="7"/>
        <v>28</v>
      </c>
      <c r="R16" s="6">
        <f t="shared" si="8"/>
        <v>28</v>
      </c>
      <c r="S16" s="6">
        <f>IF(AND(D16&lt;=L$4,P16&lt;&gt;"Y"),IF(N16&lt;VLOOKUP(O16,'Runners RBH2'!A$3:FQ$114,S$1,FALSE),IF(Y$2="zero",0,Y$2),0),0)</f>
        <v>0</v>
      </c>
      <c r="T16" s="6">
        <f t="shared" si="9"/>
        <v>28</v>
      </c>
      <c r="U16" s="2"/>
      <c r="V16" s="2" t="e">
        <f>IF(O16&lt;&gt;"",VLOOKUP(O16,Runners!CZ$3:DM$180,V$1,FALSE),"")</f>
        <v>#N/A</v>
      </c>
      <c r="W16" s="18" t="e">
        <f t="shared" si="10"/>
        <v>#N/A</v>
      </c>
    </row>
    <row r="17" spans="1:23" x14ac:dyDescent="0.25">
      <c r="A17" s="1" t="str">
        <f>'Runners RBH2'!A16</f>
        <v>Chris Cottam</v>
      </c>
      <c r="C17" s="3">
        <f>IF(A17&lt;&gt;"",VLOOKUP(A17,'Runners RBH2'!A$3:CT$114,C$1,FALSE),0)</f>
        <v>1.3022833453333334E-2</v>
      </c>
      <c r="D17" s="6">
        <f t="shared" si="0"/>
        <v>14</v>
      </c>
      <c r="E17" s="2">
        <v>2.8738425925925928E-2</v>
      </c>
      <c r="F17" s="2">
        <f t="shared" si="1"/>
        <v>1.5715592472592594E-2</v>
      </c>
      <c r="J17" s="1" t="str">
        <f t="shared" si="2"/>
        <v>Chris Cottam</v>
      </c>
      <c r="M17" s="8">
        <f t="shared" si="3"/>
        <v>3.0277777777777778E-2</v>
      </c>
      <c r="N17" s="8">
        <f t="shared" si="4"/>
        <v>1.8991055405555554E-2</v>
      </c>
      <c r="O17" s="1" t="str">
        <f t="shared" si="5"/>
        <v>Clare Taylor</v>
      </c>
      <c r="P17" s="32">
        <f t="shared" si="6"/>
        <v>0</v>
      </c>
      <c r="Q17" s="32">
        <f t="shared" si="7"/>
        <v>27</v>
      </c>
      <c r="R17" s="6">
        <f t="shared" si="8"/>
        <v>27</v>
      </c>
      <c r="S17" s="6">
        <f>IF(AND(D17&lt;=L$4,P17&lt;&gt;"Y"),IF(N17&lt;VLOOKUP(O17,'Runners RBH2'!A$3:FQ$114,S$1,FALSE),IF(Y$2="zero",0,Y$2),0),0)</f>
        <v>0</v>
      </c>
      <c r="T17" s="6">
        <f t="shared" si="9"/>
        <v>27</v>
      </c>
      <c r="U17" s="2"/>
      <c r="V17" s="2">
        <f>IF(O17&lt;&gt;"",VLOOKUP(O17,Runners!CZ$3:DM$180,V$1,FALSE),"")</f>
        <v>0.11572916666666666</v>
      </c>
      <c r="W17" s="18">
        <f t="shared" si="10"/>
        <v>0.83590087138313829</v>
      </c>
    </row>
    <row r="18" spans="1:23" x14ac:dyDescent="0.25">
      <c r="A18" s="1" t="str">
        <f>'Runners RBH2'!A17</f>
        <v>Claire England</v>
      </c>
      <c r="C18" s="3">
        <f>IF(A18&lt;&gt;"",VLOOKUP(A18,'Runners RBH2'!A$3:CT$114,C$1,FALSE),0)</f>
        <v>6.0783890188888887E-3</v>
      </c>
      <c r="D18" s="6">
        <f t="shared" si="0"/>
        <v>15</v>
      </c>
      <c r="E18" s="2"/>
      <c r="F18" s="2">
        <f t="shared" si="1"/>
        <v>0</v>
      </c>
      <c r="J18" s="1" t="str">
        <f t="shared" si="2"/>
        <v>Claire England</v>
      </c>
      <c r="M18" s="8">
        <f t="shared" si="3"/>
        <v>3.0300925925925926E-2</v>
      </c>
      <c r="N18" s="8">
        <f t="shared" si="4"/>
        <v>1.9014203163703704E-2</v>
      </c>
      <c r="O18" s="1" t="str">
        <f t="shared" si="5"/>
        <v>Kate Price Edwards</v>
      </c>
      <c r="P18" s="32">
        <f t="shared" si="6"/>
        <v>0</v>
      </c>
      <c r="Q18" s="32">
        <f t="shared" si="7"/>
        <v>26</v>
      </c>
      <c r="R18" s="6">
        <f t="shared" si="8"/>
        <v>26</v>
      </c>
      <c r="S18" s="6">
        <f>IF(AND(D18&lt;=L$4,P18&lt;&gt;"Y"),IF(N18&lt;VLOOKUP(O18,'Runners RBH2'!A$3:FQ$114,S$1,FALSE),IF(Y$2="zero",0,Y$2),0),0)</f>
        <v>0</v>
      </c>
      <c r="T18" s="6">
        <f t="shared" si="9"/>
        <v>26</v>
      </c>
      <c r="U18" s="2"/>
      <c r="V18" s="2">
        <f>IF(O18&lt;&gt;"",VLOOKUP(O18,Runners!CZ$3:DM$180,V$1,FALSE),"")</f>
        <v>0.11572916666666666</v>
      </c>
      <c r="W18" s="18">
        <f t="shared" si="10"/>
        <v>0.83570085475107514</v>
      </c>
    </row>
    <row r="19" spans="1:23" x14ac:dyDescent="0.25">
      <c r="A19" s="1" t="str">
        <f>'Runners RBH2'!A18</f>
        <v>Claire Markham</v>
      </c>
      <c r="C19" s="3">
        <f>IF(A19&lt;&gt;"",VLOOKUP(A19,'Runners RBH2'!A$3:CT$114,C$1,FALSE),0)</f>
        <v>1.0071444584444445E-2</v>
      </c>
      <c r="D19" s="6">
        <f t="shared" si="0"/>
        <v>16</v>
      </c>
      <c r="E19" s="2"/>
      <c r="F19" s="2">
        <f t="shared" si="1"/>
        <v>0</v>
      </c>
      <c r="J19" s="1" t="str">
        <f t="shared" si="2"/>
        <v>Claire Markham</v>
      </c>
      <c r="M19" s="8">
        <f t="shared" si="3"/>
        <v>3.0474537037037036E-2</v>
      </c>
      <c r="N19" s="8">
        <f t="shared" si="4"/>
        <v>2.0403092322592589E-2</v>
      </c>
      <c r="O19" s="1" t="str">
        <f t="shared" si="5"/>
        <v>Gillian Anderson</v>
      </c>
      <c r="P19" s="32">
        <f t="shared" si="6"/>
        <v>0</v>
      </c>
      <c r="Q19" s="32">
        <f t="shared" si="7"/>
        <v>25</v>
      </c>
      <c r="R19" s="6">
        <f t="shared" si="8"/>
        <v>25</v>
      </c>
      <c r="S19" s="6">
        <f>IF(AND(D19&lt;=L$4,P19&lt;&gt;"Y"),IF(N19&lt;VLOOKUP(O19,'Runners RBH2'!A$3:FQ$114,S$1,FALSE),IF(Y$2="zero",0,Y$2),0),0)</f>
        <v>0</v>
      </c>
      <c r="T19" s="6">
        <f t="shared" si="9"/>
        <v>25</v>
      </c>
      <c r="U19" s="2"/>
      <c r="V19" s="2">
        <f>IF(O19&lt;&gt;"",VLOOKUP(O19,Runners!CZ$3:DM$180,V$1,FALSE),"")</f>
        <v>2.3815949793040456E-2</v>
      </c>
      <c r="W19" s="18">
        <f t="shared" si="10"/>
        <v>0.14330133797330974</v>
      </c>
    </row>
    <row r="20" spans="1:23" x14ac:dyDescent="0.25">
      <c r="A20" s="1" t="str">
        <f>'Runners RBH2'!A19</f>
        <v>Clare Taylor</v>
      </c>
      <c r="C20" s="3">
        <f>IF(A20&lt;&gt;"",VLOOKUP(A20,'Runners RBH2'!A$3:CT$114,C$1,FALSE),0)</f>
        <v>1.1286722372222223E-2</v>
      </c>
      <c r="D20" s="6">
        <f t="shared" si="0"/>
        <v>17</v>
      </c>
      <c r="E20" s="2">
        <v>3.0277777777777778E-2</v>
      </c>
      <c r="F20" s="2">
        <f t="shared" si="1"/>
        <v>1.8991055405555554E-2</v>
      </c>
      <c r="J20" s="1" t="str">
        <f t="shared" si="2"/>
        <v>Clare Taylor</v>
      </c>
      <c r="M20" s="8">
        <f t="shared" si="3"/>
        <v>3.0636574074074076E-2</v>
      </c>
      <c r="N20" s="8">
        <f t="shared" si="4"/>
        <v>1.9176240570740744E-2</v>
      </c>
      <c r="O20" s="1" t="str">
        <f t="shared" si="5"/>
        <v>Dan Gregson</v>
      </c>
      <c r="P20" s="32">
        <f t="shared" si="6"/>
        <v>0</v>
      </c>
      <c r="Q20" s="32">
        <f t="shared" si="7"/>
        <v>24</v>
      </c>
      <c r="R20" s="6">
        <f t="shared" si="8"/>
        <v>24</v>
      </c>
      <c r="S20" s="6">
        <f>IF(AND(D20&lt;=L$4,P20&lt;&gt;"Y"),IF(N20&lt;VLOOKUP(O20,'Runners RBH2'!A$3:FQ$114,S$1,FALSE),IF(Y$2="zero",0,Y$2),0),0)</f>
        <v>0</v>
      </c>
      <c r="T20" s="6">
        <f t="shared" si="9"/>
        <v>24</v>
      </c>
      <c r="U20" s="2"/>
      <c r="V20" s="2">
        <f>IF(O20&lt;&gt;"",VLOOKUP(O20,Runners!CZ$3:DM$180,V$1,FALSE),"")</f>
        <v>2.2498103095765526E-2</v>
      </c>
      <c r="W20" s="18">
        <f t="shared" si="10"/>
        <v>0.14765078241863003</v>
      </c>
    </row>
    <row r="21" spans="1:23" x14ac:dyDescent="0.25">
      <c r="A21" s="1" t="str">
        <f>'Runners RBH2'!A20</f>
        <v>Cliff Whiston</v>
      </c>
      <c r="C21" s="3">
        <f>IF(A21&lt;&gt;"",VLOOKUP(A21,'Runners RBH2'!A$3:CT$114,C$1,FALSE),0)</f>
        <v>5.7311668266666668E-3</v>
      </c>
      <c r="D21" s="6">
        <f t="shared" si="0"/>
        <v>18</v>
      </c>
      <c r="E21" s="2"/>
      <c r="F21" s="2">
        <f t="shared" si="1"/>
        <v>0</v>
      </c>
      <c r="J21" s="1" t="str">
        <f t="shared" si="2"/>
        <v>Cliff Whiston</v>
      </c>
      <c r="M21" s="8">
        <f>IF(D21&lt;=L$4,SMALL(E$4:E$208,D21),"")</f>
        <v>3.2847222222222222E-2</v>
      </c>
      <c r="N21" s="8">
        <f t="shared" si="4"/>
        <v>2.2428555245555558E-2</v>
      </c>
      <c r="O21" s="1" t="str">
        <f t="shared" si="5"/>
        <v>Greg Oulton</v>
      </c>
      <c r="P21" s="32">
        <f t="shared" si="6"/>
        <v>0</v>
      </c>
      <c r="Q21" s="32">
        <f t="shared" si="7"/>
        <v>23</v>
      </c>
      <c r="R21" s="6">
        <f t="shared" si="8"/>
        <v>23</v>
      </c>
      <c r="S21" s="6">
        <f>IF(AND(D21&lt;=L$4,P21&lt;&gt;"Y"),IF(N21&lt;VLOOKUP(O21,'Runners RBH2'!A$3:FQ$114,S$1,FALSE),IF(Y$2="zero",0,Y$2),0),0)</f>
        <v>0</v>
      </c>
      <c r="T21" s="6">
        <f t="shared" si="9"/>
        <v>23</v>
      </c>
      <c r="U21" s="2"/>
      <c r="V21" s="2">
        <f>IF(O21&lt;&gt;"",VLOOKUP(O21,Runners!CZ$3:DM$180,V$1,FALSE),"")</f>
        <v>0.11572916666666666</v>
      </c>
      <c r="W21" s="18">
        <f t="shared" si="10"/>
        <v>0.80619790246864675</v>
      </c>
    </row>
    <row r="22" spans="1:23" x14ac:dyDescent="0.25">
      <c r="A22" s="1" t="str">
        <f>'Runners RBH2'!A21</f>
        <v>Dan Gregson</v>
      </c>
      <c r="C22" s="3">
        <f>IF(A22&lt;&gt;"",VLOOKUP(A22,'Runners RBH2'!A$3:CT$114,C$1,FALSE),0)</f>
        <v>1.1460333503333333E-2</v>
      </c>
      <c r="D22" s="6">
        <f t="shared" si="0"/>
        <v>19</v>
      </c>
      <c r="E22" s="2">
        <v>3.0636574074074076E-2</v>
      </c>
      <c r="F22" s="2">
        <f t="shared" si="1"/>
        <v>1.9176240570740744E-2</v>
      </c>
      <c r="J22" s="1" t="str">
        <f t="shared" si="2"/>
        <v>Dan Gregson</v>
      </c>
      <c r="M22" s="8" t="str">
        <f t="shared" si="3"/>
        <v/>
      </c>
      <c r="N22" s="8" t="str">
        <f t="shared" si="4"/>
        <v/>
      </c>
      <c r="O22" s="1" t="str">
        <f t="shared" si="5"/>
        <v/>
      </c>
      <c r="P22" s="32" t="str">
        <f t="shared" si="6"/>
        <v/>
      </c>
      <c r="Q22" s="32" t="str">
        <f t="shared" si="7"/>
        <v/>
      </c>
      <c r="R22" s="6" t="str">
        <f t="shared" si="8"/>
        <v/>
      </c>
      <c r="S22" s="6">
        <f>IF(AND(D22&lt;=L$4,P22&lt;&gt;"Y"),IF(N22&lt;VLOOKUP(O22,'Runners RBH2'!A$3:FQ$114,S$1,FALSE),IF(Y$2="zero",0,Y$2),0),0)</f>
        <v>0</v>
      </c>
      <c r="T22" s="6">
        <f t="shared" si="9"/>
        <v>0</v>
      </c>
      <c r="U22" s="2"/>
      <c r="V22" s="2" t="str">
        <f>IF(O22&lt;&gt;"",VLOOKUP(O22,Runners!CZ$3:DM$180,V$1,FALSE),"")</f>
        <v/>
      </c>
      <c r="W22" s="18" t="str">
        <f t="shared" si="10"/>
        <v/>
      </c>
    </row>
    <row r="23" spans="1:23" x14ac:dyDescent="0.25">
      <c r="A23" s="1" t="str">
        <f>'Runners RBH2'!A22</f>
        <v>Darran Ames</v>
      </c>
      <c r="B23" s="3"/>
      <c r="C23" s="3">
        <f>IF(A23&lt;&gt;"",VLOOKUP(A23,'Runners RBH2'!A$3:CT$114,C$1,FALSE),0)</f>
        <v>1.1460333513333332E-2</v>
      </c>
      <c r="D23" s="6">
        <f t="shared" si="0"/>
        <v>20</v>
      </c>
      <c r="E23" s="2"/>
      <c r="F23" s="2">
        <f t="shared" si="1"/>
        <v>0</v>
      </c>
      <c r="J23" s="1" t="str">
        <f t="shared" si="2"/>
        <v>Darran Ames</v>
      </c>
      <c r="M23" s="8" t="str">
        <f t="shared" si="3"/>
        <v/>
      </c>
      <c r="N23" s="8" t="str">
        <f t="shared" si="4"/>
        <v/>
      </c>
      <c r="O23" s="1" t="str">
        <f t="shared" si="5"/>
        <v/>
      </c>
      <c r="P23" s="32" t="str">
        <f t="shared" si="6"/>
        <v/>
      </c>
      <c r="Q23" s="32" t="str">
        <f t="shared" si="7"/>
        <v/>
      </c>
      <c r="R23" s="6">
        <f t="shared" si="8"/>
        <v>0</v>
      </c>
      <c r="S23" s="6">
        <f>IF(AND(D23&lt;=L$4,P23&lt;&gt;"Y"),IF(N23&lt;VLOOKUP(O23,'Runners RBH2'!A$3:FQ$114,S$1,FALSE),IF(Y$2="zero",0,Y$2),0),0)</f>
        <v>0</v>
      </c>
      <c r="T23" s="6">
        <f t="shared" si="9"/>
        <v>0</v>
      </c>
      <c r="U23" s="2"/>
      <c r="V23" s="2" t="str">
        <f>IF(O23&lt;&gt;"",VLOOKUP(O23,Runners!CZ$3:DM$180,V$1,FALSE),"")</f>
        <v/>
      </c>
      <c r="W23" s="18" t="str">
        <f t="shared" si="10"/>
        <v/>
      </c>
    </row>
    <row r="24" spans="1:23" x14ac:dyDescent="0.25">
      <c r="A24" s="1" t="str">
        <f>'Runners RBH2'!A23</f>
        <v>Dave Booth</v>
      </c>
      <c r="C24" s="3">
        <f>IF(A24&lt;&gt;"",VLOOKUP(A24,'Runners RBH2'!A$3:CT$114,C$1,FALSE),0)</f>
        <v>8.3353335233333336E-3</v>
      </c>
      <c r="D24" s="6">
        <f t="shared" si="0"/>
        <v>21</v>
      </c>
      <c r="E24" s="2"/>
      <c r="F24" s="2">
        <f t="shared" si="1"/>
        <v>0</v>
      </c>
      <c r="J24" s="1" t="str">
        <f t="shared" si="2"/>
        <v>Dave Booth</v>
      </c>
      <c r="M24" s="8" t="str">
        <f t="shared" si="3"/>
        <v/>
      </c>
      <c r="N24" s="8" t="str">
        <f t="shared" si="4"/>
        <v/>
      </c>
      <c r="O24" s="1" t="str">
        <f t="shared" si="5"/>
        <v/>
      </c>
      <c r="P24" s="32" t="str">
        <f t="shared" si="6"/>
        <v/>
      </c>
      <c r="Q24" s="32" t="str">
        <f t="shared" si="7"/>
        <v/>
      </c>
      <c r="R24" s="6">
        <f t="shared" si="8"/>
        <v>0</v>
      </c>
      <c r="S24" s="6">
        <f>IF(AND(D24&lt;=L$4,P24&lt;&gt;"Y"),IF(N24&lt;VLOOKUP(O24,'Runners RBH2'!A$3:FQ$114,S$1,FALSE),IF(Y$2="zero",0,Y$2),0),0)</f>
        <v>0</v>
      </c>
      <c r="T24" s="6">
        <f t="shared" si="9"/>
        <v>0</v>
      </c>
      <c r="U24" s="2"/>
      <c r="V24" s="2" t="str">
        <f>IF(O24&lt;&gt;"",VLOOKUP(O24,Runners!CZ$3:DM$180,V$1,FALSE),"")</f>
        <v/>
      </c>
      <c r="W24" s="18" t="str">
        <f t="shared" si="10"/>
        <v/>
      </c>
    </row>
    <row r="25" spans="1:23" x14ac:dyDescent="0.25">
      <c r="A25" s="1" t="str">
        <f>'Runners RBH2'!A24</f>
        <v>Dave Dunn</v>
      </c>
      <c r="C25" s="3">
        <f>IF(A25&lt;&gt;"",VLOOKUP(A25,'Runners RBH2'!A$3:CT$114,C$1,FALSE),0)</f>
        <v>8.5089446444444432E-3</v>
      </c>
      <c r="D25" s="6">
        <f t="shared" si="0"/>
        <v>22</v>
      </c>
      <c r="E25" s="2"/>
      <c r="F25" s="2">
        <f t="shared" si="1"/>
        <v>0</v>
      </c>
      <c r="J25" s="1" t="str">
        <f t="shared" si="2"/>
        <v>Dave Dunn</v>
      </c>
      <c r="M25" s="8" t="str">
        <f t="shared" si="3"/>
        <v/>
      </c>
      <c r="N25" s="8" t="str">
        <f t="shared" si="4"/>
        <v/>
      </c>
      <c r="O25" s="1" t="str">
        <f t="shared" si="5"/>
        <v/>
      </c>
      <c r="P25" s="32" t="str">
        <f t="shared" si="6"/>
        <v/>
      </c>
      <c r="Q25" s="32" t="str">
        <f t="shared" si="7"/>
        <v/>
      </c>
      <c r="R25" s="6">
        <f t="shared" si="8"/>
        <v>0</v>
      </c>
      <c r="S25" s="6">
        <f>IF(AND(D25&lt;=L$4,P25&lt;&gt;"Y"),IF(N25&lt;VLOOKUP(O25,'Runners RBH2'!A$3:FQ$114,S$1,FALSE),IF(Y$2="zero",0,Y$2),0),0)</f>
        <v>0</v>
      </c>
      <c r="T25" s="6">
        <f t="shared" si="9"/>
        <v>0</v>
      </c>
      <c r="U25" s="2"/>
      <c r="V25" s="2" t="str">
        <f>IF(O25&lt;&gt;"",VLOOKUP(O25,Runners!CZ$3:DM$180,V$1,FALSE),"")</f>
        <v/>
      </c>
      <c r="W25" s="18" t="str">
        <f t="shared" si="10"/>
        <v/>
      </c>
    </row>
    <row r="26" spans="1:23" x14ac:dyDescent="0.25">
      <c r="A26" s="1" t="str">
        <f>'Runners RBH2'!A25</f>
        <v>David McDonald</v>
      </c>
      <c r="B26" s="3"/>
      <c r="C26" s="3">
        <f>IF(A26&lt;&gt;"",VLOOKUP(A26,'Runners RBH2'!A$3:CT$114,C$1,FALSE),0)</f>
        <v>6.4256113211111111E-3</v>
      </c>
      <c r="D26" s="6">
        <f t="shared" si="0"/>
        <v>23</v>
      </c>
      <c r="E26" s="2"/>
      <c r="F26" s="2">
        <f t="shared" si="1"/>
        <v>0</v>
      </c>
      <c r="J26" s="1" t="str">
        <f t="shared" si="2"/>
        <v>David McDonald</v>
      </c>
      <c r="M26" s="8" t="str">
        <f t="shared" si="3"/>
        <v/>
      </c>
      <c r="N26" s="8" t="str">
        <f t="shared" si="4"/>
        <v/>
      </c>
      <c r="O26" s="1" t="str">
        <f t="shared" si="5"/>
        <v/>
      </c>
      <c r="P26" s="32" t="str">
        <f t="shared" si="6"/>
        <v/>
      </c>
      <c r="Q26" s="32" t="str">
        <f t="shared" si="7"/>
        <v/>
      </c>
      <c r="R26" s="6">
        <f t="shared" si="8"/>
        <v>0</v>
      </c>
      <c r="S26" s="6">
        <f>IF(AND(D26&lt;=L$4,P26&lt;&gt;"Y"),IF(N26&lt;VLOOKUP(O26,'Runners RBH2'!A$3:FQ$114,S$1,FALSE),IF(Y$2="zero",0,Y$2),0),0)</f>
        <v>0</v>
      </c>
      <c r="T26" s="6">
        <f t="shared" si="9"/>
        <v>0</v>
      </c>
      <c r="U26" s="2"/>
      <c r="V26" s="2" t="str">
        <f>IF(O26&lt;&gt;"",VLOOKUP(O26,Runners!CZ$3:DM$180,V$1,FALSE),"")</f>
        <v/>
      </c>
      <c r="W26" s="18" t="str">
        <f t="shared" si="10"/>
        <v/>
      </c>
    </row>
    <row r="27" spans="1:23" x14ac:dyDescent="0.25">
      <c r="A27" s="1" t="str">
        <f>'Runners RBH2'!A26</f>
        <v>Dawn Lock</v>
      </c>
      <c r="C27" s="3">
        <f>IF(A27&lt;&gt;"",VLOOKUP(A27,'Runners RBH2'!A$3:CT$114,C$1,FALSE),0)</f>
        <v>5.7311668866666674E-3</v>
      </c>
      <c r="D27" s="6">
        <f t="shared" si="0"/>
        <v>24</v>
      </c>
      <c r="E27" s="2"/>
      <c r="F27" s="2">
        <f t="shared" si="1"/>
        <v>0</v>
      </c>
      <c r="J27" s="1" t="str">
        <f t="shared" si="2"/>
        <v>Dawn Lock</v>
      </c>
      <c r="M27" s="8" t="str">
        <f t="shared" si="3"/>
        <v/>
      </c>
      <c r="N27" s="8" t="str">
        <f t="shared" si="4"/>
        <v/>
      </c>
      <c r="O27" s="1" t="str">
        <f t="shared" si="5"/>
        <v/>
      </c>
      <c r="P27" s="32" t="str">
        <f t="shared" si="6"/>
        <v/>
      </c>
      <c r="Q27" s="32" t="str">
        <f t="shared" si="7"/>
        <v/>
      </c>
      <c r="R27" s="6">
        <f t="shared" si="8"/>
        <v>0</v>
      </c>
      <c r="S27" s="6">
        <f>IF(AND(D27&lt;=L$4,P27&lt;&gt;"Y"),IF(N27&lt;VLOOKUP(O27,'Runners RBH2'!A$3:FQ$114,S$1,FALSE),IF(Y$2="zero",0,Y$2),0),0)</f>
        <v>0</v>
      </c>
      <c r="T27" s="6">
        <f t="shared" si="9"/>
        <v>0</v>
      </c>
      <c r="U27" s="2"/>
      <c r="V27" s="2" t="str">
        <f>IF(O27&lt;&gt;"",VLOOKUP(O27,Runners!CZ$3:DM$180,V$1,FALSE),"")</f>
        <v/>
      </c>
      <c r="W27" s="18" t="str">
        <f t="shared" si="10"/>
        <v/>
      </c>
    </row>
    <row r="28" spans="1:23" x14ac:dyDescent="0.25">
      <c r="A28" s="1" t="str">
        <f>'Runners RBH2'!A27</f>
        <v>Domenic Read-Garrett</v>
      </c>
      <c r="C28" s="3">
        <f>IF(A28&lt;&gt;"",VLOOKUP(A28,'Runners RBH2'!A$3:CT$114,C$1,FALSE),0)</f>
        <v>1.1113111341111112E-2</v>
      </c>
      <c r="D28" s="6">
        <f t="shared" si="0"/>
        <v>25</v>
      </c>
      <c r="E28" s="2"/>
      <c r="F28" s="2">
        <f t="shared" si="1"/>
        <v>0</v>
      </c>
      <c r="J28" s="1" t="str">
        <f t="shared" si="2"/>
        <v>Domenic Read-Garrett</v>
      </c>
      <c r="M28" s="8" t="str">
        <f t="shared" si="3"/>
        <v/>
      </c>
      <c r="N28" s="8" t="str">
        <f t="shared" si="4"/>
        <v/>
      </c>
      <c r="O28" s="1" t="str">
        <f t="shared" si="5"/>
        <v/>
      </c>
      <c r="P28" s="32" t="str">
        <f t="shared" si="6"/>
        <v/>
      </c>
      <c r="Q28" s="32" t="str">
        <f t="shared" si="7"/>
        <v/>
      </c>
      <c r="R28" s="6">
        <f t="shared" si="8"/>
        <v>0</v>
      </c>
      <c r="S28" s="6">
        <f>IF(AND(D28&lt;=L$4,P28&lt;&gt;"Y"),IF(N28&lt;VLOOKUP(O28,'Runners RBH2'!A$3:FQ$114,S$1,FALSE),IF(Y$2="zero",0,Y$2),0),0)</f>
        <v>0</v>
      </c>
      <c r="T28" s="6">
        <f t="shared" si="9"/>
        <v>0</v>
      </c>
      <c r="U28" s="2"/>
      <c r="V28" s="2" t="str">
        <f>IF(O28&lt;&gt;"",VLOOKUP(O28,Runners!CZ$3:DM$180,V$1,FALSE),"")</f>
        <v/>
      </c>
      <c r="W28" s="18" t="str">
        <f t="shared" si="10"/>
        <v/>
      </c>
    </row>
    <row r="29" spans="1:23" x14ac:dyDescent="0.25">
      <c r="A29" s="1" t="str">
        <f>'Runners RBH2'!A28</f>
        <v>Dominic Kirby</v>
      </c>
      <c r="C29" s="3">
        <f>IF(A29&lt;&gt;"",VLOOKUP(A29,'Runners RBH2'!A$3:CT$114,C$1,FALSE),0)</f>
        <v>1.3196444684444444E-2</v>
      </c>
      <c r="D29" s="6">
        <f t="shared" si="0"/>
        <v>26</v>
      </c>
      <c r="E29" s="2">
        <v>2.8692129629629633E-2</v>
      </c>
      <c r="F29" s="2">
        <f t="shared" ref="F29" si="11">IF(E29&gt;0,E29-C29,0)</f>
        <v>1.549568494518519E-2</v>
      </c>
      <c r="J29" s="1" t="str">
        <f t="shared" ref="J29" si="12">A29</f>
        <v>Dominic Kirby</v>
      </c>
      <c r="M29" s="8" t="str">
        <f t="shared" ref="M29" si="13">IF(D29&lt;=L$4,SMALL(E$4:E$208,D29),"")</f>
        <v/>
      </c>
      <c r="N29" s="8" t="str">
        <f t="shared" ref="N29" si="14">IF(D29&lt;=L$4,VLOOKUP(M29,E$4:F$208,2,FALSE),"")</f>
        <v/>
      </c>
      <c r="O29" s="1" t="str">
        <f t="shared" ref="O29" si="15">IF(D29&lt;=L$4,VLOOKUP(M29,E$4:J$208,6,FALSE),"")</f>
        <v/>
      </c>
      <c r="P29" s="32" t="str">
        <f t="shared" ref="P29" si="16">IF(D29&lt;=L$4,VLOOKUP(O29,A$4:B$208,2,FALSE),"")</f>
        <v/>
      </c>
      <c r="Q29" s="32" t="str">
        <f t="shared" ref="Q29" si="17">IF(D29&lt;=L$4,IF(P29="Y",Q28,Q28-1),"")</f>
        <v/>
      </c>
      <c r="R29" s="6">
        <f t="shared" si="8"/>
        <v>0</v>
      </c>
      <c r="S29" s="6">
        <f>IF(AND(D29&lt;=L$4,P29&lt;&gt;"Y"),IF(N29&lt;VLOOKUP(O29,'Runners RBH2'!A$3:FQ$114,S$1,FALSE),IF(Y$2="zero",0,Y$2),0),0)</f>
        <v>0</v>
      </c>
      <c r="T29" s="6">
        <f t="shared" ref="T29" si="18">IF(AND(D29&lt;=L$4,P29&lt;&gt;"Y"),S29+R29,0)</f>
        <v>0</v>
      </c>
      <c r="U29" s="2"/>
      <c r="V29" s="2" t="str">
        <f>IF(O29&lt;&gt;"",VLOOKUP(O29,Runners!CZ$3:DM$180,V$1,FALSE),"")</f>
        <v/>
      </c>
      <c r="W29" s="18" t="str">
        <f t="shared" ref="W29" si="19">IF(O29&lt;&gt;"",(V29-N29)/V29,"")</f>
        <v/>
      </c>
    </row>
    <row r="30" spans="1:23" x14ac:dyDescent="0.25">
      <c r="A30" s="1" t="str">
        <f>'Runners RBH2'!A29</f>
        <v>Elizabeth Canavan</v>
      </c>
      <c r="C30" s="3">
        <f>IF(A30&lt;&gt;"",VLOOKUP(A30,'Runners RBH2'!A$3:CT$114,C$1,FALSE),0)</f>
        <v>1.0245055805555556E-2</v>
      </c>
      <c r="D30" s="6">
        <f t="shared" si="0"/>
        <v>27</v>
      </c>
      <c r="E30" s="2"/>
      <c r="F30" s="2">
        <f t="shared" si="1"/>
        <v>0</v>
      </c>
      <c r="J30" s="1" t="str">
        <f t="shared" si="2"/>
        <v>Elizabeth Canavan</v>
      </c>
      <c r="M30" s="8" t="str">
        <f t="shared" ref="M30:M58" si="20">IF(D30&lt;=L$4,SMALL(E$4:E$208,D30),"")</f>
        <v/>
      </c>
      <c r="N30" s="8" t="str">
        <f t="shared" ref="N30:N58" si="21">IF(D30&lt;=L$4,VLOOKUP(M30,E$4:F$208,2,FALSE),"")</f>
        <v/>
      </c>
      <c r="O30" s="1" t="str">
        <f t="shared" ref="O30:O58" si="22">IF(D30&lt;=L$4,VLOOKUP(M30,E$4:J$208,6,FALSE),"")</f>
        <v/>
      </c>
      <c r="P30" s="32" t="str">
        <f t="shared" ref="P30:P58" si="23">IF(D30&lt;=L$4,VLOOKUP(O30,A$4:B$208,2,FALSE),"")</f>
        <v/>
      </c>
      <c r="Q30" s="32" t="str">
        <f>IF(D30&lt;=L$4,IF(P30="Y",Q28,Q28-1),"")</f>
        <v/>
      </c>
      <c r="R30" s="6">
        <f t="shared" si="8"/>
        <v>0</v>
      </c>
      <c r="S30" s="6">
        <f>IF(AND(D30&lt;=L$4,P30&lt;&gt;"Y"),IF(N30&lt;VLOOKUP(O30,'Runners RBH2'!A$3:FQ$114,S$1,FALSE),IF(Y$2="zero",0,Y$2),0),0)</f>
        <v>0</v>
      </c>
      <c r="T30" s="6">
        <f t="shared" si="9"/>
        <v>0</v>
      </c>
      <c r="U30" s="2"/>
      <c r="V30" s="2" t="str">
        <f>IF(O30&lt;&gt;"",VLOOKUP(O30,Runners!CZ$3:DM$180,V$1,FALSE),"")</f>
        <v/>
      </c>
      <c r="W30" s="18" t="str">
        <f t="shared" si="10"/>
        <v/>
      </c>
    </row>
    <row r="31" spans="1:23" x14ac:dyDescent="0.25">
      <c r="A31" s="1" t="str">
        <f>'Runners RBH2'!A30</f>
        <v>Gavin Stanfield</v>
      </c>
      <c r="C31" s="3">
        <f>IF(A31&lt;&gt;"",VLOOKUP(A31,'Runners RBH2'!A$3:CT$114,C$1,FALSE),0)</f>
        <v>8.6825558155555552E-3</v>
      </c>
      <c r="D31" s="6">
        <f t="shared" si="0"/>
        <v>28</v>
      </c>
      <c r="E31" s="2"/>
      <c r="F31" s="2">
        <f t="shared" si="1"/>
        <v>0</v>
      </c>
      <c r="J31" s="1" t="str">
        <f t="shared" si="2"/>
        <v>Gavin Stanfield</v>
      </c>
      <c r="M31" s="8" t="str">
        <f t="shared" si="20"/>
        <v/>
      </c>
      <c r="N31" s="8" t="str">
        <f t="shared" si="21"/>
        <v/>
      </c>
      <c r="O31" s="1" t="str">
        <f t="shared" si="22"/>
        <v/>
      </c>
      <c r="P31" s="32" t="str">
        <f t="shared" si="23"/>
        <v/>
      </c>
      <c r="Q31" s="32" t="str">
        <f t="shared" si="7"/>
        <v/>
      </c>
      <c r="R31" s="6">
        <f t="shared" si="8"/>
        <v>0</v>
      </c>
      <c r="S31" s="6">
        <f>IF(AND(D31&lt;=L$4,P31&lt;&gt;"Y"),IF(N31&lt;VLOOKUP(O31,'Runners RBH2'!A$3:FQ$114,S$1,FALSE),IF(Y$2="zero",0,Y$2),0),0)</f>
        <v>0</v>
      </c>
      <c r="T31" s="6">
        <f t="shared" si="9"/>
        <v>0</v>
      </c>
      <c r="U31" s="2"/>
      <c r="V31" s="2" t="str">
        <f>IF(O31&lt;&gt;"",VLOOKUP(O31,Runners!CZ$3:DM$180,V$1,FALSE),"")</f>
        <v/>
      </c>
      <c r="W31" s="18" t="str">
        <f t="shared" si="10"/>
        <v/>
      </c>
    </row>
    <row r="32" spans="1:23" x14ac:dyDescent="0.25">
      <c r="A32" s="1" t="str">
        <f>'Runners RBH2'!A31</f>
        <v>Gillian Anderson</v>
      </c>
      <c r="C32" s="3">
        <f>IF(A32&lt;&gt;"",VLOOKUP(A32,'Runners RBH2'!A$3:CT$114,C$1,FALSE),0)</f>
        <v>1.0071444714444445E-2</v>
      </c>
      <c r="D32" s="6">
        <f t="shared" si="0"/>
        <v>29</v>
      </c>
      <c r="E32" s="2">
        <v>3.0474537037037036E-2</v>
      </c>
      <c r="F32" s="2">
        <f t="shared" si="1"/>
        <v>2.0403092322592589E-2</v>
      </c>
      <c r="J32" s="1" t="str">
        <f t="shared" si="2"/>
        <v>Gillian Anderson</v>
      </c>
      <c r="M32" s="8" t="str">
        <f t="shared" si="20"/>
        <v/>
      </c>
      <c r="N32" s="8" t="str">
        <f t="shared" si="21"/>
        <v/>
      </c>
      <c r="O32" s="1" t="str">
        <f t="shared" si="22"/>
        <v/>
      </c>
      <c r="P32" s="32" t="str">
        <f t="shared" si="23"/>
        <v/>
      </c>
      <c r="Q32" s="32" t="str">
        <f t="shared" si="7"/>
        <v/>
      </c>
      <c r="R32" s="6">
        <f t="shared" si="8"/>
        <v>0</v>
      </c>
      <c r="S32" s="6">
        <f>IF(AND(D32&lt;=L$4,P32&lt;&gt;"Y"),IF(N32&lt;VLOOKUP(O32,'Runners RBH2'!A$3:FQ$114,S$1,FALSE),IF(Y$2="zero",0,Y$2),0),0)</f>
        <v>0</v>
      </c>
      <c r="T32" s="6">
        <f t="shared" si="9"/>
        <v>0</v>
      </c>
      <c r="U32" s="2"/>
      <c r="V32" s="2" t="str">
        <f>IF(O32&lt;&gt;"",VLOOKUP(O32,Runners!CZ$3:DM$180,V$1,FALSE),"")</f>
        <v/>
      </c>
      <c r="W32" s="18" t="str">
        <f t="shared" si="10"/>
        <v/>
      </c>
    </row>
    <row r="33" spans="1:23" x14ac:dyDescent="0.25">
      <c r="A33" s="1" t="str">
        <f>'Runners RBH2'!A32</f>
        <v>Gillian Draper</v>
      </c>
      <c r="B33" s="3"/>
      <c r="C33" s="3">
        <f>IF(A33&lt;&gt;"",VLOOKUP(A33,'Runners RBH2'!A$3:CT$114,C$1,FALSE),0)</f>
        <v>1.3543666946666666E-2</v>
      </c>
      <c r="D33" s="6">
        <f t="shared" si="0"/>
        <v>30</v>
      </c>
      <c r="E33" s="2"/>
      <c r="F33" s="2">
        <f t="shared" si="1"/>
        <v>0</v>
      </c>
      <c r="J33" s="1" t="str">
        <f t="shared" si="2"/>
        <v>Gillian Draper</v>
      </c>
      <c r="M33" s="8" t="str">
        <f t="shared" si="20"/>
        <v/>
      </c>
      <c r="N33" s="8" t="str">
        <f t="shared" si="21"/>
        <v/>
      </c>
      <c r="O33" s="1" t="str">
        <f t="shared" si="22"/>
        <v/>
      </c>
      <c r="P33" s="32" t="str">
        <f t="shared" si="23"/>
        <v/>
      </c>
      <c r="Q33" s="32" t="str">
        <f t="shared" si="7"/>
        <v/>
      </c>
      <c r="R33" s="6">
        <f t="shared" si="8"/>
        <v>0</v>
      </c>
      <c r="S33" s="6">
        <f>IF(AND(D33&lt;=L$4,P33&lt;&gt;"Y"),IF(N33&lt;VLOOKUP(O33,'Runners RBH2'!A$3:FQ$114,S$1,FALSE),IF(Y$2="zero",0,Y$2),0),0)</f>
        <v>0</v>
      </c>
      <c r="T33" s="6">
        <f t="shared" si="9"/>
        <v>0</v>
      </c>
      <c r="U33" s="2"/>
      <c r="V33" s="2" t="str">
        <f>IF(O33&lt;&gt;"",VLOOKUP(O33,Runners!CZ$3:DM$180,V$1,FALSE),"")</f>
        <v/>
      </c>
      <c r="W33" s="18" t="str">
        <f t="shared" si="10"/>
        <v/>
      </c>
    </row>
    <row r="34" spans="1:23" x14ac:dyDescent="0.25">
      <c r="A34" s="1" t="str">
        <f>'Runners RBH2'!A33</f>
        <v>Graham Cunliffe</v>
      </c>
      <c r="C34" s="3">
        <f>IF(A34&lt;&gt;"",VLOOKUP(A34,'Runners RBH2'!A$3:CT$114,C$1,FALSE),0)</f>
        <v>1.0418666956666666E-2</v>
      </c>
      <c r="D34" s="6">
        <f t="shared" si="0"/>
        <v>31</v>
      </c>
      <c r="E34" s="2"/>
      <c r="F34" s="2">
        <f t="shared" si="1"/>
        <v>0</v>
      </c>
      <c r="J34" s="1" t="str">
        <f t="shared" si="2"/>
        <v>Graham Cunliffe</v>
      </c>
      <c r="M34" s="8" t="str">
        <f t="shared" si="20"/>
        <v/>
      </c>
      <c r="N34" s="8" t="str">
        <f t="shared" si="21"/>
        <v/>
      </c>
      <c r="O34" s="1" t="str">
        <f t="shared" si="22"/>
        <v/>
      </c>
      <c r="P34" s="32" t="str">
        <f t="shared" si="23"/>
        <v/>
      </c>
      <c r="Q34" s="32" t="str">
        <f t="shared" si="7"/>
        <v/>
      </c>
      <c r="R34" s="6">
        <f t="shared" si="8"/>
        <v>0</v>
      </c>
      <c r="S34" s="6">
        <f>IF(AND(D34&lt;=L$4,P34&lt;&gt;"Y"),IF(N34&lt;VLOOKUP(O34,'Runners RBH2'!A$3:FQ$114,S$1,FALSE),IF(Y$2="zero",0,Y$2),0),0)</f>
        <v>0</v>
      </c>
      <c r="T34" s="6">
        <f t="shared" si="9"/>
        <v>0</v>
      </c>
      <c r="U34" s="2"/>
      <c r="V34" s="2" t="str">
        <f>IF(O34&lt;&gt;"",VLOOKUP(O34,Runners!CZ$3:DM$180,V$1,FALSE),"")</f>
        <v/>
      </c>
      <c r="W34" s="18" t="str">
        <f t="shared" si="10"/>
        <v/>
      </c>
    </row>
    <row r="35" spans="1:23" x14ac:dyDescent="0.25">
      <c r="A35" s="1" t="str">
        <f>'Runners RBH2'!A34</f>
        <v>Graham Webster</v>
      </c>
      <c r="C35" s="3">
        <f>IF(A35&lt;&gt;"",VLOOKUP(A35,'Runners RBH2'!A$3:CT$114,C$1,FALSE),0)</f>
        <v>1.1460333633333333E-2</v>
      </c>
      <c r="D35" s="6">
        <f>D33+1</f>
        <v>31</v>
      </c>
      <c r="E35" s="2"/>
      <c r="F35" s="2">
        <f t="shared" ref="F35" si="24">IF(E35&gt;0,E35-C35,0)</f>
        <v>0</v>
      </c>
      <c r="J35" s="1" t="str">
        <f t="shared" ref="J35" si="25">A35</f>
        <v>Graham Webster</v>
      </c>
      <c r="M35" s="8" t="str">
        <f t="shared" si="20"/>
        <v/>
      </c>
      <c r="N35" s="8" t="str">
        <f t="shared" si="21"/>
        <v/>
      </c>
      <c r="O35" s="1" t="str">
        <f t="shared" si="22"/>
        <v/>
      </c>
      <c r="P35" s="32" t="str">
        <f t="shared" si="23"/>
        <v/>
      </c>
      <c r="Q35" s="32" t="str">
        <f>IF(D35&lt;=L$4,IF(P35="Y",Q33,Q33-1),"")</f>
        <v/>
      </c>
      <c r="R35" s="6">
        <f t="shared" si="8"/>
        <v>0</v>
      </c>
      <c r="S35" s="6">
        <f>IF(AND(D35&lt;=L$4,P35&lt;&gt;"Y"),IF(N35&lt;VLOOKUP(O35,'Runners RBH2'!A$3:FQ$114,S$1,FALSE),IF(Y$2="zero",0,Y$2),0),0)</f>
        <v>0</v>
      </c>
      <c r="T35" s="6">
        <f t="shared" ref="T35" si="26">IF(AND(D35&lt;=L$4,P35&lt;&gt;"Y"),S35+R35,0)</f>
        <v>0</v>
      </c>
      <c r="U35" s="2"/>
      <c r="V35" s="2" t="str">
        <f>IF(O35&lt;&gt;"",VLOOKUP(O35,Runners!CZ$3:DM$180,V$1,FALSE),"")</f>
        <v/>
      </c>
      <c r="W35" s="18" t="str">
        <f t="shared" ref="W35" si="27">IF(O35&lt;&gt;"",(V35-N35)/V35,"")</f>
        <v/>
      </c>
    </row>
    <row r="36" spans="1:23" x14ac:dyDescent="0.25">
      <c r="A36" s="1" t="str">
        <f>'Runners RBH2'!A35</f>
        <v>Greg Oulton</v>
      </c>
      <c r="C36" s="3">
        <f>IF(A36&lt;&gt;"",VLOOKUP(A36,'Runners RBH2'!A$3:CT$114,C$1,FALSE),0)</f>
        <v>1.0418666976666666E-2</v>
      </c>
      <c r="D36" s="6">
        <f>D34+1</f>
        <v>32</v>
      </c>
      <c r="E36" s="2">
        <v>3.2847222222222222E-2</v>
      </c>
      <c r="F36" s="2">
        <f t="shared" si="1"/>
        <v>2.2428555245555558E-2</v>
      </c>
      <c r="J36" s="1" t="str">
        <f t="shared" si="2"/>
        <v>Greg Oulton</v>
      </c>
      <c r="M36" s="8" t="str">
        <f t="shared" si="20"/>
        <v/>
      </c>
      <c r="N36" s="8" t="str">
        <f t="shared" si="21"/>
        <v/>
      </c>
      <c r="O36" s="1" t="str">
        <f t="shared" si="22"/>
        <v/>
      </c>
      <c r="P36" s="32" t="str">
        <f t="shared" si="23"/>
        <v/>
      </c>
      <c r="Q36" s="32" t="str">
        <f>IF(D36&lt;=L$4,IF(P36="Y",Q34,Q34-1),"")</f>
        <v/>
      </c>
      <c r="R36" s="6">
        <f t="shared" si="8"/>
        <v>0</v>
      </c>
      <c r="S36" s="6">
        <f>IF(AND(D36&lt;=L$4,P36&lt;&gt;"Y"),IF(N36&lt;VLOOKUP(O36,'Runners RBH2'!A$3:FQ$114,S$1,FALSE),IF(Y$2="zero",0,Y$2),0),0)</f>
        <v>0</v>
      </c>
      <c r="T36" s="6">
        <f t="shared" si="9"/>
        <v>0</v>
      </c>
      <c r="U36" s="2"/>
      <c r="V36" s="2" t="str">
        <f>IF(O36&lt;&gt;"",VLOOKUP(O36,Runners!CZ$3:DM$180,V$1,FALSE),"")</f>
        <v/>
      </c>
      <c r="W36" s="18" t="str">
        <f t="shared" si="10"/>
        <v/>
      </c>
    </row>
    <row r="37" spans="1:23" x14ac:dyDescent="0.25">
      <c r="A37" s="1" t="str">
        <f>'Runners RBH2'!A36</f>
        <v>Guest 35:00</v>
      </c>
      <c r="B37" s="3"/>
      <c r="C37" s="3">
        <f>IF(A37&lt;&gt;"",VLOOKUP(A37,'Runners RBH2'!A$3:CT$114,C$1,FALSE),0)</f>
        <v>1.4932555875555557E-2</v>
      </c>
      <c r="D37" s="6">
        <f t="shared" si="0"/>
        <v>33</v>
      </c>
      <c r="E37" s="2"/>
      <c r="F37" s="2">
        <f t="shared" si="1"/>
        <v>0</v>
      </c>
      <c r="J37" s="1" t="str">
        <f t="shared" si="2"/>
        <v>Guest 35:00</v>
      </c>
      <c r="M37" s="8" t="str">
        <f t="shared" si="20"/>
        <v/>
      </c>
      <c r="N37" s="8" t="str">
        <f t="shared" si="21"/>
        <v/>
      </c>
      <c r="O37" s="1" t="str">
        <f t="shared" si="22"/>
        <v/>
      </c>
      <c r="P37" s="32" t="str">
        <f t="shared" si="23"/>
        <v/>
      </c>
      <c r="Q37" s="32" t="str">
        <f t="shared" si="7"/>
        <v/>
      </c>
      <c r="R37" s="6">
        <f t="shared" si="8"/>
        <v>0</v>
      </c>
      <c r="S37" s="6">
        <f>IF(AND(D37&lt;=L$4,P37&lt;&gt;"Y"),IF(N37&lt;VLOOKUP(O37,'Runners RBH2'!A$3:FQ$114,S$1,FALSE),IF(Y$2="zero",0,Y$2),0),0)</f>
        <v>0</v>
      </c>
      <c r="T37" s="6">
        <f t="shared" si="9"/>
        <v>0</v>
      </c>
      <c r="U37" s="2"/>
      <c r="V37" s="2" t="str">
        <f>IF(O37&lt;&gt;"",VLOOKUP(O37,Runners!CZ$3:DM$180,V$1,FALSE),"")</f>
        <v/>
      </c>
      <c r="W37" s="18" t="str">
        <f t="shared" si="10"/>
        <v/>
      </c>
    </row>
    <row r="38" spans="1:23" x14ac:dyDescent="0.25">
      <c r="A38" s="1" t="str">
        <f>'Runners RBH2'!A37</f>
        <v>Guest 37:30</v>
      </c>
      <c r="C38" s="3">
        <f>IF(A38&lt;&gt;"",VLOOKUP(A38,'Runners RBH2'!A$3:CT$114,C$1,FALSE),0)</f>
        <v>1.406450033E-2</v>
      </c>
      <c r="D38" s="6">
        <f t="shared" ref="D38:D101" si="28">D37+1</f>
        <v>34</v>
      </c>
      <c r="E38" s="2"/>
      <c r="F38" s="2">
        <f t="shared" ref="F38:F74" si="29">IF(E38&gt;0,E38-C38,0)</f>
        <v>0</v>
      </c>
      <c r="J38" s="1" t="str">
        <f t="shared" ref="J38:J74" si="30">A38</f>
        <v>Guest 37:30</v>
      </c>
      <c r="M38" s="8" t="str">
        <f t="shared" si="20"/>
        <v/>
      </c>
      <c r="N38" s="8" t="str">
        <f t="shared" si="21"/>
        <v/>
      </c>
      <c r="O38" s="1" t="str">
        <f t="shared" si="22"/>
        <v/>
      </c>
      <c r="P38" s="32" t="str">
        <f t="shared" si="23"/>
        <v/>
      </c>
      <c r="Q38" s="32" t="str">
        <f t="shared" ref="Q38:Q74" si="31">IF(D38&lt;=L$4,IF(P38="Y",Q37,Q37-1),"")</f>
        <v/>
      </c>
      <c r="R38" s="6">
        <f t="shared" si="8"/>
        <v>0</v>
      </c>
      <c r="S38" s="6">
        <f>IF(AND(D38&lt;=L$4,P38&lt;&gt;"Y"),IF(N38&lt;VLOOKUP(O38,'Runners RBH2'!A$3:FQ$114,S$1,FALSE),IF(Y$2="zero",0,Y$2),0),0)</f>
        <v>0</v>
      </c>
      <c r="T38" s="6">
        <f t="shared" ref="T38:T74" si="32">IF(AND(D38&lt;=L$4,P38&lt;&gt;"Y"),S38+R38,0)</f>
        <v>0</v>
      </c>
      <c r="U38" s="2"/>
      <c r="V38" s="2" t="str">
        <f>IF(O38&lt;&gt;"",VLOOKUP(O38,Runners!CZ$3:DM$180,V$1,FALSE),"")</f>
        <v/>
      </c>
      <c r="W38" s="18" t="str">
        <f t="shared" ref="W38:W74" si="33">IF(O38&lt;&gt;"",(V38-N38)/V38,"")</f>
        <v/>
      </c>
    </row>
    <row r="39" spans="1:23" x14ac:dyDescent="0.25">
      <c r="A39" s="1" t="str">
        <f>'Runners RBH2'!A38</f>
        <v>Guest 40:00</v>
      </c>
      <c r="C39" s="3">
        <f>IF(A39&lt;&gt;"",VLOOKUP(A39,'Runners RBH2'!A$3:CT$114,C$1,FALSE),0)</f>
        <v>1.3370055895555557E-2</v>
      </c>
      <c r="D39" s="6">
        <f t="shared" si="28"/>
        <v>35</v>
      </c>
      <c r="E39" s="2"/>
      <c r="F39" s="2">
        <f t="shared" si="29"/>
        <v>0</v>
      </c>
      <c r="J39" s="1" t="str">
        <f t="shared" si="30"/>
        <v>Guest 40:00</v>
      </c>
      <c r="M39" s="8" t="str">
        <f t="shared" si="20"/>
        <v/>
      </c>
      <c r="N39" s="8" t="str">
        <f t="shared" si="21"/>
        <v/>
      </c>
      <c r="O39" s="1" t="str">
        <f t="shared" si="22"/>
        <v/>
      </c>
      <c r="P39" s="32" t="str">
        <f t="shared" si="23"/>
        <v/>
      </c>
      <c r="Q39" s="32" t="str">
        <f t="shared" si="31"/>
        <v/>
      </c>
      <c r="R39" s="6">
        <f t="shared" si="8"/>
        <v>0</v>
      </c>
      <c r="S39" s="6">
        <f>IF(AND(D39&lt;=L$4,P39&lt;&gt;"Y"),IF(N39&lt;VLOOKUP(O39,'Runners RBH2'!A$3:FQ$114,S$1,FALSE),IF(Y$2="zero",0,Y$2),0),0)</f>
        <v>0</v>
      </c>
      <c r="T39" s="6">
        <f t="shared" si="32"/>
        <v>0</v>
      </c>
      <c r="U39" s="2"/>
      <c r="V39" s="2" t="str">
        <f>IF(O39&lt;&gt;"",VLOOKUP(O39,Runners!CZ$3:DM$180,V$1,FALSE),"")</f>
        <v/>
      </c>
      <c r="W39" s="18" t="str">
        <f t="shared" si="33"/>
        <v/>
      </c>
    </row>
    <row r="40" spans="1:23" x14ac:dyDescent="0.25">
      <c r="A40" s="1" t="str">
        <f>'Runners RBH2'!A39</f>
        <v>Guest 42:30</v>
      </c>
      <c r="C40" s="3">
        <f>IF(A40&lt;&gt;"",VLOOKUP(A40,'Runners RBH2'!A$3:CT$114,C$1,FALSE),0)</f>
        <v>1.2675611461111109E-2</v>
      </c>
      <c r="D40" s="6">
        <f t="shared" si="28"/>
        <v>36</v>
      </c>
      <c r="E40" s="2"/>
      <c r="F40" s="2">
        <f t="shared" si="29"/>
        <v>0</v>
      </c>
      <c r="J40" s="1" t="str">
        <f t="shared" si="30"/>
        <v>Guest 42:30</v>
      </c>
      <c r="M40" s="8" t="str">
        <f t="shared" si="20"/>
        <v/>
      </c>
      <c r="N40" s="8" t="str">
        <f t="shared" si="21"/>
        <v/>
      </c>
      <c r="O40" s="1" t="str">
        <f t="shared" si="22"/>
        <v/>
      </c>
      <c r="P40" s="32" t="str">
        <f t="shared" si="23"/>
        <v/>
      </c>
      <c r="Q40" s="32" t="str">
        <f t="shared" si="31"/>
        <v/>
      </c>
      <c r="R40" s="6">
        <f t="shared" si="8"/>
        <v>0</v>
      </c>
      <c r="S40" s="6">
        <f>IF(AND(D40&lt;=L$4,P40&lt;&gt;"Y"),IF(N40&lt;VLOOKUP(O40,'Runners RBH2'!A$3:FQ$114,S$1,FALSE),IF(Y$2="zero",0,Y$2),0),0)</f>
        <v>0</v>
      </c>
      <c r="T40" s="6">
        <f t="shared" si="32"/>
        <v>0</v>
      </c>
      <c r="U40" s="2"/>
      <c r="V40" s="2" t="str">
        <f>IF(O40&lt;&gt;"",VLOOKUP(O40,Runners!CZ$3:DM$180,V$1,FALSE),"")</f>
        <v/>
      </c>
      <c r="W40" s="18" t="str">
        <f t="shared" si="33"/>
        <v/>
      </c>
    </row>
    <row r="41" spans="1:23" x14ac:dyDescent="0.25">
      <c r="A41" s="1" t="str">
        <f>'Runners RBH2'!A40</f>
        <v>Guest 45:00</v>
      </c>
      <c r="C41" s="3">
        <f>IF(A41&lt;&gt;"",VLOOKUP(A41,'Runners RBH2'!A$3:CT$114,C$1,FALSE),0)</f>
        <v>1.1460333693333335E-2</v>
      </c>
      <c r="D41" s="6">
        <f t="shared" si="28"/>
        <v>37</v>
      </c>
      <c r="E41" s="2"/>
      <c r="F41" s="2">
        <f t="shared" si="29"/>
        <v>0</v>
      </c>
      <c r="J41" s="1" t="str">
        <f t="shared" si="30"/>
        <v>Guest 45:00</v>
      </c>
      <c r="M41" s="8" t="str">
        <f t="shared" si="20"/>
        <v/>
      </c>
      <c r="N41" s="8" t="str">
        <f t="shared" si="21"/>
        <v/>
      </c>
      <c r="O41" s="1" t="str">
        <f t="shared" si="22"/>
        <v/>
      </c>
      <c r="P41" s="32" t="str">
        <f t="shared" si="23"/>
        <v/>
      </c>
      <c r="Q41" s="32" t="str">
        <f t="shared" si="31"/>
        <v/>
      </c>
      <c r="R41" s="6">
        <f t="shared" si="8"/>
        <v>0</v>
      </c>
      <c r="S41" s="6">
        <f>IF(AND(D41&lt;=L$4,P41&lt;&gt;"Y"),IF(N41&lt;VLOOKUP(O41,'Runners RBH2'!A$3:FQ$114,S$1,FALSE),IF(Y$2="zero",0,Y$2),0),0)</f>
        <v>0</v>
      </c>
      <c r="T41" s="6">
        <f t="shared" si="32"/>
        <v>0</v>
      </c>
      <c r="U41" s="2"/>
      <c r="V41" s="2" t="str">
        <f>IF(O41&lt;&gt;"",VLOOKUP(O41,Runners!CZ$3:DM$180,V$1,FALSE),"")</f>
        <v/>
      </c>
      <c r="W41" s="18" t="str">
        <f t="shared" si="33"/>
        <v/>
      </c>
    </row>
    <row r="42" spans="1:23" x14ac:dyDescent="0.25">
      <c r="A42" s="1" t="str">
        <f>'Runners RBH2'!A41</f>
        <v>Guest 47:30</v>
      </c>
      <c r="C42" s="3">
        <f>IF(A42&lt;&gt;"",VLOOKUP(A42,'Runners RBH2'!A$3:CT$114,C$1,FALSE),0)</f>
        <v>1.0592278147777776E-2</v>
      </c>
      <c r="D42" s="6">
        <f t="shared" si="28"/>
        <v>38</v>
      </c>
      <c r="E42" s="2"/>
      <c r="F42" s="2">
        <f t="shared" si="29"/>
        <v>0</v>
      </c>
      <c r="J42" s="1" t="str">
        <f t="shared" si="30"/>
        <v>Guest 47:30</v>
      </c>
      <c r="M42" s="8" t="str">
        <f t="shared" si="20"/>
        <v/>
      </c>
      <c r="N42" s="8" t="str">
        <f t="shared" si="21"/>
        <v/>
      </c>
      <c r="O42" s="1" t="str">
        <f t="shared" si="22"/>
        <v/>
      </c>
      <c r="P42" s="32" t="str">
        <f t="shared" si="23"/>
        <v/>
      </c>
      <c r="Q42" s="32" t="str">
        <f t="shared" si="31"/>
        <v/>
      </c>
      <c r="R42" s="6">
        <f t="shared" si="8"/>
        <v>0</v>
      </c>
      <c r="S42" s="6">
        <f>IF(AND(D42&lt;=L$4,P42&lt;&gt;"Y"),IF(N42&lt;VLOOKUP(O42,'Runners RBH2'!A$3:FQ$114,S$1,FALSE),IF(Y$2="zero",0,Y$2),0),0)</f>
        <v>0</v>
      </c>
      <c r="T42" s="6">
        <f t="shared" si="32"/>
        <v>0</v>
      </c>
      <c r="U42" s="2"/>
      <c r="V42" s="2" t="str">
        <f>IF(O42&lt;&gt;"",VLOOKUP(O42,Runners!CZ$3:DM$180,V$1,FALSE),"")</f>
        <v/>
      </c>
      <c r="W42" s="18" t="str">
        <f t="shared" si="33"/>
        <v/>
      </c>
    </row>
    <row r="43" spans="1:23" x14ac:dyDescent="0.25">
      <c r="A43" s="1" t="str">
        <f>'Runners RBH2'!A42</f>
        <v>Guest 50:00</v>
      </c>
      <c r="C43" s="3">
        <f>IF(A43&lt;&gt;"",VLOOKUP(A43,'Runners RBH2'!A$3:CT$114,C$1,FALSE),0)</f>
        <v>9.8978337133333334E-3</v>
      </c>
      <c r="D43" s="6">
        <f t="shared" si="28"/>
        <v>39</v>
      </c>
      <c r="E43" s="2"/>
      <c r="F43" s="2">
        <f t="shared" si="29"/>
        <v>0</v>
      </c>
      <c r="J43" s="1" t="str">
        <f t="shared" si="30"/>
        <v>Guest 50:00</v>
      </c>
      <c r="M43" s="8" t="str">
        <f t="shared" si="20"/>
        <v/>
      </c>
      <c r="N43" s="8" t="str">
        <f t="shared" si="21"/>
        <v/>
      </c>
      <c r="O43" s="1" t="str">
        <f t="shared" si="22"/>
        <v/>
      </c>
      <c r="P43" s="32" t="str">
        <f t="shared" si="23"/>
        <v/>
      </c>
      <c r="Q43" s="32" t="str">
        <f t="shared" si="31"/>
        <v/>
      </c>
      <c r="R43" s="6">
        <f t="shared" si="8"/>
        <v>0</v>
      </c>
      <c r="S43" s="6">
        <f>IF(AND(D43&lt;=L$4,P43&lt;&gt;"Y"),IF(N43&lt;VLOOKUP(O43,'Runners RBH2'!A$3:FQ$114,S$1,FALSE),IF(Y$2="zero",0,Y$2),0),0)</f>
        <v>0</v>
      </c>
      <c r="T43" s="6">
        <f t="shared" si="32"/>
        <v>0</v>
      </c>
      <c r="U43" s="2"/>
      <c r="V43" s="2" t="str">
        <f>IF(O43&lt;&gt;"",VLOOKUP(O43,Runners!CZ$3:DM$180,V$1,FALSE),"")</f>
        <v/>
      </c>
      <c r="W43" s="18" t="str">
        <f t="shared" si="33"/>
        <v/>
      </c>
    </row>
    <row r="44" spans="1:23" x14ac:dyDescent="0.25">
      <c r="A44" s="1" t="str">
        <f>'Runners RBH2'!A43</f>
        <v>Guest 55:00</v>
      </c>
      <c r="B44" s="3"/>
      <c r="C44" s="3">
        <f>IF(A44&lt;&gt;"",VLOOKUP(A44,'Runners RBH2'!A$3:CT$114,C$1,FALSE),0)</f>
        <v>8.1617226122222223E-3</v>
      </c>
      <c r="D44" s="6">
        <f t="shared" si="28"/>
        <v>40</v>
      </c>
      <c r="E44" s="2"/>
      <c r="F44" s="2">
        <f t="shared" si="29"/>
        <v>0</v>
      </c>
      <c r="J44" s="1" t="str">
        <f t="shared" si="30"/>
        <v>Guest 55:00</v>
      </c>
      <c r="M44" s="8" t="str">
        <f t="shared" si="20"/>
        <v/>
      </c>
      <c r="N44" s="8" t="str">
        <f t="shared" si="21"/>
        <v/>
      </c>
      <c r="O44" s="1" t="str">
        <f t="shared" si="22"/>
        <v/>
      </c>
      <c r="P44" s="32" t="str">
        <f t="shared" si="23"/>
        <v/>
      </c>
      <c r="Q44" s="32" t="str">
        <f t="shared" si="31"/>
        <v/>
      </c>
      <c r="R44" s="6">
        <f t="shared" si="8"/>
        <v>0</v>
      </c>
      <c r="S44" s="6">
        <f>IF(AND(D44&lt;=L$4,P44&lt;&gt;"Y"),IF(N44&lt;VLOOKUP(O44,'Runners RBH2'!A$3:FQ$114,S$1,FALSE),IF(Y$2="zero",0,Y$2),0),0)</f>
        <v>0</v>
      </c>
      <c r="T44" s="6">
        <f t="shared" si="32"/>
        <v>0</v>
      </c>
      <c r="U44" s="2"/>
      <c r="V44" s="2" t="str">
        <f>IF(O44&lt;&gt;"",VLOOKUP(O44,Runners!CZ$3:DM$180,V$1,FALSE),"")</f>
        <v/>
      </c>
      <c r="W44" s="18" t="str">
        <f t="shared" si="33"/>
        <v/>
      </c>
    </row>
    <row r="45" spans="1:23" x14ac:dyDescent="0.25">
      <c r="A45" s="1" t="str">
        <f>'Runners RBH2'!A44</f>
        <v>Guest 60:00</v>
      </c>
      <c r="B45" s="3"/>
      <c r="C45" s="3">
        <f>IF(A45&lt;&gt;"",VLOOKUP(A45,'Runners RBH2'!A$3:CT$114,C$1,FALSE),0)</f>
        <v>6.2520003999999999E-3</v>
      </c>
      <c r="D45" s="6">
        <f t="shared" si="28"/>
        <v>41</v>
      </c>
      <c r="E45" s="2"/>
      <c r="F45" s="2">
        <f t="shared" si="29"/>
        <v>0</v>
      </c>
      <c r="J45" s="1" t="str">
        <f t="shared" si="30"/>
        <v>Guest 60:00</v>
      </c>
      <c r="M45" s="8" t="str">
        <f t="shared" si="20"/>
        <v/>
      </c>
      <c r="N45" s="8" t="str">
        <f t="shared" si="21"/>
        <v/>
      </c>
      <c r="O45" s="1" t="str">
        <f t="shared" si="22"/>
        <v/>
      </c>
      <c r="P45" s="32" t="str">
        <f t="shared" si="23"/>
        <v/>
      </c>
      <c r="Q45" s="32" t="str">
        <f t="shared" si="31"/>
        <v/>
      </c>
      <c r="R45" s="6">
        <f t="shared" si="8"/>
        <v>0</v>
      </c>
      <c r="S45" s="6">
        <f>IF(AND(D45&lt;=L$4,P45&lt;&gt;"Y"),IF(N45&lt;VLOOKUP(O45,'Runners RBH2'!A$3:FQ$114,S$1,FALSE),IF(Y$2="zero",0,Y$2),0),0)</f>
        <v>0</v>
      </c>
      <c r="T45" s="6">
        <f t="shared" si="32"/>
        <v>0</v>
      </c>
      <c r="U45" s="2"/>
      <c r="V45" s="2" t="str">
        <f>IF(O45&lt;&gt;"",VLOOKUP(O45,Runners!CZ$3:DM$180,V$1,FALSE),"")</f>
        <v/>
      </c>
      <c r="W45" s="18" t="str">
        <f t="shared" si="33"/>
        <v/>
      </c>
    </row>
    <row r="46" spans="1:23" x14ac:dyDescent="0.25">
      <c r="A46" s="1" t="str">
        <f>'Runners RBH2'!A45</f>
        <v>Helen Rennie</v>
      </c>
      <c r="C46" s="3">
        <f>IF(A46&lt;&gt;"",VLOOKUP(A46,'Runners RBH2'!A$3:CT$114,C$1,FALSE),0)</f>
        <v>1.0071444854444445E-2</v>
      </c>
      <c r="D46" s="6">
        <f t="shared" si="28"/>
        <v>42</v>
      </c>
      <c r="E46" s="2"/>
      <c r="F46" s="2">
        <f t="shared" si="29"/>
        <v>0</v>
      </c>
      <c r="J46" s="1" t="str">
        <f t="shared" si="30"/>
        <v>Helen Rennie</v>
      </c>
      <c r="M46" s="8" t="str">
        <f t="shared" si="20"/>
        <v/>
      </c>
      <c r="N46" s="8" t="str">
        <f t="shared" si="21"/>
        <v/>
      </c>
      <c r="O46" s="1" t="str">
        <f t="shared" si="22"/>
        <v/>
      </c>
      <c r="P46" s="32" t="str">
        <f t="shared" si="23"/>
        <v/>
      </c>
      <c r="Q46" s="32" t="str">
        <f t="shared" si="31"/>
        <v/>
      </c>
      <c r="R46" s="6">
        <f t="shared" si="8"/>
        <v>0</v>
      </c>
      <c r="S46" s="6">
        <f>IF(AND(D46&lt;=L$4,P46&lt;&gt;"Y"),IF(N46&lt;VLOOKUP(O46,'Runners RBH2'!A$3:FQ$114,S$1,FALSE),IF(Y$2="zero",0,Y$2),0),0)</f>
        <v>0</v>
      </c>
      <c r="T46" s="6">
        <f t="shared" si="32"/>
        <v>0</v>
      </c>
      <c r="U46" s="2"/>
      <c r="V46" s="2" t="str">
        <f>IF(O46&lt;&gt;"",VLOOKUP(O46,Runners!CZ$3:DM$180,V$1,FALSE),"")</f>
        <v/>
      </c>
      <c r="W46" s="18" t="str">
        <f t="shared" si="33"/>
        <v/>
      </c>
    </row>
    <row r="47" spans="1:23" x14ac:dyDescent="0.25">
      <c r="A47" s="1" t="str">
        <f>'Runners RBH2'!A46</f>
        <v>Ian Tate</v>
      </c>
      <c r="C47" s="3">
        <f>IF(A47&lt;&gt;"",VLOOKUP(A47,'Runners RBH2'!A$3:CT$114,C$1,FALSE),0)</f>
        <v>8.508944864444444E-3</v>
      </c>
      <c r="D47" s="6">
        <f t="shared" si="28"/>
        <v>43</v>
      </c>
      <c r="E47" s="2"/>
      <c r="F47" s="2">
        <f t="shared" si="29"/>
        <v>0</v>
      </c>
      <c r="J47" s="1" t="str">
        <f t="shared" si="30"/>
        <v>Ian Tate</v>
      </c>
      <c r="M47" s="8" t="str">
        <f t="shared" si="20"/>
        <v/>
      </c>
      <c r="N47" s="8" t="str">
        <f t="shared" si="21"/>
        <v/>
      </c>
      <c r="O47" s="1" t="str">
        <f t="shared" si="22"/>
        <v/>
      </c>
      <c r="P47" s="32" t="str">
        <f t="shared" si="23"/>
        <v/>
      </c>
      <c r="Q47" s="32" t="str">
        <f t="shared" si="31"/>
        <v/>
      </c>
      <c r="R47" s="6">
        <f t="shared" si="8"/>
        <v>0</v>
      </c>
      <c r="S47" s="6">
        <f>IF(AND(D47&lt;=L$4,P47&lt;&gt;"Y"),IF(N47&lt;VLOOKUP(O47,'Runners RBH2'!A$3:FQ$114,S$1,FALSE),IF(Y$2="zero",0,Y$2),0),0)</f>
        <v>0</v>
      </c>
      <c r="T47" s="6">
        <f t="shared" si="32"/>
        <v>0</v>
      </c>
      <c r="U47" s="2"/>
      <c r="V47" s="2" t="str">
        <f>IF(O47&lt;&gt;"",VLOOKUP(O47,Runners!CZ$3:DM$180,V$1,FALSE),"")</f>
        <v/>
      </c>
      <c r="W47" s="18" t="str">
        <f t="shared" si="33"/>
        <v/>
      </c>
    </row>
    <row r="48" spans="1:23" x14ac:dyDescent="0.25">
      <c r="A48" s="1" t="str">
        <f>'Runners RBH2'!A47</f>
        <v>Jake Rodwell</v>
      </c>
      <c r="C48" s="3">
        <f>IF(A48&lt;&gt;"",VLOOKUP(A48,'Runners RBH2'!A$3:CT$114,C$1,FALSE),0)</f>
        <v>1.423811154111111E-2</v>
      </c>
      <c r="D48" s="6">
        <f t="shared" si="28"/>
        <v>44</v>
      </c>
      <c r="E48" s="2">
        <v>2.8877314814814817E-2</v>
      </c>
      <c r="F48" s="2">
        <f t="shared" si="29"/>
        <v>1.4639203273703707E-2</v>
      </c>
      <c r="J48" s="1" t="str">
        <f t="shared" si="30"/>
        <v>Jake Rodwell</v>
      </c>
      <c r="M48" s="8" t="str">
        <f t="shared" si="20"/>
        <v/>
      </c>
      <c r="N48" s="8" t="str">
        <f t="shared" si="21"/>
        <v/>
      </c>
      <c r="O48" s="1" t="str">
        <f t="shared" si="22"/>
        <v/>
      </c>
      <c r="P48" s="32" t="str">
        <f t="shared" si="23"/>
        <v/>
      </c>
      <c r="Q48" s="32" t="str">
        <f t="shared" si="31"/>
        <v/>
      </c>
      <c r="R48" s="6">
        <f t="shared" si="8"/>
        <v>0</v>
      </c>
      <c r="S48" s="6">
        <f>IF(AND(D48&lt;=L$4,P48&lt;&gt;"Y"),IF(N48&lt;VLOOKUP(O48,'Runners RBH2'!A$3:FQ$114,S$1,FALSE),IF(Y$2="zero",0,Y$2),0),0)</f>
        <v>0</v>
      </c>
      <c r="T48" s="6">
        <f t="shared" si="32"/>
        <v>0</v>
      </c>
      <c r="U48" s="2"/>
      <c r="V48" s="2" t="str">
        <f>IF(O48&lt;&gt;"",VLOOKUP(O48,Runners!CZ$3:DM$180,V$1,FALSE),"")</f>
        <v/>
      </c>
      <c r="W48" s="18" t="str">
        <f t="shared" si="33"/>
        <v/>
      </c>
    </row>
    <row r="49" spans="1:23" x14ac:dyDescent="0.25">
      <c r="A49" s="1" t="str">
        <f>'Runners RBH2'!A48</f>
        <v>James Whittle</v>
      </c>
      <c r="C49" s="3">
        <f>IF(A49&lt;&gt;"",VLOOKUP(A49,'Runners RBH2'!A$3:CT$114,C$1,FALSE),0)</f>
        <v>1.4238111551111111E-2</v>
      </c>
      <c r="D49" s="6">
        <f>D47+1</f>
        <v>44</v>
      </c>
      <c r="E49" s="2">
        <v>2.884259259259259E-2</v>
      </c>
      <c r="F49" s="2">
        <f t="shared" ref="F49" si="34">IF(E49&gt;0,E49-C49,0)</f>
        <v>1.4604481041481479E-2</v>
      </c>
      <c r="J49" s="1" t="str">
        <f t="shared" ref="J49" si="35">A49</f>
        <v>James Whittle</v>
      </c>
      <c r="M49" s="8" t="str">
        <f t="shared" si="20"/>
        <v/>
      </c>
      <c r="N49" s="8" t="str">
        <f t="shared" si="21"/>
        <v/>
      </c>
      <c r="O49" s="1" t="str">
        <f t="shared" si="22"/>
        <v/>
      </c>
      <c r="P49" s="32" t="str">
        <f t="shared" si="23"/>
        <v/>
      </c>
      <c r="Q49" s="32" t="str">
        <f>IF(D49&lt;=L$4,IF(P49="Y",Q47,Q47-1),"")</f>
        <v/>
      </c>
      <c r="R49" s="6">
        <f t="shared" si="8"/>
        <v>0</v>
      </c>
      <c r="S49" s="6">
        <f>IF(AND(D49&lt;=L$4,P49&lt;&gt;"Y"),IF(N49&lt;VLOOKUP(O49,'Runners RBH2'!A$3:FQ$114,S$1,FALSE),IF(Y$2="zero",0,Y$2),0),0)</f>
        <v>0</v>
      </c>
      <c r="T49" s="6">
        <f t="shared" ref="T49" si="36">IF(AND(D49&lt;=L$4,P49&lt;&gt;"Y"),S49+R49,0)</f>
        <v>0</v>
      </c>
      <c r="U49" s="2"/>
      <c r="V49" s="2" t="str">
        <f>IF(O49&lt;&gt;"",VLOOKUP(O49,Runners!CZ$3:DM$180,V$1,FALSE),"")</f>
        <v/>
      </c>
      <c r="W49" s="18" t="str">
        <f t="shared" ref="W49" si="37">IF(O49&lt;&gt;"",(V49-N49)/V49,"")</f>
        <v/>
      </c>
    </row>
    <row r="50" spans="1:23" x14ac:dyDescent="0.25">
      <c r="A50" s="1" t="str">
        <f>'Runners RBH2'!A49</f>
        <v>Jayden Richardson</v>
      </c>
      <c r="C50" s="3">
        <f>IF(A50&lt;&gt;"",VLOOKUP(A50,'Runners RBH2'!A$3:CT$114,C$1,FALSE),0)</f>
        <v>1.3370056005555554E-2</v>
      </c>
      <c r="D50" s="6">
        <f>D48+1</f>
        <v>45</v>
      </c>
      <c r="E50" s="2"/>
      <c r="F50" s="2">
        <f t="shared" si="29"/>
        <v>0</v>
      </c>
      <c r="J50" s="1" t="str">
        <f t="shared" si="30"/>
        <v>Jayden Richardson</v>
      </c>
      <c r="M50" s="8" t="str">
        <f t="shared" si="20"/>
        <v/>
      </c>
      <c r="N50" s="8" t="str">
        <f t="shared" si="21"/>
        <v/>
      </c>
      <c r="O50" s="1" t="str">
        <f t="shared" si="22"/>
        <v/>
      </c>
      <c r="P50" s="32" t="str">
        <f t="shared" si="23"/>
        <v/>
      </c>
      <c r="Q50" s="32" t="str">
        <f>IF(D50&lt;=L$4,IF(P50="Y",Q48,Q48-1),"")</f>
        <v/>
      </c>
      <c r="R50" s="6">
        <f t="shared" si="8"/>
        <v>0</v>
      </c>
      <c r="S50" s="6">
        <f>IF(AND(D50&lt;=L$4,P50&lt;&gt;"Y"),IF(N50&lt;VLOOKUP(O50,'Runners RBH2'!A$3:FQ$114,S$1,FALSE),IF(Y$2="zero",0,Y$2),0),0)</f>
        <v>0</v>
      </c>
      <c r="T50" s="6">
        <f t="shared" si="32"/>
        <v>0</v>
      </c>
      <c r="U50" s="2"/>
      <c r="V50" s="2" t="str">
        <f>IF(O50&lt;&gt;"",VLOOKUP(O50,Runners!CZ$3:DM$180,V$1,FALSE),"")</f>
        <v/>
      </c>
      <c r="W50" s="18" t="str">
        <f t="shared" si="33"/>
        <v/>
      </c>
    </row>
    <row r="51" spans="1:23" x14ac:dyDescent="0.25">
      <c r="A51" s="1" t="str">
        <f>'Runners RBH2'!A50</f>
        <v>Jennifer Hill</v>
      </c>
      <c r="C51" s="3">
        <f>IF(A51&lt;&gt;"",VLOOKUP(A51,'Runners RBH2'!A$3:CT$114,C$1,FALSE),0)</f>
        <v>1.1460333793333333E-2</v>
      </c>
      <c r="D51" s="6">
        <f t="shared" si="28"/>
        <v>46</v>
      </c>
      <c r="E51" s="2"/>
      <c r="F51" s="2">
        <f t="shared" si="29"/>
        <v>0</v>
      </c>
      <c r="J51" s="1" t="str">
        <f t="shared" si="30"/>
        <v>Jennifer Hill</v>
      </c>
      <c r="M51" s="8" t="str">
        <f t="shared" si="20"/>
        <v/>
      </c>
      <c r="N51" s="8" t="str">
        <f t="shared" si="21"/>
        <v/>
      </c>
      <c r="O51" s="1" t="str">
        <f t="shared" si="22"/>
        <v/>
      </c>
      <c r="P51" s="32" t="str">
        <f t="shared" si="23"/>
        <v/>
      </c>
      <c r="Q51" s="32" t="str">
        <f t="shared" si="31"/>
        <v/>
      </c>
      <c r="R51" s="6">
        <f t="shared" si="8"/>
        <v>0</v>
      </c>
      <c r="S51" s="6">
        <f>IF(AND(D51&lt;=L$4,P51&lt;&gt;"Y"),IF(N51&lt;VLOOKUP(O51,'Runners RBH2'!A$3:FQ$114,S$1,FALSE),IF(Y$2="zero",0,Y$2),0),0)</f>
        <v>0</v>
      </c>
      <c r="T51" s="6">
        <f t="shared" si="32"/>
        <v>0</v>
      </c>
      <c r="U51" s="2"/>
      <c r="V51" s="2" t="str">
        <f>IF(O51&lt;&gt;"",VLOOKUP(O51,Runners!CZ$3:DM$180,V$1,FALSE),"")</f>
        <v/>
      </c>
      <c r="W51" s="18" t="str">
        <f t="shared" si="33"/>
        <v/>
      </c>
    </row>
    <row r="52" spans="1:23" x14ac:dyDescent="0.25">
      <c r="A52" s="1" t="str">
        <f>'Runners RBH2'!A51</f>
        <v>Joanna Goorney</v>
      </c>
      <c r="C52" s="3">
        <f>IF(A52&lt;&gt;"",VLOOKUP(A52,'Runners RBH2'!A$3:CT$114,C$1,FALSE),0)</f>
        <v>1.2154778247777777E-2</v>
      </c>
      <c r="D52" s="6">
        <f t="shared" si="28"/>
        <v>47</v>
      </c>
      <c r="E52" s="2"/>
      <c r="F52" s="2">
        <f t="shared" si="29"/>
        <v>0</v>
      </c>
      <c r="J52" s="1" t="str">
        <f t="shared" si="30"/>
        <v>Joanna Goorney</v>
      </c>
      <c r="M52" s="8" t="str">
        <f t="shared" si="20"/>
        <v/>
      </c>
      <c r="N52" s="8" t="str">
        <f t="shared" si="21"/>
        <v/>
      </c>
      <c r="O52" s="1" t="str">
        <f t="shared" si="22"/>
        <v/>
      </c>
      <c r="P52" s="32" t="str">
        <f t="shared" si="23"/>
        <v/>
      </c>
      <c r="Q52" s="32" t="str">
        <f t="shared" si="31"/>
        <v/>
      </c>
      <c r="R52" s="6">
        <f t="shared" si="8"/>
        <v>0</v>
      </c>
      <c r="S52" s="6">
        <f>IF(AND(D52&lt;=L$4,P52&lt;&gt;"Y"),IF(N52&lt;VLOOKUP(O52,'Runners RBH2'!A$3:FQ$114,S$1,FALSE),IF(Y$2="zero",0,Y$2),0),0)</f>
        <v>0</v>
      </c>
      <c r="T52" s="6">
        <f t="shared" si="32"/>
        <v>0</v>
      </c>
      <c r="U52" s="2"/>
      <c r="V52" s="2" t="str">
        <f>IF(O52&lt;&gt;"",VLOOKUP(O52,Runners!CZ$3:DM$180,V$1,FALSE),"")</f>
        <v/>
      </c>
      <c r="W52" s="18" t="str">
        <f t="shared" si="33"/>
        <v/>
      </c>
    </row>
    <row r="53" spans="1:23" x14ac:dyDescent="0.25">
      <c r="A53" s="1" t="str">
        <f>'Runners RBH2'!A52</f>
        <v>Joe Greenwood</v>
      </c>
      <c r="C53" s="3">
        <f>IF(A53&lt;&gt;"",VLOOKUP(A53,'Runners RBH2'!A$3:CT$114,C$1,FALSE),0)</f>
        <v>1.4411722702222223E-2</v>
      </c>
      <c r="D53" s="6">
        <f t="shared" si="28"/>
        <v>48</v>
      </c>
      <c r="E53" s="2"/>
      <c r="F53" s="2">
        <f t="shared" si="29"/>
        <v>0</v>
      </c>
      <c r="J53" s="1" t="str">
        <f t="shared" si="30"/>
        <v>Joe Greenwood</v>
      </c>
      <c r="M53" s="8" t="str">
        <f t="shared" si="20"/>
        <v/>
      </c>
      <c r="N53" s="8" t="str">
        <f t="shared" si="21"/>
        <v/>
      </c>
      <c r="O53" s="1" t="str">
        <f t="shared" si="22"/>
        <v/>
      </c>
      <c r="P53" s="32" t="str">
        <f t="shared" si="23"/>
        <v/>
      </c>
      <c r="Q53" s="32" t="str">
        <f t="shared" si="31"/>
        <v/>
      </c>
      <c r="R53" s="6">
        <f t="shared" si="8"/>
        <v>0</v>
      </c>
      <c r="S53" s="6">
        <f>IF(AND(D53&lt;=L$4,P53&lt;&gt;"Y"),IF(N53&lt;VLOOKUP(O53,'Runners RBH2'!A$3:FQ$114,S$1,FALSE),IF(Y$2="zero",0,Y$2),0),0)</f>
        <v>0</v>
      </c>
      <c r="T53" s="6">
        <f t="shared" si="32"/>
        <v>0</v>
      </c>
      <c r="U53" s="2"/>
      <c r="V53" s="2" t="str">
        <f>IF(O53&lt;&gt;"",VLOOKUP(O53,Runners!CZ$3:DM$180,V$1,FALSE),"")</f>
        <v/>
      </c>
      <c r="W53" s="18" t="str">
        <f t="shared" si="33"/>
        <v/>
      </c>
    </row>
    <row r="54" spans="1:23" x14ac:dyDescent="0.25">
      <c r="A54" s="1" t="str">
        <f>'Runners RBH2'!A53</f>
        <v>John Bertenshaw</v>
      </c>
      <c r="C54" s="3">
        <f>IF(A54&lt;&gt;"",VLOOKUP(A54,'Runners RBH2'!A$3:CT$114,C$1,FALSE),0)</f>
        <v>1.1460333823333332E-2</v>
      </c>
      <c r="D54" s="6">
        <f t="shared" si="28"/>
        <v>49</v>
      </c>
      <c r="E54" s="2"/>
      <c r="F54" s="2">
        <f t="shared" si="29"/>
        <v>0</v>
      </c>
      <c r="J54" s="1" t="str">
        <f t="shared" si="30"/>
        <v>John Bertenshaw</v>
      </c>
      <c r="M54" s="8" t="str">
        <f t="shared" si="20"/>
        <v/>
      </c>
      <c r="N54" s="8" t="str">
        <f t="shared" si="21"/>
        <v/>
      </c>
      <c r="O54" s="1" t="str">
        <f t="shared" si="22"/>
        <v/>
      </c>
      <c r="P54" s="32" t="str">
        <f t="shared" si="23"/>
        <v/>
      </c>
      <c r="Q54" s="32" t="str">
        <f t="shared" si="31"/>
        <v/>
      </c>
      <c r="R54" s="6">
        <f t="shared" si="8"/>
        <v>0</v>
      </c>
      <c r="S54" s="6">
        <f>IF(AND(D54&lt;=L$4,P54&lt;&gt;"Y"),IF(N54&lt;VLOOKUP(O54,'Runners RBH2'!A$3:FQ$114,S$1,FALSE),IF(Y$2="zero",0,Y$2),0),0)</f>
        <v>0</v>
      </c>
      <c r="T54" s="6">
        <f t="shared" si="32"/>
        <v>0</v>
      </c>
      <c r="U54" s="2"/>
      <c r="V54" s="2" t="str">
        <f>IF(O54&lt;&gt;"",VLOOKUP(O54,Runners!CZ$3:DM$180,V$1,FALSE),"")</f>
        <v/>
      </c>
      <c r="W54" s="18" t="str">
        <f t="shared" si="33"/>
        <v/>
      </c>
    </row>
    <row r="55" spans="1:23" x14ac:dyDescent="0.25">
      <c r="A55" s="1" t="str">
        <f>'Runners RBH2'!A54</f>
        <v>John Wild</v>
      </c>
      <c r="C55" s="3">
        <f>IF(A55&lt;&gt;"",VLOOKUP(A55,'Runners RBH2'!A$3:CT$114,C$1,FALSE),0)</f>
        <v>4.6895004999999998E-3</v>
      </c>
      <c r="D55" s="6">
        <f t="shared" si="28"/>
        <v>50</v>
      </c>
      <c r="E55" s="2"/>
      <c r="F55" s="2">
        <f t="shared" si="29"/>
        <v>0</v>
      </c>
      <c r="J55" s="1" t="str">
        <f t="shared" si="30"/>
        <v>John Wild</v>
      </c>
      <c r="M55" s="8" t="str">
        <f t="shared" si="20"/>
        <v/>
      </c>
      <c r="N55" s="8" t="str">
        <f t="shared" si="21"/>
        <v/>
      </c>
      <c r="O55" s="1" t="str">
        <f t="shared" si="22"/>
        <v/>
      </c>
      <c r="P55" s="32" t="str">
        <f t="shared" si="23"/>
        <v/>
      </c>
      <c r="Q55" s="32" t="str">
        <f t="shared" si="31"/>
        <v/>
      </c>
      <c r="R55" s="6">
        <f t="shared" si="8"/>
        <v>0</v>
      </c>
      <c r="S55" s="6">
        <f>IF(AND(D55&lt;=L$4,P55&lt;&gt;"Y"),IF(N55&lt;VLOOKUP(O55,'Runners RBH2'!A$3:FQ$114,S$1,FALSE),IF(Y$2="zero",0,Y$2),0),0)</f>
        <v>0</v>
      </c>
      <c r="T55" s="6">
        <f t="shared" si="32"/>
        <v>0</v>
      </c>
      <c r="U55" s="2"/>
      <c r="V55" s="2" t="str">
        <f>IF(O55&lt;&gt;"",VLOOKUP(O55,Runners!CZ$3:DM$180,V$1,FALSE),"")</f>
        <v/>
      </c>
      <c r="W55" s="18" t="str">
        <f t="shared" si="33"/>
        <v/>
      </c>
    </row>
    <row r="56" spans="1:23" x14ac:dyDescent="0.25">
      <c r="A56" s="1" t="str">
        <f>'Runners RBH2'!A55</f>
        <v>Jonathan Tuck</v>
      </c>
      <c r="C56" s="3">
        <f>IF(A56&lt;&gt;"",VLOOKUP(A56,'Runners RBH2'!A$3:CT$114,C$1,FALSE),0)</f>
        <v>1.3543667176666668E-2</v>
      </c>
      <c r="D56" s="6">
        <f t="shared" si="28"/>
        <v>51</v>
      </c>
      <c r="E56" s="2">
        <v>2.9074074074074075E-2</v>
      </c>
      <c r="F56" s="2">
        <f t="shared" si="29"/>
        <v>1.5530406897407407E-2</v>
      </c>
      <c r="J56" s="1" t="str">
        <f t="shared" si="30"/>
        <v>Jonathan Tuck</v>
      </c>
      <c r="M56" s="8" t="str">
        <f t="shared" si="20"/>
        <v/>
      </c>
      <c r="N56" s="8" t="str">
        <f t="shared" si="21"/>
        <v/>
      </c>
      <c r="O56" s="1" t="str">
        <f t="shared" si="22"/>
        <v/>
      </c>
      <c r="P56" s="32" t="str">
        <f t="shared" si="23"/>
        <v/>
      </c>
      <c r="Q56" s="32" t="str">
        <f t="shared" si="31"/>
        <v/>
      </c>
      <c r="R56" s="6">
        <f t="shared" si="8"/>
        <v>0</v>
      </c>
      <c r="S56" s="6">
        <f>IF(AND(D56&lt;=L$4,P56&lt;&gt;"Y"),IF(N56&lt;VLOOKUP(O56,'Runners RBH2'!A$3:FQ$114,S$1,FALSE),IF(Y$2="zero",0,Y$2),0),0)</f>
        <v>0</v>
      </c>
      <c r="T56" s="6">
        <f t="shared" si="32"/>
        <v>0</v>
      </c>
      <c r="U56" s="2"/>
      <c r="V56" s="2" t="str">
        <f>IF(O56&lt;&gt;"",VLOOKUP(O56,Runners!CZ$3:DM$180,V$1,FALSE),"")</f>
        <v/>
      </c>
      <c r="W56" s="18" t="str">
        <f t="shared" si="33"/>
        <v/>
      </c>
    </row>
    <row r="57" spans="1:23" x14ac:dyDescent="0.25">
      <c r="A57" s="1" t="str">
        <f>'Runners RBH2'!A56</f>
        <v>Juli Wiseman</v>
      </c>
      <c r="C57" s="3">
        <f>IF(A57&lt;&gt;"",VLOOKUP(A57,'Runners RBH2'!A$3:CT$114,C$1,FALSE),0)</f>
        <v>7.1200560755555553E-3</v>
      </c>
      <c r="D57" s="6">
        <f t="shared" si="28"/>
        <v>52</v>
      </c>
      <c r="E57" s="2"/>
      <c r="F57" s="2">
        <f t="shared" si="29"/>
        <v>0</v>
      </c>
      <c r="J57" s="1" t="str">
        <f t="shared" si="30"/>
        <v>Juli Wiseman</v>
      </c>
      <c r="M57" s="8" t="str">
        <f t="shared" si="20"/>
        <v/>
      </c>
      <c r="N57" s="8" t="str">
        <f t="shared" si="21"/>
        <v/>
      </c>
      <c r="O57" s="1" t="str">
        <f t="shared" si="22"/>
        <v/>
      </c>
      <c r="P57" s="32" t="str">
        <f t="shared" si="23"/>
        <v/>
      </c>
      <c r="Q57" s="32" t="str">
        <f>IF(D57&lt;=L$4,IF(P57="Y",Q55,Q55-1),"")</f>
        <v/>
      </c>
      <c r="R57" s="6">
        <f t="shared" si="8"/>
        <v>0</v>
      </c>
      <c r="S57" s="6">
        <f>IF(AND(D57&lt;=L$4,P57&lt;&gt;"Y"),IF(N57&lt;VLOOKUP(O57,'Runners RBH2'!A$3:FQ$114,S$1,FALSE),IF(Y$2="zero",0,Y$2),0),0)</f>
        <v>0</v>
      </c>
      <c r="T57" s="6">
        <f t="shared" si="32"/>
        <v>0</v>
      </c>
      <c r="U57" s="2"/>
      <c r="V57" s="2" t="str">
        <f>IF(O57&lt;&gt;"",VLOOKUP(O57,Runners!CZ$3:DM$180,V$1,FALSE),"")</f>
        <v/>
      </c>
      <c r="W57" s="18" t="str">
        <f t="shared" si="33"/>
        <v/>
      </c>
    </row>
    <row r="58" spans="1:23" x14ac:dyDescent="0.25">
      <c r="A58" s="1" t="str">
        <f>'Runners RBH2'!A57</f>
        <v>Julia Rolfe</v>
      </c>
      <c r="C58" s="3">
        <f>IF(A58&lt;&gt;"",VLOOKUP(A58,'Runners RBH2'!A$3:CT$114,C$1,FALSE),0)</f>
        <v>9.2033894188888899E-3</v>
      </c>
      <c r="D58" s="6">
        <f t="shared" si="28"/>
        <v>53</v>
      </c>
      <c r="E58" s="2"/>
      <c r="F58" s="2">
        <f t="shared" si="29"/>
        <v>0</v>
      </c>
      <c r="J58" s="1" t="str">
        <f t="shared" si="30"/>
        <v>Julia Rolfe</v>
      </c>
      <c r="M58" s="8" t="str">
        <f t="shared" si="20"/>
        <v/>
      </c>
      <c r="N58" s="8" t="str">
        <f t="shared" si="21"/>
        <v/>
      </c>
      <c r="O58" s="1" t="str">
        <f t="shared" si="22"/>
        <v/>
      </c>
      <c r="P58" s="32" t="str">
        <f t="shared" si="23"/>
        <v/>
      </c>
      <c r="Q58" s="32" t="str">
        <f t="shared" si="31"/>
        <v/>
      </c>
      <c r="R58" s="6">
        <f t="shared" si="8"/>
        <v>0</v>
      </c>
      <c r="S58" s="6">
        <f>IF(AND(D58&lt;=L$4,P58&lt;&gt;"Y"),IF(N58&lt;VLOOKUP(O58,'Runners RBH2'!A$3:FQ$114,S$1,FALSE),IF(Y$2="zero",0,Y$2),0),0)</f>
        <v>0</v>
      </c>
      <c r="T58" s="6">
        <f t="shared" si="32"/>
        <v>0</v>
      </c>
      <c r="U58" s="2"/>
      <c r="V58" s="2" t="str">
        <f>IF(O58&lt;&gt;"",VLOOKUP(O58,Runners!CZ$3:DM$180,V$1,FALSE),"")</f>
        <v/>
      </c>
      <c r="W58" s="18" t="str">
        <f t="shared" si="33"/>
        <v/>
      </c>
    </row>
    <row r="59" spans="1:23" x14ac:dyDescent="0.25">
      <c r="A59" s="1" t="str">
        <f>'Runners RBH2'!A58</f>
        <v>Kate Price Edwards</v>
      </c>
      <c r="C59" s="3">
        <f>IF(A59&lt;&gt;"",VLOOKUP(A59,'Runners RBH2'!A$3:CT$114,C$1,FALSE),0)</f>
        <v>1.1286722762222222E-2</v>
      </c>
      <c r="D59" s="6">
        <f t="shared" si="28"/>
        <v>54</v>
      </c>
      <c r="E59" s="2">
        <v>3.0300925925925926E-2</v>
      </c>
      <c r="F59" s="2">
        <f t="shared" si="29"/>
        <v>1.9014203163703704E-2</v>
      </c>
      <c r="J59" s="1" t="str">
        <f t="shared" si="30"/>
        <v>Kate Price Edwards</v>
      </c>
      <c r="M59" s="8" t="str">
        <f t="shared" ref="M59" si="38">IF(D59&lt;=L$4,SMALL(E$4:E$208,D59),"")</f>
        <v/>
      </c>
      <c r="N59" s="8" t="str">
        <f t="shared" ref="N59" si="39">IF(D59&lt;=L$4,VLOOKUP(M59,E$4:F$208,2,FALSE),"")</f>
        <v/>
      </c>
      <c r="O59" s="1" t="str">
        <f t="shared" ref="O59" si="40">IF(D59&lt;=L$4,VLOOKUP(M59,E$4:J$208,6,FALSE),"")</f>
        <v/>
      </c>
      <c r="P59" s="32" t="str">
        <f t="shared" ref="P59" si="41">IF(D59&lt;=L$4,VLOOKUP(O59,A$4:B$208,2,FALSE),"")</f>
        <v/>
      </c>
      <c r="Q59" s="32" t="str">
        <f t="shared" si="31"/>
        <v/>
      </c>
      <c r="R59" s="6">
        <f t="shared" si="8"/>
        <v>0</v>
      </c>
      <c r="S59" s="6">
        <f>IF(AND(D59&lt;=L$4,P59&lt;&gt;"Y"),IF(N59&lt;VLOOKUP(O59,'Runners RBH2'!A$3:FQ$114,S$1,FALSE),IF(Y$2="zero",0,Y$2),0),0)</f>
        <v>0</v>
      </c>
      <c r="T59" s="6">
        <f t="shared" si="32"/>
        <v>0</v>
      </c>
      <c r="U59" s="2"/>
      <c r="V59" s="2" t="str">
        <f>IF(O59&lt;&gt;"",VLOOKUP(O59,Runners!CZ$3:DM$180,V$1,FALSE),"")</f>
        <v/>
      </c>
      <c r="W59" s="18" t="str">
        <f t="shared" si="33"/>
        <v/>
      </c>
    </row>
    <row r="60" spans="1:23" x14ac:dyDescent="0.25">
      <c r="A60" s="1" t="str">
        <f>'Runners RBH2'!A59</f>
        <v>Kathy Gaunt</v>
      </c>
      <c r="B60" s="3"/>
      <c r="C60" s="3">
        <f>IF(A60&lt;&gt;"",VLOOKUP(A60,'Runners RBH2'!A$3:CT$114,C$1,FALSE),0)</f>
        <v>6.7728338833333334E-3</v>
      </c>
      <c r="D60" s="6">
        <f t="shared" si="28"/>
        <v>55</v>
      </c>
      <c r="E60" s="2"/>
      <c r="F60" s="2">
        <f t="shared" si="29"/>
        <v>0</v>
      </c>
      <c r="J60" s="1" t="str">
        <f t="shared" si="30"/>
        <v>Kathy Gaunt</v>
      </c>
      <c r="M60" s="8" t="str">
        <f t="shared" ref="M60:M91" si="42">IF(D60&lt;=L$4,SMALL(E$4:E$208,D60),"")</f>
        <v/>
      </c>
      <c r="N60" s="8" t="str">
        <f t="shared" ref="N60:N91" si="43">IF(D60&lt;=L$4,VLOOKUP(M60,E$4:F$208,2,FALSE),"")</f>
        <v/>
      </c>
      <c r="O60" s="1" t="str">
        <f t="shared" ref="O60:O91" si="44">IF(D60&lt;=L$4,VLOOKUP(M60,E$4:J$208,6,FALSE),"")</f>
        <v/>
      </c>
      <c r="P60" s="32" t="str">
        <f t="shared" ref="P60:P91" si="45">IF(D60&lt;=L$4,VLOOKUP(O60,A$4:B$208,2,FALSE),"")</f>
        <v/>
      </c>
      <c r="Q60" s="32" t="str">
        <f>IF(D60&lt;=L$4,IF(P60="Y",Q58,Q58-1),"")</f>
        <v/>
      </c>
      <c r="R60" s="6">
        <f t="shared" si="8"/>
        <v>0</v>
      </c>
      <c r="S60" s="6">
        <f>IF(AND(D60&lt;=L$4,P60&lt;&gt;"Y"),IF(N60&lt;VLOOKUP(O60,'Runners RBH2'!A$3:FQ$114,S$1,FALSE),IF(Y$2="zero",0,Y$2),0),0)</f>
        <v>0</v>
      </c>
      <c r="T60" s="6">
        <f t="shared" si="32"/>
        <v>0</v>
      </c>
      <c r="U60" s="2"/>
      <c r="V60" s="2" t="str">
        <f>IF(O60&lt;&gt;"",VLOOKUP(O60,Runners!CZ$3:DM$180,V$1,FALSE),"")</f>
        <v/>
      </c>
      <c r="W60" s="18" t="str">
        <f t="shared" si="33"/>
        <v/>
      </c>
    </row>
    <row r="61" spans="1:23" x14ac:dyDescent="0.25">
      <c r="A61" s="1" t="str">
        <f>'Runners RBH2'!A60</f>
        <v>Katy McIntyre</v>
      </c>
      <c r="B61" s="3"/>
      <c r="C61" s="3">
        <f>IF(A61&lt;&gt;"",VLOOKUP(A61,'Runners RBH2'!A$3:CT$114,C$1,FALSE),0)</f>
        <v>5.2103338933333328E-3</v>
      </c>
      <c r="D61" s="6">
        <f t="shared" si="28"/>
        <v>56</v>
      </c>
      <c r="E61" s="2"/>
      <c r="F61" s="2">
        <f t="shared" si="29"/>
        <v>0</v>
      </c>
      <c r="J61" s="1" t="str">
        <f t="shared" si="30"/>
        <v>Katy McIntyre</v>
      </c>
      <c r="M61" s="8" t="str">
        <f t="shared" si="42"/>
        <v/>
      </c>
      <c r="N61" s="8" t="str">
        <f t="shared" si="43"/>
        <v/>
      </c>
      <c r="O61" s="1" t="str">
        <f t="shared" si="44"/>
        <v/>
      </c>
      <c r="P61" s="32" t="str">
        <f t="shared" si="45"/>
        <v/>
      </c>
      <c r="Q61" s="32" t="str">
        <f t="shared" si="31"/>
        <v/>
      </c>
      <c r="R61" s="6">
        <f t="shared" si="8"/>
        <v>0</v>
      </c>
      <c r="S61" s="6">
        <f>IF(AND(D61&lt;=L$4,P61&lt;&gt;"Y"),IF(N61&lt;VLOOKUP(O61,'Runners RBH2'!A$3:FQ$114,S$1,FALSE),IF(Y$2="zero",0,Y$2),0),0)</f>
        <v>0</v>
      </c>
      <c r="T61" s="6">
        <f t="shared" si="32"/>
        <v>0</v>
      </c>
      <c r="U61" s="2"/>
      <c r="V61" s="2" t="str">
        <f>IF(O61&lt;&gt;"",VLOOKUP(O61,Runners!CZ$3:DM$180,V$1,FALSE),"")</f>
        <v/>
      </c>
      <c r="W61" s="18" t="str">
        <f t="shared" si="33"/>
        <v/>
      </c>
    </row>
    <row r="62" spans="1:23" x14ac:dyDescent="0.25">
      <c r="A62" s="1" t="str">
        <f>'Runners RBH2'!A61</f>
        <v>Kim Dykes</v>
      </c>
      <c r="C62" s="3">
        <f>IF(A62&lt;&gt;"",VLOOKUP(A62,'Runners RBH2'!A$3:CT$114,C$1,FALSE),0)</f>
        <v>9.8978339033333335E-3</v>
      </c>
      <c r="D62" s="6">
        <f t="shared" si="28"/>
        <v>57</v>
      </c>
      <c r="E62" s="2"/>
      <c r="F62" s="2">
        <f t="shared" si="29"/>
        <v>0</v>
      </c>
      <c r="J62" s="1" t="str">
        <f t="shared" si="30"/>
        <v>Kim Dykes</v>
      </c>
      <c r="M62" s="8" t="str">
        <f t="shared" si="42"/>
        <v/>
      </c>
      <c r="N62" s="8" t="str">
        <f t="shared" si="43"/>
        <v/>
      </c>
      <c r="O62" s="1" t="str">
        <f t="shared" si="44"/>
        <v/>
      </c>
      <c r="P62" s="32" t="str">
        <f t="shared" si="45"/>
        <v/>
      </c>
      <c r="Q62" s="32" t="str">
        <f t="shared" si="31"/>
        <v/>
      </c>
      <c r="R62" s="6">
        <f t="shared" si="8"/>
        <v>0</v>
      </c>
      <c r="S62" s="6">
        <f>IF(AND(D62&lt;=L$4,P62&lt;&gt;"Y"),IF(N62&lt;VLOOKUP(O62,'Runners RBH2'!A$3:FQ$114,S$1,FALSE),IF(Y$2="zero",0,Y$2),0),0)</f>
        <v>0</v>
      </c>
      <c r="T62" s="6">
        <f t="shared" si="32"/>
        <v>0</v>
      </c>
      <c r="U62" s="2"/>
      <c r="V62" s="2" t="str">
        <f>IF(O62&lt;&gt;"",VLOOKUP(O62,Runners!CZ$3:DM$180,V$1,FALSE),"")</f>
        <v/>
      </c>
      <c r="W62" s="18" t="str">
        <f t="shared" si="33"/>
        <v/>
      </c>
    </row>
    <row r="63" spans="1:23" x14ac:dyDescent="0.25">
      <c r="A63" s="1" t="str">
        <f>'Runners RBH2'!A62</f>
        <v>Kirsten Burnett</v>
      </c>
      <c r="C63" s="3">
        <f>IF(A63&lt;&gt;"",VLOOKUP(A63,'Runners RBH2'!A$3:CT$114,C$1,FALSE),0)</f>
        <v>9.2033894688888888E-3</v>
      </c>
      <c r="D63" s="6">
        <f t="shared" si="28"/>
        <v>58</v>
      </c>
      <c r="E63" s="2"/>
      <c r="F63" s="2">
        <f t="shared" si="29"/>
        <v>0</v>
      </c>
      <c r="J63" s="1" t="str">
        <f t="shared" si="30"/>
        <v>Kirsten Burnett</v>
      </c>
      <c r="M63" s="8" t="str">
        <f t="shared" si="42"/>
        <v/>
      </c>
      <c r="N63" s="8" t="str">
        <f t="shared" si="43"/>
        <v/>
      </c>
      <c r="O63" s="1" t="str">
        <f t="shared" si="44"/>
        <v/>
      </c>
      <c r="P63" s="32" t="str">
        <f t="shared" si="45"/>
        <v/>
      </c>
      <c r="Q63" s="32" t="str">
        <f t="shared" si="31"/>
        <v/>
      </c>
      <c r="R63" s="6">
        <f t="shared" si="8"/>
        <v>0</v>
      </c>
      <c r="S63" s="6">
        <f>IF(AND(D63&lt;=L$4,P63&lt;&gt;"Y"),IF(N63&lt;VLOOKUP(O63,'Runners RBH2'!A$3:FQ$114,S$1,FALSE),IF(Y$2="zero",0,Y$2),0),0)</f>
        <v>0</v>
      </c>
      <c r="T63" s="6">
        <f t="shared" si="32"/>
        <v>0</v>
      </c>
      <c r="U63" s="2"/>
      <c r="V63" s="2" t="str">
        <f>IF(O63&lt;&gt;"",VLOOKUP(O63,Runners!CZ$3:DM$180,V$1,FALSE),"")</f>
        <v/>
      </c>
      <c r="W63" s="18" t="str">
        <f t="shared" si="33"/>
        <v/>
      </c>
    </row>
    <row r="64" spans="1:23" x14ac:dyDescent="0.25">
      <c r="A64" s="1" t="str">
        <f>'Runners RBH2'!A63</f>
        <v>Laura Byrne</v>
      </c>
      <c r="C64" s="3">
        <f>IF(A64&lt;&gt;"",VLOOKUP(A64,'Runners RBH2'!A$3:CT$114,C$1,FALSE),0)</f>
        <v>6.7728339233333332E-3</v>
      </c>
      <c r="D64" s="6">
        <f t="shared" si="28"/>
        <v>59</v>
      </c>
      <c r="E64" s="2"/>
      <c r="F64" s="2">
        <f t="shared" si="29"/>
        <v>0</v>
      </c>
      <c r="J64" s="1" t="str">
        <f t="shared" si="30"/>
        <v>Laura Byrne</v>
      </c>
      <c r="M64" s="8" t="str">
        <f t="shared" si="42"/>
        <v/>
      </c>
      <c r="N64" s="8" t="str">
        <f t="shared" si="43"/>
        <v/>
      </c>
      <c r="O64" s="1" t="str">
        <f t="shared" si="44"/>
        <v/>
      </c>
      <c r="P64" s="32" t="str">
        <f t="shared" si="45"/>
        <v/>
      </c>
      <c r="Q64" s="32" t="str">
        <f t="shared" si="31"/>
        <v/>
      </c>
      <c r="R64" s="6">
        <f t="shared" si="8"/>
        <v>0</v>
      </c>
      <c r="S64" s="6">
        <f>IF(AND(D64&lt;=L$4,P64&lt;&gt;"Y"),IF(N64&lt;VLOOKUP(O64,'Runners RBH2'!A$3:FQ$114,S$1,FALSE),IF(Y$2="zero",0,Y$2),0),0)</f>
        <v>0</v>
      </c>
      <c r="T64" s="6">
        <f t="shared" si="32"/>
        <v>0</v>
      </c>
      <c r="U64" s="2"/>
      <c r="V64" s="2" t="str">
        <f>IF(O64&lt;&gt;"",VLOOKUP(O64,Runners!CZ$3:DM$180,V$1,FALSE),"")</f>
        <v/>
      </c>
      <c r="W64" s="18" t="str">
        <f t="shared" si="33"/>
        <v/>
      </c>
    </row>
    <row r="65" spans="1:23" x14ac:dyDescent="0.25">
      <c r="A65" s="1" t="str">
        <f>'Runners RBH2'!A64</f>
        <v>Lewis McAfee</v>
      </c>
      <c r="B65" s="3"/>
      <c r="C65" s="3">
        <f>IF(A65&lt;&gt;"",VLOOKUP(A65,'Runners RBH2'!A$3:CT$114,C$1,FALSE),0)</f>
        <v>1.1113111711111111E-2</v>
      </c>
      <c r="D65" s="6">
        <f t="shared" si="28"/>
        <v>60</v>
      </c>
      <c r="E65" s="2"/>
      <c r="F65" s="2">
        <f t="shared" si="29"/>
        <v>0</v>
      </c>
      <c r="J65" s="1" t="str">
        <f t="shared" si="30"/>
        <v>Lewis McAfee</v>
      </c>
      <c r="M65" s="8" t="str">
        <f t="shared" si="42"/>
        <v/>
      </c>
      <c r="N65" s="8" t="str">
        <f t="shared" si="43"/>
        <v/>
      </c>
      <c r="O65" s="1" t="str">
        <f t="shared" si="44"/>
        <v/>
      </c>
      <c r="P65" s="32" t="str">
        <f t="shared" si="45"/>
        <v/>
      </c>
      <c r="Q65" s="32" t="str">
        <f t="shared" si="31"/>
        <v/>
      </c>
      <c r="R65" s="6">
        <f t="shared" si="8"/>
        <v>0</v>
      </c>
      <c r="S65" s="6">
        <f>IF(AND(D65&lt;=L$4,P65&lt;&gt;"Y"),IF(N65&lt;VLOOKUP(O65,'Runners RBH2'!A$3:FQ$114,S$1,FALSE),IF(Y$2="zero",0,Y$2),0),0)</f>
        <v>0</v>
      </c>
      <c r="T65" s="6">
        <f t="shared" si="32"/>
        <v>0</v>
      </c>
      <c r="U65" s="2"/>
      <c r="V65" s="2" t="str">
        <f>IF(O65&lt;&gt;"",VLOOKUP(O65,Runners!CZ$3:DM$180,V$1,FALSE),"")</f>
        <v/>
      </c>
      <c r="W65" s="18" t="str">
        <f t="shared" si="33"/>
        <v/>
      </c>
    </row>
    <row r="66" spans="1:23" x14ac:dyDescent="0.25">
      <c r="A66" s="1" t="str">
        <f>'Runners RBH2'!A65</f>
        <v>Lia Murphy</v>
      </c>
      <c r="B66" s="3"/>
      <c r="C66" s="3">
        <f>IF(A66&lt;&gt;"",VLOOKUP(A66,'Runners RBH2'!A$3:CT$114,C$1,FALSE),0)</f>
        <v>6.0783894988888885E-3</v>
      </c>
      <c r="D66" s="6">
        <f t="shared" si="28"/>
        <v>61</v>
      </c>
      <c r="E66" s="2"/>
      <c r="F66" s="2">
        <f t="shared" si="29"/>
        <v>0</v>
      </c>
      <c r="J66" s="1" t="str">
        <f t="shared" si="30"/>
        <v>Lia Murphy</v>
      </c>
      <c r="M66" s="8" t="str">
        <f t="shared" si="42"/>
        <v/>
      </c>
      <c r="N66" s="8" t="str">
        <f t="shared" si="43"/>
        <v/>
      </c>
      <c r="O66" s="1" t="str">
        <f t="shared" si="44"/>
        <v/>
      </c>
      <c r="P66" s="32" t="str">
        <f t="shared" si="45"/>
        <v/>
      </c>
      <c r="Q66" s="32" t="str">
        <f t="shared" si="31"/>
        <v/>
      </c>
      <c r="R66" s="6">
        <f t="shared" si="8"/>
        <v>0</v>
      </c>
      <c r="S66" s="6">
        <f>IF(AND(D66&lt;=L$4,P66&lt;&gt;"Y"),IF(N66&lt;VLOOKUP(O66,'Runners RBH2'!A$3:FQ$114,S$1,FALSE),IF(Y$2="zero",0,Y$2),0),0)</f>
        <v>0</v>
      </c>
      <c r="T66" s="6">
        <f t="shared" si="32"/>
        <v>0</v>
      </c>
      <c r="U66" s="2"/>
      <c r="V66" s="2" t="str">
        <f>IF(O66&lt;&gt;"",VLOOKUP(O66,Runners!CZ$3:DM$180,V$1,FALSE),"")</f>
        <v/>
      </c>
      <c r="W66" s="18" t="str">
        <f t="shared" si="33"/>
        <v/>
      </c>
    </row>
    <row r="67" spans="1:23" x14ac:dyDescent="0.25">
      <c r="A67" s="1" t="str">
        <f>'Runners RBH2'!A66</f>
        <v>Linda Chadderton</v>
      </c>
      <c r="B67" s="3"/>
      <c r="C67" s="3">
        <f>IF(A67&lt;&gt;"",VLOOKUP(A67,'Runners RBH2'!A$3:CT$114,C$1,FALSE),0)</f>
        <v>5.7311672866666667E-3</v>
      </c>
      <c r="D67" s="6">
        <f t="shared" si="28"/>
        <v>62</v>
      </c>
      <c r="E67" s="2"/>
      <c r="F67" s="2">
        <f t="shared" si="29"/>
        <v>0</v>
      </c>
      <c r="J67" s="1" t="str">
        <f t="shared" si="30"/>
        <v>Linda Chadderton</v>
      </c>
      <c r="M67" s="8" t="str">
        <f t="shared" si="42"/>
        <v/>
      </c>
      <c r="N67" s="8" t="str">
        <f t="shared" si="43"/>
        <v/>
      </c>
      <c r="O67" s="1" t="str">
        <f t="shared" si="44"/>
        <v/>
      </c>
      <c r="P67" s="32" t="str">
        <f t="shared" si="45"/>
        <v/>
      </c>
      <c r="Q67" s="32" t="str">
        <f t="shared" si="31"/>
        <v/>
      </c>
      <c r="R67" s="6">
        <f t="shared" si="8"/>
        <v>0</v>
      </c>
      <c r="S67" s="6">
        <f>IF(AND(D67&lt;=L$4,P67&lt;&gt;"Y"),IF(N67&lt;VLOOKUP(O67,'Runners RBH2'!A$3:FQ$114,S$1,FALSE),IF(Y$2="zero",0,Y$2),0),0)</f>
        <v>0</v>
      </c>
      <c r="T67" s="6">
        <f t="shared" si="32"/>
        <v>0</v>
      </c>
      <c r="U67" s="2"/>
      <c r="V67" s="2" t="str">
        <f>IF(O67&lt;&gt;"",VLOOKUP(O67,Runners!CZ$3:DM$180,V$1,FALSE),"")</f>
        <v/>
      </c>
      <c r="W67" s="18" t="str">
        <f t="shared" si="33"/>
        <v/>
      </c>
    </row>
    <row r="68" spans="1:23" x14ac:dyDescent="0.25">
      <c r="A68" s="1" t="str">
        <f>'Runners RBH2'!A67</f>
        <v>Linda Herriott</v>
      </c>
      <c r="B68" s="3"/>
      <c r="C68" s="3">
        <f>IF(A68&lt;&gt;"",VLOOKUP(A68,'Runners RBH2'!A$3:CT$114,C$1,FALSE),0)</f>
        <v>5.0347222222222225E-3</v>
      </c>
      <c r="D68" s="6">
        <f t="shared" si="28"/>
        <v>63</v>
      </c>
      <c r="E68" s="2">
        <v>2.7465277777777772E-2</v>
      </c>
      <c r="F68" s="2">
        <f t="shared" ref="F68" si="46">IF(E68&gt;0,E68-C68,0)</f>
        <v>2.2430555555555551E-2</v>
      </c>
      <c r="J68" s="1" t="str">
        <f t="shared" ref="J68" si="47">A68</f>
        <v>Linda Herriott</v>
      </c>
      <c r="M68" s="8" t="str">
        <f t="shared" si="42"/>
        <v/>
      </c>
      <c r="N68" s="8" t="str">
        <f t="shared" si="43"/>
        <v/>
      </c>
      <c r="O68" s="1" t="str">
        <f t="shared" si="44"/>
        <v/>
      </c>
      <c r="P68" s="32" t="str">
        <f t="shared" si="45"/>
        <v/>
      </c>
      <c r="Q68" s="32" t="str">
        <f t="shared" ref="Q68" si="48">IF(D68&lt;=L$4,IF(P68="Y",Q67,Q67-1),"")</f>
        <v/>
      </c>
      <c r="R68" s="6">
        <f t="shared" ref="R68" si="49">IF(Q68=Q67,0,IF(Q68&gt;0,Q68,1))</f>
        <v>0</v>
      </c>
      <c r="S68" s="6">
        <f>IF(AND(D68&lt;=L$4,P68&lt;&gt;"Y"),IF(N68&lt;VLOOKUP(O68,'Runners RBH2'!A$3:FQ$114,S$1,FALSE),IF(Y$2="zero",0,Y$2),0),0)</f>
        <v>0</v>
      </c>
      <c r="T68" s="6">
        <f t="shared" ref="T68" si="50">IF(AND(D68&lt;=L$4,P68&lt;&gt;"Y"),S68+R68,0)</f>
        <v>0</v>
      </c>
      <c r="U68" s="2"/>
      <c r="V68" s="2" t="str">
        <f>IF(O68&lt;&gt;"",VLOOKUP(O68,Runners!CZ$3:DM$180,V$1,FALSE),"")</f>
        <v/>
      </c>
      <c r="W68" s="18" t="str">
        <f t="shared" ref="W68" si="51">IF(O68&lt;&gt;"",(V68-N68)/V68,"")</f>
        <v/>
      </c>
    </row>
    <row r="69" spans="1:23" x14ac:dyDescent="0.25">
      <c r="A69" s="1" t="str">
        <f>'Runners RBH2'!A68</f>
        <v>Louise Charnock</v>
      </c>
      <c r="C69" s="3">
        <f>IF(A69&lt;&gt;"",VLOOKUP(A69,'Runners RBH2'!A$3:CT$114,C$1,FALSE),0)</f>
        <v>7.2936672966666671E-3</v>
      </c>
      <c r="D69" s="6">
        <f t="shared" si="28"/>
        <v>64</v>
      </c>
      <c r="E69" s="2"/>
      <c r="F69" s="2">
        <f t="shared" si="29"/>
        <v>0</v>
      </c>
      <c r="J69" s="1" t="str">
        <f t="shared" si="30"/>
        <v>Louise Charnock</v>
      </c>
      <c r="M69" s="8" t="str">
        <f t="shared" si="42"/>
        <v/>
      </c>
      <c r="N69" s="8" t="str">
        <f t="shared" si="43"/>
        <v/>
      </c>
      <c r="O69" s="1" t="str">
        <f t="shared" si="44"/>
        <v/>
      </c>
      <c r="P69" s="32" t="str">
        <f t="shared" si="45"/>
        <v/>
      </c>
      <c r="Q69" s="32" t="str">
        <f>IF(D69&lt;=L$4,IF(P69="Y",Q66,Q66-1),"")</f>
        <v/>
      </c>
      <c r="R69" s="6">
        <f>IF(Q69=Q67,0,IF(Q69&gt;0,Q69,1))</f>
        <v>0</v>
      </c>
      <c r="S69" s="6">
        <f>IF(AND(D69&lt;=L$4,P69&lt;&gt;"Y"),IF(N69&lt;VLOOKUP(O69,'Runners RBH2'!A$3:FQ$114,S$1,FALSE),IF(Y$2="zero",0,Y$2),0),0)</f>
        <v>0</v>
      </c>
      <c r="T69" s="6">
        <f t="shared" si="32"/>
        <v>0</v>
      </c>
      <c r="U69" s="2"/>
      <c r="V69" s="2" t="str">
        <f>IF(O69&lt;&gt;"",VLOOKUP(O69,Runners!CZ$3:DM$180,V$1,FALSE),"")</f>
        <v/>
      </c>
      <c r="W69" s="18" t="str">
        <f t="shared" si="33"/>
        <v/>
      </c>
    </row>
    <row r="70" spans="1:23" x14ac:dyDescent="0.25">
      <c r="A70" s="1" t="str">
        <f>'Runners RBH2'!A69</f>
        <v>Louise Cox</v>
      </c>
      <c r="C70" s="3">
        <f>IF(A70&lt;&gt;"",VLOOKUP(A70,'Runners RBH2'!A$3:CT$114,C$1,FALSE),0)</f>
        <v>1.1113111751111111E-2</v>
      </c>
      <c r="D70" s="6">
        <f t="shared" si="28"/>
        <v>65</v>
      </c>
      <c r="E70" s="2"/>
      <c r="F70" s="2">
        <f t="shared" si="29"/>
        <v>0</v>
      </c>
      <c r="J70" s="1" t="str">
        <f t="shared" si="30"/>
        <v>Louise Cox</v>
      </c>
      <c r="M70" s="8" t="str">
        <f t="shared" si="42"/>
        <v/>
      </c>
      <c r="N70" s="8" t="str">
        <f t="shared" si="43"/>
        <v/>
      </c>
      <c r="O70" s="1" t="str">
        <f t="shared" si="44"/>
        <v/>
      </c>
      <c r="P70" s="32" t="str">
        <f t="shared" si="45"/>
        <v/>
      </c>
      <c r="Q70" s="32" t="str">
        <f t="shared" si="31"/>
        <v/>
      </c>
      <c r="R70" s="6">
        <f t="shared" ref="R70:R132" si="52">IF(Q70=Q69,0,IF(Q70&gt;0,Q70,1))</f>
        <v>0</v>
      </c>
      <c r="S70" s="6">
        <f>IF(AND(D70&lt;=L$4,P70&lt;&gt;"Y"),IF(N70&lt;VLOOKUP(O70,'Runners RBH2'!A$3:FQ$114,S$1,FALSE),IF(Y$2="zero",0,Y$2),0),0)</f>
        <v>0</v>
      </c>
      <c r="T70" s="6">
        <f t="shared" si="32"/>
        <v>0</v>
      </c>
      <c r="U70" s="2"/>
      <c r="V70" s="2" t="str">
        <f>IF(O70&lt;&gt;"",VLOOKUP(O70,Runners!CZ$3:DM$180,V$1,FALSE),"")</f>
        <v/>
      </c>
      <c r="W70" s="18" t="str">
        <f t="shared" si="33"/>
        <v/>
      </c>
    </row>
    <row r="71" spans="1:23" x14ac:dyDescent="0.25">
      <c r="A71" s="1" t="str">
        <f>'Runners RBH2'!A70</f>
        <v>Maddy Markham</v>
      </c>
      <c r="B71" s="3"/>
      <c r="C71" s="3">
        <f>IF(A71&lt;&gt;"",VLOOKUP(A71,'Runners RBH2'!A$3:CT$114,C$1,FALSE),0)</f>
        <v>1.1113111761111112E-2</v>
      </c>
      <c r="D71" s="6">
        <f t="shared" si="28"/>
        <v>66</v>
      </c>
      <c r="E71" s="2"/>
      <c r="F71" s="2">
        <f t="shared" si="29"/>
        <v>0</v>
      </c>
      <c r="J71" s="1" t="str">
        <f t="shared" si="30"/>
        <v>Maddy Markham</v>
      </c>
      <c r="M71" s="8" t="str">
        <f t="shared" si="42"/>
        <v/>
      </c>
      <c r="N71" s="8" t="str">
        <f t="shared" si="43"/>
        <v/>
      </c>
      <c r="O71" s="1" t="str">
        <f t="shared" si="44"/>
        <v/>
      </c>
      <c r="P71" s="32" t="str">
        <f t="shared" si="45"/>
        <v/>
      </c>
      <c r="Q71" s="32" t="str">
        <f t="shared" si="31"/>
        <v/>
      </c>
      <c r="R71" s="6">
        <f t="shared" si="52"/>
        <v>0</v>
      </c>
      <c r="S71" s="6">
        <f>IF(AND(D71&lt;=L$4,P71&lt;&gt;"Y"),IF(N71&lt;VLOOKUP(O71,'Runners RBH2'!A$3:FQ$114,S$1,FALSE),IF(Y$2="zero",0,Y$2),0),0)</f>
        <v>0</v>
      </c>
      <c r="T71" s="6">
        <f t="shared" si="32"/>
        <v>0</v>
      </c>
      <c r="U71" s="2"/>
      <c r="V71" s="2" t="str">
        <f>IF(O71&lt;&gt;"",VLOOKUP(O71,Runners!CZ$3:DM$180,V$1,FALSE),"")</f>
        <v/>
      </c>
      <c r="W71" s="18" t="str">
        <f t="shared" si="33"/>
        <v/>
      </c>
    </row>
    <row r="72" spans="1:23" x14ac:dyDescent="0.25">
      <c r="A72" s="1" t="str">
        <f>'Runners RBH2'!A71</f>
        <v>Mark Hughes</v>
      </c>
      <c r="C72" s="3">
        <f>IF(A72&lt;&gt;"",VLOOKUP(A72,'Runners RBH2'!A$3:CT$114,C$1,FALSE),0)</f>
        <v>1.0765889548888888E-2</v>
      </c>
      <c r="D72" s="6">
        <f t="shared" si="28"/>
        <v>67</v>
      </c>
      <c r="E72" s="2"/>
      <c r="F72" s="2">
        <f t="shared" si="29"/>
        <v>0</v>
      </c>
      <c r="J72" s="1" t="str">
        <f t="shared" si="30"/>
        <v>Mark Hughes</v>
      </c>
      <c r="M72" s="8" t="str">
        <f t="shared" si="42"/>
        <v/>
      </c>
      <c r="N72" s="8" t="str">
        <f t="shared" si="43"/>
        <v/>
      </c>
      <c r="O72" s="1" t="str">
        <f t="shared" si="44"/>
        <v/>
      </c>
      <c r="P72" s="32" t="str">
        <f t="shared" si="45"/>
        <v/>
      </c>
      <c r="Q72" s="32" t="str">
        <f t="shared" si="31"/>
        <v/>
      </c>
      <c r="R72" s="6">
        <f t="shared" si="52"/>
        <v>0</v>
      </c>
      <c r="S72" s="6">
        <f>IF(AND(D72&lt;=L$4,P72&lt;&gt;"Y"),IF(N72&lt;VLOOKUP(O72,'Runners RBH2'!A$3:FQ$114,S$1,FALSE),IF(Y$2="zero",0,Y$2),0),0)</f>
        <v>0</v>
      </c>
      <c r="T72" s="6">
        <f t="shared" si="32"/>
        <v>0</v>
      </c>
      <c r="U72" s="2"/>
      <c r="V72" s="2" t="str">
        <f>IF(O72&lt;&gt;"",VLOOKUP(O72,Runners!CZ$3:DM$180,V$1,FALSE),"")</f>
        <v/>
      </c>
      <c r="W72" s="18" t="str">
        <f t="shared" si="33"/>
        <v/>
      </c>
    </row>
    <row r="73" spans="1:23" x14ac:dyDescent="0.25">
      <c r="A73" s="1" t="str">
        <f>'Runners RBH2'!A72</f>
        <v>Mark Selby</v>
      </c>
      <c r="C73" s="3">
        <f>IF(A73&lt;&gt;"",VLOOKUP(A73,'Runners RBH2'!A$3:CT$114,C$1,FALSE),0)</f>
        <v>1.1981167336666668E-2</v>
      </c>
      <c r="D73" s="6">
        <f t="shared" si="28"/>
        <v>68</v>
      </c>
      <c r="E73" s="2"/>
      <c r="F73" s="2">
        <f t="shared" si="29"/>
        <v>0</v>
      </c>
      <c r="J73" s="1" t="str">
        <f t="shared" si="30"/>
        <v>Mark Selby</v>
      </c>
      <c r="M73" s="8" t="str">
        <f t="shared" si="42"/>
        <v/>
      </c>
      <c r="N73" s="8" t="str">
        <f t="shared" si="43"/>
        <v/>
      </c>
      <c r="O73" s="1" t="str">
        <f t="shared" si="44"/>
        <v/>
      </c>
      <c r="P73" s="32" t="str">
        <f t="shared" si="45"/>
        <v/>
      </c>
      <c r="Q73" s="32" t="str">
        <f t="shared" si="31"/>
        <v/>
      </c>
      <c r="R73" s="6">
        <f t="shared" si="52"/>
        <v>0</v>
      </c>
      <c r="S73" s="6">
        <f>IF(AND(D73&lt;=L$4,P73&lt;&gt;"Y"),IF(N73&lt;VLOOKUP(O73,'Runners RBH2'!A$3:FQ$114,S$1,FALSE),IF(Y$2="zero",0,Y$2),0),0)</f>
        <v>0</v>
      </c>
      <c r="T73" s="6">
        <f t="shared" si="32"/>
        <v>0</v>
      </c>
      <c r="U73" s="2"/>
      <c r="V73" s="2" t="str">
        <f>IF(O73&lt;&gt;"",VLOOKUP(O73,Runners!CZ$3:DM$180,V$1,FALSE),"")</f>
        <v/>
      </c>
      <c r="W73" s="18" t="str">
        <f t="shared" si="33"/>
        <v/>
      </c>
    </row>
    <row r="74" spans="1:23" x14ac:dyDescent="0.25">
      <c r="A74" s="1" t="str">
        <f>'Runners RBH2'!A73</f>
        <v>Matthew Kay</v>
      </c>
      <c r="C74" s="3">
        <f>IF(A74&lt;&gt;"",VLOOKUP(A74,'Runners RBH2'!A$3:CT$114,C$1,FALSE),0)</f>
        <v>9.3770006799999989E-3</v>
      </c>
      <c r="D74" s="6">
        <f t="shared" si="28"/>
        <v>69</v>
      </c>
      <c r="E74" s="2"/>
      <c r="F74" s="2">
        <f t="shared" si="29"/>
        <v>0</v>
      </c>
      <c r="J74" s="1" t="str">
        <f t="shared" si="30"/>
        <v>Matthew Kay</v>
      </c>
      <c r="M74" s="8" t="str">
        <f t="shared" si="42"/>
        <v/>
      </c>
      <c r="N74" s="8" t="str">
        <f t="shared" si="43"/>
        <v/>
      </c>
      <c r="O74" s="1" t="str">
        <f t="shared" si="44"/>
        <v/>
      </c>
      <c r="P74" s="32" t="str">
        <f t="shared" si="45"/>
        <v/>
      </c>
      <c r="Q74" s="32" t="str">
        <f t="shared" si="31"/>
        <v/>
      </c>
      <c r="R74" s="6">
        <f t="shared" si="52"/>
        <v>0</v>
      </c>
      <c r="S74" s="6">
        <f>IF(AND(D74&lt;=L$4,P74&lt;&gt;"Y"),IF(N74&lt;VLOOKUP(O74,'Runners RBH2'!A$3:FQ$114,S$1,FALSE),IF(Y$2="zero",0,Y$2),0),0)</f>
        <v>0</v>
      </c>
      <c r="T74" s="6">
        <f t="shared" si="32"/>
        <v>0</v>
      </c>
      <c r="U74" s="2"/>
      <c r="V74" s="2" t="str">
        <f>IF(O74&lt;&gt;"",VLOOKUP(O74,Runners!CZ$3:DM$180,V$1,FALSE),"")</f>
        <v/>
      </c>
      <c r="W74" s="18" t="str">
        <f t="shared" si="33"/>
        <v/>
      </c>
    </row>
    <row r="75" spans="1:23" x14ac:dyDescent="0.25">
      <c r="A75" s="1" t="str">
        <f>'Runners RBH2'!A74</f>
        <v>Matthew Staniforth</v>
      </c>
      <c r="C75" s="3">
        <f>IF(A75&lt;&gt;"",VLOOKUP(A75,'Runners RBH2'!A$3:CT$114,C$1,FALSE),0)</f>
        <v>1.1633945134444445E-2</v>
      </c>
      <c r="D75" s="6">
        <f t="shared" si="28"/>
        <v>70</v>
      </c>
      <c r="E75" s="2">
        <v>2.9270833333333333E-2</v>
      </c>
      <c r="F75" s="2">
        <f t="shared" ref="F75:F106" si="53">IF(E75&gt;0,E75-C75,0)</f>
        <v>1.7636888198888888E-2</v>
      </c>
      <c r="J75" s="1" t="str">
        <f t="shared" ref="J75:J106" si="54">A75</f>
        <v>Matthew Staniforth</v>
      </c>
      <c r="M75" s="8" t="str">
        <f t="shared" si="42"/>
        <v/>
      </c>
      <c r="N75" s="8" t="str">
        <f t="shared" si="43"/>
        <v/>
      </c>
      <c r="O75" s="1" t="str">
        <f t="shared" si="44"/>
        <v/>
      </c>
      <c r="P75" s="32" t="str">
        <f t="shared" si="45"/>
        <v/>
      </c>
      <c r="Q75" s="32" t="str">
        <f t="shared" ref="Q75:Q106" si="55">IF(D75&lt;=L$4,IF(P75="Y",Q74,Q74-1),"")</f>
        <v/>
      </c>
      <c r="R75" s="6">
        <f t="shared" si="52"/>
        <v>0</v>
      </c>
      <c r="S75" s="6">
        <f>IF(AND(D75&lt;=L$4,P75&lt;&gt;"Y"),IF(N75&lt;VLOOKUP(O75,'Runners RBH2'!A$3:FQ$114,S$1,FALSE),IF(Y$2="zero",0,Y$2),0),0)</f>
        <v>0</v>
      </c>
      <c r="T75" s="6">
        <f t="shared" ref="T75:T106" si="56">IF(AND(D75&lt;=L$4,P75&lt;&gt;"Y"),S75+R75,0)</f>
        <v>0</v>
      </c>
      <c r="U75" s="2"/>
      <c r="V75" s="2" t="str">
        <f>IF(O75&lt;&gt;"",VLOOKUP(O75,Runners!CZ$3:DM$180,V$1,FALSE),"")</f>
        <v/>
      </c>
      <c r="W75" s="18" t="str">
        <f t="shared" ref="W75:W106" si="57">IF(O75&lt;&gt;"",(V75-N75)/V75,"")</f>
        <v/>
      </c>
    </row>
    <row r="76" spans="1:23" x14ac:dyDescent="0.25">
      <c r="A76" s="1" t="str">
        <f>'Runners RBH2'!A75</f>
        <v>Melanie Koth</v>
      </c>
      <c r="B76" s="3"/>
      <c r="C76" s="3">
        <f>IF(A76&lt;&gt;"",VLOOKUP(A76,'Runners RBH2'!A$3:CT$114,C$1,FALSE),0)</f>
        <v>1.267561181111111E-2</v>
      </c>
      <c r="D76" s="6">
        <f t="shared" si="28"/>
        <v>71</v>
      </c>
      <c r="E76" s="2"/>
      <c r="F76" s="2">
        <f t="shared" si="53"/>
        <v>0</v>
      </c>
      <c r="J76" s="1" t="str">
        <f t="shared" si="54"/>
        <v>Melanie Koth</v>
      </c>
      <c r="M76" s="8" t="str">
        <f t="shared" si="42"/>
        <v/>
      </c>
      <c r="N76" s="8" t="str">
        <f t="shared" si="43"/>
        <v/>
      </c>
      <c r="O76" s="1" t="str">
        <f t="shared" si="44"/>
        <v/>
      </c>
      <c r="P76" s="32" t="str">
        <f t="shared" si="45"/>
        <v/>
      </c>
      <c r="Q76" s="32" t="str">
        <f t="shared" si="55"/>
        <v/>
      </c>
      <c r="R76" s="6">
        <f t="shared" si="52"/>
        <v>0</v>
      </c>
      <c r="S76" s="6">
        <f>IF(AND(D76&lt;=L$4,P76&lt;&gt;"Y"),IF(N76&lt;VLOOKUP(O76,'Runners RBH2'!A$3:FQ$114,S$1,FALSE),IF(Y$2="zero",0,Y$2),0),0)</f>
        <v>0</v>
      </c>
      <c r="T76" s="6">
        <f t="shared" si="56"/>
        <v>0</v>
      </c>
      <c r="U76" s="2"/>
      <c r="V76" s="2" t="str">
        <f>IF(O76&lt;&gt;"",VLOOKUP(O76,Runners!CZ$3:DM$180,V$1,FALSE),"")</f>
        <v/>
      </c>
      <c r="W76" s="18" t="str">
        <f t="shared" si="57"/>
        <v/>
      </c>
    </row>
    <row r="77" spans="1:23" x14ac:dyDescent="0.25">
      <c r="A77" s="1" t="str">
        <f>'Runners RBH2'!A76</f>
        <v>Michael Hall</v>
      </c>
      <c r="C77" s="3">
        <f>IF(A77&lt;&gt;"",VLOOKUP(A77,'Runners RBH2'!A$3:CT$114,C$1,FALSE),0)</f>
        <v>1.2675611821111109E-2</v>
      </c>
      <c r="D77" s="6">
        <f t="shared" si="28"/>
        <v>72</v>
      </c>
      <c r="E77" s="2"/>
      <c r="F77" s="2">
        <f t="shared" si="53"/>
        <v>0</v>
      </c>
      <c r="J77" s="1" t="str">
        <f t="shared" si="54"/>
        <v>Michael Hall</v>
      </c>
      <c r="M77" s="8" t="str">
        <f t="shared" si="42"/>
        <v/>
      </c>
      <c r="N77" s="8" t="str">
        <f t="shared" si="43"/>
        <v/>
      </c>
      <c r="O77" s="1" t="str">
        <f t="shared" si="44"/>
        <v/>
      </c>
      <c r="P77" s="32" t="str">
        <f t="shared" si="45"/>
        <v/>
      </c>
      <c r="Q77" s="32" t="str">
        <f t="shared" si="55"/>
        <v/>
      </c>
      <c r="R77" s="6">
        <f t="shared" si="52"/>
        <v>0</v>
      </c>
      <c r="S77" s="6">
        <f>IF(AND(D77&lt;=L$4,P77&lt;&gt;"Y"),IF(N77&lt;VLOOKUP(O77,'Runners RBH2'!A$3:FQ$114,S$1,FALSE),IF(Y$2="zero",0,Y$2),0),0)</f>
        <v>0</v>
      </c>
      <c r="T77" s="6">
        <f t="shared" si="56"/>
        <v>0</v>
      </c>
      <c r="U77" s="2"/>
      <c r="V77" s="2" t="str">
        <f>IF(O77&lt;&gt;"",VLOOKUP(O77,Runners!CZ$3:DM$180,V$1,FALSE),"")</f>
        <v/>
      </c>
      <c r="W77" s="18" t="str">
        <f t="shared" si="57"/>
        <v/>
      </c>
    </row>
    <row r="78" spans="1:23" x14ac:dyDescent="0.25">
      <c r="A78" s="1" t="str">
        <f>'Runners RBH2'!A77</f>
        <v>Mick Widdop</v>
      </c>
      <c r="B78" s="3"/>
      <c r="C78" s="3">
        <f>IF(A78&lt;&gt;"",VLOOKUP(A78,'Runners RBH2'!A$3:CT$114,C$1,FALSE),0)</f>
        <v>9.3770007199999988E-3</v>
      </c>
      <c r="D78" s="6">
        <f t="shared" si="28"/>
        <v>73</v>
      </c>
      <c r="E78" s="2"/>
      <c r="F78" s="2">
        <f t="shared" si="53"/>
        <v>0</v>
      </c>
      <c r="J78" s="1" t="str">
        <f t="shared" si="54"/>
        <v>Mick Widdop</v>
      </c>
      <c r="M78" s="8" t="str">
        <f t="shared" si="42"/>
        <v/>
      </c>
      <c r="N78" s="8" t="str">
        <f t="shared" si="43"/>
        <v/>
      </c>
      <c r="O78" s="1" t="str">
        <f t="shared" si="44"/>
        <v/>
      </c>
      <c r="P78" s="32" t="str">
        <f t="shared" si="45"/>
        <v/>
      </c>
      <c r="Q78" s="32" t="str">
        <f t="shared" si="55"/>
        <v/>
      </c>
      <c r="R78" s="6">
        <f t="shared" si="52"/>
        <v>0</v>
      </c>
      <c r="S78" s="6">
        <f>IF(AND(D78&lt;=L$4,P78&lt;&gt;"Y"),IF(N78&lt;VLOOKUP(O78,'Runners RBH2'!A$3:FQ$114,S$1,FALSE),IF(Y$2="zero",0,Y$2),0),0)</f>
        <v>0</v>
      </c>
      <c r="T78" s="6">
        <f t="shared" si="56"/>
        <v>0</v>
      </c>
      <c r="U78" s="2"/>
      <c r="V78" s="2" t="str">
        <f>IF(O78&lt;&gt;"",VLOOKUP(O78,Runners!CZ$3:DM$180,V$1,FALSE),"")</f>
        <v/>
      </c>
      <c r="W78" s="18" t="str">
        <f t="shared" si="57"/>
        <v/>
      </c>
    </row>
    <row r="79" spans="1:23" x14ac:dyDescent="0.25">
      <c r="A79" s="1" t="str">
        <f>'Runners RBH2'!A78</f>
        <v>Mike Toft</v>
      </c>
      <c r="C79" s="3">
        <f>IF(A79&lt;&gt;"",VLOOKUP(A79,'Runners RBH2'!A$3:CT$114,C$1,FALSE),0)</f>
        <v>1.5453389618888889E-2</v>
      </c>
      <c r="D79" s="6">
        <f t="shared" si="28"/>
        <v>74</v>
      </c>
      <c r="E79" s="2">
        <v>2.8472222222222222E-2</v>
      </c>
      <c r="F79" s="2">
        <f t="shared" si="53"/>
        <v>1.3018832603333332E-2</v>
      </c>
      <c r="J79" s="1" t="str">
        <f t="shared" si="54"/>
        <v>Mike Toft</v>
      </c>
      <c r="M79" s="8" t="str">
        <f t="shared" si="42"/>
        <v/>
      </c>
      <c r="N79" s="8" t="str">
        <f t="shared" si="43"/>
        <v/>
      </c>
      <c r="O79" s="1" t="str">
        <f t="shared" si="44"/>
        <v/>
      </c>
      <c r="P79" s="32" t="str">
        <f t="shared" si="45"/>
        <v/>
      </c>
      <c r="Q79" s="32" t="str">
        <f t="shared" si="55"/>
        <v/>
      </c>
      <c r="R79" s="6">
        <f t="shared" si="52"/>
        <v>0</v>
      </c>
      <c r="S79" s="6">
        <f>IF(AND(D79&lt;=L$4,P79&lt;&gt;"Y"),IF(N79&lt;VLOOKUP(O79,'Runners RBH2'!A$3:FQ$114,S$1,FALSE),IF(Y$2="zero",0,Y$2),0),0)</f>
        <v>0</v>
      </c>
      <c r="T79" s="6">
        <f t="shared" si="56"/>
        <v>0</v>
      </c>
      <c r="U79" s="2"/>
      <c r="V79" s="2" t="str">
        <f>IF(O79&lt;&gt;"",VLOOKUP(O79,Runners!CZ$3:DM$180,V$1,FALSE),"")</f>
        <v/>
      </c>
      <c r="W79" s="18" t="str">
        <f t="shared" si="57"/>
        <v/>
      </c>
    </row>
    <row r="80" spans="1:23" x14ac:dyDescent="0.25">
      <c r="A80" s="1" t="str">
        <f>'Runners RBH2'!A79</f>
        <v>Morgan Pritchard</v>
      </c>
      <c r="C80" s="3">
        <f>IF(A80&lt;&gt;"",VLOOKUP(A80,'Runners RBH2'!A$3:CT$114,C$1,FALSE),0)</f>
        <v>1.0592278517777779E-2</v>
      </c>
      <c r="D80" s="6">
        <f t="shared" si="28"/>
        <v>75</v>
      </c>
      <c r="E80" s="2"/>
      <c r="F80" s="2">
        <f t="shared" si="53"/>
        <v>0</v>
      </c>
      <c r="J80" s="1" t="str">
        <f t="shared" si="54"/>
        <v>Morgan Pritchard</v>
      </c>
      <c r="M80" s="8" t="str">
        <f t="shared" si="42"/>
        <v/>
      </c>
      <c r="N80" s="8" t="str">
        <f t="shared" si="43"/>
        <v/>
      </c>
      <c r="O80" s="1" t="str">
        <f t="shared" si="44"/>
        <v/>
      </c>
      <c r="P80" s="32" t="str">
        <f t="shared" si="45"/>
        <v/>
      </c>
      <c r="Q80" s="32" t="str">
        <f t="shared" si="55"/>
        <v/>
      </c>
      <c r="R80" s="6">
        <f t="shared" si="52"/>
        <v>0</v>
      </c>
      <c r="S80" s="6">
        <f>IF(AND(D80&lt;=L$4,P80&lt;&gt;"Y"),IF(N80&lt;VLOOKUP(O80,'Runners RBH2'!A$3:FQ$114,S$1,FALSE),IF(Y$2="zero",0,Y$2),0),0)</f>
        <v>0</v>
      </c>
      <c r="T80" s="6">
        <f t="shared" si="56"/>
        <v>0</v>
      </c>
      <c r="U80" s="2"/>
      <c r="V80" s="2" t="str">
        <f>IF(O80&lt;&gt;"",VLOOKUP(O80,Runners!CZ$3:DM$180,V$1,FALSE),"")</f>
        <v/>
      </c>
      <c r="W80" s="18" t="str">
        <f t="shared" si="57"/>
        <v/>
      </c>
    </row>
    <row r="81" spans="1:23" x14ac:dyDescent="0.25">
      <c r="A81" s="1" t="str">
        <f>'Runners RBH2'!A80</f>
        <v>Neil Baynton-Roberts</v>
      </c>
      <c r="C81" s="3">
        <f>IF(A81&lt;&gt;"",VLOOKUP(A81,'Runners RBH2'!A$3:CT$114,C$1,FALSE),0)</f>
        <v>9.203389638888889E-3</v>
      </c>
      <c r="D81" s="6">
        <f t="shared" si="28"/>
        <v>76</v>
      </c>
      <c r="E81" s="2"/>
      <c r="F81" s="2">
        <f t="shared" si="53"/>
        <v>0</v>
      </c>
      <c r="J81" s="1" t="str">
        <f t="shared" si="54"/>
        <v>Neil Baynton-Roberts</v>
      </c>
      <c r="M81" s="8" t="str">
        <f t="shared" si="42"/>
        <v/>
      </c>
      <c r="N81" s="8" t="str">
        <f t="shared" si="43"/>
        <v/>
      </c>
      <c r="O81" s="1" t="str">
        <f t="shared" si="44"/>
        <v/>
      </c>
      <c r="P81" s="32" t="str">
        <f t="shared" si="45"/>
        <v/>
      </c>
      <c r="Q81" s="32" t="str">
        <f t="shared" si="55"/>
        <v/>
      </c>
      <c r="R81" s="6">
        <f t="shared" si="52"/>
        <v>0</v>
      </c>
      <c r="S81" s="6">
        <f>IF(AND(D81&lt;=L$4,P81&lt;&gt;"Y"),IF(N81&lt;VLOOKUP(O81,'Runners RBH2'!A$3:FQ$114,S$1,FALSE),IF(Y$2="zero",0,Y$2),0),0)</f>
        <v>0</v>
      </c>
      <c r="T81" s="6">
        <f t="shared" si="56"/>
        <v>0</v>
      </c>
      <c r="U81" s="2"/>
      <c r="V81" s="2" t="str">
        <f>IF(O81&lt;&gt;"",VLOOKUP(O81,Runners!CZ$3:DM$180,V$1,FALSE),"")</f>
        <v/>
      </c>
      <c r="W81" s="18" t="str">
        <f t="shared" si="57"/>
        <v/>
      </c>
    </row>
    <row r="82" spans="1:23" x14ac:dyDescent="0.25">
      <c r="A82" s="1" t="str">
        <f>'Runners RBH2'!A81</f>
        <v>Nigel Simpkin</v>
      </c>
      <c r="C82" s="3">
        <f>IF(A82&lt;&gt;"",VLOOKUP(A82,'Runners RBH2'!A$3:CT$114,C$1,FALSE),0)</f>
        <v>7.2936674266666657E-3</v>
      </c>
      <c r="D82" s="6">
        <f t="shared" si="28"/>
        <v>77</v>
      </c>
      <c r="E82" s="2"/>
      <c r="F82" s="2">
        <f t="shared" si="53"/>
        <v>0</v>
      </c>
      <c r="J82" s="1" t="str">
        <f t="shared" si="54"/>
        <v>Nigel Simpkin</v>
      </c>
      <c r="M82" s="8" t="str">
        <f t="shared" si="42"/>
        <v/>
      </c>
      <c r="N82" s="8" t="str">
        <f t="shared" si="43"/>
        <v/>
      </c>
      <c r="O82" s="1" t="str">
        <f t="shared" si="44"/>
        <v/>
      </c>
      <c r="P82" s="32" t="str">
        <f t="shared" si="45"/>
        <v/>
      </c>
      <c r="Q82" s="32" t="str">
        <f t="shared" si="55"/>
        <v/>
      </c>
      <c r="R82" s="6">
        <f t="shared" si="52"/>
        <v>0</v>
      </c>
      <c r="S82" s="6">
        <f>IF(AND(D82&lt;=L$4,P82&lt;&gt;"Y"),IF(N82&lt;VLOOKUP(O82,'Runners RBH2'!A$3:FQ$114,S$1,FALSE),IF(Y$2="zero",0,Y$2),0),0)</f>
        <v>0</v>
      </c>
      <c r="T82" s="6">
        <f t="shared" si="56"/>
        <v>0</v>
      </c>
      <c r="U82" s="2"/>
      <c r="V82" s="2" t="str">
        <f>IF(O82&lt;&gt;"",VLOOKUP(O82,Runners!CZ$3:DM$180,V$1,FALSE),"")</f>
        <v/>
      </c>
      <c r="W82" s="18" t="str">
        <f t="shared" si="57"/>
        <v/>
      </c>
    </row>
    <row r="83" spans="1:23" x14ac:dyDescent="0.25">
      <c r="A83" s="1" t="str">
        <f>'Runners RBH2'!A82</f>
        <v>Oliver Thomson</v>
      </c>
      <c r="C83" s="3">
        <f>IF(A83&lt;&gt;"",VLOOKUP(A83,'Runners RBH2'!A$3:CT$114,C$1,FALSE),0)</f>
        <v>1.1807556325555555E-2</v>
      </c>
      <c r="D83" s="6">
        <f t="shared" si="28"/>
        <v>78</v>
      </c>
      <c r="E83" s="2"/>
      <c r="F83" s="2">
        <f t="shared" si="53"/>
        <v>0</v>
      </c>
      <c r="J83" s="1" t="str">
        <f t="shared" si="54"/>
        <v>Oliver Thomson</v>
      </c>
      <c r="M83" s="8" t="str">
        <f t="shared" si="42"/>
        <v/>
      </c>
      <c r="N83" s="8" t="str">
        <f t="shared" si="43"/>
        <v/>
      </c>
      <c r="O83" s="1" t="str">
        <f t="shared" si="44"/>
        <v/>
      </c>
      <c r="P83" s="32" t="str">
        <f t="shared" si="45"/>
        <v/>
      </c>
      <c r="Q83" s="32" t="str">
        <f t="shared" si="55"/>
        <v/>
      </c>
      <c r="R83" s="6">
        <f t="shared" si="52"/>
        <v>0</v>
      </c>
      <c r="S83" s="6">
        <f>IF(AND(D83&lt;=L$4,P83&lt;&gt;"Y"),IF(N83&lt;VLOOKUP(O83,'Runners RBH2'!A$3:FQ$114,S$1,FALSE),IF(Y$2="zero",0,Y$2),0),0)</f>
        <v>0</v>
      </c>
      <c r="T83" s="6">
        <f t="shared" si="56"/>
        <v>0</v>
      </c>
      <c r="U83" s="2"/>
      <c r="V83" s="2" t="str">
        <f>IF(O83&lt;&gt;"",VLOOKUP(O83,Runners!CZ$3:DM$180,V$1,FALSE),"")</f>
        <v/>
      </c>
      <c r="W83" s="18" t="str">
        <f t="shared" si="57"/>
        <v/>
      </c>
    </row>
    <row r="84" spans="1:23" x14ac:dyDescent="0.25">
      <c r="A84" s="1" t="str">
        <f>'Runners RBH2'!A83</f>
        <v>Pamela Binns</v>
      </c>
      <c r="C84" s="3">
        <f>IF(A84&lt;&gt;"",VLOOKUP(A84,'Runners RBH2'!A$3:CT$114,C$1,FALSE),0)</f>
        <v>7.1200563355555552E-3</v>
      </c>
      <c r="D84" s="6">
        <f t="shared" si="28"/>
        <v>79</v>
      </c>
      <c r="E84" s="2"/>
      <c r="F84" s="2">
        <f t="shared" si="53"/>
        <v>0</v>
      </c>
      <c r="J84" s="1" t="str">
        <f t="shared" si="54"/>
        <v>Pamela Binns</v>
      </c>
      <c r="M84" s="8" t="str">
        <f t="shared" si="42"/>
        <v/>
      </c>
      <c r="N84" s="8" t="str">
        <f t="shared" si="43"/>
        <v/>
      </c>
      <c r="O84" s="1" t="str">
        <f t="shared" si="44"/>
        <v/>
      </c>
      <c r="P84" s="32" t="str">
        <f t="shared" si="45"/>
        <v/>
      </c>
      <c r="Q84" s="32" t="str">
        <f t="shared" si="55"/>
        <v/>
      </c>
      <c r="R84" s="6">
        <f t="shared" si="52"/>
        <v>0</v>
      </c>
      <c r="S84" s="6">
        <f>IF(AND(D84&lt;=L$4,P84&lt;&gt;"Y"),IF(N84&lt;VLOOKUP(O84,'Runners RBH2'!A$3:FQ$114,S$1,FALSE),IF(Y$2="zero",0,Y$2),0),0)</f>
        <v>0</v>
      </c>
      <c r="T84" s="6">
        <f t="shared" si="56"/>
        <v>0</v>
      </c>
      <c r="U84" s="2"/>
      <c r="V84" s="2" t="str">
        <f>IF(O84&lt;&gt;"",VLOOKUP(O84,Runners!CZ$3:DM$180,V$1,FALSE),"")</f>
        <v/>
      </c>
      <c r="W84" s="18" t="str">
        <f t="shared" si="57"/>
        <v/>
      </c>
    </row>
    <row r="85" spans="1:23" x14ac:dyDescent="0.25">
      <c r="A85" s="1" t="str">
        <f>'Runners RBH2'!A84</f>
        <v>Pamela Hardman</v>
      </c>
      <c r="B85" s="3"/>
      <c r="C85" s="3">
        <f>IF(A85&lt;&gt;"",VLOOKUP(A85,'Runners RBH2'!A$3:CT$114,C$1,FALSE),0)</f>
        <v>9.3770007899999994E-3</v>
      </c>
      <c r="D85" s="6">
        <f t="shared" si="28"/>
        <v>80</v>
      </c>
      <c r="E85" s="2"/>
      <c r="F85" s="2">
        <f t="shared" si="53"/>
        <v>0</v>
      </c>
      <c r="J85" s="1" t="str">
        <f t="shared" si="54"/>
        <v>Pamela Hardman</v>
      </c>
      <c r="M85" s="8" t="str">
        <f t="shared" si="42"/>
        <v/>
      </c>
      <c r="N85" s="8" t="str">
        <f t="shared" si="43"/>
        <v/>
      </c>
      <c r="O85" s="1" t="str">
        <f t="shared" si="44"/>
        <v/>
      </c>
      <c r="P85" s="32" t="str">
        <f t="shared" si="45"/>
        <v/>
      </c>
      <c r="Q85" s="32" t="str">
        <f t="shared" si="55"/>
        <v/>
      </c>
      <c r="R85" s="6">
        <f t="shared" si="52"/>
        <v>0</v>
      </c>
      <c r="S85" s="6">
        <f>IF(AND(D85&lt;=L$4,P85&lt;&gt;"Y"),IF(N85&lt;VLOOKUP(O85,'Runners RBH2'!A$3:FQ$114,S$1,FALSE),IF(Y$2="zero",0,Y$2),0),0)</f>
        <v>0</v>
      </c>
      <c r="T85" s="6">
        <f t="shared" si="56"/>
        <v>0</v>
      </c>
      <c r="U85" s="2"/>
      <c r="V85" s="2" t="str">
        <f>IF(O85&lt;&gt;"",VLOOKUP(O85,Runners!CZ$3:DM$180,V$1,FALSE),"")</f>
        <v/>
      </c>
      <c r="W85" s="18" t="str">
        <f t="shared" si="57"/>
        <v/>
      </c>
    </row>
    <row r="86" spans="1:23" x14ac:dyDescent="0.25">
      <c r="A86" s="1" t="str">
        <f>'Runners RBH2'!A85</f>
        <v>Paul McAllister</v>
      </c>
      <c r="C86" s="3">
        <f>IF(A86&lt;&gt;"",VLOOKUP(A86,'Runners RBH2'!A$3:CT$114,C$1,FALSE),0)</f>
        <v>9.3770008000000002E-3</v>
      </c>
      <c r="D86" s="6">
        <f t="shared" si="28"/>
        <v>81</v>
      </c>
      <c r="E86" s="2"/>
      <c r="F86" s="2">
        <f t="shared" si="53"/>
        <v>0</v>
      </c>
      <c r="J86" s="1" t="str">
        <f t="shared" si="54"/>
        <v>Paul McAllister</v>
      </c>
      <c r="M86" s="8" t="str">
        <f t="shared" si="42"/>
        <v/>
      </c>
      <c r="N86" s="8" t="str">
        <f t="shared" si="43"/>
        <v/>
      </c>
      <c r="O86" s="1" t="str">
        <f t="shared" si="44"/>
        <v/>
      </c>
      <c r="P86" s="32" t="str">
        <f t="shared" si="45"/>
        <v/>
      </c>
      <c r="Q86" s="32" t="str">
        <f t="shared" si="55"/>
        <v/>
      </c>
      <c r="R86" s="6">
        <f t="shared" si="52"/>
        <v>0</v>
      </c>
      <c r="S86" s="6">
        <f>IF(AND(D86&lt;=L$4,P86&lt;&gt;"Y"),IF(N86&lt;VLOOKUP(O86,'Runners RBH2'!A$3:FQ$114,S$1,FALSE),IF(Y$2="zero",0,Y$2),0),0)</f>
        <v>0</v>
      </c>
      <c r="T86" s="6">
        <f t="shared" si="56"/>
        <v>0</v>
      </c>
      <c r="U86" s="2"/>
      <c r="V86" s="2" t="str">
        <f>IF(O86&lt;&gt;"",VLOOKUP(O86,Runners!CZ$3:DM$180,V$1,FALSE),"")</f>
        <v/>
      </c>
      <c r="W86" s="18" t="str">
        <f t="shared" si="57"/>
        <v/>
      </c>
    </row>
    <row r="87" spans="1:23" x14ac:dyDescent="0.25">
      <c r="A87" s="1" t="str">
        <f>'Runners RBH2'!A86</f>
        <v>Paul Veevers</v>
      </c>
      <c r="C87" s="3">
        <f>IF(A87&lt;&gt;"",VLOOKUP(A87,'Runners RBH2'!A$3:CT$114,C$1,FALSE),0)</f>
        <v>1.0939500809999999E-2</v>
      </c>
      <c r="D87" s="6">
        <f t="shared" si="28"/>
        <v>82</v>
      </c>
      <c r="E87" s="2"/>
      <c r="F87" s="2">
        <f t="shared" si="53"/>
        <v>0</v>
      </c>
      <c r="J87" s="1" t="str">
        <f t="shared" si="54"/>
        <v>Paul Veevers</v>
      </c>
      <c r="M87" s="8" t="str">
        <f t="shared" si="42"/>
        <v/>
      </c>
      <c r="N87" s="8" t="str">
        <f t="shared" si="43"/>
        <v/>
      </c>
      <c r="O87" s="1" t="str">
        <f t="shared" si="44"/>
        <v/>
      </c>
      <c r="P87" s="32" t="str">
        <f t="shared" si="45"/>
        <v/>
      </c>
      <c r="Q87" s="32" t="str">
        <f t="shared" si="55"/>
        <v/>
      </c>
      <c r="R87" s="6">
        <f t="shared" si="52"/>
        <v>0</v>
      </c>
      <c r="S87" s="6">
        <f>IF(AND(D87&lt;=L$4,P87&lt;&gt;"Y"),IF(N87&lt;VLOOKUP(O87,'Runners RBH2'!A$3:FQ$114,S$1,FALSE),IF(Y$2="zero",0,Y$2),0),0)</f>
        <v>0</v>
      </c>
      <c r="T87" s="6">
        <f t="shared" si="56"/>
        <v>0</v>
      </c>
      <c r="U87" s="2"/>
      <c r="V87" s="2" t="str">
        <f>IF(O87&lt;&gt;"",VLOOKUP(O87,Runners!CZ$3:DM$180,V$1,FALSE),"")</f>
        <v/>
      </c>
      <c r="W87" s="18" t="str">
        <f t="shared" si="57"/>
        <v/>
      </c>
    </row>
    <row r="88" spans="1:23" x14ac:dyDescent="0.25">
      <c r="A88" s="1" t="str">
        <f>'Runners RBH2'!A87</f>
        <v>Pete Dilks</v>
      </c>
      <c r="C88" s="3">
        <f>IF(A88&lt;&gt;"",VLOOKUP(A88,'Runners RBH2'!A$3:CT$114,C$1,FALSE),0)</f>
        <v>9.7242230422222211E-3</v>
      </c>
      <c r="D88" s="6">
        <f t="shared" si="28"/>
        <v>83</v>
      </c>
      <c r="E88" s="2">
        <v>2.9675925925925925E-2</v>
      </c>
      <c r="F88" s="2">
        <f t="shared" si="53"/>
        <v>1.9951702883703702E-2</v>
      </c>
      <c r="J88" s="1" t="str">
        <f t="shared" si="54"/>
        <v>Pete Dilks</v>
      </c>
      <c r="M88" s="8" t="str">
        <f t="shared" si="42"/>
        <v/>
      </c>
      <c r="N88" s="8" t="str">
        <f t="shared" si="43"/>
        <v/>
      </c>
      <c r="O88" s="1" t="str">
        <f t="shared" si="44"/>
        <v/>
      </c>
      <c r="P88" s="32" t="str">
        <f t="shared" si="45"/>
        <v/>
      </c>
      <c r="Q88" s="32" t="str">
        <f t="shared" si="55"/>
        <v/>
      </c>
      <c r="R88" s="6">
        <f t="shared" si="52"/>
        <v>0</v>
      </c>
      <c r="S88" s="6">
        <f>IF(AND(D88&lt;=L$4,P88&lt;&gt;"Y"),IF(N88&lt;VLOOKUP(O88,'Runners RBH2'!A$3:FQ$114,S$1,FALSE),IF(Y$2="zero",0,Y$2),0),0)</f>
        <v>0</v>
      </c>
      <c r="T88" s="6">
        <f t="shared" si="56"/>
        <v>0</v>
      </c>
      <c r="U88" s="2"/>
      <c r="V88" s="2" t="str">
        <f>IF(O88&lt;&gt;"",VLOOKUP(O88,Runners!CZ$3:DM$180,V$1,FALSE),"")</f>
        <v/>
      </c>
      <c r="W88" s="18" t="str">
        <f t="shared" si="57"/>
        <v/>
      </c>
    </row>
    <row r="89" spans="1:23" x14ac:dyDescent="0.25">
      <c r="A89" s="1" t="str">
        <f>'Runners RBH2'!A88</f>
        <v>Peter Reid</v>
      </c>
      <c r="C89" s="3">
        <f>IF(A89&lt;&gt;"",VLOOKUP(A89,'Runners RBH2'!A$3:CT$114,C$1,FALSE),0)</f>
        <v>9.2033897188888887E-3</v>
      </c>
      <c r="D89" s="6">
        <f t="shared" si="28"/>
        <v>84</v>
      </c>
      <c r="E89" s="2"/>
      <c r="F89" s="2">
        <f t="shared" si="53"/>
        <v>0</v>
      </c>
      <c r="J89" s="1" t="str">
        <f t="shared" si="54"/>
        <v>Peter Reid</v>
      </c>
      <c r="M89" s="8" t="str">
        <f t="shared" si="42"/>
        <v/>
      </c>
      <c r="N89" s="8" t="str">
        <f t="shared" si="43"/>
        <v/>
      </c>
      <c r="O89" s="1" t="str">
        <f t="shared" si="44"/>
        <v/>
      </c>
      <c r="P89" s="32" t="str">
        <f t="shared" si="45"/>
        <v/>
      </c>
      <c r="Q89" s="32" t="str">
        <f t="shared" si="55"/>
        <v/>
      </c>
      <c r="R89" s="6">
        <f t="shared" si="52"/>
        <v>0</v>
      </c>
      <c r="S89" s="6">
        <f>IF(AND(D89&lt;=L$4,P89&lt;&gt;"Y"),IF(N89&lt;VLOOKUP(O89,'Runners RBH2'!A$3:FQ$114,S$1,FALSE),IF(Y$2="zero",0,Y$2),0),0)</f>
        <v>0</v>
      </c>
      <c r="T89" s="6">
        <f t="shared" si="56"/>
        <v>0</v>
      </c>
      <c r="U89" s="2"/>
      <c r="V89" s="2" t="str">
        <f>IF(O89&lt;&gt;"",VLOOKUP(O89,Runners!CZ$3:DM$180,V$1,FALSE),"")</f>
        <v/>
      </c>
      <c r="W89" s="18" t="str">
        <f t="shared" si="57"/>
        <v/>
      </c>
    </row>
    <row r="90" spans="1:23" x14ac:dyDescent="0.25">
      <c r="A90" s="1" t="str">
        <f>'Runners RBH2'!A89</f>
        <v>Peter Thomson</v>
      </c>
      <c r="C90" s="3">
        <f>IF(A90&lt;&gt;"",VLOOKUP(A90,'Runners RBH2'!A$3:CT$114,C$1,FALSE),0)</f>
        <v>8.8561675066666668E-3</v>
      </c>
      <c r="D90" s="6">
        <f t="shared" si="28"/>
        <v>85</v>
      </c>
      <c r="E90" s="2"/>
      <c r="F90" s="2">
        <f t="shared" si="53"/>
        <v>0</v>
      </c>
      <c r="J90" s="1" t="str">
        <f t="shared" si="54"/>
        <v>Peter Thomson</v>
      </c>
      <c r="M90" s="8" t="str">
        <f t="shared" si="42"/>
        <v/>
      </c>
      <c r="N90" s="8" t="str">
        <f t="shared" si="43"/>
        <v/>
      </c>
      <c r="O90" s="1" t="str">
        <f t="shared" si="44"/>
        <v/>
      </c>
      <c r="P90" s="32" t="str">
        <f t="shared" si="45"/>
        <v/>
      </c>
      <c r="Q90" s="32" t="str">
        <f t="shared" si="55"/>
        <v/>
      </c>
      <c r="R90" s="6">
        <f t="shared" si="52"/>
        <v>0</v>
      </c>
      <c r="S90" s="6">
        <f>IF(AND(D90&lt;=L$4,P90&lt;&gt;"Y"),IF(N90&lt;VLOOKUP(O90,'Runners RBH2'!A$3:FQ$114,S$1,FALSE),IF(Y$2="zero",0,Y$2),0),0)</f>
        <v>0</v>
      </c>
      <c r="T90" s="6">
        <f t="shared" si="56"/>
        <v>0</v>
      </c>
      <c r="U90" s="2"/>
      <c r="V90" s="2" t="str">
        <f>IF(O90&lt;&gt;"",VLOOKUP(O90,Runners!CZ$3:DM$180,V$1,FALSE),"")</f>
        <v/>
      </c>
      <c r="W90" s="18" t="str">
        <f t="shared" si="57"/>
        <v/>
      </c>
    </row>
    <row r="91" spans="1:23" x14ac:dyDescent="0.25">
      <c r="A91" s="1" t="str">
        <f>'Runners RBH2'!A90</f>
        <v>Phil Buller</v>
      </c>
      <c r="B91" s="3"/>
      <c r="C91" s="3">
        <f>IF(A91&lt;&gt;"",VLOOKUP(A91,'Runners RBH2'!A$3:CT$114,C$1,FALSE),0)</f>
        <v>5.7311675166666675E-3</v>
      </c>
      <c r="D91" s="6">
        <f t="shared" si="28"/>
        <v>86</v>
      </c>
      <c r="E91" s="2"/>
      <c r="F91" s="2">
        <f t="shared" si="53"/>
        <v>0</v>
      </c>
      <c r="J91" s="1" t="str">
        <f t="shared" si="54"/>
        <v>Phil Buller</v>
      </c>
      <c r="M91" s="8" t="str">
        <f t="shared" si="42"/>
        <v/>
      </c>
      <c r="N91" s="8" t="str">
        <f t="shared" si="43"/>
        <v/>
      </c>
      <c r="O91" s="1" t="str">
        <f t="shared" si="44"/>
        <v/>
      </c>
      <c r="P91" s="32" t="str">
        <f t="shared" si="45"/>
        <v/>
      </c>
      <c r="Q91" s="32" t="str">
        <f t="shared" si="55"/>
        <v/>
      </c>
      <c r="R91" s="6">
        <f t="shared" si="52"/>
        <v>0</v>
      </c>
      <c r="S91" s="6">
        <f>IF(AND(D91&lt;=L$4,P91&lt;&gt;"Y"),IF(N91&lt;VLOOKUP(O91,'Runners RBH2'!A$3:FQ$114,S$1,FALSE),IF(Y$2="zero",0,Y$2),0),0)</f>
        <v>0</v>
      </c>
      <c r="T91" s="6">
        <f t="shared" si="56"/>
        <v>0</v>
      </c>
      <c r="U91" s="2"/>
      <c r="V91" s="2" t="str">
        <f>IF(O91&lt;&gt;"",VLOOKUP(O91,Runners!CZ$3:DM$180,V$1,FALSE),"")</f>
        <v/>
      </c>
      <c r="W91" s="18" t="str">
        <f t="shared" si="57"/>
        <v/>
      </c>
    </row>
    <row r="92" spans="1:23" x14ac:dyDescent="0.25">
      <c r="A92" s="1" t="str">
        <f>'Runners RBH2'!A91</f>
        <v>Rebecca Willetts</v>
      </c>
      <c r="C92" s="3">
        <f>IF(A92&lt;&gt;"",VLOOKUP(A92,'Runners RBH2'!A$3:CT$114,C$1,FALSE),0)</f>
        <v>8.508945304444444E-3</v>
      </c>
      <c r="D92" s="6">
        <f t="shared" si="28"/>
        <v>87</v>
      </c>
      <c r="E92" s="2"/>
      <c r="F92" s="2">
        <f t="shared" si="53"/>
        <v>0</v>
      </c>
      <c r="J92" s="1" t="str">
        <f t="shared" si="54"/>
        <v>Rebecca Willetts</v>
      </c>
      <c r="M92" s="8" t="str">
        <f t="shared" ref="M92:M123" si="58">IF(D92&lt;=L$4,SMALL(E$4:E$208,D92),"")</f>
        <v/>
      </c>
      <c r="N92" s="8" t="str">
        <f t="shared" ref="N92:N123" si="59">IF(D92&lt;=L$4,VLOOKUP(M92,E$4:F$208,2,FALSE),"")</f>
        <v/>
      </c>
      <c r="O92" s="1" t="str">
        <f t="shared" ref="O92:O123" si="60">IF(D92&lt;=L$4,VLOOKUP(M92,E$4:J$208,6,FALSE),"")</f>
        <v/>
      </c>
      <c r="P92" s="32" t="str">
        <f t="shared" ref="P92:P123" si="61">IF(D92&lt;=L$4,VLOOKUP(O92,A$4:B$208,2,FALSE),"")</f>
        <v/>
      </c>
      <c r="Q92" s="32" t="str">
        <f t="shared" si="55"/>
        <v/>
      </c>
      <c r="R92" s="6">
        <f t="shared" si="52"/>
        <v>0</v>
      </c>
      <c r="S92" s="6">
        <f>IF(AND(D92&lt;=L$4,P92&lt;&gt;"Y"),IF(N92&lt;VLOOKUP(O92,'Runners RBH2'!A$3:FQ$114,S$1,FALSE),IF(Y$2="zero",0,Y$2),0),0)</f>
        <v>0</v>
      </c>
      <c r="T92" s="6">
        <f t="shared" si="56"/>
        <v>0</v>
      </c>
      <c r="U92" s="2"/>
      <c r="V92" s="2" t="str">
        <f>IF(O92&lt;&gt;"",VLOOKUP(O92,Runners!CZ$3:DM$180,V$1,FALSE),"")</f>
        <v/>
      </c>
      <c r="W92" s="18" t="str">
        <f t="shared" si="57"/>
        <v/>
      </c>
    </row>
    <row r="93" spans="1:23" x14ac:dyDescent="0.25">
      <c r="A93" s="1" t="str">
        <f>'Runners RBH2'!A92</f>
        <v>Richard Storey</v>
      </c>
      <c r="B93" s="3"/>
      <c r="C93" s="3">
        <f>IF(A93&lt;&gt;"",VLOOKUP(A93,'Runners RBH2'!A$3:CT$114,C$1,FALSE),0)</f>
        <v>1.0592278647777778E-2</v>
      </c>
      <c r="D93" s="6">
        <f t="shared" si="28"/>
        <v>88</v>
      </c>
      <c r="E93" s="2"/>
      <c r="F93" s="2">
        <f t="shared" si="53"/>
        <v>0</v>
      </c>
      <c r="J93" s="1" t="str">
        <f t="shared" si="54"/>
        <v>Richard Storey</v>
      </c>
      <c r="M93" s="8" t="str">
        <f t="shared" si="58"/>
        <v/>
      </c>
      <c r="N93" s="8" t="str">
        <f t="shared" si="59"/>
        <v/>
      </c>
      <c r="O93" s="1" t="str">
        <f t="shared" si="60"/>
        <v/>
      </c>
      <c r="P93" s="32" t="str">
        <f t="shared" si="61"/>
        <v/>
      </c>
      <c r="Q93" s="32" t="str">
        <f t="shared" si="55"/>
        <v/>
      </c>
      <c r="R93" s="6">
        <f t="shared" si="52"/>
        <v>0</v>
      </c>
      <c r="S93" s="6">
        <f>IF(AND(D93&lt;=L$4,P93&lt;&gt;"Y"),IF(N93&lt;VLOOKUP(O93,'Runners RBH2'!A$3:FQ$114,S$1,FALSE),IF(Y$2="zero",0,Y$2),0),0)</f>
        <v>0</v>
      </c>
      <c r="T93" s="6">
        <f t="shared" si="56"/>
        <v>0</v>
      </c>
      <c r="U93" s="2"/>
      <c r="V93" s="2" t="str">
        <f>IF(O93&lt;&gt;"",VLOOKUP(O93,Runners!CZ$3:DM$180,V$1,FALSE),"")</f>
        <v/>
      </c>
      <c r="W93" s="18" t="str">
        <f t="shared" si="57"/>
        <v/>
      </c>
    </row>
    <row r="94" spans="1:23" x14ac:dyDescent="0.25">
      <c r="A94" s="1" t="str">
        <f>'Runners RBH2'!A93</f>
        <v>Rosie Eagles</v>
      </c>
      <c r="B94" s="3"/>
      <c r="C94" s="3">
        <f>IF(A94&lt;&gt;"",VLOOKUP(A94,'Runners RBH2'!A$3:CT$114,C$1,FALSE),0)</f>
        <v>1.0071445324444445E-2</v>
      </c>
      <c r="D94" s="6">
        <f t="shared" si="28"/>
        <v>89</v>
      </c>
      <c r="E94" s="2"/>
      <c r="F94" s="2">
        <f t="shared" si="53"/>
        <v>0</v>
      </c>
      <c r="J94" s="1" t="str">
        <f t="shared" si="54"/>
        <v>Rosie Eagles</v>
      </c>
      <c r="M94" s="8" t="str">
        <f t="shared" si="58"/>
        <v/>
      </c>
      <c r="N94" s="8" t="str">
        <f t="shared" si="59"/>
        <v/>
      </c>
      <c r="O94" s="1" t="str">
        <f t="shared" si="60"/>
        <v/>
      </c>
      <c r="P94" s="32" t="str">
        <f t="shared" si="61"/>
        <v/>
      </c>
      <c r="Q94" s="32" t="str">
        <f t="shared" si="55"/>
        <v/>
      </c>
      <c r="R94" s="6">
        <f t="shared" si="52"/>
        <v>0</v>
      </c>
      <c r="S94" s="6">
        <f>IF(AND(D94&lt;=L$4,P94&lt;&gt;"Y"),IF(N94&lt;VLOOKUP(O94,'Runners RBH2'!A$3:FQ$114,S$1,FALSE),IF(Y$2="zero",0,Y$2),0),0)</f>
        <v>0</v>
      </c>
      <c r="T94" s="6">
        <f t="shared" si="56"/>
        <v>0</v>
      </c>
      <c r="U94" s="2"/>
      <c r="V94" s="2" t="str">
        <f>IF(O94&lt;&gt;"",VLOOKUP(O94,Runners!CZ$3:DM$180,V$1,FALSE),"")</f>
        <v/>
      </c>
      <c r="W94" s="18" t="str">
        <f t="shared" si="57"/>
        <v/>
      </c>
    </row>
    <row r="95" spans="1:23" x14ac:dyDescent="0.25">
      <c r="A95" s="1" t="str">
        <f>'Runners RBH2'!A94</f>
        <v>Ross McKelvie</v>
      </c>
      <c r="B95" s="3"/>
      <c r="C95" s="3">
        <f>IF(A95&lt;&gt;"",VLOOKUP(A95,'Runners RBH2'!A$3:CT$114,C$1,FALSE),0)</f>
        <v>1.5279778667777777E-2</v>
      </c>
      <c r="D95" s="6">
        <f t="shared" si="28"/>
        <v>90</v>
      </c>
      <c r="E95" s="2"/>
      <c r="F95" s="2">
        <f t="shared" si="53"/>
        <v>0</v>
      </c>
      <c r="J95" s="1" t="str">
        <f t="shared" si="54"/>
        <v>Ross McKelvie</v>
      </c>
      <c r="M95" s="8" t="str">
        <f t="shared" si="58"/>
        <v/>
      </c>
      <c r="N95" s="8" t="str">
        <f t="shared" si="59"/>
        <v/>
      </c>
      <c r="O95" s="1" t="str">
        <f t="shared" si="60"/>
        <v/>
      </c>
      <c r="P95" s="32" t="str">
        <f t="shared" si="61"/>
        <v/>
      </c>
      <c r="Q95" s="32" t="str">
        <f t="shared" si="55"/>
        <v/>
      </c>
      <c r="R95" s="6">
        <f t="shared" si="52"/>
        <v>0</v>
      </c>
      <c r="S95" s="6">
        <f>IF(AND(D95&lt;=L$4,P95&lt;&gt;"Y"),IF(N95&lt;VLOOKUP(O95,'Runners RBH2'!A$3:FQ$114,S$1,FALSE),IF(Y$2="zero",0,Y$2),0),0)</f>
        <v>0</v>
      </c>
      <c r="T95" s="6">
        <f t="shared" si="56"/>
        <v>0</v>
      </c>
      <c r="U95" s="2"/>
      <c r="V95" s="2" t="str">
        <f>IF(O95&lt;&gt;"",VLOOKUP(O95,Runners!CZ$3:DM$180,V$1,FALSE),"")</f>
        <v/>
      </c>
      <c r="W95" s="18" t="str">
        <f t="shared" si="57"/>
        <v/>
      </c>
    </row>
    <row r="96" spans="1:23" x14ac:dyDescent="0.25">
      <c r="A96" s="1" t="str">
        <f>'Runners RBH2'!A95</f>
        <v>Roy Stevens</v>
      </c>
      <c r="B96" s="3"/>
      <c r="C96" s="3">
        <f>IF(A96&lt;&gt;"",VLOOKUP(A96,'Runners RBH2'!A$3:CT$114,C$1,FALSE),0)</f>
        <v>8.3353342333333334E-3</v>
      </c>
      <c r="D96" s="6">
        <f t="shared" si="28"/>
        <v>91</v>
      </c>
      <c r="E96" s="2"/>
      <c r="F96" s="2">
        <f t="shared" si="53"/>
        <v>0</v>
      </c>
      <c r="J96" s="1" t="str">
        <f t="shared" si="54"/>
        <v>Roy Stevens</v>
      </c>
      <c r="M96" s="8" t="str">
        <f t="shared" si="58"/>
        <v/>
      </c>
      <c r="N96" s="8" t="str">
        <f t="shared" si="59"/>
        <v/>
      </c>
      <c r="O96" s="1" t="str">
        <f t="shared" si="60"/>
        <v/>
      </c>
      <c r="P96" s="32" t="str">
        <f t="shared" si="61"/>
        <v/>
      </c>
      <c r="Q96" s="32" t="str">
        <f t="shared" si="55"/>
        <v/>
      </c>
      <c r="R96" s="6">
        <f t="shared" si="52"/>
        <v>0</v>
      </c>
      <c r="S96" s="6">
        <f>IF(AND(D96&lt;=L$4,P96&lt;&gt;"Y"),IF(N96&lt;VLOOKUP(O96,'Runners RBH2'!A$3:FQ$114,S$1,FALSE),IF(Y$2="zero",0,Y$2),0),0)</f>
        <v>0</v>
      </c>
      <c r="T96" s="6">
        <f t="shared" si="56"/>
        <v>0</v>
      </c>
      <c r="U96" s="2"/>
      <c r="V96" s="2" t="str">
        <f>IF(O96&lt;&gt;"",VLOOKUP(O96,Runners!CZ$3:DM$180,V$1,FALSE),"")</f>
        <v/>
      </c>
      <c r="W96" s="18" t="str">
        <f t="shared" si="57"/>
        <v/>
      </c>
    </row>
    <row r="97" spans="1:23" x14ac:dyDescent="0.25">
      <c r="A97" s="1" t="str">
        <f>'Runners RBH2'!A96</f>
        <v>Ruth Bye</v>
      </c>
      <c r="C97" s="3">
        <f>IF(A97&lt;&gt;"",VLOOKUP(A97,'Runners RBH2'!A$3:CT$114,C$1,FALSE),0)</f>
        <v>5.9047786877777777E-3</v>
      </c>
      <c r="D97" s="6">
        <f t="shared" si="28"/>
        <v>92</v>
      </c>
      <c r="E97" s="2"/>
      <c r="F97" s="2">
        <f t="shared" si="53"/>
        <v>0</v>
      </c>
      <c r="J97" s="1" t="str">
        <f t="shared" si="54"/>
        <v>Ruth Bye</v>
      </c>
      <c r="M97" s="8" t="str">
        <f t="shared" si="58"/>
        <v/>
      </c>
      <c r="N97" s="8" t="str">
        <f t="shared" si="59"/>
        <v/>
      </c>
      <c r="O97" s="1" t="str">
        <f t="shared" si="60"/>
        <v/>
      </c>
      <c r="P97" s="32" t="str">
        <f t="shared" si="61"/>
        <v/>
      </c>
      <c r="Q97" s="32" t="str">
        <f t="shared" si="55"/>
        <v/>
      </c>
      <c r="R97" s="6">
        <f t="shared" si="52"/>
        <v>0</v>
      </c>
      <c r="S97" s="6">
        <f>IF(AND(D97&lt;=L$4,P97&lt;&gt;"Y"),IF(N97&lt;VLOOKUP(O97,'Runners RBH2'!A$3:FQ$114,S$1,FALSE),IF(Y$2="zero",0,Y$2),0),0)</f>
        <v>0</v>
      </c>
      <c r="T97" s="6">
        <f t="shared" si="56"/>
        <v>0</v>
      </c>
      <c r="U97" s="2"/>
      <c r="V97" s="2" t="str">
        <f>IF(O97&lt;&gt;"",VLOOKUP(O97,Runners!CZ$3:DM$180,V$1,FALSE),"")</f>
        <v/>
      </c>
      <c r="W97" s="18" t="str">
        <f t="shared" si="57"/>
        <v/>
      </c>
    </row>
    <row r="98" spans="1:23" x14ac:dyDescent="0.25">
      <c r="A98" s="1" t="str">
        <f>'Runners RBH2'!A97</f>
        <v>Ruth Williams</v>
      </c>
      <c r="C98" s="3">
        <f>IF(A98&lt;&gt;"",VLOOKUP(A98,'Runners RBH2'!A$3:CT$114,C$1,FALSE),0)</f>
        <v>8.3353342533333333E-3</v>
      </c>
      <c r="D98" s="6">
        <f t="shared" si="28"/>
        <v>93</v>
      </c>
      <c r="E98" s="2"/>
      <c r="F98" s="2">
        <f t="shared" si="53"/>
        <v>0</v>
      </c>
      <c r="J98" s="1" t="str">
        <f t="shared" si="54"/>
        <v>Ruth Williams</v>
      </c>
      <c r="M98" s="8" t="str">
        <f t="shared" si="58"/>
        <v/>
      </c>
      <c r="N98" s="8" t="str">
        <f t="shared" si="59"/>
        <v/>
      </c>
      <c r="O98" s="1" t="str">
        <f t="shared" si="60"/>
        <v/>
      </c>
      <c r="P98" s="32" t="str">
        <f t="shared" si="61"/>
        <v/>
      </c>
      <c r="Q98" s="32" t="str">
        <f t="shared" si="55"/>
        <v/>
      </c>
      <c r="R98" s="6">
        <f t="shared" si="52"/>
        <v>0</v>
      </c>
      <c r="S98" s="6">
        <f>IF(AND(D98&lt;=L$4,P98&lt;&gt;"Y"),IF(N98&lt;VLOOKUP(O98,'Runners RBH2'!A$3:FQ$114,S$1,FALSE),IF(Y$2="zero",0,Y$2),0),0)</f>
        <v>0</v>
      </c>
      <c r="T98" s="6">
        <f t="shared" si="56"/>
        <v>0</v>
      </c>
      <c r="U98" s="2"/>
      <c r="V98" s="2" t="str">
        <f>IF(O98&lt;&gt;"",VLOOKUP(O98,Runners!CZ$3:DM$180,V$1,FALSE),"")</f>
        <v/>
      </c>
      <c r="W98" s="18" t="str">
        <f t="shared" si="57"/>
        <v/>
      </c>
    </row>
    <row r="99" spans="1:23" x14ac:dyDescent="0.25">
      <c r="A99" s="1" t="str">
        <f>'Runners RBH2'!A98</f>
        <v>Sarah Beck</v>
      </c>
      <c r="C99" s="3">
        <f>IF(A99&lt;&gt;"",VLOOKUP(A99,'Runners RBH2'!A$3:CT$114,C$1,FALSE),0)</f>
        <v>1.1286723152222221E-2</v>
      </c>
      <c r="D99" s="6">
        <f t="shared" si="28"/>
        <v>94</v>
      </c>
      <c r="E99" s="2">
        <v>2.8993055555555553E-2</v>
      </c>
      <c r="F99" s="2">
        <f t="shared" si="53"/>
        <v>1.770633240333333E-2</v>
      </c>
      <c r="J99" s="1" t="str">
        <f t="shared" si="54"/>
        <v>Sarah Beck</v>
      </c>
      <c r="M99" s="8" t="str">
        <f t="shared" si="58"/>
        <v/>
      </c>
      <c r="N99" s="8" t="str">
        <f t="shared" si="59"/>
        <v/>
      </c>
      <c r="O99" s="1" t="str">
        <f t="shared" si="60"/>
        <v/>
      </c>
      <c r="P99" s="32" t="str">
        <f t="shared" si="61"/>
        <v/>
      </c>
      <c r="Q99" s="32" t="str">
        <f t="shared" si="55"/>
        <v/>
      </c>
      <c r="R99" s="6">
        <f t="shared" si="52"/>
        <v>0</v>
      </c>
      <c r="S99" s="6">
        <f>IF(AND(D99&lt;=L$4,P99&lt;&gt;"Y"),IF(N99&lt;VLOOKUP(O99,'Runners RBH2'!A$3:FQ$114,S$1,FALSE),IF(Y$2="zero",0,Y$2),0),0)</f>
        <v>0</v>
      </c>
      <c r="T99" s="6">
        <f t="shared" si="56"/>
        <v>0</v>
      </c>
      <c r="U99" s="2"/>
      <c r="V99" s="2" t="str">
        <f>IF(O99&lt;&gt;"",VLOOKUP(O99,Runners!CZ$3:DM$180,V$1,FALSE),"")</f>
        <v/>
      </c>
      <c r="W99" s="18" t="str">
        <f t="shared" si="57"/>
        <v/>
      </c>
    </row>
    <row r="100" spans="1:23" x14ac:dyDescent="0.25">
      <c r="A100" s="1" t="str">
        <f>'Runners RBH2'!A99</f>
        <v>Sarah Cook</v>
      </c>
      <c r="C100" s="3">
        <f>IF(A100&lt;&gt;"",VLOOKUP(A100,'Runners RBH2'!A$3:CT$114,C$1,FALSE),0)</f>
        <v>6.4256120511111108E-3</v>
      </c>
      <c r="D100" s="6">
        <f t="shared" si="28"/>
        <v>95</v>
      </c>
      <c r="E100" s="2"/>
      <c r="F100" s="2">
        <f t="shared" si="53"/>
        <v>0</v>
      </c>
      <c r="J100" s="1" t="str">
        <f t="shared" si="54"/>
        <v>Sarah Cook</v>
      </c>
      <c r="M100" s="8" t="str">
        <f t="shared" si="58"/>
        <v/>
      </c>
      <c r="N100" s="8" t="str">
        <f t="shared" si="59"/>
        <v/>
      </c>
      <c r="O100" s="1" t="str">
        <f t="shared" si="60"/>
        <v/>
      </c>
      <c r="P100" s="32" t="str">
        <f t="shared" si="61"/>
        <v/>
      </c>
      <c r="Q100" s="32" t="str">
        <f t="shared" si="55"/>
        <v/>
      </c>
      <c r="R100" s="6">
        <f t="shared" si="52"/>
        <v>0</v>
      </c>
      <c r="S100" s="6">
        <f>IF(AND(D100&lt;=L$4,P100&lt;&gt;"Y"),IF(N100&lt;VLOOKUP(O100,'Runners RBH2'!A$3:FQ$114,S$1,FALSE),IF(Y$2="zero",0,Y$2),0),0)</f>
        <v>0</v>
      </c>
      <c r="T100" s="6">
        <f t="shared" si="56"/>
        <v>0</v>
      </c>
      <c r="U100" s="2"/>
      <c r="V100" s="2" t="str">
        <f>IF(O100&lt;&gt;"",VLOOKUP(O100,Runners!CZ$3:DM$180,V$1,FALSE),"")</f>
        <v/>
      </c>
      <c r="W100" s="18" t="str">
        <f t="shared" si="57"/>
        <v/>
      </c>
    </row>
    <row r="101" spans="1:23" x14ac:dyDescent="0.25">
      <c r="A101" s="1" t="str">
        <f>'Runners RBH2'!A100</f>
        <v>Scott Gall</v>
      </c>
      <c r="C101" s="3">
        <f>IF(A101&lt;&gt;"",VLOOKUP(A101,'Runners RBH2'!A$3:CT$114,C$1,FALSE),0)</f>
        <v>3.8214453944444443E-3</v>
      </c>
      <c r="D101" s="6">
        <f t="shared" si="28"/>
        <v>96</v>
      </c>
      <c r="E101" s="2"/>
      <c r="F101" s="2">
        <f t="shared" si="53"/>
        <v>0</v>
      </c>
      <c r="J101" s="1" t="str">
        <f t="shared" si="54"/>
        <v>Scott Gall</v>
      </c>
      <c r="M101" s="8" t="str">
        <f t="shared" si="58"/>
        <v/>
      </c>
      <c r="N101" s="8" t="str">
        <f t="shared" si="59"/>
        <v/>
      </c>
      <c r="O101" s="1" t="str">
        <f t="shared" si="60"/>
        <v/>
      </c>
      <c r="P101" s="32" t="str">
        <f t="shared" si="61"/>
        <v/>
      </c>
      <c r="Q101" s="32" t="str">
        <f t="shared" si="55"/>
        <v/>
      </c>
      <c r="R101" s="6">
        <f t="shared" si="52"/>
        <v>0</v>
      </c>
      <c r="S101" s="6">
        <f>IF(AND(D101&lt;=L$4,P101&lt;&gt;"Y"),IF(N101&lt;VLOOKUP(O101,'Runners RBH2'!A$3:FQ$114,S$1,FALSE),IF(Y$2="zero",0,Y$2),0),0)</f>
        <v>0</v>
      </c>
      <c r="T101" s="6">
        <f t="shared" si="56"/>
        <v>0</v>
      </c>
      <c r="U101" s="2"/>
      <c r="V101" s="2" t="str">
        <f>IF(O101&lt;&gt;"",VLOOKUP(O101,Runners!CZ$3:DM$180,V$1,FALSE),"")</f>
        <v/>
      </c>
      <c r="W101" s="18" t="str">
        <f t="shared" si="57"/>
        <v/>
      </c>
    </row>
    <row r="102" spans="1:23" x14ac:dyDescent="0.25">
      <c r="A102" s="1" t="str">
        <f>'Runners RBH2'!A101</f>
        <v>Sharon Cooper</v>
      </c>
      <c r="C102" s="3">
        <f>IF(A102&lt;&gt;"",VLOOKUP(A102,'Runners RBH2'!A$3:CT$114,C$1,FALSE),0)</f>
        <v>1.0245056515555555E-2</v>
      </c>
      <c r="D102" s="6">
        <f t="shared" ref="D102:D165" si="62">D101+1</f>
        <v>97</v>
      </c>
      <c r="E102" s="2"/>
      <c r="F102" s="2">
        <f t="shared" si="53"/>
        <v>0</v>
      </c>
      <c r="J102" s="1" t="str">
        <f t="shared" si="54"/>
        <v>Sharon Cooper</v>
      </c>
      <c r="M102" s="8" t="str">
        <f t="shared" si="58"/>
        <v/>
      </c>
      <c r="N102" s="8" t="str">
        <f t="shared" si="59"/>
        <v/>
      </c>
      <c r="O102" s="1" t="str">
        <f t="shared" si="60"/>
        <v/>
      </c>
      <c r="P102" s="32" t="str">
        <f t="shared" si="61"/>
        <v/>
      </c>
      <c r="Q102" s="32" t="str">
        <f t="shared" si="55"/>
        <v/>
      </c>
      <c r="R102" s="6">
        <f t="shared" si="52"/>
        <v>0</v>
      </c>
      <c r="S102" s="6">
        <f>IF(AND(D102&lt;=L$4,P102&lt;&gt;"Y"),IF(N102&lt;VLOOKUP(O102,'Runners RBH2'!A$3:FQ$114,S$1,FALSE),IF(Y$2="zero",0,Y$2),0),0)</f>
        <v>0</v>
      </c>
      <c r="T102" s="6">
        <f t="shared" si="56"/>
        <v>0</v>
      </c>
      <c r="U102" s="2"/>
      <c r="V102" s="2" t="str">
        <f>IF(O102&lt;&gt;"",VLOOKUP(O102,Runners!CZ$3:DM$180,V$1,FALSE),"")</f>
        <v/>
      </c>
      <c r="W102" s="18" t="str">
        <f t="shared" si="57"/>
        <v/>
      </c>
    </row>
    <row r="103" spans="1:23" x14ac:dyDescent="0.25">
      <c r="A103" s="1" t="str">
        <f>'Runners RBH2'!A102</f>
        <v>Simon Smith</v>
      </c>
      <c r="C103" s="3">
        <f>IF(A103&lt;&gt;"",VLOOKUP(A103,'Runners RBH2'!A$3:CT$114,C$1,FALSE),0)</f>
        <v>1.1633945414444445E-2</v>
      </c>
      <c r="D103" s="6">
        <f t="shared" si="62"/>
        <v>98</v>
      </c>
      <c r="E103" s="2"/>
      <c r="F103" s="2">
        <f t="shared" si="53"/>
        <v>0</v>
      </c>
      <c r="J103" s="1" t="str">
        <f t="shared" si="54"/>
        <v>Simon Smith</v>
      </c>
      <c r="M103" s="8" t="str">
        <f t="shared" si="58"/>
        <v/>
      </c>
      <c r="N103" s="8" t="str">
        <f t="shared" si="59"/>
        <v/>
      </c>
      <c r="O103" s="1" t="str">
        <f t="shared" si="60"/>
        <v/>
      </c>
      <c r="P103" s="32" t="str">
        <f t="shared" si="61"/>
        <v/>
      </c>
      <c r="Q103" s="32" t="str">
        <f t="shared" si="55"/>
        <v/>
      </c>
      <c r="R103" s="6">
        <f t="shared" si="52"/>
        <v>0</v>
      </c>
      <c r="S103" s="6">
        <f>IF(AND(D103&lt;=L$4,P103&lt;&gt;"Y"),IF(N103&lt;VLOOKUP(O103,'Runners RBH2'!A$3:FQ$114,S$1,FALSE),IF(Y$2="zero",0,Y$2),0),0)</f>
        <v>0</v>
      </c>
      <c r="T103" s="6">
        <f t="shared" si="56"/>
        <v>0</v>
      </c>
      <c r="U103" s="2"/>
      <c r="V103" s="2" t="str">
        <f>IF(O103&lt;&gt;"",VLOOKUP(O103,Runners!CZ$3:DM$180,V$1,FALSE),"")</f>
        <v/>
      </c>
      <c r="W103" s="18" t="str">
        <f t="shared" si="57"/>
        <v/>
      </c>
    </row>
    <row r="104" spans="1:23" x14ac:dyDescent="0.25">
      <c r="A104" s="1" t="str">
        <f>'Runners RBH2'!A103</f>
        <v>Stephen Rodwell</v>
      </c>
      <c r="C104" s="3">
        <f>IF(A104&lt;&gt;"",VLOOKUP(A104,'Runners RBH2'!A$3:CT$114,C$1,FALSE),0)</f>
        <v>1.2328389868888888E-2</v>
      </c>
      <c r="D104" s="6">
        <f t="shared" si="62"/>
        <v>99</v>
      </c>
      <c r="E104" s="2">
        <v>2.9340277777777781E-2</v>
      </c>
      <c r="F104" s="2">
        <f t="shared" si="53"/>
        <v>1.7011887908888891E-2</v>
      </c>
      <c r="J104" s="1" t="str">
        <f t="shared" si="54"/>
        <v>Stephen Rodwell</v>
      </c>
      <c r="M104" s="8" t="str">
        <f t="shared" si="58"/>
        <v/>
      </c>
      <c r="N104" s="8" t="str">
        <f t="shared" si="59"/>
        <v/>
      </c>
      <c r="O104" s="1" t="str">
        <f t="shared" si="60"/>
        <v/>
      </c>
      <c r="P104" s="32" t="str">
        <f t="shared" si="61"/>
        <v/>
      </c>
      <c r="Q104" s="32" t="str">
        <f t="shared" si="55"/>
        <v/>
      </c>
      <c r="R104" s="6">
        <f t="shared" si="52"/>
        <v>0</v>
      </c>
      <c r="S104" s="6">
        <f>IF(AND(D104&lt;=L$4,P104&lt;&gt;"Y"),IF(N104&lt;VLOOKUP(O104,'Runners RBH2'!A$3:FQ$114,S$1,FALSE),IF(Y$2="zero",0,Y$2),0),0)</f>
        <v>0</v>
      </c>
      <c r="T104" s="6">
        <f t="shared" si="56"/>
        <v>0</v>
      </c>
      <c r="U104" s="2"/>
      <c r="V104" s="2" t="str">
        <f>IF(O104&lt;&gt;"",VLOOKUP(O104,Runners!CZ$3:DM$180,V$1,FALSE),"")</f>
        <v/>
      </c>
      <c r="W104" s="18" t="str">
        <f t="shared" si="57"/>
        <v/>
      </c>
    </row>
    <row r="105" spans="1:23" x14ac:dyDescent="0.25">
      <c r="A105" s="1" t="str">
        <f>'Runners RBH2'!A104</f>
        <v>Stephen Wise</v>
      </c>
      <c r="C105" s="3">
        <f>IF(A105&lt;&gt;"",VLOOKUP(A105,'Runners RBH2'!A$3:CT$114,C$1,FALSE),0)</f>
        <v>1.1286723212222223E-2</v>
      </c>
      <c r="D105" s="6">
        <f t="shared" si="62"/>
        <v>100</v>
      </c>
      <c r="E105" s="2"/>
      <c r="F105" s="2">
        <f t="shared" si="53"/>
        <v>0</v>
      </c>
      <c r="J105" s="1" t="str">
        <f t="shared" si="54"/>
        <v>Stephen Wise</v>
      </c>
      <c r="M105" s="8" t="str">
        <f t="shared" si="58"/>
        <v/>
      </c>
      <c r="N105" s="8" t="str">
        <f t="shared" si="59"/>
        <v/>
      </c>
      <c r="O105" s="1" t="str">
        <f t="shared" si="60"/>
        <v/>
      </c>
      <c r="P105" s="32" t="str">
        <f t="shared" si="61"/>
        <v/>
      </c>
      <c r="Q105" s="32" t="str">
        <f t="shared" si="55"/>
        <v/>
      </c>
      <c r="R105" s="6">
        <f t="shared" si="52"/>
        <v>0</v>
      </c>
      <c r="S105" s="6">
        <f>IF(AND(D105&lt;=L$4,P105&lt;&gt;"Y"),IF(N105&lt;VLOOKUP(O105,'Runners RBH2'!A$3:FQ$114,S$1,FALSE),IF(Y$2="zero",0,Y$2),0),0)</f>
        <v>0</v>
      </c>
      <c r="T105" s="6">
        <f t="shared" si="56"/>
        <v>0</v>
      </c>
      <c r="U105" s="2"/>
      <c r="V105" s="2" t="str">
        <f>IF(O105&lt;&gt;"",VLOOKUP(O105,Runners!CZ$3:DM$180,V$1,FALSE),"")</f>
        <v/>
      </c>
      <c r="W105" s="18" t="str">
        <f t="shared" si="57"/>
        <v/>
      </c>
    </row>
    <row r="106" spans="1:23" x14ac:dyDescent="0.25">
      <c r="A106" s="1" t="str">
        <f>'Runners RBH2'!A105</f>
        <v>Steve Pepper</v>
      </c>
      <c r="C106" s="3">
        <f>IF(A106&lt;&gt;"",VLOOKUP(A106,'Runners RBH2'!A$3:CT$114,C$1,FALSE),0)</f>
        <v>1.3022834333333334E-2</v>
      </c>
      <c r="D106" s="6">
        <f t="shared" si="62"/>
        <v>101</v>
      </c>
      <c r="E106" s="2">
        <v>2.8437500000000001E-2</v>
      </c>
      <c r="F106" s="2">
        <f t="shared" si="53"/>
        <v>1.5414665666666667E-2</v>
      </c>
      <c r="J106" s="1" t="str">
        <f t="shared" si="54"/>
        <v>Steve Pepper</v>
      </c>
      <c r="M106" s="8" t="str">
        <f t="shared" si="58"/>
        <v/>
      </c>
      <c r="N106" s="8" t="str">
        <f t="shared" si="59"/>
        <v/>
      </c>
      <c r="O106" s="1" t="str">
        <f t="shared" si="60"/>
        <v/>
      </c>
      <c r="P106" s="32" t="str">
        <f t="shared" si="61"/>
        <v/>
      </c>
      <c r="Q106" s="32" t="str">
        <f t="shared" si="55"/>
        <v/>
      </c>
      <c r="R106" s="6">
        <f t="shared" si="52"/>
        <v>0</v>
      </c>
      <c r="S106" s="6">
        <f>IF(AND(D106&lt;=L$4,P106&lt;&gt;"Y"),IF(N106&lt;VLOOKUP(O106,'Runners RBH2'!A$3:FQ$114,S$1,FALSE),IF(Y$2="zero",0,Y$2),0),0)</f>
        <v>0</v>
      </c>
      <c r="T106" s="6">
        <f t="shared" si="56"/>
        <v>0</v>
      </c>
      <c r="U106" s="2"/>
      <c r="V106" s="2" t="str">
        <f>IF(O106&lt;&gt;"",VLOOKUP(O106,Runners!CZ$3:DM$180,V$1,FALSE),"")</f>
        <v/>
      </c>
      <c r="W106" s="18" t="str">
        <f t="shared" si="57"/>
        <v/>
      </c>
    </row>
    <row r="107" spans="1:23" x14ac:dyDescent="0.25">
      <c r="A107" s="1" t="str">
        <f>'Runners RBH2'!A106</f>
        <v>Susan Hawitt</v>
      </c>
      <c r="C107" s="3">
        <f>IF(A107&lt;&gt;"",VLOOKUP(A107,'Runners RBH2'!A$3:CT$114,C$1,FALSE),0)</f>
        <v>1.0245056565555556E-2</v>
      </c>
      <c r="D107" s="6">
        <f t="shared" si="62"/>
        <v>102</v>
      </c>
      <c r="E107" s="2"/>
      <c r="F107" s="2">
        <f t="shared" ref="F107:F132" si="63">IF(E107&gt;0,E107-C107,0)</f>
        <v>0</v>
      </c>
      <c r="J107" s="1" t="str">
        <f t="shared" ref="J107:J132" si="64">A107</f>
        <v>Susan Hawitt</v>
      </c>
      <c r="M107" s="8" t="str">
        <f t="shared" si="58"/>
        <v/>
      </c>
      <c r="N107" s="8" t="str">
        <f t="shared" si="59"/>
        <v/>
      </c>
      <c r="O107" s="1" t="str">
        <f t="shared" si="60"/>
        <v/>
      </c>
      <c r="P107" s="32" t="str">
        <f t="shared" si="61"/>
        <v/>
      </c>
      <c r="Q107" s="32" t="str">
        <f t="shared" ref="Q107:Q132" si="65">IF(D107&lt;=L$4,IF(P107="Y",Q106,Q106-1),"")</f>
        <v/>
      </c>
      <c r="R107" s="6">
        <f t="shared" si="52"/>
        <v>0</v>
      </c>
      <c r="S107" s="6">
        <f>IF(AND(D107&lt;=L$4,P107&lt;&gt;"Y"),IF(N107&lt;VLOOKUP(O107,'Runners RBH2'!A$3:FQ$114,S$1,FALSE),IF(Y$2="zero",0,Y$2),0),0)</f>
        <v>0</v>
      </c>
      <c r="T107" s="6">
        <f t="shared" ref="T107:T132" si="66">IF(AND(D107&lt;=L$4,P107&lt;&gt;"Y"),S107+R107,0)</f>
        <v>0</v>
      </c>
      <c r="U107" s="2"/>
      <c r="V107" s="2" t="str">
        <f>IF(O107&lt;&gt;"",VLOOKUP(O107,Runners!CZ$3:DM$180,V$1,FALSE),"")</f>
        <v/>
      </c>
      <c r="W107" s="18" t="str">
        <f t="shared" ref="W107:W132" si="67">IF(O107&lt;&gt;"",(V107-N107)/V107,"")</f>
        <v/>
      </c>
    </row>
    <row r="108" spans="1:23" x14ac:dyDescent="0.25">
      <c r="A108" s="1" t="str">
        <f>'Runners RBH2'!A107</f>
        <v>Susan Henry</v>
      </c>
      <c r="C108" s="3">
        <f>IF(A108&lt;&gt;"",VLOOKUP(A108,'Runners RBH2'!A$3:CT$114,C$1,FALSE),0)</f>
        <v>3.9950565755555558E-3</v>
      </c>
      <c r="D108" s="6">
        <f t="shared" si="62"/>
        <v>103</v>
      </c>
      <c r="E108" s="2"/>
      <c r="F108" s="2">
        <f t="shared" si="63"/>
        <v>0</v>
      </c>
      <c r="J108" s="1" t="str">
        <f t="shared" si="64"/>
        <v>Susan Henry</v>
      </c>
      <c r="M108" s="8" t="str">
        <f t="shared" si="58"/>
        <v/>
      </c>
      <c r="N108" s="8" t="str">
        <f t="shared" si="59"/>
        <v/>
      </c>
      <c r="O108" s="1" t="str">
        <f t="shared" si="60"/>
        <v/>
      </c>
      <c r="P108" s="32" t="str">
        <f t="shared" si="61"/>
        <v/>
      </c>
      <c r="Q108" s="32" t="str">
        <f t="shared" si="65"/>
        <v/>
      </c>
      <c r="R108" s="6">
        <f t="shared" si="52"/>
        <v>0</v>
      </c>
      <c r="S108" s="6">
        <f>IF(AND(D108&lt;=L$4,P108&lt;&gt;"Y"),IF(N108&lt;VLOOKUP(O108,'Runners RBH2'!A$3:FQ$114,S$1,FALSE),IF(Y$2="zero",0,Y$2),0),0)</f>
        <v>0</v>
      </c>
      <c r="T108" s="6">
        <f t="shared" si="66"/>
        <v>0</v>
      </c>
      <c r="U108" s="2"/>
      <c r="V108" s="2" t="str">
        <f>IF(O108&lt;&gt;"",VLOOKUP(O108,Runners!CZ$3:DM$180,V$1,FALSE),"")</f>
        <v/>
      </c>
      <c r="W108" s="18" t="str">
        <f t="shared" si="67"/>
        <v/>
      </c>
    </row>
    <row r="109" spans="1:23" x14ac:dyDescent="0.25">
      <c r="A109" s="1" t="str">
        <f>'Runners RBH2'!A108</f>
        <v>Sylvia Elisabeth Gittins</v>
      </c>
      <c r="B109" s="3"/>
      <c r="C109" s="3">
        <f>IF(A109&lt;&gt;"",VLOOKUP(A109,'Runners RBH2'!A$3:CT$114,C$1,FALSE),0)</f>
        <v>6.7728343633333332E-3</v>
      </c>
      <c r="D109" s="6">
        <f t="shared" si="62"/>
        <v>104</v>
      </c>
      <c r="E109" s="2"/>
      <c r="F109" s="2">
        <f t="shared" si="63"/>
        <v>0</v>
      </c>
      <c r="J109" s="1" t="str">
        <f t="shared" si="64"/>
        <v>Sylvia Elisabeth Gittins</v>
      </c>
      <c r="M109" s="8" t="str">
        <f t="shared" si="58"/>
        <v/>
      </c>
      <c r="N109" s="8" t="str">
        <f t="shared" si="59"/>
        <v/>
      </c>
      <c r="O109" s="1" t="str">
        <f t="shared" si="60"/>
        <v/>
      </c>
      <c r="P109" s="32" t="str">
        <f t="shared" si="61"/>
        <v/>
      </c>
      <c r="Q109" s="32" t="str">
        <f t="shared" si="65"/>
        <v/>
      </c>
      <c r="R109" s="6">
        <f t="shared" si="52"/>
        <v>0</v>
      </c>
      <c r="S109" s="6">
        <f>IF(AND(D109&lt;=L$4,P109&lt;&gt;"Y"),IF(N109&lt;VLOOKUP(O109,'Runners RBH2'!A$3:FQ$114,S$1,FALSE),IF(Y$2="zero",0,Y$2),0),0)</f>
        <v>0</v>
      </c>
      <c r="T109" s="6">
        <f t="shared" si="66"/>
        <v>0</v>
      </c>
      <c r="U109" s="2"/>
      <c r="V109" s="2" t="str">
        <f>IF(O109&lt;&gt;"",VLOOKUP(O109,Runners!CZ$3:DM$180,V$1,FALSE),"")</f>
        <v/>
      </c>
      <c r="W109" s="18" t="str">
        <f t="shared" si="67"/>
        <v/>
      </c>
    </row>
    <row r="110" spans="1:23" x14ac:dyDescent="0.25">
      <c r="A110" s="1" t="str">
        <f>'Runners RBH2'!A109</f>
        <v>Terry Hellings</v>
      </c>
      <c r="C110" s="3">
        <f>IF(A110&lt;&gt;"",VLOOKUP(A110,'Runners RBH2'!A$3:CT$114,C$1,FALSE),0)</f>
        <v>1.0592278817777778E-2</v>
      </c>
      <c r="D110" s="6">
        <f t="shared" si="62"/>
        <v>105</v>
      </c>
      <c r="E110" s="2"/>
      <c r="F110" s="2">
        <f t="shared" si="63"/>
        <v>0</v>
      </c>
      <c r="J110" s="1" t="str">
        <f t="shared" si="64"/>
        <v>Terry Hellings</v>
      </c>
      <c r="M110" s="8" t="str">
        <f t="shared" si="58"/>
        <v/>
      </c>
      <c r="N110" s="8" t="str">
        <f t="shared" si="59"/>
        <v/>
      </c>
      <c r="O110" s="1" t="str">
        <f t="shared" si="60"/>
        <v/>
      </c>
      <c r="P110" s="32" t="str">
        <f t="shared" si="61"/>
        <v/>
      </c>
      <c r="Q110" s="32" t="str">
        <f t="shared" si="65"/>
        <v/>
      </c>
      <c r="R110" s="6">
        <f t="shared" si="52"/>
        <v>0</v>
      </c>
      <c r="S110" s="6">
        <f>IF(AND(D110&lt;=L$4,P110&lt;&gt;"Y"),IF(N110&lt;VLOOKUP(O110,'Runners RBH2'!A$3:FQ$114,S$1,FALSE),IF(Y$2="zero",0,Y$2),0),0)</f>
        <v>0</v>
      </c>
      <c r="T110" s="6">
        <f t="shared" si="66"/>
        <v>0</v>
      </c>
      <c r="U110" s="2"/>
      <c r="V110" s="2" t="str">
        <f>IF(O110&lt;&gt;"",VLOOKUP(O110,Runners!CZ$3:DM$180,V$1,FALSE),"")</f>
        <v/>
      </c>
      <c r="W110" s="18" t="str">
        <f t="shared" si="67"/>
        <v/>
      </c>
    </row>
    <row r="111" spans="1:23" x14ac:dyDescent="0.25">
      <c r="A111" s="1" t="str">
        <f>'Runners RBH2'!A110</f>
        <v>Thomas Howarth</v>
      </c>
      <c r="C111" s="3">
        <f>IF(A111&lt;&gt;"",VLOOKUP(A111,'Runners RBH2'!A$3:CT$114,C$1,FALSE),0)</f>
        <v>1.0765889938888889E-2</v>
      </c>
      <c r="D111" s="6">
        <f t="shared" si="62"/>
        <v>106</v>
      </c>
      <c r="E111" s="2"/>
      <c r="F111" s="2">
        <f t="shared" si="63"/>
        <v>0</v>
      </c>
      <c r="J111" s="1" t="str">
        <f t="shared" si="64"/>
        <v>Thomas Howarth</v>
      </c>
      <c r="M111" s="8" t="str">
        <f t="shared" si="58"/>
        <v/>
      </c>
      <c r="N111" s="8" t="str">
        <f t="shared" si="59"/>
        <v/>
      </c>
      <c r="O111" s="1" t="str">
        <f t="shared" si="60"/>
        <v/>
      </c>
      <c r="P111" s="32" t="str">
        <f t="shared" si="61"/>
        <v/>
      </c>
      <c r="Q111" s="32" t="str">
        <f t="shared" si="65"/>
        <v/>
      </c>
      <c r="R111" s="6">
        <f t="shared" si="52"/>
        <v>0</v>
      </c>
      <c r="S111" s="6">
        <f>IF(AND(D111&lt;=L$4,P111&lt;&gt;"Y"),IF(N111&lt;VLOOKUP(O111,'Runners RBH2'!A$3:FQ$114,S$1,FALSE),IF(Y$2="zero",0,Y$2),0),0)</f>
        <v>0</v>
      </c>
      <c r="T111" s="6">
        <f t="shared" si="66"/>
        <v>0</v>
      </c>
      <c r="U111" s="2"/>
      <c r="V111" s="2" t="str">
        <f>IF(O111&lt;&gt;"",VLOOKUP(O111,Runners!CZ$3:DM$180,V$1,FALSE),"")</f>
        <v/>
      </c>
      <c r="W111" s="18" t="str">
        <f t="shared" si="67"/>
        <v/>
      </c>
    </row>
    <row r="112" spans="1:23" x14ac:dyDescent="0.25">
      <c r="A112" s="1" t="str">
        <f>'Runners RBH2'!A111</f>
        <v>Trevor Roberts</v>
      </c>
      <c r="C112" s="3">
        <f>IF(A112&lt;&gt;"",VLOOKUP(A112,'Runners RBH2'!A$3:CT$114,C$1,FALSE),0)</f>
        <v>4.3422788377777783E-3</v>
      </c>
      <c r="D112" s="6">
        <f t="shared" si="62"/>
        <v>107</v>
      </c>
      <c r="E112" s="2"/>
      <c r="F112" s="2">
        <f t="shared" si="63"/>
        <v>0</v>
      </c>
      <c r="J112" s="1" t="str">
        <f t="shared" si="64"/>
        <v>Trevor Roberts</v>
      </c>
      <c r="M112" s="8" t="str">
        <f t="shared" si="58"/>
        <v/>
      </c>
      <c r="N112" s="8" t="str">
        <f t="shared" si="59"/>
        <v/>
      </c>
      <c r="O112" s="1" t="str">
        <f t="shared" si="60"/>
        <v/>
      </c>
      <c r="P112" s="32" t="str">
        <f t="shared" si="61"/>
        <v/>
      </c>
      <c r="Q112" s="32" t="str">
        <f t="shared" si="65"/>
        <v/>
      </c>
      <c r="R112" s="6">
        <f t="shared" si="52"/>
        <v>0</v>
      </c>
      <c r="S112" s="6">
        <f>IF(AND(D112&lt;=L$4,P112&lt;&gt;"Y"),IF(N112&lt;VLOOKUP(O112,'Runners RBH2'!A$3:FQ$114,S$1,FALSE),IF(Y$2="zero",0,Y$2),0),0)</f>
        <v>0</v>
      </c>
      <c r="T112" s="6">
        <f t="shared" si="66"/>
        <v>0</v>
      </c>
      <c r="U112" s="2"/>
      <c r="V112" s="2" t="str">
        <f>IF(O112&lt;&gt;"",VLOOKUP(O112,Runners!CZ$3:DM$180,V$1,FALSE),"")</f>
        <v/>
      </c>
      <c r="W112" s="18" t="str">
        <f t="shared" si="67"/>
        <v/>
      </c>
    </row>
    <row r="113" spans="1:23" x14ac:dyDescent="0.25">
      <c r="A113" s="1" t="str">
        <f>'Runners RBH2'!A112</f>
        <v>Vicki Richardson</v>
      </c>
      <c r="C113" s="3">
        <f>IF(A113&lt;&gt;"",VLOOKUP(A113,'Runners RBH2'!A$3:CT$114,C$1,FALSE),0)</f>
        <v>6.7728344033333339E-3</v>
      </c>
      <c r="D113" s="6">
        <f t="shared" si="62"/>
        <v>108</v>
      </c>
      <c r="E113" s="2"/>
      <c r="F113" s="2">
        <f t="shared" si="63"/>
        <v>0</v>
      </c>
      <c r="J113" s="1" t="str">
        <f t="shared" si="64"/>
        <v>Vicki Richardson</v>
      </c>
      <c r="M113" s="8" t="str">
        <f t="shared" si="58"/>
        <v/>
      </c>
      <c r="N113" s="8" t="str">
        <f t="shared" si="59"/>
        <v/>
      </c>
      <c r="O113" s="1" t="str">
        <f t="shared" si="60"/>
        <v/>
      </c>
      <c r="P113" s="32" t="str">
        <f t="shared" si="61"/>
        <v/>
      </c>
      <c r="Q113" s="32" t="str">
        <f t="shared" si="65"/>
        <v/>
      </c>
      <c r="R113" s="6">
        <f t="shared" si="52"/>
        <v>0</v>
      </c>
      <c r="S113" s="6">
        <f>IF(AND(D113&lt;=L$4,P113&lt;&gt;"Y"),IF(N113&lt;VLOOKUP(O113,'Runners RBH2'!A$3:FQ$114,S$1,FALSE),IF(Y$2="zero",0,Y$2),0),0)</f>
        <v>0</v>
      </c>
      <c r="T113" s="6">
        <f t="shared" si="66"/>
        <v>0</v>
      </c>
      <c r="U113" s="2"/>
      <c r="V113" s="2" t="str">
        <f>IF(O113&lt;&gt;"",VLOOKUP(O113,Runners!CZ$3:DM$180,V$1,FALSE),"")</f>
        <v/>
      </c>
      <c r="W113" s="18" t="str">
        <f t="shared" si="67"/>
        <v/>
      </c>
    </row>
    <row r="114" spans="1:23" x14ac:dyDescent="0.25">
      <c r="A114" s="1" t="str">
        <f>'Runners RBH2'!A113</f>
        <v>Xavia Cooper</v>
      </c>
      <c r="C114" s="3">
        <f>IF(A114&lt;&gt;"",VLOOKUP(A114,'Runners RBH2'!A$3:CT$114,C$1,FALSE),0)</f>
        <v>1.0418667746666666E-2</v>
      </c>
      <c r="D114" s="6">
        <f t="shared" si="62"/>
        <v>109</v>
      </c>
      <c r="E114" s="2"/>
      <c r="F114" s="2">
        <f t="shared" si="63"/>
        <v>0</v>
      </c>
      <c r="J114" s="1" t="str">
        <f t="shared" si="64"/>
        <v>Xavia Cooper</v>
      </c>
      <c r="M114" s="8" t="str">
        <f t="shared" si="58"/>
        <v/>
      </c>
      <c r="N114" s="8" t="str">
        <f t="shared" si="59"/>
        <v/>
      </c>
      <c r="O114" s="1" t="str">
        <f t="shared" si="60"/>
        <v/>
      </c>
      <c r="P114" s="32" t="str">
        <f t="shared" si="61"/>
        <v/>
      </c>
      <c r="Q114" s="32" t="str">
        <f t="shared" si="65"/>
        <v/>
      </c>
      <c r="R114" s="6">
        <f t="shared" si="52"/>
        <v>0</v>
      </c>
      <c r="S114" s="6">
        <f>IF(AND(D114&lt;=L$4,P114&lt;&gt;"Y"),IF(N114&lt;VLOOKUP(O114,'Runners RBH2'!A$3:FQ$114,S$1,FALSE),IF(Y$2="zero",0,Y$2),0),0)</f>
        <v>0</v>
      </c>
      <c r="T114" s="6">
        <f t="shared" si="66"/>
        <v>0</v>
      </c>
      <c r="U114" s="2"/>
      <c r="V114" s="2" t="str">
        <f>IF(O114&lt;&gt;"",VLOOKUP(O114,Runners!CZ$3:DM$180,V$1,FALSE),"")</f>
        <v/>
      </c>
      <c r="W114" s="18" t="str">
        <f t="shared" si="67"/>
        <v/>
      </c>
    </row>
    <row r="115" spans="1:23" x14ac:dyDescent="0.25">
      <c r="C115" s="3">
        <f>IF(A115&lt;&gt;"",VLOOKUP(A115,'Runners RBH2'!A$3:CT$114,C$1,FALSE),0)</f>
        <v>0</v>
      </c>
      <c r="D115" s="6">
        <f t="shared" si="62"/>
        <v>110</v>
      </c>
      <c r="E115" s="2"/>
      <c r="F115" s="2">
        <f t="shared" si="63"/>
        <v>0</v>
      </c>
      <c r="J115" s="1">
        <f t="shared" si="64"/>
        <v>0</v>
      </c>
      <c r="M115" s="8" t="str">
        <f t="shared" si="58"/>
        <v/>
      </c>
      <c r="N115" s="8" t="str">
        <f t="shared" si="59"/>
        <v/>
      </c>
      <c r="O115" s="1" t="str">
        <f t="shared" si="60"/>
        <v/>
      </c>
      <c r="P115" s="32" t="str">
        <f t="shared" si="61"/>
        <v/>
      </c>
      <c r="Q115" s="32" t="str">
        <f t="shared" si="65"/>
        <v/>
      </c>
      <c r="R115" s="6">
        <f t="shared" si="52"/>
        <v>0</v>
      </c>
      <c r="S115" s="6">
        <f>IF(AND(D115&lt;=L$4,P115&lt;&gt;"Y"),IF(N115&lt;VLOOKUP(O115,'Runners RBH2'!A$3:FQ$114,S$1,FALSE),IF(Y$2="zero",0,Y$2),0),0)</f>
        <v>0</v>
      </c>
      <c r="T115" s="6">
        <f t="shared" si="66"/>
        <v>0</v>
      </c>
      <c r="U115" s="2"/>
      <c r="V115" s="2" t="str">
        <f>IF(O115&lt;&gt;"",VLOOKUP(O115,Runners!CZ$3:DM$180,V$1,FALSE),"")</f>
        <v/>
      </c>
      <c r="W115" s="18" t="str">
        <f t="shared" si="67"/>
        <v/>
      </c>
    </row>
    <row r="116" spans="1:23" x14ac:dyDescent="0.25">
      <c r="C116" s="3">
        <f>IF(A116&lt;&gt;"",VLOOKUP(A116,'Runners RBH2'!A$3:CT$114,C$1,FALSE),0)</f>
        <v>0</v>
      </c>
      <c r="D116" s="6">
        <f t="shared" si="62"/>
        <v>111</v>
      </c>
      <c r="E116" s="2"/>
      <c r="F116" s="2">
        <f t="shared" si="63"/>
        <v>0</v>
      </c>
      <c r="J116" s="1">
        <f t="shared" si="64"/>
        <v>0</v>
      </c>
      <c r="M116" s="8" t="str">
        <f t="shared" si="58"/>
        <v/>
      </c>
      <c r="N116" s="8" t="str">
        <f t="shared" si="59"/>
        <v/>
      </c>
      <c r="O116" s="1" t="str">
        <f t="shared" si="60"/>
        <v/>
      </c>
      <c r="P116" s="32" t="str">
        <f t="shared" si="61"/>
        <v/>
      </c>
      <c r="Q116" s="32" t="str">
        <f t="shared" si="65"/>
        <v/>
      </c>
      <c r="R116" s="6">
        <f t="shared" si="52"/>
        <v>0</v>
      </c>
      <c r="S116" s="6">
        <f>IF(AND(D116&lt;=L$4,P116&lt;&gt;"Y"),IF(N116&lt;VLOOKUP(O116,'Runners RBH2'!A$3:FQ$114,S$1,FALSE),IF(Y$2="zero",0,Y$2),0),0)</f>
        <v>0</v>
      </c>
      <c r="T116" s="6">
        <f t="shared" si="66"/>
        <v>0</v>
      </c>
      <c r="U116" s="2"/>
      <c r="V116" s="2" t="str">
        <f>IF(O116&lt;&gt;"",VLOOKUP(O116,Runners!CZ$3:DM$180,V$1,FALSE),"")</f>
        <v/>
      </c>
      <c r="W116" s="18" t="str">
        <f t="shared" si="67"/>
        <v/>
      </c>
    </row>
    <row r="117" spans="1:23" x14ac:dyDescent="0.25">
      <c r="C117" s="3">
        <f>IF(A117&lt;&gt;"",VLOOKUP(A117,'Runners RBH2'!A$3:CT$114,C$1,FALSE),0)</f>
        <v>0</v>
      </c>
      <c r="D117" s="6">
        <f t="shared" si="62"/>
        <v>112</v>
      </c>
      <c r="E117" s="2"/>
      <c r="F117" s="2">
        <f t="shared" si="63"/>
        <v>0</v>
      </c>
      <c r="J117" s="1">
        <f t="shared" si="64"/>
        <v>0</v>
      </c>
      <c r="M117" s="8" t="str">
        <f t="shared" si="58"/>
        <v/>
      </c>
      <c r="N117" s="8" t="str">
        <f t="shared" si="59"/>
        <v/>
      </c>
      <c r="O117" s="1" t="str">
        <f t="shared" si="60"/>
        <v/>
      </c>
      <c r="P117" s="32" t="str">
        <f t="shared" si="61"/>
        <v/>
      </c>
      <c r="Q117" s="32" t="str">
        <f t="shared" si="65"/>
        <v/>
      </c>
      <c r="R117" s="6">
        <f t="shared" si="52"/>
        <v>0</v>
      </c>
      <c r="S117" s="6">
        <f>IF(AND(D117&lt;=L$4,P117&lt;&gt;"Y"),IF(N117&lt;VLOOKUP(O117,'Runners RBH2'!A$3:FQ$114,S$1,FALSE),IF(Y$2="zero",0,Y$2),0),0)</f>
        <v>0</v>
      </c>
      <c r="T117" s="6">
        <f t="shared" si="66"/>
        <v>0</v>
      </c>
      <c r="U117" s="2"/>
      <c r="V117" s="2" t="str">
        <f>IF(O117&lt;&gt;"",VLOOKUP(O117,Runners!CZ$3:DM$180,V$1,FALSE),"")</f>
        <v/>
      </c>
      <c r="W117" s="18" t="str">
        <f t="shared" si="67"/>
        <v/>
      </c>
    </row>
    <row r="118" spans="1:23" x14ac:dyDescent="0.25">
      <c r="B118" s="3"/>
      <c r="C118" s="3">
        <f>IF(A118&lt;&gt;"",VLOOKUP(A118,'Runners RBH2'!A$3:CT$114,C$1,FALSE),0)</f>
        <v>0</v>
      </c>
      <c r="D118" s="6">
        <f t="shared" si="62"/>
        <v>113</v>
      </c>
      <c r="E118" s="2"/>
      <c r="F118" s="2">
        <f t="shared" si="63"/>
        <v>0</v>
      </c>
      <c r="J118" s="1">
        <f t="shared" si="64"/>
        <v>0</v>
      </c>
      <c r="M118" s="8" t="str">
        <f t="shared" si="58"/>
        <v/>
      </c>
      <c r="N118" s="8" t="str">
        <f t="shared" si="59"/>
        <v/>
      </c>
      <c r="O118" s="1" t="str">
        <f t="shared" si="60"/>
        <v/>
      </c>
      <c r="P118" s="32" t="str">
        <f t="shared" si="61"/>
        <v/>
      </c>
      <c r="Q118" s="32" t="str">
        <f t="shared" si="65"/>
        <v/>
      </c>
      <c r="R118" s="6">
        <f t="shared" si="52"/>
        <v>0</v>
      </c>
      <c r="S118" s="6">
        <f>IF(AND(D118&lt;=L$4,P118&lt;&gt;"Y"),IF(N118&lt;VLOOKUP(O118,'Runners RBH2'!A$3:FQ$114,S$1,FALSE),IF(Y$2="zero",0,Y$2),0),0)</f>
        <v>0</v>
      </c>
      <c r="T118" s="6">
        <f t="shared" si="66"/>
        <v>0</v>
      </c>
      <c r="U118" s="2"/>
      <c r="V118" s="2" t="str">
        <f>IF(O118&lt;&gt;"",VLOOKUP(O118,Runners!CZ$3:DM$180,V$1,FALSE),"")</f>
        <v/>
      </c>
      <c r="W118" s="18" t="str">
        <f t="shared" si="67"/>
        <v/>
      </c>
    </row>
    <row r="119" spans="1:23" x14ac:dyDescent="0.25">
      <c r="C119" s="3">
        <f>IF(A119&lt;&gt;"",VLOOKUP(A119,'Runners RBH2'!A$3:CT$114,C$1,FALSE),0)</f>
        <v>0</v>
      </c>
      <c r="D119" s="6">
        <f t="shared" si="62"/>
        <v>114</v>
      </c>
      <c r="E119" s="2"/>
      <c r="F119" s="2">
        <f t="shared" si="63"/>
        <v>0</v>
      </c>
      <c r="J119" s="1">
        <f t="shared" si="64"/>
        <v>0</v>
      </c>
      <c r="M119" s="8" t="str">
        <f t="shared" si="58"/>
        <v/>
      </c>
      <c r="N119" s="8" t="str">
        <f t="shared" si="59"/>
        <v/>
      </c>
      <c r="O119" s="1" t="str">
        <f t="shared" si="60"/>
        <v/>
      </c>
      <c r="P119" s="32" t="str">
        <f t="shared" si="61"/>
        <v/>
      </c>
      <c r="Q119" s="32" t="str">
        <f t="shared" si="65"/>
        <v/>
      </c>
      <c r="R119" s="6">
        <f t="shared" si="52"/>
        <v>0</v>
      </c>
      <c r="S119" s="6">
        <f>IF(AND(D119&lt;=L$4,P119&lt;&gt;"Y"),IF(N119&lt;VLOOKUP(O119,'Runners RBH2'!A$3:FQ$114,S$1,FALSE),IF(Y$2="zero",0,Y$2),0),0)</f>
        <v>0</v>
      </c>
      <c r="T119" s="6">
        <f t="shared" si="66"/>
        <v>0</v>
      </c>
      <c r="U119" s="2"/>
      <c r="V119" s="2" t="str">
        <f>IF(O119&lt;&gt;"",VLOOKUP(O119,Runners!CZ$3:DM$180,V$1,FALSE),"")</f>
        <v/>
      </c>
      <c r="W119" s="18" t="str">
        <f t="shared" si="67"/>
        <v/>
      </c>
    </row>
    <row r="120" spans="1:23" x14ac:dyDescent="0.25">
      <c r="C120" s="3">
        <f>IF(A120&lt;&gt;"",VLOOKUP(A120,'Runners RBH2'!A$3:CT$114,C$1,FALSE),0)</f>
        <v>0</v>
      </c>
      <c r="D120" s="6">
        <f t="shared" si="62"/>
        <v>115</v>
      </c>
      <c r="E120" s="2"/>
      <c r="F120" s="2">
        <f t="shared" si="63"/>
        <v>0</v>
      </c>
      <c r="J120" s="1">
        <f t="shared" si="64"/>
        <v>0</v>
      </c>
      <c r="M120" s="8" t="str">
        <f t="shared" si="58"/>
        <v/>
      </c>
      <c r="N120" s="8" t="str">
        <f t="shared" si="59"/>
        <v/>
      </c>
      <c r="O120" s="1" t="str">
        <f t="shared" si="60"/>
        <v/>
      </c>
      <c r="P120" s="32" t="str">
        <f t="shared" si="61"/>
        <v/>
      </c>
      <c r="Q120" s="32" t="str">
        <f t="shared" si="65"/>
        <v/>
      </c>
      <c r="R120" s="6">
        <f t="shared" si="52"/>
        <v>0</v>
      </c>
      <c r="S120" s="6">
        <f>IF(AND(D120&lt;=L$4,P120&lt;&gt;"Y"),IF(N120&lt;VLOOKUP(O120,'Runners RBH2'!A$3:FQ$114,S$1,FALSE),IF(Y$2="zero",0,Y$2),0),0)</f>
        <v>0</v>
      </c>
      <c r="T120" s="6">
        <f t="shared" si="66"/>
        <v>0</v>
      </c>
      <c r="U120" s="2"/>
      <c r="V120" s="2" t="str">
        <f>IF(O120&lt;&gt;"",VLOOKUP(O120,Runners!CZ$3:DM$180,V$1,FALSE),"")</f>
        <v/>
      </c>
      <c r="W120" s="18" t="str">
        <f t="shared" si="67"/>
        <v/>
      </c>
    </row>
    <row r="121" spans="1:23" x14ac:dyDescent="0.25">
      <c r="C121" s="3">
        <f>IF(A121&lt;&gt;"",VLOOKUP(A121,'Runners RBH2'!A$3:CT$114,C$1,FALSE),0)</f>
        <v>0</v>
      </c>
      <c r="D121" s="6">
        <f t="shared" si="62"/>
        <v>116</v>
      </c>
      <c r="E121" s="2"/>
      <c r="F121" s="2">
        <f t="shared" si="63"/>
        <v>0</v>
      </c>
      <c r="J121" s="1">
        <f t="shared" si="64"/>
        <v>0</v>
      </c>
      <c r="M121" s="8" t="str">
        <f t="shared" si="58"/>
        <v/>
      </c>
      <c r="N121" s="8" t="str">
        <f t="shared" si="59"/>
        <v/>
      </c>
      <c r="O121" s="1" t="str">
        <f t="shared" si="60"/>
        <v/>
      </c>
      <c r="P121" s="32" t="str">
        <f t="shared" si="61"/>
        <v/>
      </c>
      <c r="Q121" s="32" t="str">
        <f t="shared" si="65"/>
        <v/>
      </c>
      <c r="R121" s="6">
        <f t="shared" si="52"/>
        <v>0</v>
      </c>
      <c r="S121" s="6">
        <f>IF(AND(D121&lt;=L$4,P121&lt;&gt;"Y"),IF(N121&lt;VLOOKUP(O121,'Runners RBH2'!A$3:FQ$114,S$1,FALSE),IF(Y$2="zero",0,Y$2),0),0)</f>
        <v>0</v>
      </c>
      <c r="T121" s="6">
        <f t="shared" si="66"/>
        <v>0</v>
      </c>
      <c r="U121" s="2"/>
      <c r="V121" s="2" t="str">
        <f>IF(O121&lt;&gt;"",VLOOKUP(O121,Runners!CZ$3:DM$180,V$1,FALSE),"")</f>
        <v/>
      </c>
      <c r="W121" s="18" t="str">
        <f t="shared" si="67"/>
        <v/>
      </c>
    </row>
    <row r="122" spans="1:23" x14ac:dyDescent="0.25">
      <c r="C122" s="3">
        <f>IF(A122&lt;&gt;"",VLOOKUP(A122,'Runners RBH2'!A$3:CT$114,C$1,FALSE),0)</f>
        <v>0</v>
      </c>
      <c r="D122" s="6">
        <f t="shared" si="62"/>
        <v>117</v>
      </c>
      <c r="E122" s="2"/>
      <c r="F122" s="2">
        <f t="shared" si="63"/>
        <v>0</v>
      </c>
      <c r="J122" s="1">
        <f t="shared" si="64"/>
        <v>0</v>
      </c>
      <c r="M122" s="8" t="str">
        <f t="shared" si="58"/>
        <v/>
      </c>
      <c r="N122" s="8" t="str">
        <f t="shared" si="59"/>
        <v/>
      </c>
      <c r="O122" s="1" t="str">
        <f t="shared" si="60"/>
        <v/>
      </c>
      <c r="P122" s="32" t="str">
        <f t="shared" si="61"/>
        <v/>
      </c>
      <c r="Q122" s="32" t="str">
        <f t="shared" si="65"/>
        <v/>
      </c>
      <c r="R122" s="6">
        <f t="shared" si="52"/>
        <v>0</v>
      </c>
      <c r="S122" s="6">
        <f>IF(AND(D122&lt;=L$4,P122&lt;&gt;"Y"),IF(N122&lt;VLOOKUP(O122,'Runners RBH2'!A$3:FQ$114,S$1,FALSE),IF(Y$2="zero",0,Y$2),0),0)</f>
        <v>0</v>
      </c>
      <c r="T122" s="6">
        <f t="shared" si="66"/>
        <v>0</v>
      </c>
      <c r="U122" s="2"/>
      <c r="V122" s="2" t="str">
        <f>IF(O122&lt;&gt;"",VLOOKUP(O122,Runners!CZ$3:DM$180,V$1,FALSE),"")</f>
        <v/>
      </c>
      <c r="W122" s="18" t="str">
        <f t="shared" si="67"/>
        <v/>
      </c>
    </row>
    <row r="123" spans="1:23" x14ac:dyDescent="0.25">
      <c r="C123" s="3">
        <f>IF(A123&lt;&gt;"",VLOOKUP(A123,'Runners RBH2'!A$3:CT$114,C$1,FALSE),0)</f>
        <v>0</v>
      </c>
      <c r="D123" s="6">
        <f t="shared" si="62"/>
        <v>118</v>
      </c>
      <c r="E123" s="2"/>
      <c r="F123" s="2">
        <f t="shared" si="63"/>
        <v>0</v>
      </c>
      <c r="J123" s="1">
        <f t="shared" si="64"/>
        <v>0</v>
      </c>
      <c r="M123" s="8" t="str">
        <f t="shared" si="58"/>
        <v/>
      </c>
      <c r="N123" s="8" t="str">
        <f t="shared" si="59"/>
        <v/>
      </c>
      <c r="O123" s="1" t="str">
        <f t="shared" si="60"/>
        <v/>
      </c>
      <c r="P123" s="32" t="str">
        <f t="shared" si="61"/>
        <v/>
      </c>
      <c r="Q123" s="32" t="str">
        <f t="shared" si="65"/>
        <v/>
      </c>
      <c r="R123" s="6">
        <f t="shared" si="52"/>
        <v>0</v>
      </c>
      <c r="S123" s="6">
        <f>IF(AND(D123&lt;=L$4,P123&lt;&gt;"Y"),IF(N123&lt;VLOOKUP(O123,'Runners RBH2'!A$3:FQ$114,S$1,FALSE),IF(Y$2="zero",0,Y$2),0),0)</f>
        <v>0</v>
      </c>
      <c r="T123" s="6">
        <f t="shared" si="66"/>
        <v>0</v>
      </c>
      <c r="U123" s="2"/>
      <c r="V123" s="2" t="str">
        <f>IF(O123&lt;&gt;"",VLOOKUP(O123,Runners!CZ$3:DM$180,V$1,FALSE),"")</f>
        <v/>
      </c>
      <c r="W123" s="18" t="str">
        <f t="shared" si="67"/>
        <v/>
      </c>
    </row>
    <row r="124" spans="1:23" x14ac:dyDescent="0.25">
      <c r="C124" s="3">
        <f>IF(A124&lt;&gt;"",VLOOKUP(A124,'Runners RBH2'!A$3:CT$114,C$1,FALSE),0)</f>
        <v>0</v>
      </c>
      <c r="D124" s="6">
        <f t="shared" si="62"/>
        <v>119</v>
      </c>
      <c r="E124" s="2"/>
      <c r="F124" s="2">
        <f t="shared" si="63"/>
        <v>0</v>
      </c>
      <c r="J124" s="1">
        <f t="shared" si="64"/>
        <v>0</v>
      </c>
      <c r="M124" s="8" t="str">
        <f t="shared" ref="M124:M155" si="68">IF(D124&lt;=L$4,SMALL(E$4:E$208,D124),"")</f>
        <v/>
      </c>
      <c r="N124" s="8" t="str">
        <f t="shared" ref="N124:N155" si="69">IF(D124&lt;=L$4,VLOOKUP(M124,E$4:F$208,2,FALSE),"")</f>
        <v/>
      </c>
      <c r="O124" s="1" t="str">
        <f t="shared" ref="O124:O155" si="70">IF(D124&lt;=L$4,VLOOKUP(M124,E$4:J$208,6,FALSE),"")</f>
        <v/>
      </c>
      <c r="P124" s="32" t="str">
        <f t="shared" ref="P124:P155" si="71">IF(D124&lt;=L$4,VLOOKUP(O124,A$4:B$208,2,FALSE),"")</f>
        <v/>
      </c>
      <c r="Q124" s="32" t="str">
        <f t="shared" si="65"/>
        <v/>
      </c>
      <c r="R124" s="6">
        <f t="shared" si="52"/>
        <v>0</v>
      </c>
      <c r="S124" s="6">
        <f>IF(AND(D124&lt;=L$4,P124&lt;&gt;"Y"),IF(N124&lt;VLOOKUP(O124,'Runners RBH2'!A$3:FQ$114,S$1,FALSE),IF(Y$2="zero",0,Y$2),0),0)</f>
        <v>0</v>
      </c>
      <c r="T124" s="6">
        <f t="shared" si="66"/>
        <v>0</v>
      </c>
      <c r="U124" s="2"/>
      <c r="V124" s="2" t="str">
        <f>IF(O124&lt;&gt;"",VLOOKUP(O124,Runners!CZ$3:DM$180,V$1,FALSE),"")</f>
        <v/>
      </c>
      <c r="W124" s="18" t="str">
        <f t="shared" si="67"/>
        <v/>
      </c>
    </row>
    <row r="125" spans="1:23" x14ac:dyDescent="0.25">
      <c r="C125" s="3">
        <f>IF(A125&lt;&gt;"",VLOOKUP(A125,'Runners RBH2'!A$3:CT$114,C$1,FALSE),0)</f>
        <v>0</v>
      </c>
      <c r="D125" s="6">
        <f t="shared" si="62"/>
        <v>120</v>
      </c>
      <c r="E125" s="2"/>
      <c r="F125" s="2">
        <f t="shared" si="63"/>
        <v>0</v>
      </c>
      <c r="J125" s="1">
        <f t="shared" si="64"/>
        <v>0</v>
      </c>
      <c r="M125" s="8" t="str">
        <f t="shared" si="68"/>
        <v/>
      </c>
      <c r="N125" s="8" t="str">
        <f t="shared" si="69"/>
        <v/>
      </c>
      <c r="O125" s="1" t="str">
        <f t="shared" si="70"/>
        <v/>
      </c>
      <c r="P125" s="32" t="str">
        <f t="shared" si="71"/>
        <v/>
      </c>
      <c r="Q125" s="32" t="str">
        <f t="shared" si="65"/>
        <v/>
      </c>
      <c r="R125" s="6">
        <f t="shared" si="52"/>
        <v>0</v>
      </c>
      <c r="S125" s="6">
        <f>IF(AND(D125&lt;=L$4,P125&lt;&gt;"Y"),IF(N125&lt;VLOOKUP(O125,'Runners RBH2'!A$3:FQ$114,S$1,FALSE),IF(Y$2="zero",0,Y$2),0),0)</f>
        <v>0</v>
      </c>
      <c r="T125" s="6">
        <f t="shared" si="66"/>
        <v>0</v>
      </c>
      <c r="U125" s="2"/>
      <c r="V125" s="2" t="str">
        <f>IF(O125&lt;&gt;"",VLOOKUP(O125,Runners!CZ$3:DM$180,V$1,FALSE),"")</f>
        <v/>
      </c>
      <c r="W125" s="18" t="str">
        <f t="shared" si="67"/>
        <v/>
      </c>
    </row>
    <row r="126" spans="1:23" x14ac:dyDescent="0.25">
      <c r="C126" s="3">
        <f>IF(A126&lt;&gt;"",VLOOKUP(A126,'Runners RBH2'!A$3:CT$114,C$1,FALSE),0)</f>
        <v>0</v>
      </c>
      <c r="D126" s="6">
        <f t="shared" si="62"/>
        <v>121</v>
      </c>
      <c r="E126" s="2"/>
      <c r="F126" s="2">
        <f t="shared" si="63"/>
        <v>0</v>
      </c>
      <c r="J126" s="1">
        <f t="shared" si="64"/>
        <v>0</v>
      </c>
      <c r="M126" s="8" t="str">
        <f t="shared" si="68"/>
        <v/>
      </c>
      <c r="N126" s="8" t="str">
        <f t="shared" si="69"/>
        <v/>
      </c>
      <c r="O126" s="1" t="str">
        <f t="shared" si="70"/>
        <v/>
      </c>
      <c r="P126" s="32" t="str">
        <f t="shared" si="71"/>
        <v/>
      </c>
      <c r="Q126" s="32" t="str">
        <f t="shared" si="65"/>
        <v/>
      </c>
      <c r="R126" s="6">
        <f t="shared" si="52"/>
        <v>0</v>
      </c>
      <c r="S126" s="6">
        <f>IF(AND(D126&lt;=L$4,P126&lt;&gt;"Y"),IF(N126&lt;VLOOKUP(O126,'Runners RBH2'!A$3:FQ$114,S$1,FALSE),IF(Y$2="zero",0,Y$2),0),0)</f>
        <v>0</v>
      </c>
      <c r="T126" s="6">
        <f t="shared" si="66"/>
        <v>0</v>
      </c>
      <c r="U126" s="2"/>
      <c r="V126" s="2" t="str">
        <f>IF(O126&lt;&gt;"",VLOOKUP(O126,Runners!CZ$3:DM$180,V$1,FALSE),"")</f>
        <v/>
      </c>
      <c r="W126" s="18" t="str">
        <f t="shared" si="67"/>
        <v/>
      </c>
    </row>
    <row r="127" spans="1:23" x14ac:dyDescent="0.25">
      <c r="B127" s="3"/>
      <c r="C127" s="3">
        <f>IF(A127&lt;&gt;"",VLOOKUP(A127,'Runners RBH2'!A$3:CT$114,C$1,FALSE),0)</f>
        <v>0</v>
      </c>
      <c r="D127" s="6">
        <f t="shared" si="62"/>
        <v>122</v>
      </c>
      <c r="E127" s="2"/>
      <c r="F127" s="2">
        <f t="shared" si="63"/>
        <v>0</v>
      </c>
      <c r="J127" s="1">
        <f t="shared" si="64"/>
        <v>0</v>
      </c>
      <c r="M127" s="8" t="str">
        <f t="shared" si="68"/>
        <v/>
      </c>
      <c r="N127" s="8" t="str">
        <f t="shared" si="69"/>
        <v/>
      </c>
      <c r="O127" s="1" t="str">
        <f t="shared" si="70"/>
        <v/>
      </c>
      <c r="P127" s="32" t="str">
        <f t="shared" si="71"/>
        <v/>
      </c>
      <c r="Q127" s="32" t="str">
        <f t="shared" si="65"/>
        <v/>
      </c>
      <c r="R127" s="6">
        <f t="shared" si="52"/>
        <v>0</v>
      </c>
      <c r="S127" s="6">
        <f>IF(AND(D127&lt;=L$4,P127&lt;&gt;"Y"),IF(N127&lt;VLOOKUP(O127,'Runners RBH2'!A$3:FQ$114,S$1,FALSE),IF(Y$2="zero",0,Y$2),0),0)</f>
        <v>0</v>
      </c>
      <c r="T127" s="6">
        <f t="shared" si="66"/>
        <v>0</v>
      </c>
      <c r="U127" s="2"/>
      <c r="V127" s="2" t="str">
        <f>IF(O127&lt;&gt;"",VLOOKUP(O127,Runners!CZ$3:DM$180,V$1,FALSE),"")</f>
        <v/>
      </c>
      <c r="W127" s="18" t="str">
        <f t="shared" si="67"/>
        <v/>
      </c>
    </row>
    <row r="128" spans="1:23" x14ac:dyDescent="0.25">
      <c r="B128" s="3"/>
      <c r="C128" s="3">
        <f>IF(A128&lt;&gt;"",VLOOKUP(A128,'Runners RBH2'!A$3:CT$114,C$1,FALSE),0)</f>
        <v>0</v>
      </c>
      <c r="D128" s="6">
        <f t="shared" si="62"/>
        <v>123</v>
      </c>
      <c r="E128" s="2"/>
      <c r="F128" s="2">
        <f t="shared" si="63"/>
        <v>0</v>
      </c>
      <c r="J128" s="1">
        <f t="shared" si="64"/>
        <v>0</v>
      </c>
      <c r="M128" s="8" t="str">
        <f t="shared" si="68"/>
        <v/>
      </c>
      <c r="N128" s="8" t="str">
        <f t="shared" si="69"/>
        <v/>
      </c>
      <c r="O128" s="1" t="str">
        <f t="shared" si="70"/>
        <v/>
      </c>
      <c r="P128" s="32" t="str">
        <f t="shared" si="71"/>
        <v/>
      </c>
      <c r="Q128" s="32" t="str">
        <f t="shared" si="65"/>
        <v/>
      </c>
      <c r="R128" s="6">
        <f t="shared" si="52"/>
        <v>0</v>
      </c>
      <c r="S128" s="6">
        <f>IF(AND(D128&lt;=L$4,P128&lt;&gt;"Y"),IF(N128&lt;VLOOKUP(O128,'Runners RBH2'!A$3:FQ$114,S$1,FALSE),IF(Y$2="zero",0,Y$2),0),0)</f>
        <v>0</v>
      </c>
      <c r="T128" s="6">
        <f t="shared" si="66"/>
        <v>0</v>
      </c>
      <c r="U128" s="2"/>
      <c r="V128" s="2" t="str">
        <f>IF(O128&lt;&gt;"",VLOOKUP(O128,Runners!CZ$3:DM$180,V$1,FALSE),"")</f>
        <v/>
      </c>
      <c r="W128" s="18" t="str">
        <f t="shared" si="67"/>
        <v/>
      </c>
    </row>
    <row r="129" spans="1:23" x14ac:dyDescent="0.25">
      <c r="C129" s="3">
        <f>IF(A129&lt;&gt;"",VLOOKUP(A129,'Runners RBH2'!A$3:CT$114,C$1,FALSE),0)</f>
        <v>0</v>
      </c>
      <c r="D129" s="6">
        <f t="shared" si="62"/>
        <v>124</v>
      </c>
      <c r="E129" s="2"/>
      <c r="F129" s="2">
        <f t="shared" si="63"/>
        <v>0</v>
      </c>
      <c r="J129" s="1">
        <f t="shared" si="64"/>
        <v>0</v>
      </c>
      <c r="M129" s="8" t="str">
        <f t="shared" si="68"/>
        <v/>
      </c>
      <c r="N129" s="8" t="str">
        <f t="shared" si="69"/>
        <v/>
      </c>
      <c r="O129" s="1" t="str">
        <f t="shared" si="70"/>
        <v/>
      </c>
      <c r="P129" s="32" t="str">
        <f t="shared" si="71"/>
        <v/>
      </c>
      <c r="Q129" s="32" t="str">
        <f t="shared" si="65"/>
        <v/>
      </c>
      <c r="R129" s="6">
        <f t="shared" si="52"/>
        <v>0</v>
      </c>
      <c r="S129" s="6">
        <f>IF(AND(D129&lt;=L$4,P129&lt;&gt;"Y"),IF(N129&lt;VLOOKUP(O129,'Runners RBH2'!A$3:FQ$114,S$1,FALSE),IF(Y$2="zero",0,Y$2),0),0)</f>
        <v>0</v>
      </c>
      <c r="T129" s="6">
        <f t="shared" si="66"/>
        <v>0</v>
      </c>
      <c r="U129" s="2"/>
      <c r="V129" s="2" t="str">
        <f>IF(O129&lt;&gt;"",VLOOKUP(O129,Runners!CZ$3:DM$180,V$1,FALSE),"")</f>
        <v/>
      </c>
      <c r="W129" s="18" t="str">
        <f t="shared" si="67"/>
        <v/>
      </c>
    </row>
    <row r="130" spans="1:23" x14ac:dyDescent="0.25">
      <c r="C130" s="3">
        <f>IF(A130&lt;&gt;"",VLOOKUP(A130,'Runners RBH2'!A$3:CT$114,C$1,FALSE),0)</f>
        <v>0</v>
      </c>
      <c r="D130" s="6">
        <f t="shared" si="62"/>
        <v>125</v>
      </c>
      <c r="E130" s="2"/>
      <c r="F130" s="2">
        <f t="shared" si="63"/>
        <v>0</v>
      </c>
      <c r="J130" s="1">
        <f t="shared" si="64"/>
        <v>0</v>
      </c>
      <c r="M130" s="8" t="str">
        <f t="shared" si="68"/>
        <v/>
      </c>
      <c r="N130" s="8" t="str">
        <f t="shared" si="69"/>
        <v/>
      </c>
      <c r="O130" s="1" t="str">
        <f t="shared" si="70"/>
        <v/>
      </c>
      <c r="P130" s="32" t="str">
        <f t="shared" si="71"/>
        <v/>
      </c>
      <c r="Q130" s="32" t="str">
        <f t="shared" si="65"/>
        <v/>
      </c>
      <c r="R130" s="6">
        <f t="shared" si="52"/>
        <v>0</v>
      </c>
      <c r="S130" s="6">
        <f>IF(AND(D130&lt;=L$4,P130&lt;&gt;"Y"),IF(N130&lt;VLOOKUP(O130,'Runners RBH2'!A$3:FQ$114,S$1,FALSE),IF(Y$2="zero",0,Y$2),0),0)</f>
        <v>0</v>
      </c>
      <c r="T130" s="6">
        <f t="shared" si="66"/>
        <v>0</v>
      </c>
      <c r="U130" s="2"/>
      <c r="V130" s="2" t="str">
        <f>IF(O130&lt;&gt;"",VLOOKUP(O130,Runners!CZ$3:DM$180,V$1,FALSE),"")</f>
        <v/>
      </c>
      <c r="W130" s="18" t="str">
        <f t="shared" si="67"/>
        <v/>
      </c>
    </row>
    <row r="131" spans="1:23" x14ac:dyDescent="0.25">
      <c r="B131" s="3"/>
      <c r="C131" s="3">
        <f>IF(A131&lt;&gt;"",VLOOKUP(A131,'Runners RBH2'!A$3:CT$114,C$1,FALSE),0)</f>
        <v>0</v>
      </c>
      <c r="D131" s="6">
        <f t="shared" si="62"/>
        <v>126</v>
      </c>
      <c r="E131" s="2"/>
      <c r="F131" s="2">
        <f t="shared" si="63"/>
        <v>0</v>
      </c>
      <c r="J131" s="1">
        <f t="shared" si="64"/>
        <v>0</v>
      </c>
      <c r="M131" s="8" t="str">
        <f t="shared" si="68"/>
        <v/>
      </c>
      <c r="N131" s="8" t="str">
        <f t="shared" si="69"/>
        <v/>
      </c>
      <c r="O131" s="1" t="str">
        <f t="shared" si="70"/>
        <v/>
      </c>
      <c r="P131" s="32" t="str">
        <f t="shared" si="71"/>
        <v/>
      </c>
      <c r="Q131" s="32" t="str">
        <f t="shared" si="65"/>
        <v/>
      </c>
      <c r="R131" s="6">
        <f t="shared" si="52"/>
        <v>0</v>
      </c>
      <c r="S131" s="6">
        <f>IF(AND(D131&lt;=L$4,P131&lt;&gt;"Y"),IF(N131&lt;VLOOKUP(O131,'Runners RBH2'!A$3:FQ$114,S$1,FALSE),IF(Y$2="zero",0,Y$2),0),0)</f>
        <v>0</v>
      </c>
      <c r="T131" s="6">
        <f t="shared" si="66"/>
        <v>0</v>
      </c>
      <c r="U131" s="2"/>
      <c r="V131" s="2" t="str">
        <f>IF(O131&lt;&gt;"",VLOOKUP(O131,Runners!CZ$3:DM$180,V$1,FALSE),"")</f>
        <v/>
      </c>
      <c r="W131" s="18" t="str">
        <f t="shared" si="67"/>
        <v/>
      </c>
    </row>
    <row r="132" spans="1:23" x14ac:dyDescent="0.25">
      <c r="C132" s="3">
        <f>IF(A132&lt;&gt;"",VLOOKUP(A132,'Runners RBH2'!A$3:CT$114,C$1,FALSE),0)</f>
        <v>0</v>
      </c>
      <c r="D132" s="6">
        <f t="shared" si="62"/>
        <v>127</v>
      </c>
      <c r="E132" s="2"/>
      <c r="F132" s="2">
        <f t="shared" si="63"/>
        <v>0</v>
      </c>
      <c r="J132" s="1">
        <f t="shared" si="64"/>
        <v>0</v>
      </c>
      <c r="M132" s="8" t="str">
        <f t="shared" si="68"/>
        <v/>
      </c>
      <c r="N132" s="8" t="str">
        <f t="shared" si="69"/>
        <v/>
      </c>
      <c r="O132" s="1" t="str">
        <f t="shared" si="70"/>
        <v/>
      </c>
      <c r="P132" s="32" t="str">
        <f t="shared" si="71"/>
        <v/>
      </c>
      <c r="Q132" s="32" t="str">
        <f t="shared" si="65"/>
        <v/>
      </c>
      <c r="R132" s="6">
        <f t="shared" si="52"/>
        <v>0</v>
      </c>
      <c r="S132" s="6">
        <f>IF(AND(D132&lt;=L$4,P132&lt;&gt;"Y"),IF(N132&lt;VLOOKUP(O132,'Runners RBH2'!A$3:FQ$114,S$1,FALSE),IF(Y$2="zero",0,Y$2),0),0)</f>
        <v>0</v>
      </c>
      <c r="T132" s="6">
        <f t="shared" si="66"/>
        <v>0</v>
      </c>
      <c r="U132" s="2"/>
      <c r="V132" s="2" t="str">
        <f>IF(O132&lt;&gt;"",VLOOKUP(O132,Runners!CZ$3:DM$180,V$1,FALSE),"")</f>
        <v/>
      </c>
      <c r="W132" s="18" t="str">
        <f t="shared" si="67"/>
        <v/>
      </c>
    </row>
    <row r="133" spans="1:23" x14ac:dyDescent="0.25">
      <c r="B133" s="3"/>
      <c r="C133" s="3">
        <f>IF(A133&lt;&gt;"",VLOOKUP(A133,'Runners RBH2'!A$3:CT$114,C$1,FALSE),0)</f>
        <v>0</v>
      </c>
      <c r="D133" s="6">
        <f t="shared" si="62"/>
        <v>128</v>
      </c>
      <c r="E133" s="2"/>
      <c r="F133" s="2">
        <f t="shared" ref="F133:F138" si="72">IF(E133&gt;0,E133-C133,0)</f>
        <v>0</v>
      </c>
      <c r="J133" s="1">
        <f t="shared" ref="J133:J138" si="73">A133</f>
        <v>0</v>
      </c>
      <c r="M133" s="8" t="str">
        <f t="shared" si="68"/>
        <v/>
      </c>
      <c r="N133" s="8" t="str">
        <f t="shared" si="69"/>
        <v/>
      </c>
      <c r="O133" s="1" t="str">
        <f t="shared" si="70"/>
        <v/>
      </c>
      <c r="P133" s="32" t="str">
        <f t="shared" si="71"/>
        <v/>
      </c>
      <c r="Q133" s="32" t="str">
        <f t="shared" ref="Q133:Q138" si="74">IF(D133&lt;=L$4,IF(P133="Y",Q132,Q132-1),"")</f>
        <v/>
      </c>
      <c r="R133" s="6">
        <f t="shared" ref="R133:R196" si="75">IF(Q133=Q132,0,IF(Q133&gt;0,Q133,1))</f>
        <v>0</v>
      </c>
      <c r="S133" s="6">
        <f>IF(AND(D133&lt;=L$4,P133&lt;&gt;"Y"),IF(N133&lt;VLOOKUP(O133,'Runners RBH2'!A$3:FQ$114,S$1,FALSE),IF(Y$2="zero",0,Y$2),0),0)</f>
        <v>0</v>
      </c>
      <c r="T133" s="6">
        <f t="shared" ref="T133:T138" si="76">IF(AND(D133&lt;=L$4,P133&lt;&gt;"Y"),S133+R133,0)</f>
        <v>0</v>
      </c>
      <c r="U133" s="2"/>
      <c r="V133" s="2" t="str">
        <f>IF(O133&lt;&gt;"",VLOOKUP(O133,Runners!CZ$3:DM$180,V$1,FALSE),"")</f>
        <v/>
      </c>
      <c r="W133" s="18" t="str">
        <f t="shared" ref="W133:W138" si="77">IF(O133&lt;&gt;"",(V133-N133)/V133,"")</f>
        <v/>
      </c>
    </row>
    <row r="134" spans="1:23" x14ac:dyDescent="0.25">
      <c r="C134" s="3">
        <f>IF(A134&lt;&gt;"",VLOOKUP(A134,'Runners RBH2'!A$3:CT$114,C$1,FALSE),0)</f>
        <v>0</v>
      </c>
      <c r="D134" s="6">
        <f t="shared" si="62"/>
        <v>129</v>
      </c>
      <c r="E134" s="2"/>
      <c r="F134" s="2">
        <f t="shared" si="72"/>
        <v>0</v>
      </c>
      <c r="J134" s="1">
        <f t="shared" si="73"/>
        <v>0</v>
      </c>
      <c r="M134" s="8" t="str">
        <f t="shared" si="68"/>
        <v/>
      </c>
      <c r="N134" s="8" t="str">
        <f t="shared" si="69"/>
        <v/>
      </c>
      <c r="O134" s="1" t="str">
        <f t="shared" si="70"/>
        <v/>
      </c>
      <c r="P134" s="32" t="str">
        <f t="shared" si="71"/>
        <v/>
      </c>
      <c r="Q134" s="32" t="str">
        <f t="shared" si="74"/>
        <v/>
      </c>
      <c r="R134" s="6">
        <f t="shared" si="75"/>
        <v>0</v>
      </c>
      <c r="S134" s="6">
        <f>IF(AND(D134&lt;=L$4,P134&lt;&gt;"Y"),IF(N134&lt;VLOOKUP(O134,'Runners RBH2'!A$3:FQ$114,S$1,FALSE),IF(Y$2="zero",0,Y$2),0),0)</f>
        <v>0</v>
      </c>
      <c r="T134" s="6">
        <f t="shared" si="76"/>
        <v>0</v>
      </c>
      <c r="U134" s="2"/>
      <c r="V134" s="2" t="str">
        <f>IF(O134&lt;&gt;"",VLOOKUP(O134,Runners!CZ$3:DM$180,V$1,FALSE),"")</f>
        <v/>
      </c>
      <c r="W134" s="18" t="str">
        <f t="shared" si="77"/>
        <v/>
      </c>
    </row>
    <row r="135" spans="1:23" x14ac:dyDescent="0.25">
      <c r="C135" s="3">
        <f>IF(A135&lt;&gt;"",VLOOKUP(A135,'Runners RBH2'!A$3:CT$114,C$1,FALSE),0)</f>
        <v>0</v>
      </c>
      <c r="D135" s="6">
        <f t="shared" si="62"/>
        <v>130</v>
      </c>
      <c r="E135" s="2"/>
      <c r="F135" s="2">
        <f t="shared" si="72"/>
        <v>0</v>
      </c>
      <c r="J135" s="1">
        <f t="shared" si="73"/>
        <v>0</v>
      </c>
      <c r="M135" s="8" t="str">
        <f t="shared" si="68"/>
        <v/>
      </c>
      <c r="N135" s="8" t="str">
        <f t="shared" si="69"/>
        <v/>
      </c>
      <c r="O135" s="1" t="str">
        <f t="shared" si="70"/>
        <v/>
      </c>
      <c r="P135" s="32" t="str">
        <f t="shared" si="71"/>
        <v/>
      </c>
      <c r="Q135" s="32" t="str">
        <f t="shared" si="74"/>
        <v/>
      </c>
      <c r="R135" s="6">
        <f t="shared" si="75"/>
        <v>0</v>
      </c>
      <c r="S135" s="6">
        <f>IF(AND(D135&lt;=L$4,P135&lt;&gt;"Y"),IF(N135&lt;VLOOKUP(O135,'Runners RBH2'!A$3:FQ$114,S$1,FALSE),IF(Y$2="zero",0,Y$2),0),0)</f>
        <v>0</v>
      </c>
      <c r="T135" s="6">
        <f t="shared" si="76"/>
        <v>0</v>
      </c>
      <c r="U135" s="2"/>
      <c r="V135" s="2" t="str">
        <f>IF(O135&lt;&gt;"",VLOOKUP(O135,Runners!CZ$3:DM$180,V$1,FALSE),"")</f>
        <v/>
      </c>
      <c r="W135" s="18" t="str">
        <f t="shared" si="77"/>
        <v/>
      </c>
    </row>
    <row r="136" spans="1:23" x14ac:dyDescent="0.25">
      <c r="C136" s="3">
        <f>IF(A136&lt;&gt;"",VLOOKUP(A136,'Runners RBH2'!A$3:CT$114,C$1,FALSE),0)</f>
        <v>0</v>
      </c>
      <c r="D136" s="6">
        <f t="shared" si="62"/>
        <v>131</v>
      </c>
      <c r="E136" s="2"/>
      <c r="F136" s="2">
        <f t="shared" si="72"/>
        <v>0</v>
      </c>
      <c r="J136" s="1">
        <f t="shared" si="73"/>
        <v>0</v>
      </c>
      <c r="M136" s="8" t="str">
        <f t="shared" si="68"/>
        <v/>
      </c>
      <c r="N136" s="8" t="str">
        <f t="shared" si="69"/>
        <v/>
      </c>
      <c r="O136" s="1" t="str">
        <f t="shared" si="70"/>
        <v/>
      </c>
      <c r="P136" s="32" t="str">
        <f t="shared" si="71"/>
        <v/>
      </c>
      <c r="Q136" s="32" t="str">
        <f t="shared" si="74"/>
        <v/>
      </c>
      <c r="R136" s="6">
        <f t="shared" si="75"/>
        <v>0</v>
      </c>
      <c r="S136" s="6">
        <f>IF(AND(D136&lt;=L$4,P136&lt;&gt;"Y"),IF(N136&lt;VLOOKUP(O136,'Runners RBH2'!A$3:FQ$114,S$1,FALSE),IF(Y$2="zero",0,Y$2),0),0)</f>
        <v>0</v>
      </c>
      <c r="T136" s="6">
        <f t="shared" si="76"/>
        <v>0</v>
      </c>
      <c r="U136" s="2"/>
      <c r="V136" s="2" t="str">
        <f>IF(O136&lt;&gt;"",VLOOKUP(O136,Runners!CZ$3:DM$180,V$1,FALSE),"")</f>
        <v/>
      </c>
      <c r="W136" s="18" t="str">
        <f t="shared" si="77"/>
        <v/>
      </c>
    </row>
    <row r="137" spans="1:23" x14ac:dyDescent="0.25">
      <c r="C137" s="3">
        <f>IF(A137&lt;&gt;"",VLOOKUP(A137,'Runners RBH2'!A$3:CT$114,C$1,FALSE),0)</f>
        <v>0</v>
      </c>
      <c r="D137" s="6">
        <f t="shared" si="62"/>
        <v>132</v>
      </c>
      <c r="E137" s="2"/>
      <c r="F137" s="2">
        <f t="shared" si="72"/>
        <v>0</v>
      </c>
      <c r="J137" s="1">
        <f t="shared" si="73"/>
        <v>0</v>
      </c>
      <c r="M137" s="8" t="str">
        <f t="shared" si="68"/>
        <v/>
      </c>
      <c r="N137" s="8" t="str">
        <f t="shared" si="69"/>
        <v/>
      </c>
      <c r="O137" s="1" t="str">
        <f t="shared" si="70"/>
        <v/>
      </c>
      <c r="P137" s="32" t="str">
        <f t="shared" si="71"/>
        <v/>
      </c>
      <c r="Q137" s="32" t="str">
        <f t="shared" si="74"/>
        <v/>
      </c>
      <c r="R137" s="6">
        <f t="shared" si="75"/>
        <v>0</v>
      </c>
      <c r="S137" s="6">
        <f>IF(AND(D137&lt;=L$4,P137&lt;&gt;"Y"),IF(N137&lt;VLOOKUP(O137,'Runners RBH2'!A$3:FQ$114,S$1,FALSE),IF(Y$2="zero",0,Y$2),0),0)</f>
        <v>0</v>
      </c>
      <c r="T137" s="6">
        <f t="shared" si="76"/>
        <v>0</v>
      </c>
      <c r="U137" s="2"/>
      <c r="V137" s="2" t="str">
        <f>IF(O137&lt;&gt;"",VLOOKUP(O137,Runners!CZ$3:DM$180,V$1,FALSE),"")</f>
        <v/>
      </c>
      <c r="W137" s="18" t="str">
        <f t="shared" si="77"/>
        <v/>
      </c>
    </row>
    <row r="138" spans="1:23" x14ac:dyDescent="0.25">
      <c r="C138" s="3">
        <f>IF(A138&lt;&gt;"",VLOOKUP(A138,'Runners RBH2'!A$3:CT$114,C$1,FALSE),0)</f>
        <v>0</v>
      </c>
      <c r="D138" s="6">
        <f t="shared" si="62"/>
        <v>133</v>
      </c>
      <c r="E138" s="2"/>
      <c r="F138" s="2">
        <f t="shared" si="72"/>
        <v>0</v>
      </c>
      <c r="J138" s="1">
        <f t="shared" si="73"/>
        <v>0</v>
      </c>
      <c r="M138" s="8" t="str">
        <f t="shared" si="68"/>
        <v/>
      </c>
      <c r="N138" s="8" t="str">
        <f t="shared" si="69"/>
        <v/>
      </c>
      <c r="O138" s="1" t="str">
        <f t="shared" si="70"/>
        <v/>
      </c>
      <c r="P138" s="32" t="str">
        <f t="shared" si="71"/>
        <v/>
      </c>
      <c r="Q138" s="32" t="str">
        <f t="shared" si="74"/>
        <v/>
      </c>
      <c r="R138" s="6">
        <f t="shared" si="75"/>
        <v>0</v>
      </c>
      <c r="S138" s="6">
        <f>IF(AND(D138&lt;=L$4,P138&lt;&gt;"Y"),IF(N138&lt;VLOOKUP(O138,'Runners RBH2'!A$3:FQ$114,S$1,FALSE),IF(Y$2="zero",0,Y$2),0),0)</f>
        <v>0</v>
      </c>
      <c r="T138" s="6">
        <f t="shared" si="76"/>
        <v>0</v>
      </c>
      <c r="U138" s="2"/>
      <c r="V138" s="2" t="str">
        <f>IF(O138&lt;&gt;"",VLOOKUP(O138,Runners!CZ$3:DM$180,V$1,FALSE),"")</f>
        <v/>
      </c>
      <c r="W138" s="18" t="str">
        <f t="shared" si="77"/>
        <v/>
      </c>
    </row>
    <row r="139" spans="1:23" x14ac:dyDescent="0.25">
      <c r="C139" s="3">
        <f>IF(A139&lt;&gt;"",VLOOKUP(A139,'Runners RBH2'!A$3:CT$114,C$1,FALSE),0)</f>
        <v>0</v>
      </c>
      <c r="D139" s="6">
        <f t="shared" si="62"/>
        <v>134</v>
      </c>
      <c r="E139" s="2"/>
      <c r="F139" s="2">
        <f t="shared" ref="F139:F141" si="78">IF(E139&gt;0,E139-C139,0)</f>
        <v>0</v>
      </c>
      <c r="J139" s="1">
        <f t="shared" ref="J139:J141" si="79">A139</f>
        <v>0</v>
      </c>
      <c r="M139" s="8" t="str">
        <f t="shared" si="68"/>
        <v/>
      </c>
      <c r="N139" s="8" t="str">
        <f t="shared" si="69"/>
        <v/>
      </c>
      <c r="O139" s="1" t="str">
        <f t="shared" si="70"/>
        <v/>
      </c>
      <c r="P139" s="32" t="str">
        <f t="shared" si="71"/>
        <v/>
      </c>
      <c r="Q139" s="32" t="str">
        <f t="shared" ref="Q139:Q141" si="80">IF(D139&lt;=L$4,IF(P139="Y",Q138,Q138-1),"")</f>
        <v/>
      </c>
      <c r="R139" s="6">
        <f t="shared" si="75"/>
        <v>0</v>
      </c>
      <c r="S139" s="6">
        <f>IF(AND(D139&lt;=L$4,P139&lt;&gt;"Y"),IF(N139&lt;VLOOKUP(O139,'Runners RBH2'!A$3:FQ$114,S$1,FALSE),IF(Y$2="zero",0,Y$2),0),0)</f>
        <v>0</v>
      </c>
      <c r="T139" s="6">
        <f t="shared" ref="T139:T141" si="81">IF(AND(D139&lt;=L$4,P139&lt;&gt;"Y"),S139+R139,0)</f>
        <v>0</v>
      </c>
      <c r="U139" s="2"/>
      <c r="V139" s="2" t="str">
        <f>IF(O139&lt;&gt;"",VLOOKUP(O139,Runners!CZ$3:DM$180,V$1,FALSE),"")</f>
        <v/>
      </c>
      <c r="W139" s="18" t="str">
        <f t="shared" ref="W139:W141" si="82">IF(O139&lt;&gt;"",(V139-N139)/V139,"")</f>
        <v/>
      </c>
    </row>
    <row r="140" spans="1:23" x14ac:dyDescent="0.25">
      <c r="A140" s="33"/>
      <c r="C140" s="3">
        <f>IF(A140&lt;&gt;"",VLOOKUP(A140,'Runners RBH2'!A$3:CT$114,C$1,FALSE),0)</f>
        <v>0</v>
      </c>
      <c r="D140" s="6">
        <f t="shared" si="62"/>
        <v>135</v>
      </c>
      <c r="E140" s="2"/>
      <c r="F140" s="2">
        <f t="shared" si="78"/>
        <v>0</v>
      </c>
      <c r="J140" s="1">
        <f t="shared" si="79"/>
        <v>0</v>
      </c>
      <c r="M140" s="8" t="str">
        <f t="shared" si="68"/>
        <v/>
      </c>
      <c r="N140" s="8" t="str">
        <f t="shared" si="69"/>
        <v/>
      </c>
      <c r="O140" s="1" t="str">
        <f t="shared" si="70"/>
        <v/>
      </c>
      <c r="P140" s="32" t="str">
        <f t="shared" si="71"/>
        <v/>
      </c>
      <c r="Q140" s="32" t="str">
        <f t="shared" si="80"/>
        <v/>
      </c>
      <c r="R140" s="6">
        <f t="shared" si="75"/>
        <v>0</v>
      </c>
      <c r="S140" s="6">
        <f>IF(AND(D140&lt;=L$4,P140&lt;&gt;"Y"),IF(N140&lt;VLOOKUP(O140,'Runners RBH2'!A$3:FQ$114,S$1,FALSE),IF(Y$2="zero",0,Y$2),0),0)</f>
        <v>0</v>
      </c>
      <c r="T140" s="6">
        <f t="shared" si="81"/>
        <v>0</v>
      </c>
      <c r="U140" s="2"/>
      <c r="V140" s="2" t="str">
        <f>IF(O140&lt;&gt;"",VLOOKUP(O140,Runners!CZ$3:DM$180,V$1,FALSE),"")</f>
        <v/>
      </c>
      <c r="W140" s="18" t="str">
        <f t="shared" si="82"/>
        <v/>
      </c>
    </row>
    <row r="141" spans="1:23" x14ac:dyDescent="0.25">
      <c r="C141" s="3">
        <f>IF(A141&lt;&gt;"",VLOOKUP(A141,'Runners RBH2'!A$3:CT$114,C$1,FALSE),0)</f>
        <v>0</v>
      </c>
      <c r="D141" s="6">
        <f t="shared" si="62"/>
        <v>136</v>
      </c>
      <c r="E141" s="2"/>
      <c r="F141" s="2">
        <f t="shared" si="78"/>
        <v>0</v>
      </c>
      <c r="J141" s="1">
        <f t="shared" si="79"/>
        <v>0</v>
      </c>
      <c r="M141" s="8" t="str">
        <f t="shared" si="68"/>
        <v/>
      </c>
      <c r="N141" s="8" t="str">
        <f t="shared" si="69"/>
        <v/>
      </c>
      <c r="O141" s="1" t="str">
        <f t="shared" si="70"/>
        <v/>
      </c>
      <c r="P141" s="32" t="str">
        <f t="shared" si="71"/>
        <v/>
      </c>
      <c r="Q141" s="32" t="str">
        <f t="shared" si="80"/>
        <v/>
      </c>
      <c r="R141" s="6">
        <f t="shared" si="75"/>
        <v>0</v>
      </c>
      <c r="S141" s="6">
        <f>IF(AND(D141&lt;=L$4,P141&lt;&gt;"Y"),IF(N141&lt;VLOOKUP(O141,'Runners RBH2'!A$3:FQ$114,S$1,FALSE),IF(Y$2="zero",0,Y$2),0),0)</f>
        <v>0</v>
      </c>
      <c r="T141" s="6">
        <f t="shared" si="81"/>
        <v>0</v>
      </c>
      <c r="U141" s="2"/>
      <c r="V141" s="2" t="str">
        <f>IF(O141&lt;&gt;"",VLOOKUP(O141,Runners!CZ$3:DM$180,V$1,FALSE),"")</f>
        <v/>
      </c>
      <c r="W141" s="18" t="str">
        <f t="shared" si="82"/>
        <v/>
      </c>
    </row>
    <row r="142" spans="1:23" x14ac:dyDescent="0.25">
      <c r="C142" s="3">
        <f>IF(A142&lt;&gt;"",VLOOKUP(A142,'Runners RBH2'!A$3:CT$114,C$1,FALSE),0)</f>
        <v>0</v>
      </c>
      <c r="D142" s="6">
        <f t="shared" si="62"/>
        <v>137</v>
      </c>
      <c r="E142" s="2"/>
      <c r="F142" s="2">
        <f t="shared" ref="F142:F147" si="83">IF(E142&gt;0,E142-C142,0)</f>
        <v>0</v>
      </c>
      <c r="J142" s="1">
        <f t="shared" ref="J142:J147" si="84">A142</f>
        <v>0</v>
      </c>
      <c r="M142" s="8" t="str">
        <f t="shared" si="68"/>
        <v/>
      </c>
      <c r="N142" s="8" t="str">
        <f t="shared" si="69"/>
        <v/>
      </c>
      <c r="O142" s="1" t="str">
        <f t="shared" si="70"/>
        <v/>
      </c>
      <c r="P142" s="32" t="str">
        <f t="shared" si="71"/>
        <v/>
      </c>
      <c r="Q142" s="32" t="str">
        <f t="shared" ref="Q142:Q147" si="85">IF(D142&lt;=L$4,IF(P142="Y",Q141,Q141-1),"")</f>
        <v/>
      </c>
      <c r="R142" s="6">
        <f t="shared" si="75"/>
        <v>0</v>
      </c>
      <c r="S142" s="6">
        <f>IF(AND(D142&lt;=L$4,P142&lt;&gt;"Y"),IF(N142&lt;VLOOKUP(O142,'Runners RBH2'!A$3:FQ$114,S$1,FALSE),IF(Y$2="zero",0,Y$2),0),0)</f>
        <v>0</v>
      </c>
      <c r="T142" s="6">
        <f t="shared" ref="T142:T147" si="86">IF(AND(D142&lt;=L$4,P142&lt;&gt;"Y"),S142+R142,0)</f>
        <v>0</v>
      </c>
      <c r="U142" s="2"/>
      <c r="V142" s="2" t="str">
        <f>IF(O142&lt;&gt;"",VLOOKUP(O142,Runners!CZ$3:DM$180,V$1,FALSE),"")</f>
        <v/>
      </c>
      <c r="W142" s="18" t="str">
        <f t="shared" ref="W142:W147" si="87">IF(O142&lt;&gt;"",(V142-N142)/V142,"")</f>
        <v/>
      </c>
    </row>
    <row r="143" spans="1:23" x14ac:dyDescent="0.25">
      <c r="C143" s="3">
        <f>IF(A143&lt;&gt;"",VLOOKUP(A143,'Runners RBH2'!A$3:CT$114,C$1,FALSE),0)</f>
        <v>0</v>
      </c>
      <c r="D143" s="6">
        <f t="shared" si="62"/>
        <v>138</v>
      </c>
      <c r="E143" s="2"/>
      <c r="F143" s="2">
        <f t="shared" si="83"/>
        <v>0</v>
      </c>
      <c r="J143" s="1">
        <f t="shared" si="84"/>
        <v>0</v>
      </c>
      <c r="M143" s="8" t="str">
        <f t="shared" si="68"/>
        <v/>
      </c>
      <c r="N143" s="8" t="str">
        <f t="shared" si="69"/>
        <v/>
      </c>
      <c r="O143" s="1" t="str">
        <f t="shared" si="70"/>
        <v/>
      </c>
      <c r="P143" s="32" t="str">
        <f t="shared" si="71"/>
        <v/>
      </c>
      <c r="Q143" s="32" t="str">
        <f t="shared" si="85"/>
        <v/>
      </c>
      <c r="R143" s="6">
        <f t="shared" si="75"/>
        <v>0</v>
      </c>
      <c r="S143" s="6">
        <f>IF(AND(D143&lt;=L$4,P143&lt;&gt;"Y"),IF(N143&lt;VLOOKUP(O143,'Runners RBH2'!A$3:FQ$114,S$1,FALSE),IF(Y$2="zero",0,Y$2),0),0)</f>
        <v>0</v>
      </c>
      <c r="T143" s="6">
        <f t="shared" si="86"/>
        <v>0</v>
      </c>
      <c r="U143" s="2"/>
      <c r="V143" s="2" t="str">
        <f>IF(O143&lt;&gt;"",VLOOKUP(O143,Runners!CZ$3:DM$180,V$1,FALSE),"")</f>
        <v/>
      </c>
      <c r="W143" s="18" t="str">
        <f t="shared" si="87"/>
        <v/>
      </c>
    </row>
    <row r="144" spans="1:23" x14ac:dyDescent="0.25">
      <c r="B144" s="3"/>
      <c r="C144" s="3">
        <f>IF(A144&lt;&gt;"",VLOOKUP(A144,'Runners RBH2'!A$3:CT$114,C$1,FALSE),0)</f>
        <v>0</v>
      </c>
      <c r="D144" s="6">
        <f t="shared" si="62"/>
        <v>139</v>
      </c>
      <c r="E144" s="2"/>
      <c r="F144" s="2">
        <f t="shared" si="83"/>
        <v>0</v>
      </c>
      <c r="J144" s="1">
        <f t="shared" si="84"/>
        <v>0</v>
      </c>
      <c r="M144" s="8" t="str">
        <f t="shared" si="68"/>
        <v/>
      </c>
      <c r="N144" s="8" t="str">
        <f t="shared" si="69"/>
        <v/>
      </c>
      <c r="O144" s="1" t="str">
        <f t="shared" si="70"/>
        <v/>
      </c>
      <c r="P144" s="32" t="str">
        <f t="shared" si="71"/>
        <v/>
      </c>
      <c r="Q144" s="32" t="str">
        <f t="shared" si="85"/>
        <v/>
      </c>
      <c r="R144" s="6">
        <f t="shared" si="75"/>
        <v>0</v>
      </c>
      <c r="S144" s="6">
        <f>IF(AND(D144&lt;=L$4,P144&lt;&gt;"Y"),IF(N144&lt;VLOOKUP(O144,'Runners RBH2'!A$3:FQ$114,S$1,FALSE),IF(Y$2="zero",0,Y$2),0),0)</f>
        <v>0</v>
      </c>
      <c r="T144" s="6">
        <f t="shared" si="86"/>
        <v>0</v>
      </c>
      <c r="U144" s="2"/>
      <c r="V144" s="2" t="str">
        <f>IF(O144&lt;&gt;"",VLOOKUP(O144,Runners!CZ$3:DM$180,V$1,FALSE),"")</f>
        <v/>
      </c>
      <c r="W144" s="18" t="str">
        <f t="shared" si="87"/>
        <v/>
      </c>
    </row>
    <row r="145" spans="2:23" x14ac:dyDescent="0.25">
      <c r="C145" s="3">
        <f>IF(A145&lt;&gt;"",VLOOKUP(A145,'Runners RBH2'!A$3:CT$114,C$1,FALSE),0)</f>
        <v>0</v>
      </c>
      <c r="D145" s="6">
        <f t="shared" si="62"/>
        <v>140</v>
      </c>
      <c r="E145" s="2"/>
      <c r="F145" s="2">
        <f t="shared" si="83"/>
        <v>0</v>
      </c>
      <c r="J145" s="1">
        <f t="shared" si="84"/>
        <v>0</v>
      </c>
      <c r="M145" s="8" t="str">
        <f t="shared" si="68"/>
        <v/>
      </c>
      <c r="N145" s="8" t="str">
        <f t="shared" si="69"/>
        <v/>
      </c>
      <c r="O145" s="1" t="str">
        <f t="shared" si="70"/>
        <v/>
      </c>
      <c r="P145" s="32" t="str">
        <f t="shared" si="71"/>
        <v/>
      </c>
      <c r="Q145" s="32" t="str">
        <f t="shared" si="85"/>
        <v/>
      </c>
      <c r="R145" s="6">
        <f t="shared" si="75"/>
        <v>0</v>
      </c>
      <c r="S145" s="6">
        <f>IF(AND(D145&lt;=L$4,P145&lt;&gt;"Y"),IF(N145&lt;VLOOKUP(O145,'Runners RBH2'!A$3:FQ$114,S$1,FALSE),IF(Y$2="zero",0,Y$2),0),0)</f>
        <v>0</v>
      </c>
      <c r="T145" s="6">
        <f t="shared" si="86"/>
        <v>0</v>
      </c>
      <c r="U145" s="2"/>
      <c r="V145" s="2" t="str">
        <f>IF(O145&lt;&gt;"",VLOOKUP(O145,Runners!CZ$3:DM$180,V$1,FALSE),"")</f>
        <v/>
      </c>
      <c r="W145" s="18" t="str">
        <f t="shared" si="87"/>
        <v/>
      </c>
    </row>
    <row r="146" spans="2:23" x14ac:dyDescent="0.25">
      <c r="C146" s="3">
        <f>IF(A146&lt;&gt;"",VLOOKUP(A146,'Runners RBH2'!A$3:CT$114,C$1,FALSE),0)</f>
        <v>0</v>
      </c>
      <c r="D146" s="6">
        <f t="shared" si="62"/>
        <v>141</v>
      </c>
      <c r="E146" s="2"/>
      <c r="F146" s="2">
        <f t="shared" si="83"/>
        <v>0</v>
      </c>
      <c r="J146" s="1">
        <f t="shared" si="84"/>
        <v>0</v>
      </c>
      <c r="M146" s="8" t="str">
        <f t="shared" si="68"/>
        <v/>
      </c>
      <c r="N146" s="8" t="str">
        <f t="shared" si="69"/>
        <v/>
      </c>
      <c r="O146" s="1" t="str">
        <f t="shared" si="70"/>
        <v/>
      </c>
      <c r="P146" s="32" t="str">
        <f t="shared" si="71"/>
        <v/>
      </c>
      <c r="Q146" s="32" t="str">
        <f t="shared" si="85"/>
        <v/>
      </c>
      <c r="R146" s="6">
        <f t="shared" si="75"/>
        <v>0</v>
      </c>
      <c r="S146" s="6">
        <f>IF(AND(D146&lt;=L$4,P146&lt;&gt;"Y"),IF(N146&lt;VLOOKUP(O146,'Runners RBH2'!A$3:FQ$114,S$1,FALSE),IF(Y$2="zero",0,Y$2),0),0)</f>
        <v>0</v>
      </c>
      <c r="T146" s="6">
        <f t="shared" si="86"/>
        <v>0</v>
      </c>
      <c r="U146" s="2"/>
      <c r="V146" s="2" t="str">
        <f>IF(O146&lt;&gt;"",VLOOKUP(O146,Runners!CZ$3:DM$180,V$1,FALSE),"")</f>
        <v/>
      </c>
      <c r="W146" s="18" t="str">
        <f t="shared" si="87"/>
        <v/>
      </c>
    </row>
    <row r="147" spans="2:23" x14ac:dyDescent="0.25">
      <c r="C147" s="3">
        <f>IF(A147&lt;&gt;"",VLOOKUP(A147,'Runners RBH2'!A$3:CT$114,C$1,FALSE),0)</f>
        <v>0</v>
      </c>
      <c r="D147" s="6">
        <f t="shared" si="62"/>
        <v>142</v>
      </c>
      <c r="E147" s="2"/>
      <c r="F147" s="2">
        <f t="shared" si="83"/>
        <v>0</v>
      </c>
      <c r="J147" s="1">
        <f t="shared" si="84"/>
        <v>0</v>
      </c>
      <c r="M147" s="8" t="str">
        <f t="shared" si="68"/>
        <v/>
      </c>
      <c r="N147" s="8" t="str">
        <f t="shared" si="69"/>
        <v/>
      </c>
      <c r="O147" s="1" t="str">
        <f t="shared" si="70"/>
        <v/>
      </c>
      <c r="P147" s="32" t="str">
        <f t="shared" si="71"/>
        <v/>
      </c>
      <c r="Q147" s="32" t="str">
        <f t="shared" si="85"/>
        <v/>
      </c>
      <c r="R147" s="6">
        <f t="shared" si="75"/>
        <v>0</v>
      </c>
      <c r="S147" s="6">
        <f>IF(AND(D147&lt;=L$4,P147&lt;&gt;"Y"),IF(N147&lt;VLOOKUP(O147,'Runners RBH2'!A$3:FQ$114,S$1,FALSE),IF(Y$2="zero",0,Y$2),0),0)</f>
        <v>0</v>
      </c>
      <c r="T147" s="6">
        <f t="shared" si="86"/>
        <v>0</v>
      </c>
      <c r="U147" s="2"/>
      <c r="V147" s="2" t="str">
        <f>IF(O147&lt;&gt;"",VLOOKUP(O147,Runners!CZ$3:DM$180,V$1,FALSE),"")</f>
        <v/>
      </c>
      <c r="W147" s="18" t="str">
        <f t="shared" si="87"/>
        <v/>
      </c>
    </row>
    <row r="148" spans="2:23" x14ac:dyDescent="0.25">
      <c r="C148" s="3">
        <f>IF(A148&lt;&gt;"",VLOOKUP(A148,'Runners RBH2'!A$3:CT$114,C$1,FALSE),0)</f>
        <v>0</v>
      </c>
      <c r="D148" s="6">
        <f t="shared" si="62"/>
        <v>143</v>
      </c>
      <c r="E148" s="2"/>
      <c r="F148" s="2">
        <f t="shared" ref="F148:F207" si="88">IF(E148&gt;0,E148-C148,0)</f>
        <v>0</v>
      </c>
      <c r="J148" s="1">
        <f t="shared" ref="J148:J170" si="89">A148</f>
        <v>0</v>
      </c>
      <c r="M148" s="8" t="str">
        <f t="shared" si="68"/>
        <v/>
      </c>
      <c r="N148" s="8" t="str">
        <f t="shared" si="69"/>
        <v/>
      </c>
      <c r="O148" s="1" t="str">
        <f t="shared" si="70"/>
        <v/>
      </c>
      <c r="P148" s="32" t="str">
        <f t="shared" si="71"/>
        <v/>
      </c>
      <c r="Q148" s="32" t="str">
        <f t="shared" ref="Q148:Q170" si="90">IF(D148&lt;=L$4,IF(P148="Y",Q147,Q147-1),"")</f>
        <v/>
      </c>
      <c r="R148" s="6">
        <f t="shared" si="75"/>
        <v>0</v>
      </c>
      <c r="S148" s="6">
        <f>IF(AND(D148&lt;=L$4,P148&lt;&gt;"Y"),IF(N148&lt;VLOOKUP(O148,'Runners RBH2'!A$3:FQ$114,S$1,FALSE),IF(Y$2="zero",0,Y$2),0),0)</f>
        <v>0</v>
      </c>
      <c r="T148" s="6">
        <f t="shared" ref="T148:T170" si="91">IF(AND(D148&lt;=L$4,P148&lt;&gt;"Y"),S148+R148,0)</f>
        <v>0</v>
      </c>
      <c r="U148" s="2"/>
      <c r="V148" s="2" t="str">
        <f>IF(O148&lt;&gt;"",VLOOKUP(O148,Runners!CZ$3:DM$180,V$1,FALSE),"")</f>
        <v/>
      </c>
      <c r="W148" s="18" t="str">
        <f t="shared" ref="W148:W170" si="92">IF(O148&lt;&gt;"",(V148-N148)/V148,"")</f>
        <v/>
      </c>
    </row>
    <row r="149" spans="2:23" x14ac:dyDescent="0.25">
      <c r="B149" s="3"/>
      <c r="C149" s="3">
        <f>IF(A149&lt;&gt;"",VLOOKUP(A149,'Runners RBH2'!A$3:CT$114,C$1,FALSE),0)</f>
        <v>0</v>
      </c>
      <c r="D149" s="6">
        <f t="shared" si="62"/>
        <v>144</v>
      </c>
      <c r="E149" s="2"/>
      <c r="F149" s="2">
        <f t="shared" si="88"/>
        <v>0</v>
      </c>
      <c r="J149" s="1">
        <f t="shared" si="89"/>
        <v>0</v>
      </c>
      <c r="M149" s="8" t="str">
        <f t="shared" si="68"/>
        <v/>
      </c>
      <c r="N149" s="8" t="str">
        <f t="shared" si="69"/>
        <v/>
      </c>
      <c r="O149" s="1" t="str">
        <f t="shared" si="70"/>
        <v/>
      </c>
      <c r="P149" s="32" t="str">
        <f t="shared" si="71"/>
        <v/>
      </c>
      <c r="Q149" s="32" t="str">
        <f t="shared" si="90"/>
        <v/>
      </c>
      <c r="R149" s="6">
        <f t="shared" si="75"/>
        <v>0</v>
      </c>
      <c r="S149" s="6">
        <f>IF(AND(D149&lt;=L$4,P149&lt;&gt;"Y"),IF(N149&lt;VLOOKUP(O149,'Runners RBH2'!A$3:FQ$114,S$1,FALSE),IF(Y$2="zero",0,Y$2),0),0)</f>
        <v>0</v>
      </c>
      <c r="T149" s="6">
        <f t="shared" si="91"/>
        <v>0</v>
      </c>
      <c r="U149" s="2"/>
      <c r="V149" s="2" t="str">
        <f>IF(O149&lt;&gt;"",VLOOKUP(O149,Runners!CZ$3:DM$180,V$1,FALSE),"")</f>
        <v/>
      </c>
      <c r="W149" s="18" t="str">
        <f t="shared" si="92"/>
        <v/>
      </c>
    </row>
    <row r="150" spans="2:23" x14ac:dyDescent="0.25">
      <c r="C150" s="3">
        <f>IF(A150&lt;&gt;"",VLOOKUP(A150,'Runners RBH2'!A$3:CT$114,C$1,FALSE),0)</f>
        <v>0</v>
      </c>
      <c r="D150" s="6">
        <f t="shared" si="62"/>
        <v>145</v>
      </c>
      <c r="E150" s="2"/>
      <c r="F150" s="2">
        <f t="shared" si="88"/>
        <v>0</v>
      </c>
      <c r="J150" s="1">
        <f t="shared" si="89"/>
        <v>0</v>
      </c>
      <c r="M150" s="8" t="str">
        <f t="shared" si="68"/>
        <v/>
      </c>
      <c r="N150" s="8" t="str">
        <f t="shared" si="69"/>
        <v/>
      </c>
      <c r="O150" s="1" t="str">
        <f t="shared" si="70"/>
        <v/>
      </c>
      <c r="P150" s="32" t="str">
        <f t="shared" si="71"/>
        <v/>
      </c>
      <c r="Q150" s="32" t="str">
        <f t="shared" si="90"/>
        <v/>
      </c>
      <c r="R150" s="6">
        <f t="shared" si="75"/>
        <v>0</v>
      </c>
      <c r="S150" s="6">
        <f>IF(AND(D150&lt;=L$4,P150&lt;&gt;"Y"),IF(N150&lt;VLOOKUP(O150,'Runners RBH2'!A$3:FQ$114,S$1,FALSE),IF(Y$2="zero",0,Y$2),0),0)</f>
        <v>0</v>
      </c>
      <c r="T150" s="6">
        <f t="shared" si="91"/>
        <v>0</v>
      </c>
      <c r="U150" s="2"/>
      <c r="V150" s="2" t="str">
        <f>IF(O150&lt;&gt;"",VLOOKUP(O150,Runners!CZ$3:DM$180,V$1,FALSE),"")</f>
        <v/>
      </c>
      <c r="W150" s="18" t="str">
        <f t="shared" si="92"/>
        <v/>
      </c>
    </row>
    <row r="151" spans="2:23" x14ac:dyDescent="0.25">
      <c r="C151" s="3">
        <f>IF(A151&lt;&gt;"",VLOOKUP(A151,'Runners RBH2'!A$3:CT$114,C$1,FALSE),0)</f>
        <v>0</v>
      </c>
      <c r="D151" s="6">
        <f t="shared" si="62"/>
        <v>146</v>
      </c>
      <c r="E151" s="2"/>
      <c r="F151" s="2">
        <f t="shared" si="88"/>
        <v>0</v>
      </c>
      <c r="J151" s="1">
        <f t="shared" si="89"/>
        <v>0</v>
      </c>
      <c r="M151" s="8" t="str">
        <f t="shared" si="68"/>
        <v/>
      </c>
      <c r="N151" s="8" t="str">
        <f t="shared" si="69"/>
        <v/>
      </c>
      <c r="O151" s="1" t="str">
        <f t="shared" si="70"/>
        <v/>
      </c>
      <c r="P151" s="32" t="str">
        <f t="shared" si="71"/>
        <v/>
      </c>
      <c r="Q151" s="32" t="str">
        <f t="shared" si="90"/>
        <v/>
      </c>
      <c r="R151" s="6">
        <f t="shared" si="75"/>
        <v>0</v>
      </c>
      <c r="S151" s="6">
        <f>IF(AND(D151&lt;=L$4,P151&lt;&gt;"Y"),IF(N151&lt;VLOOKUP(O151,'Runners RBH2'!A$3:FQ$114,S$1,FALSE),IF(Y$2="zero",0,Y$2),0),0)</f>
        <v>0</v>
      </c>
      <c r="T151" s="6">
        <f t="shared" si="91"/>
        <v>0</v>
      </c>
      <c r="U151" s="2"/>
      <c r="V151" s="2" t="str">
        <f>IF(O151&lt;&gt;"",VLOOKUP(O151,Runners!CZ$3:DM$180,V$1,FALSE),"")</f>
        <v/>
      </c>
      <c r="W151" s="18" t="str">
        <f t="shared" si="92"/>
        <v/>
      </c>
    </row>
    <row r="152" spans="2:23" x14ac:dyDescent="0.25">
      <c r="C152" s="3">
        <f>IF(A152&lt;&gt;"",VLOOKUP(A152,'Runners RBH2'!A$3:CT$114,C$1,FALSE),0)</f>
        <v>0</v>
      </c>
      <c r="D152" s="6">
        <f t="shared" si="62"/>
        <v>147</v>
      </c>
      <c r="E152" s="2"/>
      <c r="F152" s="2">
        <f t="shared" si="88"/>
        <v>0</v>
      </c>
      <c r="J152" s="1">
        <f t="shared" si="89"/>
        <v>0</v>
      </c>
      <c r="M152" s="8" t="str">
        <f t="shared" si="68"/>
        <v/>
      </c>
      <c r="N152" s="8" t="str">
        <f t="shared" si="69"/>
        <v/>
      </c>
      <c r="O152" s="1" t="str">
        <f t="shared" si="70"/>
        <v/>
      </c>
      <c r="P152" s="32" t="str">
        <f t="shared" si="71"/>
        <v/>
      </c>
      <c r="Q152" s="32" t="str">
        <f t="shared" si="90"/>
        <v/>
      </c>
      <c r="R152" s="6">
        <f t="shared" si="75"/>
        <v>0</v>
      </c>
      <c r="S152" s="6">
        <f>IF(AND(D152&lt;=L$4,P152&lt;&gt;"Y"),IF(N152&lt;VLOOKUP(O152,'Runners RBH2'!A$3:FQ$114,S$1,FALSE),IF(Y$2="zero",0,Y$2),0),0)</f>
        <v>0</v>
      </c>
      <c r="T152" s="6">
        <f t="shared" si="91"/>
        <v>0</v>
      </c>
      <c r="U152" s="2"/>
      <c r="V152" s="2" t="str">
        <f>IF(O152&lt;&gt;"",VLOOKUP(O152,Runners!CZ$3:DM$180,V$1,FALSE),"")</f>
        <v/>
      </c>
      <c r="W152" s="18" t="str">
        <f t="shared" si="92"/>
        <v/>
      </c>
    </row>
    <row r="153" spans="2:23" x14ac:dyDescent="0.25">
      <c r="C153" s="3">
        <f>IF(A153&lt;&gt;"",VLOOKUP(A153,'Runners RBH2'!A$3:CT$114,C$1,FALSE),0)</f>
        <v>0</v>
      </c>
      <c r="D153" s="6">
        <f t="shared" si="62"/>
        <v>148</v>
      </c>
      <c r="E153" s="2"/>
      <c r="F153" s="2">
        <f t="shared" si="88"/>
        <v>0</v>
      </c>
      <c r="J153" s="1">
        <f t="shared" si="89"/>
        <v>0</v>
      </c>
      <c r="M153" s="8" t="str">
        <f t="shared" si="68"/>
        <v/>
      </c>
      <c r="N153" s="8" t="str">
        <f t="shared" si="69"/>
        <v/>
      </c>
      <c r="O153" s="1" t="str">
        <f t="shared" si="70"/>
        <v/>
      </c>
      <c r="P153" s="32" t="str">
        <f t="shared" si="71"/>
        <v/>
      </c>
      <c r="Q153" s="32" t="str">
        <f t="shared" si="90"/>
        <v/>
      </c>
      <c r="R153" s="6">
        <f t="shared" si="75"/>
        <v>0</v>
      </c>
      <c r="S153" s="6">
        <f>IF(AND(D153&lt;=L$4,P153&lt;&gt;"Y"),IF(N153&lt;VLOOKUP(O153,'Runners RBH2'!A$3:FQ$114,S$1,FALSE),IF(Y$2="zero",0,Y$2),0),0)</f>
        <v>0</v>
      </c>
      <c r="T153" s="6">
        <f t="shared" si="91"/>
        <v>0</v>
      </c>
      <c r="U153" s="2"/>
      <c r="V153" s="2" t="str">
        <f>IF(O153&lt;&gt;"",VLOOKUP(O153,Runners!CZ$3:DM$180,V$1,FALSE),"")</f>
        <v/>
      </c>
      <c r="W153" s="18" t="str">
        <f t="shared" si="92"/>
        <v/>
      </c>
    </row>
    <row r="154" spans="2:23" x14ac:dyDescent="0.25">
      <c r="C154" s="3">
        <f>IF(A154&lt;&gt;"",VLOOKUP(A154,'Runners RBH2'!A$3:CT$114,C$1,FALSE),0)</f>
        <v>0</v>
      </c>
      <c r="D154" s="6">
        <f t="shared" si="62"/>
        <v>149</v>
      </c>
      <c r="E154" s="2"/>
      <c r="F154" s="2">
        <f t="shared" si="88"/>
        <v>0</v>
      </c>
      <c r="J154" s="1">
        <f t="shared" si="89"/>
        <v>0</v>
      </c>
      <c r="M154" s="8" t="str">
        <f t="shared" si="68"/>
        <v/>
      </c>
      <c r="N154" s="8" t="str">
        <f t="shared" si="69"/>
        <v/>
      </c>
      <c r="O154" s="1" t="str">
        <f t="shared" si="70"/>
        <v/>
      </c>
      <c r="P154" s="32" t="str">
        <f t="shared" si="71"/>
        <v/>
      </c>
      <c r="Q154" s="32" t="str">
        <f t="shared" si="90"/>
        <v/>
      </c>
      <c r="R154" s="6">
        <f t="shared" si="75"/>
        <v>0</v>
      </c>
      <c r="S154" s="6">
        <f>IF(AND(D154&lt;=L$4,P154&lt;&gt;"Y"),IF(N154&lt;VLOOKUP(O154,'Runners RBH2'!A$3:FQ$114,S$1,FALSE),IF(Y$2="zero",0,Y$2),0),0)</f>
        <v>0</v>
      </c>
      <c r="T154" s="6">
        <f t="shared" si="91"/>
        <v>0</v>
      </c>
      <c r="U154" s="2"/>
      <c r="V154" s="2" t="str">
        <f>IF(O154&lt;&gt;"",VLOOKUP(O154,Runners!CZ$3:DM$180,V$1,FALSE),"")</f>
        <v/>
      </c>
      <c r="W154" s="18" t="str">
        <f t="shared" si="92"/>
        <v/>
      </c>
    </row>
    <row r="155" spans="2:23" x14ac:dyDescent="0.25">
      <c r="C155" s="3">
        <f>IF(A155&lt;&gt;"",VLOOKUP(A155,'Runners RBH2'!A$3:CT$114,C$1,FALSE),0)</f>
        <v>0</v>
      </c>
      <c r="D155" s="6">
        <f t="shared" si="62"/>
        <v>150</v>
      </c>
      <c r="E155" s="2"/>
      <c r="F155" s="2">
        <f t="shared" si="88"/>
        <v>0</v>
      </c>
      <c r="J155" s="1">
        <f t="shared" si="89"/>
        <v>0</v>
      </c>
      <c r="M155" s="8" t="str">
        <f t="shared" si="68"/>
        <v/>
      </c>
      <c r="N155" s="8" t="str">
        <f t="shared" si="69"/>
        <v/>
      </c>
      <c r="O155" s="1" t="str">
        <f t="shared" si="70"/>
        <v/>
      </c>
      <c r="P155" s="32" t="str">
        <f t="shared" si="71"/>
        <v/>
      </c>
      <c r="Q155" s="32" t="str">
        <f t="shared" si="90"/>
        <v/>
      </c>
      <c r="R155" s="6">
        <f t="shared" si="75"/>
        <v>0</v>
      </c>
      <c r="S155" s="6">
        <f>IF(AND(D155&lt;=L$4,P155&lt;&gt;"Y"),IF(N155&lt;VLOOKUP(O155,'Runners RBH2'!A$3:FQ$114,S$1,FALSE),IF(Y$2="zero",0,Y$2),0),0)</f>
        <v>0</v>
      </c>
      <c r="T155" s="6">
        <f t="shared" si="91"/>
        <v>0</v>
      </c>
      <c r="U155" s="2"/>
      <c r="V155" s="2" t="str">
        <f>IF(O155&lt;&gt;"",VLOOKUP(O155,Runners!CZ$3:DM$180,V$1,FALSE),"")</f>
        <v/>
      </c>
      <c r="W155" s="18" t="str">
        <f t="shared" si="92"/>
        <v/>
      </c>
    </row>
    <row r="156" spans="2:23" x14ac:dyDescent="0.25">
      <c r="C156" s="3">
        <f>IF(A156&lt;&gt;"",VLOOKUP(A156,'Runners RBH2'!A$3:CT$114,C$1,FALSE),0)</f>
        <v>0</v>
      </c>
      <c r="D156" s="6">
        <f t="shared" si="62"/>
        <v>151</v>
      </c>
      <c r="E156" s="2"/>
      <c r="F156" s="2">
        <f t="shared" si="88"/>
        <v>0</v>
      </c>
      <c r="J156" s="1">
        <f t="shared" si="89"/>
        <v>0</v>
      </c>
      <c r="M156" s="8" t="str">
        <f t="shared" ref="M156:M187" si="93">IF(D156&lt;=L$4,SMALL(E$4:E$208,D156),"")</f>
        <v/>
      </c>
      <c r="N156" s="8" t="str">
        <f t="shared" ref="N156:N187" si="94">IF(D156&lt;=L$4,VLOOKUP(M156,E$4:F$208,2,FALSE),"")</f>
        <v/>
      </c>
      <c r="O156" s="1" t="str">
        <f t="shared" ref="O156:O187" si="95">IF(D156&lt;=L$4,VLOOKUP(M156,E$4:J$208,6,FALSE),"")</f>
        <v/>
      </c>
      <c r="P156" s="32" t="str">
        <f t="shared" ref="P156:P187" si="96">IF(D156&lt;=L$4,VLOOKUP(O156,A$4:B$208,2,FALSE),"")</f>
        <v/>
      </c>
      <c r="Q156" s="32" t="str">
        <f t="shared" si="90"/>
        <v/>
      </c>
      <c r="R156" s="6">
        <f t="shared" si="75"/>
        <v>0</v>
      </c>
      <c r="S156" s="6">
        <f>IF(AND(D156&lt;=L$4,P156&lt;&gt;"Y"),IF(N156&lt;VLOOKUP(O156,'Runners RBH2'!A$3:FQ$114,S$1,FALSE),IF(Y$2="zero",0,Y$2),0),0)</f>
        <v>0</v>
      </c>
      <c r="T156" s="6">
        <f t="shared" si="91"/>
        <v>0</v>
      </c>
      <c r="U156" s="2"/>
      <c r="V156" s="2" t="str">
        <f>IF(O156&lt;&gt;"",VLOOKUP(O156,Runners!CZ$3:DM$180,V$1,FALSE),"")</f>
        <v/>
      </c>
      <c r="W156" s="18" t="str">
        <f t="shared" si="92"/>
        <v/>
      </c>
    </row>
    <row r="157" spans="2:23" x14ac:dyDescent="0.25">
      <c r="C157" s="3">
        <f>IF(A157&lt;&gt;"",VLOOKUP(A157,'Runners RBH2'!A$3:CT$114,C$1,FALSE),0)</f>
        <v>0</v>
      </c>
      <c r="D157" s="6">
        <f t="shared" si="62"/>
        <v>152</v>
      </c>
      <c r="E157" s="2"/>
      <c r="F157" s="2">
        <f t="shared" si="88"/>
        <v>0</v>
      </c>
      <c r="J157" s="1">
        <f t="shared" si="89"/>
        <v>0</v>
      </c>
      <c r="M157" s="8" t="str">
        <f t="shared" si="93"/>
        <v/>
      </c>
      <c r="N157" s="8" t="str">
        <f t="shared" si="94"/>
        <v/>
      </c>
      <c r="O157" s="1" t="str">
        <f t="shared" si="95"/>
        <v/>
      </c>
      <c r="P157" s="32" t="str">
        <f t="shared" si="96"/>
        <v/>
      </c>
      <c r="Q157" s="32" t="str">
        <f t="shared" si="90"/>
        <v/>
      </c>
      <c r="R157" s="6">
        <f t="shared" si="75"/>
        <v>0</v>
      </c>
      <c r="S157" s="6">
        <f>IF(AND(D157&lt;=L$4,P157&lt;&gt;"Y"),IF(N157&lt;VLOOKUP(O157,'Runners RBH2'!A$3:FQ$114,S$1,FALSE),IF(Y$2="zero",0,Y$2),0),0)</f>
        <v>0</v>
      </c>
      <c r="T157" s="6">
        <f t="shared" si="91"/>
        <v>0</v>
      </c>
      <c r="U157" s="2"/>
      <c r="V157" s="2" t="str">
        <f>IF(O157&lt;&gt;"",VLOOKUP(O157,Runners!CZ$3:DM$180,V$1,FALSE),"")</f>
        <v/>
      </c>
      <c r="W157" s="18" t="str">
        <f t="shared" si="92"/>
        <v/>
      </c>
    </row>
    <row r="158" spans="2:23" x14ac:dyDescent="0.25">
      <c r="C158" s="3">
        <f>IF(A158&lt;&gt;"",VLOOKUP(A158,'Runners RBH2'!A$3:CT$114,C$1,FALSE),0)</f>
        <v>0</v>
      </c>
      <c r="D158" s="6">
        <f t="shared" si="62"/>
        <v>153</v>
      </c>
      <c r="E158" s="2"/>
      <c r="F158" s="2">
        <f t="shared" si="88"/>
        <v>0</v>
      </c>
      <c r="J158" s="1">
        <f t="shared" si="89"/>
        <v>0</v>
      </c>
      <c r="M158" s="8" t="str">
        <f t="shared" si="93"/>
        <v/>
      </c>
      <c r="N158" s="8" t="str">
        <f t="shared" si="94"/>
        <v/>
      </c>
      <c r="O158" s="1" t="str">
        <f t="shared" si="95"/>
        <v/>
      </c>
      <c r="P158" s="32" t="str">
        <f t="shared" si="96"/>
        <v/>
      </c>
      <c r="Q158" s="32" t="str">
        <f t="shared" si="90"/>
        <v/>
      </c>
      <c r="R158" s="6">
        <f t="shared" si="75"/>
        <v>0</v>
      </c>
      <c r="S158" s="6">
        <f>IF(AND(D158&lt;=L$4,P158&lt;&gt;"Y"),IF(N158&lt;VLOOKUP(O158,'Runners RBH2'!A$3:FQ$114,S$1,FALSE),IF(Y$2="zero",0,Y$2),0),0)</f>
        <v>0</v>
      </c>
      <c r="T158" s="6">
        <f t="shared" si="91"/>
        <v>0</v>
      </c>
      <c r="U158" s="2"/>
      <c r="V158" s="2" t="str">
        <f>IF(O158&lt;&gt;"",VLOOKUP(O158,Runners!CZ$3:DM$180,V$1,FALSE),"")</f>
        <v/>
      </c>
      <c r="W158" s="18" t="str">
        <f t="shared" si="92"/>
        <v/>
      </c>
    </row>
    <row r="159" spans="2:23" x14ac:dyDescent="0.25">
      <c r="C159" s="3">
        <f>IF(A159&lt;&gt;"",VLOOKUP(A159,'Runners RBH2'!A$3:CT$114,C$1,FALSE),0)</f>
        <v>0</v>
      </c>
      <c r="D159" s="6">
        <f t="shared" si="62"/>
        <v>154</v>
      </c>
      <c r="E159" s="2"/>
      <c r="F159" s="2">
        <f t="shared" si="88"/>
        <v>0</v>
      </c>
      <c r="J159" s="1">
        <f t="shared" si="89"/>
        <v>0</v>
      </c>
      <c r="M159" s="8" t="str">
        <f t="shared" si="93"/>
        <v/>
      </c>
      <c r="N159" s="8" t="str">
        <f t="shared" si="94"/>
        <v/>
      </c>
      <c r="O159" s="1" t="str">
        <f t="shared" si="95"/>
        <v/>
      </c>
      <c r="P159" s="32" t="str">
        <f t="shared" si="96"/>
        <v/>
      </c>
      <c r="Q159" s="32" t="str">
        <f t="shared" si="90"/>
        <v/>
      </c>
      <c r="R159" s="6">
        <f t="shared" si="75"/>
        <v>0</v>
      </c>
      <c r="S159" s="6">
        <f>IF(AND(D159&lt;=L$4,P159&lt;&gt;"Y"),IF(N159&lt;VLOOKUP(O159,'Runners RBH2'!A$3:FQ$114,S$1,FALSE),IF(Y$2="zero",0,Y$2),0),0)</f>
        <v>0</v>
      </c>
      <c r="T159" s="6">
        <f t="shared" si="91"/>
        <v>0</v>
      </c>
      <c r="U159" s="2"/>
      <c r="V159" s="2" t="str">
        <f>IF(O159&lt;&gt;"",VLOOKUP(O159,Runners!CZ$3:DM$180,V$1,FALSE),"")</f>
        <v/>
      </c>
      <c r="W159" s="18" t="str">
        <f t="shared" si="92"/>
        <v/>
      </c>
    </row>
    <row r="160" spans="2:23" x14ac:dyDescent="0.25">
      <c r="C160" s="3">
        <f>IF(A160&lt;&gt;"",VLOOKUP(A160,'Runners RBH2'!A$3:CT$114,C$1,FALSE),0)</f>
        <v>0</v>
      </c>
      <c r="D160" s="6">
        <f t="shared" si="62"/>
        <v>155</v>
      </c>
      <c r="E160" s="2"/>
      <c r="F160" s="2">
        <f t="shared" si="88"/>
        <v>0</v>
      </c>
      <c r="J160" s="1">
        <f t="shared" si="89"/>
        <v>0</v>
      </c>
      <c r="M160" s="8" t="str">
        <f t="shared" si="93"/>
        <v/>
      </c>
      <c r="N160" s="8" t="str">
        <f t="shared" si="94"/>
        <v/>
      </c>
      <c r="O160" s="1" t="str">
        <f t="shared" si="95"/>
        <v/>
      </c>
      <c r="P160" s="32" t="str">
        <f t="shared" si="96"/>
        <v/>
      </c>
      <c r="Q160" s="32" t="str">
        <f t="shared" si="90"/>
        <v/>
      </c>
      <c r="R160" s="6">
        <f t="shared" si="75"/>
        <v>0</v>
      </c>
      <c r="S160" s="6">
        <f>IF(AND(D160&lt;=L$4,P160&lt;&gt;"Y"),IF(N160&lt;VLOOKUP(O160,'Runners RBH2'!A$3:FQ$114,S$1,FALSE),IF(Y$2="zero",0,Y$2),0),0)</f>
        <v>0</v>
      </c>
      <c r="T160" s="6">
        <f t="shared" si="91"/>
        <v>0</v>
      </c>
      <c r="U160" s="2"/>
      <c r="V160" s="2" t="str">
        <f>IF(O160&lt;&gt;"",VLOOKUP(O160,Runners!CZ$3:DM$180,V$1,FALSE),"")</f>
        <v/>
      </c>
      <c r="W160" s="18" t="str">
        <f t="shared" si="92"/>
        <v/>
      </c>
    </row>
    <row r="161" spans="3:23" x14ac:dyDescent="0.25">
      <c r="C161" s="3">
        <f>IF(A161&lt;&gt;"",VLOOKUP(A161,'Runners RBH2'!A$3:CT$114,C$1,FALSE),0)</f>
        <v>0</v>
      </c>
      <c r="D161" s="6">
        <f t="shared" si="62"/>
        <v>156</v>
      </c>
      <c r="E161" s="2"/>
      <c r="F161" s="2">
        <f t="shared" si="88"/>
        <v>0</v>
      </c>
      <c r="J161" s="1">
        <f t="shared" si="89"/>
        <v>0</v>
      </c>
      <c r="M161" s="8" t="str">
        <f t="shared" si="93"/>
        <v/>
      </c>
      <c r="N161" s="8" t="str">
        <f t="shared" si="94"/>
        <v/>
      </c>
      <c r="O161" s="1" t="str">
        <f t="shared" si="95"/>
        <v/>
      </c>
      <c r="P161" s="32" t="str">
        <f t="shared" si="96"/>
        <v/>
      </c>
      <c r="Q161" s="32" t="str">
        <f t="shared" si="90"/>
        <v/>
      </c>
      <c r="R161" s="6">
        <f t="shared" si="75"/>
        <v>0</v>
      </c>
      <c r="S161" s="6">
        <f>IF(AND(D161&lt;=L$4,P161&lt;&gt;"Y"),IF(N161&lt;VLOOKUP(O161,'Runners RBH2'!A$3:FQ$114,S$1,FALSE),IF(Y$2="zero",0,Y$2),0),0)</f>
        <v>0</v>
      </c>
      <c r="T161" s="6">
        <f t="shared" si="91"/>
        <v>0</v>
      </c>
      <c r="U161" s="2"/>
      <c r="V161" s="2" t="str">
        <f>IF(O161&lt;&gt;"",VLOOKUP(O161,Runners!CZ$3:DM$180,V$1,FALSE),"")</f>
        <v/>
      </c>
      <c r="W161" s="18" t="str">
        <f t="shared" si="92"/>
        <v/>
      </c>
    </row>
    <row r="162" spans="3:23" x14ac:dyDescent="0.25">
      <c r="C162" s="3">
        <f>IF(A162&lt;&gt;"",VLOOKUP(A162,'Runners RBH2'!A$3:CT$114,C$1,FALSE),0)</f>
        <v>0</v>
      </c>
      <c r="D162" s="6">
        <f t="shared" si="62"/>
        <v>157</v>
      </c>
      <c r="E162" s="2"/>
      <c r="F162" s="2">
        <f t="shared" si="88"/>
        <v>0</v>
      </c>
      <c r="J162" s="1">
        <f t="shared" si="89"/>
        <v>0</v>
      </c>
      <c r="M162" s="8" t="str">
        <f t="shared" si="93"/>
        <v/>
      </c>
      <c r="N162" s="8" t="str">
        <f t="shared" si="94"/>
        <v/>
      </c>
      <c r="O162" s="1" t="str">
        <f t="shared" si="95"/>
        <v/>
      </c>
      <c r="P162" s="32" t="str">
        <f t="shared" si="96"/>
        <v/>
      </c>
      <c r="Q162" s="32" t="str">
        <f t="shared" si="90"/>
        <v/>
      </c>
      <c r="R162" s="6">
        <f t="shared" si="75"/>
        <v>0</v>
      </c>
      <c r="S162" s="6">
        <f>IF(AND(D162&lt;=L$4,P162&lt;&gt;"Y"),IF(N162&lt;VLOOKUP(O162,'Runners RBH2'!A$3:FQ$114,S$1,FALSE),IF(Y$2="zero",0,Y$2),0),0)</f>
        <v>0</v>
      </c>
      <c r="T162" s="6">
        <f t="shared" si="91"/>
        <v>0</v>
      </c>
      <c r="U162" s="2"/>
      <c r="V162" s="2" t="str">
        <f>IF(O162&lt;&gt;"",VLOOKUP(O162,Runners!CZ$3:DM$180,V$1,FALSE),"")</f>
        <v/>
      </c>
      <c r="W162" s="18" t="str">
        <f t="shared" si="92"/>
        <v/>
      </c>
    </row>
    <row r="163" spans="3:23" x14ac:dyDescent="0.25">
      <c r="C163" s="3">
        <f>IF(A163&lt;&gt;"",VLOOKUP(A163,'Runners RBH2'!A$3:CT$114,C$1,FALSE),0)</f>
        <v>0</v>
      </c>
      <c r="D163" s="6">
        <f t="shared" si="62"/>
        <v>158</v>
      </c>
      <c r="E163" s="2"/>
      <c r="F163" s="2">
        <f t="shared" si="88"/>
        <v>0</v>
      </c>
      <c r="J163" s="1">
        <f t="shared" si="89"/>
        <v>0</v>
      </c>
      <c r="M163" s="8" t="str">
        <f t="shared" si="93"/>
        <v/>
      </c>
      <c r="N163" s="8" t="str">
        <f t="shared" si="94"/>
        <v/>
      </c>
      <c r="O163" s="1" t="str">
        <f t="shared" si="95"/>
        <v/>
      </c>
      <c r="P163" s="32" t="str">
        <f t="shared" si="96"/>
        <v/>
      </c>
      <c r="Q163" s="32" t="str">
        <f t="shared" si="90"/>
        <v/>
      </c>
      <c r="R163" s="6">
        <f t="shared" si="75"/>
        <v>0</v>
      </c>
      <c r="S163" s="6">
        <f>IF(AND(D163&lt;=L$4,P163&lt;&gt;"Y"),IF(N163&lt;VLOOKUP(O163,'Runners RBH2'!A$3:FQ$114,S$1,FALSE),IF(Y$2="zero",0,Y$2),0),0)</f>
        <v>0</v>
      </c>
      <c r="T163" s="6">
        <f t="shared" si="91"/>
        <v>0</v>
      </c>
      <c r="U163" s="2"/>
      <c r="V163" s="2" t="str">
        <f>IF(O163&lt;&gt;"",VLOOKUP(O163,Runners!CZ$3:DM$180,V$1,FALSE),"")</f>
        <v/>
      </c>
      <c r="W163" s="18" t="str">
        <f t="shared" si="92"/>
        <v/>
      </c>
    </row>
    <row r="164" spans="3:23" x14ac:dyDescent="0.25">
      <c r="C164" s="3">
        <f>IF(A164&lt;&gt;"",VLOOKUP(A164,'Runners RBH2'!A$3:CT$114,C$1,FALSE),0)</f>
        <v>0</v>
      </c>
      <c r="D164" s="6">
        <f t="shared" si="62"/>
        <v>159</v>
      </c>
      <c r="E164" s="2"/>
      <c r="F164" s="2">
        <f t="shared" si="88"/>
        <v>0</v>
      </c>
      <c r="J164" s="1">
        <f t="shared" si="89"/>
        <v>0</v>
      </c>
      <c r="M164" s="8" t="str">
        <f t="shared" si="93"/>
        <v/>
      </c>
      <c r="N164" s="8" t="str">
        <f t="shared" si="94"/>
        <v/>
      </c>
      <c r="O164" s="1" t="str">
        <f t="shared" si="95"/>
        <v/>
      </c>
      <c r="P164" s="32" t="str">
        <f t="shared" si="96"/>
        <v/>
      </c>
      <c r="Q164" s="32" t="str">
        <f t="shared" si="90"/>
        <v/>
      </c>
      <c r="R164" s="6">
        <f t="shared" si="75"/>
        <v>0</v>
      </c>
      <c r="S164" s="6">
        <f>IF(AND(D164&lt;=L$4,P164&lt;&gt;"Y"),IF(N164&lt;VLOOKUP(O164,'Runners RBH2'!A$3:FQ$114,S$1,FALSE),IF(Y$2="zero",0,Y$2),0),0)</f>
        <v>0</v>
      </c>
      <c r="T164" s="6">
        <f t="shared" si="91"/>
        <v>0</v>
      </c>
      <c r="U164" s="2"/>
      <c r="V164" s="2" t="str">
        <f>IF(O164&lt;&gt;"",VLOOKUP(O164,Runners!CZ$3:DM$180,V$1,FALSE),"")</f>
        <v/>
      </c>
      <c r="W164" s="18" t="str">
        <f t="shared" si="92"/>
        <v/>
      </c>
    </row>
    <row r="165" spans="3:23" x14ac:dyDescent="0.25">
      <c r="C165" s="3">
        <f>IF(A165&lt;&gt;"",VLOOKUP(A165,'Runners RBH2'!A$3:CT$114,C$1,FALSE),0)</f>
        <v>0</v>
      </c>
      <c r="D165" s="6">
        <f t="shared" si="62"/>
        <v>160</v>
      </c>
      <c r="E165" s="2"/>
      <c r="F165" s="2">
        <f t="shared" si="88"/>
        <v>0</v>
      </c>
      <c r="J165" s="1">
        <f t="shared" si="89"/>
        <v>0</v>
      </c>
      <c r="M165" s="8" t="str">
        <f t="shared" si="93"/>
        <v/>
      </c>
      <c r="N165" s="8" t="str">
        <f t="shared" si="94"/>
        <v/>
      </c>
      <c r="O165" s="1" t="str">
        <f t="shared" si="95"/>
        <v/>
      </c>
      <c r="P165" s="32" t="str">
        <f t="shared" si="96"/>
        <v/>
      </c>
      <c r="Q165" s="32" t="str">
        <f t="shared" si="90"/>
        <v/>
      </c>
      <c r="R165" s="6">
        <f t="shared" si="75"/>
        <v>0</v>
      </c>
      <c r="S165" s="6">
        <f>IF(AND(D165&lt;=L$4,P165&lt;&gt;"Y"),IF(N165&lt;VLOOKUP(O165,'Runners RBH2'!A$3:FQ$114,S$1,FALSE),IF(Y$2="zero",0,Y$2),0),0)</f>
        <v>0</v>
      </c>
      <c r="T165" s="6">
        <f t="shared" si="91"/>
        <v>0</v>
      </c>
      <c r="U165" s="2"/>
      <c r="V165" s="2" t="str">
        <f>IF(O165&lt;&gt;"",VLOOKUP(O165,Runners!CZ$3:DM$180,V$1,FALSE),"")</f>
        <v/>
      </c>
      <c r="W165" s="18" t="str">
        <f t="shared" si="92"/>
        <v/>
      </c>
    </row>
    <row r="166" spans="3:23" x14ac:dyDescent="0.25">
      <c r="C166" s="3">
        <f>IF(A166&lt;&gt;"",VLOOKUP(A166,'Runners RBH2'!A$3:CT$114,C$1,FALSE),0)</f>
        <v>0</v>
      </c>
      <c r="D166" s="6">
        <f t="shared" ref="D166:D207" si="97">D165+1</f>
        <v>161</v>
      </c>
      <c r="E166" s="2"/>
      <c r="F166" s="2">
        <f t="shared" si="88"/>
        <v>0</v>
      </c>
      <c r="J166" s="1">
        <f t="shared" si="89"/>
        <v>0</v>
      </c>
      <c r="M166" s="8" t="str">
        <f t="shared" si="93"/>
        <v/>
      </c>
      <c r="N166" s="8" t="str">
        <f t="shared" si="94"/>
        <v/>
      </c>
      <c r="O166" s="1" t="str">
        <f t="shared" si="95"/>
        <v/>
      </c>
      <c r="P166" s="32" t="str">
        <f t="shared" si="96"/>
        <v/>
      </c>
      <c r="Q166" s="32" t="str">
        <f t="shared" si="90"/>
        <v/>
      </c>
      <c r="R166" s="6">
        <f t="shared" si="75"/>
        <v>0</v>
      </c>
      <c r="S166" s="6">
        <f>IF(AND(D166&lt;=L$4,P166&lt;&gt;"Y"),IF(N166&lt;VLOOKUP(O166,'Runners RBH2'!A$3:FQ$114,S$1,FALSE),IF(Y$2="zero",0,Y$2),0),0)</f>
        <v>0</v>
      </c>
      <c r="T166" s="6">
        <f t="shared" si="91"/>
        <v>0</v>
      </c>
      <c r="U166" s="2"/>
      <c r="V166" s="2" t="str">
        <f>IF(O166&lt;&gt;"",VLOOKUP(O166,Runners!CZ$3:DM$180,V$1,FALSE),"")</f>
        <v/>
      </c>
      <c r="W166" s="18" t="str">
        <f t="shared" si="92"/>
        <v/>
      </c>
    </row>
    <row r="167" spans="3:23" x14ac:dyDescent="0.25">
      <c r="C167" s="3">
        <f>IF(A167&lt;&gt;"",VLOOKUP(A167,'Runners RBH2'!A$3:CT$114,C$1,FALSE),0)</f>
        <v>0</v>
      </c>
      <c r="D167" s="6">
        <f t="shared" si="97"/>
        <v>162</v>
      </c>
      <c r="E167" s="2"/>
      <c r="F167" s="2">
        <f t="shared" si="88"/>
        <v>0</v>
      </c>
      <c r="J167" s="1">
        <f t="shared" si="89"/>
        <v>0</v>
      </c>
      <c r="M167" s="8" t="str">
        <f t="shared" si="93"/>
        <v/>
      </c>
      <c r="N167" s="8" t="str">
        <f t="shared" si="94"/>
        <v/>
      </c>
      <c r="O167" s="1" t="str">
        <f t="shared" si="95"/>
        <v/>
      </c>
      <c r="P167" s="32" t="str">
        <f t="shared" si="96"/>
        <v/>
      </c>
      <c r="Q167" s="32" t="str">
        <f t="shared" si="90"/>
        <v/>
      </c>
      <c r="R167" s="6">
        <f t="shared" si="75"/>
        <v>0</v>
      </c>
      <c r="S167" s="6">
        <f>IF(AND(D167&lt;=L$4,P167&lt;&gt;"Y"),IF(N167&lt;VLOOKUP(O167,'Runners RBH2'!A$3:FQ$114,S$1,FALSE),IF(Y$2="zero",0,Y$2),0),0)</f>
        <v>0</v>
      </c>
      <c r="T167" s="6">
        <f t="shared" si="91"/>
        <v>0</v>
      </c>
      <c r="U167" s="2"/>
      <c r="V167" s="2" t="str">
        <f>IF(O167&lt;&gt;"",VLOOKUP(O167,Runners!CZ$3:DM$180,V$1,FALSE),"")</f>
        <v/>
      </c>
      <c r="W167" s="18" t="str">
        <f t="shared" si="92"/>
        <v/>
      </c>
    </row>
    <row r="168" spans="3:23" x14ac:dyDescent="0.25">
      <c r="C168" s="3">
        <f>IF(A168&lt;&gt;"",VLOOKUP(A168,'Runners RBH2'!A$3:CT$114,C$1,FALSE),0)</f>
        <v>0</v>
      </c>
      <c r="D168" s="6">
        <f t="shared" si="97"/>
        <v>163</v>
      </c>
      <c r="E168" s="2"/>
      <c r="F168" s="2">
        <f t="shared" si="88"/>
        <v>0</v>
      </c>
      <c r="J168" s="1">
        <f t="shared" si="89"/>
        <v>0</v>
      </c>
      <c r="M168" s="8" t="str">
        <f t="shared" si="93"/>
        <v/>
      </c>
      <c r="N168" s="8" t="str">
        <f t="shared" si="94"/>
        <v/>
      </c>
      <c r="O168" s="1" t="str">
        <f t="shared" si="95"/>
        <v/>
      </c>
      <c r="P168" s="32" t="str">
        <f t="shared" si="96"/>
        <v/>
      </c>
      <c r="Q168" s="32" t="str">
        <f t="shared" si="90"/>
        <v/>
      </c>
      <c r="R168" s="6">
        <f t="shared" si="75"/>
        <v>0</v>
      </c>
      <c r="S168" s="6">
        <f>IF(AND(D168&lt;=L$4,P168&lt;&gt;"Y"),IF(N168&lt;VLOOKUP(O168,'Runners RBH2'!A$3:FQ$114,S$1,FALSE),IF(Y$2="zero",0,Y$2),0),0)</f>
        <v>0</v>
      </c>
      <c r="T168" s="6">
        <f t="shared" si="91"/>
        <v>0</v>
      </c>
      <c r="U168" s="2"/>
      <c r="V168" s="2" t="str">
        <f>IF(O168&lt;&gt;"",VLOOKUP(O168,Runners!CZ$3:DM$180,V$1,FALSE),"")</f>
        <v/>
      </c>
      <c r="W168" s="18" t="str">
        <f t="shared" si="92"/>
        <v/>
      </c>
    </row>
    <row r="169" spans="3:23" x14ac:dyDescent="0.25">
      <c r="C169" s="3">
        <f>IF(A169&lt;&gt;"",VLOOKUP(A169,'Runners RBH2'!A$3:CT$114,C$1,FALSE),0)</f>
        <v>0</v>
      </c>
      <c r="D169" s="6">
        <f t="shared" si="97"/>
        <v>164</v>
      </c>
      <c r="E169" s="2"/>
      <c r="F169" s="2">
        <f t="shared" si="88"/>
        <v>0</v>
      </c>
      <c r="J169" s="1">
        <f t="shared" si="89"/>
        <v>0</v>
      </c>
      <c r="M169" s="8" t="str">
        <f t="shared" si="93"/>
        <v/>
      </c>
      <c r="N169" s="8" t="str">
        <f t="shared" si="94"/>
        <v/>
      </c>
      <c r="O169" s="1" t="str">
        <f t="shared" si="95"/>
        <v/>
      </c>
      <c r="P169" s="32" t="str">
        <f t="shared" si="96"/>
        <v/>
      </c>
      <c r="Q169" s="32" t="str">
        <f t="shared" si="90"/>
        <v/>
      </c>
      <c r="R169" s="6">
        <f t="shared" si="75"/>
        <v>0</v>
      </c>
      <c r="S169" s="6">
        <f>IF(AND(D169&lt;=L$4,P169&lt;&gt;"Y"),IF(N169&lt;VLOOKUP(O169,'Runners RBH2'!A$3:FQ$114,S$1,FALSE),IF(Y$2="zero",0,Y$2),0),0)</f>
        <v>0</v>
      </c>
      <c r="T169" s="6">
        <f t="shared" si="91"/>
        <v>0</v>
      </c>
      <c r="U169" s="2"/>
      <c r="V169" s="2" t="str">
        <f>IF(O169&lt;&gt;"",VLOOKUP(O169,Runners!CZ$3:DM$180,V$1,FALSE),"")</f>
        <v/>
      </c>
      <c r="W169" s="18" t="str">
        <f t="shared" si="92"/>
        <v/>
      </c>
    </row>
    <row r="170" spans="3:23" x14ac:dyDescent="0.25">
      <c r="C170" s="3">
        <f>IF(A170&lt;&gt;"",VLOOKUP(A170,'Runners RBH2'!A$3:CT$114,C$1,FALSE),0)</f>
        <v>0</v>
      </c>
      <c r="D170" s="6">
        <f t="shared" si="97"/>
        <v>165</v>
      </c>
      <c r="E170" s="2"/>
      <c r="F170" s="2">
        <f t="shared" si="88"/>
        <v>0</v>
      </c>
      <c r="J170" s="1">
        <f t="shared" si="89"/>
        <v>0</v>
      </c>
      <c r="M170" s="8" t="str">
        <f t="shared" si="93"/>
        <v/>
      </c>
      <c r="N170" s="8" t="str">
        <f t="shared" si="94"/>
        <v/>
      </c>
      <c r="O170" s="1" t="str">
        <f t="shared" si="95"/>
        <v/>
      </c>
      <c r="P170" s="32" t="str">
        <f t="shared" si="96"/>
        <v/>
      </c>
      <c r="Q170" s="32" t="str">
        <f t="shared" si="90"/>
        <v/>
      </c>
      <c r="R170" s="6">
        <f t="shared" si="75"/>
        <v>0</v>
      </c>
      <c r="S170" s="6">
        <f>IF(AND(D170&lt;=L$4,P170&lt;&gt;"Y"),IF(N170&lt;VLOOKUP(O170,'Runners RBH2'!A$3:FQ$114,S$1,FALSE),IF(Y$2="zero",0,Y$2),0),0)</f>
        <v>0</v>
      </c>
      <c r="T170" s="6">
        <f t="shared" si="91"/>
        <v>0</v>
      </c>
      <c r="U170" s="2"/>
      <c r="V170" s="2" t="str">
        <f>IF(O170&lt;&gt;"",VLOOKUP(O170,Runners!CZ$3:DM$180,V$1,FALSE),"")</f>
        <v/>
      </c>
      <c r="W170" s="18" t="str">
        <f t="shared" si="92"/>
        <v/>
      </c>
    </row>
    <row r="171" spans="3:23" x14ac:dyDescent="0.25">
      <c r="C171" s="3">
        <f>IF(A171&lt;&gt;"",VLOOKUP(A171,'Runners RBH2'!A$3:CT$114,C$1,FALSE),0)</f>
        <v>0</v>
      </c>
      <c r="D171" s="6">
        <f t="shared" si="97"/>
        <v>166</v>
      </c>
      <c r="E171" s="2"/>
      <c r="F171" s="2">
        <f t="shared" si="88"/>
        <v>0</v>
      </c>
      <c r="J171" s="1">
        <f t="shared" ref="J171:J207" si="98">A171</f>
        <v>0</v>
      </c>
      <c r="M171" s="8" t="str">
        <f t="shared" si="93"/>
        <v/>
      </c>
      <c r="N171" s="8" t="str">
        <f t="shared" si="94"/>
        <v/>
      </c>
      <c r="O171" s="1" t="str">
        <f t="shared" si="95"/>
        <v/>
      </c>
      <c r="P171" s="32" t="str">
        <f t="shared" si="96"/>
        <v/>
      </c>
      <c r="Q171" s="32" t="str">
        <f t="shared" ref="Q171:Q207" si="99">IF(D171&lt;=L$4,IF(P171="Y",Q170,Q170-1),"")</f>
        <v/>
      </c>
      <c r="R171" s="6">
        <f t="shared" si="75"/>
        <v>0</v>
      </c>
      <c r="S171" s="6">
        <f>IF(AND(D171&lt;=L$4,P171&lt;&gt;"Y"),IF(N171&lt;VLOOKUP(O171,'Runners RBH2'!A$3:FQ$114,S$1,FALSE),IF(Y$2="zero",0,Y$2),0),0)</f>
        <v>0</v>
      </c>
      <c r="T171" s="6">
        <f t="shared" ref="T171:T207" si="100">IF(AND(D171&lt;=L$4,P171&lt;&gt;"Y"),S171+R171,0)</f>
        <v>0</v>
      </c>
      <c r="U171" s="2"/>
      <c r="V171" s="2" t="str">
        <f>IF(O171&lt;&gt;"",VLOOKUP(O171,Runners!CZ$3:DM$180,V$1,FALSE),"")</f>
        <v/>
      </c>
      <c r="W171" s="18" t="str">
        <f t="shared" ref="W171:W207" si="101">IF(O171&lt;&gt;"",(V171-N171)/V171,"")</f>
        <v/>
      </c>
    </row>
    <row r="172" spans="3:23" x14ac:dyDescent="0.25">
      <c r="C172" s="3">
        <f>IF(A172&lt;&gt;"",VLOOKUP(A172,'Runners RBH2'!A$3:CT$114,C$1,FALSE),0)</f>
        <v>0</v>
      </c>
      <c r="D172" s="6">
        <f t="shared" si="97"/>
        <v>167</v>
      </c>
      <c r="E172" s="2"/>
      <c r="F172" s="2">
        <f t="shared" si="88"/>
        <v>0</v>
      </c>
      <c r="J172" s="1">
        <f t="shared" si="98"/>
        <v>0</v>
      </c>
      <c r="M172" s="8" t="str">
        <f t="shared" si="93"/>
        <v/>
      </c>
      <c r="N172" s="8" t="str">
        <f t="shared" si="94"/>
        <v/>
      </c>
      <c r="O172" s="1" t="str">
        <f t="shared" si="95"/>
        <v/>
      </c>
      <c r="P172" s="32" t="str">
        <f t="shared" si="96"/>
        <v/>
      </c>
      <c r="Q172" s="32" t="str">
        <f t="shared" si="99"/>
        <v/>
      </c>
      <c r="R172" s="6">
        <f t="shared" si="75"/>
        <v>0</v>
      </c>
      <c r="S172" s="6">
        <f>IF(AND(D172&lt;=L$4,P172&lt;&gt;"Y"),IF(N172&lt;VLOOKUP(O172,'Runners RBH2'!A$3:FQ$114,S$1,FALSE),IF(Y$2="zero",0,Y$2),0),0)</f>
        <v>0</v>
      </c>
      <c r="T172" s="6">
        <f t="shared" si="100"/>
        <v>0</v>
      </c>
      <c r="U172" s="2"/>
      <c r="V172" s="2" t="str">
        <f>IF(O172&lt;&gt;"",VLOOKUP(O172,Runners!CZ$3:DM$180,V$1,FALSE),"")</f>
        <v/>
      </c>
      <c r="W172" s="18" t="str">
        <f t="shared" si="101"/>
        <v/>
      </c>
    </row>
    <row r="173" spans="3:23" x14ac:dyDescent="0.25">
      <c r="C173" s="3">
        <f>IF(A173&lt;&gt;"",VLOOKUP(A173,'Runners RBH2'!A$3:CT$114,C$1,FALSE),0)</f>
        <v>0</v>
      </c>
      <c r="D173" s="6">
        <f t="shared" si="97"/>
        <v>168</v>
      </c>
      <c r="E173" s="2"/>
      <c r="F173" s="2">
        <f t="shared" si="88"/>
        <v>0</v>
      </c>
      <c r="J173" s="1">
        <f t="shared" si="98"/>
        <v>0</v>
      </c>
      <c r="M173" s="8" t="str">
        <f t="shared" si="93"/>
        <v/>
      </c>
      <c r="N173" s="8" t="str">
        <f t="shared" si="94"/>
        <v/>
      </c>
      <c r="O173" s="1" t="str">
        <f t="shared" si="95"/>
        <v/>
      </c>
      <c r="P173" s="32" t="str">
        <f t="shared" si="96"/>
        <v/>
      </c>
      <c r="Q173" s="32" t="str">
        <f t="shared" si="99"/>
        <v/>
      </c>
      <c r="R173" s="6">
        <f t="shared" si="75"/>
        <v>0</v>
      </c>
      <c r="S173" s="6">
        <f>IF(AND(D173&lt;=L$4,P173&lt;&gt;"Y"),IF(N173&lt;VLOOKUP(O173,'Runners RBH2'!A$3:FQ$114,S$1,FALSE),IF(Y$2="zero",0,Y$2),0),0)</f>
        <v>0</v>
      </c>
      <c r="T173" s="6">
        <f t="shared" si="100"/>
        <v>0</v>
      </c>
      <c r="U173" s="2"/>
      <c r="V173" s="2" t="str">
        <f>IF(O173&lt;&gt;"",VLOOKUP(O173,Runners!CZ$3:DM$180,V$1,FALSE),"")</f>
        <v/>
      </c>
      <c r="W173" s="18" t="str">
        <f t="shared" si="101"/>
        <v/>
      </c>
    </row>
    <row r="174" spans="3:23" x14ac:dyDescent="0.25">
      <c r="C174" s="3">
        <f>IF(A174&lt;&gt;"",VLOOKUP(A174,'Runners RBH2'!A$3:CT$114,C$1,FALSE),0)</f>
        <v>0</v>
      </c>
      <c r="D174" s="6">
        <f t="shared" si="97"/>
        <v>169</v>
      </c>
      <c r="E174" s="2"/>
      <c r="F174" s="2">
        <f t="shared" si="88"/>
        <v>0</v>
      </c>
      <c r="J174" s="1">
        <f t="shared" si="98"/>
        <v>0</v>
      </c>
      <c r="M174" s="8" t="str">
        <f t="shared" si="93"/>
        <v/>
      </c>
      <c r="N174" s="8" t="str">
        <f t="shared" si="94"/>
        <v/>
      </c>
      <c r="O174" s="1" t="str">
        <f t="shared" si="95"/>
        <v/>
      </c>
      <c r="P174" s="32" t="str">
        <f t="shared" si="96"/>
        <v/>
      </c>
      <c r="Q174" s="32" t="str">
        <f t="shared" si="99"/>
        <v/>
      </c>
      <c r="R174" s="6">
        <f t="shared" si="75"/>
        <v>0</v>
      </c>
      <c r="S174" s="6">
        <f>IF(AND(D174&lt;=L$4,P174&lt;&gt;"Y"),IF(N174&lt;VLOOKUP(O174,'Runners RBH2'!A$3:FQ$114,S$1,FALSE),IF(Y$2="zero",0,Y$2),0),0)</f>
        <v>0</v>
      </c>
      <c r="T174" s="6">
        <f t="shared" si="100"/>
        <v>0</v>
      </c>
      <c r="U174" s="2"/>
      <c r="V174" s="2" t="str">
        <f>IF(O174&lt;&gt;"",VLOOKUP(O174,Runners!CZ$3:DM$180,V$1,FALSE),"")</f>
        <v/>
      </c>
      <c r="W174" s="18" t="str">
        <f t="shared" si="101"/>
        <v/>
      </c>
    </row>
    <row r="175" spans="3:23" x14ac:dyDescent="0.25">
      <c r="C175" s="3">
        <f>IF(A175&lt;&gt;"",VLOOKUP(A175,'Runners RBH2'!A$3:CT$114,C$1,FALSE),0)</f>
        <v>0</v>
      </c>
      <c r="D175" s="6">
        <f t="shared" si="97"/>
        <v>170</v>
      </c>
      <c r="E175" s="2"/>
      <c r="F175" s="2">
        <f t="shared" si="88"/>
        <v>0</v>
      </c>
      <c r="J175" s="1">
        <f t="shared" si="98"/>
        <v>0</v>
      </c>
      <c r="M175" s="8" t="str">
        <f t="shared" si="93"/>
        <v/>
      </c>
      <c r="N175" s="8" t="str">
        <f t="shared" si="94"/>
        <v/>
      </c>
      <c r="O175" s="1" t="str">
        <f t="shared" si="95"/>
        <v/>
      </c>
      <c r="P175" s="32" t="str">
        <f t="shared" si="96"/>
        <v/>
      </c>
      <c r="Q175" s="32" t="str">
        <f t="shared" si="99"/>
        <v/>
      </c>
      <c r="R175" s="6">
        <f t="shared" si="75"/>
        <v>0</v>
      </c>
      <c r="S175" s="6">
        <f>IF(AND(D175&lt;=L$4,P175&lt;&gt;"Y"),IF(N175&lt;VLOOKUP(O175,'Runners RBH2'!A$3:FQ$114,S$1,FALSE),IF(Y$2="zero",0,Y$2),0),0)</f>
        <v>0</v>
      </c>
      <c r="T175" s="6">
        <f t="shared" si="100"/>
        <v>0</v>
      </c>
      <c r="U175" s="2"/>
      <c r="V175" s="2" t="str">
        <f>IF(O175&lt;&gt;"",VLOOKUP(O175,Runners!CZ$3:DM$180,V$1,FALSE),"")</f>
        <v/>
      </c>
      <c r="W175" s="18" t="str">
        <f t="shared" si="101"/>
        <v/>
      </c>
    </row>
    <row r="176" spans="3:23" x14ac:dyDescent="0.25">
      <c r="C176" s="3">
        <f>IF(A176&lt;&gt;"",VLOOKUP(A176,'Runners RBH2'!A$3:CT$114,C$1,FALSE),0)</f>
        <v>0</v>
      </c>
      <c r="D176" s="6">
        <f t="shared" si="97"/>
        <v>171</v>
      </c>
      <c r="E176" s="2"/>
      <c r="F176" s="2">
        <f t="shared" si="88"/>
        <v>0</v>
      </c>
      <c r="J176" s="1">
        <f t="shared" si="98"/>
        <v>0</v>
      </c>
      <c r="M176" s="8" t="str">
        <f t="shared" si="93"/>
        <v/>
      </c>
      <c r="N176" s="8" t="str">
        <f t="shared" si="94"/>
        <v/>
      </c>
      <c r="O176" s="1" t="str">
        <f t="shared" si="95"/>
        <v/>
      </c>
      <c r="P176" s="32" t="str">
        <f t="shared" si="96"/>
        <v/>
      </c>
      <c r="Q176" s="32" t="str">
        <f t="shared" si="99"/>
        <v/>
      </c>
      <c r="R176" s="6">
        <f t="shared" si="75"/>
        <v>0</v>
      </c>
      <c r="S176" s="6">
        <f>IF(AND(D176&lt;=L$4,P176&lt;&gt;"Y"),IF(N176&lt;VLOOKUP(O176,'Runners RBH2'!A$3:FQ$114,S$1,FALSE),IF(Y$2="zero",0,Y$2),0),0)</f>
        <v>0</v>
      </c>
      <c r="T176" s="6">
        <f t="shared" si="100"/>
        <v>0</v>
      </c>
      <c r="U176" s="2"/>
      <c r="V176" s="2" t="str">
        <f>IF(O176&lt;&gt;"",VLOOKUP(O176,Runners!CZ$3:DM$180,V$1,FALSE),"")</f>
        <v/>
      </c>
      <c r="W176" s="18" t="str">
        <f t="shared" si="101"/>
        <v/>
      </c>
    </row>
    <row r="177" spans="3:23" x14ac:dyDescent="0.25">
      <c r="C177" s="3">
        <f>IF(A177&lt;&gt;"",VLOOKUP(A177,'Runners RBH2'!A$3:CT$114,C$1,FALSE),0)</f>
        <v>0</v>
      </c>
      <c r="D177" s="6">
        <f t="shared" si="97"/>
        <v>172</v>
      </c>
      <c r="E177" s="2"/>
      <c r="F177" s="2">
        <f t="shared" si="88"/>
        <v>0</v>
      </c>
      <c r="J177" s="1">
        <f t="shared" si="98"/>
        <v>0</v>
      </c>
      <c r="M177" s="8" t="str">
        <f t="shared" si="93"/>
        <v/>
      </c>
      <c r="N177" s="8" t="str">
        <f t="shared" si="94"/>
        <v/>
      </c>
      <c r="O177" s="1" t="str">
        <f t="shared" si="95"/>
        <v/>
      </c>
      <c r="P177" s="32" t="str">
        <f t="shared" si="96"/>
        <v/>
      </c>
      <c r="Q177" s="32" t="str">
        <f t="shared" si="99"/>
        <v/>
      </c>
      <c r="R177" s="6">
        <f t="shared" si="75"/>
        <v>0</v>
      </c>
      <c r="S177" s="6">
        <f>IF(AND(D177&lt;=L$4,P177&lt;&gt;"Y"),IF(N177&lt;VLOOKUP(O177,'Runners RBH2'!A$3:FQ$114,S$1,FALSE),IF(Y$2="zero",0,Y$2),0),0)</f>
        <v>0</v>
      </c>
      <c r="T177" s="6">
        <f t="shared" si="100"/>
        <v>0</v>
      </c>
      <c r="U177" s="2"/>
      <c r="V177" s="2" t="str">
        <f>IF(O177&lt;&gt;"",VLOOKUP(O177,Runners!CZ$3:DM$180,V$1,FALSE),"")</f>
        <v/>
      </c>
      <c r="W177" s="18" t="str">
        <f t="shared" si="101"/>
        <v/>
      </c>
    </row>
    <row r="178" spans="3:23" x14ac:dyDescent="0.25">
      <c r="C178" s="3">
        <f>IF(A178&lt;&gt;"",VLOOKUP(A178,'Runners RBH2'!A$3:CT$114,C$1,FALSE),0)</f>
        <v>0</v>
      </c>
      <c r="D178" s="6">
        <f t="shared" si="97"/>
        <v>173</v>
      </c>
      <c r="E178" s="2"/>
      <c r="F178" s="2">
        <f t="shared" si="88"/>
        <v>0</v>
      </c>
      <c r="J178" s="1">
        <f t="shared" si="98"/>
        <v>0</v>
      </c>
      <c r="M178" s="8" t="str">
        <f t="shared" si="93"/>
        <v/>
      </c>
      <c r="N178" s="8" t="str">
        <f t="shared" si="94"/>
        <v/>
      </c>
      <c r="O178" s="1" t="str">
        <f t="shared" si="95"/>
        <v/>
      </c>
      <c r="P178" s="32" t="str">
        <f t="shared" si="96"/>
        <v/>
      </c>
      <c r="Q178" s="32" t="str">
        <f t="shared" si="99"/>
        <v/>
      </c>
      <c r="R178" s="6">
        <f t="shared" si="75"/>
        <v>0</v>
      </c>
      <c r="S178" s="6">
        <f>IF(AND(D178&lt;=L$4,P178&lt;&gt;"Y"),IF(N178&lt;VLOOKUP(O178,'Runners RBH2'!A$3:FQ$114,S$1,FALSE),IF(Y$2="zero",0,Y$2),0),0)</f>
        <v>0</v>
      </c>
      <c r="T178" s="6">
        <f t="shared" si="100"/>
        <v>0</v>
      </c>
      <c r="U178" s="2"/>
      <c r="V178" s="2" t="str">
        <f>IF(O178&lt;&gt;"",VLOOKUP(O178,Runners!CZ$3:DM$180,V$1,FALSE),"")</f>
        <v/>
      </c>
      <c r="W178" s="18" t="str">
        <f t="shared" si="101"/>
        <v/>
      </c>
    </row>
    <row r="179" spans="3:23" x14ac:dyDescent="0.25">
      <c r="C179" s="3">
        <f>IF(A179&lt;&gt;"",VLOOKUP(A179,'Runners RBH2'!A$3:CT$114,C$1,FALSE),0)</f>
        <v>0</v>
      </c>
      <c r="D179" s="6">
        <f t="shared" si="97"/>
        <v>174</v>
      </c>
      <c r="E179" s="2"/>
      <c r="F179" s="2">
        <f t="shared" si="88"/>
        <v>0</v>
      </c>
      <c r="J179" s="1">
        <f t="shared" si="98"/>
        <v>0</v>
      </c>
      <c r="M179" s="8" t="str">
        <f t="shared" si="93"/>
        <v/>
      </c>
      <c r="N179" s="8" t="str">
        <f t="shared" si="94"/>
        <v/>
      </c>
      <c r="O179" s="1" t="str">
        <f t="shared" si="95"/>
        <v/>
      </c>
      <c r="P179" s="32" t="str">
        <f t="shared" si="96"/>
        <v/>
      </c>
      <c r="Q179" s="32" t="str">
        <f t="shared" si="99"/>
        <v/>
      </c>
      <c r="R179" s="6">
        <f t="shared" si="75"/>
        <v>0</v>
      </c>
      <c r="S179" s="6">
        <f>IF(AND(D179&lt;=L$4,P179&lt;&gt;"Y"),IF(N179&lt;VLOOKUP(O179,'Runners RBH2'!A$3:FQ$114,S$1,FALSE),IF(Y$2="zero",0,Y$2),0),0)</f>
        <v>0</v>
      </c>
      <c r="T179" s="6">
        <f t="shared" si="100"/>
        <v>0</v>
      </c>
      <c r="U179" s="2"/>
      <c r="V179" s="2" t="str">
        <f>IF(O179&lt;&gt;"",VLOOKUP(O179,Runners!CZ$3:DM$180,V$1,FALSE),"")</f>
        <v/>
      </c>
      <c r="W179" s="18" t="str">
        <f t="shared" si="101"/>
        <v/>
      </c>
    </row>
    <row r="180" spans="3:23" x14ac:dyDescent="0.25">
      <c r="C180" s="3">
        <f>IF(A180&lt;&gt;"",VLOOKUP(A180,'Runners RBH2'!A$3:CT$114,C$1,FALSE),0)</f>
        <v>0</v>
      </c>
      <c r="D180" s="6">
        <f t="shared" si="97"/>
        <v>175</v>
      </c>
      <c r="E180" s="2"/>
      <c r="F180" s="2">
        <f t="shared" si="88"/>
        <v>0</v>
      </c>
      <c r="J180" s="1">
        <f t="shared" si="98"/>
        <v>0</v>
      </c>
      <c r="M180" s="8" t="str">
        <f t="shared" si="93"/>
        <v/>
      </c>
      <c r="N180" s="8" t="str">
        <f t="shared" si="94"/>
        <v/>
      </c>
      <c r="O180" s="1" t="str">
        <f t="shared" si="95"/>
        <v/>
      </c>
      <c r="P180" s="32" t="str">
        <f t="shared" si="96"/>
        <v/>
      </c>
      <c r="Q180" s="32" t="str">
        <f t="shared" si="99"/>
        <v/>
      </c>
      <c r="R180" s="6">
        <f t="shared" si="75"/>
        <v>0</v>
      </c>
      <c r="S180" s="6">
        <f>IF(AND(D180&lt;=L$4,P180&lt;&gt;"Y"),IF(N180&lt;VLOOKUP(O180,'Runners RBH2'!A$3:FQ$114,S$1,FALSE),IF(Y$2="zero",0,Y$2),0),0)</f>
        <v>0</v>
      </c>
      <c r="T180" s="6">
        <f t="shared" si="100"/>
        <v>0</v>
      </c>
      <c r="U180" s="2"/>
      <c r="V180" s="2" t="str">
        <f>IF(O180&lt;&gt;"",VLOOKUP(O180,Runners!CZ$3:DM$180,V$1,FALSE),"")</f>
        <v/>
      </c>
      <c r="W180" s="18" t="str">
        <f t="shared" si="101"/>
        <v/>
      </c>
    </row>
    <row r="181" spans="3:23" x14ac:dyDescent="0.25">
      <c r="C181" s="3">
        <f>IF(A181&lt;&gt;"",VLOOKUP(A181,'Runners RBH2'!A$3:CT$114,C$1,FALSE),0)</f>
        <v>0</v>
      </c>
      <c r="D181" s="6">
        <f t="shared" si="97"/>
        <v>176</v>
      </c>
      <c r="E181" s="2"/>
      <c r="F181" s="2">
        <f t="shared" si="88"/>
        <v>0</v>
      </c>
      <c r="J181" s="1">
        <f t="shared" si="98"/>
        <v>0</v>
      </c>
      <c r="M181" s="8" t="str">
        <f t="shared" si="93"/>
        <v/>
      </c>
      <c r="N181" s="8" t="str">
        <f t="shared" si="94"/>
        <v/>
      </c>
      <c r="O181" s="1" t="str">
        <f t="shared" si="95"/>
        <v/>
      </c>
      <c r="P181" s="32" t="str">
        <f t="shared" si="96"/>
        <v/>
      </c>
      <c r="Q181" s="32" t="str">
        <f t="shared" si="99"/>
        <v/>
      </c>
      <c r="R181" s="6">
        <f t="shared" si="75"/>
        <v>0</v>
      </c>
      <c r="S181" s="6">
        <f>IF(AND(D181&lt;=L$4,P181&lt;&gt;"Y"),IF(N181&lt;VLOOKUP(O181,'Runners RBH2'!A$3:FQ$114,S$1,FALSE),IF(Y$2="zero",0,Y$2),0),0)</f>
        <v>0</v>
      </c>
      <c r="T181" s="6">
        <f t="shared" si="100"/>
        <v>0</v>
      </c>
      <c r="U181" s="2"/>
      <c r="V181" s="2" t="str">
        <f>IF(O181&lt;&gt;"",VLOOKUP(O181,Runners!CZ$3:DM$180,V$1,FALSE),"")</f>
        <v/>
      </c>
      <c r="W181" s="18" t="str">
        <f t="shared" si="101"/>
        <v/>
      </c>
    </row>
    <row r="182" spans="3:23" x14ac:dyDescent="0.25">
      <c r="C182" s="3">
        <f>IF(A182&lt;&gt;"",VLOOKUP(A182,'Runners RBH2'!A$3:CT$114,C$1,FALSE),0)</f>
        <v>0</v>
      </c>
      <c r="D182" s="6">
        <f t="shared" si="97"/>
        <v>177</v>
      </c>
      <c r="E182" s="2"/>
      <c r="F182" s="2">
        <f t="shared" si="88"/>
        <v>0</v>
      </c>
      <c r="J182" s="1">
        <f t="shared" si="98"/>
        <v>0</v>
      </c>
      <c r="M182" s="8" t="str">
        <f t="shared" si="93"/>
        <v/>
      </c>
      <c r="N182" s="8" t="str">
        <f t="shared" si="94"/>
        <v/>
      </c>
      <c r="O182" s="1" t="str">
        <f t="shared" si="95"/>
        <v/>
      </c>
      <c r="P182" s="32" t="str">
        <f t="shared" si="96"/>
        <v/>
      </c>
      <c r="Q182" s="32" t="str">
        <f t="shared" si="99"/>
        <v/>
      </c>
      <c r="R182" s="6">
        <f t="shared" si="75"/>
        <v>0</v>
      </c>
      <c r="S182" s="6">
        <f>IF(AND(D182&lt;=L$4,P182&lt;&gt;"Y"),IF(N182&lt;VLOOKUP(O182,'Runners RBH2'!A$3:FQ$114,S$1,FALSE),IF(Y$2="zero",0,Y$2),0),0)</f>
        <v>0</v>
      </c>
      <c r="T182" s="6">
        <f t="shared" si="100"/>
        <v>0</v>
      </c>
      <c r="U182" s="2"/>
      <c r="V182" s="2" t="str">
        <f>IF(O182&lt;&gt;"",VLOOKUP(O182,Runners!CZ$3:DM$180,V$1,FALSE),"")</f>
        <v/>
      </c>
      <c r="W182" s="18" t="str">
        <f t="shared" si="101"/>
        <v/>
      </c>
    </row>
    <row r="183" spans="3:23" x14ac:dyDescent="0.25">
      <c r="C183" s="3">
        <f>IF(A183&lt;&gt;"",VLOOKUP(A183,'Runners RBH2'!A$3:CT$114,C$1,FALSE),0)</f>
        <v>0</v>
      </c>
      <c r="D183" s="6">
        <f t="shared" si="97"/>
        <v>178</v>
      </c>
      <c r="E183" s="2"/>
      <c r="F183" s="2">
        <f t="shared" si="88"/>
        <v>0</v>
      </c>
      <c r="J183" s="1">
        <f t="shared" si="98"/>
        <v>0</v>
      </c>
      <c r="M183" s="8" t="str">
        <f t="shared" si="93"/>
        <v/>
      </c>
      <c r="N183" s="8" t="str">
        <f t="shared" si="94"/>
        <v/>
      </c>
      <c r="O183" s="1" t="str">
        <f t="shared" si="95"/>
        <v/>
      </c>
      <c r="P183" s="32" t="str">
        <f t="shared" si="96"/>
        <v/>
      </c>
      <c r="Q183" s="32" t="str">
        <f t="shared" si="99"/>
        <v/>
      </c>
      <c r="R183" s="6">
        <f t="shared" si="75"/>
        <v>0</v>
      </c>
      <c r="S183" s="6">
        <f>IF(AND(D183&lt;=L$4,P183&lt;&gt;"Y"),IF(N183&lt;VLOOKUP(O183,'Runners RBH2'!A$3:FQ$114,S$1,FALSE),IF(Y$2="zero",0,Y$2),0),0)</f>
        <v>0</v>
      </c>
      <c r="T183" s="6">
        <f t="shared" si="100"/>
        <v>0</v>
      </c>
      <c r="U183" s="2"/>
      <c r="V183" s="2" t="str">
        <f>IF(O183&lt;&gt;"",VLOOKUP(O183,Runners!CZ$3:DM$180,V$1,FALSE),"")</f>
        <v/>
      </c>
      <c r="W183" s="18" t="str">
        <f t="shared" si="101"/>
        <v/>
      </c>
    </row>
    <row r="184" spans="3:23" x14ac:dyDescent="0.25">
      <c r="C184" s="3">
        <f>IF(A184&lt;&gt;"",VLOOKUP(A184,'Runners RBH2'!A$3:CT$114,C$1,FALSE),0)</f>
        <v>0</v>
      </c>
      <c r="D184" s="6">
        <f t="shared" si="97"/>
        <v>179</v>
      </c>
      <c r="E184" s="2"/>
      <c r="F184" s="2">
        <f t="shared" si="88"/>
        <v>0</v>
      </c>
      <c r="J184" s="1">
        <f t="shared" si="98"/>
        <v>0</v>
      </c>
      <c r="M184" s="8" t="str">
        <f t="shared" si="93"/>
        <v/>
      </c>
      <c r="N184" s="8" t="str">
        <f t="shared" si="94"/>
        <v/>
      </c>
      <c r="O184" s="1" t="str">
        <f t="shared" si="95"/>
        <v/>
      </c>
      <c r="P184" s="32" t="str">
        <f t="shared" si="96"/>
        <v/>
      </c>
      <c r="Q184" s="32" t="str">
        <f t="shared" si="99"/>
        <v/>
      </c>
      <c r="R184" s="6">
        <f t="shared" si="75"/>
        <v>0</v>
      </c>
      <c r="S184" s="6">
        <f>IF(AND(D184&lt;=L$4,P184&lt;&gt;"Y"),IF(N184&lt;VLOOKUP(O184,'Runners RBH2'!A$3:FQ$114,S$1,FALSE),IF(Y$2="zero",0,Y$2),0),0)</f>
        <v>0</v>
      </c>
      <c r="T184" s="6">
        <f t="shared" si="100"/>
        <v>0</v>
      </c>
      <c r="U184" s="2"/>
      <c r="V184" s="2" t="str">
        <f>IF(O184&lt;&gt;"",VLOOKUP(O184,Runners!CZ$3:DM$180,V$1,FALSE),"")</f>
        <v/>
      </c>
      <c r="W184" s="18" t="str">
        <f t="shared" si="101"/>
        <v/>
      </c>
    </row>
    <row r="185" spans="3:23" x14ac:dyDescent="0.25">
      <c r="C185" s="3">
        <f>IF(A185&lt;&gt;"",VLOOKUP(A185,'Runners RBH2'!A$3:CT$114,C$1,FALSE),0)</f>
        <v>0</v>
      </c>
      <c r="D185" s="6">
        <f t="shared" si="97"/>
        <v>180</v>
      </c>
      <c r="E185" s="2"/>
      <c r="F185" s="2">
        <f t="shared" si="88"/>
        <v>0</v>
      </c>
      <c r="J185" s="1">
        <f t="shared" si="98"/>
        <v>0</v>
      </c>
      <c r="M185" s="8" t="str">
        <f t="shared" si="93"/>
        <v/>
      </c>
      <c r="N185" s="8" t="str">
        <f t="shared" si="94"/>
        <v/>
      </c>
      <c r="O185" s="1" t="str">
        <f t="shared" si="95"/>
        <v/>
      </c>
      <c r="P185" s="32" t="str">
        <f t="shared" si="96"/>
        <v/>
      </c>
      <c r="Q185" s="32" t="str">
        <f t="shared" si="99"/>
        <v/>
      </c>
      <c r="R185" s="6">
        <f t="shared" si="75"/>
        <v>0</v>
      </c>
      <c r="S185" s="6">
        <f>IF(AND(D185&lt;=L$4,P185&lt;&gt;"Y"),IF(N185&lt;VLOOKUP(O185,'Runners RBH2'!A$3:FQ$114,S$1,FALSE),IF(Y$2="zero",0,Y$2),0),0)</f>
        <v>0</v>
      </c>
      <c r="T185" s="6">
        <f t="shared" si="100"/>
        <v>0</v>
      </c>
      <c r="U185" s="2"/>
      <c r="V185" s="2" t="str">
        <f>IF(O185&lt;&gt;"",VLOOKUP(O185,Runners!CZ$3:DM$180,V$1,FALSE),"")</f>
        <v/>
      </c>
      <c r="W185" s="18" t="str">
        <f t="shared" si="101"/>
        <v/>
      </c>
    </row>
    <row r="186" spans="3:23" x14ac:dyDescent="0.25">
      <c r="C186" s="3">
        <f>IF(A186&lt;&gt;"",VLOOKUP(A186,'Runners RBH2'!A$3:CT$114,C$1,FALSE),0)</f>
        <v>0</v>
      </c>
      <c r="D186" s="6">
        <f t="shared" si="97"/>
        <v>181</v>
      </c>
      <c r="E186" s="2"/>
      <c r="F186" s="2">
        <f t="shared" si="88"/>
        <v>0</v>
      </c>
      <c r="J186" s="1">
        <f t="shared" si="98"/>
        <v>0</v>
      </c>
      <c r="M186" s="8" t="str">
        <f t="shared" si="93"/>
        <v/>
      </c>
      <c r="N186" s="8" t="str">
        <f t="shared" si="94"/>
        <v/>
      </c>
      <c r="O186" s="1" t="str">
        <f t="shared" si="95"/>
        <v/>
      </c>
      <c r="P186" s="32" t="str">
        <f t="shared" si="96"/>
        <v/>
      </c>
      <c r="Q186" s="32" t="str">
        <f t="shared" si="99"/>
        <v/>
      </c>
      <c r="R186" s="6">
        <f t="shared" si="75"/>
        <v>0</v>
      </c>
      <c r="S186" s="6">
        <f>IF(AND(D186&lt;=L$4,P186&lt;&gt;"Y"),IF(N186&lt;VLOOKUP(O186,'Runners RBH2'!A$3:FQ$114,S$1,FALSE),IF(Y$2="zero",0,Y$2),0),0)</f>
        <v>0</v>
      </c>
      <c r="T186" s="6">
        <f t="shared" si="100"/>
        <v>0</v>
      </c>
      <c r="U186" s="2"/>
      <c r="V186" s="2" t="str">
        <f>IF(O186&lt;&gt;"",VLOOKUP(O186,Runners!CZ$3:DM$180,V$1,FALSE),"")</f>
        <v/>
      </c>
      <c r="W186" s="18" t="str">
        <f t="shared" si="101"/>
        <v/>
      </c>
    </row>
    <row r="187" spans="3:23" x14ac:dyDescent="0.25">
      <c r="C187" s="3">
        <f>IF(A187&lt;&gt;"",VLOOKUP(A187,'Runners RBH2'!A$3:CT$114,C$1,FALSE),0)</f>
        <v>0</v>
      </c>
      <c r="D187" s="6">
        <f t="shared" si="97"/>
        <v>182</v>
      </c>
      <c r="E187" s="2"/>
      <c r="F187" s="2">
        <f t="shared" si="88"/>
        <v>0</v>
      </c>
      <c r="J187" s="1">
        <f t="shared" si="98"/>
        <v>0</v>
      </c>
      <c r="M187" s="8" t="str">
        <f t="shared" si="93"/>
        <v/>
      </c>
      <c r="N187" s="8" t="str">
        <f t="shared" si="94"/>
        <v/>
      </c>
      <c r="O187" s="1" t="str">
        <f t="shared" si="95"/>
        <v/>
      </c>
      <c r="P187" s="32" t="str">
        <f t="shared" si="96"/>
        <v/>
      </c>
      <c r="Q187" s="32" t="str">
        <f t="shared" si="99"/>
        <v/>
      </c>
      <c r="R187" s="6">
        <f t="shared" si="75"/>
        <v>0</v>
      </c>
      <c r="S187" s="6">
        <f>IF(AND(D187&lt;=L$4,P187&lt;&gt;"Y"),IF(N187&lt;VLOOKUP(O187,'Runners RBH2'!A$3:FQ$114,S$1,FALSE),IF(Y$2="zero",0,Y$2),0),0)</f>
        <v>0</v>
      </c>
      <c r="T187" s="6">
        <f t="shared" si="100"/>
        <v>0</v>
      </c>
      <c r="U187" s="2"/>
      <c r="V187" s="2" t="str">
        <f>IF(O187&lt;&gt;"",VLOOKUP(O187,Runners!CZ$3:DM$180,V$1,FALSE),"")</f>
        <v/>
      </c>
      <c r="W187" s="18" t="str">
        <f t="shared" si="101"/>
        <v/>
      </c>
    </row>
    <row r="188" spans="3:23" x14ac:dyDescent="0.25">
      <c r="C188" s="3">
        <f>IF(A188&lt;&gt;"",VLOOKUP(A188,'Runners RBH2'!A$3:CT$114,C$1,FALSE),0)</f>
        <v>0</v>
      </c>
      <c r="D188" s="6">
        <f t="shared" si="97"/>
        <v>183</v>
      </c>
      <c r="E188" s="2"/>
      <c r="F188" s="2">
        <f t="shared" si="88"/>
        <v>0</v>
      </c>
      <c r="J188" s="1">
        <f t="shared" si="98"/>
        <v>0</v>
      </c>
      <c r="M188" s="8" t="str">
        <f t="shared" ref="M188:M207" si="102">IF(D188&lt;=L$4,SMALL(E$4:E$208,D188),"")</f>
        <v/>
      </c>
      <c r="N188" s="8" t="str">
        <f t="shared" ref="N188:N207" si="103">IF(D188&lt;=L$4,VLOOKUP(M188,E$4:F$208,2,FALSE),"")</f>
        <v/>
      </c>
      <c r="O188" s="1" t="str">
        <f t="shared" ref="O188:O207" si="104">IF(D188&lt;=L$4,VLOOKUP(M188,E$4:J$208,6,FALSE),"")</f>
        <v/>
      </c>
      <c r="P188" s="32" t="str">
        <f t="shared" ref="P188:P207" si="105">IF(D188&lt;=L$4,VLOOKUP(O188,A$4:B$208,2,FALSE),"")</f>
        <v/>
      </c>
      <c r="Q188" s="32" t="str">
        <f t="shared" si="99"/>
        <v/>
      </c>
      <c r="R188" s="6">
        <f t="shared" si="75"/>
        <v>0</v>
      </c>
      <c r="S188" s="6">
        <f>IF(AND(D188&lt;=L$4,P188&lt;&gt;"Y"),IF(N188&lt;VLOOKUP(O188,'Runners RBH2'!A$3:FQ$114,S$1,FALSE),IF(Y$2="zero",0,Y$2),0),0)</f>
        <v>0</v>
      </c>
      <c r="T188" s="6">
        <f t="shared" si="100"/>
        <v>0</v>
      </c>
      <c r="U188" s="2"/>
      <c r="V188" s="2" t="str">
        <f>IF(O188&lt;&gt;"",VLOOKUP(O188,Runners!CZ$3:DM$180,V$1,FALSE),"")</f>
        <v/>
      </c>
      <c r="W188" s="18" t="str">
        <f t="shared" si="101"/>
        <v/>
      </c>
    </row>
    <row r="189" spans="3:23" x14ac:dyDescent="0.25">
      <c r="C189" s="3">
        <f>IF(A189&lt;&gt;"",VLOOKUP(A189,'Runners RBH2'!A$3:CT$114,C$1,FALSE),0)</f>
        <v>0</v>
      </c>
      <c r="D189" s="6">
        <f t="shared" si="97"/>
        <v>184</v>
      </c>
      <c r="E189" s="2"/>
      <c r="F189" s="2">
        <f t="shared" si="88"/>
        <v>0</v>
      </c>
      <c r="J189" s="1">
        <f t="shared" si="98"/>
        <v>0</v>
      </c>
      <c r="M189" s="8" t="str">
        <f t="shared" si="102"/>
        <v/>
      </c>
      <c r="N189" s="8" t="str">
        <f t="shared" si="103"/>
        <v/>
      </c>
      <c r="O189" s="1" t="str">
        <f t="shared" si="104"/>
        <v/>
      </c>
      <c r="P189" s="32" t="str">
        <f t="shared" si="105"/>
        <v/>
      </c>
      <c r="Q189" s="32" t="str">
        <f t="shared" si="99"/>
        <v/>
      </c>
      <c r="R189" s="6">
        <f t="shared" si="75"/>
        <v>0</v>
      </c>
      <c r="S189" s="6">
        <f>IF(AND(D189&lt;=L$4,P189&lt;&gt;"Y"),IF(N189&lt;VLOOKUP(O189,'Runners RBH2'!A$3:FQ$114,S$1,FALSE),IF(Y$2="zero",0,Y$2),0),0)</f>
        <v>0</v>
      </c>
      <c r="T189" s="6">
        <f t="shared" si="100"/>
        <v>0</v>
      </c>
      <c r="U189" s="2"/>
      <c r="V189" s="2" t="str">
        <f>IF(O189&lt;&gt;"",VLOOKUP(O189,Runners!CZ$3:DM$180,V$1,FALSE),"")</f>
        <v/>
      </c>
      <c r="W189" s="18" t="str">
        <f t="shared" si="101"/>
        <v/>
      </c>
    </row>
    <row r="190" spans="3:23" x14ac:dyDescent="0.25">
      <c r="C190" s="3">
        <f>IF(A190&lt;&gt;"",VLOOKUP(A190,'Runners RBH2'!A$3:CT$114,C$1,FALSE),0)</f>
        <v>0</v>
      </c>
      <c r="D190" s="6">
        <f t="shared" si="97"/>
        <v>185</v>
      </c>
      <c r="E190" s="2"/>
      <c r="F190" s="2">
        <f t="shared" si="88"/>
        <v>0</v>
      </c>
      <c r="J190" s="1">
        <f t="shared" si="98"/>
        <v>0</v>
      </c>
      <c r="M190" s="8" t="str">
        <f t="shared" si="102"/>
        <v/>
      </c>
      <c r="N190" s="8" t="str">
        <f t="shared" si="103"/>
        <v/>
      </c>
      <c r="O190" s="1" t="str">
        <f t="shared" si="104"/>
        <v/>
      </c>
      <c r="P190" s="32" t="str">
        <f t="shared" si="105"/>
        <v/>
      </c>
      <c r="Q190" s="32" t="str">
        <f t="shared" si="99"/>
        <v/>
      </c>
      <c r="R190" s="6">
        <f t="shared" si="75"/>
        <v>0</v>
      </c>
      <c r="S190" s="6">
        <f>IF(AND(D190&lt;=L$4,P190&lt;&gt;"Y"),IF(N190&lt;VLOOKUP(O190,'Runners RBH2'!A$3:FQ$114,S$1,FALSE),IF(Y$2="zero",0,Y$2),0),0)</f>
        <v>0</v>
      </c>
      <c r="T190" s="6">
        <f t="shared" si="100"/>
        <v>0</v>
      </c>
      <c r="U190" s="2"/>
      <c r="V190" s="2" t="str">
        <f>IF(O190&lt;&gt;"",VLOOKUP(O190,Runners!CZ$3:DM$180,V$1,FALSE),"")</f>
        <v/>
      </c>
      <c r="W190" s="18" t="str">
        <f t="shared" si="101"/>
        <v/>
      </c>
    </row>
    <row r="191" spans="3:23" x14ac:dyDescent="0.25">
      <c r="C191" s="3">
        <f>IF(A191&lt;&gt;"",VLOOKUP(A191,'Runners RBH2'!A$3:CT$114,C$1,FALSE),0)</f>
        <v>0</v>
      </c>
      <c r="D191" s="6">
        <f t="shared" si="97"/>
        <v>186</v>
      </c>
      <c r="E191" s="2"/>
      <c r="F191" s="2">
        <f t="shared" si="88"/>
        <v>0</v>
      </c>
      <c r="J191" s="1">
        <f t="shared" si="98"/>
        <v>0</v>
      </c>
      <c r="M191" s="8" t="str">
        <f t="shared" si="102"/>
        <v/>
      </c>
      <c r="N191" s="8" t="str">
        <f t="shared" si="103"/>
        <v/>
      </c>
      <c r="O191" s="1" t="str">
        <f t="shared" si="104"/>
        <v/>
      </c>
      <c r="P191" s="32" t="str">
        <f t="shared" si="105"/>
        <v/>
      </c>
      <c r="Q191" s="32" t="str">
        <f t="shared" si="99"/>
        <v/>
      </c>
      <c r="R191" s="6">
        <f t="shared" si="75"/>
        <v>0</v>
      </c>
      <c r="S191" s="6">
        <f>IF(AND(D191&lt;=L$4,P191&lt;&gt;"Y"),IF(N191&lt;VLOOKUP(O191,'Runners RBH2'!A$3:FQ$114,S$1,FALSE),IF(Y$2="zero",0,Y$2),0),0)</f>
        <v>0</v>
      </c>
      <c r="T191" s="6">
        <f t="shared" si="100"/>
        <v>0</v>
      </c>
      <c r="U191" s="2"/>
      <c r="V191" s="2" t="str">
        <f>IF(O191&lt;&gt;"",VLOOKUP(O191,Runners!CZ$3:DM$180,V$1,FALSE),"")</f>
        <v/>
      </c>
      <c r="W191" s="18" t="str">
        <f t="shared" si="101"/>
        <v/>
      </c>
    </row>
    <row r="192" spans="3:23" x14ac:dyDescent="0.25">
      <c r="C192" s="3">
        <f>IF(A192&lt;&gt;"",VLOOKUP(A192,'Runners RBH2'!A$3:CT$114,C$1,FALSE),0)</f>
        <v>0</v>
      </c>
      <c r="D192" s="6">
        <f t="shared" si="97"/>
        <v>187</v>
      </c>
      <c r="E192" s="2"/>
      <c r="F192" s="2">
        <f t="shared" si="88"/>
        <v>0</v>
      </c>
      <c r="J192" s="1">
        <f t="shared" si="98"/>
        <v>0</v>
      </c>
      <c r="M192" s="8" t="str">
        <f t="shared" si="102"/>
        <v/>
      </c>
      <c r="N192" s="8" t="str">
        <f t="shared" si="103"/>
        <v/>
      </c>
      <c r="O192" s="1" t="str">
        <f t="shared" si="104"/>
        <v/>
      </c>
      <c r="P192" s="32" t="str">
        <f t="shared" si="105"/>
        <v/>
      </c>
      <c r="Q192" s="32" t="str">
        <f t="shared" si="99"/>
        <v/>
      </c>
      <c r="R192" s="6">
        <f t="shared" si="75"/>
        <v>0</v>
      </c>
      <c r="S192" s="6">
        <f>IF(AND(D192&lt;=L$4,P192&lt;&gt;"Y"),IF(N192&lt;VLOOKUP(O192,'Runners RBH2'!A$3:FQ$114,S$1,FALSE),IF(Y$2="zero",0,Y$2),0),0)</f>
        <v>0</v>
      </c>
      <c r="T192" s="6">
        <f t="shared" si="100"/>
        <v>0</v>
      </c>
      <c r="U192" s="2"/>
      <c r="V192" s="2" t="str">
        <f>IF(O192&lt;&gt;"",VLOOKUP(O192,Runners!CZ$3:DM$180,V$1,FALSE),"")</f>
        <v/>
      </c>
      <c r="W192" s="18" t="str">
        <f t="shared" si="101"/>
        <v/>
      </c>
    </row>
    <row r="193" spans="3:23" x14ac:dyDescent="0.25">
      <c r="C193" s="3">
        <f>IF(A193&lt;&gt;"",VLOOKUP(A193,'Runners RBH2'!A$3:CT$114,C$1,FALSE),0)</f>
        <v>0</v>
      </c>
      <c r="D193" s="6">
        <f t="shared" si="97"/>
        <v>188</v>
      </c>
      <c r="E193" s="2"/>
      <c r="F193" s="2">
        <f t="shared" si="88"/>
        <v>0</v>
      </c>
      <c r="J193" s="1">
        <f t="shared" si="98"/>
        <v>0</v>
      </c>
      <c r="M193" s="8" t="str">
        <f t="shared" si="102"/>
        <v/>
      </c>
      <c r="N193" s="8" t="str">
        <f t="shared" si="103"/>
        <v/>
      </c>
      <c r="O193" s="1" t="str">
        <f t="shared" si="104"/>
        <v/>
      </c>
      <c r="P193" s="32" t="str">
        <f t="shared" si="105"/>
        <v/>
      </c>
      <c r="Q193" s="32" t="str">
        <f t="shared" si="99"/>
        <v/>
      </c>
      <c r="R193" s="6">
        <f t="shared" si="75"/>
        <v>0</v>
      </c>
      <c r="S193" s="6">
        <f>IF(AND(D193&lt;=L$4,P193&lt;&gt;"Y"),IF(N193&lt;VLOOKUP(O193,'Runners RBH2'!A$3:FQ$114,S$1,FALSE),IF(Y$2="zero",0,Y$2),0),0)</f>
        <v>0</v>
      </c>
      <c r="T193" s="6">
        <f t="shared" si="100"/>
        <v>0</v>
      </c>
      <c r="U193" s="2"/>
      <c r="V193" s="2" t="str">
        <f>IF(O193&lt;&gt;"",VLOOKUP(O193,Runners!CZ$3:DM$180,V$1,FALSE),"")</f>
        <v/>
      </c>
      <c r="W193" s="18" t="str">
        <f t="shared" si="101"/>
        <v/>
      </c>
    </row>
    <row r="194" spans="3:23" x14ac:dyDescent="0.25">
      <c r="C194" s="3">
        <f>IF(A194&lt;&gt;"",VLOOKUP(A194,'Runners RBH2'!A$3:CT$114,C$1,FALSE),0)</f>
        <v>0</v>
      </c>
      <c r="D194" s="6">
        <f t="shared" si="97"/>
        <v>189</v>
      </c>
      <c r="E194" s="2"/>
      <c r="F194" s="2">
        <f t="shared" si="88"/>
        <v>0</v>
      </c>
      <c r="J194" s="1">
        <f t="shared" si="98"/>
        <v>0</v>
      </c>
      <c r="M194" s="8" t="str">
        <f t="shared" si="102"/>
        <v/>
      </c>
      <c r="N194" s="8" t="str">
        <f t="shared" si="103"/>
        <v/>
      </c>
      <c r="O194" s="1" t="str">
        <f t="shared" si="104"/>
        <v/>
      </c>
      <c r="P194" s="32" t="str">
        <f t="shared" si="105"/>
        <v/>
      </c>
      <c r="Q194" s="32" t="str">
        <f t="shared" si="99"/>
        <v/>
      </c>
      <c r="R194" s="6">
        <f t="shared" si="75"/>
        <v>0</v>
      </c>
      <c r="S194" s="6">
        <f>IF(AND(D194&lt;=L$4,P194&lt;&gt;"Y"),IF(N194&lt;VLOOKUP(O194,'Runners RBH2'!A$3:FQ$114,S$1,FALSE),IF(Y$2="zero",0,Y$2),0),0)</f>
        <v>0</v>
      </c>
      <c r="T194" s="6">
        <f t="shared" si="100"/>
        <v>0</v>
      </c>
      <c r="U194" s="2"/>
      <c r="V194" s="2" t="str">
        <f>IF(O194&lt;&gt;"",VLOOKUP(O194,Runners!CZ$3:DM$180,V$1,FALSE),"")</f>
        <v/>
      </c>
      <c r="W194" s="18" t="str">
        <f t="shared" si="101"/>
        <v/>
      </c>
    </row>
    <row r="195" spans="3:23" x14ac:dyDescent="0.25">
      <c r="C195" s="3">
        <f>IF(A195&lt;&gt;"",VLOOKUP(A195,'Runners RBH2'!A$3:CT$114,C$1,FALSE),0)</f>
        <v>0</v>
      </c>
      <c r="D195" s="6">
        <f t="shared" si="97"/>
        <v>190</v>
      </c>
      <c r="E195" s="2"/>
      <c r="F195" s="2">
        <f t="shared" si="88"/>
        <v>0</v>
      </c>
      <c r="J195" s="1">
        <f t="shared" si="98"/>
        <v>0</v>
      </c>
      <c r="M195" s="8" t="str">
        <f t="shared" si="102"/>
        <v/>
      </c>
      <c r="N195" s="8" t="str">
        <f t="shared" si="103"/>
        <v/>
      </c>
      <c r="O195" s="1" t="str">
        <f t="shared" si="104"/>
        <v/>
      </c>
      <c r="P195" s="32" t="str">
        <f t="shared" si="105"/>
        <v/>
      </c>
      <c r="Q195" s="32" t="str">
        <f t="shared" si="99"/>
        <v/>
      </c>
      <c r="R195" s="6">
        <f t="shared" si="75"/>
        <v>0</v>
      </c>
      <c r="S195" s="6">
        <f>IF(AND(D195&lt;=L$4,P195&lt;&gt;"Y"),IF(N195&lt;VLOOKUP(O195,'Runners RBH2'!A$3:FQ$114,S$1,FALSE),IF(Y$2="zero",0,Y$2),0),0)</f>
        <v>0</v>
      </c>
      <c r="T195" s="6">
        <f t="shared" si="100"/>
        <v>0</v>
      </c>
      <c r="U195" s="2"/>
      <c r="V195" s="2" t="str">
        <f>IF(O195&lt;&gt;"",VLOOKUP(O195,Runners!CZ$3:DM$180,V$1,FALSE),"")</f>
        <v/>
      </c>
      <c r="W195" s="18" t="str">
        <f t="shared" si="101"/>
        <v/>
      </c>
    </row>
    <row r="196" spans="3:23" x14ac:dyDescent="0.25">
      <c r="C196" s="3">
        <f>IF(A196&lt;&gt;"",VLOOKUP(A196,'Runners RBH2'!A$3:CT$114,C$1,FALSE),0)</f>
        <v>0</v>
      </c>
      <c r="D196" s="6">
        <f t="shared" si="97"/>
        <v>191</v>
      </c>
      <c r="E196" s="2"/>
      <c r="F196" s="2">
        <f t="shared" si="88"/>
        <v>0</v>
      </c>
      <c r="J196" s="1">
        <f t="shared" si="98"/>
        <v>0</v>
      </c>
      <c r="M196" s="8" t="str">
        <f t="shared" si="102"/>
        <v/>
      </c>
      <c r="N196" s="8" t="str">
        <f t="shared" si="103"/>
        <v/>
      </c>
      <c r="O196" s="1" t="str">
        <f t="shared" si="104"/>
        <v/>
      </c>
      <c r="P196" s="32" t="str">
        <f t="shared" si="105"/>
        <v/>
      </c>
      <c r="Q196" s="32" t="str">
        <f t="shared" si="99"/>
        <v/>
      </c>
      <c r="R196" s="6">
        <f t="shared" si="75"/>
        <v>0</v>
      </c>
      <c r="S196" s="6">
        <f>IF(AND(D196&lt;=L$4,P196&lt;&gt;"Y"),IF(N196&lt;VLOOKUP(O196,'Runners RBH2'!A$3:FQ$114,S$1,FALSE),IF(Y$2="zero",0,Y$2),0),0)</f>
        <v>0</v>
      </c>
      <c r="T196" s="6">
        <f t="shared" si="100"/>
        <v>0</v>
      </c>
      <c r="U196" s="2"/>
      <c r="V196" s="2" t="str">
        <f>IF(O196&lt;&gt;"",VLOOKUP(O196,Runners!CZ$3:DM$180,V$1,FALSE),"")</f>
        <v/>
      </c>
      <c r="W196" s="18" t="str">
        <f t="shared" si="101"/>
        <v/>
      </c>
    </row>
    <row r="197" spans="3:23" x14ac:dyDescent="0.25">
      <c r="C197" s="3">
        <f>IF(A197&lt;&gt;"",VLOOKUP(A197,'Runners RBH2'!A$3:CT$114,C$1,FALSE),0)</f>
        <v>0</v>
      </c>
      <c r="D197" s="6">
        <f t="shared" si="97"/>
        <v>192</v>
      </c>
      <c r="E197" s="2"/>
      <c r="F197" s="2">
        <f t="shared" si="88"/>
        <v>0</v>
      </c>
      <c r="J197" s="1">
        <f t="shared" si="98"/>
        <v>0</v>
      </c>
      <c r="M197" s="8" t="str">
        <f t="shared" si="102"/>
        <v/>
      </c>
      <c r="N197" s="8" t="str">
        <f t="shared" si="103"/>
        <v/>
      </c>
      <c r="O197" s="1" t="str">
        <f t="shared" si="104"/>
        <v/>
      </c>
      <c r="P197" s="32" t="str">
        <f t="shared" si="105"/>
        <v/>
      </c>
      <c r="Q197" s="32" t="str">
        <f t="shared" si="99"/>
        <v/>
      </c>
      <c r="R197" s="6">
        <f t="shared" ref="R197:R207" si="106">IF(Q197=Q196,0,IF(Q197&gt;0,Q197,1))</f>
        <v>0</v>
      </c>
      <c r="S197" s="6">
        <f>IF(AND(D197&lt;=L$4,P197&lt;&gt;"Y"),IF(N197&lt;VLOOKUP(O197,'Runners RBH2'!A$3:FQ$114,S$1,FALSE),IF(Y$2="zero",0,Y$2),0),0)</f>
        <v>0</v>
      </c>
      <c r="T197" s="6">
        <f t="shared" si="100"/>
        <v>0</v>
      </c>
      <c r="U197" s="2"/>
      <c r="V197" s="2" t="str">
        <f>IF(O197&lt;&gt;"",VLOOKUP(O197,Runners!CZ$3:DM$180,V$1,FALSE),"")</f>
        <v/>
      </c>
      <c r="W197" s="18" t="str">
        <f t="shared" si="101"/>
        <v/>
      </c>
    </row>
    <row r="198" spans="3:23" x14ac:dyDescent="0.25">
      <c r="C198" s="3">
        <f>IF(A198&lt;&gt;"",VLOOKUP(A198,'Runners RBH2'!A$3:CT$114,C$1,FALSE),0)</f>
        <v>0</v>
      </c>
      <c r="D198" s="6">
        <f t="shared" si="97"/>
        <v>193</v>
      </c>
      <c r="E198" s="2"/>
      <c r="F198" s="2">
        <f t="shared" si="88"/>
        <v>0</v>
      </c>
      <c r="J198" s="1">
        <f t="shared" si="98"/>
        <v>0</v>
      </c>
      <c r="M198" s="8" t="str">
        <f t="shared" si="102"/>
        <v/>
      </c>
      <c r="N198" s="8" t="str">
        <f t="shared" si="103"/>
        <v/>
      </c>
      <c r="O198" s="1" t="str">
        <f t="shared" si="104"/>
        <v/>
      </c>
      <c r="P198" s="32" t="str">
        <f t="shared" si="105"/>
        <v/>
      </c>
      <c r="Q198" s="32" t="str">
        <f t="shared" si="99"/>
        <v/>
      </c>
      <c r="R198" s="6">
        <f t="shared" si="106"/>
        <v>0</v>
      </c>
      <c r="S198" s="6">
        <f>IF(AND(D198&lt;=L$4,P198&lt;&gt;"Y"),IF(N198&lt;VLOOKUP(O198,'Runners RBH2'!A$3:FQ$114,S$1,FALSE),IF(Y$2="zero",0,Y$2),0),0)</f>
        <v>0</v>
      </c>
      <c r="T198" s="6">
        <f t="shared" si="100"/>
        <v>0</v>
      </c>
      <c r="U198" s="2"/>
      <c r="V198" s="2" t="str">
        <f>IF(O198&lt;&gt;"",VLOOKUP(O198,Runners!CZ$3:DM$180,V$1,FALSE),"")</f>
        <v/>
      </c>
      <c r="W198" s="18" t="str">
        <f t="shared" si="101"/>
        <v/>
      </c>
    </row>
    <row r="199" spans="3:23" x14ac:dyDescent="0.25">
      <c r="C199" s="3">
        <f>IF(A199&lt;&gt;"",VLOOKUP(A199,'Runners RBH2'!A$3:CT$114,C$1,FALSE),0)</f>
        <v>0</v>
      </c>
      <c r="D199" s="6">
        <f t="shared" si="97"/>
        <v>194</v>
      </c>
      <c r="E199" s="2"/>
      <c r="F199" s="2">
        <f t="shared" si="88"/>
        <v>0</v>
      </c>
      <c r="J199" s="1">
        <f t="shared" si="98"/>
        <v>0</v>
      </c>
      <c r="M199" s="8" t="str">
        <f t="shared" si="102"/>
        <v/>
      </c>
      <c r="N199" s="8" t="str">
        <f t="shared" si="103"/>
        <v/>
      </c>
      <c r="O199" s="1" t="str">
        <f t="shared" si="104"/>
        <v/>
      </c>
      <c r="P199" s="32" t="str">
        <f t="shared" si="105"/>
        <v/>
      </c>
      <c r="Q199" s="32" t="str">
        <f t="shared" si="99"/>
        <v/>
      </c>
      <c r="R199" s="6">
        <f t="shared" si="106"/>
        <v>0</v>
      </c>
      <c r="S199" s="6">
        <f>IF(AND(D199&lt;=L$4,P199&lt;&gt;"Y"),IF(N199&lt;VLOOKUP(O199,'Runners RBH2'!A$3:FQ$114,S$1,FALSE),IF(Y$2="zero",0,Y$2),0),0)</f>
        <v>0</v>
      </c>
      <c r="T199" s="6">
        <f t="shared" si="100"/>
        <v>0</v>
      </c>
      <c r="U199" s="2"/>
      <c r="V199" s="2" t="str">
        <f>IF(O199&lt;&gt;"",VLOOKUP(O199,Runners!CZ$3:DM$180,V$1,FALSE),"")</f>
        <v/>
      </c>
      <c r="W199" s="18" t="str">
        <f t="shared" si="101"/>
        <v/>
      </c>
    </row>
    <row r="200" spans="3:23" x14ac:dyDescent="0.25">
      <c r="C200" s="3">
        <f>IF(A200&lt;&gt;"",VLOOKUP(A200,'Runners RBH2'!A$3:CT$114,C$1,FALSE),0)</f>
        <v>0</v>
      </c>
      <c r="D200" s="6">
        <f t="shared" si="97"/>
        <v>195</v>
      </c>
      <c r="E200" s="2"/>
      <c r="F200" s="2">
        <f t="shared" si="88"/>
        <v>0</v>
      </c>
      <c r="J200" s="1">
        <f t="shared" si="98"/>
        <v>0</v>
      </c>
      <c r="M200" s="8" t="str">
        <f t="shared" si="102"/>
        <v/>
      </c>
      <c r="N200" s="8" t="str">
        <f t="shared" si="103"/>
        <v/>
      </c>
      <c r="O200" s="1" t="str">
        <f t="shared" si="104"/>
        <v/>
      </c>
      <c r="P200" s="32" t="str">
        <f t="shared" si="105"/>
        <v/>
      </c>
      <c r="Q200" s="32" t="str">
        <f t="shared" si="99"/>
        <v/>
      </c>
      <c r="R200" s="6">
        <f t="shared" si="106"/>
        <v>0</v>
      </c>
      <c r="S200" s="6">
        <f>IF(AND(D200&lt;=L$4,P200&lt;&gt;"Y"),IF(N200&lt;VLOOKUP(O200,'Runners RBH2'!A$3:FQ$114,S$1,FALSE),IF(Y$2="zero",0,Y$2),0),0)</f>
        <v>0</v>
      </c>
      <c r="T200" s="6">
        <f t="shared" si="100"/>
        <v>0</v>
      </c>
      <c r="U200" s="2"/>
      <c r="V200" s="2" t="str">
        <f>IF(O200&lt;&gt;"",VLOOKUP(O200,Runners!CZ$3:DM$180,V$1,FALSE),"")</f>
        <v/>
      </c>
      <c r="W200" s="18" t="str">
        <f t="shared" si="101"/>
        <v/>
      </c>
    </row>
    <row r="201" spans="3:23" x14ac:dyDescent="0.25">
      <c r="C201" s="3">
        <f>IF(A201&lt;&gt;"",VLOOKUP(A201,'Runners RBH2'!A$3:CT$114,C$1,FALSE),0)</f>
        <v>0</v>
      </c>
      <c r="D201" s="6">
        <f t="shared" si="97"/>
        <v>196</v>
      </c>
      <c r="E201" s="2"/>
      <c r="F201" s="2">
        <f t="shared" si="88"/>
        <v>0</v>
      </c>
      <c r="J201" s="1">
        <f t="shared" si="98"/>
        <v>0</v>
      </c>
      <c r="M201" s="8" t="str">
        <f t="shared" si="102"/>
        <v/>
      </c>
      <c r="N201" s="8" t="str">
        <f t="shared" si="103"/>
        <v/>
      </c>
      <c r="O201" s="1" t="str">
        <f t="shared" si="104"/>
        <v/>
      </c>
      <c r="P201" s="32" t="str">
        <f t="shared" si="105"/>
        <v/>
      </c>
      <c r="Q201" s="32" t="str">
        <f t="shared" si="99"/>
        <v/>
      </c>
      <c r="R201" s="6">
        <f t="shared" si="106"/>
        <v>0</v>
      </c>
      <c r="S201" s="6">
        <f>IF(AND(D201&lt;=L$4,P201&lt;&gt;"Y"),IF(N201&lt;VLOOKUP(O201,'Runners RBH2'!A$3:FQ$114,S$1,FALSE),IF(Y$2="zero",0,Y$2),0),0)</f>
        <v>0</v>
      </c>
      <c r="T201" s="6">
        <f t="shared" si="100"/>
        <v>0</v>
      </c>
      <c r="U201" s="2"/>
      <c r="V201" s="2" t="str">
        <f>IF(O201&lt;&gt;"",VLOOKUP(O201,Runners!CZ$3:DM$180,V$1,FALSE),"")</f>
        <v/>
      </c>
      <c r="W201" s="18" t="str">
        <f t="shared" si="101"/>
        <v/>
      </c>
    </row>
    <row r="202" spans="3:23" x14ac:dyDescent="0.25">
      <c r="C202" s="3">
        <f>IF(A202&lt;&gt;"",VLOOKUP(A202,'Runners RBH2'!A$3:CT$114,C$1,FALSE),0)</f>
        <v>0</v>
      </c>
      <c r="D202" s="6">
        <f t="shared" si="97"/>
        <v>197</v>
      </c>
      <c r="E202" s="2"/>
      <c r="F202" s="2">
        <f t="shared" si="88"/>
        <v>0</v>
      </c>
      <c r="J202" s="1">
        <f t="shared" si="98"/>
        <v>0</v>
      </c>
      <c r="M202" s="8" t="str">
        <f t="shared" si="102"/>
        <v/>
      </c>
      <c r="N202" s="8" t="str">
        <f t="shared" si="103"/>
        <v/>
      </c>
      <c r="O202" s="1" t="str">
        <f t="shared" si="104"/>
        <v/>
      </c>
      <c r="P202" s="32" t="str">
        <f t="shared" si="105"/>
        <v/>
      </c>
      <c r="Q202" s="32" t="str">
        <f t="shared" si="99"/>
        <v/>
      </c>
      <c r="R202" s="6">
        <f t="shared" si="106"/>
        <v>0</v>
      </c>
      <c r="S202" s="6">
        <f>IF(AND(D202&lt;=L$4,P202&lt;&gt;"Y"),IF(N202&lt;VLOOKUP(O202,'Runners RBH2'!A$3:FQ$114,S$1,FALSE),IF(Y$2="zero",0,Y$2),0),0)</f>
        <v>0</v>
      </c>
      <c r="T202" s="6">
        <f t="shared" si="100"/>
        <v>0</v>
      </c>
      <c r="U202" s="2"/>
      <c r="V202" s="2" t="str">
        <f>IF(O202&lt;&gt;"",VLOOKUP(O202,Runners!CZ$3:DM$180,V$1,FALSE),"")</f>
        <v/>
      </c>
      <c r="W202" s="18" t="str">
        <f t="shared" si="101"/>
        <v/>
      </c>
    </row>
    <row r="203" spans="3:23" x14ac:dyDescent="0.25">
      <c r="C203" s="3">
        <f>IF(A203&lt;&gt;"",VLOOKUP(A203,'Runners RBH2'!A$3:CT$114,C$1,FALSE),0)</f>
        <v>0</v>
      </c>
      <c r="D203" s="6">
        <f t="shared" si="97"/>
        <v>198</v>
      </c>
      <c r="E203" s="2"/>
      <c r="F203" s="2">
        <f t="shared" si="88"/>
        <v>0</v>
      </c>
      <c r="J203" s="1">
        <f t="shared" si="98"/>
        <v>0</v>
      </c>
      <c r="M203" s="8" t="str">
        <f t="shared" si="102"/>
        <v/>
      </c>
      <c r="N203" s="8" t="str">
        <f t="shared" si="103"/>
        <v/>
      </c>
      <c r="O203" s="1" t="str">
        <f t="shared" si="104"/>
        <v/>
      </c>
      <c r="P203" s="32" t="str">
        <f t="shared" si="105"/>
        <v/>
      </c>
      <c r="Q203" s="32" t="str">
        <f t="shared" si="99"/>
        <v/>
      </c>
      <c r="R203" s="6">
        <f t="shared" si="106"/>
        <v>0</v>
      </c>
      <c r="S203" s="6">
        <f>IF(AND(D203&lt;=L$4,P203&lt;&gt;"Y"),IF(N203&lt;VLOOKUP(O203,'Runners RBH2'!A$3:FQ$114,S$1,FALSE),IF(Y$2="zero",0,Y$2),0),0)</f>
        <v>0</v>
      </c>
      <c r="T203" s="6">
        <f t="shared" si="100"/>
        <v>0</v>
      </c>
      <c r="U203" s="2"/>
      <c r="V203" s="2" t="str">
        <f>IF(O203&lt;&gt;"",VLOOKUP(O203,Runners!CZ$3:DM$180,V$1,FALSE),"")</f>
        <v/>
      </c>
      <c r="W203" s="18" t="str">
        <f t="shared" si="101"/>
        <v/>
      </c>
    </row>
    <row r="204" spans="3:23" x14ac:dyDescent="0.25">
      <c r="C204" s="3">
        <f>IF(A204&lt;&gt;"",VLOOKUP(A204,'Runners RBH2'!A$3:CT$114,C$1,FALSE),0)</f>
        <v>0</v>
      </c>
      <c r="D204" s="6">
        <f t="shared" si="97"/>
        <v>199</v>
      </c>
      <c r="E204" s="2"/>
      <c r="F204" s="2">
        <f t="shared" si="88"/>
        <v>0</v>
      </c>
      <c r="J204" s="1">
        <f t="shared" si="98"/>
        <v>0</v>
      </c>
      <c r="M204" s="8" t="str">
        <f t="shared" si="102"/>
        <v/>
      </c>
      <c r="N204" s="8" t="str">
        <f t="shared" si="103"/>
        <v/>
      </c>
      <c r="O204" s="1" t="str">
        <f t="shared" si="104"/>
        <v/>
      </c>
      <c r="P204" s="32" t="str">
        <f t="shared" si="105"/>
        <v/>
      </c>
      <c r="Q204" s="32" t="str">
        <f t="shared" si="99"/>
        <v/>
      </c>
      <c r="R204" s="6">
        <f t="shared" si="106"/>
        <v>0</v>
      </c>
      <c r="S204" s="6">
        <f>IF(AND(D204&lt;=L$4,P204&lt;&gt;"Y"),IF(N204&lt;VLOOKUP(O204,'Runners RBH2'!A$3:FQ$114,S$1,FALSE),IF(Y$2="zero",0,Y$2),0),0)</f>
        <v>0</v>
      </c>
      <c r="T204" s="6">
        <f t="shared" si="100"/>
        <v>0</v>
      </c>
      <c r="U204" s="2"/>
      <c r="V204" s="2" t="str">
        <f>IF(O204&lt;&gt;"",VLOOKUP(O204,Runners!CZ$3:DM$180,V$1,FALSE),"")</f>
        <v/>
      </c>
      <c r="W204" s="18" t="str">
        <f t="shared" si="101"/>
        <v/>
      </c>
    </row>
    <row r="205" spans="3:23" x14ac:dyDescent="0.25">
      <c r="C205" s="3">
        <f>IF(A205&lt;&gt;"",VLOOKUP(A205,'Runners RBH2'!A$3:CT$114,C$1,FALSE),0)</f>
        <v>0</v>
      </c>
      <c r="D205" s="6">
        <f t="shared" si="97"/>
        <v>200</v>
      </c>
      <c r="E205" s="2"/>
      <c r="F205" s="2">
        <f t="shared" si="88"/>
        <v>0</v>
      </c>
      <c r="J205" s="1">
        <f t="shared" si="98"/>
        <v>0</v>
      </c>
      <c r="M205" s="8" t="str">
        <f t="shared" si="102"/>
        <v/>
      </c>
      <c r="N205" s="8" t="str">
        <f t="shared" si="103"/>
        <v/>
      </c>
      <c r="O205" s="1" t="str">
        <f t="shared" si="104"/>
        <v/>
      </c>
      <c r="P205" s="32" t="str">
        <f t="shared" si="105"/>
        <v/>
      </c>
      <c r="Q205" s="32" t="str">
        <f t="shared" si="99"/>
        <v/>
      </c>
      <c r="R205" s="6">
        <f t="shared" si="106"/>
        <v>0</v>
      </c>
      <c r="S205" s="6">
        <f>IF(AND(D205&lt;=L$4,P205&lt;&gt;"Y"),IF(N205&lt;VLOOKUP(O205,'Runners RBH2'!A$3:FQ$114,S$1,FALSE),IF(Y$2="zero",0,Y$2),0),0)</f>
        <v>0</v>
      </c>
      <c r="T205" s="6">
        <f t="shared" si="100"/>
        <v>0</v>
      </c>
      <c r="U205" s="2"/>
      <c r="V205" s="2" t="str">
        <f>IF(O205&lt;&gt;"",VLOOKUP(O205,Runners!CZ$3:DM$180,V$1,FALSE),"")</f>
        <v/>
      </c>
      <c r="W205" s="18" t="str">
        <f t="shared" si="101"/>
        <v/>
      </c>
    </row>
    <row r="206" spans="3:23" x14ac:dyDescent="0.25">
      <c r="C206" s="3">
        <f>IF(A206&lt;&gt;"",VLOOKUP(A206,'Runners RBH2'!A$3:CT$114,C$1,FALSE),0)</f>
        <v>0</v>
      </c>
      <c r="D206" s="6">
        <f t="shared" si="97"/>
        <v>201</v>
      </c>
      <c r="E206" s="2"/>
      <c r="F206" s="2">
        <f t="shared" si="88"/>
        <v>0</v>
      </c>
      <c r="J206" s="1">
        <f t="shared" si="98"/>
        <v>0</v>
      </c>
      <c r="M206" s="8" t="str">
        <f t="shared" si="102"/>
        <v/>
      </c>
      <c r="N206" s="8" t="str">
        <f t="shared" si="103"/>
        <v/>
      </c>
      <c r="O206" s="1" t="str">
        <f t="shared" si="104"/>
        <v/>
      </c>
      <c r="P206" s="32" t="str">
        <f t="shared" si="105"/>
        <v/>
      </c>
      <c r="Q206" s="32" t="str">
        <f t="shared" si="99"/>
        <v/>
      </c>
      <c r="R206" s="6">
        <f t="shared" si="106"/>
        <v>0</v>
      </c>
      <c r="S206" s="6">
        <f>IF(AND(D206&lt;=L$4,P206&lt;&gt;"Y"),IF(N206&lt;VLOOKUP(O206,'Runners RBH2'!A$3:FQ$114,S$1,FALSE),IF(Y$2="zero",0,Y$2),0),0)</f>
        <v>0</v>
      </c>
      <c r="T206" s="6">
        <f t="shared" si="100"/>
        <v>0</v>
      </c>
      <c r="U206" s="2"/>
      <c r="V206" s="2" t="str">
        <f>IF(O206&lt;&gt;"",VLOOKUP(O206,Runners!CZ$3:DM$180,V$1,FALSE),"")</f>
        <v/>
      </c>
      <c r="W206" s="18" t="str">
        <f t="shared" si="101"/>
        <v/>
      </c>
    </row>
    <row r="207" spans="3:23" x14ac:dyDescent="0.25">
      <c r="C207" s="3">
        <f>IF(A207&lt;&gt;"",VLOOKUP(A207,'Runners RBH2'!A$3:CT$114,C$1,FALSE),0)</f>
        <v>0</v>
      </c>
      <c r="D207" s="6">
        <f t="shared" si="97"/>
        <v>202</v>
      </c>
      <c r="E207" s="2"/>
      <c r="F207" s="2">
        <f t="shared" si="88"/>
        <v>0</v>
      </c>
      <c r="J207" s="1">
        <f t="shared" si="98"/>
        <v>0</v>
      </c>
      <c r="M207" s="8" t="str">
        <f t="shared" si="102"/>
        <v/>
      </c>
      <c r="N207" s="8" t="str">
        <f t="shared" si="103"/>
        <v/>
      </c>
      <c r="O207" s="1" t="str">
        <f t="shared" si="104"/>
        <v/>
      </c>
      <c r="P207" s="32" t="str">
        <f t="shared" si="105"/>
        <v/>
      </c>
      <c r="Q207" s="32" t="str">
        <f t="shared" si="99"/>
        <v/>
      </c>
      <c r="R207" s="6">
        <f t="shared" si="106"/>
        <v>0</v>
      </c>
      <c r="S207" s="6">
        <f>IF(AND(D207&lt;=L$4,P207&lt;&gt;"Y"),IF(N207&lt;VLOOKUP(O207,'Runners RBH2'!A$3:FQ$114,S$1,FALSE),IF(Y$2="zero",0,Y$2),0),0)</f>
        <v>0</v>
      </c>
      <c r="T207" s="6">
        <f t="shared" si="100"/>
        <v>0</v>
      </c>
      <c r="U207" s="2"/>
      <c r="V207" s="2" t="str">
        <f>IF(O207&lt;&gt;"",VLOOKUP(O207,Runners!CZ$3:DM$180,V$1,FALSE),"")</f>
        <v/>
      </c>
      <c r="W207" s="18" t="str">
        <f t="shared" si="101"/>
        <v/>
      </c>
    </row>
  </sheetData>
  <sortState ref="A4:CE132">
    <sortCondition ref="A132"/>
  </sortState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CE207"/>
  <sheetViews>
    <sheetView showZeros="0" zoomScaleNormal="100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N27" sqref="N27"/>
    </sheetView>
  </sheetViews>
  <sheetFormatPr defaultColWidth="8.88671875" defaultRowHeight="12" x14ac:dyDescent="0.25"/>
  <cols>
    <col min="1" max="1" width="19.33203125" style="1" bestFit="1" customWidth="1"/>
    <col min="2" max="2" width="6" style="1" bestFit="1" customWidth="1"/>
    <col min="3" max="3" width="7.5546875" style="1" bestFit="1" customWidth="1"/>
    <col min="4" max="4" width="3.5546875" style="6" bestFit="1" customWidth="1"/>
    <col min="5" max="5" width="7.6640625" style="1" customWidth="1"/>
    <col min="6" max="6" width="9.109375" style="1" bestFit="1" customWidth="1"/>
    <col min="7" max="7" width="8.6640625" style="6" customWidth="1"/>
    <col min="8" max="8" width="8.6640625" style="6" hidden="1" customWidth="1"/>
    <col min="9" max="9" width="8.109375" style="1" hidden="1" customWidth="1"/>
    <col min="10" max="10" width="5.6640625" style="1" hidden="1" customWidth="1"/>
    <col min="11" max="11" width="8.6640625" style="8" hidden="1" customWidth="1"/>
    <col min="12" max="12" width="11.109375" style="1" customWidth="1"/>
    <col min="13" max="13" width="8.88671875" style="1" customWidth="1"/>
    <col min="14" max="14" width="8.88671875" style="8" customWidth="1"/>
    <col min="15" max="15" width="16.6640625" style="1" customWidth="1"/>
    <col min="16" max="16" width="5.6640625" style="6" customWidth="1"/>
    <col min="17" max="17" width="5.5546875" style="6" hidden="1" customWidth="1"/>
    <col min="18" max="19" width="5.5546875" style="6" customWidth="1"/>
    <col min="20" max="21" width="5.5546875" style="1" customWidth="1"/>
    <col min="22" max="22" width="8.88671875" style="1" hidden="1" customWidth="1"/>
    <col min="23" max="23" width="6.109375" style="1" customWidth="1"/>
    <col min="24" max="24" width="10.33203125" style="1" customWidth="1"/>
    <col min="25" max="16384" width="8.88671875" style="1"/>
  </cols>
  <sheetData>
    <row r="1" spans="1:83" s="7" customFormat="1" ht="25.95" customHeight="1" x14ac:dyDescent="0.3">
      <c r="C1" s="7">
        <f>Dec!C1+6</f>
        <v>77</v>
      </c>
      <c r="D1" s="5"/>
      <c r="E1" s="4"/>
      <c r="F1" s="4"/>
      <c r="G1" s="5"/>
      <c r="H1" s="5"/>
      <c r="K1" s="10"/>
      <c r="N1" s="10"/>
      <c r="P1" s="5"/>
      <c r="Q1" s="5">
        <v>96</v>
      </c>
      <c r="R1" s="5"/>
      <c r="S1" s="5">
        <v>171</v>
      </c>
      <c r="T1" s="7">
        <v>3</v>
      </c>
      <c r="V1" s="7">
        <v>12</v>
      </c>
    </row>
    <row r="2" spans="1:83" s="56" customFormat="1" ht="12" customHeight="1" x14ac:dyDescent="0.3">
      <c r="A2" s="56" t="s">
        <v>10</v>
      </c>
      <c r="B2" s="56" t="s">
        <v>44</v>
      </c>
      <c r="C2" s="56" t="s">
        <v>38</v>
      </c>
      <c r="D2" s="57">
        <v>0</v>
      </c>
      <c r="E2" s="58"/>
      <c r="F2" s="58" t="s">
        <v>114</v>
      </c>
      <c r="G2" s="57"/>
      <c r="H2" s="57"/>
      <c r="K2" s="59"/>
      <c r="L2" s="60" t="s">
        <v>113</v>
      </c>
      <c r="M2" s="60" t="s">
        <v>114</v>
      </c>
      <c r="N2" s="61" t="s">
        <v>115</v>
      </c>
      <c r="P2" s="62" t="s">
        <v>44</v>
      </c>
      <c r="Q2" s="62"/>
      <c r="R2" s="57" t="s">
        <v>17</v>
      </c>
      <c r="S2" s="57" t="s">
        <v>96</v>
      </c>
      <c r="T2" s="57" t="s">
        <v>100</v>
      </c>
      <c r="X2" s="63" t="s">
        <v>145</v>
      </c>
      <c r="Y2" s="64">
        <v>2</v>
      </c>
    </row>
    <row r="3" spans="1:83" s="7" customFormat="1" ht="2.25" customHeight="1" x14ac:dyDescent="0.3">
      <c r="D3" s="5">
        <v>0</v>
      </c>
      <c r="E3" s="4"/>
      <c r="F3" s="4"/>
      <c r="G3" s="5"/>
      <c r="H3" s="5"/>
      <c r="K3" s="10"/>
      <c r="L3" s="14"/>
      <c r="M3" s="14"/>
      <c r="N3" s="21"/>
      <c r="P3" s="31"/>
      <c r="Q3" s="31">
        <v>41</v>
      </c>
      <c r="R3" s="5">
        <v>41</v>
      </c>
      <c r="S3" s="5"/>
      <c r="T3" s="5"/>
    </row>
    <row r="4" spans="1:83" ht="12" customHeight="1" x14ac:dyDescent="0.25">
      <c r="A4" s="1" t="str">
        <f>'Runners RBH2'!A3</f>
        <v>Alex Wiggins</v>
      </c>
      <c r="C4" s="3">
        <f>IF(A4&lt;&gt;"",VLOOKUP(A4,'Runners RBH2'!A$3:CT$114,C$1,FALSE),0)</f>
        <v>7.6388888888888886E-3</v>
      </c>
      <c r="D4" s="6">
        <f t="shared" ref="D4:D37" si="0">D3+1</f>
        <v>1</v>
      </c>
      <c r="E4" s="2"/>
      <c r="F4" s="2">
        <f t="shared" ref="F4:F37" si="1">IF(E4&gt;0,E4-C4,0)</f>
        <v>0</v>
      </c>
      <c r="J4" s="1" t="str">
        <f t="shared" ref="J4:J37" si="2">A4</f>
        <v>Alex Wiggins</v>
      </c>
      <c r="L4" s="7">
        <f>COUNT(E4:E208)</f>
        <v>15</v>
      </c>
      <c r="M4" s="8">
        <f t="shared" ref="M4:M67" si="3">IF(D4&lt;=L$4,SMALL(E$4:E$208,D4),"")</f>
        <v>2.8182870370370372E-2</v>
      </c>
      <c r="N4" s="8">
        <f t="shared" ref="N4:N67" si="4">IF(D4&lt;=L$4,VLOOKUP(M4,E$4:F$208,2,FALSE),"")</f>
        <v>1.533364715814815E-2</v>
      </c>
      <c r="O4" s="1" t="str">
        <f t="shared" ref="O4:O67" si="5">IF(D4&lt;=L$4,VLOOKUP(M4,E$4:J$208,6,FALSE),"")</f>
        <v>Steve Pepper</v>
      </c>
      <c r="P4" s="32">
        <f t="shared" ref="P4:P67" si="6">IF(D4&lt;=L$4,VLOOKUP(O4,A$4:B$208,2,FALSE),"")</f>
        <v>0</v>
      </c>
      <c r="Q4" s="32">
        <f t="shared" ref="Q4:Q37" si="7">IF(D4&lt;=L$4,IF(P4="Y",Q3,Q3-1),"")</f>
        <v>40</v>
      </c>
      <c r="R4" s="6">
        <f t="shared" ref="R4:R66" si="8">IF(Q4=Q3,0,IF(Q4&gt;0,Q4,1))</f>
        <v>40</v>
      </c>
      <c r="S4" s="6">
        <f>IF(AND(D4&lt;=L$4,P4&lt;&gt;"Y"),IF(N4&lt;VLOOKUP(O4,'Runners RBH2'!A$3:FQ$114,S$1,FALSE),IF(Y$2="zero",0,Y$2),0),0)</f>
        <v>0</v>
      </c>
      <c r="T4" s="6">
        <f t="shared" ref="T4:T37" si="9">IF(AND(D4&lt;=L$4,P4&lt;&gt;"Y"),S4+R4,0)</f>
        <v>40</v>
      </c>
      <c r="U4" s="2"/>
      <c r="V4" s="2">
        <f>IF(O4&lt;&gt;"",VLOOKUP(O4,Runners!CZ$3:DM$180,V$1,FALSE),"")</f>
        <v>1.5414665666666667E-2</v>
      </c>
      <c r="W4" s="18">
        <f t="shared" ref="W4:W37" si="10">IF(O4&lt;&gt;"",(V4-N4)/V4,"")</f>
        <v>5.2559367987925635E-3</v>
      </c>
    </row>
    <row r="5" spans="1:83" x14ac:dyDescent="0.25">
      <c r="A5" s="1" t="str">
        <f>'Runners RBH2'!A4</f>
        <v>Alexandra Young</v>
      </c>
      <c r="C5" s="3">
        <f>IF(A5&lt;&gt;"",VLOOKUP(A5,'Runners RBH2'!A$3:CT$114,C$1,FALSE),0)</f>
        <v>5.7311666666666674E-3</v>
      </c>
      <c r="D5" s="6">
        <f t="shared" si="0"/>
        <v>2</v>
      </c>
      <c r="E5" s="2"/>
      <c r="F5" s="2">
        <f t="shared" si="1"/>
        <v>0</v>
      </c>
      <c r="J5" s="1" t="str">
        <f t="shared" si="2"/>
        <v>Alexandra Young</v>
      </c>
      <c r="L5" s="7"/>
      <c r="M5" s="8">
        <f t="shared" si="3"/>
        <v>2.8634259259259262E-2</v>
      </c>
      <c r="N5" s="8">
        <f t="shared" si="4"/>
        <v>1.8910036787037038E-2</v>
      </c>
      <c r="O5" s="1" t="str">
        <f t="shared" si="5"/>
        <v>Elizabeth Canavan</v>
      </c>
      <c r="P5" s="32">
        <f t="shared" si="6"/>
        <v>0</v>
      </c>
      <c r="Q5" s="32">
        <f t="shared" si="7"/>
        <v>39</v>
      </c>
      <c r="R5" s="6">
        <f t="shared" si="8"/>
        <v>39</v>
      </c>
      <c r="S5" s="6">
        <f>IF(AND(D5&lt;=L$4,P5&lt;&gt;"Y"),IF(N5&lt;VLOOKUP(O5,'Runners RBH2'!A$3:FQ$114,S$1,FALSE),IF(Y$2="zero",0,Y$2),0),0)</f>
        <v>0</v>
      </c>
      <c r="T5" s="6">
        <f t="shared" si="9"/>
        <v>39</v>
      </c>
      <c r="U5" s="2"/>
      <c r="V5" s="2">
        <f>IF(O5&lt;&gt;"",VLOOKUP(O5,Runners!CZ$3:DM$180,V$1,FALSE),"")</f>
        <v>0.11572916666666666</v>
      </c>
      <c r="W5" s="18">
        <f t="shared" si="10"/>
        <v>0.83660094225422543</v>
      </c>
      <c r="X5" s="2" t="s">
        <v>111</v>
      </c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</row>
    <row r="6" spans="1:83" x14ac:dyDescent="0.25">
      <c r="A6" s="1" t="str">
        <f>'Runners RBH2'!A5</f>
        <v>Alistair Leivers</v>
      </c>
      <c r="B6" s="3"/>
      <c r="C6" s="3">
        <f>IF(A6&lt;&gt;"",VLOOKUP(A6,'Runners RBH2'!A$3:CT$114,C$1,FALSE),0)</f>
        <v>1.580061112111111E-2</v>
      </c>
      <c r="D6" s="6">
        <f t="shared" si="0"/>
        <v>3</v>
      </c>
      <c r="E6" s="2">
        <v>2.8645833333333332E-2</v>
      </c>
      <c r="F6" s="2">
        <f t="shared" si="1"/>
        <v>1.2845222212222222E-2</v>
      </c>
      <c r="J6" s="1" t="str">
        <f t="shared" si="2"/>
        <v>Alistair Leivers</v>
      </c>
      <c r="M6" s="8">
        <f t="shared" si="3"/>
        <v>2.8645833333333332E-2</v>
      </c>
      <c r="N6" s="8">
        <f t="shared" si="4"/>
        <v>1.2845222212222222E-2</v>
      </c>
      <c r="O6" s="1" t="str">
        <f t="shared" si="5"/>
        <v>Alistair Leivers</v>
      </c>
      <c r="P6" s="32">
        <f t="shared" si="6"/>
        <v>0</v>
      </c>
      <c r="Q6" s="32">
        <f t="shared" si="7"/>
        <v>38</v>
      </c>
      <c r="R6" s="6">
        <f t="shared" si="8"/>
        <v>38</v>
      </c>
      <c r="S6" s="6">
        <f>IF(AND(D6&lt;=L$4,P6&lt;&gt;"Y"),IF(N6&lt;VLOOKUP(O6,'Runners RBH2'!A$3:FQ$114,S$1,FALSE),IF(Y$2="zero",0,Y$2),0),0)</f>
        <v>2</v>
      </c>
      <c r="T6" s="6">
        <f t="shared" si="9"/>
        <v>40</v>
      </c>
      <c r="U6" s="2"/>
      <c r="V6" s="2">
        <f>IF(O6&lt;&gt;"",VLOOKUP(O6,Runners!CZ$3:DM$180,V$1,FALSE),"")</f>
        <v>1.2949388878888891E-2</v>
      </c>
      <c r="W6" s="18">
        <f t="shared" si="10"/>
        <v>8.044137653205375E-3</v>
      </c>
    </row>
    <row r="7" spans="1:83" x14ac:dyDescent="0.25">
      <c r="A7" s="1" t="str">
        <f>'Runners RBH2'!A6</f>
        <v>Andrew Draper</v>
      </c>
      <c r="C7" s="3">
        <f>IF(A7&lt;&gt;"",VLOOKUP(A7,'Runners RBH2'!A$3:CT$114,C$1,FALSE),0)</f>
        <v>1.4758944464444444E-2</v>
      </c>
      <c r="D7" s="6">
        <f t="shared" si="0"/>
        <v>4</v>
      </c>
      <c r="E7" s="2"/>
      <c r="F7" s="2">
        <f t="shared" si="1"/>
        <v>0</v>
      </c>
      <c r="J7" s="1" t="str">
        <f t="shared" si="2"/>
        <v>Andrew Draper</v>
      </c>
      <c r="M7" s="8">
        <f t="shared" si="3"/>
        <v>2.8900462962962961E-2</v>
      </c>
      <c r="N7" s="8">
        <f t="shared" si="4"/>
        <v>1.5877629389629628E-2</v>
      </c>
      <c r="O7" s="1" t="str">
        <f t="shared" si="5"/>
        <v>Dominic Kirby</v>
      </c>
      <c r="P7" s="32">
        <f t="shared" si="6"/>
        <v>0</v>
      </c>
      <c r="Q7" s="32">
        <f t="shared" si="7"/>
        <v>37</v>
      </c>
      <c r="R7" s="6">
        <f t="shared" si="8"/>
        <v>37</v>
      </c>
      <c r="S7" s="6">
        <f>IF(AND(D7&lt;=L$4,P7&lt;&gt;"Y"),IF(N7&lt;VLOOKUP(O7,'Runners RBH2'!A$3:FQ$114,S$1,FALSE),IF(Y$2="zero",0,Y$2),0),0)</f>
        <v>0</v>
      </c>
      <c r="T7" s="6">
        <f t="shared" si="9"/>
        <v>37</v>
      </c>
      <c r="U7" s="2"/>
      <c r="V7" s="2">
        <f>IF(O7&lt;&gt;"",VLOOKUP(O7,Runners!CZ$3:DM$180,V$1,FALSE),"")</f>
        <v>1.5495684945185188E-2</v>
      </c>
      <c r="W7" s="18">
        <f t="shared" si="10"/>
        <v>-2.464843895546015E-2</v>
      </c>
    </row>
    <row r="8" spans="1:83" x14ac:dyDescent="0.25">
      <c r="A8" s="1" t="str">
        <f>'Runners RBH2'!A7</f>
        <v>Anthony Joy</v>
      </c>
      <c r="C8" s="3">
        <f>IF(A8&lt;&gt;"",VLOOKUP(A8,'Runners RBH2'!A$3:CT$114,C$1,FALSE),0)</f>
        <v>1.0592277807777776E-2</v>
      </c>
      <c r="D8" s="6">
        <f t="shared" si="0"/>
        <v>5</v>
      </c>
      <c r="E8" s="2"/>
      <c r="F8" s="2">
        <f t="shared" si="1"/>
        <v>0</v>
      </c>
      <c r="J8" s="1" t="str">
        <f t="shared" si="2"/>
        <v>Anthony Joy</v>
      </c>
      <c r="M8" s="8">
        <f t="shared" si="3"/>
        <v>2.9062500000000002E-2</v>
      </c>
      <c r="N8" s="8">
        <f t="shared" si="4"/>
        <v>1.8991054815555554E-2</v>
      </c>
      <c r="O8" s="1" t="str">
        <f t="shared" si="5"/>
        <v>Morgan Pritchard</v>
      </c>
      <c r="P8" s="32">
        <f t="shared" si="6"/>
        <v>0</v>
      </c>
      <c r="Q8" s="32">
        <f t="shared" si="7"/>
        <v>36</v>
      </c>
      <c r="R8" s="6">
        <f t="shared" si="8"/>
        <v>36</v>
      </c>
      <c r="S8" s="6">
        <f>IF(AND(D8&lt;=L$4,P8&lt;&gt;"Y"),IF(N8&lt;VLOOKUP(O8,'Runners RBH2'!A$3:FQ$114,S$1,FALSE),IF(Y$2="zero",0,Y$2),0),0)</f>
        <v>0</v>
      </c>
      <c r="T8" s="6">
        <f t="shared" si="9"/>
        <v>36</v>
      </c>
      <c r="U8" s="2"/>
      <c r="V8" s="2">
        <f>IF(O8&lt;&gt;"",VLOOKUP(O8,Runners!CZ$3:DM$180,V$1,FALSE),"")</f>
        <v>0.11572916666666666</v>
      </c>
      <c r="W8" s="18">
        <f t="shared" si="10"/>
        <v>0.83590087648124822</v>
      </c>
    </row>
    <row r="9" spans="1:83" x14ac:dyDescent="0.25">
      <c r="A9" s="1" t="str">
        <f>'Runners RBH2'!A8</f>
        <v>Barbara Holmes</v>
      </c>
      <c r="C9" s="3">
        <f>IF(A9&lt;&gt;"",VLOOKUP(A9,'Runners RBH2'!A$3:CT$114,C$1,FALSE),0)</f>
        <v>1.1113111151111112E-2</v>
      </c>
      <c r="D9" s="6">
        <f t="shared" si="0"/>
        <v>6</v>
      </c>
      <c r="E9" s="2"/>
      <c r="F9" s="2">
        <f t="shared" si="1"/>
        <v>0</v>
      </c>
      <c r="J9" s="1" t="str">
        <f t="shared" si="2"/>
        <v>Barbara Holmes</v>
      </c>
      <c r="M9" s="8">
        <f t="shared" si="3"/>
        <v>2.9178240740740741E-2</v>
      </c>
      <c r="N9" s="8">
        <f t="shared" si="4"/>
        <v>1.9454017708518519E-2</v>
      </c>
      <c r="O9" s="1" t="str">
        <f t="shared" si="5"/>
        <v>Pete Dilks</v>
      </c>
      <c r="P9" s="32">
        <f t="shared" si="6"/>
        <v>0</v>
      </c>
      <c r="Q9" s="32">
        <f t="shared" si="7"/>
        <v>35</v>
      </c>
      <c r="R9" s="6">
        <f t="shared" si="8"/>
        <v>35</v>
      </c>
      <c r="S9" s="6">
        <f>IF(AND(D9&lt;=L$4,P9&lt;&gt;"Y"),IF(N9&lt;VLOOKUP(O9,'Runners RBH2'!A$3:FQ$114,S$1,FALSE),IF(Y$2="zero",0,Y$2),0),0)</f>
        <v>0</v>
      </c>
      <c r="T9" s="6">
        <f t="shared" si="9"/>
        <v>35</v>
      </c>
      <c r="U9" s="2"/>
      <c r="V9" s="2" t="e">
        <f>IF(O9&lt;&gt;"",VLOOKUP(O9,Runners!CZ$3:DM$180,V$1,FALSE),"")</f>
        <v>#N/A</v>
      </c>
      <c r="W9" s="18" t="e">
        <f t="shared" si="10"/>
        <v>#N/A</v>
      </c>
    </row>
    <row r="10" spans="1:83" x14ac:dyDescent="0.25">
      <c r="A10" s="1" t="str">
        <f>'Runners RBH2'!A9</f>
        <v>Barry Broughton</v>
      </c>
      <c r="B10" s="3"/>
      <c r="C10" s="3">
        <f>IF(A10&lt;&gt;"",VLOOKUP(A10,'Runners RBH2'!A$3:CT$114,C$1,FALSE),0)</f>
        <v>1.0418666716666665E-2</v>
      </c>
      <c r="D10" s="6">
        <f t="shared" si="0"/>
        <v>7</v>
      </c>
      <c r="E10" s="2"/>
      <c r="F10" s="2">
        <f t="shared" si="1"/>
        <v>0</v>
      </c>
      <c r="J10" s="1" t="str">
        <f t="shared" si="2"/>
        <v>Barry Broughton</v>
      </c>
      <c r="M10" s="8">
        <f t="shared" si="3"/>
        <v>2.9247685185185186E-2</v>
      </c>
      <c r="N10" s="8">
        <f t="shared" si="4"/>
        <v>1.7092906437407407E-2</v>
      </c>
      <c r="O10" s="1" t="str">
        <f t="shared" si="5"/>
        <v>Stephen Rodwell</v>
      </c>
      <c r="P10" s="32">
        <f t="shared" si="6"/>
        <v>0</v>
      </c>
      <c r="Q10" s="32">
        <f t="shared" si="7"/>
        <v>34</v>
      </c>
      <c r="R10" s="6">
        <f t="shared" si="8"/>
        <v>34</v>
      </c>
      <c r="S10" s="6">
        <f>IF(AND(D10&lt;=L$4,P10&lt;&gt;"Y"),IF(N10&lt;VLOOKUP(O10,'Runners RBH2'!A$3:FQ$114,S$1,FALSE),IF(Y$2="zero",0,Y$2),0),0)</f>
        <v>0</v>
      </c>
      <c r="T10" s="6">
        <f t="shared" si="9"/>
        <v>34</v>
      </c>
      <c r="U10" s="2"/>
      <c r="V10" s="2">
        <f>IF(O10&lt;&gt;"",VLOOKUP(O10,Runners!CZ$3:DM$180,V$1,FALSE),"")</f>
        <v>1.7011887908888888E-2</v>
      </c>
      <c r="W10" s="18">
        <f t="shared" si="10"/>
        <v>-4.7624654566520083E-3</v>
      </c>
    </row>
    <row r="11" spans="1:83" x14ac:dyDescent="0.25">
      <c r="A11" s="1" t="str">
        <f>'Runners RBH2'!A10</f>
        <v>Bill Lock</v>
      </c>
      <c r="C11" s="3">
        <f>IF(A11&lt;&gt;"",VLOOKUP(A11,'Runners RBH2'!A$3:CT$114,C$1,FALSE),0)</f>
        <v>5.7311667266666672E-3</v>
      </c>
      <c r="D11" s="6">
        <f t="shared" si="0"/>
        <v>8</v>
      </c>
      <c r="E11" s="2"/>
      <c r="F11" s="2">
        <f t="shared" si="1"/>
        <v>0</v>
      </c>
      <c r="J11" s="1" t="str">
        <f t="shared" si="2"/>
        <v>Bill Lock</v>
      </c>
      <c r="M11" s="8">
        <f t="shared" si="3"/>
        <v>2.929398148148148E-2</v>
      </c>
      <c r="N11" s="8">
        <f t="shared" si="4"/>
        <v>1.5055869890370369E-2</v>
      </c>
      <c r="O11" s="1" t="str">
        <f t="shared" si="5"/>
        <v>Joe Greenwood</v>
      </c>
      <c r="P11" s="32">
        <f t="shared" si="6"/>
        <v>0</v>
      </c>
      <c r="Q11" s="32">
        <f t="shared" si="7"/>
        <v>33</v>
      </c>
      <c r="R11" s="6">
        <f t="shared" si="8"/>
        <v>33</v>
      </c>
      <c r="S11" s="6">
        <f>IF(AND(D11&lt;=L$4,P11&lt;&gt;"Y"),IF(N11&lt;VLOOKUP(O11,'Runners RBH2'!A$3:FQ$114,S$1,FALSE),IF(Y$2="zero",0,Y$2),0),0)</f>
        <v>0</v>
      </c>
      <c r="T11" s="6">
        <f t="shared" si="9"/>
        <v>33</v>
      </c>
      <c r="U11" s="2"/>
      <c r="V11" s="2">
        <f>IF(O11&lt;&gt;"",VLOOKUP(O11,Runners!CZ$3:DM$180,V$1,FALSE),"")</f>
        <v>0.11572916666666666</v>
      </c>
      <c r="W11" s="18">
        <f t="shared" si="10"/>
        <v>0.86990427457465747</v>
      </c>
    </row>
    <row r="12" spans="1:83" x14ac:dyDescent="0.25">
      <c r="A12" s="1" t="str">
        <f>'Runners RBH2'!A11</f>
        <v>Bob Clough</v>
      </c>
      <c r="C12" s="3">
        <f>IF(A12&lt;&gt;"",VLOOKUP(A12,'Runners RBH2'!A$3:CT$114,C$1,FALSE),0)</f>
        <v>6.078388958888889E-3</v>
      </c>
      <c r="D12" s="6">
        <f t="shared" si="0"/>
        <v>9</v>
      </c>
      <c r="E12" s="2"/>
      <c r="F12" s="2">
        <f t="shared" si="1"/>
        <v>0</v>
      </c>
      <c r="J12" s="1" t="str">
        <f t="shared" si="2"/>
        <v>Bob Clough</v>
      </c>
      <c r="M12" s="8">
        <f t="shared" si="3"/>
        <v>2.9386574074074075E-2</v>
      </c>
      <c r="N12" s="8">
        <f t="shared" si="4"/>
        <v>1.9835962692962963E-2</v>
      </c>
      <c r="O12" s="1" t="str">
        <f t="shared" si="5"/>
        <v>Gillian Anderson</v>
      </c>
      <c r="P12" s="32">
        <f t="shared" si="6"/>
        <v>0</v>
      </c>
      <c r="Q12" s="32">
        <f t="shared" si="7"/>
        <v>32</v>
      </c>
      <c r="R12" s="6">
        <f t="shared" si="8"/>
        <v>32</v>
      </c>
      <c r="S12" s="6">
        <f>IF(AND(D12&lt;=L$4,P12&lt;&gt;"Y"),IF(N12&lt;VLOOKUP(O12,'Runners RBH2'!A$3:FQ$114,S$1,FALSE),IF(Y$2="zero",0,Y$2),0),0)</f>
        <v>2</v>
      </c>
      <c r="T12" s="6">
        <f t="shared" si="9"/>
        <v>34</v>
      </c>
      <c r="U12" s="2"/>
      <c r="V12" s="2">
        <f>IF(O12&lt;&gt;"",VLOOKUP(O12,Runners!CZ$3:DM$180,V$1,FALSE),"")</f>
        <v>2.0403092322592589E-2</v>
      </c>
      <c r="W12" s="18">
        <f t="shared" si="10"/>
        <v>2.7796258560357359E-2</v>
      </c>
    </row>
    <row r="13" spans="1:83" x14ac:dyDescent="0.25">
      <c r="A13" s="1" t="str">
        <f>'Runners RBH2'!A12</f>
        <v>Bryan Grundy</v>
      </c>
      <c r="C13" s="3">
        <f>IF(A13&lt;&gt;"",VLOOKUP(A13,'Runners RBH2'!A$3:CT$114,C$1,FALSE),0)</f>
        <v>5.7311667466666671E-3</v>
      </c>
      <c r="D13" s="6">
        <f t="shared" si="0"/>
        <v>10</v>
      </c>
      <c r="E13" s="2"/>
      <c r="F13" s="2">
        <f t="shared" si="1"/>
        <v>0</v>
      </c>
      <c r="J13" s="1" t="str">
        <f t="shared" si="2"/>
        <v>Bryan Grundy</v>
      </c>
      <c r="M13" s="8">
        <f t="shared" si="3"/>
        <v>2.9525462962962962E-2</v>
      </c>
      <c r="N13" s="8">
        <f t="shared" si="4"/>
        <v>1.5287351421851851E-2</v>
      </c>
      <c r="O13" s="1" t="str">
        <f t="shared" si="5"/>
        <v>Jake Rodwell</v>
      </c>
      <c r="P13" s="32">
        <f t="shared" si="6"/>
        <v>0</v>
      </c>
      <c r="Q13" s="32">
        <f t="shared" si="7"/>
        <v>31</v>
      </c>
      <c r="R13" s="6">
        <f t="shared" si="8"/>
        <v>31</v>
      </c>
      <c r="S13" s="6">
        <f>IF(AND(D13&lt;=L$4,P13&lt;&gt;"Y"),IF(N13&lt;VLOOKUP(O13,'Runners RBH2'!A$3:FQ$114,S$1,FALSE),IF(Y$2="zero",0,Y$2),0),0)</f>
        <v>0</v>
      </c>
      <c r="T13" s="6">
        <f t="shared" si="9"/>
        <v>31</v>
      </c>
      <c r="U13" s="2"/>
      <c r="V13" s="2">
        <f>IF(O13&lt;&gt;"",VLOOKUP(O13,Runners!CZ$3:DM$180,V$1,FALSE),"")</f>
        <v>1.4639203273703705E-2</v>
      </c>
      <c r="W13" s="18">
        <f t="shared" si="10"/>
        <v>-4.4274823979827495E-2</v>
      </c>
    </row>
    <row r="14" spans="1:83" x14ac:dyDescent="0.25">
      <c r="A14" s="1" t="str">
        <f>'Runners RBH2'!A13</f>
        <v>Catherine Carrdus</v>
      </c>
      <c r="C14" s="3">
        <f>IF(A14&lt;&gt;"",VLOOKUP(A14,'Runners RBH2'!A$3:CT$114,C$1,FALSE),0)</f>
        <v>1.2154777867777779E-2</v>
      </c>
      <c r="D14" s="6">
        <f t="shared" si="0"/>
        <v>11</v>
      </c>
      <c r="E14" s="2"/>
      <c r="F14" s="2">
        <f t="shared" si="1"/>
        <v>0</v>
      </c>
      <c r="J14" s="1" t="str">
        <f t="shared" si="2"/>
        <v>Catherine Carrdus</v>
      </c>
      <c r="M14" s="8">
        <f t="shared" si="3"/>
        <v>3.0173611111111113E-2</v>
      </c>
      <c r="N14" s="8">
        <f t="shared" si="4"/>
        <v>1.9060499700000001E-2</v>
      </c>
      <c r="O14" s="1" t="str">
        <f t="shared" si="5"/>
        <v>Graham Webster</v>
      </c>
      <c r="P14" s="32">
        <f t="shared" si="6"/>
        <v>0</v>
      </c>
      <c r="Q14" s="32">
        <f t="shared" si="7"/>
        <v>30</v>
      </c>
      <c r="R14" s="6">
        <f t="shared" si="8"/>
        <v>30</v>
      </c>
      <c r="S14" s="6">
        <f>IF(AND(D14&lt;=L$4,P14&lt;&gt;"Y"),IF(N14&lt;VLOOKUP(O14,'Runners RBH2'!A$3:FQ$114,S$1,FALSE),IF(Y$2="zero",0,Y$2),0),0)</f>
        <v>0</v>
      </c>
      <c r="T14" s="6">
        <f t="shared" si="9"/>
        <v>30</v>
      </c>
      <c r="U14" s="2"/>
      <c r="V14" s="2">
        <f>IF(O14&lt;&gt;"",VLOOKUP(O14,Runners!CZ$3:DM$180,V$1,FALSE),"")</f>
        <v>0.11572916666666666</v>
      </c>
      <c r="W14" s="18">
        <f t="shared" si="10"/>
        <v>0.83530081267326739</v>
      </c>
    </row>
    <row r="15" spans="1:83" x14ac:dyDescent="0.25">
      <c r="A15" s="1" t="str">
        <f>'Runners RBH2'!A14</f>
        <v>Catherine MacLachlan</v>
      </c>
      <c r="C15" s="3">
        <f>IF(A15&lt;&gt;"",VLOOKUP(A15,'Runners RBH2'!A$3:CT$114,C$1,FALSE),0)</f>
        <v>7.6408889888888885E-3</v>
      </c>
      <c r="D15" s="6">
        <f t="shared" si="0"/>
        <v>12</v>
      </c>
      <c r="E15" s="2"/>
      <c r="F15" s="2">
        <f t="shared" si="1"/>
        <v>0</v>
      </c>
      <c r="J15" s="1" t="str">
        <f t="shared" si="2"/>
        <v>Catherine MacLachlan</v>
      </c>
      <c r="M15" s="8">
        <f t="shared" si="3"/>
        <v>3.0231481481481481E-2</v>
      </c>
      <c r="N15" s="8">
        <f t="shared" si="4"/>
        <v>2.050725825925926E-2</v>
      </c>
      <c r="O15" s="1" t="str">
        <f t="shared" si="5"/>
        <v>Susan Hawitt</v>
      </c>
      <c r="P15" s="32">
        <f t="shared" si="6"/>
        <v>0</v>
      </c>
      <c r="Q15" s="32">
        <f t="shared" si="7"/>
        <v>29</v>
      </c>
      <c r="R15" s="6">
        <f t="shared" si="8"/>
        <v>29</v>
      </c>
      <c r="S15" s="6">
        <f>IF(AND(D15&lt;=L$4,P15&lt;&gt;"Y"),IF(N15&lt;VLOOKUP(O15,'Runners RBH2'!A$3:FQ$114,S$1,FALSE),IF(Y$2="zero",0,Y$2),0),0)</f>
        <v>0</v>
      </c>
      <c r="T15" s="6">
        <f t="shared" si="9"/>
        <v>29</v>
      </c>
      <c r="U15" s="2"/>
      <c r="V15" s="2">
        <f>IF(O15&lt;&gt;"",VLOOKUP(O15,Runners!CZ$3:DM$180,V$1,FALSE),"")</f>
        <v>2.582739932319374E-2</v>
      </c>
      <c r="W15" s="18">
        <f t="shared" si="10"/>
        <v>0.20598826065916909</v>
      </c>
    </row>
    <row r="16" spans="1:83" x14ac:dyDescent="0.25">
      <c r="A16" s="1" t="str">
        <f>'Runners RBH2'!A15</f>
        <v>Chris Bowker</v>
      </c>
      <c r="C16" s="3">
        <f>IF(A16&lt;&gt;"",VLOOKUP(A16,'Runners RBH2'!A$3:CT$114,C$1,FALSE),0)</f>
        <v>9.3770001100000003E-3</v>
      </c>
      <c r="D16" s="6">
        <f t="shared" si="0"/>
        <v>13</v>
      </c>
      <c r="E16" s="2"/>
      <c r="F16" s="2">
        <f t="shared" si="1"/>
        <v>0</v>
      </c>
      <c r="J16" s="1" t="str">
        <f t="shared" si="2"/>
        <v>Chris Bowker</v>
      </c>
      <c r="M16" s="8">
        <f t="shared" si="3"/>
        <v>3.1111111111111107E-2</v>
      </c>
      <c r="N16" s="8">
        <f t="shared" si="4"/>
        <v>2.1213277467777774E-2</v>
      </c>
      <c r="O16" s="1" t="str">
        <f t="shared" si="5"/>
        <v>Greg Oulton</v>
      </c>
      <c r="P16" s="32">
        <f t="shared" si="6"/>
        <v>0</v>
      </c>
      <c r="Q16" s="32">
        <f t="shared" si="7"/>
        <v>28</v>
      </c>
      <c r="R16" s="6">
        <f t="shared" si="8"/>
        <v>28</v>
      </c>
      <c r="S16" s="6">
        <f>IF(AND(D16&lt;=L$4,P16&lt;&gt;"Y"),IF(N16&lt;VLOOKUP(O16,'Runners RBH2'!A$3:FQ$114,S$1,FALSE),IF(Y$2="zero",0,Y$2),0),0)</f>
        <v>0</v>
      </c>
      <c r="T16" s="6">
        <f t="shared" si="9"/>
        <v>28</v>
      </c>
      <c r="U16" s="2"/>
      <c r="V16" s="2">
        <f>IF(O16&lt;&gt;"",VLOOKUP(O16,Runners!CZ$3:DM$180,V$1,FALSE),"")</f>
        <v>2.2428555245555558E-2</v>
      </c>
      <c r="W16" s="18">
        <f t="shared" si="10"/>
        <v>5.4184398614734813E-2</v>
      </c>
    </row>
    <row r="17" spans="1:23" x14ac:dyDescent="0.25">
      <c r="A17" s="1" t="str">
        <f>'Runners RBH2'!A16</f>
        <v>Chris Cottam</v>
      </c>
      <c r="C17" s="3">
        <f>IF(A17&lt;&gt;"",VLOOKUP(A17,'Runners RBH2'!A$3:CT$114,C$1,FALSE),0)</f>
        <v>1.2849222342222221E-2</v>
      </c>
      <c r="D17" s="6">
        <f t="shared" si="0"/>
        <v>14</v>
      </c>
      <c r="E17" s="2"/>
      <c r="F17" s="2">
        <f t="shared" si="1"/>
        <v>0</v>
      </c>
      <c r="J17" s="1" t="str">
        <f t="shared" si="2"/>
        <v>Chris Cottam</v>
      </c>
      <c r="M17" s="8">
        <f t="shared" si="3"/>
        <v>3.1168981481481482E-2</v>
      </c>
      <c r="N17" s="8">
        <f t="shared" si="4"/>
        <v>2.0229480501481482E-2</v>
      </c>
      <c r="O17" s="1" t="str">
        <f t="shared" si="5"/>
        <v>Stephen Wise</v>
      </c>
      <c r="P17" s="32">
        <f t="shared" si="6"/>
        <v>0</v>
      </c>
      <c r="Q17" s="32">
        <f t="shared" si="7"/>
        <v>27</v>
      </c>
      <c r="R17" s="6">
        <f t="shared" si="8"/>
        <v>27</v>
      </c>
      <c r="S17" s="6">
        <f>IF(AND(D17&lt;=L$4,P17&lt;&gt;"Y"),IF(N17&lt;VLOOKUP(O17,'Runners RBH2'!A$3:FQ$114,S$1,FALSE),IF(Y$2="zero",0,Y$2),0),0)</f>
        <v>0</v>
      </c>
      <c r="T17" s="6">
        <f t="shared" si="9"/>
        <v>27</v>
      </c>
      <c r="U17" s="2"/>
      <c r="V17" s="2">
        <f>IF(O17&lt;&gt;"",VLOOKUP(O17,Runners!CZ$3:DM$180,V$1,FALSE),"")</f>
        <v>2.13605922406832E-2</v>
      </c>
      <c r="W17" s="18">
        <f t="shared" si="10"/>
        <v>5.2953201224796201E-2</v>
      </c>
    </row>
    <row r="18" spans="1:23" x14ac:dyDescent="0.25">
      <c r="A18" s="1" t="str">
        <f>'Runners RBH2'!A17</f>
        <v>Claire England</v>
      </c>
      <c r="C18" s="3">
        <f>IF(A18&lt;&gt;"",VLOOKUP(A18,'Runners RBH2'!A$3:CT$114,C$1,FALSE),0)</f>
        <v>5.3839445744444442E-3</v>
      </c>
      <c r="D18" s="6">
        <f t="shared" si="0"/>
        <v>15</v>
      </c>
      <c r="E18" s="2"/>
      <c r="F18" s="2">
        <f t="shared" si="1"/>
        <v>0</v>
      </c>
      <c r="J18" s="1" t="str">
        <f t="shared" si="2"/>
        <v>Claire England</v>
      </c>
      <c r="M18" s="8">
        <f t="shared" si="3"/>
        <v>3.3912037037037039E-2</v>
      </c>
      <c r="N18" s="8">
        <f t="shared" si="4"/>
        <v>2.8354480551481483E-2</v>
      </c>
      <c r="O18" s="1" t="str">
        <f t="shared" si="5"/>
        <v>Sarah Cook</v>
      </c>
      <c r="P18" s="32">
        <f t="shared" si="6"/>
        <v>0</v>
      </c>
      <c r="Q18" s="32">
        <f t="shared" si="7"/>
        <v>26</v>
      </c>
      <c r="R18" s="6">
        <f t="shared" si="8"/>
        <v>26</v>
      </c>
      <c r="S18" s="6">
        <f>IF(AND(D18&lt;=L$4,P18&lt;&gt;"Y"),IF(N18&lt;VLOOKUP(O18,'Runners RBH2'!A$3:FQ$114,S$1,FALSE),IF(Y$2="zero",0,Y$2),0),0)</f>
        <v>0</v>
      </c>
      <c r="T18" s="6">
        <f t="shared" si="9"/>
        <v>26</v>
      </c>
      <c r="U18" s="2"/>
      <c r="V18" s="2">
        <f>IF(O18&lt;&gt;"",VLOOKUP(O18,Runners!CZ$3:DM$180,V$1,FALSE),"")</f>
        <v>0.11572916666666666</v>
      </c>
      <c r="W18" s="18">
        <f t="shared" si="10"/>
        <v>0.75499278731393138</v>
      </c>
    </row>
    <row r="19" spans="1:23" x14ac:dyDescent="0.25">
      <c r="A19" s="1" t="str">
        <f>'Runners RBH2'!A18</f>
        <v>Claire Markham</v>
      </c>
      <c r="C19" s="3">
        <f>IF(A19&lt;&gt;"",VLOOKUP(A19,'Runners RBH2'!A$3:CT$114,C$1,FALSE),0)</f>
        <v>9.5506112511111116E-3</v>
      </c>
      <c r="D19" s="6">
        <f t="shared" si="0"/>
        <v>16</v>
      </c>
      <c r="E19" s="2"/>
      <c r="F19" s="2">
        <f t="shared" si="1"/>
        <v>0</v>
      </c>
      <c r="J19" s="1" t="str">
        <f t="shared" si="2"/>
        <v>Claire Markham</v>
      </c>
      <c r="M19" s="8" t="str">
        <f t="shared" si="3"/>
        <v/>
      </c>
      <c r="N19" s="8" t="str">
        <f t="shared" si="4"/>
        <v/>
      </c>
      <c r="O19" s="1" t="str">
        <f t="shared" si="5"/>
        <v/>
      </c>
      <c r="P19" s="32" t="str">
        <f t="shared" si="6"/>
        <v/>
      </c>
      <c r="Q19" s="32" t="str">
        <f t="shared" si="7"/>
        <v/>
      </c>
      <c r="R19" s="6" t="str">
        <f t="shared" si="8"/>
        <v/>
      </c>
      <c r="S19" s="6">
        <f>IF(AND(D19&lt;=L$4,P19&lt;&gt;"Y"),IF(N19&lt;VLOOKUP(O19,'Runners RBH2'!A$3:FQ$114,S$1,FALSE),IF(Y$2="zero",0,Y$2),0),0)</f>
        <v>0</v>
      </c>
      <c r="T19" s="6">
        <f t="shared" si="9"/>
        <v>0</v>
      </c>
      <c r="U19" s="2"/>
      <c r="V19" s="2" t="str">
        <f>IF(O19&lt;&gt;"",VLOOKUP(O19,Runners!CZ$3:DM$180,V$1,FALSE),"")</f>
        <v/>
      </c>
      <c r="W19" s="18" t="str">
        <f t="shared" si="10"/>
        <v/>
      </c>
    </row>
    <row r="20" spans="1:23" x14ac:dyDescent="0.25">
      <c r="A20" s="1" t="str">
        <f>'Runners RBH2'!A19</f>
        <v>Clare Taylor</v>
      </c>
      <c r="C20" s="3">
        <f>IF(A20&lt;&gt;"",VLOOKUP(A20,'Runners RBH2'!A$3:CT$114,C$1,FALSE),0)</f>
        <v>1.093950015E-2</v>
      </c>
      <c r="D20" s="6">
        <f t="shared" si="0"/>
        <v>17</v>
      </c>
      <c r="E20" s="2"/>
      <c r="F20" s="2">
        <f t="shared" si="1"/>
        <v>0</v>
      </c>
      <c r="J20" s="1" t="str">
        <f t="shared" si="2"/>
        <v>Clare Taylor</v>
      </c>
      <c r="M20" s="8" t="str">
        <f t="shared" si="3"/>
        <v/>
      </c>
      <c r="N20" s="8" t="str">
        <f t="shared" si="4"/>
        <v/>
      </c>
      <c r="O20" s="1" t="str">
        <f t="shared" si="5"/>
        <v/>
      </c>
      <c r="P20" s="32" t="str">
        <f t="shared" si="6"/>
        <v/>
      </c>
      <c r="Q20" s="32" t="str">
        <f t="shared" si="7"/>
        <v/>
      </c>
      <c r="R20" s="6">
        <f t="shared" si="8"/>
        <v>0</v>
      </c>
      <c r="S20" s="6">
        <f>IF(AND(D20&lt;=L$4,P20&lt;&gt;"Y"),IF(N20&lt;VLOOKUP(O20,'Runners RBH2'!A$3:FQ$114,S$1,FALSE),IF(Y$2="zero",0,Y$2),0),0)</f>
        <v>0</v>
      </c>
      <c r="T20" s="6">
        <f t="shared" si="9"/>
        <v>0</v>
      </c>
      <c r="U20" s="2"/>
      <c r="V20" s="2" t="str">
        <f>IF(O20&lt;&gt;"",VLOOKUP(O20,Runners!CZ$3:DM$180,V$1,FALSE),"")</f>
        <v/>
      </c>
      <c r="W20" s="18" t="str">
        <f t="shared" si="10"/>
        <v/>
      </c>
    </row>
    <row r="21" spans="1:23" x14ac:dyDescent="0.25">
      <c r="A21" s="1" t="str">
        <f>'Runners RBH2'!A20</f>
        <v>Cliff Whiston</v>
      </c>
      <c r="C21" s="3">
        <f>IF(A21&lt;&gt;"",VLOOKUP(A21,'Runners RBH2'!A$3:CT$114,C$1,FALSE),0)</f>
        <v>5.7311668266666668E-3</v>
      </c>
      <c r="D21" s="6">
        <f t="shared" si="0"/>
        <v>18</v>
      </c>
      <c r="E21" s="2"/>
      <c r="F21" s="2">
        <f t="shared" si="1"/>
        <v>0</v>
      </c>
      <c r="J21" s="1" t="str">
        <f t="shared" si="2"/>
        <v>Cliff Whiston</v>
      </c>
      <c r="M21" s="8" t="str">
        <f t="shared" si="3"/>
        <v/>
      </c>
      <c r="N21" s="8" t="str">
        <f t="shared" si="4"/>
        <v/>
      </c>
      <c r="O21" s="1" t="str">
        <f t="shared" si="5"/>
        <v/>
      </c>
      <c r="P21" s="32" t="str">
        <f t="shared" si="6"/>
        <v/>
      </c>
      <c r="Q21" s="32" t="str">
        <f t="shared" si="7"/>
        <v/>
      </c>
      <c r="R21" s="6">
        <f t="shared" si="8"/>
        <v>0</v>
      </c>
      <c r="S21" s="6">
        <f>IF(AND(D21&lt;=L$4,P21&lt;&gt;"Y"),IF(N21&lt;VLOOKUP(O21,'Runners RBH2'!A$3:FQ$114,S$1,FALSE),IF(Y$2="zero",0,Y$2),0),0)</f>
        <v>0</v>
      </c>
      <c r="T21" s="6">
        <f t="shared" si="9"/>
        <v>0</v>
      </c>
      <c r="U21" s="2"/>
      <c r="V21" s="2" t="str">
        <f>IF(O21&lt;&gt;"",VLOOKUP(O21,Runners!CZ$3:DM$180,V$1,FALSE),"")</f>
        <v/>
      </c>
      <c r="W21" s="18" t="str">
        <f t="shared" si="10"/>
        <v/>
      </c>
    </row>
    <row r="22" spans="1:23" x14ac:dyDescent="0.25">
      <c r="A22" s="1" t="str">
        <f>'Runners RBH2'!A21</f>
        <v>Dan Gregson</v>
      </c>
      <c r="C22" s="3">
        <f>IF(A22&lt;&gt;"",VLOOKUP(A22,'Runners RBH2'!A$3:CT$114,C$1,FALSE),0)</f>
        <v>1.1113111281111112E-2</v>
      </c>
      <c r="D22" s="6">
        <f t="shared" si="0"/>
        <v>19</v>
      </c>
      <c r="E22" s="2"/>
      <c r="F22" s="2">
        <f t="shared" si="1"/>
        <v>0</v>
      </c>
      <c r="J22" s="1" t="str">
        <f t="shared" si="2"/>
        <v>Dan Gregson</v>
      </c>
      <c r="M22" s="8" t="str">
        <f t="shared" si="3"/>
        <v/>
      </c>
      <c r="N22" s="8" t="str">
        <f t="shared" si="4"/>
        <v/>
      </c>
      <c r="O22" s="1" t="str">
        <f t="shared" si="5"/>
        <v/>
      </c>
      <c r="P22" s="32" t="str">
        <f t="shared" si="6"/>
        <v/>
      </c>
      <c r="Q22" s="32" t="str">
        <f t="shared" si="7"/>
        <v/>
      </c>
      <c r="R22" s="6">
        <f t="shared" si="8"/>
        <v>0</v>
      </c>
      <c r="S22" s="6">
        <f>IF(AND(D22&lt;=L$4,P22&lt;&gt;"Y"),IF(N22&lt;VLOOKUP(O22,'Runners RBH2'!A$3:FQ$114,S$1,FALSE),IF(Y$2="zero",0,Y$2),0),0)</f>
        <v>0</v>
      </c>
      <c r="T22" s="6">
        <f t="shared" si="9"/>
        <v>0</v>
      </c>
      <c r="U22" s="2"/>
      <c r="V22" s="2" t="str">
        <f>IF(O22&lt;&gt;"",VLOOKUP(O22,Runners!CZ$3:DM$180,V$1,FALSE),"")</f>
        <v/>
      </c>
      <c r="W22" s="18" t="str">
        <f t="shared" si="10"/>
        <v/>
      </c>
    </row>
    <row r="23" spans="1:23" x14ac:dyDescent="0.25">
      <c r="A23" s="1" t="str">
        <f>'Runners RBH2'!A22</f>
        <v>Darran Ames</v>
      </c>
      <c r="B23" s="3"/>
      <c r="C23" s="3">
        <f>IF(A23&lt;&gt;"",VLOOKUP(A23,'Runners RBH2'!A$3:CT$114,C$1,FALSE),0)</f>
        <v>1.1113111291111111E-2</v>
      </c>
      <c r="D23" s="6">
        <f t="shared" si="0"/>
        <v>20</v>
      </c>
      <c r="E23" s="2"/>
      <c r="F23" s="2">
        <f t="shared" si="1"/>
        <v>0</v>
      </c>
      <c r="J23" s="1" t="str">
        <f t="shared" si="2"/>
        <v>Darran Ames</v>
      </c>
      <c r="M23" s="8" t="str">
        <f t="shared" si="3"/>
        <v/>
      </c>
      <c r="N23" s="8" t="str">
        <f t="shared" si="4"/>
        <v/>
      </c>
      <c r="O23" s="1" t="str">
        <f t="shared" si="5"/>
        <v/>
      </c>
      <c r="P23" s="32" t="str">
        <f t="shared" si="6"/>
        <v/>
      </c>
      <c r="Q23" s="32" t="str">
        <f t="shared" si="7"/>
        <v/>
      </c>
      <c r="R23" s="6">
        <f t="shared" si="8"/>
        <v>0</v>
      </c>
      <c r="S23" s="6">
        <f>IF(AND(D23&lt;=L$4,P23&lt;&gt;"Y"),IF(N23&lt;VLOOKUP(O23,'Runners RBH2'!A$3:FQ$114,S$1,FALSE),IF(Y$2="zero",0,Y$2),0),0)</f>
        <v>0</v>
      </c>
      <c r="T23" s="6">
        <f t="shared" si="9"/>
        <v>0</v>
      </c>
      <c r="U23" s="2"/>
      <c r="V23" s="2" t="str">
        <f>IF(O23&lt;&gt;"",VLOOKUP(O23,Runners!CZ$3:DM$180,V$1,FALSE),"")</f>
        <v/>
      </c>
      <c r="W23" s="18" t="str">
        <f t="shared" si="10"/>
        <v/>
      </c>
    </row>
    <row r="24" spans="1:23" x14ac:dyDescent="0.25">
      <c r="A24" s="1" t="str">
        <f>'Runners RBH2'!A23</f>
        <v>Dave Booth</v>
      </c>
      <c r="C24" s="3">
        <f>IF(A24&lt;&gt;"",VLOOKUP(A24,'Runners RBH2'!A$3:CT$114,C$1,FALSE),0)</f>
        <v>7.640889078888889E-3</v>
      </c>
      <c r="D24" s="6">
        <f t="shared" si="0"/>
        <v>21</v>
      </c>
      <c r="E24" s="2"/>
      <c r="F24" s="2">
        <f t="shared" si="1"/>
        <v>0</v>
      </c>
      <c r="J24" s="1" t="str">
        <f t="shared" si="2"/>
        <v>Dave Booth</v>
      </c>
      <c r="M24" s="8" t="str">
        <f t="shared" si="3"/>
        <v/>
      </c>
      <c r="N24" s="8" t="str">
        <f t="shared" si="4"/>
        <v/>
      </c>
      <c r="O24" s="1" t="str">
        <f t="shared" si="5"/>
        <v/>
      </c>
      <c r="P24" s="32" t="str">
        <f t="shared" si="6"/>
        <v/>
      </c>
      <c r="Q24" s="32" t="str">
        <f t="shared" si="7"/>
        <v/>
      </c>
      <c r="R24" s="6">
        <f t="shared" si="8"/>
        <v>0</v>
      </c>
      <c r="S24" s="6">
        <f>IF(AND(D24&lt;=L$4,P24&lt;&gt;"Y"),IF(N24&lt;VLOOKUP(O24,'Runners RBH2'!A$3:FQ$114,S$1,FALSE),IF(Y$2="zero",0,Y$2),0),0)</f>
        <v>0</v>
      </c>
      <c r="T24" s="6">
        <f t="shared" si="9"/>
        <v>0</v>
      </c>
      <c r="U24" s="2"/>
      <c r="V24" s="2" t="str">
        <f>IF(O24&lt;&gt;"",VLOOKUP(O24,Runners!CZ$3:DM$180,V$1,FALSE),"")</f>
        <v/>
      </c>
      <c r="W24" s="18" t="str">
        <f t="shared" si="10"/>
        <v/>
      </c>
    </row>
    <row r="25" spans="1:23" x14ac:dyDescent="0.25">
      <c r="A25" s="1" t="str">
        <f>'Runners RBH2'!A24</f>
        <v>Dave Dunn</v>
      </c>
      <c r="C25" s="3">
        <f>IF(A25&lt;&gt;"",VLOOKUP(A25,'Runners RBH2'!A$3:CT$114,C$1,FALSE),0)</f>
        <v>7.98811131111111E-3</v>
      </c>
      <c r="D25" s="6">
        <f t="shared" si="0"/>
        <v>22</v>
      </c>
      <c r="E25" s="2"/>
      <c r="F25" s="2">
        <f t="shared" si="1"/>
        <v>0</v>
      </c>
      <c r="J25" s="1" t="str">
        <f t="shared" si="2"/>
        <v>Dave Dunn</v>
      </c>
      <c r="M25" s="8" t="str">
        <f t="shared" si="3"/>
        <v/>
      </c>
      <c r="N25" s="8" t="str">
        <f t="shared" si="4"/>
        <v/>
      </c>
      <c r="O25" s="1" t="str">
        <f t="shared" si="5"/>
        <v/>
      </c>
      <c r="P25" s="32" t="str">
        <f t="shared" si="6"/>
        <v/>
      </c>
      <c r="Q25" s="32" t="str">
        <f t="shared" si="7"/>
        <v/>
      </c>
      <c r="R25" s="6">
        <f t="shared" si="8"/>
        <v>0</v>
      </c>
      <c r="S25" s="6">
        <f>IF(AND(D25&lt;=L$4,P25&lt;&gt;"Y"),IF(N25&lt;VLOOKUP(O25,'Runners RBH2'!A$3:FQ$114,S$1,FALSE),IF(Y$2="zero",0,Y$2),0),0)</f>
        <v>0</v>
      </c>
      <c r="T25" s="6">
        <f t="shared" si="9"/>
        <v>0</v>
      </c>
      <c r="U25" s="2"/>
      <c r="V25" s="2" t="str">
        <f>IF(O25&lt;&gt;"",VLOOKUP(O25,Runners!CZ$3:DM$180,V$1,FALSE),"")</f>
        <v/>
      </c>
      <c r="W25" s="18" t="str">
        <f t="shared" si="10"/>
        <v/>
      </c>
    </row>
    <row r="26" spans="1:23" x14ac:dyDescent="0.25">
      <c r="A26" s="1" t="str">
        <f>'Runners RBH2'!A25</f>
        <v>David McDonald</v>
      </c>
      <c r="B26" s="3"/>
      <c r="C26" s="3">
        <f>IF(A26&lt;&gt;"",VLOOKUP(A26,'Runners RBH2'!A$3:CT$114,C$1,FALSE),0)</f>
        <v>5.5575557655555561E-3</v>
      </c>
      <c r="D26" s="6">
        <f t="shared" si="0"/>
        <v>23</v>
      </c>
      <c r="E26" s="2"/>
      <c r="F26" s="2">
        <f t="shared" si="1"/>
        <v>0</v>
      </c>
      <c r="J26" s="1" t="str">
        <f t="shared" si="2"/>
        <v>David McDonald</v>
      </c>
      <c r="M26" s="8" t="str">
        <f t="shared" si="3"/>
        <v/>
      </c>
      <c r="N26" s="8" t="str">
        <f t="shared" si="4"/>
        <v/>
      </c>
      <c r="O26" s="1" t="str">
        <f t="shared" si="5"/>
        <v/>
      </c>
      <c r="P26" s="32" t="str">
        <f t="shared" si="6"/>
        <v/>
      </c>
      <c r="Q26" s="32" t="str">
        <f t="shared" si="7"/>
        <v/>
      </c>
      <c r="R26" s="6">
        <f t="shared" si="8"/>
        <v>0</v>
      </c>
      <c r="S26" s="6">
        <f>IF(AND(D26&lt;=L$4,P26&lt;&gt;"Y"),IF(N26&lt;VLOOKUP(O26,'Runners RBH2'!A$3:FQ$114,S$1,FALSE),IF(Y$2="zero",0,Y$2),0),0)</f>
        <v>0</v>
      </c>
      <c r="T26" s="6">
        <f t="shared" si="9"/>
        <v>0</v>
      </c>
      <c r="U26" s="2"/>
      <c r="V26" s="2" t="str">
        <f>IF(O26&lt;&gt;"",VLOOKUP(O26,Runners!CZ$3:DM$180,V$1,FALSE),"")</f>
        <v/>
      </c>
      <c r="W26" s="18" t="str">
        <f t="shared" si="10"/>
        <v/>
      </c>
    </row>
    <row r="27" spans="1:23" x14ac:dyDescent="0.25">
      <c r="A27" s="1" t="str">
        <f>'Runners RBH2'!A26</f>
        <v>Dawn Lock</v>
      </c>
      <c r="C27" s="3">
        <f>IF(A27&lt;&gt;"",VLOOKUP(A27,'Runners RBH2'!A$3:CT$114,C$1,FALSE),0)</f>
        <v>5.7311668866666674E-3</v>
      </c>
      <c r="D27" s="6">
        <f t="shared" si="0"/>
        <v>24</v>
      </c>
      <c r="E27" s="2"/>
      <c r="F27" s="2">
        <f t="shared" si="1"/>
        <v>0</v>
      </c>
      <c r="J27" s="1" t="str">
        <f t="shared" si="2"/>
        <v>Dawn Lock</v>
      </c>
      <c r="M27" s="8" t="str">
        <f t="shared" si="3"/>
        <v/>
      </c>
      <c r="N27" s="8" t="str">
        <f t="shared" si="4"/>
        <v/>
      </c>
      <c r="O27" s="1" t="str">
        <f t="shared" si="5"/>
        <v/>
      </c>
      <c r="P27" s="32" t="str">
        <f t="shared" si="6"/>
        <v/>
      </c>
      <c r="Q27" s="32" t="str">
        <f t="shared" si="7"/>
        <v/>
      </c>
      <c r="R27" s="6">
        <f t="shared" si="8"/>
        <v>0</v>
      </c>
      <c r="S27" s="6">
        <f>IF(AND(D27&lt;=L$4,P27&lt;&gt;"Y"),IF(N27&lt;VLOOKUP(O27,'Runners RBH2'!A$3:FQ$114,S$1,FALSE),IF(Y$2="zero",0,Y$2),0),0)</f>
        <v>0</v>
      </c>
      <c r="T27" s="6">
        <f t="shared" si="9"/>
        <v>0</v>
      </c>
      <c r="U27" s="2"/>
      <c r="V27" s="2" t="str">
        <f>IF(O27&lt;&gt;"",VLOOKUP(O27,Runners!CZ$3:DM$180,V$1,FALSE),"")</f>
        <v/>
      </c>
      <c r="W27" s="18" t="str">
        <f t="shared" si="10"/>
        <v/>
      </c>
    </row>
    <row r="28" spans="1:23" x14ac:dyDescent="0.25">
      <c r="A28" s="1" t="str">
        <f>'Runners RBH2'!A27</f>
        <v>Domenic Read-Garrett</v>
      </c>
      <c r="C28" s="3">
        <f>IF(A28&lt;&gt;"",VLOOKUP(A28,'Runners RBH2'!A$3:CT$114,C$1,FALSE),0)</f>
        <v>1.0592278007777779E-2</v>
      </c>
      <c r="D28" s="6">
        <f t="shared" si="0"/>
        <v>25</v>
      </c>
      <c r="E28" s="2"/>
      <c r="F28" s="2">
        <f t="shared" si="1"/>
        <v>0</v>
      </c>
      <c r="J28" s="1" t="str">
        <f t="shared" si="2"/>
        <v>Domenic Read-Garrett</v>
      </c>
      <c r="M28" s="8" t="str">
        <f t="shared" si="3"/>
        <v/>
      </c>
      <c r="N28" s="8" t="str">
        <f t="shared" si="4"/>
        <v/>
      </c>
      <c r="O28" s="1" t="str">
        <f t="shared" si="5"/>
        <v/>
      </c>
      <c r="P28" s="32" t="str">
        <f t="shared" si="6"/>
        <v/>
      </c>
      <c r="Q28" s="32" t="str">
        <f t="shared" si="7"/>
        <v/>
      </c>
      <c r="R28" s="6">
        <f t="shared" si="8"/>
        <v>0</v>
      </c>
      <c r="S28" s="6">
        <f>IF(AND(D28&lt;=L$4,P28&lt;&gt;"Y"),IF(N28&lt;VLOOKUP(O28,'Runners RBH2'!A$3:FQ$114,S$1,FALSE),IF(Y$2="zero",0,Y$2),0),0)</f>
        <v>0</v>
      </c>
      <c r="T28" s="6">
        <f t="shared" si="9"/>
        <v>0</v>
      </c>
      <c r="U28" s="2"/>
      <c r="V28" s="2" t="str">
        <f>IF(O28&lt;&gt;"",VLOOKUP(O28,Runners!CZ$3:DM$180,V$1,FALSE),"")</f>
        <v/>
      </c>
      <c r="W28" s="18" t="str">
        <f t="shared" si="10"/>
        <v/>
      </c>
    </row>
    <row r="29" spans="1:23" x14ac:dyDescent="0.25">
      <c r="A29" s="1" t="str">
        <f>'Runners RBH2'!A28</f>
        <v>Dominic Kirby</v>
      </c>
      <c r="C29" s="3">
        <f>IF(A29&lt;&gt;"",VLOOKUP(A29,'Runners RBH2'!A$3:CT$114,C$1,FALSE),0)</f>
        <v>1.3022833573333333E-2</v>
      </c>
      <c r="D29" s="6">
        <f t="shared" si="0"/>
        <v>26</v>
      </c>
      <c r="E29" s="2">
        <v>2.8900462962962961E-2</v>
      </c>
      <c r="F29" s="2">
        <f t="shared" ref="F29" si="11">IF(E29&gt;0,E29-C29,0)</f>
        <v>1.5877629389629628E-2</v>
      </c>
      <c r="J29" s="1" t="str">
        <f t="shared" ref="J29" si="12">A29</f>
        <v>Dominic Kirby</v>
      </c>
      <c r="M29" s="8" t="str">
        <f t="shared" si="3"/>
        <v/>
      </c>
      <c r="N29" s="8" t="str">
        <f t="shared" si="4"/>
        <v/>
      </c>
      <c r="O29" s="1" t="str">
        <f t="shared" si="5"/>
        <v/>
      </c>
      <c r="P29" s="32" t="str">
        <f t="shared" si="6"/>
        <v/>
      </c>
      <c r="Q29" s="32" t="str">
        <f t="shared" ref="Q29" si="13">IF(D29&lt;=L$4,IF(P29="Y",Q28,Q28-1),"")</f>
        <v/>
      </c>
      <c r="R29" s="6">
        <f t="shared" si="8"/>
        <v>0</v>
      </c>
      <c r="S29" s="6">
        <f>IF(AND(D29&lt;=L$4,P29&lt;&gt;"Y"),IF(N29&lt;VLOOKUP(O29,'Runners RBH2'!A$3:FQ$114,S$1,FALSE),IF(Y$2="zero",0,Y$2),0),0)</f>
        <v>0</v>
      </c>
      <c r="T29" s="6">
        <f t="shared" ref="T29" si="14">IF(AND(D29&lt;=L$4,P29&lt;&gt;"Y"),S29+R29,0)</f>
        <v>0</v>
      </c>
      <c r="U29" s="2"/>
      <c r="V29" s="2" t="str">
        <f>IF(O29&lt;&gt;"",VLOOKUP(O29,Runners!CZ$3:DM$180,V$1,FALSE),"")</f>
        <v/>
      </c>
      <c r="W29" s="18" t="str">
        <f t="shared" ref="W29" si="15">IF(O29&lt;&gt;"",(V29-N29)/V29,"")</f>
        <v/>
      </c>
    </row>
    <row r="30" spans="1:23" x14ac:dyDescent="0.25">
      <c r="A30" s="1" t="str">
        <f>'Runners RBH2'!A29</f>
        <v>Elizabeth Canavan</v>
      </c>
      <c r="C30" s="3">
        <f>IF(A30&lt;&gt;"",VLOOKUP(A30,'Runners RBH2'!A$3:CT$114,C$1,FALSE),0)</f>
        <v>9.7242224722222225E-3</v>
      </c>
      <c r="D30" s="6">
        <f t="shared" si="0"/>
        <v>27</v>
      </c>
      <c r="E30" s="2">
        <v>2.8634259259259262E-2</v>
      </c>
      <c r="F30" s="2">
        <f t="shared" si="1"/>
        <v>1.8910036787037038E-2</v>
      </c>
      <c r="J30" s="1" t="str">
        <f t="shared" si="2"/>
        <v>Elizabeth Canavan</v>
      </c>
      <c r="M30" s="8" t="str">
        <f t="shared" si="3"/>
        <v/>
      </c>
      <c r="N30" s="8" t="str">
        <f t="shared" si="4"/>
        <v/>
      </c>
      <c r="O30" s="1" t="str">
        <f t="shared" si="5"/>
        <v/>
      </c>
      <c r="P30" s="32" t="str">
        <f t="shared" si="6"/>
        <v/>
      </c>
      <c r="Q30" s="32" t="str">
        <f>IF(D30&lt;=L$4,IF(P30="Y",Q28,Q28-1),"")</f>
        <v/>
      </c>
      <c r="R30" s="6">
        <f t="shared" si="8"/>
        <v>0</v>
      </c>
      <c r="S30" s="6">
        <f>IF(AND(D30&lt;=L$4,P30&lt;&gt;"Y"),IF(N30&lt;VLOOKUP(O30,'Runners RBH2'!A$3:FQ$114,S$1,FALSE),IF(Y$2="zero",0,Y$2),0),0)</f>
        <v>0</v>
      </c>
      <c r="T30" s="6">
        <f t="shared" si="9"/>
        <v>0</v>
      </c>
      <c r="U30" s="2"/>
      <c r="V30" s="2" t="str">
        <f>IF(O30&lt;&gt;"",VLOOKUP(O30,Runners!CZ$3:DM$180,V$1,FALSE),"")</f>
        <v/>
      </c>
      <c r="W30" s="18" t="str">
        <f t="shared" si="10"/>
        <v/>
      </c>
    </row>
    <row r="31" spans="1:23" x14ac:dyDescent="0.25">
      <c r="A31" s="1" t="str">
        <f>'Runners RBH2'!A30</f>
        <v>Gavin Stanfield</v>
      </c>
      <c r="C31" s="3">
        <f>IF(A31&lt;&gt;"",VLOOKUP(A31,'Runners RBH2'!A$3:CT$114,C$1,FALSE),0)</f>
        <v>7.9881113711111097E-3</v>
      </c>
      <c r="D31" s="6">
        <f t="shared" si="0"/>
        <v>28</v>
      </c>
      <c r="E31" s="2"/>
      <c r="F31" s="2">
        <f t="shared" si="1"/>
        <v>0</v>
      </c>
      <c r="J31" s="1" t="str">
        <f t="shared" si="2"/>
        <v>Gavin Stanfield</v>
      </c>
      <c r="M31" s="8" t="str">
        <f t="shared" si="3"/>
        <v/>
      </c>
      <c r="N31" s="8" t="str">
        <f t="shared" si="4"/>
        <v/>
      </c>
      <c r="O31" s="1" t="str">
        <f t="shared" si="5"/>
        <v/>
      </c>
      <c r="P31" s="32" t="str">
        <f t="shared" si="6"/>
        <v/>
      </c>
      <c r="Q31" s="32" t="str">
        <f t="shared" si="7"/>
        <v/>
      </c>
      <c r="R31" s="6">
        <f t="shared" si="8"/>
        <v>0</v>
      </c>
      <c r="S31" s="6">
        <f>IF(AND(D31&lt;=L$4,P31&lt;&gt;"Y"),IF(N31&lt;VLOOKUP(O31,'Runners RBH2'!A$3:FQ$114,S$1,FALSE),IF(Y$2="zero",0,Y$2),0),0)</f>
        <v>0</v>
      </c>
      <c r="T31" s="6">
        <f t="shared" si="9"/>
        <v>0</v>
      </c>
      <c r="U31" s="2"/>
      <c r="V31" s="2" t="str">
        <f>IF(O31&lt;&gt;"",VLOOKUP(O31,Runners!CZ$3:DM$180,V$1,FALSE),"")</f>
        <v/>
      </c>
      <c r="W31" s="18" t="str">
        <f t="shared" si="10"/>
        <v/>
      </c>
    </row>
    <row r="32" spans="1:23" x14ac:dyDescent="0.25">
      <c r="A32" s="1" t="str">
        <f>'Runners RBH2'!A31</f>
        <v>Gillian Anderson</v>
      </c>
      <c r="C32" s="3">
        <f>IF(A32&lt;&gt;"",VLOOKUP(A32,'Runners RBH2'!A$3:CT$114,C$1,FALSE),0)</f>
        <v>9.5506113811111119E-3</v>
      </c>
      <c r="D32" s="6">
        <f t="shared" si="0"/>
        <v>29</v>
      </c>
      <c r="E32" s="2">
        <v>2.9386574074074075E-2</v>
      </c>
      <c r="F32" s="2">
        <f t="shared" si="1"/>
        <v>1.9835962692962963E-2</v>
      </c>
      <c r="J32" s="1" t="str">
        <f t="shared" si="2"/>
        <v>Gillian Anderson</v>
      </c>
      <c r="M32" s="8" t="str">
        <f t="shared" si="3"/>
        <v/>
      </c>
      <c r="N32" s="8" t="str">
        <f t="shared" si="4"/>
        <v/>
      </c>
      <c r="O32" s="1" t="str">
        <f t="shared" si="5"/>
        <v/>
      </c>
      <c r="P32" s="32" t="str">
        <f t="shared" si="6"/>
        <v/>
      </c>
      <c r="Q32" s="32" t="str">
        <f t="shared" si="7"/>
        <v/>
      </c>
      <c r="R32" s="6">
        <f t="shared" si="8"/>
        <v>0</v>
      </c>
      <c r="S32" s="6">
        <f>IF(AND(D32&lt;=L$4,P32&lt;&gt;"Y"),IF(N32&lt;VLOOKUP(O32,'Runners RBH2'!A$3:FQ$114,S$1,FALSE),IF(Y$2="zero",0,Y$2),0),0)</f>
        <v>0</v>
      </c>
      <c r="T32" s="6">
        <f t="shared" si="9"/>
        <v>0</v>
      </c>
      <c r="U32" s="2"/>
      <c r="V32" s="2" t="str">
        <f>IF(O32&lt;&gt;"",VLOOKUP(O32,Runners!CZ$3:DM$180,V$1,FALSE),"")</f>
        <v/>
      </c>
      <c r="W32" s="18" t="str">
        <f t="shared" si="10"/>
        <v/>
      </c>
    </row>
    <row r="33" spans="1:23" x14ac:dyDescent="0.25">
      <c r="A33" s="1" t="str">
        <f>'Runners RBH2'!A32</f>
        <v>Gillian Draper</v>
      </c>
      <c r="B33" s="3"/>
      <c r="C33" s="3">
        <f>IF(A33&lt;&gt;"",VLOOKUP(A33,'Runners RBH2'!A$3:CT$114,C$1,FALSE),0)</f>
        <v>1.3370055835555554E-2</v>
      </c>
      <c r="D33" s="6">
        <f t="shared" si="0"/>
        <v>30</v>
      </c>
      <c r="E33" s="2"/>
      <c r="F33" s="2">
        <f t="shared" si="1"/>
        <v>0</v>
      </c>
      <c r="J33" s="1" t="str">
        <f t="shared" si="2"/>
        <v>Gillian Draper</v>
      </c>
      <c r="M33" s="8" t="str">
        <f t="shared" si="3"/>
        <v/>
      </c>
      <c r="N33" s="8" t="str">
        <f t="shared" si="4"/>
        <v/>
      </c>
      <c r="O33" s="1" t="str">
        <f t="shared" si="5"/>
        <v/>
      </c>
      <c r="P33" s="32" t="str">
        <f t="shared" si="6"/>
        <v/>
      </c>
      <c r="Q33" s="32" t="str">
        <f t="shared" si="7"/>
        <v/>
      </c>
      <c r="R33" s="6">
        <f t="shared" si="8"/>
        <v>0</v>
      </c>
      <c r="S33" s="6">
        <f>IF(AND(D33&lt;=L$4,P33&lt;&gt;"Y"),IF(N33&lt;VLOOKUP(O33,'Runners RBH2'!A$3:FQ$114,S$1,FALSE),IF(Y$2="zero",0,Y$2),0),0)</f>
        <v>0</v>
      </c>
      <c r="T33" s="6">
        <f t="shared" si="9"/>
        <v>0</v>
      </c>
      <c r="U33" s="2"/>
      <c r="V33" s="2" t="str">
        <f>IF(O33&lt;&gt;"",VLOOKUP(O33,Runners!CZ$3:DM$180,V$1,FALSE),"")</f>
        <v/>
      </c>
      <c r="W33" s="18" t="str">
        <f t="shared" si="10"/>
        <v/>
      </c>
    </row>
    <row r="34" spans="1:23" x14ac:dyDescent="0.25">
      <c r="A34" s="1" t="str">
        <f>'Runners RBH2'!A33</f>
        <v>Graham Cunliffe</v>
      </c>
      <c r="C34" s="3">
        <f>IF(A34&lt;&gt;"",VLOOKUP(A34,'Runners RBH2'!A$3:CT$114,C$1,FALSE),0)</f>
        <v>9.8978336233333328E-3</v>
      </c>
      <c r="D34" s="6">
        <f t="shared" si="0"/>
        <v>31</v>
      </c>
      <c r="E34" s="2"/>
      <c r="F34" s="2">
        <f t="shared" si="1"/>
        <v>0</v>
      </c>
      <c r="J34" s="1" t="str">
        <f t="shared" si="2"/>
        <v>Graham Cunliffe</v>
      </c>
      <c r="M34" s="8" t="str">
        <f t="shared" si="3"/>
        <v/>
      </c>
      <c r="N34" s="8" t="str">
        <f t="shared" si="4"/>
        <v/>
      </c>
      <c r="O34" s="1" t="str">
        <f t="shared" si="5"/>
        <v/>
      </c>
      <c r="P34" s="32" t="str">
        <f t="shared" si="6"/>
        <v/>
      </c>
      <c r="Q34" s="32" t="str">
        <f t="shared" si="7"/>
        <v/>
      </c>
      <c r="R34" s="6">
        <f t="shared" si="8"/>
        <v>0</v>
      </c>
      <c r="S34" s="6">
        <f>IF(AND(D34&lt;=L$4,P34&lt;&gt;"Y"),IF(N34&lt;VLOOKUP(O34,'Runners RBH2'!A$3:FQ$114,S$1,FALSE),IF(Y$2="zero",0,Y$2),0),0)</f>
        <v>0</v>
      </c>
      <c r="T34" s="6">
        <f t="shared" si="9"/>
        <v>0</v>
      </c>
      <c r="U34" s="2"/>
      <c r="V34" s="2" t="str">
        <f>IF(O34&lt;&gt;"",VLOOKUP(O34,Runners!CZ$3:DM$180,V$1,FALSE),"")</f>
        <v/>
      </c>
      <c r="W34" s="18" t="str">
        <f t="shared" si="10"/>
        <v/>
      </c>
    </row>
    <row r="35" spans="1:23" x14ac:dyDescent="0.25">
      <c r="A35" s="1" t="str">
        <f>'Runners RBH2'!A34</f>
        <v>Graham Webster</v>
      </c>
      <c r="C35" s="3">
        <f>IF(A35&lt;&gt;"",VLOOKUP(A35,'Runners RBH2'!A$3:CT$114,C$1,FALSE),0)</f>
        <v>1.1113111411111112E-2</v>
      </c>
      <c r="D35" s="6">
        <f>D33+1</f>
        <v>31</v>
      </c>
      <c r="E35" s="2">
        <v>3.0173611111111113E-2</v>
      </c>
      <c r="F35" s="2">
        <f t="shared" ref="F35" si="16">IF(E35&gt;0,E35-C35,0)</f>
        <v>1.9060499700000001E-2</v>
      </c>
      <c r="J35" s="1" t="str">
        <f t="shared" ref="J35" si="17">A35</f>
        <v>Graham Webster</v>
      </c>
      <c r="M35" s="8" t="str">
        <f t="shared" si="3"/>
        <v/>
      </c>
      <c r="N35" s="8" t="str">
        <f t="shared" si="4"/>
        <v/>
      </c>
      <c r="O35" s="1" t="str">
        <f t="shared" si="5"/>
        <v/>
      </c>
      <c r="P35" s="32" t="str">
        <f t="shared" si="6"/>
        <v/>
      </c>
      <c r="Q35" s="32" t="str">
        <f>IF(D35&lt;=L$4,IF(P35="Y",Q33,Q33-1),"")</f>
        <v/>
      </c>
      <c r="R35" s="6">
        <f t="shared" si="8"/>
        <v>0</v>
      </c>
      <c r="S35" s="6">
        <f>IF(AND(D35&lt;=L$4,P35&lt;&gt;"Y"),IF(N35&lt;VLOOKUP(O35,'Runners RBH2'!A$3:FQ$114,S$1,FALSE),IF(Y$2="zero",0,Y$2),0),0)</f>
        <v>0</v>
      </c>
      <c r="T35" s="6">
        <f t="shared" ref="T35" si="18">IF(AND(D35&lt;=L$4,P35&lt;&gt;"Y"),S35+R35,0)</f>
        <v>0</v>
      </c>
      <c r="U35" s="2"/>
      <c r="V35" s="2" t="str">
        <f>IF(O35&lt;&gt;"",VLOOKUP(O35,Runners!CZ$3:DM$180,V$1,FALSE),"")</f>
        <v/>
      </c>
      <c r="W35" s="18" t="str">
        <f t="shared" ref="W35" si="19">IF(O35&lt;&gt;"",(V35-N35)/V35,"")</f>
        <v/>
      </c>
    </row>
    <row r="36" spans="1:23" x14ac:dyDescent="0.25">
      <c r="A36" s="1" t="str">
        <f>'Runners RBH2'!A35</f>
        <v>Greg Oulton</v>
      </c>
      <c r="C36" s="3">
        <f>IF(A36&lt;&gt;"",VLOOKUP(A36,'Runners RBH2'!A$3:CT$114,C$1,FALSE),0)</f>
        <v>9.8978336433333328E-3</v>
      </c>
      <c r="D36" s="6">
        <f>D34+1</f>
        <v>32</v>
      </c>
      <c r="E36" s="2">
        <v>3.1111111111111107E-2</v>
      </c>
      <c r="F36" s="2">
        <f t="shared" si="1"/>
        <v>2.1213277467777774E-2</v>
      </c>
      <c r="J36" s="1" t="str">
        <f t="shared" si="2"/>
        <v>Greg Oulton</v>
      </c>
      <c r="M36" s="8" t="str">
        <f t="shared" si="3"/>
        <v/>
      </c>
      <c r="N36" s="8" t="str">
        <f t="shared" si="4"/>
        <v/>
      </c>
      <c r="O36" s="1" t="str">
        <f t="shared" si="5"/>
        <v/>
      </c>
      <c r="P36" s="32" t="str">
        <f t="shared" si="6"/>
        <v/>
      </c>
      <c r="Q36" s="32" t="str">
        <f>IF(D36&lt;=L$4,IF(P36="Y",Q34,Q34-1),"")</f>
        <v/>
      </c>
      <c r="R36" s="6">
        <f t="shared" si="8"/>
        <v>0</v>
      </c>
      <c r="S36" s="6">
        <f>IF(AND(D36&lt;=L$4,P36&lt;&gt;"Y"),IF(N36&lt;VLOOKUP(O36,'Runners RBH2'!A$3:FQ$114,S$1,FALSE),IF(Y$2="zero",0,Y$2),0),0)</f>
        <v>0</v>
      </c>
      <c r="T36" s="6">
        <f t="shared" si="9"/>
        <v>0</v>
      </c>
      <c r="U36" s="2"/>
      <c r="V36" s="2" t="str">
        <f>IF(O36&lt;&gt;"",VLOOKUP(O36,Runners!CZ$3:DM$180,V$1,FALSE),"")</f>
        <v/>
      </c>
      <c r="W36" s="18" t="str">
        <f t="shared" si="10"/>
        <v/>
      </c>
    </row>
    <row r="37" spans="1:23" x14ac:dyDescent="0.25">
      <c r="A37" s="1" t="str">
        <f>'Runners RBH2'!A36</f>
        <v>Guest 35:00</v>
      </c>
      <c r="B37" s="3"/>
      <c r="C37" s="3">
        <f>IF(A37&lt;&gt;"",VLOOKUP(A37,'Runners RBH2'!A$3:CT$114,C$1,FALSE),0)</f>
        <v>1.4932555875555557E-2</v>
      </c>
      <c r="D37" s="6">
        <f t="shared" si="0"/>
        <v>33</v>
      </c>
      <c r="E37" s="2"/>
      <c r="F37" s="2">
        <f t="shared" si="1"/>
        <v>0</v>
      </c>
      <c r="J37" s="1" t="str">
        <f t="shared" si="2"/>
        <v>Guest 35:00</v>
      </c>
      <c r="M37" s="8" t="str">
        <f t="shared" si="3"/>
        <v/>
      </c>
      <c r="N37" s="8" t="str">
        <f t="shared" si="4"/>
        <v/>
      </c>
      <c r="O37" s="1" t="str">
        <f t="shared" si="5"/>
        <v/>
      </c>
      <c r="P37" s="32" t="str">
        <f t="shared" si="6"/>
        <v/>
      </c>
      <c r="Q37" s="32" t="str">
        <f t="shared" si="7"/>
        <v/>
      </c>
      <c r="R37" s="6">
        <f t="shared" si="8"/>
        <v>0</v>
      </c>
      <c r="S37" s="6">
        <f>IF(AND(D37&lt;=L$4,P37&lt;&gt;"Y"),IF(N37&lt;VLOOKUP(O37,'Runners RBH2'!A$3:FQ$114,S$1,FALSE),IF(Y$2="zero",0,Y$2),0),0)</f>
        <v>0</v>
      </c>
      <c r="T37" s="6">
        <f t="shared" si="9"/>
        <v>0</v>
      </c>
      <c r="U37" s="2"/>
      <c r="V37" s="2" t="str">
        <f>IF(O37&lt;&gt;"",VLOOKUP(O37,Runners!CZ$3:DM$180,V$1,FALSE),"")</f>
        <v/>
      </c>
      <c r="W37" s="18" t="str">
        <f t="shared" si="10"/>
        <v/>
      </c>
    </row>
    <row r="38" spans="1:23" x14ac:dyDescent="0.25">
      <c r="A38" s="1" t="str">
        <f>'Runners RBH2'!A37</f>
        <v>Guest 37:30</v>
      </c>
      <c r="C38" s="3">
        <f>IF(A38&lt;&gt;"",VLOOKUP(A38,'Runners RBH2'!A$3:CT$114,C$1,FALSE),0)</f>
        <v>1.406450033E-2</v>
      </c>
      <c r="D38" s="6">
        <f t="shared" ref="D38:D74" si="20">D37+1</f>
        <v>34</v>
      </c>
      <c r="E38" s="2"/>
      <c r="F38" s="2">
        <f t="shared" ref="F38:F74" si="21">IF(E38&gt;0,E38-C38,0)</f>
        <v>0</v>
      </c>
      <c r="J38" s="1" t="str">
        <f t="shared" ref="J38:J74" si="22">A38</f>
        <v>Guest 37:30</v>
      </c>
      <c r="M38" s="8" t="str">
        <f t="shared" si="3"/>
        <v/>
      </c>
      <c r="N38" s="8" t="str">
        <f t="shared" si="4"/>
        <v/>
      </c>
      <c r="O38" s="1" t="str">
        <f t="shared" si="5"/>
        <v/>
      </c>
      <c r="P38" s="32" t="str">
        <f t="shared" si="6"/>
        <v/>
      </c>
      <c r="Q38" s="32" t="str">
        <f t="shared" ref="Q38:Q74" si="23">IF(D38&lt;=L$4,IF(P38="Y",Q37,Q37-1),"")</f>
        <v/>
      </c>
      <c r="R38" s="6">
        <f t="shared" si="8"/>
        <v>0</v>
      </c>
      <c r="S38" s="6">
        <f>IF(AND(D38&lt;=L$4,P38&lt;&gt;"Y"),IF(N38&lt;VLOOKUP(O38,'Runners RBH2'!A$3:FQ$114,S$1,FALSE),IF(Y$2="zero",0,Y$2),0),0)</f>
        <v>0</v>
      </c>
      <c r="T38" s="6">
        <f t="shared" ref="T38:T74" si="24">IF(AND(D38&lt;=L$4,P38&lt;&gt;"Y"),S38+R38,0)</f>
        <v>0</v>
      </c>
      <c r="U38" s="2"/>
      <c r="V38" s="2" t="str">
        <f>IF(O38&lt;&gt;"",VLOOKUP(O38,Runners!CZ$3:DM$180,V$1,FALSE),"")</f>
        <v/>
      </c>
      <c r="W38" s="18" t="str">
        <f t="shared" ref="W38:W74" si="25">IF(O38&lt;&gt;"",(V38-N38)/V38,"")</f>
        <v/>
      </c>
    </row>
    <row r="39" spans="1:23" x14ac:dyDescent="0.25">
      <c r="A39" s="1" t="str">
        <f>'Runners RBH2'!A38</f>
        <v>Guest 40:00</v>
      </c>
      <c r="C39" s="3">
        <f>IF(A39&lt;&gt;"",VLOOKUP(A39,'Runners RBH2'!A$3:CT$114,C$1,FALSE),0)</f>
        <v>1.3370055895555557E-2</v>
      </c>
      <c r="D39" s="6">
        <f t="shared" si="20"/>
        <v>35</v>
      </c>
      <c r="E39" s="2"/>
      <c r="F39" s="2">
        <f t="shared" si="21"/>
        <v>0</v>
      </c>
      <c r="J39" s="1" t="str">
        <f t="shared" si="22"/>
        <v>Guest 40:00</v>
      </c>
      <c r="M39" s="8" t="str">
        <f t="shared" si="3"/>
        <v/>
      </c>
      <c r="N39" s="8" t="str">
        <f t="shared" si="4"/>
        <v/>
      </c>
      <c r="O39" s="1" t="str">
        <f t="shared" si="5"/>
        <v/>
      </c>
      <c r="P39" s="32" t="str">
        <f t="shared" si="6"/>
        <v/>
      </c>
      <c r="Q39" s="32" t="str">
        <f t="shared" si="23"/>
        <v/>
      </c>
      <c r="R39" s="6">
        <f t="shared" si="8"/>
        <v>0</v>
      </c>
      <c r="S39" s="6">
        <f>IF(AND(D39&lt;=L$4,P39&lt;&gt;"Y"),IF(N39&lt;VLOOKUP(O39,'Runners RBH2'!A$3:FQ$114,S$1,FALSE),IF(Y$2="zero",0,Y$2),0),0)</f>
        <v>0</v>
      </c>
      <c r="T39" s="6">
        <f t="shared" si="24"/>
        <v>0</v>
      </c>
      <c r="U39" s="2"/>
      <c r="V39" s="2" t="str">
        <f>IF(O39&lt;&gt;"",VLOOKUP(O39,Runners!CZ$3:DM$180,V$1,FALSE),"")</f>
        <v/>
      </c>
      <c r="W39" s="18" t="str">
        <f t="shared" si="25"/>
        <v/>
      </c>
    </row>
    <row r="40" spans="1:23" x14ac:dyDescent="0.25">
      <c r="A40" s="1" t="str">
        <f>'Runners RBH2'!A39</f>
        <v>Guest 42:30</v>
      </c>
      <c r="C40" s="3">
        <f>IF(A40&lt;&gt;"",VLOOKUP(A40,'Runners RBH2'!A$3:CT$114,C$1,FALSE),0)</f>
        <v>1.2675611461111109E-2</v>
      </c>
      <c r="D40" s="6">
        <f t="shared" si="20"/>
        <v>36</v>
      </c>
      <c r="E40" s="2"/>
      <c r="F40" s="2">
        <f t="shared" si="21"/>
        <v>0</v>
      </c>
      <c r="J40" s="1" t="str">
        <f t="shared" si="22"/>
        <v>Guest 42:30</v>
      </c>
      <c r="M40" s="8" t="str">
        <f t="shared" si="3"/>
        <v/>
      </c>
      <c r="N40" s="8" t="str">
        <f t="shared" si="4"/>
        <v/>
      </c>
      <c r="O40" s="1" t="str">
        <f t="shared" si="5"/>
        <v/>
      </c>
      <c r="P40" s="32" t="str">
        <f t="shared" si="6"/>
        <v/>
      </c>
      <c r="Q40" s="32" t="str">
        <f t="shared" si="23"/>
        <v/>
      </c>
      <c r="R40" s="6">
        <f t="shared" si="8"/>
        <v>0</v>
      </c>
      <c r="S40" s="6">
        <f>IF(AND(D40&lt;=L$4,P40&lt;&gt;"Y"),IF(N40&lt;VLOOKUP(O40,'Runners RBH2'!A$3:FQ$114,S$1,FALSE),IF(Y$2="zero",0,Y$2),0),0)</f>
        <v>0</v>
      </c>
      <c r="T40" s="6">
        <f t="shared" si="24"/>
        <v>0</v>
      </c>
      <c r="U40" s="2"/>
      <c r="V40" s="2" t="str">
        <f>IF(O40&lt;&gt;"",VLOOKUP(O40,Runners!CZ$3:DM$180,V$1,FALSE),"")</f>
        <v/>
      </c>
      <c r="W40" s="18" t="str">
        <f t="shared" si="25"/>
        <v/>
      </c>
    </row>
    <row r="41" spans="1:23" x14ac:dyDescent="0.25">
      <c r="A41" s="1" t="str">
        <f>'Runners RBH2'!A40</f>
        <v>Guest 45:00</v>
      </c>
      <c r="C41" s="3">
        <f>IF(A41&lt;&gt;"",VLOOKUP(A41,'Runners RBH2'!A$3:CT$114,C$1,FALSE),0)</f>
        <v>1.1460333693333335E-2</v>
      </c>
      <c r="D41" s="6">
        <f t="shared" si="20"/>
        <v>37</v>
      </c>
      <c r="E41" s="2"/>
      <c r="F41" s="2">
        <f t="shared" si="21"/>
        <v>0</v>
      </c>
      <c r="J41" s="1" t="str">
        <f t="shared" si="22"/>
        <v>Guest 45:00</v>
      </c>
      <c r="M41" s="8" t="str">
        <f t="shared" si="3"/>
        <v/>
      </c>
      <c r="N41" s="8" t="str">
        <f t="shared" si="4"/>
        <v/>
      </c>
      <c r="O41" s="1" t="str">
        <f t="shared" si="5"/>
        <v/>
      </c>
      <c r="P41" s="32" t="str">
        <f t="shared" si="6"/>
        <v/>
      </c>
      <c r="Q41" s="32" t="str">
        <f t="shared" si="23"/>
        <v/>
      </c>
      <c r="R41" s="6">
        <f t="shared" si="8"/>
        <v>0</v>
      </c>
      <c r="S41" s="6">
        <f>IF(AND(D41&lt;=L$4,P41&lt;&gt;"Y"),IF(N41&lt;VLOOKUP(O41,'Runners RBH2'!A$3:FQ$114,S$1,FALSE),IF(Y$2="zero",0,Y$2),0),0)</f>
        <v>0</v>
      </c>
      <c r="T41" s="6">
        <f t="shared" si="24"/>
        <v>0</v>
      </c>
      <c r="U41" s="2"/>
      <c r="V41" s="2" t="str">
        <f>IF(O41&lt;&gt;"",VLOOKUP(O41,Runners!CZ$3:DM$180,V$1,FALSE),"")</f>
        <v/>
      </c>
      <c r="W41" s="18" t="str">
        <f t="shared" si="25"/>
        <v/>
      </c>
    </row>
    <row r="42" spans="1:23" x14ac:dyDescent="0.25">
      <c r="A42" s="1" t="str">
        <f>'Runners RBH2'!A41</f>
        <v>Guest 47:30</v>
      </c>
      <c r="C42" s="3">
        <f>IF(A42&lt;&gt;"",VLOOKUP(A42,'Runners RBH2'!A$3:CT$114,C$1,FALSE),0)</f>
        <v>1.0592278147777776E-2</v>
      </c>
      <c r="D42" s="6">
        <f t="shared" si="20"/>
        <v>38</v>
      </c>
      <c r="E42" s="2"/>
      <c r="F42" s="2">
        <f t="shared" si="21"/>
        <v>0</v>
      </c>
      <c r="J42" s="1" t="str">
        <f t="shared" si="22"/>
        <v>Guest 47:30</v>
      </c>
      <c r="M42" s="8" t="str">
        <f t="shared" si="3"/>
        <v/>
      </c>
      <c r="N42" s="8" t="str">
        <f t="shared" si="4"/>
        <v/>
      </c>
      <c r="O42" s="1" t="str">
        <f t="shared" si="5"/>
        <v/>
      </c>
      <c r="P42" s="32" t="str">
        <f t="shared" si="6"/>
        <v/>
      </c>
      <c r="Q42" s="32" t="str">
        <f t="shared" si="23"/>
        <v/>
      </c>
      <c r="R42" s="6">
        <f t="shared" si="8"/>
        <v>0</v>
      </c>
      <c r="S42" s="6">
        <f>IF(AND(D42&lt;=L$4,P42&lt;&gt;"Y"),IF(N42&lt;VLOOKUP(O42,'Runners RBH2'!A$3:FQ$114,S$1,FALSE),IF(Y$2="zero",0,Y$2),0),0)</f>
        <v>0</v>
      </c>
      <c r="T42" s="6">
        <f t="shared" si="24"/>
        <v>0</v>
      </c>
      <c r="U42" s="2"/>
      <c r="V42" s="2" t="str">
        <f>IF(O42&lt;&gt;"",VLOOKUP(O42,Runners!CZ$3:DM$180,V$1,FALSE),"")</f>
        <v/>
      </c>
      <c r="W42" s="18" t="str">
        <f t="shared" si="25"/>
        <v/>
      </c>
    </row>
    <row r="43" spans="1:23" x14ac:dyDescent="0.25">
      <c r="A43" s="1" t="str">
        <f>'Runners RBH2'!A42</f>
        <v>Guest 50:00</v>
      </c>
      <c r="C43" s="3">
        <f>IF(A43&lt;&gt;"",VLOOKUP(A43,'Runners RBH2'!A$3:CT$114,C$1,FALSE),0)</f>
        <v>9.8978337133333334E-3</v>
      </c>
      <c r="D43" s="6">
        <f t="shared" si="20"/>
        <v>39</v>
      </c>
      <c r="E43" s="2"/>
      <c r="F43" s="2">
        <f t="shared" si="21"/>
        <v>0</v>
      </c>
      <c r="J43" s="1" t="str">
        <f t="shared" si="22"/>
        <v>Guest 50:00</v>
      </c>
      <c r="M43" s="8" t="str">
        <f t="shared" si="3"/>
        <v/>
      </c>
      <c r="N43" s="8" t="str">
        <f t="shared" si="4"/>
        <v/>
      </c>
      <c r="O43" s="1" t="str">
        <f t="shared" si="5"/>
        <v/>
      </c>
      <c r="P43" s="32" t="str">
        <f t="shared" si="6"/>
        <v/>
      </c>
      <c r="Q43" s="32" t="str">
        <f t="shared" si="23"/>
        <v/>
      </c>
      <c r="R43" s="6">
        <f t="shared" si="8"/>
        <v>0</v>
      </c>
      <c r="S43" s="6">
        <f>IF(AND(D43&lt;=L$4,P43&lt;&gt;"Y"),IF(N43&lt;VLOOKUP(O43,'Runners RBH2'!A$3:FQ$114,S$1,FALSE),IF(Y$2="zero",0,Y$2),0),0)</f>
        <v>0</v>
      </c>
      <c r="T43" s="6">
        <f t="shared" si="24"/>
        <v>0</v>
      </c>
      <c r="U43" s="2"/>
      <c r="V43" s="2" t="str">
        <f>IF(O43&lt;&gt;"",VLOOKUP(O43,Runners!CZ$3:DM$180,V$1,FALSE),"")</f>
        <v/>
      </c>
      <c r="W43" s="18" t="str">
        <f t="shared" si="25"/>
        <v/>
      </c>
    </row>
    <row r="44" spans="1:23" x14ac:dyDescent="0.25">
      <c r="A44" s="1" t="str">
        <f>'Runners RBH2'!A43</f>
        <v>Guest 55:00</v>
      </c>
      <c r="B44" s="3"/>
      <c r="C44" s="3">
        <f>IF(A44&lt;&gt;"",VLOOKUP(A44,'Runners RBH2'!A$3:CT$114,C$1,FALSE),0)</f>
        <v>8.1617226122222223E-3</v>
      </c>
      <c r="D44" s="6">
        <f t="shared" si="20"/>
        <v>40</v>
      </c>
      <c r="E44" s="2"/>
      <c r="F44" s="2">
        <f t="shared" si="21"/>
        <v>0</v>
      </c>
      <c r="J44" s="1" t="str">
        <f t="shared" si="22"/>
        <v>Guest 55:00</v>
      </c>
      <c r="M44" s="8" t="str">
        <f t="shared" si="3"/>
        <v/>
      </c>
      <c r="N44" s="8" t="str">
        <f t="shared" si="4"/>
        <v/>
      </c>
      <c r="O44" s="1" t="str">
        <f t="shared" si="5"/>
        <v/>
      </c>
      <c r="P44" s="32" t="str">
        <f t="shared" si="6"/>
        <v/>
      </c>
      <c r="Q44" s="32" t="str">
        <f t="shared" si="23"/>
        <v/>
      </c>
      <c r="R44" s="6">
        <f t="shared" si="8"/>
        <v>0</v>
      </c>
      <c r="S44" s="6">
        <f>IF(AND(D44&lt;=L$4,P44&lt;&gt;"Y"),IF(N44&lt;VLOOKUP(O44,'Runners RBH2'!A$3:FQ$114,S$1,FALSE),IF(Y$2="zero",0,Y$2),0),0)</f>
        <v>0</v>
      </c>
      <c r="T44" s="6">
        <f t="shared" si="24"/>
        <v>0</v>
      </c>
      <c r="U44" s="2"/>
      <c r="V44" s="2" t="str">
        <f>IF(O44&lt;&gt;"",VLOOKUP(O44,Runners!CZ$3:DM$180,V$1,FALSE),"")</f>
        <v/>
      </c>
      <c r="W44" s="18" t="str">
        <f t="shared" si="25"/>
        <v/>
      </c>
    </row>
    <row r="45" spans="1:23" x14ac:dyDescent="0.25">
      <c r="A45" s="1" t="str">
        <f>'Runners RBH2'!A44</f>
        <v>Guest 60:00</v>
      </c>
      <c r="B45" s="3"/>
      <c r="C45" s="3">
        <f>IF(A45&lt;&gt;"",VLOOKUP(A45,'Runners RBH2'!A$3:CT$114,C$1,FALSE),0)</f>
        <v>6.2520003999999999E-3</v>
      </c>
      <c r="D45" s="6">
        <f t="shared" si="20"/>
        <v>41</v>
      </c>
      <c r="E45" s="2"/>
      <c r="F45" s="2">
        <f t="shared" si="21"/>
        <v>0</v>
      </c>
      <c r="J45" s="1" t="str">
        <f t="shared" si="22"/>
        <v>Guest 60:00</v>
      </c>
      <c r="M45" s="8" t="str">
        <f t="shared" si="3"/>
        <v/>
      </c>
      <c r="N45" s="8" t="str">
        <f t="shared" si="4"/>
        <v/>
      </c>
      <c r="O45" s="1" t="str">
        <f t="shared" si="5"/>
        <v/>
      </c>
      <c r="P45" s="32" t="str">
        <f t="shared" si="6"/>
        <v/>
      </c>
      <c r="Q45" s="32" t="str">
        <f t="shared" si="23"/>
        <v/>
      </c>
      <c r="R45" s="6">
        <f t="shared" si="8"/>
        <v>0</v>
      </c>
      <c r="S45" s="6">
        <f>IF(AND(D45&lt;=L$4,P45&lt;&gt;"Y"),IF(N45&lt;VLOOKUP(O45,'Runners RBH2'!A$3:FQ$114,S$1,FALSE),IF(Y$2="zero",0,Y$2),0),0)</f>
        <v>0</v>
      </c>
      <c r="T45" s="6">
        <f t="shared" si="24"/>
        <v>0</v>
      </c>
      <c r="U45" s="2"/>
      <c r="V45" s="2" t="str">
        <f>IF(O45&lt;&gt;"",VLOOKUP(O45,Runners!CZ$3:DM$180,V$1,FALSE),"")</f>
        <v/>
      </c>
      <c r="W45" s="18" t="str">
        <f t="shared" si="25"/>
        <v/>
      </c>
    </row>
    <row r="46" spans="1:23" x14ac:dyDescent="0.25">
      <c r="A46" s="1" t="str">
        <f>'Runners RBH2'!A45</f>
        <v>Helen Rennie</v>
      </c>
      <c r="C46" s="3">
        <f>IF(A46&lt;&gt;"",VLOOKUP(A46,'Runners RBH2'!A$3:CT$114,C$1,FALSE),0)</f>
        <v>9.5506115211111114E-3</v>
      </c>
      <c r="D46" s="6">
        <f t="shared" si="20"/>
        <v>42</v>
      </c>
      <c r="E46" s="2"/>
      <c r="F46" s="2">
        <f t="shared" si="21"/>
        <v>0</v>
      </c>
      <c r="J46" s="1" t="str">
        <f t="shared" si="22"/>
        <v>Helen Rennie</v>
      </c>
      <c r="M46" s="8" t="str">
        <f t="shared" si="3"/>
        <v/>
      </c>
      <c r="N46" s="8" t="str">
        <f t="shared" si="4"/>
        <v/>
      </c>
      <c r="O46" s="1" t="str">
        <f t="shared" si="5"/>
        <v/>
      </c>
      <c r="P46" s="32" t="str">
        <f t="shared" si="6"/>
        <v/>
      </c>
      <c r="Q46" s="32" t="str">
        <f t="shared" si="23"/>
        <v/>
      </c>
      <c r="R46" s="6">
        <f t="shared" si="8"/>
        <v>0</v>
      </c>
      <c r="S46" s="6">
        <f>IF(AND(D46&lt;=L$4,P46&lt;&gt;"Y"),IF(N46&lt;VLOOKUP(O46,'Runners RBH2'!A$3:FQ$114,S$1,FALSE),IF(Y$2="zero",0,Y$2),0),0)</f>
        <v>0</v>
      </c>
      <c r="T46" s="6">
        <f t="shared" si="24"/>
        <v>0</v>
      </c>
      <c r="U46" s="2"/>
      <c r="V46" s="2" t="str">
        <f>IF(O46&lt;&gt;"",VLOOKUP(O46,Runners!CZ$3:DM$180,V$1,FALSE),"")</f>
        <v/>
      </c>
      <c r="W46" s="18" t="str">
        <f t="shared" si="25"/>
        <v/>
      </c>
    </row>
    <row r="47" spans="1:23" x14ac:dyDescent="0.25">
      <c r="A47" s="1" t="str">
        <f>'Runners RBH2'!A46</f>
        <v>Ian Tate</v>
      </c>
      <c r="C47" s="3">
        <f>IF(A47&lt;&gt;"",VLOOKUP(A47,'Runners RBH2'!A$3:CT$114,C$1,FALSE),0)</f>
        <v>7.8145004200000003E-3</v>
      </c>
      <c r="D47" s="6">
        <f t="shared" si="20"/>
        <v>43</v>
      </c>
      <c r="E47" s="2"/>
      <c r="F47" s="2">
        <f t="shared" si="21"/>
        <v>0</v>
      </c>
      <c r="J47" s="1" t="str">
        <f t="shared" si="22"/>
        <v>Ian Tate</v>
      </c>
      <c r="M47" s="8" t="str">
        <f t="shared" si="3"/>
        <v/>
      </c>
      <c r="N47" s="8" t="str">
        <f t="shared" si="4"/>
        <v/>
      </c>
      <c r="O47" s="1" t="str">
        <f t="shared" si="5"/>
        <v/>
      </c>
      <c r="P47" s="32" t="str">
        <f t="shared" si="6"/>
        <v/>
      </c>
      <c r="Q47" s="32" t="str">
        <f t="shared" si="23"/>
        <v/>
      </c>
      <c r="R47" s="6">
        <f t="shared" si="8"/>
        <v>0</v>
      </c>
      <c r="S47" s="6">
        <f>IF(AND(D47&lt;=L$4,P47&lt;&gt;"Y"),IF(N47&lt;VLOOKUP(O47,'Runners RBH2'!A$3:FQ$114,S$1,FALSE),IF(Y$2="zero",0,Y$2),0),0)</f>
        <v>0</v>
      </c>
      <c r="T47" s="6">
        <f t="shared" si="24"/>
        <v>0</v>
      </c>
      <c r="U47" s="2"/>
      <c r="V47" s="2" t="str">
        <f>IF(O47&lt;&gt;"",VLOOKUP(O47,Runners!CZ$3:DM$180,V$1,FALSE),"")</f>
        <v/>
      </c>
      <c r="W47" s="18" t="str">
        <f t="shared" si="25"/>
        <v/>
      </c>
    </row>
    <row r="48" spans="1:23" x14ac:dyDescent="0.25">
      <c r="A48" s="1" t="str">
        <f>'Runners RBH2'!A47</f>
        <v>Jake Rodwell</v>
      </c>
      <c r="C48" s="3">
        <f>IF(A48&lt;&gt;"",VLOOKUP(A48,'Runners RBH2'!A$3:CT$114,C$1,FALSE),0)</f>
        <v>1.423811154111111E-2</v>
      </c>
      <c r="D48" s="6">
        <f t="shared" si="20"/>
        <v>44</v>
      </c>
      <c r="E48" s="2">
        <v>2.9525462962962962E-2</v>
      </c>
      <c r="F48" s="2">
        <f t="shared" si="21"/>
        <v>1.5287351421851851E-2</v>
      </c>
      <c r="J48" s="1" t="str">
        <f t="shared" si="22"/>
        <v>Jake Rodwell</v>
      </c>
      <c r="M48" s="8" t="str">
        <f t="shared" si="3"/>
        <v/>
      </c>
      <c r="N48" s="8" t="str">
        <f t="shared" si="4"/>
        <v/>
      </c>
      <c r="O48" s="1" t="str">
        <f t="shared" si="5"/>
        <v/>
      </c>
      <c r="P48" s="32" t="str">
        <f t="shared" si="6"/>
        <v/>
      </c>
      <c r="Q48" s="32" t="str">
        <f t="shared" si="23"/>
        <v/>
      </c>
      <c r="R48" s="6">
        <f t="shared" si="8"/>
        <v>0</v>
      </c>
      <c r="S48" s="6">
        <f>IF(AND(D48&lt;=L$4,P48&lt;&gt;"Y"),IF(N48&lt;VLOOKUP(O48,'Runners RBH2'!A$3:FQ$114,S$1,FALSE),IF(Y$2="zero",0,Y$2),0),0)</f>
        <v>0</v>
      </c>
      <c r="T48" s="6">
        <f t="shared" si="24"/>
        <v>0</v>
      </c>
      <c r="U48" s="2"/>
      <c r="V48" s="2" t="str">
        <f>IF(O48&lt;&gt;"",VLOOKUP(O48,Runners!CZ$3:DM$180,V$1,FALSE),"")</f>
        <v/>
      </c>
      <c r="W48" s="18" t="str">
        <f t="shared" si="25"/>
        <v/>
      </c>
    </row>
    <row r="49" spans="1:23" x14ac:dyDescent="0.25">
      <c r="A49" s="1" t="str">
        <f>'Runners RBH2'!A48</f>
        <v>James Whittle</v>
      </c>
      <c r="C49" s="3">
        <f>IF(A49&lt;&gt;"",VLOOKUP(A49,'Runners RBH2'!A$3:CT$114,C$1,FALSE),0)</f>
        <v>1.4064500440000001E-2</v>
      </c>
      <c r="D49" s="6">
        <f>D47+1</f>
        <v>44</v>
      </c>
      <c r="E49" s="2"/>
      <c r="F49" s="2">
        <f t="shared" ref="F49" si="26">IF(E49&gt;0,E49-C49,0)</f>
        <v>0</v>
      </c>
      <c r="J49" s="1" t="str">
        <f t="shared" ref="J49" si="27">A49</f>
        <v>James Whittle</v>
      </c>
      <c r="M49" s="8" t="str">
        <f t="shared" si="3"/>
        <v/>
      </c>
      <c r="N49" s="8" t="str">
        <f t="shared" si="4"/>
        <v/>
      </c>
      <c r="O49" s="1" t="str">
        <f t="shared" si="5"/>
        <v/>
      </c>
      <c r="P49" s="32" t="str">
        <f t="shared" si="6"/>
        <v/>
      </c>
      <c r="Q49" s="32" t="str">
        <f>IF(D49&lt;=L$4,IF(P49="Y",Q47,Q47-1),"")</f>
        <v/>
      </c>
      <c r="R49" s="6">
        <f t="shared" si="8"/>
        <v>0</v>
      </c>
      <c r="S49" s="6">
        <f>IF(AND(D49&lt;=L$4,P49&lt;&gt;"Y"),IF(N49&lt;VLOOKUP(O49,'Runners RBH2'!A$3:FQ$114,S$1,FALSE),IF(Y$2="zero",0,Y$2),0),0)</f>
        <v>0</v>
      </c>
      <c r="T49" s="6">
        <f t="shared" ref="T49" si="28">IF(AND(D49&lt;=L$4,P49&lt;&gt;"Y"),S49+R49,0)</f>
        <v>0</v>
      </c>
      <c r="U49" s="2"/>
      <c r="V49" s="2" t="str">
        <f>IF(O49&lt;&gt;"",VLOOKUP(O49,Runners!CZ$3:DM$180,V$1,FALSE),"")</f>
        <v/>
      </c>
      <c r="W49" s="18" t="str">
        <f t="shared" ref="W49" si="29">IF(O49&lt;&gt;"",(V49-N49)/V49,"")</f>
        <v/>
      </c>
    </row>
    <row r="50" spans="1:23" x14ac:dyDescent="0.25">
      <c r="A50" s="1" t="str">
        <f>'Runners RBH2'!A49</f>
        <v>Jayden Richardson</v>
      </c>
      <c r="C50" s="3">
        <f>IF(A50&lt;&gt;"",VLOOKUP(A50,'Runners RBH2'!A$3:CT$114,C$1,FALSE),0)</f>
        <v>1.3196444894444444E-2</v>
      </c>
      <c r="D50" s="6">
        <f>D48+1</f>
        <v>45</v>
      </c>
      <c r="E50" s="2"/>
      <c r="F50" s="2">
        <f t="shared" si="21"/>
        <v>0</v>
      </c>
      <c r="J50" s="1" t="str">
        <f t="shared" si="22"/>
        <v>Jayden Richardson</v>
      </c>
      <c r="M50" s="8" t="str">
        <f t="shared" si="3"/>
        <v/>
      </c>
      <c r="N50" s="8" t="str">
        <f t="shared" si="4"/>
        <v/>
      </c>
      <c r="O50" s="1" t="str">
        <f t="shared" si="5"/>
        <v/>
      </c>
      <c r="P50" s="32" t="str">
        <f t="shared" si="6"/>
        <v/>
      </c>
      <c r="Q50" s="32" t="str">
        <f>IF(D50&lt;=L$4,IF(P50="Y",Q48,Q48-1),"")</f>
        <v/>
      </c>
      <c r="R50" s="6">
        <f t="shared" si="8"/>
        <v>0</v>
      </c>
      <c r="S50" s="6">
        <f>IF(AND(D50&lt;=L$4,P50&lt;&gt;"Y"),IF(N50&lt;VLOOKUP(O50,'Runners RBH2'!A$3:FQ$114,S$1,FALSE),IF(Y$2="zero",0,Y$2),0),0)</f>
        <v>0</v>
      </c>
      <c r="T50" s="6">
        <f t="shared" si="24"/>
        <v>0</v>
      </c>
      <c r="U50" s="2"/>
      <c r="V50" s="2" t="str">
        <f>IF(O50&lt;&gt;"",VLOOKUP(O50,Runners!CZ$3:DM$180,V$1,FALSE),"")</f>
        <v/>
      </c>
      <c r="W50" s="18" t="str">
        <f t="shared" si="25"/>
        <v/>
      </c>
    </row>
    <row r="51" spans="1:23" x14ac:dyDescent="0.25">
      <c r="A51" s="1" t="str">
        <f>'Runners RBH2'!A50</f>
        <v>Jennifer Hill</v>
      </c>
      <c r="C51" s="3">
        <f>IF(A51&lt;&gt;"",VLOOKUP(A51,'Runners RBH2'!A$3:CT$114,C$1,FALSE),0)</f>
        <v>1.0939500459999999E-2</v>
      </c>
      <c r="D51" s="6">
        <f t="shared" si="20"/>
        <v>46</v>
      </c>
      <c r="E51" s="2"/>
      <c r="F51" s="2">
        <f t="shared" si="21"/>
        <v>0</v>
      </c>
      <c r="J51" s="1" t="str">
        <f t="shared" si="22"/>
        <v>Jennifer Hill</v>
      </c>
      <c r="M51" s="8" t="str">
        <f t="shared" si="3"/>
        <v/>
      </c>
      <c r="N51" s="8" t="str">
        <f t="shared" si="4"/>
        <v/>
      </c>
      <c r="O51" s="1" t="str">
        <f t="shared" si="5"/>
        <v/>
      </c>
      <c r="P51" s="32" t="str">
        <f t="shared" si="6"/>
        <v/>
      </c>
      <c r="Q51" s="32" t="str">
        <f t="shared" si="23"/>
        <v/>
      </c>
      <c r="R51" s="6">
        <f t="shared" si="8"/>
        <v>0</v>
      </c>
      <c r="S51" s="6">
        <f>IF(AND(D51&lt;=L$4,P51&lt;&gt;"Y"),IF(N51&lt;VLOOKUP(O51,'Runners RBH2'!A$3:FQ$114,S$1,FALSE),IF(Y$2="zero",0,Y$2),0),0)</f>
        <v>0</v>
      </c>
      <c r="T51" s="6">
        <f t="shared" si="24"/>
        <v>0</v>
      </c>
      <c r="U51" s="2"/>
      <c r="V51" s="2" t="str">
        <f>IF(O51&lt;&gt;"",VLOOKUP(O51,Runners!CZ$3:DM$180,V$1,FALSE),"")</f>
        <v/>
      </c>
      <c r="W51" s="18" t="str">
        <f t="shared" si="25"/>
        <v/>
      </c>
    </row>
    <row r="52" spans="1:23" x14ac:dyDescent="0.25">
      <c r="A52" s="1" t="str">
        <f>'Runners RBH2'!A51</f>
        <v>Joanna Goorney</v>
      </c>
      <c r="C52" s="3">
        <f>IF(A52&lt;&gt;"",VLOOKUP(A52,'Runners RBH2'!A$3:CT$114,C$1,FALSE),0)</f>
        <v>1.1807556025555555E-2</v>
      </c>
      <c r="D52" s="6">
        <f t="shared" si="20"/>
        <v>47</v>
      </c>
      <c r="E52" s="2"/>
      <c r="F52" s="2">
        <f t="shared" si="21"/>
        <v>0</v>
      </c>
      <c r="J52" s="1" t="str">
        <f t="shared" si="22"/>
        <v>Joanna Goorney</v>
      </c>
      <c r="M52" s="8" t="str">
        <f t="shared" si="3"/>
        <v/>
      </c>
      <c r="N52" s="8" t="str">
        <f t="shared" si="4"/>
        <v/>
      </c>
      <c r="O52" s="1" t="str">
        <f t="shared" si="5"/>
        <v/>
      </c>
      <c r="P52" s="32" t="str">
        <f t="shared" si="6"/>
        <v/>
      </c>
      <c r="Q52" s="32" t="str">
        <f t="shared" si="23"/>
        <v/>
      </c>
      <c r="R52" s="6">
        <f t="shared" si="8"/>
        <v>0</v>
      </c>
      <c r="S52" s="6">
        <f>IF(AND(D52&lt;=L$4,P52&lt;&gt;"Y"),IF(N52&lt;VLOOKUP(O52,'Runners RBH2'!A$3:FQ$114,S$1,FALSE),IF(Y$2="zero",0,Y$2),0),0)</f>
        <v>0</v>
      </c>
      <c r="T52" s="6">
        <f t="shared" si="24"/>
        <v>0</v>
      </c>
      <c r="U52" s="2"/>
      <c r="V52" s="2" t="str">
        <f>IF(O52&lt;&gt;"",VLOOKUP(O52,Runners!CZ$3:DM$180,V$1,FALSE),"")</f>
        <v/>
      </c>
      <c r="W52" s="18" t="str">
        <f t="shared" si="25"/>
        <v/>
      </c>
    </row>
    <row r="53" spans="1:23" x14ac:dyDescent="0.25">
      <c r="A53" s="1" t="str">
        <f>'Runners RBH2'!A52</f>
        <v>Joe Greenwood</v>
      </c>
      <c r="C53" s="3">
        <f>IF(A53&lt;&gt;"",VLOOKUP(A53,'Runners RBH2'!A$3:CT$114,C$1,FALSE),0)</f>
        <v>1.4238111591111111E-2</v>
      </c>
      <c r="D53" s="6">
        <f t="shared" si="20"/>
        <v>48</v>
      </c>
      <c r="E53" s="2">
        <v>2.929398148148148E-2</v>
      </c>
      <c r="F53" s="2">
        <f t="shared" si="21"/>
        <v>1.5055869890370369E-2</v>
      </c>
      <c r="J53" s="1" t="str">
        <f t="shared" si="22"/>
        <v>Joe Greenwood</v>
      </c>
      <c r="M53" s="8" t="str">
        <f t="shared" si="3"/>
        <v/>
      </c>
      <c r="N53" s="8" t="str">
        <f t="shared" si="4"/>
        <v/>
      </c>
      <c r="O53" s="1" t="str">
        <f t="shared" si="5"/>
        <v/>
      </c>
      <c r="P53" s="32" t="str">
        <f t="shared" si="6"/>
        <v/>
      </c>
      <c r="Q53" s="32" t="str">
        <f t="shared" si="23"/>
        <v/>
      </c>
      <c r="R53" s="6">
        <f t="shared" si="8"/>
        <v>0</v>
      </c>
      <c r="S53" s="6">
        <f>IF(AND(D53&lt;=L$4,P53&lt;&gt;"Y"),IF(N53&lt;VLOOKUP(O53,'Runners RBH2'!A$3:FQ$114,S$1,FALSE),IF(Y$2="zero",0,Y$2),0),0)</f>
        <v>0</v>
      </c>
      <c r="T53" s="6">
        <f t="shared" si="24"/>
        <v>0</v>
      </c>
      <c r="U53" s="2"/>
      <c r="V53" s="2" t="str">
        <f>IF(O53&lt;&gt;"",VLOOKUP(O53,Runners!CZ$3:DM$180,V$1,FALSE),"")</f>
        <v/>
      </c>
      <c r="W53" s="18" t="str">
        <f t="shared" si="25"/>
        <v/>
      </c>
    </row>
    <row r="54" spans="1:23" x14ac:dyDescent="0.25">
      <c r="A54" s="1" t="str">
        <f>'Runners RBH2'!A53</f>
        <v>John Bertenshaw</v>
      </c>
      <c r="C54" s="3">
        <f>IF(A54&lt;&gt;"",VLOOKUP(A54,'Runners RBH2'!A$3:CT$114,C$1,FALSE),0)</f>
        <v>1.1113111601111111E-2</v>
      </c>
      <c r="D54" s="6">
        <f t="shared" si="20"/>
        <v>49</v>
      </c>
      <c r="E54" s="2"/>
      <c r="F54" s="2">
        <f t="shared" si="21"/>
        <v>0</v>
      </c>
      <c r="J54" s="1" t="str">
        <f t="shared" si="22"/>
        <v>John Bertenshaw</v>
      </c>
      <c r="M54" s="8" t="str">
        <f t="shared" si="3"/>
        <v/>
      </c>
      <c r="N54" s="8" t="str">
        <f t="shared" si="4"/>
        <v/>
      </c>
      <c r="O54" s="1" t="str">
        <f t="shared" si="5"/>
        <v/>
      </c>
      <c r="P54" s="32" t="str">
        <f t="shared" si="6"/>
        <v/>
      </c>
      <c r="Q54" s="32" t="str">
        <f t="shared" si="23"/>
        <v/>
      </c>
      <c r="R54" s="6">
        <f t="shared" si="8"/>
        <v>0</v>
      </c>
      <c r="S54" s="6">
        <f>IF(AND(D54&lt;=L$4,P54&lt;&gt;"Y"),IF(N54&lt;VLOOKUP(O54,'Runners RBH2'!A$3:FQ$114,S$1,FALSE),IF(Y$2="zero",0,Y$2),0),0)</f>
        <v>0</v>
      </c>
      <c r="T54" s="6">
        <f t="shared" si="24"/>
        <v>0</v>
      </c>
      <c r="U54" s="2"/>
      <c r="V54" s="2" t="str">
        <f>IF(O54&lt;&gt;"",VLOOKUP(O54,Runners!CZ$3:DM$180,V$1,FALSE),"")</f>
        <v/>
      </c>
      <c r="W54" s="18" t="str">
        <f t="shared" si="25"/>
        <v/>
      </c>
    </row>
    <row r="55" spans="1:23" x14ac:dyDescent="0.25">
      <c r="A55" s="1" t="str">
        <f>'Runners RBH2'!A54</f>
        <v>John Wild</v>
      </c>
      <c r="C55" s="3">
        <f>IF(A55&lt;&gt;"",VLOOKUP(A55,'Runners RBH2'!A$3:CT$114,C$1,FALSE),0)</f>
        <v>3.8214449444444443E-3</v>
      </c>
      <c r="D55" s="6">
        <f t="shared" si="20"/>
        <v>50</v>
      </c>
      <c r="E55" s="2"/>
      <c r="F55" s="2">
        <f t="shared" si="21"/>
        <v>0</v>
      </c>
      <c r="J55" s="1" t="str">
        <f t="shared" si="22"/>
        <v>John Wild</v>
      </c>
      <c r="M55" s="8" t="str">
        <f t="shared" si="3"/>
        <v/>
      </c>
      <c r="N55" s="8" t="str">
        <f t="shared" si="4"/>
        <v/>
      </c>
      <c r="O55" s="1" t="str">
        <f t="shared" si="5"/>
        <v/>
      </c>
      <c r="P55" s="32" t="str">
        <f t="shared" si="6"/>
        <v/>
      </c>
      <c r="Q55" s="32" t="str">
        <f t="shared" si="23"/>
        <v/>
      </c>
      <c r="R55" s="6">
        <f t="shared" si="8"/>
        <v>0</v>
      </c>
      <c r="S55" s="6">
        <f>IF(AND(D55&lt;=L$4,P55&lt;&gt;"Y"),IF(N55&lt;VLOOKUP(O55,'Runners RBH2'!A$3:FQ$114,S$1,FALSE),IF(Y$2="zero",0,Y$2),0),0)</f>
        <v>0</v>
      </c>
      <c r="T55" s="6">
        <f t="shared" si="24"/>
        <v>0</v>
      </c>
      <c r="U55" s="2"/>
      <c r="V55" s="2" t="str">
        <f>IF(O55&lt;&gt;"",VLOOKUP(O55,Runners!CZ$3:DM$180,V$1,FALSE),"")</f>
        <v/>
      </c>
      <c r="W55" s="18" t="str">
        <f t="shared" si="25"/>
        <v/>
      </c>
    </row>
    <row r="56" spans="1:23" x14ac:dyDescent="0.25">
      <c r="A56" s="1" t="str">
        <f>'Runners RBH2'!A55</f>
        <v>Jonathan Tuck</v>
      </c>
      <c r="C56" s="3">
        <f>IF(A56&lt;&gt;"",VLOOKUP(A56,'Runners RBH2'!A$3:CT$114,C$1,FALSE),0)</f>
        <v>1.3370056065555556E-2</v>
      </c>
      <c r="D56" s="6">
        <f t="shared" si="20"/>
        <v>51</v>
      </c>
      <c r="E56" s="2"/>
      <c r="F56" s="2">
        <f t="shared" si="21"/>
        <v>0</v>
      </c>
      <c r="J56" s="1" t="str">
        <f t="shared" si="22"/>
        <v>Jonathan Tuck</v>
      </c>
      <c r="M56" s="8" t="str">
        <f t="shared" si="3"/>
        <v/>
      </c>
      <c r="N56" s="8" t="str">
        <f t="shared" si="4"/>
        <v/>
      </c>
      <c r="O56" s="1" t="str">
        <f t="shared" si="5"/>
        <v/>
      </c>
      <c r="P56" s="32" t="str">
        <f t="shared" si="6"/>
        <v/>
      </c>
      <c r="Q56" s="32" t="str">
        <f t="shared" si="23"/>
        <v/>
      </c>
      <c r="R56" s="6">
        <f t="shared" si="8"/>
        <v>0</v>
      </c>
      <c r="S56" s="6">
        <f>IF(AND(D56&lt;=L$4,P56&lt;&gt;"Y"),IF(N56&lt;VLOOKUP(O56,'Runners RBH2'!A$3:FQ$114,S$1,FALSE),IF(Y$2="zero",0,Y$2),0),0)</f>
        <v>0</v>
      </c>
      <c r="T56" s="6">
        <f t="shared" si="24"/>
        <v>0</v>
      </c>
      <c r="U56" s="2"/>
      <c r="V56" s="2" t="str">
        <f>IF(O56&lt;&gt;"",VLOOKUP(O56,Runners!CZ$3:DM$180,V$1,FALSE),"")</f>
        <v/>
      </c>
      <c r="W56" s="18" t="str">
        <f t="shared" si="25"/>
        <v/>
      </c>
    </row>
    <row r="57" spans="1:23" x14ac:dyDescent="0.25">
      <c r="A57" s="1" t="str">
        <f>'Runners RBH2'!A56</f>
        <v>Juli Wiseman</v>
      </c>
      <c r="C57" s="3">
        <f>IF(A57&lt;&gt;"",VLOOKUP(A57,'Runners RBH2'!A$3:CT$114,C$1,FALSE),0)</f>
        <v>6.2520005200000003E-3</v>
      </c>
      <c r="D57" s="6">
        <f t="shared" si="20"/>
        <v>52</v>
      </c>
      <c r="E57" s="2"/>
      <c r="F57" s="2">
        <f t="shared" si="21"/>
        <v>0</v>
      </c>
      <c r="J57" s="1" t="str">
        <f t="shared" si="22"/>
        <v>Juli Wiseman</v>
      </c>
      <c r="M57" s="8" t="str">
        <f t="shared" si="3"/>
        <v/>
      </c>
      <c r="N57" s="8" t="str">
        <f t="shared" si="4"/>
        <v/>
      </c>
      <c r="O57" s="1" t="str">
        <f t="shared" si="5"/>
        <v/>
      </c>
      <c r="P57" s="32" t="str">
        <f t="shared" si="6"/>
        <v/>
      </c>
      <c r="Q57" s="32" t="str">
        <f>IF(D57&lt;=L$4,IF(P57="Y",Q55,Q55-1),"")</f>
        <v/>
      </c>
      <c r="R57" s="6">
        <f t="shared" si="8"/>
        <v>0</v>
      </c>
      <c r="S57" s="6">
        <f>IF(AND(D57&lt;=L$4,P57&lt;&gt;"Y"),IF(N57&lt;VLOOKUP(O57,'Runners RBH2'!A$3:FQ$114,S$1,FALSE),IF(Y$2="zero",0,Y$2),0),0)</f>
        <v>0</v>
      </c>
      <c r="T57" s="6">
        <f t="shared" si="24"/>
        <v>0</v>
      </c>
      <c r="U57" s="2"/>
      <c r="V57" s="2" t="str">
        <f>IF(O57&lt;&gt;"",VLOOKUP(O57,Runners!CZ$3:DM$180,V$1,FALSE),"")</f>
        <v/>
      </c>
      <c r="W57" s="18" t="str">
        <f t="shared" si="25"/>
        <v/>
      </c>
    </row>
    <row r="58" spans="1:23" x14ac:dyDescent="0.25">
      <c r="A58" s="1" t="str">
        <f>'Runners RBH2'!A57</f>
        <v>Julia Rolfe</v>
      </c>
      <c r="C58" s="3">
        <f>IF(A58&lt;&gt;"",VLOOKUP(A58,'Runners RBH2'!A$3:CT$114,C$1,FALSE),0)</f>
        <v>8.8561671966666672E-3</v>
      </c>
      <c r="D58" s="6">
        <f t="shared" si="20"/>
        <v>53</v>
      </c>
      <c r="E58" s="2"/>
      <c r="F58" s="2">
        <f t="shared" si="21"/>
        <v>0</v>
      </c>
      <c r="J58" s="1" t="str">
        <f t="shared" si="22"/>
        <v>Julia Rolfe</v>
      </c>
      <c r="M58" s="8" t="str">
        <f t="shared" si="3"/>
        <v/>
      </c>
      <c r="N58" s="8" t="str">
        <f t="shared" si="4"/>
        <v/>
      </c>
      <c r="O58" s="1" t="str">
        <f t="shared" si="5"/>
        <v/>
      </c>
      <c r="P58" s="32" t="str">
        <f t="shared" si="6"/>
        <v/>
      </c>
      <c r="Q58" s="32" t="str">
        <f t="shared" si="23"/>
        <v/>
      </c>
      <c r="R58" s="6">
        <f t="shared" si="8"/>
        <v>0</v>
      </c>
      <c r="S58" s="6">
        <f>IF(AND(D58&lt;=L$4,P58&lt;&gt;"Y"),IF(N58&lt;VLOOKUP(O58,'Runners RBH2'!A$3:FQ$114,S$1,FALSE),IF(Y$2="zero",0,Y$2),0),0)</f>
        <v>0</v>
      </c>
      <c r="T58" s="6">
        <f t="shared" si="24"/>
        <v>0</v>
      </c>
      <c r="U58" s="2"/>
      <c r="V58" s="2" t="str">
        <f>IF(O58&lt;&gt;"",VLOOKUP(O58,Runners!CZ$3:DM$180,V$1,FALSE),"")</f>
        <v/>
      </c>
      <c r="W58" s="18" t="str">
        <f t="shared" si="25"/>
        <v/>
      </c>
    </row>
    <row r="59" spans="1:23" x14ac:dyDescent="0.25">
      <c r="A59" s="1" t="str">
        <f>'Runners RBH2'!A58</f>
        <v>Kate Price Edwards</v>
      </c>
      <c r="C59" s="3">
        <f>IF(A59&lt;&gt;"",VLOOKUP(A59,'Runners RBH2'!A$3:CT$114,C$1,FALSE),0)</f>
        <v>1.0765889428888889E-2</v>
      </c>
      <c r="D59" s="6">
        <f t="shared" si="20"/>
        <v>54</v>
      </c>
      <c r="E59" s="2"/>
      <c r="F59" s="2">
        <f t="shared" si="21"/>
        <v>0</v>
      </c>
      <c r="J59" s="1" t="str">
        <f t="shared" si="22"/>
        <v>Kate Price Edwards</v>
      </c>
      <c r="M59" s="8" t="str">
        <f t="shared" si="3"/>
        <v/>
      </c>
      <c r="N59" s="8" t="str">
        <f t="shared" si="4"/>
        <v/>
      </c>
      <c r="O59" s="1" t="str">
        <f t="shared" si="5"/>
        <v/>
      </c>
      <c r="P59" s="32" t="str">
        <f t="shared" si="6"/>
        <v/>
      </c>
      <c r="Q59" s="32" t="str">
        <f t="shared" si="23"/>
        <v/>
      </c>
      <c r="R59" s="6">
        <f t="shared" si="8"/>
        <v>0</v>
      </c>
      <c r="S59" s="6">
        <f>IF(AND(D59&lt;=L$4,P59&lt;&gt;"Y"),IF(N59&lt;VLOOKUP(O59,'Runners RBH2'!A$3:FQ$114,S$1,FALSE),IF(Y$2="zero",0,Y$2),0),0)</f>
        <v>0</v>
      </c>
      <c r="T59" s="6">
        <f t="shared" si="24"/>
        <v>0</v>
      </c>
      <c r="U59" s="2"/>
      <c r="V59" s="2" t="str">
        <f>IF(O59&lt;&gt;"",VLOOKUP(O59,Runners!CZ$3:DM$180,V$1,FALSE),"")</f>
        <v/>
      </c>
      <c r="W59" s="18" t="str">
        <f t="shared" si="25"/>
        <v/>
      </c>
    </row>
    <row r="60" spans="1:23" x14ac:dyDescent="0.25">
      <c r="A60" s="1" t="str">
        <f>'Runners RBH2'!A59</f>
        <v>Kathy Gaunt</v>
      </c>
      <c r="B60" s="3"/>
      <c r="C60" s="3">
        <f>IF(A60&lt;&gt;"",VLOOKUP(A60,'Runners RBH2'!A$3:CT$114,C$1,FALSE),0)</f>
        <v>5.9047783277777774E-3</v>
      </c>
      <c r="D60" s="6">
        <f t="shared" si="20"/>
        <v>55</v>
      </c>
      <c r="E60" s="2"/>
      <c r="F60" s="2">
        <f t="shared" si="21"/>
        <v>0</v>
      </c>
      <c r="J60" s="1" t="str">
        <f t="shared" si="22"/>
        <v>Kathy Gaunt</v>
      </c>
      <c r="M60" s="8" t="str">
        <f t="shared" si="3"/>
        <v/>
      </c>
      <c r="N60" s="8" t="str">
        <f t="shared" si="4"/>
        <v/>
      </c>
      <c r="O60" s="1" t="str">
        <f t="shared" si="5"/>
        <v/>
      </c>
      <c r="P60" s="32" t="str">
        <f t="shared" si="6"/>
        <v/>
      </c>
      <c r="Q60" s="32" t="str">
        <f>IF(D60&lt;=L$4,IF(P60="Y",Q58,Q58-1),"")</f>
        <v/>
      </c>
      <c r="R60" s="6">
        <f t="shared" si="8"/>
        <v>0</v>
      </c>
      <c r="S60" s="6">
        <f>IF(AND(D60&lt;=L$4,P60&lt;&gt;"Y"),IF(N60&lt;VLOOKUP(O60,'Runners RBH2'!A$3:FQ$114,S$1,FALSE),IF(Y$2="zero",0,Y$2),0),0)</f>
        <v>0</v>
      </c>
      <c r="T60" s="6">
        <f t="shared" si="24"/>
        <v>0</v>
      </c>
      <c r="U60" s="2"/>
      <c r="V60" s="2" t="str">
        <f>IF(O60&lt;&gt;"",VLOOKUP(O60,Runners!CZ$3:DM$180,V$1,FALSE),"")</f>
        <v/>
      </c>
      <c r="W60" s="18" t="str">
        <f t="shared" si="25"/>
        <v/>
      </c>
    </row>
    <row r="61" spans="1:23" x14ac:dyDescent="0.25">
      <c r="A61" s="1" t="str">
        <f>'Runners RBH2'!A60</f>
        <v>Katy McIntyre</v>
      </c>
      <c r="B61" s="3"/>
      <c r="C61" s="3">
        <f>IF(A61&lt;&gt;"",VLOOKUP(A61,'Runners RBH2'!A$3:CT$114,C$1,FALSE),0)</f>
        <v>4.1686672266666664E-3</v>
      </c>
      <c r="D61" s="6">
        <f t="shared" si="20"/>
        <v>56</v>
      </c>
      <c r="E61" s="2"/>
      <c r="F61" s="2">
        <f t="shared" si="21"/>
        <v>0</v>
      </c>
      <c r="J61" s="1" t="str">
        <f t="shared" si="22"/>
        <v>Katy McIntyre</v>
      </c>
      <c r="M61" s="8" t="str">
        <f t="shared" si="3"/>
        <v/>
      </c>
      <c r="N61" s="8" t="str">
        <f t="shared" si="4"/>
        <v/>
      </c>
      <c r="O61" s="1" t="str">
        <f t="shared" si="5"/>
        <v/>
      </c>
      <c r="P61" s="32" t="str">
        <f t="shared" si="6"/>
        <v/>
      </c>
      <c r="Q61" s="32" t="str">
        <f t="shared" si="23"/>
        <v/>
      </c>
      <c r="R61" s="6">
        <f t="shared" si="8"/>
        <v>0</v>
      </c>
      <c r="S61" s="6">
        <f>IF(AND(D61&lt;=L$4,P61&lt;&gt;"Y"),IF(N61&lt;VLOOKUP(O61,'Runners RBH2'!A$3:FQ$114,S$1,FALSE),IF(Y$2="zero",0,Y$2),0),0)</f>
        <v>0</v>
      </c>
      <c r="T61" s="6">
        <f t="shared" si="24"/>
        <v>0</v>
      </c>
      <c r="U61" s="2"/>
      <c r="V61" s="2" t="str">
        <f>IF(O61&lt;&gt;"",VLOOKUP(O61,Runners!CZ$3:DM$180,V$1,FALSE),"")</f>
        <v/>
      </c>
      <c r="W61" s="18" t="str">
        <f t="shared" si="25"/>
        <v/>
      </c>
    </row>
    <row r="62" spans="1:23" x14ac:dyDescent="0.25">
      <c r="A62" s="1" t="str">
        <f>'Runners RBH2'!A61</f>
        <v>Kim Dykes</v>
      </c>
      <c r="C62" s="3">
        <f>IF(A62&lt;&gt;"",VLOOKUP(A62,'Runners RBH2'!A$3:CT$114,C$1,FALSE),0)</f>
        <v>9.8978339033333335E-3</v>
      </c>
      <c r="D62" s="6">
        <f t="shared" si="20"/>
        <v>57</v>
      </c>
      <c r="E62" s="2"/>
      <c r="F62" s="2">
        <f t="shared" si="21"/>
        <v>0</v>
      </c>
      <c r="J62" s="1" t="str">
        <f t="shared" si="22"/>
        <v>Kim Dykes</v>
      </c>
      <c r="M62" s="8" t="str">
        <f t="shared" si="3"/>
        <v/>
      </c>
      <c r="N62" s="8" t="str">
        <f t="shared" si="4"/>
        <v/>
      </c>
      <c r="O62" s="1" t="str">
        <f t="shared" si="5"/>
        <v/>
      </c>
      <c r="P62" s="32" t="str">
        <f t="shared" si="6"/>
        <v/>
      </c>
      <c r="Q62" s="32" t="str">
        <f t="shared" si="23"/>
        <v/>
      </c>
      <c r="R62" s="6">
        <f t="shared" si="8"/>
        <v>0</v>
      </c>
      <c r="S62" s="6">
        <f>IF(AND(D62&lt;=L$4,P62&lt;&gt;"Y"),IF(N62&lt;VLOOKUP(O62,'Runners RBH2'!A$3:FQ$114,S$1,FALSE),IF(Y$2="zero",0,Y$2),0),0)</f>
        <v>0</v>
      </c>
      <c r="T62" s="6">
        <f t="shared" si="24"/>
        <v>0</v>
      </c>
      <c r="U62" s="2"/>
      <c r="V62" s="2" t="str">
        <f>IF(O62&lt;&gt;"",VLOOKUP(O62,Runners!CZ$3:DM$180,V$1,FALSE),"")</f>
        <v/>
      </c>
      <c r="W62" s="18" t="str">
        <f t="shared" si="25"/>
        <v/>
      </c>
    </row>
    <row r="63" spans="1:23" x14ac:dyDescent="0.25">
      <c r="A63" s="1" t="str">
        <f>'Runners RBH2'!A62</f>
        <v>Kirsten Burnett</v>
      </c>
      <c r="C63" s="3">
        <f>IF(A63&lt;&gt;"",VLOOKUP(A63,'Runners RBH2'!A$3:CT$114,C$1,FALSE),0)</f>
        <v>8.6825561355555556E-3</v>
      </c>
      <c r="D63" s="6">
        <f t="shared" si="20"/>
        <v>58</v>
      </c>
      <c r="E63" s="2"/>
      <c r="F63" s="2">
        <f t="shared" si="21"/>
        <v>0</v>
      </c>
      <c r="J63" s="1" t="str">
        <f t="shared" si="22"/>
        <v>Kirsten Burnett</v>
      </c>
      <c r="M63" s="8" t="str">
        <f t="shared" si="3"/>
        <v/>
      </c>
      <c r="N63" s="8" t="str">
        <f t="shared" si="4"/>
        <v/>
      </c>
      <c r="O63" s="1" t="str">
        <f t="shared" si="5"/>
        <v/>
      </c>
      <c r="P63" s="32" t="str">
        <f t="shared" si="6"/>
        <v/>
      </c>
      <c r="Q63" s="32" t="str">
        <f t="shared" si="23"/>
        <v/>
      </c>
      <c r="R63" s="6">
        <f t="shared" si="8"/>
        <v>0</v>
      </c>
      <c r="S63" s="6">
        <f>IF(AND(D63&lt;=L$4,P63&lt;&gt;"Y"),IF(N63&lt;VLOOKUP(O63,'Runners RBH2'!A$3:FQ$114,S$1,FALSE),IF(Y$2="zero",0,Y$2),0),0)</f>
        <v>0</v>
      </c>
      <c r="T63" s="6">
        <f t="shared" si="24"/>
        <v>0</v>
      </c>
      <c r="U63" s="2"/>
      <c r="V63" s="2" t="str">
        <f>IF(O63&lt;&gt;"",VLOOKUP(O63,Runners!CZ$3:DM$180,V$1,FALSE),"")</f>
        <v/>
      </c>
      <c r="W63" s="18" t="str">
        <f t="shared" si="25"/>
        <v/>
      </c>
    </row>
    <row r="64" spans="1:23" x14ac:dyDescent="0.25">
      <c r="A64" s="1" t="str">
        <f>'Runners RBH2'!A63</f>
        <v>Laura Byrne</v>
      </c>
      <c r="C64" s="3">
        <f>IF(A64&lt;&gt;"",VLOOKUP(A64,'Runners RBH2'!A$3:CT$114,C$1,FALSE),0)</f>
        <v>5.9047783677777773E-3</v>
      </c>
      <c r="D64" s="6">
        <f t="shared" si="20"/>
        <v>59</v>
      </c>
      <c r="E64" s="2"/>
      <c r="F64" s="2">
        <f t="shared" si="21"/>
        <v>0</v>
      </c>
      <c r="J64" s="1" t="str">
        <f t="shared" si="22"/>
        <v>Laura Byrne</v>
      </c>
      <c r="M64" s="8" t="str">
        <f t="shared" si="3"/>
        <v/>
      </c>
      <c r="N64" s="8" t="str">
        <f t="shared" si="4"/>
        <v/>
      </c>
      <c r="O64" s="1" t="str">
        <f t="shared" si="5"/>
        <v/>
      </c>
      <c r="P64" s="32" t="str">
        <f t="shared" si="6"/>
        <v/>
      </c>
      <c r="Q64" s="32" t="str">
        <f t="shared" si="23"/>
        <v/>
      </c>
      <c r="R64" s="6">
        <f t="shared" si="8"/>
        <v>0</v>
      </c>
      <c r="S64" s="6">
        <f>IF(AND(D64&lt;=L$4,P64&lt;&gt;"Y"),IF(N64&lt;VLOOKUP(O64,'Runners RBH2'!A$3:FQ$114,S$1,FALSE),IF(Y$2="zero",0,Y$2),0),0)</f>
        <v>0</v>
      </c>
      <c r="T64" s="6">
        <f t="shared" si="24"/>
        <v>0</v>
      </c>
      <c r="U64" s="2"/>
      <c r="V64" s="2" t="str">
        <f>IF(O64&lt;&gt;"",VLOOKUP(O64,Runners!CZ$3:DM$180,V$1,FALSE),"")</f>
        <v/>
      </c>
      <c r="W64" s="18" t="str">
        <f t="shared" si="25"/>
        <v/>
      </c>
    </row>
    <row r="65" spans="1:23" x14ac:dyDescent="0.25">
      <c r="A65" s="1" t="str">
        <f>'Runners RBH2'!A64</f>
        <v>Lewis McAfee</v>
      </c>
      <c r="B65" s="3"/>
      <c r="C65" s="3">
        <f>IF(A65&lt;&gt;"",VLOOKUP(A65,'Runners RBH2'!A$3:CT$114,C$1,FALSE),0)</f>
        <v>1.0765889488888888E-2</v>
      </c>
      <c r="D65" s="6">
        <f t="shared" si="20"/>
        <v>60</v>
      </c>
      <c r="E65" s="2"/>
      <c r="F65" s="2">
        <f t="shared" si="21"/>
        <v>0</v>
      </c>
      <c r="J65" s="1" t="str">
        <f t="shared" si="22"/>
        <v>Lewis McAfee</v>
      </c>
      <c r="M65" s="8" t="str">
        <f t="shared" si="3"/>
        <v/>
      </c>
      <c r="N65" s="8" t="str">
        <f t="shared" si="4"/>
        <v/>
      </c>
      <c r="O65" s="1" t="str">
        <f t="shared" si="5"/>
        <v/>
      </c>
      <c r="P65" s="32" t="str">
        <f t="shared" si="6"/>
        <v/>
      </c>
      <c r="Q65" s="32" t="str">
        <f t="shared" si="23"/>
        <v/>
      </c>
      <c r="R65" s="6">
        <f t="shared" si="8"/>
        <v>0</v>
      </c>
      <c r="S65" s="6">
        <f>IF(AND(D65&lt;=L$4,P65&lt;&gt;"Y"),IF(N65&lt;VLOOKUP(O65,'Runners RBH2'!A$3:FQ$114,S$1,FALSE),IF(Y$2="zero",0,Y$2),0),0)</f>
        <v>0</v>
      </c>
      <c r="T65" s="6">
        <f t="shared" si="24"/>
        <v>0</v>
      </c>
      <c r="U65" s="2"/>
      <c r="V65" s="2" t="str">
        <f>IF(O65&lt;&gt;"",VLOOKUP(O65,Runners!CZ$3:DM$180,V$1,FALSE),"")</f>
        <v/>
      </c>
      <c r="W65" s="18" t="str">
        <f t="shared" si="25"/>
        <v/>
      </c>
    </row>
    <row r="66" spans="1:23" x14ac:dyDescent="0.25">
      <c r="A66" s="1" t="str">
        <f>'Runners RBH2'!A65</f>
        <v>Lia Murphy</v>
      </c>
      <c r="B66" s="3"/>
      <c r="C66" s="3">
        <f>IF(A66&lt;&gt;"",VLOOKUP(A66,'Runners RBH2'!A$3:CT$114,C$1,FALSE),0)</f>
        <v>5.2103339433333326E-3</v>
      </c>
      <c r="D66" s="6">
        <f t="shared" si="20"/>
        <v>61</v>
      </c>
      <c r="E66" s="2"/>
      <c r="F66" s="2">
        <f t="shared" si="21"/>
        <v>0</v>
      </c>
      <c r="J66" s="1" t="str">
        <f t="shared" si="22"/>
        <v>Lia Murphy</v>
      </c>
      <c r="M66" s="8" t="str">
        <f t="shared" si="3"/>
        <v/>
      </c>
      <c r="N66" s="8" t="str">
        <f t="shared" si="4"/>
        <v/>
      </c>
      <c r="O66" s="1" t="str">
        <f t="shared" si="5"/>
        <v/>
      </c>
      <c r="P66" s="32" t="str">
        <f t="shared" si="6"/>
        <v/>
      </c>
      <c r="Q66" s="32" t="str">
        <f t="shared" si="23"/>
        <v/>
      </c>
      <c r="R66" s="6">
        <f t="shared" si="8"/>
        <v>0</v>
      </c>
      <c r="S66" s="6">
        <f>IF(AND(D66&lt;=L$4,P66&lt;&gt;"Y"),IF(N66&lt;VLOOKUP(O66,'Runners RBH2'!A$3:FQ$114,S$1,FALSE),IF(Y$2="zero",0,Y$2),0),0)</f>
        <v>0</v>
      </c>
      <c r="T66" s="6">
        <f t="shared" si="24"/>
        <v>0</v>
      </c>
      <c r="U66" s="2"/>
      <c r="V66" s="2" t="str">
        <f>IF(O66&lt;&gt;"",VLOOKUP(O66,Runners!CZ$3:DM$180,V$1,FALSE),"")</f>
        <v/>
      </c>
      <c r="W66" s="18" t="str">
        <f t="shared" si="25"/>
        <v/>
      </c>
    </row>
    <row r="67" spans="1:23" x14ac:dyDescent="0.25">
      <c r="A67" s="1" t="str">
        <f>'Runners RBH2'!A66</f>
        <v>Linda Chadderton</v>
      </c>
      <c r="B67" s="3"/>
      <c r="C67" s="3">
        <f>IF(A67&lt;&gt;"",VLOOKUP(A67,'Runners RBH2'!A$3:CT$114,C$1,FALSE),0)</f>
        <v>4.6895006200000002E-3</v>
      </c>
      <c r="D67" s="6">
        <f>D66+1</f>
        <v>62</v>
      </c>
      <c r="E67" s="2"/>
      <c r="F67" s="2">
        <f t="shared" si="21"/>
        <v>0</v>
      </c>
      <c r="J67" s="1" t="str">
        <f t="shared" si="22"/>
        <v>Linda Chadderton</v>
      </c>
      <c r="M67" s="8" t="str">
        <f t="shared" si="3"/>
        <v/>
      </c>
      <c r="N67" s="8" t="str">
        <f t="shared" si="4"/>
        <v/>
      </c>
      <c r="O67" s="1" t="str">
        <f t="shared" si="5"/>
        <v/>
      </c>
      <c r="P67" s="32" t="str">
        <f t="shared" si="6"/>
        <v/>
      </c>
      <c r="Q67" s="32" t="str">
        <f>IF(D67&lt;=L$4,IF(P67="Y",Q66,Q66-1),"")</f>
        <v/>
      </c>
      <c r="R67" s="6">
        <f>IF(Q67=Q66,0,IF(Q67&gt;0,Q67,1))</f>
        <v>0</v>
      </c>
      <c r="S67" s="6">
        <f>IF(AND(D67&lt;=L$4,P67&lt;&gt;"Y"),IF(N67&lt;VLOOKUP(O67,'Runners RBH2'!A$3:FQ$114,S$1,FALSE),IF(Y$2="zero",0,Y$2),0),0)</f>
        <v>0</v>
      </c>
      <c r="T67" s="6">
        <f t="shared" si="24"/>
        <v>0</v>
      </c>
      <c r="U67" s="2"/>
      <c r="V67" s="2" t="str">
        <f>IF(O67&lt;&gt;"",VLOOKUP(O67,Runners!CZ$3:DM$180,V$1,FALSE),"")</f>
        <v/>
      </c>
      <c r="W67" s="18" t="str">
        <f t="shared" si="25"/>
        <v/>
      </c>
    </row>
    <row r="68" spans="1:23" x14ac:dyDescent="0.25">
      <c r="A68" s="1" t="str">
        <f>'Runners RBH2'!A67</f>
        <v>Linda Herriott</v>
      </c>
      <c r="B68" s="3"/>
      <c r="C68" s="3">
        <f>IF(A68&lt;&gt;"",VLOOKUP(A68,'Runners RBH2'!A$3:CT$114,C$1,FALSE),0)</f>
        <v>6.4236111111111117E-3</v>
      </c>
      <c r="D68" s="6">
        <f>D67+1</f>
        <v>63</v>
      </c>
      <c r="E68" s="2"/>
      <c r="F68" s="2">
        <f t="shared" ref="F68" si="30">IF(E68&gt;0,E68-C68,0)</f>
        <v>0</v>
      </c>
      <c r="J68" s="1" t="str">
        <f t="shared" ref="J68" si="31">A68</f>
        <v>Linda Herriott</v>
      </c>
      <c r="M68" s="8" t="str">
        <f t="shared" ref="M68:M131" si="32">IF(D68&lt;=L$4,SMALL(E$4:E$208,D68),"")</f>
        <v/>
      </c>
      <c r="N68" s="8" t="str">
        <f t="shared" ref="N68:N131" si="33">IF(D68&lt;=L$4,VLOOKUP(M68,E$4:F$208,2,FALSE),"")</f>
        <v/>
      </c>
      <c r="O68" s="1" t="str">
        <f t="shared" ref="O68:O131" si="34">IF(D68&lt;=L$4,VLOOKUP(M68,E$4:J$208,6,FALSE),"")</f>
        <v/>
      </c>
      <c r="P68" s="32" t="str">
        <f t="shared" ref="P68:P131" si="35">IF(D68&lt;=L$4,VLOOKUP(O68,A$4:B$208,2,FALSE),"")</f>
        <v/>
      </c>
      <c r="Q68" s="32" t="str">
        <f>IF(D68&lt;=L$4,IF(P68="Y",Q67,Q67-1),"")</f>
        <v/>
      </c>
      <c r="R68" s="6">
        <f>IF(Q68=Q67,0,IF(Q68&gt;0,Q68,1))</f>
        <v>0</v>
      </c>
      <c r="S68" s="6">
        <f>IF(AND(D68&lt;=L$4,P68&lt;&gt;"Y"),IF(N68&lt;VLOOKUP(O68,'Runners RBH2'!A$3:FQ$114,S$1,FALSE),IF(Y$2="zero",0,Y$2),0),0)</f>
        <v>0</v>
      </c>
      <c r="T68" s="6">
        <f t="shared" ref="T68" si="36">IF(AND(D68&lt;=L$4,P68&lt;&gt;"Y"),S68+R68,0)</f>
        <v>0</v>
      </c>
      <c r="U68" s="2"/>
      <c r="V68" s="2" t="str">
        <f>IF(O68&lt;&gt;"",VLOOKUP(O68,Runners!CZ$3:DM$180,V$1,FALSE),"")</f>
        <v/>
      </c>
      <c r="W68" s="18" t="str">
        <f t="shared" ref="W68" si="37">IF(O68&lt;&gt;"",(V68-N68)/V68,"")</f>
        <v/>
      </c>
    </row>
    <row r="69" spans="1:23" x14ac:dyDescent="0.25">
      <c r="A69" s="1" t="str">
        <f>'Runners RBH2'!A68</f>
        <v>Louise Charnock</v>
      </c>
      <c r="C69" s="3">
        <f>IF(A69&lt;&gt;"",VLOOKUP(A69,'Runners RBH2'!A$3:CT$114,C$1,FALSE),0)</f>
        <v>6.4256117411111112E-3</v>
      </c>
      <c r="D69" s="6">
        <f>D68+1</f>
        <v>64</v>
      </c>
      <c r="E69" s="2"/>
      <c r="F69" s="2">
        <f t="shared" si="21"/>
        <v>0</v>
      </c>
      <c r="J69" s="1" t="str">
        <f t="shared" si="22"/>
        <v>Louise Charnock</v>
      </c>
      <c r="M69" s="8" t="str">
        <f t="shared" si="32"/>
        <v/>
      </c>
      <c r="N69" s="8" t="str">
        <f t="shared" si="33"/>
        <v/>
      </c>
      <c r="O69" s="1" t="str">
        <f t="shared" si="34"/>
        <v/>
      </c>
      <c r="P69" s="32" t="str">
        <f t="shared" si="35"/>
        <v/>
      </c>
      <c r="Q69" s="32" t="str">
        <f>IF(D69&lt;=L$4,IF(P69="Y",Q66,Q66-1),"")</f>
        <v/>
      </c>
      <c r="R69" s="6">
        <f>IF(Q69=Q67,0,IF(Q69&gt;0,Q69,1))</f>
        <v>0</v>
      </c>
      <c r="S69" s="6">
        <f>IF(AND(D69&lt;=L$4,P69&lt;&gt;"Y"),IF(N69&lt;VLOOKUP(O69,'Runners RBH2'!A$3:FQ$114,S$1,FALSE),IF(Y$2="zero",0,Y$2),0),0)</f>
        <v>0</v>
      </c>
      <c r="T69" s="6">
        <f t="shared" si="24"/>
        <v>0</v>
      </c>
      <c r="U69" s="2"/>
      <c r="V69" s="2" t="str">
        <f>IF(O69&lt;&gt;"",VLOOKUP(O69,Runners!CZ$3:DM$180,V$1,FALSE),"")</f>
        <v/>
      </c>
      <c r="W69" s="18" t="str">
        <f t="shared" si="25"/>
        <v/>
      </c>
    </row>
    <row r="70" spans="1:23" x14ac:dyDescent="0.25">
      <c r="A70" s="1" t="str">
        <f>'Runners RBH2'!A69</f>
        <v>Louise Cox</v>
      </c>
      <c r="C70" s="3">
        <f>IF(A70&lt;&gt;"",VLOOKUP(A70,'Runners RBH2'!A$3:CT$114,C$1,FALSE),0)</f>
        <v>1.0592278417777778E-2</v>
      </c>
      <c r="D70" s="6">
        <f t="shared" si="20"/>
        <v>65</v>
      </c>
      <c r="E70" s="2"/>
      <c r="F70" s="2">
        <f t="shared" si="21"/>
        <v>0</v>
      </c>
      <c r="J70" s="1" t="str">
        <f t="shared" si="22"/>
        <v>Louise Cox</v>
      </c>
      <c r="M70" s="8" t="str">
        <f t="shared" si="32"/>
        <v/>
      </c>
      <c r="N70" s="8" t="str">
        <f t="shared" si="33"/>
        <v/>
      </c>
      <c r="O70" s="1" t="str">
        <f t="shared" si="34"/>
        <v/>
      </c>
      <c r="P70" s="32" t="str">
        <f t="shared" si="35"/>
        <v/>
      </c>
      <c r="Q70" s="32" t="str">
        <f t="shared" si="23"/>
        <v/>
      </c>
      <c r="R70" s="6">
        <f t="shared" ref="R70:R132" si="38">IF(Q70=Q69,0,IF(Q70&gt;0,Q70,1))</f>
        <v>0</v>
      </c>
      <c r="S70" s="6">
        <f>IF(AND(D70&lt;=L$4,P70&lt;&gt;"Y"),IF(N70&lt;VLOOKUP(O70,'Runners RBH2'!A$3:FQ$114,S$1,FALSE),IF(Y$2="zero",0,Y$2),0),0)</f>
        <v>0</v>
      </c>
      <c r="T70" s="6">
        <f t="shared" si="24"/>
        <v>0</v>
      </c>
      <c r="U70" s="2"/>
      <c r="V70" s="2" t="str">
        <f>IF(O70&lt;&gt;"",VLOOKUP(O70,Runners!CZ$3:DM$180,V$1,FALSE),"")</f>
        <v/>
      </c>
      <c r="W70" s="18" t="str">
        <f t="shared" si="25"/>
        <v/>
      </c>
    </row>
    <row r="71" spans="1:23" x14ac:dyDescent="0.25">
      <c r="A71" s="1" t="str">
        <f>'Runners RBH2'!A70</f>
        <v>Maddy Markham</v>
      </c>
      <c r="B71" s="3"/>
      <c r="C71" s="3">
        <f>IF(A71&lt;&gt;"",VLOOKUP(A71,'Runners RBH2'!A$3:CT$114,C$1,FALSE),0)</f>
        <v>1.0592278427777779E-2</v>
      </c>
      <c r="D71" s="6">
        <f t="shared" si="20"/>
        <v>66</v>
      </c>
      <c r="E71" s="2"/>
      <c r="F71" s="2">
        <f t="shared" si="21"/>
        <v>0</v>
      </c>
      <c r="J71" s="1" t="str">
        <f t="shared" si="22"/>
        <v>Maddy Markham</v>
      </c>
      <c r="M71" s="8" t="str">
        <f t="shared" si="32"/>
        <v/>
      </c>
      <c r="N71" s="8" t="str">
        <f t="shared" si="33"/>
        <v/>
      </c>
      <c r="O71" s="1" t="str">
        <f t="shared" si="34"/>
        <v/>
      </c>
      <c r="P71" s="32" t="str">
        <f t="shared" si="35"/>
        <v/>
      </c>
      <c r="Q71" s="32" t="str">
        <f t="shared" si="23"/>
        <v/>
      </c>
      <c r="R71" s="6">
        <f t="shared" si="38"/>
        <v>0</v>
      </c>
      <c r="S71" s="6">
        <f>IF(AND(D71&lt;=L$4,P71&lt;&gt;"Y"),IF(N71&lt;VLOOKUP(O71,'Runners RBH2'!A$3:FQ$114,S$1,FALSE),IF(Y$2="zero",0,Y$2),0),0)</f>
        <v>0</v>
      </c>
      <c r="T71" s="6">
        <f t="shared" si="24"/>
        <v>0</v>
      </c>
      <c r="U71" s="2"/>
      <c r="V71" s="2" t="str">
        <f>IF(O71&lt;&gt;"",VLOOKUP(O71,Runners!CZ$3:DM$180,V$1,FALSE),"")</f>
        <v/>
      </c>
      <c r="W71" s="18" t="str">
        <f t="shared" si="25"/>
        <v/>
      </c>
    </row>
    <row r="72" spans="1:23" x14ac:dyDescent="0.25">
      <c r="A72" s="1" t="str">
        <f>'Runners RBH2'!A71</f>
        <v>Mark Hughes</v>
      </c>
      <c r="C72" s="3">
        <f>IF(A72&lt;&gt;"",VLOOKUP(A72,'Runners RBH2'!A$3:CT$114,C$1,FALSE),0)</f>
        <v>1.0245056215555555E-2</v>
      </c>
      <c r="D72" s="6">
        <f t="shared" si="20"/>
        <v>67</v>
      </c>
      <c r="E72" s="2"/>
      <c r="F72" s="2">
        <f t="shared" si="21"/>
        <v>0</v>
      </c>
      <c r="J72" s="1" t="str">
        <f t="shared" si="22"/>
        <v>Mark Hughes</v>
      </c>
      <c r="M72" s="8" t="str">
        <f t="shared" si="32"/>
        <v/>
      </c>
      <c r="N72" s="8" t="str">
        <f t="shared" si="33"/>
        <v/>
      </c>
      <c r="O72" s="1" t="str">
        <f t="shared" si="34"/>
        <v/>
      </c>
      <c r="P72" s="32" t="str">
        <f t="shared" si="35"/>
        <v/>
      </c>
      <c r="Q72" s="32" t="str">
        <f t="shared" si="23"/>
        <v/>
      </c>
      <c r="R72" s="6">
        <f t="shared" si="38"/>
        <v>0</v>
      </c>
      <c r="S72" s="6">
        <f>IF(AND(D72&lt;=L$4,P72&lt;&gt;"Y"),IF(N72&lt;VLOOKUP(O72,'Runners RBH2'!A$3:FQ$114,S$1,FALSE),IF(Y$2="zero",0,Y$2),0),0)</f>
        <v>0</v>
      </c>
      <c r="T72" s="6">
        <f t="shared" si="24"/>
        <v>0</v>
      </c>
      <c r="U72" s="2"/>
      <c r="V72" s="2" t="str">
        <f>IF(O72&lt;&gt;"",VLOOKUP(O72,Runners!CZ$3:DM$180,V$1,FALSE),"")</f>
        <v/>
      </c>
      <c r="W72" s="18" t="str">
        <f t="shared" si="25"/>
        <v/>
      </c>
    </row>
    <row r="73" spans="1:23" x14ac:dyDescent="0.25">
      <c r="A73" s="1" t="str">
        <f>'Runners RBH2'!A72</f>
        <v>Mark Selby</v>
      </c>
      <c r="C73" s="3">
        <f>IF(A73&lt;&gt;"",VLOOKUP(A73,'Runners RBH2'!A$3:CT$114,C$1,FALSE),0)</f>
        <v>1.1633945114444445E-2</v>
      </c>
      <c r="D73" s="6">
        <f t="shared" si="20"/>
        <v>68</v>
      </c>
      <c r="E73" s="2"/>
      <c r="F73" s="2">
        <f t="shared" si="21"/>
        <v>0</v>
      </c>
      <c r="J73" s="1" t="str">
        <f t="shared" si="22"/>
        <v>Mark Selby</v>
      </c>
      <c r="M73" s="8" t="str">
        <f t="shared" si="32"/>
        <v/>
      </c>
      <c r="N73" s="8" t="str">
        <f t="shared" si="33"/>
        <v/>
      </c>
      <c r="O73" s="1" t="str">
        <f t="shared" si="34"/>
        <v/>
      </c>
      <c r="P73" s="32" t="str">
        <f t="shared" si="35"/>
        <v/>
      </c>
      <c r="Q73" s="32" t="str">
        <f t="shared" si="23"/>
        <v/>
      </c>
      <c r="R73" s="6">
        <f t="shared" si="38"/>
        <v>0</v>
      </c>
      <c r="S73" s="6">
        <f>IF(AND(D73&lt;=L$4,P73&lt;&gt;"Y"),IF(N73&lt;VLOOKUP(O73,'Runners RBH2'!A$3:FQ$114,S$1,FALSE),IF(Y$2="zero",0,Y$2),0),0)</f>
        <v>0</v>
      </c>
      <c r="T73" s="6">
        <f t="shared" si="24"/>
        <v>0</v>
      </c>
      <c r="U73" s="2"/>
      <c r="V73" s="2" t="str">
        <f>IF(O73&lt;&gt;"",VLOOKUP(O73,Runners!CZ$3:DM$180,V$1,FALSE),"")</f>
        <v/>
      </c>
      <c r="W73" s="18" t="str">
        <f t="shared" si="25"/>
        <v/>
      </c>
    </row>
    <row r="74" spans="1:23" x14ac:dyDescent="0.25">
      <c r="A74" s="1" t="str">
        <f>'Runners RBH2'!A73</f>
        <v>Matthew Kay</v>
      </c>
      <c r="C74" s="3">
        <f>IF(A74&lt;&gt;"",VLOOKUP(A74,'Runners RBH2'!A$3:CT$114,C$1,FALSE),0)</f>
        <v>8.8561673466666657E-3</v>
      </c>
      <c r="D74" s="6">
        <f t="shared" si="20"/>
        <v>69</v>
      </c>
      <c r="E74" s="2"/>
      <c r="F74" s="2">
        <f t="shared" si="21"/>
        <v>0</v>
      </c>
      <c r="J74" s="1" t="str">
        <f t="shared" si="22"/>
        <v>Matthew Kay</v>
      </c>
      <c r="M74" s="8" t="str">
        <f t="shared" si="32"/>
        <v/>
      </c>
      <c r="N74" s="8" t="str">
        <f t="shared" si="33"/>
        <v/>
      </c>
      <c r="O74" s="1" t="str">
        <f t="shared" si="34"/>
        <v/>
      </c>
      <c r="P74" s="32" t="str">
        <f t="shared" si="35"/>
        <v/>
      </c>
      <c r="Q74" s="32" t="str">
        <f t="shared" si="23"/>
        <v/>
      </c>
      <c r="R74" s="6">
        <f t="shared" si="38"/>
        <v>0</v>
      </c>
      <c r="S74" s="6">
        <f>IF(AND(D74&lt;=L$4,P74&lt;&gt;"Y"),IF(N74&lt;VLOOKUP(O74,'Runners RBH2'!A$3:FQ$114,S$1,FALSE),IF(Y$2="zero",0,Y$2),0),0)</f>
        <v>0</v>
      </c>
      <c r="T74" s="6">
        <f t="shared" si="24"/>
        <v>0</v>
      </c>
      <c r="U74" s="2"/>
      <c r="V74" s="2" t="str">
        <f>IF(O74&lt;&gt;"",VLOOKUP(O74,Runners!CZ$3:DM$180,V$1,FALSE),"")</f>
        <v/>
      </c>
      <c r="W74" s="18" t="str">
        <f t="shared" si="25"/>
        <v/>
      </c>
    </row>
    <row r="75" spans="1:23" x14ac:dyDescent="0.25">
      <c r="A75" s="1" t="str">
        <f>'Runners RBH2'!A74</f>
        <v>Matthew Staniforth</v>
      </c>
      <c r="C75" s="3">
        <f>IF(A75&lt;&gt;"",VLOOKUP(A75,'Runners RBH2'!A$3:CT$114,C$1,FALSE),0)</f>
        <v>1.1286722912222222E-2</v>
      </c>
      <c r="D75" s="6">
        <f t="shared" ref="D75:D106" si="39">D74+1</f>
        <v>70</v>
      </c>
      <c r="E75" s="2"/>
      <c r="F75" s="2">
        <f t="shared" ref="F75:F106" si="40">IF(E75&gt;0,E75-C75,0)</f>
        <v>0</v>
      </c>
      <c r="J75" s="1" t="str">
        <f t="shared" ref="J75:J106" si="41">A75</f>
        <v>Matthew Staniforth</v>
      </c>
      <c r="M75" s="8" t="str">
        <f t="shared" si="32"/>
        <v/>
      </c>
      <c r="N75" s="8" t="str">
        <f t="shared" si="33"/>
        <v/>
      </c>
      <c r="O75" s="1" t="str">
        <f t="shared" si="34"/>
        <v/>
      </c>
      <c r="P75" s="32" t="str">
        <f t="shared" si="35"/>
        <v/>
      </c>
      <c r="Q75" s="32" t="str">
        <f t="shared" ref="Q75:Q106" si="42">IF(D75&lt;=L$4,IF(P75="Y",Q74,Q74-1),"")</f>
        <v/>
      </c>
      <c r="R75" s="6">
        <f t="shared" si="38"/>
        <v>0</v>
      </c>
      <c r="S75" s="6">
        <f>IF(AND(D75&lt;=L$4,P75&lt;&gt;"Y"),IF(N75&lt;VLOOKUP(O75,'Runners RBH2'!A$3:FQ$114,S$1,FALSE),IF(Y$2="zero",0,Y$2),0),0)</f>
        <v>0</v>
      </c>
      <c r="T75" s="6">
        <f t="shared" ref="T75:T106" si="43">IF(AND(D75&lt;=L$4,P75&lt;&gt;"Y"),S75+R75,0)</f>
        <v>0</v>
      </c>
      <c r="U75" s="2"/>
      <c r="V75" s="2" t="str">
        <f>IF(O75&lt;&gt;"",VLOOKUP(O75,Runners!CZ$3:DM$180,V$1,FALSE),"")</f>
        <v/>
      </c>
      <c r="W75" s="18" t="str">
        <f t="shared" ref="W75:W106" si="44">IF(O75&lt;&gt;"",(V75-N75)/V75,"")</f>
        <v/>
      </c>
    </row>
    <row r="76" spans="1:23" x14ac:dyDescent="0.25">
      <c r="A76" s="1" t="str">
        <f>'Runners RBH2'!A75</f>
        <v>Melanie Koth</v>
      </c>
      <c r="B76" s="3"/>
      <c r="C76" s="3">
        <f>IF(A76&lt;&gt;"",VLOOKUP(A76,'Runners RBH2'!A$3:CT$114,C$1,FALSE),0)</f>
        <v>1.25020007E-2</v>
      </c>
      <c r="D76" s="6">
        <f t="shared" si="39"/>
        <v>71</v>
      </c>
      <c r="E76" s="2"/>
      <c r="F76" s="2">
        <f t="shared" si="40"/>
        <v>0</v>
      </c>
      <c r="J76" s="1" t="str">
        <f t="shared" si="41"/>
        <v>Melanie Koth</v>
      </c>
      <c r="M76" s="8" t="str">
        <f t="shared" si="32"/>
        <v/>
      </c>
      <c r="N76" s="8" t="str">
        <f t="shared" si="33"/>
        <v/>
      </c>
      <c r="O76" s="1" t="str">
        <f t="shared" si="34"/>
        <v/>
      </c>
      <c r="P76" s="32" t="str">
        <f t="shared" si="35"/>
        <v/>
      </c>
      <c r="Q76" s="32" t="str">
        <f t="shared" si="42"/>
        <v/>
      </c>
      <c r="R76" s="6">
        <f t="shared" si="38"/>
        <v>0</v>
      </c>
      <c r="S76" s="6">
        <f>IF(AND(D76&lt;=L$4,P76&lt;&gt;"Y"),IF(N76&lt;VLOOKUP(O76,'Runners RBH2'!A$3:FQ$114,S$1,FALSE),IF(Y$2="zero",0,Y$2),0),0)</f>
        <v>0</v>
      </c>
      <c r="T76" s="6">
        <f t="shared" si="43"/>
        <v>0</v>
      </c>
      <c r="U76" s="2"/>
      <c r="V76" s="2" t="str">
        <f>IF(O76&lt;&gt;"",VLOOKUP(O76,Runners!CZ$3:DM$180,V$1,FALSE),"")</f>
        <v/>
      </c>
      <c r="W76" s="18" t="str">
        <f t="shared" si="44"/>
        <v/>
      </c>
    </row>
    <row r="77" spans="1:23" x14ac:dyDescent="0.25">
      <c r="A77" s="1" t="str">
        <f>'Runners RBH2'!A76</f>
        <v>Michael Hall</v>
      </c>
      <c r="C77" s="3">
        <f>IF(A77&lt;&gt;"",VLOOKUP(A77,'Runners RBH2'!A$3:CT$114,C$1,FALSE),0)</f>
        <v>1.2675611821111109E-2</v>
      </c>
      <c r="D77" s="6">
        <f t="shared" si="39"/>
        <v>72</v>
      </c>
      <c r="E77" s="2"/>
      <c r="F77" s="2">
        <f t="shared" si="40"/>
        <v>0</v>
      </c>
      <c r="J77" s="1" t="str">
        <f t="shared" si="41"/>
        <v>Michael Hall</v>
      </c>
      <c r="M77" s="8" t="str">
        <f t="shared" si="32"/>
        <v/>
      </c>
      <c r="N77" s="8" t="str">
        <f t="shared" si="33"/>
        <v/>
      </c>
      <c r="O77" s="1" t="str">
        <f t="shared" si="34"/>
        <v/>
      </c>
      <c r="P77" s="32" t="str">
        <f t="shared" si="35"/>
        <v/>
      </c>
      <c r="Q77" s="32" t="str">
        <f t="shared" si="42"/>
        <v/>
      </c>
      <c r="R77" s="6">
        <f t="shared" si="38"/>
        <v>0</v>
      </c>
      <c r="S77" s="6">
        <f>IF(AND(D77&lt;=L$4,P77&lt;&gt;"Y"),IF(N77&lt;VLOOKUP(O77,'Runners RBH2'!A$3:FQ$114,S$1,FALSE),IF(Y$2="zero",0,Y$2),0),0)</f>
        <v>0</v>
      </c>
      <c r="T77" s="6">
        <f t="shared" si="43"/>
        <v>0</v>
      </c>
      <c r="U77" s="2"/>
      <c r="V77" s="2" t="str">
        <f>IF(O77&lt;&gt;"",VLOOKUP(O77,Runners!CZ$3:DM$180,V$1,FALSE),"")</f>
        <v/>
      </c>
      <c r="W77" s="18" t="str">
        <f t="shared" si="44"/>
        <v/>
      </c>
    </row>
    <row r="78" spans="1:23" x14ac:dyDescent="0.25">
      <c r="A78" s="1" t="str">
        <f>'Runners RBH2'!A77</f>
        <v>Mick Widdop</v>
      </c>
      <c r="B78" s="3"/>
      <c r="C78" s="3">
        <f>IF(A78&lt;&gt;"",VLOOKUP(A78,'Runners RBH2'!A$3:CT$114,C$1,FALSE),0)</f>
        <v>8.8561673866666656E-3</v>
      </c>
      <c r="D78" s="6">
        <f t="shared" si="39"/>
        <v>73</v>
      </c>
      <c r="E78" s="2"/>
      <c r="F78" s="2">
        <f t="shared" si="40"/>
        <v>0</v>
      </c>
      <c r="J78" s="1" t="str">
        <f t="shared" si="41"/>
        <v>Mick Widdop</v>
      </c>
      <c r="M78" s="8" t="str">
        <f t="shared" si="32"/>
        <v/>
      </c>
      <c r="N78" s="8" t="str">
        <f t="shared" si="33"/>
        <v/>
      </c>
      <c r="O78" s="1" t="str">
        <f t="shared" si="34"/>
        <v/>
      </c>
      <c r="P78" s="32" t="str">
        <f t="shared" si="35"/>
        <v/>
      </c>
      <c r="Q78" s="32" t="str">
        <f t="shared" si="42"/>
        <v/>
      </c>
      <c r="R78" s="6">
        <f t="shared" si="38"/>
        <v>0</v>
      </c>
      <c r="S78" s="6">
        <f>IF(AND(D78&lt;=L$4,P78&lt;&gt;"Y"),IF(N78&lt;VLOOKUP(O78,'Runners RBH2'!A$3:FQ$114,S$1,FALSE),IF(Y$2="zero",0,Y$2),0),0)</f>
        <v>0</v>
      </c>
      <c r="T78" s="6">
        <f t="shared" si="43"/>
        <v>0</v>
      </c>
      <c r="U78" s="2"/>
      <c r="V78" s="2" t="str">
        <f>IF(O78&lt;&gt;"",VLOOKUP(O78,Runners!CZ$3:DM$180,V$1,FALSE),"")</f>
        <v/>
      </c>
      <c r="W78" s="18" t="str">
        <f t="shared" si="44"/>
        <v/>
      </c>
    </row>
    <row r="79" spans="1:23" x14ac:dyDescent="0.25">
      <c r="A79" s="1" t="str">
        <f>'Runners RBH2'!A78</f>
        <v>Mike Toft</v>
      </c>
      <c r="C79" s="3">
        <f>IF(A79&lt;&gt;"",VLOOKUP(A79,'Runners RBH2'!A$3:CT$114,C$1,FALSE),0)</f>
        <v>1.5453389618888889E-2</v>
      </c>
      <c r="D79" s="6">
        <f t="shared" si="39"/>
        <v>74</v>
      </c>
      <c r="E79" s="2"/>
      <c r="F79" s="2">
        <f t="shared" si="40"/>
        <v>0</v>
      </c>
      <c r="J79" s="1" t="str">
        <f t="shared" si="41"/>
        <v>Mike Toft</v>
      </c>
      <c r="M79" s="8" t="str">
        <f t="shared" si="32"/>
        <v/>
      </c>
      <c r="N79" s="8" t="str">
        <f t="shared" si="33"/>
        <v/>
      </c>
      <c r="O79" s="1" t="str">
        <f t="shared" si="34"/>
        <v/>
      </c>
      <c r="P79" s="32" t="str">
        <f t="shared" si="35"/>
        <v/>
      </c>
      <c r="Q79" s="32" t="str">
        <f t="shared" si="42"/>
        <v/>
      </c>
      <c r="R79" s="6">
        <f t="shared" si="38"/>
        <v>0</v>
      </c>
      <c r="S79" s="6">
        <f>IF(AND(D79&lt;=L$4,P79&lt;&gt;"Y"),IF(N79&lt;VLOOKUP(O79,'Runners RBH2'!A$3:FQ$114,S$1,FALSE),IF(Y$2="zero",0,Y$2),0),0)</f>
        <v>0</v>
      </c>
      <c r="T79" s="6">
        <f t="shared" si="43"/>
        <v>0</v>
      </c>
      <c r="U79" s="2"/>
      <c r="V79" s="2" t="str">
        <f>IF(O79&lt;&gt;"",VLOOKUP(O79,Runners!CZ$3:DM$180,V$1,FALSE),"")</f>
        <v/>
      </c>
      <c r="W79" s="18" t="str">
        <f t="shared" si="44"/>
        <v/>
      </c>
    </row>
    <row r="80" spans="1:23" x14ac:dyDescent="0.25">
      <c r="A80" s="1" t="str">
        <f>'Runners RBH2'!A79</f>
        <v>Morgan Pritchard</v>
      </c>
      <c r="C80" s="3">
        <f>IF(A80&lt;&gt;"",VLOOKUP(A80,'Runners RBH2'!A$3:CT$114,C$1,FALSE),0)</f>
        <v>1.0071445184444446E-2</v>
      </c>
      <c r="D80" s="6">
        <f t="shared" si="39"/>
        <v>75</v>
      </c>
      <c r="E80" s="2">
        <v>2.9062500000000002E-2</v>
      </c>
      <c r="F80" s="2">
        <f t="shared" si="40"/>
        <v>1.8991054815555554E-2</v>
      </c>
      <c r="J80" s="1" t="str">
        <f t="shared" si="41"/>
        <v>Morgan Pritchard</v>
      </c>
      <c r="M80" s="8" t="str">
        <f t="shared" si="32"/>
        <v/>
      </c>
      <c r="N80" s="8" t="str">
        <f t="shared" si="33"/>
        <v/>
      </c>
      <c r="O80" s="1" t="str">
        <f t="shared" si="34"/>
        <v/>
      </c>
      <c r="P80" s="32" t="str">
        <f t="shared" si="35"/>
        <v/>
      </c>
      <c r="Q80" s="32" t="str">
        <f t="shared" si="42"/>
        <v/>
      </c>
      <c r="R80" s="6">
        <f t="shared" si="38"/>
        <v>0</v>
      </c>
      <c r="S80" s="6">
        <f>IF(AND(D80&lt;=L$4,P80&lt;&gt;"Y"),IF(N80&lt;VLOOKUP(O80,'Runners RBH2'!A$3:FQ$114,S$1,FALSE),IF(Y$2="zero",0,Y$2),0),0)</f>
        <v>0</v>
      </c>
      <c r="T80" s="6">
        <f t="shared" si="43"/>
        <v>0</v>
      </c>
      <c r="U80" s="2"/>
      <c r="V80" s="2" t="str">
        <f>IF(O80&lt;&gt;"",VLOOKUP(O80,Runners!CZ$3:DM$180,V$1,FALSE),"")</f>
        <v/>
      </c>
      <c r="W80" s="18" t="str">
        <f t="shared" si="44"/>
        <v/>
      </c>
    </row>
    <row r="81" spans="1:23" x14ac:dyDescent="0.25">
      <c r="A81" s="1" t="str">
        <f>'Runners RBH2'!A80</f>
        <v>Neil Baynton-Roberts</v>
      </c>
      <c r="C81" s="3">
        <f>IF(A81&lt;&gt;"",VLOOKUP(A81,'Runners RBH2'!A$3:CT$114,C$1,FALSE),0)</f>
        <v>8.5089451944444436E-3</v>
      </c>
      <c r="D81" s="6">
        <f t="shared" si="39"/>
        <v>76</v>
      </c>
      <c r="E81" s="2"/>
      <c r="F81" s="2">
        <f t="shared" si="40"/>
        <v>0</v>
      </c>
      <c r="J81" s="1" t="str">
        <f t="shared" si="41"/>
        <v>Neil Baynton-Roberts</v>
      </c>
      <c r="M81" s="8" t="str">
        <f t="shared" si="32"/>
        <v/>
      </c>
      <c r="N81" s="8" t="str">
        <f t="shared" si="33"/>
        <v/>
      </c>
      <c r="O81" s="1" t="str">
        <f t="shared" si="34"/>
        <v/>
      </c>
      <c r="P81" s="32" t="str">
        <f t="shared" si="35"/>
        <v/>
      </c>
      <c r="Q81" s="32" t="str">
        <f t="shared" si="42"/>
        <v/>
      </c>
      <c r="R81" s="6">
        <f t="shared" si="38"/>
        <v>0</v>
      </c>
      <c r="S81" s="6">
        <f>IF(AND(D81&lt;=L$4,P81&lt;&gt;"Y"),IF(N81&lt;VLOOKUP(O81,'Runners RBH2'!A$3:FQ$114,S$1,FALSE),IF(Y$2="zero",0,Y$2),0),0)</f>
        <v>0</v>
      </c>
      <c r="T81" s="6">
        <f t="shared" si="43"/>
        <v>0</v>
      </c>
      <c r="U81" s="2"/>
      <c r="V81" s="2" t="str">
        <f>IF(O81&lt;&gt;"",VLOOKUP(O81,Runners!CZ$3:DM$180,V$1,FALSE),"")</f>
        <v/>
      </c>
      <c r="W81" s="18" t="str">
        <f t="shared" si="44"/>
        <v/>
      </c>
    </row>
    <row r="82" spans="1:23" x14ac:dyDescent="0.25">
      <c r="A82" s="1" t="str">
        <f>'Runners RBH2'!A81</f>
        <v>Nigel Simpkin</v>
      </c>
      <c r="C82" s="3">
        <f>IF(A82&lt;&gt;"",VLOOKUP(A82,'Runners RBH2'!A$3:CT$114,C$1,FALSE),0)</f>
        <v>7.2936674266666657E-3</v>
      </c>
      <c r="D82" s="6">
        <f t="shared" si="39"/>
        <v>77</v>
      </c>
      <c r="E82" s="2"/>
      <c r="F82" s="2">
        <f t="shared" si="40"/>
        <v>0</v>
      </c>
      <c r="J82" s="1" t="str">
        <f t="shared" si="41"/>
        <v>Nigel Simpkin</v>
      </c>
      <c r="M82" s="8" t="str">
        <f t="shared" si="32"/>
        <v/>
      </c>
      <c r="N82" s="8" t="str">
        <f t="shared" si="33"/>
        <v/>
      </c>
      <c r="O82" s="1" t="str">
        <f t="shared" si="34"/>
        <v/>
      </c>
      <c r="P82" s="32" t="str">
        <f t="shared" si="35"/>
        <v/>
      </c>
      <c r="Q82" s="32" t="str">
        <f t="shared" si="42"/>
        <v/>
      </c>
      <c r="R82" s="6">
        <f t="shared" si="38"/>
        <v>0</v>
      </c>
      <c r="S82" s="6">
        <f>IF(AND(D82&lt;=L$4,P82&lt;&gt;"Y"),IF(N82&lt;VLOOKUP(O82,'Runners RBH2'!A$3:FQ$114,S$1,FALSE),IF(Y$2="zero",0,Y$2),0),0)</f>
        <v>0</v>
      </c>
      <c r="T82" s="6">
        <f t="shared" si="43"/>
        <v>0</v>
      </c>
      <c r="U82" s="2"/>
      <c r="V82" s="2" t="str">
        <f>IF(O82&lt;&gt;"",VLOOKUP(O82,Runners!CZ$3:DM$180,V$1,FALSE),"")</f>
        <v/>
      </c>
      <c r="W82" s="18" t="str">
        <f t="shared" si="44"/>
        <v/>
      </c>
    </row>
    <row r="83" spans="1:23" x14ac:dyDescent="0.25">
      <c r="A83" s="1" t="str">
        <f>'Runners RBH2'!A82</f>
        <v>Oliver Thomson</v>
      </c>
      <c r="C83" s="3">
        <f>IF(A83&lt;&gt;"",VLOOKUP(A83,'Runners RBH2'!A$3:CT$114,C$1,FALSE),0)</f>
        <v>1.1460334103333332E-2</v>
      </c>
      <c r="D83" s="6">
        <f t="shared" si="39"/>
        <v>78</v>
      </c>
      <c r="E83" s="2"/>
      <c r="F83" s="2">
        <f t="shared" si="40"/>
        <v>0</v>
      </c>
      <c r="J83" s="1" t="str">
        <f t="shared" si="41"/>
        <v>Oliver Thomson</v>
      </c>
      <c r="M83" s="8" t="str">
        <f t="shared" si="32"/>
        <v/>
      </c>
      <c r="N83" s="8" t="str">
        <f t="shared" si="33"/>
        <v/>
      </c>
      <c r="O83" s="1" t="str">
        <f t="shared" si="34"/>
        <v/>
      </c>
      <c r="P83" s="32" t="str">
        <f t="shared" si="35"/>
        <v/>
      </c>
      <c r="Q83" s="32" t="str">
        <f t="shared" si="42"/>
        <v/>
      </c>
      <c r="R83" s="6">
        <f t="shared" si="38"/>
        <v>0</v>
      </c>
      <c r="S83" s="6">
        <f>IF(AND(D83&lt;=L$4,P83&lt;&gt;"Y"),IF(N83&lt;VLOOKUP(O83,'Runners RBH2'!A$3:FQ$114,S$1,FALSE),IF(Y$2="zero",0,Y$2),0),0)</f>
        <v>0</v>
      </c>
      <c r="T83" s="6">
        <f t="shared" si="43"/>
        <v>0</v>
      </c>
      <c r="U83" s="2"/>
      <c r="V83" s="2" t="str">
        <f>IF(O83&lt;&gt;"",VLOOKUP(O83,Runners!CZ$3:DM$180,V$1,FALSE),"")</f>
        <v/>
      </c>
      <c r="W83" s="18" t="str">
        <f t="shared" si="44"/>
        <v/>
      </c>
    </row>
    <row r="84" spans="1:23" x14ac:dyDescent="0.25">
      <c r="A84" s="1" t="str">
        <f>'Runners RBH2'!A83</f>
        <v>Pamela Binns</v>
      </c>
      <c r="C84" s="3">
        <f>IF(A84&lt;&gt;"",VLOOKUP(A84,'Runners RBH2'!A$3:CT$114,C$1,FALSE),0)</f>
        <v>6.2520007800000001E-3</v>
      </c>
      <c r="D84" s="6">
        <f t="shared" si="39"/>
        <v>79</v>
      </c>
      <c r="E84" s="2"/>
      <c r="F84" s="2">
        <f t="shared" si="40"/>
        <v>0</v>
      </c>
      <c r="J84" s="1" t="str">
        <f t="shared" si="41"/>
        <v>Pamela Binns</v>
      </c>
      <c r="M84" s="8" t="str">
        <f t="shared" si="32"/>
        <v/>
      </c>
      <c r="N84" s="8" t="str">
        <f t="shared" si="33"/>
        <v/>
      </c>
      <c r="O84" s="1" t="str">
        <f t="shared" si="34"/>
        <v/>
      </c>
      <c r="P84" s="32" t="str">
        <f t="shared" si="35"/>
        <v/>
      </c>
      <c r="Q84" s="32" t="str">
        <f t="shared" si="42"/>
        <v/>
      </c>
      <c r="R84" s="6">
        <f t="shared" si="38"/>
        <v>0</v>
      </c>
      <c r="S84" s="6">
        <f>IF(AND(D84&lt;=L$4,P84&lt;&gt;"Y"),IF(N84&lt;VLOOKUP(O84,'Runners RBH2'!A$3:FQ$114,S$1,FALSE),IF(Y$2="zero",0,Y$2),0),0)</f>
        <v>0</v>
      </c>
      <c r="T84" s="6">
        <f t="shared" si="43"/>
        <v>0</v>
      </c>
      <c r="U84" s="2"/>
      <c r="V84" s="2" t="str">
        <f>IF(O84&lt;&gt;"",VLOOKUP(O84,Runners!CZ$3:DM$180,V$1,FALSE),"")</f>
        <v/>
      </c>
      <c r="W84" s="18" t="str">
        <f t="shared" si="44"/>
        <v/>
      </c>
    </row>
    <row r="85" spans="1:23" x14ac:dyDescent="0.25">
      <c r="A85" s="1" t="str">
        <f>'Runners RBH2'!A84</f>
        <v>Pamela Hardman</v>
      </c>
      <c r="B85" s="3"/>
      <c r="C85" s="3">
        <f>IF(A85&lt;&gt;"",VLOOKUP(A85,'Runners RBH2'!A$3:CT$114,C$1,FALSE),0)</f>
        <v>8.8561674566666661E-3</v>
      </c>
      <c r="D85" s="6">
        <f t="shared" si="39"/>
        <v>80</v>
      </c>
      <c r="E85" s="2"/>
      <c r="F85" s="2">
        <f t="shared" si="40"/>
        <v>0</v>
      </c>
      <c r="J85" s="1" t="str">
        <f t="shared" si="41"/>
        <v>Pamela Hardman</v>
      </c>
      <c r="M85" s="8" t="str">
        <f t="shared" si="32"/>
        <v/>
      </c>
      <c r="N85" s="8" t="str">
        <f t="shared" si="33"/>
        <v/>
      </c>
      <c r="O85" s="1" t="str">
        <f t="shared" si="34"/>
        <v/>
      </c>
      <c r="P85" s="32" t="str">
        <f t="shared" si="35"/>
        <v/>
      </c>
      <c r="Q85" s="32" t="str">
        <f t="shared" si="42"/>
        <v/>
      </c>
      <c r="R85" s="6">
        <f t="shared" si="38"/>
        <v>0</v>
      </c>
      <c r="S85" s="6">
        <f>IF(AND(D85&lt;=L$4,P85&lt;&gt;"Y"),IF(N85&lt;VLOOKUP(O85,'Runners RBH2'!A$3:FQ$114,S$1,FALSE),IF(Y$2="zero",0,Y$2),0),0)</f>
        <v>0</v>
      </c>
      <c r="T85" s="6">
        <f t="shared" si="43"/>
        <v>0</v>
      </c>
      <c r="U85" s="2"/>
      <c r="V85" s="2" t="str">
        <f>IF(O85&lt;&gt;"",VLOOKUP(O85,Runners!CZ$3:DM$180,V$1,FALSE),"")</f>
        <v/>
      </c>
      <c r="W85" s="18" t="str">
        <f t="shared" si="44"/>
        <v/>
      </c>
    </row>
    <row r="86" spans="1:23" x14ac:dyDescent="0.25">
      <c r="A86" s="1" t="str">
        <f>'Runners RBH2'!A85</f>
        <v>Paul McAllister</v>
      </c>
      <c r="C86" s="3">
        <f>IF(A86&lt;&gt;"",VLOOKUP(A86,'Runners RBH2'!A$3:CT$114,C$1,FALSE),0)</f>
        <v>8.856167466666667E-3</v>
      </c>
      <c r="D86" s="6">
        <f t="shared" si="39"/>
        <v>81</v>
      </c>
      <c r="E86" s="2"/>
      <c r="F86" s="2">
        <f t="shared" si="40"/>
        <v>0</v>
      </c>
      <c r="J86" s="1" t="str">
        <f t="shared" si="41"/>
        <v>Paul McAllister</v>
      </c>
      <c r="M86" s="8" t="str">
        <f t="shared" si="32"/>
        <v/>
      </c>
      <c r="N86" s="8" t="str">
        <f t="shared" si="33"/>
        <v/>
      </c>
      <c r="O86" s="1" t="str">
        <f t="shared" si="34"/>
        <v/>
      </c>
      <c r="P86" s="32" t="str">
        <f t="shared" si="35"/>
        <v/>
      </c>
      <c r="Q86" s="32" t="str">
        <f t="shared" si="42"/>
        <v/>
      </c>
      <c r="R86" s="6">
        <f t="shared" si="38"/>
        <v>0</v>
      </c>
      <c r="S86" s="6">
        <f>IF(AND(D86&lt;=L$4,P86&lt;&gt;"Y"),IF(N86&lt;VLOOKUP(O86,'Runners RBH2'!A$3:FQ$114,S$1,FALSE),IF(Y$2="zero",0,Y$2),0),0)</f>
        <v>0</v>
      </c>
      <c r="T86" s="6">
        <f t="shared" si="43"/>
        <v>0</v>
      </c>
      <c r="U86" s="2"/>
      <c r="V86" s="2" t="str">
        <f>IF(O86&lt;&gt;"",VLOOKUP(O86,Runners!CZ$3:DM$180,V$1,FALSE),"")</f>
        <v/>
      </c>
      <c r="W86" s="18" t="str">
        <f t="shared" si="44"/>
        <v/>
      </c>
    </row>
    <row r="87" spans="1:23" x14ac:dyDescent="0.25">
      <c r="A87" s="1" t="str">
        <f>'Runners RBH2'!A86</f>
        <v>Paul Veevers</v>
      </c>
      <c r="C87" s="3">
        <f>IF(A87&lt;&gt;"",VLOOKUP(A87,'Runners RBH2'!A$3:CT$114,C$1,FALSE),0)</f>
        <v>1.0418667476666666E-2</v>
      </c>
      <c r="D87" s="6">
        <f t="shared" si="39"/>
        <v>82</v>
      </c>
      <c r="E87" s="2"/>
      <c r="F87" s="2">
        <f t="shared" si="40"/>
        <v>0</v>
      </c>
      <c r="J87" s="1" t="str">
        <f t="shared" si="41"/>
        <v>Paul Veevers</v>
      </c>
      <c r="M87" s="8" t="str">
        <f t="shared" si="32"/>
        <v/>
      </c>
      <c r="N87" s="8" t="str">
        <f t="shared" si="33"/>
        <v/>
      </c>
      <c r="O87" s="1" t="str">
        <f t="shared" si="34"/>
        <v/>
      </c>
      <c r="P87" s="32" t="str">
        <f t="shared" si="35"/>
        <v/>
      </c>
      <c r="Q87" s="32" t="str">
        <f t="shared" si="42"/>
        <v/>
      </c>
      <c r="R87" s="6">
        <f t="shared" si="38"/>
        <v>0</v>
      </c>
      <c r="S87" s="6">
        <f>IF(AND(D87&lt;=L$4,P87&lt;&gt;"Y"),IF(N87&lt;VLOOKUP(O87,'Runners RBH2'!A$3:FQ$114,S$1,FALSE),IF(Y$2="zero",0,Y$2),0),0)</f>
        <v>0</v>
      </c>
      <c r="T87" s="6">
        <f t="shared" si="43"/>
        <v>0</v>
      </c>
      <c r="U87" s="2"/>
      <c r="V87" s="2" t="str">
        <f>IF(O87&lt;&gt;"",VLOOKUP(O87,Runners!CZ$3:DM$180,V$1,FALSE),"")</f>
        <v/>
      </c>
      <c r="W87" s="18" t="str">
        <f t="shared" si="44"/>
        <v/>
      </c>
    </row>
    <row r="88" spans="1:23" x14ac:dyDescent="0.25">
      <c r="A88" s="1" t="str">
        <f>'Runners RBH2'!A87</f>
        <v>Pete Dilks</v>
      </c>
      <c r="C88" s="3">
        <f>IF(A88&lt;&gt;"",VLOOKUP(A88,'Runners RBH2'!A$3:CT$114,C$1,FALSE),0)</f>
        <v>9.724223032222222E-3</v>
      </c>
      <c r="D88" s="6">
        <f t="shared" si="39"/>
        <v>83</v>
      </c>
      <c r="E88" s="2">
        <v>2.9178240740740741E-2</v>
      </c>
      <c r="F88" s="2">
        <f t="shared" si="40"/>
        <v>1.9454017708518519E-2</v>
      </c>
      <c r="J88" s="1" t="str">
        <f t="shared" si="41"/>
        <v>Pete Dilks</v>
      </c>
      <c r="M88" s="8" t="str">
        <f t="shared" si="32"/>
        <v/>
      </c>
      <c r="N88" s="8" t="str">
        <f t="shared" si="33"/>
        <v/>
      </c>
      <c r="O88" s="1" t="str">
        <f t="shared" si="34"/>
        <v/>
      </c>
      <c r="P88" s="32" t="str">
        <f t="shared" si="35"/>
        <v/>
      </c>
      <c r="Q88" s="32" t="str">
        <f t="shared" si="42"/>
        <v/>
      </c>
      <c r="R88" s="6">
        <f t="shared" si="38"/>
        <v>0</v>
      </c>
      <c r="S88" s="6">
        <f>IF(AND(D88&lt;=L$4,P88&lt;&gt;"Y"),IF(N88&lt;VLOOKUP(O88,'Runners RBH2'!A$3:FQ$114,S$1,FALSE),IF(Y$2="zero",0,Y$2),0),0)</f>
        <v>0</v>
      </c>
      <c r="T88" s="6">
        <f t="shared" si="43"/>
        <v>0</v>
      </c>
      <c r="U88" s="2"/>
      <c r="V88" s="2" t="str">
        <f>IF(O88&lt;&gt;"",VLOOKUP(O88,Runners!CZ$3:DM$180,V$1,FALSE),"")</f>
        <v/>
      </c>
      <c r="W88" s="18" t="str">
        <f t="shared" si="44"/>
        <v/>
      </c>
    </row>
    <row r="89" spans="1:23" x14ac:dyDescent="0.25">
      <c r="A89" s="1" t="str">
        <f>'Runners RBH2'!A88</f>
        <v>Peter Reid</v>
      </c>
      <c r="C89" s="3">
        <f>IF(A89&lt;&gt;"",VLOOKUP(A89,'Runners RBH2'!A$3:CT$114,C$1,FALSE),0)</f>
        <v>8.6825563755555564E-3</v>
      </c>
      <c r="D89" s="6">
        <f t="shared" si="39"/>
        <v>84</v>
      </c>
      <c r="E89" s="2"/>
      <c r="F89" s="2">
        <f t="shared" si="40"/>
        <v>0</v>
      </c>
      <c r="J89" s="1" t="str">
        <f t="shared" si="41"/>
        <v>Peter Reid</v>
      </c>
      <c r="M89" s="8" t="str">
        <f t="shared" si="32"/>
        <v/>
      </c>
      <c r="N89" s="8" t="str">
        <f t="shared" si="33"/>
        <v/>
      </c>
      <c r="O89" s="1" t="str">
        <f t="shared" si="34"/>
        <v/>
      </c>
      <c r="P89" s="32" t="str">
        <f t="shared" si="35"/>
        <v/>
      </c>
      <c r="Q89" s="32" t="str">
        <f t="shared" si="42"/>
        <v/>
      </c>
      <c r="R89" s="6">
        <f t="shared" si="38"/>
        <v>0</v>
      </c>
      <c r="S89" s="6">
        <f>IF(AND(D89&lt;=L$4,P89&lt;&gt;"Y"),IF(N89&lt;VLOOKUP(O89,'Runners RBH2'!A$3:FQ$114,S$1,FALSE),IF(Y$2="zero",0,Y$2),0),0)</f>
        <v>0</v>
      </c>
      <c r="T89" s="6">
        <f t="shared" si="43"/>
        <v>0</v>
      </c>
      <c r="U89" s="2"/>
      <c r="V89" s="2" t="str">
        <f>IF(O89&lt;&gt;"",VLOOKUP(O89,Runners!CZ$3:DM$180,V$1,FALSE),"")</f>
        <v/>
      </c>
      <c r="W89" s="18" t="str">
        <f t="shared" si="44"/>
        <v/>
      </c>
    </row>
    <row r="90" spans="1:23" x14ac:dyDescent="0.25">
      <c r="A90" s="1" t="str">
        <f>'Runners RBH2'!A89</f>
        <v>Peter Thomson</v>
      </c>
      <c r="C90" s="3">
        <f>IF(A90&lt;&gt;"",VLOOKUP(A90,'Runners RBH2'!A$3:CT$114,C$1,FALSE),0)</f>
        <v>8.1617230522222223E-3</v>
      </c>
      <c r="D90" s="6">
        <f t="shared" si="39"/>
        <v>85</v>
      </c>
      <c r="E90" s="2"/>
      <c r="F90" s="2">
        <f t="shared" si="40"/>
        <v>0</v>
      </c>
      <c r="J90" s="1" t="str">
        <f t="shared" si="41"/>
        <v>Peter Thomson</v>
      </c>
      <c r="M90" s="8" t="str">
        <f t="shared" si="32"/>
        <v/>
      </c>
      <c r="N90" s="8" t="str">
        <f t="shared" si="33"/>
        <v/>
      </c>
      <c r="O90" s="1" t="str">
        <f t="shared" si="34"/>
        <v/>
      </c>
      <c r="P90" s="32" t="str">
        <f t="shared" si="35"/>
        <v/>
      </c>
      <c r="Q90" s="32" t="str">
        <f t="shared" si="42"/>
        <v/>
      </c>
      <c r="R90" s="6">
        <f t="shared" si="38"/>
        <v>0</v>
      </c>
      <c r="S90" s="6">
        <f>IF(AND(D90&lt;=L$4,P90&lt;&gt;"Y"),IF(N90&lt;VLOOKUP(O90,'Runners RBH2'!A$3:FQ$114,S$1,FALSE),IF(Y$2="zero",0,Y$2),0),0)</f>
        <v>0</v>
      </c>
      <c r="T90" s="6">
        <f t="shared" si="43"/>
        <v>0</v>
      </c>
      <c r="U90" s="2"/>
      <c r="V90" s="2" t="str">
        <f>IF(O90&lt;&gt;"",VLOOKUP(O90,Runners!CZ$3:DM$180,V$1,FALSE),"")</f>
        <v/>
      </c>
      <c r="W90" s="18" t="str">
        <f t="shared" si="44"/>
        <v/>
      </c>
    </row>
    <row r="91" spans="1:23" x14ac:dyDescent="0.25">
      <c r="A91" s="1" t="str">
        <f>'Runners RBH2'!A90</f>
        <v>Phil Buller</v>
      </c>
      <c r="B91" s="3"/>
      <c r="C91" s="3">
        <f>IF(A91&lt;&gt;"",VLOOKUP(A91,'Runners RBH2'!A$3:CT$114,C$1,FALSE),0)</f>
        <v>5.7311675066666675E-3</v>
      </c>
      <c r="D91" s="6">
        <f t="shared" si="39"/>
        <v>86</v>
      </c>
      <c r="E91" s="2"/>
      <c r="F91" s="2">
        <f t="shared" si="40"/>
        <v>0</v>
      </c>
      <c r="J91" s="1" t="str">
        <f t="shared" si="41"/>
        <v>Phil Buller</v>
      </c>
      <c r="M91" s="8" t="str">
        <f t="shared" si="32"/>
        <v/>
      </c>
      <c r="N91" s="8" t="str">
        <f t="shared" si="33"/>
        <v/>
      </c>
      <c r="O91" s="1" t="str">
        <f t="shared" si="34"/>
        <v/>
      </c>
      <c r="P91" s="32" t="str">
        <f t="shared" si="35"/>
        <v/>
      </c>
      <c r="Q91" s="32" t="str">
        <f t="shared" si="42"/>
        <v/>
      </c>
      <c r="R91" s="6">
        <f t="shared" si="38"/>
        <v>0</v>
      </c>
      <c r="S91" s="6">
        <f>IF(AND(D91&lt;=L$4,P91&lt;&gt;"Y"),IF(N91&lt;VLOOKUP(O91,'Runners RBH2'!A$3:FQ$114,S$1,FALSE),IF(Y$2="zero",0,Y$2),0),0)</f>
        <v>0</v>
      </c>
      <c r="T91" s="6">
        <f t="shared" si="43"/>
        <v>0</v>
      </c>
      <c r="U91" s="2"/>
      <c r="V91" s="2" t="str">
        <f>IF(O91&lt;&gt;"",VLOOKUP(O91,Runners!CZ$3:DM$180,V$1,FALSE),"")</f>
        <v/>
      </c>
      <c r="W91" s="18" t="str">
        <f t="shared" si="44"/>
        <v/>
      </c>
    </row>
    <row r="92" spans="1:23" x14ac:dyDescent="0.25">
      <c r="A92" s="1" t="str">
        <f>'Runners RBH2'!A91</f>
        <v>Rebecca Willetts</v>
      </c>
      <c r="C92" s="3">
        <f>IF(A92&lt;&gt;"",VLOOKUP(A92,'Runners RBH2'!A$3:CT$114,C$1,FALSE),0)</f>
        <v>8.1617230722222222E-3</v>
      </c>
      <c r="D92" s="6">
        <f t="shared" si="39"/>
        <v>87</v>
      </c>
      <c r="E92" s="2"/>
      <c r="F92" s="2">
        <f t="shared" si="40"/>
        <v>0</v>
      </c>
      <c r="J92" s="1" t="str">
        <f t="shared" si="41"/>
        <v>Rebecca Willetts</v>
      </c>
      <c r="M92" s="8" t="str">
        <f t="shared" si="32"/>
        <v/>
      </c>
      <c r="N92" s="8" t="str">
        <f t="shared" si="33"/>
        <v/>
      </c>
      <c r="O92" s="1" t="str">
        <f t="shared" si="34"/>
        <v/>
      </c>
      <c r="P92" s="32" t="str">
        <f t="shared" si="35"/>
        <v/>
      </c>
      <c r="Q92" s="32" t="str">
        <f t="shared" si="42"/>
        <v/>
      </c>
      <c r="R92" s="6">
        <f t="shared" si="38"/>
        <v>0</v>
      </c>
      <c r="S92" s="6">
        <f>IF(AND(D92&lt;=L$4,P92&lt;&gt;"Y"),IF(N92&lt;VLOOKUP(O92,'Runners RBH2'!A$3:FQ$114,S$1,FALSE),IF(Y$2="zero",0,Y$2),0),0)</f>
        <v>0</v>
      </c>
      <c r="T92" s="6">
        <f t="shared" si="43"/>
        <v>0</v>
      </c>
      <c r="U92" s="2"/>
      <c r="V92" s="2" t="str">
        <f>IF(O92&lt;&gt;"",VLOOKUP(O92,Runners!CZ$3:DM$180,V$1,FALSE),"")</f>
        <v/>
      </c>
      <c r="W92" s="18" t="str">
        <f t="shared" si="44"/>
        <v/>
      </c>
    </row>
    <row r="93" spans="1:23" x14ac:dyDescent="0.25">
      <c r="A93" s="1" t="str">
        <f>'Runners RBH2'!A92</f>
        <v>Richard Storey</v>
      </c>
      <c r="B93" s="3"/>
      <c r="C93" s="3">
        <f>IF(A93&lt;&gt;"",VLOOKUP(A93,'Runners RBH2'!A$3:CT$114,C$1,FALSE),0)</f>
        <v>1.0245056415555556E-2</v>
      </c>
      <c r="D93" s="6">
        <f t="shared" si="39"/>
        <v>88</v>
      </c>
      <c r="E93" s="2"/>
      <c r="F93" s="2">
        <f t="shared" si="40"/>
        <v>0</v>
      </c>
      <c r="J93" s="1" t="str">
        <f t="shared" si="41"/>
        <v>Richard Storey</v>
      </c>
      <c r="M93" s="8" t="str">
        <f t="shared" si="32"/>
        <v/>
      </c>
      <c r="N93" s="8" t="str">
        <f t="shared" si="33"/>
        <v/>
      </c>
      <c r="O93" s="1" t="str">
        <f t="shared" si="34"/>
        <v/>
      </c>
      <c r="P93" s="32" t="str">
        <f t="shared" si="35"/>
        <v/>
      </c>
      <c r="Q93" s="32" t="str">
        <f t="shared" si="42"/>
        <v/>
      </c>
      <c r="R93" s="6">
        <f t="shared" si="38"/>
        <v>0</v>
      </c>
      <c r="S93" s="6">
        <f>IF(AND(D93&lt;=L$4,P93&lt;&gt;"Y"),IF(N93&lt;VLOOKUP(O93,'Runners RBH2'!A$3:FQ$114,S$1,FALSE),IF(Y$2="zero",0,Y$2),0),0)</f>
        <v>0</v>
      </c>
      <c r="T93" s="6">
        <f t="shared" si="43"/>
        <v>0</v>
      </c>
      <c r="U93" s="2"/>
      <c r="V93" s="2" t="str">
        <f>IF(O93&lt;&gt;"",VLOOKUP(O93,Runners!CZ$3:DM$180,V$1,FALSE),"")</f>
        <v/>
      </c>
      <c r="W93" s="18" t="str">
        <f t="shared" si="44"/>
        <v/>
      </c>
    </row>
    <row r="94" spans="1:23" x14ac:dyDescent="0.25">
      <c r="A94" s="1" t="str">
        <f>'Runners RBH2'!A93</f>
        <v>Rosie Eagles</v>
      </c>
      <c r="B94" s="3"/>
      <c r="C94" s="3">
        <f>IF(A94&lt;&gt;"",VLOOKUP(A94,'Runners RBH2'!A$3:CT$114,C$1,FALSE),0)</f>
        <v>9.377000869999999E-3</v>
      </c>
      <c r="D94" s="6">
        <f t="shared" si="39"/>
        <v>89</v>
      </c>
      <c r="E94" s="2"/>
      <c r="F94" s="2">
        <f t="shared" si="40"/>
        <v>0</v>
      </c>
      <c r="J94" s="1" t="str">
        <f t="shared" si="41"/>
        <v>Rosie Eagles</v>
      </c>
      <c r="M94" s="8" t="str">
        <f t="shared" si="32"/>
        <v/>
      </c>
      <c r="N94" s="8" t="str">
        <f t="shared" si="33"/>
        <v/>
      </c>
      <c r="O94" s="1" t="str">
        <f t="shared" si="34"/>
        <v/>
      </c>
      <c r="P94" s="32" t="str">
        <f t="shared" si="35"/>
        <v/>
      </c>
      <c r="Q94" s="32" t="str">
        <f t="shared" si="42"/>
        <v/>
      </c>
      <c r="R94" s="6">
        <f t="shared" si="38"/>
        <v>0</v>
      </c>
      <c r="S94" s="6">
        <f>IF(AND(D94&lt;=L$4,P94&lt;&gt;"Y"),IF(N94&lt;VLOOKUP(O94,'Runners RBH2'!A$3:FQ$114,S$1,FALSE),IF(Y$2="zero",0,Y$2),0),0)</f>
        <v>0</v>
      </c>
      <c r="T94" s="6">
        <f t="shared" si="43"/>
        <v>0</v>
      </c>
      <c r="U94" s="2"/>
      <c r="V94" s="2" t="str">
        <f>IF(O94&lt;&gt;"",VLOOKUP(O94,Runners!CZ$3:DM$180,V$1,FALSE),"")</f>
        <v/>
      </c>
      <c r="W94" s="18" t="str">
        <f t="shared" si="44"/>
        <v/>
      </c>
    </row>
    <row r="95" spans="1:23" x14ac:dyDescent="0.25">
      <c r="A95" s="1" t="str">
        <f>'Runners RBH2'!A94</f>
        <v>Ross McKelvie</v>
      </c>
      <c r="B95" s="3"/>
      <c r="C95" s="3">
        <f>IF(A95&lt;&gt;"",VLOOKUP(A95,'Runners RBH2'!A$3:CT$114,C$1,FALSE),0)</f>
        <v>1.5279778657777777E-2</v>
      </c>
      <c r="D95" s="6">
        <f t="shared" si="39"/>
        <v>90</v>
      </c>
      <c r="E95" s="2"/>
      <c r="F95" s="2">
        <f t="shared" si="40"/>
        <v>0</v>
      </c>
      <c r="J95" s="1" t="str">
        <f t="shared" si="41"/>
        <v>Ross McKelvie</v>
      </c>
      <c r="M95" s="8" t="str">
        <f t="shared" si="32"/>
        <v/>
      </c>
      <c r="N95" s="8" t="str">
        <f t="shared" si="33"/>
        <v/>
      </c>
      <c r="O95" s="1" t="str">
        <f t="shared" si="34"/>
        <v/>
      </c>
      <c r="P95" s="32" t="str">
        <f t="shared" si="35"/>
        <v/>
      </c>
      <c r="Q95" s="32" t="str">
        <f t="shared" si="42"/>
        <v/>
      </c>
      <c r="R95" s="6">
        <f t="shared" si="38"/>
        <v>0</v>
      </c>
      <c r="S95" s="6">
        <f>IF(AND(D95&lt;=L$4,P95&lt;&gt;"Y"),IF(N95&lt;VLOOKUP(O95,'Runners RBH2'!A$3:FQ$114,S$1,FALSE),IF(Y$2="zero",0,Y$2),0),0)</f>
        <v>0</v>
      </c>
      <c r="T95" s="6">
        <f t="shared" si="43"/>
        <v>0</v>
      </c>
      <c r="U95" s="2"/>
      <c r="V95" s="2" t="str">
        <f>IF(O95&lt;&gt;"",VLOOKUP(O95,Runners!CZ$3:DM$180,V$1,FALSE),"")</f>
        <v/>
      </c>
      <c r="W95" s="18" t="str">
        <f t="shared" si="44"/>
        <v/>
      </c>
    </row>
    <row r="96" spans="1:23" x14ac:dyDescent="0.25">
      <c r="A96" s="1" t="str">
        <f>'Runners RBH2'!A95</f>
        <v>Roy Stevens</v>
      </c>
      <c r="B96" s="3"/>
      <c r="C96" s="3">
        <f>IF(A96&lt;&gt;"",VLOOKUP(A96,'Runners RBH2'!A$3:CT$114,C$1,FALSE),0)</f>
        <v>7.8145008899999993E-3</v>
      </c>
      <c r="D96" s="6">
        <f t="shared" si="39"/>
        <v>91</v>
      </c>
      <c r="E96" s="2"/>
      <c r="F96" s="2">
        <f t="shared" si="40"/>
        <v>0</v>
      </c>
      <c r="J96" s="1" t="str">
        <f t="shared" si="41"/>
        <v>Roy Stevens</v>
      </c>
      <c r="M96" s="8" t="str">
        <f t="shared" si="32"/>
        <v/>
      </c>
      <c r="N96" s="8" t="str">
        <f t="shared" si="33"/>
        <v/>
      </c>
      <c r="O96" s="1" t="str">
        <f t="shared" si="34"/>
        <v/>
      </c>
      <c r="P96" s="32" t="str">
        <f t="shared" si="35"/>
        <v/>
      </c>
      <c r="Q96" s="32" t="str">
        <f t="shared" si="42"/>
        <v/>
      </c>
      <c r="R96" s="6">
        <f t="shared" si="38"/>
        <v>0</v>
      </c>
      <c r="S96" s="6">
        <f>IF(AND(D96&lt;=L$4,P96&lt;&gt;"Y"),IF(N96&lt;VLOOKUP(O96,'Runners RBH2'!A$3:FQ$114,S$1,FALSE),IF(Y$2="zero",0,Y$2),0),0)</f>
        <v>0</v>
      </c>
      <c r="T96" s="6">
        <f t="shared" si="43"/>
        <v>0</v>
      </c>
      <c r="U96" s="2"/>
      <c r="V96" s="2" t="str">
        <f>IF(O96&lt;&gt;"",VLOOKUP(O96,Runners!CZ$3:DM$180,V$1,FALSE),"")</f>
        <v/>
      </c>
      <c r="W96" s="18" t="str">
        <f t="shared" si="44"/>
        <v/>
      </c>
    </row>
    <row r="97" spans="1:23" x14ac:dyDescent="0.25">
      <c r="A97" s="1" t="str">
        <f>'Runners RBH2'!A96</f>
        <v>Ruth Bye</v>
      </c>
      <c r="C97" s="3">
        <f>IF(A97&lt;&gt;"",VLOOKUP(A97,'Runners RBH2'!A$3:CT$114,C$1,FALSE),0)</f>
        <v>5.2103342333333332E-3</v>
      </c>
      <c r="D97" s="6">
        <f t="shared" si="39"/>
        <v>92</v>
      </c>
      <c r="E97" s="2"/>
      <c r="F97" s="2">
        <f t="shared" si="40"/>
        <v>0</v>
      </c>
      <c r="J97" s="1" t="str">
        <f t="shared" si="41"/>
        <v>Ruth Bye</v>
      </c>
      <c r="M97" s="8" t="str">
        <f t="shared" si="32"/>
        <v/>
      </c>
      <c r="N97" s="8" t="str">
        <f t="shared" si="33"/>
        <v/>
      </c>
      <c r="O97" s="1" t="str">
        <f t="shared" si="34"/>
        <v/>
      </c>
      <c r="P97" s="32" t="str">
        <f t="shared" si="35"/>
        <v/>
      </c>
      <c r="Q97" s="32" t="str">
        <f t="shared" si="42"/>
        <v/>
      </c>
      <c r="R97" s="6">
        <f t="shared" si="38"/>
        <v>0</v>
      </c>
      <c r="S97" s="6">
        <f>IF(AND(D97&lt;=L$4,P97&lt;&gt;"Y"),IF(N97&lt;VLOOKUP(O97,'Runners RBH2'!A$3:FQ$114,S$1,FALSE),IF(Y$2="zero",0,Y$2),0),0)</f>
        <v>0</v>
      </c>
      <c r="T97" s="6">
        <f t="shared" si="43"/>
        <v>0</v>
      </c>
      <c r="U97" s="2"/>
      <c r="V97" s="2" t="str">
        <f>IF(O97&lt;&gt;"",VLOOKUP(O97,Runners!CZ$3:DM$180,V$1,FALSE),"")</f>
        <v/>
      </c>
      <c r="W97" s="18" t="str">
        <f t="shared" si="44"/>
        <v/>
      </c>
    </row>
    <row r="98" spans="1:23" x14ac:dyDescent="0.25">
      <c r="A98" s="1" t="str">
        <f>'Runners RBH2'!A97</f>
        <v>Ruth Williams</v>
      </c>
      <c r="C98" s="3">
        <f>IF(A98&lt;&gt;"",VLOOKUP(A98,'Runners RBH2'!A$3:CT$114,C$1,FALSE),0)</f>
        <v>7.8145009099999992E-3</v>
      </c>
      <c r="D98" s="6">
        <f t="shared" si="39"/>
        <v>93</v>
      </c>
      <c r="E98" s="2"/>
      <c r="F98" s="2">
        <f t="shared" si="40"/>
        <v>0</v>
      </c>
      <c r="J98" s="1" t="str">
        <f t="shared" si="41"/>
        <v>Ruth Williams</v>
      </c>
      <c r="M98" s="8" t="str">
        <f t="shared" si="32"/>
        <v/>
      </c>
      <c r="N98" s="8" t="str">
        <f t="shared" si="33"/>
        <v/>
      </c>
      <c r="O98" s="1" t="str">
        <f t="shared" si="34"/>
        <v/>
      </c>
      <c r="P98" s="32" t="str">
        <f t="shared" si="35"/>
        <v/>
      </c>
      <c r="Q98" s="32" t="str">
        <f t="shared" si="42"/>
        <v/>
      </c>
      <c r="R98" s="6">
        <f t="shared" si="38"/>
        <v>0</v>
      </c>
      <c r="S98" s="6">
        <f>IF(AND(D98&lt;=L$4,P98&lt;&gt;"Y"),IF(N98&lt;VLOOKUP(O98,'Runners RBH2'!A$3:FQ$114,S$1,FALSE),IF(Y$2="zero",0,Y$2),0),0)</f>
        <v>0</v>
      </c>
      <c r="T98" s="6">
        <f t="shared" si="43"/>
        <v>0</v>
      </c>
      <c r="U98" s="2"/>
      <c r="V98" s="2" t="str">
        <f>IF(O98&lt;&gt;"",VLOOKUP(O98,Runners!CZ$3:DM$180,V$1,FALSE),"")</f>
        <v/>
      </c>
      <c r="W98" s="18" t="str">
        <f t="shared" si="44"/>
        <v/>
      </c>
    </row>
    <row r="99" spans="1:23" x14ac:dyDescent="0.25">
      <c r="A99" s="1" t="str">
        <f>'Runners RBH2'!A98</f>
        <v>Sarah Beck</v>
      </c>
      <c r="C99" s="3">
        <f>IF(A99&lt;&gt;"",VLOOKUP(A99,'Runners RBH2'!A$3:CT$114,C$1,FALSE),0)</f>
        <v>1.0939500919999999E-2</v>
      </c>
      <c r="D99" s="6">
        <f t="shared" si="39"/>
        <v>94</v>
      </c>
      <c r="E99" s="2"/>
      <c r="F99" s="2">
        <f t="shared" si="40"/>
        <v>0</v>
      </c>
      <c r="J99" s="1" t="str">
        <f t="shared" si="41"/>
        <v>Sarah Beck</v>
      </c>
      <c r="M99" s="8" t="str">
        <f t="shared" si="32"/>
        <v/>
      </c>
      <c r="N99" s="8" t="str">
        <f t="shared" si="33"/>
        <v/>
      </c>
      <c r="O99" s="1" t="str">
        <f t="shared" si="34"/>
        <v/>
      </c>
      <c r="P99" s="32" t="str">
        <f t="shared" si="35"/>
        <v/>
      </c>
      <c r="Q99" s="32" t="str">
        <f t="shared" si="42"/>
        <v/>
      </c>
      <c r="R99" s="6">
        <f t="shared" si="38"/>
        <v>0</v>
      </c>
      <c r="S99" s="6">
        <f>IF(AND(D99&lt;=L$4,P99&lt;&gt;"Y"),IF(N99&lt;VLOOKUP(O99,'Runners RBH2'!A$3:FQ$114,S$1,FALSE),IF(Y$2="zero",0,Y$2),0),0)</f>
        <v>0</v>
      </c>
      <c r="T99" s="6">
        <f t="shared" si="43"/>
        <v>0</v>
      </c>
      <c r="U99" s="2"/>
      <c r="V99" s="2" t="str">
        <f>IF(O99&lt;&gt;"",VLOOKUP(O99,Runners!CZ$3:DM$180,V$1,FALSE),"")</f>
        <v/>
      </c>
      <c r="W99" s="18" t="str">
        <f t="shared" si="44"/>
        <v/>
      </c>
    </row>
    <row r="100" spans="1:23" x14ac:dyDescent="0.25">
      <c r="A100" s="1" t="str">
        <f>'Runners RBH2'!A99</f>
        <v>Sarah Cook</v>
      </c>
      <c r="C100" s="3">
        <f>IF(A100&lt;&gt;"",VLOOKUP(A100,'Runners RBH2'!A$3:CT$114,C$1,FALSE),0)</f>
        <v>5.5575564855555558E-3</v>
      </c>
      <c r="D100" s="6">
        <f t="shared" si="39"/>
        <v>95</v>
      </c>
      <c r="E100" s="2">
        <v>3.3912037037037039E-2</v>
      </c>
      <c r="F100" s="2">
        <f t="shared" si="40"/>
        <v>2.8354480551481483E-2</v>
      </c>
      <c r="J100" s="1" t="str">
        <f t="shared" si="41"/>
        <v>Sarah Cook</v>
      </c>
      <c r="M100" s="8" t="str">
        <f t="shared" si="32"/>
        <v/>
      </c>
      <c r="N100" s="8" t="str">
        <f t="shared" si="33"/>
        <v/>
      </c>
      <c r="O100" s="1" t="str">
        <f t="shared" si="34"/>
        <v/>
      </c>
      <c r="P100" s="32" t="str">
        <f t="shared" si="35"/>
        <v/>
      </c>
      <c r="Q100" s="32" t="str">
        <f t="shared" si="42"/>
        <v/>
      </c>
      <c r="R100" s="6">
        <f t="shared" si="38"/>
        <v>0</v>
      </c>
      <c r="S100" s="6">
        <f>IF(AND(D100&lt;=L$4,P100&lt;&gt;"Y"),IF(N100&lt;VLOOKUP(O100,'Runners RBH2'!A$3:FQ$114,S$1,FALSE),IF(Y$2="zero",0,Y$2),0),0)</f>
        <v>0</v>
      </c>
      <c r="T100" s="6">
        <f t="shared" si="43"/>
        <v>0</v>
      </c>
      <c r="U100" s="2"/>
      <c r="V100" s="2" t="str">
        <f>IF(O100&lt;&gt;"",VLOOKUP(O100,Runners!CZ$3:DM$180,V$1,FALSE),"")</f>
        <v/>
      </c>
      <c r="W100" s="18" t="str">
        <f t="shared" si="44"/>
        <v/>
      </c>
    </row>
    <row r="101" spans="1:23" x14ac:dyDescent="0.25">
      <c r="A101" s="1" t="str">
        <f>'Runners RBH2'!A100</f>
        <v>Scott Gall</v>
      </c>
      <c r="C101" s="3">
        <f>IF(A101&lt;&gt;"",VLOOKUP(A101,'Runners RBH2'!A$3:CT$114,C$1,FALSE),0)</f>
        <v>2.7797787177777779E-3</v>
      </c>
      <c r="D101" s="6">
        <f t="shared" si="39"/>
        <v>96</v>
      </c>
      <c r="E101" s="2"/>
      <c r="F101" s="2">
        <f t="shared" si="40"/>
        <v>0</v>
      </c>
      <c r="J101" s="1" t="str">
        <f t="shared" si="41"/>
        <v>Scott Gall</v>
      </c>
      <c r="M101" s="8" t="str">
        <f t="shared" si="32"/>
        <v/>
      </c>
      <c r="N101" s="8" t="str">
        <f t="shared" si="33"/>
        <v/>
      </c>
      <c r="O101" s="1" t="str">
        <f t="shared" si="34"/>
        <v/>
      </c>
      <c r="P101" s="32" t="str">
        <f t="shared" si="35"/>
        <v/>
      </c>
      <c r="Q101" s="32" t="str">
        <f t="shared" si="42"/>
        <v/>
      </c>
      <c r="R101" s="6">
        <f t="shared" si="38"/>
        <v>0</v>
      </c>
      <c r="S101" s="6">
        <f>IF(AND(D101&lt;=L$4,P101&lt;&gt;"Y"),IF(N101&lt;VLOOKUP(O101,'Runners RBH2'!A$3:FQ$114,S$1,FALSE),IF(Y$2="zero",0,Y$2),0),0)</f>
        <v>0</v>
      </c>
      <c r="T101" s="6">
        <f t="shared" si="43"/>
        <v>0</v>
      </c>
      <c r="U101" s="2"/>
      <c r="V101" s="2" t="str">
        <f>IF(O101&lt;&gt;"",VLOOKUP(O101,Runners!CZ$3:DM$180,V$1,FALSE),"")</f>
        <v/>
      </c>
      <c r="W101" s="18" t="str">
        <f t="shared" si="44"/>
        <v/>
      </c>
    </row>
    <row r="102" spans="1:23" x14ac:dyDescent="0.25">
      <c r="A102" s="1" t="str">
        <f>'Runners RBH2'!A101</f>
        <v>Sharon Cooper</v>
      </c>
      <c r="C102" s="3">
        <f>IF(A102&lt;&gt;"",VLOOKUP(A102,'Runners RBH2'!A$3:CT$114,C$1,FALSE),0)</f>
        <v>9.20338983888889E-3</v>
      </c>
      <c r="D102" s="6">
        <f t="shared" si="39"/>
        <v>97</v>
      </c>
      <c r="E102" s="2"/>
      <c r="F102" s="2">
        <f t="shared" si="40"/>
        <v>0</v>
      </c>
      <c r="J102" s="1" t="str">
        <f t="shared" si="41"/>
        <v>Sharon Cooper</v>
      </c>
      <c r="M102" s="8" t="str">
        <f t="shared" si="32"/>
        <v/>
      </c>
      <c r="N102" s="8" t="str">
        <f t="shared" si="33"/>
        <v/>
      </c>
      <c r="O102" s="1" t="str">
        <f t="shared" si="34"/>
        <v/>
      </c>
      <c r="P102" s="32" t="str">
        <f t="shared" si="35"/>
        <v/>
      </c>
      <c r="Q102" s="32" t="str">
        <f t="shared" si="42"/>
        <v/>
      </c>
      <c r="R102" s="6">
        <f t="shared" si="38"/>
        <v>0</v>
      </c>
      <c r="S102" s="6">
        <f>IF(AND(D102&lt;=L$4,P102&lt;&gt;"Y"),IF(N102&lt;VLOOKUP(O102,'Runners RBH2'!A$3:FQ$114,S$1,FALSE),IF(Y$2="zero",0,Y$2),0),0)</f>
        <v>0</v>
      </c>
      <c r="T102" s="6">
        <f t="shared" si="43"/>
        <v>0</v>
      </c>
      <c r="U102" s="2"/>
      <c r="V102" s="2" t="str">
        <f>IF(O102&lt;&gt;"",VLOOKUP(O102,Runners!CZ$3:DM$180,V$1,FALSE),"")</f>
        <v/>
      </c>
      <c r="W102" s="18" t="str">
        <f t="shared" si="44"/>
        <v/>
      </c>
    </row>
    <row r="103" spans="1:23" x14ac:dyDescent="0.25">
      <c r="A103" s="1" t="str">
        <f>'Runners RBH2'!A102</f>
        <v>Simon Smith</v>
      </c>
      <c r="C103" s="3">
        <f>IF(A103&lt;&gt;"",VLOOKUP(A103,'Runners RBH2'!A$3:CT$114,C$1,FALSE),0)</f>
        <v>1.1633945404444445E-2</v>
      </c>
      <c r="D103" s="6">
        <f t="shared" si="39"/>
        <v>98</v>
      </c>
      <c r="E103" s="2"/>
      <c r="F103" s="2">
        <f t="shared" si="40"/>
        <v>0</v>
      </c>
      <c r="J103" s="1" t="str">
        <f t="shared" si="41"/>
        <v>Simon Smith</v>
      </c>
      <c r="M103" s="8" t="str">
        <f t="shared" si="32"/>
        <v/>
      </c>
      <c r="N103" s="8" t="str">
        <f t="shared" si="33"/>
        <v/>
      </c>
      <c r="O103" s="1" t="str">
        <f t="shared" si="34"/>
        <v/>
      </c>
      <c r="P103" s="32" t="str">
        <f t="shared" si="35"/>
        <v/>
      </c>
      <c r="Q103" s="32" t="str">
        <f t="shared" si="42"/>
        <v/>
      </c>
      <c r="R103" s="6">
        <f t="shared" si="38"/>
        <v>0</v>
      </c>
      <c r="S103" s="6">
        <f>IF(AND(D103&lt;=L$4,P103&lt;&gt;"Y"),IF(N103&lt;VLOOKUP(O103,'Runners RBH2'!A$3:FQ$114,S$1,FALSE),IF(Y$2="zero",0,Y$2),0),0)</f>
        <v>0</v>
      </c>
      <c r="T103" s="6">
        <f t="shared" si="43"/>
        <v>0</v>
      </c>
      <c r="U103" s="2"/>
      <c r="V103" s="2" t="str">
        <f>IF(O103&lt;&gt;"",VLOOKUP(O103,Runners!CZ$3:DM$180,V$1,FALSE),"")</f>
        <v/>
      </c>
      <c r="W103" s="18" t="str">
        <f t="shared" si="44"/>
        <v/>
      </c>
    </row>
    <row r="104" spans="1:23" x14ac:dyDescent="0.25">
      <c r="A104" s="1" t="str">
        <f>'Runners RBH2'!A103</f>
        <v>Stephen Rodwell</v>
      </c>
      <c r="C104" s="3">
        <f>IF(A104&lt;&gt;"",VLOOKUP(A104,'Runners RBH2'!A$3:CT$114,C$1,FALSE),0)</f>
        <v>1.2154778747777779E-2</v>
      </c>
      <c r="D104" s="6">
        <f t="shared" si="39"/>
        <v>99</v>
      </c>
      <c r="E104" s="2">
        <v>2.9247685185185186E-2</v>
      </c>
      <c r="F104" s="2">
        <f t="shared" si="40"/>
        <v>1.7092906437407407E-2</v>
      </c>
      <c r="J104" s="1" t="str">
        <f t="shared" si="41"/>
        <v>Stephen Rodwell</v>
      </c>
      <c r="M104" s="8" t="str">
        <f t="shared" si="32"/>
        <v/>
      </c>
      <c r="N104" s="8" t="str">
        <f t="shared" si="33"/>
        <v/>
      </c>
      <c r="O104" s="1" t="str">
        <f t="shared" si="34"/>
        <v/>
      </c>
      <c r="P104" s="32" t="str">
        <f t="shared" si="35"/>
        <v/>
      </c>
      <c r="Q104" s="32" t="str">
        <f t="shared" si="42"/>
        <v/>
      </c>
      <c r="R104" s="6">
        <f t="shared" si="38"/>
        <v>0</v>
      </c>
      <c r="S104" s="6">
        <f>IF(AND(D104&lt;=L$4,P104&lt;&gt;"Y"),IF(N104&lt;VLOOKUP(O104,'Runners RBH2'!A$3:FQ$114,S$1,FALSE),IF(Y$2="zero",0,Y$2),0),0)</f>
        <v>0</v>
      </c>
      <c r="T104" s="6">
        <f t="shared" si="43"/>
        <v>0</v>
      </c>
      <c r="U104" s="2"/>
      <c r="V104" s="2" t="str">
        <f>IF(O104&lt;&gt;"",VLOOKUP(O104,Runners!CZ$3:DM$180,V$1,FALSE),"")</f>
        <v/>
      </c>
      <c r="W104" s="18" t="str">
        <f t="shared" si="44"/>
        <v/>
      </c>
    </row>
    <row r="105" spans="1:23" x14ac:dyDescent="0.25">
      <c r="A105" s="1" t="str">
        <f>'Runners RBH2'!A104</f>
        <v>Stephen Wise</v>
      </c>
      <c r="C105" s="3">
        <f>IF(A105&lt;&gt;"",VLOOKUP(A105,'Runners RBH2'!A$3:CT$114,C$1,FALSE),0)</f>
        <v>1.0939500979999999E-2</v>
      </c>
      <c r="D105" s="6">
        <f t="shared" si="39"/>
        <v>100</v>
      </c>
      <c r="E105" s="2">
        <v>3.1168981481481482E-2</v>
      </c>
      <c r="F105" s="2">
        <f t="shared" si="40"/>
        <v>2.0229480501481482E-2</v>
      </c>
      <c r="J105" s="1" t="str">
        <f t="shared" si="41"/>
        <v>Stephen Wise</v>
      </c>
      <c r="M105" s="8" t="str">
        <f t="shared" si="32"/>
        <v/>
      </c>
      <c r="N105" s="8" t="str">
        <f t="shared" si="33"/>
        <v/>
      </c>
      <c r="O105" s="1" t="str">
        <f t="shared" si="34"/>
        <v/>
      </c>
      <c r="P105" s="32" t="str">
        <f t="shared" si="35"/>
        <v/>
      </c>
      <c r="Q105" s="32" t="str">
        <f t="shared" si="42"/>
        <v/>
      </c>
      <c r="R105" s="6">
        <f t="shared" si="38"/>
        <v>0</v>
      </c>
      <c r="S105" s="6">
        <f>IF(AND(D105&lt;=L$4,P105&lt;&gt;"Y"),IF(N105&lt;VLOOKUP(O105,'Runners RBH2'!A$3:FQ$114,S$1,FALSE),IF(Y$2="zero",0,Y$2),0),0)</f>
        <v>0</v>
      </c>
      <c r="T105" s="6">
        <f t="shared" si="43"/>
        <v>0</v>
      </c>
      <c r="U105" s="2"/>
      <c r="V105" s="2" t="str">
        <f>IF(O105&lt;&gt;"",VLOOKUP(O105,Runners!CZ$3:DM$180,V$1,FALSE),"")</f>
        <v/>
      </c>
      <c r="W105" s="18" t="str">
        <f t="shared" si="44"/>
        <v/>
      </c>
    </row>
    <row r="106" spans="1:23" x14ac:dyDescent="0.25">
      <c r="A106" s="1" t="str">
        <f>'Runners RBH2'!A105</f>
        <v>Steve Pepper</v>
      </c>
      <c r="C106" s="3">
        <f>IF(A106&lt;&gt;"",VLOOKUP(A106,'Runners RBH2'!A$3:CT$114,C$1,FALSE),0)</f>
        <v>1.2849223212222222E-2</v>
      </c>
      <c r="D106" s="6">
        <f t="shared" si="39"/>
        <v>101</v>
      </c>
      <c r="E106" s="2">
        <v>2.8182870370370372E-2</v>
      </c>
      <c r="F106" s="2">
        <f t="shared" si="40"/>
        <v>1.533364715814815E-2</v>
      </c>
      <c r="J106" s="1" t="str">
        <f t="shared" si="41"/>
        <v>Steve Pepper</v>
      </c>
      <c r="M106" s="8" t="str">
        <f t="shared" si="32"/>
        <v/>
      </c>
      <c r="N106" s="8" t="str">
        <f t="shared" si="33"/>
        <v/>
      </c>
      <c r="O106" s="1" t="str">
        <f t="shared" si="34"/>
        <v/>
      </c>
      <c r="P106" s="32" t="str">
        <f t="shared" si="35"/>
        <v/>
      </c>
      <c r="Q106" s="32" t="str">
        <f t="shared" si="42"/>
        <v/>
      </c>
      <c r="R106" s="6">
        <f t="shared" si="38"/>
        <v>0</v>
      </c>
      <c r="S106" s="6">
        <f>IF(AND(D106&lt;=L$4,P106&lt;&gt;"Y"),IF(N106&lt;VLOOKUP(O106,'Runners RBH2'!A$3:FQ$114,S$1,FALSE),IF(Y$2="zero",0,Y$2),0),0)</f>
        <v>0</v>
      </c>
      <c r="T106" s="6">
        <f t="shared" si="43"/>
        <v>0</v>
      </c>
      <c r="U106" s="2"/>
      <c r="V106" s="2" t="str">
        <f>IF(O106&lt;&gt;"",VLOOKUP(O106,Runners!CZ$3:DM$180,V$1,FALSE),"")</f>
        <v/>
      </c>
      <c r="W106" s="18" t="str">
        <f t="shared" si="44"/>
        <v/>
      </c>
    </row>
    <row r="107" spans="1:23" x14ac:dyDescent="0.25">
      <c r="A107" s="1" t="str">
        <f>'Runners RBH2'!A106</f>
        <v>Susan Hawitt</v>
      </c>
      <c r="C107" s="3">
        <f>IF(A107&lt;&gt;"",VLOOKUP(A107,'Runners RBH2'!A$3:CT$114,C$1,FALSE),0)</f>
        <v>9.7242232222222221E-3</v>
      </c>
      <c r="D107" s="6">
        <f t="shared" ref="D107:D132" si="45">D106+1</f>
        <v>102</v>
      </c>
      <c r="E107" s="2">
        <v>3.0231481481481481E-2</v>
      </c>
      <c r="F107" s="2">
        <f t="shared" ref="F107:F132" si="46">IF(E107&gt;0,E107-C107,0)</f>
        <v>2.050725825925926E-2</v>
      </c>
      <c r="J107" s="1" t="str">
        <f t="shared" ref="J107:J132" si="47">A107</f>
        <v>Susan Hawitt</v>
      </c>
      <c r="M107" s="8" t="str">
        <f t="shared" si="32"/>
        <v/>
      </c>
      <c r="N107" s="8" t="str">
        <f t="shared" si="33"/>
        <v/>
      </c>
      <c r="O107" s="1" t="str">
        <f t="shared" si="34"/>
        <v/>
      </c>
      <c r="P107" s="32" t="str">
        <f t="shared" si="35"/>
        <v/>
      </c>
      <c r="Q107" s="32" t="str">
        <f t="shared" ref="Q107:Q132" si="48">IF(D107&lt;=L$4,IF(P107="Y",Q106,Q106-1),"")</f>
        <v/>
      </c>
      <c r="R107" s="6">
        <f t="shared" si="38"/>
        <v>0</v>
      </c>
      <c r="S107" s="6">
        <f>IF(AND(D107&lt;=L$4,P107&lt;&gt;"Y"),IF(N107&lt;VLOOKUP(O107,'Runners RBH2'!A$3:FQ$114,S$1,FALSE),IF(Y$2="zero",0,Y$2),0),0)</f>
        <v>0</v>
      </c>
      <c r="T107" s="6">
        <f t="shared" ref="T107:T132" si="49">IF(AND(D107&lt;=L$4,P107&lt;&gt;"Y"),S107+R107,0)</f>
        <v>0</v>
      </c>
      <c r="U107" s="2"/>
      <c r="V107" s="2" t="str">
        <f>IF(O107&lt;&gt;"",VLOOKUP(O107,Runners!CZ$3:DM$180,V$1,FALSE),"")</f>
        <v/>
      </c>
      <c r="W107" s="18" t="str">
        <f t="shared" ref="W107:W132" si="50">IF(O107&lt;&gt;"",(V107-N107)/V107,"")</f>
        <v/>
      </c>
    </row>
    <row r="108" spans="1:23" x14ac:dyDescent="0.25">
      <c r="A108" s="1" t="str">
        <f>'Runners RBH2'!A107</f>
        <v>Susan Henry</v>
      </c>
      <c r="C108" s="3">
        <f>IF(A108&lt;&gt;"",VLOOKUP(A108,'Runners RBH2'!A$3:CT$114,C$1,FALSE),0)</f>
        <v>3.9950565655555558E-3</v>
      </c>
      <c r="D108" s="6">
        <f t="shared" si="45"/>
        <v>103</v>
      </c>
      <c r="E108" s="2"/>
      <c r="F108" s="2">
        <f t="shared" si="46"/>
        <v>0</v>
      </c>
      <c r="J108" s="1" t="str">
        <f t="shared" si="47"/>
        <v>Susan Henry</v>
      </c>
      <c r="M108" s="8" t="str">
        <f t="shared" si="32"/>
        <v/>
      </c>
      <c r="N108" s="8" t="str">
        <f t="shared" si="33"/>
        <v/>
      </c>
      <c r="O108" s="1" t="str">
        <f t="shared" si="34"/>
        <v/>
      </c>
      <c r="P108" s="32" t="str">
        <f t="shared" si="35"/>
        <v/>
      </c>
      <c r="Q108" s="32" t="str">
        <f t="shared" si="48"/>
        <v/>
      </c>
      <c r="R108" s="6">
        <f t="shared" si="38"/>
        <v>0</v>
      </c>
      <c r="S108" s="6">
        <f>IF(AND(D108&lt;=L$4,P108&lt;&gt;"Y"),IF(N108&lt;VLOOKUP(O108,'Runners RBH2'!A$3:FQ$114,S$1,FALSE),IF(Y$2="zero",0,Y$2),0),0)</f>
        <v>0</v>
      </c>
      <c r="T108" s="6">
        <f t="shared" si="49"/>
        <v>0</v>
      </c>
      <c r="U108" s="2"/>
      <c r="V108" s="2" t="str">
        <f>IF(O108&lt;&gt;"",VLOOKUP(O108,Runners!CZ$3:DM$180,V$1,FALSE),"")</f>
        <v/>
      </c>
      <c r="W108" s="18" t="str">
        <f t="shared" si="50"/>
        <v/>
      </c>
    </row>
    <row r="109" spans="1:23" x14ac:dyDescent="0.25">
      <c r="A109" s="1" t="str">
        <f>'Runners RBH2'!A108</f>
        <v>Sylvia Elisabeth Gittins</v>
      </c>
      <c r="B109" s="3"/>
      <c r="C109" s="3">
        <f>IF(A109&lt;&gt;"",VLOOKUP(A109,'Runners RBH2'!A$3:CT$114,C$1,FALSE),0)</f>
        <v>5.9047787977777773E-3</v>
      </c>
      <c r="D109" s="6">
        <f t="shared" si="45"/>
        <v>104</v>
      </c>
      <c r="E109" s="2"/>
      <c r="F109" s="2">
        <f t="shared" si="46"/>
        <v>0</v>
      </c>
      <c r="J109" s="1" t="str">
        <f t="shared" si="47"/>
        <v>Sylvia Elisabeth Gittins</v>
      </c>
      <c r="M109" s="8" t="str">
        <f t="shared" si="32"/>
        <v/>
      </c>
      <c r="N109" s="8" t="str">
        <f t="shared" si="33"/>
        <v/>
      </c>
      <c r="O109" s="1" t="str">
        <f t="shared" si="34"/>
        <v/>
      </c>
      <c r="P109" s="32" t="str">
        <f t="shared" si="35"/>
        <v/>
      </c>
      <c r="Q109" s="32" t="str">
        <f t="shared" si="48"/>
        <v/>
      </c>
      <c r="R109" s="6">
        <f t="shared" si="38"/>
        <v>0</v>
      </c>
      <c r="S109" s="6">
        <f>IF(AND(D109&lt;=L$4,P109&lt;&gt;"Y"),IF(N109&lt;VLOOKUP(O109,'Runners RBH2'!A$3:FQ$114,S$1,FALSE),IF(Y$2="zero",0,Y$2),0),0)</f>
        <v>0</v>
      </c>
      <c r="T109" s="6">
        <f t="shared" si="49"/>
        <v>0</v>
      </c>
      <c r="U109" s="2"/>
      <c r="V109" s="2" t="str">
        <f>IF(O109&lt;&gt;"",VLOOKUP(O109,Runners!CZ$3:DM$180,V$1,FALSE),"")</f>
        <v/>
      </c>
      <c r="W109" s="18" t="str">
        <f t="shared" si="50"/>
        <v/>
      </c>
    </row>
    <row r="110" spans="1:23" x14ac:dyDescent="0.25">
      <c r="A110" s="1" t="str">
        <f>'Runners RBH2'!A109</f>
        <v>Terry Hellings</v>
      </c>
      <c r="C110" s="3">
        <f>IF(A110&lt;&gt;"",VLOOKUP(A110,'Runners RBH2'!A$3:CT$114,C$1,FALSE),0)</f>
        <v>1.0071445474444446E-2</v>
      </c>
      <c r="D110" s="6">
        <f t="shared" si="45"/>
        <v>105</v>
      </c>
      <c r="E110" s="2"/>
      <c r="F110" s="2">
        <f t="shared" si="46"/>
        <v>0</v>
      </c>
      <c r="J110" s="1" t="str">
        <f t="shared" si="47"/>
        <v>Terry Hellings</v>
      </c>
      <c r="M110" s="8" t="str">
        <f t="shared" si="32"/>
        <v/>
      </c>
      <c r="N110" s="8" t="str">
        <f t="shared" si="33"/>
        <v/>
      </c>
      <c r="O110" s="1" t="str">
        <f t="shared" si="34"/>
        <v/>
      </c>
      <c r="P110" s="32" t="str">
        <f t="shared" si="35"/>
        <v/>
      </c>
      <c r="Q110" s="32" t="str">
        <f t="shared" si="48"/>
        <v/>
      </c>
      <c r="R110" s="6">
        <f t="shared" si="38"/>
        <v>0</v>
      </c>
      <c r="S110" s="6">
        <f>IF(AND(D110&lt;=L$4,P110&lt;&gt;"Y"),IF(N110&lt;VLOOKUP(O110,'Runners RBH2'!A$3:FQ$114,S$1,FALSE),IF(Y$2="zero",0,Y$2),0),0)</f>
        <v>0</v>
      </c>
      <c r="T110" s="6">
        <f t="shared" si="49"/>
        <v>0</v>
      </c>
      <c r="U110" s="2"/>
      <c r="V110" s="2" t="str">
        <f>IF(O110&lt;&gt;"",VLOOKUP(O110,Runners!CZ$3:DM$180,V$1,FALSE),"")</f>
        <v/>
      </c>
      <c r="W110" s="18" t="str">
        <f t="shared" si="50"/>
        <v/>
      </c>
    </row>
    <row r="111" spans="1:23" x14ac:dyDescent="0.25">
      <c r="A111" s="1" t="str">
        <f>'Runners RBH2'!A110</f>
        <v>Thomas Howarth</v>
      </c>
      <c r="C111" s="3">
        <f>IF(A111&lt;&gt;"",VLOOKUP(A111,'Runners RBH2'!A$3:CT$114,C$1,FALSE),0)</f>
        <v>1.0245056595555555E-2</v>
      </c>
      <c r="D111" s="6">
        <f t="shared" si="45"/>
        <v>106</v>
      </c>
      <c r="E111" s="2"/>
      <c r="F111" s="2">
        <f t="shared" si="46"/>
        <v>0</v>
      </c>
      <c r="J111" s="1" t="str">
        <f t="shared" si="47"/>
        <v>Thomas Howarth</v>
      </c>
      <c r="M111" s="8" t="str">
        <f t="shared" si="32"/>
        <v/>
      </c>
      <c r="N111" s="8" t="str">
        <f t="shared" si="33"/>
        <v/>
      </c>
      <c r="O111" s="1" t="str">
        <f t="shared" si="34"/>
        <v/>
      </c>
      <c r="P111" s="32" t="str">
        <f t="shared" si="35"/>
        <v/>
      </c>
      <c r="Q111" s="32" t="str">
        <f t="shared" si="48"/>
        <v/>
      </c>
      <c r="R111" s="6">
        <f t="shared" si="38"/>
        <v>0</v>
      </c>
      <c r="S111" s="6">
        <f>IF(AND(D111&lt;=L$4,P111&lt;&gt;"Y"),IF(N111&lt;VLOOKUP(O111,'Runners RBH2'!A$3:FQ$114,S$1,FALSE),IF(Y$2="zero",0,Y$2),0),0)</f>
        <v>0</v>
      </c>
      <c r="T111" s="6">
        <f t="shared" si="49"/>
        <v>0</v>
      </c>
      <c r="U111" s="2"/>
      <c r="V111" s="2" t="str">
        <f>IF(O111&lt;&gt;"",VLOOKUP(O111,Runners!CZ$3:DM$180,V$1,FALSE),"")</f>
        <v/>
      </c>
      <c r="W111" s="18" t="str">
        <f t="shared" si="50"/>
        <v/>
      </c>
    </row>
    <row r="112" spans="1:23" x14ac:dyDescent="0.25">
      <c r="A112" s="1" t="str">
        <f>'Runners RBH2'!A111</f>
        <v>Trevor Roberts</v>
      </c>
      <c r="C112" s="3">
        <f>IF(A112&lt;&gt;"",VLOOKUP(A112,'Runners RBH2'!A$3:CT$114,C$1,FALSE),0)</f>
        <v>3.3006121611111111E-3</v>
      </c>
      <c r="D112" s="6">
        <f t="shared" si="45"/>
        <v>107</v>
      </c>
      <c r="E112" s="2"/>
      <c r="F112" s="2">
        <f t="shared" si="46"/>
        <v>0</v>
      </c>
      <c r="J112" s="1" t="str">
        <f t="shared" si="47"/>
        <v>Trevor Roberts</v>
      </c>
      <c r="M112" s="8" t="str">
        <f t="shared" si="32"/>
        <v/>
      </c>
      <c r="N112" s="8" t="str">
        <f t="shared" si="33"/>
        <v/>
      </c>
      <c r="O112" s="1" t="str">
        <f t="shared" si="34"/>
        <v/>
      </c>
      <c r="P112" s="32" t="str">
        <f t="shared" si="35"/>
        <v/>
      </c>
      <c r="Q112" s="32" t="str">
        <f t="shared" si="48"/>
        <v/>
      </c>
      <c r="R112" s="6">
        <f t="shared" si="38"/>
        <v>0</v>
      </c>
      <c r="S112" s="6">
        <f>IF(AND(D112&lt;=L$4,P112&lt;&gt;"Y"),IF(N112&lt;VLOOKUP(O112,'Runners RBH2'!A$3:FQ$114,S$1,FALSE),IF(Y$2="zero",0,Y$2),0),0)</f>
        <v>0</v>
      </c>
      <c r="T112" s="6">
        <f t="shared" si="49"/>
        <v>0</v>
      </c>
      <c r="U112" s="2"/>
      <c r="V112" s="2" t="str">
        <f>IF(O112&lt;&gt;"",VLOOKUP(O112,Runners!CZ$3:DM$180,V$1,FALSE),"")</f>
        <v/>
      </c>
      <c r="W112" s="18" t="str">
        <f t="shared" si="50"/>
        <v/>
      </c>
    </row>
    <row r="113" spans="1:25" x14ac:dyDescent="0.25">
      <c r="A113" s="1" t="str">
        <f>'Runners RBH2'!A112</f>
        <v>Vicki Richardson</v>
      </c>
      <c r="C113" s="3">
        <f>IF(A113&lt;&gt;"",VLOOKUP(A113,'Runners RBH2'!A$3:CT$114,C$1,FALSE),0)</f>
        <v>5.904778837777778E-3</v>
      </c>
      <c r="D113" s="6">
        <f t="shared" si="45"/>
        <v>108</v>
      </c>
      <c r="E113" s="2"/>
      <c r="F113" s="2">
        <f t="shared" si="46"/>
        <v>0</v>
      </c>
      <c r="J113" s="1" t="str">
        <f t="shared" si="47"/>
        <v>Vicki Richardson</v>
      </c>
      <c r="M113" s="8" t="str">
        <f t="shared" si="32"/>
        <v/>
      </c>
      <c r="N113" s="8" t="str">
        <f t="shared" si="33"/>
        <v/>
      </c>
      <c r="O113" s="1" t="str">
        <f t="shared" si="34"/>
        <v/>
      </c>
      <c r="P113" s="32" t="str">
        <f t="shared" si="35"/>
        <v/>
      </c>
      <c r="Q113" s="32" t="str">
        <f t="shared" si="48"/>
        <v/>
      </c>
      <c r="R113" s="6">
        <f t="shared" si="38"/>
        <v>0</v>
      </c>
      <c r="S113" s="6">
        <f>IF(AND(D113&lt;=L$4,P113&lt;&gt;"Y"),IF(N113&lt;VLOOKUP(O113,'Runners RBH2'!A$3:FQ$114,S$1,FALSE),IF(Y$2="zero",0,Y$2),0),0)</f>
        <v>0</v>
      </c>
      <c r="T113" s="6">
        <f t="shared" si="49"/>
        <v>0</v>
      </c>
      <c r="U113" s="2"/>
      <c r="V113" s="2" t="str">
        <f>IF(O113&lt;&gt;"",VLOOKUP(O113,Runners!CZ$3:DM$180,V$1,FALSE),"")</f>
        <v/>
      </c>
      <c r="W113" s="18" t="str">
        <f t="shared" si="50"/>
        <v/>
      </c>
    </row>
    <row r="114" spans="1:25" x14ac:dyDescent="0.25">
      <c r="A114" s="1" t="str">
        <f>'Runners RBH2'!A113</f>
        <v>Xavia Cooper</v>
      </c>
      <c r="C114" s="3">
        <f>IF(A114&lt;&gt;"",VLOOKUP(A114,'Runners RBH2'!A$3:CT$114,C$1,FALSE),0)</f>
        <v>1.0071445514444445E-2</v>
      </c>
      <c r="D114" s="6">
        <f t="shared" si="45"/>
        <v>109</v>
      </c>
      <c r="E114" s="2"/>
      <c r="F114" s="2">
        <f t="shared" si="46"/>
        <v>0</v>
      </c>
      <c r="J114" s="1" t="str">
        <f t="shared" si="47"/>
        <v>Xavia Cooper</v>
      </c>
      <c r="M114" s="8" t="str">
        <f t="shared" si="32"/>
        <v/>
      </c>
      <c r="N114" s="8" t="str">
        <f t="shared" si="33"/>
        <v/>
      </c>
      <c r="O114" s="1" t="str">
        <f t="shared" si="34"/>
        <v/>
      </c>
      <c r="P114" s="32" t="str">
        <f t="shared" si="35"/>
        <v/>
      </c>
      <c r="Q114" s="32" t="str">
        <f t="shared" si="48"/>
        <v/>
      </c>
      <c r="R114" s="6">
        <f t="shared" si="38"/>
        <v>0</v>
      </c>
      <c r="S114" s="6">
        <f>IF(AND(D114&lt;=L$4,P114&lt;&gt;"Y"),IF(N114&lt;VLOOKUP(O114,'Runners RBH2'!A$3:FQ$114,S$1,FALSE),IF(Y$2="zero",0,Y$2),0),0)</f>
        <v>0</v>
      </c>
      <c r="T114" s="6">
        <f t="shared" si="49"/>
        <v>0</v>
      </c>
      <c r="U114" s="2"/>
      <c r="V114" s="2" t="str">
        <f>IF(O114&lt;&gt;"",VLOOKUP(O114,Runners!CZ$3:DM$180,V$1,FALSE),"")</f>
        <v/>
      </c>
      <c r="W114" s="18" t="str">
        <f t="shared" si="50"/>
        <v/>
      </c>
    </row>
    <row r="115" spans="1:25" x14ac:dyDescent="0.25">
      <c r="C115" s="3">
        <f>IF(A115&lt;&gt;"",VLOOKUP(A115,'Runners RBH2'!A$3:CT$114,C$1,FALSE),0)</f>
        <v>0</v>
      </c>
      <c r="D115" s="6">
        <f t="shared" si="45"/>
        <v>110</v>
      </c>
      <c r="E115" s="2"/>
      <c r="F115" s="2">
        <f t="shared" si="46"/>
        <v>0</v>
      </c>
      <c r="J115" s="1">
        <f t="shared" si="47"/>
        <v>0</v>
      </c>
      <c r="M115" s="8" t="str">
        <f t="shared" si="32"/>
        <v/>
      </c>
      <c r="N115" s="8" t="str">
        <f t="shared" si="33"/>
        <v/>
      </c>
      <c r="O115" s="1" t="str">
        <f t="shared" si="34"/>
        <v/>
      </c>
      <c r="P115" s="32" t="str">
        <f t="shared" si="35"/>
        <v/>
      </c>
      <c r="Q115" s="32" t="str">
        <f t="shared" si="48"/>
        <v/>
      </c>
      <c r="R115" s="6">
        <f t="shared" si="38"/>
        <v>0</v>
      </c>
      <c r="S115" s="6">
        <f>IF(AND(D115&lt;=L$4,P115&lt;&gt;"Y"),IF(N115&lt;VLOOKUP(O115,'Runners RBH2'!A$3:FQ$114,S$1,FALSE),IF(Y$2="zero",0,Y$2),0),0)</f>
        <v>0</v>
      </c>
      <c r="T115" s="6">
        <f t="shared" si="49"/>
        <v>0</v>
      </c>
      <c r="U115" s="2"/>
      <c r="V115" s="2" t="str">
        <f>IF(O115&lt;&gt;"",VLOOKUP(O115,Runners!CZ$3:DM$180,V$1,FALSE),"")</f>
        <v/>
      </c>
      <c r="W115" s="18" t="str">
        <f t="shared" si="50"/>
        <v/>
      </c>
      <c r="Y115" s="2"/>
    </row>
    <row r="116" spans="1:25" x14ac:dyDescent="0.25">
      <c r="C116" s="3">
        <f>IF(A116&lt;&gt;"",VLOOKUP(A116,'Runners RBH2'!A$3:CT$114,C$1,FALSE),0)</f>
        <v>0</v>
      </c>
      <c r="D116" s="6">
        <f t="shared" si="45"/>
        <v>111</v>
      </c>
      <c r="E116" s="2"/>
      <c r="F116" s="2">
        <f t="shared" si="46"/>
        <v>0</v>
      </c>
      <c r="J116" s="1">
        <f t="shared" si="47"/>
        <v>0</v>
      </c>
      <c r="M116" s="8" t="str">
        <f t="shared" si="32"/>
        <v/>
      </c>
      <c r="N116" s="8" t="str">
        <f t="shared" si="33"/>
        <v/>
      </c>
      <c r="O116" s="1" t="str">
        <f t="shared" si="34"/>
        <v/>
      </c>
      <c r="P116" s="32" t="str">
        <f t="shared" si="35"/>
        <v/>
      </c>
      <c r="Q116" s="32" t="str">
        <f t="shared" si="48"/>
        <v/>
      </c>
      <c r="R116" s="6">
        <f t="shared" si="38"/>
        <v>0</v>
      </c>
      <c r="S116" s="6">
        <f>IF(AND(D116&lt;=L$4,P116&lt;&gt;"Y"),IF(N116&lt;VLOOKUP(O116,'Runners RBH2'!A$3:FQ$114,S$1,FALSE),IF(Y$2="zero",0,Y$2),0),0)</f>
        <v>0</v>
      </c>
      <c r="T116" s="6">
        <f t="shared" si="49"/>
        <v>0</v>
      </c>
      <c r="U116" s="2"/>
      <c r="V116" s="2" t="str">
        <f>IF(O116&lt;&gt;"",VLOOKUP(O116,Runners!CZ$3:DM$180,V$1,FALSE),"")</f>
        <v/>
      </c>
      <c r="W116" s="18" t="str">
        <f t="shared" si="50"/>
        <v/>
      </c>
    </row>
    <row r="117" spans="1:25" x14ac:dyDescent="0.25">
      <c r="C117" s="3">
        <f>IF(A117&lt;&gt;"",VLOOKUP(A117,'Runners RBH2'!A$3:CT$114,C$1,FALSE),0)</f>
        <v>0</v>
      </c>
      <c r="D117" s="6">
        <f t="shared" si="45"/>
        <v>112</v>
      </c>
      <c r="E117" s="2"/>
      <c r="F117" s="2">
        <f t="shared" si="46"/>
        <v>0</v>
      </c>
      <c r="J117" s="1">
        <f t="shared" si="47"/>
        <v>0</v>
      </c>
      <c r="M117" s="8" t="str">
        <f t="shared" si="32"/>
        <v/>
      </c>
      <c r="N117" s="8" t="str">
        <f t="shared" si="33"/>
        <v/>
      </c>
      <c r="O117" s="1" t="str">
        <f t="shared" si="34"/>
        <v/>
      </c>
      <c r="P117" s="32" t="str">
        <f t="shared" si="35"/>
        <v/>
      </c>
      <c r="Q117" s="32" t="str">
        <f t="shared" si="48"/>
        <v/>
      </c>
      <c r="R117" s="6">
        <f t="shared" si="38"/>
        <v>0</v>
      </c>
      <c r="S117" s="6">
        <f>IF(AND(D117&lt;=L$4,P117&lt;&gt;"Y"),IF(N117&lt;VLOOKUP(O117,'Runners RBH2'!A$3:FQ$114,S$1,FALSE),IF(Y$2="zero",0,Y$2),0),0)</f>
        <v>0</v>
      </c>
      <c r="T117" s="6">
        <f t="shared" si="49"/>
        <v>0</v>
      </c>
      <c r="U117" s="2"/>
      <c r="V117" s="2" t="str">
        <f>IF(O117&lt;&gt;"",VLOOKUP(O117,Runners!CZ$3:DM$180,V$1,FALSE),"")</f>
        <v/>
      </c>
      <c r="W117" s="18" t="str">
        <f t="shared" si="50"/>
        <v/>
      </c>
    </row>
    <row r="118" spans="1:25" x14ac:dyDescent="0.25">
      <c r="B118" s="3"/>
      <c r="C118" s="3">
        <f>IF(A118&lt;&gt;"",VLOOKUP(A118,'Runners RBH2'!A$3:CT$114,C$1,FALSE),0)</f>
        <v>0</v>
      </c>
      <c r="D118" s="6">
        <f t="shared" si="45"/>
        <v>113</v>
      </c>
      <c r="E118" s="2"/>
      <c r="F118" s="2">
        <f t="shared" si="46"/>
        <v>0</v>
      </c>
      <c r="J118" s="1">
        <f t="shared" si="47"/>
        <v>0</v>
      </c>
      <c r="M118" s="8" t="str">
        <f t="shared" si="32"/>
        <v/>
      </c>
      <c r="N118" s="8" t="str">
        <f t="shared" si="33"/>
        <v/>
      </c>
      <c r="O118" s="1" t="str">
        <f t="shared" si="34"/>
        <v/>
      </c>
      <c r="P118" s="32" t="str">
        <f t="shared" si="35"/>
        <v/>
      </c>
      <c r="Q118" s="32" t="str">
        <f t="shared" si="48"/>
        <v/>
      </c>
      <c r="R118" s="6">
        <f t="shared" si="38"/>
        <v>0</v>
      </c>
      <c r="S118" s="6">
        <f>IF(AND(D118&lt;=L$4,P118&lt;&gt;"Y"),IF(N118&lt;VLOOKUP(O118,'Runners RBH2'!A$3:FQ$114,S$1,FALSE),IF(Y$2="zero",0,Y$2),0),0)</f>
        <v>0</v>
      </c>
      <c r="T118" s="6">
        <f t="shared" si="49"/>
        <v>0</v>
      </c>
      <c r="U118" s="2"/>
      <c r="V118" s="2" t="str">
        <f>IF(O118&lt;&gt;"",VLOOKUP(O118,Runners!CZ$3:DM$180,V$1,FALSE),"")</f>
        <v/>
      </c>
      <c r="W118" s="18" t="str">
        <f t="shared" si="50"/>
        <v/>
      </c>
    </row>
    <row r="119" spans="1:25" x14ac:dyDescent="0.25">
      <c r="C119" s="3">
        <f>IF(A119&lt;&gt;"",VLOOKUP(A119,'Runners RBH2'!A$3:CT$114,C$1,FALSE),0)</f>
        <v>0</v>
      </c>
      <c r="D119" s="6">
        <f t="shared" si="45"/>
        <v>114</v>
      </c>
      <c r="E119" s="2"/>
      <c r="F119" s="2">
        <f t="shared" si="46"/>
        <v>0</v>
      </c>
      <c r="J119" s="1">
        <f t="shared" si="47"/>
        <v>0</v>
      </c>
      <c r="M119" s="8" t="str">
        <f t="shared" si="32"/>
        <v/>
      </c>
      <c r="N119" s="8" t="str">
        <f t="shared" si="33"/>
        <v/>
      </c>
      <c r="O119" s="1" t="str">
        <f t="shared" si="34"/>
        <v/>
      </c>
      <c r="P119" s="32" t="str">
        <f t="shared" si="35"/>
        <v/>
      </c>
      <c r="Q119" s="32" t="str">
        <f t="shared" si="48"/>
        <v/>
      </c>
      <c r="R119" s="6">
        <f t="shared" si="38"/>
        <v>0</v>
      </c>
      <c r="S119" s="6">
        <f>IF(AND(D119&lt;=L$4,P119&lt;&gt;"Y"),IF(N119&lt;VLOOKUP(O119,'Runners RBH2'!A$3:FQ$114,S$1,FALSE),IF(Y$2="zero",0,Y$2),0),0)</f>
        <v>0</v>
      </c>
      <c r="T119" s="6">
        <f t="shared" si="49"/>
        <v>0</v>
      </c>
      <c r="U119" s="2"/>
      <c r="V119" s="2" t="str">
        <f>IF(O119&lt;&gt;"",VLOOKUP(O119,Runners!CZ$3:DM$180,V$1,FALSE),"")</f>
        <v/>
      </c>
      <c r="W119" s="18" t="str">
        <f t="shared" si="50"/>
        <v/>
      </c>
    </row>
    <row r="120" spans="1:25" x14ac:dyDescent="0.25">
      <c r="C120" s="3">
        <f>IF(A120&lt;&gt;"",VLOOKUP(A120,'Runners RBH2'!A$3:CT$114,C$1,FALSE),0)</f>
        <v>0</v>
      </c>
      <c r="D120" s="6">
        <f t="shared" si="45"/>
        <v>115</v>
      </c>
      <c r="E120" s="2"/>
      <c r="F120" s="2">
        <f t="shared" si="46"/>
        <v>0</v>
      </c>
      <c r="J120" s="1">
        <f t="shared" si="47"/>
        <v>0</v>
      </c>
      <c r="M120" s="8" t="str">
        <f t="shared" si="32"/>
        <v/>
      </c>
      <c r="N120" s="8" t="str">
        <f t="shared" si="33"/>
        <v/>
      </c>
      <c r="O120" s="1" t="str">
        <f t="shared" si="34"/>
        <v/>
      </c>
      <c r="P120" s="32" t="str">
        <f t="shared" si="35"/>
        <v/>
      </c>
      <c r="Q120" s="32" t="str">
        <f t="shared" si="48"/>
        <v/>
      </c>
      <c r="R120" s="6">
        <f t="shared" si="38"/>
        <v>0</v>
      </c>
      <c r="S120" s="6">
        <f>IF(AND(D120&lt;=L$4,P120&lt;&gt;"Y"),IF(N120&lt;VLOOKUP(O120,'Runners RBH2'!A$3:FQ$114,S$1,FALSE),IF(Y$2="zero",0,Y$2),0),0)</f>
        <v>0</v>
      </c>
      <c r="T120" s="6">
        <f t="shared" si="49"/>
        <v>0</v>
      </c>
      <c r="U120" s="2"/>
      <c r="V120" s="2" t="str">
        <f>IF(O120&lt;&gt;"",VLOOKUP(O120,Runners!CZ$3:DM$180,V$1,FALSE),"")</f>
        <v/>
      </c>
      <c r="W120" s="18" t="str">
        <f t="shared" si="50"/>
        <v/>
      </c>
    </row>
    <row r="121" spans="1:25" x14ac:dyDescent="0.25">
      <c r="C121" s="3">
        <f>IF(A121&lt;&gt;"",VLOOKUP(A121,'Runners RBH2'!A$3:CT$114,C$1,FALSE),0)</f>
        <v>0</v>
      </c>
      <c r="D121" s="6">
        <f t="shared" si="45"/>
        <v>116</v>
      </c>
      <c r="E121" s="2"/>
      <c r="F121" s="2">
        <f t="shared" si="46"/>
        <v>0</v>
      </c>
      <c r="J121" s="1">
        <f t="shared" si="47"/>
        <v>0</v>
      </c>
      <c r="M121" s="8" t="str">
        <f t="shared" si="32"/>
        <v/>
      </c>
      <c r="N121" s="8" t="str">
        <f t="shared" si="33"/>
        <v/>
      </c>
      <c r="O121" s="1" t="str">
        <f t="shared" si="34"/>
        <v/>
      </c>
      <c r="P121" s="32" t="str">
        <f t="shared" si="35"/>
        <v/>
      </c>
      <c r="Q121" s="32" t="str">
        <f t="shared" si="48"/>
        <v/>
      </c>
      <c r="R121" s="6">
        <f t="shared" si="38"/>
        <v>0</v>
      </c>
      <c r="S121" s="6">
        <f>IF(AND(D121&lt;=L$4,P121&lt;&gt;"Y"),IF(N121&lt;VLOOKUP(O121,'Runners RBH2'!A$3:FQ$114,S$1,FALSE),IF(Y$2="zero",0,Y$2),0),0)</f>
        <v>0</v>
      </c>
      <c r="T121" s="6">
        <f t="shared" si="49"/>
        <v>0</v>
      </c>
      <c r="U121" s="2"/>
      <c r="V121" s="2" t="str">
        <f>IF(O121&lt;&gt;"",VLOOKUP(O121,Runners!CZ$3:DM$180,V$1,FALSE),"")</f>
        <v/>
      </c>
      <c r="W121" s="18" t="str">
        <f t="shared" si="50"/>
        <v/>
      </c>
    </row>
    <row r="122" spans="1:25" x14ac:dyDescent="0.25">
      <c r="C122" s="3">
        <f>IF(A122&lt;&gt;"",VLOOKUP(A122,'Runners RBH2'!A$3:CT$114,C$1,FALSE),0)</f>
        <v>0</v>
      </c>
      <c r="D122" s="6">
        <f t="shared" si="45"/>
        <v>117</v>
      </c>
      <c r="E122" s="2"/>
      <c r="F122" s="2">
        <f t="shared" si="46"/>
        <v>0</v>
      </c>
      <c r="J122" s="1">
        <f t="shared" si="47"/>
        <v>0</v>
      </c>
      <c r="M122" s="8" t="str">
        <f t="shared" si="32"/>
        <v/>
      </c>
      <c r="N122" s="8" t="str">
        <f t="shared" si="33"/>
        <v/>
      </c>
      <c r="O122" s="1" t="str">
        <f t="shared" si="34"/>
        <v/>
      </c>
      <c r="P122" s="32" t="str">
        <f t="shared" si="35"/>
        <v/>
      </c>
      <c r="Q122" s="32" t="str">
        <f t="shared" si="48"/>
        <v/>
      </c>
      <c r="R122" s="6">
        <f t="shared" si="38"/>
        <v>0</v>
      </c>
      <c r="S122" s="6">
        <f>IF(AND(D122&lt;=L$4,P122&lt;&gt;"Y"),IF(N122&lt;VLOOKUP(O122,'Runners RBH2'!A$3:FQ$114,S$1,FALSE),IF(Y$2="zero",0,Y$2),0),0)</f>
        <v>0</v>
      </c>
      <c r="T122" s="6">
        <f t="shared" si="49"/>
        <v>0</v>
      </c>
      <c r="U122" s="2"/>
      <c r="V122" s="2" t="str">
        <f>IF(O122&lt;&gt;"",VLOOKUP(O122,Runners!CZ$3:DM$180,V$1,FALSE),"")</f>
        <v/>
      </c>
      <c r="W122" s="18" t="str">
        <f t="shared" si="50"/>
        <v/>
      </c>
    </row>
    <row r="123" spans="1:25" x14ac:dyDescent="0.25">
      <c r="C123" s="3">
        <f>IF(A123&lt;&gt;"",VLOOKUP(A123,'Runners RBH2'!A$3:CT$114,C$1,FALSE),0)</f>
        <v>0</v>
      </c>
      <c r="D123" s="6">
        <f t="shared" si="45"/>
        <v>118</v>
      </c>
      <c r="E123" s="2"/>
      <c r="F123" s="2">
        <f t="shared" si="46"/>
        <v>0</v>
      </c>
      <c r="J123" s="1">
        <f t="shared" si="47"/>
        <v>0</v>
      </c>
      <c r="M123" s="8" t="str">
        <f t="shared" si="32"/>
        <v/>
      </c>
      <c r="N123" s="8" t="str">
        <f t="shared" si="33"/>
        <v/>
      </c>
      <c r="O123" s="1" t="str">
        <f t="shared" si="34"/>
        <v/>
      </c>
      <c r="P123" s="32" t="str">
        <f t="shared" si="35"/>
        <v/>
      </c>
      <c r="Q123" s="32" t="str">
        <f t="shared" si="48"/>
        <v/>
      </c>
      <c r="R123" s="6">
        <f t="shared" si="38"/>
        <v>0</v>
      </c>
      <c r="S123" s="6">
        <f>IF(AND(D123&lt;=L$4,P123&lt;&gt;"Y"),IF(N123&lt;VLOOKUP(O123,'Runners RBH2'!A$3:FQ$114,S$1,FALSE),IF(Y$2="zero",0,Y$2),0),0)</f>
        <v>0</v>
      </c>
      <c r="T123" s="6">
        <f t="shared" si="49"/>
        <v>0</v>
      </c>
      <c r="U123" s="2"/>
      <c r="V123" s="2" t="str">
        <f>IF(O123&lt;&gt;"",VLOOKUP(O123,Runners!CZ$3:DM$180,V$1,FALSE),"")</f>
        <v/>
      </c>
      <c r="W123" s="18" t="str">
        <f t="shared" si="50"/>
        <v/>
      </c>
    </row>
    <row r="124" spans="1:25" x14ac:dyDescent="0.25">
      <c r="C124" s="3">
        <f>IF(A124&lt;&gt;"",VLOOKUP(A124,'Runners RBH2'!A$3:CT$114,C$1,FALSE),0)</f>
        <v>0</v>
      </c>
      <c r="D124" s="6">
        <f t="shared" si="45"/>
        <v>119</v>
      </c>
      <c r="E124" s="2"/>
      <c r="F124" s="2">
        <f t="shared" si="46"/>
        <v>0</v>
      </c>
      <c r="J124" s="1">
        <f t="shared" si="47"/>
        <v>0</v>
      </c>
      <c r="M124" s="8" t="str">
        <f t="shared" si="32"/>
        <v/>
      </c>
      <c r="N124" s="8" t="str">
        <f t="shared" si="33"/>
        <v/>
      </c>
      <c r="O124" s="1" t="str">
        <f t="shared" si="34"/>
        <v/>
      </c>
      <c r="P124" s="32" t="str">
        <f t="shared" si="35"/>
        <v/>
      </c>
      <c r="Q124" s="32" t="str">
        <f t="shared" si="48"/>
        <v/>
      </c>
      <c r="R124" s="6">
        <f t="shared" si="38"/>
        <v>0</v>
      </c>
      <c r="S124" s="6">
        <f>IF(AND(D124&lt;=L$4,P124&lt;&gt;"Y"),IF(N124&lt;VLOOKUP(O124,'Runners RBH2'!A$3:FQ$114,S$1,FALSE),IF(Y$2="zero",0,Y$2),0),0)</f>
        <v>0</v>
      </c>
      <c r="T124" s="6">
        <f t="shared" si="49"/>
        <v>0</v>
      </c>
      <c r="U124" s="2"/>
      <c r="V124" s="2" t="str">
        <f>IF(O124&lt;&gt;"",VLOOKUP(O124,Runners!CZ$3:DM$180,V$1,FALSE),"")</f>
        <v/>
      </c>
      <c r="W124" s="18" t="str">
        <f t="shared" si="50"/>
        <v/>
      </c>
    </row>
    <row r="125" spans="1:25" x14ac:dyDescent="0.25">
      <c r="C125" s="3">
        <f>IF(A125&lt;&gt;"",VLOOKUP(A125,'Runners RBH2'!A$3:CT$114,C$1,FALSE),0)</f>
        <v>0</v>
      </c>
      <c r="D125" s="6">
        <f t="shared" si="45"/>
        <v>120</v>
      </c>
      <c r="E125" s="2"/>
      <c r="F125" s="2">
        <f t="shared" si="46"/>
        <v>0</v>
      </c>
      <c r="J125" s="1">
        <f t="shared" si="47"/>
        <v>0</v>
      </c>
      <c r="M125" s="8" t="str">
        <f t="shared" si="32"/>
        <v/>
      </c>
      <c r="N125" s="8" t="str">
        <f t="shared" si="33"/>
        <v/>
      </c>
      <c r="O125" s="1" t="str">
        <f t="shared" si="34"/>
        <v/>
      </c>
      <c r="P125" s="32" t="str">
        <f t="shared" si="35"/>
        <v/>
      </c>
      <c r="Q125" s="32" t="str">
        <f t="shared" si="48"/>
        <v/>
      </c>
      <c r="R125" s="6">
        <f t="shared" si="38"/>
        <v>0</v>
      </c>
      <c r="S125" s="6">
        <f>IF(AND(D125&lt;=L$4,P125&lt;&gt;"Y"),IF(N125&lt;VLOOKUP(O125,'Runners RBH2'!A$3:FQ$114,S$1,FALSE),IF(Y$2="zero",0,Y$2),0),0)</f>
        <v>0</v>
      </c>
      <c r="T125" s="6">
        <f t="shared" si="49"/>
        <v>0</v>
      </c>
      <c r="U125" s="2"/>
      <c r="V125" s="2" t="str">
        <f>IF(O125&lt;&gt;"",VLOOKUP(O125,Runners!CZ$3:DM$180,V$1,FALSE),"")</f>
        <v/>
      </c>
      <c r="W125" s="18" t="str">
        <f t="shared" si="50"/>
        <v/>
      </c>
    </row>
    <row r="126" spans="1:25" x14ac:dyDescent="0.25">
      <c r="C126" s="3">
        <f>IF(A126&lt;&gt;"",VLOOKUP(A126,'Runners RBH2'!A$3:CT$114,C$1,FALSE),0)</f>
        <v>0</v>
      </c>
      <c r="D126" s="6">
        <f t="shared" si="45"/>
        <v>121</v>
      </c>
      <c r="E126" s="2"/>
      <c r="F126" s="2">
        <f t="shared" si="46"/>
        <v>0</v>
      </c>
      <c r="J126" s="1">
        <f t="shared" si="47"/>
        <v>0</v>
      </c>
      <c r="M126" s="8" t="str">
        <f t="shared" si="32"/>
        <v/>
      </c>
      <c r="N126" s="8" t="str">
        <f t="shared" si="33"/>
        <v/>
      </c>
      <c r="O126" s="1" t="str">
        <f t="shared" si="34"/>
        <v/>
      </c>
      <c r="P126" s="32" t="str">
        <f t="shared" si="35"/>
        <v/>
      </c>
      <c r="Q126" s="32" t="str">
        <f t="shared" si="48"/>
        <v/>
      </c>
      <c r="R126" s="6">
        <f t="shared" si="38"/>
        <v>0</v>
      </c>
      <c r="S126" s="6">
        <f>IF(AND(D126&lt;=L$4,P126&lt;&gt;"Y"),IF(N126&lt;VLOOKUP(O126,'Runners RBH2'!A$3:FQ$114,S$1,FALSE),IF(Y$2="zero",0,Y$2),0),0)</f>
        <v>0</v>
      </c>
      <c r="T126" s="6">
        <f t="shared" si="49"/>
        <v>0</v>
      </c>
      <c r="U126" s="2"/>
      <c r="V126" s="2" t="str">
        <f>IF(O126&lt;&gt;"",VLOOKUP(O126,Runners!CZ$3:DM$180,V$1,FALSE),"")</f>
        <v/>
      </c>
      <c r="W126" s="18" t="str">
        <f t="shared" si="50"/>
        <v/>
      </c>
    </row>
    <row r="127" spans="1:25" x14ac:dyDescent="0.25">
      <c r="B127" s="3"/>
      <c r="C127" s="3">
        <f>IF(A127&lt;&gt;"",VLOOKUP(A127,'Runners RBH2'!A$3:CT$114,C$1,FALSE),0)</f>
        <v>0</v>
      </c>
      <c r="D127" s="6">
        <f t="shared" si="45"/>
        <v>122</v>
      </c>
      <c r="E127" s="2"/>
      <c r="F127" s="2">
        <f t="shared" si="46"/>
        <v>0</v>
      </c>
      <c r="J127" s="1">
        <f t="shared" si="47"/>
        <v>0</v>
      </c>
      <c r="M127" s="8" t="str">
        <f t="shared" si="32"/>
        <v/>
      </c>
      <c r="N127" s="8" t="str">
        <f t="shared" si="33"/>
        <v/>
      </c>
      <c r="O127" s="1" t="str">
        <f t="shared" si="34"/>
        <v/>
      </c>
      <c r="P127" s="32" t="str">
        <f t="shared" si="35"/>
        <v/>
      </c>
      <c r="Q127" s="32" t="str">
        <f t="shared" si="48"/>
        <v/>
      </c>
      <c r="R127" s="6">
        <f t="shared" si="38"/>
        <v>0</v>
      </c>
      <c r="S127" s="6">
        <f>IF(AND(D127&lt;=L$4,P127&lt;&gt;"Y"),IF(N127&lt;VLOOKUP(O127,'Runners RBH2'!A$3:FQ$114,S$1,FALSE),IF(Y$2="zero",0,Y$2),0),0)</f>
        <v>0</v>
      </c>
      <c r="T127" s="6">
        <f t="shared" si="49"/>
        <v>0</v>
      </c>
      <c r="U127" s="2"/>
      <c r="V127" s="2" t="str">
        <f>IF(O127&lt;&gt;"",VLOOKUP(O127,Runners!CZ$3:DM$180,V$1,FALSE),"")</f>
        <v/>
      </c>
      <c r="W127" s="18" t="str">
        <f t="shared" si="50"/>
        <v/>
      </c>
    </row>
    <row r="128" spans="1:25" x14ac:dyDescent="0.25">
      <c r="B128" s="3"/>
      <c r="C128" s="3">
        <f>IF(A128&lt;&gt;"",VLOOKUP(A128,'Runners RBH2'!A$3:CT$114,C$1,FALSE),0)</f>
        <v>0</v>
      </c>
      <c r="D128" s="6">
        <f t="shared" si="45"/>
        <v>123</v>
      </c>
      <c r="E128" s="2"/>
      <c r="F128" s="2">
        <f t="shared" si="46"/>
        <v>0</v>
      </c>
      <c r="J128" s="1">
        <f t="shared" si="47"/>
        <v>0</v>
      </c>
      <c r="M128" s="8" t="str">
        <f t="shared" si="32"/>
        <v/>
      </c>
      <c r="N128" s="8" t="str">
        <f t="shared" si="33"/>
        <v/>
      </c>
      <c r="O128" s="1" t="str">
        <f t="shared" si="34"/>
        <v/>
      </c>
      <c r="P128" s="32" t="str">
        <f t="shared" si="35"/>
        <v/>
      </c>
      <c r="Q128" s="32" t="str">
        <f t="shared" si="48"/>
        <v/>
      </c>
      <c r="R128" s="6">
        <f t="shared" si="38"/>
        <v>0</v>
      </c>
      <c r="S128" s="6">
        <f>IF(AND(D128&lt;=L$4,P128&lt;&gt;"Y"),IF(N128&lt;VLOOKUP(O128,'Runners RBH2'!A$3:FQ$114,S$1,FALSE),IF(Y$2="zero",0,Y$2),0),0)</f>
        <v>0</v>
      </c>
      <c r="T128" s="6">
        <f t="shared" si="49"/>
        <v>0</v>
      </c>
      <c r="U128" s="2"/>
      <c r="V128" s="2" t="str">
        <f>IF(O128&lt;&gt;"",VLOOKUP(O128,Runners!CZ$3:DM$180,V$1,FALSE),"")</f>
        <v/>
      </c>
      <c r="W128" s="18" t="str">
        <f t="shared" si="50"/>
        <v/>
      </c>
    </row>
    <row r="129" spans="1:23" x14ac:dyDescent="0.25">
      <c r="C129" s="3">
        <f>IF(A129&lt;&gt;"",VLOOKUP(A129,'Runners RBH2'!A$3:CT$114,C$1,FALSE),0)</f>
        <v>0</v>
      </c>
      <c r="D129" s="6">
        <f t="shared" si="45"/>
        <v>124</v>
      </c>
      <c r="E129" s="2"/>
      <c r="F129" s="2">
        <f t="shared" si="46"/>
        <v>0</v>
      </c>
      <c r="J129" s="1">
        <f t="shared" si="47"/>
        <v>0</v>
      </c>
      <c r="M129" s="8" t="str">
        <f t="shared" si="32"/>
        <v/>
      </c>
      <c r="N129" s="8" t="str">
        <f t="shared" si="33"/>
        <v/>
      </c>
      <c r="O129" s="1" t="str">
        <f t="shared" si="34"/>
        <v/>
      </c>
      <c r="P129" s="32" t="str">
        <f t="shared" si="35"/>
        <v/>
      </c>
      <c r="Q129" s="32" t="str">
        <f t="shared" si="48"/>
        <v/>
      </c>
      <c r="R129" s="6">
        <f t="shared" si="38"/>
        <v>0</v>
      </c>
      <c r="S129" s="6">
        <f>IF(AND(D129&lt;=L$4,P129&lt;&gt;"Y"),IF(N129&lt;VLOOKUP(O129,'Runners RBH2'!A$3:FQ$114,S$1,FALSE),IF(Y$2="zero",0,Y$2),0),0)</f>
        <v>0</v>
      </c>
      <c r="T129" s="6">
        <f t="shared" si="49"/>
        <v>0</v>
      </c>
      <c r="U129" s="2"/>
      <c r="V129" s="2" t="str">
        <f>IF(O129&lt;&gt;"",VLOOKUP(O129,Runners!CZ$3:DM$180,V$1,FALSE),"")</f>
        <v/>
      </c>
      <c r="W129" s="18" t="str">
        <f t="shared" si="50"/>
        <v/>
      </c>
    </row>
    <row r="130" spans="1:23" x14ac:dyDescent="0.25">
      <c r="C130" s="3">
        <f>IF(A130&lt;&gt;"",VLOOKUP(A130,'Runners RBH2'!A$3:CT$114,C$1,FALSE),0)</f>
        <v>0</v>
      </c>
      <c r="D130" s="6">
        <f t="shared" si="45"/>
        <v>125</v>
      </c>
      <c r="E130" s="2"/>
      <c r="F130" s="2">
        <f t="shared" si="46"/>
        <v>0</v>
      </c>
      <c r="J130" s="1">
        <f t="shared" si="47"/>
        <v>0</v>
      </c>
      <c r="M130" s="8" t="str">
        <f t="shared" si="32"/>
        <v/>
      </c>
      <c r="N130" s="8" t="str">
        <f t="shared" si="33"/>
        <v/>
      </c>
      <c r="O130" s="1" t="str">
        <f t="shared" si="34"/>
        <v/>
      </c>
      <c r="P130" s="32" t="str">
        <f t="shared" si="35"/>
        <v/>
      </c>
      <c r="Q130" s="32" t="str">
        <f t="shared" si="48"/>
        <v/>
      </c>
      <c r="R130" s="6">
        <f t="shared" si="38"/>
        <v>0</v>
      </c>
      <c r="S130" s="6">
        <f>IF(AND(D130&lt;=L$4,P130&lt;&gt;"Y"),IF(N130&lt;VLOOKUP(O130,'Runners RBH2'!A$3:FQ$114,S$1,FALSE),IF(Y$2="zero",0,Y$2),0),0)</f>
        <v>0</v>
      </c>
      <c r="T130" s="6">
        <f t="shared" si="49"/>
        <v>0</v>
      </c>
      <c r="U130" s="2"/>
      <c r="V130" s="2" t="str">
        <f>IF(O130&lt;&gt;"",VLOOKUP(O130,Runners!CZ$3:DM$180,V$1,FALSE),"")</f>
        <v/>
      </c>
      <c r="W130" s="18" t="str">
        <f t="shared" si="50"/>
        <v/>
      </c>
    </row>
    <row r="131" spans="1:23" x14ac:dyDescent="0.25">
      <c r="B131" s="3"/>
      <c r="C131" s="3">
        <f>IF(A131&lt;&gt;"",VLOOKUP(A131,'Runners RBH2'!A$3:CT$114,C$1,FALSE),0)</f>
        <v>0</v>
      </c>
      <c r="D131" s="6">
        <f t="shared" si="45"/>
        <v>126</v>
      </c>
      <c r="E131" s="2"/>
      <c r="F131" s="2">
        <f t="shared" si="46"/>
        <v>0</v>
      </c>
      <c r="J131" s="1">
        <f t="shared" si="47"/>
        <v>0</v>
      </c>
      <c r="M131" s="8" t="str">
        <f t="shared" si="32"/>
        <v/>
      </c>
      <c r="N131" s="8" t="str">
        <f t="shared" si="33"/>
        <v/>
      </c>
      <c r="O131" s="1" t="str">
        <f t="shared" si="34"/>
        <v/>
      </c>
      <c r="P131" s="32" t="str">
        <f t="shared" si="35"/>
        <v/>
      </c>
      <c r="Q131" s="32" t="str">
        <f t="shared" si="48"/>
        <v/>
      </c>
      <c r="R131" s="6">
        <f t="shared" si="38"/>
        <v>0</v>
      </c>
      <c r="S131" s="6">
        <f>IF(AND(D131&lt;=L$4,P131&lt;&gt;"Y"),IF(N131&lt;VLOOKUP(O131,'Runners RBH2'!A$3:FQ$114,S$1,FALSE),IF(Y$2="zero",0,Y$2),0),0)</f>
        <v>0</v>
      </c>
      <c r="T131" s="6">
        <f t="shared" si="49"/>
        <v>0</v>
      </c>
      <c r="U131" s="2"/>
      <c r="V131" s="2" t="str">
        <f>IF(O131&lt;&gt;"",VLOOKUP(O131,Runners!CZ$3:DM$180,V$1,FALSE),"")</f>
        <v/>
      </c>
      <c r="W131" s="18" t="str">
        <f t="shared" si="50"/>
        <v/>
      </c>
    </row>
    <row r="132" spans="1:23" x14ac:dyDescent="0.25">
      <c r="C132" s="3">
        <f>IF(A132&lt;&gt;"",VLOOKUP(A132,'Runners RBH2'!A$3:CT$114,C$1,FALSE),0)</f>
        <v>0</v>
      </c>
      <c r="D132" s="6">
        <f t="shared" si="45"/>
        <v>127</v>
      </c>
      <c r="E132" s="2"/>
      <c r="F132" s="2">
        <f t="shared" si="46"/>
        <v>0</v>
      </c>
      <c r="J132" s="1">
        <f t="shared" si="47"/>
        <v>0</v>
      </c>
      <c r="M132" s="8" t="str">
        <f t="shared" ref="M132:M195" si="51">IF(D132&lt;=L$4,SMALL(E$4:E$208,D132),"")</f>
        <v/>
      </c>
      <c r="N132" s="8" t="str">
        <f t="shared" ref="N132:N195" si="52">IF(D132&lt;=L$4,VLOOKUP(M132,E$4:F$208,2,FALSE),"")</f>
        <v/>
      </c>
      <c r="O132" s="1" t="str">
        <f t="shared" ref="O132:O195" si="53">IF(D132&lt;=L$4,VLOOKUP(M132,E$4:J$208,6,FALSE),"")</f>
        <v/>
      </c>
      <c r="P132" s="32" t="str">
        <f t="shared" ref="P132:P195" si="54">IF(D132&lt;=L$4,VLOOKUP(O132,A$4:B$208,2,FALSE),"")</f>
        <v/>
      </c>
      <c r="Q132" s="32" t="str">
        <f t="shared" si="48"/>
        <v/>
      </c>
      <c r="R132" s="6">
        <f t="shared" si="38"/>
        <v>0</v>
      </c>
      <c r="S132" s="6">
        <f>IF(AND(D132&lt;=L$4,P132&lt;&gt;"Y"),IF(N132&lt;VLOOKUP(O132,'Runners RBH2'!A$3:FQ$114,S$1,FALSE),IF(Y$2="zero",0,Y$2),0),0)</f>
        <v>0</v>
      </c>
      <c r="T132" s="6">
        <f t="shared" si="49"/>
        <v>0</v>
      </c>
      <c r="U132" s="2"/>
      <c r="V132" s="2" t="str">
        <f>IF(O132&lt;&gt;"",VLOOKUP(O132,Runners!CZ$3:DM$180,V$1,FALSE),"")</f>
        <v/>
      </c>
      <c r="W132" s="18" t="str">
        <f t="shared" si="50"/>
        <v/>
      </c>
    </row>
    <row r="133" spans="1:23" x14ac:dyDescent="0.25">
      <c r="B133" s="3"/>
      <c r="C133" s="3">
        <f>IF(A133&lt;&gt;"",VLOOKUP(A133,'Runners RBH2'!A$3:CT$114,C$1,FALSE),0)</f>
        <v>0</v>
      </c>
      <c r="D133" s="6">
        <f t="shared" ref="D133:D138" si="55">D132+1</f>
        <v>128</v>
      </c>
      <c r="E133" s="2"/>
      <c r="F133" s="2">
        <f t="shared" ref="F133:F138" si="56">IF(E133&gt;0,E133-C133,0)</f>
        <v>0</v>
      </c>
      <c r="J133" s="1">
        <f t="shared" ref="J133:J138" si="57">A133</f>
        <v>0</v>
      </c>
      <c r="M133" s="8" t="str">
        <f t="shared" si="51"/>
        <v/>
      </c>
      <c r="N133" s="8" t="str">
        <f t="shared" si="52"/>
        <v/>
      </c>
      <c r="O133" s="1" t="str">
        <f t="shared" si="53"/>
        <v/>
      </c>
      <c r="P133" s="32" t="str">
        <f t="shared" si="54"/>
        <v/>
      </c>
      <c r="Q133" s="32" t="str">
        <f t="shared" ref="Q133:Q138" si="58">IF(D133&lt;=L$4,IF(P133="Y",Q132,Q132-1),"")</f>
        <v/>
      </c>
      <c r="R133" s="6">
        <f t="shared" ref="R133:R196" si="59">IF(Q133=Q132,0,IF(Q133&gt;0,Q133,1))</f>
        <v>0</v>
      </c>
      <c r="S133" s="6">
        <f>IF(AND(D133&lt;=L$4,P133&lt;&gt;"Y"),IF(N133&lt;VLOOKUP(O133,'Runners RBH2'!A$3:FQ$114,S$1,FALSE),IF(Y$2="zero",0,Y$2),0),0)</f>
        <v>0</v>
      </c>
      <c r="T133" s="6">
        <f t="shared" ref="T133:T138" si="60">IF(AND(D133&lt;=L$4,P133&lt;&gt;"Y"),S133+R133,0)</f>
        <v>0</v>
      </c>
      <c r="U133" s="2"/>
      <c r="V133" s="2" t="str">
        <f>IF(O133&lt;&gt;"",VLOOKUP(O133,Runners!CZ$3:DM$180,V$1,FALSE),"")</f>
        <v/>
      </c>
      <c r="W133" s="18" t="str">
        <f t="shared" ref="W133:W138" si="61">IF(O133&lt;&gt;"",(V133-N133)/V133,"")</f>
        <v/>
      </c>
    </row>
    <row r="134" spans="1:23" x14ac:dyDescent="0.25">
      <c r="C134" s="3">
        <f>IF(A134&lt;&gt;"",VLOOKUP(A134,'Runners RBH2'!A$3:CT$114,C$1,FALSE),0)</f>
        <v>0</v>
      </c>
      <c r="D134" s="6">
        <f t="shared" si="55"/>
        <v>129</v>
      </c>
      <c r="E134" s="2"/>
      <c r="F134" s="2">
        <f t="shared" si="56"/>
        <v>0</v>
      </c>
      <c r="J134" s="1">
        <f t="shared" si="57"/>
        <v>0</v>
      </c>
      <c r="M134" s="8" t="str">
        <f t="shared" si="51"/>
        <v/>
      </c>
      <c r="N134" s="8" t="str">
        <f t="shared" si="52"/>
        <v/>
      </c>
      <c r="O134" s="1" t="str">
        <f t="shared" si="53"/>
        <v/>
      </c>
      <c r="P134" s="32" t="str">
        <f t="shared" si="54"/>
        <v/>
      </c>
      <c r="Q134" s="32" t="str">
        <f t="shared" si="58"/>
        <v/>
      </c>
      <c r="R134" s="6">
        <f t="shared" si="59"/>
        <v>0</v>
      </c>
      <c r="S134" s="6">
        <f>IF(AND(D134&lt;=L$4,P134&lt;&gt;"Y"),IF(N134&lt;VLOOKUP(O134,'Runners RBH2'!A$3:FQ$114,S$1,FALSE),IF(Y$2="zero",0,Y$2),0),0)</f>
        <v>0</v>
      </c>
      <c r="T134" s="6">
        <f t="shared" si="60"/>
        <v>0</v>
      </c>
      <c r="U134" s="2"/>
      <c r="V134" s="2" t="str">
        <f>IF(O134&lt;&gt;"",VLOOKUP(O134,Runners!CZ$3:DM$180,V$1,FALSE),"")</f>
        <v/>
      </c>
      <c r="W134" s="18" t="str">
        <f t="shared" si="61"/>
        <v/>
      </c>
    </row>
    <row r="135" spans="1:23" x14ac:dyDescent="0.25">
      <c r="C135" s="3">
        <f>IF(A135&lt;&gt;"",VLOOKUP(A135,'Runners RBH2'!A$3:CT$114,C$1,FALSE),0)</f>
        <v>0</v>
      </c>
      <c r="D135" s="6">
        <f t="shared" si="55"/>
        <v>130</v>
      </c>
      <c r="E135" s="2"/>
      <c r="F135" s="2">
        <f t="shared" si="56"/>
        <v>0</v>
      </c>
      <c r="J135" s="1">
        <f t="shared" si="57"/>
        <v>0</v>
      </c>
      <c r="M135" s="8" t="str">
        <f t="shared" si="51"/>
        <v/>
      </c>
      <c r="N135" s="8" t="str">
        <f t="shared" si="52"/>
        <v/>
      </c>
      <c r="O135" s="1" t="str">
        <f t="shared" si="53"/>
        <v/>
      </c>
      <c r="P135" s="32" t="str">
        <f t="shared" si="54"/>
        <v/>
      </c>
      <c r="Q135" s="32" t="str">
        <f t="shared" si="58"/>
        <v/>
      </c>
      <c r="R135" s="6">
        <f t="shared" si="59"/>
        <v>0</v>
      </c>
      <c r="S135" s="6">
        <f>IF(AND(D135&lt;=L$4,P135&lt;&gt;"Y"),IF(N135&lt;VLOOKUP(O135,'Runners RBH2'!A$3:FQ$114,S$1,FALSE),IF(Y$2="zero",0,Y$2),0),0)</f>
        <v>0</v>
      </c>
      <c r="T135" s="6">
        <f t="shared" si="60"/>
        <v>0</v>
      </c>
      <c r="U135" s="2"/>
      <c r="V135" s="2" t="str">
        <f>IF(O135&lt;&gt;"",VLOOKUP(O135,Runners!CZ$3:DM$180,V$1,FALSE),"")</f>
        <v/>
      </c>
      <c r="W135" s="18" t="str">
        <f t="shared" si="61"/>
        <v/>
      </c>
    </row>
    <row r="136" spans="1:23" x14ac:dyDescent="0.25">
      <c r="C136" s="3">
        <f>IF(A136&lt;&gt;"",VLOOKUP(A136,'Runners RBH2'!A$3:CT$114,C$1,FALSE),0)</f>
        <v>0</v>
      </c>
      <c r="D136" s="6">
        <f t="shared" si="55"/>
        <v>131</v>
      </c>
      <c r="E136" s="2"/>
      <c r="F136" s="2">
        <f t="shared" si="56"/>
        <v>0</v>
      </c>
      <c r="J136" s="1">
        <f t="shared" si="57"/>
        <v>0</v>
      </c>
      <c r="M136" s="8" t="str">
        <f t="shared" si="51"/>
        <v/>
      </c>
      <c r="N136" s="8" t="str">
        <f t="shared" si="52"/>
        <v/>
      </c>
      <c r="O136" s="1" t="str">
        <f t="shared" si="53"/>
        <v/>
      </c>
      <c r="P136" s="32" t="str">
        <f t="shared" si="54"/>
        <v/>
      </c>
      <c r="Q136" s="32" t="str">
        <f t="shared" si="58"/>
        <v/>
      </c>
      <c r="R136" s="6">
        <f t="shared" si="59"/>
        <v>0</v>
      </c>
      <c r="S136" s="6">
        <f>IF(AND(D136&lt;=L$4,P136&lt;&gt;"Y"),IF(N136&lt;VLOOKUP(O136,'Runners RBH2'!A$3:FQ$114,S$1,FALSE),IF(Y$2="zero",0,Y$2),0),0)</f>
        <v>0</v>
      </c>
      <c r="T136" s="6">
        <f t="shared" si="60"/>
        <v>0</v>
      </c>
      <c r="U136" s="2"/>
      <c r="V136" s="2" t="str">
        <f>IF(O136&lt;&gt;"",VLOOKUP(O136,Runners!CZ$3:DM$180,V$1,FALSE),"")</f>
        <v/>
      </c>
      <c r="W136" s="18" t="str">
        <f t="shared" si="61"/>
        <v/>
      </c>
    </row>
    <row r="137" spans="1:23" x14ac:dyDescent="0.25">
      <c r="C137" s="3">
        <f>IF(A137&lt;&gt;"",VLOOKUP(A137,'Runners RBH2'!A$3:CT$114,C$1,FALSE),0)</f>
        <v>0</v>
      </c>
      <c r="D137" s="6">
        <f t="shared" si="55"/>
        <v>132</v>
      </c>
      <c r="E137" s="2"/>
      <c r="F137" s="2">
        <f t="shared" si="56"/>
        <v>0</v>
      </c>
      <c r="J137" s="1">
        <f t="shared" si="57"/>
        <v>0</v>
      </c>
      <c r="M137" s="8" t="str">
        <f t="shared" si="51"/>
        <v/>
      </c>
      <c r="N137" s="8" t="str">
        <f t="shared" si="52"/>
        <v/>
      </c>
      <c r="O137" s="1" t="str">
        <f t="shared" si="53"/>
        <v/>
      </c>
      <c r="P137" s="32" t="str">
        <f t="shared" si="54"/>
        <v/>
      </c>
      <c r="Q137" s="32" t="str">
        <f t="shared" si="58"/>
        <v/>
      </c>
      <c r="R137" s="6">
        <f t="shared" si="59"/>
        <v>0</v>
      </c>
      <c r="S137" s="6">
        <f>IF(AND(D137&lt;=L$4,P137&lt;&gt;"Y"),IF(N137&lt;VLOOKUP(O137,'Runners RBH2'!A$3:FQ$114,S$1,FALSE),IF(Y$2="zero",0,Y$2),0),0)</f>
        <v>0</v>
      </c>
      <c r="T137" s="6">
        <f t="shared" si="60"/>
        <v>0</v>
      </c>
      <c r="U137" s="2"/>
      <c r="V137" s="2" t="str">
        <f>IF(O137&lt;&gt;"",VLOOKUP(O137,Runners!CZ$3:DM$180,V$1,FALSE),"")</f>
        <v/>
      </c>
      <c r="W137" s="18" t="str">
        <f t="shared" si="61"/>
        <v/>
      </c>
    </row>
    <row r="138" spans="1:23" x14ac:dyDescent="0.25">
      <c r="C138" s="3">
        <f>IF(A138&lt;&gt;"",VLOOKUP(A138,'Runners RBH2'!A$3:CT$114,C$1,FALSE),0)</f>
        <v>0</v>
      </c>
      <c r="D138" s="6">
        <f t="shared" si="55"/>
        <v>133</v>
      </c>
      <c r="E138" s="2"/>
      <c r="F138" s="2">
        <f t="shared" si="56"/>
        <v>0</v>
      </c>
      <c r="J138" s="1">
        <f t="shared" si="57"/>
        <v>0</v>
      </c>
      <c r="M138" s="8" t="str">
        <f t="shared" si="51"/>
        <v/>
      </c>
      <c r="N138" s="8" t="str">
        <f t="shared" si="52"/>
        <v/>
      </c>
      <c r="O138" s="1" t="str">
        <f t="shared" si="53"/>
        <v/>
      </c>
      <c r="P138" s="32" t="str">
        <f t="shared" si="54"/>
        <v/>
      </c>
      <c r="Q138" s="32" t="str">
        <f t="shared" si="58"/>
        <v/>
      </c>
      <c r="R138" s="6">
        <f t="shared" si="59"/>
        <v>0</v>
      </c>
      <c r="S138" s="6">
        <f>IF(AND(D138&lt;=L$4,P138&lt;&gt;"Y"),IF(N138&lt;VLOOKUP(O138,'Runners RBH2'!A$3:FQ$114,S$1,FALSE),IF(Y$2="zero",0,Y$2),0),0)</f>
        <v>0</v>
      </c>
      <c r="T138" s="6">
        <f t="shared" si="60"/>
        <v>0</v>
      </c>
      <c r="U138" s="2"/>
      <c r="V138" s="2" t="str">
        <f>IF(O138&lt;&gt;"",VLOOKUP(O138,Runners!CZ$3:DM$180,V$1,FALSE),"")</f>
        <v/>
      </c>
      <c r="W138" s="18" t="str">
        <f t="shared" si="61"/>
        <v/>
      </c>
    </row>
    <row r="139" spans="1:23" x14ac:dyDescent="0.25">
      <c r="C139" s="3">
        <f>IF(A139&lt;&gt;"",VLOOKUP(A139,'Runners RBH2'!A$3:CT$114,C$1,FALSE),0)</f>
        <v>0</v>
      </c>
      <c r="D139" s="6">
        <f t="shared" ref="D139:D141" si="62">D138+1</f>
        <v>134</v>
      </c>
      <c r="E139" s="2"/>
      <c r="F139" s="2">
        <f t="shared" ref="F139:F141" si="63">IF(E139&gt;0,E139-C139,0)</f>
        <v>0</v>
      </c>
      <c r="J139" s="1">
        <f t="shared" ref="J139:J141" si="64">A139</f>
        <v>0</v>
      </c>
      <c r="M139" s="8" t="str">
        <f t="shared" si="51"/>
        <v/>
      </c>
      <c r="N139" s="8" t="str">
        <f t="shared" si="52"/>
        <v/>
      </c>
      <c r="O139" s="1" t="str">
        <f t="shared" si="53"/>
        <v/>
      </c>
      <c r="P139" s="32" t="str">
        <f t="shared" si="54"/>
        <v/>
      </c>
      <c r="Q139" s="32" t="str">
        <f t="shared" ref="Q139:Q141" si="65">IF(D139&lt;=L$4,IF(P139="Y",Q138,Q138-1),"")</f>
        <v/>
      </c>
      <c r="R139" s="6">
        <f t="shared" si="59"/>
        <v>0</v>
      </c>
      <c r="S139" s="6">
        <f>IF(AND(D139&lt;=L$4,P139&lt;&gt;"Y"),IF(N139&lt;VLOOKUP(O139,'Runners RBH2'!A$3:FQ$114,S$1,FALSE),IF(Y$2="zero",0,Y$2),0),0)</f>
        <v>0</v>
      </c>
      <c r="T139" s="6">
        <f t="shared" ref="T139:T141" si="66">IF(AND(D139&lt;=L$4,P139&lt;&gt;"Y"),S139+R139,0)</f>
        <v>0</v>
      </c>
      <c r="U139" s="2"/>
      <c r="V139" s="2" t="str">
        <f>IF(O139&lt;&gt;"",VLOOKUP(O139,Runners!CZ$3:DM$180,V$1,FALSE),"")</f>
        <v/>
      </c>
      <c r="W139" s="18" t="str">
        <f t="shared" ref="W139:W141" si="67">IF(O139&lt;&gt;"",(V139-N139)/V139,"")</f>
        <v/>
      </c>
    </row>
    <row r="140" spans="1:23" x14ac:dyDescent="0.25">
      <c r="A140" s="33"/>
      <c r="C140" s="3">
        <f>IF(A140&lt;&gt;"",VLOOKUP(A140,'Runners RBH2'!A$3:CT$114,C$1,FALSE),0)</f>
        <v>0</v>
      </c>
      <c r="D140" s="6">
        <f t="shared" si="62"/>
        <v>135</v>
      </c>
      <c r="E140" s="2"/>
      <c r="F140" s="2">
        <f t="shared" si="63"/>
        <v>0</v>
      </c>
      <c r="J140" s="1">
        <f t="shared" si="64"/>
        <v>0</v>
      </c>
      <c r="M140" s="8" t="str">
        <f t="shared" si="51"/>
        <v/>
      </c>
      <c r="N140" s="8" t="str">
        <f t="shared" si="52"/>
        <v/>
      </c>
      <c r="O140" s="1" t="str">
        <f t="shared" si="53"/>
        <v/>
      </c>
      <c r="P140" s="32" t="str">
        <f t="shared" si="54"/>
        <v/>
      </c>
      <c r="Q140" s="32" t="str">
        <f t="shared" si="65"/>
        <v/>
      </c>
      <c r="R140" s="6">
        <f t="shared" si="59"/>
        <v>0</v>
      </c>
      <c r="S140" s="6">
        <f>IF(AND(D140&lt;=L$4,P140&lt;&gt;"Y"),IF(N140&lt;VLOOKUP(O140,'Runners RBH2'!A$3:FQ$114,S$1,FALSE),IF(Y$2="zero",0,Y$2),0),0)</f>
        <v>0</v>
      </c>
      <c r="T140" s="6">
        <f t="shared" si="66"/>
        <v>0</v>
      </c>
      <c r="U140" s="2"/>
      <c r="V140" s="2" t="str">
        <f>IF(O140&lt;&gt;"",VLOOKUP(O140,Runners!CZ$3:DM$180,V$1,FALSE),"")</f>
        <v/>
      </c>
      <c r="W140" s="18" t="str">
        <f t="shared" si="67"/>
        <v/>
      </c>
    </row>
    <row r="141" spans="1:23" x14ac:dyDescent="0.25">
      <c r="C141" s="3">
        <f>IF(A141&lt;&gt;"",VLOOKUP(A141,'Runners RBH2'!A$3:CT$114,C$1,FALSE),0)</f>
        <v>0</v>
      </c>
      <c r="D141" s="6">
        <f t="shared" si="62"/>
        <v>136</v>
      </c>
      <c r="E141" s="2"/>
      <c r="F141" s="2">
        <f t="shared" si="63"/>
        <v>0</v>
      </c>
      <c r="J141" s="1">
        <f t="shared" si="64"/>
        <v>0</v>
      </c>
      <c r="M141" s="8" t="str">
        <f t="shared" si="51"/>
        <v/>
      </c>
      <c r="N141" s="8" t="str">
        <f t="shared" si="52"/>
        <v/>
      </c>
      <c r="O141" s="1" t="str">
        <f t="shared" si="53"/>
        <v/>
      </c>
      <c r="P141" s="32" t="str">
        <f t="shared" si="54"/>
        <v/>
      </c>
      <c r="Q141" s="32" t="str">
        <f t="shared" si="65"/>
        <v/>
      </c>
      <c r="R141" s="6">
        <f t="shared" si="59"/>
        <v>0</v>
      </c>
      <c r="S141" s="6">
        <f>IF(AND(D141&lt;=L$4,P141&lt;&gt;"Y"),IF(N141&lt;VLOOKUP(O141,'Runners RBH2'!A$3:FQ$114,S$1,FALSE),IF(Y$2="zero",0,Y$2),0),0)</f>
        <v>0</v>
      </c>
      <c r="T141" s="6">
        <f t="shared" si="66"/>
        <v>0</v>
      </c>
      <c r="U141" s="2"/>
      <c r="V141" s="2" t="str">
        <f>IF(O141&lt;&gt;"",VLOOKUP(O141,Runners!CZ$3:DM$180,V$1,FALSE),"")</f>
        <v/>
      </c>
      <c r="W141" s="18" t="str">
        <f t="shared" si="67"/>
        <v/>
      </c>
    </row>
    <row r="142" spans="1:23" x14ac:dyDescent="0.25">
      <c r="C142" s="3">
        <f>IF(A142&lt;&gt;"",VLOOKUP(A142,'Runners RBH2'!A$3:CT$114,C$1,FALSE),0)</f>
        <v>0</v>
      </c>
      <c r="D142" s="6">
        <f t="shared" ref="D142:D147" si="68">D141+1</f>
        <v>137</v>
      </c>
      <c r="E142" s="2"/>
      <c r="F142" s="2">
        <f t="shared" ref="F142:F147" si="69">IF(E142&gt;0,E142-C142,0)</f>
        <v>0</v>
      </c>
      <c r="J142" s="1">
        <f t="shared" ref="J142:J147" si="70">A142</f>
        <v>0</v>
      </c>
      <c r="M142" s="8" t="str">
        <f t="shared" si="51"/>
        <v/>
      </c>
      <c r="N142" s="8" t="str">
        <f t="shared" si="52"/>
        <v/>
      </c>
      <c r="O142" s="1" t="str">
        <f t="shared" si="53"/>
        <v/>
      </c>
      <c r="P142" s="32" t="str">
        <f t="shared" si="54"/>
        <v/>
      </c>
      <c r="Q142" s="32" t="str">
        <f t="shared" ref="Q142:Q147" si="71">IF(D142&lt;=L$4,IF(P142="Y",Q141,Q141-1),"")</f>
        <v/>
      </c>
      <c r="R142" s="6">
        <f t="shared" si="59"/>
        <v>0</v>
      </c>
      <c r="S142" s="6">
        <f>IF(AND(D142&lt;=L$4,P142&lt;&gt;"Y"),IF(N142&lt;VLOOKUP(O142,'Runners RBH2'!A$3:FQ$114,S$1,FALSE),IF(Y$2="zero",0,Y$2),0),0)</f>
        <v>0</v>
      </c>
      <c r="T142" s="6">
        <f t="shared" ref="T142:T147" si="72">IF(AND(D142&lt;=L$4,P142&lt;&gt;"Y"),S142+R142,0)</f>
        <v>0</v>
      </c>
      <c r="U142" s="2"/>
      <c r="V142" s="2" t="str">
        <f>IF(O142&lt;&gt;"",VLOOKUP(O142,Runners!CZ$3:DM$180,V$1,FALSE),"")</f>
        <v/>
      </c>
      <c r="W142" s="18" t="str">
        <f t="shared" ref="W142:W147" si="73">IF(O142&lt;&gt;"",(V142-N142)/V142,"")</f>
        <v/>
      </c>
    </row>
    <row r="143" spans="1:23" x14ac:dyDescent="0.25">
      <c r="C143" s="3">
        <f>IF(A143&lt;&gt;"",VLOOKUP(A143,'Runners RBH2'!A$3:CT$114,C$1,FALSE),0)</f>
        <v>0</v>
      </c>
      <c r="D143" s="6">
        <f t="shared" si="68"/>
        <v>138</v>
      </c>
      <c r="E143" s="2"/>
      <c r="F143" s="2">
        <f t="shared" si="69"/>
        <v>0</v>
      </c>
      <c r="J143" s="1">
        <f t="shared" si="70"/>
        <v>0</v>
      </c>
      <c r="M143" s="8" t="str">
        <f t="shared" si="51"/>
        <v/>
      </c>
      <c r="N143" s="8" t="str">
        <f t="shared" si="52"/>
        <v/>
      </c>
      <c r="O143" s="1" t="str">
        <f t="shared" si="53"/>
        <v/>
      </c>
      <c r="P143" s="32" t="str">
        <f t="shared" si="54"/>
        <v/>
      </c>
      <c r="Q143" s="32" t="str">
        <f t="shared" si="71"/>
        <v/>
      </c>
      <c r="R143" s="6">
        <f t="shared" si="59"/>
        <v>0</v>
      </c>
      <c r="S143" s="6">
        <f>IF(AND(D143&lt;=L$4,P143&lt;&gt;"Y"),IF(N143&lt;VLOOKUP(O143,'Runners RBH2'!A$3:FQ$114,S$1,FALSE),IF(Y$2="zero",0,Y$2),0),0)</f>
        <v>0</v>
      </c>
      <c r="T143" s="6">
        <f t="shared" si="72"/>
        <v>0</v>
      </c>
      <c r="U143" s="2"/>
      <c r="V143" s="2" t="str">
        <f>IF(O143&lt;&gt;"",VLOOKUP(O143,Runners!CZ$3:DM$180,V$1,FALSE),"")</f>
        <v/>
      </c>
      <c r="W143" s="18" t="str">
        <f t="shared" si="73"/>
        <v/>
      </c>
    </row>
    <row r="144" spans="1:23" x14ac:dyDescent="0.25">
      <c r="B144" s="3"/>
      <c r="C144" s="3">
        <f>IF(A144&lt;&gt;"",VLOOKUP(A144,'Runners RBH2'!A$3:CT$114,C$1,FALSE),0)</f>
        <v>0</v>
      </c>
      <c r="D144" s="6">
        <f t="shared" si="68"/>
        <v>139</v>
      </c>
      <c r="E144" s="2"/>
      <c r="F144" s="2">
        <f t="shared" si="69"/>
        <v>0</v>
      </c>
      <c r="J144" s="1">
        <f t="shared" si="70"/>
        <v>0</v>
      </c>
      <c r="M144" s="8" t="str">
        <f t="shared" si="51"/>
        <v/>
      </c>
      <c r="N144" s="8" t="str">
        <f t="shared" si="52"/>
        <v/>
      </c>
      <c r="O144" s="1" t="str">
        <f t="shared" si="53"/>
        <v/>
      </c>
      <c r="P144" s="32" t="str">
        <f t="shared" si="54"/>
        <v/>
      </c>
      <c r="Q144" s="32" t="str">
        <f t="shared" si="71"/>
        <v/>
      </c>
      <c r="R144" s="6">
        <f t="shared" si="59"/>
        <v>0</v>
      </c>
      <c r="S144" s="6">
        <f>IF(AND(D144&lt;=L$4,P144&lt;&gt;"Y"),IF(N144&lt;VLOOKUP(O144,'Runners RBH2'!A$3:FQ$114,S$1,FALSE),IF(Y$2="zero",0,Y$2),0),0)</f>
        <v>0</v>
      </c>
      <c r="T144" s="6">
        <f t="shared" si="72"/>
        <v>0</v>
      </c>
      <c r="U144" s="2"/>
      <c r="V144" s="2" t="str">
        <f>IF(O144&lt;&gt;"",VLOOKUP(O144,Runners!CZ$3:DM$180,V$1,FALSE),"")</f>
        <v/>
      </c>
      <c r="W144" s="18" t="str">
        <f t="shared" si="73"/>
        <v/>
      </c>
    </row>
    <row r="145" spans="2:23" x14ac:dyDescent="0.25">
      <c r="C145" s="3">
        <f>IF(A145&lt;&gt;"",VLOOKUP(A145,'Runners RBH2'!A$3:CT$114,C$1,FALSE),0)</f>
        <v>0</v>
      </c>
      <c r="D145" s="6">
        <f t="shared" si="68"/>
        <v>140</v>
      </c>
      <c r="E145" s="2"/>
      <c r="F145" s="2">
        <f t="shared" si="69"/>
        <v>0</v>
      </c>
      <c r="J145" s="1">
        <f t="shared" si="70"/>
        <v>0</v>
      </c>
      <c r="M145" s="8" t="str">
        <f t="shared" si="51"/>
        <v/>
      </c>
      <c r="N145" s="8" t="str">
        <f t="shared" si="52"/>
        <v/>
      </c>
      <c r="O145" s="1" t="str">
        <f t="shared" si="53"/>
        <v/>
      </c>
      <c r="P145" s="32" t="str">
        <f t="shared" si="54"/>
        <v/>
      </c>
      <c r="Q145" s="32" t="str">
        <f t="shared" si="71"/>
        <v/>
      </c>
      <c r="R145" s="6">
        <f t="shared" si="59"/>
        <v>0</v>
      </c>
      <c r="S145" s="6">
        <f>IF(AND(D145&lt;=L$4,P145&lt;&gt;"Y"),IF(N145&lt;VLOOKUP(O145,'Runners RBH2'!A$3:FQ$114,S$1,FALSE),IF(Y$2="zero",0,Y$2),0),0)</f>
        <v>0</v>
      </c>
      <c r="T145" s="6">
        <f t="shared" si="72"/>
        <v>0</v>
      </c>
      <c r="U145" s="2"/>
      <c r="V145" s="2" t="str">
        <f>IF(O145&lt;&gt;"",VLOOKUP(O145,Runners!CZ$3:DM$180,V$1,FALSE),"")</f>
        <v/>
      </c>
      <c r="W145" s="18" t="str">
        <f t="shared" si="73"/>
        <v/>
      </c>
    </row>
    <row r="146" spans="2:23" x14ac:dyDescent="0.25">
      <c r="C146" s="3">
        <f>IF(A146&lt;&gt;"",VLOOKUP(A146,'Runners RBH2'!A$3:CT$114,C$1,FALSE),0)</f>
        <v>0</v>
      </c>
      <c r="D146" s="6">
        <f t="shared" si="68"/>
        <v>141</v>
      </c>
      <c r="E146" s="2"/>
      <c r="F146" s="2">
        <f t="shared" si="69"/>
        <v>0</v>
      </c>
      <c r="J146" s="1">
        <f t="shared" si="70"/>
        <v>0</v>
      </c>
      <c r="M146" s="8" t="str">
        <f t="shared" si="51"/>
        <v/>
      </c>
      <c r="N146" s="8" t="str">
        <f t="shared" si="52"/>
        <v/>
      </c>
      <c r="O146" s="1" t="str">
        <f t="shared" si="53"/>
        <v/>
      </c>
      <c r="P146" s="32" t="str">
        <f t="shared" si="54"/>
        <v/>
      </c>
      <c r="Q146" s="32" t="str">
        <f t="shared" si="71"/>
        <v/>
      </c>
      <c r="R146" s="6">
        <f t="shared" si="59"/>
        <v>0</v>
      </c>
      <c r="S146" s="6">
        <f>IF(AND(D146&lt;=L$4,P146&lt;&gt;"Y"),IF(N146&lt;VLOOKUP(O146,'Runners RBH2'!A$3:FQ$114,S$1,FALSE),IF(Y$2="zero",0,Y$2),0),0)</f>
        <v>0</v>
      </c>
      <c r="T146" s="6">
        <f t="shared" si="72"/>
        <v>0</v>
      </c>
      <c r="U146" s="2"/>
      <c r="V146" s="2" t="str">
        <f>IF(O146&lt;&gt;"",VLOOKUP(O146,Runners!CZ$3:DM$180,V$1,FALSE),"")</f>
        <v/>
      </c>
      <c r="W146" s="18" t="str">
        <f t="shared" si="73"/>
        <v/>
      </c>
    </row>
    <row r="147" spans="2:23" x14ac:dyDescent="0.25">
      <c r="C147" s="3">
        <f>IF(A147&lt;&gt;"",VLOOKUP(A147,'Runners RBH2'!A$3:CT$114,C$1,FALSE),0)</f>
        <v>0</v>
      </c>
      <c r="D147" s="6">
        <f t="shared" si="68"/>
        <v>142</v>
      </c>
      <c r="E147" s="2"/>
      <c r="F147" s="2">
        <f t="shared" si="69"/>
        <v>0</v>
      </c>
      <c r="J147" s="1">
        <f t="shared" si="70"/>
        <v>0</v>
      </c>
      <c r="M147" s="8" t="str">
        <f t="shared" si="51"/>
        <v/>
      </c>
      <c r="N147" s="8" t="str">
        <f t="shared" si="52"/>
        <v/>
      </c>
      <c r="O147" s="1" t="str">
        <f t="shared" si="53"/>
        <v/>
      </c>
      <c r="P147" s="32" t="str">
        <f t="shared" si="54"/>
        <v/>
      </c>
      <c r="Q147" s="32" t="str">
        <f t="shared" si="71"/>
        <v/>
      </c>
      <c r="R147" s="6">
        <f t="shared" si="59"/>
        <v>0</v>
      </c>
      <c r="S147" s="6">
        <f>IF(AND(D147&lt;=L$4,P147&lt;&gt;"Y"),IF(N147&lt;VLOOKUP(O147,'Runners RBH2'!A$3:FQ$114,S$1,FALSE),IF(Y$2="zero",0,Y$2),0),0)</f>
        <v>0</v>
      </c>
      <c r="T147" s="6">
        <f t="shared" si="72"/>
        <v>0</v>
      </c>
      <c r="U147" s="2"/>
      <c r="V147" s="2" t="str">
        <f>IF(O147&lt;&gt;"",VLOOKUP(O147,Runners!CZ$3:DM$180,V$1,FALSE),"")</f>
        <v/>
      </c>
      <c r="W147" s="18" t="str">
        <f t="shared" si="73"/>
        <v/>
      </c>
    </row>
    <row r="148" spans="2:23" x14ac:dyDescent="0.25">
      <c r="C148" s="3">
        <f>IF(A148&lt;&gt;"",VLOOKUP(A148,'Runners RBH2'!A$3:CT$114,C$1,FALSE),0)</f>
        <v>0</v>
      </c>
      <c r="D148" s="6">
        <f t="shared" ref="D148:D164" si="74">D147+1</f>
        <v>143</v>
      </c>
      <c r="E148" s="2"/>
      <c r="F148" s="2">
        <f t="shared" ref="F148:F207" si="75">IF(E148&gt;0,E148-C148,0)</f>
        <v>0</v>
      </c>
      <c r="J148" s="1">
        <f t="shared" ref="J148:J164" si="76">A148</f>
        <v>0</v>
      </c>
      <c r="M148" s="8" t="str">
        <f t="shared" si="51"/>
        <v/>
      </c>
      <c r="N148" s="8" t="str">
        <f t="shared" si="52"/>
        <v/>
      </c>
      <c r="O148" s="1" t="str">
        <f t="shared" si="53"/>
        <v/>
      </c>
      <c r="P148" s="32" t="str">
        <f t="shared" si="54"/>
        <v/>
      </c>
      <c r="Q148" s="32" t="str">
        <f t="shared" ref="Q148:Q164" si="77">IF(D148&lt;=L$4,IF(P148="Y",Q147,Q147-1),"")</f>
        <v/>
      </c>
      <c r="R148" s="6">
        <f t="shared" si="59"/>
        <v>0</v>
      </c>
      <c r="S148" s="6">
        <f>IF(AND(D148&lt;=L$4,P148&lt;&gt;"Y"),IF(N148&lt;VLOOKUP(O148,'Runners RBH2'!A$3:FQ$114,S$1,FALSE),IF(Y$2="zero",0,Y$2),0),0)</f>
        <v>0</v>
      </c>
      <c r="T148" s="6">
        <f t="shared" ref="T148:T164" si="78">IF(AND(D148&lt;=L$4,P148&lt;&gt;"Y"),S148+R148,0)</f>
        <v>0</v>
      </c>
      <c r="U148" s="2"/>
      <c r="V148" s="2" t="str">
        <f>IF(O148&lt;&gt;"",VLOOKUP(O148,Runners!CZ$3:DM$180,V$1,FALSE),"")</f>
        <v/>
      </c>
      <c r="W148" s="18" t="str">
        <f t="shared" ref="W148:W164" si="79">IF(O148&lt;&gt;"",(V148-N148)/V148,"")</f>
        <v/>
      </c>
    </row>
    <row r="149" spans="2:23" x14ac:dyDescent="0.25">
      <c r="B149" s="3"/>
      <c r="C149" s="3">
        <f>IF(A149&lt;&gt;"",VLOOKUP(A149,'Runners RBH2'!A$3:CT$114,C$1,FALSE),0)</f>
        <v>0</v>
      </c>
      <c r="D149" s="6">
        <f t="shared" si="74"/>
        <v>144</v>
      </c>
      <c r="E149" s="2"/>
      <c r="F149" s="2">
        <f t="shared" si="75"/>
        <v>0</v>
      </c>
      <c r="J149" s="1">
        <f t="shared" si="76"/>
        <v>0</v>
      </c>
      <c r="M149" s="8" t="str">
        <f t="shared" si="51"/>
        <v/>
      </c>
      <c r="N149" s="8" t="str">
        <f t="shared" si="52"/>
        <v/>
      </c>
      <c r="O149" s="1" t="str">
        <f t="shared" si="53"/>
        <v/>
      </c>
      <c r="P149" s="32" t="str">
        <f t="shared" si="54"/>
        <v/>
      </c>
      <c r="Q149" s="32" t="str">
        <f t="shared" si="77"/>
        <v/>
      </c>
      <c r="R149" s="6">
        <f t="shared" si="59"/>
        <v>0</v>
      </c>
      <c r="S149" s="6">
        <f>IF(AND(D149&lt;=L$4,P149&lt;&gt;"Y"),IF(N149&lt;VLOOKUP(O149,'Runners RBH2'!A$3:FQ$114,S$1,FALSE),IF(Y$2="zero",0,Y$2),0),0)</f>
        <v>0</v>
      </c>
      <c r="T149" s="6">
        <f t="shared" si="78"/>
        <v>0</v>
      </c>
      <c r="U149" s="2"/>
      <c r="V149" s="2" t="str">
        <f>IF(O149&lt;&gt;"",VLOOKUP(O149,Runners!CZ$3:DM$180,V$1,FALSE),"")</f>
        <v/>
      </c>
      <c r="W149" s="18" t="str">
        <f t="shared" si="79"/>
        <v/>
      </c>
    </row>
    <row r="150" spans="2:23" x14ac:dyDescent="0.25">
      <c r="C150" s="3">
        <f>IF(A150&lt;&gt;"",VLOOKUP(A150,'Runners RBH2'!A$3:CT$114,C$1,FALSE),0)</f>
        <v>0</v>
      </c>
      <c r="D150" s="6">
        <f t="shared" si="74"/>
        <v>145</v>
      </c>
      <c r="E150" s="2"/>
      <c r="F150" s="2">
        <f t="shared" si="75"/>
        <v>0</v>
      </c>
      <c r="J150" s="1">
        <f t="shared" si="76"/>
        <v>0</v>
      </c>
      <c r="M150" s="8" t="str">
        <f t="shared" si="51"/>
        <v/>
      </c>
      <c r="N150" s="8" t="str">
        <f t="shared" si="52"/>
        <v/>
      </c>
      <c r="O150" s="1" t="str">
        <f t="shared" si="53"/>
        <v/>
      </c>
      <c r="P150" s="32" t="str">
        <f t="shared" si="54"/>
        <v/>
      </c>
      <c r="Q150" s="32" t="str">
        <f t="shared" si="77"/>
        <v/>
      </c>
      <c r="R150" s="6">
        <f t="shared" si="59"/>
        <v>0</v>
      </c>
      <c r="S150" s="6">
        <f>IF(AND(D150&lt;=L$4,P150&lt;&gt;"Y"),IF(N150&lt;VLOOKUP(O150,'Runners RBH2'!A$3:FQ$114,S$1,FALSE),IF(Y$2="zero",0,Y$2),0),0)</f>
        <v>0</v>
      </c>
      <c r="T150" s="6">
        <f t="shared" si="78"/>
        <v>0</v>
      </c>
      <c r="U150" s="2"/>
      <c r="V150" s="2" t="str">
        <f>IF(O150&lt;&gt;"",VLOOKUP(O150,Runners!CZ$3:DM$180,V$1,FALSE),"")</f>
        <v/>
      </c>
      <c r="W150" s="18" t="str">
        <f t="shared" si="79"/>
        <v/>
      </c>
    </row>
    <row r="151" spans="2:23" x14ac:dyDescent="0.25">
      <c r="C151" s="3">
        <f>IF(A151&lt;&gt;"",VLOOKUP(A151,'Runners RBH2'!A$3:CT$114,C$1,FALSE),0)</f>
        <v>0</v>
      </c>
      <c r="D151" s="6">
        <f t="shared" si="74"/>
        <v>146</v>
      </c>
      <c r="E151" s="2"/>
      <c r="F151" s="2">
        <f t="shared" si="75"/>
        <v>0</v>
      </c>
      <c r="J151" s="1">
        <f t="shared" si="76"/>
        <v>0</v>
      </c>
      <c r="M151" s="8" t="str">
        <f t="shared" si="51"/>
        <v/>
      </c>
      <c r="N151" s="8" t="str">
        <f t="shared" si="52"/>
        <v/>
      </c>
      <c r="O151" s="1" t="str">
        <f t="shared" si="53"/>
        <v/>
      </c>
      <c r="P151" s="32" t="str">
        <f t="shared" si="54"/>
        <v/>
      </c>
      <c r="Q151" s="32" t="str">
        <f t="shared" si="77"/>
        <v/>
      </c>
      <c r="R151" s="6">
        <f t="shared" si="59"/>
        <v>0</v>
      </c>
      <c r="S151" s="6">
        <f>IF(AND(D151&lt;=L$4,P151&lt;&gt;"Y"),IF(N151&lt;VLOOKUP(O151,'Runners RBH2'!A$3:FQ$114,S$1,FALSE),IF(Y$2="zero",0,Y$2),0),0)</f>
        <v>0</v>
      </c>
      <c r="T151" s="6">
        <f t="shared" si="78"/>
        <v>0</v>
      </c>
      <c r="U151" s="2"/>
      <c r="V151" s="2" t="str">
        <f>IF(O151&lt;&gt;"",VLOOKUP(O151,Runners!CZ$3:DM$180,V$1,FALSE),"")</f>
        <v/>
      </c>
      <c r="W151" s="18" t="str">
        <f t="shared" si="79"/>
        <v/>
      </c>
    </row>
    <row r="152" spans="2:23" x14ac:dyDescent="0.25">
      <c r="C152" s="3">
        <f>IF(A152&lt;&gt;"",VLOOKUP(A152,'Runners RBH2'!A$3:CT$114,C$1,FALSE),0)</f>
        <v>0</v>
      </c>
      <c r="D152" s="6">
        <f t="shared" si="74"/>
        <v>147</v>
      </c>
      <c r="E152" s="2"/>
      <c r="F152" s="2">
        <f t="shared" si="75"/>
        <v>0</v>
      </c>
      <c r="J152" s="1">
        <f t="shared" si="76"/>
        <v>0</v>
      </c>
      <c r="M152" s="8" t="str">
        <f t="shared" si="51"/>
        <v/>
      </c>
      <c r="N152" s="8" t="str">
        <f t="shared" si="52"/>
        <v/>
      </c>
      <c r="O152" s="1" t="str">
        <f t="shared" si="53"/>
        <v/>
      </c>
      <c r="P152" s="32" t="str">
        <f t="shared" si="54"/>
        <v/>
      </c>
      <c r="Q152" s="32" t="str">
        <f t="shared" si="77"/>
        <v/>
      </c>
      <c r="R152" s="6">
        <f t="shared" si="59"/>
        <v>0</v>
      </c>
      <c r="S152" s="6">
        <f>IF(AND(D152&lt;=L$4,P152&lt;&gt;"Y"),IF(N152&lt;VLOOKUP(O152,'Runners RBH2'!A$3:FQ$114,S$1,FALSE),IF(Y$2="zero",0,Y$2),0),0)</f>
        <v>0</v>
      </c>
      <c r="T152" s="6">
        <f t="shared" si="78"/>
        <v>0</v>
      </c>
      <c r="U152" s="2"/>
      <c r="V152" s="2" t="str">
        <f>IF(O152&lt;&gt;"",VLOOKUP(O152,Runners!CZ$3:DM$180,V$1,FALSE),"")</f>
        <v/>
      </c>
      <c r="W152" s="18" t="str">
        <f t="shared" si="79"/>
        <v/>
      </c>
    </row>
    <row r="153" spans="2:23" x14ac:dyDescent="0.25">
      <c r="C153" s="3">
        <f>IF(A153&lt;&gt;"",VLOOKUP(A153,'Runners RBH2'!A$3:CT$114,C$1,FALSE),0)</f>
        <v>0</v>
      </c>
      <c r="D153" s="6">
        <f t="shared" si="74"/>
        <v>148</v>
      </c>
      <c r="E153" s="2"/>
      <c r="F153" s="2">
        <f t="shared" si="75"/>
        <v>0</v>
      </c>
      <c r="J153" s="1">
        <f t="shared" si="76"/>
        <v>0</v>
      </c>
      <c r="M153" s="8" t="str">
        <f t="shared" si="51"/>
        <v/>
      </c>
      <c r="N153" s="8" t="str">
        <f t="shared" si="52"/>
        <v/>
      </c>
      <c r="O153" s="1" t="str">
        <f t="shared" si="53"/>
        <v/>
      </c>
      <c r="P153" s="32" t="str">
        <f t="shared" si="54"/>
        <v/>
      </c>
      <c r="Q153" s="32" t="str">
        <f t="shared" si="77"/>
        <v/>
      </c>
      <c r="R153" s="6">
        <f t="shared" si="59"/>
        <v>0</v>
      </c>
      <c r="S153" s="6">
        <f>IF(AND(D153&lt;=L$4,P153&lt;&gt;"Y"),IF(N153&lt;VLOOKUP(O153,'Runners RBH2'!A$3:FQ$114,S$1,FALSE),IF(Y$2="zero",0,Y$2),0),0)</f>
        <v>0</v>
      </c>
      <c r="T153" s="6">
        <f t="shared" si="78"/>
        <v>0</v>
      </c>
      <c r="U153" s="2"/>
      <c r="V153" s="2" t="str">
        <f>IF(O153&lt;&gt;"",VLOOKUP(O153,Runners!CZ$3:DM$180,V$1,FALSE),"")</f>
        <v/>
      </c>
      <c r="W153" s="18" t="str">
        <f t="shared" si="79"/>
        <v/>
      </c>
    </row>
    <row r="154" spans="2:23" x14ac:dyDescent="0.25">
      <c r="C154" s="3">
        <f>IF(A154&lt;&gt;"",VLOOKUP(A154,'Runners RBH2'!A$3:CT$114,C$1,FALSE),0)</f>
        <v>0</v>
      </c>
      <c r="D154" s="6">
        <f t="shared" si="74"/>
        <v>149</v>
      </c>
      <c r="E154" s="2"/>
      <c r="F154" s="2">
        <f t="shared" si="75"/>
        <v>0</v>
      </c>
      <c r="J154" s="1">
        <f t="shared" si="76"/>
        <v>0</v>
      </c>
      <c r="M154" s="8" t="str">
        <f t="shared" si="51"/>
        <v/>
      </c>
      <c r="N154" s="8" t="str">
        <f t="shared" si="52"/>
        <v/>
      </c>
      <c r="O154" s="1" t="str">
        <f t="shared" si="53"/>
        <v/>
      </c>
      <c r="P154" s="32" t="str">
        <f t="shared" si="54"/>
        <v/>
      </c>
      <c r="Q154" s="32" t="str">
        <f t="shared" si="77"/>
        <v/>
      </c>
      <c r="R154" s="6">
        <f t="shared" si="59"/>
        <v>0</v>
      </c>
      <c r="S154" s="6">
        <f>IF(AND(D154&lt;=L$4,P154&lt;&gt;"Y"),IF(N154&lt;VLOOKUP(O154,'Runners RBH2'!A$3:FQ$114,S$1,FALSE),IF(Y$2="zero",0,Y$2),0),0)</f>
        <v>0</v>
      </c>
      <c r="T154" s="6">
        <f t="shared" si="78"/>
        <v>0</v>
      </c>
      <c r="U154" s="2"/>
      <c r="V154" s="2" t="str">
        <f>IF(O154&lt;&gt;"",VLOOKUP(O154,Runners!CZ$3:DM$180,V$1,FALSE),"")</f>
        <v/>
      </c>
      <c r="W154" s="18" t="str">
        <f t="shared" si="79"/>
        <v/>
      </c>
    </row>
    <row r="155" spans="2:23" x14ac:dyDescent="0.25">
      <c r="C155" s="3">
        <f>IF(A155&lt;&gt;"",VLOOKUP(A155,'Runners RBH2'!A$3:CT$114,C$1,FALSE),0)</f>
        <v>0</v>
      </c>
      <c r="D155" s="6">
        <f t="shared" si="74"/>
        <v>150</v>
      </c>
      <c r="E155" s="2"/>
      <c r="F155" s="2">
        <f t="shared" si="75"/>
        <v>0</v>
      </c>
      <c r="J155" s="1">
        <f t="shared" si="76"/>
        <v>0</v>
      </c>
      <c r="M155" s="8" t="str">
        <f t="shared" si="51"/>
        <v/>
      </c>
      <c r="N155" s="8" t="str">
        <f t="shared" si="52"/>
        <v/>
      </c>
      <c r="O155" s="1" t="str">
        <f t="shared" si="53"/>
        <v/>
      </c>
      <c r="P155" s="32" t="str">
        <f t="shared" si="54"/>
        <v/>
      </c>
      <c r="Q155" s="32" t="str">
        <f t="shared" si="77"/>
        <v/>
      </c>
      <c r="R155" s="6">
        <f t="shared" si="59"/>
        <v>0</v>
      </c>
      <c r="S155" s="6">
        <f>IF(AND(D155&lt;=L$4,P155&lt;&gt;"Y"),IF(N155&lt;VLOOKUP(O155,'Runners RBH2'!A$3:FQ$114,S$1,FALSE),IF(Y$2="zero",0,Y$2),0),0)</f>
        <v>0</v>
      </c>
      <c r="T155" s="6">
        <f t="shared" si="78"/>
        <v>0</v>
      </c>
      <c r="U155" s="2"/>
      <c r="V155" s="2" t="str">
        <f>IF(O155&lt;&gt;"",VLOOKUP(O155,Runners!CZ$3:DM$180,V$1,FALSE),"")</f>
        <v/>
      </c>
      <c r="W155" s="18" t="str">
        <f t="shared" si="79"/>
        <v/>
      </c>
    </row>
    <row r="156" spans="2:23" x14ac:dyDescent="0.25">
      <c r="C156" s="3">
        <f>IF(A156&lt;&gt;"",VLOOKUP(A156,'Runners RBH2'!A$3:CT$114,C$1,FALSE),0)</f>
        <v>0</v>
      </c>
      <c r="D156" s="6">
        <f t="shared" si="74"/>
        <v>151</v>
      </c>
      <c r="E156" s="2"/>
      <c r="F156" s="2">
        <f t="shared" si="75"/>
        <v>0</v>
      </c>
      <c r="J156" s="1">
        <f t="shared" si="76"/>
        <v>0</v>
      </c>
      <c r="M156" s="8" t="str">
        <f t="shared" si="51"/>
        <v/>
      </c>
      <c r="N156" s="8" t="str">
        <f t="shared" si="52"/>
        <v/>
      </c>
      <c r="O156" s="1" t="str">
        <f t="shared" si="53"/>
        <v/>
      </c>
      <c r="P156" s="32" t="str">
        <f t="shared" si="54"/>
        <v/>
      </c>
      <c r="Q156" s="32" t="str">
        <f t="shared" si="77"/>
        <v/>
      </c>
      <c r="R156" s="6">
        <f t="shared" si="59"/>
        <v>0</v>
      </c>
      <c r="S156" s="6">
        <f>IF(AND(D156&lt;=L$4,P156&lt;&gt;"Y"),IF(N156&lt;VLOOKUP(O156,'Runners RBH2'!A$3:FQ$114,S$1,FALSE),IF(Y$2="zero",0,Y$2),0),0)</f>
        <v>0</v>
      </c>
      <c r="T156" s="6">
        <f t="shared" si="78"/>
        <v>0</v>
      </c>
      <c r="U156" s="2"/>
      <c r="V156" s="2" t="str">
        <f>IF(O156&lt;&gt;"",VLOOKUP(O156,Runners!CZ$3:DM$180,V$1,FALSE),"")</f>
        <v/>
      </c>
      <c r="W156" s="18" t="str">
        <f t="shared" si="79"/>
        <v/>
      </c>
    </row>
    <row r="157" spans="2:23" x14ac:dyDescent="0.25">
      <c r="C157" s="3">
        <f>IF(A157&lt;&gt;"",VLOOKUP(A157,'Runners RBH2'!A$3:CT$114,C$1,FALSE),0)</f>
        <v>0</v>
      </c>
      <c r="D157" s="6">
        <f t="shared" si="74"/>
        <v>152</v>
      </c>
      <c r="E157" s="2"/>
      <c r="F157" s="2">
        <f t="shared" si="75"/>
        <v>0</v>
      </c>
      <c r="J157" s="1">
        <f t="shared" si="76"/>
        <v>0</v>
      </c>
      <c r="M157" s="8" t="str">
        <f t="shared" si="51"/>
        <v/>
      </c>
      <c r="N157" s="8" t="str">
        <f t="shared" si="52"/>
        <v/>
      </c>
      <c r="O157" s="1" t="str">
        <f t="shared" si="53"/>
        <v/>
      </c>
      <c r="P157" s="32" t="str">
        <f t="shared" si="54"/>
        <v/>
      </c>
      <c r="Q157" s="32" t="str">
        <f t="shared" si="77"/>
        <v/>
      </c>
      <c r="R157" s="6">
        <f t="shared" si="59"/>
        <v>0</v>
      </c>
      <c r="S157" s="6">
        <f>IF(AND(D157&lt;=L$4,P157&lt;&gt;"Y"),IF(N157&lt;VLOOKUP(O157,'Runners RBH2'!A$3:FQ$114,S$1,FALSE),IF(Y$2="zero",0,Y$2),0),0)</f>
        <v>0</v>
      </c>
      <c r="T157" s="6">
        <f t="shared" si="78"/>
        <v>0</v>
      </c>
      <c r="U157" s="2"/>
      <c r="V157" s="2" t="str">
        <f>IF(O157&lt;&gt;"",VLOOKUP(O157,Runners!CZ$3:DM$180,V$1,FALSE),"")</f>
        <v/>
      </c>
      <c r="W157" s="18" t="str">
        <f t="shared" si="79"/>
        <v/>
      </c>
    </row>
    <row r="158" spans="2:23" x14ac:dyDescent="0.25">
      <c r="C158" s="3">
        <f>IF(A158&lt;&gt;"",VLOOKUP(A158,'Runners RBH2'!A$3:CT$114,C$1,FALSE),0)</f>
        <v>0</v>
      </c>
      <c r="D158" s="6">
        <f t="shared" si="74"/>
        <v>153</v>
      </c>
      <c r="E158" s="2"/>
      <c r="F158" s="2">
        <f t="shared" si="75"/>
        <v>0</v>
      </c>
      <c r="J158" s="1">
        <f t="shared" si="76"/>
        <v>0</v>
      </c>
      <c r="M158" s="8" t="str">
        <f t="shared" si="51"/>
        <v/>
      </c>
      <c r="N158" s="8" t="str">
        <f t="shared" si="52"/>
        <v/>
      </c>
      <c r="O158" s="1" t="str">
        <f t="shared" si="53"/>
        <v/>
      </c>
      <c r="P158" s="32" t="str">
        <f t="shared" si="54"/>
        <v/>
      </c>
      <c r="Q158" s="32" t="str">
        <f t="shared" si="77"/>
        <v/>
      </c>
      <c r="R158" s="6">
        <f t="shared" si="59"/>
        <v>0</v>
      </c>
      <c r="S158" s="6">
        <f>IF(AND(D158&lt;=L$4,P158&lt;&gt;"Y"),IF(N158&lt;VLOOKUP(O158,'Runners RBH2'!A$3:FQ$114,S$1,FALSE),IF(Y$2="zero",0,Y$2),0),0)</f>
        <v>0</v>
      </c>
      <c r="T158" s="6">
        <f t="shared" si="78"/>
        <v>0</v>
      </c>
      <c r="U158" s="2"/>
      <c r="V158" s="2" t="str">
        <f>IF(O158&lt;&gt;"",VLOOKUP(O158,Runners!CZ$3:DM$180,V$1,FALSE),"")</f>
        <v/>
      </c>
      <c r="W158" s="18" t="str">
        <f t="shared" si="79"/>
        <v/>
      </c>
    </row>
    <row r="159" spans="2:23" x14ac:dyDescent="0.25">
      <c r="C159" s="3">
        <f>IF(A159&lt;&gt;"",VLOOKUP(A159,'Runners RBH2'!A$3:CT$114,C$1,FALSE),0)</f>
        <v>0</v>
      </c>
      <c r="D159" s="6">
        <f t="shared" si="74"/>
        <v>154</v>
      </c>
      <c r="E159" s="2"/>
      <c r="F159" s="2">
        <f t="shared" si="75"/>
        <v>0</v>
      </c>
      <c r="J159" s="1">
        <f t="shared" si="76"/>
        <v>0</v>
      </c>
      <c r="M159" s="8" t="str">
        <f t="shared" si="51"/>
        <v/>
      </c>
      <c r="N159" s="8" t="str">
        <f t="shared" si="52"/>
        <v/>
      </c>
      <c r="O159" s="1" t="str">
        <f t="shared" si="53"/>
        <v/>
      </c>
      <c r="P159" s="32" t="str">
        <f t="shared" si="54"/>
        <v/>
      </c>
      <c r="Q159" s="32" t="str">
        <f t="shared" si="77"/>
        <v/>
      </c>
      <c r="R159" s="6">
        <f t="shared" si="59"/>
        <v>0</v>
      </c>
      <c r="S159" s="6">
        <f>IF(AND(D159&lt;=L$4,P159&lt;&gt;"Y"),IF(N159&lt;VLOOKUP(O159,'Runners RBH2'!A$3:FQ$114,S$1,FALSE),IF(Y$2="zero",0,Y$2),0),0)</f>
        <v>0</v>
      </c>
      <c r="T159" s="6">
        <f t="shared" si="78"/>
        <v>0</v>
      </c>
      <c r="U159" s="2"/>
      <c r="V159" s="2" t="str">
        <f>IF(O159&lt;&gt;"",VLOOKUP(O159,Runners!CZ$3:DM$180,V$1,FALSE),"")</f>
        <v/>
      </c>
      <c r="W159" s="18" t="str">
        <f t="shared" si="79"/>
        <v/>
      </c>
    </row>
    <row r="160" spans="2:23" x14ac:dyDescent="0.25">
      <c r="C160" s="3">
        <f>IF(A160&lt;&gt;"",VLOOKUP(A160,'Runners RBH2'!A$3:CT$114,C$1,FALSE),0)</f>
        <v>0</v>
      </c>
      <c r="D160" s="6">
        <f t="shared" si="74"/>
        <v>155</v>
      </c>
      <c r="E160" s="2"/>
      <c r="F160" s="2">
        <f t="shared" si="75"/>
        <v>0</v>
      </c>
      <c r="J160" s="1">
        <f t="shared" si="76"/>
        <v>0</v>
      </c>
      <c r="M160" s="8" t="str">
        <f t="shared" si="51"/>
        <v/>
      </c>
      <c r="N160" s="8" t="str">
        <f t="shared" si="52"/>
        <v/>
      </c>
      <c r="O160" s="1" t="str">
        <f t="shared" si="53"/>
        <v/>
      </c>
      <c r="P160" s="32" t="str">
        <f t="shared" si="54"/>
        <v/>
      </c>
      <c r="Q160" s="32" t="str">
        <f t="shared" si="77"/>
        <v/>
      </c>
      <c r="R160" s="6">
        <f t="shared" si="59"/>
        <v>0</v>
      </c>
      <c r="S160" s="6">
        <f>IF(AND(D160&lt;=L$4,P160&lt;&gt;"Y"),IF(N160&lt;VLOOKUP(O160,'Runners RBH2'!A$3:FQ$114,S$1,FALSE),IF(Y$2="zero",0,Y$2),0),0)</f>
        <v>0</v>
      </c>
      <c r="T160" s="6">
        <f t="shared" si="78"/>
        <v>0</v>
      </c>
      <c r="U160" s="2"/>
      <c r="V160" s="2" t="str">
        <f>IF(O160&lt;&gt;"",VLOOKUP(O160,Runners!CZ$3:DM$180,V$1,FALSE),"")</f>
        <v/>
      </c>
      <c r="W160" s="18" t="str">
        <f t="shared" si="79"/>
        <v/>
      </c>
    </row>
    <row r="161" spans="3:23" x14ac:dyDescent="0.25">
      <c r="C161" s="3">
        <f>IF(A161&lt;&gt;"",VLOOKUP(A161,'Runners RBH2'!A$3:CT$114,C$1,FALSE),0)</f>
        <v>0</v>
      </c>
      <c r="D161" s="6">
        <f t="shared" si="74"/>
        <v>156</v>
      </c>
      <c r="E161" s="2"/>
      <c r="F161" s="2">
        <f t="shared" si="75"/>
        <v>0</v>
      </c>
      <c r="J161" s="1">
        <f t="shared" si="76"/>
        <v>0</v>
      </c>
      <c r="M161" s="8" t="str">
        <f t="shared" si="51"/>
        <v/>
      </c>
      <c r="N161" s="8" t="str">
        <f t="shared" si="52"/>
        <v/>
      </c>
      <c r="O161" s="1" t="str">
        <f t="shared" si="53"/>
        <v/>
      </c>
      <c r="P161" s="32" t="str">
        <f t="shared" si="54"/>
        <v/>
      </c>
      <c r="Q161" s="32" t="str">
        <f t="shared" si="77"/>
        <v/>
      </c>
      <c r="R161" s="6">
        <f t="shared" si="59"/>
        <v>0</v>
      </c>
      <c r="S161" s="6">
        <f>IF(AND(D161&lt;=L$4,P161&lt;&gt;"Y"),IF(N161&lt;VLOOKUP(O161,'Runners RBH2'!A$3:FQ$114,S$1,FALSE),IF(Y$2="zero",0,Y$2),0),0)</f>
        <v>0</v>
      </c>
      <c r="T161" s="6">
        <f t="shared" si="78"/>
        <v>0</v>
      </c>
      <c r="U161" s="2"/>
      <c r="V161" s="2" t="str">
        <f>IF(O161&lt;&gt;"",VLOOKUP(O161,Runners!CZ$3:DM$180,V$1,FALSE),"")</f>
        <v/>
      </c>
      <c r="W161" s="18" t="str">
        <f t="shared" si="79"/>
        <v/>
      </c>
    </row>
    <row r="162" spans="3:23" x14ac:dyDescent="0.25">
      <c r="C162" s="3">
        <f>IF(A162&lt;&gt;"",VLOOKUP(A162,'Runners RBH2'!A$3:CT$114,C$1,FALSE),0)</f>
        <v>0</v>
      </c>
      <c r="D162" s="6">
        <f t="shared" si="74"/>
        <v>157</v>
      </c>
      <c r="E162" s="2"/>
      <c r="F162" s="2">
        <f t="shared" si="75"/>
        <v>0</v>
      </c>
      <c r="J162" s="1">
        <f t="shared" si="76"/>
        <v>0</v>
      </c>
      <c r="M162" s="8" t="str">
        <f t="shared" si="51"/>
        <v/>
      </c>
      <c r="N162" s="8" t="str">
        <f t="shared" si="52"/>
        <v/>
      </c>
      <c r="O162" s="1" t="str">
        <f t="shared" si="53"/>
        <v/>
      </c>
      <c r="P162" s="32" t="str">
        <f t="shared" si="54"/>
        <v/>
      </c>
      <c r="Q162" s="32" t="str">
        <f t="shared" si="77"/>
        <v/>
      </c>
      <c r="R162" s="6">
        <f t="shared" si="59"/>
        <v>0</v>
      </c>
      <c r="S162" s="6">
        <f>IF(AND(D162&lt;=L$4,P162&lt;&gt;"Y"),IF(N162&lt;VLOOKUP(O162,'Runners RBH2'!A$3:FQ$114,S$1,FALSE),IF(Y$2="zero",0,Y$2),0),0)</f>
        <v>0</v>
      </c>
      <c r="T162" s="6">
        <f t="shared" si="78"/>
        <v>0</v>
      </c>
      <c r="U162" s="2"/>
      <c r="V162" s="2" t="str">
        <f>IF(O162&lt;&gt;"",VLOOKUP(O162,Runners!CZ$3:DM$180,V$1,FALSE),"")</f>
        <v/>
      </c>
      <c r="W162" s="18" t="str">
        <f t="shared" si="79"/>
        <v/>
      </c>
    </row>
    <row r="163" spans="3:23" x14ac:dyDescent="0.25">
      <c r="C163" s="3">
        <f>IF(A163&lt;&gt;"",VLOOKUP(A163,'Runners RBH2'!A$3:CT$114,C$1,FALSE),0)</f>
        <v>0</v>
      </c>
      <c r="D163" s="6">
        <f t="shared" si="74"/>
        <v>158</v>
      </c>
      <c r="E163" s="2"/>
      <c r="F163" s="2">
        <f t="shared" si="75"/>
        <v>0</v>
      </c>
      <c r="J163" s="1">
        <f t="shared" si="76"/>
        <v>0</v>
      </c>
      <c r="M163" s="8" t="str">
        <f t="shared" si="51"/>
        <v/>
      </c>
      <c r="N163" s="8" t="str">
        <f t="shared" si="52"/>
        <v/>
      </c>
      <c r="O163" s="1" t="str">
        <f t="shared" si="53"/>
        <v/>
      </c>
      <c r="P163" s="32" t="str">
        <f t="shared" si="54"/>
        <v/>
      </c>
      <c r="Q163" s="32" t="str">
        <f t="shared" si="77"/>
        <v/>
      </c>
      <c r="R163" s="6">
        <f t="shared" si="59"/>
        <v>0</v>
      </c>
      <c r="S163" s="6">
        <f>IF(AND(D163&lt;=L$4,P163&lt;&gt;"Y"),IF(N163&lt;VLOOKUP(O163,'Runners RBH2'!A$3:FQ$114,S$1,FALSE),IF(Y$2="zero",0,Y$2),0),0)</f>
        <v>0</v>
      </c>
      <c r="T163" s="6">
        <f t="shared" si="78"/>
        <v>0</v>
      </c>
      <c r="U163" s="2"/>
      <c r="V163" s="2" t="str">
        <f>IF(O163&lt;&gt;"",VLOOKUP(O163,Runners!CZ$3:DM$180,V$1,FALSE),"")</f>
        <v/>
      </c>
      <c r="W163" s="18" t="str">
        <f t="shared" si="79"/>
        <v/>
      </c>
    </row>
    <row r="164" spans="3:23" x14ac:dyDescent="0.25">
      <c r="C164" s="3">
        <f>IF(A164&lt;&gt;"",VLOOKUP(A164,'Runners RBH2'!A$3:CT$114,C$1,FALSE),0)</f>
        <v>0</v>
      </c>
      <c r="D164" s="6">
        <f t="shared" si="74"/>
        <v>159</v>
      </c>
      <c r="E164" s="2"/>
      <c r="F164" s="2">
        <f t="shared" si="75"/>
        <v>0</v>
      </c>
      <c r="J164" s="1">
        <f t="shared" si="76"/>
        <v>0</v>
      </c>
      <c r="M164" s="8" t="str">
        <f t="shared" si="51"/>
        <v/>
      </c>
      <c r="N164" s="8" t="str">
        <f t="shared" si="52"/>
        <v/>
      </c>
      <c r="O164" s="1" t="str">
        <f t="shared" si="53"/>
        <v/>
      </c>
      <c r="P164" s="32" t="str">
        <f t="shared" si="54"/>
        <v/>
      </c>
      <c r="Q164" s="32" t="str">
        <f t="shared" si="77"/>
        <v/>
      </c>
      <c r="R164" s="6">
        <f t="shared" si="59"/>
        <v>0</v>
      </c>
      <c r="S164" s="6">
        <f>IF(AND(D164&lt;=L$4,P164&lt;&gt;"Y"),IF(N164&lt;VLOOKUP(O164,'Runners RBH2'!A$3:FQ$114,S$1,FALSE),IF(Y$2="zero",0,Y$2),0),0)</f>
        <v>0</v>
      </c>
      <c r="T164" s="6">
        <f t="shared" si="78"/>
        <v>0</v>
      </c>
      <c r="U164" s="2"/>
      <c r="V164" s="2" t="str">
        <f>IF(O164&lt;&gt;"",VLOOKUP(O164,Runners!CZ$3:DM$180,V$1,FALSE),"")</f>
        <v/>
      </c>
      <c r="W164" s="18" t="str">
        <f t="shared" si="79"/>
        <v/>
      </c>
    </row>
    <row r="165" spans="3:23" x14ac:dyDescent="0.25">
      <c r="C165" s="3">
        <f>IF(A165&lt;&gt;"",VLOOKUP(A165,'Runners RBH2'!A$3:CT$114,C$1,FALSE),0)</f>
        <v>0</v>
      </c>
      <c r="D165" s="6">
        <f t="shared" ref="D165:D207" si="80">D164+1</f>
        <v>160</v>
      </c>
      <c r="E165" s="2"/>
      <c r="F165" s="2">
        <f t="shared" si="75"/>
        <v>0</v>
      </c>
      <c r="J165" s="1">
        <f t="shared" ref="J165:J207" si="81">A165</f>
        <v>0</v>
      </c>
      <c r="M165" s="8" t="str">
        <f t="shared" si="51"/>
        <v/>
      </c>
      <c r="N165" s="8" t="str">
        <f t="shared" si="52"/>
        <v/>
      </c>
      <c r="O165" s="1" t="str">
        <f t="shared" si="53"/>
        <v/>
      </c>
      <c r="P165" s="32" t="str">
        <f t="shared" si="54"/>
        <v/>
      </c>
      <c r="Q165" s="32" t="str">
        <f t="shared" ref="Q165:Q207" si="82">IF(D165&lt;=L$4,IF(P165="Y",Q164,Q164-1),"")</f>
        <v/>
      </c>
      <c r="R165" s="6">
        <f t="shared" si="59"/>
        <v>0</v>
      </c>
      <c r="S165" s="6">
        <f>IF(AND(D165&lt;=L$4,P165&lt;&gt;"Y"),IF(N165&lt;VLOOKUP(O165,'Runners RBH2'!A$3:FQ$114,S$1,FALSE),IF(Y$2="zero",0,Y$2),0),0)</f>
        <v>0</v>
      </c>
      <c r="T165" s="6">
        <f t="shared" ref="T165:T207" si="83">IF(AND(D165&lt;=L$4,P165&lt;&gt;"Y"),S165+R165,0)</f>
        <v>0</v>
      </c>
      <c r="U165" s="2"/>
      <c r="V165" s="2" t="str">
        <f>IF(O165&lt;&gt;"",VLOOKUP(O165,Runners!CZ$3:DM$180,V$1,FALSE),"")</f>
        <v/>
      </c>
      <c r="W165" s="18" t="str">
        <f t="shared" ref="W165:W207" si="84">IF(O165&lt;&gt;"",(V165-N165)/V165,"")</f>
        <v/>
      </c>
    </row>
    <row r="166" spans="3:23" x14ac:dyDescent="0.25">
      <c r="C166" s="3">
        <f>IF(A166&lt;&gt;"",VLOOKUP(A166,'Runners RBH2'!A$3:CT$114,C$1,FALSE),0)</f>
        <v>0</v>
      </c>
      <c r="D166" s="6">
        <f t="shared" si="80"/>
        <v>161</v>
      </c>
      <c r="E166" s="2"/>
      <c r="F166" s="2">
        <f t="shared" si="75"/>
        <v>0</v>
      </c>
      <c r="J166" s="1">
        <f t="shared" si="81"/>
        <v>0</v>
      </c>
      <c r="M166" s="8" t="str">
        <f t="shared" si="51"/>
        <v/>
      </c>
      <c r="N166" s="8" t="str">
        <f t="shared" si="52"/>
        <v/>
      </c>
      <c r="O166" s="1" t="str">
        <f t="shared" si="53"/>
        <v/>
      </c>
      <c r="P166" s="32" t="str">
        <f t="shared" si="54"/>
        <v/>
      </c>
      <c r="Q166" s="32" t="str">
        <f t="shared" si="82"/>
        <v/>
      </c>
      <c r="R166" s="6">
        <f t="shared" si="59"/>
        <v>0</v>
      </c>
      <c r="S166" s="6">
        <f>IF(AND(D166&lt;=L$4,P166&lt;&gt;"Y"),IF(N166&lt;VLOOKUP(O166,'Runners RBH2'!A$3:FQ$114,S$1,FALSE),IF(Y$2="zero",0,Y$2),0),0)</f>
        <v>0</v>
      </c>
      <c r="T166" s="6">
        <f t="shared" si="83"/>
        <v>0</v>
      </c>
      <c r="U166" s="2"/>
      <c r="V166" s="2" t="str">
        <f>IF(O166&lt;&gt;"",VLOOKUP(O166,Runners!CZ$3:DM$180,V$1,FALSE),"")</f>
        <v/>
      </c>
      <c r="W166" s="18" t="str">
        <f t="shared" si="84"/>
        <v/>
      </c>
    </row>
    <row r="167" spans="3:23" x14ac:dyDescent="0.25">
      <c r="C167" s="3">
        <f>IF(A167&lt;&gt;"",VLOOKUP(A167,'Runners RBH2'!A$3:CT$114,C$1,FALSE),0)</f>
        <v>0</v>
      </c>
      <c r="D167" s="6">
        <f t="shared" si="80"/>
        <v>162</v>
      </c>
      <c r="E167" s="2"/>
      <c r="F167" s="2">
        <f t="shared" si="75"/>
        <v>0</v>
      </c>
      <c r="J167" s="1">
        <f t="shared" si="81"/>
        <v>0</v>
      </c>
      <c r="M167" s="8" t="str">
        <f t="shared" si="51"/>
        <v/>
      </c>
      <c r="N167" s="8" t="str">
        <f t="shared" si="52"/>
        <v/>
      </c>
      <c r="O167" s="1" t="str">
        <f t="shared" si="53"/>
        <v/>
      </c>
      <c r="P167" s="32" t="str">
        <f t="shared" si="54"/>
        <v/>
      </c>
      <c r="Q167" s="32" t="str">
        <f t="shared" si="82"/>
        <v/>
      </c>
      <c r="R167" s="6">
        <f t="shared" si="59"/>
        <v>0</v>
      </c>
      <c r="S167" s="6">
        <f>IF(AND(D167&lt;=L$4,P167&lt;&gt;"Y"),IF(N167&lt;VLOOKUP(O167,'Runners RBH2'!A$3:FQ$114,S$1,FALSE),IF(Y$2="zero",0,Y$2),0),0)</f>
        <v>0</v>
      </c>
      <c r="T167" s="6">
        <f t="shared" si="83"/>
        <v>0</v>
      </c>
      <c r="U167" s="2"/>
      <c r="V167" s="2" t="str">
        <f>IF(O167&lt;&gt;"",VLOOKUP(O167,Runners!CZ$3:DM$180,V$1,FALSE),"")</f>
        <v/>
      </c>
      <c r="W167" s="18" t="str">
        <f t="shared" si="84"/>
        <v/>
      </c>
    </row>
    <row r="168" spans="3:23" x14ac:dyDescent="0.25">
      <c r="C168" s="3">
        <f>IF(A168&lt;&gt;"",VLOOKUP(A168,'Runners RBH2'!A$3:CT$114,C$1,FALSE),0)</f>
        <v>0</v>
      </c>
      <c r="D168" s="6">
        <f t="shared" si="80"/>
        <v>163</v>
      </c>
      <c r="E168" s="2"/>
      <c r="F168" s="2">
        <f t="shared" si="75"/>
        <v>0</v>
      </c>
      <c r="J168" s="1">
        <f t="shared" si="81"/>
        <v>0</v>
      </c>
      <c r="M168" s="8" t="str">
        <f t="shared" si="51"/>
        <v/>
      </c>
      <c r="N168" s="8" t="str">
        <f t="shared" si="52"/>
        <v/>
      </c>
      <c r="O168" s="1" t="str">
        <f t="shared" si="53"/>
        <v/>
      </c>
      <c r="P168" s="32" t="str">
        <f t="shared" si="54"/>
        <v/>
      </c>
      <c r="Q168" s="32" t="str">
        <f t="shared" si="82"/>
        <v/>
      </c>
      <c r="R168" s="6">
        <f t="shared" si="59"/>
        <v>0</v>
      </c>
      <c r="S168" s="6">
        <f>IF(AND(D168&lt;=L$4,P168&lt;&gt;"Y"),IF(N168&lt;VLOOKUP(O168,'Runners RBH2'!A$3:FQ$114,S$1,FALSE),IF(Y$2="zero",0,Y$2),0),0)</f>
        <v>0</v>
      </c>
      <c r="T168" s="6">
        <f t="shared" si="83"/>
        <v>0</v>
      </c>
      <c r="U168" s="2"/>
      <c r="V168" s="2" t="str">
        <f>IF(O168&lt;&gt;"",VLOOKUP(O168,Runners!CZ$3:DM$180,V$1,FALSE),"")</f>
        <v/>
      </c>
      <c r="W168" s="18" t="str">
        <f t="shared" si="84"/>
        <v/>
      </c>
    </row>
    <row r="169" spans="3:23" x14ac:dyDescent="0.25">
      <c r="C169" s="3">
        <f>IF(A169&lt;&gt;"",VLOOKUP(A169,'Runners RBH2'!A$3:CT$114,C$1,FALSE),0)</f>
        <v>0</v>
      </c>
      <c r="D169" s="6">
        <f t="shared" si="80"/>
        <v>164</v>
      </c>
      <c r="E169" s="2"/>
      <c r="F169" s="2">
        <f t="shared" si="75"/>
        <v>0</v>
      </c>
      <c r="J169" s="1">
        <f t="shared" si="81"/>
        <v>0</v>
      </c>
      <c r="M169" s="8" t="str">
        <f t="shared" si="51"/>
        <v/>
      </c>
      <c r="N169" s="8" t="str">
        <f t="shared" si="52"/>
        <v/>
      </c>
      <c r="O169" s="1" t="str">
        <f t="shared" si="53"/>
        <v/>
      </c>
      <c r="P169" s="32" t="str">
        <f t="shared" si="54"/>
        <v/>
      </c>
      <c r="Q169" s="32" t="str">
        <f t="shared" si="82"/>
        <v/>
      </c>
      <c r="R169" s="6">
        <f t="shared" si="59"/>
        <v>0</v>
      </c>
      <c r="S169" s="6">
        <f>IF(AND(D169&lt;=L$4,P169&lt;&gt;"Y"),IF(N169&lt;VLOOKUP(O169,'Runners RBH2'!A$3:FQ$114,S$1,FALSE),IF(Y$2="zero",0,Y$2),0),0)</f>
        <v>0</v>
      </c>
      <c r="T169" s="6">
        <f t="shared" si="83"/>
        <v>0</v>
      </c>
      <c r="U169" s="2"/>
      <c r="V169" s="2" t="str">
        <f>IF(O169&lt;&gt;"",VLOOKUP(O169,Runners!CZ$3:DM$180,V$1,FALSE),"")</f>
        <v/>
      </c>
      <c r="W169" s="18" t="str">
        <f t="shared" si="84"/>
        <v/>
      </c>
    </row>
    <row r="170" spans="3:23" x14ac:dyDescent="0.25">
      <c r="C170" s="3">
        <f>IF(A170&lt;&gt;"",VLOOKUP(A170,'Runners RBH2'!A$3:CT$114,C$1,FALSE),0)</f>
        <v>0</v>
      </c>
      <c r="D170" s="6">
        <f t="shared" si="80"/>
        <v>165</v>
      </c>
      <c r="E170" s="2"/>
      <c r="F170" s="2">
        <f t="shared" si="75"/>
        <v>0</v>
      </c>
      <c r="J170" s="1">
        <f t="shared" si="81"/>
        <v>0</v>
      </c>
      <c r="M170" s="8" t="str">
        <f t="shared" si="51"/>
        <v/>
      </c>
      <c r="N170" s="8" t="str">
        <f t="shared" si="52"/>
        <v/>
      </c>
      <c r="O170" s="1" t="str">
        <f t="shared" si="53"/>
        <v/>
      </c>
      <c r="P170" s="32" t="str">
        <f t="shared" si="54"/>
        <v/>
      </c>
      <c r="Q170" s="32" t="str">
        <f t="shared" si="82"/>
        <v/>
      </c>
      <c r="R170" s="6">
        <f t="shared" si="59"/>
        <v>0</v>
      </c>
      <c r="S170" s="6">
        <f>IF(AND(D170&lt;=L$4,P170&lt;&gt;"Y"),IF(N170&lt;VLOOKUP(O170,'Runners RBH2'!A$3:FQ$114,S$1,FALSE),IF(Y$2="zero",0,Y$2),0),0)</f>
        <v>0</v>
      </c>
      <c r="T170" s="6">
        <f t="shared" si="83"/>
        <v>0</v>
      </c>
      <c r="U170" s="2"/>
      <c r="V170" s="2" t="str">
        <f>IF(O170&lt;&gt;"",VLOOKUP(O170,Runners!CZ$3:DM$180,V$1,FALSE),"")</f>
        <v/>
      </c>
      <c r="W170" s="18" t="str">
        <f t="shared" si="84"/>
        <v/>
      </c>
    </row>
    <row r="171" spans="3:23" x14ac:dyDescent="0.25">
      <c r="C171" s="3">
        <f>IF(A171&lt;&gt;"",VLOOKUP(A171,'Runners RBH2'!A$3:CT$114,C$1,FALSE),0)</f>
        <v>0</v>
      </c>
      <c r="D171" s="6">
        <f t="shared" si="80"/>
        <v>166</v>
      </c>
      <c r="E171" s="2"/>
      <c r="F171" s="2">
        <f t="shared" si="75"/>
        <v>0</v>
      </c>
      <c r="J171" s="1">
        <f t="shared" si="81"/>
        <v>0</v>
      </c>
      <c r="M171" s="8" t="str">
        <f t="shared" si="51"/>
        <v/>
      </c>
      <c r="N171" s="8" t="str">
        <f t="shared" si="52"/>
        <v/>
      </c>
      <c r="O171" s="1" t="str">
        <f t="shared" si="53"/>
        <v/>
      </c>
      <c r="P171" s="32" t="str">
        <f t="shared" si="54"/>
        <v/>
      </c>
      <c r="Q171" s="32" t="str">
        <f t="shared" si="82"/>
        <v/>
      </c>
      <c r="R171" s="6">
        <f t="shared" si="59"/>
        <v>0</v>
      </c>
      <c r="S171" s="6">
        <f>IF(AND(D171&lt;=L$4,P171&lt;&gt;"Y"),IF(N171&lt;VLOOKUP(O171,'Runners RBH2'!A$3:FQ$114,S$1,FALSE),IF(Y$2="zero",0,Y$2),0),0)</f>
        <v>0</v>
      </c>
      <c r="T171" s="6">
        <f t="shared" si="83"/>
        <v>0</v>
      </c>
      <c r="U171" s="2"/>
      <c r="V171" s="2" t="str">
        <f>IF(O171&lt;&gt;"",VLOOKUP(O171,Runners!CZ$3:DM$180,V$1,FALSE),"")</f>
        <v/>
      </c>
      <c r="W171" s="18" t="str">
        <f t="shared" si="84"/>
        <v/>
      </c>
    </row>
    <row r="172" spans="3:23" x14ac:dyDescent="0.25">
      <c r="C172" s="3">
        <f>IF(A172&lt;&gt;"",VLOOKUP(A172,'Runners RBH2'!A$3:CT$114,C$1,FALSE),0)</f>
        <v>0</v>
      </c>
      <c r="D172" s="6">
        <f t="shared" si="80"/>
        <v>167</v>
      </c>
      <c r="E172" s="2"/>
      <c r="F172" s="2">
        <f t="shared" si="75"/>
        <v>0</v>
      </c>
      <c r="J172" s="1">
        <f t="shared" si="81"/>
        <v>0</v>
      </c>
      <c r="M172" s="8" t="str">
        <f t="shared" si="51"/>
        <v/>
      </c>
      <c r="N172" s="8" t="str">
        <f t="shared" si="52"/>
        <v/>
      </c>
      <c r="O172" s="1" t="str">
        <f t="shared" si="53"/>
        <v/>
      </c>
      <c r="P172" s="32" t="str">
        <f t="shared" si="54"/>
        <v/>
      </c>
      <c r="Q172" s="32" t="str">
        <f t="shared" si="82"/>
        <v/>
      </c>
      <c r="R172" s="6">
        <f t="shared" si="59"/>
        <v>0</v>
      </c>
      <c r="S172" s="6">
        <f>IF(AND(D172&lt;=L$4,P172&lt;&gt;"Y"),IF(N172&lt;VLOOKUP(O172,'Runners RBH2'!A$3:FQ$114,S$1,FALSE),IF(Y$2="zero",0,Y$2),0),0)</f>
        <v>0</v>
      </c>
      <c r="T172" s="6">
        <f t="shared" si="83"/>
        <v>0</v>
      </c>
      <c r="U172" s="2"/>
      <c r="V172" s="2" t="str">
        <f>IF(O172&lt;&gt;"",VLOOKUP(O172,Runners!CZ$3:DM$180,V$1,FALSE),"")</f>
        <v/>
      </c>
      <c r="W172" s="18" t="str">
        <f t="shared" si="84"/>
        <v/>
      </c>
    </row>
    <row r="173" spans="3:23" x14ac:dyDescent="0.25">
      <c r="C173" s="3">
        <f>IF(A173&lt;&gt;"",VLOOKUP(A173,'Runners RBH2'!A$3:CT$114,C$1,FALSE),0)</f>
        <v>0</v>
      </c>
      <c r="D173" s="6">
        <f t="shared" si="80"/>
        <v>168</v>
      </c>
      <c r="E173" s="2"/>
      <c r="F173" s="2">
        <f t="shared" si="75"/>
        <v>0</v>
      </c>
      <c r="J173" s="1">
        <f t="shared" si="81"/>
        <v>0</v>
      </c>
      <c r="M173" s="8" t="str">
        <f t="shared" si="51"/>
        <v/>
      </c>
      <c r="N173" s="8" t="str">
        <f t="shared" si="52"/>
        <v/>
      </c>
      <c r="O173" s="1" t="str">
        <f t="shared" si="53"/>
        <v/>
      </c>
      <c r="P173" s="32" t="str">
        <f t="shared" si="54"/>
        <v/>
      </c>
      <c r="Q173" s="32" t="str">
        <f t="shared" si="82"/>
        <v/>
      </c>
      <c r="R173" s="6">
        <f t="shared" si="59"/>
        <v>0</v>
      </c>
      <c r="S173" s="6">
        <f>IF(AND(D173&lt;=L$4,P173&lt;&gt;"Y"),IF(N173&lt;VLOOKUP(O173,'Runners RBH2'!A$3:FQ$114,S$1,FALSE),IF(Y$2="zero",0,Y$2),0),0)</f>
        <v>0</v>
      </c>
      <c r="T173" s="6">
        <f t="shared" si="83"/>
        <v>0</v>
      </c>
      <c r="U173" s="2"/>
      <c r="V173" s="2" t="str">
        <f>IF(O173&lt;&gt;"",VLOOKUP(O173,Runners!CZ$3:DM$180,V$1,FALSE),"")</f>
        <v/>
      </c>
      <c r="W173" s="18" t="str">
        <f t="shared" si="84"/>
        <v/>
      </c>
    </row>
    <row r="174" spans="3:23" x14ac:dyDescent="0.25">
      <c r="C174" s="3">
        <f>IF(A174&lt;&gt;"",VLOOKUP(A174,'Runners RBH2'!A$3:CT$114,C$1,FALSE),0)</f>
        <v>0</v>
      </c>
      <c r="D174" s="6">
        <f t="shared" si="80"/>
        <v>169</v>
      </c>
      <c r="E174" s="2"/>
      <c r="F174" s="2">
        <f t="shared" si="75"/>
        <v>0</v>
      </c>
      <c r="J174" s="1">
        <f t="shared" si="81"/>
        <v>0</v>
      </c>
      <c r="M174" s="8" t="str">
        <f t="shared" si="51"/>
        <v/>
      </c>
      <c r="N174" s="8" t="str">
        <f t="shared" si="52"/>
        <v/>
      </c>
      <c r="O174" s="1" t="str">
        <f t="shared" si="53"/>
        <v/>
      </c>
      <c r="P174" s="32" t="str">
        <f t="shared" si="54"/>
        <v/>
      </c>
      <c r="Q174" s="32" t="str">
        <f t="shared" si="82"/>
        <v/>
      </c>
      <c r="R174" s="6">
        <f t="shared" si="59"/>
        <v>0</v>
      </c>
      <c r="S174" s="6">
        <f>IF(AND(D174&lt;=L$4,P174&lt;&gt;"Y"),IF(N174&lt;VLOOKUP(O174,'Runners RBH2'!A$3:FQ$114,S$1,FALSE),IF(Y$2="zero",0,Y$2),0),0)</f>
        <v>0</v>
      </c>
      <c r="T174" s="6">
        <f t="shared" si="83"/>
        <v>0</v>
      </c>
      <c r="U174" s="2"/>
      <c r="V174" s="2" t="str">
        <f>IF(O174&lt;&gt;"",VLOOKUP(O174,Runners!CZ$3:DM$180,V$1,FALSE),"")</f>
        <v/>
      </c>
      <c r="W174" s="18" t="str">
        <f t="shared" si="84"/>
        <v/>
      </c>
    </row>
    <row r="175" spans="3:23" x14ac:dyDescent="0.25">
      <c r="C175" s="3">
        <f>IF(A175&lt;&gt;"",VLOOKUP(A175,'Runners RBH2'!A$3:CT$114,C$1,FALSE),0)</f>
        <v>0</v>
      </c>
      <c r="D175" s="6">
        <f t="shared" si="80"/>
        <v>170</v>
      </c>
      <c r="E175" s="2"/>
      <c r="F175" s="2">
        <f t="shared" si="75"/>
        <v>0</v>
      </c>
      <c r="J175" s="1">
        <f t="shared" si="81"/>
        <v>0</v>
      </c>
      <c r="M175" s="8" t="str">
        <f t="shared" si="51"/>
        <v/>
      </c>
      <c r="N175" s="8" t="str">
        <f t="shared" si="52"/>
        <v/>
      </c>
      <c r="O175" s="1" t="str">
        <f t="shared" si="53"/>
        <v/>
      </c>
      <c r="P175" s="32" t="str">
        <f t="shared" si="54"/>
        <v/>
      </c>
      <c r="Q175" s="32" t="str">
        <f t="shared" si="82"/>
        <v/>
      </c>
      <c r="R175" s="6">
        <f t="shared" si="59"/>
        <v>0</v>
      </c>
      <c r="S175" s="6">
        <f>IF(AND(D175&lt;=L$4,P175&lt;&gt;"Y"),IF(N175&lt;VLOOKUP(O175,'Runners RBH2'!A$3:FQ$114,S$1,FALSE),IF(Y$2="zero",0,Y$2),0),0)</f>
        <v>0</v>
      </c>
      <c r="T175" s="6">
        <f t="shared" si="83"/>
        <v>0</v>
      </c>
      <c r="U175" s="2"/>
      <c r="V175" s="2" t="str">
        <f>IF(O175&lt;&gt;"",VLOOKUP(O175,Runners!CZ$3:DM$180,V$1,FALSE),"")</f>
        <v/>
      </c>
      <c r="W175" s="18" t="str">
        <f t="shared" si="84"/>
        <v/>
      </c>
    </row>
    <row r="176" spans="3:23" x14ac:dyDescent="0.25">
      <c r="C176" s="3">
        <f>IF(A176&lt;&gt;"",VLOOKUP(A176,'Runners RBH2'!A$3:CT$114,C$1,FALSE),0)</f>
        <v>0</v>
      </c>
      <c r="D176" s="6">
        <f t="shared" si="80"/>
        <v>171</v>
      </c>
      <c r="E176" s="2"/>
      <c r="F176" s="2">
        <f t="shared" si="75"/>
        <v>0</v>
      </c>
      <c r="J176" s="1">
        <f t="shared" si="81"/>
        <v>0</v>
      </c>
      <c r="M176" s="8" t="str">
        <f t="shared" si="51"/>
        <v/>
      </c>
      <c r="N176" s="8" t="str">
        <f t="shared" si="52"/>
        <v/>
      </c>
      <c r="O176" s="1" t="str">
        <f t="shared" si="53"/>
        <v/>
      </c>
      <c r="P176" s="32" t="str">
        <f t="shared" si="54"/>
        <v/>
      </c>
      <c r="Q176" s="32" t="str">
        <f t="shared" si="82"/>
        <v/>
      </c>
      <c r="R176" s="6">
        <f t="shared" si="59"/>
        <v>0</v>
      </c>
      <c r="S176" s="6">
        <f>IF(AND(D176&lt;=L$4,P176&lt;&gt;"Y"),IF(N176&lt;VLOOKUP(O176,'Runners RBH2'!A$3:FQ$114,S$1,FALSE),IF(Y$2="zero",0,Y$2),0),0)</f>
        <v>0</v>
      </c>
      <c r="T176" s="6">
        <f t="shared" si="83"/>
        <v>0</v>
      </c>
      <c r="U176" s="2"/>
      <c r="V176" s="2" t="str">
        <f>IF(O176&lt;&gt;"",VLOOKUP(O176,Runners!CZ$3:DM$180,V$1,FALSE),"")</f>
        <v/>
      </c>
      <c r="W176" s="18" t="str">
        <f t="shared" si="84"/>
        <v/>
      </c>
    </row>
    <row r="177" spans="3:23" x14ac:dyDescent="0.25">
      <c r="C177" s="3">
        <f>IF(A177&lt;&gt;"",VLOOKUP(A177,'Runners RBH2'!A$3:CT$114,C$1,FALSE),0)</f>
        <v>0</v>
      </c>
      <c r="D177" s="6">
        <f t="shared" si="80"/>
        <v>172</v>
      </c>
      <c r="E177" s="2"/>
      <c r="F177" s="2">
        <f t="shared" si="75"/>
        <v>0</v>
      </c>
      <c r="J177" s="1">
        <f t="shared" si="81"/>
        <v>0</v>
      </c>
      <c r="M177" s="8" t="str">
        <f t="shared" si="51"/>
        <v/>
      </c>
      <c r="N177" s="8" t="str">
        <f t="shared" si="52"/>
        <v/>
      </c>
      <c r="O177" s="1" t="str">
        <f t="shared" si="53"/>
        <v/>
      </c>
      <c r="P177" s="32" t="str">
        <f t="shared" si="54"/>
        <v/>
      </c>
      <c r="Q177" s="32" t="str">
        <f t="shared" si="82"/>
        <v/>
      </c>
      <c r="R177" s="6">
        <f t="shared" si="59"/>
        <v>0</v>
      </c>
      <c r="S177" s="6">
        <f>IF(AND(D177&lt;=L$4,P177&lt;&gt;"Y"),IF(N177&lt;VLOOKUP(O177,'Runners RBH2'!A$3:FQ$114,S$1,FALSE),IF(Y$2="zero",0,Y$2),0),0)</f>
        <v>0</v>
      </c>
      <c r="T177" s="6">
        <f t="shared" si="83"/>
        <v>0</v>
      </c>
      <c r="U177" s="2"/>
      <c r="V177" s="2" t="str">
        <f>IF(O177&lt;&gt;"",VLOOKUP(O177,Runners!CZ$3:DM$180,V$1,FALSE),"")</f>
        <v/>
      </c>
      <c r="W177" s="18" t="str">
        <f t="shared" si="84"/>
        <v/>
      </c>
    </row>
    <row r="178" spans="3:23" x14ac:dyDescent="0.25">
      <c r="C178" s="3">
        <f>IF(A178&lt;&gt;"",VLOOKUP(A178,'Runners RBH2'!A$3:CT$114,C$1,FALSE),0)</f>
        <v>0</v>
      </c>
      <c r="D178" s="6">
        <f t="shared" si="80"/>
        <v>173</v>
      </c>
      <c r="E178" s="2"/>
      <c r="F178" s="2">
        <f t="shared" si="75"/>
        <v>0</v>
      </c>
      <c r="J178" s="1">
        <f t="shared" si="81"/>
        <v>0</v>
      </c>
      <c r="M178" s="8" t="str">
        <f t="shared" si="51"/>
        <v/>
      </c>
      <c r="N178" s="8" t="str">
        <f t="shared" si="52"/>
        <v/>
      </c>
      <c r="O178" s="1" t="str">
        <f t="shared" si="53"/>
        <v/>
      </c>
      <c r="P178" s="32" t="str">
        <f t="shared" si="54"/>
        <v/>
      </c>
      <c r="Q178" s="32" t="str">
        <f t="shared" si="82"/>
        <v/>
      </c>
      <c r="R178" s="6">
        <f t="shared" si="59"/>
        <v>0</v>
      </c>
      <c r="S178" s="6">
        <f>IF(AND(D178&lt;=L$4,P178&lt;&gt;"Y"),IF(N178&lt;VLOOKUP(O178,'Runners RBH2'!A$3:FQ$114,S$1,FALSE),IF(Y$2="zero",0,Y$2),0),0)</f>
        <v>0</v>
      </c>
      <c r="T178" s="6">
        <f t="shared" si="83"/>
        <v>0</v>
      </c>
      <c r="U178" s="2"/>
      <c r="V178" s="2" t="str">
        <f>IF(O178&lt;&gt;"",VLOOKUP(O178,Runners!CZ$3:DM$180,V$1,FALSE),"")</f>
        <v/>
      </c>
      <c r="W178" s="18" t="str">
        <f t="shared" si="84"/>
        <v/>
      </c>
    </row>
    <row r="179" spans="3:23" x14ac:dyDescent="0.25">
      <c r="C179" s="3">
        <f>IF(A179&lt;&gt;"",VLOOKUP(A179,'Runners RBH2'!A$3:CT$114,C$1,FALSE),0)</f>
        <v>0</v>
      </c>
      <c r="D179" s="6">
        <f t="shared" si="80"/>
        <v>174</v>
      </c>
      <c r="E179" s="2"/>
      <c r="F179" s="2">
        <f t="shared" si="75"/>
        <v>0</v>
      </c>
      <c r="J179" s="1">
        <f t="shared" si="81"/>
        <v>0</v>
      </c>
      <c r="M179" s="8" t="str">
        <f t="shared" si="51"/>
        <v/>
      </c>
      <c r="N179" s="8" t="str">
        <f t="shared" si="52"/>
        <v/>
      </c>
      <c r="O179" s="1" t="str">
        <f t="shared" si="53"/>
        <v/>
      </c>
      <c r="P179" s="32" t="str">
        <f t="shared" si="54"/>
        <v/>
      </c>
      <c r="Q179" s="32" t="str">
        <f t="shared" si="82"/>
        <v/>
      </c>
      <c r="R179" s="6">
        <f t="shared" si="59"/>
        <v>0</v>
      </c>
      <c r="S179" s="6">
        <f>IF(AND(D179&lt;=L$4,P179&lt;&gt;"Y"),IF(N179&lt;VLOOKUP(O179,'Runners RBH2'!A$3:FQ$114,S$1,FALSE),IF(Y$2="zero",0,Y$2),0),0)</f>
        <v>0</v>
      </c>
      <c r="T179" s="6">
        <f t="shared" si="83"/>
        <v>0</v>
      </c>
      <c r="U179" s="2"/>
      <c r="V179" s="2" t="str">
        <f>IF(O179&lt;&gt;"",VLOOKUP(O179,Runners!CZ$3:DM$180,V$1,FALSE),"")</f>
        <v/>
      </c>
      <c r="W179" s="18" t="str">
        <f t="shared" si="84"/>
        <v/>
      </c>
    </row>
    <row r="180" spans="3:23" x14ac:dyDescent="0.25">
      <c r="C180" s="3">
        <f>IF(A180&lt;&gt;"",VLOOKUP(A180,'Runners RBH2'!A$3:CT$114,C$1,FALSE),0)</f>
        <v>0</v>
      </c>
      <c r="D180" s="6">
        <f t="shared" si="80"/>
        <v>175</v>
      </c>
      <c r="E180" s="2"/>
      <c r="F180" s="2">
        <f t="shared" si="75"/>
        <v>0</v>
      </c>
      <c r="J180" s="1">
        <f t="shared" si="81"/>
        <v>0</v>
      </c>
      <c r="M180" s="8" t="str">
        <f t="shared" si="51"/>
        <v/>
      </c>
      <c r="N180" s="8" t="str">
        <f t="shared" si="52"/>
        <v/>
      </c>
      <c r="O180" s="1" t="str">
        <f t="shared" si="53"/>
        <v/>
      </c>
      <c r="P180" s="32" t="str">
        <f t="shared" si="54"/>
        <v/>
      </c>
      <c r="Q180" s="32" t="str">
        <f t="shared" si="82"/>
        <v/>
      </c>
      <c r="R180" s="6">
        <f t="shared" si="59"/>
        <v>0</v>
      </c>
      <c r="S180" s="6">
        <f>IF(AND(D180&lt;=L$4,P180&lt;&gt;"Y"),IF(N180&lt;VLOOKUP(O180,'Runners RBH2'!A$3:FQ$114,S$1,FALSE),IF(Y$2="zero",0,Y$2),0),0)</f>
        <v>0</v>
      </c>
      <c r="T180" s="6">
        <f t="shared" si="83"/>
        <v>0</v>
      </c>
      <c r="U180" s="2"/>
      <c r="V180" s="2" t="str">
        <f>IF(O180&lt;&gt;"",VLOOKUP(O180,Runners!CZ$3:DM$180,V$1,FALSE),"")</f>
        <v/>
      </c>
      <c r="W180" s="18" t="str">
        <f t="shared" si="84"/>
        <v/>
      </c>
    </row>
    <row r="181" spans="3:23" x14ac:dyDescent="0.25">
      <c r="C181" s="3">
        <f>IF(A181&lt;&gt;"",VLOOKUP(A181,'Runners RBH2'!A$3:CT$114,C$1,FALSE),0)</f>
        <v>0</v>
      </c>
      <c r="D181" s="6">
        <f t="shared" si="80"/>
        <v>176</v>
      </c>
      <c r="E181" s="2"/>
      <c r="F181" s="2">
        <f t="shared" si="75"/>
        <v>0</v>
      </c>
      <c r="J181" s="1">
        <f t="shared" si="81"/>
        <v>0</v>
      </c>
      <c r="M181" s="8" t="str">
        <f t="shared" si="51"/>
        <v/>
      </c>
      <c r="N181" s="8" t="str">
        <f t="shared" si="52"/>
        <v/>
      </c>
      <c r="O181" s="1" t="str">
        <f t="shared" si="53"/>
        <v/>
      </c>
      <c r="P181" s="32" t="str">
        <f t="shared" si="54"/>
        <v/>
      </c>
      <c r="Q181" s="32" t="str">
        <f t="shared" si="82"/>
        <v/>
      </c>
      <c r="R181" s="6">
        <f t="shared" si="59"/>
        <v>0</v>
      </c>
      <c r="S181" s="6">
        <f>IF(AND(D181&lt;=L$4,P181&lt;&gt;"Y"),IF(N181&lt;VLOOKUP(O181,'Runners RBH2'!A$3:FQ$114,S$1,FALSE),IF(Y$2="zero",0,Y$2),0),0)</f>
        <v>0</v>
      </c>
      <c r="T181" s="6">
        <f t="shared" si="83"/>
        <v>0</v>
      </c>
      <c r="U181" s="2"/>
      <c r="V181" s="2" t="str">
        <f>IF(O181&lt;&gt;"",VLOOKUP(O181,Runners!CZ$3:DM$180,V$1,FALSE),"")</f>
        <v/>
      </c>
      <c r="W181" s="18" t="str">
        <f t="shared" si="84"/>
        <v/>
      </c>
    </row>
    <row r="182" spans="3:23" x14ac:dyDescent="0.25">
      <c r="C182" s="3">
        <f>IF(A182&lt;&gt;"",VLOOKUP(A182,'Runners RBH2'!A$3:CT$114,C$1,FALSE),0)</f>
        <v>0</v>
      </c>
      <c r="D182" s="6">
        <f t="shared" si="80"/>
        <v>177</v>
      </c>
      <c r="E182" s="2"/>
      <c r="F182" s="2">
        <f t="shared" si="75"/>
        <v>0</v>
      </c>
      <c r="J182" s="1">
        <f t="shared" si="81"/>
        <v>0</v>
      </c>
      <c r="M182" s="8" t="str">
        <f t="shared" si="51"/>
        <v/>
      </c>
      <c r="N182" s="8" t="str">
        <f t="shared" si="52"/>
        <v/>
      </c>
      <c r="O182" s="1" t="str">
        <f t="shared" si="53"/>
        <v/>
      </c>
      <c r="P182" s="32" t="str">
        <f t="shared" si="54"/>
        <v/>
      </c>
      <c r="Q182" s="32" t="str">
        <f t="shared" si="82"/>
        <v/>
      </c>
      <c r="R182" s="6">
        <f t="shared" si="59"/>
        <v>0</v>
      </c>
      <c r="S182" s="6">
        <f>IF(AND(D182&lt;=L$4,P182&lt;&gt;"Y"),IF(N182&lt;VLOOKUP(O182,'Runners RBH2'!A$3:FQ$114,S$1,FALSE),IF(Y$2="zero",0,Y$2),0),0)</f>
        <v>0</v>
      </c>
      <c r="T182" s="6">
        <f t="shared" si="83"/>
        <v>0</v>
      </c>
      <c r="U182" s="2"/>
      <c r="V182" s="2" t="str">
        <f>IF(O182&lt;&gt;"",VLOOKUP(O182,Runners!CZ$3:DM$180,V$1,FALSE),"")</f>
        <v/>
      </c>
      <c r="W182" s="18" t="str">
        <f t="shared" si="84"/>
        <v/>
      </c>
    </row>
    <row r="183" spans="3:23" x14ac:dyDescent="0.25">
      <c r="C183" s="3">
        <f>IF(A183&lt;&gt;"",VLOOKUP(A183,'Runners RBH2'!A$3:CT$114,C$1,FALSE),0)</f>
        <v>0</v>
      </c>
      <c r="D183" s="6">
        <f t="shared" si="80"/>
        <v>178</v>
      </c>
      <c r="E183" s="2"/>
      <c r="F183" s="2">
        <f t="shared" si="75"/>
        <v>0</v>
      </c>
      <c r="J183" s="1">
        <f t="shared" si="81"/>
        <v>0</v>
      </c>
      <c r="M183" s="8" t="str">
        <f t="shared" si="51"/>
        <v/>
      </c>
      <c r="N183" s="8" t="str">
        <f t="shared" si="52"/>
        <v/>
      </c>
      <c r="O183" s="1" t="str">
        <f t="shared" si="53"/>
        <v/>
      </c>
      <c r="P183" s="32" t="str">
        <f t="shared" si="54"/>
        <v/>
      </c>
      <c r="Q183" s="32" t="str">
        <f t="shared" si="82"/>
        <v/>
      </c>
      <c r="R183" s="6">
        <f t="shared" si="59"/>
        <v>0</v>
      </c>
      <c r="S183" s="6">
        <f>IF(AND(D183&lt;=L$4,P183&lt;&gt;"Y"),IF(N183&lt;VLOOKUP(O183,'Runners RBH2'!A$3:FQ$114,S$1,FALSE),IF(Y$2="zero",0,Y$2),0),0)</f>
        <v>0</v>
      </c>
      <c r="T183" s="6">
        <f t="shared" si="83"/>
        <v>0</v>
      </c>
      <c r="U183" s="2"/>
      <c r="V183" s="2" t="str">
        <f>IF(O183&lt;&gt;"",VLOOKUP(O183,Runners!CZ$3:DM$180,V$1,FALSE),"")</f>
        <v/>
      </c>
      <c r="W183" s="18" t="str">
        <f t="shared" si="84"/>
        <v/>
      </c>
    </row>
    <row r="184" spans="3:23" x14ac:dyDescent="0.25">
      <c r="C184" s="3">
        <f>IF(A184&lt;&gt;"",VLOOKUP(A184,'Runners RBH2'!A$3:CT$114,C$1,FALSE),0)</f>
        <v>0</v>
      </c>
      <c r="D184" s="6">
        <f t="shared" si="80"/>
        <v>179</v>
      </c>
      <c r="E184" s="2"/>
      <c r="F184" s="2">
        <f t="shared" si="75"/>
        <v>0</v>
      </c>
      <c r="J184" s="1">
        <f t="shared" si="81"/>
        <v>0</v>
      </c>
      <c r="M184" s="8" t="str">
        <f t="shared" si="51"/>
        <v/>
      </c>
      <c r="N184" s="8" t="str">
        <f t="shared" si="52"/>
        <v/>
      </c>
      <c r="O184" s="1" t="str">
        <f t="shared" si="53"/>
        <v/>
      </c>
      <c r="P184" s="32" t="str">
        <f t="shared" si="54"/>
        <v/>
      </c>
      <c r="Q184" s="32" t="str">
        <f t="shared" si="82"/>
        <v/>
      </c>
      <c r="R184" s="6">
        <f t="shared" si="59"/>
        <v>0</v>
      </c>
      <c r="S184" s="6">
        <f>IF(AND(D184&lt;=L$4,P184&lt;&gt;"Y"),IF(N184&lt;VLOOKUP(O184,'Runners RBH2'!A$3:FQ$114,S$1,FALSE),IF(Y$2="zero",0,Y$2),0),0)</f>
        <v>0</v>
      </c>
      <c r="T184" s="6">
        <f t="shared" si="83"/>
        <v>0</v>
      </c>
      <c r="U184" s="2"/>
      <c r="V184" s="2" t="str">
        <f>IF(O184&lt;&gt;"",VLOOKUP(O184,Runners!CZ$3:DM$180,V$1,FALSE),"")</f>
        <v/>
      </c>
      <c r="W184" s="18" t="str">
        <f t="shared" si="84"/>
        <v/>
      </c>
    </row>
    <row r="185" spans="3:23" x14ac:dyDescent="0.25">
      <c r="C185" s="3">
        <f>IF(A185&lt;&gt;"",VLOOKUP(A185,'Runners RBH2'!A$3:CT$114,C$1,FALSE),0)</f>
        <v>0</v>
      </c>
      <c r="D185" s="6">
        <f t="shared" si="80"/>
        <v>180</v>
      </c>
      <c r="E185" s="2"/>
      <c r="F185" s="2">
        <f t="shared" si="75"/>
        <v>0</v>
      </c>
      <c r="J185" s="1">
        <f t="shared" si="81"/>
        <v>0</v>
      </c>
      <c r="M185" s="8" t="str">
        <f t="shared" si="51"/>
        <v/>
      </c>
      <c r="N185" s="8" t="str">
        <f t="shared" si="52"/>
        <v/>
      </c>
      <c r="O185" s="1" t="str">
        <f t="shared" si="53"/>
        <v/>
      </c>
      <c r="P185" s="32" t="str">
        <f t="shared" si="54"/>
        <v/>
      </c>
      <c r="Q185" s="32" t="str">
        <f t="shared" si="82"/>
        <v/>
      </c>
      <c r="R185" s="6">
        <f t="shared" si="59"/>
        <v>0</v>
      </c>
      <c r="S185" s="6">
        <f>IF(AND(D185&lt;=L$4,P185&lt;&gt;"Y"),IF(N185&lt;VLOOKUP(O185,'Runners RBH2'!A$3:FQ$114,S$1,FALSE),IF(Y$2="zero",0,Y$2),0),0)</f>
        <v>0</v>
      </c>
      <c r="T185" s="6">
        <f t="shared" si="83"/>
        <v>0</v>
      </c>
      <c r="U185" s="2"/>
      <c r="V185" s="2" t="str">
        <f>IF(O185&lt;&gt;"",VLOOKUP(O185,Runners!CZ$3:DM$180,V$1,FALSE),"")</f>
        <v/>
      </c>
      <c r="W185" s="18" t="str">
        <f t="shared" si="84"/>
        <v/>
      </c>
    </row>
    <row r="186" spans="3:23" x14ac:dyDescent="0.25">
      <c r="C186" s="3">
        <f>IF(A186&lt;&gt;"",VLOOKUP(A186,'Runners RBH2'!A$3:CT$114,C$1,FALSE),0)</f>
        <v>0</v>
      </c>
      <c r="D186" s="6">
        <f t="shared" si="80"/>
        <v>181</v>
      </c>
      <c r="E186" s="2"/>
      <c r="F186" s="2">
        <f t="shared" si="75"/>
        <v>0</v>
      </c>
      <c r="J186" s="1">
        <f t="shared" si="81"/>
        <v>0</v>
      </c>
      <c r="M186" s="8" t="str">
        <f t="shared" si="51"/>
        <v/>
      </c>
      <c r="N186" s="8" t="str">
        <f t="shared" si="52"/>
        <v/>
      </c>
      <c r="O186" s="1" t="str">
        <f t="shared" si="53"/>
        <v/>
      </c>
      <c r="P186" s="32" t="str">
        <f t="shared" si="54"/>
        <v/>
      </c>
      <c r="Q186" s="32" t="str">
        <f t="shared" si="82"/>
        <v/>
      </c>
      <c r="R186" s="6">
        <f t="shared" si="59"/>
        <v>0</v>
      </c>
      <c r="S186" s="6">
        <f>IF(AND(D186&lt;=L$4,P186&lt;&gt;"Y"),IF(N186&lt;VLOOKUP(O186,'Runners RBH2'!A$3:FQ$114,S$1,FALSE),IF(Y$2="zero",0,Y$2),0),0)</f>
        <v>0</v>
      </c>
      <c r="T186" s="6">
        <f t="shared" si="83"/>
        <v>0</v>
      </c>
      <c r="U186" s="2"/>
      <c r="V186" s="2" t="str">
        <f>IF(O186&lt;&gt;"",VLOOKUP(O186,Runners!CZ$3:DM$180,V$1,FALSE),"")</f>
        <v/>
      </c>
      <c r="W186" s="18" t="str">
        <f t="shared" si="84"/>
        <v/>
      </c>
    </row>
    <row r="187" spans="3:23" x14ac:dyDescent="0.25">
      <c r="C187" s="3">
        <f>IF(A187&lt;&gt;"",VLOOKUP(A187,'Runners RBH2'!A$3:CT$114,C$1,FALSE),0)</f>
        <v>0</v>
      </c>
      <c r="D187" s="6">
        <f t="shared" si="80"/>
        <v>182</v>
      </c>
      <c r="E187" s="2"/>
      <c r="F187" s="2">
        <f t="shared" si="75"/>
        <v>0</v>
      </c>
      <c r="J187" s="1">
        <f t="shared" si="81"/>
        <v>0</v>
      </c>
      <c r="M187" s="8" t="str">
        <f t="shared" si="51"/>
        <v/>
      </c>
      <c r="N187" s="8" t="str">
        <f t="shared" si="52"/>
        <v/>
      </c>
      <c r="O187" s="1" t="str">
        <f t="shared" si="53"/>
        <v/>
      </c>
      <c r="P187" s="32" t="str">
        <f t="shared" si="54"/>
        <v/>
      </c>
      <c r="Q187" s="32" t="str">
        <f t="shared" si="82"/>
        <v/>
      </c>
      <c r="R187" s="6">
        <f t="shared" si="59"/>
        <v>0</v>
      </c>
      <c r="S187" s="6">
        <f>IF(AND(D187&lt;=L$4,P187&lt;&gt;"Y"),IF(N187&lt;VLOOKUP(O187,'Runners RBH2'!A$3:FQ$114,S$1,FALSE),IF(Y$2="zero",0,Y$2),0),0)</f>
        <v>0</v>
      </c>
      <c r="T187" s="6">
        <f t="shared" si="83"/>
        <v>0</v>
      </c>
      <c r="U187" s="2"/>
      <c r="V187" s="2" t="str">
        <f>IF(O187&lt;&gt;"",VLOOKUP(O187,Runners!CZ$3:DM$180,V$1,FALSE),"")</f>
        <v/>
      </c>
      <c r="W187" s="18" t="str">
        <f t="shared" si="84"/>
        <v/>
      </c>
    </row>
    <row r="188" spans="3:23" x14ac:dyDescent="0.25">
      <c r="C188" s="3">
        <f>IF(A188&lt;&gt;"",VLOOKUP(A188,'Runners RBH2'!A$3:CT$114,C$1,FALSE),0)</f>
        <v>0</v>
      </c>
      <c r="D188" s="6">
        <f t="shared" si="80"/>
        <v>183</v>
      </c>
      <c r="E188" s="2"/>
      <c r="F188" s="2">
        <f t="shared" si="75"/>
        <v>0</v>
      </c>
      <c r="J188" s="1">
        <f t="shared" si="81"/>
        <v>0</v>
      </c>
      <c r="M188" s="8" t="str">
        <f t="shared" si="51"/>
        <v/>
      </c>
      <c r="N188" s="8" t="str">
        <f t="shared" si="52"/>
        <v/>
      </c>
      <c r="O188" s="1" t="str">
        <f t="shared" si="53"/>
        <v/>
      </c>
      <c r="P188" s="32" t="str">
        <f t="shared" si="54"/>
        <v/>
      </c>
      <c r="Q188" s="32" t="str">
        <f t="shared" si="82"/>
        <v/>
      </c>
      <c r="R188" s="6">
        <f t="shared" si="59"/>
        <v>0</v>
      </c>
      <c r="S188" s="6">
        <f>IF(AND(D188&lt;=L$4,P188&lt;&gt;"Y"),IF(N188&lt;VLOOKUP(O188,'Runners RBH2'!A$3:FQ$114,S$1,FALSE),IF(Y$2="zero",0,Y$2),0),0)</f>
        <v>0</v>
      </c>
      <c r="T188" s="6">
        <f t="shared" si="83"/>
        <v>0</v>
      </c>
      <c r="U188" s="2"/>
      <c r="V188" s="2" t="str">
        <f>IF(O188&lt;&gt;"",VLOOKUP(O188,Runners!CZ$3:DM$180,V$1,FALSE),"")</f>
        <v/>
      </c>
      <c r="W188" s="18" t="str">
        <f t="shared" si="84"/>
        <v/>
      </c>
    </row>
    <row r="189" spans="3:23" x14ac:dyDescent="0.25">
      <c r="C189" s="3">
        <f>IF(A189&lt;&gt;"",VLOOKUP(A189,'Runners RBH2'!A$3:CT$114,C$1,FALSE),0)</f>
        <v>0</v>
      </c>
      <c r="D189" s="6">
        <f t="shared" si="80"/>
        <v>184</v>
      </c>
      <c r="E189" s="2"/>
      <c r="F189" s="2">
        <f t="shared" si="75"/>
        <v>0</v>
      </c>
      <c r="J189" s="1">
        <f t="shared" si="81"/>
        <v>0</v>
      </c>
      <c r="M189" s="8" t="str">
        <f t="shared" si="51"/>
        <v/>
      </c>
      <c r="N189" s="8" t="str">
        <f t="shared" si="52"/>
        <v/>
      </c>
      <c r="O189" s="1" t="str">
        <f t="shared" si="53"/>
        <v/>
      </c>
      <c r="P189" s="32" t="str">
        <f t="shared" si="54"/>
        <v/>
      </c>
      <c r="Q189" s="32" t="str">
        <f t="shared" si="82"/>
        <v/>
      </c>
      <c r="R189" s="6">
        <f t="shared" si="59"/>
        <v>0</v>
      </c>
      <c r="S189" s="6">
        <f>IF(AND(D189&lt;=L$4,P189&lt;&gt;"Y"),IF(N189&lt;VLOOKUP(O189,'Runners RBH2'!A$3:FQ$114,S$1,FALSE),IF(Y$2="zero",0,Y$2),0),0)</f>
        <v>0</v>
      </c>
      <c r="T189" s="6">
        <f t="shared" si="83"/>
        <v>0</v>
      </c>
      <c r="U189" s="2"/>
      <c r="V189" s="2" t="str">
        <f>IF(O189&lt;&gt;"",VLOOKUP(O189,Runners!CZ$3:DM$180,V$1,FALSE),"")</f>
        <v/>
      </c>
      <c r="W189" s="18" t="str">
        <f t="shared" si="84"/>
        <v/>
      </c>
    </row>
    <row r="190" spans="3:23" x14ac:dyDescent="0.25">
      <c r="C190" s="3">
        <f>IF(A190&lt;&gt;"",VLOOKUP(A190,'Runners RBH2'!A$3:CT$114,C$1,FALSE),0)</f>
        <v>0</v>
      </c>
      <c r="D190" s="6">
        <f t="shared" si="80"/>
        <v>185</v>
      </c>
      <c r="E190" s="2"/>
      <c r="F190" s="2">
        <f t="shared" si="75"/>
        <v>0</v>
      </c>
      <c r="J190" s="1">
        <f t="shared" si="81"/>
        <v>0</v>
      </c>
      <c r="M190" s="8" t="str">
        <f t="shared" si="51"/>
        <v/>
      </c>
      <c r="N190" s="8" t="str">
        <f t="shared" si="52"/>
        <v/>
      </c>
      <c r="O190" s="1" t="str">
        <f t="shared" si="53"/>
        <v/>
      </c>
      <c r="P190" s="32" t="str">
        <f t="shared" si="54"/>
        <v/>
      </c>
      <c r="Q190" s="32" t="str">
        <f t="shared" si="82"/>
        <v/>
      </c>
      <c r="R190" s="6">
        <f t="shared" si="59"/>
        <v>0</v>
      </c>
      <c r="S190" s="6">
        <f>IF(AND(D190&lt;=L$4,P190&lt;&gt;"Y"),IF(N190&lt;VLOOKUP(O190,'Runners RBH2'!A$3:FQ$114,S$1,FALSE),IF(Y$2="zero",0,Y$2),0),0)</f>
        <v>0</v>
      </c>
      <c r="T190" s="6">
        <f t="shared" si="83"/>
        <v>0</v>
      </c>
      <c r="U190" s="2"/>
      <c r="V190" s="2" t="str">
        <f>IF(O190&lt;&gt;"",VLOOKUP(O190,Runners!CZ$3:DM$180,V$1,FALSE),"")</f>
        <v/>
      </c>
      <c r="W190" s="18" t="str">
        <f t="shared" si="84"/>
        <v/>
      </c>
    </row>
    <row r="191" spans="3:23" x14ac:dyDescent="0.25">
      <c r="C191" s="3">
        <f>IF(A191&lt;&gt;"",VLOOKUP(A191,'Runners RBH2'!A$3:CT$114,C$1,FALSE),0)</f>
        <v>0</v>
      </c>
      <c r="D191" s="6">
        <f t="shared" si="80"/>
        <v>186</v>
      </c>
      <c r="E191" s="2"/>
      <c r="F191" s="2">
        <f t="shared" si="75"/>
        <v>0</v>
      </c>
      <c r="J191" s="1">
        <f t="shared" si="81"/>
        <v>0</v>
      </c>
      <c r="M191" s="8" t="str">
        <f t="shared" si="51"/>
        <v/>
      </c>
      <c r="N191" s="8" t="str">
        <f t="shared" si="52"/>
        <v/>
      </c>
      <c r="O191" s="1" t="str">
        <f t="shared" si="53"/>
        <v/>
      </c>
      <c r="P191" s="32" t="str">
        <f t="shared" si="54"/>
        <v/>
      </c>
      <c r="Q191" s="32" t="str">
        <f t="shared" si="82"/>
        <v/>
      </c>
      <c r="R191" s="6">
        <f t="shared" si="59"/>
        <v>0</v>
      </c>
      <c r="S191" s="6">
        <f>IF(AND(D191&lt;=L$4,P191&lt;&gt;"Y"),IF(N191&lt;VLOOKUP(O191,'Runners RBH2'!A$3:FQ$114,S$1,FALSE),IF(Y$2="zero",0,Y$2),0),0)</f>
        <v>0</v>
      </c>
      <c r="T191" s="6">
        <f t="shared" si="83"/>
        <v>0</v>
      </c>
      <c r="U191" s="2"/>
      <c r="V191" s="2" t="str">
        <f>IF(O191&lt;&gt;"",VLOOKUP(O191,Runners!CZ$3:DM$180,V$1,FALSE),"")</f>
        <v/>
      </c>
      <c r="W191" s="18" t="str">
        <f t="shared" si="84"/>
        <v/>
      </c>
    </row>
    <row r="192" spans="3:23" x14ac:dyDescent="0.25">
      <c r="C192" s="3">
        <f>IF(A192&lt;&gt;"",VLOOKUP(A192,'Runners RBH2'!A$3:CT$114,C$1,FALSE),0)</f>
        <v>0</v>
      </c>
      <c r="D192" s="6">
        <f t="shared" si="80"/>
        <v>187</v>
      </c>
      <c r="E192" s="2"/>
      <c r="F192" s="2">
        <f t="shared" si="75"/>
        <v>0</v>
      </c>
      <c r="J192" s="1">
        <f t="shared" si="81"/>
        <v>0</v>
      </c>
      <c r="M192" s="8" t="str">
        <f t="shared" si="51"/>
        <v/>
      </c>
      <c r="N192" s="8" t="str">
        <f t="shared" si="52"/>
        <v/>
      </c>
      <c r="O192" s="1" t="str">
        <f t="shared" si="53"/>
        <v/>
      </c>
      <c r="P192" s="32" t="str">
        <f t="shared" si="54"/>
        <v/>
      </c>
      <c r="Q192" s="32" t="str">
        <f t="shared" si="82"/>
        <v/>
      </c>
      <c r="R192" s="6">
        <f t="shared" si="59"/>
        <v>0</v>
      </c>
      <c r="S192" s="6">
        <f>IF(AND(D192&lt;=L$4,P192&lt;&gt;"Y"),IF(N192&lt;VLOOKUP(O192,'Runners RBH2'!A$3:FQ$114,S$1,FALSE),IF(Y$2="zero",0,Y$2),0),0)</f>
        <v>0</v>
      </c>
      <c r="T192" s="6">
        <f t="shared" si="83"/>
        <v>0</v>
      </c>
      <c r="U192" s="2"/>
      <c r="V192" s="2" t="str">
        <f>IF(O192&lt;&gt;"",VLOOKUP(O192,Runners!CZ$3:DM$180,V$1,FALSE),"")</f>
        <v/>
      </c>
      <c r="W192" s="18" t="str">
        <f t="shared" si="84"/>
        <v/>
      </c>
    </row>
    <row r="193" spans="3:23" x14ac:dyDescent="0.25">
      <c r="C193" s="3">
        <f>IF(A193&lt;&gt;"",VLOOKUP(A193,'Runners RBH2'!A$3:CT$114,C$1,FALSE),0)</f>
        <v>0</v>
      </c>
      <c r="D193" s="6">
        <f t="shared" si="80"/>
        <v>188</v>
      </c>
      <c r="E193" s="2"/>
      <c r="F193" s="2">
        <f t="shared" si="75"/>
        <v>0</v>
      </c>
      <c r="J193" s="1">
        <f t="shared" si="81"/>
        <v>0</v>
      </c>
      <c r="M193" s="8" t="str">
        <f t="shared" si="51"/>
        <v/>
      </c>
      <c r="N193" s="8" t="str">
        <f t="shared" si="52"/>
        <v/>
      </c>
      <c r="O193" s="1" t="str">
        <f t="shared" si="53"/>
        <v/>
      </c>
      <c r="P193" s="32" t="str">
        <f t="shared" si="54"/>
        <v/>
      </c>
      <c r="Q193" s="32" t="str">
        <f t="shared" si="82"/>
        <v/>
      </c>
      <c r="R193" s="6">
        <f t="shared" si="59"/>
        <v>0</v>
      </c>
      <c r="S193" s="6">
        <f>IF(AND(D193&lt;=L$4,P193&lt;&gt;"Y"),IF(N193&lt;VLOOKUP(O193,'Runners RBH2'!A$3:FQ$114,S$1,FALSE),IF(Y$2="zero",0,Y$2),0),0)</f>
        <v>0</v>
      </c>
      <c r="T193" s="6">
        <f t="shared" si="83"/>
        <v>0</v>
      </c>
      <c r="U193" s="2"/>
      <c r="V193" s="2" t="str">
        <f>IF(O193&lt;&gt;"",VLOOKUP(O193,Runners!CZ$3:DM$180,V$1,FALSE),"")</f>
        <v/>
      </c>
      <c r="W193" s="18" t="str">
        <f t="shared" si="84"/>
        <v/>
      </c>
    </row>
    <row r="194" spans="3:23" x14ac:dyDescent="0.25">
      <c r="C194" s="3">
        <f>IF(A194&lt;&gt;"",VLOOKUP(A194,'Runners RBH2'!A$3:CT$114,C$1,FALSE),0)</f>
        <v>0</v>
      </c>
      <c r="D194" s="6">
        <f t="shared" si="80"/>
        <v>189</v>
      </c>
      <c r="E194" s="2"/>
      <c r="F194" s="2">
        <f t="shared" si="75"/>
        <v>0</v>
      </c>
      <c r="J194" s="1">
        <f t="shared" si="81"/>
        <v>0</v>
      </c>
      <c r="M194" s="8" t="str">
        <f t="shared" si="51"/>
        <v/>
      </c>
      <c r="N194" s="8" t="str">
        <f t="shared" si="52"/>
        <v/>
      </c>
      <c r="O194" s="1" t="str">
        <f t="shared" si="53"/>
        <v/>
      </c>
      <c r="P194" s="32" t="str">
        <f t="shared" si="54"/>
        <v/>
      </c>
      <c r="Q194" s="32" t="str">
        <f t="shared" si="82"/>
        <v/>
      </c>
      <c r="R194" s="6">
        <f t="shared" si="59"/>
        <v>0</v>
      </c>
      <c r="S194" s="6">
        <f>IF(AND(D194&lt;=L$4,P194&lt;&gt;"Y"),IF(N194&lt;VLOOKUP(O194,'Runners RBH2'!A$3:FQ$114,S$1,FALSE),IF(Y$2="zero",0,Y$2),0),0)</f>
        <v>0</v>
      </c>
      <c r="T194" s="6">
        <f t="shared" si="83"/>
        <v>0</v>
      </c>
      <c r="U194" s="2"/>
      <c r="V194" s="2" t="str">
        <f>IF(O194&lt;&gt;"",VLOOKUP(O194,Runners!CZ$3:DM$180,V$1,FALSE),"")</f>
        <v/>
      </c>
      <c r="W194" s="18" t="str">
        <f t="shared" si="84"/>
        <v/>
      </c>
    </row>
    <row r="195" spans="3:23" x14ac:dyDescent="0.25">
      <c r="C195" s="3">
        <f>IF(A195&lt;&gt;"",VLOOKUP(A195,'Runners RBH2'!A$3:CT$114,C$1,FALSE),0)</f>
        <v>0</v>
      </c>
      <c r="D195" s="6">
        <f t="shared" si="80"/>
        <v>190</v>
      </c>
      <c r="E195" s="2"/>
      <c r="F195" s="2">
        <f t="shared" si="75"/>
        <v>0</v>
      </c>
      <c r="J195" s="1">
        <f t="shared" si="81"/>
        <v>0</v>
      </c>
      <c r="M195" s="8" t="str">
        <f t="shared" si="51"/>
        <v/>
      </c>
      <c r="N195" s="8" t="str">
        <f t="shared" si="52"/>
        <v/>
      </c>
      <c r="O195" s="1" t="str">
        <f t="shared" si="53"/>
        <v/>
      </c>
      <c r="P195" s="32" t="str">
        <f t="shared" si="54"/>
        <v/>
      </c>
      <c r="Q195" s="32" t="str">
        <f t="shared" si="82"/>
        <v/>
      </c>
      <c r="R195" s="6">
        <f t="shared" si="59"/>
        <v>0</v>
      </c>
      <c r="S195" s="6">
        <f>IF(AND(D195&lt;=L$4,P195&lt;&gt;"Y"),IF(N195&lt;VLOOKUP(O195,'Runners RBH2'!A$3:FQ$114,S$1,FALSE),IF(Y$2="zero",0,Y$2),0),0)</f>
        <v>0</v>
      </c>
      <c r="T195" s="6">
        <f t="shared" si="83"/>
        <v>0</v>
      </c>
      <c r="U195" s="2"/>
      <c r="V195" s="2" t="str">
        <f>IF(O195&lt;&gt;"",VLOOKUP(O195,Runners!CZ$3:DM$180,V$1,FALSE),"")</f>
        <v/>
      </c>
      <c r="W195" s="18" t="str">
        <f t="shared" si="84"/>
        <v/>
      </c>
    </row>
    <row r="196" spans="3:23" x14ac:dyDescent="0.25">
      <c r="C196" s="3">
        <f>IF(A196&lt;&gt;"",VLOOKUP(A196,'Runners RBH2'!A$3:CT$114,C$1,FALSE),0)</f>
        <v>0</v>
      </c>
      <c r="D196" s="6">
        <f t="shared" si="80"/>
        <v>191</v>
      </c>
      <c r="E196" s="2"/>
      <c r="F196" s="2">
        <f t="shared" si="75"/>
        <v>0</v>
      </c>
      <c r="J196" s="1">
        <f t="shared" si="81"/>
        <v>0</v>
      </c>
      <c r="M196" s="8" t="str">
        <f t="shared" ref="M196:M207" si="85">IF(D196&lt;=L$4,SMALL(E$4:E$208,D196),"")</f>
        <v/>
      </c>
      <c r="N196" s="8" t="str">
        <f t="shared" ref="N196:N207" si="86">IF(D196&lt;=L$4,VLOOKUP(M196,E$4:F$208,2,FALSE),"")</f>
        <v/>
      </c>
      <c r="O196" s="1" t="str">
        <f t="shared" ref="O196:O207" si="87">IF(D196&lt;=L$4,VLOOKUP(M196,E$4:J$208,6,FALSE),"")</f>
        <v/>
      </c>
      <c r="P196" s="32" t="str">
        <f t="shared" ref="P196:P207" si="88">IF(D196&lt;=L$4,VLOOKUP(O196,A$4:B$208,2,FALSE),"")</f>
        <v/>
      </c>
      <c r="Q196" s="32" t="str">
        <f t="shared" si="82"/>
        <v/>
      </c>
      <c r="R196" s="6">
        <f t="shared" si="59"/>
        <v>0</v>
      </c>
      <c r="S196" s="6">
        <f>IF(AND(D196&lt;=L$4,P196&lt;&gt;"Y"),IF(N196&lt;VLOOKUP(O196,'Runners RBH2'!A$3:FQ$114,S$1,FALSE),IF(Y$2="zero",0,Y$2),0),0)</f>
        <v>0</v>
      </c>
      <c r="T196" s="6">
        <f t="shared" si="83"/>
        <v>0</v>
      </c>
      <c r="U196" s="2"/>
      <c r="V196" s="2" t="str">
        <f>IF(O196&lt;&gt;"",VLOOKUP(O196,Runners!CZ$3:DM$180,V$1,FALSE),"")</f>
        <v/>
      </c>
      <c r="W196" s="18" t="str">
        <f t="shared" si="84"/>
        <v/>
      </c>
    </row>
    <row r="197" spans="3:23" x14ac:dyDescent="0.25">
      <c r="C197" s="3">
        <f>IF(A197&lt;&gt;"",VLOOKUP(A197,'Runners RBH2'!A$3:CT$114,C$1,FALSE),0)</f>
        <v>0</v>
      </c>
      <c r="D197" s="6">
        <f t="shared" si="80"/>
        <v>192</v>
      </c>
      <c r="E197" s="2"/>
      <c r="F197" s="2">
        <f t="shared" si="75"/>
        <v>0</v>
      </c>
      <c r="J197" s="1">
        <f t="shared" si="81"/>
        <v>0</v>
      </c>
      <c r="M197" s="8" t="str">
        <f t="shared" si="85"/>
        <v/>
      </c>
      <c r="N197" s="8" t="str">
        <f t="shared" si="86"/>
        <v/>
      </c>
      <c r="O197" s="1" t="str">
        <f t="shared" si="87"/>
        <v/>
      </c>
      <c r="P197" s="32" t="str">
        <f t="shared" si="88"/>
        <v/>
      </c>
      <c r="Q197" s="32" t="str">
        <f t="shared" si="82"/>
        <v/>
      </c>
      <c r="R197" s="6">
        <f t="shared" ref="R197:R207" si="89">IF(Q197=Q196,0,IF(Q197&gt;0,Q197,1))</f>
        <v>0</v>
      </c>
      <c r="S197" s="6">
        <f>IF(AND(D197&lt;=L$4,P197&lt;&gt;"Y"),IF(N197&lt;VLOOKUP(O197,'Runners RBH2'!A$3:FQ$114,S$1,FALSE),IF(Y$2="zero",0,Y$2),0),0)</f>
        <v>0</v>
      </c>
      <c r="T197" s="6">
        <f t="shared" si="83"/>
        <v>0</v>
      </c>
      <c r="U197" s="2"/>
      <c r="V197" s="2" t="str">
        <f>IF(O197&lt;&gt;"",VLOOKUP(O197,Runners!CZ$3:DM$180,V$1,FALSE),"")</f>
        <v/>
      </c>
      <c r="W197" s="18" t="str">
        <f t="shared" si="84"/>
        <v/>
      </c>
    </row>
    <row r="198" spans="3:23" x14ac:dyDescent="0.25">
      <c r="C198" s="3">
        <f>IF(A198&lt;&gt;"",VLOOKUP(A198,'Runners RBH2'!A$3:CT$114,C$1,FALSE),0)</f>
        <v>0</v>
      </c>
      <c r="D198" s="6">
        <f t="shared" si="80"/>
        <v>193</v>
      </c>
      <c r="E198" s="2"/>
      <c r="F198" s="2">
        <f t="shared" si="75"/>
        <v>0</v>
      </c>
      <c r="J198" s="1">
        <f t="shared" si="81"/>
        <v>0</v>
      </c>
      <c r="M198" s="8" t="str">
        <f t="shared" si="85"/>
        <v/>
      </c>
      <c r="N198" s="8" t="str">
        <f t="shared" si="86"/>
        <v/>
      </c>
      <c r="O198" s="1" t="str">
        <f t="shared" si="87"/>
        <v/>
      </c>
      <c r="P198" s="32" t="str">
        <f t="shared" si="88"/>
        <v/>
      </c>
      <c r="Q198" s="32" t="str">
        <f t="shared" si="82"/>
        <v/>
      </c>
      <c r="R198" s="6">
        <f t="shared" si="89"/>
        <v>0</v>
      </c>
      <c r="S198" s="6">
        <f>IF(AND(D198&lt;=L$4,P198&lt;&gt;"Y"),IF(N198&lt;VLOOKUP(O198,'Runners RBH2'!A$3:FQ$114,S$1,FALSE),IF(Y$2="zero",0,Y$2),0),0)</f>
        <v>0</v>
      </c>
      <c r="T198" s="6">
        <f t="shared" si="83"/>
        <v>0</v>
      </c>
      <c r="U198" s="2"/>
      <c r="V198" s="2" t="str">
        <f>IF(O198&lt;&gt;"",VLOOKUP(O198,Runners!CZ$3:DM$180,V$1,FALSE),"")</f>
        <v/>
      </c>
      <c r="W198" s="18" t="str">
        <f t="shared" si="84"/>
        <v/>
      </c>
    </row>
    <row r="199" spans="3:23" x14ac:dyDescent="0.25">
      <c r="C199" s="3">
        <f>IF(A199&lt;&gt;"",VLOOKUP(A199,'Runners RBH2'!A$3:CT$114,C$1,FALSE),0)</f>
        <v>0</v>
      </c>
      <c r="D199" s="6">
        <f t="shared" si="80"/>
        <v>194</v>
      </c>
      <c r="E199" s="2"/>
      <c r="F199" s="2">
        <f t="shared" si="75"/>
        <v>0</v>
      </c>
      <c r="J199" s="1">
        <f t="shared" si="81"/>
        <v>0</v>
      </c>
      <c r="M199" s="8" t="str">
        <f t="shared" si="85"/>
        <v/>
      </c>
      <c r="N199" s="8" t="str">
        <f t="shared" si="86"/>
        <v/>
      </c>
      <c r="O199" s="1" t="str">
        <f t="shared" si="87"/>
        <v/>
      </c>
      <c r="P199" s="32" t="str">
        <f t="shared" si="88"/>
        <v/>
      </c>
      <c r="Q199" s="32" t="str">
        <f t="shared" si="82"/>
        <v/>
      </c>
      <c r="R199" s="6">
        <f t="shared" si="89"/>
        <v>0</v>
      </c>
      <c r="S199" s="6">
        <f>IF(AND(D199&lt;=L$4,P199&lt;&gt;"Y"),IF(N199&lt;VLOOKUP(O199,'Runners RBH2'!A$3:FQ$114,S$1,FALSE),IF(Y$2="zero",0,Y$2),0),0)</f>
        <v>0</v>
      </c>
      <c r="T199" s="6">
        <f t="shared" si="83"/>
        <v>0</v>
      </c>
      <c r="U199" s="2"/>
      <c r="V199" s="2" t="str">
        <f>IF(O199&lt;&gt;"",VLOOKUP(O199,Runners!CZ$3:DM$180,V$1,FALSE),"")</f>
        <v/>
      </c>
      <c r="W199" s="18" t="str">
        <f t="shared" si="84"/>
        <v/>
      </c>
    </row>
    <row r="200" spans="3:23" x14ac:dyDescent="0.25">
      <c r="C200" s="3">
        <f>IF(A200&lt;&gt;"",VLOOKUP(A200,'Runners RBH2'!A$3:CT$114,C$1,FALSE),0)</f>
        <v>0</v>
      </c>
      <c r="D200" s="6">
        <f t="shared" si="80"/>
        <v>195</v>
      </c>
      <c r="E200" s="2"/>
      <c r="F200" s="2">
        <f t="shared" si="75"/>
        <v>0</v>
      </c>
      <c r="J200" s="1">
        <f t="shared" si="81"/>
        <v>0</v>
      </c>
      <c r="M200" s="8" t="str">
        <f t="shared" si="85"/>
        <v/>
      </c>
      <c r="N200" s="8" t="str">
        <f t="shared" si="86"/>
        <v/>
      </c>
      <c r="O200" s="1" t="str">
        <f t="shared" si="87"/>
        <v/>
      </c>
      <c r="P200" s="32" t="str">
        <f t="shared" si="88"/>
        <v/>
      </c>
      <c r="Q200" s="32" t="str">
        <f t="shared" si="82"/>
        <v/>
      </c>
      <c r="R200" s="6">
        <f t="shared" si="89"/>
        <v>0</v>
      </c>
      <c r="S200" s="6">
        <f>IF(AND(D200&lt;=L$4,P200&lt;&gt;"Y"),IF(N200&lt;VLOOKUP(O200,'Runners RBH2'!A$3:FQ$114,S$1,FALSE),IF(Y$2="zero",0,Y$2),0),0)</f>
        <v>0</v>
      </c>
      <c r="T200" s="6">
        <f t="shared" si="83"/>
        <v>0</v>
      </c>
      <c r="U200" s="2"/>
      <c r="V200" s="2" t="str">
        <f>IF(O200&lt;&gt;"",VLOOKUP(O200,Runners!CZ$3:DM$180,V$1,FALSE),"")</f>
        <v/>
      </c>
      <c r="W200" s="18" t="str">
        <f t="shared" si="84"/>
        <v/>
      </c>
    </row>
    <row r="201" spans="3:23" x14ac:dyDescent="0.25">
      <c r="C201" s="3">
        <f>IF(A201&lt;&gt;"",VLOOKUP(A201,'Runners RBH2'!A$3:CT$114,C$1,FALSE),0)</f>
        <v>0</v>
      </c>
      <c r="D201" s="6">
        <f t="shared" si="80"/>
        <v>196</v>
      </c>
      <c r="E201" s="2"/>
      <c r="F201" s="2">
        <f t="shared" si="75"/>
        <v>0</v>
      </c>
      <c r="J201" s="1">
        <f t="shared" si="81"/>
        <v>0</v>
      </c>
      <c r="M201" s="8" t="str">
        <f t="shared" si="85"/>
        <v/>
      </c>
      <c r="N201" s="8" t="str">
        <f t="shared" si="86"/>
        <v/>
      </c>
      <c r="O201" s="1" t="str">
        <f t="shared" si="87"/>
        <v/>
      </c>
      <c r="P201" s="32" t="str">
        <f t="shared" si="88"/>
        <v/>
      </c>
      <c r="Q201" s="32" t="str">
        <f t="shared" si="82"/>
        <v/>
      </c>
      <c r="R201" s="6">
        <f t="shared" si="89"/>
        <v>0</v>
      </c>
      <c r="S201" s="6">
        <f>IF(AND(D201&lt;=L$4,P201&lt;&gt;"Y"),IF(N201&lt;VLOOKUP(O201,'Runners RBH2'!A$3:FQ$114,S$1,FALSE),IF(Y$2="zero",0,Y$2),0),0)</f>
        <v>0</v>
      </c>
      <c r="T201" s="6">
        <f t="shared" si="83"/>
        <v>0</v>
      </c>
      <c r="U201" s="2"/>
      <c r="V201" s="2" t="str">
        <f>IF(O201&lt;&gt;"",VLOOKUP(O201,Runners!CZ$3:DM$180,V$1,FALSE),"")</f>
        <v/>
      </c>
      <c r="W201" s="18" t="str">
        <f t="shared" si="84"/>
        <v/>
      </c>
    </row>
    <row r="202" spans="3:23" x14ac:dyDescent="0.25">
      <c r="C202" s="3">
        <f>IF(A202&lt;&gt;"",VLOOKUP(A202,'Runners RBH2'!A$3:CT$114,C$1,FALSE),0)</f>
        <v>0</v>
      </c>
      <c r="D202" s="6">
        <f t="shared" si="80"/>
        <v>197</v>
      </c>
      <c r="E202" s="2"/>
      <c r="F202" s="2">
        <f t="shared" si="75"/>
        <v>0</v>
      </c>
      <c r="J202" s="1">
        <f t="shared" si="81"/>
        <v>0</v>
      </c>
      <c r="M202" s="8" t="str">
        <f t="shared" si="85"/>
        <v/>
      </c>
      <c r="N202" s="8" t="str">
        <f t="shared" si="86"/>
        <v/>
      </c>
      <c r="O202" s="1" t="str">
        <f t="shared" si="87"/>
        <v/>
      </c>
      <c r="P202" s="32" t="str">
        <f t="shared" si="88"/>
        <v/>
      </c>
      <c r="Q202" s="32" t="str">
        <f t="shared" si="82"/>
        <v/>
      </c>
      <c r="R202" s="6">
        <f t="shared" si="89"/>
        <v>0</v>
      </c>
      <c r="S202" s="6">
        <f>IF(AND(D202&lt;=L$4,P202&lt;&gt;"Y"),IF(N202&lt;VLOOKUP(O202,'Runners RBH2'!A$3:FQ$114,S$1,FALSE),IF(Y$2="zero",0,Y$2),0),0)</f>
        <v>0</v>
      </c>
      <c r="T202" s="6">
        <f t="shared" si="83"/>
        <v>0</v>
      </c>
      <c r="U202" s="2"/>
      <c r="V202" s="2" t="str">
        <f>IF(O202&lt;&gt;"",VLOOKUP(O202,Runners!CZ$3:DM$180,V$1,FALSE),"")</f>
        <v/>
      </c>
      <c r="W202" s="18" t="str">
        <f t="shared" si="84"/>
        <v/>
      </c>
    </row>
    <row r="203" spans="3:23" x14ac:dyDescent="0.25">
      <c r="C203" s="3">
        <f>IF(A203&lt;&gt;"",VLOOKUP(A203,'Runners RBH2'!A$3:CT$114,C$1,FALSE),0)</f>
        <v>0</v>
      </c>
      <c r="D203" s="6">
        <f t="shared" si="80"/>
        <v>198</v>
      </c>
      <c r="E203" s="2"/>
      <c r="F203" s="2">
        <f t="shared" si="75"/>
        <v>0</v>
      </c>
      <c r="J203" s="1">
        <f t="shared" si="81"/>
        <v>0</v>
      </c>
      <c r="M203" s="8" t="str">
        <f t="shared" si="85"/>
        <v/>
      </c>
      <c r="N203" s="8" t="str">
        <f t="shared" si="86"/>
        <v/>
      </c>
      <c r="O203" s="1" t="str">
        <f t="shared" si="87"/>
        <v/>
      </c>
      <c r="P203" s="32" t="str">
        <f t="shared" si="88"/>
        <v/>
      </c>
      <c r="Q203" s="32" t="str">
        <f t="shared" si="82"/>
        <v/>
      </c>
      <c r="R203" s="6">
        <f t="shared" si="89"/>
        <v>0</v>
      </c>
      <c r="S203" s="6">
        <f>IF(AND(D203&lt;=L$4,P203&lt;&gt;"Y"),IF(N203&lt;VLOOKUP(O203,'Runners RBH2'!A$3:FQ$114,S$1,FALSE),IF(Y$2="zero",0,Y$2),0),0)</f>
        <v>0</v>
      </c>
      <c r="T203" s="6">
        <f t="shared" si="83"/>
        <v>0</v>
      </c>
      <c r="U203" s="2"/>
      <c r="V203" s="2" t="str">
        <f>IF(O203&lt;&gt;"",VLOOKUP(O203,Runners!CZ$3:DM$180,V$1,FALSE),"")</f>
        <v/>
      </c>
      <c r="W203" s="18" t="str">
        <f t="shared" si="84"/>
        <v/>
      </c>
    </row>
    <row r="204" spans="3:23" x14ac:dyDescent="0.25">
      <c r="C204" s="3">
        <f>IF(A204&lt;&gt;"",VLOOKUP(A204,'Runners RBH2'!A$3:CT$114,C$1,FALSE),0)</f>
        <v>0</v>
      </c>
      <c r="D204" s="6">
        <f t="shared" si="80"/>
        <v>199</v>
      </c>
      <c r="E204" s="2"/>
      <c r="F204" s="2">
        <f t="shared" si="75"/>
        <v>0</v>
      </c>
      <c r="J204" s="1">
        <f t="shared" si="81"/>
        <v>0</v>
      </c>
      <c r="M204" s="8" t="str">
        <f t="shared" si="85"/>
        <v/>
      </c>
      <c r="N204" s="8" t="str">
        <f t="shared" si="86"/>
        <v/>
      </c>
      <c r="O204" s="1" t="str">
        <f t="shared" si="87"/>
        <v/>
      </c>
      <c r="P204" s="32" t="str">
        <f t="shared" si="88"/>
        <v/>
      </c>
      <c r="Q204" s="32" t="str">
        <f t="shared" si="82"/>
        <v/>
      </c>
      <c r="R204" s="6">
        <f t="shared" si="89"/>
        <v>0</v>
      </c>
      <c r="S204" s="6">
        <f>IF(AND(D204&lt;=L$4,P204&lt;&gt;"Y"),IF(N204&lt;VLOOKUP(O204,'Runners RBH2'!A$3:FQ$114,S$1,FALSE),IF(Y$2="zero",0,Y$2),0),0)</f>
        <v>0</v>
      </c>
      <c r="T204" s="6">
        <f t="shared" si="83"/>
        <v>0</v>
      </c>
      <c r="U204" s="2"/>
      <c r="V204" s="2" t="str">
        <f>IF(O204&lt;&gt;"",VLOOKUP(O204,Runners!CZ$3:DM$180,V$1,FALSE),"")</f>
        <v/>
      </c>
      <c r="W204" s="18" t="str">
        <f t="shared" si="84"/>
        <v/>
      </c>
    </row>
    <row r="205" spans="3:23" x14ac:dyDescent="0.25">
      <c r="C205" s="3">
        <f>IF(A205&lt;&gt;"",VLOOKUP(A205,'Runners RBH2'!A$3:CT$114,C$1,FALSE),0)</f>
        <v>0</v>
      </c>
      <c r="D205" s="6">
        <f t="shared" si="80"/>
        <v>200</v>
      </c>
      <c r="E205" s="2"/>
      <c r="F205" s="2">
        <f t="shared" si="75"/>
        <v>0</v>
      </c>
      <c r="J205" s="1">
        <f t="shared" si="81"/>
        <v>0</v>
      </c>
      <c r="M205" s="8" t="str">
        <f t="shared" si="85"/>
        <v/>
      </c>
      <c r="N205" s="8" t="str">
        <f t="shared" si="86"/>
        <v/>
      </c>
      <c r="O205" s="1" t="str">
        <f t="shared" si="87"/>
        <v/>
      </c>
      <c r="P205" s="32" t="str">
        <f t="shared" si="88"/>
        <v/>
      </c>
      <c r="Q205" s="32" t="str">
        <f t="shared" si="82"/>
        <v/>
      </c>
      <c r="R205" s="6">
        <f t="shared" si="89"/>
        <v>0</v>
      </c>
      <c r="S205" s="6">
        <f>IF(AND(D205&lt;=L$4,P205&lt;&gt;"Y"),IF(N205&lt;VLOOKUP(O205,'Runners RBH2'!A$3:FQ$114,S$1,FALSE),IF(Y$2="zero",0,Y$2),0),0)</f>
        <v>0</v>
      </c>
      <c r="T205" s="6">
        <f t="shared" si="83"/>
        <v>0</v>
      </c>
      <c r="U205" s="2"/>
      <c r="V205" s="2" t="str">
        <f>IF(O205&lt;&gt;"",VLOOKUP(O205,Runners!CZ$3:DM$180,V$1,FALSE),"")</f>
        <v/>
      </c>
      <c r="W205" s="18" t="str">
        <f t="shared" si="84"/>
        <v/>
      </c>
    </row>
    <row r="206" spans="3:23" x14ac:dyDescent="0.25">
      <c r="C206" s="3">
        <f>IF(A206&lt;&gt;"",VLOOKUP(A206,'Runners RBH2'!A$3:CT$114,C$1,FALSE),0)</f>
        <v>0</v>
      </c>
      <c r="D206" s="6">
        <f t="shared" si="80"/>
        <v>201</v>
      </c>
      <c r="E206" s="2"/>
      <c r="F206" s="2">
        <f t="shared" si="75"/>
        <v>0</v>
      </c>
      <c r="J206" s="1">
        <f t="shared" si="81"/>
        <v>0</v>
      </c>
      <c r="M206" s="8" t="str">
        <f t="shared" si="85"/>
        <v/>
      </c>
      <c r="N206" s="8" t="str">
        <f t="shared" si="86"/>
        <v/>
      </c>
      <c r="O206" s="1" t="str">
        <f t="shared" si="87"/>
        <v/>
      </c>
      <c r="P206" s="32" t="str">
        <f t="shared" si="88"/>
        <v/>
      </c>
      <c r="Q206" s="32" t="str">
        <f t="shared" si="82"/>
        <v/>
      </c>
      <c r="R206" s="6">
        <f t="shared" si="89"/>
        <v>0</v>
      </c>
      <c r="S206" s="6">
        <f>IF(AND(D206&lt;=L$4,P206&lt;&gt;"Y"),IF(N206&lt;VLOOKUP(O206,'Runners RBH2'!A$3:FQ$114,S$1,FALSE),IF(Y$2="zero",0,Y$2),0),0)</f>
        <v>0</v>
      </c>
      <c r="T206" s="6">
        <f t="shared" si="83"/>
        <v>0</v>
      </c>
      <c r="U206" s="2"/>
      <c r="V206" s="2" t="str">
        <f>IF(O206&lt;&gt;"",VLOOKUP(O206,Runners!CZ$3:DM$180,V$1,FALSE),"")</f>
        <v/>
      </c>
      <c r="W206" s="18" t="str">
        <f t="shared" si="84"/>
        <v/>
      </c>
    </row>
    <row r="207" spans="3:23" x14ac:dyDescent="0.25">
      <c r="C207" s="3">
        <f>IF(A207&lt;&gt;"",VLOOKUP(A207,'Runners RBH2'!A$3:CT$114,C$1,FALSE),0)</f>
        <v>0</v>
      </c>
      <c r="D207" s="6">
        <f t="shared" si="80"/>
        <v>202</v>
      </c>
      <c r="E207" s="2"/>
      <c r="F207" s="2">
        <f t="shared" si="75"/>
        <v>0</v>
      </c>
      <c r="J207" s="1">
        <f t="shared" si="81"/>
        <v>0</v>
      </c>
      <c r="M207" s="8" t="str">
        <f t="shared" si="85"/>
        <v/>
      </c>
      <c r="N207" s="8" t="str">
        <f t="shared" si="86"/>
        <v/>
      </c>
      <c r="O207" s="1" t="str">
        <f t="shared" si="87"/>
        <v/>
      </c>
      <c r="P207" s="32" t="str">
        <f t="shared" si="88"/>
        <v/>
      </c>
      <c r="Q207" s="32" t="str">
        <f t="shared" si="82"/>
        <v/>
      </c>
      <c r="R207" s="6">
        <f t="shared" si="89"/>
        <v>0</v>
      </c>
      <c r="S207" s="6">
        <f>IF(AND(D207&lt;=L$4,P207&lt;&gt;"Y"),IF(N207&lt;VLOOKUP(O207,'Runners RBH2'!A$3:FQ$114,S$1,FALSE),IF(Y$2="zero",0,Y$2),0),0)</f>
        <v>0</v>
      </c>
      <c r="T207" s="6">
        <f t="shared" si="83"/>
        <v>0</v>
      </c>
      <c r="U207" s="2"/>
      <c r="V207" s="2" t="str">
        <f>IF(O207&lt;&gt;"",VLOOKUP(O207,Runners!CZ$3:DM$180,V$1,FALSE),"")</f>
        <v/>
      </c>
      <c r="W207" s="18" t="str">
        <f t="shared" si="84"/>
        <v/>
      </c>
    </row>
  </sheetData>
  <sortState ref="A4:CE132">
    <sortCondition ref="A132"/>
  </sortState>
  <pageMargins left="0.7" right="0.7" top="0.75" bottom="0.75" header="0.3" footer="0.3"/>
  <pageSetup paperSize="9" fitToHeight="4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CE207"/>
  <sheetViews>
    <sheetView showZeros="0" tabSelected="1" zoomScaleNormal="100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O13" sqref="O13"/>
    </sheetView>
  </sheetViews>
  <sheetFormatPr defaultColWidth="8.88671875" defaultRowHeight="12" x14ac:dyDescent="0.25"/>
  <cols>
    <col min="1" max="1" width="19.33203125" style="1" bestFit="1" customWidth="1"/>
    <col min="2" max="2" width="6" style="1" bestFit="1" customWidth="1"/>
    <col min="3" max="3" width="7.5546875" style="1" bestFit="1" customWidth="1"/>
    <col min="4" max="4" width="3.5546875" style="6" bestFit="1" customWidth="1"/>
    <col min="5" max="5" width="9.109375" style="1" bestFit="1" customWidth="1"/>
    <col min="6" max="6" width="8.6640625" style="1" customWidth="1"/>
    <col min="7" max="7" width="8.6640625" style="6" customWidth="1"/>
    <col min="8" max="8" width="8.6640625" style="6" hidden="1" customWidth="1"/>
    <col min="9" max="9" width="8.109375" style="1" hidden="1" customWidth="1"/>
    <col min="10" max="10" width="5.6640625" style="1" hidden="1" customWidth="1"/>
    <col min="11" max="11" width="8.6640625" style="8" hidden="1" customWidth="1"/>
    <col min="12" max="12" width="11.109375" style="1" customWidth="1"/>
    <col min="13" max="13" width="8.88671875" style="1" customWidth="1"/>
    <col min="14" max="14" width="8.88671875" style="8" customWidth="1"/>
    <col min="15" max="15" width="16.6640625" style="1" customWidth="1"/>
    <col min="16" max="16" width="5.5546875" style="6" customWidth="1"/>
    <col min="17" max="17" width="5.5546875" style="6" hidden="1" customWidth="1"/>
    <col min="18" max="19" width="5.5546875" style="6" customWidth="1"/>
    <col min="20" max="20" width="5.5546875" style="1" customWidth="1"/>
    <col min="21" max="21" width="5.44140625" style="1" customWidth="1"/>
    <col min="22" max="22" width="8.88671875" style="1" hidden="1" customWidth="1"/>
    <col min="23" max="23" width="6.109375" style="1" customWidth="1"/>
    <col min="24" max="24" width="10.33203125" style="1" customWidth="1"/>
    <col min="25" max="16384" width="8.88671875" style="1"/>
  </cols>
  <sheetData>
    <row r="1" spans="1:83" s="7" customFormat="1" ht="15" customHeight="1" x14ac:dyDescent="0.3">
      <c r="C1" s="7">
        <f>Jan!C1+6</f>
        <v>83</v>
      </c>
      <c r="D1" s="5"/>
      <c r="E1" s="4"/>
      <c r="F1" s="4"/>
      <c r="G1" s="5"/>
      <c r="H1" s="5"/>
      <c r="K1" s="10"/>
      <c r="N1" s="10"/>
      <c r="P1" s="5"/>
      <c r="Q1" s="5">
        <v>97</v>
      </c>
      <c r="R1" s="5"/>
      <c r="S1" s="5">
        <v>172</v>
      </c>
      <c r="T1" s="7">
        <v>3</v>
      </c>
      <c r="V1" s="7">
        <v>13</v>
      </c>
    </row>
    <row r="2" spans="1:83" s="63" customFormat="1" ht="15" customHeight="1" x14ac:dyDescent="0.3">
      <c r="A2" s="63" t="s">
        <v>10</v>
      </c>
      <c r="B2" s="63" t="s">
        <v>44</v>
      </c>
      <c r="C2" s="63" t="s">
        <v>38</v>
      </c>
      <c r="D2" s="85">
        <v>0</v>
      </c>
      <c r="E2" s="86" t="s">
        <v>114</v>
      </c>
      <c r="F2" s="86"/>
      <c r="G2" s="85"/>
      <c r="H2" s="85"/>
      <c r="K2" s="87"/>
      <c r="L2" s="88" t="s">
        <v>113</v>
      </c>
      <c r="M2" s="88" t="s">
        <v>114</v>
      </c>
      <c r="N2" s="89" t="s">
        <v>115</v>
      </c>
      <c r="P2" s="90" t="s">
        <v>44</v>
      </c>
      <c r="Q2" s="90"/>
      <c r="R2" s="85" t="s">
        <v>17</v>
      </c>
      <c r="S2" s="85" t="s">
        <v>96</v>
      </c>
      <c r="T2" s="85" t="s">
        <v>100</v>
      </c>
      <c r="X2" s="63" t="s">
        <v>145</v>
      </c>
      <c r="Y2" s="64">
        <v>2</v>
      </c>
    </row>
    <row r="3" spans="1:83" s="7" customFormat="1" ht="3" customHeight="1" x14ac:dyDescent="0.3">
      <c r="D3" s="5">
        <v>0</v>
      </c>
      <c r="E3" s="4"/>
      <c r="F3" s="4"/>
      <c r="G3" s="5"/>
      <c r="H3" s="5"/>
      <c r="K3" s="10"/>
      <c r="L3" s="14"/>
      <c r="M3" s="14"/>
      <c r="N3" s="21"/>
      <c r="P3" s="31"/>
      <c r="Q3" s="31">
        <v>41</v>
      </c>
      <c r="R3" s="5">
        <v>41</v>
      </c>
      <c r="S3" s="5"/>
      <c r="T3" s="5"/>
    </row>
    <row r="4" spans="1:83" ht="15" customHeight="1" x14ac:dyDescent="0.25">
      <c r="A4" s="1" t="str">
        <f>'Runners RBH2'!A3</f>
        <v>Alex Wiggins</v>
      </c>
      <c r="C4" s="3">
        <f>IF(A4&lt;&gt;"",VLOOKUP(A4,'Runners RBH2'!A$3:CT$114,C$1,FALSE),0)</f>
        <v>6.9444444444444441E-3</v>
      </c>
      <c r="D4" s="6">
        <f t="shared" ref="D4:D37" si="0">D3+1</f>
        <v>1</v>
      </c>
      <c r="E4" s="2"/>
      <c r="F4" s="2">
        <f t="shared" ref="F4:F37" si="1">IF(E4&gt;0,E4-C4,0)</f>
        <v>0</v>
      </c>
      <c r="J4" s="1" t="str">
        <f t="shared" ref="J4:J37" si="2">A4</f>
        <v>Alex Wiggins</v>
      </c>
      <c r="L4" s="7">
        <f>COUNT(E4:E208)</f>
        <v>10</v>
      </c>
      <c r="M4" s="8">
        <f t="shared" ref="M4:M28" si="3">IF(D4&lt;=L$4,SMALL(E$4:E$208,D4),"")</f>
        <v>2.6805555555555555E-2</v>
      </c>
      <c r="N4" s="8">
        <f t="shared" ref="N4:N28" si="4">IF(D4&lt;=L$4,VLOOKUP(M4,E$4:F$208,2,FALSE),"")</f>
        <v>1.6734110371111111E-2</v>
      </c>
      <c r="O4" s="1" t="str">
        <f t="shared" ref="O4:O28" si="5">IF(D4&lt;=L$4,VLOOKUP(M4,E$4:J$208,6,FALSE),"")</f>
        <v>Morgan Pritchard</v>
      </c>
      <c r="P4" s="32">
        <f t="shared" ref="P4:P28" si="6">IF(D4&lt;=L$4,VLOOKUP(O4,A$4:B$208,2,FALSE),"")</f>
        <v>0</v>
      </c>
      <c r="Q4" s="32">
        <f t="shared" ref="Q4:Q37" si="7">IF(D4&lt;=L$4,IF(P4="Y",Q3,Q3-1),"")</f>
        <v>40</v>
      </c>
      <c r="R4" s="6">
        <f t="shared" ref="R4:R67" si="8">IF(Q4=Q3,0,IF(Q4&gt;0,Q4,1))</f>
        <v>40</v>
      </c>
      <c r="S4" s="6">
        <f>IF(AND(D4&lt;=L$4,P4&lt;&gt;"Y"),IF(N4&lt;VLOOKUP(O4,'Runners RBH2'!A$3:FQ$114,S$1,FALSE),IF(Y$2="zero",0,Y$2),0),0)</f>
        <v>2</v>
      </c>
      <c r="T4" s="6">
        <f t="shared" ref="T4:T37" si="9">IF(AND(D4&lt;=L$4,P4&lt;&gt;"Y"),S4+R4,0)</f>
        <v>42</v>
      </c>
      <c r="U4" s="2"/>
      <c r="V4" s="2">
        <f>IF(O4&lt;&gt;"",VLOOKUP(O4,Runners!CZ$3:DM$180,V$1,FALSE),"")</f>
        <v>1.8991054815555554E-2</v>
      </c>
      <c r="W4" s="18">
        <f t="shared" ref="W4:W37" si="10">IF(O4&lt;&gt;"",(V4-N4)/V4,"")</f>
        <v>0.11884250065961488</v>
      </c>
    </row>
    <row r="5" spans="1:83" x14ac:dyDescent="0.25">
      <c r="A5" s="1" t="str">
        <f>'Runners RBH2'!A4</f>
        <v>Alexandra Young</v>
      </c>
      <c r="C5" s="3">
        <f>IF(A5&lt;&gt;"",VLOOKUP(A5,'Runners RBH2'!A$3:CT$114,C$1,FALSE),0)</f>
        <v>5.7311666666666674E-3</v>
      </c>
      <c r="D5" s="6">
        <f t="shared" si="0"/>
        <v>2</v>
      </c>
      <c r="E5" s="2"/>
      <c r="F5" s="2">
        <f t="shared" si="1"/>
        <v>0</v>
      </c>
      <c r="J5" s="1" t="str">
        <f t="shared" si="2"/>
        <v>Alexandra Young</v>
      </c>
      <c r="L5" s="7"/>
      <c r="M5" s="8">
        <f t="shared" si="3"/>
        <v>2.8136574074074074E-2</v>
      </c>
      <c r="N5" s="8">
        <f t="shared" si="4"/>
        <v>1.2683184455185185E-2</v>
      </c>
      <c r="O5" s="1" t="str">
        <f t="shared" si="5"/>
        <v>Mike Toft</v>
      </c>
      <c r="P5" s="32">
        <f t="shared" si="6"/>
        <v>0</v>
      </c>
      <c r="Q5" s="32">
        <f t="shared" si="7"/>
        <v>39</v>
      </c>
      <c r="R5" s="6">
        <f t="shared" si="8"/>
        <v>39</v>
      </c>
      <c r="S5" s="6">
        <f>IF(AND(D5&lt;=L$4,P5&lt;&gt;"Y"),IF(N5&lt;VLOOKUP(O5,'Runners RBH2'!A$3:FQ$114,S$1,FALSE),IF(Y$2="zero",0,Y$2),0),0)</f>
        <v>2</v>
      </c>
      <c r="T5" s="6">
        <f t="shared" si="9"/>
        <v>41</v>
      </c>
      <c r="U5" s="2"/>
      <c r="V5" s="2">
        <f>IF(O5&lt;&gt;"",VLOOKUP(O5,Runners!CZ$3:DM$180,V$1,FALSE),"")</f>
        <v>1.3018832603333334E-2</v>
      </c>
      <c r="W5" s="18">
        <f t="shared" si="10"/>
        <v>2.5781739298361514E-2</v>
      </c>
      <c r="X5" s="2" t="s">
        <v>111</v>
      </c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</row>
    <row r="6" spans="1:83" x14ac:dyDescent="0.25">
      <c r="A6" s="1" t="str">
        <f>'Runners RBH2'!A5</f>
        <v>Alistair Leivers</v>
      </c>
      <c r="B6" s="3"/>
      <c r="C6" s="3">
        <f>IF(A6&lt;&gt;"",VLOOKUP(A6,'Runners RBH2'!A$3:CT$114,C$1,FALSE),0)</f>
        <v>1.597422223222222E-2</v>
      </c>
      <c r="D6" s="6">
        <f t="shared" si="0"/>
        <v>3</v>
      </c>
      <c r="E6" s="2"/>
      <c r="F6" s="2">
        <f t="shared" si="1"/>
        <v>0</v>
      </c>
      <c r="J6" s="1" t="str">
        <f t="shared" si="2"/>
        <v>Alistair Leivers</v>
      </c>
      <c r="M6" s="8">
        <f t="shared" si="3"/>
        <v>2.8645833333333332E-2</v>
      </c>
      <c r="N6" s="8">
        <f t="shared" si="4"/>
        <v>1.9095221412222224E-2</v>
      </c>
      <c r="O6" s="1" t="str">
        <f t="shared" si="5"/>
        <v>Pete Dilks</v>
      </c>
      <c r="P6" s="32">
        <f t="shared" si="6"/>
        <v>0</v>
      </c>
      <c r="Q6" s="32">
        <f t="shared" si="7"/>
        <v>38</v>
      </c>
      <c r="R6" s="6">
        <f t="shared" si="8"/>
        <v>38</v>
      </c>
      <c r="S6" s="6">
        <f>IF(AND(D6&lt;=L$4,P6&lt;&gt;"Y"),IF(N6&lt;VLOOKUP(O6,'Runners RBH2'!A$3:FQ$114,S$1,FALSE),IF(Y$2="zero",0,Y$2),0),0)</f>
        <v>2</v>
      </c>
      <c r="T6" s="6">
        <f t="shared" si="9"/>
        <v>40</v>
      </c>
      <c r="U6" s="2"/>
      <c r="V6" s="2" t="e">
        <f>IF(O6&lt;&gt;"",VLOOKUP(O6,Runners!CZ$3:DM$180,V$1,FALSE),"")</f>
        <v>#N/A</v>
      </c>
      <c r="W6" s="18" t="e">
        <f t="shared" si="10"/>
        <v>#N/A</v>
      </c>
    </row>
    <row r="7" spans="1:83" x14ac:dyDescent="0.25">
      <c r="A7" s="1" t="str">
        <f>'Runners RBH2'!A6</f>
        <v>Andrew Draper</v>
      </c>
      <c r="C7" s="3">
        <f>IF(A7&lt;&gt;"",VLOOKUP(A7,'Runners RBH2'!A$3:CT$114,C$1,FALSE),0)</f>
        <v>1.4585333353333334E-2</v>
      </c>
      <c r="D7" s="6">
        <f t="shared" si="0"/>
        <v>4</v>
      </c>
      <c r="E7" s="2"/>
      <c r="F7" s="2">
        <f t="shared" si="1"/>
        <v>0</v>
      </c>
      <c r="J7" s="1" t="str">
        <f t="shared" si="2"/>
        <v>Andrew Draper</v>
      </c>
      <c r="M7" s="8">
        <f t="shared" si="3"/>
        <v>2.8715277777777781E-2</v>
      </c>
      <c r="N7" s="8">
        <f t="shared" si="4"/>
        <v>1.447716618666667E-2</v>
      </c>
      <c r="O7" s="1" t="str">
        <f t="shared" si="5"/>
        <v>Joe Greenwood</v>
      </c>
      <c r="P7" s="32">
        <f t="shared" si="6"/>
        <v>0</v>
      </c>
      <c r="Q7" s="32">
        <f t="shared" si="7"/>
        <v>37</v>
      </c>
      <c r="R7" s="6">
        <f t="shared" si="8"/>
        <v>37</v>
      </c>
      <c r="S7" s="6">
        <f>IF(AND(D7&lt;=L$4,P7&lt;&gt;"Y"),IF(N7&lt;VLOOKUP(O7,'Runners RBH2'!A$3:FQ$114,S$1,FALSE),IF(Y$2="zero",0,Y$2),0),0)</f>
        <v>0</v>
      </c>
      <c r="T7" s="6">
        <f t="shared" si="9"/>
        <v>37</v>
      </c>
      <c r="U7" s="2"/>
      <c r="V7" s="2">
        <f>IF(O7&lt;&gt;"",VLOOKUP(O7,Runners!CZ$3:DM$180,V$1,FALSE),"")</f>
        <v>1.5055869890370369E-2</v>
      </c>
      <c r="W7" s="18">
        <f t="shared" si="10"/>
        <v>3.8437081876872108E-2</v>
      </c>
    </row>
    <row r="8" spans="1:83" x14ac:dyDescent="0.25">
      <c r="A8" s="1" t="str">
        <f>'Runners RBH2'!A7</f>
        <v>Anthony Joy</v>
      </c>
      <c r="C8" s="3">
        <f>IF(A8&lt;&gt;"",VLOOKUP(A8,'Runners RBH2'!A$3:CT$114,C$1,FALSE),0)</f>
        <v>1.0592277807777776E-2</v>
      </c>
      <c r="D8" s="6">
        <f t="shared" si="0"/>
        <v>5</v>
      </c>
      <c r="E8" s="2"/>
      <c r="F8" s="2">
        <f t="shared" si="1"/>
        <v>0</v>
      </c>
      <c r="J8" s="1" t="str">
        <f t="shared" si="2"/>
        <v>Anthony Joy</v>
      </c>
      <c r="M8" s="8">
        <f t="shared" si="3"/>
        <v>2.8877314814814817E-2</v>
      </c>
      <c r="N8" s="8">
        <f t="shared" si="4"/>
        <v>1.8111424945925929E-2</v>
      </c>
      <c r="O8" s="1" t="str">
        <f t="shared" si="5"/>
        <v>Stephen Wise</v>
      </c>
      <c r="P8" s="32">
        <f t="shared" si="6"/>
        <v>0</v>
      </c>
      <c r="Q8" s="32">
        <f t="shared" si="7"/>
        <v>36</v>
      </c>
      <c r="R8" s="6">
        <f t="shared" si="8"/>
        <v>36</v>
      </c>
      <c r="S8" s="6">
        <f>IF(AND(D8&lt;=L$4,P8&lt;&gt;"Y"),IF(N8&lt;VLOOKUP(O8,'Runners RBH2'!A$3:FQ$114,S$1,FALSE),IF(Y$2="zero",0,Y$2),0),0)</f>
        <v>0</v>
      </c>
      <c r="T8" s="6">
        <f t="shared" si="9"/>
        <v>36</v>
      </c>
      <c r="U8" s="2"/>
      <c r="V8" s="2">
        <f>IF(O8&lt;&gt;"",VLOOKUP(O8,Runners!CZ$3:DM$180,V$1,FALSE),"")</f>
        <v>2.0229480501481482E-2</v>
      </c>
      <c r="W8" s="18">
        <f t="shared" si="10"/>
        <v>0.1047014309339501</v>
      </c>
    </row>
    <row r="9" spans="1:83" x14ac:dyDescent="0.25">
      <c r="A9" s="1" t="str">
        <f>'Runners RBH2'!A8</f>
        <v>Barbara Holmes</v>
      </c>
      <c r="C9" s="3">
        <f>IF(A9&lt;&gt;"",VLOOKUP(A9,'Runners RBH2'!A$3:CT$114,C$1,FALSE),0)</f>
        <v>1.0939500039999999E-2</v>
      </c>
      <c r="D9" s="6">
        <f t="shared" si="0"/>
        <v>6</v>
      </c>
      <c r="E9" s="2"/>
      <c r="F9" s="2">
        <f t="shared" si="1"/>
        <v>0</v>
      </c>
      <c r="J9" s="1" t="str">
        <f t="shared" si="2"/>
        <v>Barbara Holmes</v>
      </c>
      <c r="M9" s="8">
        <f t="shared" si="3"/>
        <v>2.8946759259259255E-2</v>
      </c>
      <c r="N9" s="8">
        <f t="shared" si="4"/>
        <v>1.6791980511481477E-2</v>
      </c>
      <c r="O9" s="1" t="str">
        <f t="shared" si="5"/>
        <v>Stephen Rodwell</v>
      </c>
      <c r="P9" s="32">
        <f t="shared" si="6"/>
        <v>0</v>
      </c>
      <c r="Q9" s="32">
        <f t="shared" si="7"/>
        <v>35</v>
      </c>
      <c r="R9" s="6">
        <f t="shared" si="8"/>
        <v>35</v>
      </c>
      <c r="S9" s="6">
        <f>IF(AND(D9&lt;=L$4,P9&lt;&gt;"Y"),IF(N9&lt;VLOOKUP(O9,'Runners RBH2'!A$3:FQ$114,S$1,FALSE),IF(Y$2="zero",0,Y$2),0),0)</f>
        <v>2</v>
      </c>
      <c r="T9" s="6">
        <f t="shared" si="9"/>
        <v>37</v>
      </c>
      <c r="U9" s="2"/>
      <c r="V9" s="2">
        <f>IF(O9&lt;&gt;"",VLOOKUP(O9,Runners!CZ$3:DM$180,V$1,FALSE),"")</f>
        <v>1.7011887908888888E-2</v>
      </c>
      <c r="W9" s="18">
        <f t="shared" si="10"/>
        <v>1.2926689770422658E-2</v>
      </c>
    </row>
    <row r="10" spans="1:83" x14ac:dyDescent="0.25">
      <c r="A10" s="1" t="str">
        <f>'Runners RBH2'!A9</f>
        <v>Barry Broughton</v>
      </c>
      <c r="B10" s="3"/>
      <c r="C10" s="3">
        <f>IF(A10&lt;&gt;"",VLOOKUP(A10,'Runners RBH2'!A$3:CT$114,C$1,FALSE),0)</f>
        <v>1.0071444494444444E-2</v>
      </c>
      <c r="D10" s="6">
        <f t="shared" si="0"/>
        <v>7</v>
      </c>
      <c r="E10" s="2"/>
      <c r="F10" s="2">
        <f t="shared" si="1"/>
        <v>0</v>
      </c>
      <c r="J10" s="1" t="str">
        <f t="shared" si="2"/>
        <v>Barry Broughton</v>
      </c>
      <c r="M10" s="8">
        <f t="shared" si="3"/>
        <v>2.8981481481481483E-2</v>
      </c>
      <c r="N10" s="8">
        <f t="shared" si="4"/>
        <v>1.8389203553703704E-2</v>
      </c>
      <c r="O10" s="1" t="str">
        <f t="shared" si="5"/>
        <v>Clare Taylor</v>
      </c>
      <c r="P10" s="32">
        <f t="shared" si="6"/>
        <v>0</v>
      </c>
      <c r="Q10" s="32">
        <f t="shared" si="7"/>
        <v>34</v>
      </c>
      <c r="R10" s="6">
        <f t="shared" si="8"/>
        <v>34</v>
      </c>
      <c r="S10" s="6">
        <f>IF(AND(D10&lt;=L$4,P10&lt;&gt;"Y"),IF(N10&lt;VLOOKUP(O10,'Runners RBH2'!A$3:FQ$114,S$1,FALSE),IF(Y$2="zero",0,Y$2),0),0)</f>
        <v>2</v>
      </c>
      <c r="T10" s="6">
        <f t="shared" si="9"/>
        <v>36</v>
      </c>
      <c r="U10" s="2"/>
      <c r="V10" s="2">
        <f>IF(O10&lt;&gt;"",VLOOKUP(O10,Runners!CZ$3:DM$180,V$1,FALSE),"")</f>
        <v>1.8991055405555551E-2</v>
      </c>
      <c r="W10" s="18">
        <f t="shared" si="10"/>
        <v>3.1691332524667569E-2</v>
      </c>
    </row>
    <row r="11" spans="1:83" x14ac:dyDescent="0.25">
      <c r="A11" s="1" t="str">
        <f>'Runners RBH2'!A10</f>
        <v>Bill Lock</v>
      </c>
      <c r="C11" s="3">
        <f>IF(A11&lt;&gt;"",VLOOKUP(A11,'Runners RBH2'!A$3:CT$114,C$1,FALSE),0)</f>
        <v>5.7311667266666672E-3</v>
      </c>
      <c r="D11" s="6">
        <f t="shared" si="0"/>
        <v>8</v>
      </c>
      <c r="E11" s="2"/>
      <c r="F11" s="2">
        <f t="shared" si="1"/>
        <v>0</v>
      </c>
      <c r="J11" s="1" t="str">
        <f t="shared" si="2"/>
        <v>Bill Lock</v>
      </c>
      <c r="M11" s="8">
        <f t="shared" si="3"/>
        <v>3.005787037037037E-2</v>
      </c>
      <c r="N11" s="8">
        <f t="shared" si="4"/>
        <v>2.0333647838148148E-2</v>
      </c>
      <c r="O11" s="1" t="str">
        <f t="shared" si="5"/>
        <v>Greg Oulton</v>
      </c>
      <c r="P11" s="32">
        <f t="shared" si="6"/>
        <v>0</v>
      </c>
      <c r="Q11" s="32">
        <f t="shared" si="7"/>
        <v>33</v>
      </c>
      <c r="R11" s="6">
        <f t="shared" si="8"/>
        <v>33</v>
      </c>
      <c r="S11" s="6">
        <f>IF(AND(D11&lt;=L$4,P11&lt;&gt;"Y"),IF(N11&lt;VLOOKUP(O11,'Runners RBH2'!A$3:FQ$114,S$1,FALSE),IF(Y$2="zero",0,Y$2),0),0)</f>
        <v>2</v>
      </c>
      <c r="T11" s="6">
        <f t="shared" si="9"/>
        <v>35</v>
      </c>
      <c r="U11" s="2"/>
      <c r="V11" s="2">
        <f>IF(O11&lt;&gt;"",VLOOKUP(O11,Runners!CZ$3:DM$180,V$1,FALSE),"")</f>
        <v>2.1213277467777774E-2</v>
      </c>
      <c r="W11" s="18">
        <f t="shared" si="10"/>
        <v>4.1465993690307998E-2</v>
      </c>
    </row>
    <row r="12" spans="1:83" x14ac:dyDescent="0.25">
      <c r="A12" s="1" t="str">
        <f>'Runners RBH2'!A11</f>
        <v>Bob Clough</v>
      </c>
      <c r="C12" s="3">
        <f>IF(A12&lt;&gt;"",VLOOKUP(A12,'Runners RBH2'!A$3:CT$114,C$1,FALSE),0)</f>
        <v>5.5575556255555558E-3</v>
      </c>
      <c r="D12" s="6">
        <f t="shared" si="0"/>
        <v>9</v>
      </c>
      <c r="E12" s="2"/>
      <c r="F12" s="2">
        <f t="shared" si="1"/>
        <v>0</v>
      </c>
      <c r="J12" s="1" t="str">
        <f t="shared" si="2"/>
        <v>Bob Clough</v>
      </c>
      <c r="M12" s="8">
        <f t="shared" si="3"/>
        <v>3.0740740740740739E-2</v>
      </c>
      <c r="N12" s="8">
        <f t="shared" si="4"/>
        <v>2.0148462792962958E-2</v>
      </c>
      <c r="O12" s="1" t="str">
        <f t="shared" si="5"/>
        <v>Dan Gregson</v>
      </c>
      <c r="P12" s="32">
        <f t="shared" si="6"/>
        <v>0</v>
      </c>
      <c r="Q12" s="32">
        <f t="shared" si="7"/>
        <v>32</v>
      </c>
      <c r="R12" s="6">
        <f t="shared" si="8"/>
        <v>32</v>
      </c>
      <c r="S12" s="6">
        <f>IF(AND(D12&lt;=L$4,P12&lt;&gt;"Y"),IF(N12&lt;VLOOKUP(O12,'Runners RBH2'!A$3:FQ$114,S$1,FALSE),IF(Y$2="zero",0,Y$2),0),0)</f>
        <v>0</v>
      </c>
      <c r="T12" s="6">
        <f t="shared" si="9"/>
        <v>32</v>
      </c>
      <c r="U12" s="2"/>
      <c r="V12" s="2">
        <f>IF(O12&lt;&gt;"",VLOOKUP(O12,Runners!CZ$3:DM$180,V$1,FALSE),"")</f>
        <v>1.9176240570740747E-2</v>
      </c>
      <c r="W12" s="18">
        <f t="shared" si="10"/>
        <v>-5.0699312966778022E-2</v>
      </c>
    </row>
    <row r="13" spans="1:83" x14ac:dyDescent="0.25">
      <c r="A13" s="1" t="str">
        <f>'Runners RBH2'!A12</f>
        <v>Bryan Grundy</v>
      </c>
      <c r="C13" s="3">
        <f>IF(A13&lt;&gt;"",VLOOKUP(A13,'Runners RBH2'!A$3:CT$114,C$1,FALSE),0)</f>
        <v>5.7311667466666671E-3</v>
      </c>
      <c r="D13" s="6">
        <f t="shared" si="0"/>
        <v>10</v>
      </c>
      <c r="E13" s="2"/>
      <c r="F13" s="2">
        <f t="shared" si="1"/>
        <v>0</v>
      </c>
      <c r="J13" s="1" t="str">
        <f t="shared" si="2"/>
        <v>Bryan Grundy</v>
      </c>
      <c r="M13" s="8">
        <f t="shared" si="3"/>
        <v>3.1631944444444442E-2</v>
      </c>
      <c r="N13" s="8">
        <f t="shared" si="4"/>
        <v>2.1907721152222219E-2</v>
      </c>
      <c r="O13" s="1" t="str">
        <f t="shared" si="5"/>
        <v>Xavia Cooper</v>
      </c>
      <c r="P13" s="32">
        <f t="shared" si="6"/>
        <v>0</v>
      </c>
      <c r="Q13" s="32">
        <f t="shared" si="7"/>
        <v>31</v>
      </c>
      <c r="R13" s="6">
        <f t="shared" si="8"/>
        <v>31</v>
      </c>
      <c r="S13" s="6">
        <f>IF(AND(D13&lt;=L$4,P13&lt;&gt;"Y"),IF(N13&lt;VLOOKUP(O13,'Runners RBH2'!A$3:FQ$114,S$1,FALSE),IF(Y$2="zero",0,Y$2),0),0)</f>
        <v>0</v>
      </c>
      <c r="T13" s="6">
        <f t="shared" si="9"/>
        <v>31</v>
      </c>
      <c r="U13" s="2"/>
      <c r="V13" s="2">
        <f>IF(O13&lt;&gt;"",VLOOKUP(O13,Runners!CZ$3:DM$180,V$1,FALSE),"")</f>
        <v>2.4356959632813965E-2</v>
      </c>
      <c r="W13" s="18">
        <f t="shared" si="10"/>
        <v>0.10055600196061028</v>
      </c>
    </row>
    <row r="14" spans="1:83" x14ac:dyDescent="0.25">
      <c r="A14" s="1" t="str">
        <f>'Runners RBH2'!A13</f>
        <v>Catherine Carrdus</v>
      </c>
      <c r="C14" s="3">
        <f>IF(A14&lt;&gt;"",VLOOKUP(A14,'Runners RBH2'!A$3:CT$114,C$1,FALSE),0)</f>
        <v>1.1807555645555556E-2</v>
      </c>
      <c r="D14" s="6">
        <f t="shared" si="0"/>
        <v>11</v>
      </c>
      <c r="E14" s="2"/>
      <c r="F14" s="2">
        <f t="shared" si="1"/>
        <v>0</v>
      </c>
      <c r="J14" s="1" t="str">
        <f t="shared" si="2"/>
        <v>Catherine Carrdus</v>
      </c>
      <c r="M14" s="8" t="str">
        <f t="shared" si="3"/>
        <v/>
      </c>
      <c r="N14" s="8" t="str">
        <f t="shared" si="4"/>
        <v/>
      </c>
      <c r="O14" s="1" t="str">
        <f t="shared" si="5"/>
        <v/>
      </c>
      <c r="P14" s="32" t="str">
        <f t="shared" si="6"/>
        <v/>
      </c>
      <c r="Q14" s="32" t="str">
        <f t="shared" si="7"/>
        <v/>
      </c>
      <c r="R14" s="6" t="str">
        <f t="shared" si="8"/>
        <v/>
      </c>
      <c r="S14" s="6">
        <f>IF(AND(D14&lt;=L$4,P14&lt;&gt;"Y"),IF(N14&lt;VLOOKUP(O14,'Runners RBH2'!A$3:FQ$114,S$1,FALSE),IF(Y$2="zero",0,Y$2),0),0)</f>
        <v>0</v>
      </c>
      <c r="T14" s="6">
        <f t="shared" si="9"/>
        <v>0</v>
      </c>
      <c r="U14" s="2"/>
      <c r="V14" s="2" t="str">
        <f>IF(O14&lt;&gt;"",VLOOKUP(O14,Runners!CZ$3:DM$180,V$1,FALSE),"")</f>
        <v/>
      </c>
      <c r="W14" s="18" t="str">
        <f t="shared" si="10"/>
        <v/>
      </c>
    </row>
    <row r="15" spans="1:83" x14ac:dyDescent="0.25">
      <c r="A15" s="1" t="str">
        <f>'Runners RBH2'!A14</f>
        <v>Catherine MacLachlan</v>
      </c>
      <c r="C15" s="3">
        <f>IF(A15&lt;&gt;"",VLOOKUP(A15,'Runners RBH2'!A$3:CT$114,C$1,FALSE),0)</f>
        <v>7.6408889888888885E-3</v>
      </c>
      <c r="D15" s="6">
        <f t="shared" si="0"/>
        <v>12</v>
      </c>
      <c r="E15" s="2"/>
      <c r="F15" s="2">
        <f t="shared" si="1"/>
        <v>0</v>
      </c>
      <c r="J15" s="1" t="str">
        <f t="shared" si="2"/>
        <v>Catherine MacLachlan</v>
      </c>
      <c r="M15" s="8" t="str">
        <f t="shared" si="3"/>
        <v/>
      </c>
      <c r="N15" s="8" t="str">
        <f t="shared" si="4"/>
        <v/>
      </c>
      <c r="O15" s="1" t="str">
        <f t="shared" si="5"/>
        <v/>
      </c>
      <c r="P15" s="32" t="str">
        <f t="shared" si="6"/>
        <v/>
      </c>
      <c r="Q15" s="32" t="str">
        <f t="shared" si="7"/>
        <v/>
      </c>
      <c r="R15" s="6">
        <f t="shared" si="8"/>
        <v>0</v>
      </c>
      <c r="S15" s="6">
        <f>IF(AND(D15&lt;=L$4,P15&lt;&gt;"Y"),IF(N15&lt;VLOOKUP(O15,'Runners RBH2'!A$3:FQ$114,S$1,FALSE),IF(Y$2="zero",0,Y$2),0),0)</f>
        <v>0</v>
      </c>
      <c r="T15" s="6">
        <f t="shared" si="9"/>
        <v>0</v>
      </c>
      <c r="U15" s="2"/>
      <c r="V15" s="2" t="str">
        <f>IF(O15&lt;&gt;"",VLOOKUP(O15,Runners!CZ$3:DM$180,V$1,FALSE),"")</f>
        <v/>
      </c>
      <c r="W15" s="18" t="str">
        <f t="shared" si="10"/>
        <v/>
      </c>
    </row>
    <row r="16" spans="1:83" x14ac:dyDescent="0.25">
      <c r="A16" s="1" t="str">
        <f>'Runners RBH2'!A15</f>
        <v>Chris Bowker</v>
      </c>
      <c r="C16" s="3">
        <f>IF(A16&lt;&gt;"",VLOOKUP(A16,'Runners RBH2'!A$3:CT$114,C$1,FALSE),0)</f>
        <v>8.8561667766666671E-3</v>
      </c>
      <c r="D16" s="6">
        <f t="shared" si="0"/>
        <v>13</v>
      </c>
      <c r="E16" s="2"/>
      <c r="F16" s="2">
        <f t="shared" si="1"/>
        <v>0</v>
      </c>
      <c r="J16" s="1" t="str">
        <f t="shared" si="2"/>
        <v>Chris Bowker</v>
      </c>
      <c r="M16" s="8" t="str">
        <f t="shared" si="3"/>
        <v/>
      </c>
      <c r="N16" s="8" t="str">
        <f t="shared" si="4"/>
        <v/>
      </c>
      <c r="O16" s="1" t="str">
        <f t="shared" si="5"/>
        <v/>
      </c>
      <c r="P16" s="32" t="str">
        <f t="shared" si="6"/>
        <v/>
      </c>
      <c r="Q16" s="32" t="str">
        <f t="shared" si="7"/>
        <v/>
      </c>
      <c r="R16" s="6">
        <f t="shared" si="8"/>
        <v>0</v>
      </c>
      <c r="S16" s="6">
        <f>IF(AND(D16&lt;=L$4,P16&lt;&gt;"Y"),IF(N16&lt;VLOOKUP(O16,'Runners RBH2'!A$3:FQ$114,S$1,FALSE),IF(Y$2="zero",0,Y$2),0),0)</f>
        <v>0</v>
      </c>
      <c r="T16" s="6">
        <f t="shared" si="9"/>
        <v>0</v>
      </c>
      <c r="U16" s="2"/>
      <c r="V16" s="2" t="str">
        <f>IF(O16&lt;&gt;"",VLOOKUP(O16,Runners!CZ$3:DM$180,V$1,FALSE),"")</f>
        <v/>
      </c>
      <c r="W16" s="18" t="str">
        <f t="shared" si="10"/>
        <v/>
      </c>
    </row>
    <row r="17" spans="1:23" x14ac:dyDescent="0.25">
      <c r="A17" s="1" t="str">
        <f>'Runners RBH2'!A16</f>
        <v>Chris Cottam</v>
      </c>
      <c r="C17" s="3">
        <f>IF(A17&lt;&gt;"",VLOOKUP(A17,'Runners RBH2'!A$3:CT$114,C$1,FALSE),0)</f>
        <v>1.2675611231111111E-2</v>
      </c>
      <c r="D17" s="6">
        <f t="shared" si="0"/>
        <v>14</v>
      </c>
      <c r="E17" s="2"/>
      <c r="F17" s="2">
        <f t="shared" si="1"/>
        <v>0</v>
      </c>
      <c r="J17" s="1" t="str">
        <f t="shared" si="2"/>
        <v>Chris Cottam</v>
      </c>
      <c r="M17" s="8" t="str">
        <f t="shared" si="3"/>
        <v/>
      </c>
      <c r="N17" s="8" t="str">
        <f t="shared" si="4"/>
        <v/>
      </c>
      <c r="O17" s="1" t="str">
        <f t="shared" si="5"/>
        <v/>
      </c>
      <c r="P17" s="32" t="str">
        <f t="shared" si="6"/>
        <v/>
      </c>
      <c r="Q17" s="32" t="str">
        <f t="shared" si="7"/>
        <v/>
      </c>
      <c r="R17" s="6">
        <f t="shared" si="8"/>
        <v>0</v>
      </c>
      <c r="S17" s="6">
        <f>IF(AND(D17&lt;=L$4,P17&lt;&gt;"Y"),IF(N17&lt;VLOOKUP(O17,'Runners RBH2'!A$3:FQ$114,S$1,FALSE),IF(Y$2="zero",0,Y$2),0),0)</f>
        <v>0</v>
      </c>
      <c r="T17" s="6">
        <f t="shared" si="9"/>
        <v>0</v>
      </c>
      <c r="U17" s="2"/>
      <c r="V17" s="2" t="str">
        <f>IF(O17&lt;&gt;"",VLOOKUP(O17,Runners!CZ$3:DM$180,V$1,FALSE),"")</f>
        <v/>
      </c>
      <c r="W17" s="18" t="str">
        <f t="shared" si="10"/>
        <v/>
      </c>
    </row>
    <row r="18" spans="1:23" x14ac:dyDescent="0.25">
      <c r="A18" s="1" t="str">
        <f>'Runners RBH2'!A17</f>
        <v>Claire England</v>
      </c>
      <c r="C18" s="3">
        <f>IF(A18&lt;&gt;"",VLOOKUP(A18,'Runners RBH2'!A$3:CT$114,C$1,FALSE),0)</f>
        <v>5.2103334633333328E-3</v>
      </c>
      <c r="D18" s="6">
        <f t="shared" si="0"/>
        <v>15</v>
      </c>
      <c r="E18" s="2"/>
      <c r="F18" s="2">
        <f t="shared" si="1"/>
        <v>0</v>
      </c>
      <c r="J18" s="1" t="str">
        <f t="shared" si="2"/>
        <v>Claire England</v>
      </c>
      <c r="M18" s="8" t="str">
        <f t="shared" si="3"/>
        <v/>
      </c>
      <c r="N18" s="8" t="str">
        <f t="shared" si="4"/>
        <v/>
      </c>
      <c r="O18" s="1" t="str">
        <f t="shared" si="5"/>
        <v/>
      </c>
      <c r="P18" s="32" t="str">
        <f t="shared" si="6"/>
        <v/>
      </c>
      <c r="Q18" s="32" t="str">
        <f t="shared" si="7"/>
        <v/>
      </c>
      <c r="R18" s="6">
        <f t="shared" si="8"/>
        <v>0</v>
      </c>
      <c r="S18" s="6">
        <f>IF(AND(D18&lt;=L$4,P18&lt;&gt;"Y"),IF(N18&lt;VLOOKUP(O18,'Runners RBH2'!A$3:FQ$114,S$1,FALSE),IF(Y$2="zero",0,Y$2),0),0)</f>
        <v>0</v>
      </c>
      <c r="T18" s="6">
        <f t="shared" si="9"/>
        <v>0</v>
      </c>
      <c r="U18" s="2"/>
      <c r="V18" s="2" t="str">
        <f>IF(O18&lt;&gt;"",VLOOKUP(O18,Runners!CZ$3:DM$180,V$1,FALSE),"")</f>
        <v/>
      </c>
      <c r="W18" s="18" t="str">
        <f t="shared" si="10"/>
        <v/>
      </c>
    </row>
    <row r="19" spans="1:23" x14ac:dyDescent="0.25">
      <c r="A19" s="1" t="str">
        <f>'Runners RBH2'!A18</f>
        <v>Claire Markham</v>
      </c>
      <c r="C19" s="3">
        <f>IF(A19&lt;&gt;"",VLOOKUP(A19,'Runners RBH2'!A$3:CT$114,C$1,FALSE),0)</f>
        <v>9.5506112511111116E-3</v>
      </c>
      <c r="D19" s="6">
        <f t="shared" si="0"/>
        <v>16</v>
      </c>
      <c r="E19" s="2"/>
      <c r="F19" s="2">
        <f t="shared" si="1"/>
        <v>0</v>
      </c>
      <c r="J19" s="1" t="str">
        <f t="shared" si="2"/>
        <v>Claire Markham</v>
      </c>
      <c r="M19" s="8" t="str">
        <f t="shared" si="3"/>
        <v/>
      </c>
      <c r="N19" s="8" t="str">
        <f t="shared" si="4"/>
        <v/>
      </c>
      <c r="O19" s="1" t="str">
        <f t="shared" si="5"/>
        <v/>
      </c>
      <c r="P19" s="32" t="str">
        <f t="shared" si="6"/>
        <v/>
      </c>
      <c r="Q19" s="32" t="str">
        <f t="shared" si="7"/>
        <v/>
      </c>
      <c r="R19" s="6">
        <f t="shared" si="8"/>
        <v>0</v>
      </c>
      <c r="S19" s="6">
        <f>IF(AND(D19&lt;=L$4,P19&lt;&gt;"Y"),IF(N19&lt;VLOOKUP(O19,'Runners RBH2'!A$3:FQ$114,S$1,FALSE),IF(Y$2="zero",0,Y$2),0),0)</f>
        <v>0</v>
      </c>
      <c r="T19" s="6">
        <f t="shared" si="9"/>
        <v>0</v>
      </c>
      <c r="U19" s="2"/>
      <c r="V19" s="2" t="str">
        <f>IF(O19&lt;&gt;"",VLOOKUP(O19,Runners!CZ$3:DM$180,V$1,FALSE),"")</f>
        <v/>
      </c>
      <c r="W19" s="18" t="str">
        <f t="shared" si="10"/>
        <v/>
      </c>
    </row>
    <row r="20" spans="1:23" x14ac:dyDescent="0.25">
      <c r="A20" s="1" t="str">
        <f>'Runners RBH2'!A19</f>
        <v>Clare Taylor</v>
      </c>
      <c r="C20" s="3">
        <f>IF(A20&lt;&gt;"",VLOOKUP(A20,'Runners RBH2'!A$3:CT$114,C$1,FALSE),0)</f>
        <v>1.0592277927777779E-2</v>
      </c>
      <c r="D20" s="6">
        <f t="shared" si="0"/>
        <v>17</v>
      </c>
      <c r="E20" s="2">
        <v>2.8981481481481483E-2</v>
      </c>
      <c r="F20" s="2">
        <f t="shared" si="1"/>
        <v>1.8389203553703704E-2</v>
      </c>
      <c r="J20" s="1" t="str">
        <f t="shared" si="2"/>
        <v>Clare Taylor</v>
      </c>
      <c r="M20" s="8" t="str">
        <f t="shared" si="3"/>
        <v/>
      </c>
      <c r="N20" s="8" t="str">
        <f t="shared" si="4"/>
        <v/>
      </c>
      <c r="O20" s="1" t="str">
        <f t="shared" si="5"/>
        <v/>
      </c>
      <c r="P20" s="32" t="str">
        <f t="shared" si="6"/>
        <v/>
      </c>
      <c r="Q20" s="32" t="str">
        <f t="shared" si="7"/>
        <v/>
      </c>
      <c r="R20" s="6">
        <f t="shared" si="8"/>
        <v>0</v>
      </c>
      <c r="S20" s="6">
        <f>IF(AND(D20&lt;=L$4,P20&lt;&gt;"Y"),IF(N20&lt;VLOOKUP(O20,'Runners RBH2'!A$3:FQ$114,S$1,FALSE),IF(Y$2="zero",0,Y$2),0),0)</f>
        <v>0</v>
      </c>
      <c r="T20" s="6">
        <f t="shared" si="9"/>
        <v>0</v>
      </c>
      <c r="U20" s="2"/>
      <c r="V20" s="2" t="str">
        <f>IF(O20&lt;&gt;"",VLOOKUP(O20,Runners!CZ$3:DM$180,V$1,FALSE),"")</f>
        <v/>
      </c>
      <c r="W20" s="18" t="str">
        <f t="shared" si="10"/>
        <v/>
      </c>
    </row>
    <row r="21" spans="1:23" x14ac:dyDescent="0.25">
      <c r="A21" s="1" t="str">
        <f>'Runners RBH2'!A20</f>
        <v>Cliff Whiston</v>
      </c>
      <c r="C21" s="3">
        <f>IF(A21&lt;&gt;"",VLOOKUP(A21,'Runners RBH2'!A$3:CT$114,C$1,FALSE),0)</f>
        <v>5.7311668266666668E-3</v>
      </c>
      <c r="D21" s="6">
        <f t="shared" si="0"/>
        <v>18</v>
      </c>
      <c r="E21" s="2"/>
      <c r="F21" s="2">
        <f t="shared" si="1"/>
        <v>0</v>
      </c>
      <c r="J21" s="1" t="str">
        <f t="shared" si="2"/>
        <v>Cliff Whiston</v>
      </c>
      <c r="M21" s="8" t="str">
        <f t="shared" si="3"/>
        <v/>
      </c>
      <c r="N21" s="8" t="str">
        <f t="shared" si="4"/>
        <v/>
      </c>
      <c r="O21" s="1" t="str">
        <f t="shared" si="5"/>
        <v/>
      </c>
      <c r="P21" s="32" t="str">
        <f t="shared" si="6"/>
        <v/>
      </c>
      <c r="Q21" s="32" t="str">
        <f t="shared" si="7"/>
        <v/>
      </c>
      <c r="R21" s="6">
        <f t="shared" si="8"/>
        <v>0</v>
      </c>
      <c r="S21" s="6">
        <f>IF(AND(D21&lt;=L$4,P21&lt;&gt;"Y"),IF(N21&lt;VLOOKUP(O21,'Runners RBH2'!A$3:FQ$114,S$1,FALSE),IF(Y$2="zero",0,Y$2),0),0)</f>
        <v>0</v>
      </c>
      <c r="T21" s="6">
        <f t="shared" si="9"/>
        <v>0</v>
      </c>
      <c r="U21" s="2"/>
      <c r="V21" s="2" t="str">
        <f>IF(O21&lt;&gt;"",VLOOKUP(O21,Runners!CZ$3:DM$180,V$1,FALSE),"")</f>
        <v/>
      </c>
      <c r="W21" s="18" t="str">
        <f t="shared" si="10"/>
        <v/>
      </c>
    </row>
    <row r="22" spans="1:23" x14ac:dyDescent="0.25">
      <c r="A22" s="1" t="str">
        <f>'Runners RBH2'!A21</f>
        <v>Dan Gregson</v>
      </c>
      <c r="C22" s="3">
        <f>IF(A22&lt;&gt;"",VLOOKUP(A22,'Runners RBH2'!A$3:CT$114,C$1,FALSE),0)</f>
        <v>1.0592277947777779E-2</v>
      </c>
      <c r="D22" s="6">
        <f t="shared" si="0"/>
        <v>19</v>
      </c>
      <c r="E22" s="2">
        <v>3.0740740740740739E-2</v>
      </c>
      <c r="F22" s="2">
        <f t="shared" si="1"/>
        <v>2.0148462792962958E-2</v>
      </c>
      <c r="J22" s="1" t="str">
        <f t="shared" si="2"/>
        <v>Dan Gregson</v>
      </c>
      <c r="M22" s="8" t="str">
        <f t="shared" si="3"/>
        <v/>
      </c>
      <c r="N22" s="8" t="str">
        <f t="shared" si="4"/>
        <v/>
      </c>
      <c r="O22" s="1" t="str">
        <f t="shared" si="5"/>
        <v/>
      </c>
      <c r="P22" s="32" t="str">
        <f t="shared" si="6"/>
        <v/>
      </c>
      <c r="Q22" s="32" t="str">
        <f t="shared" si="7"/>
        <v/>
      </c>
      <c r="R22" s="6">
        <f t="shared" si="8"/>
        <v>0</v>
      </c>
      <c r="S22" s="6">
        <f>IF(AND(D22&lt;=L$4,P22&lt;&gt;"Y"),IF(N22&lt;VLOOKUP(O22,'Runners RBH2'!A$3:FQ$114,S$1,FALSE),IF(Y$2="zero",0,Y$2),0),0)</f>
        <v>0</v>
      </c>
      <c r="T22" s="6">
        <f t="shared" si="9"/>
        <v>0</v>
      </c>
      <c r="U22" s="2"/>
      <c r="V22" s="2" t="str">
        <f>IF(O22&lt;&gt;"",VLOOKUP(O22,Runners!CZ$3:DM$180,V$1,FALSE),"")</f>
        <v/>
      </c>
      <c r="W22" s="18" t="str">
        <f t="shared" si="10"/>
        <v/>
      </c>
    </row>
    <row r="23" spans="1:23" x14ac:dyDescent="0.25">
      <c r="A23" s="1" t="str">
        <f>'Runners RBH2'!A22</f>
        <v>Darran Ames</v>
      </c>
      <c r="B23" s="3"/>
      <c r="C23" s="3">
        <f>IF(A23&lt;&gt;"",VLOOKUP(A23,'Runners RBH2'!A$3:CT$114,C$1,FALSE),0)</f>
        <v>1.0592277957777778E-2</v>
      </c>
      <c r="D23" s="6">
        <f t="shared" si="0"/>
        <v>20</v>
      </c>
      <c r="E23" s="2"/>
      <c r="F23" s="2">
        <f t="shared" si="1"/>
        <v>0</v>
      </c>
      <c r="J23" s="1" t="str">
        <f t="shared" si="2"/>
        <v>Darran Ames</v>
      </c>
      <c r="M23" s="8" t="str">
        <f t="shared" si="3"/>
        <v/>
      </c>
      <c r="N23" s="8" t="str">
        <f t="shared" si="4"/>
        <v/>
      </c>
      <c r="O23" s="1" t="str">
        <f t="shared" si="5"/>
        <v/>
      </c>
      <c r="P23" s="32" t="str">
        <f t="shared" si="6"/>
        <v/>
      </c>
      <c r="Q23" s="32" t="str">
        <f t="shared" si="7"/>
        <v/>
      </c>
      <c r="R23" s="6">
        <f t="shared" si="8"/>
        <v>0</v>
      </c>
      <c r="S23" s="6">
        <f>IF(AND(D23&lt;=L$4,P23&lt;&gt;"Y"),IF(N23&lt;VLOOKUP(O23,'Runners RBH2'!A$3:FQ$114,S$1,FALSE),IF(Y$2="zero",0,Y$2),0),0)</f>
        <v>0</v>
      </c>
      <c r="T23" s="6">
        <f t="shared" si="9"/>
        <v>0</v>
      </c>
      <c r="U23" s="2"/>
      <c r="V23" s="2" t="str">
        <f>IF(O23&lt;&gt;"",VLOOKUP(O23,Runners!CZ$3:DM$180,V$1,FALSE),"")</f>
        <v/>
      </c>
      <c r="W23" s="18" t="str">
        <f t="shared" si="10"/>
        <v/>
      </c>
    </row>
    <row r="24" spans="1:23" x14ac:dyDescent="0.25">
      <c r="A24" s="1" t="str">
        <f>'Runners RBH2'!A23</f>
        <v>Dave Booth</v>
      </c>
      <c r="C24" s="3">
        <f>IF(A24&lt;&gt;"",VLOOKUP(A24,'Runners RBH2'!A$3:CT$114,C$1,FALSE),0)</f>
        <v>7.4672779677777785E-3</v>
      </c>
      <c r="D24" s="6">
        <f t="shared" si="0"/>
        <v>21</v>
      </c>
      <c r="E24" s="2"/>
      <c r="F24" s="2">
        <f t="shared" si="1"/>
        <v>0</v>
      </c>
      <c r="J24" s="1" t="str">
        <f t="shared" si="2"/>
        <v>Dave Booth</v>
      </c>
      <c r="M24" s="8" t="str">
        <f t="shared" si="3"/>
        <v/>
      </c>
      <c r="N24" s="8" t="str">
        <f t="shared" si="4"/>
        <v/>
      </c>
      <c r="O24" s="1" t="str">
        <f t="shared" si="5"/>
        <v/>
      </c>
      <c r="P24" s="32" t="str">
        <f t="shared" si="6"/>
        <v/>
      </c>
      <c r="Q24" s="32" t="str">
        <f t="shared" si="7"/>
        <v/>
      </c>
      <c r="R24" s="6">
        <f t="shared" si="8"/>
        <v>0</v>
      </c>
      <c r="S24" s="6">
        <f>IF(AND(D24&lt;=L$4,P24&lt;&gt;"Y"),IF(N24&lt;VLOOKUP(O24,'Runners RBH2'!A$3:FQ$114,S$1,FALSE),IF(Y$2="zero",0,Y$2),0),0)</f>
        <v>0</v>
      </c>
      <c r="T24" s="6">
        <f t="shared" si="9"/>
        <v>0</v>
      </c>
      <c r="U24" s="2"/>
      <c r="V24" s="2" t="str">
        <f>IF(O24&lt;&gt;"",VLOOKUP(O24,Runners!CZ$3:DM$180,V$1,FALSE),"")</f>
        <v/>
      </c>
      <c r="W24" s="18" t="str">
        <f t="shared" si="10"/>
        <v/>
      </c>
    </row>
    <row r="25" spans="1:23" x14ac:dyDescent="0.25">
      <c r="A25" s="1" t="str">
        <f>'Runners RBH2'!A24</f>
        <v>Dave Dunn</v>
      </c>
      <c r="C25" s="3">
        <f>IF(A25&lt;&gt;"",VLOOKUP(A25,'Runners RBH2'!A$3:CT$114,C$1,FALSE),0)</f>
        <v>7.4672779777777785E-3</v>
      </c>
      <c r="D25" s="6">
        <f t="shared" si="0"/>
        <v>22</v>
      </c>
      <c r="E25" s="2"/>
      <c r="F25" s="2">
        <f t="shared" si="1"/>
        <v>0</v>
      </c>
      <c r="J25" s="1" t="str">
        <f t="shared" si="2"/>
        <v>Dave Dunn</v>
      </c>
      <c r="M25" s="8" t="str">
        <f t="shared" si="3"/>
        <v/>
      </c>
      <c r="N25" s="8" t="str">
        <f t="shared" si="4"/>
        <v/>
      </c>
      <c r="O25" s="1" t="str">
        <f t="shared" si="5"/>
        <v/>
      </c>
      <c r="P25" s="32" t="str">
        <f t="shared" si="6"/>
        <v/>
      </c>
      <c r="Q25" s="32" t="str">
        <f t="shared" si="7"/>
        <v/>
      </c>
      <c r="R25" s="6">
        <f t="shared" si="8"/>
        <v>0</v>
      </c>
      <c r="S25" s="6">
        <f>IF(AND(D25&lt;=L$4,P25&lt;&gt;"Y"),IF(N25&lt;VLOOKUP(O25,'Runners RBH2'!A$3:FQ$114,S$1,FALSE),IF(Y$2="zero",0,Y$2),0),0)</f>
        <v>0</v>
      </c>
      <c r="T25" s="6">
        <f t="shared" si="9"/>
        <v>0</v>
      </c>
      <c r="U25" s="2"/>
      <c r="V25" s="2" t="str">
        <f>IF(O25&lt;&gt;"",VLOOKUP(O25,Runners!CZ$3:DM$180,V$1,FALSE),"")</f>
        <v/>
      </c>
      <c r="W25" s="18" t="str">
        <f t="shared" si="10"/>
        <v/>
      </c>
    </row>
    <row r="26" spans="1:23" x14ac:dyDescent="0.25">
      <c r="A26" s="1" t="str">
        <f>'Runners RBH2'!A25</f>
        <v>David McDonald</v>
      </c>
      <c r="B26" s="3"/>
      <c r="C26" s="3">
        <f>IF(A26&lt;&gt;"",VLOOKUP(A26,'Runners RBH2'!A$3:CT$114,C$1,FALSE),0)</f>
        <v>5.0367224322222228E-3</v>
      </c>
      <c r="D26" s="6">
        <f t="shared" si="0"/>
        <v>23</v>
      </c>
      <c r="E26" s="2"/>
      <c r="F26" s="2">
        <f t="shared" si="1"/>
        <v>0</v>
      </c>
      <c r="J26" s="1" t="str">
        <f t="shared" si="2"/>
        <v>David McDonald</v>
      </c>
      <c r="M26" s="8" t="str">
        <f t="shared" si="3"/>
        <v/>
      </c>
      <c r="N26" s="8" t="str">
        <f t="shared" si="4"/>
        <v/>
      </c>
      <c r="O26" s="1" t="str">
        <f t="shared" si="5"/>
        <v/>
      </c>
      <c r="P26" s="32" t="str">
        <f t="shared" si="6"/>
        <v/>
      </c>
      <c r="Q26" s="32" t="str">
        <f t="shared" si="7"/>
        <v/>
      </c>
      <c r="R26" s="6">
        <f t="shared" si="8"/>
        <v>0</v>
      </c>
      <c r="S26" s="6">
        <f>IF(AND(D26&lt;=L$4,P26&lt;&gt;"Y"),IF(N26&lt;VLOOKUP(O26,'Runners RBH2'!A$3:FQ$114,S$1,FALSE),IF(Y$2="zero",0,Y$2),0),0)</f>
        <v>0</v>
      </c>
      <c r="T26" s="6">
        <f t="shared" si="9"/>
        <v>0</v>
      </c>
      <c r="U26" s="2"/>
      <c r="V26" s="2" t="str">
        <f>IF(O26&lt;&gt;"",VLOOKUP(O26,Runners!CZ$3:DM$180,V$1,FALSE),"")</f>
        <v/>
      </c>
      <c r="W26" s="18" t="str">
        <f t="shared" si="10"/>
        <v/>
      </c>
    </row>
    <row r="27" spans="1:23" x14ac:dyDescent="0.25">
      <c r="A27" s="1" t="str">
        <f>'Runners RBH2'!A26</f>
        <v>Dawn Lock</v>
      </c>
      <c r="C27" s="3">
        <f>IF(A27&lt;&gt;"",VLOOKUP(A27,'Runners RBH2'!A$3:CT$114,C$1,FALSE),0)</f>
        <v>5.7311668866666674E-3</v>
      </c>
      <c r="D27" s="6">
        <f t="shared" si="0"/>
        <v>24</v>
      </c>
      <c r="E27" s="2"/>
      <c r="F27" s="2">
        <f t="shared" si="1"/>
        <v>0</v>
      </c>
      <c r="J27" s="1" t="str">
        <f t="shared" si="2"/>
        <v>Dawn Lock</v>
      </c>
      <c r="M27" s="8" t="str">
        <f t="shared" si="3"/>
        <v/>
      </c>
      <c r="N27" s="8" t="str">
        <f t="shared" si="4"/>
        <v/>
      </c>
      <c r="O27" s="1" t="str">
        <f t="shared" si="5"/>
        <v/>
      </c>
      <c r="P27" s="32" t="str">
        <f t="shared" si="6"/>
        <v/>
      </c>
      <c r="Q27" s="32" t="str">
        <f t="shared" si="7"/>
        <v/>
      </c>
      <c r="R27" s="6">
        <f t="shared" si="8"/>
        <v>0</v>
      </c>
      <c r="S27" s="6">
        <f>IF(AND(D27&lt;=L$4,P27&lt;&gt;"Y"),IF(N27&lt;VLOOKUP(O27,'Runners RBH2'!A$3:FQ$114,S$1,FALSE),IF(Y$2="zero",0,Y$2),0),0)</f>
        <v>0</v>
      </c>
      <c r="T27" s="6">
        <f t="shared" si="9"/>
        <v>0</v>
      </c>
      <c r="U27" s="2"/>
      <c r="V27" s="2" t="str">
        <f>IF(O27&lt;&gt;"",VLOOKUP(O27,Runners!CZ$3:DM$180,V$1,FALSE),"")</f>
        <v/>
      </c>
      <c r="W27" s="18" t="str">
        <f t="shared" si="10"/>
        <v/>
      </c>
    </row>
    <row r="28" spans="1:23" x14ac:dyDescent="0.25">
      <c r="A28" s="1" t="str">
        <f>'Runners RBH2'!A27</f>
        <v>Domenic Read-Garrett</v>
      </c>
      <c r="C28" s="3">
        <f>IF(A28&lt;&gt;"",VLOOKUP(A28,'Runners RBH2'!A$3:CT$114,C$1,FALSE),0)</f>
        <v>1.0245055785555556E-2</v>
      </c>
      <c r="D28" s="6">
        <f t="shared" si="0"/>
        <v>25</v>
      </c>
      <c r="E28" s="2"/>
      <c r="F28" s="2">
        <f t="shared" si="1"/>
        <v>0</v>
      </c>
      <c r="J28" s="1" t="str">
        <f t="shared" si="2"/>
        <v>Domenic Read-Garrett</v>
      </c>
      <c r="M28" s="8" t="str">
        <f t="shared" si="3"/>
        <v/>
      </c>
      <c r="N28" s="8" t="str">
        <f t="shared" si="4"/>
        <v/>
      </c>
      <c r="O28" s="1" t="str">
        <f t="shared" si="5"/>
        <v/>
      </c>
      <c r="P28" s="32" t="str">
        <f t="shared" si="6"/>
        <v/>
      </c>
      <c r="Q28" s="32" t="str">
        <f t="shared" si="7"/>
        <v/>
      </c>
      <c r="R28" s="6">
        <f t="shared" si="8"/>
        <v>0</v>
      </c>
      <c r="S28" s="6">
        <f>IF(AND(D28&lt;=L$4,P28&lt;&gt;"Y"),IF(N28&lt;VLOOKUP(O28,'Runners RBH2'!A$3:FQ$114,S$1,FALSE),IF(Y$2="zero",0,Y$2),0),0)</f>
        <v>0</v>
      </c>
      <c r="T28" s="6">
        <f t="shared" si="9"/>
        <v>0</v>
      </c>
      <c r="U28" s="2"/>
      <c r="V28" s="2" t="str">
        <f>IF(O28&lt;&gt;"",VLOOKUP(O28,Runners!CZ$3:DM$180,V$1,FALSE),"")</f>
        <v/>
      </c>
      <c r="W28" s="18" t="str">
        <f t="shared" si="10"/>
        <v/>
      </c>
    </row>
    <row r="29" spans="1:23" x14ac:dyDescent="0.25">
      <c r="A29" s="1" t="str">
        <f>'Runners RBH2'!A28</f>
        <v>Dominic Kirby</v>
      </c>
      <c r="C29" s="3">
        <f>IF(A29&lt;&gt;"",VLOOKUP(A29,'Runners RBH2'!A$3:CT$114,C$1,FALSE),0)</f>
        <v>1.3022833573333333E-2</v>
      </c>
      <c r="D29" s="6">
        <f t="shared" si="0"/>
        <v>26</v>
      </c>
      <c r="E29" s="2"/>
      <c r="F29" s="2">
        <f t="shared" ref="F29" si="11">IF(E29&gt;0,E29-C29,0)</f>
        <v>0</v>
      </c>
      <c r="J29" s="1" t="str">
        <f t="shared" ref="J29" si="12">A29</f>
        <v>Dominic Kirby</v>
      </c>
      <c r="M29" s="8" t="str">
        <f t="shared" ref="M29" si="13">IF(D29&lt;=L$4,SMALL(E$4:E$208,D29),"")</f>
        <v/>
      </c>
      <c r="N29" s="8" t="str">
        <f t="shared" ref="N29" si="14">IF(D29&lt;=L$4,VLOOKUP(M29,E$4:F$208,2,FALSE),"")</f>
        <v/>
      </c>
      <c r="O29" s="1" t="str">
        <f t="shared" ref="O29" si="15">IF(D29&lt;=L$4,VLOOKUP(M29,E$4:J$208,6,FALSE),"")</f>
        <v/>
      </c>
      <c r="P29" s="32" t="str">
        <f t="shared" ref="P29" si="16">IF(D29&lt;=L$4,VLOOKUP(O29,A$4:B$208,2,FALSE),"")</f>
        <v/>
      </c>
      <c r="Q29" s="32" t="str">
        <f t="shared" ref="Q29" si="17">IF(D29&lt;=L$4,IF(P29="Y",Q28,Q28-1),"")</f>
        <v/>
      </c>
      <c r="R29" s="6">
        <f t="shared" si="8"/>
        <v>0</v>
      </c>
      <c r="S29" s="6">
        <f>IF(AND(D29&lt;=L$4,P29&lt;&gt;"Y"),IF(N29&lt;VLOOKUP(O29,'Runners RBH2'!A$3:FQ$114,S$1,FALSE),IF(Y$2="zero",0,Y$2),0),0)</f>
        <v>0</v>
      </c>
      <c r="T29" s="6">
        <f t="shared" ref="T29" si="18">IF(AND(D29&lt;=L$4,P29&lt;&gt;"Y"),S29+R29,0)</f>
        <v>0</v>
      </c>
      <c r="U29" s="2"/>
      <c r="V29" s="2" t="str">
        <f>IF(O29&lt;&gt;"",VLOOKUP(O29,Runners!CZ$3:DM$180,V$1,FALSE),"")</f>
        <v/>
      </c>
      <c r="W29" s="18" t="str">
        <f t="shared" ref="W29" si="19">IF(O29&lt;&gt;"",(V29-N29)/V29,"")</f>
        <v/>
      </c>
    </row>
    <row r="30" spans="1:23" x14ac:dyDescent="0.25">
      <c r="A30" s="1" t="str">
        <f>'Runners RBH2'!A29</f>
        <v>Elizabeth Canavan</v>
      </c>
      <c r="C30" s="3">
        <f>IF(A30&lt;&gt;"",VLOOKUP(A30,'Runners RBH2'!A$3:CT$114,C$1,FALSE),0)</f>
        <v>9.550611361111112E-3</v>
      </c>
      <c r="D30" s="6">
        <f t="shared" si="0"/>
        <v>27</v>
      </c>
      <c r="E30" s="2"/>
      <c r="F30" s="2">
        <f t="shared" si="1"/>
        <v>0</v>
      </c>
      <c r="J30" s="1" t="str">
        <f t="shared" si="2"/>
        <v>Elizabeth Canavan</v>
      </c>
      <c r="M30" s="8" t="str">
        <f t="shared" ref="M30:M58" si="20">IF(D30&lt;=L$4,SMALL(E$4:E$208,D30),"")</f>
        <v/>
      </c>
      <c r="N30" s="8" t="str">
        <f t="shared" ref="N30:N58" si="21">IF(D30&lt;=L$4,VLOOKUP(M30,E$4:F$208,2,FALSE),"")</f>
        <v/>
      </c>
      <c r="O30" s="1" t="str">
        <f t="shared" ref="O30:O58" si="22">IF(D30&lt;=L$4,VLOOKUP(M30,E$4:J$208,6,FALSE),"")</f>
        <v/>
      </c>
      <c r="P30" s="32" t="str">
        <f t="shared" ref="P30:P58" si="23">IF(D30&lt;=L$4,VLOOKUP(O30,A$4:B$208,2,FALSE),"")</f>
        <v/>
      </c>
      <c r="Q30" s="32" t="str">
        <f>IF(D30&lt;=L$4,IF(P30="Y",Q28,Q28-1),"")</f>
        <v/>
      </c>
      <c r="R30" s="6">
        <f t="shared" si="8"/>
        <v>0</v>
      </c>
      <c r="S30" s="6">
        <f>IF(AND(D30&lt;=L$4,P30&lt;&gt;"Y"),IF(N30&lt;VLOOKUP(O30,'Runners RBH2'!A$3:FQ$114,S$1,FALSE),IF(Y$2="zero",0,Y$2),0),0)</f>
        <v>0</v>
      </c>
      <c r="T30" s="6">
        <f t="shared" si="9"/>
        <v>0</v>
      </c>
      <c r="U30" s="2"/>
      <c r="V30" s="2" t="str">
        <f>IF(O30&lt;&gt;"",VLOOKUP(O30,Runners!CZ$3:DM$180,V$1,FALSE),"")</f>
        <v/>
      </c>
      <c r="W30" s="18" t="str">
        <f t="shared" si="10"/>
        <v/>
      </c>
    </row>
    <row r="31" spans="1:23" x14ac:dyDescent="0.25">
      <c r="A31" s="1" t="str">
        <f>'Runners RBH2'!A30</f>
        <v>Gavin Stanfield</v>
      </c>
      <c r="C31" s="3">
        <f>IF(A31&lt;&gt;"",VLOOKUP(A31,'Runners RBH2'!A$3:CT$114,C$1,FALSE),0)</f>
        <v>9.2033891488888884E-3</v>
      </c>
      <c r="D31" s="6">
        <f t="shared" si="0"/>
        <v>28</v>
      </c>
      <c r="E31" s="2"/>
      <c r="F31" s="2">
        <f t="shared" si="1"/>
        <v>0</v>
      </c>
      <c r="J31" s="1" t="str">
        <f t="shared" si="2"/>
        <v>Gavin Stanfield</v>
      </c>
      <c r="M31" s="8" t="str">
        <f t="shared" si="20"/>
        <v/>
      </c>
      <c r="N31" s="8" t="str">
        <f t="shared" si="21"/>
        <v/>
      </c>
      <c r="O31" s="1" t="str">
        <f t="shared" si="22"/>
        <v/>
      </c>
      <c r="P31" s="32" t="str">
        <f t="shared" si="23"/>
        <v/>
      </c>
      <c r="Q31" s="32" t="str">
        <f t="shared" si="7"/>
        <v/>
      </c>
      <c r="R31" s="6">
        <f t="shared" si="8"/>
        <v>0</v>
      </c>
      <c r="S31" s="6">
        <f>IF(AND(D31&lt;=L$4,P31&lt;&gt;"Y"),IF(N31&lt;VLOOKUP(O31,'Runners RBH2'!A$3:FQ$114,S$1,FALSE),IF(Y$2="zero",0,Y$2),0),0)</f>
        <v>0</v>
      </c>
      <c r="T31" s="6">
        <f t="shared" si="9"/>
        <v>0</v>
      </c>
      <c r="U31" s="2"/>
      <c r="V31" s="2" t="str">
        <f>IF(O31&lt;&gt;"",VLOOKUP(O31,Runners!CZ$3:DM$180,V$1,FALSE),"")</f>
        <v/>
      </c>
      <c r="W31" s="18" t="str">
        <f t="shared" si="10"/>
        <v/>
      </c>
    </row>
    <row r="32" spans="1:23" x14ac:dyDescent="0.25">
      <c r="A32" s="1" t="str">
        <f>'Runners RBH2'!A31</f>
        <v>Gillian Anderson</v>
      </c>
      <c r="C32" s="3">
        <f>IF(A32&lt;&gt;"",VLOOKUP(A32,'Runners RBH2'!A$3:CT$114,C$1,FALSE),0)</f>
        <v>9.2033891588888892E-3</v>
      </c>
      <c r="D32" s="6">
        <f t="shared" si="0"/>
        <v>29</v>
      </c>
      <c r="E32" s="2"/>
      <c r="F32" s="2">
        <f t="shared" si="1"/>
        <v>0</v>
      </c>
      <c r="J32" s="1" t="str">
        <f t="shared" si="2"/>
        <v>Gillian Anderson</v>
      </c>
      <c r="M32" s="8" t="str">
        <f t="shared" si="20"/>
        <v/>
      </c>
      <c r="N32" s="8" t="str">
        <f t="shared" si="21"/>
        <v/>
      </c>
      <c r="O32" s="1" t="str">
        <f t="shared" si="22"/>
        <v/>
      </c>
      <c r="P32" s="32" t="str">
        <f t="shared" si="23"/>
        <v/>
      </c>
      <c r="Q32" s="32" t="str">
        <f t="shared" si="7"/>
        <v/>
      </c>
      <c r="R32" s="6">
        <f t="shared" si="8"/>
        <v>0</v>
      </c>
      <c r="S32" s="6">
        <f>IF(AND(D32&lt;=L$4,P32&lt;&gt;"Y"),IF(N32&lt;VLOOKUP(O32,'Runners RBH2'!A$3:FQ$114,S$1,FALSE),IF(Y$2="zero",0,Y$2),0),0)</f>
        <v>0</v>
      </c>
      <c r="T32" s="6">
        <f t="shared" si="9"/>
        <v>0</v>
      </c>
      <c r="U32" s="2"/>
      <c r="V32" s="2" t="str">
        <f>IF(O32&lt;&gt;"",VLOOKUP(O32,Runners!CZ$3:DM$180,V$1,FALSE),"")</f>
        <v/>
      </c>
      <c r="W32" s="18" t="str">
        <f t="shared" si="10"/>
        <v/>
      </c>
    </row>
    <row r="33" spans="1:23" x14ac:dyDescent="0.25">
      <c r="A33" s="1" t="str">
        <f>'Runners RBH2'!A32</f>
        <v>Gillian Draper</v>
      </c>
      <c r="B33" s="3"/>
      <c r="C33" s="3">
        <f>IF(A33&lt;&gt;"",VLOOKUP(A33,'Runners RBH2'!A$3:CT$114,C$1,FALSE),0)</f>
        <v>1.3370055835555554E-2</v>
      </c>
      <c r="D33" s="6">
        <f t="shared" si="0"/>
        <v>30</v>
      </c>
      <c r="E33" s="2"/>
      <c r="F33" s="2">
        <f t="shared" si="1"/>
        <v>0</v>
      </c>
      <c r="J33" s="1" t="str">
        <f t="shared" si="2"/>
        <v>Gillian Draper</v>
      </c>
      <c r="M33" s="8" t="str">
        <f t="shared" si="20"/>
        <v/>
      </c>
      <c r="N33" s="8" t="str">
        <f t="shared" si="21"/>
        <v/>
      </c>
      <c r="O33" s="1" t="str">
        <f t="shared" si="22"/>
        <v/>
      </c>
      <c r="P33" s="32" t="str">
        <f t="shared" si="23"/>
        <v/>
      </c>
      <c r="Q33" s="32" t="str">
        <f t="shared" si="7"/>
        <v/>
      </c>
      <c r="R33" s="6">
        <f t="shared" si="8"/>
        <v>0</v>
      </c>
      <c r="S33" s="6">
        <f>IF(AND(D33&lt;=L$4,P33&lt;&gt;"Y"),IF(N33&lt;VLOOKUP(O33,'Runners RBH2'!A$3:FQ$114,S$1,FALSE),IF(Y$2="zero",0,Y$2),0),0)</f>
        <v>0</v>
      </c>
      <c r="T33" s="6">
        <f t="shared" si="9"/>
        <v>0</v>
      </c>
      <c r="U33" s="2"/>
      <c r="V33" s="2" t="str">
        <f>IF(O33&lt;&gt;"",VLOOKUP(O33,Runners!CZ$3:DM$180,V$1,FALSE),"")</f>
        <v/>
      </c>
      <c r="W33" s="18" t="str">
        <f t="shared" si="10"/>
        <v/>
      </c>
    </row>
    <row r="34" spans="1:23" x14ac:dyDescent="0.25">
      <c r="A34" s="1" t="str">
        <f>'Runners RBH2'!A33</f>
        <v>Graham Cunliffe</v>
      </c>
      <c r="C34" s="3">
        <f>IF(A34&lt;&gt;"",VLOOKUP(A34,'Runners RBH2'!A$3:CT$114,C$1,FALSE),0)</f>
        <v>9.5506114011111119E-3</v>
      </c>
      <c r="D34" s="6">
        <f t="shared" si="0"/>
        <v>31</v>
      </c>
      <c r="E34" s="2"/>
      <c r="F34" s="2">
        <f t="shared" si="1"/>
        <v>0</v>
      </c>
      <c r="J34" s="1" t="str">
        <f t="shared" si="2"/>
        <v>Graham Cunliffe</v>
      </c>
      <c r="M34" s="8" t="str">
        <f t="shared" si="20"/>
        <v/>
      </c>
      <c r="N34" s="8" t="str">
        <f t="shared" si="21"/>
        <v/>
      </c>
      <c r="O34" s="1" t="str">
        <f t="shared" si="22"/>
        <v/>
      </c>
      <c r="P34" s="32" t="str">
        <f t="shared" si="23"/>
        <v/>
      </c>
      <c r="Q34" s="32" t="str">
        <f t="shared" si="7"/>
        <v/>
      </c>
      <c r="R34" s="6">
        <f t="shared" si="8"/>
        <v>0</v>
      </c>
      <c r="S34" s="6">
        <f>IF(AND(D34&lt;=L$4,P34&lt;&gt;"Y"),IF(N34&lt;VLOOKUP(O34,'Runners RBH2'!A$3:FQ$114,S$1,FALSE),IF(Y$2="zero",0,Y$2),0),0)</f>
        <v>0</v>
      </c>
      <c r="T34" s="6">
        <f t="shared" si="9"/>
        <v>0</v>
      </c>
      <c r="U34" s="2"/>
      <c r="V34" s="2" t="str">
        <f>IF(O34&lt;&gt;"",VLOOKUP(O34,Runners!CZ$3:DM$180,V$1,FALSE),"")</f>
        <v/>
      </c>
      <c r="W34" s="18" t="str">
        <f t="shared" si="10"/>
        <v/>
      </c>
    </row>
    <row r="35" spans="1:23" x14ac:dyDescent="0.25">
      <c r="A35" s="1" t="str">
        <f>'Runners RBH2'!A34</f>
        <v>Graham Webster</v>
      </c>
      <c r="C35" s="3">
        <f>IF(A35&lt;&gt;"",VLOOKUP(A35,'Runners RBH2'!A$3:CT$114,C$1,FALSE),0)</f>
        <v>1.1113111411111112E-2</v>
      </c>
      <c r="D35" s="6">
        <f>D33+1</f>
        <v>31</v>
      </c>
      <c r="E35" s="2"/>
      <c r="F35" s="2">
        <f t="shared" ref="F35" si="24">IF(E35&gt;0,E35-C35,0)</f>
        <v>0</v>
      </c>
      <c r="J35" s="1" t="str">
        <f t="shared" ref="J35" si="25">A35</f>
        <v>Graham Webster</v>
      </c>
      <c r="M35" s="8" t="str">
        <f t="shared" si="20"/>
        <v/>
      </c>
      <c r="N35" s="8" t="str">
        <f t="shared" si="21"/>
        <v/>
      </c>
      <c r="O35" s="1" t="str">
        <f t="shared" si="22"/>
        <v/>
      </c>
      <c r="P35" s="32" t="str">
        <f t="shared" si="23"/>
        <v/>
      </c>
      <c r="Q35" s="32" t="str">
        <f>IF(D35&lt;=L$4,IF(P35="Y",Q33,Q33-1),"")</f>
        <v/>
      </c>
      <c r="R35" s="6">
        <f t="shared" si="8"/>
        <v>0</v>
      </c>
      <c r="S35" s="6">
        <f>IF(AND(D35&lt;=L$4,P35&lt;&gt;"Y"),IF(N35&lt;VLOOKUP(O35,'Runners RBH2'!A$3:FQ$114,S$1,FALSE),IF(Y$2="zero",0,Y$2),0),0)</f>
        <v>0</v>
      </c>
      <c r="T35" s="6">
        <f t="shared" ref="T35" si="26">IF(AND(D35&lt;=L$4,P35&lt;&gt;"Y"),S35+R35,0)</f>
        <v>0</v>
      </c>
      <c r="U35" s="2"/>
      <c r="V35" s="2" t="str">
        <f>IF(O35&lt;&gt;"",VLOOKUP(O35,Runners!CZ$3:DM$180,V$1,FALSE),"")</f>
        <v/>
      </c>
      <c r="W35" s="18" t="str">
        <f t="shared" ref="W35" si="27">IF(O35&lt;&gt;"",(V35-N35)/V35,"")</f>
        <v/>
      </c>
    </row>
    <row r="36" spans="1:23" x14ac:dyDescent="0.25">
      <c r="A36" s="1" t="str">
        <f>'Runners RBH2'!A35</f>
        <v>Greg Oulton</v>
      </c>
      <c r="C36" s="3">
        <f>IF(A36&lt;&gt;"",VLOOKUP(A36,'Runners RBH2'!A$3:CT$114,C$1,FALSE),0)</f>
        <v>9.7242225322222223E-3</v>
      </c>
      <c r="D36" s="6">
        <f>D34+1</f>
        <v>32</v>
      </c>
      <c r="E36" s="2">
        <v>3.005787037037037E-2</v>
      </c>
      <c r="F36" s="2">
        <f t="shared" si="1"/>
        <v>2.0333647838148148E-2</v>
      </c>
      <c r="J36" s="1" t="str">
        <f t="shared" si="2"/>
        <v>Greg Oulton</v>
      </c>
      <c r="M36" s="8" t="str">
        <f t="shared" si="20"/>
        <v/>
      </c>
      <c r="N36" s="8" t="str">
        <f t="shared" si="21"/>
        <v/>
      </c>
      <c r="O36" s="1" t="str">
        <f t="shared" si="22"/>
        <v/>
      </c>
      <c r="P36" s="32" t="str">
        <f t="shared" si="23"/>
        <v/>
      </c>
      <c r="Q36" s="32" t="str">
        <f>IF(D36&lt;=L$4,IF(P36="Y",Q34,Q34-1),"")</f>
        <v/>
      </c>
      <c r="R36" s="6">
        <f t="shared" si="8"/>
        <v>0</v>
      </c>
      <c r="S36" s="6">
        <f>IF(AND(D36&lt;=L$4,P36&lt;&gt;"Y"),IF(N36&lt;VLOOKUP(O36,'Runners RBH2'!A$3:FQ$114,S$1,FALSE),IF(Y$2="zero",0,Y$2),0),0)</f>
        <v>0</v>
      </c>
      <c r="T36" s="6">
        <f t="shared" si="9"/>
        <v>0</v>
      </c>
      <c r="U36" s="2"/>
      <c r="V36" s="2" t="str">
        <f>IF(O36&lt;&gt;"",VLOOKUP(O36,Runners!CZ$3:DM$180,V$1,FALSE),"")</f>
        <v/>
      </c>
      <c r="W36" s="18" t="str">
        <f t="shared" si="10"/>
        <v/>
      </c>
    </row>
    <row r="37" spans="1:23" x14ac:dyDescent="0.25">
      <c r="A37" s="1" t="str">
        <f>'Runners RBH2'!A36</f>
        <v>Guest 35:00</v>
      </c>
      <c r="B37" s="3"/>
      <c r="C37" s="3">
        <f>IF(A37&lt;&gt;"",VLOOKUP(A37,'Runners RBH2'!A$3:CT$114,C$1,FALSE),0)</f>
        <v>1.4932555875555557E-2</v>
      </c>
      <c r="D37" s="6">
        <f t="shared" si="0"/>
        <v>33</v>
      </c>
      <c r="E37" s="2"/>
      <c r="F37" s="2">
        <f t="shared" si="1"/>
        <v>0</v>
      </c>
      <c r="J37" s="1" t="str">
        <f t="shared" si="2"/>
        <v>Guest 35:00</v>
      </c>
      <c r="M37" s="8" t="str">
        <f t="shared" si="20"/>
        <v/>
      </c>
      <c r="N37" s="8" t="str">
        <f t="shared" si="21"/>
        <v/>
      </c>
      <c r="O37" s="1" t="str">
        <f t="shared" si="22"/>
        <v/>
      </c>
      <c r="P37" s="32" t="str">
        <f t="shared" si="23"/>
        <v/>
      </c>
      <c r="Q37" s="32" t="str">
        <f t="shared" si="7"/>
        <v/>
      </c>
      <c r="R37" s="6">
        <f t="shared" si="8"/>
        <v>0</v>
      </c>
      <c r="S37" s="6">
        <f>IF(AND(D37&lt;=L$4,P37&lt;&gt;"Y"),IF(N37&lt;VLOOKUP(O37,'Runners RBH2'!A$3:FQ$114,S$1,FALSE),IF(Y$2="zero",0,Y$2),0),0)</f>
        <v>0</v>
      </c>
      <c r="T37" s="6">
        <f t="shared" si="9"/>
        <v>0</v>
      </c>
      <c r="U37" s="2"/>
      <c r="V37" s="2" t="str">
        <f>IF(O37&lt;&gt;"",VLOOKUP(O37,Runners!CZ$3:DM$180,V$1,FALSE),"")</f>
        <v/>
      </c>
      <c r="W37" s="18" t="str">
        <f t="shared" si="10"/>
        <v/>
      </c>
    </row>
    <row r="38" spans="1:23" x14ac:dyDescent="0.25">
      <c r="A38" s="1" t="str">
        <f>'Runners RBH2'!A37</f>
        <v>Guest 37:30</v>
      </c>
      <c r="C38" s="3">
        <f>IF(A38&lt;&gt;"",VLOOKUP(A38,'Runners RBH2'!A$3:CT$114,C$1,FALSE),0)</f>
        <v>1.406450033E-2</v>
      </c>
      <c r="D38" s="6">
        <f t="shared" ref="D38:D74" si="28">D37+1</f>
        <v>34</v>
      </c>
      <c r="E38" s="2"/>
      <c r="F38" s="2">
        <f t="shared" ref="F38:F74" si="29">IF(E38&gt;0,E38-C38,0)</f>
        <v>0</v>
      </c>
      <c r="J38" s="1" t="str">
        <f t="shared" ref="J38:J74" si="30">A38</f>
        <v>Guest 37:30</v>
      </c>
      <c r="M38" s="8" t="str">
        <f t="shared" si="20"/>
        <v/>
      </c>
      <c r="N38" s="8" t="str">
        <f t="shared" si="21"/>
        <v/>
      </c>
      <c r="O38" s="1" t="str">
        <f t="shared" si="22"/>
        <v/>
      </c>
      <c r="P38" s="32" t="str">
        <f t="shared" si="23"/>
        <v/>
      </c>
      <c r="Q38" s="32" t="str">
        <f t="shared" ref="Q38:Q74" si="31">IF(D38&lt;=L$4,IF(P38="Y",Q37,Q37-1),"")</f>
        <v/>
      </c>
      <c r="R38" s="6">
        <f t="shared" si="8"/>
        <v>0</v>
      </c>
      <c r="S38" s="6">
        <f>IF(AND(D38&lt;=L$4,P38&lt;&gt;"Y"),IF(N38&lt;VLOOKUP(O38,'Runners RBH2'!A$3:FQ$114,S$1,FALSE),IF(Y$2="zero",0,Y$2),0),0)</f>
        <v>0</v>
      </c>
      <c r="T38" s="6">
        <f t="shared" ref="T38:T74" si="32">IF(AND(D38&lt;=L$4,P38&lt;&gt;"Y"),S38+R38,0)</f>
        <v>0</v>
      </c>
      <c r="U38" s="2"/>
      <c r="V38" s="2" t="str">
        <f>IF(O38&lt;&gt;"",VLOOKUP(O38,Runners!CZ$3:DM$180,V$1,FALSE),"")</f>
        <v/>
      </c>
      <c r="W38" s="18" t="str">
        <f t="shared" ref="W38:W74" si="33">IF(O38&lt;&gt;"",(V38-N38)/V38,"")</f>
        <v/>
      </c>
    </row>
    <row r="39" spans="1:23" x14ac:dyDescent="0.25">
      <c r="A39" s="1" t="str">
        <f>'Runners RBH2'!A38</f>
        <v>Guest 40:00</v>
      </c>
      <c r="C39" s="3">
        <f>IF(A39&lt;&gt;"",VLOOKUP(A39,'Runners RBH2'!A$3:CT$114,C$1,FALSE),0)</f>
        <v>1.3370055895555557E-2</v>
      </c>
      <c r="D39" s="6">
        <f t="shared" si="28"/>
        <v>35</v>
      </c>
      <c r="E39" s="2"/>
      <c r="F39" s="2">
        <f t="shared" si="29"/>
        <v>0</v>
      </c>
      <c r="J39" s="1" t="str">
        <f t="shared" si="30"/>
        <v>Guest 40:00</v>
      </c>
      <c r="M39" s="8" t="str">
        <f t="shared" si="20"/>
        <v/>
      </c>
      <c r="N39" s="8" t="str">
        <f t="shared" si="21"/>
        <v/>
      </c>
      <c r="O39" s="1" t="str">
        <f t="shared" si="22"/>
        <v/>
      </c>
      <c r="P39" s="32" t="str">
        <f t="shared" si="23"/>
        <v/>
      </c>
      <c r="Q39" s="32" t="str">
        <f t="shared" si="31"/>
        <v/>
      </c>
      <c r="R39" s="6">
        <f t="shared" si="8"/>
        <v>0</v>
      </c>
      <c r="S39" s="6">
        <f>IF(AND(D39&lt;=L$4,P39&lt;&gt;"Y"),IF(N39&lt;VLOOKUP(O39,'Runners RBH2'!A$3:FQ$114,S$1,FALSE),IF(Y$2="zero",0,Y$2),0),0)</f>
        <v>0</v>
      </c>
      <c r="T39" s="6">
        <f t="shared" si="32"/>
        <v>0</v>
      </c>
      <c r="U39" s="2"/>
      <c r="V39" s="2" t="str">
        <f>IF(O39&lt;&gt;"",VLOOKUP(O39,Runners!CZ$3:DM$180,V$1,FALSE),"")</f>
        <v/>
      </c>
      <c r="W39" s="18" t="str">
        <f t="shared" si="33"/>
        <v/>
      </c>
    </row>
    <row r="40" spans="1:23" x14ac:dyDescent="0.25">
      <c r="A40" s="1" t="str">
        <f>'Runners RBH2'!A39</f>
        <v>Guest 42:30</v>
      </c>
      <c r="C40" s="3">
        <f>IF(A40&lt;&gt;"",VLOOKUP(A40,'Runners RBH2'!A$3:CT$114,C$1,FALSE),0)</f>
        <v>1.2675611461111109E-2</v>
      </c>
      <c r="D40" s="6">
        <f t="shared" si="28"/>
        <v>36</v>
      </c>
      <c r="E40" s="2"/>
      <c r="F40" s="2">
        <f t="shared" si="29"/>
        <v>0</v>
      </c>
      <c r="J40" s="1" t="str">
        <f t="shared" si="30"/>
        <v>Guest 42:30</v>
      </c>
      <c r="M40" s="8" t="str">
        <f t="shared" si="20"/>
        <v/>
      </c>
      <c r="N40" s="8" t="str">
        <f t="shared" si="21"/>
        <v/>
      </c>
      <c r="O40" s="1" t="str">
        <f t="shared" si="22"/>
        <v/>
      </c>
      <c r="P40" s="32" t="str">
        <f t="shared" si="23"/>
        <v/>
      </c>
      <c r="Q40" s="32" t="str">
        <f t="shared" si="31"/>
        <v/>
      </c>
      <c r="R40" s="6">
        <f t="shared" si="8"/>
        <v>0</v>
      </c>
      <c r="S40" s="6">
        <f>IF(AND(D40&lt;=L$4,P40&lt;&gt;"Y"),IF(N40&lt;VLOOKUP(O40,'Runners RBH2'!A$3:FQ$114,S$1,FALSE),IF(Y$2="zero",0,Y$2),0),0)</f>
        <v>0</v>
      </c>
      <c r="T40" s="6">
        <f t="shared" si="32"/>
        <v>0</v>
      </c>
      <c r="U40" s="2"/>
      <c r="V40" s="2" t="str">
        <f>IF(O40&lt;&gt;"",VLOOKUP(O40,Runners!CZ$3:DM$180,V$1,FALSE),"")</f>
        <v/>
      </c>
      <c r="W40" s="18" t="str">
        <f t="shared" si="33"/>
        <v/>
      </c>
    </row>
    <row r="41" spans="1:23" x14ac:dyDescent="0.25">
      <c r="A41" s="1" t="str">
        <f>'Runners RBH2'!A40</f>
        <v>Guest 45:00</v>
      </c>
      <c r="C41" s="3">
        <f>IF(A41&lt;&gt;"",VLOOKUP(A41,'Runners RBH2'!A$3:CT$114,C$1,FALSE),0)</f>
        <v>1.1460333693333335E-2</v>
      </c>
      <c r="D41" s="6">
        <f t="shared" si="28"/>
        <v>37</v>
      </c>
      <c r="E41" s="2"/>
      <c r="F41" s="2">
        <f t="shared" si="29"/>
        <v>0</v>
      </c>
      <c r="J41" s="1" t="str">
        <f t="shared" si="30"/>
        <v>Guest 45:00</v>
      </c>
      <c r="M41" s="8" t="str">
        <f t="shared" si="20"/>
        <v/>
      </c>
      <c r="N41" s="8" t="str">
        <f t="shared" si="21"/>
        <v/>
      </c>
      <c r="O41" s="1" t="str">
        <f t="shared" si="22"/>
        <v/>
      </c>
      <c r="P41" s="32" t="str">
        <f t="shared" si="23"/>
        <v/>
      </c>
      <c r="Q41" s="32" t="str">
        <f t="shared" si="31"/>
        <v/>
      </c>
      <c r="R41" s="6">
        <f t="shared" si="8"/>
        <v>0</v>
      </c>
      <c r="S41" s="6">
        <f>IF(AND(D41&lt;=L$4,P41&lt;&gt;"Y"),IF(N41&lt;VLOOKUP(O41,'Runners RBH2'!A$3:FQ$114,S$1,FALSE),IF(Y$2="zero",0,Y$2),0),0)</f>
        <v>0</v>
      </c>
      <c r="T41" s="6">
        <f t="shared" si="32"/>
        <v>0</v>
      </c>
      <c r="U41" s="2"/>
      <c r="V41" s="2" t="str">
        <f>IF(O41&lt;&gt;"",VLOOKUP(O41,Runners!CZ$3:DM$180,V$1,FALSE),"")</f>
        <v/>
      </c>
      <c r="W41" s="18" t="str">
        <f t="shared" si="33"/>
        <v/>
      </c>
    </row>
    <row r="42" spans="1:23" x14ac:dyDescent="0.25">
      <c r="A42" s="1" t="str">
        <f>'Runners RBH2'!A41</f>
        <v>Guest 47:30</v>
      </c>
      <c r="C42" s="3">
        <f>IF(A42&lt;&gt;"",VLOOKUP(A42,'Runners RBH2'!A$3:CT$114,C$1,FALSE),0)</f>
        <v>1.0592278147777776E-2</v>
      </c>
      <c r="D42" s="6">
        <f t="shared" si="28"/>
        <v>38</v>
      </c>
      <c r="E42" s="2"/>
      <c r="F42" s="2">
        <f t="shared" si="29"/>
        <v>0</v>
      </c>
      <c r="J42" s="1" t="str">
        <f t="shared" si="30"/>
        <v>Guest 47:30</v>
      </c>
      <c r="M42" s="8" t="str">
        <f t="shared" si="20"/>
        <v/>
      </c>
      <c r="N42" s="8" t="str">
        <f t="shared" si="21"/>
        <v/>
      </c>
      <c r="O42" s="1" t="str">
        <f t="shared" si="22"/>
        <v/>
      </c>
      <c r="P42" s="32" t="str">
        <f t="shared" si="23"/>
        <v/>
      </c>
      <c r="Q42" s="32" t="str">
        <f t="shared" si="31"/>
        <v/>
      </c>
      <c r="R42" s="6">
        <f t="shared" si="8"/>
        <v>0</v>
      </c>
      <c r="S42" s="6">
        <f>IF(AND(D42&lt;=L$4,P42&lt;&gt;"Y"),IF(N42&lt;VLOOKUP(O42,'Runners RBH2'!A$3:FQ$114,S$1,FALSE),IF(Y$2="zero",0,Y$2),0),0)</f>
        <v>0</v>
      </c>
      <c r="T42" s="6">
        <f t="shared" si="32"/>
        <v>0</v>
      </c>
      <c r="U42" s="2"/>
      <c r="V42" s="2" t="str">
        <f>IF(O42&lt;&gt;"",VLOOKUP(O42,Runners!CZ$3:DM$180,V$1,FALSE),"")</f>
        <v/>
      </c>
      <c r="W42" s="18" t="str">
        <f t="shared" si="33"/>
        <v/>
      </c>
    </row>
    <row r="43" spans="1:23" x14ac:dyDescent="0.25">
      <c r="A43" s="1" t="str">
        <f>'Runners RBH2'!A42</f>
        <v>Guest 50:00</v>
      </c>
      <c r="C43" s="3">
        <f>IF(A43&lt;&gt;"",VLOOKUP(A43,'Runners RBH2'!A$3:CT$114,C$1,FALSE),0)</f>
        <v>9.8978337133333334E-3</v>
      </c>
      <c r="D43" s="6">
        <f t="shared" si="28"/>
        <v>39</v>
      </c>
      <c r="E43" s="2"/>
      <c r="F43" s="2">
        <f t="shared" si="29"/>
        <v>0</v>
      </c>
      <c r="J43" s="1" t="str">
        <f t="shared" si="30"/>
        <v>Guest 50:00</v>
      </c>
      <c r="M43" s="8" t="str">
        <f t="shared" si="20"/>
        <v/>
      </c>
      <c r="N43" s="8" t="str">
        <f t="shared" si="21"/>
        <v/>
      </c>
      <c r="O43" s="1" t="str">
        <f t="shared" si="22"/>
        <v/>
      </c>
      <c r="P43" s="32" t="str">
        <f t="shared" si="23"/>
        <v/>
      </c>
      <c r="Q43" s="32" t="str">
        <f t="shared" si="31"/>
        <v/>
      </c>
      <c r="R43" s="6">
        <f t="shared" si="8"/>
        <v>0</v>
      </c>
      <c r="S43" s="6">
        <f>IF(AND(D43&lt;=L$4,P43&lt;&gt;"Y"),IF(N43&lt;VLOOKUP(O43,'Runners RBH2'!A$3:FQ$114,S$1,FALSE),IF(Y$2="zero",0,Y$2),0),0)</f>
        <v>0</v>
      </c>
      <c r="T43" s="6">
        <f t="shared" si="32"/>
        <v>0</v>
      </c>
      <c r="U43" s="2"/>
      <c r="V43" s="2" t="str">
        <f>IF(O43&lt;&gt;"",VLOOKUP(O43,Runners!CZ$3:DM$180,V$1,FALSE),"")</f>
        <v/>
      </c>
      <c r="W43" s="18" t="str">
        <f t="shared" si="33"/>
        <v/>
      </c>
    </row>
    <row r="44" spans="1:23" x14ac:dyDescent="0.25">
      <c r="A44" s="1" t="str">
        <f>'Runners RBH2'!A43</f>
        <v>Guest 55:00</v>
      </c>
      <c r="B44" s="3"/>
      <c r="C44" s="3">
        <f>IF(A44&lt;&gt;"",VLOOKUP(A44,'Runners RBH2'!A$3:CT$114,C$1,FALSE),0)</f>
        <v>8.1617226122222223E-3</v>
      </c>
      <c r="D44" s="6">
        <f t="shared" si="28"/>
        <v>40</v>
      </c>
      <c r="E44" s="2"/>
      <c r="F44" s="2">
        <f t="shared" si="29"/>
        <v>0</v>
      </c>
      <c r="J44" s="1" t="str">
        <f t="shared" si="30"/>
        <v>Guest 55:00</v>
      </c>
      <c r="M44" s="8" t="str">
        <f t="shared" si="20"/>
        <v/>
      </c>
      <c r="N44" s="8" t="str">
        <f t="shared" si="21"/>
        <v/>
      </c>
      <c r="O44" s="1" t="str">
        <f t="shared" si="22"/>
        <v/>
      </c>
      <c r="P44" s="32" t="str">
        <f t="shared" si="23"/>
        <v/>
      </c>
      <c r="Q44" s="32" t="str">
        <f t="shared" si="31"/>
        <v/>
      </c>
      <c r="R44" s="6">
        <f t="shared" si="8"/>
        <v>0</v>
      </c>
      <c r="S44" s="6">
        <f>IF(AND(D44&lt;=L$4,P44&lt;&gt;"Y"),IF(N44&lt;VLOOKUP(O44,'Runners RBH2'!A$3:FQ$114,S$1,FALSE),IF(Y$2="zero",0,Y$2),0),0)</f>
        <v>0</v>
      </c>
      <c r="T44" s="6">
        <f t="shared" si="32"/>
        <v>0</v>
      </c>
      <c r="U44" s="2"/>
      <c r="V44" s="2" t="str">
        <f>IF(O44&lt;&gt;"",VLOOKUP(O44,Runners!CZ$3:DM$180,V$1,FALSE),"")</f>
        <v/>
      </c>
      <c r="W44" s="18" t="str">
        <f t="shared" si="33"/>
        <v/>
      </c>
    </row>
    <row r="45" spans="1:23" x14ac:dyDescent="0.25">
      <c r="A45" s="1" t="str">
        <f>'Runners RBH2'!A44</f>
        <v>Guest 60:00</v>
      </c>
      <c r="B45" s="3"/>
      <c r="C45" s="3">
        <f>IF(A45&lt;&gt;"",VLOOKUP(A45,'Runners RBH2'!A$3:CT$114,C$1,FALSE),0)</f>
        <v>6.2520003999999999E-3</v>
      </c>
      <c r="D45" s="6">
        <f t="shared" si="28"/>
        <v>41</v>
      </c>
      <c r="E45" s="2"/>
      <c r="F45" s="2">
        <f t="shared" si="29"/>
        <v>0</v>
      </c>
      <c r="J45" s="1" t="str">
        <f t="shared" si="30"/>
        <v>Guest 60:00</v>
      </c>
      <c r="M45" s="8" t="str">
        <f t="shared" si="20"/>
        <v/>
      </c>
      <c r="N45" s="8" t="str">
        <f t="shared" si="21"/>
        <v/>
      </c>
      <c r="O45" s="1" t="str">
        <f t="shared" si="22"/>
        <v/>
      </c>
      <c r="P45" s="32" t="str">
        <f t="shared" si="23"/>
        <v/>
      </c>
      <c r="Q45" s="32" t="str">
        <f t="shared" si="31"/>
        <v/>
      </c>
      <c r="R45" s="6">
        <f t="shared" si="8"/>
        <v>0</v>
      </c>
      <c r="S45" s="6">
        <f>IF(AND(D45&lt;=L$4,P45&lt;&gt;"Y"),IF(N45&lt;VLOOKUP(O45,'Runners RBH2'!A$3:FQ$114,S$1,FALSE),IF(Y$2="zero",0,Y$2),0),0)</f>
        <v>0</v>
      </c>
      <c r="T45" s="6">
        <f t="shared" si="32"/>
        <v>0</v>
      </c>
      <c r="U45" s="2"/>
      <c r="V45" s="2" t="str">
        <f>IF(O45&lt;&gt;"",VLOOKUP(O45,Runners!CZ$3:DM$180,V$1,FALSE),"")</f>
        <v/>
      </c>
      <c r="W45" s="18" t="str">
        <f t="shared" si="33"/>
        <v/>
      </c>
    </row>
    <row r="46" spans="1:23" x14ac:dyDescent="0.25">
      <c r="A46" s="1" t="str">
        <f>'Runners RBH2'!A45</f>
        <v>Helen Rennie</v>
      </c>
      <c r="C46" s="3">
        <f>IF(A46&lt;&gt;"",VLOOKUP(A46,'Runners RBH2'!A$3:CT$114,C$1,FALSE),0)</f>
        <v>9.7242226322222219E-3</v>
      </c>
      <c r="D46" s="6">
        <f t="shared" si="28"/>
        <v>42</v>
      </c>
      <c r="E46" s="2"/>
      <c r="F46" s="2">
        <f t="shared" si="29"/>
        <v>0</v>
      </c>
      <c r="J46" s="1" t="str">
        <f t="shared" si="30"/>
        <v>Helen Rennie</v>
      </c>
      <c r="M46" s="8" t="str">
        <f t="shared" si="20"/>
        <v/>
      </c>
      <c r="N46" s="8" t="str">
        <f t="shared" si="21"/>
        <v/>
      </c>
      <c r="O46" s="1" t="str">
        <f t="shared" si="22"/>
        <v/>
      </c>
      <c r="P46" s="32" t="str">
        <f t="shared" si="23"/>
        <v/>
      </c>
      <c r="Q46" s="32" t="str">
        <f t="shared" si="31"/>
        <v/>
      </c>
      <c r="R46" s="6">
        <f t="shared" si="8"/>
        <v>0</v>
      </c>
      <c r="S46" s="6">
        <f>IF(AND(D46&lt;=L$4,P46&lt;&gt;"Y"),IF(N46&lt;VLOOKUP(O46,'Runners RBH2'!A$3:FQ$114,S$1,FALSE),IF(Y$2="zero",0,Y$2),0),0)</f>
        <v>0</v>
      </c>
      <c r="T46" s="6">
        <f t="shared" si="32"/>
        <v>0</v>
      </c>
      <c r="U46" s="2"/>
      <c r="V46" s="2" t="str">
        <f>IF(O46&lt;&gt;"",VLOOKUP(O46,Runners!CZ$3:DM$180,V$1,FALSE),"")</f>
        <v/>
      </c>
      <c r="W46" s="18" t="str">
        <f t="shared" si="33"/>
        <v/>
      </c>
    </row>
    <row r="47" spans="1:23" x14ac:dyDescent="0.25">
      <c r="A47" s="1" t="str">
        <f>'Runners RBH2'!A46</f>
        <v>Ian Tate</v>
      </c>
      <c r="C47" s="3">
        <f>IF(A47&lt;&gt;"",VLOOKUP(A47,'Runners RBH2'!A$3:CT$114,C$1,FALSE),0)</f>
        <v>7.2936670866666671E-3</v>
      </c>
      <c r="D47" s="6">
        <f t="shared" si="28"/>
        <v>43</v>
      </c>
      <c r="E47" s="2"/>
      <c r="F47" s="2">
        <f t="shared" si="29"/>
        <v>0</v>
      </c>
      <c r="J47" s="1" t="str">
        <f t="shared" si="30"/>
        <v>Ian Tate</v>
      </c>
      <c r="L47" s="2"/>
      <c r="M47" s="8" t="str">
        <f t="shared" si="20"/>
        <v/>
      </c>
      <c r="N47" s="8" t="str">
        <f t="shared" si="21"/>
        <v/>
      </c>
      <c r="O47" s="1" t="str">
        <f t="shared" si="22"/>
        <v/>
      </c>
      <c r="P47" s="32" t="str">
        <f t="shared" si="23"/>
        <v/>
      </c>
      <c r="Q47" s="32" t="str">
        <f t="shared" si="31"/>
        <v/>
      </c>
      <c r="R47" s="6">
        <f t="shared" si="8"/>
        <v>0</v>
      </c>
      <c r="S47" s="6">
        <f>IF(AND(D47&lt;=L$4,P47&lt;&gt;"Y"),IF(N47&lt;VLOOKUP(O47,'Runners RBH2'!A$3:FQ$114,S$1,FALSE),IF(Y$2="zero",0,Y$2),0),0)</f>
        <v>0</v>
      </c>
      <c r="T47" s="6">
        <f t="shared" si="32"/>
        <v>0</v>
      </c>
      <c r="U47" s="2"/>
      <c r="V47" s="2" t="str">
        <f>IF(O47&lt;&gt;"",VLOOKUP(O47,Runners!CZ$3:DM$180,V$1,FALSE),"")</f>
        <v/>
      </c>
      <c r="W47" s="18" t="str">
        <f t="shared" si="33"/>
        <v/>
      </c>
    </row>
    <row r="48" spans="1:23" x14ac:dyDescent="0.25">
      <c r="A48" s="1" t="str">
        <f>'Runners RBH2'!A47</f>
        <v>Jake Rodwell</v>
      </c>
      <c r="C48" s="3">
        <f>IF(A48&lt;&gt;"",VLOOKUP(A48,'Runners RBH2'!A$3:CT$114,C$1,FALSE),0)</f>
        <v>1.423811154111111E-2</v>
      </c>
      <c r="D48" s="6">
        <f t="shared" si="28"/>
        <v>44</v>
      </c>
      <c r="E48" s="2"/>
      <c r="F48" s="2">
        <f t="shared" si="29"/>
        <v>0</v>
      </c>
      <c r="J48" s="1" t="str">
        <f t="shared" si="30"/>
        <v>Jake Rodwell</v>
      </c>
      <c r="M48" s="8" t="str">
        <f t="shared" si="20"/>
        <v/>
      </c>
      <c r="N48" s="8" t="str">
        <f t="shared" si="21"/>
        <v/>
      </c>
      <c r="O48" s="1" t="str">
        <f t="shared" si="22"/>
        <v/>
      </c>
      <c r="P48" s="32" t="str">
        <f t="shared" si="23"/>
        <v/>
      </c>
      <c r="Q48" s="32" t="str">
        <f t="shared" si="31"/>
        <v/>
      </c>
      <c r="R48" s="6">
        <f t="shared" si="8"/>
        <v>0</v>
      </c>
      <c r="S48" s="6">
        <f>IF(AND(D48&lt;=L$4,P48&lt;&gt;"Y"),IF(N48&lt;VLOOKUP(O48,'Runners RBH2'!A$3:FQ$114,S$1,FALSE),IF(Y$2="zero",0,Y$2),0),0)</f>
        <v>0</v>
      </c>
      <c r="T48" s="6">
        <f t="shared" si="32"/>
        <v>0</v>
      </c>
      <c r="U48" s="2"/>
      <c r="V48" s="2" t="str">
        <f>IF(O48&lt;&gt;"",VLOOKUP(O48,Runners!CZ$3:DM$180,V$1,FALSE),"")</f>
        <v/>
      </c>
      <c r="W48" s="18" t="str">
        <f t="shared" si="33"/>
        <v/>
      </c>
    </row>
    <row r="49" spans="1:23" x14ac:dyDescent="0.25">
      <c r="A49" s="1" t="str">
        <f>'Runners RBH2'!A48</f>
        <v>James Whittle</v>
      </c>
      <c r="C49" s="3">
        <f>IF(A49&lt;&gt;"",VLOOKUP(A49,'Runners RBH2'!A$3:CT$114,C$1,FALSE),0)</f>
        <v>1.4064500440000001E-2</v>
      </c>
      <c r="D49" s="6">
        <f>D47+1</f>
        <v>44</v>
      </c>
      <c r="E49" s="2"/>
      <c r="F49" s="2">
        <f t="shared" ref="F49" si="34">IF(E49&gt;0,E49-C49,0)</f>
        <v>0</v>
      </c>
      <c r="J49" s="1" t="str">
        <f t="shared" ref="J49" si="35">A49</f>
        <v>James Whittle</v>
      </c>
      <c r="M49" s="8" t="str">
        <f t="shared" si="20"/>
        <v/>
      </c>
      <c r="N49" s="8" t="str">
        <f t="shared" si="21"/>
        <v/>
      </c>
      <c r="O49" s="1" t="str">
        <f t="shared" si="22"/>
        <v/>
      </c>
      <c r="P49" s="32" t="str">
        <f t="shared" si="23"/>
        <v/>
      </c>
      <c r="Q49" s="32" t="str">
        <f>IF(D49&lt;=L$4,IF(P49="Y",Q47,Q47-1),"")</f>
        <v/>
      </c>
      <c r="R49" s="6">
        <f t="shared" si="8"/>
        <v>0</v>
      </c>
      <c r="S49" s="6">
        <f>IF(AND(D49&lt;=L$4,P49&lt;&gt;"Y"),IF(N49&lt;VLOOKUP(O49,'Runners RBH2'!A$3:FQ$114,S$1,FALSE),IF(Y$2="zero",0,Y$2),0),0)</f>
        <v>0</v>
      </c>
      <c r="T49" s="6">
        <f t="shared" ref="T49" si="36">IF(AND(D49&lt;=L$4,P49&lt;&gt;"Y"),S49+R49,0)</f>
        <v>0</v>
      </c>
      <c r="U49" s="2"/>
      <c r="V49" s="2" t="str">
        <f>IF(O49&lt;&gt;"",VLOOKUP(O49,Runners!CZ$3:DM$180,V$1,FALSE),"")</f>
        <v/>
      </c>
      <c r="W49" s="18" t="str">
        <f t="shared" ref="W49" si="37">IF(O49&lt;&gt;"",(V49-N49)/V49,"")</f>
        <v/>
      </c>
    </row>
    <row r="50" spans="1:23" x14ac:dyDescent="0.25">
      <c r="A50" s="1" t="str">
        <f>'Runners RBH2'!A49</f>
        <v>Jayden Richardson</v>
      </c>
      <c r="C50" s="3">
        <f>IF(A50&lt;&gt;"",VLOOKUP(A50,'Runners RBH2'!A$3:CT$114,C$1,FALSE),0)</f>
        <v>1.2849222672222221E-2</v>
      </c>
      <c r="D50" s="6">
        <f>D48+1</f>
        <v>45</v>
      </c>
      <c r="E50" s="2"/>
      <c r="F50" s="2">
        <f t="shared" si="29"/>
        <v>0</v>
      </c>
      <c r="J50" s="1" t="str">
        <f t="shared" si="30"/>
        <v>Jayden Richardson</v>
      </c>
      <c r="M50" s="8" t="str">
        <f t="shared" si="20"/>
        <v/>
      </c>
      <c r="N50" s="8" t="str">
        <f t="shared" si="21"/>
        <v/>
      </c>
      <c r="O50" s="1" t="str">
        <f t="shared" si="22"/>
        <v/>
      </c>
      <c r="P50" s="32" t="str">
        <f t="shared" si="23"/>
        <v/>
      </c>
      <c r="Q50" s="32" t="str">
        <f>IF(D50&lt;=L$4,IF(P50="Y",Q48,Q48-1),"")</f>
        <v/>
      </c>
      <c r="R50" s="6">
        <f t="shared" si="8"/>
        <v>0</v>
      </c>
      <c r="S50" s="6">
        <f>IF(AND(D50&lt;=L$4,P50&lt;&gt;"Y"),IF(N50&lt;VLOOKUP(O50,'Runners RBH2'!A$3:FQ$114,S$1,FALSE),IF(Y$2="zero",0,Y$2),0),0)</f>
        <v>0</v>
      </c>
      <c r="T50" s="6">
        <f t="shared" si="32"/>
        <v>0</v>
      </c>
      <c r="U50" s="2"/>
      <c r="V50" s="2" t="str">
        <f>IF(O50&lt;&gt;"",VLOOKUP(O50,Runners!CZ$3:DM$180,V$1,FALSE),"")</f>
        <v/>
      </c>
      <c r="W50" s="18" t="str">
        <f t="shared" si="33"/>
        <v/>
      </c>
    </row>
    <row r="51" spans="1:23" x14ac:dyDescent="0.25">
      <c r="A51" s="1" t="str">
        <f>'Runners RBH2'!A50</f>
        <v>Jennifer Hill</v>
      </c>
      <c r="C51" s="3">
        <f>IF(A51&lt;&gt;"",VLOOKUP(A51,'Runners RBH2'!A$3:CT$114,C$1,FALSE),0)</f>
        <v>1.0765889348888889E-2</v>
      </c>
      <c r="D51" s="6">
        <f t="shared" si="28"/>
        <v>46</v>
      </c>
      <c r="E51" s="2"/>
      <c r="F51" s="2">
        <f t="shared" si="29"/>
        <v>0</v>
      </c>
      <c r="J51" s="1" t="str">
        <f t="shared" si="30"/>
        <v>Jennifer Hill</v>
      </c>
      <c r="M51" s="8" t="str">
        <f t="shared" si="20"/>
        <v/>
      </c>
      <c r="N51" s="8" t="str">
        <f t="shared" si="21"/>
        <v/>
      </c>
      <c r="O51" s="1" t="str">
        <f t="shared" si="22"/>
        <v/>
      </c>
      <c r="P51" s="32" t="str">
        <f t="shared" si="23"/>
        <v/>
      </c>
      <c r="Q51" s="32" t="str">
        <f t="shared" si="31"/>
        <v/>
      </c>
      <c r="R51" s="6">
        <f t="shared" si="8"/>
        <v>0</v>
      </c>
      <c r="S51" s="6">
        <f>IF(AND(D51&lt;=L$4,P51&lt;&gt;"Y"),IF(N51&lt;VLOOKUP(O51,'Runners RBH2'!A$3:FQ$114,S$1,FALSE),IF(Y$2="zero",0,Y$2),0),0)</f>
        <v>0</v>
      </c>
      <c r="T51" s="6">
        <f t="shared" si="32"/>
        <v>0</v>
      </c>
      <c r="U51" s="2"/>
      <c r="V51" s="2" t="str">
        <f>IF(O51&lt;&gt;"",VLOOKUP(O51,Runners!CZ$3:DM$180,V$1,FALSE),"")</f>
        <v/>
      </c>
      <c r="W51" s="18" t="str">
        <f t="shared" si="33"/>
        <v/>
      </c>
    </row>
    <row r="52" spans="1:23" x14ac:dyDescent="0.25">
      <c r="A52" s="1" t="str">
        <f>'Runners RBH2'!A51</f>
        <v>Joanna Goorney</v>
      </c>
      <c r="C52" s="3">
        <f>IF(A52&lt;&gt;"",VLOOKUP(A52,'Runners RBH2'!A$3:CT$114,C$1,FALSE),0)</f>
        <v>1.1460333803333332E-2</v>
      </c>
      <c r="D52" s="6">
        <f t="shared" si="28"/>
        <v>47</v>
      </c>
      <c r="E52" s="2"/>
      <c r="F52" s="2">
        <f t="shared" si="29"/>
        <v>0</v>
      </c>
      <c r="J52" s="1" t="str">
        <f t="shared" si="30"/>
        <v>Joanna Goorney</v>
      </c>
      <c r="M52" s="8" t="str">
        <f t="shared" si="20"/>
        <v/>
      </c>
      <c r="N52" s="8" t="str">
        <f t="shared" si="21"/>
        <v/>
      </c>
      <c r="O52" s="1" t="str">
        <f t="shared" si="22"/>
        <v/>
      </c>
      <c r="P52" s="32" t="str">
        <f t="shared" si="23"/>
        <v/>
      </c>
      <c r="Q52" s="32" t="str">
        <f t="shared" si="31"/>
        <v/>
      </c>
      <c r="R52" s="6">
        <f t="shared" si="8"/>
        <v>0</v>
      </c>
      <c r="S52" s="6">
        <f>IF(AND(D52&lt;=L$4,P52&lt;&gt;"Y"),IF(N52&lt;VLOOKUP(O52,'Runners RBH2'!A$3:FQ$114,S$1,FALSE),IF(Y$2="zero",0,Y$2),0),0)</f>
        <v>0</v>
      </c>
      <c r="T52" s="6">
        <f t="shared" si="32"/>
        <v>0</v>
      </c>
      <c r="U52" s="2"/>
      <c r="V52" s="2" t="str">
        <f>IF(O52&lt;&gt;"",VLOOKUP(O52,Runners!CZ$3:DM$180,V$1,FALSE),"")</f>
        <v/>
      </c>
      <c r="W52" s="18" t="str">
        <f t="shared" si="33"/>
        <v/>
      </c>
    </row>
    <row r="53" spans="1:23" x14ac:dyDescent="0.25">
      <c r="A53" s="1" t="str">
        <f>'Runners RBH2'!A52</f>
        <v>Joe Greenwood</v>
      </c>
      <c r="C53" s="3">
        <f>IF(A53&lt;&gt;"",VLOOKUP(A53,'Runners RBH2'!A$3:CT$114,C$1,FALSE),0)</f>
        <v>1.4238111591111111E-2</v>
      </c>
      <c r="D53" s="6">
        <f t="shared" si="28"/>
        <v>48</v>
      </c>
      <c r="E53" s="2">
        <v>2.8715277777777781E-2</v>
      </c>
      <c r="F53" s="2">
        <f t="shared" si="29"/>
        <v>1.447716618666667E-2</v>
      </c>
      <c r="J53" s="1" t="str">
        <f t="shared" si="30"/>
        <v>Joe Greenwood</v>
      </c>
      <c r="M53" s="8" t="str">
        <f t="shared" si="20"/>
        <v/>
      </c>
      <c r="N53" s="8" t="str">
        <f t="shared" si="21"/>
        <v/>
      </c>
      <c r="O53" s="1" t="str">
        <f t="shared" si="22"/>
        <v/>
      </c>
      <c r="P53" s="32" t="str">
        <f t="shared" si="23"/>
        <v/>
      </c>
      <c r="Q53" s="32" t="str">
        <f t="shared" si="31"/>
        <v/>
      </c>
      <c r="R53" s="6">
        <f t="shared" si="8"/>
        <v>0</v>
      </c>
      <c r="S53" s="6">
        <f>IF(AND(D53&lt;=L$4,P53&lt;&gt;"Y"),IF(N53&lt;VLOOKUP(O53,'Runners RBH2'!A$3:FQ$114,S$1,FALSE),IF(Y$2="zero",0,Y$2),0),0)</f>
        <v>0</v>
      </c>
      <c r="T53" s="6">
        <f t="shared" si="32"/>
        <v>0</v>
      </c>
      <c r="U53" s="2"/>
      <c r="V53" s="2" t="str">
        <f>IF(O53&lt;&gt;"",VLOOKUP(O53,Runners!CZ$3:DM$180,V$1,FALSE),"")</f>
        <v/>
      </c>
      <c r="W53" s="18" t="str">
        <f t="shared" si="33"/>
        <v/>
      </c>
    </row>
    <row r="54" spans="1:23" x14ac:dyDescent="0.25">
      <c r="A54" s="1" t="str">
        <f>'Runners RBH2'!A53</f>
        <v>John Bertenshaw</v>
      </c>
      <c r="C54" s="3">
        <f>IF(A54&lt;&gt;"",VLOOKUP(A54,'Runners RBH2'!A$3:CT$114,C$1,FALSE),0)</f>
        <v>1.0939500489999998E-2</v>
      </c>
      <c r="D54" s="6">
        <f t="shared" si="28"/>
        <v>49</v>
      </c>
      <c r="E54" s="2"/>
      <c r="F54" s="2">
        <f t="shared" si="29"/>
        <v>0</v>
      </c>
      <c r="J54" s="1" t="str">
        <f t="shared" si="30"/>
        <v>John Bertenshaw</v>
      </c>
      <c r="M54" s="8" t="str">
        <f t="shared" si="20"/>
        <v/>
      </c>
      <c r="N54" s="8" t="str">
        <f t="shared" si="21"/>
        <v/>
      </c>
      <c r="O54" s="1" t="str">
        <f t="shared" si="22"/>
        <v/>
      </c>
      <c r="P54" s="32" t="str">
        <f t="shared" si="23"/>
        <v/>
      </c>
      <c r="Q54" s="32" t="str">
        <f t="shared" si="31"/>
        <v/>
      </c>
      <c r="R54" s="6">
        <f t="shared" si="8"/>
        <v>0</v>
      </c>
      <c r="S54" s="6">
        <f>IF(AND(D54&lt;=L$4,P54&lt;&gt;"Y"),IF(N54&lt;VLOOKUP(O54,'Runners RBH2'!A$3:FQ$114,S$1,FALSE),IF(Y$2="zero",0,Y$2),0),0)</f>
        <v>0</v>
      </c>
      <c r="T54" s="6">
        <f t="shared" si="32"/>
        <v>0</v>
      </c>
      <c r="U54" s="2"/>
      <c r="V54" s="2" t="str">
        <f>IF(O54&lt;&gt;"",VLOOKUP(O54,Runners!CZ$3:DM$180,V$1,FALSE),"")</f>
        <v/>
      </c>
      <c r="W54" s="18" t="str">
        <f t="shared" si="33"/>
        <v/>
      </c>
    </row>
    <row r="55" spans="1:23" x14ac:dyDescent="0.25">
      <c r="A55" s="1" t="str">
        <f>'Runners RBH2'!A54</f>
        <v>John Wild</v>
      </c>
      <c r="C55" s="3">
        <f>IF(A55&lt;&gt;"",VLOOKUP(A55,'Runners RBH2'!A$3:CT$114,C$1,FALSE),0)</f>
        <v>3.3006116111111111E-3</v>
      </c>
      <c r="D55" s="6">
        <f t="shared" si="28"/>
        <v>50</v>
      </c>
      <c r="E55" s="2"/>
      <c r="F55" s="2">
        <f t="shared" si="29"/>
        <v>0</v>
      </c>
      <c r="J55" s="1" t="str">
        <f t="shared" si="30"/>
        <v>John Wild</v>
      </c>
      <c r="M55" s="8" t="str">
        <f t="shared" si="20"/>
        <v/>
      </c>
      <c r="N55" s="8" t="str">
        <f t="shared" si="21"/>
        <v/>
      </c>
      <c r="O55" s="1" t="str">
        <f t="shared" si="22"/>
        <v/>
      </c>
      <c r="P55" s="32" t="str">
        <f t="shared" si="23"/>
        <v/>
      </c>
      <c r="Q55" s="32" t="str">
        <f t="shared" si="31"/>
        <v/>
      </c>
      <c r="R55" s="6">
        <f t="shared" si="8"/>
        <v>0</v>
      </c>
      <c r="S55" s="6">
        <f>IF(AND(D55&lt;=L$4,P55&lt;&gt;"Y"),IF(N55&lt;VLOOKUP(O55,'Runners RBH2'!A$3:FQ$114,S$1,FALSE),IF(Y$2="zero",0,Y$2),0),0)</f>
        <v>0</v>
      </c>
      <c r="T55" s="6">
        <f t="shared" si="32"/>
        <v>0</v>
      </c>
      <c r="U55" s="2"/>
      <c r="V55" s="2" t="str">
        <f>IF(O55&lt;&gt;"",VLOOKUP(O55,Runners!CZ$3:DM$180,V$1,FALSE),"")</f>
        <v/>
      </c>
      <c r="W55" s="18" t="str">
        <f t="shared" si="33"/>
        <v/>
      </c>
    </row>
    <row r="56" spans="1:23" x14ac:dyDescent="0.25">
      <c r="A56" s="1" t="str">
        <f>'Runners RBH2'!A55</f>
        <v>Jonathan Tuck</v>
      </c>
      <c r="C56" s="3">
        <f>IF(A56&lt;&gt;"",VLOOKUP(A56,'Runners RBH2'!A$3:CT$114,C$1,FALSE),0)</f>
        <v>1.3370056065555556E-2</v>
      </c>
      <c r="D56" s="6">
        <f t="shared" si="28"/>
        <v>51</v>
      </c>
      <c r="E56" s="2"/>
      <c r="F56" s="2">
        <f t="shared" si="29"/>
        <v>0</v>
      </c>
      <c r="J56" s="1" t="str">
        <f t="shared" si="30"/>
        <v>Jonathan Tuck</v>
      </c>
      <c r="M56" s="8" t="str">
        <f t="shared" si="20"/>
        <v/>
      </c>
      <c r="N56" s="8" t="str">
        <f t="shared" si="21"/>
        <v/>
      </c>
      <c r="O56" s="1" t="str">
        <f t="shared" si="22"/>
        <v/>
      </c>
      <c r="P56" s="32" t="str">
        <f t="shared" si="23"/>
        <v/>
      </c>
      <c r="Q56" s="32" t="str">
        <f t="shared" si="31"/>
        <v/>
      </c>
      <c r="R56" s="6">
        <f t="shared" si="8"/>
        <v>0</v>
      </c>
      <c r="S56" s="6">
        <f>IF(AND(D56&lt;=L$4,P56&lt;&gt;"Y"),IF(N56&lt;VLOOKUP(O56,'Runners RBH2'!A$3:FQ$114,S$1,FALSE),IF(Y$2="zero",0,Y$2),0),0)</f>
        <v>0</v>
      </c>
      <c r="T56" s="6">
        <f t="shared" si="32"/>
        <v>0</v>
      </c>
      <c r="U56" s="2"/>
      <c r="V56" s="2" t="str">
        <f>IF(O56&lt;&gt;"",VLOOKUP(O56,Runners!CZ$3:DM$180,V$1,FALSE),"")</f>
        <v/>
      </c>
      <c r="W56" s="18" t="str">
        <f t="shared" si="33"/>
        <v/>
      </c>
    </row>
    <row r="57" spans="1:23" x14ac:dyDescent="0.25">
      <c r="A57" s="1" t="str">
        <f>'Runners RBH2'!A56</f>
        <v>Juli Wiseman</v>
      </c>
      <c r="C57" s="3">
        <f>IF(A57&lt;&gt;"",VLOOKUP(A57,'Runners RBH2'!A$3:CT$114,C$1,FALSE),0)</f>
        <v>5.7311671866666662E-3</v>
      </c>
      <c r="D57" s="6">
        <f t="shared" si="28"/>
        <v>52</v>
      </c>
      <c r="E57" s="2"/>
      <c r="F57" s="2">
        <f t="shared" si="29"/>
        <v>0</v>
      </c>
      <c r="J57" s="1" t="str">
        <f t="shared" si="30"/>
        <v>Juli Wiseman</v>
      </c>
      <c r="M57" s="8" t="str">
        <f t="shared" si="20"/>
        <v/>
      </c>
      <c r="N57" s="8" t="str">
        <f t="shared" si="21"/>
        <v/>
      </c>
      <c r="O57" s="1" t="str">
        <f t="shared" si="22"/>
        <v/>
      </c>
      <c r="P57" s="32" t="str">
        <f t="shared" si="23"/>
        <v/>
      </c>
      <c r="Q57" s="32" t="str">
        <f>IF(D57&lt;=L$4,IF(P57="Y",Q55,Q55-1),"")</f>
        <v/>
      </c>
      <c r="R57" s="6">
        <f t="shared" si="8"/>
        <v>0</v>
      </c>
      <c r="S57" s="6">
        <f>IF(AND(D57&lt;=L$4,P57&lt;&gt;"Y"),IF(N57&lt;VLOOKUP(O57,'Runners RBH2'!A$3:FQ$114,S$1,FALSE),IF(Y$2="zero",0,Y$2),0),0)</f>
        <v>0</v>
      </c>
      <c r="T57" s="6">
        <f t="shared" si="32"/>
        <v>0</v>
      </c>
      <c r="U57" s="2"/>
      <c r="V57" s="2" t="str">
        <f>IF(O57&lt;&gt;"",VLOOKUP(O57,Runners!CZ$3:DM$180,V$1,FALSE),"")</f>
        <v/>
      </c>
      <c r="W57" s="18" t="str">
        <f t="shared" si="33"/>
        <v/>
      </c>
    </row>
    <row r="58" spans="1:23" x14ac:dyDescent="0.25">
      <c r="A58" s="1" t="str">
        <f>'Runners RBH2'!A57</f>
        <v>Julia Rolfe</v>
      </c>
      <c r="C58" s="3">
        <f>IF(A58&lt;&gt;"",VLOOKUP(A58,'Runners RBH2'!A$3:CT$114,C$1,FALSE),0)</f>
        <v>8.6825560855555567E-3</v>
      </c>
      <c r="D58" s="6">
        <f t="shared" si="28"/>
        <v>53</v>
      </c>
      <c r="E58" s="2"/>
      <c r="F58" s="2">
        <f t="shared" si="29"/>
        <v>0</v>
      </c>
      <c r="J58" s="1" t="str">
        <f t="shared" si="30"/>
        <v>Julia Rolfe</v>
      </c>
      <c r="M58" s="8" t="str">
        <f t="shared" si="20"/>
        <v/>
      </c>
      <c r="N58" s="8" t="str">
        <f t="shared" si="21"/>
        <v/>
      </c>
      <c r="O58" s="1" t="str">
        <f t="shared" si="22"/>
        <v/>
      </c>
      <c r="P58" s="32" t="str">
        <f t="shared" si="23"/>
        <v/>
      </c>
      <c r="Q58" s="32" t="str">
        <f t="shared" si="31"/>
        <v/>
      </c>
      <c r="R58" s="6">
        <f t="shared" si="8"/>
        <v>0</v>
      </c>
      <c r="S58" s="6">
        <f>IF(AND(D58&lt;=L$4,P58&lt;&gt;"Y"),IF(N58&lt;VLOOKUP(O58,'Runners RBH2'!A$3:FQ$114,S$1,FALSE),IF(Y$2="zero",0,Y$2),0),0)</f>
        <v>0</v>
      </c>
      <c r="T58" s="6">
        <f t="shared" si="32"/>
        <v>0</v>
      </c>
      <c r="U58" s="2"/>
      <c r="V58" s="2" t="str">
        <f>IF(O58&lt;&gt;"",VLOOKUP(O58,Runners!CZ$3:DM$180,V$1,FALSE),"")</f>
        <v/>
      </c>
      <c r="W58" s="18" t="str">
        <f t="shared" si="33"/>
        <v/>
      </c>
    </row>
    <row r="59" spans="1:23" x14ac:dyDescent="0.25">
      <c r="A59" s="1" t="str">
        <f>'Runners RBH2'!A58</f>
        <v>Kate Price Edwards</v>
      </c>
      <c r="C59" s="3">
        <f>IF(A59&lt;&gt;"",VLOOKUP(A59,'Runners RBH2'!A$3:CT$114,C$1,FALSE),0)</f>
        <v>1.0418667206666666E-2</v>
      </c>
      <c r="D59" s="6">
        <f t="shared" si="28"/>
        <v>54</v>
      </c>
      <c r="E59" s="2"/>
      <c r="F59" s="2">
        <f t="shared" si="29"/>
        <v>0</v>
      </c>
      <c r="J59" s="1" t="str">
        <f t="shared" si="30"/>
        <v>Kate Price Edwards</v>
      </c>
      <c r="M59" s="8" t="str">
        <f t="shared" ref="M59" si="38">IF(D59&lt;=L$4,SMALL(E$4:E$208,D59),"")</f>
        <v/>
      </c>
      <c r="N59" s="8" t="str">
        <f t="shared" ref="N59" si="39">IF(D59&lt;=L$4,VLOOKUP(M59,E$4:F$208,2,FALSE),"")</f>
        <v/>
      </c>
      <c r="O59" s="1" t="str">
        <f t="shared" ref="O59" si="40">IF(D59&lt;=L$4,VLOOKUP(M59,E$4:J$208,6,FALSE),"")</f>
        <v/>
      </c>
      <c r="P59" s="32" t="str">
        <f t="shared" ref="P59" si="41">IF(D59&lt;=L$4,VLOOKUP(O59,A$4:B$208,2,FALSE),"")</f>
        <v/>
      </c>
      <c r="Q59" s="32" t="str">
        <f t="shared" si="31"/>
        <v/>
      </c>
      <c r="R59" s="6">
        <f t="shared" si="8"/>
        <v>0</v>
      </c>
      <c r="S59" s="6">
        <f>IF(AND(D59&lt;=L$4,P59&lt;&gt;"Y"),IF(N59&lt;VLOOKUP(O59,'Runners RBH2'!A$3:FQ$114,S$1,FALSE),IF(Y$2="zero",0,Y$2),0),0)</f>
        <v>0</v>
      </c>
      <c r="T59" s="6">
        <f t="shared" si="32"/>
        <v>0</v>
      </c>
      <c r="U59" s="2"/>
      <c r="V59" s="2" t="str">
        <f>IF(O59&lt;&gt;"",VLOOKUP(O59,Runners!CZ$3:DM$180,V$1,FALSE),"")</f>
        <v/>
      </c>
      <c r="W59" s="18" t="str">
        <f t="shared" si="33"/>
        <v/>
      </c>
    </row>
    <row r="60" spans="1:23" x14ac:dyDescent="0.25">
      <c r="A60" s="1" t="str">
        <f>'Runners RBH2'!A59</f>
        <v>Kathy Gaunt</v>
      </c>
      <c r="B60" s="3"/>
      <c r="C60" s="3">
        <f>IF(A60&lt;&gt;"",VLOOKUP(A60,'Runners RBH2'!A$3:CT$114,C$1,FALSE),0)</f>
        <v>6.0783894388888888E-3</v>
      </c>
      <c r="D60" s="6">
        <f t="shared" si="28"/>
        <v>55</v>
      </c>
      <c r="E60" s="2"/>
      <c r="F60" s="2">
        <f t="shared" si="29"/>
        <v>0</v>
      </c>
      <c r="J60" s="1" t="str">
        <f t="shared" si="30"/>
        <v>Kathy Gaunt</v>
      </c>
      <c r="M60" s="8" t="str">
        <f t="shared" ref="M60:M91" si="42">IF(D60&lt;=L$4,SMALL(E$4:E$208,D60),"")</f>
        <v/>
      </c>
      <c r="N60" s="8" t="str">
        <f t="shared" ref="N60:N91" si="43">IF(D60&lt;=L$4,VLOOKUP(M60,E$4:F$208,2,FALSE),"")</f>
        <v/>
      </c>
      <c r="O60" s="1" t="str">
        <f t="shared" ref="O60:O91" si="44">IF(D60&lt;=L$4,VLOOKUP(M60,E$4:J$208,6,FALSE),"")</f>
        <v/>
      </c>
      <c r="P60" s="32" t="str">
        <f t="shared" ref="P60:P91" si="45">IF(D60&lt;=L$4,VLOOKUP(O60,A$4:B$208,2,FALSE),"")</f>
        <v/>
      </c>
      <c r="Q60" s="32" t="str">
        <f>IF(D60&lt;=L$4,IF(P60="Y",Q58,Q58-1),"")</f>
        <v/>
      </c>
      <c r="R60" s="6">
        <f t="shared" si="8"/>
        <v>0</v>
      </c>
      <c r="S60" s="6">
        <f>IF(AND(D60&lt;=L$4,P60&lt;&gt;"Y"),IF(N60&lt;VLOOKUP(O60,'Runners RBH2'!A$3:FQ$114,S$1,FALSE),IF(Y$2="zero",0,Y$2),0),0)</f>
        <v>0</v>
      </c>
      <c r="T60" s="6">
        <f t="shared" si="32"/>
        <v>0</v>
      </c>
      <c r="U60" s="2"/>
      <c r="V60" s="2" t="str">
        <f>IF(O60&lt;&gt;"",VLOOKUP(O60,Runners!CZ$3:DM$180,V$1,FALSE),"")</f>
        <v/>
      </c>
      <c r="W60" s="18" t="str">
        <f t="shared" si="33"/>
        <v/>
      </c>
    </row>
    <row r="61" spans="1:23" x14ac:dyDescent="0.25">
      <c r="A61" s="1" t="str">
        <f>'Runners RBH2'!A60</f>
        <v>Katy McIntyre</v>
      </c>
      <c r="B61" s="3"/>
      <c r="C61" s="3">
        <f>IF(A61&lt;&gt;"",VLOOKUP(A61,'Runners RBH2'!A$3:CT$114,C$1,FALSE),0)</f>
        <v>3.6478338933333336E-3</v>
      </c>
      <c r="D61" s="6">
        <f t="shared" si="28"/>
        <v>56</v>
      </c>
      <c r="E61" s="2"/>
      <c r="F61" s="2">
        <f t="shared" si="29"/>
        <v>0</v>
      </c>
      <c r="J61" s="1" t="str">
        <f t="shared" si="30"/>
        <v>Katy McIntyre</v>
      </c>
      <c r="M61" s="8" t="str">
        <f t="shared" si="42"/>
        <v/>
      </c>
      <c r="N61" s="8" t="str">
        <f t="shared" si="43"/>
        <v/>
      </c>
      <c r="O61" s="1" t="str">
        <f t="shared" si="44"/>
        <v/>
      </c>
      <c r="P61" s="32" t="str">
        <f t="shared" si="45"/>
        <v/>
      </c>
      <c r="Q61" s="32" t="str">
        <f t="shared" si="31"/>
        <v/>
      </c>
      <c r="R61" s="6">
        <f t="shared" si="8"/>
        <v>0</v>
      </c>
      <c r="S61" s="6">
        <f>IF(AND(D61&lt;=L$4,P61&lt;&gt;"Y"),IF(N61&lt;VLOOKUP(O61,'Runners RBH2'!A$3:FQ$114,S$1,FALSE),IF(Y$2="zero",0,Y$2),0),0)</f>
        <v>0</v>
      </c>
      <c r="T61" s="6">
        <f t="shared" si="32"/>
        <v>0</v>
      </c>
      <c r="U61" s="2"/>
      <c r="V61" s="2" t="str">
        <f>IF(O61&lt;&gt;"",VLOOKUP(O61,Runners!CZ$3:DM$180,V$1,FALSE),"")</f>
        <v/>
      </c>
      <c r="W61" s="18" t="str">
        <f t="shared" si="33"/>
        <v/>
      </c>
    </row>
    <row r="62" spans="1:23" x14ac:dyDescent="0.25">
      <c r="A62" s="1" t="str">
        <f>'Runners RBH2'!A61</f>
        <v>Kim Dykes</v>
      </c>
      <c r="C62" s="3">
        <f>IF(A62&lt;&gt;"",VLOOKUP(A62,'Runners RBH2'!A$3:CT$114,C$1,FALSE),0)</f>
        <v>9.8978339033333335E-3</v>
      </c>
      <c r="D62" s="6">
        <f t="shared" si="28"/>
        <v>57</v>
      </c>
      <c r="E62" s="2"/>
      <c r="F62" s="2">
        <f t="shared" si="29"/>
        <v>0</v>
      </c>
      <c r="J62" s="1" t="str">
        <f t="shared" si="30"/>
        <v>Kim Dykes</v>
      </c>
      <c r="M62" s="8" t="str">
        <f t="shared" si="42"/>
        <v/>
      </c>
      <c r="N62" s="8" t="str">
        <f t="shared" si="43"/>
        <v/>
      </c>
      <c r="O62" s="1" t="str">
        <f t="shared" si="44"/>
        <v/>
      </c>
      <c r="P62" s="32" t="str">
        <f t="shared" si="45"/>
        <v/>
      </c>
      <c r="Q62" s="32" t="str">
        <f t="shared" si="31"/>
        <v/>
      </c>
      <c r="R62" s="6">
        <f t="shared" si="8"/>
        <v>0</v>
      </c>
      <c r="S62" s="6">
        <f>IF(AND(D62&lt;=L$4,P62&lt;&gt;"Y"),IF(N62&lt;VLOOKUP(O62,'Runners RBH2'!A$3:FQ$114,S$1,FALSE),IF(Y$2="zero",0,Y$2),0),0)</f>
        <v>0</v>
      </c>
      <c r="T62" s="6">
        <f t="shared" si="32"/>
        <v>0</v>
      </c>
      <c r="U62" s="2"/>
      <c r="V62" s="2" t="str">
        <f>IF(O62&lt;&gt;"",VLOOKUP(O62,Runners!CZ$3:DM$180,V$1,FALSE),"")</f>
        <v/>
      </c>
      <c r="W62" s="18" t="str">
        <f t="shared" si="33"/>
        <v/>
      </c>
    </row>
    <row r="63" spans="1:23" x14ac:dyDescent="0.25">
      <c r="A63" s="1" t="str">
        <f>'Runners RBH2'!A62</f>
        <v>Kirsten Burnett</v>
      </c>
      <c r="C63" s="3">
        <f>IF(A63&lt;&gt;"",VLOOKUP(A63,'Runners RBH2'!A$3:CT$114,C$1,FALSE),0)</f>
        <v>8.1617228022222224E-3</v>
      </c>
      <c r="D63" s="6">
        <f t="shared" si="28"/>
        <v>58</v>
      </c>
      <c r="E63" s="2"/>
      <c r="F63" s="2">
        <f t="shared" si="29"/>
        <v>0</v>
      </c>
      <c r="J63" s="1" t="str">
        <f t="shared" si="30"/>
        <v>Kirsten Burnett</v>
      </c>
      <c r="M63" s="8" t="str">
        <f t="shared" si="42"/>
        <v/>
      </c>
      <c r="N63" s="8" t="str">
        <f t="shared" si="43"/>
        <v/>
      </c>
      <c r="O63" s="1" t="str">
        <f t="shared" si="44"/>
        <v/>
      </c>
      <c r="P63" s="32" t="str">
        <f t="shared" si="45"/>
        <v/>
      </c>
      <c r="Q63" s="32" t="str">
        <f t="shared" si="31"/>
        <v/>
      </c>
      <c r="R63" s="6">
        <f t="shared" si="8"/>
        <v>0</v>
      </c>
      <c r="S63" s="6">
        <f>IF(AND(D63&lt;=L$4,P63&lt;&gt;"Y"),IF(N63&lt;VLOOKUP(O63,'Runners RBH2'!A$3:FQ$114,S$1,FALSE),IF(Y$2="zero",0,Y$2),0),0)</f>
        <v>0</v>
      </c>
      <c r="T63" s="6">
        <f t="shared" si="32"/>
        <v>0</v>
      </c>
      <c r="U63" s="2"/>
      <c r="V63" s="2" t="str">
        <f>IF(O63&lt;&gt;"",VLOOKUP(O63,Runners!CZ$3:DM$180,V$1,FALSE),"")</f>
        <v/>
      </c>
      <c r="W63" s="18" t="str">
        <f t="shared" si="33"/>
        <v/>
      </c>
    </row>
    <row r="64" spans="1:23" x14ac:dyDescent="0.25">
      <c r="A64" s="1" t="str">
        <f>'Runners RBH2'!A63</f>
        <v>Laura Byrne</v>
      </c>
      <c r="C64" s="3">
        <f>IF(A64&lt;&gt;"",VLOOKUP(A64,'Runners RBH2'!A$3:CT$114,C$1,FALSE),0)</f>
        <v>5.383945034444444E-3</v>
      </c>
      <c r="D64" s="6">
        <f t="shared" si="28"/>
        <v>59</v>
      </c>
      <c r="E64" s="2"/>
      <c r="F64" s="2">
        <f t="shared" si="29"/>
        <v>0</v>
      </c>
      <c r="J64" s="1" t="str">
        <f t="shared" si="30"/>
        <v>Laura Byrne</v>
      </c>
      <c r="M64" s="8" t="str">
        <f t="shared" si="42"/>
        <v/>
      </c>
      <c r="N64" s="8" t="str">
        <f t="shared" si="43"/>
        <v/>
      </c>
      <c r="O64" s="1" t="str">
        <f t="shared" si="44"/>
        <v/>
      </c>
      <c r="P64" s="32" t="str">
        <f t="shared" si="45"/>
        <v/>
      </c>
      <c r="Q64" s="32" t="str">
        <f t="shared" si="31"/>
        <v/>
      </c>
      <c r="R64" s="6">
        <f t="shared" si="8"/>
        <v>0</v>
      </c>
      <c r="S64" s="6">
        <f>IF(AND(D64&lt;=L$4,P64&lt;&gt;"Y"),IF(N64&lt;VLOOKUP(O64,'Runners RBH2'!A$3:FQ$114,S$1,FALSE),IF(Y$2="zero",0,Y$2),0),0)</f>
        <v>0</v>
      </c>
      <c r="T64" s="6">
        <f t="shared" si="32"/>
        <v>0</v>
      </c>
      <c r="U64" s="2"/>
      <c r="V64" s="2" t="str">
        <f>IF(O64&lt;&gt;"",VLOOKUP(O64,Runners!CZ$3:DM$180,V$1,FALSE),"")</f>
        <v/>
      </c>
      <c r="W64" s="18" t="str">
        <f t="shared" si="33"/>
        <v/>
      </c>
    </row>
    <row r="65" spans="1:23" x14ac:dyDescent="0.25">
      <c r="A65" s="1" t="str">
        <f>'Runners RBH2'!A64</f>
        <v>Lewis McAfee</v>
      </c>
      <c r="B65" s="3"/>
      <c r="C65" s="3">
        <f>IF(A65&lt;&gt;"",VLOOKUP(A65,'Runners RBH2'!A$3:CT$114,C$1,FALSE),0)</f>
        <v>1.0418667266666666E-2</v>
      </c>
      <c r="D65" s="6">
        <f t="shared" si="28"/>
        <v>60</v>
      </c>
      <c r="E65" s="2"/>
      <c r="F65" s="2">
        <f t="shared" si="29"/>
        <v>0</v>
      </c>
      <c r="J65" s="1" t="str">
        <f t="shared" si="30"/>
        <v>Lewis McAfee</v>
      </c>
      <c r="M65" s="8" t="str">
        <f t="shared" si="42"/>
        <v/>
      </c>
      <c r="N65" s="8" t="str">
        <f t="shared" si="43"/>
        <v/>
      </c>
      <c r="O65" s="1" t="str">
        <f t="shared" si="44"/>
        <v/>
      </c>
      <c r="P65" s="32" t="str">
        <f t="shared" si="45"/>
        <v/>
      </c>
      <c r="Q65" s="32" t="str">
        <f t="shared" si="31"/>
        <v/>
      </c>
      <c r="R65" s="6">
        <f t="shared" si="8"/>
        <v>0</v>
      </c>
      <c r="S65" s="6">
        <f>IF(AND(D65&lt;=L$4,P65&lt;&gt;"Y"),IF(N65&lt;VLOOKUP(O65,'Runners RBH2'!A$3:FQ$114,S$1,FALSE),IF(Y$2="zero",0,Y$2),0),0)</f>
        <v>0</v>
      </c>
      <c r="T65" s="6">
        <f t="shared" si="32"/>
        <v>0</v>
      </c>
      <c r="U65" s="2"/>
      <c r="V65" s="2" t="str">
        <f>IF(O65&lt;&gt;"",VLOOKUP(O65,Runners!CZ$3:DM$180,V$1,FALSE),"")</f>
        <v/>
      </c>
      <c r="W65" s="18" t="str">
        <f t="shared" si="33"/>
        <v/>
      </c>
    </row>
    <row r="66" spans="1:23" x14ac:dyDescent="0.25">
      <c r="A66" s="1" t="str">
        <f>'Runners RBH2'!A65</f>
        <v>Lia Murphy</v>
      </c>
      <c r="B66" s="3"/>
      <c r="C66" s="3">
        <f>IF(A66&lt;&gt;"",VLOOKUP(A66,'Runners RBH2'!A$3:CT$114,C$1,FALSE),0)</f>
        <v>4.515889498888888E-3</v>
      </c>
      <c r="D66" s="6">
        <f t="shared" si="28"/>
        <v>61</v>
      </c>
      <c r="E66" s="2"/>
      <c r="F66" s="2">
        <f t="shared" si="29"/>
        <v>0</v>
      </c>
      <c r="J66" s="1" t="str">
        <f t="shared" si="30"/>
        <v>Lia Murphy</v>
      </c>
      <c r="M66" s="8" t="str">
        <f t="shared" si="42"/>
        <v/>
      </c>
      <c r="N66" s="8" t="str">
        <f t="shared" si="43"/>
        <v/>
      </c>
      <c r="O66" s="1" t="str">
        <f t="shared" si="44"/>
        <v/>
      </c>
      <c r="P66" s="32" t="str">
        <f t="shared" si="45"/>
        <v/>
      </c>
      <c r="Q66" s="32" t="str">
        <f t="shared" si="31"/>
        <v/>
      </c>
      <c r="R66" s="6">
        <f t="shared" si="8"/>
        <v>0</v>
      </c>
      <c r="S66" s="6">
        <f>IF(AND(D66&lt;=L$4,P66&lt;&gt;"Y"),IF(N66&lt;VLOOKUP(O66,'Runners RBH2'!A$3:FQ$114,S$1,FALSE),IF(Y$2="zero",0,Y$2),0),0)</f>
        <v>0</v>
      </c>
      <c r="T66" s="6">
        <f t="shared" si="32"/>
        <v>0</v>
      </c>
      <c r="U66" s="2"/>
      <c r="V66" s="2" t="str">
        <f>IF(O66&lt;&gt;"",VLOOKUP(O66,Runners!CZ$3:DM$180,V$1,FALSE),"")</f>
        <v/>
      </c>
      <c r="W66" s="18" t="str">
        <f t="shared" si="33"/>
        <v/>
      </c>
    </row>
    <row r="67" spans="1:23" x14ac:dyDescent="0.25">
      <c r="A67" s="1" t="str">
        <f>'Runners RBH2'!A66</f>
        <v>Linda Chadderton</v>
      </c>
      <c r="B67" s="3"/>
      <c r="C67" s="3">
        <f>IF(A67&lt;&gt;"",VLOOKUP(A67,'Runners RBH2'!A$3:CT$114,C$1,FALSE),0)</f>
        <v>4.168667286666667E-3</v>
      </c>
      <c r="D67" s="6">
        <f t="shared" si="28"/>
        <v>62</v>
      </c>
      <c r="E67" s="2"/>
      <c r="F67" s="2">
        <f t="shared" si="29"/>
        <v>0</v>
      </c>
      <c r="J67" s="1" t="str">
        <f t="shared" si="30"/>
        <v>Linda Chadderton</v>
      </c>
      <c r="M67" s="8" t="str">
        <f t="shared" si="42"/>
        <v/>
      </c>
      <c r="N67" s="8" t="str">
        <f t="shared" si="43"/>
        <v/>
      </c>
      <c r="O67" s="1" t="str">
        <f t="shared" si="44"/>
        <v/>
      </c>
      <c r="P67" s="32" t="str">
        <f t="shared" si="45"/>
        <v/>
      </c>
      <c r="Q67" s="32" t="str">
        <f t="shared" si="31"/>
        <v/>
      </c>
      <c r="R67" s="6">
        <f t="shared" si="8"/>
        <v>0</v>
      </c>
      <c r="S67" s="6">
        <f>IF(AND(D67&lt;=L$4,P67&lt;&gt;"Y"),IF(N67&lt;VLOOKUP(O67,'Runners RBH2'!A$3:FQ$114,S$1,FALSE),IF(Y$2="zero",0,Y$2),0),0)</f>
        <v>0</v>
      </c>
      <c r="T67" s="6">
        <f t="shared" si="32"/>
        <v>0</v>
      </c>
      <c r="U67" s="2"/>
      <c r="V67" s="2" t="str">
        <f>IF(O67&lt;&gt;"",VLOOKUP(O67,Runners!CZ$3:DM$180,V$1,FALSE),"")</f>
        <v/>
      </c>
      <c r="W67" s="18" t="str">
        <f t="shared" si="33"/>
        <v/>
      </c>
    </row>
    <row r="68" spans="1:23" x14ac:dyDescent="0.25">
      <c r="A68" s="1" t="str">
        <f>'Runners RBH2'!A67</f>
        <v>Linda Herriott</v>
      </c>
      <c r="B68" s="3"/>
      <c r="C68" s="3">
        <f>IF(A68&lt;&gt;"",VLOOKUP(A68,'Runners RBH2'!A$3:CT$114,C$1,FALSE),0)</f>
        <v>5.0347222222222225E-3</v>
      </c>
      <c r="D68" s="6">
        <f t="shared" si="28"/>
        <v>63</v>
      </c>
      <c r="E68" s="2"/>
      <c r="F68" s="2">
        <f t="shared" ref="F68" si="46">IF(E68&gt;0,E68-C68,0)</f>
        <v>0</v>
      </c>
      <c r="J68" s="1" t="str">
        <f t="shared" ref="J68" si="47">A68</f>
        <v>Linda Herriott</v>
      </c>
      <c r="M68" s="8" t="str">
        <f t="shared" si="42"/>
        <v/>
      </c>
      <c r="N68" s="8" t="str">
        <f t="shared" si="43"/>
        <v/>
      </c>
      <c r="O68" s="1" t="str">
        <f t="shared" si="44"/>
        <v/>
      </c>
      <c r="P68" s="32" t="str">
        <f t="shared" si="45"/>
        <v/>
      </c>
      <c r="Q68" s="32" t="str">
        <f t="shared" ref="Q68" si="48">IF(D68&lt;=L$4,IF(P68="Y",Q67,Q67-1),"")</f>
        <v/>
      </c>
      <c r="R68" s="6">
        <f t="shared" ref="R68" si="49">IF(Q68=Q67,0,IF(Q68&gt;0,Q68,1))</f>
        <v>0</v>
      </c>
      <c r="S68" s="6">
        <f>IF(AND(D68&lt;=L$4,P68&lt;&gt;"Y"),IF(N68&lt;VLOOKUP(O68,'Runners RBH2'!A$3:FQ$114,S$1,FALSE),IF(Y$2="zero",0,Y$2),0),0)</f>
        <v>0</v>
      </c>
      <c r="T68" s="6">
        <f t="shared" ref="T68" si="50">IF(AND(D68&lt;=L$4,P68&lt;&gt;"Y"),S68+R68,0)</f>
        <v>0</v>
      </c>
      <c r="U68" s="2"/>
      <c r="V68" s="2" t="str">
        <f>IF(O68&lt;&gt;"",VLOOKUP(O68,Runners!CZ$3:DM$180,V$1,FALSE),"")</f>
        <v/>
      </c>
      <c r="W68" s="18" t="str">
        <f t="shared" ref="W68" si="51">IF(O68&lt;&gt;"",(V68-N68)/V68,"")</f>
        <v/>
      </c>
    </row>
    <row r="69" spans="1:23" x14ac:dyDescent="0.25">
      <c r="A69" s="1" t="str">
        <f>'Runners RBH2'!A68</f>
        <v>Louise Charnock</v>
      </c>
      <c r="C69" s="3">
        <f>IF(A69&lt;&gt;"",VLOOKUP(A69,'Runners RBH2'!A$3:CT$114,C$1,FALSE),0)</f>
        <v>6.0783895188888893E-3</v>
      </c>
      <c r="D69" s="6">
        <f t="shared" si="28"/>
        <v>64</v>
      </c>
      <c r="E69" s="2"/>
      <c r="F69" s="2">
        <f t="shared" si="29"/>
        <v>0</v>
      </c>
      <c r="J69" s="1" t="str">
        <f t="shared" si="30"/>
        <v>Louise Charnock</v>
      </c>
      <c r="M69" s="8" t="str">
        <f t="shared" si="42"/>
        <v/>
      </c>
      <c r="N69" s="8" t="str">
        <f t="shared" si="43"/>
        <v/>
      </c>
      <c r="O69" s="1" t="str">
        <f t="shared" si="44"/>
        <v/>
      </c>
      <c r="P69" s="32" t="str">
        <f t="shared" si="45"/>
        <v/>
      </c>
      <c r="Q69" s="32" t="str">
        <f>IF(D69&lt;=L$4,IF(P69="Y",Q66,Q66-1),"")</f>
        <v/>
      </c>
      <c r="R69" s="6">
        <f>IF(Q69=Q67,0,IF(Q69&gt;0,Q69,1))</f>
        <v>0</v>
      </c>
      <c r="S69" s="6">
        <f>IF(AND(D69&lt;=L$4,P69&lt;&gt;"Y"),IF(N69&lt;VLOOKUP(O69,'Runners RBH2'!A$3:FQ$114,S$1,FALSE),IF(Y$2="zero",0,Y$2),0),0)</f>
        <v>0</v>
      </c>
      <c r="T69" s="6">
        <f t="shared" si="32"/>
        <v>0</v>
      </c>
      <c r="U69" s="2"/>
      <c r="V69" s="2" t="str">
        <f>IF(O69&lt;&gt;"",VLOOKUP(O69,Runners!CZ$3:DM$180,V$1,FALSE),"")</f>
        <v/>
      </c>
      <c r="W69" s="18" t="str">
        <f t="shared" si="33"/>
        <v/>
      </c>
    </row>
    <row r="70" spans="1:23" x14ac:dyDescent="0.25">
      <c r="A70" s="1" t="str">
        <f>'Runners RBH2'!A69</f>
        <v>Louise Cox</v>
      </c>
      <c r="C70" s="3">
        <f>IF(A70&lt;&gt;"",VLOOKUP(A70,'Runners RBH2'!A$3:CT$114,C$1,FALSE),0)</f>
        <v>1.0245056195555555E-2</v>
      </c>
      <c r="D70" s="6">
        <f t="shared" si="28"/>
        <v>65</v>
      </c>
      <c r="E70" s="2"/>
      <c r="F70" s="2">
        <f t="shared" si="29"/>
        <v>0</v>
      </c>
      <c r="J70" s="1" t="str">
        <f t="shared" si="30"/>
        <v>Louise Cox</v>
      </c>
      <c r="M70" s="8" t="str">
        <f t="shared" si="42"/>
        <v/>
      </c>
      <c r="N70" s="8" t="str">
        <f t="shared" si="43"/>
        <v/>
      </c>
      <c r="O70" s="1" t="str">
        <f t="shared" si="44"/>
        <v/>
      </c>
      <c r="P70" s="32" t="str">
        <f t="shared" si="45"/>
        <v/>
      </c>
      <c r="Q70" s="32" t="str">
        <f t="shared" si="31"/>
        <v/>
      </c>
      <c r="R70" s="6">
        <f t="shared" ref="R70:R132" si="52">IF(Q70=Q69,0,IF(Q70&gt;0,Q70,1))</f>
        <v>0</v>
      </c>
      <c r="S70" s="6">
        <f>IF(AND(D70&lt;=L$4,P70&lt;&gt;"Y"),IF(N70&lt;VLOOKUP(O70,'Runners RBH2'!A$3:FQ$114,S$1,FALSE),IF(Y$2="zero",0,Y$2),0),0)</f>
        <v>0</v>
      </c>
      <c r="T70" s="6">
        <f t="shared" si="32"/>
        <v>0</v>
      </c>
      <c r="U70" s="2"/>
      <c r="V70" s="2" t="str">
        <f>IF(O70&lt;&gt;"",VLOOKUP(O70,Runners!CZ$3:DM$180,V$1,FALSE),"")</f>
        <v/>
      </c>
      <c r="W70" s="18" t="str">
        <f t="shared" si="33"/>
        <v/>
      </c>
    </row>
    <row r="71" spans="1:23" x14ac:dyDescent="0.25">
      <c r="A71" s="1" t="str">
        <f>'Runners RBH2'!A70</f>
        <v>Maddy Markham</v>
      </c>
      <c r="B71" s="3"/>
      <c r="C71" s="3">
        <f>IF(A71&lt;&gt;"",VLOOKUP(A71,'Runners RBH2'!A$3:CT$114,C$1,FALSE),0)</f>
        <v>1.0245056205555556E-2</v>
      </c>
      <c r="D71" s="6">
        <f t="shared" si="28"/>
        <v>66</v>
      </c>
      <c r="E71" s="2"/>
      <c r="F71" s="2">
        <f t="shared" si="29"/>
        <v>0</v>
      </c>
      <c r="J71" s="1" t="str">
        <f t="shared" si="30"/>
        <v>Maddy Markham</v>
      </c>
      <c r="L71" s="2"/>
      <c r="M71" s="8" t="str">
        <f t="shared" si="42"/>
        <v/>
      </c>
      <c r="N71" s="8" t="str">
        <f t="shared" si="43"/>
        <v/>
      </c>
      <c r="O71" s="1" t="str">
        <f t="shared" si="44"/>
        <v/>
      </c>
      <c r="P71" s="32" t="str">
        <f t="shared" si="45"/>
        <v/>
      </c>
      <c r="Q71" s="32" t="str">
        <f t="shared" si="31"/>
        <v/>
      </c>
      <c r="R71" s="6">
        <f t="shared" si="52"/>
        <v>0</v>
      </c>
      <c r="S71" s="6">
        <f>IF(AND(D71&lt;=L$4,P71&lt;&gt;"Y"),IF(N71&lt;VLOOKUP(O71,'Runners RBH2'!A$3:FQ$114,S$1,FALSE),IF(Y$2="zero",0,Y$2),0),0)</f>
        <v>0</v>
      </c>
      <c r="T71" s="6">
        <f t="shared" si="32"/>
        <v>0</v>
      </c>
      <c r="U71" s="2"/>
      <c r="V71" s="2" t="str">
        <f>IF(O71&lt;&gt;"",VLOOKUP(O71,Runners!CZ$3:DM$180,V$1,FALSE),"")</f>
        <v/>
      </c>
      <c r="W71" s="18" t="str">
        <f t="shared" si="33"/>
        <v/>
      </c>
    </row>
    <row r="72" spans="1:23" x14ac:dyDescent="0.25">
      <c r="A72" s="1" t="str">
        <f>'Runners RBH2'!A71</f>
        <v>Mark Hughes</v>
      </c>
      <c r="B72" s="1" t="s">
        <v>151</v>
      </c>
      <c r="C72" s="3">
        <f>IF(A72&lt;&gt;"",VLOOKUP(A72,'Runners RBH2'!A$3:CT$114,C$1,FALSE),0)</f>
        <v>9.8978339933333322E-3</v>
      </c>
      <c r="D72" s="6">
        <f t="shared" si="28"/>
        <v>67</v>
      </c>
      <c r="E72" s="2"/>
      <c r="F72" s="2">
        <f t="shared" si="29"/>
        <v>0</v>
      </c>
      <c r="J72" s="1" t="str">
        <f t="shared" si="30"/>
        <v>Mark Hughes</v>
      </c>
      <c r="M72" s="8" t="str">
        <f t="shared" si="42"/>
        <v/>
      </c>
      <c r="N72" s="8" t="str">
        <f t="shared" si="43"/>
        <v/>
      </c>
      <c r="O72" s="1" t="str">
        <f t="shared" si="44"/>
        <v/>
      </c>
      <c r="P72" s="32" t="str">
        <f t="shared" si="45"/>
        <v/>
      </c>
      <c r="Q72" s="32" t="str">
        <f t="shared" si="31"/>
        <v/>
      </c>
      <c r="R72" s="6">
        <f t="shared" si="52"/>
        <v>0</v>
      </c>
      <c r="S72" s="6">
        <f>IF(AND(D72&lt;=L$4,P72&lt;&gt;"Y"),IF(N72&lt;VLOOKUP(O72,'Runners RBH2'!A$3:FQ$114,S$1,FALSE),IF(Y$2="zero",0,Y$2),0),0)</f>
        <v>0</v>
      </c>
      <c r="T72" s="6">
        <f t="shared" si="32"/>
        <v>0</v>
      </c>
      <c r="U72" s="2"/>
      <c r="V72" s="2" t="str">
        <f>IF(O72&lt;&gt;"",VLOOKUP(O72,Runners!CZ$3:DM$180,V$1,FALSE),"")</f>
        <v/>
      </c>
      <c r="W72" s="18" t="str">
        <f t="shared" si="33"/>
        <v/>
      </c>
    </row>
    <row r="73" spans="1:23" x14ac:dyDescent="0.25">
      <c r="A73" s="1" t="str">
        <f>'Runners RBH2'!A72</f>
        <v>Mark Selby</v>
      </c>
      <c r="C73" s="3">
        <f>IF(A73&lt;&gt;"",VLOOKUP(A73,'Runners RBH2'!A$3:CT$114,C$1,FALSE),0)</f>
        <v>1.1286722892222222E-2</v>
      </c>
      <c r="D73" s="6">
        <f t="shared" si="28"/>
        <v>68</v>
      </c>
      <c r="E73" s="2"/>
      <c r="F73" s="2">
        <f t="shared" si="29"/>
        <v>0</v>
      </c>
      <c r="J73" s="1" t="str">
        <f t="shared" si="30"/>
        <v>Mark Selby</v>
      </c>
      <c r="M73" s="8" t="str">
        <f t="shared" si="42"/>
        <v/>
      </c>
      <c r="N73" s="8" t="str">
        <f t="shared" si="43"/>
        <v/>
      </c>
      <c r="O73" s="1" t="str">
        <f t="shared" si="44"/>
        <v/>
      </c>
      <c r="P73" s="32" t="str">
        <f t="shared" si="45"/>
        <v/>
      </c>
      <c r="Q73" s="32" t="str">
        <f t="shared" si="31"/>
        <v/>
      </c>
      <c r="R73" s="6">
        <f t="shared" si="52"/>
        <v>0</v>
      </c>
      <c r="S73" s="6">
        <f>IF(AND(D73&lt;=L$4,P73&lt;&gt;"Y"),IF(N73&lt;VLOOKUP(O73,'Runners RBH2'!A$3:FQ$114,S$1,FALSE),IF(Y$2="zero",0,Y$2),0),0)</f>
        <v>0</v>
      </c>
      <c r="T73" s="6">
        <f t="shared" si="32"/>
        <v>0</v>
      </c>
      <c r="U73" s="2"/>
      <c r="V73" s="2" t="str">
        <f>IF(O73&lt;&gt;"",VLOOKUP(O73,Runners!CZ$3:DM$180,V$1,FALSE),"")</f>
        <v/>
      </c>
      <c r="W73" s="18" t="str">
        <f t="shared" si="33"/>
        <v/>
      </c>
    </row>
    <row r="74" spans="1:23" x14ac:dyDescent="0.25">
      <c r="A74" s="1" t="str">
        <f>'Runners RBH2'!A73</f>
        <v>Matthew Kay</v>
      </c>
      <c r="C74" s="3">
        <f>IF(A74&lt;&gt;"",VLOOKUP(A74,'Runners RBH2'!A$3:CT$114,C$1,FALSE),0)</f>
        <v>8.508945124444443E-3</v>
      </c>
      <c r="D74" s="6">
        <f t="shared" si="28"/>
        <v>69</v>
      </c>
      <c r="E74" s="2"/>
      <c r="F74" s="2">
        <f t="shared" si="29"/>
        <v>0</v>
      </c>
      <c r="J74" s="1" t="str">
        <f t="shared" si="30"/>
        <v>Matthew Kay</v>
      </c>
      <c r="M74" s="8" t="str">
        <f t="shared" si="42"/>
        <v/>
      </c>
      <c r="N74" s="8" t="str">
        <f t="shared" si="43"/>
        <v/>
      </c>
      <c r="O74" s="1" t="str">
        <f t="shared" si="44"/>
        <v/>
      </c>
      <c r="P74" s="32" t="str">
        <f t="shared" si="45"/>
        <v/>
      </c>
      <c r="Q74" s="32" t="str">
        <f t="shared" si="31"/>
        <v/>
      </c>
      <c r="R74" s="6">
        <f t="shared" si="52"/>
        <v>0</v>
      </c>
      <c r="S74" s="6">
        <f>IF(AND(D74&lt;=L$4,P74&lt;&gt;"Y"),IF(N74&lt;VLOOKUP(O74,'Runners RBH2'!A$3:FQ$114,S$1,FALSE),IF(Y$2="zero",0,Y$2),0),0)</f>
        <v>0</v>
      </c>
      <c r="T74" s="6">
        <f t="shared" si="32"/>
        <v>0</v>
      </c>
      <c r="U74" s="2"/>
      <c r="V74" s="2" t="str">
        <f>IF(O74&lt;&gt;"",VLOOKUP(O74,Runners!CZ$3:DM$180,V$1,FALSE),"")</f>
        <v/>
      </c>
      <c r="W74" s="18" t="str">
        <f t="shared" si="33"/>
        <v/>
      </c>
    </row>
    <row r="75" spans="1:23" x14ac:dyDescent="0.25">
      <c r="A75" s="1" t="str">
        <f>'Runners RBH2'!A74</f>
        <v>Matthew Staniforth</v>
      </c>
      <c r="C75" s="3">
        <f>IF(A75&lt;&gt;"",VLOOKUP(A75,'Runners RBH2'!A$3:CT$114,C$1,FALSE),0)</f>
        <v>1.1286722912222222E-2</v>
      </c>
      <c r="D75" s="6">
        <f t="shared" ref="D75:D138" si="53">D74+1</f>
        <v>70</v>
      </c>
      <c r="E75" s="2"/>
      <c r="F75" s="2">
        <f t="shared" ref="F75:F106" si="54">IF(E75&gt;0,E75-C75,0)</f>
        <v>0</v>
      </c>
      <c r="J75" s="1" t="str">
        <f t="shared" ref="J75:J106" si="55">A75</f>
        <v>Matthew Staniforth</v>
      </c>
      <c r="M75" s="8" t="str">
        <f t="shared" si="42"/>
        <v/>
      </c>
      <c r="N75" s="8" t="str">
        <f t="shared" si="43"/>
        <v/>
      </c>
      <c r="O75" s="1" t="str">
        <f t="shared" si="44"/>
        <v/>
      </c>
      <c r="P75" s="32" t="str">
        <f t="shared" si="45"/>
        <v/>
      </c>
      <c r="Q75" s="32" t="str">
        <f t="shared" ref="Q75:Q106" si="56">IF(D75&lt;=L$4,IF(P75="Y",Q74,Q74-1),"")</f>
        <v/>
      </c>
      <c r="R75" s="6">
        <f t="shared" si="52"/>
        <v>0</v>
      </c>
      <c r="S75" s="6">
        <f>IF(AND(D75&lt;=L$4,P75&lt;&gt;"Y"),IF(N75&lt;VLOOKUP(O75,'Runners RBH2'!A$3:FQ$114,S$1,FALSE),IF(Y$2="zero",0,Y$2),0),0)</f>
        <v>0</v>
      </c>
      <c r="T75" s="6">
        <f t="shared" ref="T75:T106" si="57">IF(AND(D75&lt;=L$4,P75&lt;&gt;"Y"),S75+R75,0)</f>
        <v>0</v>
      </c>
      <c r="U75" s="2"/>
      <c r="V75" s="2" t="str">
        <f>IF(O75&lt;&gt;"",VLOOKUP(O75,Runners!CZ$3:DM$180,V$1,FALSE),"")</f>
        <v/>
      </c>
      <c r="W75" s="18" t="str">
        <f t="shared" ref="W75:W106" si="58">IF(O75&lt;&gt;"",(V75-N75)/V75,"")</f>
        <v/>
      </c>
    </row>
    <row r="76" spans="1:23" x14ac:dyDescent="0.25">
      <c r="A76" s="1" t="str">
        <f>'Runners RBH2'!A75</f>
        <v>Melanie Koth</v>
      </c>
      <c r="B76" s="3"/>
      <c r="C76" s="3">
        <f>IF(A76&lt;&gt;"",VLOOKUP(A76,'Runners RBH2'!A$3:CT$114,C$1,FALSE),0)</f>
        <v>1.2154778477777777E-2</v>
      </c>
      <c r="D76" s="6">
        <f t="shared" si="53"/>
        <v>71</v>
      </c>
      <c r="E76" s="2"/>
      <c r="F76" s="2">
        <f t="shared" si="54"/>
        <v>0</v>
      </c>
      <c r="J76" s="1" t="str">
        <f t="shared" si="55"/>
        <v>Melanie Koth</v>
      </c>
      <c r="M76" s="8" t="str">
        <f t="shared" si="42"/>
        <v/>
      </c>
      <c r="N76" s="8" t="str">
        <f t="shared" si="43"/>
        <v/>
      </c>
      <c r="O76" s="1" t="str">
        <f t="shared" si="44"/>
        <v/>
      </c>
      <c r="P76" s="32" t="str">
        <f t="shared" si="45"/>
        <v/>
      </c>
      <c r="Q76" s="32" t="str">
        <f t="shared" si="56"/>
        <v/>
      </c>
      <c r="R76" s="6">
        <f t="shared" si="52"/>
        <v>0</v>
      </c>
      <c r="S76" s="6">
        <f>IF(AND(D76&lt;=L$4,P76&lt;&gt;"Y"),IF(N76&lt;VLOOKUP(O76,'Runners RBH2'!A$3:FQ$114,S$1,FALSE),IF(Y$2="zero",0,Y$2),0),0)</f>
        <v>0</v>
      </c>
      <c r="T76" s="6">
        <f t="shared" si="57"/>
        <v>0</v>
      </c>
      <c r="U76" s="2"/>
      <c r="V76" s="2" t="str">
        <f>IF(O76&lt;&gt;"",VLOOKUP(O76,Runners!CZ$3:DM$180,V$1,FALSE),"")</f>
        <v/>
      </c>
      <c r="W76" s="18" t="str">
        <f t="shared" si="58"/>
        <v/>
      </c>
    </row>
    <row r="77" spans="1:23" x14ac:dyDescent="0.25">
      <c r="A77" s="1" t="str">
        <f>'Runners RBH2'!A76</f>
        <v>Michael Hall</v>
      </c>
      <c r="C77" s="3">
        <f>IF(A77&lt;&gt;"",VLOOKUP(A77,'Runners RBH2'!A$3:CT$114,C$1,FALSE),0)</f>
        <v>1.2675611821111109E-2</v>
      </c>
      <c r="D77" s="6">
        <f t="shared" si="53"/>
        <v>72</v>
      </c>
      <c r="E77" s="2"/>
      <c r="F77" s="2">
        <f t="shared" si="54"/>
        <v>0</v>
      </c>
      <c r="J77" s="1" t="str">
        <f t="shared" si="55"/>
        <v>Michael Hall</v>
      </c>
      <c r="M77" s="8" t="str">
        <f t="shared" si="42"/>
        <v/>
      </c>
      <c r="N77" s="8" t="str">
        <f t="shared" si="43"/>
        <v/>
      </c>
      <c r="O77" s="1" t="str">
        <f t="shared" si="44"/>
        <v/>
      </c>
      <c r="P77" s="32" t="str">
        <f t="shared" si="45"/>
        <v/>
      </c>
      <c r="Q77" s="32" t="str">
        <f t="shared" si="56"/>
        <v/>
      </c>
      <c r="R77" s="6">
        <f t="shared" si="52"/>
        <v>0</v>
      </c>
      <c r="S77" s="6">
        <f>IF(AND(D77&lt;=L$4,P77&lt;&gt;"Y"),IF(N77&lt;VLOOKUP(O77,'Runners RBH2'!A$3:FQ$114,S$1,FALSE),IF(Y$2="zero",0,Y$2),0),0)</f>
        <v>0</v>
      </c>
      <c r="T77" s="6">
        <f t="shared" si="57"/>
        <v>0</v>
      </c>
      <c r="U77" s="2"/>
      <c r="V77" s="2" t="str">
        <f>IF(O77&lt;&gt;"",VLOOKUP(O77,Runners!CZ$3:DM$180,V$1,FALSE),"")</f>
        <v/>
      </c>
      <c r="W77" s="18" t="str">
        <f t="shared" si="58"/>
        <v/>
      </c>
    </row>
    <row r="78" spans="1:23" x14ac:dyDescent="0.25">
      <c r="A78" s="1" t="str">
        <f>'Runners RBH2'!A77</f>
        <v>Mick Widdop</v>
      </c>
      <c r="B78" s="3"/>
      <c r="C78" s="3">
        <f>IF(A78&lt;&gt;"",VLOOKUP(A78,'Runners RBH2'!A$3:CT$114,C$1,FALSE),0)</f>
        <v>8.3353340533333323E-3</v>
      </c>
      <c r="D78" s="6">
        <f t="shared" si="53"/>
        <v>73</v>
      </c>
      <c r="E78" s="2"/>
      <c r="F78" s="2">
        <f t="shared" si="54"/>
        <v>0</v>
      </c>
      <c r="J78" s="1" t="str">
        <f t="shared" si="55"/>
        <v>Mick Widdop</v>
      </c>
      <c r="M78" s="8" t="str">
        <f t="shared" si="42"/>
        <v/>
      </c>
      <c r="N78" s="8" t="str">
        <f t="shared" si="43"/>
        <v/>
      </c>
      <c r="O78" s="1" t="str">
        <f t="shared" si="44"/>
        <v/>
      </c>
      <c r="P78" s="32" t="str">
        <f t="shared" si="45"/>
        <v/>
      </c>
      <c r="Q78" s="32" t="str">
        <f t="shared" si="56"/>
        <v/>
      </c>
      <c r="R78" s="6">
        <f t="shared" si="52"/>
        <v>0</v>
      </c>
      <c r="S78" s="6">
        <f>IF(AND(D78&lt;=L$4,P78&lt;&gt;"Y"),IF(N78&lt;VLOOKUP(O78,'Runners RBH2'!A$3:FQ$114,S$1,FALSE),IF(Y$2="zero",0,Y$2),0),0)</f>
        <v>0</v>
      </c>
      <c r="T78" s="6">
        <f t="shared" si="57"/>
        <v>0</v>
      </c>
      <c r="U78" s="2"/>
      <c r="V78" s="2" t="str">
        <f>IF(O78&lt;&gt;"",VLOOKUP(O78,Runners!CZ$3:DM$180,V$1,FALSE),"")</f>
        <v/>
      </c>
      <c r="W78" s="18" t="str">
        <f t="shared" si="58"/>
        <v/>
      </c>
    </row>
    <row r="79" spans="1:23" x14ac:dyDescent="0.25">
      <c r="A79" s="1" t="str">
        <f>'Runners RBH2'!A78</f>
        <v>Mike Toft</v>
      </c>
      <c r="C79" s="3">
        <f>IF(A79&lt;&gt;"",VLOOKUP(A79,'Runners RBH2'!A$3:CT$114,C$1,FALSE),0)</f>
        <v>1.5453389618888889E-2</v>
      </c>
      <c r="D79" s="6">
        <f t="shared" si="53"/>
        <v>74</v>
      </c>
      <c r="E79" s="2">
        <v>2.8136574074074074E-2</v>
      </c>
      <c r="F79" s="2">
        <f t="shared" si="54"/>
        <v>1.2683184455185185E-2</v>
      </c>
      <c r="J79" s="1" t="str">
        <f t="shared" si="55"/>
        <v>Mike Toft</v>
      </c>
      <c r="M79" s="8" t="str">
        <f t="shared" si="42"/>
        <v/>
      </c>
      <c r="N79" s="8" t="str">
        <f t="shared" si="43"/>
        <v/>
      </c>
      <c r="O79" s="1" t="str">
        <f t="shared" si="44"/>
        <v/>
      </c>
      <c r="P79" s="32" t="str">
        <f t="shared" si="45"/>
        <v/>
      </c>
      <c r="Q79" s="32" t="str">
        <f t="shared" si="56"/>
        <v/>
      </c>
      <c r="R79" s="6">
        <f t="shared" si="52"/>
        <v>0</v>
      </c>
      <c r="S79" s="6">
        <f>IF(AND(D79&lt;=L$4,P79&lt;&gt;"Y"),IF(N79&lt;VLOOKUP(O79,'Runners RBH2'!A$3:FQ$114,S$1,FALSE),IF(Y$2="zero",0,Y$2),0),0)</f>
        <v>0</v>
      </c>
      <c r="T79" s="6">
        <f t="shared" si="57"/>
        <v>0</v>
      </c>
      <c r="U79" s="2"/>
      <c r="V79" s="2" t="str">
        <f>IF(O79&lt;&gt;"",VLOOKUP(O79,Runners!CZ$3:DM$180,V$1,FALSE),"")</f>
        <v/>
      </c>
      <c r="W79" s="18" t="str">
        <f t="shared" si="58"/>
        <v/>
      </c>
    </row>
    <row r="80" spans="1:23" x14ac:dyDescent="0.25">
      <c r="A80" s="1" t="str">
        <f>'Runners RBH2'!A79</f>
        <v>Morgan Pritchard</v>
      </c>
      <c r="C80" s="3">
        <f>IF(A80&lt;&gt;"",VLOOKUP(A80,'Runners RBH2'!A$3:CT$114,C$1,FALSE),0)</f>
        <v>1.0071445184444446E-2</v>
      </c>
      <c r="D80" s="6">
        <f t="shared" si="53"/>
        <v>75</v>
      </c>
      <c r="E80" s="2">
        <v>2.6805555555555555E-2</v>
      </c>
      <c r="F80" s="2">
        <f t="shared" si="54"/>
        <v>1.6734110371111111E-2</v>
      </c>
      <c r="J80" s="1" t="str">
        <f t="shared" si="55"/>
        <v>Morgan Pritchard</v>
      </c>
      <c r="M80" s="8" t="str">
        <f t="shared" si="42"/>
        <v/>
      </c>
      <c r="N80" s="8" t="str">
        <f t="shared" si="43"/>
        <v/>
      </c>
      <c r="O80" s="1" t="str">
        <f t="shared" si="44"/>
        <v/>
      </c>
      <c r="P80" s="32" t="str">
        <f t="shared" si="45"/>
        <v/>
      </c>
      <c r="Q80" s="32" t="str">
        <f t="shared" si="56"/>
        <v/>
      </c>
      <c r="R80" s="6">
        <f t="shared" si="52"/>
        <v>0</v>
      </c>
      <c r="S80" s="6">
        <f>IF(AND(D80&lt;=L$4,P80&lt;&gt;"Y"),IF(N80&lt;VLOOKUP(O80,'Runners RBH2'!A$3:FQ$114,S$1,FALSE),IF(Y$2="zero",0,Y$2),0),0)</f>
        <v>0</v>
      </c>
      <c r="T80" s="6">
        <f t="shared" si="57"/>
        <v>0</v>
      </c>
      <c r="U80" s="2"/>
      <c r="V80" s="2" t="str">
        <f>IF(O80&lt;&gt;"",VLOOKUP(O80,Runners!CZ$3:DM$180,V$1,FALSE),"")</f>
        <v/>
      </c>
      <c r="W80" s="18" t="str">
        <f t="shared" si="58"/>
        <v/>
      </c>
    </row>
    <row r="81" spans="1:23" x14ac:dyDescent="0.25">
      <c r="A81" s="1" t="str">
        <f>'Runners RBH2'!A80</f>
        <v>Neil Baynton-Roberts</v>
      </c>
      <c r="C81" s="3">
        <f>IF(A81&lt;&gt;"",VLOOKUP(A81,'Runners RBH2'!A$3:CT$114,C$1,FALSE),0)</f>
        <v>9.203389638888889E-3</v>
      </c>
      <c r="D81" s="6">
        <f t="shared" si="53"/>
        <v>76</v>
      </c>
      <c r="E81" s="2"/>
      <c r="F81" s="2">
        <f t="shared" si="54"/>
        <v>0</v>
      </c>
      <c r="J81" s="1" t="str">
        <f t="shared" si="55"/>
        <v>Neil Baynton-Roberts</v>
      </c>
      <c r="M81" s="8" t="str">
        <f t="shared" si="42"/>
        <v/>
      </c>
      <c r="N81" s="8" t="str">
        <f t="shared" si="43"/>
        <v/>
      </c>
      <c r="O81" s="1" t="str">
        <f t="shared" si="44"/>
        <v/>
      </c>
      <c r="P81" s="32" t="str">
        <f t="shared" si="45"/>
        <v/>
      </c>
      <c r="Q81" s="32" t="str">
        <f t="shared" si="56"/>
        <v/>
      </c>
      <c r="R81" s="6">
        <f t="shared" si="52"/>
        <v>0</v>
      </c>
      <c r="S81" s="6">
        <f>IF(AND(D81&lt;=L$4,P81&lt;&gt;"Y"),IF(N81&lt;VLOOKUP(O81,'Runners RBH2'!A$3:FQ$114,S$1,FALSE),IF(Y$2="zero",0,Y$2),0),0)</f>
        <v>0</v>
      </c>
      <c r="T81" s="6">
        <f t="shared" si="57"/>
        <v>0</v>
      </c>
      <c r="U81" s="2"/>
      <c r="V81" s="2" t="str">
        <f>IF(O81&lt;&gt;"",VLOOKUP(O81,Runners!CZ$3:DM$180,V$1,FALSE),"")</f>
        <v/>
      </c>
      <c r="W81" s="18" t="str">
        <f t="shared" si="58"/>
        <v/>
      </c>
    </row>
    <row r="82" spans="1:23" x14ac:dyDescent="0.25">
      <c r="A82" s="1" t="str">
        <f>'Runners RBH2'!A81</f>
        <v>Nigel Simpkin</v>
      </c>
      <c r="C82" s="3">
        <f>IF(A82&lt;&gt;"",VLOOKUP(A82,'Runners RBH2'!A$3:CT$114,C$1,FALSE),0)</f>
        <v>7.2936674266666657E-3</v>
      </c>
      <c r="D82" s="6">
        <f t="shared" si="53"/>
        <v>77</v>
      </c>
      <c r="E82" s="2"/>
      <c r="F82" s="2">
        <f t="shared" si="54"/>
        <v>0</v>
      </c>
      <c r="J82" s="1" t="str">
        <f t="shared" si="55"/>
        <v>Nigel Simpkin</v>
      </c>
      <c r="M82" s="8" t="str">
        <f t="shared" si="42"/>
        <v/>
      </c>
      <c r="N82" s="8" t="str">
        <f t="shared" si="43"/>
        <v/>
      </c>
      <c r="O82" s="1" t="str">
        <f t="shared" si="44"/>
        <v/>
      </c>
      <c r="P82" s="32" t="str">
        <f t="shared" si="45"/>
        <v/>
      </c>
      <c r="Q82" s="32" t="str">
        <f t="shared" si="56"/>
        <v/>
      </c>
      <c r="R82" s="6">
        <f t="shared" si="52"/>
        <v>0</v>
      </c>
      <c r="S82" s="6">
        <f>IF(AND(D82&lt;=L$4,P82&lt;&gt;"Y"),IF(N82&lt;VLOOKUP(O82,'Runners RBH2'!A$3:FQ$114,S$1,FALSE),IF(Y$2="zero",0,Y$2),0),0)</f>
        <v>0</v>
      </c>
      <c r="T82" s="6">
        <f t="shared" si="57"/>
        <v>0</v>
      </c>
      <c r="U82" s="2"/>
      <c r="V82" s="2" t="str">
        <f>IF(O82&lt;&gt;"",VLOOKUP(O82,Runners!CZ$3:DM$180,V$1,FALSE),"")</f>
        <v/>
      </c>
      <c r="W82" s="18" t="str">
        <f t="shared" si="58"/>
        <v/>
      </c>
    </row>
    <row r="83" spans="1:23" x14ac:dyDescent="0.25">
      <c r="A83" s="1" t="str">
        <f>'Runners RBH2'!A82</f>
        <v>Oliver Thomson</v>
      </c>
      <c r="C83" s="3">
        <f>IF(A83&lt;&gt;"",VLOOKUP(A83,'Runners RBH2'!A$3:CT$114,C$1,FALSE),0)</f>
        <v>1.0939500769999999E-2</v>
      </c>
      <c r="D83" s="6">
        <f t="shared" si="53"/>
        <v>78</v>
      </c>
      <c r="E83" s="2"/>
      <c r="F83" s="2">
        <f t="shared" si="54"/>
        <v>0</v>
      </c>
      <c r="J83" s="1" t="str">
        <f t="shared" si="55"/>
        <v>Oliver Thomson</v>
      </c>
      <c r="M83" s="8" t="str">
        <f t="shared" si="42"/>
        <v/>
      </c>
      <c r="N83" s="8" t="str">
        <f t="shared" si="43"/>
        <v/>
      </c>
      <c r="O83" s="1" t="str">
        <f t="shared" si="44"/>
        <v/>
      </c>
      <c r="P83" s="32" t="str">
        <f t="shared" si="45"/>
        <v/>
      </c>
      <c r="Q83" s="32" t="str">
        <f t="shared" si="56"/>
        <v/>
      </c>
      <c r="R83" s="6">
        <f t="shared" si="52"/>
        <v>0</v>
      </c>
      <c r="S83" s="6">
        <f>IF(AND(D83&lt;=L$4,P83&lt;&gt;"Y"),IF(N83&lt;VLOOKUP(O83,'Runners RBH2'!A$3:FQ$114,S$1,FALSE),IF(Y$2="zero",0,Y$2),0),0)</f>
        <v>0</v>
      </c>
      <c r="T83" s="6">
        <f t="shared" si="57"/>
        <v>0</v>
      </c>
      <c r="U83" s="2"/>
      <c r="V83" s="2" t="str">
        <f>IF(O83&lt;&gt;"",VLOOKUP(O83,Runners!CZ$3:DM$180,V$1,FALSE),"")</f>
        <v/>
      </c>
      <c r="W83" s="18" t="str">
        <f t="shared" si="58"/>
        <v/>
      </c>
    </row>
    <row r="84" spans="1:23" x14ac:dyDescent="0.25">
      <c r="A84" s="1" t="str">
        <f>'Runners RBH2'!A83</f>
        <v>Pamela Binns</v>
      </c>
      <c r="C84" s="3">
        <f>IF(A84&lt;&gt;"",VLOOKUP(A84,'Runners RBH2'!A$3:CT$114,C$1,FALSE),0)</f>
        <v>5.9047785577777774E-3</v>
      </c>
      <c r="D84" s="6">
        <f t="shared" si="53"/>
        <v>79</v>
      </c>
      <c r="E84" s="2"/>
      <c r="F84" s="2">
        <f t="shared" si="54"/>
        <v>0</v>
      </c>
      <c r="J84" s="1" t="str">
        <f t="shared" si="55"/>
        <v>Pamela Binns</v>
      </c>
      <c r="M84" s="8" t="str">
        <f t="shared" si="42"/>
        <v/>
      </c>
      <c r="N84" s="8" t="str">
        <f t="shared" si="43"/>
        <v/>
      </c>
      <c r="O84" s="1" t="str">
        <f t="shared" si="44"/>
        <v/>
      </c>
      <c r="P84" s="32" t="str">
        <f t="shared" si="45"/>
        <v/>
      </c>
      <c r="Q84" s="32" t="str">
        <f t="shared" si="56"/>
        <v/>
      </c>
      <c r="R84" s="6">
        <f t="shared" si="52"/>
        <v>0</v>
      </c>
      <c r="S84" s="6">
        <f>IF(AND(D84&lt;=L$4,P84&lt;&gt;"Y"),IF(N84&lt;VLOOKUP(O84,'Runners RBH2'!A$3:FQ$114,S$1,FALSE),IF(Y$2="zero",0,Y$2),0),0)</f>
        <v>0</v>
      </c>
      <c r="T84" s="6">
        <f t="shared" si="57"/>
        <v>0</v>
      </c>
      <c r="U84" s="2"/>
      <c r="V84" s="2" t="str">
        <f>IF(O84&lt;&gt;"",VLOOKUP(O84,Runners!CZ$3:DM$180,V$1,FALSE),"")</f>
        <v/>
      </c>
      <c r="W84" s="18" t="str">
        <f t="shared" si="58"/>
        <v/>
      </c>
    </row>
    <row r="85" spans="1:23" x14ac:dyDescent="0.25">
      <c r="A85" s="1" t="str">
        <f>'Runners RBH2'!A84</f>
        <v>Pamela Hardman</v>
      </c>
      <c r="B85" s="3"/>
      <c r="C85" s="3">
        <f>IF(A85&lt;&gt;"",VLOOKUP(A85,'Runners RBH2'!A$3:CT$114,C$1,FALSE),0)</f>
        <v>8.6825563455555557E-3</v>
      </c>
      <c r="D85" s="6">
        <f t="shared" si="53"/>
        <v>80</v>
      </c>
      <c r="E85" s="2"/>
      <c r="F85" s="2">
        <f t="shared" si="54"/>
        <v>0</v>
      </c>
      <c r="J85" s="1" t="str">
        <f t="shared" si="55"/>
        <v>Pamela Hardman</v>
      </c>
      <c r="M85" s="8" t="str">
        <f t="shared" si="42"/>
        <v/>
      </c>
      <c r="N85" s="8" t="str">
        <f t="shared" si="43"/>
        <v/>
      </c>
      <c r="O85" s="1" t="str">
        <f t="shared" si="44"/>
        <v/>
      </c>
      <c r="P85" s="32" t="str">
        <f t="shared" si="45"/>
        <v/>
      </c>
      <c r="Q85" s="32" t="str">
        <f t="shared" si="56"/>
        <v/>
      </c>
      <c r="R85" s="6">
        <f t="shared" si="52"/>
        <v>0</v>
      </c>
      <c r="S85" s="6">
        <f>IF(AND(D85&lt;=L$4,P85&lt;&gt;"Y"),IF(N85&lt;VLOOKUP(O85,'Runners RBH2'!A$3:FQ$114,S$1,FALSE),IF(Y$2="zero",0,Y$2),0),0)</f>
        <v>0</v>
      </c>
      <c r="T85" s="6">
        <f t="shared" si="57"/>
        <v>0</v>
      </c>
      <c r="U85" s="2"/>
      <c r="V85" s="2" t="str">
        <f>IF(O85&lt;&gt;"",VLOOKUP(O85,Runners!CZ$3:DM$180,V$1,FALSE),"")</f>
        <v/>
      </c>
      <c r="W85" s="18" t="str">
        <f t="shared" si="58"/>
        <v/>
      </c>
    </row>
    <row r="86" spans="1:23" x14ac:dyDescent="0.25">
      <c r="A86" s="1" t="str">
        <f>'Runners RBH2'!A85</f>
        <v>Paul McAllister</v>
      </c>
      <c r="C86" s="3">
        <f>IF(A86&lt;&gt;"",VLOOKUP(A86,'Runners RBH2'!A$3:CT$114,C$1,FALSE),0)</f>
        <v>8.5089452444444443E-3</v>
      </c>
      <c r="D86" s="6">
        <f t="shared" si="53"/>
        <v>81</v>
      </c>
      <c r="E86" s="2"/>
      <c r="F86" s="2">
        <f t="shared" si="54"/>
        <v>0</v>
      </c>
      <c r="J86" s="1" t="str">
        <f t="shared" si="55"/>
        <v>Paul McAllister</v>
      </c>
      <c r="M86" s="8" t="str">
        <f t="shared" si="42"/>
        <v/>
      </c>
      <c r="N86" s="8" t="str">
        <f t="shared" si="43"/>
        <v/>
      </c>
      <c r="O86" s="1" t="str">
        <f t="shared" si="44"/>
        <v/>
      </c>
      <c r="P86" s="32" t="str">
        <f t="shared" si="45"/>
        <v/>
      </c>
      <c r="Q86" s="32" t="str">
        <f t="shared" si="56"/>
        <v/>
      </c>
      <c r="R86" s="6">
        <f t="shared" si="52"/>
        <v>0</v>
      </c>
      <c r="S86" s="6">
        <f>IF(AND(D86&lt;=L$4,P86&lt;&gt;"Y"),IF(N86&lt;VLOOKUP(O86,'Runners RBH2'!A$3:FQ$114,S$1,FALSE),IF(Y$2="zero",0,Y$2),0),0)</f>
        <v>0</v>
      </c>
      <c r="T86" s="6">
        <f t="shared" si="57"/>
        <v>0</v>
      </c>
      <c r="U86" s="2"/>
      <c r="V86" s="2" t="str">
        <f>IF(O86&lt;&gt;"",VLOOKUP(O86,Runners!CZ$3:DM$180,V$1,FALSE),"")</f>
        <v/>
      </c>
      <c r="W86" s="18" t="str">
        <f t="shared" si="58"/>
        <v/>
      </c>
    </row>
    <row r="87" spans="1:23" x14ac:dyDescent="0.25">
      <c r="A87" s="1" t="str">
        <f>'Runners RBH2'!A86</f>
        <v>Paul Veevers</v>
      </c>
      <c r="C87" s="3">
        <f>IF(A87&lt;&gt;"",VLOOKUP(A87,'Runners RBH2'!A$3:CT$114,C$1,FALSE),0)</f>
        <v>1.0071445254444445E-2</v>
      </c>
      <c r="D87" s="6">
        <f t="shared" si="53"/>
        <v>82</v>
      </c>
      <c r="E87" s="2"/>
      <c r="F87" s="2">
        <f t="shared" si="54"/>
        <v>0</v>
      </c>
      <c r="J87" s="1" t="str">
        <f t="shared" si="55"/>
        <v>Paul Veevers</v>
      </c>
      <c r="M87" s="8" t="str">
        <f t="shared" si="42"/>
        <v/>
      </c>
      <c r="N87" s="8" t="str">
        <f t="shared" si="43"/>
        <v/>
      </c>
      <c r="O87" s="1" t="str">
        <f t="shared" si="44"/>
        <v/>
      </c>
      <c r="P87" s="32" t="str">
        <f t="shared" si="45"/>
        <v/>
      </c>
      <c r="Q87" s="32" t="str">
        <f t="shared" si="56"/>
        <v/>
      </c>
      <c r="R87" s="6">
        <f t="shared" si="52"/>
        <v>0</v>
      </c>
      <c r="S87" s="6">
        <f>IF(AND(D87&lt;=L$4,P87&lt;&gt;"Y"),IF(N87&lt;VLOOKUP(O87,'Runners RBH2'!A$3:FQ$114,S$1,FALSE),IF(Y$2="zero",0,Y$2),0),0)</f>
        <v>0</v>
      </c>
      <c r="T87" s="6">
        <f t="shared" si="57"/>
        <v>0</v>
      </c>
      <c r="U87" s="2"/>
      <c r="V87" s="2" t="str">
        <f>IF(O87&lt;&gt;"",VLOOKUP(O87,Runners!CZ$3:DM$180,V$1,FALSE),"")</f>
        <v/>
      </c>
      <c r="W87" s="18" t="str">
        <f t="shared" si="58"/>
        <v/>
      </c>
    </row>
    <row r="88" spans="1:23" x14ac:dyDescent="0.25">
      <c r="A88" s="1" t="str">
        <f>'Runners RBH2'!A87</f>
        <v>Pete Dilks</v>
      </c>
      <c r="C88" s="3">
        <f>IF(A88&lt;&gt;"",VLOOKUP(A88,'Runners RBH2'!A$3:CT$114,C$1,FALSE),0)</f>
        <v>9.5506119211111098E-3</v>
      </c>
      <c r="D88" s="6">
        <f t="shared" si="53"/>
        <v>83</v>
      </c>
      <c r="E88" s="2">
        <v>2.8645833333333332E-2</v>
      </c>
      <c r="F88" s="2">
        <f t="shared" si="54"/>
        <v>1.9095221412222224E-2</v>
      </c>
      <c r="J88" s="1" t="str">
        <f t="shared" si="55"/>
        <v>Pete Dilks</v>
      </c>
      <c r="M88" s="8" t="str">
        <f t="shared" si="42"/>
        <v/>
      </c>
      <c r="N88" s="8" t="str">
        <f t="shared" si="43"/>
        <v/>
      </c>
      <c r="O88" s="1" t="str">
        <f t="shared" si="44"/>
        <v/>
      </c>
      <c r="P88" s="32" t="str">
        <f t="shared" si="45"/>
        <v/>
      </c>
      <c r="Q88" s="32" t="str">
        <f t="shared" si="56"/>
        <v/>
      </c>
      <c r="R88" s="6">
        <f t="shared" si="52"/>
        <v>0</v>
      </c>
      <c r="S88" s="6">
        <f>IF(AND(D88&lt;=L$4,P88&lt;&gt;"Y"),IF(N88&lt;VLOOKUP(O88,'Runners RBH2'!A$3:FQ$114,S$1,FALSE),IF(Y$2="zero",0,Y$2),0),0)</f>
        <v>0</v>
      </c>
      <c r="T88" s="6">
        <f t="shared" si="57"/>
        <v>0</v>
      </c>
      <c r="U88" s="2"/>
      <c r="V88" s="2" t="str">
        <f>IF(O88&lt;&gt;"",VLOOKUP(O88,Runners!CZ$3:DM$180,V$1,FALSE),"")</f>
        <v/>
      </c>
      <c r="W88" s="18" t="str">
        <f t="shared" si="58"/>
        <v/>
      </c>
    </row>
    <row r="89" spans="1:23" x14ac:dyDescent="0.25">
      <c r="A89" s="1" t="str">
        <f>'Runners RBH2'!A88</f>
        <v>Peter Reid</v>
      </c>
      <c r="C89" s="3">
        <f>IF(A89&lt;&gt;"",VLOOKUP(A89,'Runners RBH2'!A$3:CT$114,C$1,FALSE),0)</f>
        <v>8.3353341533333337E-3</v>
      </c>
      <c r="D89" s="6">
        <f t="shared" si="53"/>
        <v>84</v>
      </c>
      <c r="E89" s="2"/>
      <c r="F89" s="2">
        <f t="shared" si="54"/>
        <v>0</v>
      </c>
      <c r="J89" s="1" t="str">
        <f t="shared" si="55"/>
        <v>Peter Reid</v>
      </c>
      <c r="M89" s="8" t="str">
        <f t="shared" si="42"/>
        <v/>
      </c>
      <c r="N89" s="8" t="str">
        <f t="shared" si="43"/>
        <v/>
      </c>
      <c r="O89" s="1" t="str">
        <f t="shared" si="44"/>
        <v/>
      </c>
      <c r="P89" s="32" t="str">
        <f t="shared" si="45"/>
        <v/>
      </c>
      <c r="Q89" s="32" t="str">
        <f t="shared" si="56"/>
        <v/>
      </c>
      <c r="R89" s="6">
        <f t="shared" si="52"/>
        <v>0</v>
      </c>
      <c r="S89" s="6">
        <f>IF(AND(D89&lt;=L$4,P89&lt;&gt;"Y"),IF(N89&lt;VLOOKUP(O89,'Runners RBH2'!A$3:FQ$114,S$1,FALSE),IF(Y$2="zero",0,Y$2),0),0)</f>
        <v>0</v>
      </c>
      <c r="T89" s="6">
        <f t="shared" si="57"/>
        <v>0</v>
      </c>
      <c r="U89" s="2"/>
      <c r="V89" s="2" t="str">
        <f>IF(O89&lt;&gt;"",VLOOKUP(O89,Runners!CZ$3:DM$180,V$1,FALSE),"")</f>
        <v/>
      </c>
      <c r="W89" s="18" t="str">
        <f t="shared" si="58"/>
        <v/>
      </c>
    </row>
    <row r="90" spans="1:23" x14ac:dyDescent="0.25">
      <c r="A90" s="1" t="str">
        <f>'Runners RBH2'!A89</f>
        <v>Peter Thomson</v>
      </c>
      <c r="C90" s="3">
        <f>IF(A90&lt;&gt;"",VLOOKUP(A90,'Runners RBH2'!A$3:CT$114,C$1,FALSE),0)</f>
        <v>7.8145008299999996E-3</v>
      </c>
      <c r="D90" s="6">
        <f t="shared" si="53"/>
        <v>85</v>
      </c>
      <c r="E90" s="2"/>
      <c r="F90" s="2">
        <f t="shared" si="54"/>
        <v>0</v>
      </c>
      <c r="J90" s="1" t="str">
        <f t="shared" si="55"/>
        <v>Peter Thomson</v>
      </c>
      <c r="M90" s="8" t="str">
        <f t="shared" si="42"/>
        <v/>
      </c>
      <c r="N90" s="8" t="str">
        <f t="shared" si="43"/>
        <v/>
      </c>
      <c r="O90" s="1" t="str">
        <f t="shared" si="44"/>
        <v/>
      </c>
      <c r="P90" s="32" t="str">
        <f t="shared" si="45"/>
        <v/>
      </c>
      <c r="Q90" s="32" t="str">
        <f t="shared" si="56"/>
        <v/>
      </c>
      <c r="R90" s="6">
        <f t="shared" si="52"/>
        <v>0</v>
      </c>
      <c r="S90" s="6">
        <f>IF(AND(D90&lt;=L$4,P90&lt;&gt;"Y"),IF(N90&lt;VLOOKUP(O90,'Runners RBH2'!A$3:FQ$114,S$1,FALSE),IF(Y$2="zero",0,Y$2),0),0)</f>
        <v>0</v>
      </c>
      <c r="T90" s="6">
        <f t="shared" si="57"/>
        <v>0</v>
      </c>
      <c r="U90" s="2"/>
      <c r="V90" s="2" t="str">
        <f>IF(O90&lt;&gt;"",VLOOKUP(O90,Runners!CZ$3:DM$180,V$1,FALSE),"")</f>
        <v/>
      </c>
      <c r="W90" s="18" t="str">
        <f t="shared" si="58"/>
        <v/>
      </c>
    </row>
    <row r="91" spans="1:23" x14ac:dyDescent="0.25">
      <c r="A91" s="1" t="str">
        <f>'Runners RBH2'!A90</f>
        <v>Phil Buller</v>
      </c>
      <c r="B91" s="3"/>
      <c r="C91" s="3">
        <f>IF(A91&lt;&gt;"",VLOOKUP(A91,'Runners RBH2'!A$3:CT$114,C$1,FALSE),0)</f>
        <v>5.7311675066666675E-3</v>
      </c>
      <c r="D91" s="6">
        <f t="shared" si="53"/>
        <v>86</v>
      </c>
      <c r="E91" s="2"/>
      <c r="F91" s="2">
        <f t="shared" si="54"/>
        <v>0</v>
      </c>
      <c r="J91" s="1" t="str">
        <f t="shared" si="55"/>
        <v>Phil Buller</v>
      </c>
      <c r="M91" s="8" t="str">
        <f t="shared" si="42"/>
        <v/>
      </c>
      <c r="N91" s="8" t="str">
        <f t="shared" si="43"/>
        <v/>
      </c>
      <c r="O91" s="1" t="str">
        <f t="shared" si="44"/>
        <v/>
      </c>
      <c r="P91" s="32" t="str">
        <f t="shared" si="45"/>
        <v/>
      </c>
      <c r="Q91" s="32" t="str">
        <f t="shared" si="56"/>
        <v/>
      </c>
      <c r="R91" s="6">
        <f t="shared" si="52"/>
        <v>0</v>
      </c>
      <c r="S91" s="6">
        <f>IF(AND(D91&lt;=L$4,P91&lt;&gt;"Y"),IF(N91&lt;VLOOKUP(O91,'Runners RBH2'!A$3:FQ$114,S$1,FALSE),IF(Y$2="zero",0,Y$2),0),0)</f>
        <v>0</v>
      </c>
      <c r="T91" s="6">
        <f t="shared" si="57"/>
        <v>0</v>
      </c>
      <c r="U91" s="2"/>
      <c r="V91" s="2" t="str">
        <f>IF(O91&lt;&gt;"",VLOOKUP(O91,Runners!CZ$3:DM$180,V$1,FALSE),"")</f>
        <v/>
      </c>
      <c r="W91" s="18" t="str">
        <f t="shared" si="58"/>
        <v/>
      </c>
    </row>
    <row r="92" spans="1:23" x14ac:dyDescent="0.25">
      <c r="A92" s="1" t="str">
        <f>'Runners RBH2'!A91</f>
        <v>Rebecca Willetts</v>
      </c>
      <c r="C92" s="3">
        <f>IF(A92&lt;&gt;"",VLOOKUP(A92,'Runners RBH2'!A$3:CT$114,C$1,FALSE),0)</f>
        <v>7.8145008499999995E-3</v>
      </c>
      <c r="D92" s="6">
        <f t="shared" si="53"/>
        <v>87</v>
      </c>
      <c r="E92" s="2"/>
      <c r="F92" s="2">
        <f t="shared" si="54"/>
        <v>0</v>
      </c>
      <c r="J92" s="1" t="str">
        <f t="shared" si="55"/>
        <v>Rebecca Willetts</v>
      </c>
      <c r="M92" s="8" t="str">
        <f t="shared" ref="M92:M123" si="59">IF(D92&lt;=L$4,SMALL(E$4:E$208,D92),"")</f>
        <v/>
      </c>
      <c r="N92" s="8" t="str">
        <f t="shared" ref="N92:N123" si="60">IF(D92&lt;=L$4,VLOOKUP(M92,E$4:F$208,2,FALSE),"")</f>
        <v/>
      </c>
      <c r="O92" s="1" t="str">
        <f t="shared" ref="O92:O123" si="61">IF(D92&lt;=L$4,VLOOKUP(M92,E$4:J$208,6,FALSE),"")</f>
        <v/>
      </c>
      <c r="P92" s="32" t="str">
        <f t="shared" ref="P92:P123" si="62">IF(D92&lt;=L$4,VLOOKUP(O92,A$4:B$208,2,FALSE),"")</f>
        <v/>
      </c>
      <c r="Q92" s="32" t="str">
        <f t="shared" si="56"/>
        <v/>
      </c>
      <c r="R92" s="6">
        <f t="shared" si="52"/>
        <v>0</v>
      </c>
      <c r="S92" s="6">
        <f>IF(AND(D92&lt;=L$4,P92&lt;&gt;"Y"),IF(N92&lt;VLOOKUP(O92,'Runners RBH2'!A$3:FQ$114,S$1,FALSE),IF(Y$2="zero",0,Y$2),0),0)</f>
        <v>0</v>
      </c>
      <c r="T92" s="6">
        <f t="shared" si="57"/>
        <v>0</v>
      </c>
      <c r="U92" s="2"/>
      <c r="V92" s="2" t="str">
        <f>IF(O92&lt;&gt;"",VLOOKUP(O92,Runners!CZ$3:DM$180,V$1,FALSE),"")</f>
        <v/>
      </c>
      <c r="W92" s="18" t="str">
        <f t="shared" si="58"/>
        <v/>
      </c>
    </row>
    <row r="93" spans="1:23" x14ac:dyDescent="0.25">
      <c r="A93" s="1" t="str">
        <f>'Runners RBH2'!A92</f>
        <v>Richard Storey</v>
      </c>
      <c r="B93" s="3"/>
      <c r="C93" s="3">
        <f>IF(A93&lt;&gt;"",VLOOKUP(A93,'Runners RBH2'!A$3:CT$114,C$1,FALSE),0)</f>
        <v>9.8978341933333332E-3</v>
      </c>
      <c r="D93" s="6">
        <f t="shared" si="53"/>
        <v>88</v>
      </c>
      <c r="E93" s="2"/>
      <c r="F93" s="2">
        <f t="shared" si="54"/>
        <v>0</v>
      </c>
      <c r="J93" s="1" t="str">
        <f t="shared" si="55"/>
        <v>Richard Storey</v>
      </c>
      <c r="M93" s="8" t="str">
        <f t="shared" si="59"/>
        <v/>
      </c>
      <c r="N93" s="8" t="str">
        <f t="shared" si="60"/>
        <v/>
      </c>
      <c r="O93" s="1" t="str">
        <f t="shared" si="61"/>
        <v/>
      </c>
      <c r="P93" s="32" t="str">
        <f t="shared" si="62"/>
        <v/>
      </c>
      <c r="Q93" s="32" t="str">
        <f t="shared" si="56"/>
        <v/>
      </c>
      <c r="R93" s="6">
        <f t="shared" si="52"/>
        <v>0</v>
      </c>
      <c r="S93" s="6">
        <f>IF(AND(D93&lt;=L$4,P93&lt;&gt;"Y"),IF(N93&lt;VLOOKUP(O93,'Runners RBH2'!A$3:FQ$114,S$1,FALSE),IF(Y$2="zero",0,Y$2),0),0)</f>
        <v>0</v>
      </c>
      <c r="T93" s="6">
        <f t="shared" si="57"/>
        <v>0</v>
      </c>
      <c r="U93" s="2"/>
      <c r="V93" s="2" t="str">
        <f>IF(O93&lt;&gt;"",VLOOKUP(O93,Runners!CZ$3:DM$180,V$1,FALSE),"")</f>
        <v/>
      </c>
      <c r="W93" s="18" t="str">
        <f t="shared" si="58"/>
        <v/>
      </c>
    </row>
    <row r="94" spans="1:23" x14ac:dyDescent="0.25">
      <c r="A94" s="1" t="str">
        <f>'Runners RBH2'!A93</f>
        <v>Rosie Eagles</v>
      </c>
      <c r="B94" s="3"/>
      <c r="C94" s="3">
        <f>IF(A94&lt;&gt;"",VLOOKUP(A94,'Runners RBH2'!A$3:CT$114,C$1,FALSE),0)</f>
        <v>6.9464453144444443E-3</v>
      </c>
      <c r="D94" s="6">
        <f t="shared" si="53"/>
        <v>89</v>
      </c>
      <c r="E94" s="2"/>
      <c r="F94" s="2">
        <f t="shared" si="54"/>
        <v>0</v>
      </c>
      <c r="J94" s="1" t="str">
        <f t="shared" si="55"/>
        <v>Rosie Eagles</v>
      </c>
      <c r="M94" s="8" t="str">
        <f t="shared" si="59"/>
        <v/>
      </c>
      <c r="N94" s="8" t="str">
        <f t="shared" si="60"/>
        <v/>
      </c>
      <c r="O94" s="1" t="str">
        <f t="shared" si="61"/>
        <v/>
      </c>
      <c r="P94" s="32" t="str">
        <f t="shared" si="62"/>
        <v/>
      </c>
      <c r="Q94" s="32" t="str">
        <f t="shared" si="56"/>
        <v/>
      </c>
      <c r="R94" s="6">
        <f t="shared" si="52"/>
        <v>0</v>
      </c>
      <c r="S94" s="6">
        <f>IF(AND(D94&lt;=L$4,P94&lt;&gt;"Y"),IF(N94&lt;VLOOKUP(O94,'Runners RBH2'!A$3:FQ$114,S$1,FALSE),IF(Y$2="zero",0,Y$2),0),0)</f>
        <v>0</v>
      </c>
      <c r="T94" s="6">
        <f t="shared" si="57"/>
        <v>0</v>
      </c>
      <c r="U94" s="2"/>
      <c r="V94" s="2" t="str">
        <f>IF(O94&lt;&gt;"",VLOOKUP(O94,Runners!CZ$3:DM$180,V$1,FALSE),"")</f>
        <v/>
      </c>
      <c r="W94" s="18" t="str">
        <f t="shared" si="58"/>
        <v/>
      </c>
    </row>
    <row r="95" spans="1:23" x14ac:dyDescent="0.25">
      <c r="A95" s="1" t="str">
        <f>'Runners RBH2'!A94</f>
        <v>Ross McKelvie</v>
      </c>
      <c r="B95" s="3"/>
      <c r="C95" s="3">
        <f>IF(A95&lt;&gt;"",VLOOKUP(A95,'Runners RBH2'!A$3:CT$114,C$1,FALSE),0)</f>
        <v>1.5106167546666667E-2</v>
      </c>
      <c r="D95" s="6">
        <f t="shared" si="53"/>
        <v>90</v>
      </c>
      <c r="E95" s="2"/>
      <c r="F95" s="2">
        <f t="shared" si="54"/>
        <v>0</v>
      </c>
      <c r="J95" s="1" t="str">
        <f t="shared" si="55"/>
        <v>Ross McKelvie</v>
      </c>
      <c r="M95" s="8" t="str">
        <f t="shared" si="59"/>
        <v/>
      </c>
      <c r="N95" s="8" t="str">
        <f t="shared" si="60"/>
        <v/>
      </c>
      <c r="O95" s="1" t="str">
        <f t="shared" si="61"/>
        <v/>
      </c>
      <c r="P95" s="32" t="str">
        <f t="shared" si="62"/>
        <v/>
      </c>
      <c r="Q95" s="32" t="str">
        <f t="shared" si="56"/>
        <v/>
      </c>
      <c r="R95" s="6">
        <f t="shared" si="52"/>
        <v>0</v>
      </c>
      <c r="S95" s="6">
        <f>IF(AND(D95&lt;=L$4,P95&lt;&gt;"Y"),IF(N95&lt;VLOOKUP(O95,'Runners RBH2'!A$3:FQ$114,S$1,FALSE),IF(Y$2="zero",0,Y$2),0),0)</f>
        <v>0</v>
      </c>
      <c r="T95" s="6">
        <f t="shared" si="57"/>
        <v>0</v>
      </c>
      <c r="U95" s="2"/>
      <c r="V95" s="2" t="str">
        <f>IF(O95&lt;&gt;"",VLOOKUP(O95,Runners!CZ$3:DM$180,V$1,FALSE),"")</f>
        <v/>
      </c>
      <c r="W95" s="18" t="str">
        <f t="shared" si="58"/>
        <v/>
      </c>
    </row>
    <row r="96" spans="1:23" x14ac:dyDescent="0.25">
      <c r="A96" s="1" t="str">
        <f>'Runners RBH2'!A95</f>
        <v>Roy Stevens</v>
      </c>
      <c r="B96" s="3"/>
      <c r="C96" s="3">
        <f>IF(A96&lt;&gt;"",VLOOKUP(A96,'Runners RBH2'!A$3:CT$114,C$1,FALSE),0)</f>
        <v>7.6408897788888888E-3</v>
      </c>
      <c r="D96" s="6">
        <f t="shared" si="53"/>
        <v>91</v>
      </c>
      <c r="E96" s="2"/>
      <c r="F96" s="2">
        <f t="shared" si="54"/>
        <v>0</v>
      </c>
      <c r="J96" s="1" t="str">
        <f t="shared" si="55"/>
        <v>Roy Stevens</v>
      </c>
      <c r="M96" s="8" t="str">
        <f t="shared" si="59"/>
        <v/>
      </c>
      <c r="N96" s="8" t="str">
        <f t="shared" si="60"/>
        <v/>
      </c>
      <c r="O96" s="1" t="str">
        <f t="shared" si="61"/>
        <v/>
      </c>
      <c r="P96" s="32" t="str">
        <f t="shared" si="62"/>
        <v/>
      </c>
      <c r="Q96" s="32" t="str">
        <f t="shared" si="56"/>
        <v/>
      </c>
      <c r="R96" s="6">
        <f t="shared" si="52"/>
        <v>0</v>
      </c>
      <c r="S96" s="6">
        <f>IF(AND(D96&lt;=L$4,P96&lt;&gt;"Y"),IF(N96&lt;VLOOKUP(O96,'Runners RBH2'!A$3:FQ$114,S$1,FALSE),IF(Y$2="zero",0,Y$2),0),0)</f>
        <v>0</v>
      </c>
      <c r="T96" s="6">
        <f t="shared" si="57"/>
        <v>0</v>
      </c>
      <c r="U96" s="2"/>
      <c r="V96" s="2" t="str">
        <f>IF(O96&lt;&gt;"",VLOOKUP(O96,Runners!CZ$3:DM$180,V$1,FALSE),"")</f>
        <v/>
      </c>
      <c r="W96" s="18" t="str">
        <f t="shared" si="58"/>
        <v/>
      </c>
    </row>
    <row r="97" spans="1:23" x14ac:dyDescent="0.25">
      <c r="A97" s="1" t="str">
        <f>'Runners RBH2'!A96</f>
        <v>Ruth Bye</v>
      </c>
      <c r="C97" s="3">
        <f>IF(A97&lt;&gt;"",VLOOKUP(A97,'Runners RBH2'!A$3:CT$114,C$1,FALSE),0)</f>
        <v>4.8631120111111113E-3</v>
      </c>
      <c r="D97" s="6">
        <f t="shared" si="53"/>
        <v>92</v>
      </c>
      <c r="E97" s="2"/>
      <c r="F97" s="2">
        <f t="shared" si="54"/>
        <v>0</v>
      </c>
      <c r="J97" s="1" t="str">
        <f t="shared" si="55"/>
        <v>Ruth Bye</v>
      </c>
      <c r="M97" s="8" t="str">
        <f t="shared" si="59"/>
        <v/>
      </c>
      <c r="N97" s="8" t="str">
        <f t="shared" si="60"/>
        <v/>
      </c>
      <c r="O97" s="1" t="str">
        <f t="shared" si="61"/>
        <v/>
      </c>
      <c r="P97" s="32" t="str">
        <f t="shared" si="62"/>
        <v/>
      </c>
      <c r="Q97" s="32" t="str">
        <f t="shared" si="56"/>
        <v/>
      </c>
      <c r="R97" s="6">
        <f t="shared" si="52"/>
        <v>0</v>
      </c>
      <c r="S97" s="6">
        <f>IF(AND(D97&lt;=L$4,P97&lt;&gt;"Y"),IF(N97&lt;VLOOKUP(O97,'Runners RBH2'!A$3:FQ$114,S$1,FALSE),IF(Y$2="zero",0,Y$2),0),0)</f>
        <v>0</v>
      </c>
      <c r="T97" s="6">
        <f t="shared" si="57"/>
        <v>0</v>
      </c>
      <c r="U97" s="2"/>
      <c r="V97" s="2" t="str">
        <f>IF(O97&lt;&gt;"",VLOOKUP(O97,Runners!CZ$3:DM$180,V$1,FALSE),"")</f>
        <v/>
      </c>
      <c r="W97" s="18" t="str">
        <f t="shared" si="58"/>
        <v/>
      </c>
    </row>
    <row r="98" spans="1:23" x14ac:dyDescent="0.25">
      <c r="A98" s="1" t="str">
        <f>'Runners RBH2'!A97</f>
        <v>Ruth Williams</v>
      </c>
      <c r="C98" s="3">
        <f>IF(A98&lt;&gt;"",VLOOKUP(A98,'Runners RBH2'!A$3:CT$114,C$1,FALSE),0)</f>
        <v>7.4672786877777782E-3</v>
      </c>
      <c r="D98" s="6">
        <f t="shared" si="53"/>
        <v>93</v>
      </c>
      <c r="E98" s="2"/>
      <c r="F98" s="2">
        <f t="shared" si="54"/>
        <v>0</v>
      </c>
      <c r="J98" s="1" t="str">
        <f t="shared" si="55"/>
        <v>Ruth Williams</v>
      </c>
      <c r="M98" s="8" t="str">
        <f t="shared" si="59"/>
        <v/>
      </c>
      <c r="N98" s="8" t="str">
        <f t="shared" si="60"/>
        <v/>
      </c>
      <c r="O98" s="1" t="str">
        <f t="shared" si="61"/>
        <v/>
      </c>
      <c r="P98" s="32" t="str">
        <f t="shared" si="62"/>
        <v/>
      </c>
      <c r="Q98" s="32" t="str">
        <f t="shared" si="56"/>
        <v/>
      </c>
      <c r="R98" s="6">
        <f t="shared" si="52"/>
        <v>0</v>
      </c>
      <c r="S98" s="6">
        <f>IF(AND(D98&lt;=L$4,P98&lt;&gt;"Y"),IF(N98&lt;VLOOKUP(O98,'Runners RBH2'!A$3:FQ$114,S$1,FALSE),IF(Y$2="zero",0,Y$2),0),0)</f>
        <v>0</v>
      </c>
      <c r="T98" s="6">
        <f t="shared" si="57"/>
        <v>0</v>
      </c>
      <c r="U98" s="2"/>
      <c r="V98" s="2" t="str">
        <f>IF(O98&lt;&gt;"",VLOOKUP(O98,Runners!CZ$3:DM$180,V$1,FALSE),"")</f>
        <v/>
      </c>
      <c r="W98" s="18" t="str">
        <f t="shared" si="58"/>
        <v/>
      </c>
    </row>
    <row r="99" spans="1:23" x14ac:dyDescent="0.25">
      <c r="A99" s="1" t="str">
        <f>'Runners RBH2'!A98</f>
        <v>Sarah Beck</v>
      </c>
      <c r="C99" s="3">
        <f>IF(A99&lt;&gt;"",VLOOKUP(A99,'Runners RBH2'!A$3:CT$114,C$1,FALSE),0)</f>
        <v>1.0939500919999999E-2</v>
      </c>
      <c r="D99" s="6">
        <f t="shared" si="53"/>
        <v>94</v>
      </c>
      <c r="E99" s="2"/>
      <c r="F99" s="2">
        <f t="shared" si="54"/>
        <v>0</v>
      </c>
      <c r="J99" s="1" t="str">
        <f t="shared" si="55"/>
        <v>Sarah Beck</v>
      </c>
      <c r="M99" s="8" t="str">
        <f t="shared" si="59"/>
        <v/>
      </c>
      <c r="N99" s="8" t="str">
        <f t="shared" si="60"/>
        <v/>
      </c>
      <c r="O99" s="1" t="str">
        <f t="shared" si="61"/>
        <v/>
      </c>
      <c r="P99" s="32" t="str">
        <f t="shared" si="62"/>
        <v/>
      </c>
      <c r="Q99" s="32" t="str">
        <f t="shared" si="56"/>
        <v/>
      </c>
      <c r="R99" s="6">
        <f t="shared" si="52"/>
        <v>0</v>
      </c>
      <c r="S99" s="6">
        <f>IF(AND(D99&lt;=L$4,P99&lt;&gt;"Y"),IF(N99&lt;VLOOKUP(O99,'Runners RBH2'!A$3:FQ$114,S$1,FALSE),IF(Y$2="zero",0,Y$2),0),0)</f>
        <v>0</v>
      </c>
      <c r="T99" s="6">
        <f t="shared" si="57"/>
        <v>0</v>
      </c>
      <c r="U99" s="2"/>
      <c r="V99" s="2" t="str">
        <f>IF(O99&lt;&gt;"",VLOOKUP(O99,Runners!CZ$3:DM$180,V$1,FALSE),"")</f>
        <v/>
      </c>
      <c r="W99" s="18" t="str">
        <f t="shared" si="58"/>
        <v/>
      </c>
    </row>
    <row r="100" spans="1:23" x14ac:dyDescent="0.25">
      <c r="A100" s="1" t="str">
        <f>'Runners RBH2'!A99</f>
        <v>Sarah Cook</v>
      </c>
      <c r="C100" s="3">
        <f>IF(A100&lt;&gt;"",VLOOKUP(A100,'Runners RBH2'!A$3:CT$114,C$1,FALSE),0)</f>
        <v>5.0367231522222226E-3</v>
      </c>
      <c r="D100" s="6">
        <f t="shared" si="53"/>
        <v>95</v>
      </c>
      <c r="E100" s="2"/>
      <c r="F100" s="2">
        <f t="shared" si="54"/>
        <v>0</v>
      </c>
      <c r="J100" s="1" t="str">
        <f t="shared" si="55"/>
        <v>Sarah Cook</v>
      </c>
      <c r="M100" s="8" t="str">
        <f t="shared" si="59"/>
        <v/>
      </c>
      <c r="N100" s="8" t="str">
        <f t="shared" si="60"/>
        <v/>
      </c>
      <c r="O100" s="1" t="str">
        <f t="shared" si="61"/>
        <v/>
      </c>
      <c r="P100" s="32" t="str">
        <f t="shared" si="62"/>
        <v/>
      </c>
      <c r="Q100" s="32" t="str">
        <f t="shared" si="56"/>
        <v/>
      </c>
      <c r="R100" s="6">
        <f t="shared" si="52"/>
        <v>0</v>
      </c>
      <c r="S100" s="6">
        <f>IF(AND(D100&lt;=L$4,P100&lt;&gt;"Y"),IF(N100&lt;VLOOKUP(O100,'Runners RBH2'!A$3:FQ$114,S$1,FALSE),IF(Y$2="zero",0,Y$2),0),0)</f>
        <v>0</v>
      </c>
      <c r="T100" s="6">
        <f t="shared" si="57"/>
        <v>0</v>
      </c>
      <c r="U100" s="2"/>
      <c r="V100" s="2" t="str">
        <f>IF(O100&lt;&gt;"",VLOOKUP(O100,Runners!CZ$3:DM$180,V$1,FALSE),"")</f>
        <v/>
      </c>
      <c r="W100" s="18" t="str">
        <f t="shared" si="58"/>
        <v/>
      </c>
    </row>
    <row r="101" spans="1:23" x14ac:dyDescent="0.25">
      <c r="A101" s="1" t="str">
        <f>'Runners RBH2'!A100</f>
        <v>Scott Gall</v>
      </c>
      <c r="C101" s="3">
        <f>IF(A101&lt;&gt;"",VLOOKUP(A101,'Runners RBH2'!A$3:CT$114,C$1,FALSE),0)</f>
        <v>2.0853342733333333E-3</v>
      </c>
      <c r="D101" s="6">
        <f t="shared" si="53"/>
        <v>96</v>
      </c>
      <c r="E101" s="2"/>
      <c r="F101" s="2">
        <f t="shared" si="54"/>
        <v>0</v>
      </c>
      <c r="J101" s="1" t="str">
        <f t="shared" si="55"/>
        <v>Scott Gall</v>
      </c>
      <c r="M101" s="8" t="str">
        <f t="shared" si="59"/>
        <v/>
      </c>
      <c r="N101" s="8" t="str">
        <f t="shared" si="60"/>
        <v/>
      </c>
      <c r="O101" s="1" t="str">
        <f t="shared" si="61"/>
        <v/>
      </c>
      <c r="P101" s="32" t="str">
        <f t="shared" si="62"/>
        <v/>
      </c>
      <c r="Q101" s="32" t="str">
        <f t="shared" si="56"/>
        <v/>
      </c>
      <c r="R101" s="6">
        <f t="shared" si="52"/>
        <v>0</v>
      </c>
      <c r="S101" s="6">
        <f>IF(AND(D101&lt;=L$4,P101&lt;&gt;"Y"),IF(N101&lt;VLOOKUP(O101,'Runners RBH2'!A$3:FQ$114,S$1,FALSE),IF(Y$2="zero",0,Y$2),0),0)</f>
        <v>0</v>
      </c>
      <c r="T101" s="6">
        <f t="shared" si="57"/>
        <v>0</v>
      </c>
      <c r="U101" s="2"/>
      <c r="V101" s="2" t="str">
        <f>IF(O101&lt;&gt;"",VLOOKUP(O101,Runners!CZ$3:DM$180,V$1,FALSE),"")</f>
        <v/>
      </c>
      <c r="W101" s="18" t="str">
        <f t="shared" si="58"/>
        <v/>
      </c>
    </row>
    <row r="102" spans="1:23" x14ac:dyDescent="0.25">
      <c r="A102" s="1" t="str">
        <f>'Runners RBH2'!A101</f>
        <v>Sharon Cooper</v>
      </c>
      <c r="C102" s="3">
        <f>IF(A102&lt;&gt;"",VLOOKUP(A102,'Runners RBH2'!A$3:CT$114,C$1,FALSE),0)</f>
        <v>9.20338983888889E-3</v>
      </c>
      <c r="D102" s="6">
        <f t="shared" si="53"/>
        <v>97</v>
      </c>
      <c r="E102" s="2"/>
      <c r="F102" s="2">
        <f t="shared" si="54"/>
        <v>0</v>
      </c>
      <c r="J102" s="1" t="str">
        <f t="shared" si="55"/>
        <v>Sharon Cooper</v>
      </c>
      <c r="M102" s="8" t="str">
        <f t="shared" si="59"/>
        <v/>
      </c>
      <c r="N102" s="8" t="str">
        <f t="shared" si="60"/>
        <v/>
      </c>
      <c r="O102" s="1" t="str">
        <f t="shared" si="61"/>
        <v/>
      </c>
      <c r="P102" s="32" t="str">
        <f t="shared" si="62"/>
        <v/>
      </c>
      <c r="Q102" s="32" t="str">
        <f t="shared" si="56"/>
        <v/>
      </c>
      <c r="R102" s="6">
        <f t="shared" si="52"/>
        <v>0</v>
      </c>
      <c r="S102" s="6">
        <f>IF(AND(D102&lt;=L$4,P102&lt;&gt;"Y"),IF(N102&lt;VLOOKUP(O102,'Runners RBH2'!A$3:FQ$114,S$1,FALSE),IF(Y$2="zero",0,Y$2),0),0)</f>
        <v>0</v>
      </c>
      <c r="T102" s="6">
        <f t="shared" si="57"/>
        <v>0</v>
      </c>
      <c r="U102" s="2"/>
      <c r="V102" s="2" t="str">
        <f>IF(O102&lt;&gt;"",VLOOKUP(O102,Runners!CZ$3:DM$180,V$1,FALSE),"")</f>
        <v/>
      </c>
      <c r="W102" s="18" t="str">
        <f t="shared" si="58"/>
        <v/>
      </c>
    </row>
    <row r="103" spans="1:23" x14ac:dyDescent="0.25">
      <c r="A103" s="1" t="str">
        <f>'Runners RBH2'!A102</f>
        <v>Simon Smith</v>
      </c>
      <c r="C103" s="3">
        <f>IF(A103&lt;&gt;"",VLOOKUP(A103,'Runners RBH2'!A$3:CT$114,C$1,FALSE),0)</f>
        <v>1.1633945404444445E-2</v>
      </c>
      <c r="D103" s="6">
        <f t="shared" si="53"/>
        <v>98</v>
      </c>
      <c r="E103" s="2"/>
      <c r="F103" s="2">
        <f t="shared" si="54"/>
        <v>0</v>
      </c>
      <c r="J103" s="1" t="str">
        <f t="shared" si="55"/>
        <v>Simon Smith</v>
      </c>
      <c r="M103" s="8" t="str">
        <f t="shared" si="59"/>
        <v/>
      </c>
      <c r="N103" s="8" t="str">
        <f t="shared" si="60"/>
        <v/>
      </c>
      <c r="O103" s="1" t="str">
        <f t="shared" si="61"/>
        <v/>
      </c>
      <c r="P103" s="32" t="str">
        <f t="shared" si="62"/>
        <v/>
      </c>
      <c r="Q103" s="32" t="str">
        <f t="shared" si="56"/>
        <v/>
      </c>
      <c r="R103" s="6">
        <f t="shared" si="52"/>
        <v>0</v>
      </c>
      <c r="S103" s="6">
        <f>IF(AND(D103&lt;=L$4,P103&lt;&gt;"Y"),IF(N103&lt;VLOOKUP(O103,'Runners RBH2'!A$3:FQ$114,S$1,FALSE),IF(Y$2="zero",0,Y$2),0),0)</f>
        <v>0</v>
      </c>
      <c r="T103" s="6">
        <f t="shared" si="57"/>
        <v>0</v>
      </c>
      <c r="U103" s="2"/>
      <c r="V103" s="2" t="str">
        <f>IF(O103&lt;&gt;"",VLOOKUP(O103,Runners!CZ$3:DM$180,V$1,FALSE),"")</f>
        <v/>
      </c>
      <c r="W103" s="18" t="str">
        <f t="shared" si="58"/>
        <v/>
      </c>
    </row>
    <row r="104" spans="1:23" x14ac:dyDescent="0.25">
      <c r="A104" s="1" t="str">
        <f>'Runners RBH2'!A103</f>
        <v>Stephen Rodwell</v>
      </c>
      <c r="C104" s="3">
        <f>IF(A104&lt;&gt;"",VLOOKUP(A104,'Runners RBH2'!A$3:CT$114,C$1,FALSE),0)</f>
        <v>1.2154778747777779E-2</v>
      </c>
      <c r="D104" s="6">
        <f t="shared" si="53"/>
        <v>99</v>
      </c>
      <c r="E104" s="2">
        <v>2.8946759259259255E-2</v>
      </c>
      <c r="F104" s="2">
        <f t="shared" si="54"/>
        <v>1.6791980511481477E-2</v>
      </c>
      <c r="J104" s="1" t="str">
        <f t="shared" si="55"/>
        <v>Stephen Rodwell</v>
      </c>
      <c r="M104" s="8" t="str">
        <f t="shared" si="59"/>
        <v/>
      </c>
      <c r="N104" s="8" t="str">
        <f t="shared" si="60"/>
        <v/>
      </c>
      <c r="O104" s="1" t="str">
        <f t="shared" si="61"/>
        <v/>
      </c>
      <c r="P104" s="32" t="str">
        <f t="shared" si="62"/>
        <v/>
      </c>
      <c r="Q104" s="32" t="str">
        <f t="shared" si="56"/>
        <v/>
      </c>
      <c r="R104" s="6">
        <f t="shared" si="52"/>
        <v>0</v>
      </c>
      <c r="S104" s="6">
        <f>IF(AND(D104&lt;=L$4,P104&lt;&gt;"Y"),IF(N104&lt;VLOOKUP(O104,'Runners RBH2'!A$3:FQ$114,S$1,FALSE),IF(Y$2="zero",0,Y$2),0),0)</f>
        <v>0</v>
      </c>
      <c r="T104" s="6">
        <f t="shared" si="57"/>
        <v>0</v>
      </c>
      <c r="U104" s="2"/>
      <c r="V104" s="2" t="str">
        <f>IF(O104&lt;&gt;"",VLOOKUP(O104,Runners!CZ$3:DM$180,V$1,FALSE),"")</f>
        <v/>
      </c>
      <c r="W104" s="18" t="str">
        <f t="shared" si="58"/>
        <v/>
      </c>
    </row>
    <row r="105" spans="1:23" x14ac:dyDescent="0.25">
      <c r="A105" s="1" t="str">
        <f>'Runners RBH2'!A104</f>
        <v>Stephen Wise</v>
      </c>
      <c r="C105" s="3">
        <f>IF(A105&lt;&gt;"",VLOOKUP(A105,'Runners RBH2'!A$3:CT$114,C$1,FALSE),0)</f>
        <v>1.0765889868888889E-2</v>
      </c>
      <c r="D105" s="6">
        <f t="shared" si="53"/>
        <v>100</v>
      </c>
      <c r="E105" s="2">
        <v>2.8877314814814817E-2</v>
      </c>
      <c r="F105" s="2">
        <f t="shared" si="54"/>
        <v>1.8111424945925929E-2</v>
      </c>
      <c r="J105" s="1" t="str">
        <f t="shared" si="55"/>
        <v>Stephen Wise</v>
      </c>
      <c r="M105" s="8" t="str">
        <f t="shared" si="59"/>
        <v/>
      </c>
      <c r="N105" s="8" t="str">
        <f t="shared" si="60"/>
        <v/>
      </c>
      <c r="O105" s="1" t="str">
        <f t="shared" si="61"/>
        <v/>
      </c>
      <c r="P105" s="32" t="str">
        <f t="shared" si="62"/>
        <v/>
      </c>
      <c r="Q105" s="32" t="str">
        <f t="shared" si="56"/>
        <v/>
      </c>
      <c r="R105" s="6">
        <f t="shared" si="52"/>
        <v>0</v>
      </c>
      <c r="S105" s="6">
        <f>IF(AND(D105&lt;=L$4,P105&lt;&gt;"Y"),IF(N105&lt;VLOOKUP(O105,'Runners RBH2'!A$3:FQ$114,S$1,FALSE),IF(Y$2="zero",0,Y$2),0),0)</f>
        <v>0</v>
      </c>
      <c r="T105" s="6">
        <f t="shared" si="57"/>
        <v>0</v>
      </c>
      <c r="U105" s="2"/>
      <c r="V105" s="2" t="str">
        <f>IF(O105&lt;&gt;"",VLOOKUP(O105,Runners!CZ$3:DM$180,V$1,FALSE),"")</f>
        <v/>
      </c>
      <c r="W105" s="18" t="str">
        <f t="shared" si="58"/>
        <v/>
      </c>
    </row>
    <row r="106" spans="1:23" x14ac:dyDescent="0.25">
      <c r="A106" s="1" t="str">
        <f>'Runners RBH2'!A105</f>
        <v>Steve Pepper</v>
      </c>
      <c r="C106" s="3">
        <f>IF(A106&lt;&gt;"",VLOOKUP(A106,'Runners RBH2'!A$3:CT$114,C$1,FALSE),0)</f>
        <v>1.3022834323333335E-2</v>
      </c>
      <c r="D106" s="6">
        <f t="shared" si="53"/>
        <v>101</v>
      </c>
      <c r="E106" s="2"/>
      <c r="F106" s="2">
        <f t="shared" si="54"/>
        <v>0</v>
      </c>
      <c r="J106" s="1" t="str">
        <f t="shared" si="55"/>
        <v>Steve Pepper</v>
      </c>
      <c r="M106" s="8" t="str">
        <f t="shared" si="59"/>
        <v/>
      </c>
      <c r="N106" s="8" t="str">
        <f t="shared" si="60"/>
        <v/>
      </c>
      <c r="O106" s="1" t="str">
        <f t="shared" si="61"/>
        <v/>
      </c>
      <c r="P106" s="32" t="str">
        <f t="shared" si="62"/>
        <v/>
      </c>
      <c r="Q106" s="32" t="str">
        <f t="shared" si="56"/>
        <v/>
      </c>
      <c r="R106" s="6">
        <f t="shared" si="52"/>
        <v>0</v>
      </c>
      <c r="S106" s="6">
        <f>IF(AND(D106&lt;=L$4,P106&lt;&gt;"Y"),IF(N106&lt;VLOOKUP(O106,'Runners RBH2'!A$3:FQ$114,S$1,FALSE),IF(Y$2="zero",0,Y$2),0),0)</f>
        <v>0</v>
      </c>
      <c r="T106" s="6">
        <f t="shared" si="57"/>
        <v>0</v>
      </c>
      <c r="U106" s="2"/>
      <c r="V106" s="2" t="str">
        <f>IF(O106&lt;&gt;"",VLOOKUP(O106,Runners!CZ$3:DM$180,V$1,FALSE),"")</f>
        <v/>
      </c>
      <c r="W106" s="18" t="str">
        <f t="shared" si="58"/>
        <v/>
      </c>
    </row>
    <row r="107" spans="1:23" x14ac:dyDescent="0.25">
      <c r="A107" s="1" t="str">
        <f>'Runners RBH2'!A106</f>
        <v>Susan Hawitt</v>
      </c>
      <c r="C107" s="3">
        <f>IF(A107&lt;&gt;"",VLOOKUP(A107,'Runners RBH2'!A$3:CT$114,C$1,FALSE),0)</f>
        <v>9.5506121111111116E-3</v>
      </c>
      <c r="D107" s="6">
        <f t="shared" si="53"/>
        <v>102</v>
      </c>
      <c r="E107" s="2"/>
      <c r="F107" s="2">
        <f t="shared" ref="F107:F132" si="63">IF(E107&gt;0,E107-C107,0)</f>
        <v>0</v>
      </c>
      <c r="J107" s="1" t="str">
        <f t="shared" ref="J107:J132" si="64">A107</f>
        <v>Susan Hawitt</v>
      </c>
      <c r="M107" s="8" t="str">
        <f t="shared" si="59"/>
        <v/>
      </c>
      <c r="N107" s="8" t="str">
        <f t="shared" si="60"/>
        <v/>
      </c>
      <c r="O107" s="1" t="str">
        <f t="shared" si="61"/>
        <v/>
      </c>
      <c r="P107" s="32" t="str">
        <f t="shared" si="62"/>
        <v/>
      </c>
      <c r="Q107" s="32" t="str">
        <f t="shared" ref="Q107:Q132" si="65">IF(D107&lt;=L$4,IF(P107="Y",Q106,Q106-1),"")</f>
        <v/>
      </c>
      <c r="R107" s="6">
        <f t="shared" si="52"/>
        <v>0</v>
      </c>
      <c r="S107" s="6">
        <f>IF(AND(D107&lt;=L$4,P107&lt;&gt;"Y"),IF(N107&lt;VLOOKUP(O107,'Runners RBH2'!A$3:FQ$114,S$1,FALSE),IF(Y$2="zero",0,Y$2),0),0)</f>
        <v>0</v>
      </c>
      <c r="T107" s="6">
        <f t="shared" ref="T107:T132" si="66">IF(AND(D107&lt;=L$4,P107&lt;&gt;"Y"),S107+R107,0)</f>
        <v>0</v>
      </c>
      <c r="U107" s="2"/>
      <c r="V107" s="2" t="str">
        <f>IF(O107&lt;&gt;"",VLOOKUP(O107,Runners!CZ$3:DM$180,V$1,FALSE),"")</f>
        <v/>
      </c>
      <c r="W107" s="18" t="str">
        <f t="shared" ref="W107:W132" si="67">IF(O107&lt;&gt;"",(V107-N107)/V107,"")</f>
        <v/>
      </c>
    </row>
    <row r="108" spans="1:23" x14ac:dyDescent="0.25">
      <c r="A108" s="1" t="str">
        <f>'Runners RBH2'!A107</f>
        <v>Susan Henry</v>
      </c>
      <c r="C108" s="3">
        <f>IF(A108&lt;&gt;"",VLOOKUP(A108,'Runners RBH2'!A$3:CT$114,C$1,FALSE),0)</f>
        <v>6.9464454544444438E-3</v>
      </c>
      <c r="D108" s="6">
        <f t="shared" si="53"/>
        <v>103</v>
      </c>
      <c r="E108" s="2"/>
      <c r="F108" s="2">
        <f t="shared" si="63"/>
        <v>0</v>
      </c>
      <c r="J108" s="1" t="str">
        <f t="shared" si="64"/>
        <v>Susan Henry</v>
      </c>
      <c r="M108" s="8" t="str">
        <f t="shared" si="59"/>
        <v/>
      </c>
      <c r="N108" s="8" t="str">
        <f t="shared" si="60"/>
        <v/>
      </c>
      <c r="O108" s="1" t="str">
        <f t="shared" si="61"/>
        <v/>
      </c>
      <c r="P108" s="32" t="str">
        <f t="shared" si="62"/>
        <v/>
      </c>
      <c r="Q108" s="32" t="str">
        <f t="shared" si="65"/>
        <v/>
      </c>
      <c r="R108" s="6">
        <f t="shared" si="52"/>
        <v>0</v>
      </c>
      <c r="S108" s="6">
        <f>IF(AND(D108&lt;=L$4,P108&lt;&gt;"Y"),IF(N108&lt;VLOOKUP(O108,'Runners RBH2'!A$3:FQ$114,S$1,FALSE),IF(Y$2="zero",0,Y$2),0),0)</f>
        <v>0</v>
      </c>
      <c r="T108" s="6">
        <f t="shared" si="66"/>
        <v>0</v>
      </c>
      <c r="U108" s="2"/>
      <c r="V108" s="2" t="str">
        <f>IF(O108&lt;&gt;"",VLOOKUP(O108,Runners!CZ$3:DM$180,V$1,FALSE),"")</f>
        <v/>
      </c>
      <c r="W108" s="18" t="str">
        <f t="shared" si="67"/>
        <v/>
      </c>
    </row>
    <row r="109" spans="1:23" x14ac:dyDescent="0.25">
      <c r="A109" s="1" t="str">
        <f>'Runners RBH2'!A108</f>
        <v>Sylvia Elisabeth Gittins</v>
      </c>
      <c r="B109" s="3"/>
      <c r="C109" s="3">
        <f>IF(A109&lt;&gt;"",VLOOKUP(A109,'Runners RBH2'!A$3:CT$114,C$1,FALSE),0)</f>
        <v>5.3839454644444441E-3</v>
      </c>
      <c r="D109" s="6">
        <f t="shared" si="53"/>
        <v>104</v>
      </c>
      <c r="E109" s="2"/>
      <c r="F109" s="2">
        <f t="shared" si="63"/>
        <v>0</v>
      </c>
      <c r="J109" s="1" t="str">
        <f t="shared" si="64"/>
        <v>Sylvia Elisabeth Gittins</v>
      </c>
      <c r="M109" s="8" t="str">
        <f t="shared" si="59"/>
        <v/>
      </c>
      <c r="N109" s="8" t="str">
        <f t="shared" si="60"/>
        <v/>
      </c>
      <c r="O109" s="1" t="str">
        <f t="shared" si="61"/>
        <v/>
      </c>
      <c r="P109" s="32" t="str">
        <f t="shared" si="62"/>
        <v/>
      </c>
      <c r="Q109" s="32" t="str">
        <f t="shared" si="65"/>
        <v/>
      </c>
      <c r="R109" s="6">
        <f t="shared" si="52"/>
        <v>0</v>
      </c>
      <c r="S109" s="6">
        <f>IF(AND(D109&lt;=L$4,P109&lt;&gt;"Y"),IF(N109&lt;VLOOKUP(O109,'Runners RBH2'!A$3:FQ$114,S$1,FALSE),IF(Y$2="zero",0,Y$2),0),0)</f>
        <v>0</v>
      </c>
      <c r="T109" s="6">
        <f t="shared" si="66"/>
        <v>0</v>
      </c>
      <c r="U109" s="2"/>
      <c r="V109" s="2" t="str">
        <f>IF(O109&lt;&gt;"",VLOOKUP(O109,Runners!CZ$3:DM$180,V$1,FALSE),"")</f>
        <v/>
      </c>
      <c r="W109" s="18" t="str">
        <f t="shared" si="67"/>
        <v/>
      </c>
    </row>
    <row r="110" spans="1:23" x14ac:dyDescent="0.25">
      <c r="A110" s="1" t="str">
        <f>'Runners RBH2'!A109</f>
        <v>Terry Hellings</v>
      </c>
      <c r="C110" s="3">
        <f>IF(A110&lt;&gt;"",VLOOKUP(A110,'Runners RBH2'!A$3:CT$114,C$1,FALSE),0)</f>
        <v>9.7242232522222229E-3</v>
      </c>
      <c r="D110" s="6">
        <f t="shared" si="53"/>
        <v>105</v>
      </c>
      <c r="E110" s="2"/>
      <c r="F110" s="2">
        <f t="shared" si="63"/>
        <v>0</v>
      </c>
      <c r="J110" s="1" t="str">
        <f t="shared" si="64"/>
        <v>Terry Hellings</v>
      </c>
      <c r="M110" s="8" t="str">
        <f t="shared" si="59"/>
        <v/>
      </c>
      <c r="N110" s="8" t="str">
        <f t="shared" si="60"/>
        <v/>
      </c>
      <c r="O110" s="1" t="str">
        <f t="shared" si="61"/>
        <v/>
      </c>
      <c r="P110" s="32" t="str">
        <f t="shared" si="62"/>
        <v/>
      </c>
      <c r="Q110" s="32" t="str">
        <f t="shared" si="65"/>
        <v/>
      </c>
      <c r="R110" s="6">
        <f t="shared" si="52"/>
        <v>0</v>
      </c>
      <c r="S110" s="6">
        <f>IF(AND(D110&lt;=L$4,P110&lt;&gt;"Y"),IF(N110&lt;VLOOKUP(O110,'Runners RBH2'!A$3:FQ$114,S$1,FALSE),IF(Y$2="zero",0,Y$2),0),0)</f>
        <v>0</v>
      </c>
      <c r="T110" s="6">
        <f t="shared" si="66"/>
        <v>0</v>
      </c>
      <c r="U110" s="2"/>
      <c r="V110" s="2" t="str">
        <f>IF(O110&lt;&gt;"",VLOOKUP(O110,Runners!CZ$3:DM$180,V$1,FALSE),"")</f>
        <v/>
      </c>
      <c r="W110" s="18" t="str">
        <f t="shared" si="67"/>
        <v/>
      </c>
    </row>
    <row r="111" spans="1:23" x14ac:dyDescent="0.25">
      <c r="A111" s="1" t="str">
        <f>'Runners RBH2'!A110</f>
        <v>Thomas Howarth</v>
      </c>
      <c r="C111" s="3">
        <f>IF(A111&lt;&gt;"",VLOOKUP(A111,'Runners RBH2'!A$3:CT$114,C$1,FALSE),0)</f>
        <v>9.724223262222222E-3</v>
      </c>
      <c r="D111" s="6">
        <f t="shared" si="53"/>
        <v>106</v>
      </c>
      <c r="E111" s="2"/>
      <c r="F111" s="2">
        <f t="shared" si="63"/>
        <v>0</v>
      </c>
      <c r="J111" s="1" t="str">
        <f t="shared" si="64"/>
        <v>Thomas Howarth</v>
      </c>
      <c r="M111" s="8" t="str">
        <f t="shared" si="59"/>
        <v/>
      </c>
      <c r="N111" s="8" t="str">
        <f t="shared" si="60"/>
        <v/>
      </c>
      <c r="O111" s="1" t="str">
        <f t="shared" si="61"/>
        <v/>
      </c>
      <c r="P111" s="32" t="str">
        <f t="shared" si="62"/>
        <v/>
      </c>
      <c r="Q111" s="32" t="str">
        <f t="shared" si="65"/>
        <v/>
      </c>
      <c r="R111" s="6">
        <f t="shared" si="52"/>
        <v>0</v>
      </c>
      <c r="S111" s="6">
        <f>IF(AND(D111&lt;=L$4,P111&lt;&gt;"Y"),IF(N111&lt;VLOOKUP(O111,'Runners RBH2'!A$3:FQ$114,S$1,FALSE),IF(Y$2="zero",0,Y$2),0),0)</f>
        <v>0</v>
      </c>
      <c r="T111" s="6">
        <f t="shared" si="66"/>
        <v>0</v>
      </c>
      <c r="U111" s="2"/>
      <c r="V111" s="2" t="str">
        <f>IF(O111&lt;&gt;"",VLOOKUP(O111,Runners!CZ$3:DM$180,V$1,FALSE),"")</f>
        <v/>
      </c>
      <c r="W111" s="18" t="str">
        <f t="shared" si="67"/>
        <v/>
      </c>
    </row>
    <row r="112" spans="1:23" x14ac:dyDescent="0.25">
      <c r="A112" s="1" t="str">
        <f>'Runners RBH2'!A111</f>
        <v>Trevor Roberts</v>
      </c>
      <c r="C112" s="3">
        <f>IF(A112&lt;&gt;"",VLOOKUP(A112,'Runners RBH2'!A$3:CT$114,C$1,FALSE),0)</f>
        <v>2.6061677166666665E-3</v>
      </c>
      <c r="D112" s="6">
        <f t="shared" si="53"/>
        <v>107</v>
      </c>
      <c r="E112" s="2"/>
      <c r="F112" s="2">
        <f t="shared" si="63"/>
        <v>0</v>
      </c>
      <c r="J112" s="1" t="str">
        <f t="shared" si="64"/>
        <v>Trevor Roberts</v>
      </c>
      <c r="M112" s="8" t="str">
        <f t="shared" si="59"/>
        <v/>
      </c>
      <c r="N112" s="8" t="str">
        <f t="shared" si="60"/>
        <v/>
      </c>
      <c r="O112" s="1" t="str">
        <f t="shared" si="61"/>
        <v/>
      </c>
      <c r="P112" s="32" t="str">
        <f t="shared" si="62"/>
        <v/>
      </c>
      <c r="Q112" s="32" t="str">
        <f t="shared" si="65"/>
        <v/>
      </c>
      <c r="R112" s="6">
        <f t="shared" si="52"/>
        <v>0</v>
      </c>
      <c r="S112" s="6">
        <f>IF(AND(D112&lt;=L$4,P112&lt;&gt;"Y"),IF(N112&lt;VLOOKUP(O112,'Runners RBH2'!A$3:FQ$114,S$1,FALSE),IF(Y$2="zero",0,Y$2),0),0)</f>
        <v>0</v>
      </c>
      <c r="T112" s="6">
        <f t="shared" si="66"/>
        <v>0</v>
      </c>
      <c r="U112" s="2"/>
      <c r="V112" s="2" t="str">
        <f>IF(O112&lt;&gt;"",VLOOKUP(O112,Runners!CZ$3:DM$180,V$1,FALSE),"")</f>
        <v/>
      </c>
      <c r="W112" s="18" t="str">
        <f t="shared" si="67"/>
        <v/>
      </c>
    </row>
    <row r="113" spans="1:23" x14ac:dyDescent="0.25">
      <c r="A113" s="1" t="str">
        <f>'Runners RBH2'!A112</f>
        <v>Vicki Richardson</v>
      </c>
      <c r="C113" s="3">
        <f>IF(A113&lt;&gt;"",VLOOKUP(A113,'Runners RBH2'!A$3:CT$114,C$1,FALSE),0)</f>
        <v>5.3839455044444448E-3</v>
      </c>
      <c r="D113" s="6">
        <f t="shared" si="53"/>
        <v>108</v>
      </c>
      <c r="E113" s="2"/>
      <c r="F113" s="2">
        <f t="shared" si="63"/>
        <v>0</v>
      </c>
      <c r="J113" s="1" t="str">
        <f t="shared" si="64"/>
        <v>Vicki Richardson</v>
      </c>
      <c r="M113" s="8" t="str">
        <f t="shared" si="59"/>
        <v/>
      </c>
      <c r="N113" s="8" t="str">
        <f t="shared" si="60"/>
        <v/>
      </c>
      <c r="O113" s="1" t="str">
        <f t="shared" si="61"/>
        <v/>
      </c>
      <c r="P113" s="32" t="str">
        <f t="shared" si="62"/>
        <v/>
      </c>
      <c r="Q113" s="32" t="str">
        <f t="shared" si="65"/>
        <v/>
      </c>
      <c r="R113" s="6">
        <f t="shared" si="52"/>
        <v>0</v>
      </c>
      <c r="S113" s="6">
        <f>IF(AND(D113&lt;=L$4,P113&lt;&gt;"Y"),IF(N113&lt;VLOOKUP(O113,'Runners RBH2'!A$3:FQ$114,S$1,FALSE),IF(Y$2="zero",0,Y$2),0),0)</f>
        <v>0</v>
      </c>
      <c r="T113" s="6">
        <f t="shared" si="66"/>
        <v>0</v>
      </c>
      <c r="U113" s="2"/>
      <c r="V113" s="2" t="str">
        <f>IF(O113&lt;&gt;"",VLOOKUP(O113,Runners!CZ$3:DM$180,V$1,FALSE),"")</f>
        <v/>
      </c>
      <c r="W113" s="18" t="str">
        <f t="shared" si="67"/>
        <v/>
      </c>
    </row>
    <row r="114" spans="1:23" x14ac:dyDescent="0.25">
      <c r="A114" s="1" t="str">
        <f>'Runners RBH2'!A113</f>
        <v>Xavia Cooper</v>
      </c>
      <c r="C114" s="3">
        <f>IF(A114&lt;&gt;"",VLOOKUP(A114,'Runners RBH2'!A$3:CT$114,C$1,FALSE),0)</f>
        <v>9.7242232922222227E-3</v>
      </c>
      <c r="D114" s="6">
        <f t="shared" si="53"/>
        <v>109</v>
      </c>
      <c r="E114" s="2">
        <v>3.1631944444444442E-2</v>
      </c>
      <c r="F114" s="2">
        <f t="shared" si="63"/>
        <v>2.1907721152222219E-2</v>
      </c>
      <c r="J114" s="1" t="str">
        <f t="shared" si="64"/>
        <v>Xavia Cooper</v>
      </c>
      <c r="M114" s="8" t="str">
        <f t="shared" si="59"/>
        <v/>
      </c>
      <c r="N114" s="8" t="str">
        <f t="shared" si="60"/>
        <v/>
      </c>
      <c r="O114" s="1" t="str">
        <f t="shared" si="61"/>
        <v/>
      </c>
      <c r="P114" s="32" t="str">
        <f t="shared" si="62"/>
        <v/>
      </c>
      <c r="Q114" s="32" t="str">
        <f t="shared" si="65"/>
        <v/>
      </c>
      <c r="R114" s="6">
        <f t="shared" si="52"/>
        <v>0</v>
      </c>
      <c r="S114" s="6">
        <f>IF(AND(D114&lt;=L$4,P114&lt;&gt;"Y"),IF(N114&lt;VLOOKUP(O114,'Runners RBH2'!A$3:FQ$114,S$1,FALSE),IF(Y$2="zero",0,Y$2),0),0)</f>
        <v>0</v>
      </c>
      <c r="T114" s="6">
        <f t="shared" si="66"/>
        <v>0</v>
      </c>
      <c r="U114" s="2"/>
      <c r="V114" s="2" t="str">
        <f>IF(O114&lt;&gt;"",VLOOKUP(O114,Runners!CZ$3:DM$180,V$1,FALSE),"")</f>
        <v/>
      </c>
      <c r="W114" s="18" t="str">
        <f t="shared" si="67"/>
        <v/>
      </c>
    </row>
    <row r="115" spans="1:23" x14ac:dyDescent="0.25">
      <c r="C115" s="3">
        <f>IF(A115&lt;&gt;"",VLOOKUP(A115,'Runners RBH2'!A$3:CT$114,C$1,FALSE),0)</f>
        <v>0</v>
      </c>
      <c r="D115" s="6">
        <f t="shared" si="53"/>
        <v>110</v>
      </c>
      <c r="E115" s="2"/>
      <c r="F115" s="2">
        <f t="shared" si="63"/>
        <v>0</v>
      </c>
      <c r="J115" s="1">
        <f t="shared" si="64"/>
        <v>0</v>
      </c>
      <c r="M115" s="8" t="str">
        <f t="shared" si="59"/>
        <v/>
      </c>
      <c r="N115" s="8" t="str">
        <f t="shared" si="60"/>
        <v/>
      </c>
      <c r="O115" s="1" t="str">
        <f t="shared" si="61"/>
        <v/>
      </c>
      <c r="P115" s="32" t="str">
        <f t="shared" si="62"/>
        <v/>
      </c>
      <c r="Q115" s="32" t="str">
        <f t="shared" si="65"/>
        <v/>
      </c>
      <c r="R115" s="6">
        <f t="shared" si="52"/>
        <v>0</v>
      </c>
      <c r="S115" s="6">
        <f>IF(AND(D115&lt;=L$4,P115&lt;&gt;"Y"),IF(N115&lt;VLOOKUP(O115,'Runners RBH2'!A$3:FQ$114,S$1,FALSE),IF(Y$2="zero",0,Y$2),0),0)</f>
        <v>0</v>
      </c>
      <c r="T115" s="6">
        <f t="shared" si="66"/>
        <v>0</v>
      </c>
      <c r="U115" s="2"/>
      <c r="V115" s="2" t="str">
        <f>IF(O115&lt;&gt;"",VLOOKUP(O115,Runners!CZ$3:DM$180,V$1,FALSE),"")</f>
        <v/>
      </c>
      <c r="W115" s="18" t="str">
        <f t="shared" si="67"/>
        <v/>
      </c>
    </row>
    <row r="116" spans="1:23" x14ac:dyDescent="0.25">
      <c r="C116" s="3">
        <f>IF(A116&lt;&gt;"",VLOOKUP(A116,'Runners RBH2'!A$3:CT$114,C$1,FALSE),0)</f>
        <v>0</v>
      </c>
      <c r="D116" s="6">
        <f t="shared" si="53"/>
        <v>111</v>
      </c>
      <c r="E116" s="2"/>
      <c r="F116" s="2">
        <f t="shared" si="63"/>
        <v>0</v>
      </c>
      <c r="J116" s="1">
        <f t="shared" si="64"/>
        <v>0</v>
      </c>
      <c r="M116" s="8" t="str">
        <f t="shared" si="59"/>
        <v/>
      </c>
      <c r="N116" s="8" t="str">
        <f t="shared" si="60"/>
        <v/>
      </c>
      <c r="O116" s="1" t="str">
        <f t="shared" si="61"/>
        <v/>
      </c>
      <c r="P116" s="32" t="str">
        <f t="shared" si="62"/>
        <v/>
      </c>
      <c r="Q116" s="32" t="str">
        <f t="shared" si="65"/>
        <v/>
      </c>
      <c r="R116" s="6">
        <f t="shared" si="52"/>
        <v>0</v>
      </c>
      <c r="S116" s="6">
        <f>IF(AND(D116&lt;=L$4,P116&lt;&gt;"Y"),IF(N116&lt;VLOOKUP(O116,'Runners RBH2'!A$3:FQ$114,S$1,FALSE),IF(Y$2="zero",0,Y$2),0),0)</f>
        <v>0</v>
      </c>
      <c r="T116" s="6">
        <f t="shared" si="66"/>
        <v>0</v>
      </c>
      <c r="U116" s="2"/>
      <c r="V116" s="2" t="str">
        <f>IF(O116&lt;&gt;"",VLOOKUP(O116,Runners!CZ$3:DM$180,V$1,FALSE),"")</f>
        <v/>
      </c>
      <c r="W116" s="18" t="str">
        <f t="shared" si="67"/>
        <v/>
      </c>
    </row>
    <row r="117" spans="1:23" x14ac:dyDescent="0.25">
      <c r="C117" s="3">
        <f>IF(A117&lt;&gt;"",VLOOKUP(A117,'Runners RBH2'!A$3:CT$114,C$1,FALSE),0)</f>
        <v>0</v>
      </c>
      <c r="D117" s="6">
        <f t="shared" si="53"/>
        <v>112</v>
      </c>
      <c r="E117" s="2"/>
      <c r="F117" s="2">
        <f t="shared" si="63"/>
        <v>0</v>
      </c>
      <c r="J117" s="1">
        <f t="shared" si="64"/>
        <v>0</v>
      </c>
      <c r="M117" s="8" t="str">
        <f t="shared" si="59"/>
        <v/>
      </c>
      <c r="N117" s="8" t="str">
        <f t="shared" si="60"/>
        <v/>
      </c>
      <c r="O117" s="1" t="str">
        <f t="shared" si="61"/>
        <v/>
      </c>
      <c r="P117" s="32" t="str">
        <f t="shared" si="62"/>
        <v/>
      </c>
      <c r="Q117" s="32" t="str">
        <f t="shared" si="65"/>
        <v/>
      </c>
      <c r="R117" s="6">
        <f t="shared" si="52"/>
        <v>0</v>
      </c>
      <c r="S117" s="6">
        <f>IF(AND(D117&lt;=L$4,P117&lt;&gt;"Y"),IF(N117&lt;VLOOKUP(O117,'Runners RBH2'!A$3:FQ$114,S$1,FALSE),IF(Y$2="zero",0,Y$2),0),0)</f>
        <v>0</v>
      </c>
      <c r="T117" s="6">
        <f t="shared" si="66"/>
        <v>0</v>
      </c>
      <c r="U117" s="2"/>
      <c r="V117" s="2" t="str">
        <f>IF(O117&lt;&gt;"",VLOOKUP(O117,Runners!CZ$3:DM$180,V$1,FALSE),"")</f>
        <v/>
      </c>
      <c r="W117" s="18" t="str">
        <f t="shared" si="67"/>
        <v/>
      </c>
    </row>
    <row r="118" spans="1:23" x14ac:dyDescent="0.25">
      <c r="B118" s="3"/>
      <c r="C118" s="3">
        <f>IF(A118&lt;&gt;"",VLOOKUP(A118,'Runners RBH2'!A$3:CT$114,C$1,FALSE),0)</f>
        <v>0</v>
      </c>
      <c r="D118" s="6">
        <f t="shared" si="53"/>
        <v>113</v>
      </c>
      <c r="E118" s="2"/>
      <c r="F118" s="2">
        <f t="shared" si="63"/>
        <v>0</v>
      </c>
      <c r="J118" s="1">
        <f t="shared" si="64"/>
        <v>0</v>
      </c>
      <c r="M118" s="8" t="str">
        <f t="shared" si="59"/>
        <v/>
      </c>
      <c r="N118" s="8" t="str">
        <f t="shared" si="60"/>
        <v/>
      </c>
      <c r="O118" s="1" t="str">
        <f t="shared" si="61"/>
        <v/>
      </c>
      <c r="P118" s="32" t="str">
        <f t="shared" si="62"/>
        <v/>
      </c>
      <c r="Q118" s="32" t="str">
        <f t="shared" si="65"/>
        <v/>
      </c>
      <c r="R118" s="6">
        <f t="shared" si="52"/>
        <v>0</v>
      </c>
      <c r="S118" s="6">
        <f>IF(AND(D118&lt;=L$4,P118&lt;&gt;"Y"),IF(N118&lt;VLOOKUP(O118,'Runners RBH2'!A$3:FQ$114,S$1,FALSE),IF(Y$2="zero",0,Y$2),0),0)</f>
        <v>0</v>
      </c>
      <c r="T118" s="6">
        <f t="shared" si="66"/>
        <v>0</v>
      </c>
      <c r="U118" s="2"/>
      <c r="V118" s="2" t="str">
        <f>IF(O118&lt;&gt;"",VLOOKUP(O118,Runners!CZ$3:DM$180,V$1,FALSE),"")</f>
        <v/>
      </c>
      <c r="W118" s="18" t="str">
        <f t="shared" si="67"/>
        <v/>
      </c>
    </row>
    <row r="119" spans="1:23" x14ac:dyDescent="0.25">
      <c r="C119" s="3">
        <f>IF(A119&lt;&gt;"",VLOOKUP(A119,'Runners RBH2'!A$3:CT$114,C$1,FALSE),0)</f>
        <v>0</v>
      </c>
      <c r="D119" s="6">
        <f t="shared" si="53"/>
        <v>114</v>
      </c>
      <c r="E119" s="2"/>
      <c r="F119" s="2">
        <f t="shared" si="63"/>
        <v>0</v>
      </c>
      <c r="J119" s="1">
        <f t="shared" si="64"/>
        <v>0</v>
      </c>
      <c r="M119" s="8" t="str">
        <f t="shared" si="59"/>
        <v/>
      </c>
      <c r="N119" s="8" t="str">
        <f t="shared" si="60"/>
        <v/>
      </c>
      <c r="O119" s="1" t="str">
        <f t="shared" si="61"/>
        <v/>
      </c>
      <c r="P119" s="32" t="str">
        <f t="shared" si="62"/>
        <v/>
      </c>
      <c r="Q119" s="32" t="str">
        <f t="shared" si="65"/>
        <v/>
      </c>
      <c r="R119" s="6">
        <f t="shared" si="52"/>
        <v>0</v>
      </c>
      <c r="S119" s="6">
        <f>IF(AND(D119&lt;=L$4,P119&lt;&gt;"Y"),IF(N119&lt;VLOOKUP(O119,'Runners RBH2'!A$3:FQ$114,S$1,FALSE),IF(Y$2="zero",0,Y$2),0),0)</f>
        <v>0</v>
      </c>
      <c r="T119" s="6">
        <f t="shared" si="66"/>
        <v>0</v>
      </c>
      <c r="U119" s="2"/>
      <c r="V119" s="2" t="str">
        <f>IF(O119&lt;&gt;"",VLOOKUP(O119,Runners!CZ$3:DM$180,V$1,FALSE),"")</f>
        <v/>
      </c>
      <c r="W119" s="18" t="str">
        <f t="shared" si="67"/>
        <v/>
      </c>
    </row>
    <row r="120" spans="1:23" x14ac:dyDescent="0.25">
      <c r="C120" s="3">
        <f>IF(A120&lt;&gt;"",VLOOKUP(A120,'Runners RBH2'!A$3:CT$114,C$1,FALSE),0)</f>
        <v>0</v>
      </c>
      <c r="D120" s="6">
        <f t="shared" si="53"/>
        <v>115</v>
      </c>
      <c r="E120" s="2"/>
      <c r="F120" s="2">
        <f t="shared" si="63"/>
        <v>0</v>
      </c>
      <c r="J120" s="1">
        <f t="shared" si="64"/>
        <v>0</v>
      </c>
      <c r="M120" s="8" t="str">
        <f t="shared" si="59"/>
        <v/>
      </c>
      <c r="N120" s="8" t="str">
        <f t="shared" si="60"/>
        <v/>
      </c>
      <c r="O120" s="1" t="str">
        <f t="shared" si="61"/>
        <v/>
      </c>
      <c r="P120" s="32" t="str">
        <f t="shared" si="62"/>
        <v/>
      </c>
      <c r="Q120" s="32" t="str">
        <f t="shared" si="65"/>
        <v/>
      </c>
      <c r="R120" s="6">
        <f t="shared" si="52"/>
        <v>0</v>
      </c>
      <c r="S120" s="6">
        <f>IF(AND(D120&lt;=L$4,P120&lt;&gt;"Y"),IF(N120&lt;VLOOKUP(O120,'Runners RBH2'!A$3:FQ$114,S$1,FALSE),IF(Y$2="zero",0,Y$2),0),0)</f>
        <v>0</v>
      </c>
      <c r="T120" s="6">
        <f t="shared" si="66"/>
        <v>0</v>
      </c>
      <c r="U120" s="2"/>
      <c r="V120" s="2" t="str">
        <f>IF(O120&lt;&gt;"",VLOOKUP(O120,Runners!CZ$3:DM$180,V$1,FALSE),"")</f>
        <v/>
      </c>
      <c r="W120" s="18" t="str">
        <f t="shared" si="67"/>
        <v/>
      </c>
    </row>
    <row r="121" spans="1:23" x14ac:dyDescent="0.25">
      <c r="C121" s="3">
        <f>IF(A121&lt;&gt;"",VLOOKUP(A121,'Runners RBH2'!A$3:CT$114,C$1,FALSE),0)</f>
        <v>0</v>
      </c>
      <c r="D121" s="6">
        <f t="shared" si="53"/>
        <v>116</v>
      </c>
      <c r="E121" s="2"/>
      <c r="F121" s="2">
        <f t="shared" si="63"/>
        <v>0</v>
      </c>
      <c r="J121" s="1">
        <f t="shared" si="64"/>
        <v>0</v>
      </c>
      <c r="M121" s="8" t="str">
        <f t="shared" si="59"/>
        <v/>
      </c>
      <c r="N121" s="8" t="str">
        <f t="shared" si="60"/>
        <v/>
      </c>
      <c r="O121" s="1" t="str">
        <f t="shared" si="61"/>
        <v/>
      </c>
      <c r="P121" s="32" t="str">
        <f t="shared" si="62"/>
        <v/>
      </c>
      <c r="Q121" s="32" t="str">
        <f t="shared" si="65"/>
        <v/>
      </c>
      <c r="R121" s="6">
        <f t="shared" si="52"/>
        <v>0</v>
      </c>
      <c r="S121" s="6">
        <f>IF(AND(D121&lt;=L$4,P121&lt;&gt;"Y"),IF(N121&lt;VLOOKUP(O121,'Runners RBH2'!A$3:FQ$114,S$1,FALSE),IF(Y$2="zero",0,Y$2),0),0)</f>
        <v>0</v>
      </c>
      <c r="T121" s="6">
        <f t="shared" si="66"/>
        <v>0</v>
      </c>
      <c r="U121" s="2"/>
      <c r="V121" s="2" t="str">
        <f>IF(O121&lt;&gt;"",VLOOKUP(O121,Runners!CZ$3:DM$180,V$1,FALSE),"")</f>
        <v/>
      </c>
      <c r="W121" s="18" t="str">
        <f t="shared" si="67"/>
        <v/>
      </c>
    </row>
    <row r="122" spans="1:23" x14ac:dyDescent="0.25">
      <c r="C122" s="3">
        <f>IF(A122&lt;&gt;"",VLOOKUP(A122,'Runners RBH2'!A$3:CT$114,C$1,FALSE),0)</f>
        <v>0</v>
      </c>
      <c r="D122" s="6">
        <f t="shared" si="53"/>
        <v>117</v>
      </c>
      <c r="E122" s="2"/>
      <c r="F122" s="2">
        <f t="shared" si="63"/>
        <v>0</v>
      </c>
      <c r="J122" s="1">
        <f t="shared" si="64"/>
        <v>0</v>
      </c>
      <c r="M122" s="8" t="str">
        <f t="shared" si="59"/>
        <v/>
      </c>
      <c r="N122" s="8" t="str">
        <f t="shared" si="60"/>
        <v/>
      </c>
      <c r="O122" s="1" t="str">
        <f t="shared" si="61"/>
        <v/>
      </c>
      <c r="P122" s="32" t="str">
        <f t="shared" si="62"/>
        <v/>
      </c>
      <c r="Q122" s="32" t="str">
        <f t="shared" si="65"/>
        <v/>
      </c>
      <c r="R122" s="6">
        <f t="shared" si="52"/>
        <v>0</v>
      </c>
      <c r="S122" s="6">
        <f>IF(AND(D122&lt;=L$4,P122&lt;&gt;"Y"),IF(N122&lt;VLOOKUP(O122,'Runners RBH2'!A$3:FQ$114,S$1,FALSE),IF(Y$2="zero",0,Y$2),0),0)</f>
        <v>0</v>
      </c>
      <c r="T122" s="6">
        <f t="shared" si="66"/>
        <v>0</v>
      </c>
      <c r="U122" s="2"/>
      <c r="V122" s="2" t="str">
        <f>IF(O122&lt;&gt;"",VLOOKUP(O122,Runners!CZ$3:DM$180,V$1,FALSE),"")</f>
        <v/>
      </c>
      <c r="W122" s="18" t="str">
        <f t="shared" si="67"/>
        <v/>
      </c>
    </row>
    <row r="123" spans="1:23" x14ac:dyDescent="0.25">
      <c r="C123" s="3">
        <f>IF(A123&lt;&gt;"",VLOOKUP(A123,'Runners RBH2'!A$3:CT$114,C$1,FALSE),0)</f>
        <v>0</v>
      </c>
      <c r="D123" s="6">
        <f t="shared" si="53"/>
        <v>118</v>
      </c>
      <c r="E123" s="2"/>
      <c r="F123" s="2">
        <f t="shared" si="63"/>
        <v>0</v>
      </c>
      <c r="J123" s="1">
        <f t="shared" si="64"/>
        <v>0</v>
      </c>
      <c r="M123" s="8" t="str">
        <f t="shared" si="59"/>
        <v/>
      </c>
      <c r="N123" s="8" t="str">
        <f t="shared" si="60"/>
        <v/>
      </c>
      <c r="O123" s="1" t="str">
        <f t="shared" si="61"/>
        <v/>
      </c>
      <c r="P123" s="32" t="str">
        <f t="shared" si="62"/>
        <v/>
      </c>
      <c r="Q123" s="32" t="str">
        <f t="shared" si="65"/>
        <v/>
      </c>
      <c r="R123" s="6">
        <f t="shared" si="52"/>
        <v>0</v>
      </c>
      <c r="S123" s="6">
        <f>IF(AND(D123&lt;=L$4,P123&lt;&gt;"Y"),IF(N123&lt;VLOOKUP(O123,'Runners RBH2'!A$3:FQ$114,S$1,FALSE),IF(Y$2="zero",0,Y$2),0),0)</f>
        <v>0</v>
      </c>
      <c r="T123" s="6">
        <f t="shared" si="66"/>
        <v>0</v>
      </c>
      <c r="U123" s="2"/>
      <c r="V123" s="2" t="str">
        <f>IF(O123&lt;&gt;"",VLOOKUP(O123,Runners!CZ$3:DM$180,V$1,FALSE),"")</f>
        <v/>
      </c>
      <c r="W123" s="18" t="str">
        <f t="shared" si="67"/>
        <v/>
      </c>
    </row>
    <row r="124" spans="1:23" x14ac:dyDescent="0.25">
      <c r="C124" s="3">
        <f>IF(A124&lt;&gt;"",VLOOKUP(A124,'Runners RBH2'!A$3:CT$114,C$1,FALSE),0)</f>
        <v>0</v>
      </c>
      <c r="D124" s="6">
        <f t="shared" si="53"/>
        <v>119</v>
      </c>
      <c r="E124" s="2"/>
      <c r="F124" s="2">
        <f t="shared" si="63"/>
        <v>0</v>
      </c>
      <c r="J124" s="1">
        <f t="shared" si="64"/>
        <v>0</v>
      </c>
      <c r="M124" s="8" t="str">
        <f t="shared" ref="M124:M155" si="68">IF(D124&lt;=L$4,SMALL(E$4:E$208,D124),"")</f>
        <v/>
      </c>
      <c r="N124" s="8" t="str">
        <f t="shared" ref="N124:N155" si="69">IF(D124&lt;=L$4,VLOOKUP(M124,E$4:F$208,2,FALSE),"")</f>
        <v/>
      </c>
      <c r="O124" s="1" t="str">
        <f t="shared" ref="O124:O155" si="70">IF(D124&lt;=L$4,VLOOKUP(M124,E$4:J$208,6,FALSE),"")</f>
        <v/>
      </c>
      <c r="P124" s="32" t="str">
        <f t="shared" ref="P124:P155" si="71">IF(D124&lt;=L$4,VLOOKUP(O124,A$4:B$208,2,FALSE),"")</f>
        <v/>
      </c>
      <c r="Q124" s="32" t="str">
        <f t="shared" si="65"/>
        <v/>
      </c>
      <c r="R124" s="6">
        <f t="shared" si="52"/>
        <v>0</v>
      </c>
      <c r="S124" s="6">
        <f>IF(AND(D124&lt;=L$4,P124&lt;&gt;"Y"),IF(N124&lt;VLOOKUP(O124,'Runners RBH2'!A$3:FQ$114,S$1,FALSE),IF(Y$2="zero",0,Y$2),0),0)</f>
        <v>0</v>
      </c>
      <c r="T124" s="6">
        <f t="shared" si="66"/>
        <v>0</v>
      </c>
      <c r="U124" s="2"/>
      <c r="V124" s="2" t="str">
        <f>IF(O124&lt;&gt;"",VLOOKUP(O124,Runners!CZ$3:DM$180,V$1,FALSE),"")</f>
        <v/>
      </c>
      <c r="W124" s="18" t="str">
        <f t="shared" si="67"/>
        <v/>
      </c>
    </row>
    <row r="125" spans="1:23" x14ac:dyDescent="0.25">
      <c r="C125" s="3">
        <f>IF(A125&lt;&gt;"",VLOOKUP(A125,'Runners RBH2'!A$3:CT$114,C$1,FALSE),0)</f>
        <v>0</v>
      </c>
      <c r="D125" s="6">
        <f t="shared" si="53"/>
        <v>120</v>
      </c>
      <c r="E125" s="2"/>
      <c r="F125" s="2">
        <f t="shared" si="63"/>
        <v>0</v>
      </c>
      <c r="J125" s="1">
        <f t="shared" si="64"/>
        <v>0</v>
      </c>
      <c r="M125" s="8" t="str">
        <f t="shared" si="68"/>
        <v/>
      </c>
      <c r="N125" s="8" t="str">
        <f t="shared" si="69"/>
        <v/>
      </c>
      <c r="O125" s="1" t="str">
        <f t="shared" si="70"/>
        <v/>
      </c>
      <c r="P125" s="32" t="str">
        <f t="shared" si="71"/>
        <v/>
      </c>
      <c r="Q125" s="32" t="str">
        <f t="shared" si="65"/>
        <v/>
      </c>
      <c r="R125" s="6">
        <f t="shared" si="52"/>
        <v>0</v>
      </c>
      <c r="S125" s="6">
        <f>IF(AND(D125&lt;=L$4,P125&lt;&gt;"Y"),IF(N125&lt;VLOOKUP(O125,'Runners RBH2'!A$3:FQ$114,S$1,FALSE),IF(Y$2="zero",0,Y$2),0),0)</f>
        <v>0</v>
      </c>
      <c r="T125" s="6">
        <f t="shared" si="66"/>
        <v>0</v>
      </c>
      <c r="U125" s="2"/>
      <c r="V125" s="2" t="str">
        <f>IF(O125&lt;&gt;"",VLOOKUP(O125,Runners!CZ$3:DM$180,V$1,FALSE),"")</f>
        <v/>
      </c>
      <c r="W125" s="18" t="str">
        <f t="shared" si="67"/>
        <v/>
      </c>
    </row>
    <row r="126" spans="1:23" x14ac:dyDescent="0.25">
      <c r="C126" s="3">
        <f>IF(A126&lt;&gt;"",VLOOKUP(A126,'Runners RBH2'!A$3:CT$114,C$1,FALSE),0)</f>
        <v>0</v>
      </c>
      <c r="D126" s="6">
        <f t="shared" si="53"/>
        <v>121</v>
      </c>
      <c r="E126" s="2"/>
      <c r="F126" s="2">
        <f t="shared" si="63"/>
        <v>0</v>
      </c>
      <c r="J126" s="1">
        <f t="shared" si="64"/>
        <v>0</v>
      </c>
      <c r="M126" s="8" t="str">
        <f t="shared" si="68"/>
        <v/>
      </c>
      <c r="N126" s="8" t="str">
        <f t="shared" si="69"/>
        <v/>
      </c>
      <c r="O126" s="1" t="str">
        <f t="shared" si="70"/>
        <v/>
      </c>
      <c r="P126" s="32" t="str">
        <f t="shared" si="71"/>
        <v/>
      </c>
      <c r="Q126" s="32" t="str">
        <f t="shared" si="65"/>
        <v/>
      </c>
      <c r="R126" s="6">
        <f t="shared" si="52"/>
        <v>0</v>
      </c>
      <c r="S126" s="6">
        <f>IF(AND(D126&lt;=L$4,P126&lt;&gt;"Y"),IF(N126&lt;VLOOKUP(O126,'Runners RBH2'!A$3:FQ$114,S$1,FALSE),IF(Y$2="zero",0,Y$2),0),0)</f>
        <v>0</v>
      </c>
      <c r="T126" s="6">
        <f t="shared" si="66"/>
        <v>0</v>
      </c>
      <c r="U126" s="2"/>
      <c r="V126" s="2" t="str">
        <f>IF(O126&lt;&gt;"",VLOOKUP(O126,Runners!CZ$3:DM$180,V$1,FALSE),"")</f>
        <v/>
      </c>
      <c r="W126" s="18" t="str">
        <f t="shared" si="67"/>
        <v/>
      </c>
    </row>
    <row r="127" spans="1:23" x14ac:dyDescent="0.25">
      <c r="B127" s="3"/>
      <c r="C127" s="3">
        <f>IF(A127&lt;&gt;"",VLOOKUP(A127,'Runners RBH2'!A$3:CT$114,C$1,FALSE),0)</f>
        <v>0</v>
      </c>
      <c r="D127" s="6">
        <f t="shared" si="53"/>
        <v>122</v>
      </c>
      <c r="E127" s="2"/>
      <c r="F127" s="2">
        <f t="shared" si="63"/>
        <v>0</v>
      </c>
      <c r="J127" s="1">
        <f t="shared" si="64"/>
        <v>0</v>
      </c>
      <c r="M127" s="8" t="str">
        <f t="shared" si="68"/>
        <v/>
      </c>
      <c r="N127" s="8" t="str">
        <f t="shared" si="69"/>
        <v/>
      </c>
      <c r="O127" s="1" t="str">
        <f t="shared" si="70"/>
        <v/>
      </c>
      <c r="P127" s="32" t="str">
        <f t="shared" si="71"/>
        <v/>
      </c>
      <c r="Q127" s="32" t="str">
        <f t="shared" si="65"/>
        <v/>
      </c>
      <c r="R127" s="6">
        <f t="shared" si="52"/>
        <v>0</v>
      </c>
      <c r="S127" s="6">
        <f>IF(AND(D127&lt;=L$4,P127&lt;&gt;"Y"),IF(N127&lt;VLOOKUP(O127,'Runners RBH2'!A$3:FQ$114,S$1,FALSE),IF(Y$2="zero",0,Y$2),0),0)</f>
        <v>0</v>
      </c>
      <c r="T127" s="6">
        <f t="shared" si="66"/>
        <v>0</v>
      </c>
      <c r="U127" s="2"/>
      <c r="V127" s="2" t="str">
        <f>IF(O127&lt;&gt;"",VLOOKUP(O127,Runners!CZ$3:DM$180,V$1,FALSE),"")</f>
        <v/>
      </c>
      <c r="W127" s="18" t="str">
        <f t="shared" si="67"/>
        <v/>
      </c>
    </row>
    <row r="128" spans="1:23" x14ac:dyDescent="0.25">
      <c r="B128" s="3"/>
      <c r="C128" s="3">
        <f>IF(A128&lt;&gt;"",VLOOKUP(A128,'Runners RBH2'!A$3:CT$114,C$1,FALSE),0)</f>
        <v>0</v>
      </c>
      <c r="D128" s="6">
        <f t="shared" si="53"/>
        <v>123</v>
      </c>
      <c r="E128" s="2"/>
      <c r="F128" s="2">
        <f t="shared" si="63"/>
        <v>0</v>
      </c>
      <c r="J128" s="1">
        <f t="shared" si="64"/>
        <v>0</v>
      </c>
      <c r="M128" s="8" t="str">
        <f t="shared" si="68"/>
        <v/>
      </c>
      <c r="N128" s="8" t="str">
        <f t="shared" si="69"/>
        <v/>
      </c>
      <c r="O128" s="1" t="str">
        <f t="shared" si="70"/>
        <v/>
      </c>
      <c r="P128" s="32" t="str">
        <f t="shared" si="71"/>
        <v/>
      </c>
      <c r="Q128" s="32" t="str">
        <f t="shared" si="65"/>
        <v/>
      </c>
      <c r="R128" s="6">
        <f t="shared" si="52"/>
        <v>0</v>
      </c>
      <c r="S128" s="6">
        <f>IF(AND(D128&lt;=L$4,P128&lt;&gt;"Y"),IF(N128&lt;VLOOKUP(O128,'Runners RBH2'!A$3:FQ$114,S$1,FALSE),IF(Y$2="zero",0,Y$2),0),0)</f>
        <v>0</v>
      </c>
      <c r="T128" s="6">
        <f t="shared" si="66"/>
        <v>0</v>
      </c>
      <c r="U128" s="2"/>
      <c r="V128" s="2" t="str">
        <f>IF(O128&lt;&gt;"",VLOOKUP(O128,Runners!CZ$3:DM$180,V$1,FALSE),"")</f>
        <v/>
      </c>
      <c r="W128" s="18" t="str">
        <f t="shared" si="67"/>
        <v/>
      </c>
    </row>
    <row r="129" spans="1:23" x14ac:dyDescent="0.25">
      <c r="C129" s="3">
        <f>IF(A129&lt;&gt;"",VLOOKUP(A129,'Runners RBH2'!A$3:CT$114,C$1,FALSE),0)</f>
        <v>0</v>
      </c>
      <c r="D129" s="6">
        <f t="shared" si="53"/>
        <v>124</v>
      </c>
      <c r="E129" s="2"/>
      <c r="F129" s="2">
        <f t="shared" si="63"/>
        <v>0</v>
      </c>
      <c r="J129" s="1">
        <f t="shared" si="64"/>
        <v>0</v>
      </c>
      <c r="M129" s="8" t="str">
        <f t="shared" si="68"/>
        <v/>
      </c>
      <c r="N129" s="8" t="str">
        <f t="shared" si="69"/>
        <v/>
      </c>
      <c r="O129" s="1" t="str">
        <f t="shared" si="70"/>
        <v/>
      </c>
      <c r="P129" s="32" t="str">
        <f t="shared" si="71"/>
        <v/>
      </c>
      <c r="Q129" s="32" t="str">
        <f t="shared" si="65"/>
        <v/>
      </c>
      <c r="R129" s="6">
        <f t="shared" si="52"/>
        <v>0</v>
      </c>
      <c r="S129" s="6">
        <f>IF(AND(D129&lt;=L$4,P129&lt;&gt;"Y"),IF(N129&lt;VLOOKUP(O129,'Runners RBH2'!A$3:FQ$114,S$1,FALSE),IF(Y$2="zero",0,Y$2),0),0)</f>
        <v>0</v>
      </c>
      <c r="T129" s="6">
        <f t="shared" si="66"/>
        <v>0</v>
      </c>
      <c r="U129" s="2"/>
      <c r="V129" s="2" t="str">
        <f>IF(O129&lt;&gt;"",VLOOKUP(O129,Runners!CZ$3:DM$180,V$1,FALSE),"")</f>
        <v/>
      </c>
      <c r="W129" s="18" t="str">
        <f t="shared" si="67"/>
        <v/>
      </c>
    </row>
    <row r="130" spans="1:23" x14ac:dyDescent="0.25">
      <c r="C130" s="3">
        <f>IF(A130&lt;&gt;"",VLOOKUP(A130,'Runners RBH2'!A$3:CT$114,C$1,FALSE),0)</f>
        <v>0</v>
      </c>
      <c r="D130" s="6">
        <f t="shared" si="53"/>
        <v>125</v>
      </c>
      <c r="E130" s="2"/>
      <c r="F130" s="2">
        <f t="shared" si="63"/>
        <v>0</v>
      </c>
      <c r="J130" s="1">
        <f t="shared" si="64"/>
        <v>0</v>
      </c>
      <c r="M130" s="8" t="str">
        <f t="shared" si="68"/>
        <v/>
      </c>
      <c r="N130" s="8" t="str">
        <f t="shared" si="69"/>
        <v/>
      </c>
      <c r="O130" s="1" t="str">
        <f t="shared" si="70"/>
        <v/>
      </c>
      <c r="P130" s="32" t="str">
        <f t="shared" si="71"/>
        <v/>
      </c>
      <c r="Q130" s="32" t="str">
        <f t="shared" si="65"/>
        <v/>
      </c>
      <c r="R130" s="6">
        <f t="shared" si="52"/>
        <v>0</v>
      </c>
      <c r="S130" s="6">
        <f>IF(AND(D130&lt;=L$4,P130&lt;&gt;"Y"),IF(N130&lt;VLOOKUP(O130,'Runners RBH2'!A$3:FQ$114,S$1,FALSE),IF(Y$2="zero",0,Y$2),0),0)</f>
        <v>0</v>
      </c>
      <c r="T130" s="6">
        <f t="shared" si="66"/>
        <v>0</v>
      </c>
      <c r="U130" s="2"/>
      <c r="V130" s="2" t="str">
        <f>IF(O130&lt;&gt;"",VLOOKUP(O130,Runners!CZ$3:DM$180,V$1,FALSE),"")</f>
        <v/>
      </c>
      <c r="W130" s="18" t="str">
        <f t="shared" si="67"/>
        <v/>
      </c>
    </row>
    <row r="131" spans="1:23" x14ac:dyDescent="0.25">
      <c r="B131" s="3"/>
      <c r="C131" s="3">
        <f>IF(A131&lt;&gt;"",VLOOKUP(A131,'Runners RBH2'!A$3:CT$114,C$1,FALSE),0)</f>
        <v>0</v>
      </c>
      <c r="D131" s="6">
        <f t="shared" si="53"/>
        <v>126</v>
      </c>
      <c r="E131" s="2"/>
      <c r="F131" s="2">
        <f t="shared" si="63"/>
        <v>0</v>
      </c>
      <c r="J131" s="1">
        <f t="shared" si="64"/>
        <v>0</v>
      </c>
      <c r="M131" s="8" t="str">
        <f t="shared" si="68"/>
        <v/>
      </c>
      <c r="N131" s="8" t="str">
        <f t="shared" si="69"/>
        <v/>
      </c>
      <c r="O131" s="1" t="str">
        <f t="shared" si="70"/>
        <v/>
      </c>
      <c r="P131" s="32" t="str">
        <f t="shared" si="71"/>
        <v/>
      </c>
      <c r="Q131" s="32" t="str">
        <f t="shared" si="65"/>
        <v/>
      </c>
      <c r="R131" s="6">
        <f t="shared" si="52"/>
        <v>0</v>
      </c>
      <c r="S131" s="6">
        <f>IF(AND(D131&lt;=L$4,P131&lt;&gt;"Y"),IF(N131&lt;VLOOKUP(O131,'Runners RBH2'!A$3:FQ$114,S$1,FALSE),IF(Y$2="zero",0,Y$2),0),0)</f>
        <v>0</v>
      </c>
      <c r="T131" s="6">
        <f t="shared" si="66"/>
        <v>0</v>
      </c>
      <c r="U131" s="2"/>
      <c r="V131" s="2" t="str">
        <f>IF(O131&lt;&gt;"",VLOOKUP(O131,Runners!CZ$3:DM$180,V$1,FALSE),"")</f>
        <v/>
      </c>
      <c r="W131" s="18" t="str">
        <f t="shared" si="67"/>
        <v/>
      </c>
    </row>
    <row r="132" spans="1:23" x14ac:dyDescent="0.25">
      <c r="C132" s="3">
        <f>IF(A132&lt;&gt;"",VLOOKUP(A132,'Runners RBH2'!A$3:CT$114,C$1,FALSE),0)</f>
        <v>0</v>
      </c>
      <c r="D132" s="6">
        <f t="shared" si="53"/>
        <v>127</v>
      </c>
      <c r="E132" s="2"/>
      <c r="F132" s="2">
        <f t="shared" si="63"/>
        <v>0</v>
      </c>
      <c r="J132" s="1">
        <f t="shared" si="64"/>
        <v>0</v>
      </c>
      <c r="M132" s="8" t="str">
        <f t="shared" si="68"/>
        <v/>
      </c>
      <c r="N132" s="8" t="str">
        <f t="shared" si="69"/>
        <v/>
      </c>
      <c r="O132" s="1" t="str">
        <f t="shared" si="70"/>
        <v/>
      </c>
      <c r="P132" s="32" t="str">
        <f t="shared" si="71"/>
        <v/>
      </c>
      <c r="Q132" s="32" t="str">
        <f t="shared" si="65"/>
        <v/>
      </c>
      <c r="R132" s="6">
        <f t="shared" si="52"/>
        <v>0</v>
      </c>
      <c r="S132" s="6">
        <f>IF(AND(D132&lt;=L$4,P132&lt;&gt;"Y"),IF(N132&lt;VLOOKUP(O132,'Runners RBH2'!A$3:FQ$114,S$1,FALSE),IF(Y$2="zero",0,Y$2),0),0)</f>
        <v>0</v>
      </c>
      <c r="T132" s="6">
        <f t="shared" si="66"/>
        <v>0</v>
      </c>
      <c r="U132" s="2"/>
      <c r="V132" s="2" t="str">
        <f>IF(O132&lt;&gt;"",VLOOKUP(O132,Runners!CZ$3:DM$180,V$1,FALSE),"")</f>
        <v/>
      </c>
      <c r="W132" s="18" t="str">
        <f t="shared" si="67"/>
        <v/>
      </c>
    </row>
    <row r="133" spans="1:23" x14ac:dyDescent="0.25">
      <c r="B133" s="3"/>
      <c r="C133" s="3">
        <f>IF(A133&lt;&gt;"",VLOOKUP(A133,'Runners RBH2'!A$3:CT$114,C$1,FALSE),0)</f>
        <v>0</v>
      </c>
      <c r="D133" s="6">
        <f t="shared" si="53"/>
        <v>128</v>
      </c>
      <c r="E133" s="2"/>
      <c r="F133" s="2">
        <f t="shared" ref="F133:F138" si="72">IF(E133&gt;0,E133-C133,0)</f>
        <v>0</v>
      </c>
      <c r="J133" s="1">
        <f t="shared" ref="J133:J138" si="73">A133</f>
        <v>0</v>
      </c>
      <c r="M133" s="8" t="str">
        <f t="shared" si="68"/>
        <v/>
      </c>
      <c r="N133" s="8" t="str">
        <f t="shared" si="69"/>
        <v/>
      </c>
      <c r="O133" s="1" t="str">
        <f t="shared" si="70"/>
        <v/>
      </c>
      <c r="P133" s="32" t="str">
        <f t="shared" si="71"/>
        <v/>
      </c>
      <c r="Q133" s="32" t="str">
        <f t="shared" ref="Q133:Q138" si="74">IF(D133&lt;=L$4,IF(P133="Y",Q132,Q132-1),"")</f>
        <v/>
      </c>
      <c r="R133" s="6">
        <f t="shared" ref="R133:R196" si="75">IF(Q133=Q132,0,IF(Q133&gt;0,Q133,1))</f>
        <v>0</v>
      </c>
      <c r="S133" s="6">
        <f>IF(AND(D133&lt;=L$4,P133&lt;&gt;"Y"),IF(N133&lt;VLOOKUP(O133,'Runners RBH2'!A$3:FQ$114,S$1,FALSE),IF(Y$2="zero",0,Y$2),0),0)</f>
        <v>0</v>
      </c>
      <c r="T133" s="6">
        <f t="shared" ref="T133:T138" si="76">IF(AND(D133&lt;=L$4,P133&lt;&gt;"Y"),S133+R133,0)</f>
        <v>0</v>
      </c>
      <c r="U133" s="2"/>
      <c r="V133" s="2" t="str">
        <f>IF(O133&lt;&gt;"",VLOOKUP(O133,Runners!CZ$3:DM$180,V$1,FALSE),"")</f>
        <v/>
      </c>
      <c r="W133" s="18" t="str">
        <f t="shared" ref="W133:W138" si="77">IF(O133&lt;&gt;"",(V133-N133)/V133,"")</f>
        <v/>
      </c>
    </row>
    <row r="134" spans="1:23" x14ac:dyDescent="0.25">
      <c r="C134" s="3">
        <f>IF(A134&lt;&gt;"",VLOOKUP(A134,'Runners RBH2'!A$3:CT$114,C$1,FALSE),0)</f>
        <v>0</v>
      </c>
      <c r="D134" s="6">
        <f t="shared" si="53"/>
        <v>129</v>
      </c>
      <c r="E134" s="2"/>
      <c r="F134" s="2">
        <f t="shared" si="72"/>
        <v>0</v>
      </c>
      <c r="J134" s="1">
        <f t="shared" si="73"/>
        <v>0</v>
      </c>
      <c r="M134" s="8" t="str">
        <f t="shared" si="68"/>
        <v/>
      </c>
      <c r="N134" s="8" t="str">
        <f t="shared" si="69"/>
        <v/>
      </c>
      <c r="O134" s="1" t="str">
        <f t="shared" si="70"/>
        <v/>
      </c>
      <c r="P134" s="32" t="str">
        <f t="shared" si="71"/>
        <v/>
      </c>
      <c r="Q134" s="32" t="str">
        <f t="shared" si="74"/>
        <v/>
      </c>
      <c r="R134" s="6">
        <f t="shared" si="75"/>
        <v>0</v>
      </c>
      <c r="S134" s="6">
        <f>IF(AND(D134&lt;=L$4,P134&lt;&gt;"Y"),IF(N134&lt;VLOOKUP(O134,'Runners RBH2'!A$3:FQ$114,S$1,FALSE),IF(Y$2="zero",0,Y$2),0),0)</f>
        <v>0</v>
      </c>
      <c r="T134" s="6">
        <f t="shared" si="76"/>
        <v>0</v>
      </c>
      <c r="U134" s="2"/>
      <c r="V134" s="2" t="str">
        <f>IF(O134&lt;&gt;"",VLOOKUP(O134,Runners!CZ$3:DM$180,V$1,FALSE),"")</f>
        <v/>
      </c>
      <c r="W134" s="18" t="str">
        <f t="shared" si="77"/>
        <v/>
      </c>
    </row>
    <row r="135" spans="1:23" x14ac:dyDescent="0.25">
      <c r="C135" s="3">
        <f>IF(A135&lt;&gt;"",VLOOKUP(A135,'Runners RBH2'!A$3:CT$114,C$1,FALSE),0)</f>
        <v>0</v>
      </c>
      <c r="D135" s="6">
        <f t="shared" si="53"/>
        <v>130</v>
      </c>
      <c r="E135" s="2"/>
      <c r="F135" s="2">
        <f t="shared" si="72"/>
        <v>0</v>
      </c>
      <c r="J135" s="1">
        <f t="shared" si="73"/>
        <v>0</v>
      </c>
      <c r="M135" s="8" t="str">
        <f t="shared" si="68"/>
        <v/>
      </c>
      <c r="N135" s="8" t="str">
        <f t="shared" si="69"/>
        <v/>
      </c>
      <c r="O135" s="1" t="str">
        <f t="shared" si="70"/>
        <v/>
      </c>
      <c r="P135" s="32" t="str">
        <f t="shared" si="71"/>
        <v/>
      </c>
      <c r="Q135" s="32" t="str">
        <f t="shared" si="74"/>
        <v/>
      </c>
      <c r="R135" s="6">
        <f t="shared" si="75"/>
        <v>0</v>
      </c>
      <c r="S135" s="6">
        <f>IF(AND(D135&lt;=L$4,P135&lt;&gt;"Y"),IF(N135&lt;VLOOKUP(O135,'Runners RBH2'!A$3:FQ$114,S$1,FALSE),IF(Y$2="zero",0,Y$2),0),0)</f>
        <v>0</v>
      </c>
      <c r="T135" s="6">
        <f t="shared" si="76"/>
        <v>0</v>
      </c>
      <c r="U135" s="2"/>
      <c r="V135" s="2" t="str">
        <f>IF(O135&lt;&gt;"",VLOOKUP(O135,Runners!CZ$3:DM$180,V$1,FALSE),"")</f>
        <v/>
      </c>
      <c r="W135" s="18" t="str">
        <f t="shared" si="77"/>
        <v/>
      </c>
    </row>
    <row r="136" spans="1:23" x14ac:dyDescent="0.25">
      <c r="C136" s="3">
        <f>IF(A136&lt;&gt;"",VLOOKUP(A136,'Runners RBH2'!A$3:CT$114,C$1,FALSE),0)</f>
        <v>0</v>
      </c>
      <c r="D136" s="6">
        <f t="shared" si="53"/>
        <v>131</v>
      </c>
      <c r="E136" s="2"/>
      <c r="F136" s="2">
        <f t="shared" si="72"/>
        <v>0</v>
      </c>
      <c r="J136" s="1">
        <f t="shared" si="73"/>
        <v>0</v>
      </c>
      <c r="M136" s="8" t="str">
        <f t="shared" si="68"/>
        <v/>
      </c>
      <c r="N136" s="8" t="str">
        <f t="shared" si="69"/>
        <v/>
      </c>
      <c r="O136" s="1" t="str">
        <f t="shared" si="70"/>
        <v/>
      </c>
      <c r="P136" s="32" t="str">
        <f t="shared" si="71"/>
        <v/>
      </c>
      <c r="Q136" s="32" t="str">
        <f t="shared" si="74"/>
        <v/>
      </c>
      <c r="R136" s="6">
        <f t="shared" si="75"/>
        <v>0</v>
      </c>
      <c r="S136" s="6">
        <f>IF(AND(D136&lt;=L$4,P136&lt;&gt;"Y"),IF(N136&lt;VLOOKUP(O136,'Runners RBH2'!A$3:FQ$114,S$1,FALSE),IF(Y$2="zero",0,Y$2),0),0)</f>
        <v>0</v>
      </c>
      <c r="T136" s="6">
        <f t="shared" si="76"/>
        <v>0</v>
      </c>
      <c r="U136" s="2"/>
      <c r="V136" s="2" t="str">
        <f>IF(O136&lt;&gt;"",VLOOKUP(O136,Runners!CZ$3:DM$180,V$1,FALSE),"")</f>
        <v/>
      </c>
      <c r="W136" s="18" t="str">
        <f t="shared" si="77"/>
        <v/>
      </c>
    </row>
    <row r="137" spans="1:23" x14ac:dyDescent="0.25">
      <c r="C137" s="3">
        <f>IF(A137&lt;&gt;"",VLOOKUP(A137,'Runners RBH2'!A$3:CT$114,C$1,FALSE),0)</f>
        <v>0</v>
      </c>
      <c r="D137" s="6">
        <f t="shared" si="53"/>
        <v>132</v>
      </c>
      <c r="E137" s="2"/>
      <c r="F137" s="2">
        <f t="shared" si="72"/>
        <v>0</v>
      </c>
      <c r="J137" s="1">
        <f t="shared" si="73"/>
        <v>0</v>
      </c>
      <c r="M137" s="8" t="str">
        <f t="shared" si="68"/>
        <v/>
      </c>
      <c r="N137" s="8" t="str">
        <f t="shared" si="69"/>
        <v/>
      </c>
      <c r="O137" s="1" t="str">
        <f t="shared" si="70"/>
        <v/>
      </c>
      <c r="P137" s="32" t="str">
        <f t="shared" si="71"/>
        <v/>
      </c>
      <c r="Q137" s="32" t="str">
        <f t="shared" si="74"/>
        <v/>
      </c>
      <c r="R137" s="6">
        <f t="shared" si="75"/>
        <v>0</v>
      </c>
      <c r="S137" s="6">
        <f>IF(AND(D137&lt;=L$4,P137&lt;&gt;"Y"),IF(N137&lt;VLOOKUP(O137,'Runners RBH2'!A$3:FQ$114,S$1,FALSE),IF(Y$2="zero",0,Y$2),0),0)</f>
        <v>0</v>
      </c>
      <c r="T137" s="6">
        <f t="shared" si="76"/>
        <v>0</v>
      </c>
      <c r="U137" s="2"/>
      <c r="V137" s="2" t="str">
        <f>IF(O137&lt;&gt;"",VLOOKUP(O137,Runners!CZ$3:DM$180,V$1,FALSE),"")</f>
        <v/>
      </c>
      <c r="W137" s="18" t="str">
        <f t="shared" si="77"/>
        <v/>
      </c>
    </row>
    <row r="138" spans="1:23" x14ac:dyDescent="0.25">
      <c r="C138" s="3">
        <f>IF(A138&lt;&gt;"",VLOOKUP(A138,'Runners RBH2'!A$3:CT$114,C$1,FALSE),0)</f>
        <v>0</v>
      </c>
      <c r="D138" s="6">
        <f t="shared" si="53"/>
        <v>133</v>
      </c>
      <c r="E138" s="2"/>
      <c r="F138" s="2">
        <f t="shared" si="72"/>
        <v>0</v>
      </c>
      <c r="J138" s="1">
        <f t="shared" si="73"/>
        <v>0</v>
      </c>
      <c r="M138" s="8" t="str">
        <f t="shared" si="68"/>
        <v/>
      </c>
      <c r="N138" s="8" t="str">
        <f t="shared" si="69"/>
        <v/>
      </c>
      <c r="O138" s="1" t="str">
        <f t="shared" si="70"/>
        <v/>
      </c>
      <c r="P138" s="32" t="str">
        <f t="shared" si="71"/>
        <v/>
      </c>
      <c r="Q138" s="32" t="str">
        <f t="shared" si="74"/>
        <v/>
      </c>
      <c r="R138" s="6">
        <f t="shared" si="75"/>
        <v>0</v>
      </c>
      <c r="S138" s="6">
        <f>IF(AND(D138&lt;=L$4,P138&lt;&gt;"Y"),IF(N138&lt;VLOOKUP(O138,'Runners RBH2'!A$3:FQ$114,S$1,FALSE),IF(Y$2="zero",0,Y$2),0),0)</f>
        <v>0</v>
      </c>
      <c r="T138" s="6">
        <f t="shared" si="76"/>
        <v>0</v>
      </c>
      <c r="U138" s="2"/>
      <c r="V138" s="2" t="str">
        <f>IF(O138&lt;&gt;"",VLOOKUP(O138,Runners!CZ$3:DM$180,V$1,FALSE),"")</f>
        <v/>
      </c>
      <c r="W138" s="18" t="str">
        <f t="shared" si="77"/>
        <v/>
      </c>
    </row>
    <row r="139" spans="1:23" x14ac:dyDescent="0.25">
      <c r="C139" s="3">
        <f>IF(A139&lt;&gt;"",VLOOKUP(A139,'Runners RBH2'!A$3:CT$114,C$1,FALSE),0)</f>
        <v>0</v>
      </c>
      <c r="D139" s="6">
        <f t="shared" ref="D139:D202" si="78">D138+1</f>
        <v>134</v>
      </c>
      <c r="E139" s="2"/>
      <c r="F139" s="2">
        <f t="shared" ref="F139:F147" si="79">IF(E139&gt;0,E139-C139,0)</f>
        <v>0</v>
      </c>
      <c r="J139" s="1">
        <f t="shared" ref="J139:J147" si="80">A139</f>
        <v>0</v>
      </c>
      <c r="M139" s="8" t="str">
        <f t="shared" si="68"/>
        <v/>
      </c>
      <c r="N139" s="8" t="str">
        <f t="shared" si="69"/>
        <v/>
      </c>
      <c r="O139" s="1" t="str">
        <f t="shared" si="70"/>
        <v/>
      </c>
      <c r="P139" s="32" t="str">
        <f t="shared" si="71"/>
        <v/>
      </c>
      <c r="Q139" s="32" t="str">
        <f t="shared" ref="Q139:Q147" si="81">IF(D139&lt;=L$4,IF(P139="Y",Q138,Q138-1),"")</f>
        <v/>
      </c>
      <c r="R139" s="6">
        <f t="shared" si="75"/>
        <v>0</v>
      </c>
      <c r="S139" s="6">
        <f>IF(AND(D139&lt;=L$4,P139&lt;&gt;"Y"),IF(N139&lt;VLOOKUP(O139,'Runners RBH2'!A$3:FQ$114,S$1,FALSE),IF(Y$2="zero",0,Y$2),0),0)</f>
        <v>0</v>
      </c>
      <c r="T139" s="6">
        <f t="shared" ref="T139:T147" si="82">IF(AND(D139&lt;=L$4,P139&lt;&gt;"Y"),S139+R139,0)</f>
        <v>0</v>
      </c>
      <c r="U139" s="2"/>
      <c r="V139" s="2" t="str">
        <f>IF(O139&lt;&gt;"",VLOOKUP(O139,Runners!CZ$3:DM$180,V$1,FALSE),"")</f>
        <v/>
      </c>
      <c r="W139" s="18" t="str">
        <f t="shared" ref="W139:W147" si="83">IF(O139&lt;&gt;"",(V139-N139)/V139,"")</f>
        <v/>
      </c>
    </row>
    <row r="140" spans="1:23" x14ac:dyDescent="0.25">
      <c r="A140" s="33"/>
      <c r="C140" s="3">
        <f>IF(A140&lt;&gt;"",VLOOKUP(A140,'Runners RBH2'!A$3:CT$114,C$1,FALSE),0)</f>
        <v>0</v>
      </c>
      <c r="D140" s="6">
        <f t="shared" si="78"/>
        <v>135</v>
      </c>
      <c r="E140" s="2"/>
      <c r="F140" s="2">
        <f t="shared" si="79"/>
        <v>0</v>
      </c>
      <c r="J140" s="1">
        <f t="shared" si="80"/>
        <v>0</v>
      </c>
      <c r="M140" s="8" t="str">
        <f t="shared" si="68"/>
        <v/>
      </c>
      <c r="N140" s="8" t="str">
        <f t="shared" si="69"/>
        <v/>
      </c>
      <c r="O140" s="1" t="str">
        <f t="shared" si="70"/>
        <v/>
      </c>
      <c r="P140" s="32" t="str">
        <f t="shared" si="71"/>
        <v/>
      </c>
      <c r="Q140" s="32" t="str">
        <f t="shared" si="81"/>
        <v/>
      </c>
      <c r="R140" s="6">
        <f t="shared" si="75"/>
        <v>0</v>
      </c>
      <c r="S140" s="6">
        <f>IF(AND(D140&lt;=L$4,P140&lt;&gt;"Y"),IF(N140&lt;VLOOKUP(O140,'Runners RBH2'!A$3:FQ$114,S$1,FALSE),IF(Y$2="zero",0,Y$2),0),0)</f>
        <v>0</v>
      </c>
      <c r="T140" s="6">
        <f t="shared" si="82"/>
        <v>0</v>
      </c>
      <c r="U140" s="2"/>
      <c r="V140" s="2" t="str">
        <f>IF(O140&lt;&gt;"",VLOOKUP(O140,Runners!CZ$3:DM$180,V$1,FALSE),"")</f>
        <v/>
      </c>
      <c r="W140" s="18" t="str">
        <f t="shared" si="83"/>
        <v/>
      </c>
    </row>
    <row r="141" spans="1:23" x14ac:dyDescent="0.25">
      <c r="C141" s="3">
        <f>IF(A141&lt;&gt;"",VLOOKUP(A141,'Runners RBH2'!A$3:CT$114,C$1,FALSE),0)</f>
        <v>0</v>
      </c>
      <c r="D141" s="6">
        <f t="shared" si="78"/>
        <v>136</v>
      </c>
      <c r="E141" s="2"/>
      <c r="F141" s="2">
        <f t="shared" si="79"/>
        <v>0</v>
      </c>
      <c r="J141" s="1">
        <f t="shared" si="80"/>
        <v>0</v>
      </c>
      <c r="M141" s="8" t="str">
        <f t="shared" si="68"/>
        <v/>
      </c>
      <c r="N141" s="8" t="str">
        <f t="shared" si="69"/>
        <v/>
      </c>
      <c r="O141" s="1" t="str">
        <f t="shared" si="70"/>
        <v/>
      </c>
      <c r="P141" s="32" t="str">
        <f t="shared" si="71"/>
        <v/>
      </c>
      <c r="Q141" s="32" t="str">
        <f t="shared" si="81"/>
        <v/>
      </c>
      <c r="R141" s="6">
        <f t="shared" si="75"/>
        <v>0</v>
      </c>
      <c r="S141" s="6">
        <f>IF(AND(D141&lt;=L$4,P141&lt;&gt;"Y"),IF(N141&lt;VLOOKUP(O141,'Runners RBH2'!A$3:FQ$114,S$1,FALSE),IF(Y$2="zero",0,Y$2),0),0)</f>
        <v>0</v>
      </c>
      <c r="T141" s="6">
        <f t="shared" si="82"/>
        <v>0</v>
      </c>
      <c r="U141" s="2"/>
      <c r="V141" s="2" t="str">
        <f>IF(O141&lt;&gt;"",VLOOKUP(O141,Runners!CZ$3:DM$180,V$1,FALSE),"")</f>
        <v/>
      </c>
      <c r="W141" s="18" t="str">
        <f t="shared" si="83"/>
        <v/>
      </c>
    </row>
    <row r="142" spans="1:23" x14ac:dyDescent="0.25">
      <c r="C142" s="3">
        <f>IF(A142&lt;&gt;"",VLOOKUP(A142,'Runners RBH2'!A$3:CT$114,C$1,FALSE),0)</f>
        <v>0</v>
      </c>
      <c r="D142" s="6">
        <f t="shared" si="78"/>
        <v>137</v>
      </c>
      <c r="E142" s="2"/>
      <c r="F142" s="2">
        <f t="shared" si="79"/>
        <v>0</v>
      </c>
      <c r="J142" s="1">
        <f t="shared" si="80"/>
        <v>0</v>
      </c>
      <c r="M142" s="8" t="str">
        <f t="shared" si="68"/>
        <v/>
      </c>
      <c r="N142" s="8" t="str">
        <f t="shared" si="69"/>
        <v/>
      </c>
      <c r="O142" s="1" t="str">
        <f t="shared" si="70"/>
        <v/>
      </c>
      <c r="P142" s="32" t="str">
        <f t="shared" si="71"/>
        <v/>
      </c>
      <c r="Q142" s="32" t="str">
        <f t="shared" si="81"/>
        <v/>
      </c>
      <c r="R142" s="6">
        <f t="shared" si="75"/>
        <v>0</v>
      </c>
      <c r="S142" s="6">
        <f>IF(AND(D142&lt;=L$4,P142&lt;&gt;"Y"),IF(N142&lt;VLOOKUP(O142,'Runners RBH2'!A$3:FQ$114,S$1,FALSE),IF(Y$2="zero",0,Y$2),0),0)</f>
        <v>0</v>
      </c>
      <c r="T142" s="6">
        <f t="shared" si="82"/>
        <v>0</v>
      </c>
      <c r="U142" s="2"/>
      <c r="V142" s="2" t="str">
        <f>IF(O142&lt;&gt;"",VLOOKUP(O142,Runners!CZ$3:DM$180,V$1,FALSE),"")</f>
        <v/>
      </c>
      <c r="W142" s="18" t="str">
        <f t="shared" si="83"/>
        <v/>
      </c>
    </row>
    <row r="143" spans="1:23" x14ac:dyDescent="0.25">
      <c r="C143" s="3">
        <f>IF(A143&lt;&gt;"",VLOOKUP(A143,'Runners RBH2'!A$3:CT$114,C$1,FALSE),0)</f>
        <v>0</v>
      </c>
      <c r="D143" s="6">
        <f t="shared" si="78"/>
        <v>138</v>
      </c>
      <c r="E143" s="2"/>
      <c r="F143" s="2">
        <f t="shared" si="79"/>
        <v>0</v>
      </c>
      <c r="J143" s="1">
        <f t="shared" si="80"/>
        <v>0</v>
      </c>
      <c r="M143" s="8" t="str">
        <f t="shared" si="68"/>
        <v/>
      </c>
      <c r="N143" s="8" t="str">
        <f t="shared" si="69"/>
        <v/>
      </c>
      <c r="O143" s="1" t="str">
        <f t="shared" si="70"/>
        <v/>
      </c>
      <c r="P143" s="32" t="str">
        <f t="shared" si="71"/>
        <v/>
      </c>
      <c r="Q143" s="32" t="str">
        <f t="shared" si="81"/>
        <v/>
      </c>
      <c r="R143" s="6">
        <f t="shared" si="75"/>
        <v>0</v>
      </c>
      <c r="S143" s="6">
        <f>IF(AND(D143&lt;=L$4,P143&lt;&gt;"Y"),IF(N143&lt;VLOOKUP(O143,'Runners RBH2'!A$3:FQ$114,S$1,FALSE),IF(Y$2="zero",0,Y$2),0),0)</f>
        <v>0</v>
      </c>
      <c r="T143" s="6">
        <f t="shared" si="82"/>
        <v>0</v>
      </c>
      <c r="U143" s="2"/>
      <c r="V143" s="2" t="str">
        <f>IF(O143&lt;&gt;"",VLOOKUP(O143,Runners!CZ$3:DM$180,V$1,FALSE),"")</f>
        <v/>
      </c>
      <c r="W143" s="18" t="str">
        <f t="shared" si="83"/>
        <v/>
      </c>
    </row>
    <row r="144" spans="1:23" x14ac:dyDescent="0.25">
      <c r="B144" s="3"/>
      <c r="C144" s="3">
        <f>IF(A144&lt;&gt;"",VLOOKUP(A144,'Runners RBH2'!A$3:CT$114,C$1,FALSE),0)</f>
        <v>0</v>
      </c>
      <c r="D144" s="6">
        <f t="shared" si="78"/>
        <v>139</v>
      </c>
      <c r="E144" s="2"/>
      <c r="F144" s="2">
        <f t="shared" si="79"/>
        <v>0</v>
      </c>
      <c r="J144" s="1">
        <f t="shared" si="80"/>
        <v>0</v>
      </c>
      <c r="M144" s="8" t="str">
        <f t="shared" si="68"/>
        <v/>
      </c>
      <c r="N144" s="8" t="str">
        <f t="shared" si="69"/>
        <v/>
      </c>
      <c r="O144" s="1" t="str">
        <f t="shared" si="70"/>
        <v/>
      </c>
      <c r="P144" s="32" t="str">
        <f t="shared" si="71"/>
        <v/>
      </c>
      <c r="Q144" s="32" t="str">
        <f t="shared" si="81"/>
        <v/>
      </c>
      <c r="R144" s="6">
        <f t="shared" si="75"/>
        <v>0</v>
      </c>
      <c r="S144" s="6">
        <f>IF(AND(D144&lt;=L$4,P144&lt;&gt;"Y"),IF(N144&lt;VLOOKUP(O144,'Runners RBH2'!A$3:FQ$114,S$1,FALSE),IF(Y$2="zero",0,Y$2),0),0)</f>
        <v>0</v>
      </c>
      <c r="T144" s="6">
        <f t="shared" si="82"/>
        <v>0</v>
      </c>
      <c r="U144" s="2"/>
      <c r="V144" s="2" t="str">
        <f>IF(O144&lt;&gt;"",VLOOKUP(O144,Runners!CZ$3:DM$180,V$1,FALSE),"")</f>
        <v/>
      </c>
      <c r="W144" s="18" t="str">
        <f t="shared" si="83"/>
        <v/>
      </c>
    </row>
    <row r="145" spans="2:23" x14ac:dyDescent="0.25">
      <c r="C145" s="3">
        <f>IF(A145&lt;&gt;"",VLOOKUP(A145,'Runners RBH2'!A$3:CT$114,C$1,FALSE),0)</f>
        <v>0</v>
      </c>
      <c r="D145" s="6">
        <f t="shared" si="78"/>
        <v>140</v>
      </c>
      <c r="E145" s="2"/>
      <c r="F145" s="2">
        <f t="shared" si="79"/>
        <v>0</v>
      </c>
      <c r="J145" s="1">
        <f t="shared" si="80"/>
        <v>0</v>
      </c>
      <c r="M145" s="8" t="str">
        <f t="shared" si="68"/>
        <v/>
      </c>
      <c r="N145" s="8" t="str">
        <f t="shared" si="69"/>
        <v/>
      </c>
      <c r="O145" s="1" t="str">
        <f t="shared" si="70"/>
        <v/>
      </c>
      <c r="P145" s="32" t="str">
        <f t="shared" si="71"/>
        <v/>
      </c>
      <c r="Q145" s="32" t="str">
        <f t="shared" si="81"/>
        <v/>
      </c>
      <c r="R145" s="6">
        <f t="shared" si="75"/>
        <v>0</v>
      </c>
      <c r="S145" s="6">
        <f>IF(AND(D145&lt;=L$4,P145&lt;&gt;"Y"),IF(N145&lt;VLOOKUP(O145,'Runners RBH2'!A$3:FQ$114,S$1,FALSE),IF(Y$2="zero",0,Y$2),0),0)</f>
        <v>0</v>
      </c>
      <c r="T145" s="6">
        <f t="shared" si="82"/>
        <v>0</v>
      </c>
      <c r="U145" s="2"/>
      <c r="V145" s="2" t="str">
        <f>IF(O145&lt;&gt;"",VLOOKUP(O145,Runners!CZ$3:DM$180,V$1,FALSE),"")</f>
        <v/>
      </c>
      <c r="W145" s="18" t="str">
        <f t="shared" si="83"/>
        <v/>
      </c>
    </row>
    <row r="146" spans="2:23" x14ac:dyDescent="0.25">
      <c r="C146" s="3">
        <f>IF(A146&lt;&gt;"",VLOOKUP(A146,'Runners RBH2'!A$3:CT$114,C$1,FALSE),0)</f>
        <v>0</v>
      </c>
      <c r="D146" s="6">
        <f t="shared" si="78"/>
        <v>141</v>
      </c>
      <c r="E146" s="2"/>
      <c r="F146" s="2">
        <f t="shared" si="79"/>
        <v>0</v>
      </c>
      <c r="J146" s="1">
        <f t="shared" si="80"/>
        <v>0</v>
      </c>
      <c r="M146" s="8" t="str">
        <f t="shared" si="68"/>
        <v/>
      </c>
      <c r="N146" s="8" t="str">
        <f t="shared" si="69"/>
        <v/>
      </c>
      <c r="O146" s="1" t="str">
        <f t="shared" si="70"/>
        <v/>
      </c>
      <c r="P146" s="32" t="str">
        <f t="shared" si="71"/>
        <v/>
      </c>
      <c r="Q146" s="32" t="str">
        <f t="shared" si="81"/>
        <v/>
      </c>
      <c r="R146" s="6">
        <f t="shared" si="75"/>
        <v>0</v>
      </c>
      <c r="S146" s="6">
        <f>IF(AND(D146&lt;=L$4,P146&lt;&gt;"Y"),IF(N146&lt;VLOOKUP(O146,'Runners RBH2'!A$3:FQ$114,S$1,FALSE),IF(Y$2="zero",0,Y$2),0),0)</f>
        <v>0</v>
      </c>
      <c r="T146" s="6">
        <f t="shared" si="82"/>
        <v>0</v>
      </c>
      <c r="U146" s="2"/>
      <c r="V146" s="2" t="str">
        <f>IF(O146&lt;&gt;"",VLOOKUP(O146,Runners!CZ$3:DM$180,V$1,FALSE),"")</f>
        <v/>
      </c>
      <c r="W146" s="18" t="str">
        <f t="shared" si="83"/>
        <v/>
      </c>
    </row>
    <row r="147" spans="2:23" x14ac:dyDescent="0.25">
      <c r="C147" s="3">
        <f>IF(A147&lt;&gt;"",VLOOKUP(A147,'Runners RBH2'!A$3:CT$114,C$1,FALSE),0)</f>
        <v>0</v>
      </c>
      <c r="D147" s="6">
        <f t="shared" si="78"/>
        <v>142</v>
      </c>
      <c r="E147" s="2"/>
      <c r="F147" s="2">
        <f t="shared" si="79"/>
        <v>0</v>
      </c>
      <c r="J147" s="1">
        <f t="shared" si="80"/>
        <v>0</v>
      </c>
      <c r="M147" s="8" t="str">
        <f t="shared" si="68"/>
        <v/>
      </c>
      <c r="N147" s="8" t="str">
        <f t="shared" si="69"/>
        <v/>
      </c>
      <c r="O147" s="1" t="str">
        <f t="shared" si="70"/>
        <v/>
      </c>
      <c r="P147" s="32" t="str">
        <f t="shared" si="71"/>
        <v/>
      </c>
      <c r="Q147" s="32" t="str">
        <f t="shared" si="81"/>
        <v/>
      </c>
      <c r="R147" s="6">
        <f t="shared" si="75"/>
        <v>0</v>
      </c>
      <c r="S147" s="6">
        <f>IF(AND(D147&lt;=L$4,P147&lt;&gt;"Y"),IF(N147&lt;VLOOKUP(O147,'Runners RBH2'!A$3:FQ$114,S$1,FALSE),IF(Y$2="zero",0,Y$2),0),0)</f>
        <v>0</v>
      </c>
      <c r="T147" s="6">
        <f t="shared" si="82"/>
        <v>0</v>
      </c>
      <c r="U147" s="2"/>
      <c r="V147" s="2" t="str">
        <f>IF(O147&lt;&gt;"",VLOOKUP(O147,Runners!CZ$3:DM$180,V$1,FALSE),"")</f>
        <v/>
      </c>
      <c r="W147" s="18" t="str">
        <f t="shared" si="83"/>
        <v/>
      </c>
    </row>
    <row r="148" spans="2:23" x14ac:dyDescent="0.25">
      <c r="C148" s="3">
        <f>IF(A148&lt;&gt;"",VLOOKUP(A148,'Runners RBH2'!A$3:CT$114,C$1,FALSE),0)</f>
        <v>0</v>
      </c>
      <c r="D148" s="6">
        <f t="shared" si="78"/>
        <v>143</v>
      </c>
      <c r="E148" s="2"/>
      <c r="F148" s="2">
        <f t="shared" ref="F148:F207" si="84">IF(E148&gt;0,E148-C148,0)</f>
        <v>0</v>
      </c>
      <c r="J148" s="1">
        <f t="shared" ref="J148:J158" si="85">A148</f>
        <v>0</v>
      </c>
      <c r="M148" s="8" t="str">
        <f t="shared" si="68"/>
        <v/>
      </c>
      <c r="N148" s="8" t="str">
        <f t="shared" si="69"/>
        <v/>
      </c>
      <c r="O148" s="1" t="str">
        <f t="shared" si="70"/>
        <v/>
      </c>
      <c r="P148" s="32" t="str">
        <f t="shared" si="71"/>
        <v/>
      </c>
      <c r="Q148" s="32" t="str">
        <f t="shared" ref="Q148:Q158" si="86">IF(D148&lt;=L$4,IF(P148="Y",Q147,Q147-1),"")</f>
        <v/>
      </c>
      <c r="R148" s="6">
        <f t="shared" si="75"/>
        <v>0</v>
      </c>
      <c r="S148" s="6">
        <f>IF(AND(D148&lt;=L$4,P148&lt;&gt;"Y"),IF(N148&lt;VLOOKUP(O148,'Runners RBH2'!A$3:FQ$114,S$1,FALSE),IF(Y$2="zero",0,Y$2),0),0)</f>
        <v>0</v>
      </c>
      <c r="T148" s="6">
        <f t="shared" ref="T148:T158" si="87">IF(AND(D148&lt;=L$4,P148&lt;&gt;"Y"),S148+R148,0)</f>
        <v>0</v>
      </c>
      <c r="U148" s="2"/>
      <c r="V148" s="2" t="str">
        <f>IF(O148&lt;&gt;"",VLOOKUP(O148,Runners!CZ$3:DM$180,V$1,FALSE),"")</f>
        <v/>
      </c>
      <c r="W148" s="18" t="str">
        <f t="shared" ref="W148:W158" si="88">IF(O148&lt;&gt;"",(V148-N148)/V148,"")</f>
        <v/>
      </c>
    </row>
    <row r="149" spans="2:23" x14ac:dyDescent="0.25">
      <c r="B149" s="3"/>
      <c r="C149" s="3">
        <f>IF(A149&lt;&gt;"",VLOOKUP(A149,'Runners RBH2'!A$3:CT$114,C$1,FALSE),0)</f>
        <v>0</v>
      </c>
      <c r="D149" s="6">
        <f t="shared" si="78"/>
        <v>144</v>
      </c>
      <c r="E149" s="2"/>
      <c r="F149" s="2">
        <f t="shared" si="84"/>
        <v>0</v>
      </c>
      <c r="J149" s="1">
        <f t="shared" si="85"/>
        <v>0</v>
      </c>
      <c r="M149" s="8" t="str">
        <f t="shared" si="68"/>
        <v/>
      </c>
      <c r="N149" s="8" t="str">
        <f t="shared" si="69"/>
        <v/>
      </c>
      <c r="O149" s="1" t="str">
        <f t="shared" si="70"/>
        <v/>
      </c>
      <c r="P149" s="32" t="str">
        <f t="shared" si="71"/>
        <v/>
      </c>
      <c r="Q149" s="32" t="str">
        <f t="shared" si="86"/>
        <v/>
      </c>
      <c r="R149" s="6">
        <f t="shared" si="75"/>
        <v>0</v>
      </c>
      <c r="S149" s="6">
        <f>IF(AND(D149&lt;=L$4,P149&lt;&gt;"Y"),IF(N149&lt;VLOOKUP(O149,'Runners RBH2'!A$3:FQ$114,S$1,FALSE),IF(Y$2="zero",0,Y$2),0),0)</f>
        <v>0</v>
      </c>
      <c r="T149" s="6">
        <f t="shared" si="87"/>
        <v>0</v>
      </c>
      <c r="U149" s="2"/>
      <c r="V149" s="2" t="str">
        <f>IF(O149&lt;&gt;"",VLOOKUP(O149,Runners!CZ$3:DM$180,V$1,FALSE),"")</f>
        <v/>
      </c>
      <c r="W149" s="18" t="str">
        <f t="shared" si="88"/>
        <v/>
      </c>
    </row>
    <row r="150" spans="2:23" x14ac:dyDescent="0.25">
      <c r="C150" s="3">
        <f>IF(A150&lt;&gt;"",VLOOKUP(A150,'Runners RBH2'!A$3:CT$114,C$1,FALSE),0)</f>
        <v>0</v>
      </c>
      <c r="D150" s="6">
        <f t="shared" si="78"/>
        <v>145</v>
      </c>
      <c r="E150" s="2"/>
      <c r="F150" s="2">
        <f t="shared" si="84"/>
        <v>0</v>
      </c>
      <c r="J150" s="1">
        <f t="shared" si="85"/>
        <v>0</v>
      </c>
      <c r="M150" s="8" t="str">
        <f t="shared" si="68"/>
        <v/>
      </c>
      <c r="N150" s="8" t="str">
        <f t="shared" si="69"/>
        <v/>
      </c>
      <c r="O150" s="1" t="str">
        <f t="shared" si="70"/>
        <v/>
      </c>
      <c r="P150" s="32" t="str">
        <f t="shared" si="71"/>
        <v/>
      </c>
      <c r="Q150" s="32" t="str">
        <f t="shared" si="86"/>
        <v/>
      </c>
      <c r="R150" s="6">
        <f t="shared" si="75"/>
        <v>0</v>
      </c>
      <c r="S150" s="6">
        <f>IF(AND(D150&lt;=L$4,P150&lt;&gt;"Y"),IF(N150&lt;VLOOKUP(O150,'Runners RBH2'!A$3:FQ$114,S$1,FALSE),IF(Y$2="zero",0,Y$2),0),0)</f>
        <v>0</v>
      </c>
      <c r="T150" s="6">
        <f t="shared" si="87"/>
        <v>0</v>
      </c>
      <c r="U150" s="2"/>
      <c r="V150" s="2" t="str">
        <f>IF(O150&lt;&gt;"",VLOOKUP(O150,Runners!CZ$3:DM$180,V$1,FALSE),"")</f>
        <v/>
      </c>
      <c r="W150" s="18" t="str">
        <f t="shared" si="88"/>
        <v/>
      </c>
    </row>
    <row r="151" spans="2:23" x14ac:dyDescent="0.25">
      <c r="C151" s="3">
        <f>IF(A151&lt;&gt;"",VLOOKUP(A151,'Runners RBH2'!A$3:CT$114,C$1,FALSE),0)</f>
        <v>0</v>
      </c>
      <c r="D151" s="6">
        <f t="shared" si="78"/>
        <v>146</v>
      </c>
      <c r="E151" s="2"/>
      <c r="F151" s="2">
        <f t="shared" si="84"/>
        <v>0</v>
      </c>
      <c r="J151" s="1">
        <f t="shared" si="85"/>
        <v>0</v>
      </c>
      <c r="M151" s="8" t="str">
        <f t="shared" si="68"/>
        <v/>
      </c>
      <c r="N151" s="8" t="str">
        <f t="shared" si="69"/>
        <v/>
      </c>
      <c r="O151" s="1" t="str">
        <f t="shared" si="70"/>
        <v/>
      </c>
      <c r="P151" s="32" t="str">
        <f t="shared" si="71"/>
        <v/>
      </c>
      <c r="Q151" s="32" t="str">
        <f t="shared" si="86"/>
        <v/>
      </c>
      <c r="R151" s="6">
        <f t="shared" si="75"/>
        <v>0</v>
      </c>
      <c r="S151" s="6">
        <f>IF(AND(D151&lt;=L$4,P151&lt;&gt;"Y"),IF(N151&lt;VLOOKUP(O151,'Runners RBH2'!A$3:FQ$114,S$1,FALSE),IF(Y$2="zero",0,Y$2),0),0)</f>
        <v>0</v>
      </c>
      <c r="T151" s="6">
        <f t="shared" si="87"/>
        <v>0</v>
      </c>
      <c r="U151" s="2"/>
      <c r="V151" s="2" t="str">
        <f>IF(O151&lt;&gt;"",VLOOKUP(O151,Runners!CZ$3:DM$180,V$1,FALSE),"")</f>
        <v/>
      </c>
      <c r="W151" s="18" t="str">
        <f t="shared" si="88"/>
        <v/>
      </c>
    </row>
    <row r="152" spans="2:23" x14ac:dyDescent="0.25">
      <c r="C152" s="3">
        <f>IF(A152&lt;&gt;"",VLOOKUP(A152,'Runners RBH2'!A$3:CT$114,C$1,FALSE),0)</f>
        <v>0</v>
      </c>
      <c r="D152" s="6">
        <f t="shared" si="78"/>
        <v>147</v>
      </c>
      <c r="E152" s="2"/>
      <c r="F152" s="2">
        <f t="shared" si="84"/>
        <v>0</v>
      </c>
      <c r="J152" s="1">
        <f t="shared" si="85"/>
        <v>0</v>
      </c>
      <c r="M152" s="8" t="str">
        <f t="shared" si="68"/>
        <v/>
      </c>
      <c r="N152" s="8" t="str">
        <f t="shared" si="69"/>
        <v/>
      </c>
      <c r="O152" s="1" t="str">
        <f t="shared" si="70"/>
        <v/>
      </c>
      <c r="P152" s="32" t="str">
        <f t="shared" si="71"/>
        <v/>
      </c>
      <c r="Q152" s="32" t="str">
        <f t="shared" si="86"/>
        <v/>
      </c>
      <c r="R152" s="6">
        <f t="shared" si="75"/>
        <v>0</v>
      </c>
      <c r="S152" s="6">
        <f>IF(AND(D152&lt;=L$4,P152&lt;&gt;"Y"),IF(N152&lt;VLOOKUP(O152,'Runners RBH2'!A$3:FQ$114,S$1,FALSE),IF(Y$2="zero",0,Y$2),0),0)</f>
        <v>0</v>
      </c>
      <c r="T152" s="6">
        <f t="shared" si="87"/>
        <v>0</v>
      </c>
      <c r="U152" s="2"/>
      <c r="V152" s="2" t="str">
        <f>IF(O152&lt;&gt;"",VLOOKUP(O152,Runners!CZ$3:DM$180,V$1,FALSE),"")</f>
        <v/>
      </c>
      <c r="W152" s="18" t="str">
        <f t="shared" si="88"/>
        <v/>
      </c>
    </row>
    <row r="153" spans="2:23" x14ac:dyDescent="0.25">
      <c r="C153" s="3">
        <f>IF(A153&lt;&gt;"",VLOOKUP(A153,'Runners RBH2'!A$3:CT$114,C$1,FALSE),0)</f>
        <v>0</v>
      </c>
      <c r="D153" s="6">
        <f t="shared" si="78"/>
        <v>148</v>
      </c>
      <c r="E153" s="2"/>
      <c r="F153" s="2">
        <f t="shared" si="84"/>
        <v>0</v>
      </c>
      <c r="J153" s="1">
        <f t="shared" si="85"/>
        <v>0</v>
      </c>
      <c r="M153" s="8" t="str">
        <f t="shared" si="68"/>
        <v/>
      </c>
      <c r="N153" s="8" t="str">
        <f t="shared" si="69"/>
        <v/>
      </c>
      <c r="O153" s="1" t="str">
        <f t="shared" si="70"/>
        <v/>
      </c>
      <c r="P153" s="32" t="str">
        <f t="shared" si="71"/>
        <v/>
      </c>
      <c r="Q153" s="32" t="str">
        <f t="shared" si="86"/>
        <v/>
      </c>
      <c r="R153" s="6">
        <f t="shared" si="75"/>
        <v>0</v>
      </c>
      <c r="S153" s="6">
        <f>IF(AND(D153&lt;=L$4,P153&lt;&gt;"Y"),IF(N153&lt;VLOOKUP(O153,'Runners RBH2'!A$3:FQ$114,S$1,FALSE),IF(Y$2="zero",0,Y$2),0),0)</f>
        <v>0</v>
      </c>
      <c r="T153" s="6">
        <f t="shared" si="87"/>
        <v>0</v>
      </c>
      <c r="U153" s="2"/>
      <c r="V153" s="2" t="str">
        <f>IF(O153&lt;&gt;"",VLOOKUP(O153,Runners!CZ$3:DM$180,V$1,FALSE),"")</f>
        <v/>
      </c>
      <c r="W153" s="18" t="str">
        <f t="shared" si="88"/>
        <v/>
      </c>
    </row>
    <row r="154" spans="2:23" x14ac:dyDescent="0.25">
      <c r="C154" s="3">
        <f>IF(A154&lt;&gt;"",VLOOKUP(A154,'Runners RBH2'!A$3:CT$114,C$1,FALSE),0)</f>
        <v>0</v>
      </c>
      <c r="D154" s="6">
        <f t="shared" si="78"/>
        <v>149</v>
      </c>
      <c r="E154" s="2"/>
      <c r="F154" s="2">
        <f t="shared" si="84"/>
        <v>0</v>
      </c>
      <c r="J154" s="1">
        <f t="shared" si="85"/>
        <v>0</v>
      </c>
      <c r="M154" s="8" t="str">
        <f t="shared" si="68"/>
        <v/>
      </c>
      <c r="N154" s="8" t="str">
        <f t="shared" si="69"/>
        <v/>
      </c>
      <c r="O154" s="1" t="str">
        <f t="shared" si="70"/>
        <v/>
      </c>
      <c r="P154" s="32" t="str">
        <f t="shared" si="71"/>
        <v/>
      </c>
      <c r="Q154" s="32" t="str">
        <f t="shared" si="86"/>
        <v/>
      </c>
      <c r="R154" s="6">
        <f t="shared" si="75"/>
        <v>0</v>
      </c>
      <c r="S154" s="6">
        <f>IF(AND(D154&lt;=L$4,P154&lt;&gt;"Y"),IF(N154&lt;VLOOKUP(O154,'Runners RBH2'!A$3:FQ$114,S$1,FALSE),IF(Y$2="zero",0,Y$2),0),0)</f>
        <v>0</v>
      </c>
      <c r="T154" s="6">
        <f t="shared" si="87"/>
        <v>0</v>
      </c>
      <c r="U154" s="2"/>
      <c r="V154" s="2" t="str">
        <f>IF(O154&lt;&gt;"",VLOOKUP(O154,Runners!CZ$3:DM$180,V$1,FALSE),"")</f>
        <v/>
      </c>
      <c r="W154" s="18" t="str">
        <f t="shared" si="88"/>
        <v/>
      </c>
    </row>
    <row r="155" spans="2:23" x14ac:dyDescent="0.25">
      <c r="C155" s="3">
        <f>IF(A155&lt;&gt;"",VLOOKUP(A155,'Runners RBH2'!A$3:CT$114,C$1,FALSE),0)</f>
        <v>0</v>
      </c>
      <c r="D155" s="6">
        <f t="shared" si="78"/>
        <v>150</v>
      </c>
      <c r="E155" s="2"/>
      <c r="F155" s="2">
        <f t="shared" si="84"/>
        <v>0</v>
      </c>
      <c r="J155" s="1">
        <f t="shared" si="85"/>
        <v>0</v>
      </c>
      <c r="M155" s="8" t="str">
        <f t="shared" si="68"/>
        <v/>
      </c>
      <c r="N155" s="8" t="str">
        <f t="shared" si="69"/>
        <v/>
      </c>
      <c r="O155" s="1" t="str">
        <f t="shared" si="70"/>
        <v/>
      </c>
      <c r="P155" s="32" t="str">
        <f t="shared" si="71"/>
        <v/>
      </c>
      <c r="Q155" s="32" t="str">
        <f t="shared" si="86"/>
        <v/>
      </c>
      <c r="R155" s="6">
        <f t="shared" si="75"/>
        <v>0</v>
      </c>
      <c r="S155" s="6">
        <f>IF(AND(D155&lt;=L$4,P155&lt;&gt;"Y"),IF(N155&lt;VLOOKUP(O155,'Runners RBH2'!A$3:FQ$114,S$1,FALSE),IF(Y$2="zero",0,Y$2),0),0)</f>
        <v>0</v>
      </c>
      <c r="T155" s="6">
        <f t="shared" si="87"/>
        <v>0</v>
      </c>
      <c r="U155" s="2"/>
      <c r="V155" s="2" t="str">
        <f>IF(O155&lt;&gt;"",VLOOKUP(O155,Runners!CZ$3:DM$180,V$1,FALSE),"")</f>
        <v/>
      </c>
      <c r="W155" s="18" t="str">
        <f t="shared" si="88"/>
        <v/>
      </c>
    </row>
    <row r="156" spans="2:23" x14ac:dyDescent="0.25">
      <c r="C156" s="3">
        <f>IF(A156&lt;&gt;"",VLOOKUP(A156,'Runners RBH2'!A$3:CT$114,C$1,FALSE),0)</f>
        <v>0</v>
      </c>
      <c r="D156" s="6">
        <f t="shared" si="78"/>
        <v>151</v>
      </c>
      <c r="E156" s="2"/>
      <c r="F156" s="2">
        <f t="shared" si="84"/>
        <v>0</v>
      </c>
      <c r="J156" s="1">
        <f t="shared" si="85"/>
        <v>0</v>
      </c>
      <c r="M156" s="8" t="str">
        <f t="shared" ref="M156:M187" si="89">IF(D156&lt;=L$4,SMALL(E$4:E$208,D156),"")</f>
        <v/>
      </c>
      <c r="N156" s="8" t="str">
        <f t="shared" ref="N156:N187" si="90">IF(D156&lt;=L$4,VLOOKUP(M156,E$4:F$208,2,FALSE),"")</f>
        <v/>
      </c>
      <c r="O156" s="1" t="str">
        <f t="shared" ref="O156:O187" si="91">IF(D156&lt;=L$4,VLOOKUP(M156,E$4:J$208,6,FALSE),"")</f>
        <v/>
      </c>
      <c r="P156" s="32" t="str">
        <f t="shared" ref="P156:P187" si="92">IF(D156&lt;=L$4,VLOOKUP(O156,A$4:B$208,2,FALSE),"")</f>
        <v/>
      </c>
      <c r="Q156" s="32" t="str">
        <f t="shared" si="86"/>
        <v/>
      </c>
      <c r="R156" s="6">
        <f t="shared" si="75"/>
        <v>0</v>
      </c>
      <c r="S156" s="6">
        <f>IF(AND(D156&lt;=L$4,P156&lt;&gt;"Y"),IF(N156&lt;VLOOKUP(O156,'Runners RBH2'!A$3:FQ$114,S$1,FALSE),IF(Y$2="zero",0,Y$2),0),0)</f>
        <v>0</v>
      </c>
      <c r="T156" s="6">
        <f t="shared" si="87"/>
        <v>0</v>
      </c>
      <c r="U156" s="2"/>
      <c r="V156" s="2" t="str">
        <f>IF(O156&lt;&gt;"",VLOOKUP(O156,Runners!CZ$3:DM$180,V$1,FALSE),"")</f>
        <v/>
      </c>
      <c r="W156" s="18" t="str">
        <f t="shared" si="88"/>
        <v/>
      </c>
    </row>
    <row r="157" spans="2:23" x14ac:dyDescent="0.25">
      <c r="C157" s="3">
        <f>IF(A157&lt;&gt;"",VLOOKUP(A157,'Runners RBH2'!A$3:CT$114,C$1,FALSE),0)</f>
        <v>0</v>
      </c>
      <c r="D157" s="6">
        <f t="shared" si="78"/>
        <v>152</v>
      </c>
      <c r="E157" s="2"/>
      <c r="F157" s="2">
        <f t="shared" si="84"/>
        <v>0</v>
      </c>
      <c r="J157" s="1">
        <f t="shared" si="85"/>
        <v>0</v>
      </c>
      <c r="M157" s="8" t="str">
        <f t="shared" si="89"/>
        <v/>
      </c>
      <c r="N157" s="8" t="str">
        <f t="shared" si="90"/>
        <v/>
      </c>
      <c r="O157" s="1" t="str">
        <f t="shared" si="91"/>
        <v/>
      </c>
      <c r="P157" s="32" t="str">
        <f t="shared" si="92"/>
        <v/>
      </c>
      <c r="Q157" s="32" t="str">
        <f t="shared" si="86"/>
        <v/>
      </c>
      <c r="R157" s="6">
        <f t="shared" si="75"/>
        <v>0</v>
      </c>
      <c r="S157" s="6">
        <f>IF(AND(D157&lt;=L$4,P157&lt;&gt;"Y"),IF(N157&lt;VLOOKUP(O157,'Runners RBH2'!A$3:FQ$114,S$1,FALSE),IF(Y$2="zero",0,Y$2),0),0)</f>
        <v>0</v>
      </c>
      <c r="T157" s="6">
        <f t="shared" si="87"/>
        <v>0</v>
      </c>
      <c r="U157" s="2"/>
      <c r="V157" s="2" t="str">
        <f>IF(O157&lt;&gt;"",VLOOKUP(O157,Runners!CZ$3:DM$180,V$1,FALSE),"")</f>
        <v/>
      </c>
      <c r="W157" s="18" t="str">
        <f t="shared" si="88"/>
        <v/>
      </c>
    </row>
    <row r="158" spans="2:23" x14ac:dyDescent="0.25">
      <c r="C158" s="3">
        <f>IF(A158&lt;&gt;"",VLOOKUP(A158,'Runners RBH2'!A$3:CT$114,C$1,FALSE),0)</f>
        <v>0</v>
      </c>
      <c r="D158" s="6">
        <f t="shared" si="78"/>
        <v>153</v>
      </c>
      <c r="E158" s="2"/>
      <c r="F158" s="2">
        <f t="shared" si="84"/>
        <v>0</v>
      </c>
      <c r="J158" s="1">
        <f t="shared" si="85"/>
        <v>0</v>
      </c>
      <c r="M158" s="8" t="str">
        <f t="shared" si="89"/>
        <v/>
      </c>
      <c r="N158" s="8" t="str">
        <f t="shared" si="90"/>
        <v/>
      </c>
      <c r="O158" s="1" t="str">
        <f t="shared" si="91"/>
        <v/>
      </c>
      <c r="P158" s="32" t="str">
        <f t="shared" si="92"/>
        <v/>
      </c>
      <c r="Q158" s="32" t="str">
        <f t="shared" si="86"/>
        <v/>
      </c>
      <c r="R158" s="6">
        <f t="shared" si="75"/>
        <v>0</v>
      </c>
      <c r="S158" s="6">
        <f>IF(AND(D158&lt;=L$4,P158&lt;&gt;"Y"),IF(N158&lt;VLOOKUP(O158,'Runners RBH2'!A$3:FQ$114,S$1,FALSE),IF(Y$2="zero",0,Y$2),0),0)</f>
        <v>0</v>
      </c>
      <c r="T158" s="6">
        <f t="shared" si="87"/>
        <v>0</v>
      </c>
      <c r="U158" s="2"/>
      <c r="V158" s="2" t="str">
        <f>IF(O158&lt;&gt;"",VLOOKUP(O158,Runners!CZ$3:DM$180,V$1,FALSE),"")</f>
        <v/>
      </c>
      <c r="W158" s="18" t="str">
        <f t="shared" si="88"/>
        <v/>
      </c>
    </row>
    <row r="159" spans="2:23" x14ac:dyDescent="0.25">
      <c r="C159" s="3">
        <f>IF(A159&lt;&gt;"",VLOOKUP(A159,'Runners RBH2'!A$3:CT$114,C$1,FALSE),0)</f>
        <v>0</v>
      </c>
      <c r="D159" s="6">
        <f t="shared" si="78"/>
        <v>154</v>
      </c>
      <c r="E159" s="2"/>
      <c r="F159" s="2">
        <f t="shared" si="84"/>
        <v>0</v>
      </c>
      <c r="J159" s="1">
        <f t="shared" ref="J159:J207" si="93">A159</f>
        <v>0</v>
      </c>
      <c r="M159" s="8" t="str">
        <f t="shared" si="89"/>
        <v/>
      </c>
      <c r="N159" s="8" t="str">
        <f t="shared" si="90"/>
        <v/>
      </c>
      <c r="O159" s="1" t="str">
        <f t="shared" si="91"/>
        <v/>
      </c>
      <c r="P159" s="32" t="str">
        <f t="shared" si="92"/>
        <v/>
      </c>
      <c r="Q159" s="32" t="str">
        <f t="shared" ref="Q159:Q207" si="94">IF(D159&lt;=L$4,IF(P159="Y",Q158,Q158-1),"")</f>
        <v/>
      </c>
      <c r="R159" s="6">
        <f t="shared" si="75"/>
        <v>0</v>
      </c>
      <c r="S159" s="6">
        <f>IF(AND(D159&lt;=L$4,P159&lt;&gt;"Y"),IF(N159&lt;VLOOKUP(O159,'Runners RBH2'!A$3:FQ$114,S$1,FALSE),IF(Y$2="zero",0,Y$2),0),0)</f>
        <v>0</v>
      </c>
      <c r="T159" s="6">
        <f t="shared" ref="T159:T207" si="95">IF(AND(D159&lt;=L$4,P159&lt;&gt;"Y"),S159+R159,0)</f>
        <v>0</v>
      </c>
      <c r="U159" s="2"/>
      <c r="V159" s="2" t="str">
        <f>IF(O159&lt;&gt;"",VLOOKUP(O159,Runners!CZ$3:DM$180,V$1,FALSE),"")</f>
        <v/>
      </c>
      <c r="W159" s="18" t="str">
        <f t="shared" ref="W159:W207" si="96">IF(O159&lt;&gt;"",(V159-N159)/V159,"")</f>
        <v/>
      </c>
    </row>
    <row r="160" spans="2:23" x14ac:dyDescent="0.25">
      <c r="C160" s="3">
        <f>IF(A160&lt;&gt;"",VLOOKUP(A160,'Runners RBH2'!A$3:CT$114,C$1,FALSE),0)</f>
        <v>0</v>
      </c>
      <c r="D160" s="6">
        <f t="shared" si="78"/>
        <v>155</v>
      </c>
      <c r="E160" s="2"/>
      <c r="F160" s="2">
        <f t="shared" si="84"/>
        <v>0</v>
      </c>
      <c r="J160" s="1">
        <f t="shared" si="93"/>
        <v>0</v>
      </c>
      <c r="M160" s="8" t="str">
        <f t="shared" si="89"/>
        <v/>
      </c>
      <c r="N160" s="8" t="str">
        <f t="shared" si="90"/>
        <v/>
      </c>
      <c r="O160" s="1" t="str">
        <f t="shared" si="91"/>
        <v/>
      </c>
      <c r="P160" s="32" t="str">
        <f t="shared" si="92"/>
        <v/>
      </c>
      <c r="Q160" s="32" t="str">
        <f t="shared" si="94"/>
        <v/>
      </c>
      <c r="R160" s="6">
        <f t="shared" si="75"/>
        <v>0</v>
      </c>
      <c r="S160" s="6">
        <f>IF(AND(D160&lt;=L$4,P160&lt;&gt;"Y"),IF(N160&lt;VLOOKUP(O160,'Runners RBH2'!A$3:FQ$114,S$1,FALSE),IF(Y$2="zero",0,Y$2),0),0)</f>
        <v>0</v>
      </c>
      <c r="T160" s="6">
        <f t="shared" si="95"/>
        <v>0</v>
      </c>
      <c r="U160" s="2"/>
      <c r="V160" s="2" t="str">
        <f>IF(O160&lt;&gt;"",VLOOKUP(O160,Runners!CZ$3:DM$180,V$1,FALSE),"")</f>
        <v/>
      </c>
      <c r="W160" s="18" t="str">
        <f t="shared" si="96"/>
        <v/>
      </c>
    </row>
    <row r="161" spans="3:23" x14ac:dyDescent="0.25">
      <c r="C161" s="3">
        <f>IF(A161&lt;&gt;"",VLOOKUP(A161,'Runners RBH2'!A$3:CT$114,C$1,FALSE),0)</f>
        <v>0</v>
      </c>
      <c r="D161" s="6">
        <f t="shared" si="78"/>
        <v>156</v>
      </c>
      <c r="E161" s="2"/>
      <c r="F161" s="2">
        <f t="shared" si="84"/>
        <v>0</v>
      </c>
      <c r="J161" s="1">
        <f t="shared" si="93"/>
        <v>0</v>
      </c>
      <c r="M161" s="8" t="str">
        <f t="shared" si="89"/>
        <v/>
      </c>
      <c r="N161" s="8" t="str">
        <f t="shared" si="90"/>
        <v/>
      </c>
      <c r="O161" s="1" t="str">
        <f t="shared" si="91"/>
        <v/>
      </c>
      <c r="P161" s="32" t="str">
        <f t="shared" si="92"/>
        <v/>
      </c>
      <c r="Q161" s="32" t="str">
        <f t="shared" si="94"/>
        <v/>
      </c>
      <c r="R161" s="6">
        <f t="shared" si="75"/>
        <v>0</v>
      </c>
      <c r="S161" s="6">
        <f>IF(AND(D161&lt;=L$4,P161&lt;&gt;"Y"),IF(N161&lt;VLOOKUP(O161,'Runners RBH2'!A$3:FQ$114,S$1,FALSE),IF(Y$2="zero",0,Y$2),0),0)</f>
        <v>0</v>
      </c>
      <c r="T161" s="6">
        <f t="shared" si="95"/>
        <v>0</v>
      </c>
      <c r="U161" s="2"/>
      <c r="V161" s="2" t="str">
        <f>IF(O161&lt;&gt;"",VLOOKUP(O161,Runners!CZ$3:DM$180,V$1,FALSE),"")</f>
        <v/>
      </c>
      <c r="W161" s="18" t="str">
        <f t="shared" si="96"/>
        <v/>
      </c>
    </row>
    <row r="162" spans="3:23" x14ac:dyDescent="0.25">
      <c r="C162" s="3">
        <f>IF(A162&lt;&gt;"",VLOOKUP(A162,'Runners RBH2'!A$3:CT$114,C$1,FALSE),0)</f>
        <v>0</v>
      </c>
      <c r="D162" s="6">
        <f t="shared" si="78"/>
        <v>157</v>
      </c>
      <c r="E162" s="2"/>
      <c r="F162" s="2">
        <f t="shared" si="84"/>
        <v>0</v>
      </c>
      <c r="J162" s="1">
        <f t="shared" si="93"/>
        <v>0</v>
      </c>
      <c r="M162" s="8" t="str">
        <f t="shared" si="89"/>
        <v/>
      </c>
      <c r="N162" s="8" t="str">
        <f t="shared" si="90"/>
        <v/>
      </c>
      <c r="O162" s="1" t="str">
        <f t="shared" si="91"/>
        <v/>
      </c>
      <c r="P162" s="32" t="str">
        <f t="shared" si="92"/>
        <v/>
      </c>
      <c r="Q162" s="32" t="str">
        <f t="shared" si="94"/>
        <v/>
      </c>
      <c r="R162" s="6">
        <f t="shared" si="75"/>
        <v>0</v>
      </c>
      <c r="S162" s="6">
        <f>IF(AND(D162&lt;=L$4,P162&lt;&gt;"Y"),IF(N162&lt;VLOOKUP(O162,'Runners RBH2'!A$3:FQ$114,S$1,FALSE),IF(Y$2="zero",0,Y$2),0),0)</f>
        <v>0</v>
      </c>
      <c r="T162" s="6">
        <f t="shared" si="95"/>
        <v>0</v>
      </c>
      <c r="U162" s="2"/>
      <c r="V162" s="2" t="str">
        <f>IF(O162&lt;&gt;"",VLOOKUP(O162,Runners!CZ$3:DM$180,V$1,FALSE),"")</f>
        <v/>
      </c>
      <c r="W162" s="18" t="str">
        <f t="shared" si="96"/>
        <v/>
      </c>
    </row>
    <row r="163" spans="3:23" x14ac:dyDescent="0.25">
      <c r="C163" s="3">
        <f>IF(A163&lt;&gt;"",VLOOKUP(A163,'Runners RBH2'!A$3:CT$114,C$1,FALSE),0)</f>
        <v>0</v>
      </c>
      <c r="D163" s="6">
        <f t="shared" si="78"/>
        <v>158</v>
      </c>
      <c r="E163" s="2"/>
      <c r="F163" s="2">
        <f t="shared" si="84"/>
        <v>0</v>
      </c>
      <c r="J163" s="1">
        <f t="shared" si="93"/>
        <v>0</v>
      </c>
      <c r="M163" s="8" t="str">
        <f t="shared" si="89"/>
        <v/>
      </c>
      <c r="N163" s="8" t="str">
        <f t="shared" si="90"/>
        <v/>
      </c>
      <c r="O163" s="1" t="str">
        <f t="shared" si="91"/>
        <v/>
      </c>
      <c r="P163" s="32" t="str">
        <f t="shared" si="92"/>
        <v/>
      </c>
      <c r="Q163" s="32" t="str">
        <f t="shared" si="94"/>
        <v/>
      </c>
      <c r="R163" s="6">
        <f t="shared" si="75"/>
        <v>0</v>
      </c>
      <c r="S163" s="6">
        <f>IF(AND(D163&lt;=L$4,P163&lt;&gt;"Y"),IF(N163&lt;VLOOKUP(O163,'Runners RBH2'!A$3:FQ$114,S$1,FALSE),IF(Y$2="zero",0,Y$2),0),0)</f>
        <v>0</v>
      </c>
      <c r="T163" s="6">
        <f t="shared" si="95"/>
        <v>0</v>
      </c>
      <c r="U163" s="2"/>
      <c r="V163" s="2" t="str">
        <f>IF(O163&lt;&gt;"",VLOOKUP(O163,Runners!CZ$3:DM$180,V$1,FALSE),"")</f>
        <v/>
      </c>
      <c r="W163" s="18" t="str">
        <f t="shared" si="96"/>
        <v/>
      </c>
    </row>
    <row r="164" spans="3:23" x14ac:dyDescent="0.25">
      <c r="C164" s="3">
        <f>IF(A164&lt;&gt;"",VLOOKUP(A164,'Runners RBH2'!A$3:CT$114,C$1,FALSE),0)</f>
        <v>0</v>
      </c>
      <c r="D164" s="6">
        <f t="shared" si="78"/>
        <v>159</v>
      </c>
      <c r="E164" s="2"/>
      <c r="F164" s="2">
        <f t="shared" si="84"/>
        <v>0</v>
      </c>
      <c r="J164" s="1">
        <f t="shared" si="93"/>
        <v>0</v>
      </c>
      <c r="M164" s="8" t="str">
        <f t="shared" si="89"/>
        <v/>
      </c>
      <c r="N164" s="8" t="str">
        <f t="shared" si="90"/>
        <v/>
      </c>
      <c r="O164" s="1" t="str">
        <f t="shared" si="91"/>
        <v/>
      </c>
      <c r="P164" s="32" t="str">
        <f t="shared" si="92"/>
        <v/>
      </c>
      <c r="Q164" s="32" t="str">
        <f t="shared" si="94"/>
        <v/>
      </c>
      <c r="R164" s="6">
        <f t="shared" si="75"/>
        <v>0</v>
      </c>
      <c r="S164" s="6">
        <f>IF(AND(D164&lt;=L$4,P164&lt;&gt;"Y"),IF(N164&lt;VLOOKUP(O164,'Runners RBH2'!A$3:FQ$114,S$1,FALSE),IF(Y$2="zero",0,Y$2),0),0)</f>
        <v>0</v>
      </c>
      <c r="T164" s="6">
        <f t="shared" si="95"/>
        <v>0</v>
      </c>
      <c r="U164" s="2"/>
      <c r="V164" s="2" t="str">
        <f>IF(O164&lt;&gt;"",VLOOKUP(O164,Runners!CZ$3:DM$180,V$1,FALSE),"")</f>
        <v/>
      </c>
      <c r="W164" s="18" t="str">
        <f t="shared" si="96"/>
        <v/>
      </c>
    </row>
    <row r="165" spans="3:23" x14ac:dyDescent="0.25">
      <c r="C165" s="3">
        <f>IF(A165&lt;&gt;"",VLOOKUP(A165,'Runners RBH2'!A$3:CT$114,C$1,FALSE),0)</f>
        <v>0</v>
      </c>
      <c r="D165" s="6">
        <f t="shared" si="78"/>
        <v>160</v>
      </c>
      <c r="E165" s="2"/>
      <c r="F165" s="2">
        <f t="shared" si="84"/>
        <v>0</v>
      </c>
      <c r="J165" s="1">
        <f t="shared" si="93"/>
        <v>0</v>
      </c>
      <c r="M165" s="8" t="str">
        <f t="shared" si="89"/>
        <v/>
      </c>
      <c r="N165" s="8" t="str">
        <f t="shared" si="90"/>
        <v/>
      </c>
      <c r="O165" s="1" t="str">
        <f t="shared" si="91"/>
        <v/>
      </c>
      <c r="P165" s="32" t="str">
        <f t="shared" si="92"/>
        <v/>
      </c>
      <c r="Q165" s="32" t="str">
        <f t="shared" si="94"/>
        <v/>
      </c>
      <c r="R165" s="6">
        <f t="shared" si="75"/>
        <v>0</v>
      </c>
      <c r="S165" s="6">
        <f>IF(AND(D165&lt;=L$4,P165&lt;&gt;"Y"),IF(N165&lt;VLOOKUP(O165,'Runners RBH2'!A$3:FQ$114,S$1,FALSE),IF(Y$2="zero",0,Y$2),0),0)</f>
        <v>0</v>
      </c>
      <c r="T165" s="6">
        <f t="shared" si="95"/>
        <v>0</v>
      </c>
      <c r="U165" s="2"/>
      <c r="V165" s="2" t="str">
        <f>IF(O165&lt;&gt;"",VLOOKUP(O165,Runners!CZ$3:DM$180,V$1,FALSE),"")</f>
        <v/>
      </c>
      <c r="W165" s="18" t="str">
        <f t="shared" si="96"/>
        <v/>
      </c>
    </row>
    <row r="166" spans="3:23" x14ac:dyDescent="0.25">
      <c r="C166" s="3">
        <f>IF(A166&lt;&gt;"",VLOOKUP(A166,'Runners RBH2'!A$3:CT$114,C$1,FALSE),0)</f>
        <v>0</v>
      </c>
      <c r="D166" s="6">
        <f t="shared" si="78"/>
        <v>161</v>
      </c>
      <c r="E166" s="2"/>
      <c r="F166" s="2">
        <f t="shared" si="84"/>
        <v>0</v>
      </c>
      <c r="J166" s="1">
        <f t="shared" si="93"/>
        <v>0</v>
      </c>
      <c r="M166" s="8" t="str">
        <f t="shared" si="89"/>
        <v/>
      </c>
      <c r="N166" s="8" t="str">
        <f t="shared" si="90"/>
        <v/>
      </c>
      <c r="O166" s="1" t="str">
        <f t="shared" si="91"/>
        <v/>
      </c>
      <c r="P166" s="32" t="str">
        <f t="shared" si="92"/>
        <v/>
      </c>
      <c r="Q166" s="32" t="str">
        <f t="shared" si="94"/>
        <v/>
      </c>
      <c r="R166" s="6">
        <f t="shared" si="75"/>
        <v>0</v>
      </c>
      <c r="S166" s="6">
        <f>IF(AND(D166&lt;=L$4,P166&lt;&gt;"Y"),IF(N166&lt;VLOOKUP(O166,'Runners RBH2'!A$3:FQ$114,S$1,FALSE),IF(Y$2="zero",0,Y$2),0),0)</f>
        <v>0</v>
      </c>
      <c r="T166" s="6">
        <f t="shared" si="95"/>
        <v>0</v>
      </c>
      <c r="U166" s="2"/>
      <c r="V166" s="2" t="str">
        <f>IF(O166&lt;&gt;"",VLOOKUP(O166,Runners!CZ$3:DM$180,V$1,FALSE),"")</f>
        <v/>
      </c>
      <c r="W166" s="18" t="str">
        <f t="shared" si="96"/>
        <v/>
      </c>
    </row>
    <row r="167" spans="3:23" x14ac:dyDescent="0.25">
      <c r="C167" s="3">
        <f>IF(A167&lt;&gt;"",VLOOKUP(A167,'Runners RBH2'!A$3:CT$114,C$1,FALSE),0)</f>
        <v>0</v>
      </c>
      <c r="D167" s="6">
        <f t="shared" si="78"/>
        <v>162</v>
      </c>
      <c r="E167" s="2"/>
      <c r="F167" s="2">
        <f t="shared" si="84"/>
        <v>0</v>
      </c>
      <c r="J167" s="1">
        <f t="shared" si="93"/>
        <v>0</v>
      </c>
      <c r="M167" s="8" t="str">
        <f t="shared" si="89"/>
        <v/>
      </c>
      <c r="N167" s="8" t="str">
        <f t="shared" si="90"/>
        <v/>
      </c>
      <c r="O167" s="1" t="str">
        <f t="shared" si="91"/>
        <v/>
      </c>
      <c r="P167" s="32" t="str">
        <f t="shared" si="92"/>
        <v/>
      </c>
      <c r="Q167" s="32" t="str">
        <f t="shared" si="94"/>
        <v/>
      </c>
      <c r="R167" s="6">
        <f t="shared" si="75"/>
        <v>0</v>
      </c>
      <c r="S167" s="6">
        <f>IF(AND(D167&lt;=L$4,P167&lt;&gt;"Y"),IF(N167&lt;VLOOKUP(O167,'Runners RBH2'!A$3:FQ$114,S$1,FALSE),IF(Y$2="zero",0,Y$2),0),0)</f>
        <v>0</v>
      </c>
      <c r="T167" s="6">
        <f t="shared" si="95"/>
        <v>0</v>
      </c>
      <c r="U167" s="2"/>
      <c r="V167" s="2" t="str">
        <f>IF(O167&lt;&gt;"",VLOOKUP(O167,Runners!CZ$3:DM$180,V$1,FALSE),"")</f>
        <v/>
      </c>
      <c r="W167" s="18" t="str">
        <f t="shared" si="96"/>
        <v/>
      </c>
    </row>
    <row r="168" spans="3:23" x14ac:dyDescent="0.25">
      <c r="C168" s="3">
        <f>IF(A168&lt;&gt;"",VLOOKUP(A168,'Runners RBH2'!A$3:CT$114,C$1,FALSE),0)</f>
        <v>0</v>
      </c>
      <c r="D168" s="6">
        <f t="shared" si="78"/>
        <v>163</v>
      </c>
      <c r="E168" s="2"/>
      <c r="F168" s="2">
        <f t="shared" si="84"/>
        <v>0</v>
      </c>
      <c r="J168" s="1">
        <f t="shared" si="93"/>
        <v>0</v>
      </c>
      <c r="M168" s="8" t="str">
        <f t="shared" si="89"/>
        <v/>
      </c>
      <c r="N168" s="8" t="str">
        <f t="shared" si="90"/>
        <v/>
      </c>
      <c r="O168" s="1" t="str">
        <f t="shared" si="91"/>
        <v/>
      </c>
      <c r="P168" s="32" t="str">
        <f t="shared" si="92"/>
        <v/>
      </c>
      <c r="Q168" s="32" t="str">
        <f t="shared" si="94"/>
        <v/>
      </c>
      <c r="R168" s="6">
        <f t="shared" si="75"/>
        <v>0</v>
      </c>
      <c r="S168" s="6">
        <f>IF(AND(D168&lt;=L$4,P168&lt;&gt;"Y"),IF(N168&lt;VLOOKUP(O168,'Runners RBH2'!A$3:FQ$114,S$1,FALSE),IF(Y$2="zero",0,Y$2),0),0)</f>
        <v>0</v>
      </c>
      <c r="T168" s="6">
        <f t="shared" si="95"/>
        <v>0</v>
      </c>
      <c r="U168" s="2"/>
      <c r="V168" s="2" t="str">
        <f>IF(O168&lt;&gt;"",VLOOKUP(O168,Runners!CZ$3:DM$180,V$1,FALSE),"")</f>
        <v/>
      </c>
      <c r="W168" s="18" t="str">
        <f t="shared" si="96"/>
        <v/>
      </c>
    </row>
    <row r="169" spans="3:23" x14ac:dyDescent="0.25">
      <c r="C169" s="3">
        <f>IF(A169&lt;&gt;"",VLOOKUP(A169,'Runners RBH2'!A$3:CT$114,C$1,FALSE),0)</f>
        <v>0</v>
      </c>
      <c r="D169" s="6">
        <f t="shared" si="78"/>
        <v>164</v>
      </c>
      <c r="E169" s="2"/>
      <c r="F169" s="2">
        <f t="shared" si="84"/>
        <v>0</v>
      </c>
      <c r="J169" s="1">
        <f t="shared" si="93"/>
        <v>0</v>
      </c>
      <c r="M169" s="8" t="str">
        <f t="shared" si="89"/>
        <v/>
      </c>
      <c r="N169" s="8" t="str">
        <f t="shared" si="90"/>
        <v/>
      </c>
      <c r="O169" s="1" t="str">
        <f t="shared" si="91"/>
        <v/>
      </c>
      <c r="P169" s="32" t="str">
        <f t="shared" si="92"/>
        <v/>
      </c>
      <c r="Q169" s="32" t="str">
        <f t="shared" si="94"/>
        <v/>
      </c>
      <c r="R169" s="6">
        <f t="shared" si="75"/>
        <v>0</v>
      </c>
      <c r="S169" s="6">
        <f>IF(AND(D169&lt;=L$4,P169&lt;&gt;"Y"),IF(N169&lt;VLOOKUP(O169,'Runners RBH2'!A$3:FQ$114,S$1,FALSE),IF(Y$2="zero",0,Y$2),0),0)</f>
        <v>0</v>
      </c>
      <c r="T169" s="6">
        <f t="shared" si="95"/>
        <v>0</v>
      </c>
      <c r="U169" s="2"/>
      <c r="V169" s="2" t="str">
        <f>IF(O169&lt;&gt;"",VLOOKUP(O169,Runners!CZ$3:DM$180,V$1,FALSE),"")</f>
        <v/>
      </c>
      <c r="W169" s="18" t="str">
        <f t="shared" si="96"/>
        <v/>
      </c>
    </row>
    <row r="170" spans="3:23" x14ac:dyDescent="0.25">
      <c r="C170" s="3">
        <f>IF(A170&lt;&gt;"",VLOOKUP(A170,'Runners RBH2'!A$3:CT$114,C$1,FALSE),0)</f>
        <v>0</v>
      </c>
      <c r="D170" s="6">
        <f t="shared" si="78"/>
        <v>165</v>
      </c>
      <c r="E170" s="2"/>
      <c r="F170" s="2">
        <f t="shared" si="84"/>
        <v>0</v>
      </c>
      <c r="J170" s="1">
        <f t="shared" si="93"/>
        <v>0</v>
      </c>
      <c r="M170" s="8" t="str">
        <f t="shared" si="89"/>
        <v/>
      </c>
      <c r="N170" s="8" t="str">
        <f t="shared" si="90"/>
        <v/>
      </c>
      <c r="O170" s="1" t="str">
        <f t="shared" si="91"/>
        <v/>
      </c>
      <c r="P170" s="32" t="str">
        <f t="shared" si="92"/>
        <v/>
      </c>
      <c r="Q170" s="32" t="str">
        <f t="shared" si="94"/>
        <v/>
      </c>
      <c r="R170" s="6">
        <f t="shared" si="75"/>
        <v>0</v>
      </c>
      <c r="S170" s="6">
        <f>IF(AND(D170&lt;=L$4,P170&lt;&gt;"Y"),IF(N170&lt;VLOOKUP(O170,'Runners RBH2'!A$3:FQ$114,S$1,FALSE),IF(Y$2="zero",0,Y$2),0),0)</f>
        <v>0</v>
      </c>
      <c r="T170" s="6">
        <f t="shared" si="95"/>
        <v>0</v>
      </c>
      <c r="U170" s="2"/>
      <c r="V170" s="2" t="str">
        <f>IF(O170&lt;&gt;"",VLOOKUP(O170,Runners!CZ$3:DM$180,V$1,FALSE),"")</f>
        <v/>
      </c>
      <c r="W170" s="18" t="str">
        <f t="shared" si="96"/>
        <v/>
      </c>
    </row>
    <row r="171" spans="3:23" x14ac:dyDescent="0.25">
      <c r="C171" s="3">
        <f>IF(A171&lt;&gt;"",VLOOKUP(A171,'Runners RBH2'!A$3:CT$114,C$1,FALSE),0)</f>
        <v>0</v>
      </c>
      <c r="D171" s="6">
        <f t="shared" si="78"/>
        <v>166</v>
      </c>
      <c r="E171" s="2"/>
      <c r="F171" s="2">
        <f t="shared" si="84"/>
        <v>0</v>
      </c>
      <c r="J171" s="1">
        <f t="shared" si="93"/>
        <v>0</v>
      </c>
      <c r="M171" s="8" t="str">
        <f t="shared" si="89"/>
        <v/>
      </c>
      <c r="N171" s="8" t="str">
        <f t="shared" si="90"/>
        <v/>
      </c>
      <c r="O171" s="1" t="str">
        <f t="shared" si="91"/>
        <v/>
      </c>
      <c r="P171" s="32" t="str">
        <f t="shared" si="92"/>
        <v/>
      </c>
      <c r="Q171" s="32" t="str">
        <f t="shared" si="94"/>
        <v/>
      </c>
      <c r="R171" s="6">
        <f t="shared" si="75"/>
        <v>0</v>
      </c>
      <c r="S171" s="6">
        <f>IF(AND(D171&lt;=L$4,P171&lt;&gt;"Y"),IF(N171&lt;VLOOKUP(O171,'Runners RBH2'!A$3:FQ$114,S$1,FALSE),IF(Y$2="zero",0,Y$2),0),0)</f>
        <v>0</v>
      </c>
      <c r="T171" s="6">
        <f t="shared" si="95"/>
        <v>0</v>
      </c>
      <c r="U171" s="2"/>
      <c r="V171" s="2" t="str">
        <f>IF(O171&lt;&gt;"",VLOOKUP(O171,Runners!CZ$3:DM$180,V$1,FALSE),"")</f>
        <v/>
      </c>
      <c r="W171" s="18" t="str">
        <f t="shared" si="96"/>
        <v/>
      </c>
    </row>
    <row r="172" spans="3:23" x14ac:dyDescent="0.25">
      <c r="C172" s="3">
        <f>IF(A172&lt;&gt;"",VLOOKUP(A172,'Runners RBH2'!A$3:CT$114,C$1,FALSE),0)</f>
        <v>0</v>
      </c>
      <c r="D172" s="6">
        <f t="shared" si="78"/>
        <v>167</v>
      </c>
      <c r="E172" s="2"/>
      <c r="F172" s="2">
        <f t="shared" si="84"/>
        <v>0</v>
      </c>
      <c r="J172" s="1">
        <f t="shared" si="93"/>
        <v>0</v>
      </c>
      <c r="M172" s="8" t="str">
        <f t="shared" si="89"/>
        <v/>
      </c>
      <c r="N172" s="8" t="str">
        <f t="shared" si="90"/>
        <v/>
      </c>
      <c r="O172" s="1" t="str">
        <f t="shared" si="91"/>
        <v/>
      </c>
      <c r="P172" s="32" t="str">
        <f t="shared" si="92"/>
        <v/>
      </c>
      <c r="Q172" s="32" t="str">
        <f t="shared" si="94"/>
        <v/>
      </c>
      <c r="R172" s="6">
        <f t="shared" si="75"/>
        <v>0</v>
      </c>
      <c r="S172" s="6">
        <f>IF(AND(D172&lt;=L$4,P172&lt;&gt;"Y"),IF(N172&lt;VLOOKUP(O172,'Runners RBH2'!A$3:FQ$114,S$1,FALSE),IF(Y$2="zero",0,Y$2),0),0)</f>
        <v>0</v>
      </c>
      <c r="T172" s="6">
        <f t="shared" si="95"/>
        <v>0</v>
      </c>
      <c r="U172" s="2"/>
      <c r="V172" s="2" t="str">
        <f>IF(O172&lt;&gt;"",VLOOKUP(O172,Runners!CZ$3:DM$180,V$1,FALSE),"")</f>
        <v/>
      </c>
      <c r="W172" s="18" t="str">
        <f t="shared" si="96"/>
        <v/>
      </c>
    </row>
    <row r="173" spans="3:23" x14ac:dyDescent="0.25">
      <c r="C173" s="3">
        <f>IF(A173&lt;&gt;"",VLOOKUP(A173,'Runners RBH2'!A$3:CT$114,C$1,FALSE),0)</f>
        <v>0</v>
      </c>
      <c r="D173" s="6">
        <f t="shared" si="78"/>
        <v>168</v>
      </c>
      <c r="E173" s="2"/>
      <c r="F173" s="2">
        <f t="shared" si="84"/>
        <v>0</v>
      </c>
      <c r="J173" s="1">
        <f t="shared" si="93"/>
        <v>0</v>
      </c>
      <c r="M173" s="8" t="str">
        <f t="shared" si="89"/>
        <v/>
      </c>
      <c r="N173" s="8" t="str">
        <f t="shared" si="90"/>
        <v/>
      </c>
      <c r="O173" s="1" t="str">
        <f t="shared" si="91"/>
        <v/>
      </c>
      <c r="P173" s="32" t="str">
        <f t="shared" si="92"/>
        <v/>
      </c>
      <c r="Q173" s="32" t="str">
        <f t="shared" si="94"/>
        <v/>
      </c>
      <c r="R173" s="6">
        <f t="shared" si="75"/>
        <v>0</v>
      </c>
      <c r="S173" s="6">
        <f>IF(AND(D173&lt;=L$4,P173&lt;&gt;"Y"),IF(N173&lt;VLOOKUP(O173,'Runners RBH2'!A$3:FQ$114,S$1,FALSE),IF(Y$2="zero",0,Y$2),0),0)</f>
        <v>0</v>
      </c>
      <c r="T173" s="6">
        <f t="shared" si="95"/>
        <v>0</v>
      </c>
      <c r="U173" s="2"/>
      <c r="V173" s="2" t="str">
        <f>IF(O173&lt;&gt;"",VLOOKUP(O173,Runners!CZ$3:DM$180,V$1,FALSE),"")</f>
        <v/>
      </c>
      <c r="W173" s="18" t="str">
        <f t="shared" si="96"/>
        <v/>
      </c>
    </row>
    <row r="174" spans="3:23" x14ac:dyDescent="0.25">
      <c r="C174" s="3">
        <f>IF(A174&lt;&gt;"",VLOOKUP(A174,'Runners RBH2'!A$3:CT$114,C$1,FALSE),0)</f>
        <v>0</v>
      </c>
      <c r="D174" s="6">
        <f t="shared" si="78"/>
        <v>169</v>
      </c>
      <c r="E174" s="2"/>
      <c r="F174" s="2">
        <f t="shared" si="84"/>
        <v>0</v>
      </c>
      <c r="J174" s="1">
        <f t="shared" si="93"/>
        <v>0</v>
      </c>
      <c r="M174" s="8" t="str">
        <f t="shared" si="89"/>
        <v/>
      </c>
      <c r="N174" s="8" t="str">
        <f t="shared" si="90"/>
        <v/>
      </c>
      <c r="O174" s="1" t="str">
        <f t="shared" si="91"/>
        <v/>
      </c>
      <c r="P174" s="32" t="str">
        <f t="shared" si="92"/>
        <v/>
      </c>
      <c r="Q174" s="32" t="str">
        <f t="shared" si="94"/>
        <v/>
      </c>
      <c r="R174" s="6">
        <f t="shared" si="75"/>
        <v>0</v>
      </c>
      <c r="S174" s="6">
        <f>IF(AND(D174&lt;=L$4,P174&lt;&gt;"Y"),IF(N174&lt;VLOOKUP(O174,'Runners RBH2'!A$3:FQ$114,S$1,FALSE),IF(Y$2="zero",0,Y$2),0),0)</f>
        <v>0</v>
      </c>
      <c r="T174" s="6">
        <f t="shared" si="95"/>
        <v>0</v>
      </c>
      <c r="U174" s="2"/>
      <c r="V174" s="2" t="str">
        <f>IF(O174&lt;&gt;"",VLOOKUP(O174,Runners!CZ$3:DM$180,V$1,FALSE),"")</f>
        <v/>
      </c>
      <c r="W174" s="18" t="str">
        <f t="shared" si="96"/>
        <v/>
      </c>
    </row>
    <row r="175" spans="3:23" x14ac:dyDescent="0.25">
      <c r="C175" s="3">
        <f>IF(A175&lt;&gt;"",VLOOKUP(A175,'Runners RBH2'!A$3:CT$114,C$1,FALSE),0)</f>
        <v>0</v>
      </c>
      <c r="D175" s="6">
        <f t="shared" si="78"/>
        <v>170</v>
      </c>
      <c r="E175" s="2"/>
      <c r="F175" s="2">
        <f t="shared" si="84"/>
        <v>0</v>
      </c>
      <c r="J175" s="1">
        <f t="shared" si="93"/>
        <v>0</v>
      </c>
      <c r="M175" s="8" t="str">
        <f t="shared" si="89"/>
        <v/>
      </c>
      <c r="N175" s="8" t="str">
        <f t="shared" si="90"/>
        <v/>
      </c>
      <c r="O175" s="1" t="str">
        <f t="shared" si="91"/>
        <v/>
      </c>
      <c r="P175" s="32" t="str">
        <f t="shared" si="92"/>
        <v/>
      </c>
      <c r="Q175" s="32" t="str">
        <f t="shared" si="94"/>
        <v/>
      </c>
      <c r="R175" s="6">
        <f t="shared" si="75"/>
        <v>0</v>
      </c>
      <c r="S175" s="6">
        <f>IF(AND(D175&lt;=L$4,P175&lt;&gt;"Y"),IF(N175&lt;VLOOKUP(O175,'Runners RBH2'!A$3:FQ$114,S$1,FALSE),IF(Y$2="zero",0,Y$2),0),0)</f>
        <v>0</v>
      </c>
      <c r="T175" s="6">
        <f t="shared" si="95"/>
        <v>0</v>
      </c>
      <c r="U175" s="2"/>
      <c r="V175" s="2" t="str">
        <f>IF(O175&lt;&gt;"",VLOOKUP(O175,Runners!CZ$3:DM$180,V$1,FALSE),"")</f>
        <v/>
      </c>
      <c r="W175" s="18" t="str">
        <f t="shared" si="96"/>
        <v/>
      </c>
    </row>
    <row r="176" spans="3:23" x14ac:dyDescent="0.25">
      <c r="C176" s="3">
        <f>IF(A176&lt;&gt;"",VLOOKUP(A176,'Runners RBH2'!A$3:CT$114,C$1,FALSE),0)</f>
        <v>0</v>
      </c>
      <c r="D176" s="6">
        <f t="shared" si="78"/>
        <v>171</v>
      </c>
      <c r="E176" s="2"/>
      <c r="F176" s="2">
        <f t="shared" si="84"/>
        <v>0</v>
      </c>
      <c r="J176" s="1">
        <f t="shared" si="93"/>
        <v>0</v>
      </c>
      <c r="M176" s="8" t="str">
        <f t="shared" si="89"/>
        <v/>
      </c>
      <c r="N176" s="8" t="str">
        <f t="shared" si="90"/>
        <v/>
      </c>
      <c r="O176" s="1" t="str">
        <f t="shared" si="91"/>
        <v/>
      </c>
      <c r="P176" s="32" t="str">
        <f t="shared" si="92"/>
        <v/>
      </c>
      <c r="Q176" s="32" t="str">
        <f t="shared" si="94"/>
        <v/>
      </c>
      <c r="R176" s="6">
        <f t="shared" si="75"/>
        <v>0</v>
      </c>
      <c r="S176" s="6">
        <f>IF(AND(D176&lt;=L$4,P176&lt;&gt;"Y"),IF(N176&lt;VLOOKUP(O176,'Runners RBH2'!A$3:FQ$114,S$1,FALSE),IF(Y$2="zero",0,Y$2),0),0)</f>
        <v>0</v>
      </c>
      <c r="T176" s="6">
        <f t="shared" si="95"/>
        <v>0</v>
      </c>
      <c r="U176" s="2"/>
      <c r="V176" s="2" t="str">
        <f>IF(O176&lt;&gt;"",VLOOKUP(O176,Runners!CZ$3:DM$180,V$1,FALSE),"")</f>
        <v/>
      </c>
      <c r="W176" s="18" t="str">
        <f t="shared" si="96"/>
        <v/>
      </c>
    </row>
    <row r="177" spans="3:23" x14ac:dyDescent="0.25">
      <c r="C177" s="3">
        <f>IF(A177&lt;&gt;"",VLOOKUP(A177,'Runners RBH2'!A$3:CT$114,C$1,FALSE),0)</f>
        <v>0</v>
      </c>
      <c r="D177" s="6">
        <f t="shared" si="78"/>
        <v>172</v>
      </c>
      <c r="E177" s="2"/>
      <c r="F177" s="2">
        <f t="shared" si="84"/>
        <v>0</v>
      </c>
      <c r="J177" s="1">
        <f t="shared" si="93"/>
        <v>0</v>
      </c>
      <c r="M177" s="8" t="str">
        <f t="shared" si="89"/>
        <v/>
      </c>
      <c r="N177" s="8" t="str">
        <f t="shared" si="90"/>
        <v/>
      </c>
      <c r="O177" s="1" t="str">
        <f t="shared" si="91"/>
        <v/>
      </c>
      <c r="P177" s="32" t="str">
        <f t="shared" si="92"/>
        <v/>
      </c>
      <c r="Q177" s="32" t="str">
        <f t="shared" si="94"/>
        <v/>
      </c>
      <c r="R177" s="6">
        <f t="shared" si="75"/>
        <v>0</v>
      </c>
      <c r="S177" s="6">
        <f>IF(AND(D177&lt;=L$4,P177&lt;&gt;"Y"),IF(N177&lt;VLOOKUP(O177,'Runners RBH2'!A$3:FQ$114,S$1,FALSE),IF(Y$2="zero",0,Y$2),0),0)</f>
        <v>0</v>
      </c>
      <c r="T177" s="6">
        <f t="shared" si="95"/>
        <v>0</v>
      </c>
      <c r="U177" s="2"/>
      <c r="V177" s="2" t="str">
        <f>IF(O177&lt;&gt;"",VLOOKUP(O177,Runners!CZ$3:DM$180,V$1,FALSE),"")</f>
        <v/>
      </c>
      <c r="W177" s="18" t="str">
        <f t="shared" si="96"/>
        <v/>
      </c>
    </row>
    <row r="178" spans="3:23" x14ac:dyDescent="0.25">
      <c r="C178" s="3">
        <f>IF(A178&lt;&gt;"",VLOOKUP(A178,'Runners RBH2'!A$3:CT$114,C$1,FALSE),0)</f>
        <v>0</v>
      </c>
      <c r="D178" s="6">
        <f t="shared" si="78"/>
        <v>173</v>
      </c>
      <c r="E178" s="2"/>
      <c r="F178" s="2">
        <f t="shared" si="84"/>
        <v>0</v>
      </c>
      <c r="J178" s="1">
        <f t="shared" si="93"/>
        <v>0</v>
      </c>
      <c r="M178" s="8" t="str">
        <f t="shared" si="89"/>
        <v/>
      </c>
      <c r="N178" s="8" t="str">
        <f t="shared" si="90"/>
        <v/>
      </c>
      <c r="O178" s="1" t="str">
        <f t="shared" si="91"/>
        <v/>
      </c>
      <c r="P178" s="32" t="str">
        <f t="shared" si="92"/>
        <v/>
      </c>
      <c r="Q178" s="32" t="str">
        <f t="shared" si="94"/>
        <v/>
      </c>
      <c r="R178" s="6">
        <f t="shared" si="75"/>
        <v>0</v>
      </c>
      <c r="S178" s="6">
        <f>IF(AND(D178&lt;=L$4,P178&lt;&gt;"Y"),IF(N178&lt;VLOOKUP(O178,'Runners RBH2'!A$3:FQ$114,S$1,FALSE),IF(Y$2="zero",0,Y$2),0),0)</f>
        <v>0</v>
      </c>
      <c r="T178" s="6">
        <f t="shared" si="95"/>
        <v>0</v>
      </c>
      <c r="U178" s="2"/>
      <c r="V178" s="2" t="str">
        <f>IF(O178&lt;&gt;"",VLOOKUP(O178,Runners!CZ$3:DM$180,V$1,FALSE),"")</f>
        <v/>
      </c>
      <c r="W178" s="18" t="str">
        <f t="shared" si="96"/>
        <v/>
      </c>
    </row>
    <row r="179" spans="3:23" x14ac:dyDescent="0.25">
      <c r="C179" s="3">
        <f>IF(A179&lt;&gt;"",VLOOKUP(A179,'Runners RBH2'!A$3:CT$114,C$1,FALSE),0)</f>
        <v>0</v>
      </c>
      <c r="D179" s="6">
        <f t="shared" si="78"/>
        <v>174</v>
      </c>
      <c r="E179" s="2"/>
      <c r="F179" s="2">
        <f t="shared" si="84"/>
        <v>0</v>
      </c>
      <c r="J179" s="1">
        <f t="shared" si="93"/>
        <v>0</v>
      </c>
      <c r="M179" s="8" t="str">
        <f t="shared" si="89"/>
        <v/>
      </c>
      <c r="N179" s="8" t="str">
        <f t="shared" si="90"/>
        <v/>
      </c>
      <c r="O179" s="1" t="str">
        <f t="shared" si="91"/>
        <v/>
      </c>
      <c r="P179" s="32" t="str">
        <f t="shared" si="92"/>
        <v/>
      </c>
      <c r="Q179" s="32" t="str">
        <f t="shared" si="94"/>
        <v/>
      </c>
      <c r="R179" s="6">
        <f t="shared" si="75"/>
        <v>0</v>
      </c>
      <c r="S179" s="6">
        <f>IF(AND(D179&lt;=L$4,P179&lt;&gt;"Y"),IF(N179&lt;VLOOKUP(O179,'Runners RBH2'!A$3:FQ$114,S$1,FALSE),IF(Y$2="zero",0,Y$2),0),0)</f>
        <v>0</v>
      </c>
      <c r="T179" s="6">
        <f t="shared" si="95"/>
        <v>0</v>
      </c>
      <c r="U179" s="2"/>
      <c r="V179" s="2" t="str">
        <f>IF(O179&lt;&gt;"",VLOOKUP(O179,Runners!CZ$3:DM$180,V$1,FALSE),"")</f>
        <v/>
      </c>
      <c r="W179" s="18" t="str">
        <f t="shared" si="96"/>
        <v/>
      </c>
    </row>
    <row r="180" spans="3:23" x14ac:dyDescent="0.25">
      <c r="C180" s="3">
        <f>IF(A180&lt;&gt;"",VLOOKUP(A180,'Runners RBH2'!A$3:CT$114,C$1,FALSE),0)</f>
        <v>0</v>
      </c>
      <c r="D180" s="6">
        <f t="shared" si="78"/>
        <v>175</v>
      </c>
      <c r="E180" s="2"/>
      <c r="F180" s="2">
        <f t="shared" si="84"/>
        <v>0</v>
      </c>
      <c r="J180" s="1">
        <f t="shared" si="93"/>
        <v>0</v>
      </c>
      <c r="M180" s="8" t="str">
        <f t="shared" si="89"/>
        <v/>
      </c>
      <c r="N180" s="8" t="str">
        <f t="shared" si="90"/>
        <v/>
      </c>
      <c r="O180" s="1" t="str">
        <f t="shared" si="91"/>
        <v/>
      </c>
      <c r="P180" s="32" t="str">
        <f t="shared" si="92"/>
        <v/>
      </c>
      <c r="Q180" s="32" t="str">
        <f t="shared" si="94"/>
        <v/>
      </c>
      <c r="R180" s="6">
        <f t="shared" si="75"/>
        <v>0</v>
      </c>
      <c r="S180" s="6">
        <f>IF(AND(D180&lt;=L$4,P180&lt;&gt;"Y"),IF(N180&lt;VLOOKUP(O180,'Runners RBH2'!A$3:FQ$114,S$1,FALSE),IF(Y$2="zero",0,Y$2),0),0)</f>
        <v>0</v>
      </c>
      <c r="T180" s="6">
        <f t="shared" si="95"/>
        <v>0</v>
      </c>
      <c r="U180" s="2"/>
      <c r="V180" s="2" t="str">
        <f>IF(O180&lt;&gt;"",VLOOKUP(O180,Runners!CZ$3:DM$180,V$1,FALSE),"")</f>
        <v/>
      </c>
      <c r="W180" s="18" t="str">
        <f t="shared" si="96"/>
        <v/>
      </c>
    </row>
    <row r="181" spans="3:23" x14ac:dyDescent="0.25">
      <c r="C181" s="3">
        <f>IF(A181&lt;&gt;"",VLOOKUP(A181,'Runners RBH2'!A$3:CT$114,C$1,FALSE),0)</f>
        <v>0</v>
      </c>
      <c r="D181" s="6">
        <f t="shared" si="78"/>
        <v>176</v>
      </c>
      <c r="E181" s="2"/>
      <c r="F181" s="2">
        <f t="shared" si="84"/>
        <v>0</v>
      </c>
      <c r="J181" s="1">
        <f t="shared" si="93"/>
        <v>0</v>
      </c>
      <c r="M181" s="8" t="str">
        <f t="shared" si="89"/>
        <v/>
      </c>
      <c r="N181" s="8" t="str">
        <f t="shared" si="90"/>
        <v/>
      </c>
      <c r="O181" s="1" t="str">
        <f t="shared" si="91"/>
        <v/>
      </c>
      <c r="P181" s="32" t="str">
        <f t="shared" si="92"/>
        <v/>
      </c>
      <c r="Q181" s="32" t="str">
        <f t="shared" si="94"/>
        <v/>
      </c>
      <c r="R181" s="6">
        <f t="shared" si="75"/>
        <v>0</v>
      </c>
      <c r="S181" s="6">
        <f>IF(AND(D181&lt;=L$4,P181&lt;&gt;"Y"),IF(N181&lt;VLOOKUP(O181,'Runners RBH2'!A$3:FQ$114,S$1,FALSE),IF(Y$2="zero",0,Y$2),0),0)</f>
        <v>0</v>
      </c>
      <c r="T181" s="6">
        <f t="shared" si="95"/>
        <v>0</v>
      </c>
      <c r="U181" s="2"/>
      <c r="V181" s="2" t="str">
        <f>IF(O181&lt;&gt;"",VLOOKUP(O181,Runners!CZ$3:DM$180,V$1,FALSE),"")</f>
        <v/>
      </c>
      <c r="W181" s="18" t="str">
        <f t="shared" si="96"/>
        <v/>
      </c>
    </row>
    <row r="182" spans="3:23" x14ac:dyDescent="0.25">
      <c r="C182" s="3">
        <f>IF(A182&lt;&gt;"",VLOOKUP(A182,'Runners RBH2'!A$3:CT$114,C$1,FALSE),0)</f>
        <v>0</v>
      </c>
      <c r="D182" s="6">
        <f t="shared" si="78"/>
        <v>177</v>
      </c>
      <c r="E182" s="2"/>
      <c r="F182" s="2">
        <f t="shared" si="84"/>
        <v>0</v>
      </c>
      <c r="J182" s="1">
        <f t="shared" si="93"/>
        <v>0</v>
      </c>
      <c r="M182" s="8" t="str">
        <f t="shared" si="89"/>
        <v/>
      </c>
      <c r="N182" s="8" t="str">
        <f t="shared" si="90"/>
        <v/>
      </c>
      <c r="O182" s="1" t="str">
        <f t="shared" si="91"/>
        <v/>
      </c>
      <c r="P182" s="32" t="str">
        <f t="shared" si="92"/>
        <v/>
      </c>
      <c r="Q182" s="32" t="str">
        <f t="shared" si="94"/>
        <v/>
      </c>
      <c r="R182" s="6">
        <f t="shared" si="75"/>
        <v>0</v>
      </c>
      <c r="S182" s="6">
        <f>IF(AND(D182&lt;=L$4,P182&lt;&gt;"Y"),IF(N182&lt;VLOOKUP(O182,'Runners RBH2'!A$3:FQ$114,S$1,FALSE),IF(Y$2="zero",0,Y$2),0),0)</f>
        <v>0</v>
      </c>
      <c r="T182" s="6">
        <f t="shared" si="95"/>
        <v>0</v>
      </c>
      <c r="U182" s="2"/>
      <c r="V182" s="2" t="str">
        <f>IF(O182&lt;&gt;"",VLOOKUP(O182,Runners!CZ$3:DM$180,V$1,FALSE),"")</f>
        <v/>
      </c>
      <c r="W182" s="18" t="str">
        <f t="shared" si="96"/>
        <v/>
      </c>
    </row>
    <row r="183" spans="3:23" x14ac:dyDescent="0.25">
      <c r="C183" s="3">
        <f>IF(A183&lt;&gt;"",VLOOKUP(A183,'Runners RBH2'!A$3:CT$114,C$1,FALSE),0)</f>
        <v>0</v>
      </c>
      <c r="D183" s="6">
        <f t="shared" si="78"/>
        <v>178</v>
      </c>
      <c r="E183" s="2"/>
      <c r="F183" s="2">
        <f t="shared" si="84"/>
        <v>0</v>
      </c>
      <c r="J183" s="1">
        <f t="shared" si="93"/>
        <v>0</v>
      </c>
      <c r="M183" s="8" t="str">
        <f t="shared" si="89"/>
        <v/>
      </c>
      <c r="N183" s="8" t="str">
        <f t="shared" si="90"/>
        <v/>
      </c>
      <c r="O183" s="1" t="str">
        <f t="shared" si="91"/>
        <v/>
      </c>
      <c r="P183" s="32" t="str">
        <f t="shared" si="92"/>
        <v/>
      </c>
      <c r="Q183" s="32" t="str">
        <f t="shared" si="94"/>
        <v/>
      </c>
      <c r="R183" s="6">
        <f t="shared" si="75"/>
        <v>0</v>
      </c>
      <c r="S183" s="6">
        <f>IF(AND(D183&lt;=L$4,P183&lt;&gt;"Y"),IF(N183&lt;VLOOKUP(O183,'Runners RBH2'!A$3:FQ$114,S$1,FALSE),IF(Y$2="zero",0,Y$2),0),0)</f>
        <v>0</v>
      </c>
      <c r="T183" s="6">
        <f t="shared" si="95"/>
        <v>0</v>
      </c>
      <c r="U183" s="2"/>
      <c r="V183" s="2" t="str">
        <f>IF(O183&lt;&gt;"",VLOOKUP(O183,Runners!CZ$3:DM$180,V$1,FALSE),"")</f>
        <v/>
      </c>
      <c r="W183" s="18" t="str">
        <f t="shared" si="96"/>
        <v/>
      </c>
    </row>
    <row r="184" spans="3:23" x14ac:dyDescent="0.25">
      <c r="C184" s="3">
        <f>IF(A184&lt;&gt;"",VLOOKUP(A184,'Runners RBH2'!A$3:CT$114,C$1,FALSE),0)</f>
        <v>0</v>
      </c>
      <c r="D184" s="6">
        <f t="shared" si="78"/>
        <v>179</v>
      </c>
      <c r="E184" s="2"/>
      <c r="F184" s="2">
        <f t="shared" si="84"/>
        <v>0</v>
      </c>
      <c r="J184" s="1">
        <f t="shared" si="93"/>
        <v>0</v>
      </c>
      <c r="M184" s="8" t="str">
        <f t="shared" si="89"/>
        <v/>
      </c>
      <c r="N184" s="8" t="str">
        <f t="shared" si="90"/>
        <v/>
      </c>
      <c r="O184" s="1" t="str">
        <f t="shared" si="91"/>
        <v/>
      </c>
      <c r="P184" s="32" t="str">
        <f t="shared" si="92"/>
        <v/>
      </c>
      <c r="Q184" s="32" t="str">
        <f t="shared" si="94"/>
        <v/>
      </c>
      <c r="R184" s="6">
        <f t="shared" si="75"/>
        <v>0</v>
      </c>
      <c r="S184" s="6">
        <f>IF(AND(D184&lt;=L$4,P184&lt;&gt;"Y"),IF(N184&lt;VLOOKUP(O184,'Runners RBH2'!A$3:FQ$114,S$1,FALSE),IF(Y$2="zero",0,Y$2),0),0)</f>
        <v>0</v>
      </c>
      <c r="T184" s="6">
        <f t="shared" si="95"/>
        <v>0</v>
      </c>
      <c r="U184" s="2"/>
      <c r="V184" s="2" t="str">
        <f>IF(O184&lt;&gt;"",VLOOKUP(O184,Runners!CZ$3:DM$180,V$1,FALSE),"")</f>
        <v/>
      </c>
      <c r="W184" s="18" t="str">
        <f t="shared" si="96"/>
        <v/>
      </c>
    </row>
    <row r="185" spans="3:23" x14ac:dyDescent="0.25">
      <c r="C185" s="3">
        <f>IF(A185&lt;&gt;"",VLOOKUP(A185,'Runners RBH2'!A$3:CT$114,C$1,FALSE),0)</f>
        <v>0</v>
      </c>
      <c r="D185" s="6">
        <f t="shared" si="78"/>
        <v>180</v>
      </c>
      <c r="E185" s="2"/>
      <c r="F185" s="2">
        <f t="shared" si="84"/>
        <v>0</v>
      </c>
      <c r="J185" s="1">
        <f t="shared" si="93"/>
        <v>0</v>
      </c>
      <c r="M185" s="8" t="str">
        <f t="shared" si="89"/>
        <v/>
      </c>
      <c r="N185" s="8" t="str">
        <f t="shared" si="90"/>
        <v/>
      </c>
      <c r="O185" s="1" t="str">
        <f t="shared" si="91"/>
        <v/>
      </c>
      <c r="P185" s="32" t="str">
        <f t="shared" si="92"/>
        <v/>
      </c>
      <c r="Q185" s="32" t="str">
        <f t="shared" si="94"/>
        <v/>
      </c>
      <c r="R185" s="6">
        <f t="shared" si="75"/>
        <v>0</v>
      </c>
      <c r="S185" s="6">
        <f>IF(AND(D185&lt;=L$4,P185&lt;&gt;"Y"),IF(N185&lt;VLOOKUP(O185,'Runners RBH2'!A$3:FQ$114,S$1,FALSE),IF(Y$2="zero",0,Y$2),0),0)</f>
        <v>0</v>
      </c>
      <c r="T185" s="6">
        <f t="shared" si="95"/>
        <v>0</v>
      </c>
      <c r="U185" s="2"/>
      <c r="V185" s="2" t="str">
        <f>IF(O185&lt;&gt;"",VLOOKUP(O185,Runners!CZ$3:DM$180,V$1,FALSE),"")</f>
        <v/>
      </c>
      <c r="W185" s="18" t="str">
        <f t="shared" si="96"/>
        <v/>
      </c>
    </row>
    <row r="186" spans="3:23" x14ac:dyDescent="0.25">
      <c r="C186" s="3">
        <f>IF(A186&lt;&gt;"",VLOOKUP(A186,'Runners RBH2'!A$3:CT$114,C$1,FALSE),0)</f>
        <v>0</v>
      </c>
      <c r="D186" s="6">
        <f t="shared" si="78"/>
        <v>181</v>
      </c>
      <c r="E186" s="2"/>
      <c r="F186" s="2">
        <f t="shared" si="84"/>
        <v>0</v>
      </c>
      <c r="J186" s="1">
        <f t="shared" si="93"/>
        <v>0</v>
      </c>
      <c r="M186" s="8" t="str">
        <f t="shared" si="89"/>
        <v/>
      </c>
      <c r="N186" s="8" t="str">
        <f t="shared" si="90"/>
        <v/>
      </c>
      <c r="O186" s="1" t="str">
        <f t="shared" si="91"/>
        <v/>
      </c>
      <c r="P186" s="32" t="str">
        <f t="shared" si="92"/>
        <v/>
      </c>
      <c r="Q186" s="32" t="str">
        <f t="shared" si="94"/>
        <v/>
      </c>
      <c r="R186" s="6">
        <f t="shared" si="75"/>
        <v>0</v>
      </c>
      <c r="S186" s="6">
        <f>IF(AND(D186&lt;=L$4,P186&lt;&gt;"Y"),IF(N186&lt;VLOOKUP(O186,'Runners RBH2'!A$3:FQ$114,S$1,FALSE),IF(Y$2="zero",0,Y$2),0),0)</f>
        <v>0</v>
      </c>
      <c r="T186" s="6">
        <f t="shared" si="95"/>
        <v>0</v>
      </c>
      <c r="U186" s="2"/>
      <c r="V186" s="2" t="str">
        <f>IF(O186&lt;&gt;"",VLOOKUP(O186,Runners!CZ$3:DM$180,V$1,FALSE),"")</f>
        <v/>
      </c>
      <c r="W186" s="18" t="str">
        <f t="shared" si="96"/>
        <v/>
      </c>
    </row>
    <row r="187" spans="3:23" x14ac:dyDescent="0.25">
      <c r="C187" s="3">
        <f>IF(A187&lt;&gt;"",VLOOKUP(A187,'Runners RBH2'!A$3:CT$114,C$1,FALSE),0)</f>
        <v>0</v>
      </c>
      <c r="D187" s="6">
        <f t="shared" si="78"/>
        <v>182</v>
      </c>
      <c r="E187" s="2"/>
      <c r="F187" s="2">
        <f t="shared" si="84"/>
        <v>0</v>
      </c>
      <c r="J187" s="1">
        <f t="shared" si="93"/>
        <v>0</v>
      </c>
      <c r="M187" s="8" t="str">
        <f t="shared" si="89"/>
        <v/>
      </c>
      <c r="N187" s="8" t="str">
        <f t="shared" si="90"/>
        <v/>
      </c>
      <c r="O187" s="1" t="str">
        <f t="shared" si="91"/>
        <v/>
      </c>
      <c r="P187" s="32" t="str">
        <f t="shared" si="92"/>
        <v/>
      </c>
      <c r="Q187" s="32" t="str">
        <f t="shared" si="94"/>
        <v/>
      </c>
      <c r="R187" s="6">
        <f t="shared" si="75"/>
        <v>0</v>
      </c>
      <c r="S187" s="6">
        <f>IF(AND(D187&lt;=L$4,P187&lt;&gt;"Y"),IF(N187&lt;VLOOKUP(O187,'Runners RBH2'!A$3:FQ$114,S$1,FALSE),IF(Y$2="zero",0,Y$2),0),0)</f>
        <v>0</v>
      </c>
      <c r="T187" s="6">
        <f t="shared" si="95"/>
        <v>0</v>
      </c>
      <c r="U187" s="2"/>
      <c r="V187" s="2" t="str">
        <f>IF(O187&lt;&gt;"",VLOOKUP(O187,Runners!CZ$3:DM$180,V$1,FALSE),"")</f>
        <v/>
      </c>
      <c r="W187" s="18" t="str">
        <f t="shared" si="96"/>
        <v/>
      </c>
    </row>
    <row r="188" spans="3:23" x14ac:dyDescent="0.25">
      <c r="C188" s="3">
        <f>IF(A188&lt;&gt;"",VLOOKUP(A188,'Runners RBH2'!A$3:CT$114,C$1,FALSE),0)</f>
        <v>0</v>
      </c>
      <c r="D188" s="6">
        <f t="shared" si="78"/>
        <v>183</v>
      </c>
      <c r="E188" s="2"/>
      <c r="F188" s="2">
        <f t="shared" si="84"/>
        <v>0</v>
      </c>
      <c r="J188" s="1">
        <f t="shared" si="93"/>
        <v>0</v>
      </c>
      <c r="M188" s="8" t="str">
        <f t="shared" ref="M188:M207" si="97">IF(D188&lt;=L$4,SMALL(E$4:E$208,D188),"")</f>
        <v/>
      </c>
      <c r="N188" s="8" t="str">
        <f t="shared" ref="N188:N207" si="98">IF(D188&lt;=L$4,VLOOKUP(M188,E$4:F$208,2,FALSE),"")</f>
        <v/>
      </c>
      <c r="O188" s="1" t="str">
        <f t="shared" ref="O188:O207" si="99">IF(D188&lt;=L$4,VLOOKUP(M188,E$4:J$208,6,FALSE),"")</f>
        <v/>
      </c>
      <c r="P188" s="32" t="str">
        <f t="shared" ref="P188:P207" si="100">IF(D188&lt;=L$4,VLOOKUP(O188,A$4:B$208,2,FALSE),"")</f>
        <v/>
      </c>
      <c r="Q188" s="32" t="str">
        <f t="shared" si="94"/>
        <v/>
      </c>
      <c r="R188" s="6">
        <f t="shared" si="75"/>
        <v>0</v>
      </c>
      <c r="S188" s="6">
        <f>IF(AND(D188&lt;=L$4,P188&lt;&gt;"Y"),IF(N188&lt;VLOOKUP(O188,'Runners RBH2'!A$3:FQ$114,S$1,FALSE),IF(Y$2="zero",0,Y$2),0),0)</f>
        <v>0</v>
      </c>
      <c r="T188" s="6">
        <f t="shared" si="95"/>
        <v>0</v>
      </c>
      <c r="U188" s="2"/>
      <c r="V188" s="2" t="str">
        <f>IF(O188&lt;&gt;"",VLOOKUP(O188,Runners!CZ$3:DM$180,V$1,FALSE),"")</f>
        <v/>
      </c>
      <c r="W188" s="18" t="str">
        <f t="shared" si="96"/>
        <v/>
      </c>
    </row>
    <row r="189" spans="3:23" x14ac:dyDescent="0.25">
      <c r="C189" s="3">
        <f>IF(A189&lt;&gt;"",VLOOKUP(A189,'Runners RBH2'!A$3:CT$114,C$1,FALSE),0)</f>
        <v>0</v>
      </c>
      <c r="D189" s="6">
        <f t="shared" si="78"/>
        <v>184</v>
      </c>
      <c r="E189" s="2"/>
      <c r="F189" s="2">
        <f t="shared" si="84"/>
        <v>0</v>
      </c>
      <c r="J189" s="1">
        <f t="shared" si="93"/>
        <v>0</v>
      </c>
      <c r="M189" s="8" t="str">
        <f t="shared" si="97"/>
        <v/>
      </c>
      <c r="N189" s="8" t="str">
        <f t="shared" si="98"/>
        <v/>
      </c>
      <c r="O189" s="1" t="str">
        <f t="shared" si="99"/>
        <v/>
      </c>
      <c r="P189" s="32" t="str">
        <f t="shared" si="100"/>
        <v/>
      </c>
      <c r="Q189" s="32" t="str">
        <f t="shared" si="94"/>
        <v/>
      </c>
      <c r="R189" s="6">
        <f t="shared" si="75"/>
        <v>0</v>
      </c>
      <c r="S189" s="6">
        <f>IF(AND(D189&lt;=L$4,P189&lt;&gt;"Y"),IF(N189&lt;VLOOKUP(O189,'Runners RBH2'!A$3:FQ$114,S$1,FALSE),IF(Y$2="zero",0,Y$2),0),0)</f>
        <v>0</v>
      </c>
      <c r="T189" s="6">
        <f t="shared" si="95"/>
        <v>0</v>
      </c>
      <c r="U189" s="2"/>
      <c r="V189" s="2" t="str">
        <f>IF(O189&lt;&gt;"",VLOOKUP(O189,Runners!CZ$3:DM$180,V$1,FALSE),"")</f>
        <v/>
      </c>
      <c r="W189" s="18" t="str">
        <f t="shared" si="96"/>
        <v/>
      </c>
    </row>
    <row r="190" spans="3:23" x14ac:dyDescent="0.25">
      <c r="C190" s="3">
        <f>IF(A190&lt;&gt;"",VLOOKUP(A190,'Runners RBH2'!A$3:CT$114,C$1,FALSE),0)</f>
        <v>0</v>
      </c>
      <c r="D190" s="6">
        <f t="shared" si="78"/>
        <v>185</v>
      </c>
      <c r="E190" s="2"/>
      <c r="F190" s="2">
        <f t="shared" si="84"/>
        <v>0</v>
      </c>
      <c r="J190" s="1">
        <f t="shared" si="93"/>
        <v>0</v>
      </c>
      <c r="M190" s="8" t="str">
        <f t="shared" si="97"/>
        <v/>
      </c>
      <c r="N190" s="8" t="str">
        <f t="shared" si="98"/>
        <v/>
      </c>
      <c r="O190" s="1" t="str">
        <f t="shared" si="99"/>
        <v/>
      </c>
      <c r="P190" s="32" t="str">
        <f t="shared" si="100"/>
        <v/>
      </c>
      <c r="Q190" s="32" t="str">
        <f t="shared" si="94"/>
        <v/>
      </c>
      <c r="R190" s="6">
        <f t="shared" si="75"/>
        <v>0</v>
      </c>
      <c r="S190" s="6">
        <f>IF(AND(D190&lt;=L$4,P190&lt;&gt;"Y"),IF(N190&lt;VLOOKUP(O190,'Runners RBH2'!A$3:FQ$114,S$1,FALSE),IF(Y$2="zero",0,Y$2),0),0)</f>
        <v>0</v>
      </c>
      <c r="T190" s="6">
        <f t="shared" si="95"/>
        <v>0</v>
      </c>
      <c r="U190" s="2"/>
      <c r="V190" s="2" t="str">
        <f>IF(O190&lt;&gt;"",VLOOKUP(O190,Runners!CZ$3:DM$180,V$1,FALSE),"")</f>
        <v/>
      </c>
      <c r="W190" s="18" t="str">
        <f t="shared" si="96"/>
        <v/>
      </c>
    </row>
    <row r="191" spans="3:23" x14ac:dyDescent="0.25">
      <c r="C191" s="3">
        <f>IF(A191&lt;&gt;"",VLOOKUP(A191,'Runners RBH2'!A$3:CT$114,C$1,FALSE),0)</f>
        <v>0</v>
      </c>
      <c r="D191" s="6">
        <f t="shared" si="78"/>
        <v>186</v>
      </c>
      <c r="E191" s="2"/>
      <c r="F191" s="2">
        <f t="shared" si="84"/>
        <v>0</v>
      </c>
      <c r="J191" s="1">
        <f t="shared" si="93"/>
        <v>0</v>
      </c>
      <c r="M191" s="8" t="str">
        <f t="shared" si="97"/>
        <v/>
      </c>
      <c r="N191" s="8" t="str">
        <f t="shared" si="98"/>
        <v/>
      </c>
      <c r="O191" s="1" t="str">
        <f t="shared" si="99"/>
        <v/>
      </c>
      <c r="P191" s="32" t="str">
        <f t="shared" si="100"/>
        <v/>
      </c>
      <c r="Q191" s="32" t="str">
        <f t="shared" si="94"/>
        <v/>
      </c>
      <c r="R191" s="6">
        <f t="shared" si="75"/>
        <v>0</v>
      </c>
      <c r="S191" s="6">
        <f>IF(AND(D191&lt;=L$4,P191&lt;&gt;"Y"),IF(N191&lt;VLOOKUP(O191,'Runners RBH2'!A$3:FQ$114,S$1,FALSE),IF(Y$2="zero",0,Y$2),0),0)</f>
        <v>0</v>
      </c>
      <c r="T191" s="6">
        <f t="shared" si="95"/>
        <v>0</v>
      </c>
      <c r="U191" s="2"/>
      <c r="V191" s="2" t="str">
        <f>IF(O191&lt;&gt;"",VLOOKUP(O191,Runners!CZ$3:DM$180,V$1,FALSE),"")</f>
        <v/>
      </c>
      <c r="W191" s="18" t="str">
        <f t="shared" si="96"/>
        <v/>
      </c>
    </row>
    <row r="192" spans="3:23" x14ac:dyDescent="0.25">
      <c r="C192" s="3">
        <f>IF(A192&lt;&gt;"",VLOOKUP(A192,'Runners RBH2'!A$3:CT$114,C$1,FALSE),0)</f>
        <v>0</v>
      </c>
      <c r="D192" s="6">
        <f t="shared" si="78"/>
        <v>187</v>
      </c>
      <c r="E192" s="2"/>
      <c r="F192" s="2">
        <f t="shared" si="84"/>
        <v>0</v>
      </c>
      <c r="J192" s="1">
        <f t="shared" si="93"/>
        <v>0</v>
      </c>
      <c r="M192" s="8" t="str">
        <f t="shared" si="97"/>
        <v/>
      </c>
      <c r="N192" s="8" t="str">
        <f t="shared" si="98"/>
        <v/>
      </c>
      <c r="O192" s="1" t="str">
        <f t="shared" si="99"/>
        <v/>
      </c>
      <c r="P192" s="32" t="str">
        <f t="shared" si="100"/>
        <v/>
      </c>
      <c r="Q192" s="32" t="str">
        <f t="shared" si="94"/>
        <v/>
      </c>
      <c r="R192" s="6">
        <f t="shared" si="75"/>
        <v>0</v>
      </c>
      <c r="S192" s="6">
        <f>IF(AND(D192&lt;=L$4,P192&lt;&gt;"Y"),IF(N192&lt;VLOOKUP(O192,'Runners RBH2'!A$3:FQ$114,S$1,FALSE),IF(Y$2="zero",0,Y$2),0),0)</f>
        <v>0</v>
      </c>
      <c r="T192" s="6">
        <f t="shared" si="95"/>
        <v>0</v>
      </c>
      <c r="U192" s="2"/>
      <c r="V192" s="2" t="str">
        <f>IF(O192&lt;&gt;"",VLOOKUP(O192,Runners!CZ$3:DM$180,V$1,FALSE),"")</f>
        <v/>
      </c>
      <c r="W192" s="18" t="str">
        <f t="shared" si="96"/>
        <v/>
      </c>
    </row>
    <row r="193" spans="3:23" x14ac:dyDescent="0.25">
      <c r="C193" s="3">
        <f>IF(A193&lt;&gt;"",VLOOKUP(A193,'Runners RBH2'!A$3:CT$114,C$1,FALSE),0)</f>
        <v>0</v>
      </c>
      <c r="D193" s="6">
        <f t="shared" si="78"/>
        <v>188</v>
      </c>
      <c r="E193" s="2"/>
      <c r="F193" s="2">
        <f t="shared" si="84"/>
        <v>0</v>
      </c>
      <c r="J193" s="1">
        <f t="shared" si="93"/>
        <v>0</v>
      </c>
      <c r="M193" s="8" t="str">
        <f t="shared" si="97"/>
        <v/>
      </c>
      <c r="N193" s="8" t="str">
        <f t="shared" si="98"/>
        <v/>
      </c>
      <c r="O193" s="1" t="str">
        <f t="shared" si="99"/>
        <v/>
      </c>
      <c r="P193" s="32" t="str">
        <f t="shared" si="100"/>
        <v/>
      </c>
      <c r="Q193" s="32" t="str">
        <f t="shared" si="94"/>
        <v/>
      </c>
      <c r="R193" s="6">
        <f t="shared" si="75"/>
        <v>0</v>
      </c>
      <c r="S193" s="6">
        <f>IF(AND(D193&lt;=L$4,P193&lt;&gt;"Y"),IF(N193&lt;VLOOKUP(O193,'Runners RBH2'!A$3:FQ$114,S$1,FALSE),IF(Y$2="zero",0,Y$2),0),0)</f>
        <v>0</v>
      </c>
      <c r="T193" s="6">
        <f t="shared" si="95"/>
        <v>0</v>
      </c>
      <c r="U193" s="2"/>
      <c r="V193" s="2" t="str">
        <f>IF(O193&lt;&gt;"",VLOOKUP(O193,Runners!CZ$3:DM$180,V$1,FALSE),"")</f>
        <v/>
      </c>
      <c r="W193" s="18" t="str">
        <f t="shared" si="96"/>
        <v/>
      </c>
    </row>
    <row r="194" spans="3:23" x14ac:dyDescent="0.25">
      <c r="C194" s="3">
        <f>IF(A194&lt;&gt;"",VLOOKUP(A194,'Runners RBH2'!A$3:CT$114,C$1,FALSE),0)</f>
        <v>0</v>
      </c>
      <c r="D194" s="6">
        <f t="shared" si="78"/>
        <v>189</v>
      </c>
      <c r="E194" s="2"/>
      <c r="F194" s="2">
        <f t="shared" si="84"/>
        <v>0</v>
      </c>
      <c r="J194" s="1">
        <f t="shared" si="93"/>
        <v>0</v>
      </c>
      <c r="M194" s="8" t="str">
        <f t="shared" si="97"/>
        <v/>
      </c>
      <c r="N194" s="8" t="str">
        <f t="shared" si="98"/>
        <v/>
      </c>
      <c r="O194" s="1" t="str">
        <f t="shared" si="99"/>
        <v/>
      </c>
      <c r="P194" s="32" t="str">
        <f t="shared" si="100"/>
        <v/>
      </c>
      <c r="Q194" s="32" t="str">
        <f t="shared" si="94"/>
        <v/>
      </c>
      <c r="R194" s="6">
        <f t="shared" si="75"/>
        <v>0</v>
      </c>
      <c r="S194" s="6">
        <f>IF(AND(D194&lt;=L$4,P194&lt;&gt;"Y"),IF(N194&lt;VLOOKUP(O194,'Runners RBH2'!A$3:FQ$114,S$1,FALSE),IF(Y$2="zero",0,Y$2),0),0)</f>
        <v>0</v>
      </c>
      <c r="T194" s="6">
        <f t="shared" si="95"/>
        <v>0</v>
      </c>
      <c r="U194" s="2"/>
      <c r="V194" s="2" t="str">
        <f>IF(O194&lt;&gt;"",VLOOKUP(O194,Runners!CZ$3:DM$180,V$1,FALSE),"")</f>
        <v/>
      </c>
      <c r="W194" s="18" t="str">
        <f t="shared" si="96"/>
        <v/>
      </c>
    </row>
    <row r="195" spans="3:23" x14ac:dyDescent="0.25">
      <c r="C195" s="3">
        <f>IF(A195&lt;&gt;"",VLOOKUP(A195,'Runners RBH2'!A$3:CT$114,C$1,FALSE),0)</f>
        <v>0</v>
      </c>
      <c r="D195" s="6">
        <f t="shared" si="78"/>
        <v>190</v>
      </c>
      <c r="E195" s="2"/>
      <c r="F195" s="2">
        <f t="shared" si="84"/>
        <v>0</v>
      </c>
      <c r="J195" s="1">
        <f t="shared" si="93"/>
        <v>0</v>
      </c>
      <c r="M195" s="8" t="str">
        <f t="shared" si="97"/>
        <v/>
      </c>
      <c r="N195" s="8" t="str">
        <f t="shared" si="98"/>
        <v/>
      </c>
      <c r="O195" s="1" t="str">
        <f t="shared" si="99"/>
        <v/>
      </c>
      <c r="P195" s="32" t="str">
        <f t="shared" si="100"/>
        <v/>
      </c>
      <c r="Q195" s="32" t="str">
        <f t="shared" si="94"/>
        <v/>
      </c>
      <c r="R195" s="6">
        <f t="shared" si="75"/>
        <v>0</v>
      </c>
      <c r="S195" s="6">
        <f>IF(AND(D195&lt;=L$4,P195&lt;&gt;"Y"),IF(N195&lt;VLOOKUP(O195,'Runners RBH2'!A$3:FQ$114,S$1,FALSE),IF(Y$2="zero",0,Y$2),0),0)</f>
        <v>0</v>
      </c>
      <c r="T195" s="6">
        <f t="shared" si="95"/>
        <v>0</v>
      </c>
      <c r="U195" s="2"/>
      <c r="V195" s="2" t="str">
        <f>IF(O195&lt;&gt;"",VLOOKUP(O195,Runners!CZ$3:DM$180,V$1,FALSE),"")</f>
        <v/>
      </c>
      <c r="W195" s="18" t="str">
        <f t="shared" si="96"/>
        <v/>
      </c>
    </row>
    <row r="196" spans="3:23" x14ac:dyDescent="0.25">
      <c r="C196" s="3">
        <f>IF(A196&lt;&gt;"",VLOOKUP(A196,'Runners RBH2'!A$3:CT$114,C$1,FALSE),0)</f>
        <v>0</v>
      </c>
      <c r="D196" s="6">
        <f t="shared" si="78"/>
        <v>191</v>
      </c>
      <c r="E196" s="2"/>
      <c r="F196" s="2">
        <f t="shared" si="84"/>
        <v>0</v>
      </c>
      <c r="J196" s="1">
        <f t="shared" si="93"/>
        <v>0</v>
      </c>
      <c r="M196" s="8" t="str">
        <f t="shared" si="97"/>
        <v/>
      </c>
      <c r="N196" s="8" t="str">
        <f t="shared" si="98"/>
        <v/>
      </c>
      <c r="O196" s="1" t="str">
        <f t="shared" si="99"/>
        <v/>
      </c>
      <c r="P196" s="32" t="str">
        <f t="shared" si="100"/>
        <v/>
      </c>
      <c r="Q196" s="32" t="str">
        <f t="shared" si="94"/>
        <v/>
      </c>
      <c r="R196" s="6">
        <f t="shared" si="75"/>
        <v>0</v>
      </c>
      <c r="S196" s="6">
        <f>IF(AND(D196&lt;=L$4,P196&lt;&gt;"Y"),IF(N196&lt;VLOOKUP(O196,'Runners RBH2'!A$3:FQ$114,S$1,FALSE),IF(Y$2="zero",0,Y$2),0),0)</f>
        <v>0</v>
      </c>
      <c r="T196" s="6">
        <f t="shared" si="95"/>
        <v>0</v>
      </c>
      <c r="U196" s="2"/>
      <c r="V196" s="2" t="str">
        <f>IF(O196&lt;&gt;"",VLOOKUP(O196,Runners!CZ$3:DM$180,V$1,FALSE),"")</f>
        <v/>
      </c>
      <c r="W196" s="18" t="str">
        <f t="shared" si="96"/>
        <v/>
      </c>
    </row>
    <row r="197" spans="3:23" x14ac:dyDescent="0.25">
      <c r="C197" s="3">
        <f>IF(A197&lt;&gt;"",VLOOKUP(A197,'Runners RBH2'!A$3:CT$114,C$1,FALSE),0)</f>
        <v>0</v>
      </c>
      <c r="D197" s="6">
        <f t="shared" si="78"/>
        <v>192</v>
      </c>
      <c r="E197" s="2"/>
      <c r="F197" s="2">
        <f t="shared" si="84"/>
        <v>0</v>
      </c>
      <c r="J197" s="1">
        <f t="shared" si="93"/>
        <v>0</v>
      </c>
      <c r="M197" s="8" t="str">
        <f t="shared" si="97"/>
        <v/>
      </c>
      <c r="N197" s="8" t="str">
        <f t="shared" si="98"/>
        <v/>
      </c>
      <c r="O197" s="1" t="str">
        <f t="shared" si="99"/>
        <v/>
      </c>
      <c r="P197" s="32" t="str">
        <f t="shared" si="100"/>
        <v/>
      </c>
      <c r="Q197" s="32" t="str">
        <f t="shared" si="94"/>
        <v/>
      </c>
      <c r="R197" s="6">
        <f t="shared" ref="R197:R207" si="101">IF(Q197=Q196,0,IF(Q197&gt;0,Q197,1))</f>
        <v>0</v>
      </c>
      <c r="S197" s="6">
        <f>IF(AND(D197&lt;=L$4,P197&lt;&gt;"Y"),IF(N197&lt;VLOOKUP(O197,'Runners RBH2'!A$3:FQ$114,S$1,FALSE),IF(Y$2="zero",0,Y$2),0),0)</f>
        <v>0</v>
      </c>
      <c r="T197" s="6">
        <f t="shared" si="95"/>
        <v>0</v>
      </c>
      <c r="U197" s="2"/>
      <c r="V197" s="2" t="str">
        <f>IF(O197&lt;&gt;"",VLOOKUP(O197,Runners!CZ$3:DM$180,V$1,FALSE),"")</f>
        <v/>
      </c>
      <c r="W197" s="18" t="str">
        <f t="shared" si="96"/>
        <v/>
      </c>
    </row>
    <row r="198" spans="3:23" x14ac:dyDescent="0.25">
      <c r="C198" s="3">
        <f>IF(A198&lt;&gt;"",VLOOKUP(A198,'Runners RBH2'!A$3:CT$114,C$1,FALSE),0)</f>
        <v>0</v>
      </c>
      <c r="D198" s="6">
        <f t="shared" si="78"/>
        <v>193</v>
      </c>
      <c r="E198" s="2"/>
      <c r="F198" s="2">
        <f t="shared" si="84"/>
        <v>0</v>
      </c>
      <c r="J198" s="1">
        <f t="shared" si="93"/>
        <v>0</v>
      </c>
      <c r="M198" s="8" t="str">
        <f t="shared" si="97"/>
        <v/>
      </c>
      <c r="N198" s="8" t="str">
        <f t="shared" si="98"/>
        <v/>
      </c>
      <c r="O198" s="1" t="str">
        <f t="shared" si="99"/>
        <v/>
      </c>
      <c r="P198" s="32" t="str">
        <f t="shared" si="100"/>
        <v/>
      </c>
      <c r="Q198" s="32" t="str">
        <f t="shared" si="94"/>
        <v/>
      </c>
      <c r="R198" s="6">
        <f t="shared" si="101"/>
        <v>0</v>
      </c>
      <c r="S198" s="6">
        <f>IF(AND(D198&lt;=L$4,P198&lt;&gt;"Y"),IF(N198&lt;VLOOKUP(O198,'Runners RBH2'!A$3:FQ$114,S$1,FALSE),IF(Y$2="zero",0,Y$2),0),0)</f>
        <v>0</v>
      </c>
      <c r="T198" s="6">
        <f t="shared" si="95"/>
        <v>0</v>
      </c>
      <c r="U198" s="2"/>
      <c r="V198" s="2" t="str">
        <f>IF(O198&lt;&gt;"",VLOOKUP(O198,Runners!CZ$3:DM$180,V$1,FALSE),"")</f>
        <v/>
      </c>
      <c r="W198" s="18" t="str">
        <f t="shared" si="96"/>
        <v/>
      </c>
    </row>
    <row r="199" spans="3:23" x14ac:dyDescent="0.25">
      <c r="C199" s="3">
        <f>IF(A199&lt;&gt;"",VLOOKUP(A199,'Runners RBH2'!A$3:CT$114,C$1,FALSE),0)</f>
        <v>0</v>
      </c>
      <c r="D199" s="6">
        <f t="shared" si="78"/>
        <v>194</v>
      </c>
      <c r="E199" s="2"/>
      <c r="F199" s="2">
        <f t="shared" si="84"/>
        <v>0</v>
      </c>
      <c r="J199" s="1">
        <f t="shared" si="93"/>
        <v>0</v>
      </c>
      <c r="M199" s="8" t="str">
        <f t="shared" si="97"/>
        <v/>
      </c>
      <c r="N199" s="8" t="str">
        <f t="shared" si="98"/>
        <v/>
      </c>
      <c r="O199" s="1" t="str">
        <f t="shared" si="99"/>
        <v/>
      </c>
      <c r="P199" s="32" t="str">
        <f t="shared" si="100"/>
        <v/>
      </c>
      <c r="Q199" s="32" t="str">
        <f t="shared" si="94"/>
        <v/>
      </c>
      <c r="R199" s="6">
        <f t="shared" si="101"/>
        <v>0</v>
      </c>
      <c r="S199" s="6">
        <f>IF(AND(D199&lt;=L$4,P199&lt;&gt;"Y"),IF(N199&lt;VLOOKUP(O199,'Runners RBH2'!A$3:FQ$114,S$1,FALSE),IF(Y$2="zero",0,Y$2),0),0)</f>
        <v>0</v>
      </c>
      <c r="T199" s="6">
        <f t="shared" si="95"/>
        <v>0</v>
      </c>
      <c r="U199" s="2"/>
      <c r="V199" s="2" t="str">
        <f>IF(O199&lt;&gt;"",VLOOKUP(O199,Runners!CZ$3:DM$180,V$1,FALSE),"")</f>
        <v/>
      </c>
      <c r="W199" s="18" t="str">
        <f t="shared" si="96"/>
        <v/>
      </c>
    </row>
    <row r="200" spans="3:23" x14ac:dyDescent="0.25">
      <c r="C200" s="3">
        <f>IF(A200&lt;&gt;"",VLOOKUP(A200,'Runners RBH2'!A$3:CT$114,C$1,FALSE),0)</f>
        <v>0</v>
      </c>
      <c r="D200" s="6">
        <f t="shared" si="78"/>
        <v>195</v>
      </c>
      <c r="E200" s="2"/>
      <c r="F200" s="2">
        <f t="shared" si="84"/>
        <v>0</v>
      </c>
      <c r="J200" s="1">
        <f t="shared" si="93"/>
        <v>0</v>
      </c>
      <c r="M200" s="8" t="str">
        <f t="shared" si="97"/>
        <v/>
      </c>
      <c r="N200" s="8" t="str">
        <f t="shared" si="98"/>
        <v/>
      </c>
      <c r="O200" s="1" t="str">
        <f t="shared" si="99"/>
        <v/>
      </c>
      <c r="P200" s="32" t="str">
        <f t="shared" si="100"/>
        <v/>
      </c>
      <c r="Q200" s="32" t="str">
        <f t="shared" si="94"/>
        <v/>
      </c>
      <c r="R200" s="6">
        <f t="shared" si="101"/>
        <v>0</v>
      </c>
      <c r="S200" s="6">
        <f>IF(AND(D200&lt;=L$4,P200&lt;&gt;"Y"),IF(N200&lt;VLOOKUP(O200,'Runners RBH2'!A$3:FQ$114,S$1,FALSE),IF(Y$2="zero",0,Y$2),0),0)</f>
        <v>0</v>
      </c>
      <c r="T200" s="6">
        <f t="shared" si="95"/>
        <v>0</v>
      </c>
      <c r="U200" s="2"/>
      <c r="V200" s="2" t="str">
        <f>IF(O200&lt;&gt;"",VLOOKUP(O200,Runners!CZ$3:DM$180,V$1,FALSE),"")</f>
        <v/>
      </c>
      <c r="W200" s="18" t="str">
        <f t="shared" si="96"/>
        <v/>
      </c>
    </row>
    <row r="201" spans="3:23" x14ac:dyDescent="0.25">
      <c r="C201" s="3">
        <f>IF(A201&lt;&gt;"",VLOOKUP(A201,'Runners RBH2'!A$3:CT$114,C$1,FALSE),0)</f>
        <v>0</v>
      </c>
      <c r="D201" s="6">
        <f t="shared" si="78"/>
        <v>196</v>
      </c>
      <c r="E201" s="2"/>
      <c r="F201" s="2">
        <f t="shared" si="84"/>
        <v>0</v>
      </c>
      <c r="J201" s="1">
        <f t="shared" si="93"/>
        <v>0</v>
      </c>
      <c r="M201" s="8" t="str">
        <f t="shared" si="97"/>
        <v/>
      </c>
      <c r="N201" s="8" t="str">
        <f t="shared" si="98"/>
        <v/>
      </c>
      <c r="O201" s="1" t="str">
        <f t="shared" si="99"/>
        <v/>
      </c>
      <c r="P201" s="32" t="str">
        <f t="shared" si="100"/>
        <v/>
      </c>
      <c r="Q201" s="32" t="str">
        <f t="shared" si="94"/>
        <v/>
      </c>
      <c r="R201" s="6">
        <f t="shared" si="101"/>
        <v>0</v>
      </c>
      <c r="S201" s="6">
        <f>IF(AND(D201&lt;=L$4,P201&lt;&gt;"Y"),IF(N201&lt;VLOOKUP(O201,'Runners RBH2'!A$3:FQ$114,S$1,FALSE),IF(Y$2="zero",0,Y$2),0),0)</f>
        <v>0</v>
      </c>
      <c r="T201" s="6">
        <f t="shared" si="95"/>
        <v>0</v>
      </c>
      <c r="U201" s="2"/>
      <c r="V201" s="2" t="str">
        <f>IF(O201&lt;&gt;"",VLOOKUP(O201,Runners!CZ$3:DM$180,V$1,FALSE),"")</f>
        <v/>
      </c>
      <c r="W201" s="18" t="str">
        <f t="shared" si="96"/>
        <v/>
      </c>
    </row>
    <row r="202" spans="3:23" x14ac:dyDescent="0.25">
      <c r="C202" s="3">
        <f>IF(A202&lt;&gt;"",VLOOKUP(A202,'Runners RBH2'!A$3:CT$114,C$1,FALSE),0)</f>
        <v>0</v>
      </c>
      <c r="D202" s="6">
        <f t="shared" si="78"/>
        <v>197</v>
      </c>
      <c r="E202" s="2"/>
      <c r="F202" s="2">
        <f t="shared" si="84"/>
        <v>0</v>
      </c>
      <c r="J202" s="1">
        <f t="shared" si="93"/>
        <v>0</v>
      </c>
      <c r="M202" s="8" t="str">
        <f t="shared" si="97"/>
        <v/>
      </c>
      <c r="N202" s="8" t="str">
        <f t="shared" si="98"/>
        <v/>
      </c>
      <c r="O202" s="1" t="str">
        <f t="shared" si="99"/>
        <v/>
      </c>
      <c r="P202" s="32" t="str">
        <f t="shared" si="100"/>
        <v/>
      </c>
      <c r="Q202" s="32" t="str">
        <f t="shared" si="94"/>
        <v/>
      </c>
      <c r="R202" s="6">
        <f t="shared" si="101"/>
        <v>0</v>
      </c>
      <c r="S202" s="6">
        <f>IF(AND(D202&lt;=L$4,P202&lt;&gt;"Y"),IF(N202&lt;VLOOKUP(O202,'Runners RBH2'!A$3:FQ$114,S$1,FALSE),IF(Y$2="zero",0,Y$2),0),0)</f>
        <v>0</v>
      </c>
      <c r="T202" s="6">
        <f t="shared" si="95"/>
        <v>0</v>
      </c>
      <c r="U202" s="2"/>
      <c r="V202" s="2" t="str">
        <f>IF(O202&lt;&gt;"",VLOOKUP(O202,Runners!CZ$3:DM$180,V$1,FALSE),"")</f>
        <v/>
      </c>
      <c r="W202" s="18" t="str">
        <f t="shared" si="96"/>
        <v/>
      </c>
    </row>
    <row r="203" spans="3:23" x14ac:dyDescent="0.25">
      <c r="C203" s="3">
        <f>IF(A203&lt;&gt;"",VLOOKUP(A203,'Runners RBH2'!A$3:CT$114,C$1,FALSE),0)</f>
        <v>0</v>
      </c>
      <c r="D203" s="6">
        <f t="shared" ref="D203:D207" si="102">D202+1</f>
        <v>198</v>
      </c>
      <c r="E203" s="2"/>
      <c r="F203" s="2">
        <f t="shared" si="84"/>
        <v>0</v>
      </c>
      <c r="J203" s="1">
        <f t="shared" si="93"/>
        <v>0</v>
      </c>
      <c r="M203" s="8" t="str">
        <f t="shared" si="97"/>
        <v/>
      </c>
      <c r="N203" s="8" t="str">
        <f t="shared" si="98"/>
        <v/>
      </c>
      <c r="O203" s="1" t="str">
        <f t="shared" si="99"/>
        <v/>
      </c>
      <c r="P203" s="32" t="str">
        <f t="shared" si="100"/>
        <v/>
      </c>
      <c r="Q203" s="32" t="str">
        <f t="shared" si="94"/>
        <v/>
      </c>
      <c r="R203" s="6">
        <f t="shared" si="101"/>
        <v>0</v>
      </c>
      <c r="S203" s="6">
        <f>IF(AND(D203&lt;=L$4,P203&lt;&gt;"Y"),IF(N203&lt;VLOOKUP(O203,'Runners RBH2'!A$3:FQ$114,S$1,FALSE),IF(Y$2="zero",0,Y$2),0),0)</f>
        <v>0</v>
      </c>
      <c r="T203" s="6">
        <f t="shared" si="95"/>
        <v>0</v>
      </c>
      <c r="U203" s="2"/>
      <c r="V203" s="2" t="str">
        <f>IF(O203&lt;&gt;"",VLOOKUP(O203,Runners!CZ$3:DM$180,V$1,FALSE),"")</f>
        <v/>
      </c>
      <c r="W203" s="18" t="str">
        <f t="shared" si="96"/>
        <v/>
      </c>
    </row>
    <row r="204" spans="3:23" x14ac:dyDescent="0.25">
      <c r="C204" s="3">
        <f>IF(A204&lt;&gt;"",VLOOKUP(A204,'Runners RBH2'!A$3:CT$114,C$1,FALSE),0)</f>
        <v>0</v>
      </c>
      <c r="D204" s="6">
        <f t="shared" si="102"/>
        <v>199</v>
      </c>
      <c r="E204" s="2"/>
      <c r="F204" s="2">
        <f t="shared" si="84"/>
        <v>0</v>
      </c>
      <c r="J204" s="1">
        <f t="shared" si="93"/>
        <v>0</v>
      </c>
      <c r="M204" s="8" t="str">
        <f t="shared" si="97"/>
        <v/>
      </c>
      <c r="N204" s="8" t="str">
        <f t="shared" si="98"/>
        <v/>
      </c>
      <c r="O204" s="1" t="str">
        <f t="shared" si="99"/>
        <v/>
      </c>
      <c r="P204" s="32" t="str">
        <f t="shared" si="100"/>
        <v/>
      </c>
      <c r="Q204" s="32" t="str">
        <f t="shared" si="94"/>
        <v/>
      </c>
      <c r="R204" s="6">
        <f t="shared" si="101"/>
        <v>0</v>
      </c>
      <c r="S204" s="6">
        <f>IF(AND(D204&lt;=L$4,P204&lt;&gt;"Y"),IF(N204&lt;VLOOKUP(O204,'Runners RBH2'!A$3:FQ$114,S$1,FALSE),IF(Y$2="zero",0,Y$2),0),0)</f>
        <v>0</v>
      </c>
      <c r="T204" s="6">
        <f t="shared" si="95"/>
        <v>0</v>
      </c>
      <c r="U204" s="2"/>
      <c r="V204" s="2" t="str">
        <f>IF(O204&lt;&gt;"",VLOOKUP(O204,Runners!CZ$3:DM$180,V$1,FALSE),"")</f>
        <v/>
      </c>
      <c r="W204" s="18" t="str">
        <f t="shared" si="96"/>
        <v/>
      </c>
    </row>
    <row r="205" spans="3:23" x14ac:dyDescent="0.25">
      <c r="C205" s="3">
        <f>IF(A205&lt;&gt;"",VLOOKUP(A205,'Runners RBH2'!A$3:CT$114,C$1,FALSE),0)</f>
        <v>0</v>
      </c>
      <c r="D205" s="6">
        <f t="shared" si="102"/>
        <v>200</v>
      </c>
      <c r="E205" s="2"/>
      <c r="F205" s="2">
        <f t="shared" si="84"/>
        <v>0</v>
      </c>
      <c r="J205" s="1">
        <f t="shared" si="93"/>
        <v>0</v>
      </c>
      <c r="M205" s="8" t="str">
        <f t="shared" si="97"/>
        <v/>
      </c>
      <c r="N205" s="8" t="str">
        <f t="shared" si="98"/>
        <v/>
      </c>
      <c r="O205" s="1" t="str">
        <f t="shared" si="99"/>
        <v/>
      </c>
      <c r="P205" s="32" t="str">
        <f t="shared" si="100"/>
        <v/>
      </c>
      <c r="Q205" s="32" t="str">
        <f t="shared" si="94"/>
        <v/>
      </c>
      <c r="R205" s="6">
        <f t="shared" si="101"/>
        <v>0</v>
      </c>
      <c r="S205" s="6">
        <f>IF(AND(D205&lt;=L$4,P205&lt;&gt;"Y"),IF(N205&lt;VLOOKUP(O205,'Runners RBH2'!A$3:FQ$114,S$1,FALSE),IF(Y$2="zero",0,Y$2),0),0)</f>
        <v>0</v>
      </c>
      <c r="T205" s="6">
        <f t="shared" si="95"/>
        <v>0</v>
      </c>
      <c r="U205" s="2"/>
      <c r="V205" s="2" t="str">
        <f>IF(O205&lt;&gt;"",VLOOKUP(O205,Runners!CZ$3:DM$180,V$1,FALSE),"")</f>
        <v/>
      </c>
      <c r="W205" s="18" t="str">
        <f t="shared" si="96"/>
        <v/>
      </c>
    </row>
    <row r="206" spans="3:23" x14ac:dyDescent="0.25">
      <c r="C206" s="3">
        <f>IF(A206&lt;&gt;"",VLOOKUP(A206,'Runners RBH2'!A$3:CT$114,C$1,FALSE),0)</f>
        <v>0</v>
      </c>
      <c r="D206" s="6">
        <f t="shared" si="102"/>
        <v>201</v>
      </c>
      <c r="E206" s="2"/>
      <c r="F206" s="2">
        <f t="shared" si="84"/>
        <v>0</v>
      </c>
      <c r="J206" s="1">
        <f t="shared" si="93"/>
        <v>0</v>
      </c>
      <c r="M206" s="8" t="str">
        <f t="shared" si="97"/>
        <v/>
      </c>
      <c r="N206" s="8" t="str">
        <f t="shared" si="98"/>
        <v/>
      </c>
      <c r="O206" s="1" t="str">
        <f t="shared" si="99"/>
        <v/>
      </c>
      <c r="P206" s="32" t="str">
        <f t="shared" si="100"/>
        <v/>
      </c>
      <c r="Q206" s="32" t="str">
        <f t="shared" si="94"/>
        <v/>
      </c>
      <c r="R206" s="6">
        <f t="shared" si="101"/>
        <v>0</v>
      </c>
      <c r="S206" s="6">
        <f>IF(AND(D206&lt;=L$4,P206&lt;&gt;"Y"),IF(N206&lt;VLOOKUP(O206,'Runners RBH2'!A$3:FQ$114,S$1,FALSE),IF(Y$2="zero",0,Y$2),0),0)</f>
        <v>0</v>
      </c>
      <c r="T206" s="6">
        <f t="shared" si="95"/>
        <v>0</v>
      </c>
      <c r="U206" s="2"/>
      <c r="V206" s="2" t="str">
        <f>IF(O206&lt;&gt;"",VLOOKUP(O206,Runners!CZ$3:DM$180,V$1,FALSE),"")</f>
        <v/>
      </c>
      <c r="W206" s="18" t="str">
        <f t="shared" si="96"/>
        <v/>
      </c>
    </row>
    <row r="207" spans="3:23" x14ac:dyDescent="0.25">
      <c r="C207" s="3">
        <f>IF(A207&lt;&gt;"",VLOOKUP(A207,'Runners RBH2'!A$3:CT$114,C$1,FALSE),0)</f>
        <v>0</v>
      </c>
      <c r="D207" s="6">
        <f t="shared" si="102"/>
        <v>202</v>
      </c>
      <c r="E207" s="2"/>
      <c r="F207" s="2">
        <f t="shared" si="84"/>
        <v>0</v>
      </c>
      <c r="J207" s="1">
        <f t="shared" si="93"/>
        <v>0</v>
      </c>
      <c r="M207" s="8" t="str">
        <f t="shared" si="97"/>
        <v/>
      </c>
      <c r="N207" s="8" t="str">
        <f t="shared" si="98"/>
        <v/>
      </c>
      <c r="O207" s="1" t="str">
        <f t="shared" si="99"/>
        <v/>
      </c>
      <c r="P207" s="32" t="str">
        <f t="shared" si="100"/>
        <v/>
      </c>
      <c r="Q207" s="32" t="str">
        <f t="shared" si="94"/>
        <v/>
      </c>
      <c r="R207" s="6">
        <f t="shared" si="101"/>
        <v>0</v>
      </c>
      <c r="S207" s="6">
        <f>IF(AND(D207&lt;=L$4,P207&lt;&gt;"Y"),IF(N207&lt;VLOOKUP(O207,'Runners RBH2'!A$3:FQ$114,S$1,FALSE),IF(Y$2="zero",0,Y$2),0),0)</f>
        <v>0</v>
      </c>
      <c r="T207" s="6">
        <f t="shared" si="95"/>
        <v>0</v>
      </c>
      <c r="U207" s="2"/>
      <c r="V207" s="2" t="str">
        <f>IF(O207&lt;&gt;"",VLOOKUP(O207,Runners!CZ$3:DM$180,V$1,FALSE),"")</f>
        <v/>
      </c>
      <c r="W207" s="18" t="str">
        <f t="shared" si="96"/>
        <v/>
      </c>
    </row>
  </sheetData>
  <sortState ref="A4:CE132">
    <sortCondition ref="A132"/>
  </sortState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E207"/>
  <sheetViews>
    <sheetView showZeros="0" workbookViewId="0">
      <pane xSplit="4" ySplit="2" topLeftCell="E59" activePane="bottomRight" state="frozen"/>
      <selection pane="topRight" activeCell="E1" sqref="E1"/>
      <selection pane="bottomLeft" activeCell="A3" sqref="A3"/>
      <selection pane="bottomRight" activeCell="D68" sqref="D68:D69"/>
    </sheetView>
  </sheetViews>
  <sheetFormatPr defaultColWidth="8.88671875" defaultRowHeight="12" x14ac:dyDescent="0.25"/>
  <cols>
    <col min="1" max="1" width="19.33203125" style="1" bestFit="1" customWidth="1"/>
    <col min="2" max="2" width="6" style="1" bestFit="1" customWidth="1"/>
    <col min="3" max="3" width="7.5546875" style="1" bestFit="1" customWidth="1"/>
    <col min="4" max="4" width="3.5546875" style="6" bestFit="1" customWidth="1"/>
    <col min="5" max="5" width="9.109375" style="1" bestFit="1" customWidth="1"/>
    <col min="6" max="6" width="8.6640625" style="1" customWidth="1"/>
    <col min="7" max="7" width="8.6640625" style="6" customWidth="1"/>
    <col min="8" max="8" width="8.6640625" style="6" hidden="1" customWidth="1"/>
    <col min="9" max="9" width="8.109375" style="1" hidden="1" customWidth="1"/>
    <col min="10" max="10" width="5.6640625" style="1" hidden="1" customWidth="1"/>
    <col min="11" max="11" width="8.6640625" style="8" hidden="1" customWidth="1"/>
    <col min="12" max="12" width="11.109375" style="1" customWidth="1"/>
    <col min="13" max="13" width="8.88671875" style="1" customWidth="1"/>
    <col min="14" max="14" width="8.88671875" style="8" customWidth="1"/>
    <col min="15" max="15" width="16.6640625" style="1" customWidth="1"/>
    <col min="16" max="16" width="5.33203125" style="6" customWidth="1"/>
    <col min="17" max="17" width="5.5546875" style="6" hidden="1" customWidth="1"/>
    <col min="18" max="19" width="5.5546875" style="6" customWidth="1"/>
    <col min="20" max="21" width="5.5546875" style="1" customWidth="1"/>
    <col min="22" max="22" width="8.88671875" style="1" hidden="1" customWidth="1"/>
    <col min="23" max="23" width="6.109375" style="1" customWidth="1"/>
    <col min="24" max="24" width="10.33203125" style="1" customWidth="1"/>
    <col min="25" max="16384" width="8.88671875" style="1"/>
  </cols>
  <sheetData>
    <row r="1" spans="1:83" s="7" customFormat="1" ht="14.25" customHeight="1" x14ac:dyDescent="0.3">
      <c r="C1" s="7">
        <f>Feb!C1+6</f>
        <v>89</v>
      </c>
      <c r="D1" s="5"/>
      <c r="E1" s="4"/>
      <c r="F1" s="4"/>
      <c r="G1" s="5"/>
      <c r="H1" s="5"/>
      <c r="K1" s="10"/>
      <c r="N1" s="10"/>
      <c r="P1" s="5"/>
      <c r="Q1" s="5">
        <v>98</v>
      </c>
      <c r="R1" s="5"/>
      <c r="S1" s="5">
        <v>173</v>
      </c>
      <c r="T1" s="7">
        <v>3</v>
      </c>
      <c r="V1" s="7">
        <v>14</v>
      </c>
    </row>
    <row r="2" spans="1:83" s="56" customFormat="1" ht="14.25" customHeight="1" x14ac:dyDescent="0.3">
      <c r="A2" s="56" t="s">
        <v>10</v>
      </c>
      <c r="B2" s="56" t="s">
        <v>44</v>
      </c>
      <c r="C2" s="56" t="s">
        <v>38</v>
      </c>
      <c r="D2" s="57">
        <v>0</v>
      </c>
      <c r="E2" s="58" t="s">
        <v>114</v>
      </c>
      <c r="F2" s="58"/>
      <c r="G2" s="57"/>
      <c r="H2" s="57"/>
      <c r="K2" s="59"/>
      <c r="L2" s="60" t="s">
        <v>113</v>
      </c>
      <c r="M2" s="60" t="s">
        <v>114</v>
      </c>
      <c r="N2" s="61" t="s">
        <v>115</v>
      </c>
      <c r="P2" s="62" t="s">
        <v>44</v>
      </c>
      <c r="Q2" s="62"/>
      <c r="R2" s="57" t="s">
        <v>17</v>
      </c>
      <c r="S2" s="57" t="s">
        <v>96</v>
      </c>
      <c r="T2" s="57" t="s">
        <v>100</v>
      </c>
      <c r="X2" s="63" t="s">
        <v>145</v>
      </c>
      <c r="Y2" s="64">
        <v>2</v>
      </c>
    </row>
    <row r="3" spans="1:83" s="7" customFormat="1" ht="14.25" customHeight="1" x14ac:dyDescent="0.3">
      <c r="D3" s="5">
        <v>0</v>
      </c>
      <c r="E3" s="4"/>
      <c r="F3" s="4"/>
      <c r="G3" s="5"/>
      <c r="H3" s="5"/>
      <c r="K3" s="10"/>
      <c r="L3" s="14"/>
      <c r="M3" s="14"/>
      <c r="N3" s="21"/>
      <c r="P3" s="31"/>
      <c r="Q3" s="31">
        <v>41</v>
      </c>
      <c r="R3" s="5">
        <v>41</v>
      </c>
      <c r="S3" s="5"/>
      <c r="T3" s="5"/>
    </row>
    <row r="4" spans="1:83" ht="14.25" customHeight="1" x14ac:dyDescent="0.25">
      <c r="A4" s="1" t="str">
        <f>'Runners RBH2'!A3</f>
        <v>Alex Wiggins</v>
      </c>
      <c r="C4" s="3">
        <f>IF(A4&lt;&gt;"",VLOOKUP(A4,'Runners RBH2'!A$3:CT$114,C$1,FALSE),0)</f>
        <v>8.6805555555555559E-3</v>
      </c>
      <c r="D4" s="6">
        <f t="shared" ref="D4:D37" si="0">D3+1</f>
        <v>1</v>
      </c>
      <c r="E4" s="2"/>
      <c r="F4" s="2">
        <f t="shared" ref="F4:F37" si="1">IF(E4&gt;0,E4-C4,0)</f>
        <v>0</v>
      </c>
      <c r="J4" s="1" t="str">
        <f t="shared" ref="J4:J37" si="2">A4</f>
        <v>Alex Wiggins</v>
      </c>
      <c r="L4" s="7">
        <f>COUNT(E4:E208)</f>
        <v>0</v>
      </c>
      <c r="M4" s="8" t="str">
        <f t="shared" ref="M4:M28" si="3">IF(D4&lt;=L$4,SMALL(E$4:E$208,D4),"")</f>
        <v/>
      </c>
      <c r="N4" s="8" t="str">
        <f t="shared" ref="N4:N28" si="4">IF(D4&lt;=L$4,VLOOKUP(M4,E$4:F$208,2,FALSE),"")</f>
        <v/>
      </c>
      <c r="O4" s="1" t="str">
        <f t="shared" ref="O4:O28" si="5">IF(D4&lt;=L$4,VLOOKUP(M4,E$4:J$208,6,FALSE),"")</f>
        <v/>
      </c>
      <c r="P4" s="32" t="str">
        <f t="shared" ref="P4:P28" si="6">IF(D4&lt;=L$4,VLOOKUP(O4,A$4:B$208,2,FALSE),"")</f>
        <v/>
      </c>
      <c r="Q4" s="32" t="str">
        <f t="shared" ref="Q4:Q37" si="7">IF(D4&lt;=L$4,IF(P4="Y",Q3,Q3-1),"")</f>
        <v/>
      </c>
      <c r="R4" s="6" t="str">
        <f t="shared" ref="R4:R67" si="8">IF(Q4=Q3,0,IF(Q4&gt;0,Q4,1))</f>
        <v/>
      </c>
      <c r="S4" s="6">
        <f>IF(AND(D4&lt;=L$4,P4&lt;&gt;"Y"),IF(N4&lt;VLOOKUP(O4,'Runners RBH2'!A$3:FQ$114,S$1,FALSE),IF(Y$2="zero",0,Y$2),0),0)</f>
        <v>0</v>
      </c>
      <c r="T4" s="6">
        <f t="shared" ref="T4:T37" si="9">IF(AND(D4&lt;=L$4,P4&lt;&gt;"Y"),S4+R4,0)</f>
        <v>0</v>
      </c>
      <c r="U4" s="2"/>
      <c r="V4" s="2" t="str">
        <f>IF(O4&lt;&gt;"",VLOOKUP(O4,Runners!CZ$3:DM$180,V$1,FALSE),"")</f>
        <v/>
      </c>
      <c r="W4" s="18" t="str">
        <f t="shared" ref="W4:W37" si="10">IF(O4&lt;&gt;"",(V4-N4)/V4,"")</f>
        <v/>
      </c>
    </row>
    <row r="5" spans="1:83" x14ac:dyDescent="0.25">
      <c r="A5" s="1" t="str">
        <f>'Runners RBH2'!A4</f>
        <v>Alexandra Young</v>
      </c>
      <c r="C5" s="3">
        <f>IF(A5&lt;&gt;"",VLOOKUP(A5,'Runners RBH2'!A$3:CT$114,C$1,FALSE),0)</f>
        <v>5.7311666666666674E-3</v>
      </c>
      <c r="D5" s="6">
        <f t="shared" si="0"/>
        <v>2</v>
      </c>
      <c r="E5" s="2"/>
      <c r="F5" s="2">
        <f t="shared" si="1"/>
        <v>0</v>
      </c>
      <c r="J5" s="1" t="str">
        <f t="shared" si="2"/>
        <v>Alexandra Young</v>
      </c>
      <c r="L5" s="7"/>
      <c r="M5" s="8" t="str">
        <f t="shared" si="3"/>
        <v/>
      </c>
      <c r="N5" s="8" t="str">
        <f t="shared" si="4"/>
        <v/>
      </c>
      <c r="O5" s="1" t="str">
        <f t="shared" si="5"/>
        <v/>
      </c>
      <c r="P5" s="32" t="str">
        <f t="shared" si="6"/>
        <v/>
      </c>
      <c r="Q5" s="32" t="str">
        <f t="shared" si="7"/>
        <v/>
      </c>
      <c r="R5" s="6">
        <f t="shared" si="8"/>
        <v>0</v>
      </c>
      <c r="S5" s="6">
        <f>IF(AND(D5&lt;=L$4,P5&lt;&gt;"Y"),IF(N5&lt;VLOOKUP(O5,'Runners RBH2'!A$3:FQ$114,S$1,FALSE),IF(Y$2="zero",0,Y$2),0),0)</f>
        <v>0</v>
      </c>
      <c r="T5" s="6">
        <f t="shared" si="9"/>
        <v>0</v>
      </c>
      <c r="U5" s="2"/>
      <c r="V5" s="2" t="str">
        <f>IF(O5&lt;&gt;"",VLOOKUP(O5,Runners!CZ$3:DM$180,V$1,FALSE),"")</f>
        <v/>
      </c>
      <c r="W5" s="18" t="str">
        <f t="shared" si="10"/>
        <v/>
      </c>
      <c r="X5" s="2" t="s">
        <v>111</v>
      </c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</row>
    <row r="6" spans="1:83" x14ac:dyDescent="0.25">
      <c r="A6" s="1" t="str">
        <f>'Runners RBH2'!A5</f>
        <v>Alistair Leivers</v>
      </c>
      <c r="B6" s="3"/>
      <c r="C6" s="3">
        <f>IF(A6&lt;&gt;"",VLOOKUP(A6,'Runners RBH2'!A$3:CT$114,C$1,FALSE),0)</f>
        <v>1.4758944454444445E-2</v>
      </c>
      <c r="D6" s="6">
        <f t="shared" si="0"/>
        <v>3</v>
      </c>
      <c r="E6" s="2"/>
      <c r="F6" s="2">
        <f t="shared" si="1"/>
        <v>0</v>
      </c>
      <c r="J6" s="1" t="str">
        <f t="shared" si="2"/>
        <v>Alistair Leivers</v>
      </c>
      <c r="M6" s="8" t="str">
        <f t="shared" si="3"/>
        <v/>
      </c>
      <c r="N6" s="8" t="str">
        <f t="shared" si="4"/>
        <v/>
      </c>
      <c r="O6" s="1" t="str">
        <f t="shared" si="5"/>
        <v/>
      </c>
      <c r="P6" s="32" t="str">
        <f t="shared" si="6"/>
        <v/>
      </c>
      <c r="Q6" s="32" t="str">
        <f t="shared" si="7"/>
        <v/>
      </c>
      <c r="R6" s="6">
        <f t="shared" si="8"/>
        <v>0</v>
      </c>
      <c r="S6" s="6">
        <f>IF(AND(D6&lt;=L$4,P6&lt;&gt;"Y"),IF(N6&lt;VLOOKUP(O6,'Runners RBH2'!A$3:FQ$114,S$1,FALSE),IF(Y$2="zero",0,Y$2),0),0)</f>
        <v>0</v>
      </c>
      <c r="T6" s="6">
        <f t="shared" si="9"/>
        <v>0</v>
      </c>
      <c r="U6" s="2"/>
      <c r="V6" s="2" t="str">
        <f>IF(O6&lt;&gt;"",VLOOKUP(O6,Runners!CZ$3:DM$180,V$1,FALSE),"")</f>
        <v/>
      </c>
      <c r="W6" s="18" t="str">
        <f t="shared" si="10"/>
        <v/>
      </c>
    </row>
    <row r="7" spans="1:83" x14ac:dyDescent="0.25">
      <c r="A7" s="1" t="str">
        <f>'Runners RBH2'!A6</f>
        <v>Andrew Draper</v>
      </c>
      <c r="C7" s="3">
        <f>IF(A7&lt;&gt;"",VLOOKUP(A7,'Runners RBH2'!A$3:CT$114,C$1,FALSE),0)</f>
        <v>1.4585333353333332E-2</v>
      </c>
      <c r="D7" s="6">
        <f t="shared" si="0"/>
        <v>4</v>
      </c>
      <c r="E7" s="2"/>
      <c r="F7" s="2">
        <f t="shared" si="1"/>
        <v>0</v>
      </c>
      <c r="J7" s="1" t="str">
        <f t="shared" si="2"/>
        <v>Andrew Draper</v>
      </c>
      <c r="M7" s="8" t="str">
        <f t="shared" si="3"/>
        <v/>
      </c>
      <c r="N7" s="8" t="str">
        <f t="shared" si="4"/>
        <v/>
      </c>
      <c r="O7" s="1" t="str">
        <f t="shared" si="5"/>
        <v/>
      </c>
      <c r="P7" s="32" t="str">
        <f t="shared" si="6"/>
        <v/>
      </c>
      <c r="Q7" s="32" t="str">
        <f t="shared" si="7"/>
        <v/>
      </c>
      <c r="R7" s="6">
        <f t="shared" si="8"/>
        <v>0</v>
      </c>
      <c r="S7" s="6">
        <f>IF(AND(D7&lt;=L$4,P7&lt;&gt;"Y"),IF(N7&lt;VLOOKUP(O7,'Runners RBH2'!A$3:FQ$114,S$1,FALSE),IF(Y$2="zero",0,Y$2),0),0)</f>
        <v>0</v>
      </c>
      <c r="T7" s="6">
        <f t="shared" si="9"/>
        <v>0</v>
      </c>
      <c r="U7" s="2"/>
      <c r="V7" s="2" t="str">
        <f>IF(O7&lt;&gt;"",VLOOKUP(O7,Runners!CZ$3:DM$180,V$1,FALSE),"")</f>
        <v/>
      </c>
      <c r="W7" s="18" t="str">
        <f t="shared" si="10"/>
        <v/>
      </c>
    </row>
    <row r="8" spans="1:83" x14ac:dyDescent="0.25">
      <c r="A8" s="1" t="str">
        <f>'Runners RBH2'!A7</f>
        <v>Anthony Joy</v>
      </c>
      <c r="C8" s="3">
        <f>IF(A8&lt;&gt;"",VLOOKUP(A8,'Runners RBH2'!A$3:CT$114,C$1,FALSE),0)</f>
        <v>1.0592277807777776E-2</v>
      </c>
      <c r="D8" s="6">
        <f t="shared" si="0"/>
        <v>5</v>
      </c>
      <c r="E8" s="2"/>
      <c r="F8" s="2">
        <f t="shared" si="1"/>
        <v>0</v>
      </c>
      <c r="J8" s="1" t="str">
        <f t="shared" si="2"/>
        <v>Anthony Joy</v>
      </c>
      <c r="M8" s="8" t="str">
        <f t="shared" si="3"/>
        <v/>
      </c>
      <c r="N8" s="8" t="str">
        <f t="shared" si="4"/>
        <v/>
      </c>
      <c r="O8" s="1" t="str">
        <f t="shared" si="5"/>
        <v/>
      </c>
      <c r="P8" s="32" t="str">
        <f t="shared" si="6"/>
        <v/>
      </c>
      <c r="Q8" s="32" t="str">
        <f t="shared" si="7"/>
        <v/>
      </c>
      <c r="R8" s="6">
        <f t="shared" si="8"/>
        <v>0</v>
      </c>
      <c r="S8" s="6">
        <f>IF(AND(D8&lt;=L$4,P8&lt;&gt;"Y"),IF(N8&lt;VLOOKUP(O8,'Runners RBH2'!A$3:FQ$114,S$1,FALSE),IF(Y$2="zero",0,Y$2),0),0)</f>
        <v>0</v>
      </c>
      <c r="T8" s="6">
        <f t="shared" si="9"/>
        <v>0</v>
      </c>
      <c r="U8" s="2"/>
      <c r="V8" s="2" t="str">
        <f>IF(O8&lt;&gt;"",VLOOKUP(O8,Runners!CZ$3:DM$180,V$1,FALSE),"")</f>
        <v/>
      </c>
      <c r="W8" s="18" t="str">
        <f t="shared" si="10"/>
        <v/>
      </c>
    </row>
    <row r="9" spans="1:83" x14ac:dyDescent="0.25">
      <c r="A9" s="1" t="str">
        <f>'Runners RBH2'!A8</f>
        <v>Barbara Holmes</v>
      </c>
      <c r="C9" s="3">
        <f>IF(A9&lt;&gt;"",VLOOKUP(A9,'Runners RBH2'!A$3:CT$114,C$1,FALSE),0)</f>
        <v>1.0418666706666666E-2</v>
      </c>
      <c r="D9" s="6">
        <f t="shared" si="0"/>
        <v>6</v>
      </c>
      <c r="E9" s="2"/>
      <c r="F9" s="2">
        <f t="shared" si="1"/>
        <v>0</v>
      </c>
      <c r="J9" s="1" t="str">
        <f t="shared" si="2"/>
        <v>Barbara Holmes</v>
      </c>
      <c r="M9" s="8" t="str">
        <f t="shared" si="3"/>
        <v/>
      </c>
      <c r="N9" s="8" t="str">
        <f t="shared" si="4"/>
        <v/>
      </c>
      <c r="O9" s="1" t="str">
        <f t="shared" si="5"/>
        <v/>
      </c>
      <c r="P9" s="32" t="str">
        <f t="shared" si="6"/>
        <v/>
      </c>
      <c r="Q9" s="32" t="str">
        <f t="shared" si="7"/>
        <v/>
      </c>
      <c r="R9" s="6">
        <f t="shared" si="8"/>
        <v>0</v>
      </c>
      <c r="S9" s="6">
        <f>IF(AND(D9&lt;=L$4,P9&lt;&gt;"Y"),IF(N9&lt;VLOOKUP(O9,'Runners RBH2'!A$3:FQ$114,S$1,FALSE),IF(Y$2="zero",0,Y$2),0),0)</f>
        <v>0</v>
      </c>
      <c r="T9" s="6">
        <f t="shared" si="9"/>
        <v>0</v>
      </c>
      <c r="U9" s="2"/>
      <c r="V9" s="2" t="str">
        <f>IF(O9&lt;&gt;"",VLOOKUP(O9,Runners!CZ$3:DM$180,V$1,FALSE),"")</f>
        <v/>
      </c>
      <c r="W9" s="18" t="str">
        <f t="shared" si="10"/>
        <v/>
      </c>
    </row>
    <row r="10" spans="1:83" x14ac:dyDescent="0.25">
      <c r="A10" s="1" t="str">
        <f>'Runners RBH2'!A9</f>
        <v>Barry Broughton</v>
      </c>
      <c r="B10" s="3"/>
      <c r="C10" s="3">
        <f>IF(A10&lt;&gt;"",VLOOKUP(A10,'Runners RBH2'!A$3:CT$114,C$1,FALSE),0)</f>
        <v>1.093950005E-2</v>
      </c>
      <c r="D10" s="6">
        <f t="shared" si="0"/>
        <v>7</v>
      </c>
      <c r="E10" s="2"/>
      <c r="F10" s="2">
        <f t="shared" si="1"/>
        <v>0</v>
      </c>
      <c r="J10" s="1" t="str">
        <f t="shared" si="2"/>
        <v>Barry Broughton</v>
      </c>
      <c r="M10" s="8" t="str">
        <f t="shared" si="3"/>
        <v/>
      </c>
      <c r="N10" s="8" t="str">
        <f t="shared" si="4"/>
        <v/>
      </c>
      <c r="O10" s="1" t="str">
        <f t="shared" si="5"/>
        <v/>
      </c>
      <c r="P10" s="32" t="str">
        <f t="shared" si="6"/>
        <v/>
      </c>
      <c r="Q10" s="32" t="str">
        <f t="shared" si="7"/>
        <v/>
      </c>
      <c r="R10" s="6">
        <f t="shared" si="8"/>
        <v>0</v>
      </c>
      <c r="S10" s="6">
        <f>IF(AND(D10&lt;=L$4,P10&lt;&gt;"Y"),IF(N10&lt;VLOOKUP(O10,'Runners RBH2'!A$3:FQ$114,S$1,FALSE),IF(Y$2="zero",0,Y$2),0),0)</f>
        <v>0</v>
      </c>
      <c r="T10" s="6">
        <f t="shared" si="9"/>
        <v>0</v>
      </c>
      <c r="U10" s="2"/>
      <c r="V10" s="2" t="str">
        <f>IF(O10&lt;&gt;"",VLOOKUP(O10,Runners!CZ$3:DM$180,V$1,FALSE),"")</f>
        <v/>
      </c>
      <c r="W10" s="18" t="str">
        <f t="shared" si="10"/>
        <v/>
      </c>
    </row>
    <row r="11" spans="1:83" x14ac:dyDescent="0.25">
      <c r="A11" s="1" t="str">
        <f>'Runners RBH2'!A10</f>
        <v>Bill Lock</v>
      </c>
      <c r="C11" s="3">
        <f>IF(A11&lt;&gt;"",VLOOKUP(A11,'Runners RBH2'!A$3:CT$114,C$1,FALSE),0)</f>
        <v>5.7311667266666672E-3</v>
      </c>
      <c r="D11" s="6">
        <f t="shared" si="0"/>
        <v>8</v>
      </c>
      <c r="E11" s="2"/>
      <c r="F11" s="2">
        <f t="shared" si="1"/>
        <v>0</v>
      </c>
      <c r="J11" s="1" t="str">
        <f t="shared" si="2"/>
        <v>Bill Lock</v>
      </c>
      <c r="M11" s="8" t="str">
        <f t="shared" si="3"/>
        <v/>
      </c>
      <c r="N11" s="8" t="str">
        <f t="shared" si="4"/>
        <v/>
      </c>
      <c r="O11" s="1" t="str">
        <f t="shared" si="5"/>
        <v/>
      </c>
      <c r="P11" s="32" t="str">
        <f t="shared" si="6"/>
        <v/>
      </c>
      <c r="Q11" s="32" t="str">
        <f t="shared" si="7"/>
        <v/>
      </c>
      <c r="R11" s="6">
        <f t="shared" si="8"/>
        <v>0</v>
      </c>
      <c r="S11" s="6">
        <f>IF(AND(D11&lt;=L$4,P11&lt;&gt;"Y"),IF(N11&lt;VLOOKUP(O11,'Runners RBH2'!A$3:FQ$114,S$1,FALSE),IF(Y$2="zero",0,Y$2),0),0)</f>
        <v>0</v>
      </c>
      <c r="T11" s="6">
        <f t="shared" si="9"/>
        <v>0</v>
      </c>
      <c r="U11" s="2"/>
      <c r="V11" s="2" t="str">
        <f>IF(O11&lt;&gt;"",VLOOKUP(O11,Runners!CZ$3:DM$180,V$1,FALSE),"")</f>
        <v/>
      </c>
      <c r="W11" s="18" t="str">
        <f t="shared" si="10"/>
        <v/>
      </c>
    </row>
    <row r="12" spans="1:83" x14ac:dyDescent="0.25">
      <c r="A12" s="1" t="str">
        <f>'Runners RBH2'!A11</f>
        <v>Bob Clough</v>
      </c>
      <c r="C12" s="3">
        <f>IF(A12&lt;&gt;"",VLOOKUP(A12,'Runners RBH2'!A$3:CT$114,C$1,FALSE),0)</f>
        <v>7.1200556255555554E-3</v>
      </c>
      <c r="D12" s="6">
        <f t="shared" si="0"/>
        <v>9</v>
      </c>
      <c r="E12" s="2"/>
      <c r="F12" s="2">
        <f t="shared" si="1"/>
        <v>0</v>
      </c>
      <c r="J12" s="1" t="str">
        <f t="shared" si="2"/>
        <v>Bob Clough</v>
      </c>
      <c r="M12" s="8" t="str">
        <f t="shared" si="3"/>
        <v/>
      </c>
      <c r="N12" s="8" t="str">
        <f t="shared" si="4"/>
        <v/>
      </c>
      <c r="O12" s="1" t="str">
        <f t="shared" si="5"/>
        <v/>
      </c>
      <c r="P12" s="32" t="str">
        <f t="shared" si="6"/>
        <v/>
      </c>
      <c r="Q12" s="32" t="str">
        <f t="shared" si="7"/>
        <v/>
      </c>
      <c r="R12" s="6">
        <f t="shared" si="8"/>
        <v>0</v>
      </c>
      <c r="S12" s="6">
        <f>IF(AND(D12&lt;=L$4,P12&lt;&gt;"Y"),IF(N12&lt;VLOOKUP(O12,'Runners RBH2'!A$3:FQ$114,S$1,FALSE),IF(Y$2="zero",0,Y$2),0),0)</f>
        <v>0</v>
      </c>
      <c r="T12" s="6">
        <f t="shared" si="9"/>
        <v>0</v>
      </c>
      <c r="U12" s="2"/>
      <c r="V12" s="2" t="str">
        <f>IF(O12&lt;&gt;"",VLOOKUP(O12,Runners!CZ$3:DM$180,V$1,FALSE),"")</f>
        <v/>
      </c>
      <c r="W12" s="18" t="str">
        <f t="shared" si="10"/>
        <v/>
      </c>
    </row>
    <row r="13" spans="1:83" x14ac:dyDescent="0.25">
      <c r="A13" s="1" t="str">
        <f>'Runners RBH2'!A12</f>
        <v>Bryan Grundy</v>
      </c>
      <c r="C13" s="3">
        <f>IF(A13&lt;&gt;"",VLOOKUP(A13,'Runners RBH2'!A$3:CT$114,C$1,FALSE),0)</f>
        <v>5.7311667466666671E-3</v>
      </c>
      <c r="D13" s="6">
        <f t="shared" si="0"/>
        <v>10</v>
      </c>
      <c r="E13" s="2"/>
      <c r="F13" s="2">
        <f t="shared" si="1"/>
        <v>0</v>
      </c>
      <c r="J13" s="1" t="str">
        <f t="shared" si="2"/>
        <v>Bryan Grundy</v>
      </c>
      <c r="M13" s="8" t="str">
        <f t="shared" si="3"/>
        <v/>
      </c>
      <c r="N13" s="8" t="str">
        <f t="shared" si="4"/>
        <v/>
      </c>
      <c r="O13" s="1" t="str">
        <f t="shared" si="5"/>
        <v/>
      </c>
      <c r="P13" s="32" t="str">
        <f t="shared" si="6"/>
        <v/>
      </c>
      <c r="Q13" s="32" t="str">
        <f t="shared" si="7"/>
        <v/>
      </c>
      <c r="R13" s="6">
        <f t="shared" si="8"/>
        <v>0</v>
      </c>
      <c r="S13" s="6">
        <f>IF(AND(D13&lt;=L$4,P13&lt;&gt;"Y"),IF(N13&lt;VLOOKUP(O13,'Runners RBH2'!A$3:FQ$114,S$1,FALSE),IF(Y$2="zero",0,Y$2),0),0)</f>
        <v>0</v>
      </c>
      <c r="T13" s="6">
        <f t="shared" si="9"/>
        <v>0</v>
      </c>
      <c r="U13" s="2"/>
      <c r="V13" s="2" t="str">
        <f>IF(O13&lt;&gt;"",VLOOKUP(O13,Runners!CZ$3:DM$180,V$1,FALSE),"")</f>
        <v/>
      </c>
      <c r="W13" s="18" t="str">
        <f t="shared" si="10"/>
        <v/>
      </c>
    </row>
    <row r="14" spans="1:83" x14ac:dyDescent="0.25">
      <c r="A14" s="1" t="str">
        <f>'Runners RBH2'!A13</f>
        <v>Catherine Carrdus</v>
      </c>
      <c r="C14" s="3">
        <f>IF(A14&lt;&gt;"",VLOOKUP(A14,'Runners RBH2'!A$3:CT$114,C$1,FALSE),0)</f>
        <v>1.267561120111111E-2</v>
      </c>
      <c r="D14" s="6">
        <f t="shared" si="0"/>
        <v>11</v>
      </c>
      <c r="E14" s="2"/>
      <c r="F14" s="2">
        <f t="shared" si="1"/>
        <v>0</v>
      </c>
      <c r="J14" s="1" t="str">
        <f t="shared" si="2"/>
        <v>Catherine Carrdus</v>
      </c>
      <c r="M14" s="8" t="str">
        <f t="shared" si="3"/>
        <v/>
      </c>
      <c r="N14" s="8" t="str">
        <f t="shared" si="4"/>
        <v/>
      </c>
      <c r="O14" s="1" t="str">
        <f t="shared" si="5"/>
        <v/>
      </c>
      <c r="P14" s="32" t="str">
        <f t="shared" si="6"/>
        <v/>
      </c>
      <c r="Q14" s="32" t="str">
        <f t="shared" si="7"/>
        <v/>
      </c>
      <c r="R14" s="6">
        <f t="shared" si="8"/>
        <v>0</v>
      </c>
      <c r="S14" s="6">
        <f>IF(AND(D14&lt;=L$4,P14&lt;&gt;"Y"),IF(N14&lt;VLOOKUP(O14,'Runners RBH2'!A$3:FQ$114,S$1,FALSE),IF(Y$2="zero",0,Y$2),0),0)</f>
        <v>0</v>
      </c>
      <c r="T14" s="6">
        <f t="shared" si="9"/>
        <v>0</v>
      </c>
      <c r="U14" s="2"/>
      <c r="V14" s="2" t="str">
        <f>IF(O14&lt;&gt;"",VLOOKUP(O14,Runners!CZ$3:DM$180,V$1,FALSE),"")</f>
        <v/>
      </c>
      <c r="W14" s="18" t="str">
        <f t="shared" si="10"/>
        <v/>
      </c>
    </row>
    <row r="15" spans="1:83" x14ac:dyDescent="0.25">
      <c r="A15" s="1" t="str">
        <f>'Runners RBH2'!A14</f>
        <v>Catherine MacLachlan</v>
      </c>
      <c r="C15" s="3">
        <f>IF(A15&lt;&gt;"",VLOOKUP(A15,'Runners RBH2'!A$3:CT$114,C$1,FALSE),0)</f>
        <v>8.6825556555555558E-3</v>
      </c>
      <c r="D15" s="6">
        <f t="shared" si="0"/>
        <v>12</v>
      </c>
      <c r="E15" s="2"/>
      <c r="F15" s="2">
        <f t="shared" si="1"/>
        <v>0</v>
      </c>
      <c r="J15" s="1" t="str">
        <f t="shared" si="2"/>
        <v>Catherine MacLachlan</v>
      </c>
      <c r="M15" s="8" t="str">
        <f t="shared" si="3"/>
        <v/>
      </c>
      <c r="N15" s="8" t="str">
        <f t="shared" si="4"/>
        <v/>
      </c>
      <c r="O15" s="1" t="str">
        <f t="shared" si="5"/>
        <v/>
      </c>
      <c r="P15" s="32" t="str">
        <f t="shared" si="6"/>
        <v/>
      </c>
      <c r="Q15" s="32" t="str">
        <f t="shared" si="7"/>
        <v/>
      </c>
      <c r="R15" s="6">
        <f t="shared" si="8"/>
        <v>0</v>
      </c>
      <c r="S15" s="6">
        <f>IF(AND(D15&lt;=L$4,P15&lt;&gt;"Y"),IF(N15&lt;VLOOKUP(O15,'Runners RBH2'!A$3:FQ$114,S$1,FALSE),IF(Y$2="zero",0,Y$2),0),0)</f>
        <v>0</v>
      </c>
      <c r="T15" s="6">
        <f t="shared" si="9"/>
        <v>0</v>
      </c>
      <c r="U15" s="2"/>
      <c r="V15" s="2" t="str">
        <f>IF(O15&lt;&gt;"",VLOOKUP(O15,Runners!CZ$3:DM$180,V$1,FALSE),"")</f>
        <v/>
      </c>
      <c r="W15" s="18" t="str">
        <f t="shared" si="10"/>
        <v/>
      </c>
    </row>
    <row r="16" spans="1:83" x14ac:dyDescent="0.25">
      <c r="A16" s="1" t="str">
        <f>'Runners RBH2'!A15</f>
        <v>Chris Bowker</v>
      </c>
      <c r="C16" s="3">
        <f>IF(A16&lt;&gt;"",VLOOKUP(A16,'Runners RBH2'!A$3:CT$114,C$1,FALSE),0)</f>
        <v>1.0418666776666667E-2</v>
      </c>
      <c r="D16" s="6">
        <f t="shared" si="0"/>
        <v>13</v>
      </c>
      <c r="E16" s="2"/>
      <c r="F16" s="2">
        <f t="shared" si="1"/>
        <v>0</v>
      </c>
      <c r="J16" s="1" t="str">
        <f t="shared" si="2"/>
        <v>Chris Bowker</v>
      </c>
      <c r="M16" s="8" t="str">
        <f t="shared" si="3"/>
        <v/>
      </c>
      <c r="N16" s="8" t="str">
        <f t="shared" si="4"/>
        <v/>
      </c>
      <c r="O16" s="1" t="str">
        <f t="shared" si="5"/>
        <v/>
      </c>
      <c r="P16" s="32" t="str">
        <f t="shared" si="6"/>
        <v/>
      </c>
      <c r="Q16" s="32" t="str">
        <f t="shared" si="7"/>
        <v/>
      </c>
      <c r="R16" s="6">
        <f t="shared" si="8"/>
        <v>0</v>
      </c>
      <c r="S16" s="6">
        <f>IF(AND(D16&lt;=L$4,P16&lt;&gt;"Y"),IF(N16&lt;VLOOKUP(O16,'Runners RBH2'!A$3:FQ$114,S$1,FALSE),IF(Y$2="zero",0,Y$2),0),0)</f>
        <v>0</v>
      </c>
      <c r="T16" s="6">
        <f t="shared" si="9"/>
        <v>0</v>
      </c>
      <c r="U16" s="2"/>
      <c r="V16" s="2" t="str">
        <f>IF(O16&lt;&gt;"",VLOOKUP(O16,Runners!CZ$3:DM$180,V$1,FALSE),"")</f>
        <v/>
      </c>
      <c r="W16" s="18" t="str">
        <f t="shared" si="10"/>
        <v/>
      </c>
    </row>
    <row r="17" spans="1:23" x14ac:dyDescent="0.25">
      <c r="A17" s="1" t="str">
        <f>'Runners RBH2'!A16</f>
        <v>Chris Cottam</v>
      </c>
      <c r="C17" s="3">
        <f>IF(A17&lt;&gt;"",VLOOKUP(A17,'Runners RBH2'!A$3:CT$114,C$1,FALSE),0)</f>
        <v>1.3196444564444444E-2</v>
      </c>
      <c r="D17" s="6">
        <f t="shared" si="0"/>
        <v>14</v>
      </c>
      <c r="E17" s="2"/>
      <c r="F17" s="2">
        <f t="shared" si="1"/>
        <v>0</v>
      </c>
      <c r="J17" s="1" t="str">
        <f t="shared" si="2"/>
        <v>Chris Cottam</v>
      </c>
      <c r="M17" s="8" t="str">
        <f t="shared" si="3"/>
        <v/>
      </c>
      <c r="N17" s="8" t="str">
        <f t="shared" si="4"/>
        <v/>
      </c>
      <c r="O17" s="1" t="str">
        <f t="shared" si="5"/>
        <v/>
      </c>
      <c r="P17" s="32" t="str">
        <f t="shared" si="6"/>
        <v/>
      </c>
      <c r="Q17" s="32" t="str">
        <f t="shared" si="7"/>
        <v/>
      </c>
      <c r="R17" s="6">
        <f t="shared" si="8"/>
        <v>0</v>
      </c>
      <c r="S17" s="6">
        <f>IF(AND(D17&lt;=L$4,P17&lt;&gt;"Y"),IF(N17&lt;VLOOKUP(O17,'Runners RBH2'!A$3:FQ$114,S$1,FALSE),IF(Y$2="zero",0,Y$2),0),0)</f>
        <v>0</v>
      </c>
      <c r="T17" s="6">
        <f t="shared" si="9"/>
        <v>0</v>
      </c>
      <c r="U17" s="2"/>
      <c r="V17" s="2" t="str">
        <f>IF(O17&lt;&gt;"",VLOOKUP(O17,Runners!CZ$3:DM$180,V$1,FALSE),"")</f>
        <v/>
      </c>
      <c r="W17" s="18" t="str">
        <f t="shared" si="10"/>
        <v/>
      </c>
    </row>
    <row r="18" spans="1:23" x14ac:dyDescent="0.25">
      <c r="A18" s="1" t="str">
        <f>'Runners RBH2'!A17</f>
        <v>Claire England</v>
      </c>
      <c r="C18" s="3">
        <f>IF(A18&lt;&gt;"",VLOOKUP(A18,'Runners RBH2'!A$3:CT$114,C$1,FALSE),0)</f>
        <v>6.4256112411111115E-3</v>
      </c>
      <c r="D18" s="6">
        <f t="shared" si="0"/>
        <v>15</v>
      </c>
      <c r="E18" s="2"/>
      <c r="F18" s="2">
        <f t="shared" si="1"/>
        <v>0</v>
      </c>
      <c r="J18" s="1" t="str">
        <f t="shared" si="2"/>
        <v>Claire England</v>
      </c>
      <c r="M18" s="8" t="str">
        <f t="shared" si="3"/>
        <v/>
      </c>
      <c r="N18" s="8" t="str">
        <f t="shared" si="4"/>
        <v/>
      </c>
      <c r="O18" s="1" t="str">
        <f t="shared" si="5"/>
        <v/>
      </c>
      <c r="P18" s="32" t="str">
        <f t="shared" si="6"/>
        <v/>
      </c>
      <c r="Q18" s="32" t="str">
        <f t="shared" si="7"/>
        <v/>
      </c>
      <c r="R18" s="6">
        <f t="shared" si="8"/>
        <v>0</v>
      </c>
      <c r="S18" s="6">
        <f>IF(AND(D18&lt;=L$4,P18&lt;&gt;"Y"),IF(N18&lt;VLOOKUP(O18,'Runners RBH2'!A$3:FQ$114,S$1,FALSE),IF(Y$2="zero",0,Y$2),0),0)</f>
        <v>0</v>
      </c>
      <c r="T18" s="6">
        <f t="shared" si="9"/>
        <v>0</v>
      </c>
      <c r="U18" s="2"/>
      <c r="V18" s="2" t="str">
        <f>IF(O18&lt;&gt;"",VLOOKUP(O18,Runners!CZ$3:DM$180,V$1,FALSE),"")</f>
        <v/>
      </c>
      <c r="W18" s="18" t="str">
        <f t="shared" si="10"/>
        <v/>
      </c>
    </row>
    <row r="19" spans="1:23" x14ac:dyDescent="0.25">
      <c r="A19" s="1" t="str">
        <f>'Runners RBH2'!A18</f>
        <v>Claire Markham</v>
      </c>
      <c r="C19" s="3">
        <f>IF(A19&lt;&gt;"",VLOOKUP(A19,'Runners RBH2'!A$3:CT$114,C$1,FALSE),0)</f>
        <v>1.0071444584444445E-2</v>
      </c>
      <c r="D19" s="6">
        <f t="shared" si="0"/>
        <v>16</v>
      </c>
      <c r="E19" s="2"/>
      <c r="F19" s="2">
        <f t="shared" si="1"/>
        <v>0</v>
      </c>
      <c r="J19" s="1" t="str">
        <f t="shared" si="2"/>
        <v>Claire Markham</v>
      </c>
      <c r="M19" s="8" t="str">
        <f t="shared" si="3"/>
        <v/>
      </c>
      <c r="N19" s="8" t="str">
        <f t="shared" si="4"/>
        <v/>
      </c>
      <c r="O19" s="1" t="str">
        <f t="shared" si="5"/>
        <v/>
      </c>
      <c r="P19" s="32" t="str">
        <f t="shared" si="6"/>
        <v/>
      </c>
      <c r="Q19" s="32" t="str">
        <f t="shared" si="7"/>
        <v/>
      </c>
      <c r="R19" s="6">
        <f t="shared" si="8"/>
        <v>0</v>
      </c>
      <c r="S19" s="6">
        <f>IF(AND(D19&lt;=L$4,P19&lt;&gt;"Y"),IF(N19&lt;VLOOKUP(O19,'Runners RBH2'!A$3:FQ$114,S$1,FALSE),IF(Y$2="zero",0,Y$2),0),0)</f>
        <v>0</v>
      </c>
      <c r="T19" s="6">
        <f t="shared" si="9"/>
        <v>0</v>
      </c>
      <c r="U19" s="2"/>
      <c r="V19" s="2" t="str">
        <f>IF(O19&lt;&gt;"",VLOOKUP(O19,Runners!CZ$3:DM$180,V$1,FALSE),"")</f>
        <v/>
      </c>
      <c r="W19" s="18" t="str">
        <f t="shared" si="10"/>
        <v/>
      </c>
    </row>
    <row r="20" spans="1:23" x14ac:dyDescent="0.25">
      <c r="A20" s="1" t="str">
        <f>'Runners RBH2'!A19</f>
        <v>Clare Taylor</v>
      </c>
      <c r="C20" s="3">
        <f>IF(A20&lt;&gt;"",VLOOKUP(A20,'Runners RBH2'!A$3:CT$114,C$1,FALSE),0)</f>
        <v>1.1633944594444445E-2</v>
      </c>
      <c r="D20" s="6">
        <f t="shared" si="0"/>
        <v>17</v>
      </c>
      <c r="E20" s="2"/>
      <c r="F20" s="2">
        <f t="shared" si="1"/>
        <v>0</v>
      </c>
      <c r="J20" s="1" t="str">
        <f t="shared" si="2"/>
        <v>Clare Taylor</v>
      </c>
      <c r="M20" s="8" t="str">
        <f t="shared" si="3"/>
        <v/>
      </c>
      <c r="N20" s="8" t="str">
        <f t="shared" si="4"/>
        <v/>
      </c>
      <c r="O20" s="1" t="str">
        <f t="shared" si="5"/>
        <v/>
      </c>
      <c r="P20" s="32" t="str">
        <f t="shared" si="6"/>
        <v/>
      </c>
      <c r="Q20" s="32" t="str">
        <f t="shared" si="7"/>
        <v/>
      </c>
      <c r="R20" s="6">
        <f t="shared" si="8"/>
        <v>0</v>
      </c>
      <c r="S20" s="6">
        <f>IF(AND(D20&lt;=L$4,P20&lt;&gt;"Y"),IF(N20&lt;VLOOKUP(O20,'Runners RBH2'!A$3:FQ$114,S$1,FALSE),IF(Y$2="zero",0,Y$2),0),0)</f>
        <v>0</v>
      </c>
      <c r="T20" s="6">
        <f t="shared" si="9"/>
        <v>0</v>
      </c>
      <c r="U20" s="2"/>
      <c r="V20" s="2" t="str">
        <f>IF(O20&lt;&gt;"",VLOOKUP(O20,Runners!CZ$3:DM$180,V$1,FALSE),"")</f>
        <v/>
      </c>
      <c r="W20" s="18" t="str">
        <f t="shared" si="10"/>
        <v/>
      </c>
    </row>
    <row r="21" spans="1:23" x14ac:dyDescent="0.25">
      <c r="A21" s="1" t="str">
        <f>'Runners RBH2'!A20</f>
        <v>Cliff Whiston</v>
      </c>
      <c r="C21" s="3">
        <f>IF(A21&lt;&gt;"",VLOOKUP(A21,'Runners RBH2'!A$3:CT$114,C$1,FALSE),0)</f>
        <v>5.7311668266666668E-3</v>
      </c>
      <c r="D21" s="6">
        <f t="shared" si="0"/>
        <v>18</v>
      </c>
      <c r="E21" s="2"/>
      <c r="F21" s="2">
        <f t="shared" si="1"/>
        <v>0</v>
      </c>
      <c r="J21" s="1" t="str">
        <f t="shared" si="2"/>
        <v>Cliff Whiston</v>
      </c>
      <c r="M21" s="8" t="str">
        <f t="shared" si="3"/>
        <v/>
      </c>
      <c r="N21" s="8" t="str">
        <f t="shared" si="4"/>
        <v/>
      </c>
      <c r="O21" s="1" t="str">
        <f t="shared" si="5"/>
        <v/>
      </c>
      <c r="P21" s="32" t="str">
        <f t="shared" si="6"/>
        <v/>
      </c>
      <c r="Q21" s="32" t="str">
        <f t="shared" si="7"/>
        <v/>
      </c>
      <c r="R21" s="6">
        <f t="shared" si="8"/>
        <v>0</v>
      </c>
      <c r="S21" s="6">
        <f>IF(AND(D21&lt;=L$4,P21&lt;&gt;"Y"),IF(N21&lt;VLOOKUP(O21,'Runners RBH2'!A$3:FQ$114,S$1,FALSE),IF(Y$2="zero",0,Y$2),0),0)</f>
        <v>0</v>
      </c>
      <c r="T21" s="6">
        <f t="shared" si="9"/>
        <v>0</v>
      </c>
      <c r="U21" s="2"/>
      <c r="V21" s="2" t="str">
        <f>IF(O21&lt;&gt;"",VLOOKUP(O21,Runners!CZ$3:DM$180,V$1,FALSE),"")</f>
        <v/>
      </c>
      <c r="W21" s="18" t="str">
        <f t="shared" si="10"/>
        <v/>
      </c>
    </row>
    <row r="22" spans="1:23" x14ac:dyDescent="0.25">
      <c r="A22" s="1" t="str">
        <f>'Runners RBH2'!A21</f>
        <v>Dan Gregson</v>
      </c>
      <c r="C22" s="3">
        <f>IF(A22&lt;&gt;"",VLOOKUP(A22,'Runners RBH2'!A$3:CT$114,C$1,FALSE),0)</f>
        <v>1.1807555725555556E-2</v>
      </c>
      <c r="D22" s="6">
        <f t="shared" si="0"/>
        <v>19</v>
      </c>
      <c r="E22" s="2"/>
      <c r="F22" s="2">
        <f t="shared" si="1"/>
        <v>0</v>
      </c>
      <c r="J22" s="1" t="str">
        <f t="shared" si="2"/>
        <v>Dan Gregson</v>
      </c>
      <c r="M22" s="8" t="str">
        <f t="shared" si="3"/>
        <v/>
      </c>
      <c r="N22" s="8" t="str">
        <f t="shared" si="4"/>
        <v/>
      </c>
      <c r="O22" s="1" t="str">
        <f t="shared" si="5"/>
        <v/>
      </c>
      <c r="P22" s="32" t="str">
        <f t="shared" si="6"/>
        <v/>
      </c>
      <c r="Q22" s="32" t="str">
        <f t="shared" si="7"/>
        <v/>
      </c>
      <c r="R22" s="6">
        <f t="shared" si="8"/>
        <v>0</v>
      </c>
      <c r="S22" s="6">
        <f>IF(AND(D22&lt;=L$4,P22&lt;&gt;"Y"),IF(N22&lt;VLOOKUP(O22,'Runners RBH2'!A$3:FQ$114,S$1,FALSE),IF(Y$2="zero",0,Y$2),0),0)</f>
        <v>0</v>
      </c>
      <c r="T22" s="6">
        <f t="shared" si="9"/>
        <v>0</v>
      </c>
      <c r="U22" s="2"/>
      <c r="V22" s="2" t="str">
        <f>IF(O22&lt;&gt;"",VLOOKUP(O22,Runners!CZ$3:DM$180,V$1,FALSE),"")</f>
        <v/>
      </c>
      <c r="W22" s="18" t="str">
        <f t="shared" si="10"/>
        <v/>
      </c>
    </row>
    <row r="23" spans="1:23" x14ac:dyDescent="0.25">
      <c r="A23" s="1" t="str">
        <f>'Runners RBH2'!A22</f>
        <v>Darran Ames</v>
      </c>
      <c r="B23" s="3"/>
      <c r="C23" s="3">
        <f>IF(A23&lt;&gt;"",VLOOKUP(A23,'Runners RBH2'!A$3:CT$114,C$1,FALSE),0)</f>
        <v>1.1286722402222222E-2</v>
      </c>
      <c r="D23" s="6">
        <f t="shared" si="0"/>
        <v>20</v>
      </c>
      <c r="E23" s="2"/>
      <c r="F23" s="2">
        <f t="shared" si="1"/>
        <v>0</v>
      </c>
      <c r="J23" s="1" t="str">
        <f t="shared" si="2"/>
        <v>Darran Ames</v>
      </c>
      <c r="M23" s="8" t="str">
        <f t="shared" si="3"/>
        <v/>
      </c>
      <c r="N23" s="8" t="str">
        <f t="shared" si="4"/>
        <v/>
      </c>
      <c r="O23" s="1" t="str">
        <f t="shared" si="5"/>
        <v/>
      </c>
      <c r="P23" s="32" t="str">
        <f t="shared" si="6"/>
        <v/>
      </c>
      <c r="Q23" s="32" t="str">
        <f t="shared" si="7"/>
        <v/>
      </c>
      <c r="R23" s="6">
        <f t="shared" si="8"/>
        <v>0</v>
      </c>
      <c r="S23" s="6">
        <f>IF(AND(D23&lt;=L$4,P23&lt;&gt;"Y"),IF(N23&lt;VLOOKUP(O23,'Runners RBH2'!A$3:FQ$114,S$1,FALSE),IF(Y$2="zero",0,Y$2),0),0)</f>
        <v>0</v>
      </c>
      <c r="T23" s="6">
        <f t="shared" si="9"/>
        <v>0</v>
      </c>
      <c r="U23" s="2"/>
      <c r="V23" s="2" t="str">
        <f>IF(O23&lt;&gt;"",VLOOKUP(O23,Runners!CZ$3:DM$180,V$1,FALSE),"")</f>
        <v/>
      </c>
      <c r="W23" s="18" t="str">
        <f t="shared" si="10"/>
        <v/>
      </c>
    </row>
    <row r="24" spans="1:23" x14ac:dyDescent="0.25">
      <c r="A24" s="1" t="str">
        <f>'Runners RBH2'!A23</f>
        <v>Dave Booth</v>
      </c>
      <c r="C24" s="3">
        <f>IF(A24&lt;&gt;"",VLOOKUP(A24,'Runners RBH2'!A$3:CT$114,C$1,FALSE),0)</f>
        <v>8.3353335233333336E-3</v>
      </c>
      <c r="D24" s="6">
        <f t="shared" si="0"/>
        <v>21</v>
      </c>
      <c r="E24" s="2"/>
      <c r="F24" s="2">
        <f t="shared" si="1"/>
        <v>0</v>
      </c>
      <c r="J24" s="1" t="str">
        <f t="shared" si="2"/>
        <v>Dave Booth</v>
      </c>
      <c r="M24" s="8" t="str">
        <f t="shared" si="3"/>
        <v/>
      </c>
      <c r="N24" s="8" t="str">
        <f t="shared" si="4"/>
        <v/>
      </c>
      <c r="O24" s="1" t="str">
        <f t="shared" si="5"/>
        <v/>
      </c>
      <c r="P24" s="32" t="str">
        <f t="shared" si="6"/>
        <v/>
      </c>
      <c r="Q24" s="32" t="str">
        <f t="shared" si="7"/>
        <v/>
      </c>
      <c r="R24" s="6">
        <f t="shared" si="8"/>
        <v>0</v>
      </c>
      <c r="S24" s="6">
        <f>IF(AND(D24&lt;=L$4,P24&lt;&gt;"Y"),IF(N24&lt;VLOOKUP(O24,'Runners RBH2'!A$3:FQ$114,S$1,FALSE),IF(Y$2="zero",0,Y$2),0),0)</f>
        <v>0</v>
      </c>
      <c r="T24" s="6">
        <f t="shared" si="9"/>
        <v>0</v>
      </c>
      <c r="U24" s="2"/>
      <c r="V24" s="2" t="str">
        <f>IF(O24&lt;&gt;"",VLOOKUP(O24,Runners!CZ$3:DM$180,V$1,FALSE),"")</f>
        <v/>
      </c>
      <c r="W24" s="18" t="str">
        <f t="shared" si="10"/>
        <v/>
      </c>
    </row>
    <row r="25" spans="1:23" x14ac:dyDescent="0.25">
      <c r="A25" s="1" t="str">
        <f>'Runners RBH2'!A24</f>
        <v>Dave Dunn</v>
      </c>
      <c r="C25" s="3">
        <f>IF(A25&lt;&gt;"",VLOOKUP(A25,'Runners RBH2'!A$3:CT$114,C$1,FALSE),0)</f>
        <v>9.0297779777777781E-3</v>
      </c>
      <c r="D25" s="6">
        <f t="shared" si="0"/>
        <v>22</v>
      </c>
      <c r="E25" s="2"/>
      <c r="F25" s="2">
        <f t="shared" si="1"/>
        <v>0</v>
      </c>
      <c r="J25" s="1" t="str">
        <f t="shared" si="2"/>
        <v>Dave Dunn</v>
      </c>
      <c r="M25" s="8" t="str">
        <f t="shared" si="3"/>
        <v/>
      </c>
      <c r="N25" s="8" t="str">
        <f t="shared" si="4"/>
        <v/>
      </c>
      <c r="O25" s="1" t="str">
        <f t="shared" si="5"/>
        <v/>
      </c>
      <c r="P25" s="32" t="str">
        <f t="shared" si="6"/>
        <v/>
      </c>
      <c r="Q25" s="32" t="str">
        <f t="shared" si="7"/>
        <v/>
      </c>
      <c r="R25" s="6">
        <f t="shared" si="8"/>
        <v>0</v>
      </c>
      <c r="S25" s="6">
        <f>IF(AND(D25&lt;=L$4,P25&lt;&gt;"Y"),IF(N25&lt;VLOOKUP(O25,'Runners RBH2'!A$3:FQ$114,S$1,FALSE),IF(Y$2="zero",0,Y$2),0),0)</f>
        <v>0</v>
      </c>
      <c r="T25" s="6">
        <f t="shared" si="9"/>
        <v>0</v>
      </c>
      <c r="U25" s="2"/>
      <c r="V25" s="2" t="str">
        <f>IF(O25&lt;&gt;"",VLOOKUP(O25,Runners!CZ$3:DM$180,V$1,FALSE),"")</f>
        <v/>
      </c>
      <c r="W25" s="18" t="str">
        <f t="shared" si="10"/>
        <v/>
      </c>
    </row>
    <row r="26" spans="1:23" x14ac:dyDescent="0.25">
      <c r="A26" s="1" t="str">
        <f>'Runners RBH2'!A25</f>
        <v>David McDonald</v>
      </c>
      <c r="B26" s="3"/>
      <c r="C26" s="3">
        <f>IF(A26&lt;&gt;"",VLOOKUP(A26,'Runners RBH2'!A$3:CT$114,C$1,FALSE),0)</f>
        <v>6.9464446544444444E-3</v>
      </c>
      <c r="D26" s="6">
        <f t="shared" si="0"/>
        <v>23</v>
      </c>
      <c r="E26" s="2"/>
      <c r="F26" s="2">
        <f t="shared" si="1"/>
        <v>0</v>
      </c>
      <c r="J26" s="1" t="str">
        <f t="shared" si="2"/>
        <v>David McDonald</v>
      </c>
      <c r="M26" s="8" t="str">
        <f t="shared" si="3"/>
        <v/>
      </c>
      <c r="N26" s="8" t="str">
        <f t="shared" si="4"/>
        <v/>
      </c>
      <c r="O26" s="1" t="str">
        <f t="shared" si="5"/>
        <v/>
      </c>
      <c r="P26" s="32" t="str">
        <f t="shared" si="6"/>
        <v/>
      </c>
      <c r="Q26" s="32" t="str">
        <f t="shared" si="7"/>
        <v/>
      </c>
      <c r="R26" s="6">
        <f t="shared" si="8"/>
        <v>0</v>
      </c>
      <c r="S26" s="6">
        <f>IF(AND(D26&lt;=L$4,P26&lt;&gt;"Y"),IF(N26&lt;VLOOKUP(O26,'Runners RBH2'!A$3:FQ$114,S$1,FALSE),IF(Y$2="zero",0,Y$2),0),0)</f>
        <v>0</v>
      </c>
      <c r="T26" s="6">
        <f t="shared" si="9"/>
        <v>0</v>
      </c>
      <c r="U26" s="2"/>
      <c r="V26" s="2" t="str">
        <f>IF(O26&lt;&gt;"",VLOOKUP(O26,Runners!CZ$3:DM$180,V$1,FALSE),"")</f>
        <v/>
      </c>
      <c r="W26" s="18" t="str">
        <f t="shared" si="10"/>
        <v/>
      </c>
    </row>
    <row r="27" spans="1:23" x14ac:dyDescent="0.25">
      <c r="A27" s="1" t="str">
        <f>'Runners RBH2'!A26</f>
        <v>Dawn Lock</v>
      </c>
      <c r="C27" s="3">
        <f>IF(A27&lt;&gt;"",VLOOKUP(A27,'Runners RBH2'!A$3:CT$114,C$1,FALSE),0)</f>
        <v>5.7311668866666674E-3</v>
      </c>
      <c r="D27" s="6">
        <f t="shared" si="0"/>
        <v>24</v>
      </c>
      <c r="E27" s="2"/>
      <c r="F27" s="2">
        <f t="shared" si="1"/>
        <v>0</v>
      </c>
      <c r="J27" s="1" t="str">
        <f t="shared" si="2"/>
        <v>Dawn Lock</v>
      </c>
      <c r="M27" s="8" t="str">
        <f t="shared" si="3"/>
        <v/>
      </c>
      <c r="N27" s="8" t="str">
        <f t="shared" si="4"/>
        <v/>
      </c>
      <c r="O27" s="1" t="str">
        <f t="shared" si="5"/>
        <v/>
      </c>
      <c r="P27" s="32" t="str">
        <f t="shared" si="6"/>
        <v/>
      </c>
      <c r="Q27" s="32" t="str">
        <f t="shared" si="7"/>
        <v/>
      </c>
      <c r="R27" s="6">
        <f t="shared" si="8"/>
        <v>0</v>
      </c>
      <c r="S27" s="6">
        <f>IF(AND(D27&lt;=L$4,P27&lt;&gt;"Y"),IF(N27&lt;VLOOKUP(O27,'Runners RBH2'!A$3:FQ$114,S$1,FALSE),IF(Y$2="zero",0,Y$2),0),0)</f>
        <v>0</v>
      </c>
      <c r="T27" s="6">
        <f t="shared" si="9"/>
        <v>0</v>
      </c>
      <c r="U27" s="2"/>
      <c r="V27" s="2" t="str">
        <f>IF(O27&lt;&gt;"",VLOOKUP(O27,Runners!CZ$3:DM$180,V$1,FALSE),"")</f>
        <v/>
      </c>
      <c r="W27" s="18" t="str">
        <f t="shared" si="10"/>
        <v/>
      </c>
    </row>
    <row r="28" spans="1:23" x14ac:dyDescent="0.25">
      <c r="A28" s="1" t="str">
        <f>'Runners RBH2'!A27</f>
        <v>Domenic Read-Garrett</v>
      </c>
      <c r="C28" s="3">
        <f>IF(A28&lt;&gt;"",VLOOKUP(A28,'Runners RBH2'!A$3:CT$114,C$1,FALSE),0)</f>
        <v>1.2328389118888889E-2</v>
      </c>
      <c r="D28" s="6">
        <f t="shared" si="0"/>
        <v>25</v>
      </c>
      <c r="E28" s="2"/>
      <c r="F28" s="2">
        <f t="shared" si="1"/>
        <v>0</v>
      </c>
      <c r="J28" s="1" t="str">
        <f t="shared" si="2"/>
        <v>Domenic Read-Garrett</v>
      </c>
      <c r="M28" s="8" t="str">
        <f t="shared" si="3"/>
        <v/>
      </c>
      <c r="N28" s="8" t="str">
        <f t="shared" si="4"/>
        <v/>
      </c>
      <c r="O28" s="1" t="str">
        <f t="shared" si="5"/>
        <v/>
      </c>
      <c r="P28" s="32" t="str">
        <f t="shared" si="6"/>
        <v/>
      </c>
      <c r="Q28" s="32" t="str">
        <f t="shared" si="7"/>
        <v/>
      </c>
      <c r="R28" s="6">
        <f t="shared" si="8"/>
        <v>0</v>
      </c>
      <c r="S28" s="6">
        <f>IF(AND(D28&lt;=L$4,P28&lt;&gt;"Y"),IF(N28&lt;VLOOKUP(O28,'Runners RBH2'!A$3:FQ$114,S$1,FALSE),IF(Y$2="zero",0,Y$2),0),0)</f>
        <v>0</v>
      </c>
      <c r="T28" s="6">
        <f t="shared" si="9"/>
        <v>0</v>
      </c>
      <c r="U28" s="2"/>
      <c r="V28" s="2" t="str">
        <f>IF(O28&lt;&gt;"",VLOOKUP(O28,Runners!CZ$3:DM$180,V$1,FALSE),"")</f>
        <v/>
      </c>
      <c r="W28" s="18" t="str">
        <f t="shared" si="10"/>
        <v/>
      </c>
    </row>
    <row r="29" spans="1:23" x14ac:dyDescent="0.25">
      <c r="A29" s="1" t="str">
        <f>'Runners RBH2'!A28</f>
        <v>Dominic Kirby</v>
      </c>
      <c r="C29" s="3">
        <f>IF(A29&lt;&gt;"",VLOOKUP(A29,'Runners RBH2'!A$3:CT$114,C$1,FALSE),0)</f>
        <v>1.3543666906666666E-2</v>
      </c>
      <c r="D29" s="6">
        <f t="shared" si="0"/>
        <v>26</v>
      </c>
      <c r="E29" s="2"/>
      <c r="F29" s="2">
        <f t="shared" ref="F29" si="11">IF(E29&gt;0,E29-C29,0)</f>
        <v>0</v>
      </c>
      <c r="J29" s="1" t="str">
        <f t="shared" ref="J29" si="12">A29</f>
        <v>Dominic Kirby</v>
      </c>
      <c r="M29" s="8" t="str">
        <f t="shared" ref="M29" si="13">IF(D29&lt;=L$4,SMALL(E$4:E$208,D29),"")</f>
        <v/>
      </c>
      <c r="N29" s="8" t="str">
        <f t="shared" ref="N29" si="14">IF(D29&lt;=L$4,VLOOKUP(M29,E$4:F$208,2,FALSE),"")</f>
        <v/>
      </c>
      <c r="O29" s="1" t="str">
        <f t="shared" ref="O29" si="15">IF(D29&lt;=L$4,VLOOKUP(M29,E$4:J$208,6,FALSE),"")</f>
        <v/>
      </c>
      <c r="P29" s="32" t="str">
        <f t="shared" ref="P29" si="16">IF(D29&lt;=L$4,VLOOKUP(O29,A$4:B$208,2,FALSE),"")</f>
        <v/>
      </c>
      <c r="Q29" s="32" t="str">
        <f t="shared" ref="Q29" si="17">IF(D29&lt;=L$4,IF(P29="Y",Q28,Q28-1),"")</f>
        <v/>
      </c>
      <c r="R29" s="6">
        <f t="shared" si="8"/>
        <v>0</v>
      </c>
      <c r="S29" s="6">
        <f>IF(AND(D29&lt;=L$4,P29&lt;&gt;"Y"),IF(N29&lt;VLOOKUP(O29,'Runners RBH2'!A$3:FQ$114,S$1,FALSE),IF(Y$2="zero",0,Y$2),0),0)</f>
        <v>0</v>
      </c>
      <c r="T29" s="6">
        <f t="shared" ref="T29" si="18">IF(AND(D29&lt;=L$4,P29&lt;&gt;"Y"),S29+R29,0)</f>
        <v>0</v>
      </c>
      <c r="U29" s="2"/>
      <c r="V29" s="2" t="str">
        <f>IF(O29&lt;&gt;"",VLOOKUP(O29,Runners!CZ$3:DM$180,V$1,FALSE),"")</f>
        <v/>
      </c>
      <c r="W29" s="18" t="str">
        <f t="shared" ref="W29" si="19">IF(O29&lt;&gt;"",(V29-N29)/V29,"")</f>
        <v/>
      </c>
    </row>
    <row r="30" spans="1:23" x14ac:dyDescent="0.25">
      <c r="A30" s="1" t="str">
        <f>'Runners RBH2'!A29</f>
        <v>Elizabeth Canavan</v>
      </c>
      <c r="C30" s="3">
        <f>IF(A30&lt;&gt;"",VLOOKUP(A30,'Runners RBH2'!A$3:CT$114,C$1,FALSE),0)</f>
        <v>1.0418666916666666E-2</v>
      </c>
      <c r="D30" s="6">
        <f t="shared" si="0"/>
        <v>27</v>
      </c>
      <c r="E30" s="2"/>
      <c r="F30" s="2">
        <f t="shared" si="1"/>
        <v>0</v>
      </c>
      <c r="J30" s="1" t="str">
        <f t="shared" si="2"/>
        <v>Elizabeth Canavan</v>
      </c>
      <c r="M30" s="8" t="str">
        <f t="shared" ref="M30:M61" si="20">IF(D30&lt;=L$4,SMALL(E$4:E$208,D30),"")</f>
        <v/>
      </c>
      <c r="N30" s="8" t="str">
        <f t="shared" ref="N30:N61" si="21">IF(D30&lt;=L$4,VLOOKUP(M30,E$4:F$208,2,FALSE),"")</f>
        <v/>
      </c>
      <c r="O30" s="1" t="str">
        <f t="shared" ref="O30:O61" si="22">IF(D30&lt;=L$4,VLOOKUP(M30,E$4:J$208,6,FALSE),"")</f>
        <v/>
      </c>
      <c r="P30" s="32" t="str">
        <f t="shared" ref="P30:P61" si="23">IF(D30&lt;=L$4,VLOOKUP(O30,A$4:B$208,2,FALSE),"")</f>
        <v/>
      </c>
      <c r="Q30" s="32" t="str">
        <f>IF(D30&lt;=L$4,IF(P30="Y",Q28,Q28-1),"")</f>
        <v/>
      </c>
      <c r="R30" s="6">
        <f t="shared" si="8"/>
        <v>0</v>
      </c>
      <c r="S30" s="6">
        <f>IF(AND(D30&lt;=L$4,P30&lt;&gt;"Y"),IF(N30&lt;VLOOKUP(O30,'Runners RBH2'!A$3:FQ$114,S$1,FALSE),IF(Y$2="zero",0,Y$2),0),0)</f>
        <v>0</v>
      </c>
      <c r="T30" s="6">
        <f t="shared" si="9"/>
        <v>0</v>
      </c>
      <c r="U30" s="2"/>
      <c r="V30" s="2" t="str">
        <f>IF(O30&lt;&gt;"",VLOOKUP(O30,Runners!CZ$3:DM$180,V$1,FALSE),"")</f>
        <v/>
      </c>
      <c r="W30" s="18" t="str">
        <f t="shared" si="10"/>
        <v/>
      </c>
    </row>
    <row r="31" spans="1:23" x14ac:dyDescent="0.25">
      <c r="A31" s="1" t="str">
        <f>'Runners RBH2'!A30</f>
        <v>Gavin Stanfield</v>
      </c>
      <c r="C31" s="3">
        <f>IF(A31&lt;&gt;"",VLOOKUP(A31,'Runners RBH2'!A$3:CT$114,C$1,FALSE),0)</f>
        <v>9.0297780377777779E-3</v>
      </c>
      <c r="D31" s="6">
        <f t="shared" si="0"/>
        <v>28</v>
      </c>
      <c r="E31" s="2"/>
      <c r="F31" s="2">
        <f t="shared" si="1"/>
        <v>0</v>
      </c>
      <c r="J31" s="1" t="str">
        <f t="shared" si="2"/>
        <v>Gavin Stanfield</v>
      </c>
      <c r="M31" s="8" t="str">
        <f t="shared" si="20"/>
        <v/>
      </c>
      <c r="N31" s="8" t="str">
        <f t="shared" si="21"/>
        <v/>
      </c>
      <c r="O31" s="1" t="str">
        <f t="shared" si="22"/>
        <v/>
      </c>
      <c r="P31" s="32" t="str">
        <f t="shared" si="23"/>
        <v/>
      </c>
      <c r="Q31" s="32" t="str">
        <f t="shared" si="7"/>
        <v/>
      </c>
      <c r="R31" s="6">
        <f t="shared" si="8"/>
        <v>0</v>
      </c>
      <c r="S31" s="6">
        <f>IF(AND(D31&lt;=L$4,P31&lt;&gt;"Y"),IF(N31&lt;VLOOKUP(O31,'Runners RBH2'!A$3:FQ$114,S$1,FALSE),IF(Y$2="zero",0,Y$2),0),0)</f>
        <v>0</v>
      </c>
      <c r="T31" s="6">
        <f t="shared" si="9"/>
        <v>0</v>
      </c>
      <c r="U31" s="2"/>
      <c r="V31" s="2" t="str">
        <f>IF(O31&lt;&gt;"",VLOOKUP(O31,Runners!CZ$3:DM$180,V$1,FALSE),"")</f>
        <v/>
      </c>
      <c r="W31" s="18" t="str">
        <f t="shared" si="10"/>
        <v/>
      </c>
    </row>
    <row r="32" spans="1:23" x14ac:dyDescent="0.25">
      <c r="A32" s="1" t="str">
        <f>'Runners RBH2'!A31</f>
        <v>Gillian Anderson</v>
      </c>
      <c r="C32" s="3">
        <f>IF(A32&lt;&gt;"",VLOOKUP(A32,'Runners RBH2'!A$3:CT$114,C$1,FALSE),0)</f>
        <v>1.0418666936666666E-2</v>
      </c>
      <c r="D32" s="6">
        <f t="shared" si="0"/>
        <v>29</v>
      </c>
      <c r="E32" s="2"/>
      <c r="F32" s="2">
        <f t="shared" si="1"/>
        <v>0</v>
      </c>
      <c r="J32" s="1" t="str">
        <f t="shared" si="2"/>
        <v>Gillian Anderson</v>
      </c>
      <c r="M32" s="8" t="str">
        <f t="shared" si="20"/>
        <v/>
      </c>
      <c r="N32" s="8" t="str">
        <f t="shared" si="21"/>
        <v/>
      </c>
      <c r="O32" s="1" t="str">
        <f t="shared" si="22"/>
        <v/>
      </c>
      <c r="P32" s="32" t="str">
        <f t="shared" si="23"/>
        <v/>
      </c>
      <c r="Q32" s="32" t="str">
        <f t="shared" si="7"/>
        <v/>
      </c>
      <c r="R32" s="6">
        <f t="shared" si="8"/>
        <v>0</v>
      </c>
      <c r="S32" s="6">
        <f>IF(AND(D32&lt;=L$4,P32&lt;&gt;"Y"),IF(N32&lt;VLOOKUP(O32,'Runners RBH2'!A$3:FQ$114,S$1,FALSE),IF(Y$2="zero",0,Y$2),0),0)</f>
        <v>0</v>
      </c>
      <c r="T32" s="6">
        <f t="shared" si="9"/>
        <v>0</v>
      </c>
      <c r="U32" s="2"/>
      <c r="V32" s="2" t="str">
        <f>IF(O32&lt;&gt;"",VLOOKUP(O32,Runners!CZ$3:DM$180,V$1,FALSE),"")</f>
        <v/>
      </c>
      <c r="W32" s="18" t="str">
        <f t="shared" si="10"/>
        <v/>
      </c>
    </row>
    <row r="33" spans="1:23" x14ac:dyDescent="0.25">
      <c r="A33" s="1" t="str">
        <f>'Runners RBH2'!A32</f>
        <v>Gillian Draper</v>
      </c>
      <c r="B33" s="3"/>
      <c r="C33" s="3">
        <f>IF(A33&lt;&gt;"",VLOOKUP(A33,'Runners RBH2'!A$3:CT$114,C$1,FALSE),0)</f>
        <v>1.3717278057777777E-2</v>
      </c>
      <c r="D33" s="6">
        <f t="shared" si="0"/>
        <v>30</v>
      </c>
      <c r="E33" s="2"/>
      <c r="F33" s="2">
        <f t="shared" si="1"/>
        <v>0</v>
      </c>
      <c r="J33" s="1" t="str">
        <f t="shared" si="2"/>
        <v>Gillian Draper</v>
      </c>
      <c r="M33" s="8" t="str">
        <f t="shared" si="20"/>
        <v/>
      </c>
      <c r="N33" s="8" t="str">
        <f t="shared" si="21"/>
        <v/>
      </c>
      <c r="O33" s="1" t="str">
        <f t="shared" si="22"/>
        <v/>
      </c>
      <c r="P33" s="32" t="str">
        <f t="shared" si="23"/>
        <v/>
      </c>
      <c r="Q33" s="32" t="str">
        <f t="shared" si="7"/>
        <v/>
      </c>
      <c r="R33" s="6">
        <f t="shared" si="8"/>
        <v>0</v>
      </c>
      <c r="S33" s="6">
        <f>IF(AND(D33&lt;=L$4,P33&lt;&gt;"Y"),IF(N33&lt;VLOOKUP(O33,'Runners RBH2'!A$3:FQ$114,S$1,FALSE),IF(Y$2="zero",0,Y$2),0),0)</f>
        <v>0</v>
      </c>
      <c r="T33" s="6">
        <f t="shared" si="9"/>
        <v>0</v>
      </c>
      <c r="U33" s="2"/>
      <c r="V33" s="2" t="str">
        <f>IF(O33&lt;&gt;"",VLOOKUP(O33,Runners!CZ$3:DM$180,V$1,FALSE),"")</f>
        <v/>
      </c>
      <c r="W33" s="18" t="str">
        <f t="shared" si="10"/>
        <v/>
      </c>
    </row>
    <row r="34" spans="1:23" x14ac:dyDescent="0.25">
      <c r="A34" s="1" t="str">
        <f>'Runners RBH2'!A33</f>
        <v>Graham Cunliffe</v>
      </c>
      <c r="C34" s="3">
        <f>IF(A34&lt;&gt;"",VLOOKUP(A34,'Runners RBH2'!A$3:CT$114,C$1,FALSE),0)</f>
        <v>1.0418666956666666E-2</v>
      </c>
      <c r="D34" s="6">
        <f t="shared" si="0"/>
        <v>31</v>
      </c>
      <c r="E34" s="2"/>
      <c r="F34" s="2">
        <f t="shared" si="1"/>
        <v>0</v>
      </c>
      <c r="J34" s="1" t="str">
        <f t="shared" si="2"/>
        <v>Graham Cunliffe</v>
      </c>
      <c r="M34" s="8" t="str">
        <f t="shared" si="20"/>
        <v/>
      </c>
      <c r="N34" s="8" t="str">
        <f t="shared" si="21"/>
        <v/>
      </c>
      <c r="O34" s="1" t="str">
        <f t="shared" si="22"/>
        <v/>
      </c>
      <c r="P34" s="32" t="str">
        <f t="shared" si="23"/>
        <v/>
      </c>
      <c r="Q34" s="32" t="str">
        <f t="shared" si="7"/>
        <v/>
      </c>
      <c r="R34" s="6">
        <f t="shared" si="8"/>
        <v>0</v>
      </c>
      <c r="S34" s="6">
        <f>IF(AND(D34&lt;=L$4,P34&lt;&gt;"Y"),IF(N34&lt;VLOOKUP(O34,'Runners RBH2'!A$3:FQ$114,S$1,FALSE),IF(Y$2="zero",0,Y$2),0),0)</f>
        <v>0</v>
      </c>
      <c r="T34" s="6">
        <f t="shared" si="9"/>
        <v>0</v>
      </c>
      <c r="U34" s="2"/>
      <c r="V34" s="2" t="str">
        <f>IF(O34&lt;&gt;"",VLOOKUP(O34,Runners!CZ$3:DM$180,V$1,FALSE),"")</f>
        <v/>
      </c>
      <c r="W34" s="18" t="str">
        <f t="shared" si="10"/>
        <v/>
      </c>
    </row>
    <row r="35" spans="1:23" x14ac:dyDescent="0.25">
      <c r="A35" s="1" t="str">
        <f>'Runners RBH2'!A34</f>
        <v>Graham Webster</v>
      </c>
      <c r="C35" s="3">
        <f>IF(A35&lt;&gt;"",VLOOKUP(A35,'Runners RBH2'!A$3:CT$114,C$1,FALSE),0)</f>
        <v>1.1286722522222223E-2</v>
      </c>
      <c r="D35" s="6">
        <f>D33+1</f>
        <v>31</v>
      </c>
      <c r="E35" s="2"/>
      <c r="F35" s="2">
        <f t="shared" ref="F35" si="24">IF(E35&gt;0,E35-C35,0)</f>
        <v>0</v>
      </c>
      <c r="J35" s="1" t="str">
        <f t="shared" ref="J35" si="25">A35</f>
        <v>Graham Webster</v>
      </c>
      <c r="M35" s="8" t="str">
        <f t="shared" si="20"/>
        <v/>
      </c>
      <c r="N35" s="8" t="str">
        <f t="shared" si="21"/>
        <v/>
      </c>
      <c r="O35" s="1" t="str">
        <f t="shared" si="22"/>
        <v/>
      </c>
      <c r="P35" s="32" t="str">
        <f t="shared" si="23"/>
        <v/>
      </c>
      <c r="Q35" s="32" t="str">
        <f>IF(D35&lt;=L$4,IF(P35="Y",Q33,Q33-1),"")</f>
        <v/>
      </c>
      <c r="R35" s="6">
        <f t="shared" si="8"/>
        <v>0</v>
      </c>
      <c r="S35" s="6">
        <f>IF(AND(D35&lt;=L$4,P35&lt;&gt;"Y"),IF(N35&lt;VLOOKUP(O35,'Runners RBH2'!A$3:FQ$114,S$1,FALSE),IF(Y$2="zero",0,Y$2),0),0)</f>
        <v>0</v>
      </c>
      <c r="T35" s="6">
        <f t="shared" ref="T35" si="26">IF(AND(D35&lt;=L$4,P35&lt;&gt;"Y"),S35+R35,0)</f>
        <v>0</v>
      </c>
      <c r="U35" s="2"/>
      <c r="V35" s="2" t="str">
        <f>IF(O35&lt;&gt;"",VLOOKUP(O35,Runners!CZ$3:DM$180,V$1,FALSE),"")</f>
        <v/>
      </c>
      <c r="W35" s="18" t="str">
        <f t="shared" ref="W35" si="27">IF(O35&lt;&gt;"",(V35-N35)/V35,"")</f>
        <v/>
      </c>
    </row>
    <row r="36" spans="1:23" x14ac:dyDescent="0.25">
      <c r="A36" s="1" t="str">
        <f>'Runners RBH2'!A35</f>
        <v>Greg Oulton</v>
      </c>
      <c r="C36" s="3">
        <f>IF(A36&lt;&gt;"",VLOOKUP(A36,'Runners RBH2'!A$3:CT$114,C$1,FALSE),0)</f>
        <v>1.0592278087777776E-2</v>
      </c>
      <c r="D36" s="6">
        <f>D34+1</f>
        <v>32</v>
      </c>
      <c r="E36" s="2"/>
      <c r="F36" s="2">
        <f t="shared" si="1"/>
        <v>0</v>
      </c>
      <c r="J36" s="1" t="str">
        <f t="shared" si="2"/>
        <v>Greg Oulton</v>
      </c>
      <c r="M36" s="8" t="str">
        <f t="shared" si="20"/>
        <v/>
      </c>
      <c r="N36" s="8" t="str">
        <f t="shared" si="21"/>
        <v/>
      </c>
      <c r="O36" s="1" t="str">
        <f t="shared" si="22"/>
        <v/>
      </c>
      <c r="P36" s="32" t="str">
        <f t="shared" si="23"/>
        <v/>
      </c>
      <c r="Q36" s="32" t="str">
        <f>IF(D36&lt;=L$4,IF(P36="Y",Q34,Q34-1),"")</f>
        <v/>
      </c>
      <c r="R36" s="6">
        <f t="shared" si="8"/>
        <v>0</v>
      </c>
      <c r="S36" s="6">
        <f>IF(AND(D36&lt;=L$4,P36&lt;&gt;"Y"),IF(N36&lt;VLOOKUP(O36,'Runners RBH2'!A$3:FQ$114,S$1,FALSE),IF(Y$2="zero",0,Y$2),0),0)</f>
        <v>0</v>
      </c>
      <c r="T36" s="6">
        <f t="shared" si="9"/>
        <v>0</v>
      </c>
      <c r="U36" s="2"/>
      <c r="V36" s="2" t="str">
        <f>IF(O36&lt;&gt;"",VLOOKUP(O36,Runners!CZ$3:DM$180,V$1,FALSE),"")</f>
        <v/>
      </c>
      <c r="W36" s="18" t="str">
        <f t="shared" si="10"/>
        <v/>
      </c>
    </row>
    <row r="37" spans="1:23" x14ac:dyDescent="0.25">
      <c r="A37" s="1" t="str">
        <f>'Runners RBH2'!A36</f>
        <v>Guest 35:00</v>
      </c>
      <c r="B37" s="3"/>
      <c r="C37" s="3">
        <f>IF(A37&lt;&gt;"",VLOOKUP(A37,'Runners RBH2'!A$3:CT$114,C$1,FALSE),0)</f>
        <v>1.4932555875555557E-2</v>
      </c>
      <c r="D37" s="6">
        <f t="shared" si="0"/>
        <v>33</v>
      </c>
      <c r="E37" s="2"/>
      <c r="F37" s="2">
        <f t="shared" si="1"/>
        <v>0</v>
      </c>
      <c r="J37" s="1" t="str">
        <f t="shared" si="2"/>
        <v>Guest 35:00</v>
      </c>
      <c r="M37" s="8" t="str">
        <f t="shared" si="20"/>
        <v/>
      </c>
      <c r="N37" s="8" t="str">
        <f t="shared" si="21"/>
        <v/>
      </c>
      <c r="O37" s="1" t="str">
        <f t="shared" si="22"/>
        <v/>
      </c>
      <c r="P37" s="32" t="str">
        <f t="shared" si="23"/>
        <v/>
      </c>
      <c r="Q37" s="32" t="str">
        <f t="shared" si="7"/>
        <v/>
      </c>
      <c r="R37" s="6">
        <f t="shared" si="8"/>
        <v>0</v>
      </c>
      <c r="S37" s="6">
        <f>IF(AND(D37&lt;=L$4,P37&lt;&gt;"Y"),IF(N37&lt;VLOOKUP(O37,'Runners RBH2'!A$3:FQ$114,S$1,FALSE),IF(Y$2="zero",0,Y$2),0),0)</f>
        <v>0</v>
      </c>
      <c r="T37" s="6">
        <f t="shared" si="9"/>
        <v>0</v>
      </c>
      <c r="U37" s="2"/>
      <c r="V37" s="2" t="str">
        <f>IF(O37&lt;&gt;"",VLOOKUP(O37,Runners!CZ$3:DM$180,V$1,FALSE),"")</f>
        <v/>
      </c>
      <c r="W37" s="18" t="str">
        <f t="shared" si="10"/>
        <v/>
      </c>
    </row>
    <row r="38" spans="1:23" x14ac:dyDescent="0.25">
      <c r="A38" s="1" t="str">
        <f>'Runners RBH2'!A37</f>
        <v>Guest 37:30</v>
      </c>
      <c r="C38" s="3">
        <f>IF(A38&lt;&gt;"",VLOOKUP(A38,'Runners RBH2'!A$3:CT$114,C$1,FALSE),0)</f>
        <v>1.406450033E-2</v>
      </c>
      <c r="D38" s="6">
        <f t="shared" ref="D38:D74" si="28">D37+1</f>
        <v>34</v>
      </c>
      <c r="E38" s="2"/>
      <c r="F38" s="2">
        <f t="shared" ref="F38:F74" si="29">IF(E38&gt;0,E38-C38,0)</f>
        <v>0</v>
      </c>
      <c r="J38" s="1" t="str">
        <f t="shared" ref="J38:J74" si="30">A38</f>
        <v>Guest 37:30</v>
      </c>
      <c r="M38" s="8" t="str">
        <f t="shared" si="20"/>
        <v/>
      </c>
      <c r="N38" s="8" t="str">
        <f t="shared" si="21"/>
        <v/>
      </c>
      <c r="O38" s="1" t="str">
        <f t="shared" si="22"/>
        <v/>
      </c>
      <c r="P38" s="32" t="str">
        <f t="shared" si="23"/>
        <v/>
      </c>
      <c r="Q38" s="32" t="str">
        <f t="shared" ref="Q38:Q74" si="31">IF(D38&lt;=L$4,IF(P38="Y",Q37,Q37-1),"")</f>
        <v/>
      </c>
      <c r="R38" s="6">
        <f t="shared" si="8"/>
        <v>0</v>
      </c>
      <c r="S38" s="6">
        <f>IF(AND(D38&lt;=L$4,P38&lt;&gt;"Y"),IF(N38&lt;VLOOKUP(O38,'Runners RBH2'!A$3:FQ$114,S$1,FALSE),IF(Y$2="zero",0,Y$2),0),0)</f>
        <v>0</v>
      </c>
      <c r="T38" s="6">
        <f t="shared" ref="T38:T74" si="32">IF(AND(D38&lt;=L$4,P38&lt;&gt;"Y"),S38+R38,0)</f>
        <v>0</v>
      </c>
      <c r="U38" s="2"/>
      <c r="V38" s="2" t="str">
        <f>IF(O38&lt;&gt;"",VLOOKUP(O38,Runners!CZ$3:DM$180,V$1,FALSE),"")</f>
        <v/>
      </c>
      <c r="W38" s="18" t="str">
        <f t="shared" ref="W38:W74" si="33">IF(O38&lt;&gt;"",(V38-N38)/V38,"")</f>
        <v/>
      </c>
    </row>
    <row r="39" spans="1:23" x14ac:dyDescent="0.25">
      <c r="A39" s="1" t="str">
        <f>'Runners RBH2'!A38</f>
        <v>Guest 40:00</v>
      </c>
      <c r="C39" s="3">
        <f>IF(A39&lt;&gt;"",VLOOKUP(A39,'Runners RBH2'!A$3:CT$114,C$1,FALSE),0)</f>
        <v>1.3370055895555557E-2</v>
      </c>
      <c r="D39" s="6">
        <f t="shared" si="28"/>
        <v>35</v>
      </c>
      <c r="E39" s="2"/>
      <c r="F39" s="2">
        <f t="shared" si="29"/>
        <v>0</v>
      </c>
      <c r="J39" s="1" t="str">
        <f t="shared" si="30"/>
        <v>Guest 40:00</v>
      </c>
      <c r="M39" s="8" t="str">
        <f t="shared" si="20"/>
        <v/>
      </c>
      <c r="N39" s="8" t="str">
        <f t="shared" si="21"/>
        <v/>
      </c>
      <c r="O39" s="1" t="str">
        <f t="shared" si="22"/>
        <v/>
      </c>
      <c r="P39" s="32" t="str">
        <f t="shared" si="23"/>
        <v/>
      </c>
      <c r="Q39" s="32" t="str">
        <f t="shared" si="31"/>
        <v/>
      </c>
      <c r="R39" s="6">
        <f t="shared" si="8"/>
        <v>0</v>
      </c>
      <c r="S39" s="6">
        <f>IF(AND(D39&lt;=L$4,P39&lt;&gt;"Y"),IF(N39&lt;VLOOKUP(O39,'Runners RBH2'!A$3:FQ$114,S$1,FALSE),IF(Y$2="zero",0,Y$2),0),0)</f>
        <v>0</v>
      </c>
      <c r="T39" s="6">
        <f t="shared" si="32"/>
        <v>0</v>
      </c>
      <c r="U39" s="2"/>
      <c r="V39" s="2" t="str">
        <f>IF(O39&lt;&gt;"",VLOOKUP(O39,Runners!CZ$3:DM$180,V$1,FALSE),"")</f>
        <v/>
      </c>
      <c r="W39" s="18" t="str">
        <f t="shared" si="33"/>
        <v/>
      </c>
    </row>
    <row r="40" spans="1:23" x14ac:dyDescent="0.25">
      <c r="A40" s="1" t="str">
        <f>'Runners RBH2'!A39</f>
        <v>Guest 42:30</v>
      </c>
      <c r="C40" s="3">
        <f>IF(A40&lt;&gt;"",VLOOKUP(A40,'Runners RBH2'!A$3:CT$114,C$1,FALSE),0)</f>
        <v>1.2675611461111109E-2</v>
      </c>
      <c r="D40" s="6">
        <f t="shared" si="28"/>
        <v>36</v>
      </c>
      <c r="E40" s="2"/>
      <c r="F40" s="2">
        <f t="shared" si="29"/>
        <v>0</v>
      </c>
      <c r="J40" s="1" t="str">
        <f t="shared" si="30"/>
        <v>Guest 42:30</v>
      </c>
      <c r="M40" s="8" t="str">
        <f t="shared" si="20"/>
        <v/>
      </c>
      <c r="N40" s="8" t="str">
        <f t="shared" si="21"/>
        <v/>
      </c>
      <c r="O40" s="1" t="str">
        <f t="shared" si="22"/>
        <v/>
      </c>
      <c r="P40" s="32" t="str">
        <f t="shared" si="23"/>
        <v/>
      </c>
      <c r="Q40" s="32" t="str">
        <f t="shared" si="31"/>
        <v/>
      </c>
      <c r="R40" s="6">
        <f t="shared" si="8"/>
        <v>0</v>
      </c>
      <c r="S40" s="6">
        <f>IF(AND(D40&lt;=L$4,P40&lt;&gt;"Y"),IF(N40&lt;VLOOKUP(O40,'Runners RBH2'!A$3:FQ$114,S$1,FALSE),IF(Y$2="zero",0,Y$2),0),0)</f>
        <v>0</v>
      </c>
      <c r="T40" s="6">
        <f t="shared" si="32"/>
        <v>0</v>
      </c>
      <c r="U40" s="2"/>
      <c r="V40" s="2" t="str">
        <f>IF(O40&lt;&gt;"",VLOOKUP(O40,Runners!CZ$3:DM$180,V$1,FALSE),"")</f>
        <v/>
      </c>
      <c r="W40" s="18" t="str">
        <f t="shared" si="33"/>
        <v/>
      </c>
    </row>
    <row r="41" spans="1:23" x14ac:dyDescent="0.25">
      <c r="A41" s="1" t="str">
        <f>'Runners RBH2'!A40</f>
        <v>Guest 45:00</v>
      </c>
      <c r="C41" s="3">
        <f>IF(A41&lt;&gt;"",VLOOKUP(A41,'Runners RBH2'!A$3:CT$114,C$1,FALSE),0)</f>
        <v>1.1460333693333335E-2</v>
      </c>
      <c r="D41" s="6">
        <f t="shared" si="28"/>
        <v>37</v>
      </c>
      <c r="E41" s="2"/>
      <c r="F41" s="2">
        <f t="shared" si="29"/>
        <v>0</v>
      </c>
      <c r="J41" s="1" t="str">
        <f t="shared" si="30"/>
        <v>Guest 45:00</v>
      </c>
      <c r="M41" s="8" t="str">
        <f t="shared" si="20"/>
        <v/>
      </c>
      <c r="N41" s="8" t="str">
        <f t="shared" si="21"/>
        <v/>
      </c>
      <c r="O41" s="1" t="str">
        <f t="shared" si="22"/>
        <v/>
      </c>
      <c r="P41" s="32" t="str">
        <f t="shared" si="23"/>
        <v/>
      </c>
      <c r="Q41" s="32" t="str">
        <f t="shared" si="31"/>
        <v/>
      </c>
      <c r="R41" s="6">
        <f t="shared" si="8"/>
        <v>0</v>
      </c>
      <c r="S41" s="6">
        <f>IF(AND(D41&lt;=L$4,P41&lt;&gt;"Y"),IF(N41&lt;VLOOKUP(O41,'Runners RBH2'!A$3:FQ$114,S$1,FALSE),IF(Y$2="zero",0,Y$2),0),0)</f>
        <v>0</v>
      </c>
      <c r="T41" s="6">
        <f t="shared" si="32"/>
        <v>0</v>
      </c>
      <c r="U41" s="2"/>
      <c r="V41" s="2" t="str">
        <f>IF(O41&lt;&gt;"",VLOOKUP(O41,Runners!CZ$3:DM$180,V$1,FALSE),"")</f>
        <v/>
      </c>
      <c r="W41" s="18" t="str">
        <f t="shared" si="33"/>
        <v/>
      </c>
    </row>
    <row r="42" spans="1:23" x14ac:dyDescent="0.25">
      <c r="A42" s="1" t="str">
        <f>'Runners RBH2'!A41</f>
        <v>Guest 47:30</v>
      </c>
      <c r="C42" s="3">
        <f>IF(A42&lt;&gt;"",VLOOKUP(A42,'Runners RBH2'!A$3:CT$114,C$1,FALSE),0)</f>
        <v>1.0592278147777776E-2</v>
      </c>
      <c r="D42" s="6">
        <f t="shared" si="28"/>
        <v>38</v>
      </c>
      <c r="E42" s="2"/>
      <c r="F42" s="2">
        <f t="shared" si="29"/>
        <v>0</v>
      </c>
      <c r="J42" s="1" t="str">
        <f t="shared" si="30"/>
        <v>Guest 47:30</v>
      </c>
      <c r="M42" s="8" t="str">
        <f t="shared" si="20"/>
        <v/>
      </c>
      <c r="N42" s="8" t="str">
        <f t="shared" si="21"/>
        <v/>
      </c>
      <c r="O42" s="1" t="str">
        <f t="shared" si="22"/>
        <v/>
      </c>
      <c r="P42" s="32" t="str">
        <f t="shared" si="23"/>
        <v/>
      </c>
      <c r="Q42" s="32" t="str">
        <f t="shared" si="31"/>
        <v/>
      </c>
      <c r="R42" s="6">
        <f t="shared" si="8"/>
        <v>0</v>
      </c>
      <c r="S42" s="6">
        <f>IF(AND(D42&lt;=L$4,P42&lt;&gt;"Y"),IF(N42&lt;VLOOKUP(O42,'Runners RBH2'!A$3:FQ$114,S$1,FALSE),IF(Y$2="zero",0,Y$2),0),0)</f>
        <v>0</v>
      </c>
      <c r="T42" s="6">
        <f t="shared" si="32"/>
        <v>0</v>
      </c>
      <c r="U42" s="2"/>
      <c r="V42" s="2" t="str">
        <f>IF(O42&lt;&gt;"",VLOOKUP(O42,Runners!CZ$3:DM$180,V$1,FALSE),"")</f>
        <v/>
      </c>
      <c r="W42" s="18" t="str">
        <f t="shared" si="33"/>
        <v/>
      </c>
    </row>
    <row r="43" spans="1:23" x14ac:dyDescent="0.25">
      <c r="A43" s="1" t="str">
        <f>'Runners RBH2'!A42</f>
        <v>Guest 50:00</v>
      </c>
      <c r="C43" s="3">
        <f>IF(A43&lt;&gt;"",VLOOKUP(A43,'Runners RBH2'!A$3:CT$114,C$1,FALSE),0)</f>
        <v>9.8978337133333334E-3</v>
      </c>
      <c r="D43" s="6">
        <f t="shared" si="28"/>
        <v>39</v>
      </c>
      <c r="E43" s="2"/>
      <c r="F43" s="2">
        <f t="shared" si="29"/>
        <v>0</v>
      </c>
      <c r="J43" s="1" t="str">
        <f t="shared" si="30"/>
        <v>Guest 50:00</v>
      </c>
      <c r="M43" s="8" t="str">
        <f t="shared" si="20"/>
        <v/>
      </c>
      <c r="N43" s="8" t="str">
        <f t="shared" si="21"/>
        <v/>
      </c>
      <c r="O43" s="1" t="str">
        <f t="shared" si="22"/>
        <v/>
      </c>
      <c r="P43" s="32" t="str">
        <f t="shared" si="23"/>
        <v/>
      </c>
      <c r="Q43" s="32" t="str">
        <f t="shared" si="31"/>
        <v/>
      </c>
      <c r="R43" s="6">
        <f t="shared" si="8"/>
        <v>0</v>
      </c>
      <c r="S43" s="6">
        <f>IF(AND(D43&lt;=L$4,P43&lt;&gt;"Y"),IF(N43&lt;VLOOKUP(O43,'Runners RBH2'!A$3:FQ$114,S$1,FALSE),IF(Y$2="zero",0,Y$2),0),0)</f>
        <v>0</v>
      </c>
      <c r="T43" s="6">
        <f t="shared" si="32"/>
        <v>0</v>
      </c>
      <c r="U43" s="2"/>
      <c r="V43" s="2" t="str">
        <f>IF(O43&lt;&gt;"",VLOOKUP(O43,Runners!CZ$3:DM$180,V$1,FALSE),"")</f>
        <v/>
      </c>
      <c r="W43" s="18" t="str">
        <f t="shared" si="33"/>
        <v/>
      </c>
    </row>
    <row r="44" spans="1:23" x14ac:dyDescent="0.25">
      <c r="A44" s="1" t="str">
        <f>'Runners RBH2'!A43</f>
        <v>Guest 55:00</v>
      </c>
      <c r="B44" s="3"/>
      <c r="C44" s="3">
        <f>IF(A44&lt;&gt;"",VLOOKUP(A44,'Runners RBH2'!A$3:CT$114,C$1,FALSE),0)</f>
        <v>8.1617226122222223E-3</v>
      </c>
      <c r="D44" s="6">
        <f t="shared" si="28"/>
        <v>40</v>
      </c>
      <c r="E44" s="2"/>
      <c r="F44" s="2">
        <f t="shared" si="29"/>
        <v>0</v>
      </c>
      <c r="J44" s="1" t="str">
        <f t="shared" si="30"/>
        <v>Guest 55:00</v>
      </c>
      <c r="M44" s="8" t="str">
        <f t="shared" si="20"/>
        <v/>
      </c>
      <c r="N44" s="8" t="str">
        <f t="shared" si="21"/>
        <v/>
      </c>
      <c r="O44" s="1" t="str">
        <f t="shared" si="22"/>
        <v/>
      </c>
      <c r="P44" s="32" t="str">
        <f t="shared" si="23"/>
        <v/>
      </c>
      <c r="Q44" s="32" t="str">
        <f t="shared" si="31"/>
        <v/>
      </c>
      <c r="R44" s="6">
        <f t="shared" si="8"/>
        <v>0</v>
      </c>
      <c r="S44" s="6">
        <f>IF(AND(D44&lt;=L$4,P44&lt;&gt;"Y"),IF(N44&lt;VLOOKUP(O44,'Runners RBH2'!A$3:FQ$114,S$1,FALSE),IF(Y$2="zero",0,Y$2),0),0)</f>
        <v>0</v>
      </c>
      <c r="T44" s="6">
        <f t="shared" si="32"/>
        <v>0</v>
      </c>
      <c r="U44" s="2"/>
      <c r="V44" s="2" t="str">
        <f>IF(O44&lt;&gt;"",VLOOKUP(O44,Runners!CZ$3:DM$180,V$1,FALSE),"")</f>
        <v/>
      </c>
      <c r="W44" s="18" t="str">
        <f t="shared" si="33"/>
        <v/>
      </c>
    </row>
    <row r="45" spans="1:23" x14ac:dyDescent="0.25">
      <c r="A45" s="1" t="str">
        <f>'Runners RBH2'!A44</f>
        <v>Guest 60:00</v>
      </c>
      <c r="B45" s="3"/>
      <c r="C45" s="3">
        <f>IF(A45&lt;&gt;"",VLOOKUP(A45,'Runners RBH2'!A$3:CT$114,C$1,FALSE),0)</f>
        <v>6.2520003999999999E-3</v>
      </c>
      <c r="D45" s="6">
        <f t="shared" si="28"/>
        <v>41</v>
      </c>
      <c r="E45" s="2"/>
      <c r="F45" s="2">
        <f t="shared" si="29"/>
        <v>0</v>
      </c>
      <c r="J45" s="1" t="str">
        <f t="shared" si="30"/>
        <v>Guest 60:00</v>
      </c>
      <c r="M45" s="8" t="str">
        <f t="shared" si="20"/>
        <v/>
      </c>
      <c r="N45" s="8" t="str">
        <f t="shared" si="21"/>
        <v/>
      </c>
      <c r="O45" s="1" t="str">
        <f t="shared" si="22"/>
        <v/>
      </c>
      <c r="P45" s="32" t="str">
        <f t="shared" si="23"/>
        <v/>
      </c>
      <c r="Q45" s="32" t="str">
        <f t="shared" si="31"/>
        <v/>
      </c>
      <c r="R45" s="6">
        <f t="shared" si="8"/>
        <v>0</v>
      </c>
      <c r="S45" s="6">
        <f>IF(AND(D45&lt;=L$4,P45&lt;&gt;"Y"),IF(N45&lt;VLOOKUP(O45,'Runners RBH2'!A$3:FQ$114,S$1,FALSE),IF(Y$2="zero",0,Y$2),0),0)</f>
        <v>0</v>
      </c>
      <c r="T45" s="6">
        <f t="shared" si="32"/>
        <v>0</v>
      </c>
      <c r="U45" s="2"/>
      <c r="V45" s="2" t="str">
        <f>IF(O45&lt;&gt;"",VLOOKUP(O45,Runners!CZ$3:DM$180,V$1,FALSE),"")</f>
        <v/>
      </c>
      <c r="W45" s="18" t="str">
        <f t="shared" si="33"/>
        <v/>
      </c>
    </row>
    <row r="46" spans="1:23" x14ac:dyDescent="0.25">
      <c r="A46" s="1" t="str">
        <f>'Runners RBH2'!A45</f>
        <v>Helen Rennie</v>
      </c>
      <c r="C46" s="3">
        <f>IF(A46&lt;&gt;"",VLOOKUP(A46,'Runners RBH2'!A$3:CT$114,C$1,FALSE),0)</f>
        <v>1.0418667076666666E-2</v>
      </c>
      <c r="D46" s="6">
        <f t="shared" si="28"/>
        <v>42</v>
      </c>
      <c r="E46" s="2"/>
      <c r="F46" s="2">
        <f t="shared" si="29"/>
        <v>0</v>
      </c>
      <c r="J46" s="1" t="str">
        <f t="shared" si="30"/>
        <v>Helen Rennie</v>
      </c>
      <c r="M46" s="8" t="str">
        <f t="shared" si="20"/>
        <v/>
      </c>
      <c r="N46" s="8" t="str">
        <f t="shared" si="21"/>
        <v/>
      </c>
      <c r="O46" s="1" t="str">
        <f t="shared" si="22"/>
        <v/>
      </c>
      <c r="P46" s="32" t="str">
        <f t="shared" si="23"/>
        <v/>
      </c>
      <c r="Q46" s="32" t="str">
        <f t="shared" si="31"/>
        <v/>
      </c>
      <c r="R46" s="6">
        <f t="shared" si="8"/>
        <v>0</v>
      </c>
      <c r="S46" s="6">
        <f>IF(AND(D46&lt;=L$4,P46&lt;&gt;"Y"),IF(N46&lt;VLOOKUP(O46,'Runners RBH2'!A$3:FQ$114,S$1,FALSE),IF(Y$2="zero",0,Y$2),0),0)</f>
        <v>0</v>
      </c>
      <c r="T46" s="6">
        <f t="shared" si="32"/>
        <v>0</v>
      </c>
      <c r="U46" s="2"/>
      <c r="V46" s="2" t="str">
        <f>IF(O46&lt;&gt;"",VLOOKUP(O46,Runners!CZ$3:DM$180,V$1,FALSE),"")</f>
        <v/>
      </c>
      <c r="W46" s="18" t="str">
        <f t="shared" si="33"/>
        <v/>
      </c>
    </row>
    <row r="47" spans="1:23" x14ac:dyDescent="0.25">
      <c r="A47" s="1" t="str">
        <f>'Runners RBH2'!A46</f>
        <v>Ian Tate</v>
      </c>
      <c r="C47" s="3">
        <f>IF(A47&lt;&gt;"",VLOOKUP(A47,'Runners RBH2'!A$3:CT$114,C$1,FALSE),0)</f>
        <v>8.8561670866666668E-3</v>
      </c>
      <c r="D47" s="6">
        <f t="shared" si="28"/>
        <v>43</v>
      </c>
      <c r="E47" s="2"/>
      <c r="F47" s="2">
        <f t="shared" si="29"/>
        <v>0</v>
      </c>
      <c r="J47" s="1" t="str">
        <f t="shared" si="30"/>
        <v>Ian Tate</v>
      </c>
      <c r="M47" s="8" t="str">
        <f t="shared" si="20"/>
        <v/>
      </c>
      <c r="N47" s="8" t="str">
        <f t="shared" si="21"/>
        <v/>
      </c>
      <c r="O47" s="1" t="str">
        <f t="shared" si="22"/>
        <v/>
      </c>
      <c r="P47" s="32" t="str">
        <f t="shared" si="23"/>
        <v/>
      </c>
      <c r="Q47" s="32" t="str">
        <f t="shared" si="31"/>
        <v/>
      </c>
      <c r="R47" s="6">
        <f t="shared" si="8"/>
        <v>0</v>
      </c>
      <c r="S47" s="6">
        <f>IF(AND(D47&lt;=L$4,P47&lt;&gt;"Y"),IF(N47&lt;VLOOKUP(O47,'Runners RBH2'!A$3:FQ$114,S$1,FALSE),IF(Y$2="zero",0,Y$2),0),0)</f>
        <v>0</v>
      </c>
      <c r="T47" s="6">
        <f t="shared" si="32"/>
        <v>0</v>
      </c>
      <c r="U47" s="2"/>
      <c r="V47" s="2" t="str">
        <f>IF(O47&lt;&gt;"",VLOOKUP(O47,Runners!CZ$3:DM$180,V$1,FALSE),"")</f>
        <v/>
      </c>
      <c r="W47" s="18" t="str">
        <f t="shared" si="33"/>
        <v/>
      </c>
    </row>
    <row r="48" spans="1:23" x14ac:dyDescent="0.25">
      <c r="A48" s="1" t="str">
        <f>'Runners RBH2'!A47</f>
        <v>Jake Rodwell</v>
      </c>
      <c r="C48" s="3">
        <f>IF(A48&lt;&gt;"",VLOOKUP(A48,'Runners RBH2'!A$3:CT$114,C$1,FALSE),0)</f>
        <v>1.3890889318888888E-2</v>
      </c>
      <c r="D48" s="6">
        <f t="shared" si="28"/>
        <v>44</v>
      </c>
      <c r="E48" s="2"/>
      <c r="F48" s="2">
        <f t="shared" si="29"/>
        <v>0</v>
      </c>
      <c r="J48" s="1" t="str">
        <f t="shared" si="30"/>
        <v>Jake Rodwell</v>
      </c>
      <c r="M48" s="8" t="str">
        <f t="shared" si="20"/>
        <v/>
      </c>
      <c r="N48" s="8" t="str">
        <f t="shared" si="21"/>
        <v/>
      </c>
      <c r="O48" s="1" t="str">
        <f t="shared" si="22"/>
        <v/>
      </c>
      <c r="P48" s="32" t="str">
        <f t="shared" si="23"/>
        <v/>
      </c>
      <c r="Q48" s="32" t="str">
        <f t="shared" si="31"/>
        <v/>
      </c>
      <c r="R48" s="6">
        <f t="shared" si="8"/>
        <v>0</v>
      </c>
      <c r="S48" s="6">
        <f>IF(AND(D48&lt;=L$4,P48&lt;&gt;"Y"),IF(N48&lt;VLOOKUP(O48,'Runners RBH2'!A$3:FQ$114,S$1,FALSE),IF(Y$2="zero",0,Y$2),0),0)</f>
        <v>0</v>
      </c>
      <c r="T48" s="6">
        <f t="shared" si="32"/>
        <v>0</v>
      </c>
      <c r="U48" s="2"/>
      <c r="V48" s="2" t="str">
        <f>IF(O48&lt;&gt;"",VLOOKUP(O48,Runners!CZ$3:DM$180,V$1,FALSE),"")</f>
        <v/>
      </c>
      <c r="W48" s="18" t="str">
        <f t="shared" si="33"/>
        <v/>
      </c>
    </row>
    <row r="49" spans="1:23" x14ac:dyDescent="0.25">
      <c r="A49" s="1" t="str">
        <f>'Runners RBH2'!A48</f>
        <v>James Whittle</v>
      </c>
      <c r="C49" s="3">
        <f>IF(A49&lt;&gt;"",VLOOKUP(A49,'Runners RBH2'!A$3:CT$114,C$1,FALSE),0)</f>
        <v>1.4064500440000001E-2</v>
      </c>
      <c r="D49" s="6">
        <f>D47+1</f>
        <v>44</v>
      </c>
      <c r="E49" s="2"/>
      <c r="F49" s="2">
        <f t="shared" ref="F49" si="34">IF(E49&gt;0,E49-C49,0)</f>
        <v>0</v>
      </c>
      <c r="J49" s="1" t="str">
        <f t="shared" ref="J49" si="35">A49</f>
        <v>James Whittle</v>
      </c>
      <c r="M49" s="8" t="str">
        <f t="shared" si="20"/>
        <v/>
      </c>
      <c r="N49" s="8" t="str">
        <f t="shared" si="21"/>
        <v/>
      </c>
      <c r="O49" s="1" t="str">
        <f t="shared" si="22"/>
        <v/>
      </c>
      <c r="P49" s="32" t="str">
        <f t="shared" si="23"/>
        <v/>
      </c>
      <c r="Q49" s="32" t="str">
        <f>IF(D49&lt;=L$4,IF(P49="Y",Q47,Q47-1),"")</f>
        <v/>
      </c>
      <c r="R49" s="6">
        <f t="shared" si="8"/>
        <v>0</v>
      </c>
      <c r="S49" s="6">
        <f>IF(AND(D49&lt;=L$4,P49&lt;&gt;"Y"),IF(N49&lt;VLOOKUP(O49,'Runners RBH2'!A$3:FQ$114,S$1,FALSE),IF(Y$2="zero",0,Y$2),0),0)</f>
        <v>0</v>
      </c>
      <c r="T49" s="6">
        <f t="shared" ref="T49" si="36">IF(AND(D49&lt;=L$4,P49&lt;&gt;"Y"),S49+R49,0)</f>
        <v>0</v>
      </c>
      <c r="U49" s="2"/>
      <c r="V49" s="2" t="str">
        <f>IF(O49&lt;&gt;"",VLOOKUP(O49,Runners!CZ$3:DM$180,V$1,FALSE),"")</f>
        <v/>
      </c>
      <c r="W49" s="18" t="str">
        <f t="shared" ref="W49" si="37">IF(O49&lt;&gt;"",(V49-N49)/V49,"")</f>
        <v/>
      </c>
    </row>
    <row r="50" spans="1:23" x14ac:dyDescent="0.25">
      <c r="A50" s="1" t="str">
        <f>'Runners RBH2'!A49</f>
        <v>Jayden Richardson</v>
      </c>
      <c r="C50" s="3">
        <f>IF(A50&lt;&gt;"",VLOOKUP(A50,'Runners RBH2'!A$3:CT$114,C$1,FALSE),0)</f>
        <v>1.3717278227777777E-2</v>
      </c>
      <c r="D50" s="6">
        <f>D48+1</f>
        <v>45</v>
      </c>
      <c r="E50" s="2"/>
      <c r="F50" s="2">
        <f t="shared" si="29"/>
        <v>0</v>
      </c>
      <c r="J50" s="1" t="str">
        <f t="shared" si="30"/>
        <v>Jayden Richardson</v>
      </c>
      <c r="M50" s="8" t="str">
        <f t="shared" si="20"/>
        <v/>
      </c>
      <c r="N50" s="8" t="str">
        <f t="shared" si="21"/>
        <v/>
      </c>
      <c r="O50" s="1" t="str">
        <f t="shared" si="22"/>
        <v/>
      </c>
      <c r="P50" s="32" t="str">
        <f t="shared" si="23"/>
        <v/>
      </c>
      <c r="Q50" s="32" t="str">
        <f>IF(D50&lt;=L$4,IF(P50="Y",Q48,Q48-1),"")</f>
        <v/>
      </c>
      <c r="R50" s="6">
        <f t="shared" si="8"/>
        <v>0</v>
      </c>
      <c r="S50" s="6">
        <f>IF(AND(D50&lt;=L$4,P50&lt;&gt;"Y"),IF(N50&lt;VLOOKUP(O50,'Runners RBH2'!A$3:FQ$114,S$1,FALSE),IF(Y$2="zero",0,Y$2),0),0)</f>
        <v>0</v>
      </c>
      <c r="T50" s="6">
        <f t="shared" si="32"/>
        <v>0</v>
      </c>
      <c r="U50" s="2"/>
      <c r="V50" s="2" t="str">
        <f>IF(O50&lt;&gt;"",VLOOKUP(O50,Runners!CZ$3:DM$180,V$1,FALSE),"")</f>
        <v/>
      </c>
      <c r="W50" s="18" t="str">
        <f t="shared" si="33"/>
        <v/>
      </c>
    </row>
    <row r="51" spans="1:23" x14ac:dyDescent="0.25">
      <c r="A51" s="1" t="str">
        <f>'Runners RBH2'!A50</f>
        <v>Jennifer Hill</v>
      </c>
      <c r="C51" s="3">
        <f>IF(A51&lt;&gt;"",VLOOKUP(A51,'Runners RBH2'!A$3:CT$114,C$1,FALSE),0)</f>
        <v>1.1633944904444445E-2</v>
      </c>
      <c r="D51" s="6">
        <f t="shared" si="28"/>
        <v>46</v>
      </c>
      <c r="E51" s="2"/>
      <c r="F51" s="2">
        <f t="shared" si="29"/>
        <v>0</v>
      </c>
      <c r="J51" s="1" t="str">
        <f t="shared" si="30"/>
        <v>Jennifer Hill</v>
      </c>
      <c r="M51" s="8" t="str">
        <f t="shared" si="20"/>
        <v/>
      </c>
      <c r="N51" s="8" t="str">
        <f t="shared" si="21"/>
        <v/>
      </c>
      <c r="O51" s="1" t="str">
        <f t="shared" si="22"/>
        <v/>
      </c>
      <c r="P51" s="32" t="str">
        <f t="shared" si="23"/>
        <v/>
      </c>
      <c r="Q51" s="32" t="str">
        <f t="shared" si="31"/>
        <v/>
      </c>
      <c r="R51" s="6">
        <f t="shared" si="8"/>
        <v>0</v>
      </c>
      <c r="S51" s="6">
        <f>IF(AND(D51&lt;=L$4,P51&lt;&gt;"Y"),IF(N51&lt;VLOOKUP(O51,'Runners RBH2'!A$3:FQ$114,S$1,FALSE),IF(Y$2="zero",0,Y$2),0),0)</f>
        <v>0</v>
      </c>
      <c r="T51" s="6">
        <f t="shared" si="32"/>
        <v>0</v>
      </c>
      <c r="U51" s="2"/>
      <c r="V51" s="2" t="str">
        <f>IF(O51&lt;&gt;"",VLOOKUP(O51,Runners!CZ$3:DM$180,V$1,FALSE),"")</f>
        <v/>
      </c>
      <c r="W51" s="18" t="str">
        <f t="shared" si="33"/>
        <v/>
      </c>
    </row>
    <row r="52" spans="1:23" x14ac:dyDescent="0.25">
      <c r="A52" s="1" t="str">
        <f>'Runners RBH2'!A51</f>
        <v>Joanna Goorney</v>
      </c>
      <c r="C52" s="3">
        <f>IF(A52&lt;&gt;"",VLOOKUP(A52,'Runners RBH2'!A$3:CT$114,C$1,FALSE),0)</f>
        <v>1.2502000469999998E-2</v>
      </c>
      <c r="D52" s="6">
        <f t="shared" si="28"/>
        <v>47</v>
      </c>
      <c r="E52" s="2"/>
      <c r="F52" s="2">
        <f t="shared" si="29"/>
        <v>0</v>
      </c>
      <c r="J52" s="1" t="str">
        <f t="shared" si="30"/>
        <v>Joanna Goorney</v>
      </c>
      <c r="M52" s="8" t="str">
        <f t="shared" si="20"/>
        <v/>
      </c>
      <c r="N52" s="8" t="str">
        <f t="shared" si="21"/>
        <v/>
      </c>
      <c r="O52" s="1" t="str">
        <f t="shared" si="22"/>
        <v/>
      </c>
      <c r="P52" s="32" t="str">
        <f t="shared" si="23"/>
        <v/>
      </c>
      <c r="Q52" s="32" t="str">
        <f t="shared" si="31"/>
        <v/>
      </c>
      <c r="R52" s="6">
        <f t="shared" si="8"/>
        <v>0</v>
      </c>
      <c r="S52" s="6">
        <f>IF(AND(D52&lt;=L$4,P52&lt;&gt;"Y"),IF(N52&lt;VLOOKUP(O52,'Runners RBH2'!A$3:FQ$114,S$1,FALSE),IF(Y$2="zero",0,Y$2),0),0)</f>
        <v>0</v>
      </c>
      <c r="T52" s="6">
        <f t="shared" si="32"/>
        <v>0</v>
      </c>
      <c r="U52" s="2"/>
      <c r="V52" s="2" t="str">
        <f>IF(O52&lt;&gt;"",VLOOKUP(O52,Runners!CZ$3:DM$180,V$1,FALSE),"")</f>
        <v/>
      </c>
      <c r="W52" s="18" t="str">
        <f t="shared" si="33"/>
        <v/>
      </c>
    </row>
    <row r="53" spans="1:23" x14ac:dyDescent="0.25">
      <c r="A53" s="1" t="str">
        <f>'Runners RBH2'!A52</f>
        <v>Joe Greenwood</v>
      </c>
      <c r="C53" s="3">
        <f>IF(A53&lt;&gt;"",VLOOKUP(A53,'Runners RBH2'!A$3:CT$114,C$1,FALSE),0)</f>
        <v>1.4238111591111111E-2</v>
      </c>
      <c r="D53" s="6">
        <f t="shared" si="28"/>
        <v>48</v>
      </c>
      <c r="E53" s="2"/>
      <c r="F53" s="2">
        <f t="shared" si="29"/>
        <v>0</v>
      </c>
      <c r="J53" s="1" t="str">
        <f t="shared" si="30"/>
        <v>Joe Greenwood</v>
      </c>
      <c r="M53" s="8" t="str">
        <f t="shared" si="20"/>
        <v/>
      </c>
      <c r="N53" s="8" t="str">
        <f t="shared" si="21"/>
        <v/>
      </c>
      <c r="O53" s="1" t="str">
        <f t="shared" si="22"/>
        <v/>
      </c>
      <c r="P53" s="32" t="str">
        <f t="shared" si="23"/>
        <v/>
      </c>
      <c r="Q53" s="32" t="str">
        <f t="shared" si="31"/>
        <v/>
      </c>
      <c r="R53" s="6">
        <f t="shared" si="8"/>
        <v>0</v>
      </c>
      <c r="S53" s="6">
        <f>IF(AND(D53&lt;=L$4,P53&lt;&gt;"Y"),IF(N53&lt;VLOOKUP(O53,'Runners RBH2'!A$3:FQ$114,S$1,FALSE),IF(Y$2="zero",0,Y$2),0),0)</f>
        <v>0</v>
      </c>
      <c r="T53" s="6">
        <f t="shared" si="32"/>
        <v>0</v>
      </c>
      <c r="U53" s="2"/>
      <c r="V53" s="2" t="str">
        <f>IF(O53&lt;&gt;"",VLOOKUP(O53,Runners!CZ$3:DM$180,V$1,FALSE),"")</f>
        <v/>
      </c>
      <c r="W53" s="18" t="str">
        <f t="shared" si="33"/>
        <v/>
      </c>
    </row>
    <row r="54" spans="1:23" x14ac:dyDescent="0.25">
      <c r="A54" s="1" t="str">
        <f>'Runners RBH2'!A53</f>
        <v>John Bertenshaw</v>
      </c>
      <c r="C54" s="3">
        <f>IF(A54&lt;&gt;"",VLOOKUP(A54,'Runners RBH2'!A$3:CT$114,C$1,FALSE),0)</f>
        <v>1.1286722712222221E-2</v>
      </c>
      <c r="D54" s="6">
        <f t="shared" si="28"/>
        <v>49</v>
      </c>
      <c r="E54" s="2"/>
      <c r="F54" s="2">
        <f t="shared" si="29"/>
        <v>0</v>
      </c>
      <c r="J54" s="1" t="str">
        <f t="shared" si="30"/>
        <v>John Bertenshaw</v>
      </c>
      <c r="M54" s="8" t="str">
        <f t="shared" si="20"/>
        <v/>
      </c>
      <c r="N54" s="8" t="str">
        <f t="shared" si="21"/>
        <v/>
      </c>
      <c r="O54" s="1" t="str">
        <f t="shared" si="22"/>
        <v/>
      </c>
      <c r="P54" s="32" t="str">
        <f t="shared" si="23"/>
        <v/>
      </c>
      <c r="Q54" s="32" t="str">
        <f t="shared" si="31"/>
        <v/>
      </c>
      <c r="R54" s="6">
        <f t="shared" si="8"/>
        <v>0</v>
      </c>
      <c r="S54" s="6">
        <f>IF(AND(D54&lt;=L$4,P54&lt;&gt;"Y"),IF(N54&lt;VLOOKUP(O54,'Runners RBH2'!A$3:FQ$114,S$1,FALSE),IF(Y$2="zero",0,Y$2),0),0)</f>
        <v>0</v>
      </c>
      <c r="T54" s="6">
        <f t="shared" si="32"/>
        <v>0</v>
      </c>
      <c r="U54" s="2"/>
      <c r="V54" s="2" t="str">
        <f>IF(O54&lt;&gt;"",VLOOKUP(O54,Runners!CZ$3:DM$180,V$1,FALSE),"")</f>
        <v/>
      </c>
      <c r="W54" s="18" t="str">
        <f t="shared" si="33"/>
        <v/>
      </c>
    </row>
    <row r="55" spans="1:23" x14ac:dyDescent="0.25">
      <c r="A55" s="1" t="str">
        <f>'Runners RBH2'!A54</f>
        <v>John Wild</v>
      </c>
      <c r="C55" s="3">
        <f>IF(A55&lt;&gt;"",VLOOKUP(A55,'Runners RBH2'!A$3:CT$114,C$1,FALSE),0)</f>
        <v>3.1270004999999997E-3</v>
      </c>
      <c r="D55" s="6">
        <f t="shared" si="28"/>
        <v>50</v>
      </c>
      <c r="E55" s="2"/>
      <c r="F55" s="2">
        <f t="shared" si="29"/>
        <v>0</v>
      </c>
      <c r="J55" s="1" t="str">
        <f t="shared" si="30"/>
        <v>John Wild</v>
      </c>
      <c r="M55" s="8" t="str">
        <f t="shared" si="20"/>
        <v/>
      </c>
      <c r="N55" s="8" t="str">
        <f t="shared" si="21"/>
        <v/>
      </c>
      <c r="O55" s="1" t="str">
        <f t="shared" si="22"/>
        <v/>
      </c>
      <c r="P55" s="32" t="str">
        <f t="shared" si="23"/>
        <v/>
      </c>
      <c r="Q55" s="32" t="str">
        <f t="shared" si="31"/>
        <v/>
      </c>
      <c r="R55" s="6">
        <f t="shared" si="8"/>
        <v>0</v>
      </c>
      <c r="S55" s="6">
        <f>IF(AND(D55&lt;=L$4,P55&lt;&gt;"Y"),IF(N55&lt;VLOOKUP(O55,'Runners RBH2'!A$3:FQ$114,S$1,FALSE),IF(Y$2="zero",0,Y$2),0),0)</f>
        <v>0</v>
      </c>
      <c r="T55" s="6">
        <f t="shared" si="32"/>
        <v>0</v>
      </c>
      <c r="U55" s="2"/>
      <c r="V55" s="2" t="str">
        <f>IF(O55&lt;&gt;"",VLOOKUP(O55,Runners!CZ$3:DM$180,V$1,FALSE),"")</f>
        <v/>
      </c>
      <c r="W55" s="18" t="str">
        <f t="shared" si="33"/>
        <v/>
      </c>
    </row>
    <row r="56" spans="1:23" x14ac:dyDescent="0.25">
      <c r="A56" s="1" t="str">
        <f>'Runners RBH2'!A55</f>
        <v>Jonathan Tuck</v>
      </c>
      <c r="C56" s="3">
        <f>IF(A56&lt;&gt;"",VLOOKUP(A56,'Runners RBH2'!A$3:CT$114,C$1,FALSE),0)</f>
        <v>1.3890889398888889E-2</v>
      </c>
      <c r="D56" s="6">
        <f t="shared" si="28"/>
        <v>51</v>
      </c>
      <c r="E56" s="2"/>
      <c r="F56" s="2">
        <f t="shared" si="29"/>
        <v>0</v>
      </c>
      <c r="J56" s="1" t="str">
        <f t="shared" si="30"/>
        <v>Jonathan Tuck</v>
      </c>
      <c r="M56" s="8" t="str">
        <f t="shared" si="20"/>
        <v/>
      </c>
      <c r="N56" s="8" t="str">
        <f t="shared" si="21"/>
        <v/>
      </c>
      <c r="O56" s="1" t="str">
        <f t="shared" si="22"/>
        <v/>
      </c>
      <c r="P56" s="32" t="str">
        <f t="shared" si="23"/>
        <v/>
      </c>
      <c r="Q56" s="32" t="str">
        <f t="shared" si="31"/>
        <v/>
      </c>
      <c r="R56" s="6">
        <f t="shared" si="8"/>
        <v>0</v>
      </c>
      <c r="S56" s="6">
        <f>IF(AND(D56&lt;=L$4,P56&lt;&gt;"Y"),IF(N56&lt;VLOOKUP(O56,'Runners RBH2'!A$3:FQ$114,S$1,FALSE),IF(Y$2="zero",0,Y$2),0),0)</f>
        <v>0</v>
      </c>
      <c r="T56" s="6">
        <f t="shared" si="32"/>
        <v>0</v>
      </c>
      <c r="U56" s="2"/>
      <c r="V56" s="2" t="str">
        <f>IF(O56&lt;&gt;"",VLOOKUP(O56,Runners!CZ$3:DM$180,V$1,FALSE),"")</f>
        <v/>
      </c>
      <c r="W56" s="18" t="str">
        <f t="shared" si="33"/>
        <v/>
      </c>
    </row>
    <row r="57" spans="1:23" x14ac:dyDescent="0.25">
      <c r="A57" s="1" t="str">
        <f>'Runners RBH2'!A56</f>
        <v>Juli Wiseman</v>
      </c>
      <c r="C57" s="3">
        <f>IF(A57&lt;&gt;"",VLOOKUP(A57,'Runners RBH2'!A$3:CT$114,C$1,FALSE),0)</f>
        <v>7.6408894088888886E-3</v>
      </c>
      <c r="D57" s="6">
        <f t="shared" si="28"/>
        <v>52</v>
      </c>
      <c r="E57" s="2"/>
      <c r="F57" s="2">
        <f t="shared" si="29"/>
        <v>0</v>
      </c>
      <c r="J57" s="1" t="str">
        <f t="shared" si="30"/>
        <v>Juli Wiseman</v>
      </c>
      <c r="M57" s="8" t="str">
        <f t="shared" si="20"/>
        <v/>
      </c>
      <c r="N57" s="8" t="str">
        <f t="shared" si="21"/>
        <v/>
      </c>
      <c r="O57" s="1" t="str">
        <f t="shared" si="22"/>
        <v/>
      </c>
      <c r="P57" s="32" t="str">
        <f t="shared" si="23"/>
        <v/>
      </c>
      <c r="Q57" s="32" t="str">
        <f>IF(D57&lt;=L$4,IF(P57="Y",Q55,Q55-1),"")</f>
        <v/>
      </c>
      <c r="R57" s="6">
        <f t="shared" si="8"/>
        <v>0</v>
      </c>
      <c r="S57" s="6">
        <f>IF(AND(D57&lt;=L$4,P57&lt;&gt;"Y"),IF(N57&lt;VLOOKUP(O57,'Runners RBH2'!A$3:FQ$114,S$1,FALSE),IF(Y$2="zero",0,Y$2),0),0)</f>
        <v>0</v>
      </c>
      <c r="T57" s="6">
        <f t="shared" si="32"/>
        <v>0</v>
      </c>
      <c r="U57" s="2"/>
      <c r="V57" s="2" t="str">
        <f>IF(O57&lt;&gt;"",VLOOKUP(O57,Runners!CZ$3:DM$180,V$1,FALSE),"")</f>
        <v/>
      </c>
      <c r="W57" s="18" t="str">
        <f t="shared" si="33"/>
        <v/>
      </c>
    </row>
    <row r="58" spans="1:23" x14ac:dyDescent="0.25">
      <c r="A58" s="1" t="str">
        <f>'Runners RBH2'!A57</f>
        <v>Julia Rolfe</v>
      </c>
      <c r="C58" s="3">
        <f>IF(A58&lt;&gt;"",VLOOKUP(A58,'Runners RBH2'!A$3:CT$114,C$1,FALSE),0)</f>
        <v>9.5506116411111109E-3</v>
      </c>
      <c r="D58" s="6">
        <f t="shared" si="28"/>
        <v>53</v>
      </c>
      <c r="E58" s="2"/>
      <c r="F58" s="2">
        <f t="shared" si="29"/>
        <v>0</v>
      </c>
      <c r="J58" s="1" t="str">
        <f t="shared" si="30"/>
        <v>Julia Rolfe</v>
      </c>
      <c r="M58" s="8" t="str">
        <f t="shared" si="20"/>
        <v/>
      </c>
      <c r="N58" s="8" t="str">
        <f t="shared" si="21"/>
        <v/>
      </c>
      <c r="O58" s="1" t="str">
        <f t="shared" si="22"/>
        <v/>
      </c>
      <c r="P58" s="32" t="str">
        <f t="shared" si="23"/>
        <v/>
      </c>
      <c r="Q58" s="32" t="str">
        <f t="shared" si="31"/>
        <v/>
      </c>
      <c r="R58" s="6">
        <f t="shared" si="8"/>
        <v>0</v>
      </c>
      <c r="S58" s="6">
        <f>IF(AND(D58&lt;=L$4,P58&lt;&gt;"Y"),IF(N58&lt;VLOOKUP(O58,'Runners RBH2'!A$3:FQ$114,S$1,FALSE),IF(Y$2="zero",0,Y$2),0),0)</f>
        <v>0</v>
      </c>
      <c r="T58" s="6">
        <f t="shared" si="32"/>
        <v>0</v>
      </c>
      <c r="U58" s="2"/>
      <c r="V58" s="2" t="str">
        <f>IF(O58&lt;&gt;"",VLOOKUP(O58,Runners!CZ$3:DM$180,V$1,FALSE),"")</f>
        <v/>
      </c>
      <c r="W58" s="18" t="str">
        <f t="shared" si="33"/>
        <v/>
      </c>
    </row>
    <row r="59" spans="1:23" x14ac:dyDescent="0.25">
      <c r="A59" s="1" t="str">
        <f>'Runners RBH2'!A58</f>
        <v>Kate Price Edwards</v>
      </c>
      <c r="C59" s="3">
        <f>IF(A59&lt;&gt;"",VLOOKUP(A59,'Runners RBH2'!A$3:CT$114,C$1,FALSE),0)</f>
        <v>1.1460333873333334E-2</v>
      </c>
      <c r="D59" s="6">
        <f t="shared" si="28"/>
        <v>54</v>
      </c>
      <c r="E59" s="2"/>
      <c r="F59" s="2">
        <f t="shared" ref="F59" si="38">IF(E59&gt;0,E59-C59,0)</f>
        <v>0</v>
      </c>
      <c r="J59" s="1" t="str">
        <f t="shared" ref="J59" si="39">A59</f>
        <v>Kate Price Edwards</v>
      </c>
      <c r="M59" s="8" t="str">
        <f t="shared" si="20"/>
        <v/>
      </c>
      <c r="N59" s="8" t="str">
        <f t="shared" si="21"/>
        <v/>
      </c>
      <c r="O59" s="1" t="str">
        <f t="shared" si="22"/>
        <v/>
      </c>
      <c r="P59" s="32" t="str">
        <f t="shared" si="23"/>
        <v/>
      </c>
      <c r="Q59" s="32" t="str">
        <f>IF(D59&lt;=L$4,IF(P59="Y",Q57,Q57-1),"")</f>
        <v/>
      </c>
      <c r="R59" s="6">
        <f t="shared" si="8"/>
        <v>0</v>
      </c>
      <c r="S59" s="6">
        <f>IF(AND(D59&lt;=L$4,P59&lt;&gt;"Y"),IF(N59&lt;VLOOKUP(O59,'Runners RBH2'!A$3:FQ$114,S$1,FALSE),IF(Y$2="zero",0,Y$2),0),0)</f>
        <v>0</v>
      </c>
      <c r="T59" s="6">
        <f t="shared" ref="T59" si="40">IF(AND(D59&lt;=L$4,P59&lt;&gt;"Y"),S59+R59,0)</f>
        <v>0</v>
      </c>
      <c r="U59" s="2"/>
      <c r="V59" s="2" t="str">
        <f>IF(O59&lt;&gt;"",VLOOKUP(O59,Runners!CZ$3:DM$180,V$1,FALSE),"")</f>
        <v/>
      </c>
      <c r="W59" s="18" t="str">
        <f t="shared" ref="W59" si="41">IF(O59&lt;&gt;"",(V59-N59)/V59,"")</f>
        <v/>
      </c>
    </row>
    <row r="60" spans="1:23" x14ac:dyDescent="0.25">
      <c r="A60" s="1" t="str">
        <f>'Runners RBH2'!A59</f>
        <v>Kathy Gaunt</v>
      </c>
      <c r="B60" s="3"/>
      <c r="C60" s="3">
        <f>IF(A60&lt;&gt;"",VLOOKUP(A60,'Runners RBH2'!A$3:CT$114,C$1,FALSE),0)</f>
        <v>7.2936672166666657E-3</v>
      </c>
      <c r="D60" s="6">
        <f t="shared" si="28"/>
        <v>55</v>
      </c>
      <c r="E60" s="2"/>
      <c r="F60" s="2">
        <f t="shared" si="29"/>
        <v>0</v>
      </c>
      <c r="J60" s="1" t="str">
        <f t="shared" si="30"/>
        <v>Kathy Gaunt</v>
      </c>
      <c r="M60" s="8" t="str">
        <f t="shared" si="20"/>
        <v/>
      </c>
      <c r="N60" s="8" t="str">
        <f t="shared" si="21"/>
        <v/>
      </c>
      <c r="O60" s="1" t="str">
        <f t="shared" si="22"/>
        <v/>
      </c>
      <c r="P60" s="32" t="str">
        <f t="shared" si="23"/>
        <v/>
      </c>
      <c r="Q60" s="32" t="str">
        <f>IF(D60&lt;=L$4,IF(P60="Y",Q58,Q58-1),"")</f>
        <v/>
      </c>
      <c r="R60" s="6">
        <f t="shared" si="8"/>
        <v>0</v>
      </c>
      <c r="S60" s="6">
        <f>IF(AND(D60&lt;=L$4,P60&lt;&gt;"Y"),IF(N60&lt;VLOOKUP(O60,'Runners RBH2'!A$3:FQ$114,S$1,FALSE),IF(Y$2="zero",0,Y$2),0),0)</f>
        <v>0</v>
      </c>
      <c r="T60" s="6">
        <f t="shared" si="32"/>
        <v>0</v>
      </c>
      <c r="U60" s="2"/>
      <c r="V60" s="2" t="str">
        <f>IF(O60&lt;&gt;"",VLOOKUP(O60,Runners!CZ$3:DM$180,V$1,FALSE),"")</f>
        <v/>
      </c>
      <c r="W60" s="18" t="str">
        <f t="shared" si="33"/>
        <v/>
      </c>
    </row>
    <row r="61" spans="1:23" x14ac:dyDescent="0.25">
      <c r="A61" s="1" t="str">
        <f>'Runners RBH2'!A60</f>
        <v>Katy McIntyre</v>
      </c>
      <c r="B61" s="3"/>
      <c r="C61" s="3">
        <f>IF(A61&lt;&gt;"",VLOOKUP(A61,'Runners RBH2'!A$3:CT$114,C$1,FALSE),0)</f>
        <v>5.7311672266666669E-3</v>
      </c>
      <c r="D61" s="6">
        <f t="shared" si="28"/>
        <v>56</v>
      </c>
      <c r="E61" s="2"/>
      <c r="F61" s="2">
        <f t="shared" si="29"/>
        <v>0</v>
      </c>
      <c r="J61" s="1" t="str">
        <f t="shared" si="30"/>
        <v>Katy McIntyre</v>
      </c>
      <c r="M61" s="8" t="str">
        <f t="shared" si="20"/>
        <v/>
      </c>
      <c r="N61" s="8" t="str">
        <f t="shared" si="21"/>
        <v/>
      </c>
      <c r="O61" s="1" t="str">
        <f t="shared" si="22"/>
        <v/>
      </c>
      <c r="P61" s="32" t="str">
        <f t="shared" si="23"/>
        <v/>
      </c>
      <c r="Q61" s="32" t="str">
        <f t="shared" si="31"/>
        <v/>
      </c>
      <c r="R61" s="6">
        <f t="shared" si="8"/>
        <v>0</v>
      </c>
      <c r="S61" s="6">
        <f>IF(AND(D61&lt;=L$4,P61&lt;&gt;"Y"),IF(N61&lt;VLOOKUP(O61,'Runners RBH2'!A$3:FQ$114,S$1,FALSE),IF(Y$2="zero",0,Y$2),0),0)</f>
        <v>0</v>
      </c>
      <c r="T61" s="6">
        <f t="shared" si="32"/>
        <v>0</v>
      </c>
      <c r="U61" s="2"/>
      <c r="V61" s="2" t="str">
        <f>IF(O61&lt;&gt;"",VLOOKUP(O61,Runners!CZ$3:DM$180,V$1,FALSE),"")</f>
        <v/>
      </c>
      <c r="W61" s="18" t="str">
        <f t="shared" si="33"/>
        <v/>
      </c>
    </row>
    <row r="62" spans="1:23" x14ac:dyDescent="0.25">
      <c r="A62" s="1" t="str">
        <f>'Runners RBH2'!A61</f>
        <v>Kim Dykes</v>
      </c>
      <c r="C62" s="3">
        <f>IF(A62&lt;&gt;"",VLOOKUP(A62,'Runners RBH2'!A$3:CT$114,C$1,FALSE),0)</f>
        <v>9.8978339033333335E-3</v>
      </c>
      <c r="D62" s="6">
        <f t="shared" si="28"/>
        <v>57</v>
      </c>
      <c r="E62" s="2"/>
      <c r="F62" s="2">
        <f t="shared" si="29"/>
        <v>0</v>
      </c>
      <c r="J62" s="1" t="str">
        <f t="shared" si="30"/>
        <v>Kim Dykes</v>
      </c>
      <c r="M62" s="8" t="str">
        <f t="shared" ref="M62:M93" si="42">IF(D62&lt;=L$4,SMALL(E$4:E$208,D62),"")</f>
        <v/>
      </c>
      <c r="N62" s="8" t="str">
        <f t="shared" ref="N62:N93" si="43">IF(D62&lt;=L$4,VLOOKUP(M62,E$4:F$208,2,FALSE),"")</f>
        <v/>
      </c>
      <c r="O62" s="1" t="str">
        <f t="shared" ref="O62:O93" si="44">IF(D62&lt;=L$4,VLOOKUP(M62,E$4:J$208,6,FALSE),"")</f>
        <v/>
      </c>
      <c r="P62" s="32" t="str">
        <f t="shared" ref="P62:P93" si="45">IF(D62&lt;=L$4,VLOOKUP(O62,A$4:B$208,2,FALSE),"")</f>
        <v/>
      </c>
      <c r="Q62" s="32" t="str">
        <f t="shared" si="31"/>
        <v/>
      </c>
      <c r="R62" s="6">
        <f t="shared" si="8"/>
        <v>0</v>
      </c>
      <c r="S62" s="6">
        <f>IF(AND(D62&lt;=L$4,P62&lt;&gt;"Y"),IF(N62&lt;VLOOKUP(O62,'Runners RBH2'!A$3:FQ$114,S$1,FALSE),IF(Y$2="zero",0,Y$2),0),0)</f>
        <v>0</v>
      </c>
      <c r="T62" s="6">
        <f t="shared" si="32"/>
        <v>0</v>
      </c>
      <c r="U62" s="2"/>
      <c r="V62" s="2" t="str">
        <f>IF(O62&lt;&gt;"",VLOOKUP(O62,Runners!CZ$3:DM$180,V$1,FALSE),"")</f>
        <v/>
      </c>
      <c r="W62" s="18" t="str">
        <f t="shared" si="33"/>
        <v/>
      </c>
    </row>
    <row r="63" spans="1:23" x14ac:dyDescent="0.25">
      <c r="A63" s="1" t="str">
        <f>'Runners RBH2'!A62</f>
        <v>Kirsten Burnett</v>
      </c>
      <c r="C63" s="3">
        <f>IF(A63&lt;&gt;"",VLOOKUP(A63,'Runners RBH2'!A$3:CT$114,C$1,FALSE),0)</f>
        <v>9.5506116911111098E-3</v>
      </c>
      <c r="D63" s="6">
        <f t="shared" si="28"/>
        <v>58</v>
      </c>
      <c r="E63" s="2"/>
      <c r="F63" s="2">
        <f t="shared" si="29"/>
        <v>0</v>
      </c>
      <c r="J63" s="1" t="str">
        <f t="shared" si="30"/>
        <v>Kirsten Burnett</v>
      </c>
      <c r="M63" s="8" t="str">
        <f t="shared" si="42"/>
        <v/>
      </c>
      <c r="N63" s="8" t="str">
        <f t="shared" si="43"/>
        <v/>
      </c>
      <c r="O63" s="1" t="str">
        <f t="shared" si="44"/>
        <v/>
      </c>
      <c r="P63" s="32" t="str">
        <f t="shared" si="45"/>
        <v/>
      </c>
      <c r="Q63" s="32" t="str">
        <f t="shared" si="31"/>
        <v/>
      </c>
      <c r="R63" s="6">
        <f t="shared" si="8"/>
        <v>0</v>
      </c>
      <c r="S63" s="6">
        <f>IF(AND(D63&lt;=L$4,P63&lt;&gt;"Y"),IF(N63&lt;VLOOKUP(O63,'Runners RBH2'!A$3:FQ$114,S$1,FALSE),IF(Y$2="zero",0,Y$2),0),0)</f>
        <v>0</v>
      </c>
      <c r="T63" s="6">
        <f t="shared" si="32"/>
        <v>0</v>
      </c>
      <c r="U63" s="2"/>
      <c r="V63" s="2" t="str">
        <f>IF(O63&lt;&gt;"",VLOOKUP(O63,Runners!CZ$3:DM$180,V$1,FALSE),"")</f>
        <v/>
      </c>
      <c r="W63" s="18" t="str">
        <f t="shared" si="33"/>
        <v/>
      </c>
    </row>
    <row r="64" spans="1:23" x14ac:dyDescent="0.25">
      <c r="A64" s="1" t="str">
        <f>'Runners RBH2'!A63</f>
        <v>Laura Byrne</v>
      </c>
      <c r="C64" s="3">
        <f>IF(A64&lt;&gt;"",VLOOKUP(A64,'Runners RBH2'!A$3:CT$114,C$1,FALSE),0)</f>
        <v>7.1200561455555551E-3</v>
      </c>
      <c r="D64" s="6">
        <f t="shared" si="28"/>
        <v>59</v>
      </c>
      <c r="E64" s="2"/>
      <c r="F64" s="2">
        <f t="shared" si="29"/>
        <v>0</v>
      </c>
      <c r="J64" s="1" t="str">
        <f t="shared" si="30"/>
        <v>Laura Byrne</v>
      </c>
      <c r="M64" s="8" t="str">
        <f t="shared" si="42"/>
        <v/>
      </c>
      <c r="N64" s="8" t="str">
        <f t="shared" si="43"/>
        <v/>
      </c>
      <c r="O64" s="1" t="str">
        <f t="shared" si="44"/>
        <v/>
      </c>
      <c r="P64" s="32" t="str">
        <f t="shared" si="45"/>
        <v/>
      </c>
      <c r="Q64" s="32" t="str">
        <f t="shared" si="31"/>
        <v/>
      </c>
      <c r="R64" s="6">
        <f t="shared" si="8"/>
        <v>0</v>
      </c>
      <c r="S64" s="6">
        <f>IF(AND(D64&lt;=L$4,P64&lt;&gt;"Y"),IF(N64&lt;VLOOKUP(O64,'Runners RBH2'!A$3:FQ$114,S$1,FALSE),IF(Y$2="zero",0,Y$2),0),0)</f>
        <v>0</v>
      </c>
      <c r="T64" s="6">
        <f t="shared" si="32"/>
        <v>0</v>
      </c>
      <c r="U64" s="2"/>
      <c r="V64" s="2" t="str">
        <f>IF(O64&lt;&gt;"",VLOOKUP(O64,Runners!CZ$3:DM$180,V$1,FALSE),"")</f>
        <v/>
      </c>
      <c r="W64" s="18" t="str">
        <f t="shared" si="33"/>
        <v/>
      </c>
    </row>
    <row r="65" spans="1:23" x14ac:dyDescent="0.25">
      <c r="A65" s="1" t="str">
        <f>'Runners RBH2'!A64</f>
        <v>Lewis McAfee</v>
      </c>
      <c r="B65" s="3"/>
      <c r="C65" s="3">
        <f>IF(A65&lt;&gt;"",VLOOKUP(A65,'Runners RBH2'!A$3:CT$114,C$1,FALSE),0)</f>
        <v>1.1286722822222222E-2</v>
      </c>
      <c r="D65" s="6">
        <f t="shared" si="28"/>
        <v>60</v>
      </c>
      <c r="E65" s="2"/>
      <c r="F65" s="2">
        <f t="shared" si="29"/>
        <v>0</v>
      </c>
      <c r="J65" s="1" t="str">
        <f t="shared" si="30"/>
        <v>Lewis McAfee</v>
      </c>
      <c r="M65" s="8" t="str">
        <f t="shared" si="42"/>
        <v/>
      </c>
      <c r="N65" s="8" t="str">
        <f t="shared" si="43"/>
        <v/>
      </c>
      <c r="O65" s="1" t="str">
        <f t="shared" si="44"/>
        <v/>
      </c>
      <c r="P65" s="32" t="str">
        <f t="shared" si="45"/>
        <v/>
      </c>
      <c r="Q65" s="32" t="str">
        <f t="shared" si="31"/>
        <v/>
      </c>
      <c r="R65" s="6">
        <f t="shared" si="8"/>
        <v>0</v>
      </c>
      <c r="S65" s="6">
        <f>IF(AND(D65&lt;=L$4,P65&lt;&gt;"Y"),IF(N65&lt;VLOOKUP(O65,'Runners RBH2'!A$3:FQ$114,S$1,FALSE),IF(Y$2="zero",0,Y$2),0),0)</f>
        <v>0</v>
      </c>
      <c r="T65" s="6">
        <f t="shared" si="32"/>
        <v>0</v>
      </c>
      <c r="U65" s="2"/>
      <c r="V65" s="2" t="str">
        <f>IF(O65&lt;&gt;"",VLOOKUP(O65,Runners!CZ$3:DM$180,V$1,FALSE),"")</f>
        <v/>
      </c>
      <c r="W65" s="18" t="str">
        <f t="shared" si="33"/>
        <v/>
      </c>
    </row>
    <row r="66" spans="1:23" x14ac:dyDescent="0.25">
      <c r="A66" s="1" t="str">
        <f>'Runners RBH2'!A65</f>
        <v>Lia Murphy</v>
      </c>
      <c r="B66" s="3"/>
      <c r="C66" s="3">
        <f>IF(A66&lt;&gt;"",VLOOKUP(A66,'Runners RBH2'!A$3:CT$114,C$1,FALSE),0)</f>
        <v>6.5992228322222218E-3</v>
      </c>
      <c r="D66" s="6">
        <f t="shared" si="28"/>
        <v>61</v>
      </c>
      <c r="E66" s="2"/>
      <c r="F66" s="2">
        <f t="shared" si="29"/>
        <v>0</v>
      </c>
      <c r="J66" s="1" t="str">
        <f t="shared" si="30"/>
        <v>Lia Murphy</v>
      </c>
      <c r="M66" s="8" t="str">
        <f t="shared" si="42"/>
        <v/>
      </c>
      <c r="N66" s="8" t="str">
        <f t="shared" si="43"/>
        <v/>
      </c>
      <c r="O66" s="1" t="str">
        <f t="shared" si="44"/>
        <v/>
      </c>
      <c r="P66" s="32" t="str">
        <f t="shared" si="45"/>
        <v/>
      </c>
      <c r="Q66" s="32" t="str">
        <f t="shared" si="31"/>
        <v/>
      </c>
      <c r="R66" s="6">
        <f t="shared" si="8"/>
        <v>0</v>
      </c>
      <c r="S66" s="6">
        <f>IF(AND(D66&lt;=L$4,P66&lt;&gt;"Y"),IF(N66&lt;VLOOKUP(O66,'Runners RBH2'!A$3:FQ$114,S$1,FALSE),IF(Y$2="zero",0,Y$2),0),0)</f>
        <v>0</v>
      </c>
      <c r="T66" s="6">
        <f t="shared" si="32"/>
        <v>0</v>
      </c>
      <c r="U66" s="2"/>
      <c r="V66" s="2" t="str">
        <f>IF(O66&lt;&gt;"",VLOOKUP(O66,Runners!CZ$3:DM$180,V$1,FALSE),"")</f>
        <v/>
      </c>
      <c r="W66" s="18" t="str">
        <f t="shared" si="33"/>
        <v/>
      </c>
    </row>
    <row r="67" spans="1:23" x14ac:dyDescent="0.25">
      <c r="A67" s="1" t="str">
        <f>'Runners RBH2'!A66</f>
        <v>Linda Chadderton</v>
      </c>
      <c r="B67" s="3"/>
      <c r="C67" s="3">
        <f>IF(A67&lt;&gt;"",VLOOKUP(A67,'Runners RBH2'!A$3:CT$114,C$1,FALSE),0)</f>
        <v>5.2103339533333334E-3</v>
      </c>
      <c r="D67" s="6">
        <f t="shared" si="28"/>
        <v>62</v>
      </c>
      <c r="E67" s="2"/>
      <c r="F67" s="2">
        <f t="shared" si="29"/>
        <v>0</v>
      </c>
      <c r="J67" s="1" t="str">
        <f t="shared" si="30"/>
        <v>Linda Chadderton</v>
      </c>
      <c r="M67" s="8" t="str">
        <f t="shared" si="42"/>
        <v/>
      </c>
      <c r="N67" s="8" t="str">
        <f t="shared" si="43"/>
        <v/>
      </c>
      <c r="O67" s="1" t="str">
        <f t="shared" si="44"/>
        <v/>
      </c>
      <c r="P67" s="32" t="str">
        <f t="shared" si="45"/>
        <v/>
      </c>
      <c r="Q67" s="32" t="str">
        <f t="shared" si="31"/>
        <v/>
      </c>
      <c r="R67" s="6">
        <f t="shared" si="8"/>
        <v>0</v>
      </c>
      <c r="S67" s="6">
        <f>IF(AND(D67&lt;=L$4,P67&lt;&gt;"Y"),IF(N67&lt;VLOOKUP(O67,'Runners RBH2'!A$3:FQ$114,S$1,FALSE),IF(Y$2="zero",0,Y$2),0),0)</f>
        <v>0</v>
      </c>
      <c r="T67" s="6">
        <f t="shared" si="32"/>
        <v>0</v>
      </c>
      <c r="U67" s="2"/>
      <c r="V67" s="2" t="str">
        <f>IF(O67&lt;&gt;"",VLOOKUP(O67,Runners!CZ$3:DM$180,V$1,FALSE),"")</f>
        <v/>
      </c>
      <c r="W67" s="18" t="str">
        <f t="shared" si="33"/>
        <v/>
      </c>
    </row>
    <row r="68" spans="1:23" x14ac:dyDescent="0.25">
      <c r="A68" s="1" t="str">
        <f>'Runners RBH2'!A67</f>
        <v>Linda Herriott</v>
      </c>
      <c r="B68" s="3"/>
      <c r="C68" s="3">
        <f>IF(A68&lt;&gt;"",VLOOKUP(A68,'Runners RBH2'!A$3:CT$114,C$1,FALSE),0)</f>
        <v>5.0347222222222225E-3</v>
      </c>
      <c r="D68" s="6">
        <f t="shared" si="28"/>
        <v>63</v>
      </c>
      <c r="E68" s="2"/>
      <c r="F68" s="2">
        <f t="shared" ref="F68" si="46">IF(E68&gt;0,E68-C68,0)</f>
        <v>0</v>
      </c>
      <c r="J68" s="1" t="str">
        <f t="shared" ref="J68" si="47">A68</f>
        <v>Linda Herriott</v>
      </c>
      <c r="M68" s="8" t="str">
        <f t="shared" si="42"/>
        <v/>
      </c>
      <c r="N68" s="8" t="str">
        <f t="shared" si="43"/>
        <v/>
      </c>
      <c r="O68" s="1" t="str">
        <f t="shared" si="44"/>
        <v/>
      </c>
      <c r="P68" s="32" t="str">
        <f t="shared" si="45"/>
        <v/>
      </c>
      <c r="Q68" s="32" t="str">
        <f t="shared" ref="Q68" si="48">IF(D68&lt;=L$4,IF(P68="Y",Q67,Q67-1),"")</f>
        <v/>
      </c>
      <c r="R68" s="6">
        <f t="shared" ref="R68" si="49">IF(Q68=Q67,0,IF(Q68&gt;0,Q68,1))</f>
        <v>0</v>
      </c>
      <c r="S68" s="6">
        <f>IF(AND(D68&lt;=L$4,P68&lt;&gt;"Y"),IF(N68&lt;VLOOKUP(O68,'Runners RBH2'!A$3:FQ$114,S$1,FALSE),IF(Y$2="zero",0,Y$2),0),0)</f>
        <v>0</v>
      </c>
      <c r="T68" s="6">
        <f t="shared" ref="T68" si="50">IF(AND(D68&lt;=L$4,P68&lt;&gt;"Y"),S68+R68,0)</f>
        <v>0</v>
      </c>
      <c r="U68" s="2"/>
      <c r="V68" s="2" t="str">
        <f>IF(O68&lt;&gt;"",VLOOKUP(O68,Runners!CZ$3:DM$180,V$1,FALSE),"")</f>
        <v/>
      </c>
      <c r="W68" s="18" t="str">
        <f t="shared" ref="W68" si="51">IF(O68&lt;&gt;"",(V68-N68)/V68,"")</f>
        <v/>
      </c>
    </row>
    <row r="69" spans="1:23" x14ac:dyDescent="0.25">
      <c r="A69" s="1" t="str">
        <f>'Runners RBH2'!A68</f>
        <v>Louise Charnock</v>
      </c>
      <c r="C69" s="3">
        <f>IF(A69&lt;&gt;"",VLOOKUP(A69,'Runners RBH2'!A$3:CT$114,C$1,FALSE),0)</f>
        <v>7.640889518888889E-3</v>
      </c>
      <c r="D69" s="6">
        <f t="shared" si="28"/>
        <v>64</v>
      </c>
      <c r="E69" s="2"/>
      <c r="F69" s="2">
        <f t="shared" si="29"/>
        <v>0</v>
      </c>
      <c r="J69" s="1" t="str">
        <f t="shared" si="30"/>
        <v>Louise Charnock</v>
      </c>
      <c r="M69" s="8" t="str">
        <f t="shared" si="42"/>
        <v/>
      </c>
      <c r="N69" s="8" t="str">
        <f t="shared" si="43"/>
        <v/>
      </c>
      <c r="O69" s="1" t="str">
        <f t="shared" si="44"/>
        <v/>
      </c>
      <c r="P69" s="32" t="str">
        <f t="shared" si="45"/>
        <v/>
      </c>
      <c r="Q69" s="32" t="str">
        <f>IF(D69&lt;=L$4,IF(P69="Y",Q66,Q66-1),"")</f>
        <v/>
      </c>
      <c r="R69" s="6">
        <f>IF(Q69=Q67,0,IF(Q69&gt;0,Q69,1))</f>
        <v>0</v>
      </c>
      <c r="S69" s="6">
        <f>IF(AND(D69&lt;=L$4,P69&lt;&gt;"Y"),IF(N69&lt;VLOOKUP(O69,'Runners RBH2'!A$3:FQ$114,S$1,FALSE),IF(Y$2="zero",0,Y$2),0),0)</f>
        <v>0</v>
      </c>
      <c r="T69" s="6">
        <f t="shared" si="32"/>
        <v>0</v>
      </c>
      <c r="U69" s="2"/>
      <c r="V69" s="2" t="str">
        <f>IF(O69&lt;&gt;"",VLOOKUP(O69,Runners!CZ$3:DM$180,V$1,FALSE),"")</f>
        <v/>
      </c>
      <c r="W69" s="18" t="str">
        <f t="shared" si="33"/>
        <v/>
      </c>
    </row>
    <row r="70" spans="1:23" x14ac:dyDescent="0.25">
      <c r="A70" s="1" t="str">
        <f>'Runners RBH2'!A69</f>
        <v>Louise Cox</v>
      </c>
      <c r="C70" s="3">
        <f>IF(A70&lt;&gt;"",VLOOKUP(A70,'Runners RBH2'!A$3:CT$114,C$1,FALSE),0)</f>
        <v>1.1286722862222221E-2</v>
      </c>
      <c r="D70" s="6">
        <f t="shared" si="28"/>
        <v>65</v>
      </c>
      <c r="E70" s="2"/>
      <c r="F70" s="2">
        <f t="shared" si="29"/>
        <v>0</v>
      </c>
      <c r="J70" s="1" t="str">
        <f t="shared" si="30"/>
        <v>Louise Cox</v>
      </c>
      <c r="M70" s="8" t="str">
        <f t="shared" si="42"/>
        <v/>
      </c>
      <c r="N70" s="8" t="str">
        <f t="shared" si="43"/>
        <v/>
      </c>
      <c r="O70" s="1" t="str">
        <f t="shared" si="44"/>
        <v/>
      </c>
      <c r="P70" s="32" t="str">
        <f t="shared" si="45"/>
        <v/>
      </c>
      <c r="Q70" s="32" t="str">
        <f t="shared" si="31"/>
        <v/>
      </c>
      <c r="R70" s="6">
        <f t="shared" ref="R70:R132" si="52">IF(Q70=Q69,0,IF(Q70&gt;0,Q70,1))</f>
        <v>0</v>
      </c>
      <c r="S70" s="6">
        <f>IF(AND(D70&lt;=L$4,P70&lt;&gt;"Y"),IF(N70&lt;VLOOKUP(O70,'Runners RBH2'!A$3:FQ$114,S$1,FALSE),IF(Y$2="zero",0,Y$2),0),0)</f>
        <v>0</v>
      </c>
      <c r="T70" s="6">
        <f t="shared" si="32"/>
        <v>0</v>
      </c>
      <c r="U70" s="2"/>
      <c r="V70" s="2" t="str">
        <f>IF(O70&lt;&gt;"",VLOOKUP(O70,Runners!CZ$3:DM$180,V$1,FALSE),"")</f>
        <v/>
      </c>
      <c r="W70" s="18" t="str">
        <f t="shared" si="33"/>
        <v/>
      </c>
    </row>
    <row r="71" spans="1:23" x14ac:dyDescent="0.25">
      <c r="A71" s="1" t="str">
        <f>'Runners RBH2'!A70</f>
        <v>Maddy Markham</v>
      </c>
      <c r="B71" s="3"/>
      <c r="C71" s="3">
        <f>IF(A71&lt;&gt;"",VLOOKUP(A71,'Runners RBH2'!A$3:CT$114,C$1,FALSE),0)</f>
        <v>1.1286722872222222E-2</v>
      </c>
      <c r="D71" s="6">
        <f t="shared" si="28"/>
        <v>66</v>
      </c>
      <c r="E71" s="2"/>
      <c r="F71" s="2">
        <f t="shared" si="29"/>
        <v>0</v>
      </c>
      <c r="J71" s="1" t="str">
        <f t="shared" si="30"/>
        <v>Maddy Markham</v>
      </c>
      <c r="M71" s="8" t="str">
        <f t="shared" si="42"/>
        <v/>
      </c>
      <c r="N71" s="8" t="str">
        <f t="shared" si="43"/>
        <v/>
      </c>
      <c r="O71" s="1" t="str">
        <f t="shared" si="44"/>
        <v/>
      </c>
      <c r="P71" s="32" t="str">
        <f t="shared" si="45"/>
        <v/>
      </c>
      <c r="Q71" s="32" t="str">
        <f t="shared" si="31"/>
        <v/>
      </c>
      <c r="R71" s="6">
        <f t="shared" si="52"/>
        <v>0</v>
      </c>
      <c r="S71" s="6">
        <f>IF(AND(D71&lt;=L$4,P71&lt;&gt;"Y"),IF(N71&lt;VLOOKUP(O71,'Runners RBH2'!A$3:FQ$114,S$1,FALSE),IF(Y$2="zero",0,Y$2),0),0)</f>
        <v>0</v>
      </c>
      <c r="T71" s="6">
        <f t="shared" si="32"/>
        <v>0</v>
      </c>
      <c r="U71" s="2"/>
      <c r="V71" s="2" t="str">
        <f>IF(O71&lt;&gt;"",VLOOKUP(O71,Runners!CZ$3:DM$180,V$1,FALSE),"")</f>
        <v/>
      </c>
      <c r="W71" s="18" t="str">
        <f t="shared" si="33"/>
        <v/>
      </c>
    </row>
    <row r="72" spans="1:23" x14ac:dyDescent="0.25">
      <c r="A72" s="1" t="str">
        <f>'Runners RBH2'!A71</f>
        <v>Mark Hughes</v>
      </c>
      <c r="C72" s="3">
        <f>IF(A72&lt;&gt;"",VLOOKUP(A72,'Runners RBH2'!A$3:CT$114,C$1,FALSE),0)</f>
        <v>1.1113111771111111E-2</v>
      </c>
      <c r="D72" s="6">
        <f t="shared" si="28"/>
        <v>67</v>
      </c>
      <c r="E72" s="2"/>
      <c r="F72" s="2">
        <f t="shared" si="29"/>
        <v>0</v>
      </c>
      <c r="J72" s="1" t="str">
        <f t="shared" si="30"/>
        <v>Mark Hughes</v>
      </c>
      <c r="M72" s="8" t="str">
        <f t="shared" si="42"/>
        <v/>
      </c>
      <c r="N72" s="8" t="str">
        <f t="shared" si="43"/>
        <v/>
      </c>
      <c r="O72" s="1" t="str">
        <f t="shared" si="44"/>
        <v/>
      </c>
      <c r="P72" s="32" t="str">
        <f t="shared" si="45"/>
        <v/>
      </c>
      <c r="Q72" s="32" t="str">
        <f t="shared" si="31"/>
        <v/>
      </c>
      <c r="R72" s="6">
        <f t="shared" si="52"/>
        <v>0</v>
      </c>
      <c r="S72" s="6">
        <f>IF(AND(D72&lt;=L$4,P72&lt;&gt;"Y"),IF(N72&lt;VLOOKUP(O72,'Runners RBH2'!A$3:FQ$114,S$1,FALSE),IF(Y$2="zero",0,Y$2),0),0)</f>
        <v>0</v>
      </c>
      <c r="T72" s="6">
        <f t="shared" si="32"/>
        <v>0</v>
      </c>
      <c r="U72" s="2"/>
      <c r="V72" s="2" t="str">
        <f>IF(O72&lt;&gt;"",VLOOKUP(O72,Runners!CZ$3:DM$180,V$1,FALSE),"")</f>
        <v/>
      </c>
      <c r="W72" s="18" t="str">
        <f t="shared" si="33"/>
        <v/>
      </c>
    </row>
    <row r="73" spans="1:23" x14ac:dyDescent="0.25">
      <c r="A73" s="1" t="str">
        <f>'Runners RBH2'!A72</f>
        <v>Mark Selby</v>
      </c>
      <c r="C73" s="3">
        <f>IF(A73&lt;&gt;"",VLOOKUP(A73,'Runners RBH2'!A$3:CT$114,C$1,FALSE),0)</f>
        <v>1.1981167336666666E-2</v>
      </c>
      <c r="D73" s="6">
        <f t="shared" si="28"/>
        <v>68</v>
      </c>
      <c r="E73" s="2"/>
      <c r="F73" s="2">
        <f t="shared" si="29"/>
        <v>0</v>
      </c>
      <c r="J73" s="1" t="str">
        <f t="shared" si="30"/>
        <v>Mark Selby</v>
      </c>
      <c r="M73" s="8" t="str">
        <f t="shared" si="42"/>
        <v/>
      </c>
      <c r="N73" s="8" t="str">
        <f t="shared" si="43"/>
        <v/>
      </c>
      <c r="O73" s="1" t="str">
        <f t="shared" si="44"/>
        <v/>
      </c>
      <c r="P73" s="32" t="str">
        <f t="shared" si="45"/>
        <v/>
      </c>
      <c r="Q73" s="32" t="str">
        <f t="shared" si="31"/>
        <v/>
      </c>
      <c r="R73" s="6">
        <f t="shared" si="52"/>
        <v>0</v>
      </c>
      <c r="S73" s="6">
        <f>IF(AND(D73&lt;=L$4,P73&lt;&gt;"Y"),IF(N73&lt;VLOOKUP(O73,'Runners RBH2'!A$3:FQ$114,S$1,FALSE),IF(Y$2="zero",0,Y$2),0),0)</f>
        <v>0</v>
      </c>
      <c r="T73" s="6">
        <f t="shared" si="32"/>
        <v>0</v>
      </c>
      <c r="U73" s="2"/>
      <c r="V73" s="2" t="str">
        <f>IF(O73&lt;&gt;"",VLOOKUP(O73,Runners!CZ$3:DM$180,V$1,FALSE),"")</f>
        <v/>
      </c>
      <c r="W73" s="18" t="str">
        <f t="shared" si="33"/>
        <v/>
      </c>
    </row>
    <row r="74" spans="1:23" x14ac:dyDescent="0.25">
      <c r="A74" s="1" t="str">
        <f>'Runners RBH2'!A73</f>
        <v>Matthew Kay</v>
      </c>
      <c r="C74" s="3">
        <f>IF(A74&lt;&gt;"",VLOOKUP(A74,'Runners RBH2'!A$3:CT$114,C$1,FALSE),0)</f>
        <v>8.6825562355555552E-3</v>
      </c>
      <c r="D74" s="6">
        <f t="shared" si="28"/>
        <v>69</v>
      </c>
      <c r="E74" s="2"/>
      <c r="F74" s="2">
        <f t="shared" si="29"/>
        <v>0</v>
      </c>
      <c r="J74" s="1" t="str">
        <f t="shared" si="30"/>
        <v>Matthew Kay</v>
      </c>
      <c r="M74" s="8" t="str">
        <f t="shared" si="42"/>
        <v/>
      </c>
      <c r="N74" s="8" t="str">
        <f t="shared" si="43"/>
        <v/>
      </c>
      <c r="O74" s="1" t="str">
        <f t="shared" si="44"/>
        <v/>
      </c>
      <c r="P74" s="32" t="str">
        <f t="shared" si="45"/>
        <v/>
      </c>
      <c r="Q74" s="32" t="str">
        <f t="shared" si="31"/>
        <v/>
      </c>
      <c r="R74" s="6">
        <f t="shared" si="52"/>
        <v>0</v>
      </c>
      <c r="S74" s="6">
        <f>IF(AND(D74&lt;=L$4,P74&lt;&gt;"Y"),IF(N74&lt;VLOOKUP(O74,'Runners RBH2'!A$3:FQ$114,S$1,FALSE),IF(Y$2="zero",0,Y$2),0),0)</f>
        <v>0</v>
      </c>
      <c r="T74" s="6">
        <f t="shared" si="32"/>
        <v>0</v>
      </c>
      <c r="U74" s="2"/>
      <c r="V74" s="2" t="str">
        <f>IF(O74&lt;&gt;"",VLOOKUP(O74,Runners!CZ$3:DM$180,V$1,FALSE),"")</f>
        <v/>
      </c>
      <c r="W74" s="18" t="str">
        <f t="shared" si="33"/>
        <v/>
      </c>
    </row>
    <row r="75" spans="1:23" x14ac:dyDescent="0.25">
      <c r="A75" s="1" t="str">
        <f>'Runners RBH2'!A74</f>
        <v>Matthew Staniforth</v>
      </c>
      <c r="C75" s="3">
        <f>IF(A75&lt;&gt;"",VLOOKUP(A75,'Runners RBH2'!A$3:CT$114,C$1,FALSE),0)</f>
        <v>1.1460334023333334E-2</v>
      </c>
      <c r="D75" s="6">
        <f t="shared" ref="D75:D106" si="53">D74+1</f>
        <v>70</v>
      </c>
      <c r="E75" s="2"/>
      <c r="F75" s="2">
        <f t="shared" ref="F75:F106" si="54">IF(E75&gt;0,E75-C75,0)</f>
        <v>0</v>
      </c>
      <c r="J75" s="1" t="str">
        <f t="shared" ref="J75:J106" si="55">A75</f>
        <v>Matthew Staniforth</v>
      </c>
      <c r="M75" s="8" t="str">
        <f t="shared" si="42"/>
        <v/>
      </c>
      <c r="N75" s="8" t="str">
        <f t="shared" si="43"/>
        <v/>
      </c>
      <c r="O75" s="1" t="str">
        <f t="shared" si="44"/>
        <v/>
      </c>
      <c r="P75" s="32" t="str">
        <f t="shared" si="45"/>
        <v/>
      </c>
      <c r="Q75" s="32" t="str">
        <f t="shared" ref="Q75:Q106" si="56">IF(D75&lt;=L$4,IF(P75="Y",Q74,Q74-1),"")</f>
        <v/>
      </c>
      <c r="R75" s="6">
        <f t="shared" si="52"/>
        <v>0</v>
      </c>
      <c r="S75" s="6">
        <f>IF(AND(D75&lt;=L$4,P75&lt;&gt;"Y"),IF(N75&lt;VLOOKUP(O75,'Runners RBH2'!A$3:FQ$114,S$1,FALSE),IF(Y$2="zero",0,Y$2),0),0)</f>
        <v>0</v>
      </c>
      <c r="T75" s="6">
        <f t="shared" ref="T75:T106" si="57">IF(AND(D75&lt;=L$4,P75&lt;&gt;"Y"),S75+R75,0)</f>
        <v>0</v>
      </c>
      <c r="U75" s="2"/>
      <c r="V75" s="2" t="str">
        <f>IF(O75&lt;&gt;"",VLOOKUP(O75,Runners!CZ$3:DM$180,V$1,FALSE),"")</f>
        <v/>
      </c>
      <c r="W75" s="18" t="str">
        <f t="shared" ref="W75:W106" si="58">IF(O75&lt;&gt;"",(V75-N75)/V75,"")</f>
        <v/>
      </c>
    </row>
    <row r="76" spans="1:23" x14ac:dyDescent="0.25">
      <c r="A76" s="1" t="str">
        <f>'Runners RBH2'!A75</f>
        <v>Melanie Koth</v>
      </c>
      <c r="B76" s="3"/>
      <c r="C76" s="3">
        <f>IF(A76&lt;&gt;"",VLOOKUP(A76,'Runners RBH2'!A$3:CT$114,C$1,FALSE),0)</f>
        <v>1.3022834033333333E-2</v>
      </c>
      <c r="D76" s="6">
        <f t="shared" si="53"/>
        <v>71</v>
      </c>
      <c r="E76" s="2"/>
      <c r="F76" s="2">
        <f t="shared" si="54"/>
        <v>0</v>
      </c>
      <c r="J76" s="1" t="str">
        <f t="shared" si="55"/>
        <v>Melanie Koth</v>
      </c>
      <c r="M76" s="8" t="str">
        <f t="shared" si="42"/>
        <v/>
      </c>
      <c r="N76" s="8" t="str">
        <f t="shared" si="43"/>
        <v/>
      </c>
      <c r="O76" s="1" t="str">
        <f t="shared" si="44"/>
        <v/>
      </c>
      <c r="P76" s="32" t="str">
        <f t="shared" si="45"/>
        <v/>
      </c>
      <c r="Q76" s="32" t="str">
        <f t="shared" si="56"/>
        <v/>
      </c>
      <c r="R76" s="6">
        <f t="shared" si="52"/>
        <v>0</v>
      </c>
      <c r="S76" s="6">
        <f>IF(AND(D76&lt;=L$4,P76&lt;&gt;"Y"),IF(N76&lt;VLOOKUP(O76,'Runners RBH2'!A$3:FQ$114,S$1,FALSE),IF(Y$2="zero",0,Y$2),0),0)</f>
        <v>0</v>
      </c>
      <c r="T76" s="6">
        <f t="shared" si="57"/>
        <v>0</v>
      </c>
      <c r="U76" s="2"/>
      <c r="V76" s="2" t="str">
        <f>IF(O76&lt;&gt;"",VLOOKUP(O76,Runners!CZ$3:DM$180,V$1,FALSE),"")</f>
        <v/>
      </c>
      <c r="W76" s="18" t="str">
        <f t="shared" si="58"/>
        <v/>
      </c>
    </row>
    <row r="77" spans="1:23" x14ac:dyDescent="0.25">
      <c r="A77" s="1" t="str">
        <f>'Runners RBH2'!A76</f>
        <v>Michael Hall</v>
      </c>
      <c r="C77" s="3">
        <f>IF(A77&lt;&gt;"",VLOOKUP(A77,'Runners RBH2'!A$3:CT$114,C$1,FALSE),0)</f>
        <v>1.2675611821111109E-2</v>
      </c>
      <c r="D77" s="6">
        <f t="shared" si="53"/>
        <v>72</v>
      </c>
      <c r="E77" s="2"/>
      <c r="F77" s="2">
        <f t="shared" si="54"/>
        <v>0</v>
      </c>
      <c r="J77" s="1" t="str">
        <f t="shared" si="55"/>
        <v>Michael Hall</v>
      </c>
      <c r="M77" s="8" t="str">
        <f t="shared" si="42"/>
        <v/>
      </c>
      <c r="N77" s="8" t="str">
        <f t="shared" si="43"/>
        <v/>
      </c>
      <c r="O77" s="1" t="str">
        <f t="shared" si="44"/>
        <v/>
      </c>
      <c r="P77" s="32" t="str">
        <f t="shared" si="45"/>
        <v/>
      </c>
      <c r="Q77" s="32" t="str">
        <f t="shared" si="56"/>
        <v/>
      </c>
      <c r="R77" s="6">
        <f t="shared" si="52"/>
        <v>0</v>
      </c>
      <c r="S77" s="6">
        <f>IF(AND(D77&lt;=L$4,P77&lt;&gt;"Y"),IF(N77&lt;VLOOKUP(O77,'Runners RBH2'!A$3:FQ$114,S$1,FALSE),IF(Y$2="zero",0,Y$2),0),0)</f>
        <v>0</v>
      </c>
      <c r="T77" s="6">
        <f t="shared" si="57"/>
        <v>0</v>
      </c>
      <c r="U77" s="2"/>
      <c r="V77" s="2" t="str">
        <f>IF(O77&lt;&gt;"",VLOOKUP(O77,Runners!CZ$3:DM$180,V$1,FALSE),"")</f>
        <v/>
      </c>
      <c r="W77" s="18" t="str">
        <f t="shared" si="58"/>
        <v/>
      </c>
    </row>
    <row r="78" spans="1:23" x14ac:dyDescent="0.25">
      <c r="A78" s="1" t="str">
        <f>'Runners RBH2'!A77</f>
        <v>Mick Widdop</v>
      </c>
      <c r="B78" s="3"/>
      <c r="C78" s="3">
        <f>IF(A78&lt;&gt;"",VLOOKUP(A78,'Runners RBH2'!A$3:CT$114,C$1,FALSE),0)</f>
        <v>9.5506118311111093E-3</v>
      </c>
      <c r="D78" s="6">
        <f t="shared" si="53"/>
        <v>73</v>
      </c>
      <c r="E78" s="2"/>
      <c r="F78" s="2">
        <f t="shared" si="54"/>
        <v>0</v>
      </c>
      <c r="J78" s="1" t="str">
        <f t="shared" si="55"/>
        <v>Mick Widdop</v>
      </c>
      <c r="M78" s="8" t="str">
        <f t="shared" si="42"/>
        <v/>
      </c>
      <c r="N78" s="8" t="str">
        <f t="shared" si="43"/>
        <v/>
      </c>
      <c r="O78" s="1" t="str">
        <f t="shared" si="44"/>
        <v/>
      </c>
      <c r="P78" s="32" t="str">
        <f t="shared" si="45"/>
        <v/>
      </c>
      <c r="Q78" s="32" t="str">
        <f t="shared" si="56"/>
        <v/>
      </c>
      <c r="R78" s="6">
        <f t="shared" si="52"/>
        <v>0</v>
      </c>
      <c r="S78" s="6">
        <f>IF(AND(D78&lt;=L$4,P78&lt;&gt;"Y"),IF(N78&lt;VLOOKUP(O78,'Runners RBH2'!A$3:FQ$114,S$1,FALSE),IF(Y$2="zero",0,Y$2),0),0)</f>
        <v>0</v>
      </c>
      <c r="T78" s="6">
        <f t="shared" si="57"/>
        <v>0</v>
      </c>
      <c r="U78" s="2"/>
      <c r="V78" s="2" t="str">
        <f>IF(O78&lt;&gt;"",VLOOKUP(O78,Runners!CZ$3:DM$180,V$1,FALSE),"")</f>
        <v/>
      </c>
      <c r="W78" s="18" t="str">
        <f t="shared" si="58"/>
        <v/>
      </c>
    </row>
    <row r="79" spans="1:23" x14ac:dyDescent="0.25">
      <c r="A79" s="1" t="str">
        <f>'Runners RBH2'!A78</f>
        <v>Mike Toft</v>
      </c>
      <c r="C79" s="3">
        <f>IF(A79&lt;&gt;"",VLOOKUP(A79,'Runners RBH2'!A$3:CT$114,C$1,FALSE),0)</f>
        <v>1.5279778507777777E-2</v>
      </c>
      <c r="D79" s="6">
        <f t="shared" si="53"/>
        <v>74</v>
      </c>
      <c r="E79" s="2"/>
      <c r="F79" s="2">
        <f t="shared" si="54"/>
        <v>0</v>
      </c>
      <c r="J79" s="1" t="str">
        <f t="shared" si="55"/>
        <v>Mike Toft</v>
      </c>
      <c r="M79" s="8" t="str">
        <f t="shared" si="42"/>
        <v/>
      </c>
      <c r="N79" s="8" t="str">
        <f t="shared" si="43"/>
        <v/>
      </c>
      <c r="O79" s="1" t="str">
        <f t="shared" si="44"/>
        <v/>
      </c>
      <c r="P79" s="32" t="str">
        <f t="shared" si="45"/>
        <v/>
      </c>
      <c r="Q79" s="32" t="str">
        <f t="shared" si="56"/>
        <v/>
      </c>
      <c r="R79" s="6">
        <f t="shared" si="52"/>
        <v>0</v>
      </c>
      <c r="S79" s="6">
        <f>IF(AND(D79&lt;=L$4,P79&lt;&gt;"Y"),IF(N79&lt;VLOOKUP(O79,'Runners RBH2'!A$3:FQ$114,S$1,FALSE),IF(Y$2="zero",0,Y$2),0),0)</f>
        <v>0</v>
      </c>
      <c r="T79" s="6">
        <f t="shared" si="57"/>
        <v>0</v>
      </c>
      <c r="U79" s="2"/>
      <c r="V79" s="2" t="str">
        <f>IF(O79&lt;&gt;"",VLOOKUP(O79,Runners!CZ$3:DM$180,V$1,FALSE),"")</f>
        <v/>
      </c>
      <c r="W79" s="18" t="str">
        <f t="shared" si="58"/>
        <v/>
      </c>
    </row>
    <row r="80" spans="1:23" x14ac:dyDescent="0.25">
      <c r="A80" s="1" t="str">
        <f>'Runners RBH2'!A79</f>
        <v>Morgan Pritchard</v>
      </c>
      <c r="C80" s="3">
        <f>IF(A80&lt;&gt;"",VLOOKUP(A80,'Runners RBH2'!A$3:CT$114,C$1,FALSE),0)</f>
        <v>1.0765889628888891E-2</v>
      </c>
      <c r="D80" s="6">
        <f t="shared" si="53"/>
        <v>75</v>
      </c>
      <c r="E80" s="2"/>
      <c r="F80" s="2">
        <f t="shared" si="54"/>
        <v>0</v>
      </c>
      <c r="J80" s="1" t="str">
        <f t="shared" si="55"/>
        <v>Morgan Pritchard</v>
      </c>
      <c r="M80" s="8" t="str">
        <f t="shared" si="42"/>
        <v/>
      </c>
      <c r="N80" s="8" t="str">
        <f t="shared" si="43"/>
        <v/>
      </c>
      <c r="O80" s="1" t="str">
        <f t="shared" si="44"/>
        <v/>
      </c>
      <c r="P80" s="32" t="str">
        <f t="shared" si="45"/>
        <v/>
      </c>
      <c r="Q80" s="32" t="str">
        <f t="shared" si="56"/>
        <v/>
      </c>
      <c r="R80" s="6">
        <f t="shared" si="52"/>
        <v>0</v>
      </c>
      <c r="S80" s="6">
        <f>IF(AND(D80&lt;=L$4,P80&lt;&gt;"Y"),IF(N80&lt;VLOOKUP(O80,'Runners RBH2'!A$3:FQ$114,S$1,FALSE),IF(Y$2="zero",0,Y$2),0),0)</f>
        <v>0</v>
      </c>
      <c r="T80" s="6">
        <f t="shared" si="57"/>
        <v>0</v>
      </c>
      <c r="U80" s="2"/>
      <c r="V80" s="2" t="str">
        <f>IF(O80&lt;&gt;"",VLOOKUP(O80,Runners!CZ$3:DM$180,V$1,FALSE),"")</f>
        <v/>
      </c>
      <c r="W80" s="18" t="str">
        <f t="shared" si="58"/>
        <v/>
      </c>
    </row>
    <row r="81" spans="1:23" x14ac:dyDescent="0.25">
      <c r="A81" s="1" t="str">
        <f>'Runners RBH2'!A80</f>
        <v>Neil Baynton-Roberts</v>
      </c>
      <c r="C81" s="3">
        <f>IF(A81&lt;&gt;"",VLOOKUP(A81,'Runners RBH2'!A$3:CT$114,C$1,FALSE),0)</f>
        <v>9.55061186111111E-3</v>
      </c>
      <c r="D81" s="6">
        <f t="shared" si="53"/>
        <v>76</v>
      </c>
      <c r="E81" s="2"/>
      <c r="F81" s="2">
        <f t="shared" si="54"/>
        <v>0</v>
      </c>
      <c r="J81" s="1" t="str">
        <f t="shared" si="55"/>
        <v>Neil Baynton-Roberts</v>
      </c>
      <c r="M81" s="8" t="str">
        <f t="shared" si="42"/>
        <v/>
      </c>
      <c r="N81" s="8" t="str">
        <f t="shared" si="43"/>
        <v/>
      </c>
      <c r="O81" s="1" t="str">
        <f t="shared" si="44"/>
        <v/>
      </c>
      <c r="P81" s="32" t="str">
        <f t="shared" si="45"/>
        <v/>
      </c>
      <c r="Q81" s="32" t="str">
        <f t="shared" si="56"/>
        <v/>
      </c>
      <c r="R81" s="6">
        <f t="shared" si="52"/>
        <v>0</v>
      </c>
      <c r="S81" s="6">
        <f>IF(AND(D81&lt;=L$4,P81&lt;&gt;"Y"),IF(N81&lt;VLOOKUP(O81,'Runners RBH2'!A$3:FQ$114,S$1,FALSE),IF(Y$2="zero",0,Y$2),0),0)</f>
        <v>0</v>
      </c>
      <c r="T81" s="6">
        <f t="shared" si="57"/>
        <v>0</v>
      </c>
      <c r="U81" s="2"/>
      <c r="V81" s="2" t="str">
        <f>IF(O81&lt;&gt;"",VLOOKUP(O81,Runners!CZ$3:DM$180,V$1,FALSE),"")</f>
        <v/>
      </c>
      <c r="W81" s="18" t="str">
        <f t="shared" si="58"/>
        <v/>
      </c>
    </row>
    <row r="82" spans="1:23" x14ac:dyDescent="0.25">
      <c r="A82" s="1" t="str">
        <f>'Runners RBH2'!A81</f>
        <v>Nigel Simpkin</v>
      </c>
      <c r="C82" s="3">
        <f>IF(A82&lt;&gt;"",VLOOKUP(A82,'Runners RBH2'!A$3:CT$114,C$1,FALSE),0)</f>
        <v>7.2936674266666657E-3</v>
      </c>
      <c r="D82" s="6">
        <f t="shared" si="53"/>
        <v>77</v>
      </c>
      <c r="E82" s="2"/>
      <c r="F82" s="2">
        <f t="shared" si="54"/>
        <v>0</v>
      </c>
      <c r="J82" s="1" t="str">
        <f t="shared" si="55"/>
        <v>Nigel Simpkin</v>
      </c>
      <c r="M82" s="8" t="str">
        <f t="shared" si="42"/>
        <v/>
      </c>
      <c r="N82" s="8" t="str">
        <f t="shared" si="43"/>
        <v/>
      </c>
      <c r="O82" s="1" t="str">
        <f t="shared" si="44"/>
        <v/>
      </c>
      <c r="P82" s="32" t="str">
        <f t="shared" si="45"/>
        <v/>
      </c>
      <c r="Q82" s="32" t="str">
        <f t="shared" si="56"/>
        <v/>
      </c>
      <c r="R82" s="6">
        <f t="shared" si="52"/>
        <v>0</v>
      </c>
      <c r="S82" s="6">
        <f>IF(AND(D82&lt;=L$4,P82&lt;&gt;"Y"),IF(N82&lt;VLOOKUP(O82,'Runners RBH2'!A$3:FQ$114,S$1,FALSE),IF(Y$2="zero",0,Y$2),0),0)</f>
        <v>0</v>
      </c>
      <c r="T82" s="6">
        <f t="shared" si="57"/>
        <v>0</v>
      </c>
      <c r="U82" s="2"/>
      <c r="V82" s="2" t="str">
        <f>IF(O82&lt;&gt;"",VLOOKUP(O82,Runners!CZ$3:DM$180,V$1,FALSE),"")</f>
        <v/>
      </c>
      <c r="W82" s="18" t="str">
        <f t="shared" si="58"/>
        <v/>
      </c>
    </row>
    <row r="83" spans="1:23" x14ac:dyDescent="0.25">
      <c r="A83" s="1" t="str">
        <f>'Runners RBH2'!A82</f>
        <v>Oliver Thomson</v>
      </c>
      <c r="C83" s="3">
        <f>IF(A83&lt;&gt;"",VLOOKUP(A83,'Runners RBH2'!A$3:CT$114,C$1,FALSE),0)</f>
        <v>1.2154778547777778E-2</v>
      </c>
      <c r="D83" s="6">
        <f t="shared" si="53"/>
        <v>78</v>
      </c>
      <c r="E83" s="2"/>
      <c r="F83" s="2">
        <f t="shared" si="54"/>
        <v>0</v>
      </c>
      <c r="J83" s="1" t="str">
        <f t="shared" si="55"/>
        <v>Oliver Thomson</v>
      </c>
      <c r="M83" s="8" t="str">
        <f t="shared" si="42"/>
        <v/>
      </c>
      <c r="N83" s="8" t="str">
        <f t="shared" si="43"/>
        <v/>
      </c>
      <c r="O83" s="1" t="str">
        <f t="shared" si="44"/>
        <v/>
      </c>
      <c r="P83" s="32" t="str">
        <f t="shared" si="45"/>
        <v/>
      </c>
      <c r="Q83" s="32" t="str">
        <f t="shared" si="56"/>
        <v/>
      </c>
      <c r="R83" s="6">
        <f t="shared" si="52"/>
        <v>0</v>
      </c>
      <c r="S83" s="6">
        <f>IF(AND(D83&lt;=L$4,P83&lt;&gt;"Y"),IF(N83&lt;VLOOKUP(O83,'Runners RBH2'!A$3:FQ$114,S$1,FALSE),IF(Y$2="zero",0,Y$2),0),0)</f>
        <v>0</v>
      </c>
      <c r="T83" s="6">
        <f t="shared" si="57"/>
        <v>0</v>
      </c>
      <c r="U83" s="2"/>
      <c r="V83" s="2" t="str">
        <f>IF(O83&lt;&gt;"",VLOOKUP(O83,Runners!CZ$3:DM$180,V$1,FALSE),"")</f>
        <v/>
      </c>
      <c r="W83" s="18" t="str">
        <f t="shared" si="58"/>
        <v/>
      </c>
    </row>
    <row r="84" spans="1:23" x14ac:dyDescent="0.25">
      <c r="A84" s="1" t="str">
        <f>'Runners RBH2'!A83</f>
        <v>Pamela Binns</v>
      </c>
      <c r="C84" s="3">
        <f>IF(A84&lt;&gt;"",VLOOKUP(A84,'Runners RBH2'!A$3:CT$114,C$1,FALSE),0)</f>
        <v>7.4672785577777779E-3</v>
      </c>
      <c r="D84" s="6">
        <f t="shared" si="53"/>
        <v>79</v>
      </c>
      <c r="E84" s="2"/>
      <c r="F84" s="2">
        <f t="shared" si="54"/>
        <v>0</v>
      </c>
      <c r="J84" s="1" t="str">
        <f t="shared" si="55"/>
        <v>Pamela Binns</v>
      </c>
      <c r="M84" s="8" t="str">
        <f t="shared" si="42"/>
        <v/>
      </c>
      <c r="N84" s="8" t="str">
        <f t="shared" si="43"/>
        <v/>
      </c>
      <c r="O84" s="1" t="str">
        <f t="shared" si="44"/>
        <v/>
      </c>
      <c r="P84" s="32" t="str">
        <f t="shared" si="45"/>
        <v/>
      </c>
      <c r="Q84" s="32" t="str">
        <f t="shared" si="56"/>
        <v/>
      </c>
      <c r="R84" s="6">
        <f t="shared" si="52"/>
        <v>0</v>
      </c>
      <c r="S84" s="6">
        <f>IF(AND(D84&lt;=L$4,P84&lt;&gt;"Y"),IF(N84&lt;VLOOKUP(O84,'Runners RBH2'!A$3:FQ$114,S$1,FALSE),IF(Y$2="zero",0,Y$2),0),0)</f>
        <v>0</v>
      </c>
      <c r="T84" s="6">
        <f t="shared" si="57"/>
        <v>0</v>
      </c>
      <c r="U84" s="2"/>
      <c r="V84" s="2" t="str">
        <f>IF(O84&lt;&gt;"",VLOOKUP(O84,Runners!CZ$3:DM$180,V$1,FALSE),"")</f>
        <v/>
      </c>
      <c r="W84" s="18" t="str">
        <f t="shared" si="58"/>
        <v/>
      </c>
    </row>
    <row r="85" spans="1:23" x14ac:dyDescent="0.25">
      <c r="A85" s="1" t="str">
        <f>'Runners RBH2'!A84</f>
        <v>Pamela Hardman</v>
      </c>
      <c r="B85" s="3"/>
      <c r="C85" s="3">
        <f>IF(A85&lt;&gt;"",VLOOKUP(A85,'Runners RBH2'!A$3:CT$114,C$1,FALSE),0)</f>
        <v>9.0297785677777784E-3</v>
      </c>
      <c r="D85" s="6">
        <f t="shared" si="53"/>
        <v>80</v>
      </c>
      <c r="E85" s="2"/>
      <c r="F85" s="2">
        <f t="shared" si="54"/>
        <v>0</v>
      </c>
      <c r="J85" s="1" t="str">
        <f t="shared" si="55"/>
        <v>Pamela Hardman</v>
      </c>
      <c r="M85" s="8" t="str">
        <f t="shared" si="42"/>
        <v/>
      </c>
      <c r="N85" s="8" t="str">
        <f t="shared" si="43"/>
        <v/>
      </c>
      <c r="O85" s="1" t="str">
        <f t="shared" si="44"/>
        <v/>
      </c>
      <c r="P85" s="32" t="str">
        <f t="shared" si="45"/>
        <v/>
      </c>
      <c r="Q85" s="32" t="str">
        <f t="shared" si="56"/>
        <v/>
      </c>
      <c r="R85" s="6">
        <f t="shared" si="52"/>
        <v>0</v>
      </c>
      <c r="S85" s="6">
        <f>IF(AND(D85&lt;=L$4,P85&lt;&gt;"Y"),IF(N85&lt;VLOOKUP(O85,'Runners RBH2'!A$3:FQ$114,S$1,FALSE),IF(Y$2="zero",0,Y$2),0),0)</f>
        <v>0</v>
      </c>
      <c r="T85" s="6">
        <f t="shared" si="57"/>
        <v>0</v>
      </c>
      <c r="U85" s="2"/>
      <c r="V85" s="2" t="str">
        <f>IF(O85&lt;&gt;"",VLOOKUP(O85,Runners!CZ$3:DM$180,V$1,FALSE),"")</f>
        <v/>
      </c>
      <c r="W85" s="18" t="str">
        <f t="shared" si="58"/>
        <v/>
      </c>
    </row>
    <row r="86" spans="1:23" x14ac:dyDescent="0.25">
      <c r="A86" s="1" t="str">
        <f>'Runners RBH2'!A85</f>
        <v>Paul McAllister</v>
      </c>
      <c r="C86" s="3">
        <f>IF(A86&lt;&gt;"",VLOOKUP(A86,'Runners RBH2'!A$3:CT$114,C$1,FALSE),0)</f>
        <v>9.7242230222222229E-3</v>
      </c>
      <c r="D86" s="6">
        <f t="shared" si="53"/>
        <v>81</v>
      </c>
      <c r="E86" s="2"/>
      <c r="F86" s="2">
        <f t="shared" si="54"/>
        <v>0</v>
      </c>
      <c r="J86" s="1" t="str">
        <f t="shared" si="55"/>
        <v>Paul McAllister</v>
      </c>
      <c r="M86" s="8" t="str">
        <f t="shared" si="42"/>
        <v/>
      </c>
      <c r="N86" s="8" t="str">
        <f t="shared" si="43"/>
        <v/>
      </c>
      <c r="O86" s="1" t="str">
        <f t="shared" si="44"/>
        <v/>
      </c>
      <c r="P86" s="32" t="str">
        <f t="shared" si="45"/>
        <v/>
      </c>
      <c r="Q86" s="32" t="str">
        <f t="shared" si="56"/>
        <v/>
      </c>
      <c r="R86" s="6">
        <f t="shared" si="52"/>
        <v>0</v>
      </c>
      <c r="S86" s="6">
        <f>IF(AND(D86&lt;=L$4,P86&lt;&gt;"Y"),IF(N86&lt;VLOOKUP(O86,'Runners RBH2'!A$3:FQ$114,S$1,FALSE),IF(Y$2="zero",0,Y$2),0),0)</f>
        <v>0</v>
      </c>
      <c r="T86" s="6">
        <f t="shared" si="57"/>
        <v>0</v>
      </c>
      <c r="U86" s="2"/>
      <c r="V86" s="2" t="str">
        <f>IF(O86&lt;&gt;"",VLOOKUP(O86,Runners!CZ$3:DM$180,V$1,FALSE),"")</f>
        <v/>
      </c>
      <c r="W86" s="18" t="str">
        <f t="shared" si="58"/>
        <v/>
      </c>
    </row>
    <row r="87" spans="1:23" x14ac:dyDescent="0.25">
      <c r="A87" s="1" t="str">
        <f>'Runners RBH2'!A86</f>
        <v>Paul Veevers</v>
      </c>
      <c r="C87" s="3">
        <f>IF(A87&lt;&gt;"",VLOOKUP(A87,'Runners RBH2'!A$3:CT$114,C$1,FALSE),0)</f>
        <v>1.1286723032222222E-2</v>
      </c>
      <c r="D87" s="6">
        <f t="shared" si="53"/>
        <v>82</v>
      </c>
      <c r="E87" s="2"/>
      <c r="F87" s="2">
        <f t="shared" si="54"/>
        <v>0</v>
      </c>
      <c r="J87" s="1" t="str">
        <f t="shared" si="55"/>
        <v>Paul Veevers</v>
      </c>
      <c r="M87" s="8" t="str">
        <f t="shared" si="42"/>
        <v/>
      </c>
      <c r="N87" s="8" t="str">
        <f t="shared" si="43"/>
        <v/>
      </c>
      <c r="O87" s="1" t="str">
        <f t="shared" si="44"/>
        <v/>
      </c>
      <c r="P87" s="32" t="str">
        <f t="shared" si="45"/>
        <v/>
      </c>
      <c r="Q87" s="32" t="str">
        <f t="shared" si="56"/>
        <v/>
      </c>
      <c r="R87" s="6">
        <f t="shared" si="52"/>
        <v>0</v>
      </c>
      <c r="S87" s="6">
        <f>IF(AND(D87&lt;=L$4,P87&lt;&gt;"Y"),IF(N87&lt;VLOOKUP(O87,'Runners RBH2'!A$3:FQ$114,S$1,FALSE),IF(Y$2="zero",0,Y$2),0),0)</f>
        <v>0</v>
      </c>
      <c r="T87" s="6">
        <f t="shared" si="57"/>
        <v>0</v>
      </c>
      <c r="U87" s="2"/>
      <c r="V87" s="2" t="str">
        <f>IF(O87&lt;&gt;"",VLOOKUP(O87,Runners!CZ$3:DM$180,V$1,FALSE),"")</f>
        <v/>
      </c>
      <c r="W87" s="18" t="str">
        <f t="shared" si="58"/>
        <v/>
      </c>
    </row>
    <row r="88" spans="1:23" x14ac:dyDescent="0.25">
      <c r="A88" s="1" t="str">
        <f>'Runners RBH2'!A87</f>
        <v>Pete Dilks</v>
      </c>
      <c r="C88" s="3">
        <f>IF(A88&lt;&gt;"",VLOOKUP(A88,'Runners RBH2'!A$3:CT$114,C$1,FALSE),0)</f>
        <v>7.2936674766666655E-3</v>
      </c>
      <c r="D88" s="6">
        <f t="shared" si="53"/>
        <v>83</v>
      </c>
      <c r="E88" s="2"/>
      <c r="F88" s="2">
        <f t="shared" si="54"/>
        <v>0</v>
      </c>
      <c r="J88" s="1" t="str">
        <f t="shared" si="55"/>
        <v>Pete Dilks</v>
      </c>
      <c r="M88" s="8" t="str">
        <f t="shared" si="42"/>
        <v/>
      </c>
      <c r="N88" s="8" t="str">
        <f t="shared" si="43"/>
        <v/>
      </c>
      <c r="O88" s="1" t="str">
        <f t="shared" si="44"/>
        <v/>
      </c>
      <c r="P88" s="32" t="str">
        <f t="shared" si="45"/>
        <v/>
      </c>
      <c r="Q88" s="32" t="str">
        <f t="shared" si="56"/>
        <v/>
      </c>
      <c r="R88" s="6">
        <f t="shared" si="52"/>
        <v>0</v>
      </c>
      <c r="S88" s="6">
        <f>IF(AND(D88&lt;=L$4,P88&lt;&gt;"Y"),IF(N88&lt;VLOOKUP(O88,'Runners RBH2'!A$3:FQ$114,S$1,FALSE),IF(Y$2="zero",0,Y$2),0),0)</f>
        <v>0</v>
      </c>
      <c r="T88" s="6">
        <f t="shared" si="57"/>
        <v>0</v>
      </c>
      <c r="U88" s="2"/>
      <c r="V88" s="2" t="str">
        <f>IF(O88&lt;&gt;"",VLOOKUP(O88,Runners!CZ$3:DM$180,V$1,FALSE),"")</f>
        <v/>
      </c>
      <c r="W88" s="18" t="str">
        <f t="shared" si="58"/>
        <v/>
      </c>
    </row>
    <row r="89" spans="1:23" x14ac:dyDescent="0.25">
      <c r="A89" s="1" t="str">
        <f>'Runners RBH2'!A88</f>
        <v>Peter Reid</v>
      </c>
      <c r="C89" s="3">
        <f>IF(A89&lt;&gt;"",VLOOKUP(A89,'Runners RBH2'!A$3:CT$114,C$1,FALSE),0)</f>
        <v>9.3770008200000001E-3</v>
      </c>
      <c r="D89" s="6">
        <f t="shared" si="53"/>
        <v>84</v>
      </c>
      <c r="E89" s="2"/>
      <c r="F89" s="2">
        <f t="shared" si="54"/>
        <v>0</v>
      </c>
      <c r="J89" s="1" t="str">
        <f t="shared" si="55"/>
        <v>Peter Reid</v>
      </c>
      <c r="M89" s="8" t="str">
        <f t="shared" si="42"/>
        <v/>
      </c>
      <c r="N89" s="8" t="str">
        <f t="shared" si="43"/>
        <v/>
      </c>
      <c r="O89" s="1" t="str">
        <f t="shared" si="44"/>
        <v/>
      </c>
      <c r="P89" s="32" t="str">
        <f t="shared" si="45"/>
        <v/>
      </c>
      <c r="Q89" s="32" t="str">
        <f t="shared" si="56"/>
        <v/>
      </c>
      <c r="R89" s="6">
        <f t="shared" si="52"/>
        <v>0</v>
      </c>
      <c r="S89" s="6">
        <f>IF(AND(D89&lt;=L$4,P89&lt;&gt;"Y"),IF(N89&lt;VLOOKUP(O89,'Runners RBH2'!A$3:FQ$114,S$1,FALSE),IF(Y$2="zero",0,Y$2),0),0)</f>
        <v>0</v>
      </c>
      <c r="T89" s="6">
        <f t="shared" si="57"/>
        <v>0</v>
      </c>
      <c r="U89" s="2"/>
      <c r="V89" s="2" t="str">
        <f>IF(O89&lt;&gt;"",VLOOKUP(O89,Runners!CZ$3:DM$180,V$1,FALSE),"")</f>
        <v/>
      </c>
      <c r="W89" s="18" t="str">
        <f t="shared" si="58"/>
        <v/>
      </c>
    </row>
    <row r="90" spans="1:23" x14ac:dyDescent="0.25">
      <c r="A90" s="1" t="str">
        <f>'Runners RBH2'!A89</f>
        <v>Peter Thomson</v>
      </c>
      <c r="C90" s="3">
        <f>IF(A90&lt;&gt;"",VLOOKUP(A90,'Runners RBH2'!A$3:CT$114,C$1,FALSE),0)</f>
        <v>9.0297786077777782E-3</v>
      </c>
      <c r="D90" s="6">
        <f t="shared" si="53"/>
        <v>85</v>
      </c>
      <c r="E90" s="2"/>
      <c r="F90" s="2">
        <f t="shared" si="54"/>
        <v>0</v>
      </c>
      <c r="J90" s="1" t="str">
        <f t="shared" si="55"/>
        <v>Peter Thomson</v>
      </c>
      <c r="M90" s="8" t="str">
        <f t="shared" si="42"/>
        <v/>
      </c>
      <c r="N90" s="8" t="str">
        <f t="shared" si="43"/>
        <v/>
      </c>
      <c r="O90" s="1" t="str">
        <f t="shared" si="44"/>
        <v/>
      </c>
      <c r="P90" s="32" t="str">
        <f t="shared" si="45"/>
        <v/>
      </c>
      <c r="Q90" s="32" t="str">
        <f t="shared" si="56"/>
        <v/>
      </c>
      <c r="R90" s="6">
        <f t="shared" si="52"/>
        <v>0</v>
      </c>
      <c r="S90" s="6">
        <f>IF(AND(D90&lt;=L$4,P90&lt;&gt;"Y"),IF(N90&lt;VLOOKUP(O90,'Runners RBH2'!A$3:FQ$114,S$1,FALSE),IF(Y$2="zero",0,Y$2),0),0)</f>
        <v>0</v>
      </c>
      <c r="T90" s="6">
        <f t="shared" si="57"/>
        <v>0</v>
      </c>
      <c r="U90" s="2"/>
      <c r="V90" s="2" t="str">
        <f>IF(O90&lt;&gt;"",VLOOKUP(O90,Runners!CZ$3:DM$180,V$1,FALSE),"")</f>
        <v/>
      </c>
      <c r="W90" s="18" t="str">
        <f t="shared" si="58"/>
        <v/>
      </c>
    </row>
    <row r="91" spans="1:23" x14ac:dyDescent="0.25">
      <c r="A91" s="1" t="str">
        <f>'Runners RBH2'!A90</f>
        <v>Phil Buller</v>
      </c>
      <c r="B91" s="3"/>
      <c r="C91" s="3">
        <f>IF(A91&lt;&gt;"",VLOOKUP(A91,'Runners RBH2'!A$3:CT$114,C$1,FALSE),0)</f>
        <v>5.7311675066666675E-3</v>
      </c>
      <c r="D91" s="6">
        <f t="shared" si="53"/>
        <v>86</v>
      </c>
      <c r="E91" s="2"/>
      <c r="F91" s="2">
        <f t="shared" si="54"/>
        <v>0</v>
      </c>
      <c r="J91" s="1" t="str">
        <f t="shared" si="55"/>
        <v>Phil Buller</v>
      </c>
      <c r="M91" s="8" t="str">
        <f t="shared" si="42"/>
        <v/>
      </c>
      <c r="N91" s="8" t="str">
        <f t="shared" si="43"/>
        <v/>
      </c>
      <c r="O91" s="1" t="str">
        <f t="shared" si="44"/>
        <v/>
      </c>
      <c r="P91" s="32" t="str">
        <f t="shared" si="45"/>
        <v/>
      </c>
      <c r="Q91" s="32" t="str">
        <f t="shared" si="56"/>
        <v/>
      </c>
      <c r="R91" s="6">
        <f t="shared" si="52"/>
        <v>0</v>
      </c>
      <c r="S91" s="6">
        <f>IF(AND(D91&lt;=L$4,P91&lt;&gt;"Y"),IF(N91&lt;VLOOKUP(O91,'Runners RBH2'!A$3:FQ$114,S$1,FALSE),IF(Y$2="zero",0,Y$2),0),0)</f>
        <v>0</v>
      </c>
      <c r="T91" s="6">
        <f t="shared" si="57"/>
        <v>0</v>
      </c>
      <c r="U91" s="2"/>
      <c r="V91" s="2" t="str">
        <f>IF(O91&lt;&gt;"",VLOOKUP(O91,Runners!CZ$3:DM$180,V$1,FALSE),"")</f>
        <v/>
      </c>
      <c r="W91" s="18" t="str">
        <f t="shared" si="58"/>
        <v/>
      </c>
    </row>
    <row r="92" spans="1:23" x14ac:dyDescent="0.25">
      <c r="A92" s="1" t="str">
        <f>'Runners RBH2'!A91</f>
        <v>Rebecca Willetts</v>
      </c>
      <c r="C92" s="3">
        <f>IF(A92&lt;&gt;"",VLOOKUP(A92,'Runners RBH2'!A$3:CT$114,C$1,FALSE),0)</f>
        <v>8.6825564055555554E-3</v>
      </c>
      <c r="D92" s="6">
        <f t="shared" si="53"/>
        <v>87</v>
      </c>
      <c r="E92" s="2"/>
      <c r="F92" s="2">
        <f t="shared" si="54"/>
        <v>0</v>
      </c>
      <c r="J92" s="1" t="str">
        <f t="shared" si="55"/>
        <v>Rebecca Willetts</v>
      </c>
      <c r="M92" s="8" t="str">
        <f t="shared" si="42"/>
        <v/>
      </c>
      <c r="N92" s="8" t="str">
        <f t="shared" si="43"/>
        <v/>
      </c>
      <c r="O92" s="1" t="str">
        <f t="shared" si="44"/>
        <v/>
      </c>
      <c r="P92" s="32" t="str">
        <f t="shared" si="45"/>
        <v/>
      </c>
      <c r="Q92" s="32" t="str">
        <f t="shared" si="56"/>
        <v/>
      </c>
      <c r="R92" s="6">
        <f t="shared" si="52"/>
        <v>0</v>
      </c>
      <c r="S92" s="6">
        <f>IF(AND(D92&lt;=L$4,P92&lt;&gt;"Y"),IF(N92&lt;VLOOKUP(O92,'Runners RBH2'!A$3:FQ$114,S$1,FALSE),IF(Y$2="zero",0,Y$2),0),0)</f>
        <v>0</v>
      </c>
      <c r="T92" s="6">
        <f t="shared" si="57"/>
        <v>0</v>
      </c>
      <c r="U92" s="2"/>
      <c r="V92" s="2" t="str">
        <f>IF(O92&lt;&gt;"",VLOOKUP(O92,Runners!CZ$3:DM$180,V$1,FALSE),"")</f>
        <v/>
      </c>
      <c r="W92" s="18" t="str">
        <f t="shared" si="58"/>
        <v/>
      </c>
    </row>
    <row r="93" spans="1:23" x14ac:dyDescent="0.25">
      <c r="A93" s="1" t="str">
        <f>'Runners RBH2'!A92</f>
        <v>Richard Storey</v>
      </c>
      <c r="B93" s="3"/>
      <c r="C93" s="3">
        <f>IF(A93&lt;&gt;"",VLOOKUP(A93,'Runners RBH2'!A$3:CT$114,C$1,FALSE),0)</f>
        <v>1.0765889748888891E-2</v>
      </c>
      <c r="D93" s="6">
        <f t="shared" si="53"/>
        <v>88</v>
      </c>
      <c r="E93" s="2"/>
      <c r="F93" s="2">
        <f t="shared" si="54"/>
        <v>0</v>
      </c>
      <c r="J93" s="1" t="str">
        <f t="shared" si="55"/>
        <v>Richard Storey</v>
      </c>
      <c r="M93" s="8" t="str">
        <f t="shared" si="42"/>
        <v/>
      </c>
      <c r="N93" s="8" t="str">
        <f t="shared" si="43"/>
        <v/>
      </c>
      <c r="O93" s="1" t="str">
        <f t="shared" si="44"/>
        <v/>
      </c>
      <c r="P93" s="32" t="str">
        <f t="shared" si="45"/>
        <v/>
      </c>
      <c r="Q93" s="32" t="str">
        <f t="shared" si="56"/>
        <v/>
      </c>
      <c r="R93" s="6">
        <f t="shared" si="52"/>
        <v>0</v>
      </c>
      <c r="S93" s="6">
        <f>IF(AND(D93&lt;=L$4,P93&lt;&gt;"Y"),IF(N93&lt;VLOOKUP(O93,'Runners RBH2'!A$3:FQ$114,S$1,FALSE),IF(Y$2="zero",0,Y$2),0),0)</f>
        <v>0</v>
      </c>
      <c r="T93" s="6">
        <f t="shared" si="57"/>
        <v>0</v>
      </c>
      <c r="U93" s="2"/>
      <c r="V93" s="2" t="str">
        <f>IF(O93&lt;&gt;"",VLOOKUP(O93,Runners!CZ$3:DM$180,V$1,FALSE),"")</f>
        <v/>
      </c>
      <c r="W93" s="18" t="str">
        <f t="shared" si="58"/>
        <v/>
      </c>
    </row>
    <row r="94" spans="1:23" x14ac:dyDescent="0.25">
      <c r="A94" s="1" t="str">
        <f>'Runners RBH2'!A93</f>
        <v>Rosie Eagles</v>
      </c>
      <c r="B94" s="3"/>
      <c r="C94" s="3">
        <f>IF(A94&lt;&gt;"",VLOOKUP(A94,'Runners RBH2'!A$3:CT$114,C$1,FALSE),0)</f>
        <v>1.0418667536666665E-2</v>
      </c>
      <c r="D94" s="6">
        <f t="shared" si="53"/>
        <v>89</v>
      </c>
      <c r="E94" s="2"/>
      <c r="F94" s="2">
        <f t="shared" si="54"/>
        <v>0</v>
      </c>
      <c r="J94" s="1" t="str">
        <f t="shared" si="55"/>
        <v>Rosie Eagles</v>
      </c>
      <c r="M94" s="8" t="str">
        <f t="shared" ref="M94:M125" si="59">IF(D94&lt;=L$4,SMALL(E$4:E$208,D94),"")</f>
        <v/>
      </c>
      <c r="N94" s="8" t="str">
        <f t="shared" ref="N94:N125" si="60">IF(D94&lt;=L$4,VLOOKUP(M94,E$4:F$208,2,FALSE),"")</f>
        <v/>
      </c>
      <c r="O94" s="1" t="str">
        <f t="shared" ref="O94:O125" si="61">IF(D94&lt;=L$4,VLOOKUP(M94,E$4:J$208,6,FALSE),"")</f>
        <v/>
      </c>
      <c r="P94" s="32" t="str">
        <f t="shared" ref="P94:P125" si="62">IF(D94&lt;=L$4,VLOOKUP(O94,A$4:B$208,2,FALSE),"")</f>
        <v/>
      </c>
      <c r="Q94" s="32" t="str">
        <f t="shared" si="56"/>
        <v/>
      </c>
      <c r="R94" s="6">
        <f t="shared" si="52"/>
        <v>0</v>
      </c>
      <c r="S94" s="6">
        <f>IF(AND(D94&lt;=L$4,P94&lt;&gt;"Y"),IF(N94&lt;VLOOKUP(O94,'Runners RBH2'!A$3:FQ$114,S$1,FALSE),IF(Y$2="zero",0,Y$2),0),0)</f>
        <v>0</v>
      </c>
      <c r="T94" s="6">
        <f t="shared" si="57"/>
        <v>0</v>
      </c>
      <c r="U94" s="2"/>
      <c r="V94" s="2" t="str">
        <f>IF(O94&lt;&gt;"",VLOOKUP(O94,Runners!CZ$3:DM$180,V$1,FALSE),"")</f>
        <v/>
      </c>
      <c r="W94" s="18" t="str">
        <f t="shared" si="58"/>
        <v/>
      </c>
    </row>
    <row r="95" spans="1:23" x14ac:dyDescent="0.25">
      <c r="A95" s="1" t="str">
        <f>'Runners RBH2'!A94</f>
        <v>Ross McKelvie</v>
      </c>
      <c r="B95" s="3"/>
      <c r="C95" s="3">
        <f>IF(A95&lt;&gt;"",VLOOKUP(A95,'Runners RBH2'!A$3:CT$114,C$1,FALSE),0)</f>
        <v>1.5627000879999998E-2</v>
      </c>
      <c r="D95" s="6">
        <f t="shared" si="53"/>
        <v>90</v>
      </c>
      <c r="E95" s="2"/>
      <c r="F95" s="2">
        <f t="shared" si="54"/>
        <v>0</v>
      </c>
      <c r="J95" s="1" t="str">
        <f t="shared" si="55"/>
        <v>Ross McKelvie</v>
      </c>
      <c r="M95" s="8" t="str">
        <f t="shared" si="59"/>
        <v/>
      </c>
      <c r="N95" s="8" t="str">
        <f t="shared" si="60"/>
        <v/>
      </c>
      <c r="O95" s="1" t="str">
        <f t="shared" si="61"/>
        <v/>
      </c>
      <c r="P95" s="32" t="str">
        <f t="shared" si="62"/>
        <v/>
      </c>
      <c r="Q95" s="32" t="str">
        <f t="shared" si="56"/>
        <v/>
      </c>
      <c r="R95" s="6">
        <f t="shared" si="52"/>
        <v>0</v>
      </c>
      <c r="S95" s="6">
        <f>IF(AND(D95&lt;=L$4,P95&lt;&gt;"Y"),IF(N95&lt;VLOOKUP(O95,'Runners RBH2'!A$3:FQ$114,S$1,FALSE),IF(Y$2="zero",0,Y$2),0),0)</f>
        <v>0</v>
      </c>
      <c r="T95" s="6">
        <f t="shared" si="57"/>
        <v>0</v>
      </c>
      <c r="U95" s="2"/>
      <c r="V95" s="2" t="str">
        <f>IF(O95&lt;&gt;"",VLOOKUP(O95,Runners!CZ$3:DM$180,V$1,FALSE),"")</f>
        <v/>
      </c>
      <c r="W95" s="18" t="str">
        <f t="shared" si="58"/>
        <v/>
      </c>
    </row>
    <row r="96" spans="1:23" x14ac:dyDescent="0.25">
      <c r="A96" s="1" t="str">
        <f>'Runners RBH2'!A95</f>
        <v>Roy Stevens</v>
      </c>
      <c r="B96" s="3"/>
      <c r="C96" s="3">
        <f>IF(A96&lt;&gt;"",VLOOKUP(A96,'Runners RBH2'!A$3:CT$114,C$1,FALSE),0)</f>
        <v>8.161723112222222E-3</v>
      </c>
      <c r="D96" s="6">
        <f t="shared" si="53"/>
        <v>91</v>
      </c>
      <c r="E96" s="2"/>
      <c r="F96" s="2">
        <f t="shared" si="54"/>
        <v>0</v>
      </c>
      <c r="J96" s="1" t="str">
        <f t="shared" si="55"/>
        <v>Roy Stevens</v>
      </c>
      <c r="M96" s="8" t="str">
        <f t="shared" si="59"/>
        <v/>
      </c>
      <c r="N96" s="8" t="str">
        <f t="shared" si="60"/>
        <v/>
      </c>
      <c r="O96" s="1" t="str">
        <f t="shared" si="61"/>
        <v/>
      </c>
      <c r="P96" s="32" t="str">
        <f t="shared" si="62"/>
        <v/>
      </c>
      <c r="Q96" s="32" t="str">
        <f t="shared" si="56"/>
        <v/>
      </c>
      <c r="R96" s="6">
        <f t="shared" si="52"/>
        <v>0</v>
      </c>
      <c r="S96" s="6">
        <f>IF(AND(D96&lt;=L$4,P96&lt;&gt;"Y"),IF(N96&lt;VLOOKUP(O96,'Runners RBH2'!A$3:FQ$114,S$1,FALSE),IF(Y$2="zero",0,Y$2),0),0)</f>
        <v>0</v>
      </c>
      <c r="T96" s="6">
        <f t="shared" si="57"/>
        <v>0</v>
      </c>
      <c r="U96" s="2"/>
      <c r="V96" s="2" t="str">
        <f>IF(O96&lt;&gt;"",VLOOKUP(O96,Runners!CZ$3:DM$180,V$1,FALSE),"")</f>
        <v/>
      </c>
      <c r="W96" s="18" t="str">
        <f t="shared" si="58"/>
        <v/>
      </c>
    </row>
    <row r="97" spans="1:23" x14ac:dyDescent="0.25">
      <c r="A97" s="1" t="str">
        <f>'Runners RBH2'!A96</f>
        <v>Ruth Bye</v>
      </c>
      <c r="C97" s="3">
        <f>IF(A97&lt;&gt;"",VLOOKUP(A97,'Runners RBH2'!A$3:CT$114,C$1,FALSE),0)</f>
        <v>5.9047786777777778E-3</v>
      </c>
      <c r="D97" s="6">
        <f t="shared" si="53"/>
        <v>92</v>
      </c>
      <c r="E97" s="2"/>
      <c r="F97" s="2">
        <f t="shared" si="54"/>
        <v>0</v>
      </c>
      <c r="J97" s="1" t="str">
        <f t="shared" si="55"/>
        <v>Ruth Bye</v>
      </c>
      <c r="M97" s="8" t="str">
        <f t="shared" si="59"/>
        <v/>
      </c>
      <c r="N97" s="8" t="str">
        <f t="shared" si="60"/>
        <v/>
      </c>
      <c r="O97" s="1" t="str">
        <f t="shared" si="61"/>
        <v/>
      </c>
      <c r="P97" s="32" t="str">
        <f t="shared" si="62"/>
        <v/>
      </c>
      <c r="Q97" s="32" t="str">
        <f t="shared" si="56"/>
        <v/>
      </c>
      <c r="R97" s="6">
        <f t="shared" si="52"/>
        <v>0</v>
      </c>
      <c r="S97" s="6">
        <f>IF(AND(D97&lt;=L$4,P97&lt;&gt;"Y"),IF(N97&lt;VLOOKUP(O97,'Runners RBH2'!A$3:FQ$114,S$1,FALSE),IF(Y$2="zero",0,Y$2),0),0)</f>
        <v>0</v>
      </c>
      <c r="T97" s="6">
        <f t="shared" si="57"/>
        <v>0</v>
      </c>
      <c r="U97" s="2"/>
      <c r="V97" s="2" t="str">
        <f>IF(O97&lt;&gt;"",VLOOKUP(O97,Runners!CZ$3:DM$180,V$1,FALSE),"")</f>
        <v/>
      </c>
      <c r="W97" s="18" t="str">
        <f t="shared" si="58"/>
        <v/>
      </c>
    </row>
    <row r="98" spans="1:23" x14ac:dyDescent="0.25">
      <c r="A98" s="1" t="str">
        <f>'Runners RBH2'!A97</f>
        <v>Ruth Williams</v>
      </c>
      <c r="C98" s="3">
        <f>IF(A98&lt;&gt;"",VLOOKUP(A98,'Runners RBH2'!A$3:CT$114,C$1,FALSE),0)</f>
        <v>8.6825564655555552E-3</v>
      </c>
      <c r="D98" s="6">
        <f t="shared" si="53"/>
        <v>93</v>
      </c>
      <c r="E98" s="2"/>
      <c r="F98" s="2">
        <f t="shared" si="54"/>
        <v>0</v>
      </c>
      <c r="J98" s="1" t="str">
        <f t="shared" si="55"/>
        <v>Ruth Williams</v>
      </c>
      <c r="M98" s="8" t="str">
        <f t="shared" si="59"/>
        <v/>
      </c>
      <c r="N98" s="8" t="str">
        <f t="shared" si="60"/>
        <v/>
      </c>
      <c r="O98" s="1" t="str">
        <f t="shared" si="61"/>
        <v/>
      </c>
      <c r="P98" s="32" t="str">
        <f t="shared" si="62"/>
        <v/>
      </c>
      <c r="Q98" s="32" t="str">
        <f t="shared" si="56"/>
        <v/>
      </c>
      <c r="R98" s="6">
        <f t="shared" si="52"/>
        <v>0</v>
      </c>
      <c r="S98" s="6">
        <f>IF(AND(D98&lt;=L$4,P98&lt;&gt;"Y"),IF(N98&lt;VLOOKUP(O98,'Runners RBH2'!A$3:FQ$114,S$1,FALSE),IF(Y$2="zero",0,Y$2),0),0)</f>
        <v>0</v>
      </c>
      <c r="T98" s="6">
        <f t="shared" si="57"/>
        <v>0</v>
      </c>
      <c r="U98" s="2"/>
      <c r="V98" s="2" t="str">
        <f>IF(O98&lt;&gt;"",VLOOKUP(O98,Runners!CZ$3:DM$180,V$1,FALSE),"")</f>
        <v/>
      </c>
      <c r="W98" s="18" t="str">
        <f t="shared" si="58"/>
        <v/>
      </c>
    </row>
    <row r="99" spans="1:23" x14ac:dyDescent="0.25">
      <c r="A99" s="1" t="str">
        <f>'Runners RBH2'!A98</f>
        <v>Sarah Beck</v>
      </c>
      <c r="C99" s="3">
        <f>IF(A99&lt;&gt;"",VLOOKUP(A99,'Runners RBH2'!A$3:CT$114,C$1,FALSE),0)</f>
        <v>1.1633945364444445E-2</v>
      </c>
      <c r="D99" s="6">
        <f t="shared" si="53"/>
        <v>94</v>
      </c>
      <c r="E99" s="2"/>
      <c r="F99" s="2">
        <f t="shared" si="54"/>
        <v>0</v>
      </c>
      <c r="J99" s="1" t="str">
        <f t="shared" si="55"/>
        <v>Sarah Beck</v>
      </c>
      <c r="M99" s="8" t="str">
        <f t="shared" si="59"/>
        <v/>
      </c>
      <c r="N99" s="8" t="str">
        <f t="shared" si="60"/>
        <v/>
      </c>
      <c r="O99" s="1" t="str">
        <f t="shared" si="61"/>
        <v/>
      </c>
      <c r="P99" s="32" t="str">
        <f t="shared" si="62"/>
        <v/>
      </c>
      <c r="Q99" s="32" t="str">
        <f t="shared" si="56"/>
        <v/>
      </c>
      <c r="R99" s="6">
        <f t="shared" si="52"/>
        <v>0</v>
      </c>
      <c r="S99" s="6">
        <f>IF(AND(D99&lt;=L$4,P99&lt;&gt;"Y"),IF(N99&lt;VLOOKUP(O99,'Runners RBH2'!A$3:FQ$114,S$1,FALSE),IF(Y$2="zero",0,Y$2),0),0)</f>
        <v>0</v>
      </c>
      <c r="T99" s="6">
        <f t="shared" si="57"/>
        <v>0</v>
      </c>
      <c r="U99" s="2"/>
      <c r="V99" s="2" t="str">
        <f>IF(O99&lt;&gt;"",VLOOKUP(O99,Runners!CZ$3:DM$180,V$1,FALSE),"")</f>
        <v/>
      </c>
      <c r="W99" s="18" t="str">
        <f t="shared" si="58"/>
        <v/>
      </c>
    </row>
    <row r="100" spans="1:23" x14ac:dyDescent="0.25">
      <c r="A100" s="1" t="str">
        <f>'Runners RBH2'!A99</f>
        <v>Sarah Cook</v>
      </c>
      <c r="C100" s="3">
        <f>IF(A100&lt;&gt;"",VLOOKUP(A100,'Runners RBH2'!A$3:CT$114,C$1,FALSE),0)</f>
        <v>6.4256120411111117E-3</v>
      </c>
      <c r="D100" s="6">
        <f t="shared" si="53"/>
        <v>95</v>
      </c>
      <c r="E100" s="2"/>
      <c r="F100" s="2">
        <f t="shared" si="54"/>
        <v>0</v>
      </c>
      <c r="J100" s="1" t="str">
        <f t="shared" si="55"/>
        <v>Sarah Cook</v>
      </c>
      <c r="M100" s="8" t="str">
        <f t="shared" si="59"/>
        <v/>
      </c>
      <c r="N100" s="8" t="str">
        <f t="shared" si="60"/>
        <v/>
      </c>
      <c r="O100" s="1" t="str">
        <f t="shared" si="61"/>
        <v/>
      </c>
      <c r="P100" s="32" t="str">
        <f t="shared" si="62"/>
        <v/>
      </c>
      <c r="Q100" s="32" t="str">
        <f t="shared" si="56"/>
        <v/>
      </c>
      <c r="R100" s="6">
        <f t="shared" si="52"/>
        <v>0</v>
      </c>
      <c r="S100" s="6">
        <f>IF(AND(D100&lt;=L$4,P100&lt;&gt;"Y"),IF(N100&lt;VLOOKUP(O100,'Runners RBH2'!A$3:FQ$114,S$1,FALSE),IF(Y$2="zero",0,Y$2),0),0)</f>
        <v>0</v>
      </c>
      <c r="T100" s="6">
        <f t="shared" si="57"/>
        <v>0</v>
      </c>
      <c r="U100" s="2"/>
      <c r="V100" s="2" t="str">
        <f>IF(O100&lt;&gt;"",VLOOKUP(O100,Runners!CZ$3:DM$180,V$1,FALSE),"")</f>
        <v/>
      </c>
      <c r="W100" s="18" t="str">
        <f t="shared" si="58"/>
        <v/>
      </c>
    </row>
    <row r="101" spans="1:23" x14ac:dyDescent="0.25">
      <c r="A101" s="1" t="str">
        <f>'Runners RBH2'!A100</f>
        <v>Scott Gall</v>
      </c>
      <c r="C101" s="3">
        <f>IF(A101&lt;&gt;"",VLOOKUP(A101,'Runners RBH2'!A$3:CT$114,C$1,FALSE),0)</f>
        <v>4.3422787177777779E-3</v>
      </c>
      <c r="D101" s="6">
        <f t="shared" si="53"/>
        <v>96</v>
      </c>
      <c r="E101" s="2"/>
      <c r="F101" s="2">
        <f t="shared" si="54"/>
        <v>0</v>
      </c>
      <c r="J101" s="1" t="str">
        <f t="shared" si="55"/>
        <v>Scott Gall</v>
      </c>
      <c r="M101" s="8" t="str">
        <f t="shared" si="59"/>
        <v/>
      </c>
      <c r="N101" s="8" t="str">
        <f t="shared" si="60"/>
        <v/>
      </c>
      <c r="O101" s="1" t="str">
        <f t="shared" si="61"/>
        <v/>
      </c>
      <c r="P101" s="32" t="str">
        <f t="shared" si="62"/>
        <v/>
      </c>
      <c r="Q101" s="32" t="str">
        <f t="shared" si="56"/>
        <v/>
      </c>
      <c r="R101" s="6">
        <f t="shared" si="52"/>
        <v>0</v>
      </c>
      <c r="S101" s="6">
        <f>IF(AND(D101&lt;=L$4,P101&lt;&gt;"Y"),IF(N101&lt;VLOOKUP(O101,'Runners RBH2'!A$3:FQ$114,S$1,FALSE),IF(Y$2="zero",0,Y$2),0),0)</f>
        <v>0</v>
      </c>
      <c r="T101" s="6">
        <f t="shared" si="57"/>
        <v>0</v>
      </c>
      <c r="U101" s="2"/>
      <c r="V101" s="2" t="str">
        <f>IF(O101&lt;&gt;"",VLOOKUP(O101,Runners!CZ$3:DM$180,V$1,FALSE),"")</f>
        <v/>
      </c>
      <c r="W101" s="18" t="str">
        <f t="shared" si="58"/>
        <v/>
      </c>
    </row>
    <row r="102" spans="1:23" x14ac:dyDescent="0.25">
      <c r="A102" s="1" t="str">
        <f>'Runners RBH2'!A101</f>
        <v>Sharon Cooper</v>
      </c>
      <c r="C102" s="3">
        <f>IF(A102&lt;&gt;"",VLOOKUP(A102,'Runners RBH2'!A$3:CT$114,C$1,FALSE),0)</f>
        <v>9.8978342833333337E-3</v>
      </c>
      <c r="D102" s="6">
        <f t="shared" si="53"/>
        <v>97</v>
      </c>
      <c r="E102" s="2"/>
      <c r="F102" s="2">
        <f t="shared" si="54"/>
        <v>0</v>
      </c>
      <c r="J102" s="1" t="str">
        <f t="shared" si="55"/>
        <v>Sharon Cooper</v>
      </c>
      <c r="M102" s="8" t="str">
        <f t="shared" si="59"/>
        <v/>
      </c>
      <c r="N102" s="8" t="str">
        <f t="shared" si="60"/>
        <v/>
      </c>
      <c r="O102" s="1" t="str">
        <f t="shared" si="61"/>
        <v/>
      </c>
      <c r="P102" s="32" t="str">
        <f t="shared" si="62"/>
        <v/>
      </c>
      <c r="Q102" s="32" t="str">
        <f t="shared" si="56"/>
        <v/>
      </c>
      <c r="R102" s="6">
        <f t="shared" si="52"/>
        <v>0</v>
      </c>
      <c r="S102" s="6">
        <f>IF(AND(D102&lt;=L$4,P102&lt;&gt;"Y"),IF(N102&lt;VLOOKUP(O102,'Runners RBH2'!A$3:FQ$114,S$1,FALSE),IF(Y$2="zero",0,Y$2),0),0)</f>
        <v>0</v>
      </c>
      <c r="T102" s="6">
        <f t="shared" si="57"/>
        <v>0</v>
      </c>
      <c r="U102" s="2"/>
      <c r="V102" s="2" t="str">
        <f>IF(O102&lt;&gt;"",VLOOKUP(O102,Runners!CZ$3:DM$180,V$1,FALSE),"")</f>
        <v/>
      </c>
      <c r="W102" s="18" t="str">
        <f t="shared" si="58"/>
        <v/>
      </c>
    </row>
    <row r="103" spans="1:23" x14ac:dyDescent="0.25">
      <c r="A103" s="1" t="str">
        <f>'Runners RBH2'!A102</f>
        <v>Simon Smith</v>
      </c>
      <c r="C103" s="3">
        <f>IF(A103&lt;&gt;"",VLOOKUP(A103,'Runners RBH2'!A$3:CT$114,C$1,FALSE),0)</f>
        <v>1.1633945404444445E-2</v>
      </c>
      <c r="D103" s="6">
        <f t="shared" si="53"/>
        <v>98</v>
      </c>
      <c r="E103" s="2"/>
      <c r="F103" s="2">
        <f t="shared" si="54"/>
        <v>0</v>
      </c>
      <c r="J103" s="1" t="str">
        <f t="shared" si="55"/>
        <v>Simon Smith</v>
      </c>
      <c r="M103" s="8" t="str">
        <f t="shared" si="59"/>
        <v/>
      </c>
      <c r="N103" s="8" t="str">
        <f t="shared" si="60"/>
        <v/>
      </c>
      <c r="O103" s="1" t="str">
        <f t="shared" si="61"/>
        <v/>
      </c>
      <c r="P103" s="32" t="str">
        <f t="shared" si="62"/>
        <v/>
      </c>
      <c r="Q103" s="32" t="str">
        <f t="shared" si="56"/>
        <v/>
      </c>
      <c r="R103" s="6">
        <f t="shared" si="52"/>
        <v>0</v>
      </c>
      <c r="S103" s="6">
        <f>IF(AND(D103&lt;=L$4,P103&lt;&gt;"Y"),IF(N103&lt;VLOOKUP(O103,'Runners RBH2'!A$3:FQ$114,S$1,FALSE),IF(Y$2="zero",0,Y$2),0),0)</f>
        <v>0</v>
      </c>
      <c r="T103" s="6">
        <f t="shared" si="57"/>
        <v>0</v>
      </c>
      <c r="U103" s="2"/>
      <c r="V103" s="2" t="str">
        <f>IF(O103&lt;&gt;"",VLOOKUP(O103,Runners!CZ$3:DM$180,V$1,FALSE),"")</f>
        <v/>
      </c>
      <c r="W103" s="18" t="str">
        <f t="shared" si="58"/>
        <v/>
      </c>
    </row>
    <row r="104" spans="1:23" x14ac:dyDescent="0.25">
      <c r="A104" s="1" t="str">
        <f>'Runners RBH2'!A103</f>
        <v>Stephen Rodwell</v>
      </c>
      <c r="C104" s="3">
        <f>IF(A104&lt;&gt;"",VLOOKUP(A104,'Runners RBH2'!A$3:CT$114,C$1,FALSE),0)</f>
        <v>1.2328389858888889E-2</v>
      </c>
      <c r="D104" s="6">
        <f t="shared" si="53"/>
        <v>99</v>
      </c>
      <c r="E104" s="2"/>
      <c r="F104" s="2">
        <f t="shared" si="54"/>
        <v>0</v>
      </c>
      <c r="J104" s="1" t="str">
        <f t="shared" si="55"/>
        <v>Stephen Rodwell</v>
      </c>
      <c r="M104" s="8" t="str">
        <f t="shared" si="59"/>
        <v/>
      </c>
      <c r="N104" s="8" t="str">
        <f t="shared" si="60"/>
        <v/>
      </c>
      <c r="O104" s="1" t="str">
        <f t="shared" si="61"/>
        <v/>
      </c>
      <c r="P104" s="32" t="str">
        <f t="shared" si="62"/>
        <v/>
      </c>
      <c r="Q104" s="32" t="str">
        <f t="shared" si="56"/>
        <v/>
      </c>
      <c r="R104" s="6">
        <f t="shared" si="52"/>
        <v>0</v>
      </c>
      <c r="S104" s="6">
        <f>IF(AND(D104&lt;=L$4,P104&lt;&gt;"Y"),IF(N104&lt;VLOOKUP(O104,'Runners RBH2'!A$3:FQ$114,S$1,FALSE),IF(Y$2="zero",0,Y$2),0),0)</f>
        <v>0</v>
      </c>
      <c r="T104" s="6">
        <f t="shared" si="57"/>
        <v>0</v>
      </c>
      <c r="U104" s="2"/>
      <c r="V104" s="2" t="str">
        <f>IF(O104&lt;&gt;"",VLOOKUP(O104,Runners!CZ$3:DM$180,V$1,FALSE),"")</f>
        <v/>
      </c>
      <c r="W104" s="18" t="str">
        <f t="shared" si="58"/>
        <v/>
      </c>
    </row>
    <row r="105" spans="1:23" x14ac:dyDescent="0.25">
      <c r="A105" s="1" t="str">
        <f>'Runners RBH2'!A104</f>
        <v>Stephen Wise</v>
      </c>
      <c r="C105" s="3">
        <f>IF(A105&lt;&gt;"",VLOOKUP(A105,'Runners RBH2'!A$3:CT$114,C$1,FALSE),0)</f>
        <v>1.1286723202222222E-2</v>
      </c>
      <c r="D105" s="6">
        <f t="shared" si="53"/>
        <v>100</v>
      </c>
      <c r="E105" s="2"/>
      <c r="F105" s="2">
        <f t="shared" si="54"/>
        <v>0</v>
      </c>
      <c r="J105" s="1" t="str">
        <f t="shared" si="55"/>
        <v>Stephen Wise</v>
      </c>
      <c r="M105" s="8" t="str">
        <f t="shared" si="59"/>
        <v/>
      </c>
      <c r="N105" s="8" t="str">
        <f t="shared" si="60"/>
        <v/>
      </c>
      <c r="O105" s="1" t="str">
        <f t="shared" si="61"/>
        <v/>
      </c>
      <c r="P105" s="32" t="str">
        <f t="shared" si="62"/>
        <v/>
      </c>
      <c r="Q105" s="32" t="str">
        <f t="shared" si="56"/>
        <v/>
      </c>
      <c r="R105" s="6">
        <f t="shared" si="52"/>
        <v>0</v>
      </c>
      <c r="S105" s="6">
        <f>IF(AND(D105&lt;=L$4,P105&lt;&gt;"Y"),IF(N105&lt;VLOOKUP(O105,'Runners RBH2'!A$3:FQ$114,S$1,FALSE),IF(Y$2="zero",0,Y$2),0),0)</f>
        <v>0</v>
      </c>
      <c r="T105" s="6">
        <f t="shared" si="57"/>
        <v>0</v>
      </c>
      <c r="U105" s="2"/>
      <c r="V105" s="2" t="str">
        <f>IF(O105&lt;&gt;"",VLOOKUP(O105,Runners!CZ$3:DM$180,V$1,FALSE),"")</f>
        <v/>
      </c>
      <c r="W105" s="18" t="str">
        <f t="shared" si="58"/>
        <v/>
      </c>
    </row>
    <row r="106" spans="1:23" x14ac:dyDescent="0.25">
      <c r="A106" s="1" t="str">
        <f>'Runners RBH2'!A105</f>
        <v>Steve Pepper</v>
      </c>
      <c r="C106" s="3">
        <f>IF(A106&lt;&gt;"",VLOOKUP(A106,'Runners RBH2'!A$3:CT$114,C$1,FALSE),0)</f>
        <v>1.3196445434444445E-2</v>
      </c>
      <c r="D106" s="6">
        <f t="shared" si="53"/>
        <v>101</v>
      </c>
      <c r="E106" s="2"/>
      <c r="F106" s="2">
        <f t="shared" si="54"/>
        <v>0</v>
      </c>
      <c r="J106" s="1" t="str">
        <f t="shared" si="55"/>
        <v>Steve Pepper</v>
      </c>
      <c r="M106" s="8" t="str">
        <f t="shared" si="59"/>
        <v/>
      </c>
      <c r="N106" s="8" t="str">
        <f t="shared" si="60"/>
        <v/>
      </c>
      <c r="O106" s="1" t="str">
        <f t="shared" si="61"/>
        <v/>
      </c>
      <c r="P106" s="32" t="str">
        <f t="shared" si="62"/>
        <v/>
      </c>
      <c r="Q106" s="32" t="str">
        <f t="shared" si="56"/>
        <v/>
      </c>
      <c r="R106" s="6">
        <f t="shared" si="52"/>
        <v>0</v>
      </c>
      <c r="S106" s="6">
        <f>IF(AND(D106&lt;=L$4,P106&lt;&gt;"Y"),IF(N106&lt;VLOOKUP(O106,'Runners RBH2'!A$3:FQ$114,S$1,FALSE),IF(Y$2="zero",0,Y$2),0),0)</f>
        <v>0</v>
      </c>
      <c r="T106" s="6">
        <f t="shared" si="57"/>
        <v>0</v>
      </c>
      <c r="U106" s="2"/>
      <c r="V106" s="2" t="str">
        <f>IF(O106&lt;&gt;"",VLOOKUP(O106,Runners!CZ$3:DM$180,V$1,FALSE),"")</f>
        <v/>
      </c>
      <c r="W106" s="18" t="str">
        <f t="shared" si="58"/>
        <v/>
      </c>
    </row>
    <row r="107" spans="1:23" x14ac:dyDescent="0.25">
      <c r="A107" s="1" t="str">
        <f>'Runners RBH2'!A106</f>
        <v>Susan Hawitt</v>
      </c>
      <c r="C107" s="3">
        <f>IF(A107&lt;&gt;"",VLOOKUP(A107,'Runners RBH2'!A$3:CT$114,C$1,FALSE),0)</f>
        <v>1.0245056555555555E-2</v>
      </c>
      <c r="D107" s="6">
        <f t="shared" ref="D107:D132" si="63">D106+1</f>
        <v>102</v>
      </c>
      <c r="E107" s="2"/>
      <c r="F107" s="2">
        <f t="shared" ref="F107:F132" si="64">IF(E107&gt;0,E107-C107,0)</f>
        <v>0</v>
      </c>
      <c r="J107" s="1" t="str">
        <f t="shared" ref="J107:J132" si="65">A107</f>
        <v>Susan Hawitt</v>
      </c>
      <c r="M107" s="8" t="str">
        <f t="shared" si="59"/>
        <v/>
      </c>
      <c r="N107" s="8" t="str">
        <f t="shared" si="60"/>
        <v/>
      </c>
      <c r="O107" s="1" t="str">
        <f t="shared" si="61"/>
        <v/>
      </c>
      <c r="P107" s="32" t="str">
        <f t="shared" si="62"/>
        <v/>
      </c>
      <c r="Q107" s="32" t="str">
        <f t="shared" ref="Q107:Q132" si="66">IF(D107&lt;=L$4,IF(P107="Y",Q106,Q106-1),"")</f>
        <v/>
      </c>
      <c r="R107" s="6">
        <f t="shared" si="52"/>
        <v>0</v>
      </c>
      <c r="S107" s="6">
        <f>IF(AND(D107&lt;=L$4,P107&lt;&gt;"Y"),IF(N107&lt;VLOOKUP(O107,'Runners RBH2'!A$3:FQ$114,S$1,FALSE),IF(Y$2="zero",0,Y$2),0),0)</f>
        <v>0</v>
      </c>
      <c r="T107" s="6">
        <f t="shared" ref="T107:T132" si="67">IF(AND(D107&lt;=L$4,P107&lt;&gt;"Y"),S107+R107,0)</f>
        <v>0</v>
      </c>
      <c r="U107" s="2"/>
      <c r="V107" s="2" t="str">
        <f>IF(O107&lt;&gt;"",VLOOKUP(O107,Runners!CZ$3:DM$180,V$1,FALSE),"")</f>
        <v/>
      </c>
      <c r="W107" s="18" t="str">
        <f t="shared" ref="W107:W132" si="68">IF(O107&lt;&gt;"",(V107-N107)/V107,"")</f>
        <v/>
      </c>
    </row>
    <row r="108" spans="1:23" x14ac:dyDescent="0.25">
      <c r="A108" s="1" t="str">
        <f>'Runners RBH2'!A107</f>
        <v>Susan Henry</v>
      </c>
      <c r="C108" s="3">
        <f>IF(A108&lt;&gt;"",VLOOKUP(A108,'Runners RBH2'!A$3:CT$114,C$1,FALSE),0)</f>
        <v>3.9950565655555558E-3</v>
      </c>
      <c r="D108" s="6">
        <f t="shared" si="63"/>
        <v>103</v>
      </c>
      <c r="E108" s="2"/>
      <c r="F108" s="2">
        <f t="shared" si="64"/>
        <v>0</v>
      </c>
      <c r="J108" s="1" t="str">
        <f t="shared" si="65"/>
        <v>Susan Henry</v>
      </c>
      <c r="M108" s="8" t="str">
        <f t="shared" si="59"/>
        <v/>
      </c>
      <c r="N108" s="8" t="str">
        <f t="shared" si="60"/>
        <v/>
      </c>
      <c r="O108" s="1" t="str">
        <f t="shared" si="61"/>
        <v/>
      </c>
      <c r="P108" s="32" t="str">
        <f t="shared" si="62"/>
        <v/>
      </c>
      <c r="Q108" s="32" t="str">
        <f t="shared" si="66"/>
        <v/>
      </c>
      <c r="R108" s="6">
        <f t="shared" si="52"/>
        <v>0</v>
      </c>
      <c r="S108" s="6">
        <f>IF(AND(D108&lt;=L$4,P108&lt;&gt;"Y"),IF(N108&lt;VLOOKUP(O108,'Runners RBH2'!A$3:FQ$114,S$1,FALSE),IF(Y$2="zero",0,Y$2),0),0)</f>
        <v>0</v>
      </c>
      <c r="T108" s="6">
        <f t="shared" si="67"/>
        <v>0</v>
      </c>
      <c r="U108" s="2"/>
      <c r="V108" s="2" t="str">
        <f>IF(O108&lt;&gt;"",VLOOKUP(O108,Runners!CZ$3:DM$180,V$1,FALSE),"")</f>
        <v/>
      </c>
      <c r="W108" s="18" t="str">
        <f t="shared" si="68"/>
        <v/>
      </c>
    </row>
    <row r="109" spans="1:23" x14ac:dyDescent="0.25">
      <c r="A109" s="1" t="str">
        <f>'Runners RBH2'!A108</f>
        <v>Sylvia Elisabeth Gittins</v>
      </c>
      <c r="B109" s="3"/>
      <c r="C109" s="3">
        <f>IF(A109&lt;&gt;"",VLOOKUP(A109,'Runners RBH2'!A$3:CT$114,C$1,FALSE),0)</f>
        <v>6.9464454644444437E-3</v>
      </c>
      <c r="D109" s="6">
        <f t="shared" si="63"/>
        <v>104</v>
      </c>
      <c r="E109" s="2"/>
      <c r="F109" s="2">
        <f t="shared" si="64"/>
        <v>0</v>
      </c>
      <c r="J109" s="1" t="str">
        <f t="shared" si="65"/>
        <v>Sylvia Elisabeth Gittins</v>
      </c>
      <c r="M109" s="8" t="str">
        <f t="shared" si="59"/>
        <v/>
      </c>
      <c r="N109" s="8" t="str">
        <f t="shared" si="60"/>
        <v/>
      </c>
      <c r="O109" s="1" t="str">
        <f t="shared" si="61"/>
        <v/>
      </c>
      <c r="P109" s="32" t="str">
        <f t="shared" si="62"/>
        <v/>
      </c>
      <c r="Q109" s="32" t="str">
        <f t="shared" si="66"/>
        <v/>
      </c>
      <c r="R109" s="6">
        <f t="shared" si="52"/>
        <v>0</v>
      </c>
      <c r="S109" s="6">
        <f>IF(AND(D109&lt;=L$4,P109&lt;&gt;"Y"),IF(N109&lt;VLOOKUP(O109,'Runners RBH2'!A$3:FQ$114,S$1,FALSE),IF(Y$2="zero",0,Y$2),0),0)</f>
        <v>0</v>
      </c>
      <c r="T109" s="6">
        <f t="shared" si="67"/>
        <v>0</v>
      </c>
      <c r="U109" s="2"/>
      <c r="V109" s="2" t="str">
        <f>IF(O109&lt;&gt;"",VLOOKUP(O109,Runners!CZ$3:DM$180,V$1,FALSE),"")</f>
        <v/>
      </c>
      <c r="W109" s="18" t="str">
        <f t="shared" si="68"/>
        <v/>
      </c>
    </row>
    <row r="110" spans="1:23" x14ac:dyDescent="0.25">
      <c r="A110" s="1" t="str">
        <f>'Runners RBH2'!A109</f>
        <v>Terry Hellings</v>
      </c>
      <c r="C110" s="3">
        <f>IF(A110&lt;&gt;"",VLOOKUP(A110,'Runners RBH2'!A$3:CT$114,C$1,FALSE),0)</f>
        <v>1.0592278807777777E-2</v>
      </c>
      <c r="D110" s="6">
        <f t="shared" si="63"/>
        <v>105</v>
      </c>
      <c r="E110" s="2"/>
      <c r="F110" s="2">
        <f t="shared" si="64"/>
        <v>0</v>
      </c>
      <c r="J110" s="1" t="str">
        <f t="shared" si="65"/>
        <v>Terry Hellings</v>
      </c>
      <c r="M110" s="8" t="str">
        <f t="shared" si="59"/>
        <v/>
      </c>
      <c r="N110" s="8" t="str">
        <f t="shared" si="60"/>
        <v/>
      </c>
      <c r="O110" s="1" t="str">
        <f t="shared" si="61"/>
        <v/>
      </c>
      <c r="P110" s="32" t="str">
        <f t="shared" si="62"/>
        <v/>
      </c>
      <c r="Q110" s="32" t="str">
        <f t="shared" si="66"/>
        <v/>
      </c>
      <c r="R110" s="6">
        <f t="shared" si="52"/>
        <v>0</v>
      </c>
      <c r="S110" s="6">
        <f>IF(AND(D110&lt;=L$4,P110&lt;&gt;"Y"),IF(N110&lt;VLOOKUP(O110,'Runners RBH2'!A$3:FQ$114,S$1,FALSE),IF(Y$2="zero",0,Y$2),0),0)</f>
        <v>0</v>
      </c>
      <c r="T110" s="6">
        <f t="shared" si="67"/>
        <v>0</v>
      </c>
      <c r="U110" s="2"/>
      <c r="V110" s="2" t="str">
        <f>IF(O110&lt;&gt;"",VLOOKUP(O110,Runners!CZ$3:DM$180,V$1,FALSE),"")</f>
        <v/>
      </c>
      <c r="W110" s="18" t="str">
        <f t="shared" si="68"/>
        <v/>
      </c>
    </row>
    <row r="111" spans="1:23" x14ac:dyDescent="0.25">
      <c r="A111" s="1" t="str">
        <f>'Runners RBH2'!A110</f>
        <v>Thomas Howarth</v>
      </c>
      <c r="C111" s="3">
        <f>IF(A111&lt;&gt;"",VLOOKUP(A111,'Runners RBH2'!A$3:CT$114,C$1,FALSE),0)</f>
        <v>1.1286723262222222E-2</v>
      </c>
      <c r="D111" s="6">
        <f t="shared" si="63"/>
        <v>106</v>
      </c>
      <c r="E111" s="2"/>
      <c r="F111" s="2">
        <f t="shared" si="64"/>
        <v>0</v>
      </c>
      <c r="J111" s="1" t="str">
        <f t="shared" si="65"/>
        <v>Thomas Howarth</v>
      </c>
      <c r="M111" s="8" t="str">
        <f t="shared" si="59"/>
        <v/>
      </c>
      <c r="N111" s="8" t="str">
        <f t="shared" si="60"/>
        <v/>
      </c>
      <c r="O111" s="1" t="str">
        <f t="shared" si="61"/>
        <v/>
      </c>
      <c r="P111" s="32" t="str">
        <f t="shared" si="62"/>
        <v/>
      </c>
      <c r="Q111" s="32" t="str">
        <f t="shared" si="66"/>
        <v/>
      </c>
      <c r="R111" s="6">
        <f t="shared" si="52"/>
        <v>0</v>
      </c>
      <c r="S111" s="6">
        <f>IF(AND(D111&lt;=L$4,P111&lt;&gt;"Y"),IF(N111&lt;VLOOKUP(O111,'Runners RBH2'!A$3:FQ$114,S$1,FALSE),IF(Y$2="zero",0,Y$2),0),0)</f>
        <v>0</v>
      </c>
      <c r="T111" s="6">
        <f t="shared" si="67"/>
        <v>0</v>
      </c>
      <c r="U111" s="2"/>
      <c r="V111" s="2" t="str">
        <f>IF(O111&lt;&gt;"",VLOOKUP(O111,Runners!CZ$3:DM$180,V$1,FALSE),"")</f>
        <v/>
      </c>
      <c r="W111" s="18" t="str">
        <f t="shared" si="68"/>
        <v/>
      </c>
    </row>
    <row r="112" spans="1:23" x14ac:dyDescent="0.25">
      <c r="A112" s="1" t="str">
        <f>'Runners RBH2'!A111</f>
        <v>Trevor Roberts</v>
      </c>
      <c r="C112" s="3">
        <f>IF(A112&lt;&gt;"",VLOOKUP(A112,'Runners RBH2'!A$3:CT$114,C$1,FALSE),0)</f>
        <v>4.8631121611111116E-3</v>
      </c>
      <c r="D112" s="6">
        <f t="shared" si="63"/>
        <v>107</v>
      </c>
      <c r="E112" s="2"/>
      <c r="F112" s="2">
        <f t="shared" si="64"/>
        <v>0</v>
      </c>
      <c r="J112" s="1" t="str">
        <f t="shared" si="65"/>
        <v>Trevor Roberts</v>
      </c>
      <c r="M112" s="8" t="str">
        <f t="shared" si="59"/>
        <v/>
      </c>
      <c r="N112" s="8" t="str">
        <f t="shared" si="60"/>
        <v/>
      </c>
      <c r="O112" s="1" t="str">
        <f t="shared" si="61"/>
        <v/>
      </c>
      <c r="P112" s="32" t="str">
        <f t="shared" si="62"/>
        <v/>
      </c>
      <c r="Q112" s="32" t="str">
        <f t="shared" si="66"/>
        <v/>
      </c>
      <c r="R112" s="6">
        <f t="shared" si="52"/>
        <v>0</v>
      </c>
      <c r="S112" s="6">
        <f>IF(AND(D112&lt;=L$4,P112&lt;&gt;"Y"),IF(N112&lt;VLOOKUP(O112,'Runners RBH2'!A$3:FQ$114,S$1,FALSE),IF(Y$2="zero",0,Y$2),0),0)</f>
        <v>0</v>
      </c>
      <c r="T112" s="6">
        <f t="shared" si="67"/>
        <v>0</v>
      </c>
      <c r="U112" s="2"/>
      <c r="V112" s="2" t="str">
        <f>IF(O112&lt;&gt;"",VLOOKUP(O112,Runners!CZ$3:DM$180,V$1,FALSE),"")</f>
        <v/>
      </c>
      <c r="W112" s="18" t="str">
        <f t="shared" si="68"/>
        <v/>
      </c>
    </row>
    <row r="113" spans="1:23" x14ac:dyDescent="0.25">
      <c r="A113" s="1" t="str">
        <f>'Runners RBH2'!A112</f>
        <v>Vicki Richardson</v>
      </c>
      <c r="C113" s="3">
        <f>IF(A113&lt;&gt;"",VLOOKUP(A113,'Runners RBH2'!A$3:CT$114,C$1,FALSE),0)</f>
        <v>7.2936677266666663E-3</v>
      </c>
      <c r="D113" s="6">
        <f t="shared" si="63"/>
        <v>108</v>
      </c>
      <c r="E113" s="2"/>
      <c r="F113" s="2">
        <f t="shared" si="64"/>
        <v>0</v>
      </c>
      <c r="J113" s="1" t="str">
        <f t="shared" si="65"/>
        <v>Vicki Richardson</v>
      </c>
      <c r="M113" s="8" t="str">
        <f t="shared" si="59"/>
        <v/>
      </c>
      <c r="N113" s="8" t="str">
        <f t="shared" si="60"/>
        <v/>
      </c>
      <c r="O113" s="1" t="str">
        <f t="shared" si="61"/>
        <v/>
      </c>
      <c r="P113" s="32" t="str">
        <f t="shared" si="62"/>
        <v/>
      </c>
      <c r="Q113" s="32" t="str">
        <f t="shared" si="66"/>
        <v/>
      </c>
      <c r="R113" s="6">
        <f t="shared" si="52"/>
        <v>0</v>
      </c>
      <c r="S113" s="6">
        <f>IF(AND(D113&lt;=L$4,P113&lt;&gt;"Y"),IF(N113&lt;VLOOKUP(O113,'Runners RBH2'!A$3:FQ$114,S$1,FALSE),IF(Y$2="zero",0,Y$2),0),0)</f>
        <v>0</v>
      </c>
      <c r="T113" s="6">
        <f t="shared" si="67"/>
        <v>0</v>
      </c>
      <c r="U113" s="2"/>
      <c r="V113" s="2" t="str">
        <f>IF(O113&lt;&gt;"",VLOOKUP(O113,Runners!CZ$3:DM$180,V$1,FALSE),"")</f>
        <v/>
      </c>
      <c r="W113" s="18" t="str">
        <f t="shared" si="68"/>
        <v/>
      </c>
    </row>
    <row r="114" spans="1:23" x14ac:dyDescent="0.25">
      <c r="A114" s="1" t="str">
        <f>'Runners RBH2'!A113</f>
        <v>Xavia Cooper</v>
      </c>
      <c r="C114" s="3">
        <f>IF(A114&lt;&gt;"",VLOOKUP(A114,'Runners RBH2'!A$3:CT$114,C$1,FALSE),0)</f>
        <v>1.0592278847777777E-2</v>
      </c>
      <c r="D114" s="6">
        <f t="shared" si="63"/>
        <v>109</v>
      </c>
      <c r="E114" s="2"/>
      <c r="F114" s="2">
        <f t="shared" si="64"/>
        <v>0</v>
      </c>
      <c r="J114" s="1" t="str">
        <f t="shared" si="65"/>
        <v>Xavia Cooper</v>
      </c>
      <c r="M114" s="8" t="str">
        <f t="shared" si="59"/>
        <v/>
      </c>
      <c r="N114" s="8" t="str">
        <f t="shared" si="60"/>
        <v/>
      </c>
      <c r="O114" s="1" t="str">
        <f t="shared" si="61"/>
        <v/>
      </c>
      <c r="P114" s="32" t="str">
        <f t="shared" si="62"/>
        <v/>
      </c>
      <c r="Q114" s="32" t="str">
        <f t="shared" si="66"/>
        <v/>
      </c>
      <c r="R114" s="6">
        <f t="shared" si="52"/>
        <v>0</v>
      </c>
      <c r="S114" s="6">
        <f>IF(AND(D114&lt;=L$4,P114&lt;&gt;"Y"),IF(N114&lt;VLOOKUP(O114,'Runners RBH2'!A$3:FQ$114,S$1,FALSE),IF(Y$2="zero",0,Y$2),0),0)</f>
        <v>0</v>
      </c>
      <c r="T114" s="6">
        <f t="shared" si="67"/>
        <v>0</v>
      </c>
      <c r="U114" s="2"/>
      <c r="V114" s="2" t="str">
        <f>IF(O114&lt;&gt;"",VLOOKUP(O114,Runners!CZ$3:DM$180,V$1,FALSE),"")</f>
        <v/>
      </c>
      <c r="W114" s="18" t="str">
        <f t="shared" si="68"/>
        <v/>
      </c>
    </row>
    <row r="115" spans="1:23" x14ac:dyDescent="0.25">
      <c r="C115" s="3">
        <f>IF(A115&lt;&gt;"",VLOOKUP(A115,'Runners RBH2'!A$3:CT$114,C$1,FALSE),0)</f>
        <v>0</v>
      </c>
      <c r="D115" s="6">
        <f t="shared" si="63"/>
        <v>110</v>
      </c>
      <c r="E115" s="2"/>
      <c r="F115" s="2">
        <f t="shared" si="64"/>
        <v>0</v>
      </c>
      <c r="J115" s="1">
        <f t="shared" si="65"/>
        <v>0</v>
      </c>
      <c r="M115" s="8" t="str">
        <f t="shared" si="59"/>
        <v/>
      </c>
      <c r="N115" s="8" t="str">
        <f t="shared" si="60"/>
        <v/>
      </c>
      <c r="O115" s="1" t="str">
        <f t="shared" si="61"/>
        <v/>
      </c>
      <c r="P115" s="32" t="str">
        <f t="shared" si="62"/>
        <v/>
      </c>
      <c r="Q115" s="32" t="str">
        <f t="shared" si="66"/>
        <v/>
      </c>
      <c r="R115" s="6">
        <f t="shared" si="52"/>
        <v>0</v>
      </c>
      <c r="S115" s="6">
        <f>IF(AND(D115&lt;=L$4,P115&lt;&gt;"Y"),IF(N115&lt;VLOOKUP(O115,'Runners RBH2'!A$3:FQ$114,S$1,FALSE),IF(Y$2="zero",0,Y$2),0),0)</f>
        <v>0</v>
      </c>
      <c r="T115" s="6">
        <f t="shared" si="67"/>
        <v>0</v>
      </c>
      <c r="U115" s="2"/>
      <c r="V115" s="2" t="str">
        <f>IF(O115&lt;&gt;"",VLOOKUP(O115,Runners!CZ$3:DM$180,V$1,FALSE),"")</f>
        <v/>
      </c>
      <c r="W115" s="18" t="str">
        <f t="shared" si="68"/>
        <v/>
      </c>
    </row>
    <row r="116" spans="1:23" x14ac:dyDescent="0.25">
      <c r="C116" s="3">
        <f>IF(A116&lt;&gt;"",VLOOKUP(A116,'Runners RBH2'!A$3:CT$114,C$1,FALSE),0)</f>
        <v>0</v>
      </c>
      <c r="D116" s="6">
        <f t="shared" si="63"/>
        <v>111</v>
      </c>
      <c r="E116" s="2"/>
      <c r="F116" s="2">
        <f t="shared" si="64"/>
        <v>0</v>
      </c>
      <c r="J116" s="1">
        <f t="shared" si="65"/>
        <v>0</v>
      </c>
      <c r="M116" s="8" t="str">
        <f t="shared" si="59"/>
        <v/>
      </c>
      <c r="N116" s="8" t="str">
        <f t="shared" si="60"/>
        <v/>
      </c>
      <c r="O116" s="1" t="str">
        <f t="shared" si="61"/>
        <v/>
      </c>
      <c r="P116" s="32" t="str">
        <f t="shared" si="62"/>
        <v/>
      </c>
      <c r="Q116" s="32" t="str">
        <f t="shared" si="66"/>
        <v/>
      </c>
      <c r="R116" s="6">
        <f t="shared" si="52"/>
        <v>0</v>
      </c>
      <c r="S116" s="6">
        <f>IF(AND(D116&lt;=L$4,P116&lt;&gt;"Y"),IF(N116&lt;VLOOKUP(O116,'Runners RBH2'!A$3:FQ$114,S$1,FALSE),IF(Y$2="zero",0,Y$2),0),0)</f>
        <v>0</v>
      </c>
      <c r="T116" s="6">
        <f t="shared" si="67"/>
        <v>0</v>
      </c>
      <c r="U116" s="2"/>
      <c r="V116" s="2" t="str">
        <f>IF(O116&lt;&gt;"",VLOOKUP(O116,Runners!CZ$3:DM$180,V$1,FALSE),"")</f>
        <v/>
      </c>
      <c r="W116" s="18" t="str">
        <f t="shared" si="68"/>
        <v/>
      </c>
    </row>
    <row r="117" spans="1:23" x14ac:dyDescent="0.25">
      <c r="C117" s="3">
        <f>IF(A117&lt;&gt;"",VLOOKUP(A117,'Runners RBH2'!A$3:CT$114,C$1,FALSE),0)</f>
        <v>0</v>
      </c>
      <c r="D117" s="6">
        <f t="shared" si="63"/>
        <v>112</v>
      </c>
      <c r="E117" s="2"/>
      <c r="F117" s="2">
        <f t="shared" si="64"/>
        <v>0</v>
      </c>
      <c r="J117" s="1">
        <f t="shared" si="65"/>
        <v>0</v>
      </c>
      <c r="M117" s="8" t="str">
        <f t="shared" si="59"/>
        <v/>
      </c>
      <c r="N117" s="8" t="str">
        <f t="shared" si="60"/>
        <v/>
      </c>
      <c r="O117" s="1" t="str">
        <f t="shared" si="61"/>
        <v/>
      </c>
      <c r="P117" s="32" t="str">
        <f t="shared" si="62"/>
        <v/>
      </c>
      <c r="Q117" s="32" t="str">
        <f t="shared" si="66"/>
        <v/>
      </c>
      <c r="R117" s="6">
        <f t="shared" si="52"/>
        <v>0</v>
      </c>
      <c r="S117" s="6">
        <f>IF(AND(D117&lt;=L$4,P117&lt;&gt;"Y"),IF(N117&lt;VLOOKUP(O117,'Runners RBH2'!A$3:FQ$114,S$1,FALSE),IF(Y$2="zero",0,Y$2),0),0)</f>
        <v>0</v>
      </c>
      <c r="T117" s="6">
        <f t="shared" si="67"/>
        <v>0</v>
      </c>
      <c r="U117" s="2"/>
      <c r="V117" s="2" t="str">
        <f>IF(O117&lt;&gt;"",VLOOKUP(O117,Runners!CZ$3:DM$180,V$1,FALSE),"")</f>
        <v/>
      </c>
      <c r="W117" s="18" t="str">
        <f t="shared" si="68"/>
        <v/>
      </c>
    </row>
    <row r="118" spans="1:23" x14ac:dyDescent="0.25">
      <c r="B118" s="3"/>
      <c r="C118" s="3">
        <f>IF(A118&lt;&gt;"",VLOOKUP(A118,'Runners RBH2'!A$3:CT$114,C$1,FALSE),0)</f>
        <v>0</v>
      </c>
      <c r="D118" s="6">
        <f t="shared" si="63"/>
        <v>113</v>
      </c>
      <c r="E118" s="2"/>
      <c r="F118" s="2">
        <f t="shared" si="64"/>
        <v>0</v>
      </c>
      <c r="J118" s="1">
        <f t="shared" si="65"/>
        <v>0</v>
      </c>
      <c r="M118" s="8" t="str">
        <f t="shared" si="59"/>
        <v/>
      </c>
      <c r="N118" s="8" t="str">
        <f t="shared" si="60"/>
        <v/>
      </c>
      <c r="O118" s="1" t="str">
        <f t="shared" si="61"/>
        <v/>
      </c>
      <c r="P118" s="32" t="str">
        <f t="shared" si="62"/>
        <v/>
      </c>
      <c r="Q118" s="32" t="str">
        <f t="shared" si="66"/>
        <v/>
      </c>
      <c r="R118" s="6">
        <f t="shared" si="52"/>
        <v>0</v>
      </c>
      <c r="S118" s="6">
        <f>IF(AND(D118&lt;=L$4,P118&lt;&gt;"Y"),IF(N118&lt;VLOOKUP(O118,'Runners RBH2'!A$3:FQ$114,S$1,FALSE),IF(Y$2="zero",0,Y$2),0),0)</f>
        <v>0</v>
      </c>
      <c r="T118" s="6">
        <f t="shared" si="67"/>
        <v>0</v>
      </c>
      <c r="U118" s="2"/>
      <c r="V118" s="2" t="str">
        <f>IF(O118&lt;&gt;"",VLOOKUP(O118,Runners!CZ$3:DM$180,V$1,FALSE),"")</f>
        <v/>
      </c>
      <c r="W118" s="18" t="str">
        <f t="shared" si="68"/>
        <v/>
      </c>
    </row>
    <row r="119" spans="1:23" x14ac:dyDescent="0.25">
      <c r="C119" s="3">
        <f>IF(A119&lt;&gt;"",VLOOKUP(A119,'Runners RBH2'!A$3:CT$114,C$1,FALSE),0)</f>
        <v>0</v>
      </c>
      <c r="D119" s="6">
        <f t="shared" si="63"/>
        <v>114</v>
      </c>
      <c r="E119" s="2"/>
      <c r="F119" s="2">
        <f t="shared" si="64"/>
        <v>0</v>
      </c>
      <c r="J119" s="1">
        <f t="shared" si="65"/>
        <v>0</v>
      </c>
      <c r="M119" s="8" t="str">
        <f t="shared" si="59"/>
        <v/>
      </c>
      <c r="N119" s="8" t="str">
        <f t="shared" si="60"/>
        <v/>
      </c>
      <c r="O119" s="1" t="str">
        <f t="shared" si="61"/>
        <v/>
      </c>
      <c r="P119" s="32" t="str">
        <f t="shared" si="62"/>
        <v/>
      </c>
      <c r="Q119" s="32" t="str">
        <f t="shared" si="66"/>
        <v/>
      </c>
      <c r="R119" s="6">
        <f t="shared" si="52"/>
        <v>0</v>
      </c>
      <c r="S119" s="6">
        <f>IF(AND(D119&lt;=L$4,P119&lt;&gt;"Y"),IF(N119&lt;VLOOKUP(O119,'Runners RBH2'!A$3:FQ$114,S$1,FALSE),IF(Y$2="zero",0,Y$2),0),0)</f>
        <v>0</v>
      </c>
      <c r="T119" s="6">
        <f t="shared" si="67"/>
        <v>0</v>
      </c>
      <c r="U119" s="2"/>
      <c r="V119" s="2" t="str">
        <f>IF(O119&lt;&gt;"",VLOOKUP(O119,Runners!CZ$3:DM$180,V$1,FALSE),"")</f>
        <v/>
      </c>
      <c r="W119" s="18" t="str">
        <f t="shared" si="68"/>
        <v/>
      </c>
    </row>
    <row r="120" spans="1:23" x14ac:dyDescent="0.25">
      <c r="C120" s="3">
        <f>IF(A120&lt;&gt;"",VLOOKUP(A120,'Runners RBH2'!A$3:CT$114,C$1,FALSE),0)</f>
        <v>0</v>
      </c>
      <c r="D120" s="6">
        <f t="shared" si="63"/>
        <v>115</v>
      </c>
      <c r="E120" s="2"/>
      <c r="F120" s="2">
        <f t="shared" si="64"/>
        <v>0</v>
      </c>
      <c r="J120" s="1">
        <f t="shared" si="65"/>
        <v>0</v>
      </c>
      <c r="M120" s="8" t="str">
        <f t="shared" si="59"/>
        <v/>
      </c>
      <c r="N120" s="8" t="str">
        <f t="shared" si="60"/>
        <v/>
      </c>
      <c r="O120" s="1" t="str">
        <f t="shared" si="61"/>
        <v/>
      </c>
      <c r="P120" s="32" t="str">
        <f t="shared" si="62"/>
        <v/>
      </c>
      <c r="Q120" s="32" t="str">
        <f t="shared" si="66"/>
        <v/>
      </c>
      <c r="R120" s="6">
        <f t="shared" si="52"/>
        <v>0</v>
      </c>
      <c r="S120" s="6">
        <f>IF(AND(D120&lt;=L$4,P120&lt;&gt;"Y"),IF(N120&lt;VLOOKUP(O120,'Runners RBH2'!A$3:FQ$114,S$1,FALSE),IF(Y$2="zero",0,Y$2),0),0)</f>
        <v>0</v>
      </c>
      <c r="T120" s="6">
        <f t="shared" si="67"/>
        <v>0</v>
      </c>
      <c r="U120" s="2"/>
      <c r="V120" s="2" t="str">
        <f>IF(O120&lt;&gt;"",VLOOKUP(O120,Runners!CZ$3:DM$180,V$1,FALSE),"")</f>
        <v/>
      </c>
      <c r="W120" s="18" t="str">
        <f t="shared" si="68"/>
        <v/>
      </c>
    </row>
    <row r="121" spans="1:23" x14ac:dyDescent="0.25">
      <c r="C121" s="3">
        <f>IF(A121&lt;&gt;"",VLOOKUP(A121,'Runners RBH2'!A$3:CT$114,C$1,FALSE),0)</f>
        <v>0</v>
      </c>
      <c r="D121" s="6">
        <f t="shared" si="63"/>
        <v>116</v>
      </c>
      <c r="E121" s="2"/>
      <c r="F121" s="2">
        <f t="shared" si="64"/>
        <v>0</v>
      </c>
      <c r="J121" s="1">
        <f t="shared" si="65"/>
        <v>0</v>
      </c>
      <c r="M121" s="8" t="str">
        <f t="shared" si="59"/>
        <v/>
      </c>
      <c r="N121" s="8" t="str">
        <f t="shared" si="60"/>
        <v/>
      </c>
      <c r="O121" s="1" t="str">
        <f t="shared" si="61"/>
        <v/>
      </c>
      <c r="P121" s="32" t="str">
        <f t="shared" si="62"/>
        <v/>
      </c>
      <c r="Q121" s="32" t="str">
        <f t="shared" si="66"/>
        <v/>
      </c>
      <c r="R121" s="6">
        <f t="shared" si="52"/>
        <v>0</v>
      </c>
      <c r="S121" s="6">
        <f>IF(AND(D121&lt;=L$4,P121&lt;&gt;"Y"),IF(N121&lt;VLOOKUP(O121,'Runners RBH2'!A$3:FQ$114,S$1,FALSE),IF(Y$2="zero",0,Y$2),0),0)</f>
        <v>0</v>
      </c>
      <c r="T121" s="6">
        <f t="shared" si="67"/>
        <v>0</v>
      </c>
      <c r="U121" s="2"/>
      <c r="V121" s="2" t="str">
        <f>IF(O121&lt;&gt;"",VLOOKUP(O121,Runners!CZ$3:DM$180,V$1,FALSE),"")</f>
        <v/>
      </c>
      <c r="W121" s="18" t="str">
        <f t="shared" si="68"/>
        <v/>
      </c>
    </row>
    <row r="122" spans="1:23" x14ac:dyDescent="0.25">
      <c r="C122" s="3">
        <f>IF(A122&lt;&gt;"",VLOOKUP(A122,'Runners RBH2'!A$3:CT$114,C$1,FALSE),0)</f>
        <v>0</v>
      </c>
      <c r="D122" s="6">
        <f t="shared" si="63"/>
        <v>117</v>
      </c>
      <c r="E122" s="2"/>
      <c r="F122" s="2">
        <f t="shared" si="64"/>
        <v>0</v>
      </c>
      <c r="J122" s="1">
        <f t="shared" si="65"/>
        <v>0</v>
      </c>
      <c r="M122" s="8" t="str">
        <f t="shared" si="59"/>
        <v/>
      </c>
      <c r="N122" s="8" t="str">
        <f t="shared" si="60"/>
        <v/>
      </c>
      <c r="O122" s="1" t="str">
        <f t="shared" si="61"/>
        <v/>
      </c>
      <c r="P122" s="32" t="str">
        <f t="shared" si="62"/>
        <v/>
      </c>
      <c r="Q122" s="32" t="str">
        <f t="shared" si="66"/>
        <v/>
      </c>
      <c r="R122" s="6">
        <f t="shared" si="52"/>
        <v>0</v>
      </c>
      <c r="S122" s="6">
        <f>IF(AND(D122&lt;=L$4,P122&lt;&gt;"Y"),IF(N122&lt;VLOOKUP(O122,'Runners RBH2'!A$3:FQ$114,S$1,FALSE),IF(Y$2="zero",0,Y$2),0),0)</f>
        <v>0</v>
      </c>
      <c r="T122" s="6">
        <f t="shared" si="67"/>
        <v>0</v>
      </c>
      <c r="U122" s="2"/>
      <c r="V122" s="2" t="str">
        <f>IF(O122&lt;&gt;"",VLOOKUP(O122,Runners!CZ$3:DM$180,V$1,FALSE),"")</f>
        <v/>
      </c>
      <c r="W122" s="18" t="str">
        <f t="shared" si="68"/>
        <v/>
      </c>
    </row>
    <row r="123" spans="1:23" x14ac:dyDescent="0.25">
      <c r="C123" s="3">
        <f>IF(A123&lt;&gt;"",VLOOKUP(A123,'Runners RBH2'!A$3:CT$114,C$1,FALSE),0)</f>
        <v>0</v>
      </c>
      <c r="D123" s="6">
        <f t="shared" si="63"/>
        <v>118</v>
      </c>
      <c r="E123" s="2"/>
      <c r="F123" s="2">
        <f t="shared" si="64"/>
        <v>0</v>
      </c>
      <c r="J123" s="1">
        <f t="shared" si="65"/>
        <v>0</v>
      </c>
      <c r="M123" s="8" t="str">
        <f t="shared" si="59"/>
        <v/>
      </c>
      <c r="N123" s="8" t="str">
        <f t="shared" si="60"/>
        <v/>
      </c>
      <c r="O123" s="1" t="str">
        <f t="shared" si="61"/>
        <v/>
      </c>
      <c r="P123" s="32" t="str">
        <f t="shared" si="62"/>
        <v/>
      </c>
      <c r="Q123" s="32" t="str">
        <f t="shared" si="66"/>
        <v/>
      </c>
      <c r="R123" s="6">
        <f t="shared" si="52"/>
        <v>0</v>
      </c>
      <c r="S123" s="6">
        <f>IF(AND(D123&lt;=L$4,P123&lt;&gt;"Y"),IF(N123&lt;VLOOKUP(O123,'Runners RBH2'!A$3:FQ$114,S$1,FALSE),IF(Y$2="zero",0,Y$2),0),0)</f>
        <v>0</v>
      </c>
      <c r="T123" s="6">
        <f t="shared" si="67"/>
        <v>0</v>
      </c>
      <c r="U123" s="2"/>
      <c r="V123" s="2" t="str">
        <f>IF(O123&lt;&gt;"",VLOOKUP(O123,Runners!CZ$3:DM$180,V$1,FALSE),"")</f>
        <v/>
      </c>
      <c r="W123" s="18" t="str">
        <f t="shared" si="68"/>
        <v/>
      </c>
    </row>
    <row r="124" spans="1:23" x14ac:dyDescent="0.25">
      <c r="C124" s="3">
        <f>IF(A124&lt;&gt;"",VLOOKUP(A124,'Runners RBH2'!A$3:CT$114,C$1,FALSE),0)</f>
        <v>0</v>
      </c>
      <c r="D124" s="6">
        <f t="shared" si="63"/>
        <v>119</v>
      </c>
      <c r="E124" s="2"/>
      <c r="F124" s="2">
        <f t="shared" si="64"/>
        <v>0</v>
      </c>
      <c r="J124" s="1">
        <f t="shared" si="65"/>
        <v>0</v>
      </c>
      <c r="M124" s="8" t="str">
        <f t="shared" si="59"/>
        <v/>
      </c>
      <c r="N124" s="8" t="str">
        <f t="shared" si="60"/>
        <v/>
      </c>
      <c r="O124" s="1" t="str">
        <f t="shared" si="61"/>
        <v/>
      </c>
      <c r="P124" s="32" t="str">
        <f t="shared" si="62"/>
        <v/>
      </c>
      <c r="Q124" s="32" t="str">
        <f t="shared" si="66"/>
        <v/>
      </c>
      <c r="R124" s="6">
        <f t="shared" si="52"/>
        <v>0</v>
      </c>
      <c r="S124" s="6">
        <f>IF(AND(D124&lt;=L$4,P124&lt;&gt;"Y"),IF(N124&lt;VLOOKUP(O124,'Runners RBH2'!A$3:FQ$114,S$1,FALSE),IF(Y$2="zero",0,Y$2),0),0)</f>
        <v>0</v>
      </c>
      <c r="T124" s="6">
        <f t="shared" si="67"/>
        <v>0</v>
      </c>
      <c r="U124" s="2"/>
      <c r="V124" s="2" t="str">
        <f>IF(O124&lt;&gt;"",VLOOKUP(O124,Runners!CZ$3:DM$180,V$1,FALSE),"")</f>
        <v/>
      </c>
      <c r="W124" s="18" t="str">
        <f t="shared" si="68"/>
        <v/>
      </c>
    </row>
    <row r="125" spans="1:23" x14ac:dyDescent="0.25">
      <c r="C125" s="3">
        <f>IF(A125&lt;&gt;"",VLOOKUP(A125,'Runners RBH2'!A$3:CT$114,C$1,FALSE),0)</f>
        <v>0</v>
      </c>
      <c r="D125" s="6">
        <f t="shared" si="63"/>
        <v>120</v>
      </c>
      <c r="E125" s="2"/>
      <c r="F125" s="2">
        <f t="shared" si="64"/>
        <v>0</v>
      </c>
      <c r="J125" s="1">
        <f t="shared" si="65"/>
        <v>0</v>
      </c>
      <c r="M125" s="8" t="str">
        <f t="shared" si="59"/>
        <v/>
      </c>
      <c r="N125" s="8" t="str">
        <f t="shared" si="60"/>
        <v/>
      </c>
      <c r="O125" s="1" t="str">
        <f t="shared" si="61"/>
        <v/>
      </c>
      <c r="P125" s="32" t="str">
        <f t="shared" si="62"/>
        <v/>
      </c>
      <c r="Q125" s="32" t="str">
        <f t="shared" si="66"/>
        <v/>
      </c>
      <c r="R125" s="6">
        <f t="shared" si="52"/>
        <v>0</v>
      </c>
      <c r="S125" s="6">
        <f>IF(AND(D125&lt;=L$4,P125&lt;&gt;"Y"),IF(N125&lt;VLOOKUP(O125,'Runners RBH2'!A$3:FQ$114,S$1,FALSE),IF(Y$2="zero",0,Y$2),0),0)</f>
        <v>0</v>
      </c>
      <c r="T125" s="6">
        <f t="shared" si="67"/>
        <v>0</v>
      </c>
      <c r="U125" s="2"/>
      <c r="V125" s="2" t="str">
        <f>IF(O125&lt;&gt;"",VLOOKUP(O125,Runners!CZ$3:DM$180,V$1,FALSE),"")</f>
        <v/>
      </c>
      <c r="W125" s="18" t="str">
        <f t="shared" si="68"/>
        <v/>
      </c>
    </row>
    <row r="126" spans="1:23" x14ac:dyDescent="0.25">
      <c r="C126" s="3">
        <f>IF(A126&lt;&gt;"",VLOOKUP(A126,'Runners RBH2'!A$3:CT$114,C$1,FALSE),0)</f>
        <v>0</v>
      </c>
      <c r="D126" s="6">
        <f t="shared" si="63"/>
        <v>121</v>
      </c>
      <c r="E126" s="2"/>
      <c r="F126" s="2">
        <f t="shared" si="64"/>
        <v>0</v>
      </c>
      <c r="J126" s="1">
        <f t="shared" si="65"/>
        <v>0</v>
      </c>
      <c r="M126" s="8" t="str">
        <f t="shared" ref="M126:M157" si="69">IF(D126&lt;=L$4,SMALL(E$4:E$208,D126),"")</f>
        <v/>
      </c>
      <c r="N126" s="8" t="str">
        <f t="shared" ref="N126:N157" si="70">IF(D126&lt;=L$4,VLOOKUP(M126,E$4:F$208,2,FALSE),"")</f>
        <v/>
      </c>
      <c r="O126" s="1" t="str">
        <f t="shared" ref="O126:O157" si="71">IF(D126&lt;=L$4,VLOOKUP(M126,E$4:J$208,6,FALSE),"")</f>
        <v/>
      </c>
      <c r="P126" s="32" t="str">
        <f t="shared" ref="P126:P157" si="72">IF(D126&lt;=L$4,VLOOKUP(O126,A$4:B$208,2,FALSE),"")</f>
        <v/>
      </c>
      <c r="Q126" s="32" t="str">
        <f t="shared" si="66"/>
        <v/>
      </c>
      <c r="R126" s="6">
        <f t="shared" si="52"/>
        <v>0</v>
      </c>
      <c r="S126" s="6">
        <f>IF(AND(D126&lt;=L$4,P126&lt;&gt;"Y"),IF(N126&lt;VLOOKUP(O126,'Runners RBH2'!A$3:FQ$114,S$1,FALSE),IF(Y$2="zero",0,Y$2),0),0)</f>
        <v>0</v>
      </c>
      <c r="T126" s="6">
        <f t="shared" si="67"/>
        <v>0</v>
      </c>
      <c r="U126" s="2"/>
      <c r="V126" s="2" t="str">
        <f>IF(O126&lt;&gt;"",VLOOKUP(O126,Runners!CZ$3:DM$180,V$1,FALSE),"")</f>
        <v/>
      </c>
      <c r="W126" s="18" t="str">
        <f t="shared" si="68"/>
        <v/>
      </c>
    </row>
    <row r="127" spans="1:23" x14ac:dyDescent="0.25">
      <c r="B127" s="3"/>
      <c r="C127" s="3">
        <f>IF(A127&lt;&gt;"",VLOOKUP(A127,'Runners RBH2'!A$3:CT$114,C$1,FALSE),0)</f>
        <v>0</v>
      </c>
      <c r="D127" s="6">
        <f t="shared" si="63"/>
        <v>122</v>
      </c>
      <c r="E127" s="2"/>
      <c r="F127" s="2">
        <f t="shared" si="64"/>
        <v>0</v>
      </c>
      <c r="J127" s="1">
        <f t="shared" si="65"/>
        <v>0</v>
      </c>
      <c r="M127" s="8" t="str">
        <f t="shared" si="69"/>
        <v/>
      </c>
      <c r="N127" s="8" t="str">
        <f t="shared" si="70"/>
        <v/>
      </c>
      <c r="O127" s="1" t="str">
        <f t="shared" si="71"/>
        <v/>
      </c>
      <c r="P127" s="32" t="str">
        <f t="shared" si="72"/>
        <v/>
      </c>
      <c r="Q127" s="32" t="str">
        <f t="shared" si="66"/>
        <v/>
      </c>
      <c r="R127" s="6">
        <f t="shared" si="52"/>
        <v>0</v>
      </c>
      <c r="S127" s="6">
        <f>IF(AND(D127&lt;=L$4,P127&lt;&gt;"Y"),IF(N127&lt;VLOOKUP(O127,'Runners RBH2'!A$3:FQ$114,S$1,FALSE),IF(Y$2="zero",0,Y$2),0),0)</f>
        <v>0</v>
      </c>
      <c r="T127" s="6">
        <f t="shared" si="67"/>
        <v>0</v>
      </c>
      <c r="U127" s="2"/>
      <c r="V127" s="2" t="str">
        <f>IF(O127&lt;&gt;"",VLOOKUP(O127,Runners!CZ$3:DM$180,V$1,FALSE),"")</f>
        <v/>
      </c>
      <c r="W127" s="18" t="str">
        <f t="shared" si="68"/>
        <v/>
      </c>
    </row>
    <row r="128" spans="1:23" x14ac:dyDescent="0.25">
      <c r="B128" s="3"/>
      <c r="C128" s="3">
        <f>IF(A128&lt;&gt;"",VLOOKUP(A128,'Runners RBH2'!A$3:CT$114,C$1,FALSE),0)</f>
        <v>0</v>
      </c>
      <c r="D128" s="6">
        <f t="shared" si="63"/>
        <v>123</v>
      </c>
      <c r="E128" s="2"/>
      <c r="F128" s="2">
        <f t="shared" si="64"/>
        <v>0</v>
      </c>
      <c r="J128" s="1">
        <f t="shared" si="65"/>
        <v>0</v>
      </c>
      <c r="M128" s="8" t="str">
        <f t="shared" si="69"/>
        <v/>
      </c>
      <c r="N128" s="8" t="str">
        <f t="shared" si="70"/>
        <v/>
      </c>
      <c r="O128" s="1" t="str">
        <f t="shared" si="71"/>
        <v/>
      </c>
      <c r="P128" s="32" t="str">
        <f t="shared" si="72"/>
        <v/>
      </c>
      <c r="Q128" s="32" t="str">
        <f t="shared" si="66"/>
        <v/>
      </c>
      <c r="R128" s="6">
        <f t="shared" si="52"/>
        <v>0</v>
      </c>
      <c r="S128" s="6">
        <f>IF(AND(D128&lt;=L$4,P128&lt;&gt;"Y"),IF(N128&lt;VLOOKUP(O128,'Runners RBH2'!A$3:FQ$114,S$1,FALSE),IF(Y$2="zero",0,Y$2),0),0)</f>
        <v>0</v>
      </c>
      <c r="T128" s="6">
        <f t="shared" si="67"/>
        <v>0</v>
      </c>
      <c r="U128" s="2"/>
      <c r="V128" s="2" t="str">
        <f>IF(O128&lt;&gt;"",VLOOKUP(O128,Runners!CZ$3:DM$180,V$1,FALSE),"")</f>
        <v/>
      </c>
      <c r="W128" s="18" t="str">
        <f t="shared" si="68"/>
        <v/>
      </c>
    </row>
    <row r="129" spans="1:23" x14ac:dyDescent="0.25">
      <c r="C129" s="3">
        <f>IF(A129&lt;&gt;"",VLOOKUP(A129,'Runners RBH2'!A$3:CT$114,C$1,FALSE),0)</f>
        <v>0</v>
      </c>
      <c r="D129" s="6">
        <f t="shared" si="63"/>
        <v>124</v>
      </c>
      <c r="E129" s="2"/>
      <c r="F129" s="2">
        <f t="shared" si="64"/>
        <v>0</v>
      </c>
      <c r="J129" s="1">
        <f t="shared" si="65"/>
        <v>0</v>
      </c>
      <c r="M129" s="8" t="str">
        <f t="shared" si="69"/>
        <v/>
      </c>
      <c r="N129" s="8" t="str">
        <f t="shared" si="70"/>
        <v/>
      </c>
      <c r="O129" s="1" t="str">
        <f t="shared" si="71"/>
        <v/>
      </c>
      <c r="P129" s="32" t="str">
        <f t="shared" si="72"/>
        <v/>
      </c>
      <c r="Q129" s="32" t="str">
        <f t="shared" si="66"/>
        <v/>
      </c>
      <c r="R129" s="6">
        <f t="shared" si="52"/>
        <v>0</v>
      </c>
      <c r="S129" s="6">
        <f>IF(AND(D129&lt;=L$4,P129&lt;&gt;"Y"),IF(N129&lt;VLOOKUP(O129,'Runners RBH2'!A$3:FQ$114,S$1,FALSE),IF(Y$2="zero",0,Y$2),0),0)</f>
        <v>0</v>
      </c>
      <c r="T129" s="6">
        <f t="shared" si="67"/>
        <v>0</v>
      </c>
      <c r="U129" s="2"/>
      <c r="V129" s="2" t="str">
        <f>IF(O129&lt;&gt;"",VLOOKUP(O129,Runners!CZ$3:DM$180,V$1,FALSE),"")</f>
        <v/>
      </c>
      <c r="W129" s="18" t="str">
        <f t="shared" si="68"/>
        <v/>
      </c>
    </row>
    <row r="130" spans="1:23" x14ac:dyDescent="0.25">
      <c r="C130" s="3">
        <f>IF(A130&lt;&gt;"",VLOOKUP(A130,'Runners RBH2'!A$3:CT$114,C$1,FALSE),0)</f>
        <v>0</v>
      </c>
      <c r="D130" s="6">
        <f t="shared" si="63"/>
        <v>125</v>
      </c>
      <c r="E130" s="2"/>
      <c r="F130" s="2">
        <f t="shared" si="64"/>
        <v>0</v>
      </c>
      <c r="J130" s="1">
        <f t="shared" si="65"/>
        <v>0</v>
      </c>
      <c r="M130" s="8" t="str">
        <f t="shared" si="69"/>
        <v/>
      </c>
      <c r="N130" s="8" t="str">
        <f t="shared" si="70"/>
        <v/>
      </c>
      <c r="O130" s="1" t="str">
        <f t="shared" si="71"/>
        <v/>
      </c>
      <c r="P130" s="32" t="str">
        <f t="shared" si="72"/>
        <v/>
      </c>
      <c r="Q130" s="32" t="str">
        <f t="shared" si="66"/>
        <v/>
      </c>
      <c r="R130" s="6">
        <f t="shared" si="52"/>
        <v>0</v>
      </c>
      <c r="S130" s="6">
        <f>IF(AND(D130&lt;=L$4,P130&lt;&gt;"Y"),IF(N130&lt;VLOOKUP(O130,'Runners RBH2'!A$3:FQ$114,S$1,FALSE),IF(Y$2="zero",0,Y$2),0),0)</f>
        <v>0</v>
      </c>
      <c r="T130" s="6">
        <f t="shared" si="67"/>
        <v>0</v>
      </c>
      <c r="U130" s="2"/>
      <c r="V130" s="2" t="str">
        <f>IF(O130&lt;&gt;"",VLOOKUP(O130,Runners!CZ$3:DM$180,V$1,FALSE),"")</f>
        <v/>
      </c>
      <c r="W130" s="18" t="str">
        <f t="shared" si="68"/>
        <v/>
      </c>
    </row>
    <row r="131" spans="1:23" x14ac:dyDescent="0.25">
      <c r="B131" s="3"/>
      <c r="C131" s="3">
        <f>IF(A131&lt;&gt;"",VLOOKUP(A131,'Runners RBH2'!A$3:CT$114,C$1,FALSE),0)</f>
        <v>0</v>
      </c>
      <c r="D131" s="6">
        <f t="shared" si="63"/>
        <v>126</v>
      </c>
      <c r="E131" s="2"/>
      <c r="F131" s="2">
        <f t="shared" si="64"/>
        <v>0</v>
      </c>
      <c r="J131" s="1">
        <f t="shared" si="65"/>
        <v>0</v>
      </c>
      <c r="M131" s="8" t="str">
        <f t="shared" si="69"/>
        <v/>
      </c>
      <c r="N131" s="8" t="str">
        <f t="shared" si="70"/>
        <v/>
      </c>
      <c r="O131" s="1" t="str">
        <f t="shared" si="71"/>
        <v/>
      </c>
      <c r="P131" s="32" t="str">
        <f t="shared" si="72"/>
        <v/>
      </c>
      <c r="Q131" s="32" t="str">
        <f t="shared" si="66"/>
        <v/>
      </c>
      <c r="R131" s="6">
        <f t="shared" si="52"/>
        <v>0</v>
      </c>
      <c r="S131" s="6">
        <f>IF(AND(D131&lt;=L$4,P131&lt;&gt;"Y"),IF(N131&lt;VLOOKUP(O131,'Runners RBH2'!A$3:FQ$114,S$1,FALSE),IF(Y$2="zero",0,Y$2),0),0)</f>
        <v>0</v>
      </c>
      <c r="T131" s="6">
        <f t="shared" si="67"/>
        <v>0</v>
      </c>
      <c r="U131" s="2"/>
      <c r="V131" s="2" t="str">
        <f>IF(O131&lt;&gt;"",VLOOKUP(O131,Runners!CZ$3:DM$180,V$1,FALSE),"")</f>
        <v/>
      </c>
      <c r="W131" s="18" t="str">
        <f t="shared" si="68"/>
        <v/>
      </c>
    </row>
    <row r="132" spans="1:23" x14ac:dyDescent="0.25">
      <c r="C132" s="3">
        <f>IF(A132&lt;&gt;"",VLOOKUP(A132,'Runners RBH2'!A$3:CT$114,C$1,FALSE),0)</f>
        <v>0</v>
      </c>
      <c r="D132" s="6">
        <f t="shared" si="63"/>
        <v>127</v>
      </c>
      <c r="E132" s="2"/>
      <c r="F132" s="2">
        <f t="shared" si="64"/>
        <v>0</v>
      </c>
      <c r="J132" s="1">
        <f t="shared" si="65"/>
        <v>0</v>
      </c>
      <c r="M132" s="8" t="str">
        <f t="shared" si="69"/>
        <v/>
      </c>
      <c r="N132" s="8" t="str">
        <f t="shared" si="70"/>
        <v/>
      </c>
      <c r="O132" s="1" t="str">
        <f t="shared" si="71"/>
        <v/>
      </c>
      <c r="P132" s="32" t="str">
        <f t="shared" si="72"/>
        <v/>
      </c>
      <c r="Q132" s="32" t="str">
        <f t="shared" si="66"/>
        <v/>
      </c>
      <c r="R132" s="6">
        <f t="shared" si="52"/>
        <v>0</v>
      </c>
      <c r="S132" s="6">
        <f>IF(AND(D132&lt;=L$4,P132&lt;&gt;"Y"),IF(N132&lt;VLOOKUP(O132,'Runners RBH2'!A$3:FQ$114,S$1,FALSE),IF(Y$2="zero",0,Y$2),0),0)</f>
        <v>0</v>
      </c>
      <c r="T132" s="6">
        <f t="shared" si="67"/>
        <v>0</v>
      </c>
      <c r="U132" s="2"/>
      <c r="V132" s="2" t="str">
        <f>IF(O132&lt;&gt;"",VLOOKUP(O132,Runners!CZ$3:DM$180,V$1,FALSE),"")</f>
        <v/>
      </c>
      <c r="W132" s="18" t="str">
        <f t="shared" si="68"/>
        <v/>
      </c>
    </row>
    <row r="133" spans="1:23" x14ac:dyDescent="0.25">
      <c r="B133" s="3"/>
      <c r="C133" s="3">
        <f>IF(A133&lt;&gt;"",VLOOKUP(A133,'Runners RBH2'!A$3:CT$114,C$1,FALSE),0)</f>
        <v>0</v>
      </c>
      <c r="D133" s="6">
        <f t="shared" ref="D133:D138" si="73">D132+1</f>
        <v>128</v>
      </c>
      <c r="E133" s="2"/>
      <c r="F133" s="2">
        <f t="shared" ref="F133:F138" si="74">IF(E133&gt;0,E133-C133,0)</f>
        <v>0</v>
      </c>
      <c r="J133" s="1">
        <f t="shared" ref="J133:J138" si="75">A133</f>
        <v>0</v>
      </c>
      <c r="M133" s="8" t="str">
        <f t="shared" si="69"/>
        <v/>
      </c>
      <c r="N133" s="8" t="str">
        <f t="shared" si="70"/>
        <v/>
      </c>
      <c r="O133" s="1" t="str">
        <f t="shared" si="71"/>
        <v/>
      </c>
      <c r="P133" s="32" t="str">
        <f t="shared" si="72"/>
        <v/>
      </c>
      <c r="Q133" s="32" t="str">
        <f t="shared" ref="Q133:Q138" si="76">IF(D133&lt;=L$4,IF(P133="Y",Q132,Q132-1),"")</f>
        <v/>
      </c>
      <c r="R133" s="6">
        <f t="shared" ref="R133:R196" si="77">IF(Q133=Q132,0,IF(Q133&gt;0,Q133,1))</f>
        <v>0</v>
      </c>
      <c r="S133" s="6">
        <f>IF(AND(D133&lt;=L$4,P133&lt;&gt;"Y"),IF(N133&lt;VLOOKUP(O133,'Runners RBH2'!A$3:FQ$114,S$1,FALSE),IF(Y$2="zero",0,Y$2),0),0)</f>
        <v>0</v>
      </c>
      <c r="T133" s="6">
        <f t="shared" ref="T133:T138" si="78">IF(AND(D133&lt;=L$4,P133&lt;&gt;"Y"),S133+R133,0)</f>
        <v>0</v>
      </c>
      <c r="U133" s="2"/>
      <c r="V133" s="2" t="str">
        <f>IF(O133&lt;&gt;"",VLOOKUP(O133,Runners!CZ$3:DM$180,V$1,FALSE),"")</f>
        <v/>
      </c>
      <c r="W133" s="18" t="str">
        <f t="shared" ref="W133:W138" si="79">IF(O133&lt;&gt;"",(V133-N133)/V133,"")</f>
        <v/>
      </c>
    </row>
    <row r="134" spans="1:23" x14ac:dyDescent="0.25">
      <c r="C134" s="3">
        <f>IF(A134&lt;&gt;"",VLOOKUP(A134,'Runners RBH2'!A$3:CT$114,C$1,FALSE),0)</f>
        <v>0</v>
      </c>
      <c r="D134" s="6">
        <f t="shared" si="73"/>
        <v>129</v>
      </c>
      <c r="E134" s="2"/>
      <c r="F134" s="2">
        <f t="shared" si="74"/>
        <v>0</v>
      </c>
      <c r="J134" s="1">
        <f t="shared" si="75"/>
        <v>0</v>
      </c>
      <c r="M134" s="8" t="str">
        <f t="shared" si="69"/>
        <v/>
      </c>
      <c r="N134" s="8" t="str">
        <f t="shared" si="70"/>
        <v/>
      </c>
      <c r="O134" s="1" t="str">
        <f t="shared" si="71"/>
        <v/>
      </c>
      <c r="P134" s="32" t="str">
        <f t="shared" si="72"/>
        <v/>
      </c>
      <c r="Q134" s="32" t="str">
        <f t="shared" si="76"/>
        <v/>
      </c>
      <c r="R134" s="6">
        <f t="shared" si="77"/>
        <v>0</v>
      </c>
      <c r="S134" s="6">
        <f>IF(AND(D134&lt;=L$4,P134&lt;&gt;"Y"),IF(N134&lt;VLOOKUP(O134,'Runners RBH2'!A$3:FQ$114,S$1,FALSE),IF(Y$2="zero",0,Y$2),0),0)</f>
        <v>0</v>
      </c>
      <c r="T134" s="6">
        <f t="shared" si="78"/>
        <v>0</v>
      </c>
      <c r="U134" s="2"/>
      <c r="V134" s="2" t="str">
        <f>IF(O134&lt;&gt;"",VLOOKUP(O134,Runners!CZ$3:DM$180,V$1,FALSE),"")</f>
        <v/>
      </c>
      <c r="W134" s="18" t="str">
        <f t="shared" si="79"/>
        <v/>
      </c>
    </row>
    <row r="135" spans="1:23" x14ac:dyDescent="0.25">
      <c r="C135" s="3">
        <f>IF(A135&lt;&gt;"",VLOOKUP(A135,'Runners RBH2'!A$3:CT$114,C$1,FALSE),0)</f>
        <v>0</v>
      </c>
      <c r="D135" s="6">
        <f t="shared" si="73"/>
        <v>130</v>
      </c>
      <c r="E135" s="2"/>
      <c r="F135" s="2">
        <f t="shared" si="74"/>
        <v>0</v>
      </c>
      <c r="J135" s="1">
        <f t="shared" si="75"/>
        <v>0</v>
      </c>
      <c r="M135" s="8" t="str">
        <f t="shared" si="69"/>
        <v/>
      </c>
      <c r="N135" s="8" t="str">
        <f t="shared" si="70"/>
        <v/>
      </c>
      <c r="O135" s="1" t="str">
        <f t="shared" si="71"/>
        <v/>
      </c>
      <c r="P135" s="32" t="str">
        <f t="shared" si="72"/>
        <v/>
      </c>
      <c r="Q135" s="32" t="str">
        <f t="shared" si="76"/>
        <v/>
      </c>
      <c r="R135" s="6">
        <f t="shared" si="77"/>
        <v>0</v>
      </c>
      <c r="S135" s="6">
        <f>IF(AND(D135&lt;=L$4,P135&lt;&gt;"Y"),IF(N135&lt;VLOOKUP(O135,'Runners RBH2'!A$3:FQ$114,S$1,FALSE),IF(Y$2="zero",0,Y$2),0),0)</f>
        <v>0</v>
      </c>
      <c r="T135" s="6">
        <f t="shared" si="78"/>
        <v>0</v>
      </c>
      <c r="U135" s="2"/>
      <c r="V135" s="2" t="str">
        <f>IF(O135&lt;&gt;"",VLOOKUP(O135,Runners!CZ$3:DM$180,V$1,FALSE),"")</f>
        <v/>
      </c>
      <c r="W135" s="18" t="str">
        <f t="shared" si="79"/>
        <v/>
      </c>
    </row>
    <row r="136" spans="1:23" x14ac:dyDescent="0.25">
      <c r="C136" s="3">
        <f>IF(A136&lt;&gt;"",VLOOKUP(A136,'Runners RBH2'!A$3:CT$114,C$1,FALSE),0)</f>
        <v>0</v>
      </c>
      <c r="D136" s="6">
        <f t="shared" si="73"/>
        <v>131</v>
      </c>
      <c r="E136" s="2"/>
      <c r="F136" s="2">
        <f t="shared" si="74"/>
        <v>0</v>
      </c>
      <c r="J136" s="1">
        <f t="shared" si="75"/>
        <v>0</v>
      </c>
      <c r="M136" s="8" t="str">
        <f t="shared" si="69"/>
        <v/>
      </c>
      <c r="N136" s="8" t="str">
        <f t="shared" si="70"/>
        <v/>
      </c>
      <c r="O136" s="1" t="str">
        <f t="shared" si="71"/>
        <v/>
      </c>
      <c r="P136" s="32" t="str">
        <f t="shared" si="72"/>
        <v/>
      </c>
      <c r="Q136" s="32" t="str">
        <f t="shared" si="76"/>
        <v/>
      </c>
      <c r="R136" s="6">
        <f t="shared" si="77"/>
        <v>0</v>
      </c>
      <c r="S136" s="6">
        <f>IF(AND(D136&lt;=L$4,P136&lt;&gt;"Y"),IF(N136&lt;VLOOKUP(O136,'Runners RBH2'!A$3:FQ$114,S$1,FALSE),IF(Y$2="zero",0,Y$2),0),0)</f>
        <v>0</v>
      </c>
      <c r="T136" s="6">
        <f t="shared" si="78"/>
        <v>0</v>
      </c>
      <c r="U136" s="2"/>
      <c r="V136" s="2" t="str">
        <f>IF(O136&lt;&gt;"",VLOOKUP(O136,Runners!CZ$3:DM$180,V$1,FALSE),"")</f>
        <v/>
      </c>
      <c r="W136" s="18" t="str">
        <f t="shared" si="79"/>
        <v/>
      </c>
    </row>
    <row r="137" spans="1:23" x14ac:dyDescent="0.25">
      <c r="C137" s="3">
        <f>IF(A137&lt;&gt;"",VLOOKUP(A137,'Runners RBH2'!A$3:CT$114,C$1,FALSE),0)</f>
        <v>0</v>
      </c>
      <c r="D137" s="6">
        <f t="shared" si="73"/>
        <v>132</v>
      </c>
      <c r="E137" s="2"/>
      <c r="F137" s="2">
        <f t="shared" si="74"/>
        <v>0</v>
      </c>
      <c r="J137" s="1">
        <f t="shared" si="75"/>
        <v>0</v>
      </c>
      <c r="M137" s="8" t="str">
        <f t="shared" si="69"/>
        <v/>
      </c>
      <c r="N137" s="8" t="str">
        <f t="shared" si="70"/>
        <v/>
      </c>
      <c r="O137" s="1" t="str">
        <f t="shared" si="71"/>
        <v/>
      </c>
      <c r="P137" s="32" t="str">
        <f t="shared" si="72"/>
        <v/>
      </c>
      <c r="Q137" s="32" t="str">
        <f t="shared" si="76"/>
        <v/>
      </c>
      <c r="R137" s="6">
        <f t="shared" si="77"/>
        <v>0</v>
      </c>
      <c r="S137" s="6">
        <f>IF(AND(D137&lt;=L$4,P137&lt;&gt;"Y"),IF(N137&lt;VLOOKUP(O137,'Runners RBH2'!A$3:FQ$114,S$1,FALSE),IF(Y$2="zero",0,Y$2),0),0)</f>
        <v>0</v>
      </c>
      <c r="T137" s="6">
        <f t="shared" si="78"/>
        <v>0</v>
      </c>
      <c r="U137" s="2"/>
      <c r="V137" s="2" t="str">
        <f>IF(O137&lt;&gt;"",VLOOKUP(O137,Runners!CZ$3:DM$180,V$1,FALSE),"")</f>
        <v/>
      </c>
      <c r="W137" s="18" t="str">
        <f t="shared" si="79"/>
        <v/>
      </c>
    </row>
    <row r="138" spans="1:23" x14ac:dyDescent="0.25">
      <c r="C138" s="3">
        <f>IF(A138&lt;&gt;"",VLOOKUP(A138,'Runners RBH2'!A$3:CT$114,C$1,FALSE),0)</f>
        <v>0</v>
      </c>
      <c r="D138" s="6">
        <f t="shared" si="73"/>
        <v>133</v>
      </c>
      <c r="E138" s="2"/>
      <c r="F138" s="2">
        <f t="shared" si="74"/>
        <v>0</v>
      </c>
      <c r="J138" s="1">
        <f t="shared" si="75"/>
        <v>0</v>
      </c>
      <c r="M138" s="8" t="str">
        <f t="shared" si="69"/>
        <v/>
      </c>
      <c r="N138" s="8" t="str">
        <f t="shared" si="70"/>
        <v/>
      </c>
      <c r="O138" s="1" t="str">
        <f t="shared" si="71"/>
        <v/>
      </c>
      <c r="P138" s="32" t="str">
        <f t="shared" si="72"/>
        <v/>
      </c>
      <c r="Q138" s="32" t="str">
        <f t="shared" si="76"/>
        <v/>
      </c>
      <c r="R138" s="6">
        <f t="shared" si="77"/>
        <v>0</v>
      </c>
      <c r="S138" s="6">
        <f>IF(AND(D138&lt;=L$4,P138&lt;&gt;"Y"),IF(N138&lt;VLOOKUP(O138,'Runners RBH2'!A$3:FQ$114,S$1,FALSE),IF(Y$2="zero",0,Y$2),0),0)</f>
        <v>0</v>
      </c>
      <c r="T138" s="6">
        <f t="shared" si="78"/>
        <v>0</v>
      </c>
      <c r="U138" s="2"/>
      <c r="V138" s="2" t="str">
        <f>IF(O138&lt;&gt;"",VLOOKUP(O138,Runners!CZ$3:DM$180,V$1,FALSE),"")</f>
        <v/>
      </c>
      <c r="W138" s="18" t="str">
        <f t="shared" si="79"/>
        <v/>
      </c>
    </row>
    <row r="139" spans="1:23" x14ac:dyDescent="0.25">
      <c r="C139" s="3">
        <f>IF(A139&lt;&gt;"",VLOOKUP(A139,'Runners RBH2'!A$3:CT$114,C$1,FALSE),0)</f>
        <v>0</v>
      </c>
      <c r="D139" s="6">
        <f t="shared" ref="D139:D170" si="80">D138+1</f>
        <v>134</v>
      </c>
      <c r="E139" s="2"/>
      <c r="F139" s="2">
        <f t="shared" ref="F139:F147" si="81">IF(E139&gt;0,E139-C139,0)</f>
        <v>0</v>
      </c>
      <c r="J139" s="1">
        <f t="shared" ref="J139:J147" si="82">A139</f>
        <v>0</v>
      </c>
      <c r="M139" s="8" t="str">
        <f t="shared" si="69"/>
        <v/>
      </c>
      <c r="N139" s="8" t="str">
        <f t="shared" si="70"/>
        <v/>
      </c>
      <c r="O139" s="1" t="str">
        <f t="shared" si="71"/>
        <v/>
      </c>
      <c r="P139" s="32" t="str">
        <f t="shared" si="72"/>
        <v/>
      </c>
      <c r="Q139" s="32" t="str">
        <f t="shared" ref="Q139:Q147" si="83">IF(D139&lt;=L$4,IF(P139="Y",Q138,Q138-1),"")</f>
        <v/>
      </c>
      <c r="R139" s="6">
        <f t="shared" si="77"/>
        <v>0</v>
      </c>
      <c r="S139" s="6">
        <f>IF(AND(D139&lt;=L$4,P139&lt;&gt;"Y"),IF(N139&lt;VLOOKUP(O139,'Runners RBH2'!A$3:FQ$114,S$1,FALSE),IF(Y$2="zero",0,Y$2),0),0)</f>
        <v>0</v>
      </c>
      <c r="T139" s="6">
        <f t="shared" ref="T139:T147" si="84">IF(AND(D139&lt;=L$4,P139&lt;&gt;"Y"),S139+R139,0)</f>
        <v>0</v>
      </c>
      <c r="U139" s="2"/>
      <c r="V139" s="2" t="str">
        <f>IF(O139&lt;&gt;"",VLOOKUP(O139,Runners!CZ$3:DM$180,V$1,FALSE),"")</f>
        <v/>
      </c>
      <c r="W139" s="18" t="str">
        <f t="shared" ref="W139:W147" si="85">IF(O139&lt;&gt;"",(V139-N139)/V139,"")</f>
        <v/>
      </c>
    </row>
    <row r="140" spans="1:23" x14ac:dyDescent="0.25">
      <c r="A140" s="33"/>
      <c r="C140" s="3">
        <f>IF(A140&lt;&gt;"",VLOOKUP(A140,'Runners RBH2'!A$3:CT$114,C$1,FALSE),0)</f>
        <v>0</v>
      </c>
      <c r="D140" s="6">
        <f t="shared" si="80"/>
        <v>135</v>
      </c>
      <c r="E140" s="2"/>
      <c r="F140" s="2">
        <f t="shared" si="81"/>
        <v>0</v>
      </c>
      <c r="J140" s="1">
        <f t="shared" si="82"/>
        <v>0</v>
      </c>
      <c r="M140" s="8" t="str">
        <f t="shared" si="69"/>
        <v/>
      </c>
      <c r="N140" s="8" t="str">
        <f t="shared" si="70"/>
        <v/>
      </c>
      <c r="O140" s="1" t="str">
        <f t="shared" si="71"/>
        <v/>
      </c>
      <c r="P140" s="32" t="str">
        <f t="shared" si="72"/>
        <v/>
      </c>
      <c r="Q140" s="32" t="str">
        <f t="shared" si="83"/>
        <v/>
      </c>
      <c r="R140" s="6">
        <f t="shared" si="77"/>
        <v>0</v>
      </c>
      <c r="S140" s="6">
        <f>IF(AND(D140&lt;=L$4,P140&lt;&gt;"Y"),IF(N140&lt;VLOOKUP(O140,'Runners RBH2'!A$3:FQ$114,S$1,FALSE),IF(Y$2="zero",0,Y$2),0),0)</f>
        <v>0</v>
      </c>
      <c r="T140" s="6">
        <f t="shared" si="84"/>
        <v>0</v>
      </c>
      <c r="U140" s="2"/>
      <c r="V140" s="2" t="str">
        <f>IF(O140&lt;&gt;"",VLOOKUP(O140,Runners!CZ$3:DM$180,V$1,FALSE),"")</f>
        <v/>
      </c>
      <c r="W140" s="18" t="str">
        <f t="shared" si="85"/>
        <v/>
      </c>
    </row>
    <row r="141" spans="1:23" x14ac:dyDescent="0.25">
      <c r="C141" s="3">
        <f>IF(A141&lt;&gt;"",VLOOKUP(A141,'Runners RBH2'!A$3:CT$114,C$1,FALSE),0)</f>
        <v>0</v>
      </c>
      <c r="D141" s="6">
        <f t="shared" si="80"/>
        <v>136</v>
      </c>
      <c r="E141" s="2"/>
      <c r="F141" s="2">
        <f t="shared" si="81"/>
        <v>0</v>
      </c>
      <c r="J141" s="1">
        <f t="shared" si="82"/>
        <v>0</v>
      </c>
      <c r="M141" s="8" t="str">
        <f t="shared" si="69"/>
        <v/>
      </c>
      <c r="N141" s="8" t="str">
        <f t="shared" si="70"/>
        <v/>
      </c>
      <c r="O141" s="1" t="str">
        <f t="shared" si="71"/>
        <v/>
      </c>
      <c r="P141" s="32" t="str">
        <f t="shared" si="72"/>
        <v/>
      </c>
      <c r="Q141" s="32" t="str">
        <f t="shared" si="83"/>
        <v/>
      </c>
      <c r="R141" s="6">
        <f t="shared" si="77"/>
        <v>0</v>
      </c>
      <c r="S141" s="6">
        <f>IF(AND(D141&lt;=L$4,P141&lt;&gt;"Y"),IF(N141&lt;VLOOKUP(O141,'Runners RBH2'!A$3:FQ$114,S$1,FALSE),IF(Y$2="zero",0,Y$2),0),0)</f>
        <v>0</v>
      </c>
      <c r="T141" s="6">
        <f t="shared" si="84"/>
        <v>0</v>
      </c>
      <c r="U141" s="2"/>
      <c r="V141" s="2" t="str">
        <f>IF(O141&lt;&gt;"",VLOOKUP(O141,Runners!CZ$3:DM$180,V$1,FALSE),"")</f>
        <v/>
      </c>
      <c r="W141" s="18" t="str">
        <f t="shared" si="85"/>
        <v/>
      </c>
    </row>
    <row r="142" spans="1:23" x14ac:dyDescent="0.25">
      <c r="C142" s="3">
        <f>IF(A142&lt;&gt;"",VLOOKUP(A142,'Runners RBH2'!A$3:CT$114,C$1,FALSE),0)</f>
        <v>0</v>
      </c>
      <c r="D142" s="6">
        <f t="shared" si="80"/>
        <v>137</v>
      </c>
      <c r="E142" s="2"/>
      <c r="F142" s="2">
        <f t="shared" si="81"/>
        <v>0</v>
      </c>
      <c r="J142" s="1">
        <f t="shared" si="82"/>
        <v>0</v>
      </c>
      <c r="M142" s="8" t="str">
        <f t="shared" si="69"/>
        <v/>
      </c>
      <c r="N142" s="8" t="str">
        <f t="shared" si="70"/>
        <v/>
      </c>
      <c r="O142" s="1" t="str">
        <f t="shared" si="71"/>
        <v/>
      </c>
      <c r="P142" s="32" t="str">
        <f t="shared" si="72"/>
        <v/>
      </c>
      <c r="Q142" s="32" t="str">
        <f t="shared" si="83"/>
        <v/>
      </c>
      <c r="R142" s="6">
        <f t="shared" si="77"/>
        <v>0</v>
      </c>
      <c r="S142" s="6">
        <f>IF(AND(D142&lt;=L$4,P142&lt;&gt;"Y"),IF(N142&lt;VLOOKUP(O142,'Runners RBH2'!A$3:FQ$114,S$1,FALSE),IF(Y$2="zero",0,Y$2),0),0)</f>
        <v>0</v>
      </c>
      <c r="T142" s="6">
        <f t="shared" si="84"/>
        <v>0</v>
      </c>
      <c r="U142" s="2"/>
      <c r="V142" s="2" t="str">
        <f>IF(O142&lt;&gt;"",VLOOKUP(O142,Runners!CZ$3:DM$180,V$1,FALSE),"")</f>
        <v/>
      </c>
      <c r="W142" s="18" t="str">
        <f t="shared" si="85"/>
        <v/>
      </c>
    </row>
    <row r="143" spans="1:23" x14ac:dyDescent="0.25">
      <c r="C143" s="3">
        <f>IF(A143&lt;&gt;"",VLOOKUP(A143,'Runners RBH2'!A$3:CT$114,C$1,FALSE),0)</f>
        <v>0</v>
      </c>
      <c r="D143" s="6">
        <f t="shared" si="80"/>
        <v>138</v>
      </c>
      <c r="E143" s="2"/>
      <c r="F143" s="2">
        <f t="shared" si="81"/>
        <v>0</v>
      </c>
      <c r="J143" s="1">
        <f t="shared" si="82"/>
        <v>0</v>
      </c>
      <c r="M143" s="8" t="str">
        <f t="shared" si="69"/>
        <v/>
      </c>
      <c r="N143" s="8" t="str">
        <f t="shared" si="70"/>
        <v/>
      </c>
      <c r="O143" s="1" t="str">
        <f t="shared" si="71"/>
        <v/>
      </c>
      <c r="P143" s="32" t="str">
        <f t="shared" si="72"/>
        <v/>
      </c>
      <c r="Q143" s="32" t="str">
        <f t="shared" si="83"/>
        <v/>
      </c>
      <c r="R143" s="6">
        <f t="shared" si="77"/>
        <v>0</v>
      </c>
      <c r="S143" s="6">
        <f>IF(AND(D143&lt;=L$4,P143&lt;&gt;"Y"),IF(N143&lt;VLOOKUP(O143,'Runners RBH2'!A$3:FQ$114,S$1,FALSE),IF(Y$2="zero",0,Y$2),0),0)</f>
        <v>0</v>
      </c>
      <c r="T143" s="6">
        <f t="shared" si="84"/>
        <v>0</v>
      </c>
      <c r="U143" s="2"/>
      <c r="V143" s="2" t="str">
        <f>IF(O143&lt;&gt;"",VLOOKUP(O143,Runners!CZ$3:DM$180,V$1,FALSE),"")</f>
        <v/>
      </c>
      <c r="W143" s="18" t="str">
        <f t="shared" si="85"/>
        <v/>
      </c>
    </row>
    <row r="144" spans="1:23" x14ac:dyDescent="0.25">
      <c r="B144" s="3"/>
      <c r="C144" s="3">
        <f>IF(A144&lt;&gt;"",VLOOKUP(A144,'Runners RBH2'!A$3:CT$114,C$1,FALSE),0)</f>
        <v>0</v>
      </c>
      <c r="D144" s="6">
        <f t="shared" si="80"/>
        <v>139</v>
      </c>
      <c r="E144" s="2"/>
      <c r="F144" s="2">
        <f t="shared" si="81"/>
        <v>0</v>
      </c>
      <c r="J144" s="1">
        <f t="shared" si="82"/>
        <v>0</v>
      </c>
      <c r="M144" s="8" t="str">
        <f t="shared" si="69"/>
        <v/>
      </c>
      <c r="N144" s="8" t="str">
        <f t="shared" si="70"/>
        <v/>
      </c>
      <c r="O144" s="1" t="str">
        <f t="shared" si="71"/>
        <v/>
      </c>
      <c r="P144" s="32" t="str">
        <f t="shared" si="72"/>
        <v/>
      </c>
      <c r="Q144" s="32" t="str">
        <f t="shared" si="83"/>
        <v/>
      </c>
      <c r="R144" s="6">
        <f t="shared" si="77"/>
        <v>0</v>
      </c>
      <c r="S144" s="6">
        <f>IF(AND(D144&lt;=L$4,P144&lt;&gt;"Y"),IF(N144&lt;VLOOKUP(O144,'Runners RBH2'!A$3:FQ$114,S$1,FALSE),IF(Y$2="zero",0,Y$2),0),0)</f>
        <v>0</v>
      </c>
      <c r="T144" s="6">
        <f t="shared" si="84"/>
        <v>0</v>
      </c>
      <c r="U144" s="2"/>
      <c r="V144" s="2" t="str">
        <f>IF(O144&lt;&gt;"",VLOOKUP(O144,Runners!CZ$3:DM$180,V$1,FALSE),"")</f>
        <v/>
      </c>
      <c r="W144" s="18" t="str">
        <f t="shared" si="85"/>
        <v/>
      </c>
    </row>
    <row r="145" spans="2:23" x14ac:dyDescent="0.25">
      <c r="C145" s="3">
        <f>IF(A145&lt;&gt;"",VLOOKUP(A145,'Runners RBH2'!A$3:CT$114,C$1,FALSE),0)</f>
        <v>0</v>
      </c>
      <c r="D145" s="6">
        <f t="shared" si="80"/>
        <v>140</v>
      </c>
      <c r="E145" s="2"/>
      <c r="F145" s="2">
        <f t="shared" si="81"/>
        <v>0</v>
      </c>
      <c r="J145" s="1">
        <f t="shared" si="82"/>
        <v>0</v>
      </c>
      <c r="M145" s="8" t="str">
        <f t="shared" si="69"/>
        <v/>
      </c>
      <c r="N145" s="8" t="str">
        <f t="shared" si="70"/>
        <v/>
      </c>
      <c r="O145" s="1" t="str">
        <f t="shared" si="71"/>
        <v/>
      </c>
      <c r="P145" s="32" t="str">
        <f t="shared" si="72"/>
        <v/>
      </c>
      <c r="Q145" s="32" t="str">
        <f t="shared" si="83"/>
        <v/>
      </c>
      <c r="R145" s="6">
        <f t="shared" si="77"/>
        <v>0</v>
      </c>
      <c r="S145" s="6">
        <f>IF(AND(D145&lt;=L$4,P145&lt;&gt;"Y"),IF(N145&lt;VLOOKUP(O145,'Runners RBH2'!A$3:FQ$114,S$1,FALSE),IF(Y$2="zero",0,Y$2),0),0)</f>
        <v>0</v>
      </c>
      <c r="T145" s="6">
        <f t="shared" si="84"/>
        <v>0</v>
      </c>
      <c r="U145" s="2"/>
      <c r="V145" s="2" t="str">
        <f>IF(O145&lt;&gt;"",VLOOKUP(O145,Runners!CZ$3:DM$180,V$1,FALSE),"")</f>
        <v/>
      </c>
      <c r="W145" s="18" t="str">
        <f t="shared" si="85"/>
        <v/>
      </c>
    </row>
    <row r="146" spans="2:23" x14ac:dyDescent="0.25">
      <c r="C146" s="3">
        <f>IF(A146&lt;&gt;"",VLOOKUP(A146,'Runners RBH2'!A$3:CT$114,C$1,FALSE),0)</f>
        <v>0</v>
      </c>
      <c r="D146" s="6">
        <f t="shared" si="80"/>
        <v>141</v>
      </c>
      <c r="E146" s="2"/>
      <c r="F146" s="2">
        <f t="shared" si="81"/>
        <v>0</v>
      </c>
      <c r="J146" s="1">
        <f t="shared" si="82"/>
        <v>0</v>
      </c>
      <c r="M146" s="8" t="str">
        <f t="shared" si="69"/>
        <v/>
      </c>
      <c r="N146" s="8" t="str">
        <f t="shared" si="70"/>
        <v/>
      </c>
      <c r="O146" s="1" t="str">
        <f t="shared" si="71"/>
        <v/>
      </c>
      <c r="P146" s="32" t="str">
        <f t="shared" si="72"/>
        <v/>
      </c>
      <c r="Q146" s="32" t="str">
        <f t="shared" si="83"/>
        <v/>
      </c>
      <c r="R146" s="6">
        <f t="shared" si="77"/>
        <v>0</v>
      </c>
      <c r="S146" s="6">
        <f>IF(AND(D146&lt;=L$4,P146&lt;&gt;"Y"),IF(N146&lt;VLOOKUP(O146,'Runners RBH2'!A$3:FQ$114,S$1,FALSE),IF(Y$2="zero",0,Y$2),0),0)</f>
        <v>0</v>
      </c>
      <c r="T146" s="6">
        <f t="shared" si="84"/>
        <v>0</v>
      </c>
      <c r="U146" s="2"/>
      <c r="V146" s="2" t="str">
        <f>IF(O146&lt;&gt;"",VLOOKUP(O146,Runners!CZ$3:DM$180,V$1,FALSE),"")</f>
        <v/>
      </c>
      <c r="W146" s="18" t="str">
        <f t="shared" si="85"/>
        <v/>
      </c>
    </row>
    <row r="147" spans="2:23" x14ac:dyDescent="0.25">
      <c r="C147" s="3">
        <f>IF(A147&lt;&gt;"",VLOOKUP(A147,'Runners RBH2'!A$3:CT$114,C$1,FALSE),0)</f>
        <v>0</v>
      </c>
      <c r="D147" s="6">
        <f t="shared" si="80"/>
        <v>142</v>
      </c>
      <c r="E147" s="2"/>
      <c r="F147" s="2">
        <f t="shared" si="81"/>
        <v>0</v>
      </c>
      <c r="J147" s="1">
        <f t="shared" si="82"/>
        <v>0</v>
      </c>
      <c r="M147" s="8" t="str">
        <f t="shared" si="69"/>
        <v/>
      </c>
      <c r="N147" s="8" t="str">
        <f t="shared" si="70"/>
        <v/>
      </c>
      <c r="O147" s="1" t="str">
        <f t="shared" si="71"/>
        <v/>
      </c>
      <c r="P147" s="32" t="str">
        <f t="shared" si="72"/>
        <v/>
      </c>
      <c r="Q147" s="32" t="str">
        <f t="shared" si="83"/>
        <v/>
      </c>
      <c r="R147" s="6">
        <f t="shared" si="77"/>
        <v>0</v>
      </c>
      <c r="S147" s="6">
        <f>IF(AND(D147&lt;=L$4,P147&lt;&gt;"Y"),IF(N147&lt;VLOOKUP(O147,'Runners RBH2'!A$3:FQ$114,S$1,FALSE),IF(Y$2="zero",0,Y$2),0),0)</f>
        <v>0</v>
      </c>
      <c r="T147" s="6">
        <f t="shared" si="84"/>
        <v>0</v>
      </c>
      <c r="U147" s="2"/>
      <c r="V147" s="2" t="str">
        <f>IF(O147&lt;&gt;"",VLOOKUP(O147,Runners!CZ$3:DM$180,V$1,FALSE),"")</f>
        <v/>
      </c>
      <c r="W147" s="18" t="str">
        <f t="shared" si="85"/>
        <v/>
      </c>
    </row>
    <row r="148" spans="2:23" x14ac:dyDescent="0.25">
      <c r="C148" s="3">
        <f>IF(A148&lt;&gt;"",VLOOKUP(A148,'Runners RBH2'!A$3:CT$114,C$1,FALSE),0)</f>
        <v>0</v>
      </c>
      <c r="D148" s="6">
        <f t="shared" si="80"/>
        <v>143</v>
      </c>
      <c r="E148" s="2"/>
      <c r="F148" s="2">
        <f t="shared" ref="F148:F207" si="86">IF(E148&gt;0,E148-C148,0)</f>
        <v>0</v>
      </c>
      <c r="J148" s="1">
        <f t="shared" ref="J148:J207" si="87">A148</f>
        <v>0</v>
      </c>
      <c r="M148" s="8" t="str">
        <f t="shared" si="69"/>
        <v/>
      </c>
      <c r="N148" s="8" t="str">
        <f t="shared" si="70"/>
        <v/>
      </c>
      <c r="O148" s="1" t="str">
        <f t="shared" si="71"/>
        <v/>
      </c>
      <c r="P148" s="32" t="str">
        <f t="shared" si="72"/>
        <v/>
      </c>
      <c r="Q148" s="32" t="str">
        <f t="shared" ref="Q148:Q207" si="88">IF(D148&lt;=L$4,IF(P148="Y",Q147,Q147-1),"")</f>
        <v/>
      </c>
      <c r="R148" s="6">
        <f t="shared" si="77"/>
        <v>0</v>
      </c>
      <c r="S148" s="6">
        <f>IF(AND(D148&lt;=L$4,P148&lt;&gt;"Y"),IF(N148&lt;VLOOKUP(O148,'Runners RBH2'!A$3:FQ$114,S$1,FALSE),IF(Y$2="zero",0,Y$2),0),0)</f>
        <v>0</v>
      </c>
      <c r="T148" s="6">
        <f t="shared" ref="T148:T207" si="89">IF(AND(D148&lt;=L$4,P148&lt;&gt;"Y"),S148+R148,0)</f>
        <v>0</v>
      </c>
      <c r="U148" s="2"/>
      <c r="V148" s="2" t="str">
        <f>IF(O148&lt;&gt;"",VLOOKUP(O148,Runners!CZ$3:DM$180,V$1,FALSE),"")</f>
        <v/>
      </c>
      <c r="W148" s="18" t="str">
        <f t="shared" ref="W148:W207" si="90">IF(O148&lt;&gt;"",(V148-N148)/V148,"")</f>
        <v/>
      </c>
    </row>
    <row r="149" spans="2:23" x14ac:dyDescent="0.25">
      <c r="B149" s="3"/>
      <c r="C149" s="3">
        <f>IF(A149&lt;&gt;"",VLOOKUP(A149,'Runners RBH2'!A$3:CT$114,C$1,FALSE),0)</f>
        <v>0</v>
      </c>
      <c r="D149" s="6">
        <f t="shared" si="80"/>
        <v>144</v>
      </c>
      <c r="E149" s="2"/>
      <c r="F149" s="2">
        <f t="shared" si="86"/>
        <v>0</v>
      </c>
      <c r="J149" s="1">
        <f t="shared" si="87"/>
        <v>0</v>
      </c>
      <c r="M149" s="8" t="str">
        <f t="shared" si="69"/>
        <v/>
      </c>
      <c r="N149" s="8" t="str">
        <f t="shared" si="70"/>
        <v/>
      </c>
      <c r="O149" s="1" t="str">
        <f t="shared" si="71"/>
        <v/>
      </c>
      <c r="P149" s="32" t="str">
        <f t="shared" si="72"/>
        <v/>
      </c>
      <c r="Q149" s="32" t="str">
        <f t="shared" si="88"/>
        <v/>
      </c>
      <c r="R149" s="6">
        <f t="shared" si="77"/>
        <v>0</v>
      </c>
      <c r="S149" s="6">
        <f>IF(AND(D149&lt;=L$4,P149&lt;&gt;"Y"),IF(N149&lt;VLOOKUP(O149,'Runners RBH2'!A$3:FQ$114,S$1,FALSE),IF(Y$2="zero",0,Y$2),0),0)</f>
        <v>0</v>
      </c>
      <c r="T149" s="6">
        <f t="shared" si="89"/>
        <v>0</v>
      </c>
      <c r="U149" s="2"/>
      <c r="V149" s="2" t="str">
        <f>IF(O149&lt;&gt;"",VLOOKUP(O149,Runners!CZ$3:DM$180,V$1,FALSE),"")</f>
        <v/>
      </c>
      <c r="W149" s="18" t="str">
        <f t="shared" si="90"/>
        <v/>
      </c>
    </row>
    <row r="150" spans="2:23" x14ac:dyDescent="0.25">
      <c r="C150" s="3">
        <f>IF(A150&lt;&gt;"",VLOOKUP(A150,'Runners RBH2'!A$3:CT$114,C$1,FALSE),0)</f>
        <v>0</v>
      </c>
      <c r="D150" s="6">
        <f t="shared" si="80"/>
        <v>145</v>
      </c>
      <c r="E150" s="2"/>
      <c r="F150" s="2">
        <f t="shared" si="86"/>
        <v>0</v>
      </c>
      <c r="J150" s="1">
        <f t="shared" si="87"/>
        <v>0</v>
      </c>
      <c r="M150" s="8" t="str">
        <f t="shared" si="69"/>
        <v/>
      </c>
      <c r="N150" s="8" t="str">
        <f t="shared" si="70"/>
        <v/>
      </c>
      <c r="O150" s="1" t="str">
        <f t="shared" si="71"/>
        <v/>
      </c>
      <c r="P150" s="32" t="str">
        <f t="shared" si="72"/>
        <v/>
      </c>
      <c r="Q150" s="32" t="str">
        <f t="shared" si="88"/>
        <v/>
      </c>
      <c r="R150" s="6">
        <f t="shared" si="77"/>
        <v>0</v>
      </c>
      <c r="S150" s="6">
        <f>IF(AND(D150&lt;=L$4,P150&lt;&gt;"Y"),IF(N150&lt;VLOOKUP(O150,'Runners RBH2'!A$3:FQ$114,S$1,FALSE),IF(Y$2="zero",0,Y$2),0),0)</f>
        <v>0</v>
      </c>
      <c r="T150" s="6">
        <f t="shared" si="89"/>
        <v>0</v>
      </c>
      <c r="U150" s="2"/>
      <c r="V150" s="2" t="str">
        <f>IF(O150&lt;&gt;"",VLOOKUP(O150,Runners!CZ$3:DM$180,V$1,FALSE),"")</f>
        <v/>
      </c>
      <c r="W150" s="18" t="str">
        <f t="shared" si="90"/>
        <v/>
      </c>
    </row>
    <row r="151" spans="2:23" x14ac:dyDescent="0.25">
      <c r="C151" s="3">
        <f>IF(A151&lt;&gt;"",VLOOKUP(A151,'Runners RBH2'!A$3:CT$114,C$1,FALSE),0)</f>
        <v>0</v>
      </c>
      <c r="D151" s="6">
        <f t="shared" si="80"/>
        <v>146</v>
      </c>
      <c r="E151" s="2"/>
      <c r="F151" s="2">
        <f t="shared" si="86"/>
        <v>0</v>
      </c>
      <c r="J151" s="1">
        <f t="shared" si="87"/>
        <v>0</v>
      </c>
      <c r="M151" s="8" t="str">
        <f t="shared" si="69"/>
        <v/>
      </c>
      <c r="N151" s="8" t="str">
        <f t="shared" si="70"/>
        <v/>
      </c>
      <c r="O151" s="1" t="str">
        <f t="shared" si="71"/>
        <v/>
      </c>
      <c r="P151" s="32" t="str">
        <f t="shared" si="72"/>
        <v/>
      </c>
      <c r="Q151" s="32" t="str">
        <f t="shared" si="88"/>
        <v/>
      </c>
      <c r="R151" s="6">
        <f t="shared" si="77"/>
        <v>0</v>
      </c>
      <c r="S151" s="6">
        <f>IF(AND(D151&lt;=L$4,P151&lt;&gt;"Y"),IF(N151&lt;VLOOKUP(O151,'Runners RBH2'!A$3:FQ$114,S$1,FALSE),IF(Y$2="zero",0,Y$2),0),0)</f>
        <v>0</v>
      </c>
      <c r="T151" s="6">
        <f t="shared" si="89"/>
        <v>0</v>
      </c>
      <c r="U151" s="2"/>
      <c r="V151" s="2" t="str">
        <f>IF(O151&lt;&gt;"",VLOOKUP(O151,Runners!CZ$3:DM$180,V$1,FALSE),"")</f>
        <v/>
      </c>
      <c r="W151" s="18" t="str">
        <f t="shared" si="90"/>
        <v/>
      </c>
    </row>
    <row r="152" spans="2:23" x14ac:dyDescent="0.25">
      <c r="C152" s="3">
        <f>IF(A152&lt;&gt;"",VLOOKUP(A152,'Runners RBH2'!A$3:CT$114,C$1,FALSE),0)</f>
        <v>0</v>
      </c>
      <c r="D152" s="6">
        <f t="shared" si="80"/>
        <v>147</v>
      </c>
      <c r="E152" s="2"/>
      <c r="F152" s="2">
        <f t="shared" si="86"/>
        <v>0</v>
      </c>
      <c r="J152" s="1">
        <f t="shared" si="87"/>
        <v>0</v>
      </c>
      <c r="M152" s="8" t="str">
        <f t="shared" si="69"/>
        <v/>
      </c>
      <c r="N152" s="8" t="str">
        <f t="shared" si="70"/>
        <v/>
      </c>
      <c r="O152" s="1" t="str">
        <f t="shared" si="71"/>
        <v/>
      </c>
      <c r="P152" s="32" t="str">
        <f t="shared" si="72"/>
        <v/>
      </c>
      <c r="Q152" s="32" t="str">
        <f t="shared" si="88"/>
        <v/>
      </c>
      <c r="R152" s="6">
        <f t="shared" si="77"/>
        <v>0</v>
      </c>
      <c r="S152" s="6">
        <f>IF(AND(D152&lt;=L$4,P152&lt;&gt;"Y"),IF(N152&lt;VLOOKUP(O152,'Runners RBH2'!A$3:FQ$114,S$1,FALSE),IF(Y$2="zero",0,Y$2),0),0)</f>
        <v>0</v>
      </c>
      <c r="T152" s="6">
        <f t="shared" si="89"/>
        <v>0</v>
      </c>
      <c r="U152" s="2"/>
      <c r="V152" s="2" t="str">
        <f>IF(O152&lt;&gt;"",VLOOKUP(O152,Runners!CZ$3:DM$180,V$1,FALSE),"")</f>
        <v/>
      </c>
      <c r="W152" s="18" t="str">
        <f t="shared" si="90"/>
        <v/>
      </c>
    </row>
    <row r="153" spans="2:23" x14ac:dyDescent="0.25">
      <c r="C153" s="3">
        <f>IF(A153&lt;&gt;"",VLOOKUP(A153,'Runners RBH2'!A$3:CT$114,C$1,FALSE),0)</f>
        <v>0</v>
      </c>
      <c r="D153" s="6">
        <f t="shared" si="80"/>
        <v>148</v>
      </c>
      <c r="E153" s="2"/>
      <c r="F153" s="2">
        <f t="shared" si="86"/>
        <v>0</v>
      </c>
      <c r="J153" s="1">
        <f t="shared" si="87"/>
        <v>0</v>
      </c>
      <c r="M153" s="8" t="str">
        <f t="shared" si="69"/>
        <v/>
      </c>
      <c r="N153" s="8" t="str">
        <f t="shared" si="70"/>
        <v/>
      </c>
      <c r="O153" s="1" t="str">
        <f t="shared" si="71"/>
        <v/>
      </c>
      <c r="P153" s="32" t="str">
        <f t="shared" si="72"/>
        <v/>
      </c>
      <c r="Q153" s="32" t="str">
        <f t="shared" si="88"/>
        <v/>
      </c>
      <c r="R153" s="6">
        <f t="shared" si="77"/>
        <v>0</v>
      </c>
      <c r="S153" s="6">
        <f>IF(AND(D153&lt;=L$4,P153&lt;&gt;"Y"),IF(N153&lt;VLOOKUP(O153,'Runners RBH2'!A$3:FQ$114,S$1,FALSE),IF(Y$2="zero",0,Y$2),0),0)</f>
        <v>0</v>
      </c>
      <c r="T153" s="6">
        <f t="shared" si="89"/>
        <v>0</v>
      </c>
      <c r="U153" s="2"/>
      <c r="V153" s="2" t="str">
        <f>IF(O153&lt;&gt;"",VLOOKUP(O153,Runners!CZ$3:DM$180,V$1,FALSE),"")</f>
        <v/>
      </c>
      <c r="W153" s="18" t="str">
        <f t="shared" si="90"/>
        <v/>
      </c>
    </row>
    <row r="154" spans="2:23" x14ac:dyDescent="0.25">
      <c r="C154" s="3">
        <f>IF(A154&lt;&gt;"",VLOOKUP(A154,'Runners RBH2'!A$3:CT$114,C$1,FALSE),0)</f>
        <v>0</v>
      </c>
      <c r="D154" s="6">
        <f t="shared" si="80"/>
        <v>149</v>
      </c>
      <c r="E154" s="2"/>
      <c r="F154" s="2">
        <f t="shared" si="86"/>
        <v>0</v>
      </c>
      <c r="J154" s="1">
        <f t="shared" si="87"/>
        <v>0</v>
      </c>
      <c r="M154" s="8" t="str">
        <f t="shared" si="69"/>
        <v/>
      </c>
      <c r="N154" s="8" t="str">
        <f t="shared" si="70"/>
        <v/>
      </c>
      <c r="O154" s="1" t="str">
        <f t="shared" si="71"/>
        <v/>
      </c>
      <c r="P154" s="32" t="str">
        <f t="shared" si="72"/>
        <v/>
      </c>
      <c r="Q154" s="32" t="str">
        <f t="shared" si="88"/>
        <v/>
      </c>
      <c r="R154" s="6">
        <f t="shared" si="77"/>
        <v>0</v>
      </c>
      <c r="S154" s="6">
        <f>IF(AND(D154&lt;=L$4,P154&lt;&gt;"Y"),IF(N154&lt;VLOOKUP(O154,'Runners RBH2'!A$3:FQ$114,S$1,FALSE),IF(Y$2="zero",0,Y$2),0),0)</f>
        <v>0</v>
      </c>
      <c r="T154" s="6">
        <f t="shared" si="89"/>
        <v>0</v>
      </c>
      <c r="U154" s="2"/>
      <c r="V154" s="2" t="str">
        <f>IF(O154&lt;&gt;"",VLOOKUP(O154,Runners!CZ$3:DM$180,V$1,FALSE),"")</f>
        <v/>
      </c>
      <c r="W154" s="18" t="str">
        <f t="shared" si="90"/>
        <v/>
      </c>
    </row>
    <row r="155" spans="2:23" x14ac:dyDescent="0.25">
      <c r="C155" s="3">
        <f>IF(A155&lt;&gt;"",VLOOKUP(A155,'Runners RBH2'!A$3:CT$114,C$1,FALSE),0)</f>
        <v>0</v>
      </c>
      <c r="D155" s="6">
        <f t="shared" si="80"/>
        <v>150</v>
      </c>
      <c r="E155" s="2"/>
      <c r="F155" s="2">
        <f t="shared" si="86"/>
        <v>0</v>
      </c>
      <c r="J155" s="1">
        <f t="shared" si="87"/>
        <v>0</v>
      </c>
      <c r="M155" s="8" t="str">
        <f t="shared" si="69"/>
        <v/>
      </c>
      <c r="N155" s="8" t="str">
        <f t="shared" si="70"/>
        <v/>
      </c>
      <c r="O155" s="1" t="str">
        <f t="shared" si="71"/>
        <v/>
      </c>
      <c r="P155" s="32" t="str">
        <f t="shared" si="72"/>
        <v/>
      </c>
      <c r="Q155" s="32" t="str">
        <f t="shared" si="88"/>
        <v/>
      </c>
      <c r="R155" s="6">
        <f t="shared" si="77"/>
        <v>0</v>
      </c>
      <c r="S155" s="6">
        <f>IF(AND(D155&lt;=L$4,P155&lt;&gt;"Y"),IF(N155&lt;VLOOKUP(O155,'Runners RBH2'!A$3:FQ$114,S$1,FALSE),IF(Y$2="zero",0,Y$2),0),0)</f>
        <v>0</v>
      </c>
      <c r="T155" s="6">
        <f t="shared" si="89"/>
        <v>0</v>
      </c>
      <c r="U155" s="2"/>
      <c r="V155" s="2" t="str">
        <f>IF(O155&lt;&gt;"",VLOOKUP(O155,Runners!CZ$3:DM$180,V$1,FALSE),"")</f>
        <v/>
      </c>
      <c r="W155" s="18" t="str">
        <f t="shared" si="90"/>
        <v/>
      </c>
    </row>
    <row r="156" spans="2:23" x14ac:dyDescent="0.25">
      <c r="C156" s="3">
        <f>IF(A156&lt;&gt;"",VLOOKUP(A156,'Runners RBH2'!A$3:CT$114,C$1,FALSE),0)</f>
        <v>0</v>
      </c>
      <c r="D156" s="6">
        <f t="shared" si="80"/>
        <v>151</v>
      </c>
      <c r="E156" s="2"/>
      <c r="F156" s="2">
        <f t="shared" si="86"/>
        <v>0</v>
      </c>
      <c r="J156" s="1">
        <f t="shared" si="87"/>
        <v>0</v>
      </c>
      <c r="M156" s="8" t="str">
        <f t="shared" si="69"/>
        <v/>
      </c>
      <c r="N156" s="8" t="str">
        <f t="shared" si="70"/>
        <v/>
      </c>
      <c r="O156" s="1" t="str">
        <f t="shared" si="71"/>
        <v/>
      </c>
      <c r="P156" s="32" t="str">
        <f t="shared" si="72"/>
        <v/>
      </c>
      <c r="Q156" s="32" t="str">
        <f t="shared" si="88"/>
        <v/>
      </c>
      <c r="R156" s="6">
        <f t="shared" si="77"/>
        <v>0</v>
      </c>
      <c r="S156" s="6">
        <f>IF(AND(D156&lt;=L$4,P156&lt;&gt;"Y"),IF(N156&lt;VLOOKUP(O156,'Runners RBH2'!A$3:FQ$114,S$1,FALSE),IF(Y$2="zero",0,Y$2),0),0)</f>
        <v>0</v>
      </c>
      <c r="T156" s="6">
        <f t="shared" si="89"/>
        <v>0</v>
      </c>
      <c r="U156" s="2"/>
      <c r="V156" s="2" t="str">
        <f>IF(O156&lt;&gt;"",VLOOKUP(O156,Runners!CZ$3:DM$180,V$1,FALSE),"")</f>
        <v/>
      </c>
      <c r="W156" s="18" t="str">
        <f t="shared" si="90"/>
        <v/>
      </c>
    </row>
    <row r="157" spans="2:23" x14ac:dyDescent="0.25">
      <c r="C157" s="3">
        <f>IF(A157&lt;&gt;"",VLOOKUP(A157,'Runners RBH2'!A$3:CT$114,C$1,FALSE),0)</f>
        <v>0</v>
      </c>
      <c r="D157" s="6">
        <f t="shared" si="80"/>
        <v>152</v>
      </c>
      <c r="E157" s="2"/>
      <c r="F157" s="2">
        <f t="shared" si="86"/>
        <v>0</v>
      </c>
      <c r="J157" s="1">
        <f t="shared" si="87"/>
        <v>0</v>
      </c>
      <c r="M157" s="8" t="str">
        <f t="shared" si="69"/>
        <v/>
      </c>
      <c r="N157" s="8" t="str">
        <f t="shared" si="70"/>
        <v/>
      </c>
      <c r="O157" s="1" t="str">
        <f t="shared" si="71"/>
        <v/>
      </c>
      <c r="P157" s="32" t="str">
        <f t="shared" si="72"/>
        <v/>
      </c>
      <c r="Q157" s="32" t="str">
        <f t="shared" si="88"/>
        <v/>
      </c>
      <c r="R157" s="6">
        <f t="shared" si="77"/>
        <v>0</v>
      </c>
      <c r="S157" s="6">
        <f>IF(AND(D157&lt;=L$4,P157&lt;&gt;"Y"),IF(N157&lt;VLOOKUP(O157,'Runners RBH2'!A$3:FQ$114,S$1,FALSE),IF(Y$2="zero",0,Y$2),0),0)</f>
        <v>0</v>
      </c>
      <c r="T157" s="6">
        <f t="shared" si="89"/>
        <v>0</v>
      </c>
      <c r="U157" s="2"/>
      <c r="V157" s="2" t="str">
        <f>IF(O157&lt;&gt;"",VLOOKUP(O157,Runners!CZ$3:DM$180,V$1,FALSE),"")</f>
        <v/>
      </c>
      <c r="W157" s="18" t="str">
        <f t="shared" si="90"/>
        <v/>
      </c>
    </row>
    <row r="158" spans="2:23" x14ac:dyDescent="0.25">
      <c r="C158" s="3">
        <f>IF(A158&lt;&gt;"",VLOOKUP(A158,'Runners RBH2'!A$3:CT$114,C$1,FALSE),0)</f>
        <v>0</v>
      </c>
      <c r="D158" s="6">
        <f t="shared" si="80"/>
        <v>153</v>
      </c>
      <c r="E158" s="2"/>
      <c r="F158" s="2">
        <f t="shared" si="86"/>
        <v>0</v>
      </c>
      <c r="J158" s="1">
        <f t="shared" si="87"/>
        <v>0</v>
      </c>
      <c r="M158" s="8" t="str">
        <f t="shared" ref="M158:M189" si="91">IF(D158&lt;=L$4,SMALL(E$4:E$208,D158),"")</f>
        <v/>
      </c>
      <c r="N158" s="8" t="str">
        <f t="shared" ref="N158:N189" si="92">IF(D158&lt;=L$4,VLOOKUP(M158,E$4:F$208,2,FALSE),"")</f>
        <v/>
      </c>
      <c r="O158" s="1" t="str">
        <f t="shared" ref="O158:O189" si="93">IF(D158&lt;=L$4,VLOOKUP(M158,E$4:J$208,6,FALSE),"")</f>
        <v/>
      </c>
      <c r="P158" s="32" t="str">
        <f t="shared" ref="P158:P189" si="94">IF(D158&lt;=L$4,VLOOKUP(O158,A$4:B$208,2,FALSE),"")</f>
        <v/>
      </c>
      <c r="Q158" s="32" t="str">
        <f t="shared" si="88"/>
        <v/>
      </c>
      <c r="R158" s="6">
        <f t="shared" si="77"/>
        <v>0</v>
      </c>
      <c r="S158" s="6">
        <f>IF(AND(D158&lt;=L$4,P158&lt;&gt;"Y"),IF(N158&lt;VLOOKUP(O158,'Runners RBH2'!A$3:FQ$114,S$1,FALSE),IF(Y$2="zero",0,Y$2),0),0)</f>
        <v>0</v>
      </c>
      <c r="T158" s="6">
        <f t="shared" si="89"/>
        <v>0</v>
      </c>
      <c r="U158" s="2"/>
      <c r="V158" s="2" t="str">
        <f>IF(O158&lt;&gt;"",VLOOKUP(O158,Runners!CZ$3:DM$180,V$1,FALSE),"")</f>
        <v/>
      </c>
      <c r="W158" s="18" t="str">
        <f t="shared" si="90"/>
        <v/>
      </c>
    </row>
    <row r="159" spans="2:23" x14ac:dyDescent="0.25">
      <c r="C159" s="3">
        <f>IF(A159&lt;&gt;"",VLOOKUP(A159,'Runners RBH2'!A$3:CT$114,C$1,FALSE),0)</f>
        <v>0</v>
      </c>
      <c r="D159" s="6">
        <f t="shared" si="80"/>
        <v>154</v>
      </c>
      <c r="E159" s="2"/>
      <c r="F159" s="2">
        <f t="shared" si="86"/>
        <v>0</v>
      </c>
      <c r="J159" s="1">
        <f t="shared" si="87"/>
        <v>0</v>
      </c>
      <c r="M159" s="8" t="str">
        <f t="shared" si="91"/>
        <v/>
      </c>
      <c r="N159" s="8" t="str">
        <f t="shared" si="92"/>
        <v/>
      </c>
      <c r="O159" s="1" t="str">
        <f t="shared" si="93"/>
        <v/>
      </c>
      <c r="P159" s="32" t="str">
        <f t="shared" si="94"/>
        <v/>
      </c>
      <c r="Q159" s="32" t="str">
        <f t="shared" si="88"/>
        <v/>
      </c>
      <c r="R159" s="6">
        <f t="shared" si="77"/>
        <v>0</v>
      </c>
      <c r="S159" s="6">
        <f>IF(AND(D159&lt;=L$4,P159&lt;&gt;"Y"),IF(N159&lt;VLOOKUP(O159,'Runners RBH2'!A$3:FQ$114,S$1,FALSE),IF(Y$2="zero",0,Y$2),0),0)</f>
        <v>0</v>
      </c>
      <c r="T159" s="6">
        <f t="shared" si="89"/>
        <v>0</v>
      </c>
      <c r="U159" s="2"/>
      <c r="V159" s="2" t="str">
        <f>IF(O159&lt;&gt;"",VLOOKUP(O159,Runners!CZ$3:DM$180,V$1,FALSE),"")</f>
        <v/>
      </c>
      <c r="W159" s="18" t="str">
        <f t="shared" si="90"/>
        <v/>
      </c>
    </row>
    <row r="160" spans="2:23" x14ac:dyDescent="0.25">
      <c r="C160" s="3">
        <f>IF(A160&lt;&gt;"",VLOOKUP(A160,'Runners RBH2'!A$3:CT$114,C$1,FALSE),0)</f>
        <v>0</v>
      </c>
      <c r="D160" s="6">
        <f t="shared" si="80"/>
        <v>155</v>
      </c>
      <c r="E160" s="2"/>
      <c r="F160" s="2">
        <f t="shared" si="86"/>
        <v>0</v>
      </c>
      <c r="J160" s="1">
        <f t="shared" si="87"/>
        <v>0</v>
      </c>
      <c r="M160" s="8" t="str">
        <f t="shared" si="91"/>
        <v/>
      </c>
      <c r="N160" s="8" t="str">
        <f t="shared" si="92"/>
        <v/>
      </c>
      <c r="O160" s="1" t="str">
        <f t="shared" si="93"/>
        <v/>
      </c>
      <c r="P160" s="32" t="str">
        <f t="shared" si="94"/>
        <v/>
      </c>
      <c r="Q160" s="32" t="str">
        <f t="shared" si="88"/>
        <v/>
      </c>
      <c r="R160" s="6">
        <f t="shared" si="77"/>
        <v>0</v>
      </c>
      <c r="S160" s="6">
        <f>IF(AND(D160&lt;=L$4,P160&lt;&gt;"Y"),IF(N160&lt;VLOOKUP(O160,'Runners RBH2'!A$3:FQ$114,S$1,FALSE),IF(Y$2="zero",0,Y$2),0),0)</f>
        <v>0</v>
      </c>
      <c r="T160" s="6">
        <f t="shared" si="89"/>
        <v>0</v>
      </c>
      <c r="U160" s="2"/>
      <c r="V160" s="2" t="str">
        <f>IF(O160&lt;&gt;"",VLOOKUP(O160,Runners!CZ$3:DM$180,V$1,FALSE),"")</f>
        <v/>
      </c>
      <c r="W160" s="18" t="str">
        <f t="shared" si="90"/>
        <v/>
      </c>
    </row>
    <row r="161" spans="3:23" x14ac:dyDescent="0.25">
      <c r="C161" s="3">
        <f>IF(A161&lt;&gt;"",VLOOKUP(A161,'Runners RBH2'!A$3:CT$114,C$1,FALSE),0)</f>
        <v>0</v>
      </c>
      <c r="D161" s="6">
        <f t="shared" si="80"/>
        <v>156</v>
      </c>
      <c r="E161" s="2"/>
      <c r="F161" s="2">
        <f t="shared" si="86"/>
        <v>0</v>
      </c>
      <c r="J161" s="1">
        <f t="shared" si="87"/>
        <v>0</v>
      </c>
      <c r="M161" s="8" t="str">
        <f t="shared" si="91"/>
        <v/>
      </c>
      <c r="N161" s="8" t="str">
        <f t="shared" si="92"/>
        <v/>
      </c>
      <c r="O161" s="1" t="str">
        <f t="shared" si="93"/>
        <v/>
      </c>
      <c r="P161" s="32" t="str">
        <f t="shared" si="94"/>
        <v/>
      </c>
      <c r="Q161" s="32" t="str">
        <f t="shared" si="88"/>
        <v/>
      </c>
      <c r="R161" s="6">
        <f t="shared" si="77"/>
        <v>0</v>
      </c>
      <c r="S161" s="6">
        <f>IF(AND(D161&lt;=L$4,P161&lt;&gt;"Y"),IF(N161&lt;VLOOKUP(O161,'Runners RBH2'!A$3:FQ$114,S$1,FALSE),IF(Y$2="zero",0,Y$2),0),0)</f>
        <v>0</v>
      </c>
      <c r="T161" s="6">
        <f t="shared" si="89"/>
        <v>0</v>
      </c>
      <c r="U161" s="2"/>
      <c r="V161" s="2" t="str">
        <f>IF(O161&lt;&gt;"",VLOOKUP(O161,Runners!CZ$3:DM$180,V$1,FALSE),"")</f>
        <v/>
      </c>
      <c r="W161" s="18" t="str">
        <f t="shared" si="90"/>
        <v/>
      </c>
    </row>
    <row r="162" spans="3:23" x14ac:dyDescent="0.25">
      <c r="C162" s="3">
        <f>IF(A162&lt;&gt;"",VLOOKUP(A162,'Runners RBH2'!A$3:CT$114,C$1,FALSE),0)</f>
        <v>0</v>
      </c>
      <c r="D162" s="6">
        <f t="shared" si="80"/>
        <v>157</v>
      </c>
      <c r="E162" s="2"/>
      <c r="F162" s="2">
        <f t="shared" si="86"/>
        <v>0</v>
      </c>
      <c r="J162" s="1">
        <f t="shared" si="87"/>
        <v>0</v>
      </c>
      <c r="M162" s="8" t="str">
        <f t="shared" si="91"/>
        <v/>
      </c>
      <c r="N162" s="8" t="str">
        <f t="shared" si="92"/>
        <v/>
      </c>
      <c r="O162" s="1" t="str">
        <f t="shared" si="93"/>
        <v/>
      </c>
      <c r="P162" s="32" t="str">
        <f t="shared" si="94"/>
        <v/>
      </c>
      <c r="Q162" s="32" t="str">
        <f t="shared" si="88"/>
        <v/>
      </c>
      <c r="R162" s="6">
        <f t="shared" si="77"/>
        <v>0</v>
      </c>
      <c r="S162" s="6">
        <f>IF(AND(D162&lt;=L$4,P162&lt;&gt;"Y"),IF(N162&lt;VLOOKUP(O162,'Runners RBH2'!A$3:FQ$114,S$1,FALSE),IF(Y$2="zero",0,Y$2),0),0)</f>
        <v>0</v>
      </c>
      <c r="T162" s="6">
        <f t="shared" si="89"/>
        <v>0</v>
      </c>
      <c r="U162" s="2"/>
      <c r="V162" s="2" t="str">
        <f>IF(O162&lt;&gt;"",VLOOKUP(O162,Runners!CZ$3:DM$180,V$1,FALSE),"")</f>
        <v/>
      </c>
      <c r="W162" s="18" t="str">
        <f t="shared" si="90"/>
        <v/>
      </c>
    </row>
    <row r="163" spans="3:23" x14ac:dyDescent="0.25">
      <c r="C163" s="3">
        <f>IF(A163&lt;&gt;"",VLOOKUP(A163,'Runners RBH2'!A$3:CT$114,C$1,FALSE),0)</f>
        <v>0</v>
      </c>
      <c r="D163" s="6">
        <f t="shared" si="80"/>
        <v>158</v>
      </c>
      <c r="E163" s="2"/>
      <c r="F163" s="2">
        <f t="shared" si="86"/>
        <v>0</v>
      </c>
      <c r="J163" s="1">
        <f t="shared" si="87"/>
        <v>0</v>
      </c>
      <c r="M163" s="8" t="str">
        <f t="shared" si="91"/>
        <v/>
      </c>
      <c r="N163" s="8" t="str">
        <f t="shared" si="92"/>
        <v/>
      </c>
      <c r="O163" s="1" t="str">
        <f t="shared" si="93"/>
        <v/>
      </c>
      <c r="P163" s="32" t="str">
        <f t="shared" si="94"/>
        <v/>
      </c>
      <c r="Q163" s="32" t="str">
        <f t="shared" si="88"/>
        <v/>
      </c>
      <c r="R163" s="6">
        <f t="shared" si="77"/>
        <v>0</v>
      </c>
      <c r="S163" s="6">
        <f>IF(AND(D163&lt;=L$4,P163&lt;&gt;"Y"),IF(N163&lt;VLOOKUP(O163,'Runners RBH2'!A$3:FQ$114,S$1,FALSE),IF(Y$2="zero",0,Y$2),0),0)</f>
        <v>0</v>
      </c>
      <c r="T163" s="6">
        <f t="shared" si="89"/>
        <v>0</v>
      </c>
      <c r="U163" s="2"/>
      <c r="V163" s="2" t="str">
        <f>IF(O163&lt;&gt;"",VLOOKUP(O163,Runners!CZ$3:DM$180,V$1,FALSE),"")</f>
        <v/>
      </c>
      <c r="W163" s="18" t="str">
        <f t="shared" si="90"/>
        <v/>
      </c>
    </row>
    <row r="164" spans="3:23" x14ac:dyDescent="0.25">
      <c r="C164" s="3">
        <f>IF(A164&lt;&gt;"",VLOOKUP(A164,'Runners RBH2'!A$3:CT$114,C$1,FALSE),0)</f>
        <v>0</v>
      </c>
      <c r="D164" s="6">
        <f t="shared" si="80"/>
        <v>159</v>
      </c>
      <c r="E164" s="2"/>
      <c r="F164" s="2">
        <f t="shared" si="86"/>
        <v>0</v>
      </c>
      <c r="J164" s="1">
        <f t="shared" si="87"/>
        <v>0</v>
      </c>
      <c r="M164" s="8" t="str">
        <f t="shared" si="91"/>
        <v/>
      </c>
      <c r="N164" s="8" t="str">
        <f t="shared" si="92"/>
        <v/>
      </c>
      <c r="O164" s="1" t="str">
        <f t="shared" si="93"/>
        <v/>
      </c>
      <c r="P164" s="32" t="str">
        <f t="shared" si="94"/>
        <v/>
      </c>
      <c r="Q164" s="32" t="str">
        <f t="shared" si="88"/>
        <v/>
      </c>
      <c r="R164" s="6">
        <f t="shared" si="77"/>
        <v>0</v>
      </c>
      <c r="S164" s="6">
        <f>IF(AND(D164&lt;=L$4,P164&lt;&gt;"Y"),IF(N164&lt;VLOOKUP(O164,'Runners RBH2'!A$3:FQ$114,S$1,FALSE),IF(Y$2="zero",0,Y$2),0),0)</f>
        <v>0</v>
      </c>
      <c r="T164" s="6">
        <f t="shared" si="89"/>
        <v>0</v>
      </c>
      <c r="U164" s="2"/>
      <c r="V164" s="2" t="str">
        <f>IF(O164&lt;&gt;"",VLOOKUP(O164,Runners!CZ$3:DM$180,V$1,FALSE),"")</f>
        <v/>
      </c>
      <c r="W164" s="18" t="str">
        <f t="shared" si="90"/>
        <v/>
      </c>
    </row>
    <row r="165" spans="3:23" x14ac:dyDescent="0.25">
      <c r="C165" s="3">
        <f>IF(A165&lt;&gt;"",VLOOKUP(A165,'Runners RBH2'!A$3:CT$114,C$1,FALSE),0)</f>
        <v>0</v>
      </c>
      <c r="D165" s="6">
        <f t="shared" si="80"/>
        <v>160</v>
      </c>
      <c r="E165" s="2"/>
      <c r="F165" s="2">
        <f t="shared" si="86"/>
        <v>0</v>
      </c>
      <c r="J165" s="1">
        <f t="shared" si="87"/>
        <v>0</v>
      </c>
      <c r="M165" s="8" t="str">
        <f t="shared" si="91"/>
        <v/>
      </c>
      <c r="N165" s="8" t="str">
        <f t="shared" si="92"/>
        <v/>
      </c>
      <c r="O165" s="1" t="str">
        <f t="shared" si="93"/>
        <v/>
      </c>
      <c r="P165" s="32" t="str">
        <f t="shared" si="94"/>
        <v/>
      </c>
      <c r="Q165" s="32" t="str">
        <f t="shared" si="88"/>
        <v/>
      </c>
      <c r="R165" s="6">
        <f t="shared" si="77"/>
        <v>0</v>
      </c>
      <c r="S165" s="6">
        <f>IF(AND(D165&lt;=L$4,P165&lt;&gt;"Y"),IF(N165&lt;VLOOKUP(O165,'Runners RBH2'!A$3:FQ$114,S$1,FALSE),IF(Y$2="zero",0,Y$2),0),0)</f>
        <v>0</v>
      </c>
      <c r="T165" s="6">
        <f t="shared" si="89"/>
        <v>0</v>
      </c>
      <c r="U165" s="2"/>
      <c r="V165" s="2" t="str">
        <f>IF(O165&lt;&gt;"",VLOOKUP(O165,Runners!CZ$3:DM$180,V$1,FALSE),"")</f>
        <v/>
      </c>
      <c r="W165" s="18" t="str">
        <f t="shared" si="90"/>
        <v/>
      </c>
    </row>
    <row r="166" spans="3:23" x14ac:dyDescent="0.25">
      <c r="C166" s="3">
        <f>IF(A166&lt;&gt;"",VLOOKUP(A166,'Runners RBH2'!A$3:CT$114,C$1,FALSE),0)</f>
        <v>0</v>
      </c>
      <c r="D166" s="6">
        <f t="shared" si="80"/>
        <v>161</v>
      </c>
      <c r="E166" s="2"/>
      <c r="F166" s="2">
        <f t="shared" si="86"/>
        <v>0</v>
      </c>
      <c r="J166" s="1">
        <f t="shared" si="87"/>
        <v>0</v>
      </c>
      <c r="M166" s="8" t="str">
        <f t="shared" si="91"/>
        <v/>
      </c>
      <c r="N166" s="8" t="str">
        <f t="shared" si="92"/>
        <v/>
      </c>
      <c r="O166" s="1" t="str">
        <f t="shared" si="93"/>
        <v/>
      </c>
      <c r="P166" s="32" t="str">
        <f t="shared" si="94"/>
        <v/>
      </c>
      <c r="Q166" s="32" t="str">
        <f t="shared" si="88"/>
        <v/>
      </c>
      <c r="R166" s="6">
        <f t="shared" si="77"/>
        <v>0</v>
      </c>
      <c r="S166" s="6">
        <f>IF(AND(D166&lt;=L$4,P166&lt;&gt;"Y"),IF(N166&lt;VLOOKUP(O166,'Runners RBH2'!A$3:FQ$114,S$1,FALSE),IF(Y$2="zero",0,Y$2),0),0)</f>
        <v>0</v>
      </c>
      <c r="T166" s="6">
        <f t="shared" si="89"/>
        <v>0</v>
      </c>
      <c r="U166" s="2"/>
      <c r="V166" s="2" t="str">
        <f>IF(O166&lt;&gt;"",VLOOKUP(O166,Runners!CZ$3:DM$180,V$1,FALSE),"")</f>
        <v/>
      </c>
      <c r="W166" s="18" t="str">
        <f t="shared" si="90"/>
        <v/>
      </c>
    </row>
    <row r="167" spans="3:23" x14ac:dyDescent="0.25">
      <c r="C167" s="3">
        <f>IF(A167&lt;&gt;"",VLOOKUP(A167,'Runners RBH2'!A$3:CT$114,C$1,FALSE),0)</f>
        <v>0</v>
      </c>
      <c r="D167" s="6">
        <f t="shared" si="80"/>
        <v>162</v>
      </c>
      <c r="E167" s="2"/>
      <c r="F167" s="2">
        <f t="shared" si="86"/>
        <v>0</v>
      </c>
      <c r="J167" s="1">
        <f t="shared" si="87"/>
        <v>0</v>
      </c>
      <c r="M167" s="8" t="str">
        <f t="shared" si="91"/>
        <v/>
      </c>
      <c r="N167" s="8" t="str">
        <f t="shared" si="92"/>
        <v/>
      </c>
      <c r="O167" s="1" t="str">
        <f t="shared" si="93"/>
        <v/>
      </c>
      <c r="P167" s="32" t="str">
        <f t="shared" si="94"/>
        <v/>
      </c>
      <c r="Q167" s="32" t="str">
        <f t="shared" si="88"/>
        <v/>
      </c>
      <c r="R167" s="6">
        <f t="shared" si="77"/>
        <v>0</v>
      </c>
      <c r="S167" s="6">
        <f>IF(AND(D167&lt;=L$4,P167&lt;&gt;"Y"),IF(N167&lt;VLOOKUP(O167,'Runners RBH2'!A$3:FQ$114,S$1,FALSE),IF(Y$2="zero",0,Y$2),0),0)</f>
        <v>0</v>
      </c>
      <c r="T167" s="6">
        <f t="shared" si="89"/>
        <v>0</v>
      </c>
      <c r="U167" s="2"/>
      <c r="V167" s="2" t="str">
        <f>IF(O167&lt;&gt;"",VLOOKUP(O167,Runners!CZ$3:DM$180,V$1,FALSE),"")</f>
        <v/>
      </c>
      <c r="W167" s="18" t="str">
        <f t="shared" si="90"/>
        <v/>
      </c>
    </row>
    <row r="168" spans="3:23" x14ac:dyDescent="0.25">
      <c r="C168" s="3">
        <f>IF(A168&lt;&gt;"",VLOOKUP(A168,'Runners RBH2'!A$3:CT$114,C$1,FALSE),0)</f>
        <v>0</v>
      </c>
      <c r="D168" s="6">
        <f t="shared" si="80"/>
        <v>163</v>
      </c>
      <c r="E168" s="2"/>
      <c r="F168" s="2">
        <f t="shared" si="86"/>
        <v>0</v>
      </c>
      <c r="J168" s="1">
        <f t="shared" si="87"/>
        <v>0</v>
      </c>
      <c r="M168" s="8" t="str">
        <f t="shared" si="91"/>
        <v/>
      </c>
      <c r="N168" s="8" t="str">
        <f t="shared" si="92"/>
        <v/>
      </c>
      <c r="O168" s="1" t="str">
        <f t="shared" si="93"/>
        <v/>
      </c>
      <c r="P168" s="32" t="str">
        <f t="shared" si="94"/>
        <v/>
      </c>
      <c r="Q168" s="32" t="str">
        <f t="shared" si="88"/>
        <v/>
      </c>
      <c r="R168" s="6">
        <f t="shared" si="77"/>
        <v>0</v>
      </c>
      <c r="S168" s="6">
        <f>IF(AND(D168&lt;=L$4,P168&lt;&gt;"Y"),IF(N168&lt;VLOOKUP(O168,'Runners RBH2'!A$3:FQ$114,S$1,FALSE),IF(Y$2="zero",0,Y$2),0),0)</f>
        <v>0</v>
      </c>
      <c r="T168" s="6">
        <f t="shared" si="89"/>
        <v>0</v>
      </c>
      <c r="U168" s="2"/>
      <c r="V168" s="2" t="str">
        <f>IF(O168&lt;&gt;"",VLOOKUP(O168,Runners!CZ$3:DM$180,V$1,FALSE),"")</f>
        <v/>
      </c>
      <c r="W168" s="18" t="str">
        <f t="shared" si="90"/>
        <v/>
      </c>
    </row>
    <row r="169" spans="3:23" x14ac:dyDescent="0.25">
      <c r="C169" s="3">
        <f>IF(A169&lt;&gt;"",VLOOKUP(A169,'Runners RBH2'!A$3:CT$114,C$1,FALSE),0)</f>
        <v>0</v>
      </c>
      <c r="D169" s="6">
        <f t="shared" si="80"/>
        <v>164</v>
      </c>
      <c r="E169" s="2"/>
      <c r="F169" s="2">
        <f t="shared" si="86"/>
        <v>0</v>
      </c>
      <c r="J169" s="1">
        <f t="shared" si="87"/>
        <v>0</v>
      </c>
      <c r="M169" s="8" t="str">
        <f t="shared" si="91"/>
        <v/>
      </c>
      <c r="N169" s="8" t="str">
        <f t="shared" si="92"/>
        <v/>
      </c>
      <c r="O169" s="1" t="str">
        <f t="shared" si="93"/>
        <v/>
      </c>
      <c r="P169" s="32" t="str">
        <f t="shared" si="94"/>
        <v/>
      </c>
      <c r="Q169" s="32" t="str">
        <f t="shared" si="88"/>
        <v/>
      </c>
      <c r="R169" s="6">
        <f t="shared" si="77"/>
        <v>0</v>
      </c>
      <c r="S169" s="6">
        <f>IF(AND(D169&lt;=L$4,P169&lt;&gt;"Y"),IF(N169&lt;VLOOKUP(O169,'Runners RBH2'!A$3:FQ$114,S$1,FALSE),IF(Y$2="zero",0,Y$2),0),0)</f>
        <v>0</v>
      </c>
      <c r="T169" s="6">
        <f t="shared" si="89"/>
        <v>0</v>
      </c>
      <c r="U169" s="2"/>
      <c r="V169" s="2" t="str">
        <f>IF(O169&lt;&gt;"",VLOOKUP(O169,Runners!CZ$3:DM$180,V$1,FALSE),"")</f>
        <v/>
      </c>
      <c r="W169" s="18" t="str">
        <f t="shared" si="90"/>
        <v/>
      </c>
    </row>
    <row r="170" spans="3:23" x14ac:dyDescent="0.25">
      <c r="C170" s="3">
        <f>IF(A170&lt;&gt;"",VLOOKUP(A170,'Runners RBH2'!A$3:CT$114,C$1,FALSE),0)</f>
        <v>0</v>
      </c>
      <c r="D170" s="6">
        <f t="shared" si="80"/>
        <v>165</v>
      </c>
      <c r="E170" s="2"/>
      <c r="F170" s="2">
        <f t="shared" si="86"/>
        <v>0</v>
      </c>
      <c r="J170" s="1">
        <f t="shared" si="87"/>
        <v>0</v>
      </c>
      <c r="M170" s="8" t="str">
        <f t="shared" si="91"/>
        <v/>
      </c>
      <c r="N170" s="8" t="str">
        <f t="shared" si="92"/>
        <v/>
      </c>
      <c r="O170" s="1" t="str">
        <f t="shared" si="93"/>
        <v/>
      </c>
      <c r="P170" s="32" t="str">
        <f t="shared" si="94"/>
        <v/>
      </c>
      <c r="Q170" s="32" t="str">
        <f t="shared" si="88"/>
        <v/>
      </c>
      <c r="R170" s="6">
        <f t="shared" si="77"/>
        <v>0</v>
      </c>
      <c r="S170" s="6">
        <f>IF(AND(D170&lt;=L$4,P170&lt;&gt;"Y"),IF(N170&lt;VLOOKUP(O170,'Runners RBH2'!A$3:FQ$114,S$1,FALSE),IF(Y$2="zero",0,Y$2),0),0)</f>
        <v>0</v>
      </c>
      <c r="T170" s="6">
        <f t="shared" si="89"/>
        <v>0</v>
      </c>
      <c r="U170" s="2"/>
      <c r="V170" s="2" t="str">
        <f>IF(O170&lt;&gt;"",VLOOKUP(O170,Runners!CZ$3:DM$180,V$1,FALSE),"")</f>
        <v/>
      </c>
      <c r="W170" s="18" t="str">
        <f t="shared" si="90"/>
        <v/>
      </c>
    </row>
    <row r="171" spans="3:23" x14ac:dyDescent="0.25">
      <c r="C171" s="3">
        <f>IF(A171&lt;&gt;"",VLOOKUP(A171,'Runners RBH2'!A$3:CT$114,C$1,FALSE),0)</f>
        <v>0</v>
      </c>
      <c r="D171" s="6">
        <f t="shared" ref="D171:D207" si="95">D170+1</f>
        <v>166</v>
      </c>
      <c r="E171" s="2"/>
      <c r="F171" s="2">
        <f t="shared" si="86"/>
        <v>0</v>
      </c>
      <c r="J171" s="1">
        <f t="shared" si="87"/>
        <v>0</v>
      </c>
      <c r="M171" s="8" t="str">
        <f t="shared" si="91"/>
        <v/>
      </c>
      <c r="N171" s="8" t="str">
        <f t="shared" si="92"/>
        <v/>
      </c>
      <c r="O171" s="1" t="str">
        <f t="shared" si="93"/>
        <v/>
      </c>
      <c r="P171" s="32" t="str">
        <f t="shared" si="94"/>
        <v/>
      </c>
      <c r="Q171" s="32" t="str">
        <f t="shared" si="88"/>
        <v/>
      </c>
      <c r="R171" s="6">
        <f t="shared" si="77"/>
        <v>0</v>
      </c>
      <c r="S171" s="6">
        <f>IF(AND(D171&lt;=L$4,P171&lt;&gt;"Y"),IF(N171&lt;VLOOKUP(O171,'Runners RBH2'!A$3:FQ$114,S$1,FALSE),IF(Y$2="zero",0,Y$2),0),0)</f>
        <v>0</v>
      </c>
      <c r="T171" s="6">
        <f t="shared" si="89"/>
        <v>0</v>
      </c>
      <c r="U171" s="2"/>
      <c r="V171" s="2" t="str">
        <f>IF(O171&lt;&gt;"",VLOOKUP(O171,Runners!CZ$3:DM$180,V$1,FALSE),"")</f>
        <v/>
      </c>
      <c r="W171" s="18" t="str">
        <f t="shared" si="90"/>
        <v/>
      </c>
    </row>
    <row r="172" spans="3:23" x14ac:dyDescent="0.25">
      <c r="C172" s="3">
        <f>IF(A172&lt;&gt;"",VLOOKUP(A172,'Runners RBH2'!A$3:CT$114,C$1,FALSE),0)</f>
        <v>0</v>
      </c>
      <c r="D172" s="6">
        <f t="shared" si="95"/>
        <v>167</v>
      </c>
      <c r="E172" s="2"/>
      <c r="F172" s="2">
        <f t="shared" si="86"/>
        <v>0</v>
      </c>
      <c r="J172" s="1">
        <f t="shared" si="87"/>
        <v>0</v>
      </c>
      <c r="M172" s="8" t="str">
        <f t="shared" si="91"/>
        <v/>
      </c>
      <c r="N172" s="8" t="str">
        <f t="shared" si="92"/>
        <v/>
      </c>
      <c r="O172" s="1" t="str">
        <f t="shared" si="93"/>
        <v/>
      </c>
      <c r="P172" s="32" t="str">
        <f t="shared" si="94"/>
        <v/>
      </c>
      <c r="Q172" s="32" t="str">
        <f t="shared" si="88"/>
        <v/>
      </c>
      <c r="R172" s="6">
        <f t="shared" si="77"/>
        <v>0</v>
      </c>
      <c r="S172" s="6">
        <f>IF(AND(D172&lt;=L$4,P172&lt;&gt;"Y"),IF(N172&lt;VLOOKUP(O172,'Runners RBH2'!A$3:FQ$114,S$1,FALSE),IF(Y$2="zero",0,Y$2),0),0)</f>
        <v>0</v>
      </c>
      <c r="T172" s="6">
        <f t="shared" si="89"/>
        <v>0</v>
      </c>
      <c r="U172" s="2"/>
      <c r="V172" s="2" t="str">
        <f>IF(O172&lt;&gt;"",VLOOKUP(O172,Runners!CZ$3:DM$180,V$1,FALSE),"")</f>
        <v/>
      </c>
      <c r="W172" s="18" t="str">
        <f t="shared" si="90"/>
        <v/>
      </c>
    </row>
    <row r="173" spans="3:23" x14ac:dyDescent="0.25">
      <c r="C173" s="3">
        <f>IF(A173&lt;&gt;"",VLOOKUP(A173,'Runners RBH2'!A$3:CT$114,C$1,FALSE),0)</f>
        <v>0</v>
      </c>
      <c r="D173" s="6">
        <f t="shared" si="95"/>
        <v>168</v>
      </c>
      <c r="E173" s="2"/>
      <c r="F173" s="2">
        <f t="shared" si="86"/>
        <v>0</v>
      </c>
      <c r="J173" s="1">
        <f t="shared" si="87"/>
        <v>0</v>
      </c>
      <c r="M173" s="8" t="str">
        <f t="shared" si="91"/>
        <v/>
      </c>
      <c r="N173" s="8" t="str">
        <f t="shared" si="92"/>
        <v/>
      </c>
      <c r="O173" s="1" t="str">
        <f t="shared" si="93"/>
        <v/>
      </c>
      <c r="P173" s="32" t="str">
        <f t="shared" si="94"/>
        <v/>
      </c>
      <c r="Q173" s="32" t="str">
        <f t="shared" si="88"/>
        <v/>
      </c>
      <c r="R173" s="6">
        <f t="shared" si="77"/>
        <v>0</v>
      </c>
      <c r="S173" s="6">
        <f>IF(AND(D173&lt;=L$4,P173&lt;&gt;"Y"),IF(N173&lt;VLOOKUP(O173,'Runners RBH2'!A$3:FQ$114,S$1,FALSE),IF(Y$2="zero",0,Y$2),0),0)</f>
        <v>0</v>
      </c>
      <c r="T173" s="6">
        <f t="shared" si="89"/>
        <v>0</v>
      </c>
      <c r="U173" s="2"/>
      <c r="V173" s="2" t="str">
        <f>IF(O173&lt;&gt;"",VLOOKUP(O173,Runners!CZ$3:DM$180,V$1,FALSE),"")</f>
        <v/>
      </c>
      <c r="W173" s="18" t="str">
        <f t="shared" si="90"/>
        <v/>
      </c>
    </row>
    <row r="174" spans="3:23" x14ac:dyDescent="0.25">
      <c r="C174" s="3">
        <f>IF(A174&lt;&gt;"",VLOOKUP(A174,'Runners RBH2'!A$3:CT$114,C$1,FALSE),0)</f>
        <v>0</v>
      </c>
      <c r="D174" s="6">
        <f t="shared" si="95"/>
        <v>169</v>
      </c>
      <c r="E174" s="2"/>
      <c r="F174" s="2">
        <f t="shared" si="86"/>
        <v>0</v>
      </c>
      <c r="J174" s="1">
        <f t="shared" si="87"/>
        <v>0</v>
      </c>
      <c r="M174" s="8" t="str">
        <f t="shared" si="91"/>
        <v/>
      </c>
      <c r="N174" s="8" t="str">
        <f t="shared" si="92"/>
        <v/>
      </c>
      <c r="O174" s="1" t="str">
        <f t="shared" si="93"/>
        <v/>
      </c>
      <c r="P174" s="32" t="str">
        <f t="shared" si="94"/>
        <v/>
      </c>
      <c r="Q174" s="32" t="str">
        <f t="shared" si="88"/>
        <v/>
      </c>
      <c r="R174" s="6">
        <f t="shared" si="77"/>
        <v>0</v>
      </c>
      <c r="S174" s="6">
        <f>IF(AND(D174&lt;=L$4,P174&lt;&gt;"Y"),IF(N174&lt;VLOOKUP(O174,'Runners RBH2'!A$3:FQ$114,S$1,FALSE),IF(Y$2="zero",0,Y$2),0),0)</f>
        <v>0</v>
      </c>
      <c r="T174" s="6">
        <f t="shared" si="89"/>
        <v>0</v>
      </c>
      <c r="U174" s="2"/>
      <c r="V174" s="2" t="str">
        <f>IF(O174&lt;&gt;"",VLOOKUP(O174,Runners!CZ$3:DM$180,V$1,FALSE),"")</f>
        <v/>
      </c>
      <c r="W174" s="18" t="str">
        <f t="shared" si="90"/>
        <v/>
      </c>
    </row>
    <row r="175" spans="3:23" x14ac:dyDescent="0.25">
      <c r="C175" s="3">
        <f>IF(A175&lt;&gt;"",VLOOKUP(A175,'Runners RBH2'!A$3:CT$114,C$1,FALSE),0)</f>
        <v>0</v>
      </c>
      <c r="D175" s="6">
        <f t="shared" si="95"/>
        <v>170</v>
      </c>
      <c r="E175" s="2"/>
      <c r="F175" s="2">
        <f t="shared" si="86"/>
        <v>0</v>
      </c>
      <c r="J175" s="1">
        <f t="shared" si="87"/>
        <v>0</v>
      </c>
      <c r="M175" s="8" t="str">
        <f t="shared" si="91"/>
        <v/>
      </c>
      <c r="N175" s="8" t="str">
        <f t="shared" si="92"/>
        <v/>
      </c>
      <c r="O175" s="1" t="str">
        <f t="shared" si="93"/>
        <v/>
      </c>
      <c r="P175" s="32" t="str">
        <f t="shared" si="94"/>
        <v/>
      </c>
      <c r="Q175" s="32" t="str">
        <f t="shared" si="88"/>
        <v/>
      </c>
      <c r="R175" s="6">
        <f t="shared" si="77"/>
        <v>0</v>
      </c>
      <c r="S175" s="6">
        <f>IF(AND(D175&lt;=L$4,P175&lt;&gt;"Y"),IF(N175&lt;VLOOKUP(O175,'Runners RBH2'!A$3:FQ$114,S$1,FALSE),IF(Y$2="zero",0,Y$2),0),0)</f>
        <v>0</v>
      </c>
      <c r="T175" s="6">
        <f t="shared" si="89"/>
        <v>0</v>
      </c>
      <c r="U175" s="2"/>
      <c r="V175" s="2" t="str">
        <f>IF(O175&lt;&gt;"",VLOOKUP(O175,Runners!CZ$3:DM$180,V$1,FALSE),"")</f>
        <v/>
      </c>
      <c r="W175" s="18" t="str">
        <f t="shared" si="90"/>
        <v/>
      </c>
    </row>
    <row r="176" spans="3:23" x14ac:dyDescent="0.25">
      <c r="C176" s="3">
        <f>IF(A176&lt;&gt;"",VLOOKUP(A176,'Runners RBH2'!A$3:CT$114,C$1,FALSE),0)</f>
        <v>0</v>
      </c>
      <c r="D176" s="6">
        <f t="shared" si="95"/>
        <v>171</v>
      </c>
      <c r="E176" s="2"/>
      <c r="F176" s="2">
        <f t="shared" si="86"/>
        <v>0</v>
      </c>
      <c r="J176" s="1">
        <f t="shared" si="87"/>
        <v>0</v>
      </c>
      <c r="M176" s="8" t="str">
        <f t="shared" si="91"/>
        <v/>
      </c>
      <c r="N176" s="8" t="str">
        <f t="shared" si="92"/>
        <v/>
      </c>
      <c r="O176" s="1" t="str">
        <f t="shared" si="93"/>
        <v/>
      </c>
      <c r="P176" s="32" t="str">
        <f t="shared" si="94"/>
        <v/>
      </c>
      <c r="Q176" s="32" t="str">
        <f t="shared" si="88"/>
        <v/>
      </c>
      <c r="R176" s="6">
        <f t="shared" si="77"/>
        <v>0</v>
      </c>
      <c r="S176" s="6">
        <f>IF(AND(D176&lt;=L$4,P176&lt;&gt;"Y"),IF(N176&lt;VLOOKUP(O176,'Runners RBH2'!A$3:FQ$114,S$1,FALSE),IF(Y$2="zero",0,Y$2),0),0)</f>
        <v>0</v>
      </c>
      <c r="T176" s="6">
        <f t="shared" si="89"/>
        <v>0</v>
      </c>
      <c r="U176" s="2"/>
      <c r="V176" s="2" t="str">
        <f>IF(O176&lt;&gt;"",VLOOKUP(O176,Runners!CZ$3:DM$180,V$1,FALSE),"")</f>
        <v/>
      </c>
      <c r="W176" s="18" t="str">
        <f t="shared" si="90"/>
        <v/>
      </c>
    </row>
    <row r="177" spans="3:23" x14ac:dyDescent="0.25">
      <c r="C177" s="3">
        <f>IF(A177&lt;&gt;"",VLOOKUP(A177,'Runners RBH2'!A$3:CT$114,C$1,FALSE),0)</f>
        <v>0</v>
      </c>
      <c r="D177" s="6">
        <f t="shared" si="95"/>
        <v>172</v>
      </c>
      <c r="E177" s="2"/>
      <c r="F177" s="2">
        <f t="shared" si="86"/>
        <v>0</v>
      </c>
      <c r="J177" s="1">
        <f t="shared" si="87"/>
        <v>0</v>
      </c>
      <c r="M177" s="8" t="str">
        <f t="shared" si="91"/>
        <v/>
      </c>
      <c r="N177" s="8" t="str">
        <f t="shared" si="92"/>
        <v/>
      </c>
      <c r="O177" s="1" t="str">
        <f t="shared" si="93"/>
        <v/>
      </c>
      <c r="P177" s="32" t="str">
        <f t="shared" si="94"/>
        <v/>
      </c>
      <c r="Q177" s="32" t="str">
        <f t="shared" si="88"/>
        <v/>
      </c>
      <c r="R177" s="6">
        <f t="shared" si="77"/>
        <v>0</v>
      </c>
      <c r="S177" s="6">
        <f>IF(AND(D177&lt;=L$4,P177&lt;&gt;"Y"),IF(N177&lt;VLOOKUP(O177,'Runners RBH2'!A$3:FQ$114,S$1,FALSE),IF(Y$2="zero",0,Y$2),0),0)</f>
        <v>0</v>
      </c>
      <c r="T177" s="6">
        <f t="shared" si="89"/>
        <v>0</v>
      </c>
      <c r="U177" s="2"/>
      <c r="V177" s="2" t="str">
        <f>IF(O177&lt;&gt;"",VLOOKUP(O177,Runners!CZ$3:DM$180,V$1,FALSE),"")</f>
        <v/>
      </c>
      <c r="W177" s="18" t="str">
        <f t="shared" si="90"/>
        <v/>
      </c>
    </row>
    <row r="178" spans="3:23" x14ac:dyDescent="0.25">
      <c r="C178" s="3">
        <f>IF(A178&lt;&gt;"",VLOOKUP(A178,'Runners RBH2'!A$3:CT$114,C$1,FALSE),0)</f>
        <v>0</v>
      </c>
      <c r="D178" s="6">
        <f t="shared" si="95"/>
        <v>173</v>
      </c>
      <c r="E178" s="2"/>
      <c r="F178" s="2">
        <f t="shared" si="86"/>
        <v>0</v>
      </c>
      <c r="J178" s="1">
        <f t="shared" si="87"/>
        <v>0</v>
      </c>
      <c r="M178" s="8" t="str">
        <f t="shared" si="91"/>
        <v/>
      </c>
      <c r="N178" s="8" t="str">
        <f t="shared" si="92"/>
        <v/>
      </c>
      <c r="O178" s="1" t="str">
        <f t="shared" si="93"/>
        <v/>
      </c>
      <c r="P178" s="32" t="str">
        <f t="shared" si="94"/>
        <v/>
      </c>
      <c r="Q178" s="32" t="str">
        <f t="shared" si="88"/>
        <v/>
      </c>
      <c r="R178" s="6">
        <f t="shared" si="77"/>
        <v>0</v>
      </c>
      <c r="S178" s="6">
        <f>IF(AND(D178&lt;=L$4,P178&lt;&gt;"Y"),IF(N178&lt;VLOOKUP(O178,'Runners RBH2'!A$3:FQ$114,S$1,FALSE),IF(Y$2="zero",0,Y$2),0),0)</f>
        <v>0</v>
      </c>
      <c r="T178" s="6">
        <f t="shared" si="89"/>
        <v>0</v>
      </c>
      <c r="U178" s="2"/>
      <c r="V178" s="2" t="str">
        <f>IF(O178&lt;&gt;"",VLOOKUP(O178,Runners!CZ$3:DM$180,V$1,FALSE),"")</f>
        <v/>
      </c>
      <c r="W178" s="18" t="str">
        <f t="shared" si="90"/>
        <v/>
      </c>
    </row>
    <row r="179" spans="3:23" x14ac:dyDescent="0.25">
      <c r="C179" s="3">
        <f>IF(A179&lt;&gt;"",VLOOKUP(A179,'Runners RBH2'!A$3:CT$114,C$1,FALSE),0)</f>
        <v>0</v>
      </c>
      <c r="D179" s="6">
        <f t="shared" si="95"/>
        <v>174</v>
      </c>
      <c r="E179" s="2"/>
      <c r="F179" s="2">
        <f t="shared" si="86"/>
        <v>0</v>
      </c>
      <c r="J179" s="1">
        <f t="shared" si="87"/>
        <v>0</v>
      </c>
      <c r="M179" s="8" t="str">
        <f t="shared" si="91"/>
        <v/>
      </c>
      <c r="N179" s="8" t="str">
        <f t="shared" si="92"/>
        <v/>
      </c>
      <c r="O179" s="1" t="str">
        <f t="shared" si="93"/>
        <v/>
      </c>
      <c r="P179" s="32" t="str">
        <f t="shared" si="94"/>
        <v/>
      </c>
      <c r="Q179" s="32" t="str">
        <f t="shared" si="88"/>
        <v/>
      </c>
      <c r="R179" s="6">
        <f t="shared" si="77"/>
        <v>0</v>
      </c>
      <c r="S179" s="6">
        <f>IF(AND(D179&lt;=L$4,P179&lt;&gt;"Y"),IF(N179&lt;VLOOKUP(O179,'Runners RBH2'!A$3:FQ$114,S$1,FALSE),IF(Y$2="zero",0,Y$2),0),0)</f>
        <v>0</v>
      </c>
      <c r="T179" s="6">
        <f t="shared" si="89"/>
        <v>0</v>
      </c>
      <c r="U179" s="2"/>
      <c r="V179" s="2" t="str">
        <f>IF(O179&lt;&gt;"",VLOOKUP(O179,Runners!CZ$3:DM$180,V$1,FALSE),"")</f>
        <v/>
      </c>
      <c r="W179" s="18" t="str">
        <f t="shared" si="90"/>
        <v/>
      </c>
    </row>
    <row r="180" spans="3:23" x14ac:dyDescent="0.25">
      <c r="C180" s="3">
        <f>IF(A180&lt;&gt;"",VLOOKUP(A180,'Runners RBH2'!A$3:CT$114,C$1,FALSE),0)</f>
        <v>0</v>
      </c>
      <c r="D180" s="6">
        <f t="shared" si="95"/>
        <v>175</v>
      </c>
      <c r="E180" s="2"/>
      <c r="F180" s="2">
        <f t="shared" si="86"/>
        <v>0</v>
      </c>
      <c r="J180" s="1">
        <f t="shared" si="87"/>
        <v>0</v>
      </c>
      <c r="M180" s="8" t="str">
        <f t="shared" si="91"/>
        <v/>
      </c>
      <c r="N180" s="8" t="str">
        <f t="shared" si="92"/>
        <v/>
      </c>
      <c r="O180" s="1" t="str">
        <f t="shared" si="93"/>
        <v/>
      </c>
      <c r="P180" s="32" t="str">
        <f t="shared" si="94"/>
        <v/>
      </c>
      <c r="Q180" s="32" t="str">
        <f t="shared" si="88"/>
        <v/>
      </c>
      <c r="R180" s="6">
        <f t="shared" si="77"/>
        <v>0</v>
      </c>
      <c r="S180" s="6">
        <f>IF(AND(D180&lt;=L$4,P180&lt;&gt;"Y"),IF(N180&lt;VLOOKUP(O180,'Runners RBH2'!A$3:FQ$114,S$1,FALSE),IF(Y$2="zero",0,Y$2),0),0)</f>
        <v>0</v>
      </c>
      <c r="T180" s="6">
        <f t="shared" si="89"/>
        <v>0</v>
      </c>
      <c r="U180" s="2"/>
      <c r="V180" s="2" t="str">
        <f>IF(O180&lt;&gt;"",VLOOKUP(O180,Runners!CZ$3:DM$180,V$1,FALSE),"")</f>
        <v/>
      </c>
      <c r="W180" s="18" t="str">
        <f t="shared" si="90"/>
        <v/>
      </c>
    </row>
    <row r="181" spans="3:23" x14ac:dyDescent="0.25">
      <c r="C181" s="3">
        <f>IF(A181&lt;&gt;"",VLOOKUP(A181,'Runners RBH2'!A$3:CT$114,C$1,FALSE),0)</f>
        <v>0</v>
      </c>
      <c r="D181" s="6">
        <f t="shared" si="95"/>
        <v>176</v>
      </c>
      <c r="E181" s="2"/>
      <c r="F181" s="2">
        <f t="shared" si="86"/>
        <v>0</v>
      </c>
      <c r="J181" s="1">
        <f t="shared" si="87"/>
        <v>0</v>
      </c>
      <c r="M181" s="8" t="str">
        <f t="shared" si="91"/>
        <v/>
      </c>
      <c r="N181" s="8" t="str">
        <f t="shared" si="92"/>
        <v/>
      </c>
      <c r="O181" s="1" t="str">
        <f t="shared" si="93"/>
        <v/>
      </c>
      <c r="P181" s="32" t="str">
        <f t="shared" si="94"/>
        <v/>
      </c>
      <c r="Q181" s="32" t="str">
        <f t="shared" si="88"/>
        <v/>
      </c>
      <c r="R181" s="6">
        <f t="shared" si="77"/>
        <v>0</v>
      </c>
      <c r="S181" s="6">
        <f>IF(AND(D181&lt;=L$4,P181&lt;&gt;"Y"),IF(N181&lt;VLOOKUP(O181,'Runners RBH2'!A$3:FQ$114,S$1,FALSE),IF(Y$2="zero",0,Y$2),0),0)</f>
        <v>0</v>
      </c>
      <c r="T181" s="6">
        <f t="shared" si="89"/>
        <v>0</v>
      </c>
      <c r="U181" s="2"/>
      <c r="V181" s="2" t="str">
        <f>IF(O181&lt;&gt;"",VLOOKUP(O181,Runners!CZ$3:DM$180,V$1,FALSE),"")</f>
        <v/>
      </c>
      <c r="W181" s="18" t="str">
        <f t="shared" si="90"/>
        <v/>
      </c>
    </row>
    <row r="182" spans="3:23" x14ac:dyDescent="0.25">
      <c r="C182" s="3">
        <f>IF(A182&lt;&gt;"",VLOOKUP(A182,'Runners RBH2'!A$3:CT$114,C$1,FALSE),0)</f>
        <v>0</v>
      </c>
      <c r="D182" s="6">
        <f t="shared" si="95"/>
        <v>177</v>
      </c>
      <c r="E182" s="2"/>
      <c r="F182" s="2">
        <f t="shared" si="86"/>
        <v>0</v>
      </c>
      <c r="J182" s="1">
        <f t="shared" si="87"/>
        <v>0</v>
      </c>
      <c r="M182" s="8" t="str">
        <f t="shared" si="91"/>
        <v/>
      </c>
      <c r="N182" s="8" t="str">
        <f t="shared" si="92"/>
        <v/>
      </c>
      <c r="O182" s="1" t="str">
        <f t="shared" si="93"/>
        <v/>
      </c>
      <c r="P182" s="32" t="str">
        <f t="shared" si="94"/>
        <v/>
      </c>
      <c r="Q182" s="32" t="str">
        <f t="shared" si="88"/>
        <v/>
      </c>
      <c r="R182" s="6">
        <f t="shared" si="77"/>
        <v>0</v>
      </c>
      <c r="S182" s="6">
        <f>IF(AND(D182&lt;=L$4,P182&lt;&gt;"Y"),IF(N182&lt;VLOOKUP(O182,'Runners RBH2'!A$3:FQ$114,S$1,FALSE),IF(Y$2="zero",0,Y$2),0),0)</f>
        <v>0</v>
      </c>
      <c r="T182" s="6">
        <f t="shared" si="89"/>
        <v>0</v>
      </c>
      <c r="U182" s="2"/>
      <c r="V182" s="2" t="str">
        <f>IF(O182&lt;&gt;"",VLOOKUP(O182,Runners!CZ$3:DM$180,V$1,FALSE),"")</f>
        <v/>
      </c>
      <c r="W182" s="18" t="str">
        <f t="shared" si="90"/>
        <v/>
      </c>
    </row>
    <row r="183" spans="3:23" x14ac:dyDescent="0.25">
      <c r="C183" s="3">
        <f>IF(A183&lt;&gt;"",VLOOKUP(A183,'Runners RBH2'!A$3:CT$114,C$1,FALSE),0)</f>
        <v>0</v>
      </c>
      <c r="D183" s="6">
        <f t="shared" si="95"/>
        <v>178</v>
      </c>
      <c r="E183" s="2"/>
      <c r="F183" s="2">
        <f t="shared" si="86"/>
        <v>0</v>
      </c>
      <c r="J183" s="1">
        <f t="shared" si="87"/>
        <v>0</v>
      </c>
      <c r="M183" s="8" t="str">
        <f t="shared" si="91"/>
        <v/>
      </c>
      <c r="N183" s="8" t="str">
        <f t="shared" si="92"/>
        <v/>
      </c>
      <c r="O183" s="1" t="str">
        <f t="shared" si="93"/>
        <v/>
      </c>
      <c r="P183" s="32" t="str">
        <f t="shared" si="94"/>
        <v/>
      </c>
      <c r="Q183" s="32" t="str">
        <f t="shared" si="88"/>
        <v/>
      </c>
      <c r="R183" s="6">
        <f t="shared" si="77"/>
        <v>0</v>
      </c>
      <c r="S183" s="6">
        <f>IF(AND(D183&lt;=L$4,P183&lt;&gt;"Y"),IF(N183&lt;VLOOKUP(O183,'Runners RBH2'!A$3:FQ$114,S$1,FALSE),IF(Y$2="zero",0,Y$2),0),0)</f>
        <v>0</v>
      </c>
      <c r="T183" s="6">
        <f t="shared" si="89"/>
        <v>0</v>
      </c>
      <c r="U183" s="2"/>
      <c r="V183" s="2" t="str">
        <f>IF(O183&lt;&gt;"",VLOOKUP(O183,Runners!CZ$3:DM$180,V$1,FALSE),"")</f>
        <v/>
      </c>
      <c r="W183" s="18" t="str">
        <f t="shared" si="90"/>
        <v/>
      </c>
    </row>
    <row r="184" spans="3:23" x14ac:dyDescent="0.25">
      <c r="C184" s="3">
        <f>IF(A184&lt;&gt;"",VLOOKUP(A184,'Runners RBH2'!A$3:CT$114,C$1,FALSE),0)</f>
        <v>0</v>
      </c>
      <c r="D184" s="6">
        <f t="shared" si="95"/>
        <v>179</v>
      </c>
      <c r="E184" s="2"/>
      <c r="F184" s="2">
        <f t="shared" si="86"/>
        <v>0</v>
      </c>
      <c r="J184" s="1">
        <f t="shared" si="87"/>
        <v>0</v>
      </c>
      <c r="M184" s="8" t="str">
        <f t="shared" si="91"/>
        <v/>
      </c>
      <c r="N184" s="8" t="str">
        <f t="shared" si="92"/>
        <v/>
      </c>
      <c r="O184" s="1" t="str">
        <f t="shared" si="93"/>
        <v/>
      </c>
      <c r="P184" s="32" t="str">
        <f t="shared" si="94"/>
        <v/>
      </c>
      <c r="Q184" s="32" t="str">
        <f t="shared" si="88"/>
        <v/>
      </c>
      <c r="R184" s="6">
        <f t="shared" si="77"/>
        <v>0</v>
      </c>
      <c r="S184" s="6">
        <f>IF(AND(D184&lt;=L$4,P184&lt;&gt;"Y"),IF(N184&lt;VLOOKUP(O184,'Runners RBH2'!A$3:FQ$114,S$1,FALSE),IF(Y$2="zero",0,Y$2),0),0)</f>
        <v>0</v>
      </c>
      <c r="T184" s="6">
        <f t="shared" si="89"/>
        <v>0</v>
      </c>
      <c r="U184" s="2"/>
      <c r="V184" s="2" t="str">
        <f>IF(O184&lt;&gt;"",VLOOKUP(O184,Runners!CZ$3:DM$180,V$1,FALSE),"")</f>
        <v/>
      </c>
      <c r="W184" s="18" t="str">
        <f t="shared" si="90"/>
        <v/>
      </c>
    </row>
    <row r="185" spans="3:23" x14ac:dyDescent="0.25">
      <c r="C185" s="3">
        <f>IF(A185&lt;&gt;"",VLOOKUP(A185,'Runners RBH2'!A$3:CT$114,C$1,FALSE),0)</f>
        <v>0</v>
      </c>
      <c r="D185" s="6">
        <f t="shared" si="95"/>
        <v>180</v>
      </c>
      <c r="E185" s="2"/>
      <c r="F185" s="2">
        <f t="shared" si="86"/>
        <v>0</v>
      </c>
      <c r="J185" s="1">
        <f t="shared" si="87"/>
        <v>0</v>
      </c>
      <c r="M185" s="8" t="str">
        <f t="shared" si="91"/>
        <v/>
      </c>
      <c r="N185" s="8" t="str">
        <f t="shared" si="92"/>
        <v/>
      </c>
      <c r="O185" s="1" t="str">
        <f t="shared" si="93"/>
        <v/>
      </c>
      <c r="P185" s="32" t="str">
        <f t="shared" si="94"/>
        <v/>
      </c>
      <c r="Q185" s="32" t="str">
        <f t="shared" si="88"/>
        <v/>
      </c>
      <c r="R185" s="6">
        <f t="shared" si="77"/>
        <v>0</v>
      </c>
      <c r="S185" s="6">
        <f>IF(AND(D185&lt;=L$4,P185&lt;&gt;"Y"),IF(N185&lt;VLOOKUP(O185,'Runners RBH2'!A$3:FQ$114,S$1,FALSE),IF(Y$2="zero",0,Y$2),0),0)</f>
        <v>0</v>
      </c>
      <c r="T185" s="6">
        <f t="shared" si="89"/>
        <v>0</v>
      </c>
      <c r="U185" s="2"/>
      <c r="V185" s="2" t="str">
        <f>IF(O185&lt;&gt;"",VLOOKUP(O185,Runners!CZ$3:DM$180,V$1,FALSE),"")</f>
        <v/>
      </c>
      <c r="W185" s="18" t="str">
        <f t="shared" si="90"/>
        <v/>
      </c>
    </row>
    <row r="186" spans="3:23" x14ac:dyDescent="0.25">
      <c r="C186" s="3">
        <f>IF(A186&lt;&gt;"",VLOOKUP(A186,'Runners RBH2'!A$3:CT$114,C$1,FALSE),0)</f>
        <v>0</v>
      </c>
      <c r="D186" s="6">
        <f t="shared" si="95"/>
        <v>181</v>
      </c>
      <c r="E186" s="2"/>
      <c r="F186" s="2">
        <f t="shared" si="86"/>
        <v>0</v>
      </c>
      <c r="J186" s="1">
        <f t="shared" si="87"/>
        <v>0</v>
      </c>
      <c r="M186" s="8" t="str">
        <f t="shared" si="91"/>
        <v/>
      </c>
      <c r="N186" s="8" t="str">
        <f t="shared" si="92"/>
        <v/>
      </c>
      <c r="O186" s="1" t="str">
        <f t="shared" si="93"/>
        <v/>
      </c>
      <c r="P186" s="32" t="str">
        <f t="shared" si="94"/>
        <v/>
      </c>
      <c r="Q186" s="32" t="str">
        <f t="shared" si="88"/>
        <v/>
      </c>
      <c r="R186" s="6">
        <f t="shared" si="77"/>
        <v>0</v>
      </c>
      <c r="S186" s="6">
        <f>IF(AND(D186&lt;=L$4,P186&lt;&gt;"Y"),IF(N186&lt;VLOOKUP(O186,'Runners RBH2'!A$3:FQ$114,S$1,FALSE),IF(Y$2="zero",0,Y$2),0),0)</f>
        <v>0</v>
      </c>
      <c r="T186" s="6">
        <f t="shared" si="89"/>
        <v>0</v>
      </c>
      <c r="U186" s="2"/>
      <c r="V186" s="2" t="str">
        <f>IF(O186&lt;&gt;"",VLOOKUP(O186,Runners!CZ$3:DM$180,V$1,FALSE),"")</f>
        <v/>
      </c>
      <c r="W186" s="18" t="str">
        <f t="shared" si="90"/>
        <v/>
      </c>
    </row>
    <row r="187" spans="3:23" x14ac:dyDescent="0.25">
      <c r="C187" s="3">
        <f>IF(A187&lt;&gt;"",VLOOKUP(A187,'Runners RBH2'!A$3:CT$114,C$1,FALSE),0)</f>
        <v>0</v>
      </c>
      <c r="D187" s="6">
        <f t="shared" si="95"/>
        <v>182</v>
      </c>
      <c r="E187" s="2"/>
      <c r="F187" s="2">
        <f t="shared" si="86"/>
        <v>0</v>
      </c>
      <c r="J187" s="1">
        <f t="shared" si="87"/>
        <v>0</v>
      </c>
      <c r="M187" s="8" t="str">
        <f t="shared" si="91"/>
        <v/>
      </c>
      <c r="N187" s="8" t="str">
        <f t="shared" si="92"/>
        <v/>
      </c>
      <c r="O187" s="1" t="str">
        <f t="shared" si="93"/>
        <v/>
      </c>
      <c r="P187" s="32" t="str">
        <f t="shared" si="94"/>
        <v/>
      </c>
      <c r="Q187" s="32" t="str">
        <f t="shared" si="88"/>
        <v/>
      </c>
      <c r="R187" s="6">
        <f t="shared" si="77"/>
        <v>0</v>
      </c>
      <c r="S187" s="6">
        <f>IF(AND(D187&lt;=L$4,P187&lt;&gt;"Y"),IF(N187&lt;VLOOKUP(O187,'Runners RBH2'!A$3:FQ$114,S$1,FALSE),IF(Y$2="zero",0,Y$2),0),0)</f>
        <v>0</v>
      </c>
      <c r="T187" s="6">
        <f t="shared" si="89"/>
        <v>0</v>
      </c>
      <c r="U187" s="2"/>
      <c r="V187" s="2" t="str">
        <f>IF(O187&lt;&gt;"",VLOOKUP(O187,Runners!CZ$3:DM$180,V$1,FALSE),"")</f>
        <v/>
      </c>
      <c r="W187" s="18" t="str">
        <f t="shared" si="90"/>
        <v/>
      </c>
    </row>
    <row r="188" spans="3:23" x14ac:dyDescent="0.25">
      <c r="C188" s="3">
        <f>IF(A188&lt;&gt;"",VLOOKUP(A188,'Runners RBH2'!A$3:CT$114,C$1,FALSE),0)</f>
        <v>0</v>
      </c>
      <c r="D188" s="6">
        <f t="shared" si="95"/>
        <v>183</v>
      </c>
      <c r="E188" s="2"/>
      <c r="F188" s="2">
        <f t="shared" si="86"/>
        <v>0</v>
      </c>
      <c r="J188" s="1">
        <f t="shared" si="87"/>
        <v>0</v>
      </c>
      <c r="M188" s="8" t="str">
        <f t="shared" si="91"/>
        <v/>
      </c>
      <c r="N188" s="8" t="str">
        <f t="shared" si="92"/>
        <v/>
      </c>
      <c r="O188" s="1" t="str">
        <f t="shared" si="93"/>
        <v/>
      </c>
      <c r="P188" s="32" t="str">
        <f t="shared" si="94"/>
        <v/>
      </c>
      <c r="Q188" s="32" t="str">
        <f t="shared" si="88"/>
        <v/>
      </c>
      <c r="R188" s="6">
        <f t="shared" si="77"/>
        <v>0</v>
      </c>
      <c r="S188" s="6">
        <f>IF(AND(D188&lt;=L$4,P188&lt;&gt;"Y"),IF(N188&lt;VLOOKUP(O188,'Runners RBH2'!A$3:FQ$114,S$1,FALSE),IF(Y$2="zero",0,Y$2),0),0)</f>
        <v>0</v>
      </c>
      <c r="T188" s="6">
        <f t="shared" si="89"/>
        <v>0</v>
      </c>
      <c r="U188" s="2"/>
      <c r="V188" s="2" t="str">
        <f>IF(O188&lt;&gt;"",VLOOKUP(O188,Runners!CZ$3:DM$180,V$1,FALSE),"")</f>
        <v/>
      </c>
      <c r="W188" s="18" t="str">
        <f t="shared" si="90"/>
        <v/>
      </c>
    </row>
    <row r="189" spans="3:23" x14ac:dyDescent="0.25">
      <c r="C189" s="3">
        <f>IF(A189&lt;&gt;"",VLOOKUP(A189,'Runners RBH2'!A$3:CT$114,C$1,FALSE),0)</f>
        <v>0</v>
      </c>
      <c r="D189" s="6">
        <f t="shared" si="95"/>
        <v>184</v>
      </c>
      <c r="E189" s="2"/>
      <c r="F189" s="2">
        <f t="shared" si="86"/>
        <v>0</v>
      </c>
      <c r="J189" s="1">
        <f t="shared" si="87"/>
        <v>0</v>
      </c>
      <c r="M189" s="8" t="str">
        <f t="shared" si="91"/>
        <v/>
      </c>
      <c r="N189" s="8" t="str">
        <f t="shared" si="92"/>
        <v/>
      </c>
      <c r="O189" s="1" t="str">
        <f t="shared" si="93"/>
        <v/>
      </c>
      <c r="P189" s="32" t="str">
        <f t="shared" si="94"/>
        <v/>
      </c>
      <c r="Q189" s="32" t="str">
        <f t="shared" si="88"/>
        <v/>
      </c>
      <c r="R189" s="6">
        <f t="shared" si="77"/>
        <v>0</v>
      </c>
      <c r="S189" s="6">
        <f>IF(AND(D189&lt;=L$4,P189&lt;&gt;"Y"),IF(N189&lt;VLOOKUP(O189,'Runners RBH2'!A$3:FQ$114,S$1,FALSE),IF(Y$2="zero",0,Y$2),0),0)</f>
        <v>0</v>
      </c>
      <c r="T189" s="6">
        <f t="shared" si="89"/>
        <v>0</v>
      </c>
      <c r="U189" s="2"/>
      <c r="V189" s="2" t="str">
        <f>IF(O189&lt;&gt;"",VLOOKUP(O189,Runners!CZ$3:DM$180,V$1,FALSE),"")</f>
        <v/>
      </c>
      <c r="W189" s="18" t="str">
        <f t="shared" si="90"/>
        <v/>
      </c>
    </row>
    <row r="190" spans="3:23" x14ac:dyDescent="0.25">
      <c r="C190" s="3">
        <f>IF(A190&lt;&gt;"",VLOOKUP(A190,'Runners RBH2'!A$3:CT$114,C$1,FALSE),0)</f>
        <v>0</v>
      </c>
      <c r="D190" s="6">
        <f t="shared" si="95"/>
        <v>185</v>
      </c>
      <c r="E190" s="2"/>
      <c r="F190" s="2">
        <f t="shared" si="86"/>
        <v>0</v>
      </c>
      <c r="J190" s="1">
        <f t="shared" si="87"/>
        <v>0</v>
      </c>
      <c r="M190" s="8" t="str">
        <f t="shared" ref="M190" si="96">IF(D190&lt;=L$4,SMALL(E$4:E$208,D190),"")</f>
        <v/>
      </c>
      <c r="N190" s="8" t="str">
        <f t="shared" ref="N190" si="97">IF(D190&lt;=L$4,VLOOKUP(M190,E$4:F$208,2,FALSE),"")</f>
        <v/>
      </c>
      <c r="O190" s="1" t="str">
        <f t="shared" ref="O190:O207" si="98">IF(D190&lt;=L$4,VLOOKUP(M190,E$4:J$208,6,FALSE),"")</f>
        <v/>
      </c>
      <c r="P190" s="32" t="str">
        <f t="shared" ref="P190" si="99">IF(D190&lt;=L$4,VLOOKUP(O190,A$4:B$208,2,FALSE),"")</f>
        <v/>
      </c>
      <c r="Q190" s="32" t="str">
        <f t="shared" si="88"/>
        <v/>
      </c>
      <c r="R190" s="6">
        <f t="shared" si="77"/>
        <v>0</v>
      </c>
      <c r="S190" s="6">
        <f>IF(AND(D190&lt;=L$4,P190&lt;&gt;"Y"),IF(N190&lt;VLOOKUP(O190,'Runners RBH2'!A$3:FQ$114,S$1,FALSE),IF(Y$2="zero",0,Y$2),0),0)</f>
        <v>0</v>
      </c>
      <c r="T190" s="6">
        <f t="shared" si="89"/>
        <v>0</v>
      </c>
      <c r="U190" s="2"/>
      <c r="V190" s="2" t="str">
        <f>IF(O190&lt;&gt;"",VLOOKUP(O190,Runners!CZ$3:DM$180,V$1,FALSE),"")</f>
        <v/>
      </c>
      <c r="W190" s="18" t="str">
        <f t="shared" si="90"/>
        <v/>
      </c>
    </row>
    <row r="191" spans="3:23" x14ac:dyDescent="0.25">
      <c r="C191" s="3">
        <f>IF(A191&lt;&gt;"",VLOOKUP(A191,'Runners RBH2'!A$3:CT$114,C$1,FALSE),0)</f>
        <v>0</v>
      </c>
      <c r="D191" s="6">
        <f t="shared" si="95"/>
        <v>186</v>
      </c>
      <c r="E191" s="2"/>
      <c r="F191" s="2">
        <f t="shared" si="86"/>
        <v>0</v>
      </c>
      <c r="J191" s="1">
        <f t="shared" si="87"/>
        <v>0</v>
      </c>
      <c r="M191" s="8" t="str">
        <f t="shared" ref="M191" si="100">IF(D191&lt;=L$4,SMALL(E$4:E$208,D191),"")</f>
        <v/>
      </c>
      <c r="N191" s="8" t="str">
        <f t="shared" ref="N191" si="101">IF(D191&lt;=L$4,VLOOKUP(M191,E$4:F$208,2,FALSE),"")</f>
        <v/>
      </c>
      <c r="O191" s="1" t="str">
        <f t="shared" si="98"/>
        <v/>
      </c>
      <c r="P191" s="32" t="str">
        <f t="shared" ref="P191" si="102">IF(D191&lt;=L$4,VLOOKUP(O191,A$4:B$208,2,FALSE),"")</f>
        <v/>
      </c>
      <c r="Q191" s="32" t="str">
        <f t="shared" si="88"/>
        <v/>
      </c>
      <c r="R191" s="6">
        <f t="shared" si="77"/>
        <v>0</v>
      </c>
      <c r="S191" s="6">
        <f>IF(AND(D191&lt;=L$4,P191&lt;&gt;"Y"),IF(N191&lt;VLOOKUP(O191,'Runners RBH2'!A$3:FQ$114,S$1,FALSE),IF(Y$2="zero",0,Y$2),0),0)</f>
        <v>0</v>
      </c>
      <c r="T191" s="6">
        <f t="shared" si="89"/>
        <v>0</v>
      </c>
      <c r="U191" s="2"/>
      <c r="V191" s="2" t="str">
        <f>IF(O191&lt;&gt;"",VLOOKUP(O191,Runners!CZ$3:DM$180,V$1,FALSE),"")</f>
        <v/>
      </c>
      <c r="W191" s="18" t="str">
        <f t="shared" si="90"/>
        <v/>
      </c>
    </row>
    <row r="192" spans="3:23" x14ac:dyDescent="0.25">
      <c r="C192" s="3">
        <f>IF(A192&lt;&gt;"",VLOOKUP(A192,'Runners RBH2'!A$3:CT$114,C$1,FALSE),0)</f>
        <v>0</v>
      </c>
      <c r="D192" s="6">
        <f t="shared" si="95"/>
        <v>187</v>
      </c>
      <c r="E192" s="2"/>
      <c r="F192" s="2">
        <f t="shared" si="86"/>
        <v>0</v>
      </c>
      <c r="J192" s="1">
        <f t="shared" si="87"/>
        <v>0</v>
      </c>
      <c r="M192" s="8" t="str">
        <f t="shared" ref="M192:M207" si="103">IF(D192&lt;=L$4,SMALL(E$4:E$208,D192),"")</f>
        <v/>
      </c>
      <c r="N192" s="8" t="str">
        <f t="shared" ref="N192:N207" si="104">IF(D192&lt;=L$4,VLOOKUP(M192,E$4:F$208,2,FALSE),"")</f>
        <v/>
      </c>
      <c r="O192" s="1" t="str">
        <f t="shared" si="98"/>
        <v/>
      </c>
      <c r="P192" s="32" t="str">
        <f t="shared" ref="P192:P207" si="105">IF(D192&lt;=L$4,VLOOKUP(O192,A$4:B$208,2,FALSE),"")</f>
        <v/>
      </c>
      <c r="Q192" s="32" t="str">
        <f t="shared" si="88"/>
        <v/>
      </c>
      <c r="R192" s="6">
        <f t="shared" si="77"/>
        <v>0</v>
      </c>
      <c r="S192" s="6">
        <f>IF(AND(D192&lt;=L$4,P192&lt;&gt;"Y"),IF(N192&lt;VLOOKUP(O192,'Runners RBH2'!A$3:FQ$114,S$1,FALSE),IF(Y$2="zero",0,Y$2),0),0)</f>
        <v>0</v>
      </c>
      <c r="T192" s="6">
        <f t="shared" si="89"/>
        <v>0</v>
      </c>
      <c r="U192" s="2"/>
      <c r="V192" s="2" t="str">
        <f>IF(O192&lt;&gt;"",VLOOKUP(O192,Runners!CZ$3:DM$180,V$1,FALSE),"")</f>
        <v/>
      </c>
      <c r="W192" s="18" t="str">
        <f t="shared" si="90"/>
        <v/>
      </c>
    </row>
    <row r="193" spans="3:23" x14ac:dyDescent="0.25">
      <c r="C193" s="3">
        <f>IF(A193&lt;&gt;"",VLOOKUP(A193,'Runners RBH2'!A$3:CT$114,C$1,FALSE),0)</f>
        <v>0</v>
      </c>
      <c r="D193" s="6">
        <f t="shared" si="95"/>
        <v>188</v>
      </c>
      <c r="E193" s="2"/>
      <c r="F193" s="2">
        <f t="shared" si="86"/>
        <v>0</v>
      </c>
      <c r="J193" s="1">
        <f t="shared" si="87"/>
        <v>0</v>
      </c>
      <c r="M193" s="8" t="str">
        <f t="shared" si="103"/>
        <v/>
      </c>
      <c r="N193" s="8" t="str">
        <f t="shared" si="104"/>
        <v/>
      </c>
      <c r="O193" s="1" t="str">
        <f t="shared" si="98"/>
        <v/>
      </c>
      <c r="P193" s="32" t="str">
        <f t="shared" si="105"/>
        <v/>
      </c>
      <c r="Q193" s="32" t="str">
        <f t="shared" si="88"/>
        <v/>
      </c>
      <c r="R193" s="6">
        <f t="shared" si="77"/>
        <v>0</v>
      </c>
      <c r="S193" s="6">
        <f>IF(AND(D193&lt;=L$4,P193&lt;&gt;"Y"),IF(N193&lt;VLOOKUP(O193,'Runners RBH2'!A$3:FQ$114,S$1,FALSE),IF(Y$2="zero",0,Y$2),0),0)</f>
        <v>0</v>
      </c>
      <c r="T193" s="6">
        <f t="shared" si="89"/>
        <v>0</v>
      </c>
      <c r="U193" s="2"/>
      <c r="V193" s="2" t="str">
        <f>IF(O193&lt;&gt;"",VLOOKUP(O193,Runners!CZ$3:DM$180,V$1,FALSE),"")</f>
        <v/>
      </c>
      <c r="W193" s="18" t="str">
        <f t="shared" si="90"/>
        <v/>
      </c>
    </row>
    <row r="194" spans="3:23" x14ac:dyDescent="0.25">
      <c r="C194" s="3">
        <f>IF(A194&lt;&gt;"",VLOOKUP(A194,'Runners RBH2'!A$3:CT$114,C$1,FALSE),0)</f>
        <v>0</v>
      </c>
      <c r="D194" s="6">
        <f t="shared" si="95"/>
        <v>189</v>
      </c>
      <c r="E194" s="2"/>
      <c r="F194" s="2">
        <f t="shared" si="86"/>
        <v>0</v>
      </c>
      <c r="J194" s="1">
        <f t="shared" si="87"/>
        <v>0</v>
      </c>
      <c r="M194" s="8" t="str">
        <f t="shared" si="103"/>
        <v/>
      </c>
      <c r="N194" s="8" t="str">
        <f t="shared" si="104"/>
        <v/>
      </c>
      <c r="O194" s="1" t="str">
        <f t="shared" si="98"/>
        <v/>
      </c>
      <c r="P194" s="32" t="str">
        <f t="shared" si="105"/>
        <v/>
      </c>
      <c r="Q194" s="32" t="str">
        <f t="shared" si="88"/>
        <v/>
      </c>
      <c r="R194" s="6">
        <f t="shared" si="77"/>
        <v>0</v>
      </c>
      <c r="S194" s="6">
        <f>IF(AND(D194&lt;=L$4,P194&lt;&gt;"Y"),IF(N194&lt;VLOOKUP(O194,'Runners RBH2'!A$3:FQ$114,S$1,FALSE),IF(Y$2="zero",0,Y$2),0),0)</f>
        <v>0</v>
      </c>
      <c r="T194" s="6">
        <f t="shared" si="89"/>
        <v>0</v>
      </c>
      <c r="U194" s="2"/>
      <c r="V194" s="2" t="str">
        <f>IF(O194&lt;&gt;"",VLOOKUP(O194,Runners!CZ$3:DM$180,V$1,FALSE),"")</f>
        <v/>
      </c>
      <c r="W194" s="18" t="str">
        <f t="shared" si="90"/>
        <v/>
      </c>
    </row>
    <row r="195" spans="3:23" x14ac:dyDescent="0.25">
      <c r="C195" s="3">
        <f>IF(A195&lt;&gt;"",VLOOKUP(A195,'Runners RBH2'!A$3:CT$114,C$1,FALSE),0)</f>
        <v>0</v>
      </c>
      <c r="D195" s="6">
        <f t="shared" si="95"/>
        <v>190</v>
      </c>
      <c r="E195" s="2"/>
      <c r="F195" s="2">
        <f t="shared" si="86"/>
        <v>0</v>
      </c>
      <c r="J195" s="1">
        <f t="shared" si="87"/>
        <v>0</v>
      </c>
      <c r="M195" s="8" t="str">
        <f t="shared" si="103"/>
        <v/>
      </c>
      <c r="N195" s="8" t="str">
        <f t="shared" si="104"/>
        <v/>
      </c>
      <c r="O195" s="1" t="str">
        <f t="shared" si="98"/>
        <v/>
      </c>
      <c r="P195" s="32" t="str">
        <f t="shared" si="105"/>
        <v/>
      </c>
      <c r="Q195" s="32" t="str">
        <f t="shared" si="88"/>
        <v/>
      </c>
      <c r="R195" s="6">
        <f t="shared" si="77"/>
        <v>0</v>
      </c>
      <c r="S195" s="6">
        <f>IF(AND(D195&lt;=L$4,P195&lt;&gt;"Y"),IF(N195&lt;VLOOKUP(O195,'Runners RBH2'!A$3:FQ$114,S$1,FALSE),IF(Y$2="zero",0,Y$2),0),0)</f>
        <v>0</v>
      </c>
      <c r="T195" s="6">
        <f t="shared" si="89"/>
        <v>0</v>
      </c>
      <c r="U195" s="2"/>
      <c r="V195" s="2" t="str">
        <f>IF(O195&lt;&gt;"",VLOOKUP(O195,Runners!CZ$3:DM$180,V$1,FALSE),"")</f>
        <v/>
      </c>
      <c r="W195" s="18" t="str">
        <f t="shared" si="90"/>
        <v/>
      </c>
    </row>
    <row r="196" spans="3:23" x14ac:dyDescent="0.25">
      <c r="C196" s="3">
        <f>IF(A196&lt;&gt;"",VLOOKUP(A196,'Runners RBH2'!A$3:CT$114,C$1,FALSE),0)</f>
        <v>0</v>
      </c>
      <c r="D196" s="6">
        <f t="shared" si="95"/>
        <v>191</v>
      </c>
      <c r="E196" s="2"/>
      <c r="F196" s="2">
        <f t="shared" si="86"/>
        <v>0</v>
      </c>
      <c r="J196" s="1">
        <f t="shared" si="87"/>
        <v>0</v>
      </c>
      <c r="M196" s="8" t="str">
        <f t="shared" si="103"/>
        <v/>
      </c>
      <c r="N196" s="8" t="str">
        <f t="shared" si="104"/>
        <v/>
      </c>
      <c r="O196" s="1" t="str">
        <f t="shared" si="98"/>
        <v/>
      </c>
      <c r="P196" s="32" t="str">
        <f t="shared" si="105"/>
        <v/>
      </c>
      <c r="Q196" s="32" t="str">
        <f t="shared" si="88"/>
        <v/>
      </c>
      <c r="R196" s="6">
        <f t="shared" si="77"/>
        <v>0</v>
      </c>
      <c r="S196" s="6">
        <f>IF(AND(D196&lt;=L$4,P196&lt;&gt;"Y"),IF(N196&lt;VLOOKUP(O196,'Runners RBH2'!A$3:FQ$114,S$1,FALSE),IF(Y$2="zero",0,Y$2),0),0)</f>
        <v>0</v>
      </c>
      <c r="T196" s="6">
        <f t="shared" si="89"/>
        <v>0</v>
      </c>
      <c r="U196" s="2"/>
      <c r="V196" s="2" t="str">
        <f>IF(O196&lt;&gt;"",VLOOKUP(O196,Runners!CZ$3:DM$180,V$1,FALSE),"")</f>
        <v/>
      </c>
      <c r="W196" s="18" t="str">
        <f t="shared" si="90"/>
        <v/>
      </c>
    </row>
    <row r="197" spans="3:23" x14ac:dyDescent="0.25">
      <c r="C197" s="3">
        <f>IF(A197&lt;&gt;"",VLOOKUP(A197,'Runners RBH2'!A$3:CT$114,C$1,FALSE),0)</f>
        <v>0</v>
      </c>
      <c r="D197" s="6">
        <f t="shared" si="95"/>
        <v>192</v>
      </c>
      <c r="E197" s="2"/>
      <c r="F197" s="2">
        <f t="shared" si="86"/>
        <v>0</v>
      </c>
      <c r="J197" s="1">
        <f t="shared" si="87"/>
        <v>0</v>
      </c>
      <c r="M197" s="8" t="str">
        <f t="shared" si="103"/>
        <v/>
      </c>
      <c r="N197" s="8" t="str">
        <f t="shared" si="104"/>
        <v/>
      </c>
      <c r="O197" s="1" t="str">
        <f t="shared" si="98"/>
        <v/>
      </c>
      <c r="P197" s="32" t="str">
        <f t="shared" si="105"/>
        <v/>
      </c>
      <c r="Q197" s="32" t="str">
        <f t="shared" si="88"/>
        <v/>
      </c>
      <c r="R197" s="6">
        <f t="shared" ref="R197:R207" si="106">IF(Q197=Q196,0,IF(Q197&gt;0,Q197,1))</f>
        <v>0</v>
      </c>
      <c r="S197" s="6">
        <f>IF(AND(D197&lt;=L$4,P197&lt;&gt;"Y"),IF(N197&lt;VLOOKUP(O197,'Runners RBH2'!A$3:FQ$114,S$1,FALSE),IF(Y$2="zero",0,Y$2),0),0)</f>
        <v>0</v>
      </c>
      <c r="T197" s="6">
        <f t="shared" si="89"/>
        <v>0</v>
      </c>
      <c r="U197" s="2"/>
      <c r="V197" s="2" t="str">
        <f>IF(O197&lt;&gt;"",VLOOKUP(O197,Runners!CZ$3:DM$180,V$1,FALSE),"")</f>
        <v/>
      </c>
      <c r="W197" s="18" t="str">
        <f t="shared" si="90"/>
        <v/>
      </c>
    </row>
    <row r="198" spans="3:23" x14ac:dyDescent="0.25">
      <c r="C198" s="3">
        <f>IF(A198&lt;&gt;"",VLOOKUP(A198,'Runners RBH2'!A$3:CT$114,C$1,FALSE),0)</f>
        <v>0</v>
      </c>
      <c r="D198" s="6">
        <f t="shared" si="95"/>
        <v>193</v>
      </c>
      <c r="E198" s="2"/>
      <c r="F198" s="2">
        <f t="shared" si="86"/>
        <v>0</v>
      </c>
      <c r="J198" s="1">
        <f t="shared" si="87"/>
        <v>0</v>
      </c>
      <c r="M198" s="8" t="str">
        <f t="shared" si="103"/>
        <v/>
      </c>
      <c r="N198" s="8" t="str">
        <f t="shared" si="104"/>
        <v/>
      </c>
      <c r="O198" s="1" t="str">
        <f t="shared" si="98"/>
        <v/>
      </c>
      <c r="P198" s="32" t="str">
        <f t="shared" si="105"/>
        <v/>
      </c>
      <c r="Q198" s="32" t="str">
        <f t="shared" si="88"/>
        <v/>
      </c>
      <c r="R198" s="6">
        <f t="shared" si="106"/>
        <v>0</v>
      </c>
      <c r="S198" s="6">
        <f>IF(AND(D198&lt;=L$4,P198&lt;&gt;"Y"),IF(N198&lt;VLOOKUP(O198,'Runners RBH2'!A$3:FQ$114,S$1,FALSE),IF(Y$2="zero",0,Y$2),0),0)</f>
        <v>0</v>
      </c>
      <c r="T198" s="6">
        <f t="shared" si="89"/>
        <v>0</v>
      </c>
      <c r="U198" s="2"/>
      <c r="V198" s="2" t="str">
        <f>IF(O198&lt;&gt;"",VLOOKUP(O198,Runners!CZ$3:DM$180,V$1,FALSE),"")</f>
        <v/>
      </c>
      <c r="W198" s="18" t="str">
        <f t="shared" si="90"/>
        <v/>
      </c>
    </row>
    <row r="199" spans="3:23" x14ac:dyDescent="0.25">
      <c r="C199" s="3">
        <f>IF(A199&lt;&gt;"",VLOOKUP(A199,'Runners RBH2'!A$3:CT$114,C$1,FALSE),0)</f>
        <v>0</v>
      </c>
      <c r="D199" s="6">
        <f t="shared" si="95"/>
        <v>194</v>
      </c>
      <c r="E199" s="2"/>
      <c r="F199" s="2">
        <f t="shared" si="86"/>
        <v>0</v>
      </c>
      <c r="J199" s="1">
        <f t="shared" si="87"/>
        <v>0</v>
      </c>
      <c r="M199" s="8" t="str">
        <f t="shared" si="103"/>
        <v/>
      </c>
      <c r="N199" s="8" t="str">
        <f t="shared" si="104"/>
        <v/>
      </c>
      <c r="O199" s="1" t="str">
        <f t="shared" si="98"/>
        <v/>
      </c>
      <c r="P199" s="32" t="str">
        <f t="shared" si="105"/>
        <v/>
      </c>
      <c r="Q199" s="32" t="str">
        <f t="shared" si="88"/>
        <v/>
      </c>
      <c r="R199" s="6">
        <f t="shared" si="106"/>
        <v>0</v>
      </c>
      <c r="S199" s="6">
        <f>IF(AND(D199&lt;=L$4,P199&lt;&gt;"Y"),IF(N199&lt;VLOOKUP(O199,'Runners RBH2'!A$3:FQ$114,S$1,FALSE),IF(Y$2="zero",0,Y$2),0),0)</f>
        <v>0</v>
      </c>
      <c r="T199" s="6">
        <f t="shared" si="89"/>
        <v>0</v>
      </c>
      <c r="U199" s="2"/>
      <c r="V199" s="2" t="str">
        <f>IF(O199&lt;&gt;"",VLOOKUP(O199,Runners!CZ$3:DM$180,V$1,FALSE),"")</f>
        <v/>
      </c>
      <c r="W199" s="18" t="str">
        <f t="shared" si="90"/>
        <v/>
      </c>
    </row>
    <row r="200" spans="3:23" x14ac:dyDescent="0.25">
      <c r="C200" s="3">
        <f>IF(A200&lt;&gt;"",VLOOKUP(A200,'Runners RBH2'!A$3:CT$114,C$1,FALSE),0)</f>
        <v>0</v>
      </c>
      <c r="D200" s="6">
        <f t="shared" si="95"/>
        <v>195</v>
      </c>
      <c r="E200" s="2"/>
      <c r="F200" s="2">
        <f t="shared" si="86"/>
        <v>0</v>
      </c>
      <c r="J200" s="1">
        <f t="shared" si="87"/>
        <v>0</v>
      </c>
      <c r="M200" s="8" t="str">
        <f t="shared" si="103"/>
        <v/>
      </c>
      <c r="N200" s="8" t="str">
        <f t="shared" si="104"/>
        <v/>
      </c>
      <c r="O200" s="1" t="str">
        <f t="shared" si="98"/>
        <v/>
      </c>
      <c r="P200" s="32" t="str">
        <f t="shared" si="105"/>
        <v/>
      </c>
      <c r="Q200" s="32" t="str">
        <f t="shared" si="88"/>
        <v/>
      </c>
      <c r="R200" s="6">
        <f t="shared" si="106"/>
        <v>0</v>
      </c>
      <c r="S200" s="6">
        <f>IF(AND(D200&lt;=L$4,P200&lt;&gt;"Y"),IF(N200&lt;VLOOKUP(O200,'Runners RBH2'!A$3:FQ$114,S$1,FALSE),IF(Y$2="zero",0,Y$2),0),0)</f>
        <v>0</v>
      </c>
      <c r="T200" s="6">
        <f t="shared" si="89"/>
        <v>0</v>
      </c>
      <c r="U200" s="2"/>
      <c r="V200" s="2" t="str">
        <f>IF(O200&lt;&gt;"",VLOOKUP(O200,Runners!CZ$3:DM$180,V$1,FALSE),"")</f>
        <v/>
      </c>
      <c r="W200" s="18" t="str">
        <f t="shared" si="90"/>
        <v/>
      </c>
    </row>
    <row r="201" spans="3:23" x14ac:dyDescent="0.25">
      <c r="C201" s="3">
        <f>IF(A201&lt;&gt;"",VLOOKUP(A201,'Runners RBH2'!A$3:CT$114,C$1,FALSE),0)</f>
        <v>0</v>
      </c>
      <c r="D201" s="6">
        <f t="shared" si="95"/>
        <v>196</v>
      </c>
      <c r="E201" s="2"/>
      <c r="F201" s="2">
        <f t="shared" si="86"/>
        <v>0</v>
      </c>
      <c r="J201" s="1">
        <f t="shared" si="87"/>
        <v>0</v>
      </c>
      <c r="M201" s="8" t="str">
        <f t="shared" si="103"/>
        <v/>
      </c>
      <c r="N201" s="8" t="str">
        <f t="shared" si="104"/>
        <v/>
      </c>
      <c r="O201" s="1" t="str">
        <f t="shared" si="98"/>
        <v/>
      </c>
      <c r="P201" s="32" t="str">
        <f t="shared" si="105"/>
        <v/>
      </c>
      <c r="Q201" s="32" t="str">
        <f t="shared" si="88"/>
        <v/>
      </c>
      <c r="R201" s="6">
        <f t="shared" si="106"/>
        <v>0</v>
      </c>
      <c r="S201" s="6">
        <f>IF(AND(D201&lt;=L$4,P201&lt;&gt;"Y"),IF(N201&lt;VLOOKUP(O201,'Runners RBH2'!A$3:FQ$114,S$1,FALSE),IF(Y$2="zero",0,Y$2),0),0)</f>
        <v>0</v>
      </c>
      <c r="T201" s="6">
        <f t="shared" si="89"/>
        <v>0</v>
      </c>
      <c r="U201" s="2"/>
      <c r="V201" s="2" t="str">
        <f>IF(O201&lt;&gt;"",VLOOKUP(O201,Runners!CZ$3:DM$180,V$1,FALSE),"")</f>
        <v/>
      </c>
      <c r="W201" s="18" t="str">
        <f t="shared" si="90"/>
        <v/>
      </c>
    </row>
    <row r="202" spans="3:23" x14ac:dyDescent="0.25">
      <c r="C202" s="3">
        <f>IF(A202&lt;&gt;"",VLOOKUP(A202,'Runners RBH2'!A$3:CT$114,C$1,FALSE),0)</f>
        <v>0</v>
      </c>
      <c r="D202" s="6">
        <f t="shared" si="95"/>
        <v>197</v>
      </c>
      <c r="E202" s="2"/>
      <c r="F202" s="2">
        <f t="shared" si="86"/>
        <v>0</v>
      </c>
      <c r="J202" s="1">
        <f t="shared" si="87"/>
        <v>0</v>
      </c>
      <c r="M202" s="8" t="str">
        <f t="shared" si="103"/>
        <v/>
      </c>
      <c r="N202" s="8" t="str">
        <f t="shared" si="104"/>
        <v/>
      </c>
      <c r="O202" s="1" t="str">
        <f t="shared" si="98"/>
        <v/>
      </c>
      <c r="P202" s="32" t="str">
        <f t="shared" si="105"/>
        <v/>
      </c>
      <c r="Q202" s="32" t="str">
        <f t="shared" si="88"/>
        <v/>
      </c>
      <c r="R202" s="6">
        <f t="shared" si="106"/>
        <v>0</v>
      </c>
      <c r="S202" s="6">
        <f>IF(AND(D202&lt;=L$4,P202&lt;&gt;"Y"),IF(N202&lt;VLOOKUP(O202,'Runners RBH2'!A$3:FQ$114,S$1,FALSE),IF(Y$2="zero",0,Y$2),0),0)</f>
        <v>0</v>
      </c>
      <c r="T202" s="6">
        <f t="shared" si="89"/>
        <v>0</v>
      </c>
      <c r="U202" s="2"/>
      <c r="V202" s="2" t="str">
        <f>IF(O202&lt;&gt;"",VLOOKUP(O202,Runners!CZ$3:DM$180,V$1,FALSE),"")</f>
        <v/>
      </c>
      <c r="W202" s="18" t="str">
        <f t="shared" si="90"/>
        <v/>
      </c>
    </row>
    <row r="203" spans="3:23" x14ac:dyDescent="0.25">
      <c r="C203" s="3">
        <f>IF(A203&lt;&gt;"",VLOOKUP(A203,'Runners RBH2'!A$3:CT$114,C$1,FALSE),0)</f>
        <v>0</v>
      </c>
      <c r="D203" s="6">
        <f t="shared" si="95"/>
        <v>198</v>
      </c>
      <c r="E203" s="2"/>
      <c r="F203" s="2">
        <f t="shared" si="86"/>
        <v>0</v>
      </c>
      <c r="J203" s="1">
        <f t="shared" si="87"/>
        <v>0</v>
      </c>
      <c r="M203" s="8" t="str">
        <f t="shared" si="103"/>
        <v/>
      </c>
      <c r="N203" s="8" t="str">
        <f t="shared" si="104"/>
        <v/>
      </c>
      <c r="O203" s="1" t="str">
        <f t="shared" si="98"/>
        <v/>
      </c>
      <c r="P203" s="32" t="str">
        <f t="shared" si="105"/>
        <v/>
      </c>
      <c r="Q203" s="32" t="str">
        <f t="shared" si="88"/>
        <v/>
      </c>
      <c r="R203" s="6">
        <f t="shared" si="106"/>
        <v>0</v>
      </c>
      <c r="S203" s="6">
        <f>IF(AND(D203&lt;=L$4,P203&lt;&gt;"Y"),IF(N203&lt;VLOOKUP(O203,'Runners RBH2'!A$3:FQ$114,S$1,FALSE),IF(Y$2="zero",0,Y$2),0),0)</f>
        <v>0</v>
      </c>
      <c r="T203" s="6">
        <f t="shared" si="89"/>
        <v>0</v>
      </c>
      <c r="U203" s="2"/>
      <c r="V203" s="2" t="str">
        <f>IF(O203&lt;&gt;"",VLOOKUP(O203,Runners!CZ$3:DM$180,V$1,FALSE),"")</f>
        <v/>
      </c>
      <c r="W203" s="18" t="str">
        <f t="shared" si="90"/>
        <v/>
      </c>
    </row>
    <row r="204" spans="3:23" x14ac:dyDescent="0.25">
      <c r="C204" s="3">
        <f>IF(A204&lt;&gt;"",VLOOKUP(A204,'Runners RBH2'!A$3:CT$114,C$1,FALSE),0)</f>
        <v>0</v>
      </c>
      <c r="D204" s="6">
        <f t="shared" si="95"/>
        <v>199</v>
      </c>
      <c r="E204" s="2"/>
      <c r="F204" s="2">
        <f t="shared" si="86"/>
        <v>0</v>
      </c>
      <c r="J204" s="1">
        <f t="shared" si="87"/>
        <v>0</v>
      </c>
      <c r="M204" s="8" t="str">
        <f t="shared" si="103"/>
        <v/>
      </c>
      <c r="N204" s="8" t="str">
        <f t="shared" si="104"/>
        <v/>
      </c>
      <c r="O204" s="1" t="str">
        <f t="shared" si="98"/>
        <v/>
      </c>
      <c r="P204" s="32" t="str">
        <f t="shared" si="105"/>
        <v/>
      </c>
      <c r="Q204" s="32" t="str">
        <f t="shared" si="88"/>
        <v/>
      </c>
      <c r="R204" s="6">
        <f t="shared" si="106"/>
        <v>0</v>
      </c>
      <c r="S204" s="6">
        <f>IF(AND(D204&lt;=L$4,P204&lt;&gt;"Y"),IF(N204&lt;VLOOKUP(O204,'Runners RBH2'!A$3:FQ$114,S$1,FALSE),IF(Y$2="zero",0,Y$2),0),0)</f>
        <v>0</v>
      </c>
      <c r="T204" s="6">
        <f t="shared" si="89"/>
        <v>0</v>
      </c>
      <c r="U204" s="2"/>
      <c r="V204" s="2" t="str">
        <f>IF(O204&lt;&gt;"",VLOOKUP(O204,Runners!CZ$3:DM$180,V$1,FALSE),"")</f>
        <v/>
      </c>
      <c r="W204" s="18" t="str">
        <f t="shared" si="90"/>
        <v/>
      </c>
    </row>
    <row r="205" spans="3:23" x14ac:dyDescent="0.25">
      <c r="C205" s="3">
        <f>IF(A205&lt;&gt;"",VLOOKUP(A205,'Runners RBH2'!A$3:CT$114,C$1,FALSE),0)</f>
        <v>0</v>
      </c>
      <c r="D205" s="6">
        <f t="shared" si="95"/>
        <v>200</v>
      </c>
      <c r="E205" s="2"/>
      <c r="F205" s="2">
        <f t="shared" si="86"/>
        <v>0</v>
      </c>
      <c r="J205" s="1">
        <f t="shared" si="87"/>
        <v>0</v>
      </c>
      <c r="M205" s="8" t="str">
        <f t="shared" si="103"/>
        <v/>
      </c>
      <c r="N205" s="8" t="str">
        <f t="shared" si="104"/>
        <v/>
      </c>
      <c r="O205" s="1" t="str">
        <f t="shared" si="98"/>
        <v/>
      </c>
      <c r="P205" s="32" t="str">
        <f t="shared" si="105"/>
        <v/>
      </c>
      <c r="Q205" s="32" t="str">
        <f t="shared" si="88"/>
        <v/>
      </c>
      <c r="R205" s="6">
        <f t="shared" si="106"/>
        <v>0</v>
      </c>
      <c r="S205" s="6">
        <f>IF(AND(D205&lt;=L$4,P205&lt;&gt;"Y"),IF(N205&lt;VLOOKUP(O205,'Runners RBH2'!A$3:FQ$114,S$1,FALSE),IF(Y$2="zero",0,Y$2),0),0)</f>
        <v>0</v>
      </c>
      <c r="T205" s="6">
        <f t="shared" si="89"/>
        <v>0</v>
      </c>
      <c r="U205" s="2"/>
      <c r="V205" s="2" t="str">
        <f>IF(O205&lt;&gt;"",VLOOKUP(O205,Runners!CZ$3:DM$180,V$1,FALSE),"")</f>
        <v/>
      </c>
      <c r="W205" s="18" t="str">
        <f t="shared" si="90"/>
        <v/>
      </c>
    </row>
    <row r="206" spans="3:23" x14ac:dyDescent="0.25">
      <c r="C206" s="3">
        <f>IF(A206&lt;&gt;"",VLOOKUP(A206,'Runners RBH2'!A$3:CT$114,C$1,FALSE),0)</f>
        <v>0</v>
      </c>
      <c r="D206" s="6">
        <f t="shared" si="95"/>
        <v>201</v>
      </c>
      <c r="E206" s="2"/>
      <c r="F206" s="2">
        <f t="shared" si="86"/>
        <v>0</v>
      </c>
      <c r="J206" s="1">
        <f t="shared" si="87"/>
        <v>0</v>
      </c>
      <c r="M206" s="8" t="str">
        <f t="shared" si="103"/>
        <v/>
      </c>
      <c r="N206" s="8" t="str">
        <f t="shared" si="104"/>
        <v/>
      </c>
      <c r="O206" s="1" t="str">
        <f t="shared" si="98"/>
        <v/>
      </c>
      <c r="P206" s="32" t="str">
        <f t="shared" si="105"/>
        <v/>
      </c>
      <c r="Q206" s="32" t="str">
        <f t="shared" si="88"/>
        <v/>
      </c>
      <c r="R206" s="6">
        <f t="shared" si="106"/>
        <v>0</v>
      </c>
      <c r="S206" s="6">
        <f>IF(AND(D206&lt;=L$4,P206&lt;&gt;"Y"),IF(N206&lt;VLOOKUP(O206,'Runners RBH2'!A$3:FQ$114,S$1,FALSE),IF(Y$2="zero",0,Y$2),0),0)</f>
        <v>0</v>
      </c>
      <c r="T206" s="6">
        <f t="shared" si="89"/>
        <v>0</v>
      </c>
      <c r="U206" s="2"/>
      <c r="V206" s="2" t="str">
        <f>IF(O206&lt;&gt;"",VLOOKUP(O206,Runners!CZ$3:DM$180,V$1,FALSE),"")</f>
        <v/>
      </c>
      <c r="W206" s="18" t="str">
        <f t="shared" si="90"/>
        <v/>
      </c>
    </row>
    <row r="207" spans="3:23" x14ac:dyDescent="0.25">
      <c r="C207" s="3">
        <f>IF(A207&lt;&gt;"",VLOOKUP(A207,'Runners RBH2'!A$3:CT$114,C$1,FALSE),0)</f>
        <v>0</v>
      </c>
      <c r="D207" s="6">
        <f t="shared" si="95"/>
        <v>202</v>
      </c>
      <c r="E207" s="2"/>
      <c r="F207" s="2">
        <f t="shared" si="86"/>
        <v>0</v>
      </c>
      <c r="J207" s="1">
        <f t="shared" si="87"/>
        <v>0</v>
      </c>
      <c r="M207" s="8" t="str">
        <f t="shared" si="103"/>
        <v/>
      </c>
      <c r="N207" s="8" t="str">
        <f t="shared" si="104"/>
        <v/>
      </c>
      <c r="O207" s="1" t="str">
        <f t="shared" si="98"/>
        <v/>
      </c>
      <c r="P207" s="32" t="str">
        <f t="shared" si="105"/>
        <v/>
      </c>
      <c r="Q207" s="32" t="str">
        <f t="shared" si="88"/>
        <v/>
      </c>
      <c r="R207" s="6">
        <f t="shared" si="106"/>
        <v>0</v>
      </c>
      <c r="S207" s="6">
        <f>IF(AND(D207&lt;=L$4,P207&lt;&gt;"Y"),IF(N207&lt;VLOOKUP(O207,'Runners RBH2'!A$3:FQ$114,S$1,FALSE),IF(Y$2="zero",0,Y$2),0),0)</f>
        <v>0</v>
      </c>
      <c r="T207" s="6">
        <f t="shared" si="89"/>
        <v>0</v>
      </c>
      <c r="U207" s="2"/>
      <c r="V207" s="2" t="str">
        <f>IF(O207&lt;&gt;"",VLOOKUP(O207,Runners!CZ$3:DM$180,V$1,FALSE),"")</f>
        <v/>
      </c>
      <c r="W207" s="18" t="str">
        <f t="shared" si="90"/>
        <v/>
      </c>
    </row>
  </sheetData>
  <sortState ref="A4:CE132">
    <sortCondition ref="A132"/>
  </sortState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BM202"/>
  <sheetViews>
    <sheetView showZeros="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AL47" sqref="AL47"/>
    </sheetView>
  </sheetViews>
  <sheetFormatPr defaultColWidth="8.88671875" defaultRowHeight="14.4" x14ac:dyDescent="0.3"/>
  <cols>
    <col min="1" max="1" width="16.33203125" style="1" customWidth="1"/>
    <col min="2" max="3" width="4.88671875" style="1" customWidth="1"/>
    <col min="4" max="4" width="4.88671875" style="17" customWidth="1"/>
    <col min="5" max="6" width="4.88671875" style="1" customWidth="1"/>
    <col min="7" max="7" width="4.88671875" style="17" customWidth="1"/>
    <col min="8" max="9" width="4.88671875" style="1" customWidth="1"/>
    <col min="10" max="10" width="4.88671875" style="17" customWidth="1"/>
    <col min="11" max="12" width="4.88671875" style="1" customWidth="1"/>
    <col min="13" max="13" width="4.88671875" style="17" customWidth="1"/>
    <col min="14" max="15" width="4.88671875" style="1" customWidth="1"/>
    <col min="16" max="16" width="4.88671875" style="17" customWidth="1"/>
    <col min="17" max="18" width="4.88671875" style="1" customWidth="1"/>
    <col min="19" max="19" width="4.88671875" style="17" customWidth="1"/>
    <col min="20" max="21" width="4.88671875" style="1" customWidth="1"/>
    <col min="22" max="22" width="4.88671875" style="17" customWidth="1"/>
    <col min="23" max="24" width="4.88671875" style="1" customWidth="1"/>
    <col min="25" max="25" width="4.88671875" style="17" customWidth="1"/>
    <col min="26" max="27" width="4.88671875" style="1" customWidth="1"/>
    <col min="28" max="28" width="4.88671875" style="17" customWidth="1"/>
    <col min="29" max="30" width="4.88671875" style="1" customWidth="1"/>
    <col min="31" max="31" width="4.88671875" style="17" customWidth="1"/>
    <col min="32" max="33" width="4.88671875" style="1" customWidth="1"/>
    <col min="34" max="34" width="4.88671875" style="17" customWidth="1"/>
    <col min="35" max="36" width="4.88671875" style="1" customWidth="1"/>
    <col min="37" max="37" width="4.88671875" style="17" customWidth="1"/>
    <col min="38" max="38" width="11" style="65" bestFit="1" customWidth="1"/>
    <col min="39" max="39" width="9.44140625" style="92" customWidth="1"/>
    <col min="40" max="40" width="14" style="67" customWidth="1"/>
    <col min="41" max="41" width="8.88671875" style="1"/>
    <col min="42" max="42" width="9.44140625" style="1" customWidth="1"/>
    <col min="43" max="65" width="9.44140625" style="1" hidden="1" customWidth="1"/>
    <col min="66" max="83" width="9.44140625" style="1" customWidth="1"/>
    <col min="84" max="16384" width="8.88671875" style="1"/>
  </cols>
  <sheetData>
    <row r="1" spans="1:65" s="12" customFormat="1" ht="40.200000000000003" customHeight="1" x14ac:dyDescent="0.3">
      <c r="A1" s="30" t="s">
        <v>118</v>
      </c>
      <c r="B1" s="12" t="s">
        <v>23</v>
      </c>
      <c r="C1" s="12" t="s">
        <v>96</v>
      </c>
      <c r="D1" s="15" t="s">
        <v>97</v>
      </c>
      <c r="E1" s="12" t="s">
        <v>19</v>
      </c>
      <c r="F1" s="12" t="s">
        <v>96</v>
      </c>
      <c r="G1" s="15" t="s">
        <v>97</v>
      </c>
      <c r="H1" s="12" t="s">
        <v>22</v>
      </c>
      <c r="I1" s="12" t="s">
        <v>96</v>
      </c>
      <c r="J1" s="15" t="s">
        <v>97</v>
      </c>
      <c r="K1" s="12" t="s">
        <v>21</v>
      </c>
      <c r="L1" s="12" t="s">
        <v>96</v>
      </c>
      <c r="M1" s="15" t="s">
        <v>97</v>
      </c>
      <c r="N1" s="12" t="s">
        <v>20</v>
      </c>
      <c r="O1" s="12" t="s">
        <v>96</v>
      </c>
      <c r="P1" s="15" t="s">
        <v>97</v>
      </c>
      <c r="Q1" s="12" t="s">
        <v>24</v>
      </c>
      <c r="R1" s="12" t="s">
        <v>96</v>
      </c>
      <c r="S1" s="15" t="s">
        <v>97</v>
      </c>
      <c r="T1" s="12" t="s">
        <v>25</v>
      </c>
      <c r="U1" s="12" t="s">
        <v>96</v>
      </c>
      <c r="V1" s="15" t="s">
        <v>97</v>
      </c>
      <c r="W1" s="12" t="s">
        <v>26</v>
      </c>
      <c r="X1" s="12" t="s">
        <v>96</v>
      </c>
      <c r="Y1" s="15" t="s">
        <v>97</v>
      </c>
      <c r="Z1" s="12" t="s">
        <v>27</v>
      </c>
      <c r="AA1" s="12" t="s">
        <v>96</v>
      </c>
      <c r="AB1" s="15" t="s">
        <v>97</v>
      </c>
      <c r="AC1" s="12" t="s">
        <v>28</v>
      </c>
      <c r="AD1" s="12" t="s">
        <v>96</v>
      </c>
      <c r="AE1" s="15" t="s">
        <v>97</v>
      </c>
      <c r="AF1" s="12" t="s">
        <v>29</v>
      </c>
      <c r="AG1" s="12" t="s">
        <v>96</v>
      </c>
      <c r="AH1" s="15" t="s">
        <v>97</v>
      </c>
      <c r="AI1" s="12" t="s">
        <v>30</v>
      </c>
      <c r="AJ1" s="12" t="s">
        <v>96</v>
      </c>
      <c r="AK1" s="15" t="s">
        <v>97</v>
      </c>
      <c r="AL1" s="62" t="s">
        <v>174</v>
      </c>
      <c r="AM1" s="62" t="s">
        <v>175</v>
      </c>
      <c r="AN1" s="66" t="s">
        <v>176</v>
      </c>
      <c r="AR1" s="12" t="s">
        <v>99</v>
      </c>
      <c r="AS1" s="12" t="s">
        <v>19</v>
      </c>
      <c r="AT1" s="12" t="s">
        <v>22</v>
      </c>
      <c r="AU1" s="12" t="s">
        <v>21</v>
      </c>
      <c r="AV1" s="12" t="s">
        <v>20</v>
      </c>
      <c r="AW1" s="12" t="s">
        <v>24</v>
      </c>
      <c r="AX1" s="12" t="s">
        <v>25</v>
      </c>
      <c r="AY1" s="12" t="s">
        <v>26</v>
      </c>
      <c r="AZ1" s="12" t="s">
        <v>27</v>
      </c>
      <c r="BA1" s="12" t="s">
        <v>28</v>
      </c>
      <c r="BB1" s="12" t="s">
        <v>29</v>
      </c>
      <c r="BC1" s="12" t="s">
        <v>30</v>
      </c>
      <c r="BD1" s="12" t="s">
        <v>221</v>
      </c>
      <c r="BE1" s="12" t="s">
        <v>98</v>
      </c>
      <c r="BF1" s="12">
        <v>8</v>
      </c>
      <c r="BG1" s="12">
        <v>7</v>
      </c>
      <c r="BH1" s="12">
        <v>6</v>
      </c>
      <c r="BI1" s="12">
        <v>5</v>
      </c>
      <c r="BJ1" s="12">
        <v>4</v>
      </c>
      <c r="BK1" s="12">
        <v>3</v>
      </c>
      <c r="BL1" s="12">
        <v>2</v>
      </c>
      <c r="BM1" s="12">
        <v>1</v>
      </c>
    </row>
    <row r="2" spans="1:65" x14ac:dyDescent="0.3">
      <c r="A2" s="1" t="s">
        <v>153</v>
      </c>
      <c r="B2" s="6">
        <f>IF(Apr!$E4&gt;0,VLOOKUP($A2,Apr!$O$4:$T$211,4,FALSE),0)</f>
        <v>0</v>
      </c>
      <c r="C2" s="6">
        <f>IF(Apr!$E4&gt;0,VLOOKUP($A2,Apr!$O$4:$T$211,5,FALSE)+Apr!L$4/1000,0)</f>
        <v>0</v>
      </c>
      <c r="D2" s="16">
        <f t="shared" ref="D2:D33" si="0">B2+B2/1000+C2</f>
        <v>0</v>
      </c>
      <c r="E2" s="6">
        <f>IF(May!$E4&gt;0,VLOOKUP($A2,May!$O$4:$T$210,4,FALSE),0)</f>
        <v>0</v>
      </c>
      <c r="F2" s="6">
        <f>IF(May!$E4&gt;0,VLOOKUP($A2,May!$O$4:$T$210,5,FALSE)+May!L$4/1000,0)</f>
        <v>0</v>
      </c>
      <c r="G2" s="16">
        <f t="shared" ref="G2:G33" si="1">E2+E2/1000+F2</f>
        <v>0</v>
      </c>
      <c r="H2" s="6">
        <f>IF(Jun!$E4&gt;0,VLOOKUP($A2,Jun!$O$4:$R$210,4,FALSE),0)</f>
        <v>0</v>
      </c>
      <c r="I2" s="6">
        <f>IF(Jun!$E4&gt;0,VLOOKUP($A2,Jun!$O$4:$T$210,5,FALSE)+Jun!L$4/1000,0)</f>
        <v>0</v>
      </c>
      <c r="J2" s="16">
        <f t="shared" ref="J2:J33" si="2">H2+H2/1000+I2</f>
        <v>0</v>
      </c>
      <c r="K2" s="6">
        <f>IF(Jul!$E4&gt;0,VLOOKUP($A2,Jul!$O$4:$R$207,4,FALSE),0)</f>
        <v>0</v>
      </c>
      <c r="L2" s="6">
        <f>IF(Jul!$E4&gt;0,VLOOKUP($A2,Jul!$O$4:$T$207,5,FALSE)+Jul!$L$4/1000,0)</f>
        <v>0</v>
      </c>
      <c r="M2" s="16">
        <f t="shared" ref="M2:M65" si="3">K2+K2/1000+L2</f>
        <v>0</v>
      </c>
      <c r="N2" s="6">
        <f>IF(Aug!$E4&gt;0,VLOOKUP($A2,Aug!$O$4:$R$207,4,FALSE),0)</f>
        <v>0</v>
      </c>
      <c r="O2" s="6">
        <f>IF(Aug!$E4&gt;0,VLOOKUP($A2,Aug!$O$4:$T$207,5,FALSE)+Aug!L$4/1000,0)</f>
        <v>0</v>
      </c>
      <c r="P2" s="16">
        <f t="shared" ref="P2:P65" si="4">N2+N2/1000+O2</f>
        <v>0</v>
      </c>
      <c r="Q2" s="6">
        <f>IF(Sep!$E4&gt;0,VLOOKUP($A2,Sep!$O$4:$R$207,4,FALSE),0)</f>
        <v>0</v>
      </c>
      <c r="R2" s="6">
        <f>IF(Sep!$E4&gt;0,VLOOKUP($A2,Sep!$O$4:$T$207,5,FALSE)+Sep!L$4/1000,0)</f>
        <v>0</v>
      </c>
      <c r="S2" s="16">
        <f t="shared" ref="S2:S65" si="5">Q2+Q2/1000+R2</f>
        <v>0</v>
      </c>
      <c r="T2" s="6">
        <f>IF(Oct!$E4&gt;0,VLOOKUP($A2,Oct!$O$4:$R$207,4,FALSE),0)</f>
        <v>0</v>
      </c>
      <c r="U2" s="6">
        <f>IF(Oct!$E4&gt;0,VLOOKUP($A2,Oct!$O$4:$T$207,5,FALSE)+Oct!L$4/1000,0)</f>
        <v>0</v>
      </c>
      <c r="V2" s="16">
        <f t="shared" ref="V2:V65" si="6">T2+T2/1000+U2</f>
        <v>0</v>
      </c>
      <c r="W2" s="6">
        <f>IF(Nov!$E4&gt;0,VLOOKUP($A2,Nov!$O$4:$R$208,4,FALSE),0)</f>
        <v>0</v>
      </c>
      <c r="X2" s="6">
        <f>IF(Nov!$E4&gt;0,VLOOKUP($A2,Nov!$O$4:$T$208,5,FALSE)+Nov!L$4/1000,0)</f>
        <v>0</v>
      </c>
      <c r="Y2" s="16">
        <f t="shared" ref="Y2:Y65" si="7">W2+W2/1000+X2</f>
        <v>0</v>
      </c>
      <c r="Z2" s="6">
        <f>IF(Dec!$E4&gt;0,VLOOKUP($A2,Dec!$O$4:$R$208,4,FALSE),0)</f>
        <v>0</v>
      </c>
      <c r="AA2" s="6">
        <f>IF(Dec!$E4&gt;0,VLOOKUP($A2,Dec!$O$4:$T$208,5,FALSE)+Dec!L$4/1000,0)</f>
        <v>0</v>
      </c>
      <c r="AB2" s="16">
        <f t="shared" ref="AB2:AB65" si="8">Z2+Z2/1000+AA2</f>
        <v>0</v>
      </c>
      <c r="AC2" s="6">
        <f>IF(Jan!$E4&gt;0,VLOOKUP($A2,Jan!$O$4:$R$208,4,FALSE),0)</f>
        <v>0</v>
      </c>
      <c r="AD2" s="6">
        <f>IF(Jan!$E4&gt;0,VLOOKUP($A2,Jan!$O$4:$T$208,5,FALSE)+Jan!L$4/1000,0)</f>
        <v>0</v>
      </c>
      <c r="AE2" s="16">
        <f t="shared" ref="AE2:AE65" si="9">AC2+AC2/1000+AD2</f>
        <v>0</v>
      </c>
      <c r="AF2" s="6">
        <f>IF(Feb!$E4&gt;0,VLOOKUP($A2,Feb!$O$4:$R$208,4,FALSE),0)</f>
        <v>0</v>
      </c>
      <c r="AG2" s="6">
        <f>IF(Feb!$E4&gt;0,VLOOKUP($A2,Feb!$O$4:$T$208,5,FALSE)+Feb!L$4/1000,0)</f>
        <v>0</v>
      </c>
      <c r="AH2" s="16">
        <f t="shared" ref="AH2:AH65" si="10">AF2+AF2/1000+AG2</f>
        <v>0</v>
      </c>
      <c r="AI2" s="6">
        <f>IF(Mar!$E4&gt;0,VLOOKUP($A2,Mar!$O$4:$R$208,4,FALSE),0)</f>
        <v>0</v>
      </c>
      <c r="AJ2" s="6">
        <f>IF(Mar!$E4&gt;0,VLOOKUP($A2,Mar!$O$4:$T$208,5,FALSE)+Mar!L$4/1000,0)</f>
        <v>0</v>
      </c>
      <c r="AK2" s="16">
        <f t="shared" ref="AK2:AK33" si="11">AI2+AI2/1000+AJ2</f>
        <v>0</v>
      </c>
      <c r="AN2" s="67">
        <f t="shared" ref="AN2:AN33" si="12">SUM(BE2:BM2)+BE2/1000+BF2/3000+BG2/5000+AM2</f>
        <v>0</v>
      </c>
      <c r="AQ2" s="1" t="str">
        <f t="shared" ref="AQ2:AQ34" si="13">A2</f>
        <v>Alex Wiggins</v>
      </c>
      <c r="AR2" s="6">
        <f t="shared" ref="AR2:AR34" si="14">D2</f>
        <v>0</v>
      </c>
      <c r="AS2" s="6">
        <f t="shared" ref="AS2:AS34" si="15">G2</f>
        <v>0</v>
      </c>
      <c r="AT2" s="6">
        <f t="shared" ref="AT2:AT34" si="16">J2</f>
        <v>0</v>
      </c>
      <c r="AU2" s="6">
        <f t="shared" ref="AU2:AU34" si="17">M2</f>
        <v>0</v>
      </c>
      <c r="AV2" s="6">
        <f t="shared" ref="AV2:AV34" si="18">P2</f>
        <v>0</v>
      </c>
      <c r="AW2" s="6">
        <f t="shared" ref="AW2:AW34" si="19">S2</f>
        <v>0</v>
      </c>
      <c r="AX2" s="6">
        <f t="shared" ref="AX2:AX34" si="20">V2</f>
        <v>0</v>
      </c>
      <c r="AY2" s="6">
        <f t="shared" ref="AY2:AY34" si="21">Y2</f>
        <v>0</v>
      </c>
      <c r="AZ2" s="6">
        <f t="shared" ref="AZ2:AZ34" si="22">AB2</f>
        <v>0</v>
      </c>
      <c r="BA2" s="6">
        <f t="shared" ref="BA2:BA34" si="23">AE2</f>
        <v>0</v>
      </c>
      <c r="BB2" s="6">
        <f t="shared" ref="BB2:BB34" si="24">AH2</f>
        <v>0</v>
      </c>
      <c r="BC2" s="6">
        <f t="shared" ref="BC2:BC34" si="25">AK2</f>
        <v>0</v>
      </c>
      <c r="BD2" s="6">
        <f>AM2</f>
        <v>0</v>
      </c>
      <c r="BE2" s="1">
        <f t="shared" ref="BE2:BE34" si="26">LARGE($AR2:$BC2,1)</f>
        <v>0</v>
      </c>
      <c r="BF2" s="1">
        <f t="shared" ref="BF2:BF34" si="27">LARGE($AR2:$BC2,2)</f>
        <v>0</v>
      </c>
      <c r="BG2" s="1">
        <f t="shared" ref="BG2:BG34" si="28">LARGE($AR2:$BC2,3)</f>
        <v>0</v>
      </c>
      <c r="BH2" s="1">
        <f t="shared" ref="BH2:BH34" si="29">LARGE($AR2:$BC2,4)</f>
        <v>0</v>
      </c>
      <c r="BI2" s="1">
        <f t="shared" ref="BI2:BI34" si="30">LARGE($AR2:$BC2,5)</f>
        <v>0</v>
      </c>
      <c r="BJ2" s="1">
        <f t="shared" ref="BJ2:BJ34" si="31">LARGE($AR2:$BC2,6)</f>
        <v>0</v>
      </c>
    </row>
    <row r="3" spans="1:65" x14ac:dyDescent="0.3">
      <c r="A3" s="1" t="s">
        <v>177</v>
      </c>
      <c r="B3" s="6">
        <f>IF(Apr!$E5&gt;0,VLOOKUP($A3,Apr!$O$4:$T$211,4,FALSE),0)</f>
        <v>0</v>
      </c>
      <c r="C3" s="6">
        <f>IF(Apr!$E5&gt;0,VLOOKUP($A3,Apr!$O$4:$T$211,5,FALSE)+Apr!L$4/1000,0)</f>
        <v>0</v>
      </c>
      <c r="D3" s="16">
        <f t="shared" si="0"/>
        <v>0</v>
      </c>
      <c r="E3" s="6">
        <f>IF(May!$E5&gt;0,VLOOKUP($A3,May!$O$4:$T$210,4,FALSE),0)</f>
        <v>0</v>
      </c>
      <c r="F3" s="6">
        <f>IF(May!$E5&gt;0,VLOOKUP($A3,May!$O$4:$T$210,5,FALSE)+May!L$4/1000,0)</f>
        <v>0</v>
      </c>
      <c r="G3" s="16">
        <f t="shared" si="1"/>
        <v>0</v>
      </c>
      <c r="H3" s="6">
        <f>IF(Jun!$E5&gt;0,VLOOKUP($A3,Jun!$O$4:$R$210,4,FALSE),0)</f>
        <v>0</v>
      </c>
      <c r="I3" s="6">
        <f>IF(Jun!$E5&gt;0,VLOOKUP($A3,Jun!$O$4:$T$210,5,FALSE)+Jun!L$4/1000,0)</f>
        <v>0</v>
      </c>
      <c r="J3" s="16">
        <f t="shared" si="2"/>
        <v>0</v>
      </c>
      <c r="K3" s="6">
        <f>IF(Jul!$E5&gt;0,VLOOKUP($A3,Jul!$O$4:$R$207,4,FALSE),0)</f>
        <v>0</v>
      </c>
      <c r="L3" s="6">
        <f>IF(Jul!$E5&gt;0,VLOOKUP($A3,Jul!$O$4:$T$207,5,FALSE)+Jul!$L$4/1000,0)</f>
        <v>0</v>
      </c>
      <c r="M3" s="16">
        <f t="shared" si="3"/>
        <v>0</v>
      </c>
      <c r="N3" s="6">
        <f>IF(Aug!$E5&gt;0,VLOOKUP($A3,Aug!$O$4:$R$207,4,FALSE),0)</f>
        <v>0</v>
      </c>
      <c r="O3" s="6">
        <f>IF(Aug!$E5&gt;0,VLOOKUP($A3,Aug!$O$4:$T$207,5,FALSE)+Aug!L$4/1000,0)</f>
        <v>0</v>
      </c>
      <c r="P3" s="16">
        <f t="shared" si="4"/>
        <v>0</v>
      </c>
      <c r="Q3" s="6">
        <f>IF(Sep!$E5&gt;0,VLOOKUP($A3,Sep!$O$4:$R$207,4,FALSE),0)</f>
        <v>0</v>
      </c>
      <c r="R3" s="6">
        <f>IF(Sep!$E5&gt;0,VLOOKUP($A3,Sep!$O$4:$T$207,5,FALSE)+Sep!L$4/1000,0)</f>
        <v>0</v>
      </c>
      <c r="S3" s="16">
        <f t="shared" si="5"/>
        <v>0</v>
      </c>
      <c r="T3" s="6">
        <f>IF(Oct!$E5&gt;0,VLOOKUP($A3,Oct!$O$4:$R$207,4,FALSE),0)</f>
        <v>0</v>
      </c>
      <c r="U3" s="6">
        <f>IF(Oct!$E5&gt;0,VLOOKUP($A3,Oct!$O$4:$T$207,5,FALSE)+Oct!L$4/1000,0)</f>
        <v>0</v>
      </c>
      <c r="V3" s="16">
        <f t="shared" si="6"/>
        <v>0</v>
      </c>
      <c r="W3" s="6">
        <f>IF(Nov!$E5&gt;0,VLOOKUP($A3,Nov!$O$4:$R$208,4,FALSE),0)</f>
        <v>0</v>
      </c>
      <c r="X3" s="6">
        <f>IF(Nov!$E5&gt;0,VLOOKUP($A3,Nov!$O$4:$T$208,5,FALSE)+Nov!L$4/1000,0)</f>
        <v>0</v>
      </c>
      <c r="Y3" s="16">
        <f t="shared" si="7"/>
        <v>0</v>
      </c>
      <c r="Z3" s="6">
        <f>IF(Dec!$E5&gt;0,VLOOKUP($A3,Dec!$O$4:$R$208,4,FALSE),0)</f>
        <v>0</v>
      </c>
      <c r="AA3" s="6">
        <f>IF(Dec!$E5&gt;0,VLOOKUP($A3,Dec!$O$4:$T$208,5,FALSE)+Dec!L$4/1000,0)</f>
        <v>0</v>
      </c>
      <c r="AB3" s="16">
        <f t="shared" si="8"/>
        <v>0</v>
      </c>
      <c r="AC3" s="6">
        <f>IF(Jan!$E5&gt;0,VLOOKUP($A3,Jan!$O$4:$R$208,4,FALSE),0)</f>
        <v>0</v>
      </c>
      <c r="AD3" s="6">
        <f>IF(Jan!$E5&gt;0,VLOOKUP($A3,Jan!$O$4:$T$208,5,FALSE)+Jan!L$4/1000,0)</f>
        <v>0</v>
      </c>
      <c r="AE3" s="16">
        <f t="shared" si="9"/>
        <v>0</v>
      </c>
      <c r="AF3" s="6">
        <f>IF(Feb!$E5&gt;0,VLOOKUP($A3,Feb!$O$4:$R$208,4,FALSE),0)</f>
        <v>0</v>
      </c>
      <c r="AG3" s="6">
        <f>IF(Feb!$E5&gt;0,VLOOKUP($A3,Feb!$O$4:$T$208,5,FALSE)+Feb!L$4/1000,0)</f>
        <v>0</v>
      </c>
      <c r="AH3" s="16">
        <f t="shared" si="10"/>
        <v>0</v>
      </c>
      <c r="AI3" s="6">
        <f>IF(Mar!$E5&gt;0,VLOOKUP($A3,Mar!$O$4:$R$208,4,FALSE),0)</f>
        <v>0</v>
      </c>
      <c r="AJ3" s="6">
        <f>IF(Mar!$E5&gt;0,VLOOKUP($A3,Mar!$O$4:$T$208,5,FALSE)+Mar!L$4/1000,0)</f>
        <v>0</v>
      </c>
      <c r="AK3" s="16">
        <f t="shared" si="11"/>
        <v>0</v>
      </c>
      <c r="AN3" s="67">
        <f t="shared" si="12"/>
        <v>0</v>
      </c>
      <c r="AQ3" s="1" t="str">
        <f t="shared" si="13"/>
        <v>Alexandra Young</v>
      </c>
      <c r="AR3" s="6">
        <f t="shared" si="14"/>
        <v>0</v>
      </c>
      <c r="AS3" s="6">
        <f t="shared" si="15"/>
        <v>0</v>
      </c>
      <c r="AT3" s="6">
        <f t="shared" si="16"/>
        <v>0</v>
      </c>
      <c r="AU3" s="6">
        <f t="shared" si="17"/>
        <v>0</v>
      </c>
      <c r="AV3" s="6">
        <f t="shared" si="18"/>
        <v>0</v>
      </c>
      <c r="AW3" s="6">
        <f t="shared" si="19"/>
        <v>0</v>
      </c>
      <c r="AX3" s="6">
        <f t="shared" si="20"/>
        <v>0</v>
      </c>
      <c r="AY3" s="6">
        <f t="shared" si="21"/>
        <v>0</v>
      </c>
      <c r="AZ3" s="6">
        <f t="shared" si="22"/>
        <v>0</v>
      </c>
      <c r="BA3" s="6">
        <f t="shared" si="23"/>
        <v>0</v>
      </c>
      <c r="BB3" s="6">
        <f t="shared" si="24"/>
        <v>0</v>
      </c>
      <c r="BC3" s="6">
        <f t="shared" si="25"/>
        <v>0</v>
      </c>
      <c r="BD3" s="6">
        <f t="shared" ref="BD3:BD67" si="32">AM3</f>
        <v>0</v>
      </c>
      <c r="BE3" s="1">
        <f t="shared" si="26"/>
        <v>0</v>
      </c>
      <c r="BF3" s="1">
        <f t="shared" si="27"/>
        <v>0</v>
      </c>
      <c r="BG3" s="1">
        <f t="shared" si="28"/>
        <v>0</v>
      </c>
      <c r="BH3" s="1">
        <f t="shared" si="29"/>
        <v>0</v>
      </c>
      <c r="BI3" s="1">
        <f t="shared" si="30"/>
        <v>0</v>
      </c>
      <c r="BJ3" s="1">
        <f t="shared" si="31"/>
        <v>0</v>
      </c>
    </row>
    <row r="4" spans="1:65" x14ac:dyDescent="0.3">
      <c r="A4" s="1" t="s">
        <v>150</v>
      </c>
      <c r="B4" s="6">
        <f>IF(Apr!$E6&gt;0,VLOOKUP($A4,Apr!$O$4:$T$211,4,FALSE),0)</f>
        <v>26</v>
      </c>
      <c r="C4" s="6">
        <f>IF(Apr!$E6&gt;0,VLOOKUP($A4,Apr!$O$4:$T$211,5,FALSE)+Apr!L$4/1000,0)</f>
        <v>1.7999999999999999E-2</v>
      </c>
      <c r="D4" s="16">
        <f t="shared" si="0"/>
        <v>26.044</v>
      </c>
      <c r="E4" s="6">
        <f>IF(May!$E6&gt;0,VLOOKUP($A4,May!$O$4:$T$210,4,FALSE),0)</f>
        <v>0</v>
      </c>
      <c r="F4" s="6">
        <f>IF(May!$E6&gt;0,VLOOKUP($A4,May!$O$4:$T$210,5,FALSE)+May!L$4/1000,0)</f>
        <v>0</v>
      </c>
      <c r="G4" s="16">
        <f t="shared" si="1"/>
        <v>0</v>
      </c>
      <c r="H4" s="6">
        <f>IF(Jun!$E6&gt;0,VLOOKUP($A4,Jun!$O$4:$R$210,4,FALSE),0)</f>
        <v>0</v>
      </c>
      <c r="I4" s="6">
        <f>IF(Jun!$E6&gt;0,VLOOKUP($A4,Jun!$O$4:$T$210,5,FALSE)+Jun!L$4/1000,0)</f>
        <v>0</v>
      </c>
      <c r="J4" s="16">
        <f t="shared" si="2"/>
        <v>0</v>
      </c>
      <c r="K4" s="6">
        <f>IF(Jul!$E6&gt;0,VLOOKUP($A4,Jul!$O$4:$R$207,4,FALSE),0)</f>
        <v>36</v>
      </c>
      <c r="L4" s="6">
        <f>IF(Jul!$E6&gt;0,VLOOKUP($A4,Jul!$O$4:$T$207,5,FALSE)+Jul!$L$4/1000,0)</f>
        <v>1.7999999999999999E-2</v>
      </c>
      <c r="M4" s="16">
        <f t="shared" si="3"/>
        <v>36.054000000000002</v>
      </c>
      <c r="N4" s="6">
        <f>IF(Aug!$E6&gt;0,VLOOKUP($A4,Aug!$O$4:$R$207,4,FALSE),0)</f>
        <v>0</v>
      </c>
      <c r="O4" s="6">
        <f>IF(Aug!$E6&gt;0,VLOOKUP($A4,Aug!$O$4:$T$207,5,FALSE)+Aug!L$4/1000,0)</f>
        <v>0</v>
      </c>
      <c r="P4" s="16">
        <f t="shared" si="4"/>
        <v>0</v>
      </c>
      <c r="Q4" s="6">
        <f>IF(Sep!$E6&gt;0,VLOOKUP($A4,Sep!$O$4:$R$207,4,FALSE),0)</f>
        <v>0</v>
      </c>
      <c r="R4" s="6">
        <f>IF(Sep!$E6&gt;0,VLOOKUP($A4,Sep!$O$4:$T$207,5,FALSE)+Sep!L$4/1000,0)</f>
        <v>0</v>
      </c>
      <c r="S4" s="16">
        <f t="shared" si="5"/>
        <v>0</v>
      </c>
      <c r="T4" s="6">
        <f>IF(Oct!$E6&gt;0,VLOOKUP($A4,Oct!$O$4:$R$207,4,FALSE),0)</f>
        <v>39</v>
      </c>
      <c r="U4" s="6">
        <f>IF(Oct!$E6&gt;0,VLOOKUP($A4,Oct!$O$4:$T$207,5,FALSE)+Oct!L$4/1000,0)</f>
        <v>1.7000000000000001E-2</v>
      </c>
      <c r="V4" s="16">
        <f t="shared" si="6"/>
        <v>39.056000000000004</v>
      </c>
      <c r="W4" s="6">
        <f>IF(Nov!$E6&gt;0,VLOOKUP($A4,Nov!$O$4:$R$208,4,FALSE),0)</f>
        <v>0</v>
      </c>
      <c r="X4" s="6">
        <f>IF(Nov!$E6&gt;0,VLOOKUP($A4,Nov!$O$4:$T$208,5,FALSE)+Nov!L$4/1000,0)</f>
        <v>0</v>
      </c>
      <c r="Y4" s="16">
        <f t="shared" si="7"/>
        <v>0</v>
      </c>
      <c r="Z4" s="6">
        <f>IF(Dec!$E6&gt;0,VLOOKUP($A4,Dec!$O$4:$R$208,4,FALSE),0)</f>
        <v>39</v>
      </c>
      <c r="AA4" s="6">
        <f>IF(Dec!$E6&gt;0,VLOOKUP($A4,Dec!$O$4:$T$208,5,FALSE)+Dec!L$4/1000,0)</f>
        <v>2.0179999999999998</v>
      </c>
      <c r="AB4" s="16">
        <f t="shared" si="8"/>
        <v>41.057000000000002</v>
      </c>
      <c r="AC4" s="6">
        <f>IF(Jan!$E6&gt;0,VLOOKUP($A4,Jan!$O$4:$R$208,4,FALSE),0)</f>
        <v>38</v>
      </c>
      <c r="AD4" s="6">
        <f>IF(Jan!$E6&gt;0,VLOOKUP($A4,Jan!$O$4:$T$208,5,FALSE)+Jan!L$4/1000,0)</f>
        <v>2.0150000000000001</v>
      </c>
      <c r="AE4" s="16">
        <f t="shared" si="9"/>
        <v>40.052999999999997</v>
      </c>
      <c r="AF4" s="6">
        <f>IF(Feb!$E6&gt;0,VLOOKUP($A4,Feb!$O$4:$R$208,4,FALSE),0)</f>
        <v>0</v>
      </c>
      <c r="AG4" s="6">
        <f>IF(Feb!$E6&gt;0,VLOOKUP($A4,Feb!$O$4:$T$208,5,FALSE)+Feb!L$4/1000,0)</f>
        <v>0</v>
      </c>
      <c r="AH4" s="16">
        <f t="shared" si="10"/>
        <v>0</v>
      </c>
      <c r="AI4" s="6">
        <f>IF(Mar!$E6&gt;0,VLOOKUP($A4,Mar!$O$4:$R$208,4,FALSE),0)</f>
        <v>0</v>
      </c>
      <c r="AJ4" s="6">
        <f>IF(Mar!$E6&gt;0,VLOOKUP($A4,Mar!$O$4:$T$208,5,FALSE)+Mar!L$4/1000,0)</f>
        <v>0</v>
      </c>
      <c r="AK4" s="16">
        <f t="shared" si="11"/>
        <v>0</v>
      </c>
      <c r="AL4" s="99">
        <v>45047</v>
      </c>
      <c r="AM4" s="92">
        <v>30</v>
      </c>
      <c r="AN4" s="67">
        <f t="shared" si="12"/>
        <v>212.3262192</v>
      </c>
      <c r="AQ4" s="1" t="str">
        <f t="shared" si="13"/>
        <v>Alistair Leivers</v>
      </c>
      <c r="AR4" s="6">
        <f t="shared" si="14"/>
        <v>26.044</v>
      </c>
      <c r="AS4" s="6">
        <f t="shared" si="15"/>
        <v>0</v>
      </c>
      <c r="AT4" s="6">
        <f t="shared" si="16"/>
        <v>0</v>
      </c>
      <c r="AU4" s="6">
        <f t="shared" si="17"/>
        <v>36.054000000000002</v>
      </c>
      <c r="AV4" s="6">
        <f t="shared" si="18"/>
        <v>0</v>
      </c>
      <c r="AW4" s="6">
        <f t="shared" si="19"/>
        <v>0</v>
      </c>
      <c r="AX4" s="6">
        <f t="shared" si="20"/>
        <v>39.056000000000004</v>
      </c>
      <c r="AY4" s="6">
        <f t="shared" si="21"/>
        <v>0</v>
      </c>
      <c r="AZ4" s="6">
        <f t="shared" si="22"/>
        <v>41.057000000000002</v>
      </c>
      <c r="BA4" s="6">
        <f t="shared" si="23"/>
        <v>40.052999999999997</v>
      </c>
      <c r="BB4" s="6">
        <f t="shared" si="24"/>
        <v>0</v>
      </c>
      <c r="BC4" s="6">
        <f t="shared" si="25"/>
        <v>0</v>
      </c>
      <c r="BD4" s="6">
        <f t="shared" si="32"/>
        <v>30</v>
      </c>
      <c r="BE4" s="1">
        <f t="shared" si="26"/>
        <v>41.057000000000002</v>
      </c>
      <c r="BF4" s="1">
        <f t="shared" si="27"/>
        <v>40.052999999999997</v>
      </c>
      <c r="BG4" s="1">
        <f t="shared" si="28"/>
        <v>39.056000000000004</v>
      </c>
      <c r="BH4" s="1">
        <f t="shared" si="29"/>
        <v>36.054000000000002</v>
      </c>
      <c r="BI4" s="1">
        <f t="shared" si="30"/>
        <v>26.044</v>
      </c>
      <c r="BJ4" s="1">
        <f t="shared" si="31"/>
        <v>0</v>
      </c>
    </row>
    <row r="5" spans="1:65" x14ac:dyDescent="0.3">
      <c r="A5" s="1" t="s">
        <v>178</v>
      </c>
      <c r="B5" s="6">
        <f>IF(Apr!$E7&gt;0,VLOOKUP($A5,Apr!$O$4:$T$211,4,FALSE),0)</f>
        <v>0</v>
      </c>
      <c r="C5" s="6">
        <f>IF(Apr!$E7&gt;0,VLOOKUP($A5,Apr!$O$4:$T$211,5,FALSE)+Apr!L$4/1000,0)</f>
        <v>0</v>
      </c>
      <c r="D5" s="16">
        <f t="shared" si="0"/>
        <v>0</v>
      </c>
      <c r="E5" s="6">
        <f>IF(May!$E7&gt;0,VLOOKUP($A5,May!$O$4:$T$210,4,FALSE),0)</f>
        <v>0</v>
      </c>
      <c r="F5" s="6">
        <f>IF(May!$E7&gt;0,VLOOKUP($A5,May!$O$4:$T$210,5,FALSE)+May!L$4/1000,0)</f>
        <v>0</v>
      </c>
      <c r="G5" s="16">
        <f t="shared" si="1"/>
        <v>0</v>
      </c>
      <c r="H5" s="6">
        <f>IF(Jun!$E7&gt;0,VLOOKUP($A5,Jun!$O$4:$R$210,4,FALSE),0)</f>
        <v>0</v>
      </c>
      <c r="I5" s="6">
        <f>IF(Jun!$E7&gt;0,VLOOKUP($A5,Jun!$O$4:$T$210,5,FALSE)+Jun!L$4/1000,0)</f>
        <v>0</v>
      </c>
      <c r="J5" s="16">
        <f t="shared" si="2"/>
        <v>0</v>
      </c>
      <c r="K5" s="6">
        <f>IF(Jul!$E7&gt;0,VLOOKUP($A5,Jul!$O$4:$R$207,4,FALSE),0)</f>
        <v>0</v>
      </c>
      <c r="L5" s="6">
        <f>IF(Jul!$E7&gt;0,VLOOKUP($A5,Jul!$O$4:$T$207,5,FALSE)+Jul!$L$4/1000,0)</f>
        <v>0</v>
      </c>
      <c r="M5" s="16">
        <f t="shared" si="3"/>
        <v>0</v>
      </c>
      <c r="N5" s="6">
        <f>IF(Aug!$E7&gt;0,VLOOKUP($A5,Aug!$O$4:$R$207,4,FALSE),0)</f>
        <v>0</v>
      </c>
      <c r="O5" s="6">
        <f>IF(Aug!$E7&gt;0,VLOOKUP($A5,Aug!$O$4:$T$207,5,FALSE)+Aug!L$4/1000,0)</f>
        <v>0</v>
      </c>
      <c r="P5" s="16">
        <f t="shared" si="4"/>
        <v>0</v>
      </c>
      <c r="Q5" s="6">
        <f>IF(Sep!$E7&gt;0,VLOOKUP($A5,Sep!$O$4:$R$207,4,FALSE),0)</f>
        <v>0</v>
      </c>
      <c r="R5" s="6">
        <f>IF(Sep!$E7&gt;0,VLOOKUP($A5,Sep!$O$4:$T$207,5,FALSE)+Sep!L$4/1000,0)</f>
        <v>0</v>
      </c>
      <c r="S5" s="16">
        <f t="shared" si="5"/>
        <v>0</v>
      </c>
      <c r="T5" s="6">
        <f>IF(Oct!$E7&gt;0,VLOOKUP($A5,Oct!$O$4:$R$207,4,FALSE),0)</f>
        <v>0</v>
      </c>
      <c r="U5" s="6">
        <f>IF(Oct!$E7&gt;0,VLOOKUP($A5,Oct!$O$4:$T$207,5,FALSE)+Oct!L$4/1000,0)</f>
        <v>0</v>
      </c>
      <c r="V5" s="16">
        <f t="shared" si="6"/>
        <v>0</v>
      </c>
      <c r="W5" s="6">
        <f>IF(Nov!$E7&gt;0,VLOOKUP($A5,Nov!$O$4:$R$208,4,FALSE),0)</f>
        <v>0</v>
      </c>
      <c r="X5" s="6">
        <f>IF(Nov!$E7&gt;0,VLOOKUP($A5,Nov!$O$4:$T$208,5,FALSE)+Nov!L$4/1000,0)</f>
        <v>0</v>
      </c>
      <c r="Y5" s="16">
        <f t="shared" si="7"/>
        <v>0</v>
      </c>
      <c r="Z5" s="6">
        <f>IF(Dec!$E7&gt;0,VLOOKUP($A5,Dec!$O$4:$R$208,4,FALSE),0)</f>
        <v>0</v>
      </c>
      <c r="AA5" s="6">
        <f>IF(Dec!$E7&gt;0,VLOOKUP($A5,Dec!$O$4:$T$208,5,FALSE)+Dec!L$4/1000,0)</f>
        <v>0</v>
      </c>
      <c r="AB5" s="16">
        <f t="shared" si="8"/>
        <v>0</v>
      </c>
      <c r="AC5" s="6">
        <f>IF(Jan!$E7&gt;0,VLOOKUP($A5,Jan!$O$4:$R$208,4,FALSE),0)</f>
        <v>0</v>
      </c>
      <c r="AD5" s="6">
        <f>IF(Jan!$E7&gt;0,VLOOKUP($A5,Jan!$O$4:$T$208,5,FALSE)+Jan!L$4/1000,0)</f>
        <v>0</v>
      </c>
      <c r="AE5" s="16">
        <f t="shared" si="9"/>
        <v>0</v>
      </c>
      <c r="AF5" s="6">
        <f>IF(Feb!$E7&gt;0,VLOOKUP($A5,Feb!$O$4:$R$208,4,FALSE),0)</f>
        <v>0</v>
      </c>
      <c r="AG5" s="6">
        <f>IF(Feb!$E7&gt;0,VLOOKUP($A5,Feb!$O$4:$T$208,5,FALSE)+Feb!L$4/1000,0)</f>
        <v>0</v>
      </c>
      <c r="AH5" s="16">
        <f t="shared" si="10"/>
        <v>0</v>
      </c>
      <c r="AI5" s="6">
        <f>IF(Mar!$E7&gt;0,VLOOKUP($A5,Mar!$O$4:$R$208,4,FALSE),0)</f>
        <v>0</v>
      </c>
      <c r="AJ5" s="6">
        <f>IF(Mar!$E7&gt;0,VLOOKUP($A5,Mar!$O$4:$T$208,5,FALSE)+Mar!L$4/1000,0)</f>
        <v>0</v>
      </c>
      <c r="AK5" s="16">
        <f t="shared" si="11"/>
        <v>0</v>
      </c>
      <c r="AN5" s="67">
        <f t="shared" si="12"/>
        <v>0</v>
      </c>
      <c r="AQ5" s="1" t="str">
        <f t="shared" si="13"/>
        <v>Andrew Draper</v>
      </c>
      <c r="AR5" s="6">
        <f t="shared" si="14"/>
        <v>0</v>
      </c>
      <c r="AS5" s="6">
        <f t="shared" si="15"/>
        <v>0</v>
      </c>
      <c r="AT5" s="6">
        <f t="shared" si="16"/>
        <v>0</v>
      </c>
      <c r="AU5" s="6">
        <f t="shared" si="17"/>
        <v>0</v>
      </c>
      <c r="AV5" s="6">
        <f t="shared" si="18"/>
        <v>0</v>
      </c>
      <c r="AW5" s="6">
        <f t="shared" si="19"/>
        <v>0</v>
      </c>
      <c r="AX5" s="6">
        <f t="shared" si="20"/>
        <v>0</v>
      </c>
      <c r="AY5" s="6">
        <f t="shared" si="21"/>
        <v>0</v>
      </c>
      <c r="AZ5" s="6">
        <f t="shared" si="22"/>
        <v>0</v>
      </c>
      <c r="BA5" s="6">
        <f t="shared" si="23"/>
        <v>0</v>
      </c>
      <c r="BB5" s="6">
        <f t="shared" si="24"/>
        <v>0</v>
      </c>
      <c r="BC5" s="6">
        <f t="shared" si="25"/>
        <v>0</v>
      </c>
      <c r="BD5" s="6">
        <f t="shared" si="32"/>
        <v>0</v>
      </c>
      <c r="BE5" s="1">
        <f t="shared" si="26"/>
        <v>0</v>
      </c>
      <c r="BF5" s="1">
        <f t="shared" si="27"/>
        <v>0</v>
      </c>
      <c r="BG5" s="1">
        <f t="shared" si="28"/>
        <v>0</v>
      </c>
      <c r="BH5" s="1">
        <f t="shared" si="29"/>
        <v>0</v>
      </c>
      <c r="BI5" s="1">
        <f t="shared" si="30"/>
        <v>0</v>
      </c>
      <c r="BJ5" s="1">
        <f t="shared" si="31"/>
        <v>0</v>
      </c>
    </row>
    <row r="6" spans="1:65" x14ac:dyDescent="0.3">
      <c r="A6" s="1" t="s">
        <v>179</v>
      </c>
      <c r="B6" s="6">
        <f>IF(Apr!$E8&gt;0,VLOOKUP($A6,Apr!$O$4:$T$211,4,FALSE),0)</f>
        <v>0</v>
      </c>
      <c r="C6" s="6">
        <f>IF(Apr!$E8&gt;0,VLOOKUP($A6,Apr!$O$4:$T$211,5,FALSE)+Apr!L$4/1000,0)</f>
        <v>0</v>
      </c>
      <c r="D6" s="16">
        <f t="shared" si="0"/>
        <v>0</v>
      </c>
      <c r="E6" s="6">
        <f>IF(May!$E8&gt;0,VLOOKUP($A6,May!$O$4:$T$210,4,FALSE),0)</f>
        <v>0</v>
      </c>
      <c r="F6" s="6">
        <f>IF(May!$E8&gt;0,VLOOKUP($A6,May!$O$4:$T$210,5,FALSE)+May!L$4/1000,0)</f>
        <v>0</v>
      </c>
      <c r="G6" s="16">
        <f t="shared" si="1"/>
        <v>0</v>
      </c>
      <c r="H6" s="6">
        <f>IF(Jun!$E8&gt;0,VLOOKUP($A6,Jun!$O$4:$R$210,4,FALSE),0)</f>
        <v>0</v>
      </c>
      <c r="I6" s="6">
        <f>IF(Jun!$E8&gt;0,VLOOKUP($A6,Jun!$O$4:$T$210,5,FALSE)+Jun!L$4/1000,0)</f>
        <v>0</v>
      </c>
      <c r="J6" s="16">
        <f t="shared" si="2"/>
        <v>0</v>
      </c>
      <c r="K6" s="6">
        <f>IF(Jul!$E8&gt;0,VLOOKUP($A6,Jul!$O$4:$R$207,4,FALSE),0)</f>
        <v>0</v>
      </c>
      <c r="L6" s="6">
        <f>IF(Jul!$E8&gt;0,VLOOKUP($A6,Jul!$O$4:$T$207,5,FALSE)+Jul!$L$4/1000,0)</f>
        <v>0</v>
      </c>
      <c r="M6" s="16">
        <f t="shared" si="3"/>
        <v>0</v>
      </c>
      <c r="N6" s="6">
        <f>IF(Aug!$E8&gt;0,VLOOKUP($A6,Aug!$O$4:$R$207,4,FALSE),0)</f>
        <v>0</v>
      </c>
      <c r="O6" s="6">
        <f>IF(Aug!$E8&gt;0,VLOOKUP($A6,Aug!$O$4:$T$207,5,FALSE)+Aug!L$4/1000,0)</f>
        <v>0</v>
      </c>
      <c r="P6" s="16">
        <f t="shared" si="4"/>
        <v>0</v>
      </c>
      <c r="Q6" s="6">
        <f>IF(Sep!$E8&gt;0,VLOOKUP($A6,Sep!$O$4:$R$207,4,FALSE),0)</f>
        <v>0</v>
      </c>
      <c r="R6" s="6">
        <f>IF(Sep!$E8&gt;0,VLOOKUP($A6,Sep!$O$4:$T$207,5,FALSE)+Sep!L$4/1000,0)</f>
        <v>0</v>
      </c>
      <c r="S6" s="16">
        <f t="shared" si="5"/>
        <v>0</v>
      </c>
      <c r="T6" s="6">
        <f>IF(Oct!$E8&gt;0,VLOOKUP($A6,Oct!$O$4:$R$207,4,FALSE),0)</f>
        <v>0</v>
      </c>
      <c r="U6" s="6">
        <f>IF(Oct!$E8&gt;0,VLOOKUP($A6,Oct!$O$4:$T$207,5,FALSE)+Oct!L$4/1000,0)</f>
        <v>0</v>
      </c>
      <c r="V6" s="16">
        <f t="shared" si="6"/>
        <v>0</v>
      </c>
      <c r="W6" s="6">
        <f>IF(Nov!$E8&gt;0,VLOOKUP($A6,Nov!$O$4:$R$208,4,FALSE),0)</f>
        <v>0</v>
      </c>
      <c r="X6" s="6">
        <f>IF(Nov!$E8&gt;0,VLOOKUP($A6,Nov!$O$4:$T$208,5,FALSE)+Nov!L$4/1000,0)</f>
        <v>0</v>
      </c>
      <c r="Y6" s="16">
        <f t="shared" si="7"/>
        <v>0</v>
      </c>
      <c r="Z6" s="6">
        <f>IF(Dec!$E8&gt;0,VLOOKUP($A6,Dec!$O$4:$R$208,4,FALSE),0)</f>
        <v>0</v>
      </c>
      <c r="AA6" s="6">
        <f>IF(Dec!$E8&gt;0,VLOOKUP($A6,Dec!$O$4:$T$208,5,FALSE)+Dec!L$4/1000,0)</f>
        <v>0</v>
      </c>
      <c r="AB6" s="16">
        <f t="shared" si="8"/>
        <v>0</v>
      </c>
      <c r="AC6" s="6">
        <f>IF(Jan!$E8&gt;0,VLOOKUP($A6,Jan!$O$4:$R$208,4,FALSE),0)</f>
        <v>0</v>
      </c>
      <c r="AD6" s="6">
        <f>IF(Jan!$E8&gt;0,VLOOKUP($A6,Jan!$O$4:$T$208,5,FALSE)+Jan!L$4/1000,0)</f>
        <v>0</v>
      </c>
      <c r="AE6" s="16">
        <f t="shared" si="9"/>
        <v>0</v>
      </c>
      <c r="AF6" s="6">
        <f>IF(Feb!$E8&gt;0,VLOOKUP($A6,Feb!$O$4:$R$208,4,FALSE),0)</f>
        <v>0</v>
      </c>
      <c r="AG6" s="6">
        <f>IF(Feb!$E8&gt;0,VLOOKUP($A6,Feb!$O$4:$T$208,5,FALSE)+Feb!L$4/1000,0)</f>
        <v>0</v>
      </c>
      <c r="AH6" s="16">
        <f t="shared" si="10"/>
        <v>0</v>
      </c>
      <c r="AI6" s="6">
        <f>IF(Mar!$E8&gt;0,VLOOKUP($A6,Mar!$O$4:$R$208,4,FALSE),0)</f>
        <v>0</v>
      </c>
      <c r="AJ6" s="6">
        <f>IF(Mar!$E8&gt;0,VLOOKUP($A6,Mar!$O$4:$T$208,5,FALSE)+Mar!L$4/1000,0)</f>
        <v>0</v>
      </c>
      <c r="AK6" s="16">
        <f t="shared" si="11"/>
        <v>0</v>
      </c>
      <c r="AN6" s="67">
        <f t="shared" si="12"/>
        <v>0</v>
      </c>
      <c r="AQ6" s="1" t="str">
        <f t="shared" si="13"/>
        <v>Anthony Joy</v>
      </c>
      <c r="AR6" s="6">
        <f t="shared" si="14"/>
        <v>0</v>
      </c>
      <c r="AS6" s="6">
        <f t="shared" si="15"/>
        <v>0</v>
      </c>
      <c r="AT6" s="6">
        <f t="shared" si="16"/>
        <v>0</v>
      </c>
      <c r="AU6" s="6">
        <f t="shared" si="17"/>
        <v>0</v>
      </c>
      <c r="AV6" s="6">
        <f t="shared" si="18"/>
        <v>0</v>
      </c>
      <c r="AW6" s="6">
        <f t="shared" si="19"/>
        <v>0</v>
      </c>
      <c r="AX6" s="6">
        <f t="shared" si="20"/>
        <v>0</v>
      </c>
      <c r="AY6" s="6">
        <f t="shared" si="21"/>
        <v>0</v>
      </c>
      <c r="AZ6" s="6">
        <f t="shared" si="22"/>
        <v>0</v>
      </c>
      <c r="BA6" s="6">
        <f t="shared" si="23"/>
        <v>0</v>
      </c>
      <c r="BB6" s="6">
        <f t="shared" si="24"/>
        <v>0</v>
      </c>
      <c r="BC6" s="6">
        <f t="shared" si="25"/>
        <v>0</v>
      </c>
      <c r="BD6" s="6">
        <f t="shared" si="32"/>
        <v>0</v>
      </c>
      <c r="BE6" s="1">
        <f t="shared" si="26"/>
        <v>0</v>
      </c>
      <c r="BF6" s="1">
        <f t="shared" si="27"/>
        <v>0</v>
      </c>
      <c r="BG6" s="1">
        <f t="shared" si="28"/>
        <v>0</v>
      </c>
      <c r="BH6" s="1">
        <f t="shared" si="29"/>
        <v>0</v>
      </c>
      <c r="BI6" s="1">
        <f t="shared" si="30"/>
        <v>0</v>
      </c>
      <c r="BJ6" s="1">
        <f t="shared" si="31"/>
        <v>0</v>
      </c>
    </row>
    <row r="7" spans="1:65" x14ac:dyDescent="0.3">
      <c r="A7" s="1" t="s">
        <v>9</v>
      </c>
      <c r="B7" s="6">
        <f>IF(Apr!$E9&gt;0,VLOOKUP($A7,Apr!$O$4:$T$211,4,FALSE),0)</f>
        <v>0</v>
      </c>
      <c r="C7" s="6">
        <f>IF(Apr!$E9&gt;0,VLOOKUP($A7,Apr!$O$4:$T$211,5,FALSE)+Apr!L$4/1000,0)</f>
        <v>0</v>
      </c>
      <c r="D7" s="16">
        <f t="shared" si="0"/>
        <v>0</v>
      </c>
      <c r="E7" s="6">
        <f>IF(May!$E9&gt;0,VLOOKUP($A7,May!$O$4:$T$210,4,FALSE),0)</f>
        <v>0</v>
      </c>
      <c r="F7" s="6">
        <f>IF(May!$E9&gt;0,VLOOKUP($A7,May!$O$4:$T$210,5,FALSE)+May!L$4/1000,0)</f>
        <v>0</v>
      </c>
      <c r="G7" s="16">
        <f t="shared" si="1"/>
        <v>0</v>
      </c>
      <c r="H7" s="6">
        <f>IF(Jun!$E9&gt;0,VLOOKUP($A7,Jun!$O$4:$R$210,4,FALSE),0)</f>
        <v>0</v>
      </c>
      <c r="I7" s="6">
        <f>IF(Jun!$E9&gt;0,VLOOKUP($A7,Jun!$O$4:$T$210,5,FALSE)+Jun!L$4/1000,0)</f>
        <v>0</v>
      </c>
      <c r="J7" s="16">
        <f t="shared" si="2"/>
        <v>0</v>
      </c>
      <c r="K7" s="6">
        <f>IF(Jul!$E9&gt;0,VLOOKUP($A7,Jul!$O$4:$R$207,4,FALSE),0)</f>
        <v>0</v>
      </c>
      <c r="L7" s="6">
        <f>IF(Jul!$E9&gt;0,VLOOKUP($A7,Jul!$O$4:$T$207,5,FALSE)+Jul!$L$4/1000,0)</f>
        <v>0</v>
      </c>
      <c r="M7" s="16">
        <f t="shared" si="3"/>
        <v>0</v>
      </c>
      <c r="N7" s="6">
        <f>IF(Aug!$E9&gt;0,VLOOKUP($A7,Aug!$O$4:$R$207,4,FALSE),0)</f>
        <v>35</v>
      </c>
      <c r="O7" s="6">
        <f>IF(Aug!$E9&gt;0,VLOOKUP($A7,Aug!$O$4:$T$207,5,FALSE)+Aug!L$4/1000,0)</f>
        <v>1.7000000000000001E-2</v>
      </c>
      <c r="P7" s="16">
        <f t="shared" si="4"/>
        <v>35.052</v>
      </c>
      <c r="Q7" s="6">
        <f>IF(Sep!$E9&gt;0,VLOOKUP($A7,Sep!$O$4:$R$207,4,FALSE),0)</f>
        <v>0</v>
      </c>
      <c r="R7" s="6">
        <f>IF(Sep!$E9&gt;0,VLOOKUP($A7,Sep!$O$4:$T$207,5,FALSE)+Sep!L$4/1000,0)</f>
        <v>0</v>
      </c>
      <c r="S7" s="16">
        <f t="shared" si="5"/>
        <v>0</v>
      </c>
      <c r="T7" s="6">
        <f>IF(Oct!$E9&gt;0,VLOOKUP($A7,Oct!$O$4:$R$207,4,FALSE),0)</f>
        <v>0</v>
      </c>
      <c r="U7" s="6">
        <f>IF(Oct!$E9&gt;0,VLOOKUP($A7,Oct!$O$4:$T$207,5,FALSE)+Oct!L$4/1000,0)</f>
        <v>0</v>
      </c>
      <c r="V7" s="16">
        <f t="shared" si="6"/>
        <v>0</v>
      </c>
      <c r="W7" s="6">
        <f>IF(Nov!$E9&gt;0,VLOOKUP($A7,Nov!$O$4:$R$208,4,FALSE),0)</f>
        <v>0</v>
      </c>
      <c r="X7" s="6">
        <f>IF(Nov!$E9&gt;0,VLOOKUP($A7,Nov!$O$4:$T$208,5,FALSE)+Nov!L$4/1000,0)</f>
        <v>0</v>
      </c>
      <c r="Y7" s="16">
        <f t="shared" si="7"/>
        <v>0</v>
      </c>
      <c r="Z7" s="6">
        <f>IF(Dec!$E9&gt;0,VLOOKUP($A7,Dec!$O$4:$R$208,4,FALSE),0)</f>
        <v>0</v>
      </c>
      <c r="AA7" s="6">
        <f>IF(Dec!$E9&gt;0,VLOOKUP($A7,Dec!$O$4:$T$208,5,FALSE)+Dec!L$4/1000,0)</f>
        <v>0</v>
      </c>
      <c r="AB7" s="16">
        <f t="shared" si="8"/>
        <v>0</v>
      </c>
      <c r="AC7" s="6">
        <f>IF(Jan!$E9&gt;0,VLOOKUP($A7,Jan!$O$4:$R$208,4,FALSE),0)</f>
        <v>0</v>
      </c>
      <c r="AD7" s="6">
        <f>IF(Jan!$E9&gt;0,VLOOKUP($A7,Jan!$O$4:$T$208,5,FALSE)+Jan!L$4/1000,0)</f>
        <v>0</v>
      </c>
      <c r="AE7" s="16">
        <f t="shared" si="9"/>
        <v>0</v>
      </c>
      <c r="AF7" s="6">
        <f>IF(Feb!$E9&gt;0,VLOOKUP($A7,Feb!$O$4:$R$208,4,FALSE),0)</f>
        <v>0</v>
      </c>
      <c r="AG7" s="6">
        <f>IF(Feb!$E9&gt;0,VLOOKUP($A7,Feb!$O$4:$T$208,5,FALSE)+Feb!L$4/1000,0)</f>
        <v>0</v>
      </c>
      <c r="AH7" s="16">
        <f t="shared" si="10"/>
        <v>0</v>
      </c>
      <c r="AI7" s="6">
        <f>IF(Mar!$E9&gt;0,VLOOKUP($A7,Mar!$O$4:$R$208,4,FALSE),0)</f>
        <v>0</v>
      </c>
      <c r="AJ7" s="6">
        <f>IF(Mar!$E9&gt;0,VLOOKUP($A7,Mar!$O$4:$T$208,5,FALSE)+Mar!L$4/1000,0)</f>
        <v>0</v>
      </c>
      <c r="AK7" s="16">
        <f t="shared" si="11"/>
        <v>0</v>
      </c>
      <c r="AN7" s="67">
        <f t="shared" si="12"/>
        <v>35.087052</v>
      </c>
      <c r="AQ7" s="1" t="str">
        <f t="shared" si="13"/>
        <v>Barbara Holmes</v>
      </c>
      <c r="AR7" s="6">
        <f t="shared" si="14"/>
        <v>0</v>
      </c>
      <c r="AS7" s="6">
        <f t="shared" si="15"/>
        <v>0</v>
      </c>
      <c r="AT7" s="6">
        <f t="shared" si="16"/>
        <v>0</v>
      </c>
      <c r="AU7" s="6">
        <f t="shared" si="17"/>
        <v>0</v>
      </c>
      <c r="AV7" s="6">
        <f t="shared" si="18"/>
        <v>35.052</v>
      </c>
      <c r="AW7" s="6">
        <f t="shared" si="19"/>
        <v>0</v>
      </c>
      <c r="AX7" s="6">
        <f t="shared" si="20"/>
        <v>0</v>
      </c>
      <c r="AY7" s="6">
        <f t="shared" si="21"/>
        <v>0</v>
      </c>
      <c r="AZ7" s="6">
        <f t="shared" si="22"/>
        <v>0</v>
      </c>
      <c r="BA7" s="6">
        <f t="shared" si="23"/>
        <v>0</v>
      </c>
      <c r="BB7" s="6">
        <f t="shared" si="24"/>
        <v>0</v>
      </c>
      <c r="BC7" s="6">
        <f t="shared" si="25"/>
        <v>0</v>
      </c>
      <c r="BD7" s="6">
        <f t="shared" si="32"/>
        <v>0</v>
      </c>
      <c r="BE7" s="1">
        <f t="shared" si="26"/>
        <v>35.052</v>
      </c>
      <c r="BF7" s="1">
        <f t="shared" si="27"/>
        <v>0</v>
      </c>
      <c r="BG7" s="1">
        <f t="shared" si="28"/>
        <v>0</v>
      </c>
      <c r="BH7" s="1">
        <f t="shared" si="29"/>
        <v>0</v>
      </c>
      <c r="BI7" s="1">
        <f t="shared" si="30"/>
        <v>0</v>
      </c>
      <c r="BJ7" s="1">
        <f t="shared" si="31"/>
        <v>0</v>
      </c>
    </row>
    <row r="8" spans="1:65" x14ac:dyDescent="0.3">
      <c r="A8" s="1" t="s">
        <v>147</v>
      </c>
      <c r="B8" s="6">
        <f>IF(Apr!$E10&gt;0,VLOOKUP($A8,Apr!$O$4:$T$211,4,FALSE),0)</f>
        <v>33</v>
      </c>
      <c r="C8" s="6">
        <f>IF(Apr!$E10&gt;0,VLOOKUP($A8,Apr!$O$4:$T$211,5,FALSE)+Apr!L$4/1000,0)</f>
        <v>2.0179999999999998</v>
      </c>
      <c r="D8" s="16">
        <f t="shared" si="0"/>
        <v>35.051000000000002</v>
      </c>
      <c r="E8" s="6">
        <f>IF(May!$E10&gt;0,VLOOKUP($A8,May!$O$4:$T$210,4,FALSE),0)</f>
        <v>36</v>
      </c>
      <c r="F8" s="6">
        <f>IF(May!$E10&gt;0,VLOOKUP($A8,May!$O$4:$T$210,5,FALSE)+May!L$4/1000,0)</f>
        <v>2.0230000000000001</v>
      </c>
      <c r="G8" s="16">
        <f t="shared" si="1"/>
        <v>38.059000000000005</v>
      </c>
      <c r="H8" s="6">
        <f>IF(Jun!$E10&gt;0,VLOOKUP($A8,Jun!$O$4:$R$210,4,FALSE),0)</f>
        <v>34</v>
      </c>
      <c r="I8" s="6">
        <f>IF(Jun!$E10&gt;0,VLOOKUP($A8,Jun!$O$4:$T$210,5,FALSE)+Jun!L$4/1000,0)</f>
        <v>1.9E-2</v>
      </c>
      <c r="J8" s="16">
        <f t="shared" si="2"/>
        <v>34.052999999999997</v>
      </c>
      <c r="K8" s="6">
        <f>IF(Jul!$E10&gt;0,VLOOKUP($A8,Jul!$O$4:$R$207,4,FALSE),0)</f>
        <v>33</v>
      </c>
      <c r="L8" s="6">
        <f>IF(Jul!$E10&gt;0,VLOOKUP($A8,Jul!$O$4:$T$207,5,FALSE)+Jul!$L$4/1000,0)</f>
        <v>1.7999999999999999E-2</v>
      </c>
      <c r="M8" s="16">
        <f t="shared" si="3"/>
        <v>33.051000000000002</v>
      </c>
      <c r="N8" s="6">
        <f>IF(Aug!$E10&gt;0,VLOOKUP($A8,Aug!$O$4:$R$207,4,FALSE),0)</f>
        <v>39</v>
      </c>
      <c r="O8" s="6">
        <f>IF(Aug!$E10&gt;0,VLOOKUP($A8,Aug!$O$4:$T$207,5,FALSE)+Aug!L$4/1000,0)</f>
        <v>2.0169999999999999</v>
      </c>
      <c r="P8" s="16">
        <f t="shared" si="4"/>
        <v>41.056000000000004</v>
      </c>
      <c r="Q8" s="6">
        <f>IF(Sep!$E10&gt;0,VLOOKUP($A8,Sep!$O$4:$R$207,4,FALSE),0)</f>
        <v>38</v>
      </c>
      <c r="R8" s="6">
        <f>IF(Sep!$E10&gt;0,VLOOKUP($A8,Sep!$O$4:$T$207,5,FALSE)+Sep!L$4/1000,0)</f>
        <v>2.016</v>
      </c>
      <c r="S8" s="16">
        <f t="shared" si="5"/>
        <v>40.053999999999995</v>
      </c>
      <c r="T8" s="6">
        <f>IF(Oct!$E10&gt;0,VLOOKUP($A8,Oct!$O$4:$R$207,4,FALSE),0)</f>
        <v>0</v>
      </c>
      <c r="U8" s="6">
        <f>IF(Oct!$E10&gt;0,VLOOKUP($A8,Oct!$O$4:$T$207,5,FALSE)+Oct!L$4/1000,0)</f>
        <v>0</v>
      </c>
      <c r="V8" s="16">
        <f t="shared" si="6"/>
        <v>0</v>
      </c>
      <c r="W8" s="6">
        <f>IF(Nov!$E10&gt;0,VLOOKUP($A8,Nov!$O$4:$R$208,4,FALSE),0)</f>
        <v>29</v>
      </c>
      <c r="X8" s="6">
        <f>IF(Nov!$E10&gt;0,VLOOKUP($A8,Nov!$O$4:$T$208,5,FALSE)+Nov!L$4/1000,0)</f>
        <v>1.4999999999999999E-2</v>
      </c>
      <c r="Y8" s="16">
        <f t="shared" si="7"/>
        <v>29.044</v>
      </c>
      <c r="Z8" s="6">
        <f>IF(Dec!$E10&gt;0,VLOOKUP($A8,Dec!$O$4:$R$208,4,FALSE),0)</f>
        <v>0</v>
      </c>
      <c r="AA8" s="6">
        <f>IF(Dec!$E10&gt;0,VLOOKUP($A8,Dec!$O$4:$T$208,5,FALSE)+Dec!L$4/1000,0)</f>
        <v>0</v>
      </c>
      <c r="AB8" s="16">
        <f t="shared" si="8"/>
        <v>0</v>
      </c>
      <c r="AC8" s="6">
        <f>IF(Jan!$E10&gt;0,VLOOKUP($A8,Jan!$O$4:$R$208,4,FALSE),0)</f>
        <v>0</v>
      </c>
      <c r="AD8" s="6">
        <f>IF(Jan!$E10&gt;0,VLOOKUP($A8,Jan!$O$4:$T$208,5,FALSE)+Jan!L$4/1000,0)</f>
        <v>0</v>
      </c>
      <c r="AE8" s="16">
        <f t="shared" si="9"/>
        <v>0</v>
      </c>
      <c r="AF8" s="6">
        <f>IF(Feb!$E10&gt;0,VLOOKUP($A8,Feb!$O$4:$R$208,4,FALSE),0)</f>
        <v>0</v>
      </c>
      <c r="AG8" s="6">
        <f>IF(Feb!$E10&gt;0,VLOOKUP($A8,Feb!$O$4:$T$208,5,FALSE)+Feb!L$4/1000,0)</f>
        <v>0</v>
      </c>
      <c r="AH8" s="16">
        <f t="shared" si="10"/>
        <v>0</v>
      </c>
      <c r="AI8" s="6">
        <f>IF(Mar!$E10&gt;0,VLOOKUP($A8,Mar!$O$4:$R$208,4,FALSE),0)</f>
        <v>0</v>
      </c>
      <c r="AJ8" s="6">
        <f>IF(Mar!$E10&gt;0,VLOOKUP($A8,Mar!$O$4:$T$208,5,FALSE)+Mar!L$4/1000,0)</f>
        <v>0</v>
      </c>
      <c r="AK8" s="16">
        <f t="shared" si="11"/>
        <v>0</v>
      </c>
      <c r="AN8" s="67">
        <f t="shared" si="12"/>
        <v>221.38601913333335</v>
      </c>
      <c r="AQ8" s="1" t="str">
        <f t="shared" si="13"/>
        <v>Barry Broughton</v>
      </c>
      <c r="AR8" s="6">
        <f t="shared" si="14"/>
        <v>35.051000000000002</v>
      </c>
      <c r="AS8" s="6">
        <f t="shared" si="15"/>
        <v>38.059000000000005</v>
      </c>
      <c r="AT8" s="6">
        <f t="shared" si="16"/>
        <v>34.052999999999997</v>
      </c>
      <c r="AU8" s="6">
        <f t="shared" si="17"/>
        <v>33.051000000000002</v>
      </c>
      <c r="AV8" s="6">
        <f t="shared" si="18"/>
        <v>41.056000000000004</v>
      </c>
      <c r="AW8" s="6">
        <f t="shared" si="19"/>
        <v>40.053999999999995</v>
      </c>
      <c r="AX8" s="6">
        <f t="shared" si="20"/>
        <v>0</v>
      </c>
      <c r="AY8" s="6">
        <f t="shared" si="21"/>
        <v>29.044</v>
      </c>
      <c r="AZ8" s="6">
        <f t="shared" si="22"/>
        <v>0</v>
      </c>
      <c r="BA8" s="6">
        <f t="shared" si="23"/>
        <v>0</v>
      </c>
      <c r="BB8" s="6">
        <f t="shared" si="24"/>
        <v>0</v>
      </c>
      <c r="BC8" s="6">
        <f t="shared" si="25"/>
        <v>0</v>
      </c>
      <c r="BD8" s="6">
        <f t="shared" si="32"/>
        <v>0</v>
      </c>
      <c r="BE8" s="1">
        <f t="shared" si="26"/>
        <v>41.056000000000004</v>
      </c>
      <c r="BF8" s="1">
        <f t="shared" si="27"/>
        <v>40.053999999999995</v>
      </c>
      <c r="BG8" s="1">
        <f t="shared" si="28"/>
        <v>38.059000000000005</v>
      </c>
      <c r="BH8" s="1">
        <f t="shared" si="29"/>
        <v>35.051000000000002</v>
      </c>
      <c r="BI8" s="1">
        <f t="shared" si="30"/>
        <v>34.052999999999997</v>
      </c>
      <c r="BJ8" s="1">
        <f t="shared" si="31"/>
        <v>33.051000000000002</v>
      </c>
    </row>
    <row r="9" spans="1:65" x14ac:dyDescent="0.3">
      <c r="A9" s="1" t="s">
        <v>180</v>
      </c>
      <c r="B9" s="6">
        <f>IF(Apr!$E11&gt;0,VLOOKUP($A9,Apr!$O$4:$T$211,4,FALSE),0)</f>
        <v>0</v>
      </c>
      <c r="C9" s="6">
        <f>IF(Apr!$E11&gt;0,VLOOKUP($A9,Apr!$O$4:$T$211,5,FALSE)+Apr!L$4/1000,0)</f>
        <v>0</v>
      </c>
      <c r="D9" s="16">
        <f t="shared" si="0"/>
        <v>0</v>
      </c>
      <c r="E9" s="6">
        <f>IF(May!$E11&gt;0,VLOOKUP($A9,May!$O$4:$T$210,4,FALSE),0)</f>
        <v>0</v>
      </c>
      <c r="F9" s="6">
        <f>IF(May!$E11&gt;0,VLOOKUP($A9,May!$O$4:$T$210,5,FALSE)+May!L$4/1000,0)</f>
        <v>0</v>
      </c>
      <c r="G9" s="16">
        <f t="shared" si="1"/>
        <v>0</v>
      </c>
      <c r="H9" s="6">
        <f>IF(Jun!$E11&gt;0,VLOOKUP($A9,Jun!$O$4:$R$210,4,FALSE),0)</f>
        <v>0</v>
      </c>
      <c r="I9" s="6">
        <f>IF(Jun!$E11&gt;0,VLOOKUP($A9,Jun!$O$4:$T$210,5,FALSE)+Jun!L$4/1000,0)</f>
        <v>0</v>
      </c>
      <c r="J9" s="16">
        <f t="shared" si="2"/>
        <v>0</v>
      </c>
      <c r="K9" s="6">
        <f>IF(Jul!$E11&gt;0,VLOOKUP($A9,Jul!$O$4:$R$207,4,FALSE),0)</f>
        <v>0</v>
      </c>
      <c r="L9" s="6">
        <f>IF(Jul!$E11&gt;0,VLOOKUP($A9,Jul!$O$4:$T$207,5,FALSE)+Jul!$L$4/1000,0)</f>
        <v>0</v>
      </c>
      <c r="M9" s="16">
        <f t="shared" si="3"/>
        <v>0</v>
      </c>
      <c r="N9" s="6">
        <f>IF(Aug!$E11&gt;0,VLOOKUP($A9,Aug!$O$4:$R$207,4,FALSE),0)</f>
        <v>0</v>
      </c>
      <c r="O9" s="6">
        <f>IF(Aug!$E11&gt;0,VLOOKUP($A9,Aug!$O$4:$T$207,5,FALSE)+Aug!L$4/1000,0)</f>
        <v>0</v>
      </c>
      <c r="P9" s="16">
        <f t="shared" si="4"/>
        <v>0</v>
      </c>
      <c r="Q9" s="6">
        <f>IF(Sep!$E11&gt;0,VLOOKUP($A9,Sep!$O$4:$R$207,4,FALSE),0)</f>
        <v>0</v>
      </c>
      <c r="R9" s="6">
        <f>IF(Sep!$E11&gt;0,VLOOKUP($A9,Sep!$O$4:$T$207,5,FALSE)+Sep!L$4/1000,0)</f>
        <v>0</v>
      </c>
      <c r="S9" s="16">
        <f t="shared" si="5"/>
        <v>0</v>
      </c>
      <c r="T9" s="6">
        <f>IF(Oct!$E11&gt;0,VLOOKUP($A9,Oct!$O$4:$R$207,4,FALSE),0)</f>
        <v>0</v>
      </c>
      <c r="U9" s="6">
        <f>IF(Oct!$E11&gt;0,VLOOKUP($A9,Oct!$O$4:$T$207,5,FALSE)+Oct!L$4/1000,0)</f>
        <v>0</v>
      </c>
      <c r="V9" s="16">
        <f t="shared" si="6"/>
        <v>0</v>
      </c>
      <c r="W9" s="6">
        <f>IF(Nov!$E11&gt;0,VLOOKUP($A9,Nov!$O$4:$R$208,4,FALSE),0)</f>
        <v>0</v>
      </c>
      <c r="X9" s="6">
        <f>IF(Nov!$E11&gt;0,VLOOKUP($A9,Nov!$O$4:$T$208,5,FALSE)+Nov!L$4/1000,0)</f>
        <v>0</v>
      </c>
      <c r="Y9" s="16">
        <f t="shared" si="7"/>
        <v>0</v>
      </c>
      <c r="Z9" s="6">
        <f>IF(Dec!$E11&gt;0,VLOOKUP($A9,Dec!$O$4:$R$208,4,FALSE),0)</f>
        <v>0</v>
      </c>
      <c r="AA9" s="6">
        <f>IF(Dec!$E11&gt;0,VLOOKUP($A9,Dec!$O$4:$T$208,5,FALSE)+Dec!L$4/1000,0)</f>
        <v>0</v>
      </c>
      <c r="AB9" s="16">
        <f t="shared" si="8"/>
        <v>0</v>
      </c>
      <c r="AC9" s="6">
        <f>IF(Jan!$E11&gt;0,VLOOKUP($A9,Jan!$O$4:$R$208,4,FALSE),0)</f>
        <v>0</v>
      </c>
      <c r="AD9" s="6">
        <f>IF(Jan!$E11&gt;0,VLOOKUP($A9,Jan!$O$4:$T$208,5,FALSE)+Jan!L$4/1000,0)</f>
        <v>0</v>
      </c>
      <c r="AE9" s="16">
        <f t="shared" si="9"/>
        <v>0</v>
      </c>
      <c r="AF9" s="6">
        <f>IF(Feb!$E11&gt;0,VLOOKUP($A9,Feb!$O$4:$R$208,4,FALSE),0)</f>
        <v>0</v>
      </c>
      <c r="AG9" s="6">
        <f>IF(Feb!$E11&gt;0,VLOOKUP($A9,Feb!$O$4:$T$208,5,FALSE)+Feb!L$4/1000,0)</f>
        <v>0</v>
      </c>
      <c r="AH9" s="16">
        <f t="shared" si="10"/>
        <v>0</v>
      </c>
      <c r="AI9" s="6">
        <f>IF(Mar!$E11&gt;0,VLOOKUP($A9,Mar!$O$4:$R$208,4,FALSE),0)</f>
        <v>0</v>
      </c>
      <c r="AJ9" s="6">
        <f>IF(Mar!$E11&gt;0,VLOOKUP($A9,Mar!$O$4:$T$208,5,FALSE)+Mar!L$4/1000,0)</f>
        <v>0</v>
      </c>
      <c r="AK9" s="16">
        <f t="shared" si="11"/>
        <v>0</v>
      </c>
      <c r="AN9" s="67">
        <f t="shared" si="12"/>
        <v>0</v>
      </c>
      <c r="AQ9" s="1" t="str">
        <f t="shared" si="13"/>
        <v>Bill Lock</v>
      </c>
      <c r="AR9" s="6">
        <f t="shared" si="14"/>
        <v>0</v>
      </c>
      <c r="AS9" s="6">
        <f t="shared" si="15"/>
        <v>0</v>
      </c>
      <c r="AT9" s="6">
        <f t="shared" si="16"/>
        <v>0</v>
      </c>
      <c r="AU9" s="6">
        <f t="shared" si="17"/>
        <v>0</v>
      </c>
      <c r="AV9" s="6">
        <f t="shared" si="18"/>
        <v>0</v>
      </c>
      <c r="AW9" s="6">
        <f t="shared" si="19"/>
        <v>0</v>
      </c>
      <c r="AX9" s="6">
        <f t="shared" si="20"/>
        <v>0</v>
      </c>
      <c r="AY9" s="6">
        <f t="shared" si="21"/>
        <v>0</v>
      </c>
      <c r="AZ9" s="6">
        <f t="shared" si="22"/>
        <v>0</v>
      </c>
      <c r="BA9" s="6">
        <f t="shared" si="23"/>
        <v>0</v>
      </c>
      <c r="BB9" s="6">
        <f t="shared" si="24"/>
        <v>0</v>
      </c>
      <c r="BC9" s="6">
        <f t="shared" si="25"/>
        <v>0</v>
      </c>
      <c r="BD9" s="6">
        <f t="shared" si="32"/>
        <v>0</v>
      </c>
      <c r="BE9" s="1">
        <f t="shared" si="26"/>
        <v>0</v>
      </c>
      <c r="BF9" s="1">
        <f t="shared" si="27"/>
        <v>0</v>
      </c>
      <c r="BG9" s="1">
        <f t="shared" si="28"/>
        <v>0</v>
      </c>
      <c r="BH9" s="1">
        <f t="shared" si="29"/>
        <v>0</v>
      </c>
      <c r="BI9" s="1">
        <f t="shared" si="30"/>
        <v>0</v>
      </c>
      <c r="BJ9" s="1">
        <f t="shared" si="31"/>
        <v>0</v>
      </c>
    </row>
    <row r="10" spans="1:65" x14ac:dyDescent="0.3">
      <c r="A10" s="1" t="s">
        <v>8</v>
      </c>
      <c r="B10" s="6">
        <f>IF(Apr!$E12&gt;0,VLOOKUP($A10,Apr!$O$4:$T$211,4,FALSE),0)</f>
        <v>0</v>
      </c>
      <c r="C10" s="6">
        <f>IF(Apr!$E12&gt;0,VLOOKUP($A10,Apr!$O$4:$T$211,5,FALSE)+Apr!L$4/1000,0)</f>
        <v>0</v>
      </c>
      <c r="D10" s="16">
        <f t="shared" si="0"/>
        <v>0</v>
      </c>
      <c r="E10" s="6">
        <f>IF(May!$E12&gt;0,VLOOKUP($A10,May!$O$4:$T$210,4,FALSE),0)</f>
        <v>0</v>
      </c>
      <c r="F10" s="6">
        <f>IF(May!$E12&gt;0,VLOOKUP($A10,May!$O$4:$T$210,5,FALSE)+May!L$4/1000,0)</f>
        <v>0</v>
      </c>
      <c r="G10" s="16">
        <f t="shared" si="1"/>
        <v>0</v>
      </c>
      <c r="H10" s="6">
        <f>IF(Jun!$E12&gt;0,VLOOKUP($A10,Jun!$O$4:$R$210,4,FALSE),0)</f>
        <v>0</v>
      </c>
      <c r="I10" s="6">
        <f>IF(Jun!$E12&gt;0,VLOOKUP($A10,Jun!$O$4:$T$210,5,FALSE)+Jun!L$4/1000,0)</f>
        <v>0</v>
      </c>
      <c r="J10" s="16">
        <f t="shared" si="2"/>
        <v>0</v>
      </c>
      <c r="K10" s="6">
        <f>IF(Jul!$E12&gt;0,VLOOKUP($A10,Jul!$O$4:$R$207,4,FALSE),0)</f>
        <v>0</v>
      </c>
      <c r="L10" s="6">
        <f>IF(Jul!$E12&gt;0,VLOOKUP($A10,Jul!$O$4:$T$207,5,FALSE)+Jul!$L$4/1000,0)</f>
        <v>0</v>
      </c>
      <c r="M10" s="16">
        <f t="shared" si="3"/>
        <v>0</v>
      </c>
      <c r="N10" s="6">
        <f>IF(Aug!$E12&gt;0,VLOOKUP($A10,Aug!$O$4:$R$207,4,FALSE),0)</f>
        <v>0</v>
      </c>
      <c r="O10" s="6">
        <f>IF(Aug!$E12&gt;0,VLOOKUP($A10,Aug!$O$4:$T$207,5,FALSE)+Aug!L$4/1000,0)</f>
        <v>0</v>
      </c>
      <c r="P10" s="16">
        <f t="shared" si="4"/>
        <v>0</v>
      </c>
      <c r="Q10" s="6">
        <f>IF(Sep!$E12&gt;0,VLOOKUP($A10,Sep!$O$4:$R$207,4,FALSE),0)</f>
        <v>0</v>
      </c>
      <c r="R10" s="6">
        <f>IF(Sep!$E12&gt;0,VLOOKUP($A10,Sep!$O$4:$T$207,5,FALSE)+Sep!L$4/1000,0)</f>
        <v>0</v>
      </c>
      <c r="S10" s="16">
        <f t="shared" si="5"/>
        <v>0</v>
      </c>
      <c r="T10" s="6">
        <f>IF(Oct!$E12&gt;0,VLOOKUP($A10,Oct!$O$4:$R$207,4,FALSE),0)</f>
        <v>0</v>
      </c>
      <c r="U10" s="6">
        <f>IF(Oct!$E12&gt;0,VLOOKUP($A10,Oct!$O$4:$T$207,5,FALSE)+Oct!L$4/1000,0)</f>
        <v>0</v>
      </c>
      <c r="V10" s="16">
        <f t="shared" si="6"/>
        <v>0</v>
      </c>
      <c r="W10" s="6">
        <f>IF(Nov!$E12&gt;0,VLOOKUP($A10,Nov!$O$4:$R$208,4,FALSE),0)</f>
        <v>0</v>
      </c>
      <c r="X10" s="6">
        <f>IF(Nov!$E12&gt;0,VLOOKUP($A10,Nov!$O$4:$T$208,5,FALSE)+Nov!L$4/1000,0)</f>
        <v>0</v>
      </c>
      <c r="Y10" s="16">
        <f t="shared" si="7"/>
        <v>0</v>
      </c>
      <c r="Z10" s="6">
        <f>IF(Dec!$E12&gt;0,VLOOKUP($A10,Dec!$O$4:$R$208,4,FALSE),0)</f>
        <v>0</v>
      </c>
      <c r="AA10" s="6">
        <f>IF(Dec!$E12&gt;0,VLOOKUP($A10,Dec!$O$4:$T$208,5,FALSE)+Dec!L$4/1000,0)</f>
        <v>0</v>
      </c>
      <c r="AB10" s="16">
        <f t="shared" si="8"/>
        <v>0</v>
      </c>
      <c r="AC10" s="6">
        <f>IF(Jan!$E12&gt;0,VLOOKUP($A10,Jan!$O$4:$R$208,4,FALSE),0)</f>
        <v>0</v>
      </c>
      <c r="AD10" s="6">
        <f>IF(Jan!$E12&gt;0,VLOOKUP($A10,Jan!$O$4:$T$208,5,FALSE)+Jan!L$4/1000,0)</f>
        <v>0</v>
      </c>
      <c r="AE10" s="16">
        <f t="shared" si="9"/>
        <v>0</v>
      </c>
      <c r="AF10" s="6">
        <f>IF(Feb!$E12&gt;0,VLOOKUP($A10,Feb!$O$4:$R$208,4,FALSE),0)</f>
        <v>0</v>
      </c>
      <c r="AG10" s="6">
        <f>IF(Feb!$E12&gt;0,VLOOKUP($A10,Feb!$O$4:$T$208,5,FALSE)+Feb!L$4/1000,0)</f>
        <v>0</v>
      </c>
      <c r="AH10" s="16">
        <f t="shared" si="10"/>
        <v>0</v>
      </c>
      <c r="AI10" s="6">
        <f>IF(Mar!$E12&gt;0,VLOOKUP($A10,Mar!$O$4:$R$208,4,FALSE),0)</f>
        <v>0</v>
      </c>
      <c r="AJ10" s="6">
        <f>IF(Mar!$E12&gt;0,VLOOKUP($A10,Mar!$O$4:$T$208,5,FALSE)+Mar!L$4/1000,0)</f>
        <v>0</v>
      </c>
      <c r="AK10" s="16">
        <f t="shared" si="11"/>
        <v>0</v>
      </c>
      <c r="AN10" s="67">
        <f t="shared" si="12"/>
        <v>0</v>
      </c>
      <c r="AQ10" s="1" t="str">
        <f t="shared" si="13"/>
        <v>Bob Clough</v>
      </c>
      <c r="AR10" s="6">
        <f t="shared" si="14"/>
        <v>0</v>
      </c>
      <c r="AS10" s="6">
        <f t="shared" si="15"/>
        <v>0</v>
      </c>
      <c r="AT10" s="6">
        <f t="shared" si="16"/>
        <v>0</v>
      </c>
      <c r="AU10" s="6">
        <f t="shared" si="17"/>
        <v>0</v>
      </c>
      <c r="AV10" s="6">
        <f t="shared" si="18"/>
        <v>0</v>
      </c>
      <c r="AW10" s="6">
        <f t="shared" si="19"/>
        <v>0</v>
      </c>
      <c r="AX10" s="6">
        <f t="shared" si="20"/>
        <v>0</v>
      </c>
      <c r="AY10" s="6">
        <f t="shared" si="21"/>
        <v>0</v>
      </c>
      <c r="AZ10" s="6">
        <f t="shared" si="22"/>
        <v>0</v>
      </c>
      <c r="BA10" s="6">
        <f t="shared" si="23"/>
        <v>0</v>
      </c>
      <c r="BB10" s="6">
        <f t="shared" si="24"/>
        <v>0</v>
      </c>
      <c r="BC10" s="6">
        <f t="shared" si="25"/>
        <v>0</v>
      </c>
      <c r="BD10" s="6">
        <f t="shared" si="32"/>
        <v>0</v>
      </c>
      <c r="BE10" s="1">
        <f t="shared" si="26"/>
        <v>0</v>
      </c>
      <c r="BF10" s="1">
        <f t="shared" si="27"/>
        <v>0</v>
      </c>
      <c r="BG10" s="1">
        <f t="shared" si="28"/>
        <v>0</v>
      </c>
      <c r="BH10" s="1">
        <f t="shared" si="29"/>
        <v>0</v>
      </c>
      <c r="BI10" s="1">
        <f t="shared" si="30"/>
        <v>0</v>
      </c>
      <c r="BJ10" s="1">
        <f t="shared" si="31"/>
        <v>0</v>
      </c>
    </row>
    <row r="11" spans="1:65" x14ac:dyDescent="0.3">
      <c r="A11" s="1" t="s">
        <v>181</v>
      </c>
      <c r="B11" s="6">
        <f>IF(Apr!$E13&gt;0,VLOOKUP($A11,Apr!$O$4:$T$211,4,FALSE),0)</f>
        <v>0</v>
      </c>
      <c r="C11" s="6">
        <f>IF(Apr!$E13&gt;0,VLOOKUP($A11,Apr!$O$4:$T$211,5,FALSE)+Apr!L$4/1000,0)</f>
        <v>0</v>
      </c>
      <c r="D11" s="16">
        <f t="shared" si="0"/>
        <v>0</v>
      </c>
      <c r="E11" s="6">
        <f>IF(May!$E13&gt;0,VLOOKUP($A11,May!$O$4:$T$210,4,FALSE),0)</f>
        <v>0</v>
      </c>
      <c r="F11" s="6">
        <f>IF(May!$E13&gt;0,VLOOKUP($A11,May!$O$4:$T$210,5,FALSE)+May!L$4/1000,0)</f>
        <v>0</v>
      </c>
      <c r="G11" s="16">
        <f t="shared" si="1"/>
        <v>0</v>
      </c>
      <c r="H11" s="6">
        <f>IF(Jun!$E13&gt;0,VLOOKUP($A11,Jun!$O$4:$R$210,4,FALSE),0)</f>
        <v>0</v>
      </c>
      <c r="I11" s="6">
        <f>IF(Jun!$E13&gt;0,VLOOKUP($A11,Jun!$O$4:$T$210,5,FALSE)+Jun!L$4/1000,0)</f>
        <v>0</v>
      </c>
      <c r="J11" s="16">
        <f t="shared" si="2"/>
        <v>0</v>
      </c>
      <c r="K11" s="6">
        <f>IF(Jul!$E13&gt;0,VLOOKUP($A11,Jul!$O$4:$R$207,4,FALSE),0)</f>
        <v>0</v>
      </c>
      <c r="L11" s="6">
        <f>IF(Jul!$E13&gt;0,VLOOKUP($A11,Jul!$O$4:$T$207,5,FALSE)+Jul!$L$4/1000,0)</f>
        <v>0</v>
      </c>
      <c r="M11" s="16">
        <f t="shared" si="3"/>
        <v>0</v>
      </c>
      <c r="N11" s="6">
        <f>IF(Aug!$E13&gt;0,VLOOKUP($A11,Aug!$O$4:$R$207,4,FALSE),0)</f>
        <v>0</v>
      </c>
      <c r="O11" s="6">
        <f>IF(Aug!$E13&gt;0,VLOOKUP($A11,Aug!$O$4:$T$207,5,FALSE)+Aug!L$4/1000,0)</f>
        <v>0</v>
      </c>
      <c r="P11" s="16">
        <f t="shared" si="4"/>
        <v>0</v>
      </c>
      <c r="Q11" s="6">
        <f>IF(Sep!$E13&gt;0,VLOOKUP($A11,Sep!$O$4:$R$207,4,FALSE),0)</f>
        <v>0</v>
      </c>
      <c r="R11" s="6">
        <f>IF(Sep!$E13&gt;0,VLOOKUP($A11,Sep!$O$4:$T$207,5,FALSE)+Sep!L$4/1000,0)</f>
        <v>0</v>
      </c>
      <c r="S11" s="16">
        <f t="shared" si="5"/>
        <v>0</v>
      </c>
      <c r="T11" s="6">
        <f>IF(Oct!$E13&gt;0,VLOOKUP($A11,Oct!$O$4:$R$207,4,FALSE),0)</f>
        <v>0</v>
      </c>
      <c r="U11" s="6">
        <f>IF(Oct!$E13&gt;0,VLOOKUP($A11,Oct!$O$4:$T$207,5,FALSE)+Oct!L$4/1000,0)</f>
        <v>0</v>
      </c>
      <c r="V11" s="16">
        <f t="shared" si="6"/>
        <v>0</v>
      </c>
      <c r="W11" s="6">
        <f>IF(Nov!$E13&gt;0,VLOOKUP($A11,Nov!$O$4:$R$208,4,FALSE),0)</f>
        <v>0</v>
      </c>
      <c r="X11" s="6">
        <f>IF(Nov!$E13&gt;0,VLOOKUP($A11,Nov!$O$4:$T$208,5,FALSE)+Nov!L$4/1000,0)</f>
        <v>0</v>
      </c>
      <c r="Y11" s="16">
        <f t="shared" si="7"/>
        <v>0</v>
      </c>
      <c r="Z11" s="6">
        <f>IF(Dec!$E13&gt;0,VLOOKUP($A11,Dec!$O$4:$R$208,4,FALSE),0)</f>
        <v>0</v>
      </c>
      <c r="AA11" s="6">
        <f>IF(Dec!$E13&gt;0,VLOOKUP($A11,Dec!$O$4:$T$208,5,FALSE)+Dec!L$4/1000,0)</f>
        <v>0</v>
      </c>
      <c r="AB11" s="16">
        <f t="shared" si="8"/>
        <v>0</v>
      </c>
      <c r="AC11" s="6">
        <f>IF(Jan!$E13&gt;0,VLOOKUP($A11,Jan!$O$4:$R$208,4,FALSE),0)</f>
        <v>0</v>
      </c>
      <c r="AD11" s="6">
        <f>IF(Jan!$E13&gt;0,VLOOKUP($A11,Jan!$O$4:$T$208,5,FALSE)+Jan!L$4/1000,0)</f>
        <v>0</v>
      </c>
      <c r="AE11" s="16">
        <f t="shared" si="9"/>
        <v>0</v>
      </c>
      <c r="AF11" s="6">
        <f>IF(Feb!$E13&gt;0,VLOOKUP($A11,Feb!$O$4:$R$208,4,FALSE),0)</f>
        <v>0</v>
      </c>
      <c r="AG11" s="6">
        <f>IF(Feb!$E13&gt;0,VLOOKUP($A11,Feb!$O$4:$T$208,5,FALSE)+Feb!L$4/1000,0)</f>
        <v>0</v>
      </c>
      <c r="AH11" s="16">
        <f t="shared" si="10"/>
        <v>0</v>
      </c>
      <c r="AI11" s="6">
        <f>IF(Mar!$E13&gt;0,VLOOKUP($A11,Mar!$O$4:$R$208,4,FALSE),0)</f>
        <v>0</v>
      </c>
      <c r="AJ11" s="6">
        <f>IF(Mar!$E13&gt;0,VLOOKUP($A11,Mar!$O$4:$T$208,5,FALSE)+Mar!L$4/1000,0)</f>
        <v>0</v>
      </c>
      <c r="AK11" s="16">
        <f t="shared" si="11"/>
        <v>0</v>
      </c>
      <c r="AN11" s="67">
        <f t="shared" si="12"/>
        <v>0</v>
      </c>
      <c r="AQ11" s="1" t="str">
        <f t="shared" si="13"/>
        <v>Bryan Grundy</v>
      </c>
      <c r="AR11" s="6">
        <f t="shared" si="14"/>
        <v>0</v>
      </c>
      <c r="AS11" s="6">
        <f t="shared" si="15"/>
        <v>0</v>
      </c>
      <c r="AT11" s="6">
        <f t="shared" si="16"/>
        <v>0</v>
      </c>
      <c r="AU11" s="6">
        <f t="shared" si="17"/>
        <v>0</v>
      </c>
      <c r="AV11" s="6">
        <f t="shared" si="18"/>
        <v>0</v>
      </c>
      <c r="AW11" s="6">
        <f t="shared" si="19"/>
        <v>0</v>
      </c>
      <c r="AX11" s="6">
        <f t="shared" si="20"/>
        <v>0</v>
      </c>
      <c r="AY11" s="6">
        <f t="shared" si="21"/>
        <v>0</v>
      </c>
      <c r="AZ11" s="6">
        <f t="shared" si="22"/>
        <v>0</v>
      </c>
      <c r="BA11" s="6">
        <f t="shared" si="23"/>
        <v>0</v>
      </c>
      <c r="BB11" s="6">
        <f t="shared" si="24"/>
        <v>0</v>
      </c>
      <c r="BC11" s="6">
        <f t="shared" si="25"/>
        <v>0</v>
      </c>
      <c r="BD11" s="6">
        <f t="shared" si="32"/>
        <v>0</v>
      </c>
      <c r="BE11" s="1">
        <f t="shared" si="26"/>
        <v>0</v>
      </c>
      <c r="BF11" s="1">
        <f t="shared" si="27"/>
        <v>0</v>
      </c>
      <c r="BG11" s="1">
        <f t="shared" si="28"/>
        <v>0</v>
      </c>
      <c r="BH11" s="1">
        <f t="shared" si="29"/>
        <v>0</v>
      </c>
      <c r="BI11" s="1">
        <f t="shared" si="30"/>
        <v>0</v>
      </c>
      <c r="BJ11" s="1">
        <f t="shared" si="31"/>
        <v>0</v>
      </c>
    </row>
    <row r="12" spans="1:65" x14ac:dyDescent="0.3">
      <c r="A12" s="1" t="s">
        <v>110</v>
      </c>
      <c r="B12" s="6">
        <f>IF(Apr!$E14&gt;0,VLOOKUP($A12,Apr!$O$4:$T$211,4,FALSE),0)</f>
        <v>0</v>
      </c>
      <c r="C12" s="6">
        <f>IF(Apr!$E14&gt;0,VLOOKUP($A12,Apr!$O$4:$T$211,5,FALSE)+Apr!L$4/1000,0)</f>
        <v>0</v>
      </c>
      <c r="D12" s="16">
        <f t="shared" si="0"/>
        <v>0</v>
      </c>
      <c r="E12" s="6">
        <f>IF(May!$E14&gt;0,VLOOKUP($A12,May!$O$4:$T$210,4,FALSE),0)</f>
        <v>0</v>
      </c>
      <c r="F12" s="6">
        <f>IF(May!$E14&gt;0,VLOOKUP($A12,May!$O$4:$T$210,5,FALSE)+May!L$4/1000,0)</f>
        <v>0</v>
      </c>
      <c r="G12" s="16">
        <f t="shared" si="1"/>
        <v>0</v>
      </c>
      <c r="H12" s="6">
        <f>IF(Jun!$E14&gt;0,VLOOKUP($A12,Jun!$O$4:$R$210,4,FALSE),0)</f>
        <v>0</v>
      </c>
      <c r="I12" s="6">
        <f>IF(Jun!$E14&gt;0,VLOOKUP($A12,Jun!$O$4:$T$210,5,FALSE)+Jun!L$4/1000,0)</f>
        <v>0</v>
      </c>
      <c r="J12" s="16">
        <f t="shared" si="2"/>
        <v>0</v>
      </c>
      <c r="K12" s="6">
        <f>IF(Jul!$E14&gt;0,VLOOKUP($A12,Jul!$O$4:$R$207,4,FALSE),0)</f>
        <v>24</v>
      </c>
      <c r="L12" s="6">
        <f>IF(Jul!$E14&gt;0,VLOOKUP($A12,Jul!$O$4:$T$207,5,FALSE)+Jul!$L$4/1000,0)</f>
        <v>1.7999999999999999E-2</v>
      </c>
      <c r="M12" s="16">
        <f t="shared" si="3"/>
        <v>24.042000000000002</v>
      </c>
      <c r="N12" s="6">
        <f>IF(Aug!$E14&gt;0,VLOOKUP($A12,Aug!$O$4:$R$207,4,FALSE),0)</f>
        <v>0</v>
      </c>
      <c r="O12" s="6">
        <f>IF(Aug!$E14&gt;0,VLOOKUP($A12,Aug!$O$4:$T$207,5,FALSE)+Aug!L$4/1000,0)</f>
        <v>0</v>
      </c>
      <c r="P12" s="16">
        <f t="shared" si="4"/>
        <v>0</v>
      </c>
      <c r="Q12" s="6">
        <f>IF(Sep!$E14&gt;0,VLOOKUP($A12,Sep!$O$4:$R$207,4,FALSE),0)</f>
        <v>0</v>
      </c>
      <c r="R12" s="6">
        <f>IF(Sep!$E14&gt;0,VLOOKUP($A12,Sep!$O$4:$T$207,5,FALSE)+Sep!L$4/1000,0)</f>
        <v>0</v>
      </c>
      <c r="S12" s="16">
        <f t="shared" si="5"/>
        <v>0</v>
      </c>
      <c r="T12" s="6">
        <f>IF(Oct!$E14&gt;0,VLOOKUP($A12,Oct!$O$4:$R$207,4,FALSE),0)</f>
        <v>0</v>
      </c>
      <c r="U12" s="6">
        <f>IF(Oct!$E14&gt;0,VLOOKUP($A12,Oct!$O$4:$T$207,5,FALSE)+Oct!L$4/1000,0)</f>
        <v>0</v>
      </c>
      <c r="V12" s="16">
        <f t="shared" si="6"/>
        <v>0</v>
      </c>
      <c r="W12" s="6">
        <f>IF(Nov!$E14&gt;0,VLOOKUP($A12,Nov!$O$4:$R$208,4,FALSE),0)</f>
        <v>0</v>
      </c>
      <c r="X12" s="6">
        <f>IF(Nov!$E14&gt;0,VLOOKUP($A12,Nov!$O$4:$T$208,5,FALSE)+Nov!L$4/1000,0)</f>
        <v>0</v>
      </c>
      <c r="Y12" s="16">
        <f t="shared" si="7"/>
        <v>0</v>
      </c>
      <c r="Z12" s="6">
        <f>IF(Dec!$E14&gt;0,VLOOKUP($A12,Dec!$O$4:$R$208,4,FALSE),0)</f>
        <v>0</v>
      </c>
      <c r="AA12" s="6">
        <f>IF(Dec!$E14&gt;0,VLOOKUP($A12,Dec!$O$4:$T$208,5,FALSE)+Dec!L$4/1000,0)</f>
        <v>0</v>
      </c>
      <c r="AB12" s="16">
        <f t="shared" si="8"/>
        <v>0</v>
      </c>
      <c r="AC12" s="6">
        <f>IF(Jan!$E14&gt;0,VLOOKUP($A12,Jan!$O$4:$R$208,4,FALSE),0)</f>
        <v>0</v>
      </c>
      <c r="AD12" s="6">
        <f>IF(Jan!$E14&gt;0,VLOOKUP($A12,Jan!$O$4:$T$208,5,FALSE)+Jan!L$4/1000,0)</f>
        <v>0</v>
      </c>
      <c r="AE12" s="16">
        <f t="shared" si="9"/>
        <v>0</v>
      </c>
      <c r="AF12" s="6">
        <f>IF(Feb!$E14&gt;0,VLOOKUP($A12,Feb!$O$4:$R$208,4,FALSE),0)</f>
        <v>0</v>
      </c>
      <c r="AG12" s="6">
        <f>IF(Feb!$E14&gt;0,VLOOKUP($A12,Feb!$O$4:$T$208,5,FALSE)+Feb!L$4/1000,0)</f>
        <v>0</v>
      </c>
      <c r="AH12" s="16">
        <f t="shared" si="10"/>
        <v>0</v>
      </c>
      <c r="AI12" s="6">
        <f>IF(Mar!$E14&gt;0,VLOOKUP($A12,Mar!$O$4:$R$208,4,FALSE),0)</f>
        <v>0</v>
      </c>
      <c r="AJ12" s="6">
        <f>IF(Mar!$E14&gt;0,VLOOKUP($A12,Mar!$O$4:$T$208,5,FALSE)+Mar!L$4/1000,0)</f>
        <v>0</v>
      </c>
      <c r="AK12" s="16">
        <f t="shared" si="11"/>
        <v>0</v>
      </c>
      <c r="AN12" s="67">
        <f t="shared" si="12"/>
        <v>24.066042000000003</v>
      </c>
      <c r="AQ12" s="1" t="str">
        <f t="shared" si="13"/>
        <v>Catherine Carrdus</v>
      </c>
      <c r="AR12" s="6">
        <f t="shared" si="14"/>
        <v>0</v>
      </c>
      <c r="AS12" s="6">
        <f t="shared" si="15"/>
        <v>0</v>
      </c>
      <c r="AT12" s="6">
        <f t="shared" si="16"/>
        <v>0</v>
      </c>
      <c r="AU12" s="6">
        <f t="shared" si="17"/>
        <v>24.042000000000002</v>
      </c>
      <c r="AV12" s="6">
        <f t="shared" si="18"/>
        <v>0</v>
      </c>
      <c r="AW12" s="6">
        <f t="shared" si="19"/>
        <v>0</v>
      </c>
      <c r="AX12" s="6">
        <f t="shared" si="20"/>
        <v>0</v>
      </c>
      <c r="AY12" s="6">
        <f t="shared" si="21"/>
        <v>0</v>
      </c>
      <c r="AZ12" s="6">
        <f t="shared" si="22"/>
        <v>0</v>
      </c>
      <c r="BA12" s="6">
        <f t="shared" si="23"/>
        <v>0</v>
      </c>
      <c r="BB12" s="6">
        <f t="shared" si="24"/>
        <v>0</v>
      </c>
      <c r="BC12" s="6">
        <f t="shared" si="25"/>
        <v>0</v>
      </c>
      <c r="BD12" s="6">
        <f t="shared" si="32"/>
        <v>0</v>
      </c>
      <c r="BE12" s="1">
        <f t="shared" si="26"/>
        <v>24.042000000000002</v>
      </c>
      <c r="BF12" s="1">
        <f t="shared" si="27"/>
        <v>0</v>
      </c>
      <c r="BG12" s="1">
        <f t="shared" si="28"/>
        <v>0</v>
      </c>
      <c r="BH12" s="1">
        <f t="shared" si="29"/>
        <v>0</v>
      </c>
      <c r="BI12" s="1">
        <f t="shared" si="30"/>
        <v>0</v>
      </c>
      <c r="BJ12" s="1">
        <f t="shared" si="31"/>
        <v>0</v>
      </c>
    </row>
    <row r="13" spans="1:65" x14ac:dyDescent="0.3">
      <c r="A13" s="1" t="s">
        <v>138</v>
      </c>
      <c r="B13" s="6">
        <f>IF(Apr!$E15&gt;0,VLOOKUP($A13,Apr!$O$4:$T$211,4,FALSE),0)</f>
        <v>0</v>
      </c>
      <c r="C13" s="6">
        <f>IF(Apr!$E15&gt;0,VLOOKUP($A13,Apr!$O$4:$T$211,5,FALSE)+Apr!L$4/1000,0)</f>
        <v>0</v>
      </c>
      <c r="D13" s="16">
        <f t="shared" si="0"/>
        <v>0</v>
      </c>
      <c r="E13" s="6">
        <f>IF(May!$E15&gt;0,VLOOKUP($A13,May!$O$4:$T$210,4,FALSE),0)</f>
        <v>0</v>
      </c>
      <c r="F13" s="6">
        <f>IF(May!$E15&gt;0,VLOOKUP($A13,May!$O$4:$T$210,5,FALSE)+May!L$4/1000,0)</f>
        <v>0</v>
      </c>
      <c r="G13" s="16">
        <f t="shared" si="1"/>
        <v>0</v>
      </c>
      <c r="H13" s="6">
        <f>IF(Jun!$E15&gt;0,VLOOKUP($A13,Jun!$O$4:$R$210,4,FALSE),0)</f>
        <v>0</v>
      </c>
      <c r="I13" s="6">
        <f>IF(Jun!$E15&gt;0,VLOOKUP($A13,Jun!$O$4:$T$210,5,FALSE)+Jun!L$4/1000,0)</f>
        <v>0</v>
      </c>
      <c r="J13" s="16">
        <f t="shared" si="2"/>
        <v>0</v>
      </c>
      <c r="K13" s="6">
        <f>IF(Jul!$E15&gt;0,VLOOKUP($A13,Jul!$O$4:$R$207,4,FALSE),0)</f>
        <v>0</v>
      </c>
      <c r="L13" s="6">
        <f>IF(Jul!$E15&gt;0,VLOOKUP($A13,Jul!$O$4:$T$207,5,FALSE)+Jul!$L$4/1000,0)</f>
        <v>0</v>
      </c>
      <c r="M13" s="16">
        <f t="shared" si="3"/>
        <v>0</v>
      </c>
      <c r="N13" s="6">
        <f>IF(Aug!$E15&gt;0,VLOOKUP($A13,Aug!$O$4:$R$207,4,FALSE),0)</f>
        <v>0</v>
      </c>
      <c r="O13" s="6">
        <f>IF(Aug!$E15&gt;0,VLOOKUP($A13,Aug!$O$4:$T$207,5,FALSE)+Aug!L$4/1000,0)</f>
        <v>0</v>
      </c>
      <c r="P13" s="16">
        <f t="shared" si="4"/>
        <v>0</v>
      </c>
      <c r="Q13" s="6">
        <f>IF(Sep!$E15&gt;0,VLOOKUP($A13,Sep!$O$4:$R$207,4,FALSE),0)</f>
        <v>0</v>
      </c>
      <c r="R13" s="6">
        <f>IF(Sep!$E15&gt;0,VLOOKUP($A13,Sep!$O$4:$T$207,5,FALSE)+Sep!L$4/1000,0)</f>
        <v>0</v>
      </c>
      <c r="S13" s="16">
        <f t="shared" si="5"/>
        <v>0</v>
      </c>
      <c r="T13" s="6">
        <f>IF(Oct!$E15&gt;0,VLOOKUP($A13,Oct!$O$4:$R$207,4,FALSE),0)</f>
        <v>0</v>
      </c>
      <c r="U13" s="6">
        <f>IF(Oct!$E15&gt;0,VLOOKUP($A13,Oct!$O$4:$T$207,5,FALSE)+Oct!L$4/1000,0)</f>
        <v>0</v>
      </c>
      <c r="V13" s="16">
        <f t="shared" si="6"/>
        <v>0</v>
      </c>
      <c r="W13" s="6">
        <f>IF(Nov!$E15&gt;0,VLOOKUP($A13,Nov!$O$4:$R$208,4,FALSE),0)</f>
        <v>0</v>
      </c>
      <c r="X13" s="6">
        <f>IF(Nov!$E15&gt;0,VLOOKUP($A13,Nov!$O$4:$T$208,5,FALSE)+Nov!L$4/1000,0)</f>
        <v>0</v>
      </c>
      <c r="Y13" s="16">
        <f t="shared" si="7"/>
        <v>0</v>
      </c>
      <c r="Z13" s="6">
        <f>IF(Dec!$E15&gt;0,VLOOKUP($A13,Dec!$O$4:$R$208,4,FALSE),0)</f>
        <v>0</v>
      </c>
      <c r="AA13" s="6">
        <f>IF(Dec!$E15&gt;0,VLOOKUP($A13,Dec!$O$4:$T$208,5,FALSE)+Dec!L$4/1000,0)</f>
        <v>0</v>
      </c>
      <c r="AB13" s="16">
        <f t="shared" si="8"/>
        <v>0</v>
      </c>
      <c r="AC13" s="6">
        <f>IF(Jan!$E15&gt;0,VLOOKUP($A13,Jan!$O$4:$R$208,4,FALSE),0)</f>
        <v>0</v>
      </c>
      <c r="AD13" s="6">
        <f>IF(Jan!$E15&gt;0,VLOOKUP($A13,Jan!$O$4:$T$208,5,FALSE)+Jan!L$4/1000,0)</f>
        <v>0</v>
      </c>
      <c r="AE13" s="16">
        <f t="shared" si="9"/>
        <v>0</v>
      </c>
      <c r="AF13" s="6">
        <f>IF(Feb!$E15&gt;0,VLOOKUP($A13,Feb!$O$4:$R$208,4,FALSE),0)</f>
        <v>0</v>
      </c>
      <c r="AG13" s="6">
        <f>IF(Feb!$E15&gt;0,VLOOKUP($A13,Feb!$O$4:$T$208,5,FALSE)+Feb!L$4/1000,0)</f>
        <v>0</v>
      </c>
      <c r="AH13" s="16">
        <f t="shared" si="10"/>
        <v>0</v>
      </c>
      <c r="AI13" s="6">
        <f>IF(Mar!$E15&gt;0,VLOOKUP($A13,Mar!$O$4:$R$208,4,FALSE),0)</f>
        <v>0</v>
      </c>
      <c r="AJ13" s="6">
        <f>IF(Mar!$E15&gt;0,VLOOKUP($A13,Mar!$O$4:$T$208,5,FALSE)+Mar!L$4/1000,0)</f>
        <v>0</v>
      </c>
      <c r="AK13" s="16">
        <f t="shared" si="11"/>
        <v>0</v>
      </c>
      <c r="AN13" s="67">
        <f t="shared" si="12"/>
        <v>0</v>
      </c>
      <c r="AQ13" s="1" t="str">
        <f t="shared" si="13"/>
        <v>Catherine MacLachlan</v>
      </c>
      <c r="AR13" s="6">
        <f t="shared" si="14"/>
        <v>0</v>
      </c>
      <c r="AS13" s="6">
        <f t="shared" si="15"/>
        <v>0</v>
      </c>
      <c r="AT13" s="6">
        <f t="shared" si="16"/>
        <v>0</v>
      </c>
      <c r="AU13" s="6">
        <f t="shared" si="17"/>
        <v>0</v>
      </c>
      <c r="AV13" s="6">
        <f t="shared" si="18"/>
        <v>0</v>
      </c>
      <c r="AW13" s="6">
        <f t="shared" si="19"/>
        <v>0</v>
      </c>
      <c r="AX13" s="6">
        <f t="shared" si="20"/>
        <v>0</v>
      </c>
      <c r="AY13" s="6">
        <f t="shared" si="21"/>
        <v>0</v>
      </c>
      <c r="AZ13" s="6">
        <f t="shared" si="22"/>
        <v>0</v>
      </c>
      <c r="BA13" s="6">
        <f t="shared" si="23"/>
        <v>0</v>
      </c>
      <c r="BB13" s="6">
        <f t="shared" si="24"/>
        <v>0</v>
      </c>
      <c r="BC13" s="6">
        <f t="shared" si="25"/>
        <v>0</v>
      </c>
      <c r="BD13" s="6">
        <f t="shared" si="32"/>
        <v>0</v>
      </c>
      <c r="BE13" s="1">
        <f t="shared" si="26"/>
        <v>0</v>
      </c>
      <c r="BF13" s="1">
        <f t="shared" si="27"/>
        <v>0</v>
      </c>
      <c r="BG13" s="1">
        <f t="shared" si="28"/>
        <v>0</v>
      </c>
      <c r="BH13" s="1">
        <f t="shared" si="29"/>
        <v>0</v>
      </c>
      <c r="BI13" s="1">
        <f t="shared" si="30"/>
        <v>0</v>
      </c>
      <c r="BJ13" s="1">
        <f t="shared" si="31"/>
        <v>0</v>
      </c>
    </row>
    <row r="14" spans="1:65" x14ac:dyDescent="0.3">
      <c r="A14" s="1" t="s">
        <v>121</v>
      </c>
      <c r="B14" s="6">
        <f>IF(Apr!$E16&gt;0,VLOOKUP($A14,Apr!$O$4:$T$211,4,FALSE),0)</f>
        <v>0</v>
      </c>
      <c r="C14" s="6">
        <f>IF(Apr!$E16&gt;0,VLOOKUP($A14,Apr!$O$4:$T$211,5,FALSE)+Apr!L$4/1000,0)</f>
        <v>0</v>
      </c>
      <c r="D14" s="16">
        <f t="shared" si="0"/>
        <v>0</v>
      </c>
      <c r="E14" s="6">
        <f>IF(May!$E16&gt;0,VLOOKUP($A14,May!$O$4:$T$210,4,FALSE),0)</f>
        <v>0</v>
      </c>
      <c r="F14" s="6">
        <f>IF(May!$E16&gt;0,VLOOKUP($A14,May!$O$4:$T$210,5,FALSE)+May!L$4/1000,0)</f>
        <v>0</v>
      </c>
      <c r="G14" s="16">
        <f t="shared" si="1"/>
        <v>0</v>
      </c>
      <c r="H14" s="6">
        <f>IF(Jun!$E16&gt;0,VLOOKUP($A14,Jun!$O$4:$R$210,4,FALSE),0)</f>
        <v>0</v>
      </c>
      <c r="I14" s="6">
        <f>IF(Jun!$E16&gt;0,VLOOKUP($A14,Jun!$O$4:$T$210,5,FALSE)+Jun!L$4/1000,0)</f>
        <v>0</v>
      </c>
      <c r="J14" s="16">
        <f t="shared" si="2"/>
        <v>0</v>
      </c>
      <c r="K14" s="6">
        <f>IF(Jul!$E16&gt;0,VLOOKUP($A14,Jul!$O$4:$R$207,4,FALSE),0)</f>
        <v>0</v>
      </c>
      <c r="L14" s="6">
        <f>IF(Jul!$E16&gt;0,VLOOKUP($A14,Jul!$O$4:$T$207,5,FALSE)+Jul!$L$4/1000,0)</f>
        <v>0</v>
      </c>
      <c r="M14" s="16">
        <f t="shared" si="3"/>
        <v>0</v>
      </c>
      <c r="N14" s="6">
        <f>IF(Aug!$E16&gt;0,VLOOKUP($A14,Aug!$O$4:$R$207,4,FALSE),0)</f>
        <v>0</v>
      </c>
      <c r="O14" s="6">
        <f>IF(Aug!$E16&gt;0,VLOOKUP($A14,Aug!$O$4:$T$207,5,FALSE)+Aug!L$4/1000,0)</f>
        <v>0</v>
      </c>
      <c r="P14" s="16">
        <f t="shared" si="4"/>
        <v>0</v>
      </c>
      <c r="Q14" s="6">
        <f>IF(Sep!$E16&gt;0,VLOOKUP($A14,Sep!$O$4:$R$207,4,FALSE),0)</f>
        <v>0</v>
      </c>
      <c r="R14" s="6">
        <f>IF(Sep!$E16&gt;0,VLOOKUP($A14,Sep!$O$4:$T$207,5,FALSE)+Sep!L$4/1000,0)</f>
        <v>0</v>
      </c>
      <c r="S14" s="16">
        <f t="shared" si="5"/>
        <v>0</v>
      </c>
      <c r="T14" s="6">
        <f>IF(Oct!$E16&gt;0,VLOOKUP($A14,Oct!$O$4:$R$207,4,FALSE),0)</f>
        <v>0</v>
      </c>
      <c r="U14" s="6">
        <f>IF(Oct!$E16&gt;0,VLOOKUP($A14,Oct!$O$4:$T$207,5,FALSE)+Oct!L$4/1000,0)</f>
        <v>0</v>
      </c>
      <c r="V14" s="16">
        <f t="shared" si="6"/>
        <v>0</v>
      </c>
      <c r="W14" s="6">
        <f>IF(Nov!$E16&gt;0,VLOOKUP($A14,Nov!$O$4:$R$208,4,FALSE),0)</f>
        <v>0</v>
      </c>
      <c r="X14" s="6">
        <f>IF(Nov!$E16&gt;0,VLOOKUP($A14,Nov!$O$4:$T$208,5,FALSE)+Nov!L$4/1000,0)</f>
        <v>0</v>
      </c>
      <c r="Y14" s="16">
        <f t="shared" si="7"/>
        <v>0</v>
      </c>
      <c r="Z14" s="6">
        <f>IF(Dec!$E16&gt;0,VLOOKUP($A14,Dec!$O$4:$R$208,4,FALSE),0)</f>
        <v>0</v>
      </c>
      <c r="AA14" s="6">
        <f>IF(Dec!$E16&gt;0,VLOOKUP($A14,Dec!$O$4:$T$208,5,FALSE)+Dec!L$4/1000,0)</f>
        <v>0</v>
      </c>
      <c r="AB14" s="16">
        <f t="shared" si="8"/>
        <v>0</v>
      </c>
      <c r="AC14" s="6">
        <f>IF(Jan!$E16&gt;0,VLOOKUP($A14,Jan!$O$4:$R$208,4,FALSE),0)</f>
        <v>0</v>
      </c>
      <c r="AD14" s="6">
        <f>IF(Jan!$E16&gt;0,VLOOKUP($A14,Jan!$O$4:$T$208,5,FALSE)+Jan!L$4/1000,0)</f>
        <v>0</v>
      </c>
      <c r="AE14" s="16">
        <f t="shared" si="9"/>
        <v>0</v>
      </c>
      <c r="AF14" s="6">
        <f>IF(Feb!$E16&gt;0,VLOOKUP($A14,Feb!$O$4:$R$208,4,FALSE),0)</f>
        <v>0</v>
      </c>
      <c r="AG14" s="6">
        <f>IF(Feb!$E16&gt;0,VLOOKUP($A14,Feb!$O$4:$T$208,5,FALSE)+Feb!L$4/1000,0)</f>
        <v>0</v>
      </c>
      <c r="AH14" s="16">
        <f t="shared" si="10"/>
        <v>0</v>
      </c>
      <c r="AI14" s="6">
        <f>IF(Mar!$E16&gt;0,VLOOKUP($A14,Mar!$O$4:$R$208,4,FALSE),0)</f>
        <v>0</v>
      </c>
      <c r="AJ14" s="6">
        <f>IF(Mar!$E16&gt;0,VLOOKUP($A14,Mar!$O$4:$T$208,5,FALSE)+Mar!L$4/1000,0)</f>
        <v>0</v>
      </c>
      <c r="AK14" s="16">
        <f t="shared" si="11"/>
        <v>0</v>
      </c>
      <c r="AN14" s="67">
        <f t="shared" si="12"/>
        <v>0</v>
      </c>
      <c r="AQ14" s="1" t="str">
        <f t="shared" si="13"/>
        <v>Chris Bowker</v>
      </c>
      <c r="AR14" s="6">
        <f t="shared" si="14"/>
        <v>0</v>
      </c>
      <c r="AS14" s="6">
        <f t="shared" si="15"/>
        <v>0</v>
      </c>
      <c r="AT14" s="6">
        <f t="shared" si="16"/>
        <v>0</v>
      </c>
      <c r="AU14" s="6">
        <f t="shared" si="17"/>
        <v>0</v>
      </c>
      <c r="AV14" s="6">
        <f t="shared" si="18"/>
        <v>0</v>
      </c>
      <c r="AW14" s="6">
        <f t="shared" si="19"/>
        <v>0</v>
      </c>
      <c r="AX14" s="6">
        <f t="shared" si="20"/>
        <v>0</v>
      </c>
      <c r="AY14" s="6">
        <f t="shared" si="21"/>
        <v>0</v>
      </c>
      <c r="AZ14" s="6">
        <f t="shared" si="22"/>
        <v>0</v>
      </c>
      <c r="BA14" s="6">
        <f t="shared" si="23"/>
        <v>0</v>
      </c>
      <c r="BB14" s="6">
        <f t="shared" si="24"/>
        <v>0</v>
      </c>
      <c r="BC14" s="6">
        <f t="shared" si="25"/>
        <v>0</v>
      </c>
      <c r="BD14" s="6">
        <f t="shared" si="32"/>
        <v>0</v>
      </c>
      <c r="BE14" s="1">
        <f t="shared" si="26"/>
        <v>0</v>
      </c>
      <c r="BF14" s="1">
        <f t="shared" si="27"/>
        <v>0</v>
      </c>
      <c r="BG14" s="1">
        <f t="shared" si="28"/>
        <v>0</v>
      </c>
      <c r="BH14" s="1">
        <f t="shared" si="29"/>
        <v>0</v>
      </c>
      <c r="BI14" s="1">
        <f t="shared" si="30"/>
        <v>0</v>
      </c>
      <c r="BJ14" s="1">
        <f t="shared" si="31"/>
        <v>0</v>
      </c>
    </row>
    <row r="15" spans="1:65" x14ac:dyDescent="0.3">
      <c r="A15" s="1" t="s">
        <v>146</v>
      </c>
      <c r="B15" s="6">
        <f>IF(Apr!$E17&gt;0,VLOOKUP($A15,Apr!$O$4:$T$211,4,FALSE),0)</f>
        <v>0</v>
      </c>
      <c r="C15" s="6">
        <f>IF(Apr!$E17&gt;0,VLOOKUP($A15,Apr!$O$4:$T$211,5,FALSE)+Apr!L$4/1000,0)</f>
        <v>0</v>
      </c>
      <c r="D15" s="16">
        <f t="shared" si="0"/>
        <v>0</v>
      </c>
      <c r="E15" s="6">
        <f>IF(May!$E17&gt;0,VLOOKUP($A15,May!$O$4:$T$210,4,FALSE),0)</f>
        <v>0</v>
      </c>
      <c r="F15" s="6">
        <f>IF(May!$E17&gt;0,VLOOKUP($A15,May!$O$4:$T$210,5,FALSE)+May!L$4/1000,0)</f>
        <v>0</v>
      </c>
      <c r="G15" s="16">
        <f t="shared" si="1"/>
        <v>0</v>
      </c>
      <c r="H15" s="6">
        <f>IF(Jun!$E17&gt;0,VLOOKUP($A15,Jun!$O$4:$R$210,4,FALSE),0)</f>
        <v>23</v>
      </c>
      <c r="I15" s="6">
        <f>IF(Jun!$E17&gt;0,VLOOKUP($A15,Jun!$O$4:$T$210,5,FALSE)+Jun!L$4/1000,0)</f>
        <v>1.9E-2</v>
      </c>
      <c r="J15" s="16">
        <f t="shared" si="2"/>
        <v>23.041999999999998</v>
      </c>
      <c r="K15" s="6">
        <f>IF(Jul!$E17&gt;0,VLOOKUP($A15,Jul!$O$4:$R$207,4,FALSE),0)</f>
        <v>0</v>
      </c>
      <c r="L15" s="6">
        <f>IF(Jul!$E17&gt;0,VLOOKUP($A15,Jul!$O$4:$T$207,5,FALSE)+Jul!$L$4/1000,0)</f>
        <v>0</v>
      </c>
      <c r="M15" s="16">
        <f t="shared" si="3"/>
        <v>0</v>
      </c>
      <c r="N15" s="6">
        <f>IF(Aug!$E17&gt;0,VLOOKUP($A15,Aug!$O$4:$R$207,4,FALSE),0)</f>
        <v>0</v>
      </c>
      <c r="O15" s="6">
        <f>IF(Aug!$E17&gt;0,VLOOKUP($A15,Aug!$O$4:$T$207,5,FALSE)+Aug!L$4/1000,0)</f>
        <v>0</v>
      </c>
      <c r="P15" s="16">
        <f t="shared" si="4"/>
        <v>0</v>
      </c>
      <c r="Q15" s="6">
        <f>IF(Sep!$E17&gt;0,VLOOKUP($A15,Sep!$O$4:$R$207,4,FALSE),0)</f>
        <v>0</v>
      </c>
      <c r="R15" s="6">
        <f>IF(Sep!$E17&gt;0,VLOOKUP($A15,Sep!$O$4:$T$207,5,FALSE)+Sep!L$4/1000,0)</f>
        <v>0</v>
      </c>
      <c r="S15" s="16">
        <f t="shared" si="5"/>
        <v>0</v>
      </c>
      <c r="T15" s="6">
        <f>IF(Oct!$E17&gt;0,VLOOKUP($A15,Oct!$O$4:$R$207,4,FALSE),0)</f>
        <v>26</v>
      </c>
      <c r="U15" s="6">
        <f>IF(Oct!$E17&gt;0,VLOOKUP($A15,Oct!$O$4:$T$207,5,FALSE)+Oct!L$4/1000,0)</f>
        <v>1.7000000000000001E-2</v>
      </c>
      <c r="V15" s="16">
        <f t="shared" si="6"/>
        <v>26.042999999999999</v>
      </c>
      <c r="W15" s="6">
        <f>IF(Nov!$E17&gt;0,VLOOKUP($A15,Nov!$O$4:$R$208,4,FALSE),0)</f>
        <v>0</v>
      </c>
      <c r="X15" s="6">
        <f>IF(Nov!$E17&gt;0,VLOOKUP($A15,Nov!$O$4:$T$208,5,FALSE)+Nov!L$4/1000,0)</f>
        <v>0</v>
      </c>
      <c r="Y15" s="16">
        <f t="shared" si="7"/>
        <v>0</v>
      </c>
      <c r="Z15" s="6">
        <f>IF(Dec!$E17&gt;0,VLOOKUP($A15,Dec!$O$4:$R$208,4,FALSE),0)</f>
        <v>35</v>
      </c>
      <c r="AA15" s="6">
        <f>IF(Dec!$E17&gt;0,VLOOKUP($A15,Dec!$O$4:$T$208,5,FALSE)+Dec!L$4/1000,0)</f>
        <v>2.0179999999999998</v>
      </c>
      <c r="AB15" s="16">
        <f t="shared" si="8"/>
        <v>37.052999999999997</v>
      </c>
      <c r="AC15" s="6">
        <f>IF(Jan!$E17&gt;0,VLOOKUP($A15,Jan!$O$4:$R$208,4,FALSE),0)</f>
        <v>0</v>
      </c>
      <c r="AD15" s="6">
        <f>IF(Jan!$E17&gt;0,VLOOKUP($A15,Jan!$O$4:$T$208,5,FALSE)+Jan!L$4/1000,0)</f>
        <v>0</v>
      </c>
      <c r="AE15" s="16">
        <f t="shared" si="9"/>
        <v>0</v>
      </c>
      <c r="AF15" s="6">
        <f>IF(Feb!$E17&gt;0,VLOOKUP($A15,Feb!$O$4:$R$208,4,FALSE),0)</f>
        <v>0</v>
      </c>
      <c r="AG15" s="6">
        <f>IF(Feb!$E17&gt;0,VLOOKUP($A15,Feb!$O$4:$T$208,5,FALSE)+Feb!L$4/1000,0)</f>
        <v>0</v>
      </c>
      <c r="AH15" s="16">
        <f t="shared" si="10"/>
        <v>0</v>
      </c>
      <c r="AI15" s="6">
        <f>IF(Mar!$E17&gt;0,VLOOKUP($A15,Mar!$O$4:$R$208,4,FALSE),0)</f>
        <v>0</v>
      </c>
      <c r="AJ15" s="6">
        <f>IF(Mar!$E17&gt;0,VLOOKUP($A15,Mar!$O$4:$T$208,5,FALSE)+Mar!L$4/1000,0)</f>
        <v>0</v>
      </c>
      <c r="AK15" s="16">
        <f t="shared" si="11"/>
        <v>0</v>
      </c>
      <c r="AN15" s="67">
        <f t="shared" si="12"/>
        <v>86.188342399999982</v>
      </c>
      <c r="AQ15" s="1" t="str">
        <f t="shared" si="13"/>
        <v>Chris Cottam</v>
      </c>
      <c r="AR15" s="6">
        <f t="shared" si="14"/>
        <v>0</v>
      </c>
      <c r="AS15" s="6">
        <f t="shared" si="15"/>
        <v>0</v>
      </c>
      <c r="AT15" s="6">
        <f t="shared" si="16"/>
        <v>23.041999999999998</v>
      </c>
      <c r="AU15" s="6">
        <f t="shared" si="17"/>
        <v>0</v>
      </c>
      <c r="AV15" s="6">
        <f t="shared" si="18"/>
        <v>0</v>
      </c>
      <c r="AW15" s="6">
        <f t="shared" si="19"/>
        <v>0</v>
      </c>
      <c r="AX15" s="6">
        <f t="shared" si="20"/>
        <v>26.042999999999999</v>
      </c>
      <c r="AY15" s="6">
        <f t="shared" si="21"/>
        <v>0</v>
      </c>
      <c r="AZ15" s="6">
        <f t="shared" si="22"/>
        <v>37.052999999999997</v>
      </c>
      <c r="BA15" s="6">
        <f t="shared" si="23"/>
        <v>0</v>
      </c>
      <c r="BB15" s="6">
        <f t="shared" si="24"/>
        <v>0</v>
      </c>
      <c r="BC15" s="6">
        <f t="shared" si="25"/>
        <v>0</v>
      </c>
      <c r="BD15" s="6">
        <f t="shared" si="32"/>
        <v>0</v>
      </c>
      <c r="BE15" s="1">
        <f t="shared" si="26"/>
        <v>37.052999999999997</v>
      </c>
      <c r="BF15" s="1">
        <f t="shared" si="27"/>
        <v>26.042999999999999</v>
      </c>
      <c r="BG15" s="1">
        <f t="shared" si="28"/>
        <v>23.041999999999998</v>
      </c>
      <c r="BH15" s="1">
        <f t="shared" si="29"/>
        <v>0</v>
      </c>
      <c r="BI15" s="1">
        <f t="shared" si="30"/>
        <v>0</v>
      </c>
      <c r="BJ15" s="1">
        <f t="shared" si="31"/>
        <v>0</v>
      </c>
    </row>
    <row r="16" spans="1:65" x14ac:dyDescent="0.3">
      <c r="A16" s="1" t="s">
        <v>182</v>
      </c>
      <c r="B16" s="6">
        <f>IF(Apr!$E18&gt;0,VLOOKUP($A16,Apr!$O$4:$T$211,4,FALSE),0)</f>
        <v>0</v>
      </c>
      <c r="C16" s="6">
        <f>IF(Apr!$E18&gt;0,VLOOKUP($A16,Apr!$O$4:$T$211,5,FALSE)+Apr!L$4/1000,0)</f>
        <v>0</v>
      </c>
      <c r="D16" s="16">
        <f t="shared" si="0"/>
        <v>0</v>
      </c>
      <c r="E16" s="6">
        <f>IF(May!$E18&gt;0,VLOOKUP($A16,May!$O$4:$T$210,4,FALSE),0)</f>
        <v>0</v>
      </c>
      <c r="F16" s="6">
        <f>IF(May!$E18&gt;0,VLOOKUP($A16,May!$O$4:$T$210,5,FALSE)+May!L$4/1000,0)</f>
        <v>0</v>
      </c>
      <c r="G16" s="16">
        <f t="shared" si="1"/>
        <v>0</v>
      </c>
      <c r="H16" s="6">
        <f>IF(Jun!$E18&gt;0,VLOOKUP($A16,Jun!$O$4:$R$210,4,FALSE),0)</f>
        <v>0</v>
      </c>
      <c r="I16" s="6">
        <f>IF(Jun!$E18&gt;0,VLOOKUP($A16,Jun!$O$4:$T$210,5,FALSE)+Jun!L$4/1000,0)</f>
        <v>0</v>
      </c>
      <c r="J16" s="16">
        <f t="shared" si="2"/>
        <v>0</v>
      </c>
      <c r="K16" s="6">
        <f>IF(Jul!$E18&gt;0,VLOOKUP($A16,Jul!$O$4:$R$207,4,FALSE),0)</f>
        <v>0</v>
      </c>
      <c r="L16" s="6">
        <f>IF(Jul!$E18&gt;0,VLOOKUP($A16,Jul!$O$4:$T$207,5,FALSE)+Jul!$L$4/1000,0)</f>
        <v>0</v>
      </c>
      <c r="M16" s="16">
        <f t="shared" si="3"/>
        <v>0</v>
      </c>
      <c r="N16" s="6">
        <f>IF(Aug!$E18&gt;0,VLOOKUP($A16,Aug!$O$4:$R$207,4,FALSE),0)</f>
        <v>0</v>
      </c>
      <c r="O16" s="6">
        <f>IF(Aug!$E18&gt;0,VLOOKUP($A16,Aug!$O$4:$T$207,5,FALSE)+Aug!L$4/1000,0)</f>
        <v>0</v>
      </c>
      <c r="P16" s="16">
        <f t="shared" si="4"/>
        <v>0</v>
      </c>
      <c r="Q16" s="6">
        <f>IF(Sep!$E18&gt;0,VLOOKUP($A16,Sep!$O$4:$R$207,4,FALSE),0)</f>
        <v>0</v>
      </c>
      <c r="R16" s="6">
        <f>IF(Sep!$E18&gt;0,VLOOKUP($A16,Sep!$O$4:$T$207,5,FALSE)+Sep!L$4/1000,0)</f>
        <v>0</v>
      </c>
      <c r="S16" s="16">
        <f t="shared" si="5"/>
        <v>0</v>
      </c>
      <c r="T16" s="6">
        <f>IF(Oct!$E18&gt;0,VLOOKUP($A16,Oct!$O$4:$R$207,4,FALSE),0)</f>
        <v>0</v>
      </c>
      <c r="U16" s="6">
        <f>IF(Oct!$E18&gt;0,VLOOKUP($A16,Oct!$O$4:$T$207,5,FALSE)+Oct!L$4/1000,0)</f>
        <v>0</v>
      </c>
      <c r="V16" s="16">
        <f t="shared" si="6"/>
        <v>0</v>
      </c>
      <c r="W16" s="6">
        <f>IF(Nov!$E18&gt;0,VLOOKUP($A16,Nov!$O$4:$R$208,4,FALSE),0)</f>
        <v>0</v>
      </c>
      <c r="X16" s="6">
        <f>IF(Nov!$E18&gt;0,VLOOKUP($A16,Nov!$O$4:$T$208,5,FALSE)+Nov!L$4/1000,0)</f>
        <v>0</v>
      </c>
      <c r="Y16" s="16">
        <f t="shared" si="7"/>
        <v>0</v>
      </c>
      <c r="Z16" s="6">
        <f>IF(Dec!$E18&gt;0,VLOOKUP($A16,Dec!$O$4:$R$208,4,FALSE),0)</f>
        <v>0</v>
      </c>
      <c r="AA16" s="6">
        <f>IF(Dec!$E18&gt;0,VLOOKUP($A16,Dec!$O$4:$T$208,5,FALSE)+Dec!L$4/1000,0)</f>
        <v>0</v>
      </c>
      <c r="AB16" s="16">
        <f t="shared" si="8"/>
        <v>0</v>
      </c>
      <c r="AC16" s="6">
        <f>IF(Jan!$E18&gt;0,VLOOKUP($A16,Jan!$O$4:$R$208,4,FALSE),0)</f>
        <v>0</v>
      </c>
      <c r="AD16" s="6">
        <f>IF(Jan!$E18&gt;0,VLOOKUP($A16,Jan!$O$4:$T$208,5,FALSE)+Jan!L$4/1000,0)</f>
        <v>0</v>
      </c>
      <c r="AE16" s="16">
        <f t="shared" si="9"/>
        <v>0</v>
      </c>
      <c r="AF16" s="6">
        <f>IF(Feb!$E18&gt;0,VLOOKUP($A16,Feb!$O$4:$R$208,4,FALSE),0)</f>
        <v>0</v>
      </c>
      <c r="AG16" s="6">
        <f>IF(Feb!$E18&gt;0,VLOOKUP($A16,Feb!$O$4:$T$208,5,FALSE)+Feb!L$4/1000,0)</f>
        <v>0</v>
      </c>
      <c r="AH16" s="16">
        <f t="shared" si="10"/>
        <v>0</v>
      </c>
      <c r="AI16" s="6">
        <f>IF(Mar!$E18&gt;0,VLOOKUP($A16,Mar!$O$4:$R$208,4,FALSE),0)</f>
        <v>0</v>
      </c>
      <c r="AJ16" s="6">
        <f>IF(Mar!$E18&gt;0,VLOOKUP($A16,Mar!$O$4:$T$208,5,FALSE)+Mar!L$4/1000,0)</f>
        <v>0</v>
      </c>
      <c r="AK16" s="16">
        <f t="shared" si="11"/>
        <v>0</v>
      </c>
      <c r="AN16" s="67">
        <f t="shared" si="12"/>
        <v>0</v>
      </c>
      <c r="AQ16" s="1" t="str">
        <f t="shared" si="13"/>
        <v>Claire England</v>
      </c>
      <c r="AR16" s="6">
        <f t="shared" si="14"/>
        <v>0</v>
      </c>
      <c r="AS16" s="6">
        <f t="shared" si="15"/>
        <v>0</v>
      </c>
      <c r="AT16" s="6">
        <f t="shared" si="16"/>
        <v>0</v>
      </c>
      <c r="AU16" s="6">
        <f t="shared" si="17"/>
        <v>0</v>
      </c>
      <c r="AV16" s="6">
        <f t="shared" si="18"/>
        <v>0</v>
      </c>
      <c r="AW16" s="6">
        <f t="shared" si="19"/>
        <v>0</v>
      </c>
      <c r="AX16" s="6">
        <f t="shared" si="20"/>
        <v>0</v>
      </c>
      <c r="AY16" s="6">
        <f t="shared" si="21"/>
        <v>0</v>
      </c>
      <c r="AZ16" s="6">
        <f t="shared" si="22"/>
        <v>0</v>
      </c>
      <c r="BA16" s="6">
        <f t="shared" si="23"/>
        <v>0</v>
      </c>
      <c r="BB16" s="6">
        <f t="shared" si="24"/>
        <v>0</v>
      </c>
      <c r="BC16" s="6">
        <f t="shared" si="25"/>
        <v>0</v>
      </c>
      <c r="BD16" s="6">
        <f t="shared" si="32"/>
        <v>0</v>
      </c>
      <c r="BE16" s="1">
        <f t="shared" si="26"/>
        <v>0</v>
      </c>
      <c r="BF16" s="1">
        <f t="shared" si="27"/>
        <v>0</v>
      </c>
      <c r="BG16" s="1">
        <f t="shared" si="28"/>
        <v>0</v>
      </c>
      <c r="BH16" s="1">
        <f t="shared" si="29"/>
        <v>0</v>
      </c>
      <c r="BI16" s="1">
        <f t="shared" si="30"/>
        <v>0</v>
      </c>
      <c r="BJ16" s="1">
        <f t="shared" si="31"/>
        <v>0</v>
      </c>
    </row>
    <row r="17" spans="1:62" x14ac:dyDescent="0.3">
      <c r="A17" s="1" t="s">
        <v>131</v>
      </c>
      <c r="B17" s="6">
        <f>IF(Apr!$E19&gt;0,VLOOKUP($A17,Apr!$O$4:$T$211,4,FALSE),0)</f>
        <v>38</v>
      </c>
      <c r="C17" s="6">
        <f>IF(Apr!$E19&gt;0,VLOOKUP($A17,Apr!$O$4:$T$211,5,FALSE)+Apr!L$4/1000,0)</f>
        <v>1.7999999999999999E-2</v>
      </c>
      <c r="D17" s="16">
        <f t="shared" si="0"/>
        <v>38.055999999999997</v>
      </c>
      <c r="E17" s="6">
        <f>IF(May!$E19&gt;0,VLOOKUP($A17,May!$O$4:$T$210,4,FALSE),0)</f>
        <v>23</v>
      </c>
      <c r="F17" s="6">
        <f>IF(May!$E19&gt;0,VLOOKUP($A17,May!$O$4:$T$210,5,FALSE)+May!L$4/1000,0)</f>
        <v>2.3E-2</v>
      </c>
      <c r="G17" s="16">
        <f t="shared" si="1"/>
        <v>23.045999999999999</v>
      </c>
      <c r="H17" s="6">
        <f>IF(Jun!$E19&gt;0,VLOOKUP($A17,Jun!$O$4:$R$210,4,FALSE),0)</f>
        <v>29</v>
      </c>
      <c r="I17" s="6">
        <f>IF(Jun!$E19&gt;0,VLOOKUP($A17,Jun!$O$4:$T$210,5,FALSE)+Jun!L$4/1000,0)</f>
        <v>1.9E-2</v>
      </c>
      <c r="J17" s="16">
        <f t="shared" si="2"/>
        <v>29.047999999999998</v>
      </c>
      <c r="K17" s="6">
        <f>IF(Jul!$E19&gt;0,VLOOKUP($A17,Jul!$O$4:$R$207,4,FALSE),0)</f>
        <v>0</v>
      </c>
      <c r="L17" s="6">
        <f>IF(Jul!$E19&gt;0,VLOOKUP($A17,Jul!$O$4:$T$207,5,FALSE)+Jul!$L$4/1000,0)</f>
        <v>0</v>
      </c>
      <c r="M17" s="16">
        <f t="shared" si="3"/>
        <v>0</v>
      </c>
      <c r="N17" s="6">
        <f>IF(Aug!$E19&gt;0,VLOOKUP($A17,Aug!$O$4:$R$207,4,FALSE),0)</f>
        <v>33</v>
      </c>
      <c r="O17" s="6">
        <f>IF(Aug!$E19&gt;0,VLOOKUP($A17,Aug!$O$4:$T$207,5,FALSE)+Aug!L$4/1000,0)</f>
        <v>1.7000000000000001E-2</v>
      </c>
      <c r="P17" s="16">
        <f t="shared" si="4"/>
        <v>33.050000000000004</v>
      </c>
      <c r="Q17" s="6">
        <f>IF(Sep!$E19&gt;0,VLOOKUP($A17,Sep!$O$4:$R$207,4,FALSE),0)</f>
        <v>0</v>
      </c>
      <c r="R17" s="6">
        <f>IF(Sep!$E19&gt;0,VLOOKUP($A17,Sep!$O$4:$T$207,5,FALSE)+Sep!L$4/1000,0)</f>
        <v>0</v>
      </c>
      <c r="S17" s="16">
        <f t="shared" si="5"/>
        <v>0</v>
      </c>
      <c r="T17" s="6">
        <f>IF(Oct!$E19&gt;0,VLOOKUP($A17,Oct!$O$4:$R$207,4,FALSE),0)</f>
        <v>0</v>
      </c>
      <c r="U17" s="6">
        <f>IF(Oct!$E19&gt;0,VLOOKUP($A17,Oct!$O$4:$T$207,5,FALSE)+Oct!L$4/1000,0)</f>
        <v>0</v>
      </c>
      <c r="V17" s="16">
        <f t="shared" si="6"/>
        <v>0</v>
      </c>
      <c r="W17" s="6">
        <f>IF(Nov!$E19&gt;0,VLOOKUP($A17,Nov!$O$4:$R$208,4,FALSE),0)</f>
        <v>0</v>
      </c>
      <c r="X17" s="6">
        <f>IF(Nov!$E19&gt;0,VLOOKUP($A17,Nov!$O$4:$T$208,5,FALSE)+Nov!L$4/1000,0)</f>
        <v>0</v>
      </c>
      <c r="Y17" s="16">
        <f t="shared" si="7"/>
        <v>0</v>
      </c>
      <c r="Z17" s="6">
        <f>IF(Dec!$E19&gt;0,VLOOKUP($A17,Dec!$O$4:$R$208,4,FALSE),0)</f>
        <v>0</v>
      </c>
      <c r="AA17" s="6">
        <f>IF(Dec!$E19&gt;0,VLOOKUP($A17,Dec!$O$4:$T$208,5,FALSE)+Dec!L$4/1000,0)</f>
        <v>0</v>
      </c>
      <c r="AB17" s="16">
        <f t="shared" si="8"/>
        <v>0</v>
      </c>
      <c r="AC17" s="6">
        <f>IF(Jan!$E19&gt;0,VLOOKUP($A17,Jan!$O$4:$R$208,4,FALSE),0)</f>
        <v>0</v>
      </c>
      <c r="AD17" s="6">
        <f>IF(Jan!$E19&gt;0,VLOOKUP($A17,Jan!$O$4:$T$208,5,FALSE)+Jan!L$4/1000,0)</f>
        <v>0</v>
      </c>
      <c r="AE17" s="16">
        <f t="shared" si="9"/>
        <v>0</v>
      </c>
      <c r="AF17" s="6">
        <f>IF(Feb!$E19&gt;0,VLOOKUP($A17,Feb!$O$4:$R$208,4,FALSE),0)</f>
        <v>0</v>
      </c>
      <c r="AG17" s="6">
        <f>IF(Feb!$E19&gt;0,VLOOKUP($A17,Feb!$O$4:$T$208,5,FALSE)+Feb!L$4/1000,0)</f>
        <v>0</v>
      </c>
      <c r="AH17" s="16">
        <f t="shared" si="10"/>
        <v>0</v>
      </c>
      <c r="AI17" s="6">
        <f>IF(Mar!$E19&gt;0,VLOOKUP($A17,Mar!$O$4:$R$208,4,FALSE),0)</f>
        <v>0</v>
      </c>
      <c r="AJ17" s="6">
        <f>IF(Mar!$E19&gt;0,VLOOKUP($A17,Mar!$O$4:$T$208,5,FALSE)+Mar!L$4/1000,0)</f>
        <v>0</v>
      </c>
      <c r="AK17" s="16">
        <f t="shared" si="11"/>
        <v>0</v>
      </c>
      <c r="AL17" s="99">
        <v>45292</v>
      </c>
      <c r="AM17" s="92">
        <v>30</v>
      </c>
      <c r="AN17" s="67">
        <f t="shared" si="12"/>
        <v>153.25488226666664</v>
      </c>
      <c r="AQ17" s="1" t="str">
        <f t="shared" si="13"/>
        <v>Claire Markham</v>
      </c>
      <c r="AR17" s="6">
        <f t="shared" si="14"/>
        <v>38.055999999999997</v>
      </c>
      <c r="AS17" s="6">
        <f t="shared" si="15"/>
        <v>23.045999999999999</v>
      </c>
      <c r="AT17" s="6">
        <f t="shared" si="16"/>
        <v>29.047999999999998</v>
      </c>
      <c r="AU17" s="6">
        <f t="shared" si="17"/>
        <v>0</v>
      </c>
      <c r="AV17" s="6">
        <f t="shared" si="18"/>
        <v>33.050000000000004</v>
      </c>
      <c r="AW17" s="6">
        <f t="shared" si="19"/>
        <v>0</v>
      </c>
      <c r="AX17" s="6">
        <f t="shared" si="20"/>
        <v>0</v>
      </c>
      <c r="AY17" s="6">
        <f t="shared" si="21"/>
        <v>0</v>
      </c>
      <c r="AZ17" s="6">
        <f t="shared" si="22"/>
        <v>0</v>
      </c>
      <c r="BA17" s="6">
        <f t="shared" si="23"/>
        <v>0</v>
      </c>
      <c r="BB17" s="6">
        <f t="shared" si="24"/>
        <v>0</v>
      </c>
      <c r="BC17" s="6">
        <f t="shared" si="25"/>
        <v>0</v>
      </c>
      <c r="BD17" s="6">
        <f t="shared" si="32"/>
        <v>30</v>
      </c>
      <c r="BE17" s="1">
        <f t="shared" si="26"/>
        <v>38.055999999999997</v>
      </c>
      <c r="BF17" s="1">
        <f t="shared" si="27"/>
        <v>33.050000000000004</v>
      </c>
      <c r="BG17" s="1">
        <f t="shared" si="28"/>
        <v>29.047999999999998</v>
      </c>
      <c r="BH17" s="1">
        <f t="shared" si="29"/>
        <v>23.045999999999999</v>
      </c>
      <c r="BI17" s="1">
        <f t="shared" si="30"/>
        <v>0</v>
      </c>
      <c r="BJ17" s="1">
        <f t="shared" si="31"/>
        <v>0</v>
      </c>
    </row>
    <row r="18" spans="1:62" x14ac:dyDescent="0.3">
      <c r="A18" s="1" t="s">
        <v>149</v>
      </c>
      <c r="B18" s="6">
        <f>IF(Apr!$E20&gt;0,VLOOKUP($A18,Apr!$O$4:$T$211,4,FALSE),0)</f>
        <v>29</v>
      </c>
      <c r="C18" s="6">
        <f>IF(Apr!$E20&gt;0,VLOOKUP($A18,Apr!$O$4:$T$211,5,FALSE)+Apr!L$4/1000,0)</f>
        <v>2.0179999999999998</v>
      </c>
      <c r="D18" s="16">
        <f t="shared" si="0"/>
        <v>31.047000000000001</v>
      </c>
      <c r="E18" s="6">
        <f>IF(May!$E20&gt;0,VLOOKUP($A18,May!$O$4:$T$210,4,FALSE),0)</f>
        <v>26</v>
      </c>
      <c r="F18" s="6">
        <f>IF(May!$E20&gt;0,VLOOKUP($A18,May!$O$4:$T$210,5,FALSE)+May!L$4/1000,0)</f>
        <v>2.0230000000000001</v>
      </c>
      <c r="G18" s="16">
        <f t="shared" si="1"/>
        <v>28.048999999999999</v>
      </c>
      <c r="H18" s="6">
        <f>IF(Jun!$E20&gt;0,VLOOKUP($A18,Jun!$O$4:$R$210,4,FALSE),0)</f>
        <v>0</v>
      </c>
      <c r="I18" s="6">
        <f>IF(Jun!$E20&gt;0,VLOOKUP($A18,Jun!$O$4:$T$210,5,FALSE)+Jun!L$4/1000,0)</f>
        <v>0</v>
      </c>
      <c r="J18" s="16">
        <f t="shared" si="2"/>
        <v>0</v>
      </c>
      <c r="K18" s="6">
        <f>IF(Jul!$E20&gt;0,VLOOKUP($A18,Jul!$O$4:$R$207,4,FALSE),0)</f>
        <v>0</v>
      </c>
      <c r="L18" s="6">
        <f>IF(Jul!$E20&gt;0,VLOOKUP($A18,Jul!$O$4:$T$207,5,FALSE)+Jul!$L$4/1000,0)</f>
        <v>0</v>
      </c>
      <c r="M18" s="16">
        <f t="shared" si="3"/>
        <v>0</v>
      </c>
      <c r="N18" s="6">
        <f>IF(Aug!$E20&gt;0,VLOOKUP($A18,Aug!$O$4:$R$207,4,FALSE),0)</f>
        <v>0</v>
      </c>
      <c r="O18" s="6">
        <f>IF(Aug!$E20&gt;0,VLOOKUP($A18,Aug!$O$4:$T$207,5,FALSE)+Aug!L$4/1000,0)</f>
        <v>0</v>
      </c>
      <c r="P18" s="16">
        <f t="shared" si="4"/>
        <v>0</v>
      </c>
      <c r="Q18" s="6">
        <f>IF(Sep!$E20&gt;0,VLOOKUP($A18,Sep!$O$4:$R$207,4,FALSE),0)</f>
        <v>0</v>
      </c>
      <c r="R18" s="6">
        <f>IF(Sep!$E20&gt;0,VLOOKUP($A18,Sep!$O$4:$T$207,5,FALSE)+Sep!L$4/1000,0)</f>
        <v>0</v>
      </c>
      <c r="S18" s="16">
        <f t="shared" si="5"/>
        <v>0</v>
      </c>
      <c r="T18" s="6">
        <f>IF(Oct!$E20&gt;0,VLOOKUP($A18,Oct!$O$4:$R$207,4,FALSE),0)</f>
        <v>0</v>
      </c>
      <c r="U18" s="6">
        <f>IF(Oct!$E20&gt;0,VLOOKUP($A18,Oct!$O$4:$T$207,5,FALSE)+Oct!L$4/1000,0)</f>
        <v>0</v>
      </c>
      <c r="V18" s="16">
        <f t="shared" si="6"/>
        <v>0</v>
      </c>
      <c r="W18" s="6">
        <f>IF(Nov!$E20&gt;0,VLOOKUP($A18,Nov!$O$4:$R$208,4,FALSE),0)</f>
        <v>0</v>
      </c>
      <c r="X18" s="6">
        <f>IF(Nov!$E20&gt;0,VLOOKUP($A18,Nov!$O$4:$T$208,5,FALSE)+Nov!L$4/1000,0)</f>
        <v>0</v>
      </c>
      <c r="Y18" s="16">
        <f t="shared" si="7"/>
        <v>0</v>
      </c>
      <c r="Z18" s="6">
        <f>IF(Dec!$E20&gt;0,VLOOKUP($A18,Dec!$O$4:$R$208,4,FALSE),0)</f>
        <v>27</v>
      </c>
      <c r="AA18" s="6">
        <f>IF(Dec!$E20&gt;0,VLOOKUP($A18,Dec!$O$4:$T$208,5,FALSE)+Dec!L$4/1000,0)</f>
        <v>1.7999999999999999E-2</v>
      </c>
      <c r="AB18" s="16">
        <f t="shared" si="8"/>
        <v>27.045000000000002</v>
      </c>
      <c r="AC18" s="6">
        <f>IF(Jan!$E20&gt;0,VLOOKUP($A18,Jan!$O$4:$R$208,4,FALSE),0)</f>
        <v>0</v>
      </c>
      <c r="AD18" s="6">
        <f>IF(Jan!$E20&gt;0,VLOOKUP($A18,Jan!$O$4:$T$208,5,FALSE)+Jan!L$4/1000,0)</f>
        <v>0</v>
      </c>
      <c r="AE18" s="16">
        <f t="shared" si="9"/>
        <v>0</v>
      </c>
      <c r="AF18" s="6">
        <f>IF(Feb!$E20&gt;0,VLOOKUP($A18,Feb!$O$4:$R$208,4,FALSE),0)</f>
        <v>34</v>
      </c>
      <c r="AG18" s="6">
        <f>IF(Feb!$E20&gt;0,VLOOKUP($A18,Feb!$O$4:$T$208,5,FALSE)+Feb!L$4/1000,0)</f>
        <v>2.0099999999999998</v>
      </c>
      <c r="AH18" s="16">
        <f t="shared" si="10"/>
        <v>36.043999999999997</v>
      </c>
      <c r="AI18" s="6">
        <f>IF(Mar!$E20&gt;0,VLOOKUP($A18,Mar!$O$4:$R$208,4,FALSE),0)</f>
        <v>0</v>
      </c>
      <c r="AJ18" s="6">
        <f>IF(Mar!$E20&gt;0,VLOOKUP($A18,Mar!$O$4:$T$208,5,FALSE)+Mar!L$4/1000,0)</f>
        <v>0</v>
      </c>
      <c r="AK18" s="16">
        <f t="shared" si="11"/>
        <v>0</v>
      </c>
      <c r="AN18" s="67">
        <f t="shared" si="12"/>
        <v>122.2370028</v>
      </c>
      <c r="AQ18" s="1" t="str">
        <f t="shared" si="13"/>
        <v>Clare Taylor</v>
      </c>
      <c r="AR18" s="6">
        <f t="shared" si="14"/>
        <v>31.047000000000001</v>
      </c>
      <c r="AS18" s="6">
        <f t="shared" si="15"/>
        <v>28.048999999999999</v>
      </c>
      <c r="AT18" s="6">
        <f t="shared" si="16"/>
        <v>0</v>
      </c>
      <c r="AU18" s="6">
        <f t="shared" si="17"/>
        <v>0</v>
      </c>
      <c r="AV18" s="6">
        <f t="shared" si="18"/>
        <v>0</v>
      </c>
      <c r="AW18" s="6">
        <f t="shared" si="19"/>
        <v>0</v>
      </c>
      <c r="AX18" s="6">
        <f t="shared" si="20"/>
        <v>0</v>
      </c>
      <c r="AY18" s="6">
        <f t="shared" si="21"/>
        <v>0</v>
      </c>
      <c r="AZ18" s="6">
        <f t="shared" si="22"/>
        <v>27.045000000000002</v>
      </c>
      <c r="BA18" s="6">
        <f t="shared" si="23"/>
        <v>0</v>
      </c>
      <c r="BB18" s="6">
        <f t="shared" si="24"/>
        <v>36.043999999999997</v>
      </c>
      <c r="BC18" s="6">
        <f t="shared" si="25"/>
        <v>0</v>
      </c>
      <c r="BD18" s="6">
        <f t="shared" si="32"/>
        <v>0</v>
      </c>
      <c r="BE18" s="1">
        <f t="shared" si="26"/>
        <v>36.043999999999997</v>
      </c>
      <c r="BF18" s="1">
        <f t="shared" si="27"/>
        <v>31.047000000000001</v>
      </c>
      <c r="BG18" s="1">
        <f t="shared" si="28"/>
        <v>28.048999999999999</v>
      </c>
      <c r="BH18" s="1">
        <f t="shared" si="29"/>
        <v>27.045000000000002</v>
      </c>
      <c r="BI18" s="1">
        <f t="shared" si="30"/>
        <v>0</v>
      </c>
      <c r="BJ18" s="1">
        <f t="shared" si="31"/>
        <v>0</v>
      </c>
    </row>
    <row r="19" spans="1:62" x14ac:dyDescent="0.3">
      <c r="A19" s="1" t="s">
        <v>183</v>
      </c>
      <c r="B19" s="6">
        <f>IF(Apr!$E21&gt;0,VLOOKUP($A19,Apr!$O$4:$T$211,4,FALSE),0)</f>
        <v>0</v>
      </c>
      <c r="C19" s="6">
        <f>IF(Apr!$E21&gt;0,VLOOKUP($A19,Apr!$O$4:$T$211,5,FALSE)+Apr!L$4/1000,0)</f>
        <v>0</v>
      </c>
      <c r="D19" s="16">
        <f t="shared" si="0"/>
        <v>0</v>
      </c>
      <c r="E19" s="6">
        <f>IF(May!$E21&gt;0,VLOOKUP($A19,May!$O$4:$T$210,4,FALSE),0)</f>
        <v>0</v>
      </c>
      <c r="F19" s="6">
        <f>IF(May!$E21&gt;0,VLOOKUP($A19,May!$O$4:$T$210,5,FALSE)+May!L$4/1000,0)</f>
        <v>0</v>
      </c>
      <c r="G19" s="16">
        <f t="shared" si="1"/>
        <v>0</v>
      </c>
      <c r="H19" s="6">
        <f>IF(Jun!$E21&gt;0,VLOOKUP($A19,Jun!$O$4:$R$210,4,FALSE),0)</f>
        <v>0</v>
      </c>
      <c r="I19" s="6">
        <f>IF(Jun!$E21&gt;0,VLOOKUP($A19,Jun!$O$4:$T$210,5,FALSE)+Jun!L$4/1000,0)</f>
        <v>0</v>
      </c>
      <c r="J19" s="16">
        <f t="shared" si="2"/>
        <v>0</v>
      </c>
      <c r="K19" s="6">
        <f>IF(Jul!$E21&gt;0,VLOOKUP($A19,Jul!$O$4:$R$207,4,FALSE),0)</f>
        <v>0</v>
      </c>
      <c r="L19" s="6">
        <f>IF(Jul!$E21&gt;0,VLOOKUP($A19,Jul!$O$4:$T$207,5,FALSE)+Jul!$L$4/1000,0)</f>
        <v>0</v>
      </c>
      <c r="M19" s="16">
        <f t="shared" si="3"/>
        <v>0</v>
      </c>
      <c r="N19" s="6">
        <f>IF(Aug!$E21&gt;0,VLOOKUP($A19,Aug!$O$4:$R$207,4,FALSE),0)</f>
        <v>0</v>
      </c>
      <c r="O19" s="6">
        <f>IF(Aug!$E21&gt;0,VLOOKUP($A19,Aug!$O$4:$T$207,5,FALSE)+Aug!L$4/1000,0)</f>
        <v>0</v>
      </c>
      <c r="P19" s="16">
        <f t="shared" si="4"/>
        <v>0</v>
      </c>
      <c r="Q19" s="6">
        <f>IF(Sep!$E21&gt;0,VLOOKUP($A19,Sep!$O$4:$R$207,4,FALSE),0)</f>
        <v>0</v>
      </c>
      <c r="R19" s="6">
        <f>IF(Sep!$E21&gt;0,VLOOKUP($A19,Sep!$O$4:$T$207,5,FALSE)+Sep!L$4/1000,0)</f>
        <v>0</v>
      </c>
      <c r="S19" s="16">
        <f t="shared" si="5"/>
        <v>0</v>
      </c>
      <c r="T19" s="6">
        <f>IF(Oct!$E21&gt;0,VLOOKUP($A19,Oct!$O$4:$R$207,4,FALSE),0)</f>
        <v>0</v>
      </c>
      <c r="U19" s="6">
        <f>IF(Oct!$E21&gt;0,VLOOKUP($A19,Oct!$O$4:$T$207,5,FALSE)+Oct!L$4/1000,0)</f>
        <v>0</v>
      </c>
      <c r="V19" s="16">
        <f t="shared" si="6"/>
        <v>0</v>
      </c>
      <c r="W19" s="6">
        <f>IF(Nov!$E21&gt;0,VLOOKUP($A19,Nov!$O$4:$R$208,4,FALSE),0)</f>
        <v>0</v>
      </c>
      <c r="X19" s="6">
        <f>IF(Nov!$E21&gt;0,VLOOKUP($A19,Nov!$O$4:$T$208,5,FALSE)+Nov!L$4/1000,0)</f>
        <v>0</v>
      </c>
      <c r="Y19" s="16">
        <f t="shared" si="7"/>
        <v>0</v>
      </c>
      <c r="Z19" s="6">
        <f>IF(Dec!$E21&gt;0,VLOOKUP($A19,Dec!$O$4:$R$208,4,FALSE),0)</f>
        <v>0</v>
      </c>
      <c r="AA19" s="6">
        <f>IF(Dec!$E21&gt;0,VLOOKUP($A19,Dec!$O$4:$T$208,5,FALSE)+Dec!L$4/1000,0)</f>
        <v>0</v>
      </c>
      <c r="AB19" s="16">
        <f t="shared" si="8"/>
        <v>0</v>
      </c>
      <c r="AC19" s="6">
        <f>IF(Jan!$E21&gt;0,VLOOKUP($A19,Jan!$O$4:$R$208,4,FALSE),0)</f>
        <v>0</v>
      </c>
      <c r="AD19" s="6">
        <f>IF(Jan!$E21&gt;0,VLOOKUP($A19,Jan!$O$4:$T$208,5,FALSE)+Jan!L$4/1000,0)</f>
        <v>0</v>
      </c>
      <c r="AE19" s="16">
        <f t="shared" si="9"/>
        <v>0</v>
      </c>
      <c r="AF19" s="6">
        <f>IF(Feb!$E21&gt;0,VLOOKUP($A19,Feb!$O$4:$R$208,4,FALSE),0)</f>
        <v>0</v>
      </c>
      <c r="AG19" s="6">
        <f>IF(Feb!$E21&gt;0,VLOOKUP($A19,Feb!$O$4:$T$208,5,FALSE)+Feb!L$4/1000,0)</f>
        <v>0</v>
      </c>
      <c r="AH19" s="16">
        <f t="shared" si="10"/>
        <v>0</v>
      </c>
      <c r="AI19" s="6">
        <f>IF(Mar!$E21&gt;0,VLOOKUP($A19,Mar!$O$4:$R$208,4,FALSE),0)</f>
        <v>0</v>
      </c>
      <c r="AJ19" s="6">
        <f>IF(Mar!$E21&gt;0,VLOOKUP($A19,Mar!$O$4:$T$208,5,FALSE)+Mar!L$4/1000,0)</f>
        <v>0</v>
      </c>
      <c r="AK19" s="16">
        <f t="shared" si="11"/>
        <v>0</v>
      </c>
      <c r="AN19" s="67">
        <f t="shared" si="12"/>
        <v>0</v>
      </c>
      <c r="AQ19" s="1" t="str">
        <f t="shared" si="13"/>
        <v>Cliff Whiston</v>
      </c>
      <c r="AR19" s="6">
        <f t="shared" si="14"/>
        <v>0</v>
      </c>
      <c r="AS19" s="6">
        <f t="shared" si="15"/>
        <v>0</v>
      </c>
      <c r="AT19" s="6">
        <f t="shared" si="16"/>
        <v>0</v>
      </c>
      <c r="AU19" s="6">
        <f t="shared" si="17"/>
        <v>0</v>
      </c>
      <c r="AV19" s="6">
        <f t="shared" si="18"/>
        <v>0</v>
      </c>
      <c r="AW19" s="6">
        <f t="shared" si="19"/>
        <v>0</v>
      </c>
      <c r="AX19" s="6">
        <f t="shared" si="20"/>
        <v>0</v>
      </c>
      <c r="AY19" s="6">
        <f t="shared" si="21"/>
        <v>0</v>
      </c>
      <c r="AZ19" s="6">
        <f t="shared" si="22"/>
        <v>0</v>
      </c>
      <c r="BA19" s="6">
        <f t="shared" si="23"/>
        <v>0</v>
      </c>
      <c r="BB19" s="6">
        <f t="shared" si="24"/>
        <v>0</v>
      </c>
      <c r="BC19" s="6">
        <f t="shared" si="25"/>
        <v>0</v>
      </c>
      <c r="BD19" s="6">
        <f t="shared" si="32"/>
        <v>0</v>
      </c>
      <c r="BE19" s="1">
        <f t="shared" si="26"/>
        <v>0</v>
      </c>
      <c r="BF19" s="1">
        <f t="shared" si="27"/>
        <v>0</v>
      </c>
      <c r="BG19" s="1">
        <f t="shared" si="28"/>
        <v>0</v>
      </c>
      <c r="BH19" s="1">
        <f t="shared" si="29"/>
        <v>0</v>
      </c>
      <c r="BI19" s="1">
        <f t="shared" si="30"/>
        <v>0</v>
      </c>
      <c r="BJ19" s="1">
        <f t="shared" si="31"/>
        <v>0</v>
      </c>
    </row>
    <row r="20" spans="1:62" x14ac:dyDescent="0.3">
      <c r="A20" s="1" t="s">
        <v>132</v>
      </c>
      <c r="B20" s="6">
        <f>IF(Apr!$E22&gt;0,VLOOKUP($A20,Apr!$O$4:$T$211,4,FALSE),0)</f>
        <v>31</v>
      </c>
      <c r="C20" s="6">
        <f>IF(Apr!$E22&gt;0,VLOOKUP($A20,Apr!$O$4:$T$211,5,FALSE)+Apr!L$4/1000,0)</f>
        <v>1.7999999999999999E-2</v>
      </c>
      <c r="D20" s="16">
        <f t="shared" si="0"/>
        <v>31.048999999999999</v>
      </c>
      <c r="E20" s="6">
        <f>IF(May!$E22&gt;0,VLOOKUP($A20,May!$O$4:$T$210,4,FALSE),0)</f>
        <v>0</v>
      </c>
      <c r="F20" s="6">
        <f>IF(May!$E22&gt;0,VLOOKUP($A20,May!$O$4:$T$210,5,FALSE)+May!L$4/1000,0)</f>
        <v>0</v>
      </c>
      <c r="G20" s="16">
        <f t="shared" si="1"/>
        <v>0</v>
      </c>
      <c r="H20" s="6">
        <f>IF(Jun!$E22&gt;0,VLOOKUP($A20,Jun!$O$4:$R$210,4,FALSE),0)</f>
        <v>0</v>
      </c>
      <c r="I20" s="6">
        <f>IF(Jun!$E22&gt;0,VLOOKUP($A20,Jun!$O$4:$T$210,5,FALSE)+Jun!L$4/1000,0)</f>
        <v>0</v>
      </c>
      <c r="J20" s="16">
        <f t="shared" si="2"/>
        <v>0</v>
      </c>
      <c r="K20" s="6">
        <f>IF(Jul!$E22&gt;0,VLOOKUP($A20,Jul!$O$4:$R$207,4,FALSE),0)</f>
        <v>0</v>
      </c>
      <c r="L20" s="6">
        <f>IF(Jul!$E22&gt;0,VLOOKUP($A20,Jul!$O$4:$T$207,5,FALSE)+Jul!$L$4/1000,0)</f>
        <v>0</v>
      </c>
      <c r="M20" s="16">
        <f t="shared" si="3"/>
        <v>0</v>
      </c>
      <c r="N20" s="6">
        <f>IF(Aug!$E22&gt;0,VLOOKUP($A20,Aug!$O$4:$R$207,4,FALSE),0)</f>
        <v>0</v>
      </c>
      <c r="O20" s="6">
        <f>IF(Aug!$E22&gt;0,VLOOKUP($A20,Aug!$O$4:$T$207,5,FALSE)+Aug!L$4/1000,0)</f>
        <v>0</v>
      </c>
      <c r="P20" s="16">
        <f t="shared" si="4"/>
        <v>0</v>
      </c>
      <c r="Q20" s="6">
        <f>IF(Sep!$E22&gt;0,VLOOKUP($A20,Sep!$O$4:$R$207,4,FALSE),0)</f>
        <v>0</v>
      </c>
      <c r="R20" s="6">
        <f>IF(Sep!$E22&gt;0,VLOOKUP($A20,Sep!$O$4:$T$207,5,FALSE)+Sep!L$4/1000,0)</f>
        <v>0</v>
      </c>
      <c r="S20" s="16">
        <f t="shared" si="5"/>
        <v>0</v>
      </c>
      <c r="T20" s="6">
        <f>IF(Oct!$E22&gt;0,VLOOKUP($A20,Oct!$O$4:$R$207,4,FALSE),0)</f>
        <v>0</v>
      </c>
      <c r="U20" s="6">
        <f>IF(Oct!$E22&gt;0,VLOOKUP($A20,Oct!$O$4:$T$207,5,FALSE)+Oct!L$4/1000,0)</f>
        <v>0</v>
      </c>
      <c r="V20" s="16">
        <f t="shared" si="6"/>
        <v>0</v>
      </c>
      <c r="W20" s="6">
        <f>IF(Nov!$E22&gt;0,VLOOKUP($A20,Nov!$O$4:$R$208,4,FALSE),0)</f>
        <v>31</v>
      </c>
      <c r="X20" s="6">
        <f>IF(Nov!$E22&gt;0,VLOOKUP($A20,Nov!$O$4:$T$208,5,FALSE)+Nov!L$4/1000,0)</f>
        <v>1.4999999999999999E-2</v>
      </c>
      <c r="Y20" s="16">
        <f t="shared" si="7"/>
        <v>31.045999999999999</v>
      </c>
      <c r="Z20" s="6">
        <f>IF(Dec!$E22&gt;0,VLOOKUP($A20,Dec!$O$4:$R$208,4,FALSE),0)</f>
        <v>24</v>
      </c>
      <c r="AA20" s="6">
        <f>IF(Dec!$E22&gt;0,VLOOKUP($A20,Dec!$O$4:$T$208,5,FALSE)+Dec!L$4/1000,0)</f>
        <v>1.7999999999999999E-2</v>
      </c>
      <c r="AB20" s="16">
        <f t="shared" si="8"/>
        <v>24.042000000000002</v>
      </c>
      <c r="AC20" s="6">
        <f>IF(Jan!$E22&gt;0,VLOOKUP($A20,Jan!$O$4:$R$208,4,FALSE),0)</f>
        <v>0</v>
      </c>
      <c r="AD20" s="6">
        <f>IF(Jan!$E22&gt;0,VLOOKUP($A20,Jan!$O$4:$T$208,5,FALSE)+Jan!L$4/1000,0)</f>
        <v>0</v>
      </c>
      <c r="AE20" s="16">
        <f t="shared" si="9"/>
        <v>0</v>
      </c>
      <c r="AF20" s="6">
        <f>IF(Feb!$E22&gt;0,VLOOKUP($A20,Feb!$O$4:$R$208,4,FALSE),0)</f>
        <v>32</v>
      </c>
      <c r="AG20" s="6">
        <f>IF(Feb!$E22&gt;0,VLOOKUP($A20,Feb!$O$4:$T$208,5,FALSE)+Feb!L$4/1000,0)</f>
        <v>0.01</v>
      </c>
      <c r="AH20" s="16">
        <f t="shared" si="10"/>
        <v>32.041999999999994</v>
      </c>
      <c r="AI20" s="6">
        <f>IF(Mar!$E22&gt;0,VLOOKUP($A20,Mar!$O$4:$R$208,4,FALSE),0)</f>
        <v>0</v>
      </c>
      <c r="AJ20" s="6">
        <f>IF(Mar!$E22&gt;0,VLOOKUP($A20,Mar!$O$4:$T$208,5,FALSE)+Mar!L$4/1000,0)</f>
        <v>0</v>
      </c>
      <c r="AK20" s="16">
        <f t="shared" si="11"/>
        <v>0</v>
      </c>
      <c r="AL20" s="99">
        <v>45108</v>
      </c>
      <c r="AM20" s="92">
        <v>30</v>
      </c>
      <c r="AN20" s="67">
        <f t="shared" si="12"/>
        <v>148.22760086666668</v>
      </c>
      <c r="AQ20" s="1" t="str">
        <f t="shared" si="13"/>
        <v>Dan Gregson</v>
      </c>
      <c r="AR20" s="6">
        <f t="shared" si="14"/>
        <v>31.048999999999999</v>
      </c>
      <c r="AS20" s="6">
        <f t="shared" si="15"/>
        <v>0</v>
      </c>
      <c r="AT20" s="6">
        <f t="shared" si="16"/>
        <v>0</v>
      </c>
      <c r="AU20" s="6">
        <f t="shared" si="17"/>
        <v>0</v>
      </c>
      <c r="AV20" s="6">
        <f t="shared" si="18"/>
        <v>0</v>
      </c>
      <c r="AW20" s="6">
        <f t="shared" si="19"/>
        <v>0</v>
      </c>
      <c r="AX20" s="6">
        <f t="shared" si="20"/>
        <v>0</v>
      </c>
      <c r="AY20" s="6">
        <f t="shared" si="21"/>
        <v>31.045999999999999</v>
      </c>
      <c r="AZ20" s="6">
        <f t="shared" si="22"/>
        <v>24.042000000000002</v>
      </c>
      <c r="BA20" s="6">
        <f t="shared" si="23"/>
        <v>0</v>
      </c>
      <c r="BB20" s="6">
        <f t="shared" si="24"/>
        <v>32.041999999999994</v>
      </c>
      <c r="BC20" s="6">
        <f t="shared" si="25"/>
        <v>0</v>
      </c>
      <c r="BD20" s="6">
        <f t="shared" si="32"/>
        <v>30</v>
      </c>
      <c r="BE20" s="1">
        <f t="shared" si="26"/>
        <v>32.041999999999994</v>
      </c>
      <c r="BF20" s="1">
        <f t="shared" si="27"/>
        <v>31.048999999999999</v>
      </c>
      <c r="BG20" s="1">
        <f t="shared" si="28"/>
        <v>31.045999999999999</v>
      </c>
      <c r="BH20" s="1">
        <f t="shared" si="29"/>
        <v>24.042000000000002</v>
      </c>
      <c r="BI20" s="1">
        <f t="shared" si="30"/>
        <v>0</v>
      </c>
      <c r="BJ20" s="1">
        <f t="shared" si="31"/>
        <v>0</v>
      </c>
    </row>
    <row r="21" spans="1:62" x14ac:dyDescent="0.3">
      <c r="A21" s="1" t="s">
        <v>119</v>
      </c>
      <c r="B21" s="6">
        <f>IF(Apr!$E23&gt;0,VLOOKUP($A21,Apr!$O$4:$T$211,4,FALSE),0)</f>
        <v>0</v>
      </c>
      <c r="C21" s="6">
        <f>IF(Apr!$E23&gt;0,VLOOKUP($A21,Apr!$O$4:$T$211,5,FALSE)+Apr!L$4/1000,0)</f>
        <v>0</v>
      </c>
      <c r="D21" s="16">
        <f t="shared" si="0"/>
        <v>0</v>
      </c>
      <c r="E21" s="6">
        <f>IF(May!$E23&gt;0,VLOOKUP($A21,May!$O$4:$T$210,4,FALSE),0)</f>
        <v>0</v>
      </c>
      <c r="F21" s="6">
        <f>IF(May!$E23&gt;0,VLOOKUP($A21,May!$O$4:$T$210,5,FALSE)+May!L$4/1000,0)</f>
        <v>0</v>
      </c>
      <c r="G21" s="16">
        <f t="shared" si="1"/>
        <v>0</v>
      </c>
      <c r="H21" s="6">
        <f>IF(Jun!$E23&gt;0,VLOOKUP($A21,Jun!$O$4:$R$210,4,FALSE),0)</f>
        <v>0</v>
      </c>
      <c r="I21" s="6">
        <f>IF(Jun!$E23&gt;0,VLOOKUP($A21,Jun!$O$4:$T$210,5,FALSE)+Jun!L$4/1000,0)</f>
        <v>0</v>
      </c>
      <c r="J21" s="16">
        <f t="shared" si="2"/>
        <v>0</v>
      </c>
      <c r="K21" s="6">
        <f>IF(Jul!$E23&gt;0,VLOOKUP($A21,Jul!$O$4:$R$207,4,FALSE),0)</f>
        <v>0</v>
      </c>
      <c r="L21" s="6">
        <f>IF(Jul!$E23&gt;0,VLOOKUP($A21,Jul!$O$4:$T$207,5,FALSE)+Jul!$L$4/1000,0)</f>
        <v>0</v>
      </c>
      <c r="M21" s="16">
        <f t="shared" si="3"/>
        <v>0</v>
      </c>
      <c r="N21" s="6">
        <f>IF(Aug!$E23&gt;0,VLOOKUP($A21,Aug!$O$4:$R$207,4,FALSE),0)</f>
        <v>0</v>
      </c>
      <c r="O21" s="6">
        <f>IF(Aug!$E23&gt;0,VLOOKUP($A21,Aug!$O$4:$T$207,5,FALSE)+Aug!L$4/1000,0)</f>
        <v>0</v>
      </c>
      <c r="P21" s="16">
        <f t="shared" si="4"/>
        <v>0</v>
      </c>
      <c r="Q21" s="6">
        <f>IF(Sep!$E23&gt;0,VLOOKUP($A21,Sep!$O$4:$R$207,4,FALSE),0)</f>
        <v>0</v>
      </c>
      <c r="R21" s="6">
        <f>IF(Sep!$E23&gt;0,VLOOKUP($A21,Sep!$O$4:$T$207,5,FALSE)+Sep!L$4/1000,0)</f>
        <v>0</v>
      </c>
      <c r="S21" s="16">
        <f t="shared" si="5"/>
        <v>0</v>
      </c>
      <c r="T21" s="6">
        <f>IF(Oct!$E23&gt;0,VLOOKUP($A21,Oct!$O$4:$R$207,4,FALSE),0)</f>
        <v>0</v>
      </c>
      <c r="U21" s="6">
        <f>IF(Oct!$E23&gt;0,VLOOKUP($A21,Oct!$O$4:$T$207,5,FALSE)+Oct!L$4/1000,0)</f>
        <v>0</v>
      </c>
      <c r="V21" s="16">
        <f t="shared" si="6"/>
        <v>0</v>
      </c>
      <c r="W21" s="6">
        <f>IF(Nov!$E23&gt;0,VLOOKUP($A21,Nov!$O$4:$R$208,4,FALSE),0)</f>
        <v>0</v>
      </c>
      <c r="X21" s="6">
        <f>IF(Nov!$E23&gt;0,VLOOKUP($A21,Nov!$O$4:$T$208,5,FALSE)+Nov!L$4/1000,0)</f>
        <v>0</v>
      </c>
      <c r="Y21" s="16">
        <f t="shared" si="7"/>
        <v>0</v>
      </c>
      <c r="Z21" s="6">
        <f>IF(Dec!$E23&gt;0,VLOOKUP($A21,Dec!$O$4:$R$208,4,FALSE),0)</f>
        <v>0</v>
      </c>
      <c r="AA21" s="6">
        <f>IF(Dec!$E23&gt;0,VLOOKUP($A21,Dec!$O$4:$T$208,5,FALSE)+Dec!L$4/1000,0)</f>
        <v>0</v>
      </c>
      <c r="AB21" s="16">
        <f t="shared" si="8"/>
        <v>0</v>
      </c>
      <c r="AC21" s="6">
        <f>IF(Jan!$E23&gt;0,VLOOKUP($A21,Jan!$O$4:$R$208,4,FALSE),0)</f>
        <v>0</v>
      </c>
      <c r="AD21" s="6">
        <f>IF(Jan!$E23&gt;0,VLOOKUP($A21,Jan!$O$4:$T$208,5,FALSE)+Jan!L$4/1000,0)</f>
        <v>0</v>
      </c>
      <c r="AE21" s="16">
        <f t="shared" si="9"/>
        <v>0</v>
      </c>
      <c r="AF21" s="6">
        <f>IF(Feb!$E23&gt;0,VLOOKUP($A21,Feb!$O$4:$R$208,4,FALSE),0)</f>
        <v>0</v>
      </c>
      <c r="AG21" s="6">
        <f>IF(Feb!$E23&gt;0,VLOOKUP($A21,Feb!$O$4:$T$208,5,FALSE)+Feb!L$4/1000,0)</f>
        <v>0</v>
      </c>
      <c r="AH21" s="16">
        <f t="shared" si="10"/>
        <v>0</v>
      </c>
      <c r="AI21" s="6">
        <f>IF(Mar!$E23&gt;0,VLOOKUP($A21,Mar!$O$4:$R$208,4,FALSE),0)</f>
        <v>0</v>
      </c>
      <c r="AJ21" s="6">
        <f>IF(Mar!$E23&gt;0,VLOOKUP($A21,Mar!$O$4:$T$208,5,FALSE)+Mar!L$4/1000,0)</f>
        <v>0</v>
      </c>
      <c r="AK21" s="16">
        <f t="shared" si="11"/>
        <v>0</v>
      </c>
      <c r="AN21" s="67">
        <f t="shared" si="12"/>
        <v>0</v>
      </c>
      <c r="AQ21" s="1" t="str">
        <f t="shared" si="13"/>
        <v>Darran Ames</v>
      </c>
      <c r="AR21" s="6">
        <f t="shared" si="14"/>
        <v>0</v>
      </c>
      <c r="AS21" s="6">
        <f t="shared" si="15"/>
        <v>0</v>
      </c>
      <c r="AT21" s="6">
        <f t="shared" si="16"/>
        <v>0</v>
      </c>
      <c r="AU21" s="6">
        <f t="shared" si="17"/>
        <v>0</v>
      </c>
      <c r="AV21" s="6">
        <f t="shared" si="18"/>
        <v>0</v>
      </c>
      <c r="AW21" s="6">
        <f t="shared" si="19"/>
        <v>0</v>
      </c>
      <c r="AX21" s="6">
        <f t="shared" si="20"/>
        <v>0</v>
      </c>
      <c r="AY21" s="6">
        <f t="shared" si="21"/>
        <v>0</v>
      </c>
      <c r="AZ21" s="6">
        <f t="shared" si="22"/>
        <v>0</v>
      </c>
      <c r="BA21" s="6">
        <f t="shared" si="23"/>
        <v>0</v>
      </c>
      <c r="BB21" s="6">
        <f t="shared" si="24"/>
        <v>0</v>
      </c>
      <c r="BC21" s="6">
        <f t="shared" si="25"/>
        <v>0</v>
      </c>
      <c r="BD21" s="6">
        <f t="shared" si="32"/>
        <v>0</v>
      </c>
      <c r="BE21" s="1">
        <f t="shared" si="26"/>
        <v>0</v>
      </c>
      <c r="BF21" s="1">
        <f t="shared" si="27"/>
        <v>0</v>
      </c>
      <c r="BG21" s="1">
        <f t="shared" si="28"/>
        <v>0</v>
      </c>
      <c r="BH21" s="1">
        <f t="shared" si="29"/>
        <v>0</v>
      </c>
      <c r="BI21" s="1">
        <f t="shared" si="30"/>
        <v>0</v>
      </c>
      <c r="BJ21" s="1">
        <f t="shared" si="31"/>
        <v>0</v>
      </c>
    </row>
    <row r="22" spans="1:62" x14ac:dyDescent="0.3">
      <c r="A22" s="1" t="s">
        <v>184</v>
      </c>
      <c r="B22" s="6">
        <f>IF(Apr!$E24&gt;0,VLOOKUP($A22,Apr!$O$4:$T$211,4,FALSE),0)</f>
        <v>0</v>
      </c>
      <c r="C22" s="6">
        <f>IF(Apr!$E24&gt;0,VLOOKUP($A22,Apr!$O$4:$T$211,5,FALSE)+Apr!L$4/1000,0)</f>
        <v>0</v>
      </c>
      <c r="D22" s="16">
        <f t="shared" si="0"/>
        <v>0</v>
      </c>
      <c r="E22" s="6">
        <f>IF(May!$E24&gt;0,VLOOKUP($A22,May!$O$4:$T$210,4,FALSE),0)</f>
        <v>0</v>
      </c>
      <c r="F22" s="6">
        <f>IF(May!$E24&gt;0,VLOOKUP($A22,May!$O$4:$T$210,5,FALSE)+May!L$4/1000,0)</f>
        <v>0</v>
      </c>
      <c r="G22" s="16">
        <f t="shared" si="1"/>
        <v>0</v>
      </c>
      <c r="H22" s="6">
        <f>IF(Jun!$E24&gt;0,VLOOKUP($A22,Jun!$O$4:$R$210,4,FALSE),0)</f>
        <v>0</v>
      </c>
      <c r="I22" s="6">
        <f>IF(Jun!$E24&gt;0,VLOOKUP($A22,Jun!$O$4:$T$210,5,FALSE)+Jun!L$4/1000,0)</f>
        <v>0</v>
      </c>
      <c r="J22" s="16">
        <f t="shared" si="2"/>
        <v>0</v>
      </c>
      <c r="K22" s="6">
        <f>IF(Jul!$E24&gt;0,VLOOKUP($A22,Jul!$O$4:$R$207,4,FALSE),0)</f>
        <v>0</v>
      </c>
      <c r="L22" s="6">
        <f>IF(Jul!$E24&gt;0,VLOOKUP($A22,Jul!$O$4:$T$207,5,FALSE)+Jul!$L$4/1000,0)</f>
        <v>0</v>
      </c>
      <c r="M22" s="16">
        <f t="shared" si="3"/>
        <v>0</v>
      </c>
      <c r="N22" s="6">
        <f>IF(Aug!$E24&gt;0,VLOOKUP($A22,Aug!$O$4:$R$207,4,FALSE),0)</f>
        <v>0</v>
      </c>
      <c r="O22" s="6">
        <f>IF(Aug!$E24&gt;0,VLOOKUP($A22,Aug!$O$4:$T$207,5,FALSE)+Aug!L$4/1000,0)</f>
        <v>0</v>
      </c>
      <c r="P22" s="16">
        <f t="shared" si="4"/>
        <v>0</v>
      </c>
      <c r="Q22" s="6">
        <f>IF(Sep!$E24&gt;0,VLOOKUP($A22,Sep!$O$4:$R$207,4,FALSE),0)</f>
        <v>0</v>
      </c>
      <c r="R22" s="6">
        <f>IF(Sep!$E24&gt;0,VLOOKUP($A22,Sep!$O$4:$T$207,5,FALSE)+Sep!L$4/1000,0)</f>
        <v>0</v>
      </c>
      <c r="S22" s="16">
        <f t="shared" si="5"/>
        <v>0</v>
      </c>
      <c r="T22" s="6">
        <f>IF(Oct!$E24&gt;0,VLOOKUP($A22,Oct!$O$4:$R$207,4,FALSE),0)</f>
        <v>0</v>
      </c>
      <c r="U22" s="6">
        <f>IF(Oct!$E24&gt;0,VLOOKUP($A22,Oct!$O$4:$T$207,5,FALSE)+Oct!L$4/1000,0)</f>
        <v>0</v>
      </c>
      <c r="V22" s="16">
        <f t="shared" si="6"/>
        <v>0</v>
      </c>
      <c r="W22" s="6">
        <f>IF(Nov!$E24&gt;0,VLOOKUP($A22,Nov!$O$4:$R$208,4,FALSE),0)</f>
        <v>0</v>
      </c>
      <c r="X22" s="6">
        <f>IF(Nov!$E24&gt;0,VLOOKUP($A22,Nov!$O$4:$T$208,5,FALSE)+Nov!L$4/1000,0)</f>
        <v>0</v>
      </c>
      <c r="Y22" s="16">
        <f t="shared" si="7"/>
        <v>0</v>
      </c>
      <c r="Z22" s="6">
        <f>IF(Dec!$E24&gt;0,VLOOKUP($A22,Dec!$O$4:$R$208,4,FALSE),0)</f>
        <v>0</v>
      </c>
      <c r="AA22" s="6">
        <f>IF(Dec!$E24&gt;0,VLOOKUP($A22,Dec!$O$4:$T$208,5,FALSE)+Dec!L$4/1000,0)</f>
        <v>0</v>
      </c>
      <c r="AB22" s="16">
        <f t="shared" si="8"/>
        <v>0</v>
      </c>
      <c r="AC22" s="6">
        <f>IF(Jan!$E24&gt;0,VLOOKUP($A22,Jan!$O$4:$R$208,4,FALSE),0)</f>
        <v>0</v>
      </c>
      <c r="AD22" s="6">
        <f>IF(Jan!$E24&gt;0,VLOOKUP($A22,Jan!$O$4:$T$208,5,FALSE)+Jan!L$4/1000,0)</f>
        <v>0</v>
      </c>
      <c r="AE22" s="16">
        <f t="shared" si="9"/>
        <v>0</v>
      </c>
      <c r="AF22" s="6">
        <f>IF(Feb!$E24&gt;0,VLOOKUP($A22,Feb!$O$4:$R$208,4,FALSE),0)</f>
        <v>0</v>
      </c>
      <c r="AG22" s="6">
        <f>IF(Feb!$E24&gt;0,VLOOKUP($A22,Feb!$O$4:$T$208,5,FALSE)+Feb!L$4/1000,0)</f>
        <v>0</v>
      </c>
      <c r="AH22" s="16">
        <f t="shared" si="10"/>
        <v>0</v>
      </c>
      <c r="AI22" s="6">
        <f>IF(Mar!$E24&gt;0,VLOOKUP($A22,Mar!$O$4:$R$208,4,FALSE),0)</f>
        <v>0</v>
      </c>
      <c r="AJ22" s="6">
        <f>IF(Mar!$E24&gt;0,VLOOKUP($A22,Mar!$O$4:$T$208,5,FALSE)+Mar!L$4/1000,0)</f>
        <v>0</v>
      </c>
      <c r="AK22" s="16">
        <f t="shared" si="11"/>
        <v>0</v>
      </c>
      <c r="AN22" s="67">
        <f t="shared" si="12"/>
        <v>0</v>
      </c>
      <c r="AQ22" s="1" t="str">
        <f t="shared" si="13"/>
        <v>Dave Booth</v>
      </c>
      <c r="AR22" s="6">
        <f t="shared" si="14"/>
        <v>0</v>
      </c>
      <c r="AS22" s="6">
        <f t="shared" si="15"/>
        <v>0</v>
      </c>
      <c r="AT22" s="6">
        <f t="shared" si="16"/>
        <v>0</v>
      </c>
      <c r="AU22" s="6">
        <f t="shared" si="17"/>
        <v>0</v>
      </c>
      <c r="AV22" s="6">
        <f t="shared" si="18"/>
        <v>0</v>
      </c>
      <c r="AW22" s="6">
        <f t="shared" si="19"/>
        <v>0</v>
      </c>
      <c r="AX22" s="6">
        <f t="shared" si="20"/>
        <v>0</v>
      </c>
      <c r="AY22" s="6">
        <f t="shared" si="21"/>
        <v>0</v>
      </c>
      <c r="AZ22" s="6">
        <f t="shared" si="22"/>
        <v>0</v>
      </c>
      <c r="BA22" s="6">
        <f t="shared" si="23"/>
        <v>0</v>
      </c>
      <c r="BB22" s="6">
        <f t="shared" si="24"/>
        <v>0</v>
      </c>
      <c r="BC22" s="6">
        <f t="shared" si="25"/>
        <v>0</v>
      </c>
      <c r="BD22" s="6">
        <f t="shared" si="32"/>
        <v>0</v>
      </c>
      <c r="BE22" s="1">
        <f t="shared" si="26"/>
        <v>0</v>
      </c>
      <c r="BF22" s="1">
        <f t="shared" si="27"/>
        <v>0</v>
      </c>
      <c r="BG22" s="1">
        <f t="shared" si="28"/>
        <v>0</v>
      </c>
      <c r="BH22" s="1">
        <f t="shared" si="29"/>
        <v>0</v>
      </c>
      <c r="BI22" s="1">
        <f t="shared" si="30"/>
        <v>0</v>
      </c>
      <c r="BJ22" s="1">
        <f t="shared" si="31"/>
        <v>0</v>
      </c>
    </row>
    <row r="23" spans="1:62" x14ac:dyDescent="0.3">
      <c r="A23" s="1" t="s">
        <v>185</v>
      </c>
      <c r="B23" s="6">
        <f>IF(Apr!$E25&gt;0,VLOOKUP($A23,Apr!$O$4:$T$211,4,FALSE),0)</f>
        <v>0</v>
      </c>
      <c r="C23" s="6">
        <f>IF(Apr!$E25&gt;0,VLOOKUP($A23,Apr!$O$4:$T$211,5,FALSE)+Apr!L$4/1000,0)</f>
        <v>0</v>
      </c>
      <c r="D23" s="16">
        <f t="shared" si="0"/>
        <v>0</v>
      </c>
      <c r="E23" s="6">
        <f>IF(May!$E25&gt;0,VLOOKUP($A23,May!$O$4:$T$210,4,FALSE),0)</f>
        <v>0</v>
      </c>
      <c r="F23" s="6">
        <f>IF(May!$E25&gt;0,VLOOKUP($A23,May!$O$4:$T$210,5,FALSE)+May!L$4/1000,0)</f>
        <v>0</v>
      </c>
      <c r="G23" s="16">
        <f t="shared" si="1"/>
        <v>0</v>
      </c>
      <c r="H23" s="6">
        <f>IF(Jun!$E25&gt;0,VLOOKUP($A23,Jun!$O$4:$R$210,4,FALSE),0)</f>
        <v>0</v>
      </c>
      <c r="I23" s="6">
        <f>IF(Jun!$E25&gt;0,VLOOKUP($A23,Jun!$O$4:$T$210,5,FALSE)+Jun!L$4/1000,0)</f>
        <v>0</v>
      </c>
      <c r="J23" s="16">
        <f t="shared" si="2"/>
        <v>0</v>
      </c>
      <c r="K23" s="6">
        <f>IF(Jul!$E25&gt;0,VLOOKUP($A23,Jul!$O$4:$R$207,4,FALSE),0)</f>
        <v>0</v>
      </c>
      <c r="L23" s="6">
        <f>IF(Jul!$E25&gt;0,VLOOKUP($A23,Jul!$O$4:$T$207,5,FALSE)+Jul!$L$4/1000,0)</f>
        <v>0</v>
      </c>
      <c r="M23" s="16">
        <f t="shared" si="3"/>
        <v>0</v>
      </c>
      <c r="N23" s="6">
        <f>IF(Aug!$E25&gt;0,VLOOKUP($A23,Aug!$O$4:$R$207,4,FALSE),0)</f>
        <v>0</v>
      </c>
      <c r="O23" s="6">
        <f>IF(Aug!$E25&gt;0,VLOOKUP($A23,Aug!$O$4:$T$207,5,FALSE)+Aug!L$4/1000,0)</f>
        <v>0</v>
      </c>
      <c r="P23" s="16">
        <f t="shared" si="4"/>
        <v>0</v>
      </c>
      <c r="Q23" s="6">
        <f>IF(Sep!$E25&gt;0,VLOOKUP($A23,Sep!$O$4:$R$207,4,FALSE),0)</f>
        <v>0</v>
      </c>
      <c r="R23" s="6">
        <f>IF(Sep!$E25&gt;0,VLOOKUP($A23,Sep!$O$4:$T$207,5,FALSE)+Sep!L$4/1000,0)</f>
        <v>0</v>
      </c>
      <c r="S23" s="16">
        <f t="shared" si="5"/>
        <v>0</v>
      </c>
      <c r="T23" s="6">
        <f>IF(Oct!$E25&gt;0,VLOOKUP($A23,Oct!$O$4:$R$207,4,FALSE),0)</f>
        <v>0</v>
      </c>
      <c r="U23" s="6">
        <f>IF(Oct!$E25&gt;0,VLOOKUP($A23,Oct!$O$4:$T$207,5,FALSE)+Oct!L$4/1000,0)</f>
        <v>0</v>
      </c>
      <c r="V23" s="16">
        <f t="shared" si="6"/>
        <v>0</v>
      </c>
      <c r="W23" s="6">
        <f>IF(Nov!$E25&gt;0,VLOOKUP($A23,Nov!$O$4:$R$208,4,FALSE),0)</f>
        <v>0</v>
      </c>
      <c r="X23" s="6">
        <f>IF(Nov!$E25&gt;0,VLOOKUP($A23,Nov!$O$4:$T$208,5,FALSE)+Nov!L$4/1000,0)</f>
        <v>0</v>
      </c>
      <c r="Y23" s="16">
        <f t="shared" si="7"/>
        <v>0</v>
      </c>
      <c r="Z23" s="6">
        <f>IF(Dec!$E25&gt;0,VLOOKUP($A23,Dec!$O$4:$R$208,4,FALSE),0)</f>
        <v>0</v>
      </c>
      <c r="AA23" s="6">
        <f>IF(Dec!$E25&gt;0,VLOOKUP($A23,Dec!$O$4:$T$208,5,FALSE)+Dec!L$4/1000,0)</f>
        <v>0</v>
      </c>
      <c r="AB23" s="16">
        <f t="shared" si="8"/>
        <v>0</v>
      </c>
      <c r="AC23" s="6">
        <f>IF(Jan!$E25&gt;0,VLOOKUP($A23,Jan!$O$4:$R$208,4,FALSE),0)</f>
        <v>0</v>
      </c>
      <c r="AD23" s="6">
        <f>IF(Jan!$E25&gt;0,VLOOKUP($A23,Jan!$O$4:$T$208,5,FALSE)+Jan!L$4/1000,0)</f>
        <v>0</v>
      </c>
      <c r="AE23" s="16">
        <f t="shared" si="9"/>
        <v>0</v>
      </c>
      <c r="AF23" s="6">
        <f>IF(Feb!$E25&gt;0,VLOOKUP($A23,Feb!$O$4:$R$208,4,FALSE),0)</f>
        <v>0</v>
      </c>
      <c r="AG23" s="6">
        <f>IF(Feb!$E25&gt;0,VLOOKUP($A23,Feb!$O$4:$T$208,5,FALSE)+Feb!L$4/1000,0)</f>
        <v>0</v>
      </c>
      <c r="AH23" s="16">
        <f t="shared" si="10"/>
        <v>0</v>
      </c>
      <c r="AI23" s="6">
        <f>IF(Mar!$E25&gt;0,VLOOKUP($A23,Mar!$O$4:$R$208,4,FALSE),0)</f>
        <v>0</v>
      </c>
      <c r="AJ23" s="6">
        <f>IF(Mar!$E25&gt;0,VLOOKUP($A23,Mar!$O$4:$T$208,5,FALSE)+Mar!L$4/1000,0)</f>
        <v>0</v>
      </c>
      <c r="AK23" s="16">
        <f t="shared" si="11"/>
        <v>0</v>
      </c>
      <c r="AN23" s="67">
        <f t="shared" si="12"/>
        <v>0</v>
      </c>
      <c r="AQ23" s="1" t="str">
        <f t="shared" si="13"/>
        <v>Dave Dunn</v>
      </c>
      <c r="AR23" s="6">
        <f t="shared" si="14"/>
        <v>0</v>
      </c>
      <c r="AS23" s="6">
        <f t="shared" si="15"/>
        <v>0</v>
      </c>
      <c r="AT23" s="6">
        <f t="shared" si="16"/>
        <v>0</v>
      </c>
      <c r="AU23" s="6">
        <f t="shared" si="17"/>
        <v>0</v>
      </c>
      <c r="AV23" s="6">
        <f t="shared" si="18"/>
        <v>0</v>
      </c>
      <c r="AW23" s="6">
        <f t="shared" si="19"/>
        <v>0</v>
      </c>
      <c r="AX23" s="6">
        <f t="shared" si="20"/>
        <v>0</v>
      </c>
      <c r="AY23" s="6">
        <f t="shared" si="21"/>
        <v>0</v>
      </c>
      <c r="AZ23" s="6">
        <f t="shared" si="22"/>
        <v>0</v>
      </c>
      <c r="BA23" s="6">
        <f t="shared" si="23"/>
        <v>0</v>
      </c>
      <c r="BB23" s="6">
        <f t="shared" si="24"/>
        <v>0</v>
      </c>
      <c r="BC23" s="6">
        <f t="shared" si="25"/>
        <v>0</v>
      </c>
      <c r="BD23" s="6">
        <f t="shared" si="32"/>
        <v>0</v>
      </c>
      <c r="BE23" s="1">
        <f t="shared" si="26"/>
        <v>0</v>
      </c>
      <c r="BF23" s="1">
        <f t="shared" si="27"/>
        <v>0</v>
      </c>
      <c r="BG23" s="1">
        <f t="shared" si="28"/>
        <v>0</v>
      </c>
      <c r="BH23" s="1">
        <f t="shared" si="29"/>
        <v>0</v>
      </c>
      <c r="BI23" s="1">
        <f t="shared" si="30"/>
        <v>0</v>
      </c>
      <c r="BJ23" s="1">
        <f t="shared" si="31"/>
        <v>0</v>
      </c>
    </row>
    <row r="24" spans="1:62" x14ac:dyDescent="0.3">
      <c r="A24" s="1" t="s">
        <v>186</v>
      </c>
      <c r="B24" s="6">
        <f>IF(Apr!$E26&gt;0,VLOOKUP($A24,Apr!$O$4:$T$211,4,FALSE),0)</f>
        <v>0</v>
      </c>
      <c r="C24" s="6">
        <f>IF(Apr!$E26&gt;0,VLOOKUP($A24,Apr!$O$4:$T$211,5,FALSE)+Apr!L$4/1000,0)</f>
        <v>0</v>
      </c>
      <c r="D24" s="16">
        <f t="shared" si="0"/>
        <v>0</v>
      </c>
      <c r="E24" s="6">
        <f>IF(May!$E26&gt;0,VLOOKUP($A24,May!$O$4:$T$210,4,FALSE),0)</f>
        <v>0</v>
      </c>
      <c r="F24" s="6">
        <f>IF(May!$E26&gt;0,VLOOKUP($A24,May!$O$4:$T$210,5,FALSE)+May!L$4/1000,0)</f>
        <v>0</v>
      </c>
      <c r="G24" s="16">
        <f t="shared" si="1"/>
        <v>0</v>
      </c>
      <c r="H24" s="6">
        <f>IF(Jun!$E26&gt;0,VLOOKUP($A24,Jun!$O$4:$R$210,4,FALSE),0)</f>
        <v>0</v>
      </c>
      <c r="I24" s="6">
        <f>IF(Jun!$E26&gt;0,VLOOKUP($A24,Jun!$O$4:$T$210,5,FALSE)+Jun!L$4/1000,0)</f>
        <v>0</v>
      </c>
      <c r="J24" s="16">
        <f t="shared" si="2"/>
        <v>0</v>
      </c>
      <c r="K24" s="6">
        <f>IF(Jul!$E26&gt;0,VLOOKUP($A24,Jul!$O$4:$R$207,4,FALSE),0)</f>
        <v>0</v>
      </c>
      <c r="L24" s="6">
        <f>IF(Jul!$E26&gt;0,VLOOKUP($A24,Jul!$O$4:$T$207,5,FALSE)+Jul!$L$4/1000,0)</f>
        <v>0</v>
      </c>
      <c r="M24" s="16">
        <f t="shared" si="3"/>
        <v>0</v>
      </c>
      <c r="N24" s="6">
        <f>IF(Aug!$E26&gt;0,VLOOKUP($A24,Aug!$O$4:$R$207,4,FALSE),0)</f>
        <v>0</v>
      </c>
      <c r="O24" s="6">
        <f>IF(Aug!$E26&gt;0,VLOOKUP($A24,Aug!$O$4:$T$207,5,FALSE)+Aug!L$4/1000,0)</f>
        <v>0</v>
      </c>
      <c r="P24" s="16">
        <f t="shared" si="4"/>
        <v>0</v>
      </c>
      <c r="Q24" s="6">
        <f>IF(Sep!$E26&gt;0,VLOOKUP($A24,Sep!$O$4:$R$207,4,FALSE),0)</f>
        <v>0</v>
      </c>
      <c r="R24" s="6">
        <f>IF(Sep!$E26&gt;0,VLOOKUP($A24,Sep!$O$4:$T$207,5,FALSE)+Sep!L$4/1000,0)</f>
        <v>0</v>
      </c>
      <c r="S24" s="16">
        <f t="shared" si="5"/>
        <v>0</v>
      </c>
      <c r="T24" s="6">
        <f>IF(Oct!$E26&gt;0,VLOOKUP($A24,Oct!$O$4:$R$207,4,FALSE),0)</f>
        <v>0</v>
      </c>
      <c r="U24" s="6">
        <f>IF(Oct!$E26&gt;0,VLOOKUP($A24,Oct!$O$4:$T$207,5,FALSE)+Oct!L$4/1000,0)</f>
        <v>0</v>
      </c>
      <c r="V24" s="16">
        <f t="shared" si="6"/>
        <v>0</v>
      </c>
      <c r="W24" s="6">
        <f>IF(Nov!$E26&gt;0,VLOOKUP($A24,Nov!$O$4:$R$208,4,FALSE),0)</f>
        <v>0</v>
      </c>
      <c r="X24" s="6">
        <f>IF(Nov!$E26&gt;0,VLOOKUP($A24,Nov!$O$4:$T$208,5,FALSE)+Nov!L$4/1000,0)</f>
        <v>0</v>
      </c>
      <c r="Y24" s="16">
        <f t="shared" si="7"/>
        <v>0</v>
      </c>
      <c r="Z24" s="6">
        <f>IF(Dec!$E26&gt;0,VLOOKUP($A24,Dec!$O$4:$R$208,4,FALSE),0)</f>
        <v>0</v>
      </c>
      <c r="AA24" s="6">
        <f>IF(Dec!$E26&gt;0,VLOOKUP($A24,Dec!$O$4:$T$208,5,FALSE)+Dec!L$4/1000,0)</f>
        <v>0</v>
      </c>
      <c r="AB24" s="16">
        <f t="shared" si="8"/>
        <v>0</v>
      </c>
      <c r="AC24" s="6">
        <f>IF(Jan!$E26&gt;0,VLOOKUP($A24,Jan!$O$4:$R$208,4,FALSE),0)</f>
        <v>0</v>
      </c>
      <c r="AD24" s="6">
        <f>IF(Jan!$E26&gt;0,VLOOKUP($A24,Jan!$O$4:$T$208,5,FALSE)+Jan!L$4/1000,0)</f>
        <v>0</v>
      </c>
      <c r="AE24" s="16">
        <f t="shared" si="9"/>
        <v>0</v>
      </c>
      <c r="AF24" s="6">
        <f>IF(Feb!$E26&gt;0,VLOOKUP($A24,Feb!$O$4:$R$208,4,FALSE),0)</f>
        <v>0</v>
      </c>
      <c r="AG24" s="6">
        <f>IF(Feb!$E26&gt;0,VLOOKUP($A24,Feb!$O$4:$T$208,5,FALSE)+Feb!L$4/1000,0)</f>
        <v>0</v>
      </c>
      <c r="AH24" s="16">
        <f t="shared" si="10"/>
        <v>0</v>
      </c>
      <c r="AI24" s="6">
        <f>IF(Mar!$E26&gt;0,VLOOKUP($A24,Mar!$O$4:$R$208,4,FALSE),0)</f>
        <v>0</v>
      </c>
      <c r="AJ24" s="6">
        <f>IF(Mar!$E26&gt;0,VLOOKUP($A24,Mar!$O$4:$T$208,5,FALSE)+Mar!L$4/1000,0)</f>
        <v>0</v>
      </c>
      <c r="AK24" s="16">
        <f t="shared" si="11"/>
        <v>0</v>
      </c>
      <c r="AN24" s="67">
        <f t="shared" si="12"/>
        <v>0</v>
      </c>
      <c r="AQ24" s="1" t="str">
        <f t="shared" si="13"/>
        <v>David McDonald</v>
      </c>
      <c r="AR24" s="6">
        <f t="shared" si="14"/>
        <v>0</v>
      </c>
      <c r="AS24" s="6">
        <f t="shared" si="15"/>
        <v>0</v>
      </c>
      <c r="AT24" s="6">
        <f t="shared" si="16"/>
        <v>0</v>
      </c>
      <c r="AU24" s="6">
        <f t="shared" si="17"/>
        <v>0</v>
      </c>
      <c r="AV24" s="6">
        <f t="shared" si="18"/>
        <v>0</v>
      </c>
      <c r="AW24" s="6">
        <f t="shared" si="19"/>
        <v>0</v>
      </c>
      <c r="AX24" s="6">
        <f t="shared" si="20"/>
        <v>0</v>
      </c>
      <c r="AY24" s="6">
        <f t="shared" si="21"/>
        <v>0</v>
      </c>
      <c r="AZ24" s="6">
        <f t="shared" si="22"/>
        <v>0</v>
      </c>
      <c r="BA24" s="6">
        <f t="shared" si="23"/>
        <v>0</v>
      </c>
      <c r="BB24" s="6">
        <f t="shared" si="24"/>
        <v>0</v>
      </c>
      <c r="BC24" s="6">
        <f t="shared" si="25"/>
        <v>0</v>
      </c>
      <c r="BD24" s="6">
        <f t="shared" si="32"/>
        <v>0</v>
      </c>
      <c r="BE24" s="1">
        <f t="shared" si="26"/>
        <v>0</v>
      </c>
      <c r="BF24" s="1">
        <f t="shared" si="27"/>
        <v>0</v>
      </c>
      <c r="BG24" s="1">
        <f t="shared" si="28"/>
        <v>0</v>
      </c>
      <c r="BH24" s="1">
        <f t="shared" si="29"/>
        <v>0</v>
      </c>
      <c r="BI24" s="1">
        <f t="shared" si="30"/>
        <v>0</v>
      </c>
      <c r="BJ24" s="1">
        <f t="shared" si="31"/>
        <v>0</v>
      </c>
    </row>
    <row r="25" spans="1:62" x14ac:dyDescent="0.3">
      <c r="A25" s="1" t="s">
        <v>187</v>
      </c>
      <c r="B25" s="6">
        <f>IF(Apr!$E27&gt;0,VLOOKUP($A25,Apr!$O$4:$T$211,4,FALSE),0)</f>
        <v>0</v>
      </c>
      <c r="C25" s="6">
        <f>IF(Apr!$E27&gt;0,VLOOKUP($A25,Apr!$O$4:$T$211,5,FALSE)+Apr!L$4/1000,0)</f>
        <v>0</v>
      </c>
      <c r="D25" s="16">
        <f t="shared" si="0"/>
        <v>0</v>
      </c>
      <c r="E25" s="6">
        <f>IF(May!$E27&gt;0,VLOOKUP($A25,May!$O$4:$T$210,4,FALSE),0)</f>
        <v>0</v>
      </c>
      <c r="F25" s="6">
        <f>IF(May!$E27&gt;0,VLOOKUP($A25,May!$O$4:$T$210,5,FALSE)+May!L$4/1000,0)</f>
        <v>0</v>
      </c>
      <c r="G25" s="16">
        <f t="shared" si="1"/>
        <v>0</v>
      </c>
      <c r="H25" s="6">
        <f>IF(Jun!$E27&gt;0,VLOOKUP($A25,Jun!$O$4:$R$210,4,FALSE),0)</f>
        <v>0</v>
      </c>
      <c r="I25" s="6">
        <f>IF(Jun!$E27&gt;0,VLOOKUP($A25,Jun!$O$4:$T$210,5,FALSE)+Jun!L$4/1000,0)</f>
        <v>0</v>
      </c>
      <c r="J25" s="16">
        <f t="shared" si="2"/>
        <v>0</v>
      </c>
      <c r="K25" s="6">
        <f>IF(Jul!$E27&gt;0,VLOOKUP($A25,Jul!$O$4:$R$207,4,FALSE),0)</f>
        <v>0</v>
      </c>
      <c r="L25" s="6">
        <f>IF(Jul!$E27&gt;0,VLOOKUP($A25,Jul!$O$4:$T$207,5,FALSE)+Jul!$L$4/1000,0)</f>
        <v>0</v>
      </c>
      <c r="M25" s="16">
        <f t="shared" si="3"/>
        <v>0</v>
      </c>
      <c r="N25" s="6">
        <f>IF(Aug!$E27&gt;0,VLOOKUP($A25,Aug!$O$4:$R$207,4,FALSE),0)</f>
        <v>0</v>
      </c>
      <c r="O25" s="6">
        <f>IF(Aug!$E27&gt;0,VLOOKUP($A25,Aug!$O$4:$T$207,5,FALSE)+Aug!L$4/1000,0)</f>
        <v>0</v>
      </c>
      <c r="P25" s="16">
        <f t="shared" si="4"/>
        <v>0</v>
      </c>
      <c r="Q25" s="6">
        <f>IF(Sep!$E27&gt;0,VLOOKUP($A25,Sep!$O$4:$R$207,4,FALSE),0)</f>
        <v>0</v>
      </c>
      <c r="R25" s="6">
        <f>IF(Sep!$E27&gt;0,VLOOKUP($A25,Sep!$O$4:$T$207,5,FALSE)+Sep!L$4/1000,0)</f>
        <v>0</v>
      </c>
      <c r="S25" s="16">
        <f t="shared" si="5"/>
        <v>0</v>
      </c>
      <c r="T25" s="6">
        <f>IF(Oct!$E27&gt;0,VLOOKUP($A25,Oct!$O$4:$R$207,4,FALSE),0)</f>
        <v>0</v>
      </c>
      <c r="U25" s="6">
        <f>IF(Oct!$E27&gt;0,VLOOKUP($A25,Oct!$O$4:$T$207,5,FALSE)+Oct!L$4/1000,0)</f>
        <v>0</v>
      </c>
      <c r="V25" s="16">
        <f t="shared" si="6"/>
        <v>0</v>
      </c>
      <c r="W25" s="6">
        <f>IF(Nov!$E27&gt;0,VLOOKUP($A25,Nov!$O$4:$R$208,4,FALSE),0)</f>
        <v>0</v>
      </c>
      <c r="X25" s="6">
        <f>IF(Nov!$E27&gt;0,VLOOKUP($A25,Nov!$O$4:$T$208,5,FALSE)+Nov!L$4/1000,0)</f>
        <v>0</v>
      </c>
      <c r="Y25" s="16">
        <f t="shared" si="7"/>
        <v>0</v>
      </c>
      <c r="Z25" s="6">
        <f>IF(Dec!$E27&gt;0,VLOOKUP($A25,Dec!$O$4:$R$208,4,FALSE),0)</f>
        <v>0</v>
      </c>
      <c r="AA25" s="6">
        <f>IF(Dec!$E27&gt;0,VLOOKUP($A25,Dec!$O$4:$T$208,5,FALSE)+Dec!L$4/1000,0)</f>
        <v>0</v>
      </c>
      <c r="AB25" s="16">
        <f t="shared" si="8"/>
        <v>0</v>
      </c>
      <c r="AC25" s="6">
        <f>IF(Jan!$E27&gt;0,VLOOKUP($A25,Jan!$O$4:$R$208,4,FALSE),0)</f>
        <v>0</v>
      </c>
      <c r="AD25" s="6">
        <f>IF(Jan!$E27&gt;0,VLOOKUP($A25,Jan!$O$4:$T$208,5,FALSE)+Jan!L$4/1000,0)</f>
        <v>0</v>
      </c>
      <c r="AE25" s="16">
        <f t="shared" si="9"/>
        <v>0</v>
      </c>
      <c r="AF25" s="6">
        <f>IF(Feb!$E27&gt;0,VLOOKUP($A25,Feb!$O$4:$R$208,4,FALSE),0)</f>
        <v>0</v>
      </c>
      <c r="AG25" s="6">
        <f>IF(Feb!$E27&gt;0,VLOOKUP($A25,Feb!$O$4:$T$208,5,FALSE)+Feb!L$4/1000,0)</f>
        <v>0</v>
      </c>
      <c r="AH25" s="16">
        <f t="shared" si="10"/>
        <v>0</v>
      </c>
      <c r="AI25" s="6">
        <f>IF(Mar!$E27&gt;0,VLOOKUP($A25,Mar!$O$4:$R$208,4,FALSE),0)</f>
        <v>0</v>
      </c>
      <c r="AJ25" s="6">
        <f>IF(Mar!$E27&gt;0,VLOOKUP($A25,Mar!$O$4:$T$208,5,FALSE)+Mar!L$4/1000,0)</f>
        <v>0</v>
      </c>
      <c r="AK25" s="16">
        <f t="shared" si="11"/>
        <v>0</v>
      </c>
      <c r="AN25" s="67">
        <f t="shared" si="12"/>
        <v>0</v>
      </c>
      <c r="AQ25" s="1" t="str">
        <f t="shared" si="13"/>
        <v>Dawn Lock</v>
      </c>
      <c r="AR25" s="6">
        <f t="shared" si="14"/>
        <v>0</v>
      </c>
      <c r="AS25" s="6">
        <f t="shared" si="15"/>
        <v>0</v>
      </c>
      <c r="AT25" s="6">
        <f t="shared" si="16"/>
        <v>0</v>
      </c>
      <c r="AU25" s="6">
        <f t="shared" si="17"/>
        <v>0</v>
      </c>
      <c r="AV25" s="6">
        <f t="shared" si="18"/>
        <v>0</v>
      </c>
      <c r="AW25" s="6">
        <f t="shared" si="19"/>
        <v>0</v>
      </c>
      <c r="AX25" s="6">
        <f t="shared" si="20"/>
        <v>0</v>
      </c>
      <c r="AY25" s="6">
        <f t="shared" si="21"/>
        <v>0</v>
      </c>
      <c r="AZ25" s="6">
        <f t="shared" si="22"/>
        <v>0</v>
      </c>
      <c r="BA25" s="6">
        <f t="shared" si="23"/>
        <v>0</v>
      </c>
      <c r="BB25" s="6">
        <f t="shared" si="24"/>
        <v>0</v>
      </c>
      <c r="BC25" s="6">
        <f t="shared" si="25"/>
        <v>0</v>
      </c>
      <c r="BD25" s="6">
        <f t="shared" si="32"/>
        <v>0</v>
      </c>
      <c r="BE25" s="1">
        <f t="shared" si="26"/>
        <v>0</v>
      </c>
      <c r="BF25" s="1">
        <f t="shared" si="27"/>
        <v>0</v>
      </c>
      <c r="BG25" s="1">
        <f t="shared" si="28"/>
        <v>0</v>
      </c>
      <c r="BH25" s="1">
        <f t="shared" si="29"/>
        <v>0</v>
      </c>
      <c r="BI25" s="1">
        <f t="shared" si="30"/>
        <v>0</v>
      </c>
      <c r="BJ25" s="1">
        <f t="shared" si="31"/>
        <v>0</v>
      </c>
    </row>
    <row r="26" spans="1:62" x14ac:dyDescent="0.3">
      <c r="A26" s="1" t="s">
        <v>188</v>
      </c>
      <c r="B26" s="6">
        <f>IF(Apr!$E28&gt;0,VLOOKUP($A26,Apr!$O$4:$T$211,4,FALSE),0)</f>
        <v>0</v>
      </c>
      <c r="C26" s="6">
        <f>IF(Apr!$E28&gt;0,VLOOKUP($A26,Apr!$O$4:$T$211,5,FALSE)+Apr!L$4/1000,0)</f>
        <v>0</v>
      </c>
      <c r="D26" s="16">
        <f t="shared" si="0"/>
        <v>0</v>
      </c>
      <c r="E26" s="6">
        <f>IF(May!$E28&gt;0,VLOOKUP($A26,May!$O$4:$T$210,4,FALSE),0)</f>
        <v>0</v>
      </c>
      <c r="F26" s="6">
        <f>IF(May!$E28&gt;0,VLOOKUP($A26,May!$O$4:$T$210,5,FALSE)+May!L$4/1000,0)</f>
        <v>0</v>
      </c>
      <c r="G26" s="16">
        <f t="shared" si="1"/>
        <v>0</v>
      </c>
      <c r="H26" s="6">
        <f>IF(Jun!$E28&gt;0,VLOOKUP($A26,Jun!$O$4:$R$210,4,FALSE),0)</f>
        <v>0</v>
      </c>
      <c r="I26" s="6">
        <f>IF(Jun!$E28&gt;0,VLOOKUP($A26,Jun!$O$4:$T$210,5,FALSE)+Jun!L$4/1000,0)</f>
        <v>0</v>
      </c>
      <c r="J26" s="16">
        <f t="shared" si="2"/>
        <v>0</v>
      </c>
      <c r="K26" s="6">
        <f>IF(Jul!$E28&gt;0,VLOOKUP($A26,Jul!$O$4:$R$207,4,FALSE),0)</f>
        <v>0</v>
      </c>
      <c r="L26" s="6">
        <f>IF(Jul!$E28&gt;0,VLOOKUP($A26,Jul!$O$4:$T$207,5,FALSE)+Jul!$L$4/1000,0)</f>
        <v>0</v>
      </c>
      <c r="M26" s="16">
        <f t="shared" si="3"/>
        <v>0</v>
      </c>
      <c r="N26" s="6">
        <f>IF(Aug!$E28&gt;0,VLOOKUP($A26,Aug!$O$4:$R$207,4,FALSE),0)</f>
        <v>0</v>
      </c>
      <c r="O26" s="6">
        <f>IF(Aug!$E28&gt;0,VLOOKUP($A26,Aug!$O$4:$T$207,5,FALSE)+Aug!L$4/1000,0)</f>
        <v>0</v>
      </c>
      <c r="P26" s="16">
        <f t="shared" si="4"/>
        <v>0</v>
      </c>
      <c r="Q26" s="6">
        <f>IF(Sep!$E28&gt;0,VLOOKUP($A26,Sep!$O$4:$R$207,4,FALSE),0)</f>
        <v>0</v>
      </c>
      <c r="R26" s="6">
        <f>IF(Sep!$E28&gt;0,VLOOKUP($A26,Sep!$O$4:$T$207,5,FALSE)+Sep!L$4/1000,0)</f>
        <v>0</v>
      </c>
      <c r="S26" s="16">
        <f t="shared" si="5"/>
        <v>0</v>
      </c>
      <c r="T26" s="6">
        <f>IF(Oct!$E28&gt;0,VLOOKUP($A26,Oct!$O$4:$R$207,4,FALSE),0)</f>
        <v>0</v>
      </c>
      <c r="U26" s="6">
        <f>IF(Oct!$E28&gt;0,VLOOKUP($A26,Oct!$O$4:$T$207,5,FALSE)+Oct!L$4/1000,0)</f>
        <v>0</v>
      </c>
      <c r="V26" s="16">
        <f t="shared" si="6"/>
        <v>0</v>
      </c>
      <c r="W26" s="6">
        <f>IF(Nov!$E28&gt;0,VLOOKUP($A26,Nov!$O$4:$R$208,4,FALSE),0)</f>
        <v>0</v>
      </c>
      <c r="X26" s="6">
        <f>IF(Nov!$E28&gt;0,VLOOKUP($A26,Nov!$O$4:$T$208,5,FALSE)+Nov!L$4/1000,0)</f>
        <v>0</v>
      </c>
      <c r="Y26" s="16">
        <f t="shared" si="7"/>
        <v>0</v>
      </c>
      <c r="Z26" s="6">
        <f>IF(Dec!$E28&gt;0,VLOOKUP($A26,Dec!$O$4:$R$208,4,FALSE),0)</f>
        <v>0</v>
      </c>
      <c r="AA26" s="6">
        <f>IF(Dec!$E28&gt;0,VLOOKUP($A26,Dec!$O$4:$T$208,5,FALSE)+Dec!L$4/1000,0)</f>
        <v>0</v>
      </c>
      <c r="AB26" s="16">
        <f t="shared" si="8"/>
        <v>0</v>
      </c>
      <c r="AC26" s="6">
        <f>IF(Jan!$E28&gt;0,VLOOKUP($A26,Jan!$O$4:$R$208,4,FALSE),0)</f>
        <v>0</v>
      </c>
      <c r="AD26" s="6">
        <f>IF(Jan!$E28&gt;0,VLOOKUP($A26,Jan!$O$4:$T$208,5,FALSE)+Jan!L$4/1000,0)</f>
        <v>0</v>
      </c>
      <c r="AE26" s="16">
        <f t="shared" si="9"/>
        <v>0</v>
      </c>
      <c r="AF26" s="6">
        <f>IF(Feb!$E28&gt;0,VLOOKUP($A26,Feb!$O$4:$R$208,4,FALSE),0)</f>
        <v>0</v>
      </c>
      <c r="AG26" s="6">
        <f>IF(Feb!$E28&gt;0,VLOOKUP($A26,Feb!$O$4:$T$208,5,FALSE)+Feb!L$4/1000,0)</f>
        <v>0</v>
      </c>
      <c r="AH26" s="16">
        <f t="shared" si="10"/>
        <v>0</v>
      </c>
      <c r="AI26" s="6">
        <f>IF(Mar!$E28&gt;0,VLOOKUP($A26,Mar!$O$4:$R$208,4,FALSE),0)</f>
        <v>0</v>
      </c>
      <c r="AJ26" s="6">
        <f>IF(Mar!$E28&gt;0,VLOOKUP($A26,Mar!$O$4:$T$208,5,FALSE)+Mar!L$4/1000,0)</f>
        <v>0</v>
      </c>
      <c r="AK26" s="16">
        <f t="shared" si="11"/>
        <v>0</v>
      </c>
      <c r="AN26" s="67">
        <f t="shared" si="12"/>
        <v>0</v>
      </c>
      <c r="AQ26" s="1" t="str">
        <f t="shared" si="13"/>
        <v>Domenic Read-Garrett</v>
      </c>
      <c r="AR26" s="6">
        <f t="shared" si="14"/>
        <v>0</v>
      </c>
      <c r="AS26" s="6">
        <f t="shared" si="15"/>
        <v>0</v>
      </c>
      <c r="AT26" s="6">
        <f t="shared" si="16"/>
        <v>0</v>
      </c>
      <c r="AU26" s="6">
        <f t="shared" si="17"/>
        <v>0</v>
      </c>
      <c r="AV26" s="6">
        <f t="shared" si="18"/>
        <v>0</v>
      </c>
      <c r="AW26" s="6">
        <f t="shared" si="19"/>
        <v>0</v>
      </c>
      <c r="AX26" s="6">
        <f t="shared" si="20"/>
        <v>0</v>
      </c>
      <c r="AY26" s="6">
        <f t="shared" si="21"/>
        <v>0</v>
      </c>
      <c r="AZ26" s="6">
        <f t="shared" si="22"/>
        <v>0</v>
      </c>
      <c r="BA26" s="6">
        <f t="shared" si="23"/>
        <v>0</v>
      </c>
      <c r="BB26" s="6">
        <f t="shared" si="24"/>
        <v>0</v>
      </c>
      <c r="BC26" s="6">
        <f t="shared" si="25"/>
        <v>0</v>
      </c>
      <c r="BD26" s="6">
        <f t="shared" si="32"/>
        <v>0</v>
      </c>
      <c r="BE26" s="1">
        <f t="shared" si="26"/>
        <v>0</v>
      </c>
      <c r="BF26" s="1">
        <f t="shared" si="27"/>
        <v>0</v>
      </c>
      <c r="BG26" s="1">
        <f t="shared" si="28"/>
        <v>0</v>
      </c>
      <c r="BH26" s="1">
        <f t="shared" si="29"/>
        <v>0</v>
      </c>
      <c r="BI26" s="1">
        <f t="shared" si="30"/>
        <v>0</v>
      </c>
      <c r="BJ26" s="1">
        <f t="shared" si="31"/>
        <v>0</v>
      </c>
    </row>
    <row r="27" spans="1:62" x14ac:dyDescent="0.3">
      <c r="A27" s="1" t="s">
        <v>189</v>
      </c>
      <c r="B27" s="6">
        <f>IF(Apr!$E29&gt;0,VLOOKUP($A27,Apr!$O$4:$T$211,4,FALSE),0)</f>
        <v>28</v>
      </c>
      <c r="C27" s="6">
        <f>IF(Apr!$E29&gt;0,VLOOKUP($A27,Apr!$O$4:$T$211,5,FALSE)+Apr!L$4/1000,0)</f>
        <v>1.7999999999999999E-2</v>
      </c>
      <c r="D27" s="16">
        <f t="shared" si="0"/>
        <v>28.045999999999999</v>
      </c>
      <c r="E27" s="6">
        <f>IF(May!$E29&gt;0,VLOOKUP($A27,May!$O$4:$T$210,4,FALSE),0)</f>
        <v>28</v>
      </c>
      <c r="F27" s="6">
        <f>IF(May!$E29&gt;0,VLOOKUP($A27,May!$O$4:$T$210,5,FALSE)+May!L$4/1000,0)</f>
        <v>2.0230000000000001</v>
      </c>
      <c r="G27" s="16">
        <f t="shared" si="1"/>
        <v>30.050999999999998</v>
      </c>
      <c r="H27" s="6">
        <f>IF(Jun!$E29&gt;0,VLOOKUP($A27,Jun!$O$4:$R$210,4,FALSE),0)</f>
        <v>27</v>
      </c>
      <c r="I27" s="6">
        <f>IF(Jun!$E29&gt;0,VLOOKUP($A27,Jun!$O$4:$T$210,5,FALSE)+Jun!L$4/1000,0)</f>
        <v>1.9E-2</v>
      </c>
      <c r="J27" s="16">
        <f t="shared" si="2"/>
        <v>27.045999999999999</v>
      </c>
      <c r="K27" s="6">
        <f>IF(Jul!$E29&gt;0,VLOOKUP($A27,Jul!$O$4:$R$207,4,FALSE),0)</f>
        <v>0</v>
      </c>
      <c r="L27" s="6">
        <f>IF(Jul!$E29&gt;0,VLOOKUP($A27,Jul!$O$4:$T$207,5,FALSE)+Jul!$L$4/1000,0)</f>
        <v>0</v>
      </c>
      <c r="M27" s="16">
        <f t="shared" si="3"/>
        <v>0</v>
      </c>
      <c r="N27" s="6">
        <f>IF(Aug!$E29&gt;0,VLOOKUP($A27,Aug!$O$4:$R$207,4,FALSE),0)</f>
        <v>27</v>
      </c>
      <c r="O27" s="6">
        <f>IF(Aug!$E29&gt;0,VLOOKUP($A27,Aug!$O$4:$T$207,5,FALSE)+Aug!L$4/1000,0)</f>
        <v>1.7000000000000001E-2</v>
      </c>
      <c r="P27" s="16">
        <f t="shared" si="4"/>
        <v>27.044</v>
      </c>
      <c r="Q27" s="6">
        <f>IF(Sep!$E29&gt;0,VLOOKUP($A27,Sep!$O$4:$R$207,4,FALSE),0)</f>
        <v>36</v>
      </c>
      <c r="R27" s="6">
        <f>IF(Sep!$E29&gt;0,VLOOKUP($A27,Sep!$O$4:$T$207,5,FALSE)+Sep!L$4/1000,0)</f>
        <v>1.6E-2</v>
      </c>
      <c r="S27" s="16">
        <f t="shared" si="5"/>
        <v>36.052</v>
      </c>
      <c r="T27" s="6">
        <f>IF(Oct!$E29&gt;0,VLOOKUP($A27,Oct!$O$4:$R$207,4,FALSE),0)</f>
        <v>32</v>
      </c>
      <c r="U27" s="6">
        <f>IF(Oct!$E29&gt;0,VLOOKUP($A27,Oct!$O$4:$T$207,5,FALSE)+Oct!L$4/1000,0)</f>
        <v>1.7000000000000001E-2</v>
      </c>
      <c r="V27" s="16">
        <f t="shared" si="6"/>
        <v>32.048999999999999</v>
      </c>
      <c r="W27" s="6">
        <f>IF(Nov!$E29&gt;0,VLOOKUP($A27,Nov!$O$4:$R$208,4,FALSE),0)</f>
        <v>36</v>
      </c>
      <c r="X27" s="6">
        <f>IF(Nov!$E29&gt;0,VLOOKUP($A27,Nov!$O$4:$T$208,5,FALSE)+Nov!L$4/1000,0)</f>
        <v>2.0150000000000001</v>
      </c>
      <c r="Y27" s="16">
        <f t="shared" si="7"/>
        <v>38.051000000000002</v>
      </c>
      <c r="Z27" s="6">
        <f>IF(Dec!$E29&gt;0,VLOOKUP($A27,Dec!$O$4:$R$208,4,FALSE),0)</f>
        <v>36</v>
      </c>
      <c r="AA27" s="6">
        <f>IF(Dec!$E29&gt;0,VLOOKUP($A27,Dec!$O$4:$T$208,5,FALSE)+Dec!L$4/1000,0)</f>
        <v>2.0179999999999998</v>
      </c>
      <c r="AB27" s="16">
        <f t="shared" si="8"/>
        <v>38.054000000000002</v>
      </c>
      <c r="AC27" s="6">
        <f>IF(Jan!$E29&gt;0,VLOOKUP($A27,Jan!$O$4:$R$208,4,FALSE),0)</f>
        <v>37</v>
      </c>
      <c r="AD27" s="6">
        <f>IF(Jan!$E29&gt;0,VLOOKUP($A27,Jan!$O$4:$T$208,5,FALSE)+Jan!L$4/1000,0)</f>
        <v>1.4999999999999999E-2</v>
      </c>
      <c r="AE27" s="16">
        <f t="shared" si="9"/>
        <v>37.052</v>
      </c>
      <c r="AF27" s="6">
        <f>IF(Feb!$E29&gt;0,VLOOKUP($A27,Feb!$O$4:$R$208,4,FALSE),0)</f>
        <v>0</v>
      </c>
      <c r="AG27" s="6">
        <f>IF(Feb!$E29&gt;0,VLOOKUP($A27,Feb!$O$4:$T$208,5,FALSE)+Feb!L$4/1000,0)</f>
        <v>0</v>
      </c>
      <c r="AH27" s="16">
        <f t="shared" si="10"/>
        <v>0</v>
      </c>
      <c r="AI27" s="6">
        <f>IF(Mar!$E30&gt;0,VLOOKUP($A27,Mar!$O$4:$R$208,4,FALSE),0)</f>
        <v>0</v>
      </c>
      <c r="AJ27" s="6">
        <f>IF(Mar!$E30&gt;0,VLOOKUP($A27,Mar!$O$4:$T$208,5,FALSE)+Mar!L$4/1000,0)</f>
        <v>0</v>
      </c>
      <c r="AK27" s="16">
        <f t="shared" si="11"/>
        <v>0</v>
      </c>
      <c r="AN27" s="67">
        <f t="shared" si="12"/>
        <v>211.36714806666666</v>
      </c>
      <c r="AQ27" s="1" t="str">
        <f t="shared" si="13"/>
        <v>Dominic Kirby</v>
      </c>
      <c r="AR27" s="6">
        <f t="shared" si="14"/>
        <v>28.045999999999999</v>
      </c>
      <c r="AS27" s="6">
        <f t="shared" si="15"/>
        <v>30.050999999999998</v>
      </c>
      <c r="AT27" s="6">
        <f t="shared" si="16"/>
        <v>27.045999999999999</v>
      </c>
      <c r="AU27" s="6">
        <f t="shared" si="17"/>
        <v>0</v>
      </c>
      <c r="AV27" s="6">
        <f t="shared" si="18"/>
        <v>27.044</v>
      </c>
      <c r="AW27" s="6">
        <f t="shared" si="19"/>
        <v>36.052</v>
      </c>
      <c r="AX27" s="6">
        <f t="shared" si="20"/>
        <v>32.048999999999999</v>
      </c>
      <c r="AY27" s="6">
        <f t="shared" si="21"/>
        <v>38.051000000000002</v>
      </c>
      <c r="AZ27" s="6">
        <f t="shared" si="22"/>
        <v>38.054000000000002</v>
      </c>
      <c r="BA27" s="6">
        <f t="shared" si="23"/>
        <v>37.052</v>
      </c>
      <c r="BB27" s="6">
        <f t="shared" si="24"/>
        <v>0</v>
      </c>
      <c r="BC27" s="6">
        <f t="shared" si="25"/>
        <v>0</v>
      </c>
      <c r="BD27" s="6">
        <f t="shared" si="32"/>
        <v>0</v>
      </c>
      <c r="BE27" s="1">
        <f t="shared" si="26"/>
        <v>38.054000000000002</v>
      </c>
      <c r="BF27" s="1">
        <f t="shared" si="27"/>
        <v>38.051000000000002</v>
      </c>
      <c r="BG27" s="1">
        <f t="shared" si="28"/>
        <v>37.052</v>
      </c>
      <c r="BH27" s="1">
        <f t="shared" si="29"/>
        <v>36.052</v>
      </c>
      <c r="BI27" s="1">
        <f t="shared" si="30"/>
        <v>32.048999999999999</v>
      </c>
      <c r="BJ27" s="1">
        <f t="shared" si="31"/>
        <v>30.050999999999998</v>
      </c>
    </row>
    <row r="28" spans="1:62" x14ac:dyDescent="0.3">
      <c r="A28" s="1" t="s">
        <v>190</v>
      </c>
      <c r="B28" s="6">
        <f>IF(Apr!$E30&gt;0,VLOOKUP($A28,Apr!$O$4:$T$211,4,FALSE),0)</f>
        <v>40</v>
      </c>
      <c r="C28" s="6">
        <f>IF(Apr!$E30&gt;0,VLOOKUP($A28,Apr!$O$4:$T$211,5,FALSE)+Apr!L$4/1000,0)</f>
        <v>2.0179999999999998</v>
      </c>
      <c r="D28" s="16">
        <f t="shared" si="0"/>
        <v>42.058</v>
      </c>
      <c r="E28" s="6">
        <f>IF(May!$E30&gt;0,VLOOKUP($A28,May!$O$4:$T$210,4,FALSE),0)</f>
        <v>31</v>
      </c>
      <c r="F28" s="6">
        <f>IF(May!$E30&gt;0,VLOOKUP($A28,May!$O$4:$T$210,5,FALSE)+May!L$4/1000,0)</f>
        <v>2.3E-2</v>
      </c>
      <c r="G28" s="16">
        <f t="shared" si="1"/>
        <v>31.053999999999998</v>
      </c>
      <c r="H28" s="6">
        <f>IF(Jun!$E30&gt;0,VLOOKUP($A28,Jun!$O$4:$R$210,4,FALSE),0)</f>
        <v>36</v>
      </c>
      <c r="I28" s="6">
        <f>IF(Jun!$E30&gt;0,VLOOKUP($A28,Jun!$O$4:$T$210,5,FALSE)+Jun!L$4/1000,0)</f>
        <v>1.9E-2</v>
      </c>
      <c r="J28" s="16">
        <f t="shared" si="2"/>
        <v>36.055</v>
      </c>
      <c r="K28" s="6">
        <f>IF(Jul!$E30&gt;0,VLOOKUP($A28,Jul!$O$4:$R$207,4,FALSE),0)</f>
        <v>0</v>
      </c>
      <c r="L28" s="6">
        <f>IF(Jul!$E30&gt;0,VLOOKUP($A28,Jul!$O$4:$T$207,5,FALSE)+Jul!$L$4/1000,0)</f>
        <v>0</v>
      </c>
      <c r="M28" s="16">
        <f t="shared" si="3"/>
        <v>0</v>
      </c>
      <c r="N28" s="6">
        <f>IF(Aug!$E30&gt;0,VLOOKUP($A28,Aug!$O$4:$R$207,4,FALSE),0)</f>
        <v>0</v>
      </c>
      <c r="O28" s="6">
        <f>IF(Aug!$E30&gt;0,VLOOKUP($A28,Aug!$O$4:$T$207,5,FALSE)+Aug!L$4/1000,0)</f>
        <v>0</v>
      </c>
      <c r="P28" s="16">
        <f t="shared" si="4"/>
        <v>0</v>
      </c>
      <c r="Q28" s="6">
        <f>IF(Sep!$E30&gt;0,VLOOKUP($A28,Sep!$O$4:$R$207,4,FALSE),0)</f>
        <v>32</v>
      </c>
      <c r="R28" s="6">
        <f>IF(Sep!$E30&gt;0,VLOOKUP($A28,Sep!$O$4:$T$207,5,FALSE)+Sep!L$4/1000,0)</f>
        <v>1.6E-2</v>
      </c>
      <c r="S28" s="16">
        <f t="shared" si="5"/>
        <v>32.047999999999995</v>
      </c>
      <c r="T28" s="6">
        <f>IF(Oct!$E30&gt;0,VLOOKUP($A28,Oct!$O$4:$R$207,4,FALSE),0)</f>
        <v>0</v>
      </c>
      <c r="U28" s="6">
        <f>IF(Oct!$E30&gt;0,VLOOKUP($A28,Oct!$O$4:$T$207,5,FALSE)+Oct!L$4/1000,0)</f>
        <v>0</v>
      </c>
      <c r="V28" s="16">
        <f t="shared" si="6"/>
        <v>0</v>
      </c>
      <c r="W28" s="6">
        <f>IF(Nov!$E30&gt;0,VLOOKUP($A28,Nov!$O$4:$R$208,4,FALSE),0)</f>
        <v>0</v>
      </c>
      <c r="X28" s="6">
        <f>IF(Nov!$E30&gt;0,VLOOKUP($A28,Nov!$O$4:$T$208,5,FALSE)+Nov!L$4/1000,0)</f>
        <v>0</v>
      </c>
      <c r="Y28" s="16">
        <f t="shared" si="7"/>
        <v>0</v>
      </c>
      <c r="Z28" s="6">
        <f>IF(Dec!$E30&gt;0,VLOOKUP($A28,Dec!$O$4:$R$208,4,FALSE),0)</f>
        <v>0</v>
      </c>
      <c r="AA28" s="6">
        <f>IF(Dec!$E30&gt;0,VLOOKUP($A28,Dec!$O$4:$T$208,5,FALSE)+Dec!L$4/1000,0)</f>
        <v>0</v>
      </c>
      <c r="AB28" s="16">
        <f t="shared" si="8"/>
        <v>0</v>
      </c>
      <c r="AC28" s="6">
        <f>IF(Jan!$E30&gt;0,VLOOKUP($A28,Jan!$O$4:$R$208,4,FALSE),0)</f>
        <v>39</v>
      </c>
      <c r="AD28" s="6">
        <f>IF(Jan!$E30&gt;0,VLOOKUP($A28,Jan!$O$4:$T$208,5,FALSE)+Jan!L$4/1000,0)</f>
        <v>1.4999999999999999E-2</v>
      </c>
      <c r="AE28" s="16">
        <f t="shared" si="9"/>
        <v>39.054000000000002</v>
      </c>
      <c r="AF28" s="6">
        <f>IF(Feb!$E30&gt;0,VLOOKUP($A28,Feb!$O$4:$R$208,4,FALSE),0)</f>
        <v>0</v>
      </c>
      <c r="AG28" s="6">
        <f>IF(Feb!$E30&gt;0,VLOOKUP($A28,Feb!$O$4:$T$208,5,FALSE)+Feb!L$4/1000,0)</f>
        <v>0</v>
      </c>
      <c r="AH28" s="16">
        <f t="shared" si="10"/>
        <v>0</v>
      </c>
      <c r="AI28" s="6">
        <f>IF(Mar!$E31&gt;0,VLOOKUP($A28,Mar!$O$4:$R$208,4,FALSE),0)</f>
        <v>0</v>
      </c>
      <c r="AJ28" s="6">
        <f>IF(Mar!$E31&gt;0,VLOOKUP($A28,Mar!$O$4:$T$208,5,FALSE)+Mar!L$4/1000,0)</f>
        <v>0</v>
      </c>
      <c r="AK28" s="16">
        <f t="shared" si="11"/>
        <v>0</v>
      </c>
      <c r="AL28" s="99">
        <v>45108</v>
      </c>
      <c r="AM28" s="92">
        <v>30</v>
      </c>
      <c r="AN28" s="67">
        <f t="shared" si="12"/>
        <v>210.331287</v>
      </c>
      <c r="AQ28" s="1" t="str">
        <f t="shared" si="13"/>
        <v>Elizabeth Canavan</v>
      </c>
      <c r="AR28" s="6">
        <f t="shared" si="14"/>
        <v>42.058</v>
      </c>
      <c r="AS28" s="6">
        <f t="shared" si="15"/>
        <v>31.053999999999998</v>
      </c>
      <c r="AT28" s="6">
        <f t="shared" si="16"/>
        <v>36.055</v>
      </c>
      <c r="AU28" s="6">
        <f t="shared" si="17"/>
        <v>0</v>
      </c>
      <c r="AV28" s="6">
        <f t="shared" si="18"/>
        <v>0</v>
      </c>
      <c r="AW28" s="6">
        <f t="shared" si="19"/>
        <v>32.047999999999995</v>
      </c>
      <c r="AX28" s="6">
        <f t="shared" si="20"/>
        <v>0</v>
      </c>
      <c r="AY28" s="6">
        <f t="shared" si="21"/>
        <v>0</v>
      </c>
      <c r="AZ28" s="6">
        <f t="shared" si="22"/>
        <v>0</v>
      </c>
      <c r="BA28" s="6">
        <f t="shared" si="23"/>
        <v>39.054000000000002</v>
      </c>
      <c r="BB28" s="6">
        <f t="shared" si="24"/>
        <v>0</v>
      </c>
      <c r="BC28" s="6">
        <f t="shared" si="25"/>
        <v>0</v>
      </c>
      <c r="BD28" s="6">
        <f t="shared" si="32"/>
        <v>30</v>
      </c>
      <c r="BE28" s="1">
        <f t="shared" si="26"/>
        <v>42.058</v>
      </c>
      <c r="BF28" s="1">
        <f t="shared" si="27"/>
        <v>39.054000000000002</v>
      </c>
      <c r="BG28" s="1">
        <f t="shared" si="28"/>
        <v>36.055</v>
      </c>
      <c r="BH28" s="1">
        <f t="shared" si="29"/>
        <v>32.047999999999995</v>
      </c>
      <c r="BI28" s="1">
        <f t="shared" si="30"/>
        <v>31.053999999999998</v>
      </c>
      <c r="BJ28" s="1">
        <f t="shared" si="31"/>
        <v>0</v>
      </c>
    </row>
    <row r="29" spans="1:62" x14ac:dyDescent="0.3">
      <c r="A29" s="1" t="s">
        <v>191</v>
      </c>
      <c r="B29" s="6">
        <f>IF(Apr!$E31&gt;0,VLOOKUP($A29,Apr!$O$4:$T$211,4,FALSE),0)</f>
        <v>0</v>
      </c>
      <c r="C29" s="6">
        <f>IF(Apr!$E31&gt;0,VLOOKUP($A29,Apr!$O$4:$T$211,5,FALSE)+Apr!L$4/1000,0)</f>
        <v>0</v>
      </c>
      <c r="D29" s="16">
        <f t="shared" si="0"/>
        <v>0</v>
      </c>
      <c r="E29" s="6">
        <f>IF(May!$E31&gt;0,VLOOKUP($A29,May!$O$4:$T$210,4,FALSE),0)</f>
        <v>0</v>
      </c>
      <c r="F29" s="6">
        <f>IF(May!$E31&gt;0,VLOOKUP($A29,May!$O$4:$T$210,5,FALSE)+May!L$4/1000,0)</f>
        <v>0</v>
      </c>
      <c r="G29" s="16">
        <f t="shared" si="1"/>
        <v>0</v>
      </c>
      <c r="H29" s="6">
        <f>IF(Jun!$E31&gt;0,VLOOKUP($A29,Jun!$O$4:$R$210,4,FALSE),0)</f>
        <v>0</v>
      </c>
      <c r="I29" s="6">
        <f>IF(Jun!$E31&gt;0,VLOOKUP($A29,Jun!$O$4:$T$210,5,FALSE)+Jun!L$4/1000,0)</f>
        <v>0</v>
      </c>
      <c r="J29" s="16">
        <f t="shared" si="2"/>
        <v>0</v>
      </c>
      <c r="K29" s="6">
        <f>IF(Jul!$E31&gt;0,VLOOKUP($A29,Jul!$O$4:$R$207,4,FALSE),0)</f>
        <v>0</v>
      </c>
      <c r="L29" s="6">
        <f>IF(Jul!$E31&gt;0,VLOOKUP($A29,Jul!$O$4:$T$207,5,FALSE)+Jul!$L$4/1000,0)</f>
        <v>0</v>
      </c>
      <c r="M29" s="16">
        <f t="shared" si="3"/>
        <v>0</v>
      </c>
      <c r="N29" s="6">
        <f>IF(Aug!$E31&gt;0,VLOOKUP($A29,Aug!$O$4:$R$207,4,FALSE),0)</f>
        <v>0</v>
      </c>
      <c r="O29" s="6">
        <f>IF(Aug!$E31&gt;0,VLOOKUP($A29,Aug!$O$4:$T$207,5,FALSE)+Aug!L$4/1000,0)</f>
        <v>0</v>
      </c>
      <c r="P29" s="16">
        <f t="shared" si="4"/>
        <v>0</v>
      </c>
      <c r="Q29" s="6">
        <f>IF(Sep!$E31&gt;0,VLOOKUP($A29,Sep!$O$4:$R$207,4,FALSE),0)</f>
        <v>0</v>
      </c>
      <c r="R29" s="6">
        <f>IF(Sep!$E31&gt;0,VLOOKUP($A29,Sep!$O$4:$T$207,5,FALSE)+Sep!L$4/1000,0)</f>
        <v>0</v>
      </c>
      <c r="S29" s="16">
        <f t="shared" si="5"/>
        <v>0</v>
      </c>
      <c r="T29" s="6">
        <f>IF(Oct!$E31&gt;0,VLOOKUP($A29,Oct!$O$4:$R$207,4,FALSE),0)</f>
        <v>0</v>
      </c>
      <c r="U29" s="6">
        <f>IF(Oct!$E31&gt;0,VLOOKUP($A29,Oct!$O$4:$T$207,5,FALSE)+Oct!L$4/1000,0)</f>
        <v>0</v>
      </c>
      <c r="V29" s="16">
        <f t="shared" si="6"/>
        <v>0</v>
      </c>
      <c r="W29" s="6">
        <f>IF(Nov!$E31&gt;0,VLOOKUP($A29,Nov!$O$4:$R$208,4,FALSE),0)</f>
        <v>0</v>
      </c>
      <c r="X29" s="6">
        <f>IF(Nov!$E31&gt;0,VLOOKUP($A29,Nov!$O$4:$T$208,5,FALSE)+Nov!L$4/1000,0)</f>
        <v>0</v>
      </c>
      <c r="Y29" s="16">
        <f t="shared" si="7"/>
        <v>0</v>
      </c>
      <c r="Z29" s="6">
        <f>IF(Dec!$E31&gt;0,VLOOKUP($A29,Dec!$O$4:$R$208,4,FALSE),0)</f>
        <v>0</v>
      </c>
      <c r="AA29" s="6">
        <f>IF(Dec!$E31&gt;0,VLOOKUP($A29,Dec!$O$4:$T$208,5,FALSE)+Dec!L$4/1000,0)</f>
        <v>0</v>
      </c>
      <c r="AB29" s="16">
        <f t="shared" si="8"/>
        <v>0</v>
      </c>
      <c r="AC29" s="6">
        <f>IF(Jan!$E31&gt;0,VLOOKUP($A29,Jan!$O$4:$R$208,4,FALSE),0)</f>
        <v>0</v>
      </c>
      <c r="AD29" s="6">
        <f>IF(Jan!$E31&gt;0,VLOOKUP($A29,Jan!$O$4:$T$208,5,FALSE)+Jan!L$4/1000,0)</f>
        <v>0</v>
      </c>
      <c r="AE29" s="16">
        <f t="shared" si="9"/>
        <v>0</v>
      </c>
      <c r="AF29" s="6">
        <f>IF(Feb!$E31&gt;0,VLOOKUP($A29,Feb!$O$4:$R$208,4,FALSE),0)</f>
        <v>0</v>
      </c>
      <c r="AG29" s="6">
        <f>IF(Feb!$E31&gt;0,VLOOKUP($A29,Feb!$O$4:$T$208,5,FALSE)+Feb!L$4/1000,0)</f>
        <v>0</v>
      </c>
      <c r="AH29" s="16">
        <f t="shared" si="10"/>
        <v>0</v>
      </c>
      <c r="AI29" s="6">
        <f>IF(Mar!$E32&gt;0,VLOOKUP($A29,Mar!$O$4:$R$208,4,FALSE),0)</f>
        <v>0</v>
      </c>
      <c r="AJ29" s="6">
        <f>IF(Mar!$E32&gt;0,VLOOKUP($A29,Mar!$O$4:$T$208,5,FALSE)+Mar!L$4/1000,0)</f>
        <v>0</v>
      </c>
      <c r="AK29" s="16">
        <f t="shared" si="11"/>
        <v>0</v>
      </c>
      <c r="AN29" s="67">
        <f t="shared" si="12"/>
        <v>0</v>
      </c>
      <c r="AQ29" s="1" t="str">
        <f t="shared" si="13"/>
        <v>Gavin Stanfield</v>
      </c>
      <c r="AR29" s="6">
        <f t="shared" si="14"/>
        <v>0</v>
      </c>
      <c r="AS29" s="6">
        <f t="shared" si="15"/>
        <v>0</v>
      </c>
      <c r="AT29" s="6">
        <f t="shared" si="16"/>
        <v>0</v>
      </c>
      <c r="AU29" s="6">
        <f t="shared" si="17"/>
        <v>0</v>
      </c>
      <c r="AV29" s="6">
        <f t="shared" si="18"/>
        <v>0</v>
      </c>
      <c r="AW29" s="6">
        <f t="shared" si="19"/>
        <v>0</v>
      </c>
      <c r="AX29" s="6">
        <f t="shared" si="20"/>
        <v>0</v>
      </c>
      <c r="AY29" s="6">
        <f t="shared" si="21"/>
        <v>0</v>
      </c>
      <c r="AZ29" s="6">
        <f t="shared" si="22"/>
        <v>0</v>
      </c>
      <c r="BA29" s="6">
        <f t="shared" si="23"/>
        <v>0</v>
      </c>
      <c r="BB29" s="6">
        <f t="shared" si="24"/>
        <v>0</v>
      </c>
      <c r="BC29" s="6">
        <f t="shared" si="25"/>
        <v>0</v>
      </c>
      <c r="BD29" s="6">
        <f t="shared" si="32"/>
        <v>0</v>
      </c>
      <c r="BE29" s="1">
        <f t="shared" si="26"/>
        <v>0</v>
      </c>
      <c r="BF29" s="1">
        <f t="shared" si="27"/>
        <v>0</v>
      </c>
      <c r="BG29" s="1">
        <f t="shared" si="28"/>
        <v>0</v>
      </c>
      <c r="BH29" s="1">
        <f t="shared" si="29"/>
        <v>0</v>
      </c>
      <c r="BI29" s="1">
        <f t="shared" si="30"/>
        <v>0</v>
      </c>
      <c r="BJ29" s="1">
        <f t="shared" si="31"/>
        <v>0</v>
      </c>
    </row>
    <row r="30" spans="1:62" x14ac:dyDescent="0.3">
      <c r="A30" s="1" t="s">
        <v>171</v>
      </c>
      <c r="B30" s="6">
        <f>IF(Apr!$E32&gt;0,VLOOKUP($A30,Apr!$O$4:$T$211,4,FALSE),0)</f>
        <v>27</v>
      </c>
      <c r="C30" s="6">
        <f>IF(Apr!$E32&gt;0,VLOOKUP($A30,Apr!$O$4:$T$211,5,FALSE)+Apr!L$4/1000,0)</f>
        <v>1.7999999999999999E-2</v>
      </c>
      <c r="D30" s="16">
        <f t="shared" si="0"/>
        <v>27.045000000000002</v>
      </c>
      <c r="E30" s="6">
        <f>IF(May!$E32&gt;0,VLOOKUP($A30,May!$O$4:$T$210,4,FALSE),0)</f>
        <v>20</v>
      </c>
      <c r="F30" s="6">
        <f>IF(May!$E32&gt;0,VLOOKUP($A30,May!$O$4:$T$210,5,FALSE)+May!L$4/1000,0)</f>
        <v>2.3E-2</v>
      </c>
      <c r="G30" s="16">
        <f t="shared" si="1"/>
        <v>20.042999999999999</v>
      </c>
      <c r="H30" s="6">
        <f>IF(Jun!$E32&gt;0,VLOOKUP($A30,Jun!$O$4:$R$210,4,FALSE),0)</f>
        <v>25</v>
      </c>
      <c r="I30" s="6">
        <f>IF(Jun!$E32&gt;0,VLOOKUP($A30,Jun!$O$4:$T$210,5,FALSE)+Jun!L$4/1000,0)</f>
        <v>1.9E-2</v>
      </c>
      <c r="J30" s="16">
        <f t="shared" si="2"/>
        <v>25.043999999999997</v>
      </c>
      <c r="K30" s="6">
        <f>IF(Jul!$E32&gt;0,VLOOKUP($A30,Jul!$O$4:$R$207,4,FALSE),0)</f>
        <v>28</v>
      </c>
      <c r="L30" s="6">
        <f>IF(Jul!$E32&gt;0,VLOOKUP($A30,Jul!$O$4:$T$207,5,FALSE)+Jul!$L$4/1000,0)</f>
        <v>1.7999999999999999E-2</v>
      </c>
      <c r="M30" s="16">
        <f t="shared" si="3"/>
        <v>28.045999999999999</v>
      </c>
      <c r="N30" s="6">
        <f>IF(Aug!$E32&gt;0,VLOOKUP($A30,Aug!$O$4:$R$207,4,FALSE),0)</f>
        <v>36</v>
      </c>
      <c r="O30" s="6">
        <f>IF(Aug!$E32&gt;0,VLOOKUP($A30,Aug!$O$4:$T$207,5,FALSE)+Aug!L$4/1000,0)</f>
        <v>1.7000000000000001E-2</v>
      </c>
      <c r="P30" s="16">
        <f t="shared" si="4"/>
        <v>36.053000000000004</v>
      </c>
      <c r="Q30" s="6">
        <f>IF(Sep!$E32&gt;0,VLOOKUP($A30,Sep!$O$4:$R$207,4,FALSE),0)</f>
        <v>29</v>
      </c>
      <c r="R30" s="6">
        <f>IF(Sep!$E32&gt;0,VLOOKUP($A30,Sep!$O$4:$T$207,5,FALSE)+Sep!L$4/1000,0)</f>
        <v>1.6E-2</v>
      </c>
      <c r="S30" s="16">
        <f t="shared" si="5"/>
        <v>29.044999999999998</v>
      </c>
      <c r="T30" s="6">
        <f>IF(Oct!$E32&gt;0,VLOOKUP($A30,Oct!$O$4:$R$207,4,FALSE),0)</f>
        <v>0</v>
      </c>
      <c r="U30" s="6">
        <f>IF(Oct!$E32&gt;0,VLOOKUP($A30,Oct!$O$4:$T$207,5,FALSE)+Oct!L$4/1000,0)</f>
        <v>0</v>
      </c>
      <c r="V30" s="16">
        <f t="shared" si="6"/>
        <v>0</v>
      </c>
      <c r="W30" s="6">
        <f>IF(Nov!$E32&gt;0,VLOOKUP($A30,Nov!$O$4:$R$208,4,FALSE),0)</f>
        <v>32</v>
      </c>
      <c r="X30" s="6">
        <f>IF(Nov!$E32&gt;0,VLOOKUP($A30,Nov!$O$4:$T$208,5,FALSE)+Nov!L$4/1000,0)</f>
        <v>1.4999999999999999E-2</v>
      </c>
      <c r="Y30" s="16">
        <f t="shared" si="7"/>
        <v>32.046999999999997</v>
      </c>
      <c r="Z30" s="6">
        <f>IF(Dec!$E32&gt;0,VLOOKUP($A30,Dec!$O$4:$R$208,4,FALSE),0)</f>
        <v>25</v>
      </c>
      <c r="AA30" s="6">
        <f>IF(Dec!$E32&gt;0,VLOOKUP($A30,Dec!$O$4:$T$208,5,FALSE)+Dec!L$4/1000,0)</f>
        <v>1.7999999999999999E-2</v>
      </c>
      <c r="AB30" s="16">
        <f t="shared" si="8"/>
        <v>25.042999999999999</v>
      </c>
      <c r="AC30" s="6">
        <f>IF(Jan!$E32&gt;0,VLOOKUP($A30,Jan!$O$4:$R$208,4,FALSE),0)</f>
        <v>32</v>
      </c>
      <c r="AD30" s="6">
        <f>IF(Jan!$E32&gt;0,VLOOKUP($A30,Jan!$O$4:$T$208,5,FALSE)+Jan!L$4/1000,0)</f>
        <v>2.0150000000000001</v>
      </c>
      <c r="AE30" s="16">
        <f t="shared" si="9"/>
        <v>34.046999999999997</v>
      </c>
      <c r="AF30" s="6">
        <f>IF(Feb!$E32&gt;0,VLOOKUP($A30,Feb!$O$4:$R$208,4,FALSE),0)</f>
        <v>0</v>
      </c>
      <c r="AG30" s="6">
        <f>IF(Feb!$E32&gt;0,VLOOKUP($A30,Feb!$O$4:$T$208,5,FALSE)+Feb!L$4/1000,0)</f>
        <v>0</v>
      </c>
      <c r="AH30" s="16">
        <f t="shared" si="10"/>
        <v>0</v>
      </c>
      <c r="AI30" s="6">
        <f>IF(Mar!$E33&gt;0,VLOOKUP($A30,Mar!$O$4:$R$208,4,FALSE),0)</f>
        <v>0</v>
      </c>
      <c r="AJ30" s="6">
        <f>IF(Mar!$E33&gt;0,VLOOKUP($A30,Mar!$O$4:$T$208,5,FALSE)+Mar!L$4/1000,0)</f>
        <v>0</v>
      </c>
      <c r="AK30" s="16">
        <f t="shared" si="11"/>
        <v>0</v>
      </c>
      <c r="AN30" s="67">
        <f t="shared" si="12"/>
        <v>186.33681139999996</v>
      </c>
      <c r="AQ30" s="1" t="str">
        <f t="shared" si="13"/>
        <v>Gillian Anderson</v>
      </c>
      <c r="AR30" s="6">
        <f t="shared" si="14"/>
        <v>27.045000000000002</v>
      </c>
      <c r="AS30" s="6">
        <f t="shared" si="15"/>
        <v>20.042999999999999</v>
      </c>
      <c r="AT30" s="6">
        <f t="shared" si="16"/>
        <v>25.043999999999997</v>
      </c>
      <c r="AU30" s="6">
        <f t="shared" si="17"/>
        <v>28.045999999999999</v>
      </c>
      <c r="AV30" s="6">
        <f t="shared" si="18"/>
        <v>36.053000000000004</v>
      </c>
      <c r="AW30" s="6">
        <f t="shared" si="19"/>
        <v>29.044999999999998</v>
      </c>
      <c r="AX30" s="6">
        <f t="shared" si="20"/>
        <v>0</v>
      </c>
      <c r="AY30" s="6">
        <f t="shared" si="21"/>
        <v>32.046999999999997</v>
      </c>
      <c r="AZ30" s="6">
        <f t="shared" si="22"/>
        <v>25.042999999999999</v>
      </c>
      <c r="BA30" s="6">
        <f t="shared" si="23"/>
        <v>34.046999999999997</v>
      </c>
      <c r="BB30" s="6">
        <f t="shared" si="24"/>
        <v>0</v>
      </c>
      <c r="BC30" s="6">
        <f t="shared" si="25"/>
        <v>0</v>
      </c>
      <c r="BD30" s="6">
        <f t="shared" si="32"/>
        <v>0</v>
      </c>
      <c r="BE30" s="1">
        <f t="shared" si="26"/>
        <v>36.053000000000004</v>
      </c>
      <c r="BF30" s="1">
        <f t="shared" si="27"/>
        <v>34.046999999999997</v>
      </c>
      <c r="BG30" s="1">
        <f t="shared" si="28"/>
        <v>32.046999999999997</v>
      </c>
      <c r="BH30" s="1">
        <f t="shared" si="29"/>
        <v>29.044999999999998</v>
      </c>
      <c r="BI30" s="1">
        <f t="shared" si="30"/>
        <v>28.045999999999999</v>
      </c>
      <c r="BJ30" s="1">
        <f t="shared" si="31"/>
        <v>27.045000000000002</v>
      </c>
    </row>
    <row r="31" spans="1:62" x14ac:dyDescent="0.3">
      <c r="A31" s="1" t="s">
        <v>192</v>
      </c>
      <c r="B31" s="6">
        <f>IF(Apr!$E33&gt;0,VLOOKUP($A31,Apr!$O$4:$T$211,4,FALSE),0)</f>
        <v>0</v>
      </c>
      <c r="C31" s="6">
        <f>IF(Apr!$E33&gt;0,VLOOKUP($A31,Apr!$O$4:$T$211,5,FALSE)+Apr!L$4/1000,0)</f>
        <v>0</v>
      </c>
      <c r="D31" s="16">
        <f t="shared" si="0"/>
        <v>0</v>
      </c>
      <c r="E31" s="6">
        <f>IF(May!$E33&gt;0,VLOOKUP($A31,May!$O$4:$T$210,4,FALSE),0)</f>
        <v>0</v>
      </c>
      <c r="F31" s="6">
        <f>IF(May!$E33&gt;0,VLOOKUP($A31,May!$O$4:$T$210,5,FALSE)+May!L$4/1000,0)</f>
        <v>0</v>
      </c>
      <c r="G31" s="16">
        <f t="shared" si="1"/>
        <v>0</v>
      </c>
      <c r="H31" s="6">
        <f>IF(Jun!$E33&gt;0,VLOOKUP($A31,Jun!$O$4:$R$210,4,FALSE),0)</f>
        <v>0</v>
      </c>
      <c r="I31" s="6">
        <f>IF(Jun!$E33&gt;0,VLOOKUP($A31,Jun!$O$4:$T$210,5,FALSE)+Jun!L$4/1000,0)</f>
        <v>0</v>
      </c>
      <c r="J31" s="16">
        <f t="shared" si="2"/>
        <v>0</v>
      </c>
      <c r="K31" s="6">
        <f>IF(Jul!$E33&gt;0,VLOOKUP($A31,Jul!$O$4:$R$207,4,FALSE),0)</f>
        <v>27</v>
      </c>
      <c r="L31" s="6">
        <f>IF(Jul!$E33&gt;0,VLOOKUP($A31,Jul!$O$4:$T$207,5,FALSE)+Jul!$L$4/1000,0)</f>
        <v>1.7999999999999999E-2</v>
      </c>
      <c r="M31" s="16">
        <f t="shared" si="3"/>
        <v>27.045000000000002</v>
      </c>
      <c r="N31" s="6">
        <f>IF(Aug!$E33&gt;0,VLOOKUP($A31,Aug!$O$4:$R$207,4,FALSE),0)</f>
        <v>25</v>
      </c>
      <c r="O31" s="6">
        <f>IF(Aug!$E33&gt;0,VLOOKUP($A31,Aug!$O$4:$T$207,5,FALSE)+Aug!L$4/1000,0)</f>
        <v>2.0169999999999999</v>
      </c>
      <c r="P31" s="16">
        <f t="shared" si="4"/>
        <v>27.041999999999998</v>
      </c>
      <c r="Q31" s="6">
        <f>IF(Sep!$E33&gt;0,VLOOKUP($A31,Sep!$O$4:$R$207,4,FALSE),0)</f>
        <v>33</v>
      </c>
      <c r="R31" s="6">
        <f>IF(Sep!$E33&gt;0,VLOOKUP($A31,Sep!$O$4:$T$207,5,FALSE)+Sep!L$4/1000,0)</f>
        <v>2.016</v>
      </c>
      <c r="S31" s="16">
        <f t="shared" si="5"/>
        <v>35.048999999999999</v>
      </c>
      <c r="T31" s="6">
        <f>IF(Oct!$E33&gt;0,VLOOKUP($A31,Oct!$O$4:$R$207,4,FALSE),0)</f>
        <v>30</v>
      </c>
      <c r="U31" s="6">
        <f>IF(Oct!$E33&gt;0,VLOOKUP($A31,Oct!$O$4:$T$207,5,FALSE)+Oct!L$4/1000,0)</f>
        <v>1.7000000000000001E-2</v>
      </c>
      <c r="V31" s="16">
        <f t="shared" si="6"/>
        <v>30.047000000000001</v>
      </c>
      <c r="W31" s="6">
        <f>IF(Nov!$E33&gt;0,VLOOKUP($A31,Nov!$O$4:$R$208,4,FALSE),0)</f>
        <v>35</v>
      </c>
      <c r="X31" s="6">
        <f>IF(Nov!$E33&gt;0,VLOOKUP($A31,Nov!$O$4:$T$208,5,FALSE)+Nov!L$4/1000,0)</f>
        <v>2.0150000000000001</v>
      </c>
      <c r="Y31" s="16">
        <f t="shared" si="7"/>
        <v>37.049999999999997</v>
      </c>
      <c r="Z31" s="6">
        <f>IF(Dec!$E33&gt;0,VLOOKUP($A31,Dec!$O$4:$R$208,4,FALSE),0)</f>
        <v>0</v>
      </c>
      <c r="AA31" s="6">
        <f>IF(Dec!$E33&gt;0,VLOOKUP($A31,Dec!$O$4:$T$208,5,FALSE)+Dec!L$4/1000,0)</f>
        <v>0</v>
      </c>
      <c r="AB31" s="16">
        <f t="shared" si="8"/>
        <v>0</v>
      </c>
      <c r="AC31" s="6">
        <f>IF(Jan!$E33&gt;0,VLOOKUP($A31,Jan!$O$4:$R$208,4,FALSE),0)</f>
        <v>0</v>
      </c>
      <c r="AD31" s="6">
        <f>IF(Jan!$E33&gt;0,VLOOKUP($A31,Jan!$O$4:$T$208,5,FALSE)+Jan!L$4/1000,0)</f>
        <v>0</v>
      </c>
      <c r="AE31" s="16">
        <f t="shared" si="9"/>
        <v>0</v>
      </c>
      <c r="AF31" s="6">
        <f>IF(Feb!$E33&gt;0,VLOOKUP($A31,Feb!$O$4:$R$208,4,FALSE),0)</f>
        <v>0</v>
      </c>
      <c r="AG31" s="6">
        <f>IF(Feb!$E33&gt;0,VLOOKUP($A31,Feb!$O$4:$T$208,5,FALSE)+Feb!L$4/1000,0)</f>
        <v>0</v>
      </c>
      <c r="AH31" s="16">
        <f t="shared" si="10"/>
        <v>0</v>
      </c>
      <c r="AI31" s="6">
        <f>IF(Mar!$E34&gt;0,VLOOKUP($A31,Mar!$O$4:$R$208,4,FALSE),0)</f>
        <v>0</v>
      </c>
      <c r="AJ31" s="6">
        <f>IF(Mar!$E34&gt;0,VLOOKUP($A31,Mar!$O$4:$T$208,5,FALSE)+Mar!L$4/1000,0)</f>
        <v>0</v>
      </c>
      <c r="AK31" s="16">
        <f t="shared" si="11"/>
        <v>0</v>
      </c>
      <c r="AN31" s="67">
        <f t="shared" si="12"/>
        <v>156.28774239999998</v>
      </c>
      <c r="AQ31" s="1" t="str">
        <f t="shared" si="13"/>
        <v>Gillian Draper</v>
      </c>
      <c r="AR31" s="6">
        <f t="shared" si="14"/>
        <v>0</v>
      </c>
      <c r="AS31" s="6">
        <f t="shared" si="15"/>
        <v>0</v>
      </c>
      <c r="AT31" s="6">
        <f t="shared" si="16"/>
        <v>0</v>
      </c>
      <c r="AU31" s="6">
        <f t="shared" si="17"/>
        <v>27.045000000000002</v>
      </c>
      <c r="AV31" s="6">
        <f t="shared" si="18"/>
        <v>27.041999999999998</v>
      </c>
      <c r="AW31" s="6">
        <f t="shared" si="19"/>
        <v>35.048999999999999</v>
      </c>
      <c r="AX31" s="6">
        <f t="shared" si="20"/>
        <v>30.047000000000001</v>
      </c>
      <c r="AY31" s="6">
        <f t="shared" si="21"/>
        <v>37.049999999999997</v>
      </c>
      <c r="AZ31" s="6">
        <f t="shared" si="22"/>
        <v>0</v>
      </c>
      <c r="BA31" s="6">
        <f t="shared" si="23"/>
        <v>0</v>
      </c>
      <c r="BB31" s="6">
        <f t="shared" si="24"/>
        <v>0</v>
      </c>
      <c r="BC31" s="6">
        <f t="shared" si="25"/>
        <v>0</v>
      </c>
      <c r="BD31" s="6">
        <f t="shared" si="32"/>
        <v>0</v>
      </c>
      <c r="BE31" s="1">
        <f t="shared" si="26"/>
        <v>37.049999999999997</v>
      </c>
      <c r="BF31" s="1">
        <f t="shared" si="27"/>
        <v>35.048999999999999</v>
      </c>
      <c r="BG31" s="1">
        <f t="shared" si="28"/>
        <v>30.047000000000001</v>
      </c>
      <c r="BH31" s="1">
        <f t="shared" si="29"/>
        <v>27.045000000000002</v>
      </c>
      <c r="BI31" s="1">
        <f t="shared" si="30"/>
        <v>27.041999999999998</v>
      </c>
      <c r="BJ31" s="1">
        <f t="shared" si="31"/>
        <v>0</v>
      </c>
    </row>
    <row r="32" spans="1:62" x14ac:dyDescent="0.3">
      <c r="A32" s="1" t="s">
        <v>193</v>
      </c>
      <c r="B32" s="6">
        <f>IF(Apr!$E34&gt;0,VLOOKUP($A32,Apr!$O$4:$T$211,4,FALSE),0)</f>
        <v>0</v>
      </c>
      <c r="C32" s="6">
        <f>IF(Apr!$E34&gt;0,VLOOKUP($A32,Apr!$O$4:$T$211,5,FALSE)+Apr!L$4/1000,0)</f>
        <v>0</v>
      </c>
      <c r="D32" s="16">
        <f t="shared" si="0"/>
        <v>0</v>
      </c>
      <c r="E32" s="6">
        <f>IF(May!$E34&gt;0,VLOOKUP($A32,May!$O$4:$T$210,4,FALSE),0)</f>
        <v>0</v>
      </c>
      <c r="F32" s="6">
        <f>IF(May!$E34&gt;0,VLOOKUP($A32,May!$O$4:$T$210,5,FALSE)+May!L$4/1000,0)</f>
        <v>0</v>
      </c>
      <c r="G32" s="16">
        <f t="shared" si="1"/>
        <v>0</v>
      </c>
      <c r="H32" s="6">
        <f>IF(Jun!$E34&gt;0,VLOOKUP($A32,Jun!$O$4:$R$210,4,FALSE),0)</f>
        <v>0</v>
      </c>
      <c r="I32" s="6">
        <f>IF(Jun!$E34&gt;0,VLOOKUP($A32,Jun!$O$4:$T$210,5,FALSE)+Jun!L$4/1000,0)</f>
        <v>0</v>
      </c>
      <c r="J32" s="16">
        <f t="shared" si="2"/>
        <v>0</v>
      </c>
      <c r="K32" s="6">
        <f>IF(Jul!$E34&gt;0,VLOOKUP($A32,Jul!$O$4:$R$207,4,FALSE),0)</f>
        <v>35</v>
      </c>
      <c r="L32" s="6">
        <f>IF(Jul!$E34&gt;0,VLOOKUP($A32,Jul!$O$4:$T$207,5,FALSE)+Jul!$L$4/1000,0)</f>
        <v>1.7999999999999999E-2</v>
      </c>
      <c r="M32" s="16">
        <f t="shared" si="3"/>
        <v>35.052999999999997</v>
      </c>
      <c r="N32" s="6">
        <f>IF(Aug!$E34&gt;0,VLOOKUP($A32,Aug!$O$4:$R$207,4,FALSE),0)</f>
        <v>26</v>
      </c>
      <c r="O32" s="6">
        <f>IF(Aug!$E34&gt;0,VLOOKUP($A32,Aug!$O$4:$T$207,5,FALSE)+Aug!L$4/1000,0)</f>
        <v>2.0169999999999999</v>
      </c>
      <c r="P32" s="16">
        <f t="shared" si="4"/>
        <v>28.042999999999999</v>
      </c>
      <c r="Q32" s="6">
        <f>IF(Sep!$E34&gt;0,VLOOKUP($A32,Sep!$O$4:$R$207,4,FALSE),0)</f>
        <v>0</v>
      </c>
      <c r="R32" s="6">
        <f>IF(Sep!$E34&gt;0,VLOOKUP($A32,Sep!$O$4:$T$207,5,FALSE)+Sep!L$4/1000,0)</f>
        <v>0</v>
      </c>
      <c r="S32" s="16">
        <f t="shared" si="5"/>
        <v>0</v>
      </c>
      <c r="T32" s="6">
        <f>IF(Oct!$E34&gt;0,VLOOKUP($A32,Oct!$O$4:$R$207,4,FALSE),0)</f>
        <v>0</v>
      </c>
      <c r="U32" s="6">
        <f>IF(Oct!$E34&gt;0,VLOOKUP($A32,Oct!$O$4:$T$207,5,FALSE)+Oct!L$4/1000,0)</f>
        <v>0</v>
      </c>
      <c r="V32" s="16">
        <f t="shared" si="6"/>
        <v>0</v>
      </c>
      <c r="W32" s="6">
        <f>IF(Nov!$E34&gt;0,VLOOKUP($A32,Nov!$O$4:$R$208,4,FALSE),0)</f>
        <v>0</v>
      </c>
      <c r="X32" s="6">
        <f>IF(Nov!$E34&gt;0,VLOOKUP($A32,Nov!$O$4:$T$208,5,FALSE)+Nov!L$4/1000,0)</f>
        <v>0</v>
      </c>
      <c r="Y32" s="16">
        <f t="shared" si="7"/>
        <v>0</v>
      </c>
      <c r="Z32" s="6">
        <f>IF(Dec!$E34&gt;0,VLOOKUP($A32,Dec!$O$4:$R$208,4,FALSE),0)</f>
        <v>0</v>
      </c>
      <c r="AA32" s="6">
        <f>IF(Dec!$E34&gt;0,VLOOKUP($A32,Dec!$O$4:$T$208,5,FALSE)+Dec!L$4/1000,0)</f>
        <v>0</v>
      </c>
      <c r="AB32" s="16">
        <f t="shared" si="8"/>
        <v>0</v>
      </c>
      <c r="AC32" s="6">
        <f>IF(Jan!$E34&gt;0,VLOOKUP($A32,Jan!$O$4:$R$208,4,FALSE),0)</f>
        <v>0</v>
      </c>
      <c r="AD32" s="6">
        <f>IF(Jan!$E34&gt;0,VLOOKUP($A32,Jan!$O$4:$T$208,5,FALSE)+Jan!L$4/1000,0)</f>
        <v>0</v>
      </c>
      <c r="AE32" s="16">
        <f t="shared" si="9"/>
        <v>0</v>
      </c>
      <c r="AF32" s="6">
        <f>IF(Feb!$E34&gt;0,VLOOKUP($A32,Feb!$O$4:$R$208,4,FALSE),0)</f>
        <v>0</v>
      </c>
      <c r="AG32" s="6">
        <f>IF(Feb!$E34&gt;0,VLOOKUP($A32,Feb!$O$4:$T$208,5,FALSE)+Feb!L$4/1000,0)</f>
        <v>0</v>
      </c>
      <c r="AH32" s="16">
        <f t="shared" si="10"/>
        <v>0</v>
      </c>
      <c r="AI32" s="6">
        <f>IF(Mar!$E36&gt;0,VLOOKUP($A32,Mar!$O$4:$R$208,4,FALSE),0)</f>
        <v>0</v>
      </c>
      <c r="AJ32" s="6">
        <f>IF(Mar!$E36&gt;0,VLOOKUP($A32,Mar!$O$4:$T$208,5,FALSE)+Mar!L$4/1000,0)</f>
        <v>0</v>
      </c>
      <c r="AK32" s="16">
        <f t="shared" si="11"/>
        <v>0</v>
      </c>
      <c r="AN32" s="67">
        <f t="shared" si="12"/>
        <v>63.140400666666658</v>
      </c>
      <c r="AQ32" s="1" t="str">
        <f t="shared" si="13"/>
        <v>Graham Cunliffe</v>
      </c>
      <c r="AR32" s="6">
        <f t="shared" si="14"/>
        <v>0</v>
      </c>
      <c r="AS32" s="6">
        <f t="shared" si="15"/>
        <v>0</v>
      </c>
      <c r="AT32" s="6">
        <f t="shared" si="16"/>
        <v>0</v>
      </c>
      <c r="AU32" s="6">
        <f t="shared" si="17"/>
        <v>35.052999999999997</v>
      </c>
      <c r="AV32" s="6">
        <f t="shared" si="18"/>
        <v>28.042999999999999</v>
      </c>
      <c r="AW32" s="6">
        <f t="shared" si="19"/>
        <v>0</v>
      </c>
      <c r="AX32" s="6">
        <f t="shared" si="20"/>
        <v>0</v>
      </c>
      <c r="AY32" s="6">
        <f t="shared" si="21"/>
        <v>0</v>
      </c>
      <c r="AZ32" s="6">
        <f t="shared" si="22"/>
        <v>0</v>
      </c>
      <c r="BA32" s="6">
        <f t="shared" si="23"/>
        <v>0</v>
      </c>
      <c r="BB32" s="6">
        <f t="shared" si="24"/>
        <v>0</v>
      </c>
      <c r="BC32" s="6">
        <f t="shared" si="25"/>
        <v>0</v>
      </c>
      <c r="BD32" s="6">
        <f t="shared" si="32"/>
        <v>0</v>
      </c>
      <c r="BE32" s="1">
        <f t="shared" si="26"/>
        <v>35.052999999999997</v>
      </c>
      <c r="BF32" s="1">
        <f t="shared" si="27"/>
        <v>28.042999999999999</v>
      </c>
      <c r="BG32" s="1">
        <f t="shared" si="28"/>
        <v>0</v>
      </c>
      <c r="BH32" s="1">
        <f t="shared" si="29"/>
        <v>0</v>
      </c>
      <c r="BI32" s="1">
        <f t="shared" si="30"/>
        <v>0</v>
      </c>
      <c r="BJ32" s="1">
        <f t="shared" si="31"/>
        <v>0</v>
      </c>
    </row>
    <row r="33" spans="1:62" x14ac:dyDescent="0.3">
      <c r="A33" s="1" t="s">
        <v>223</v>
      </c>
      <c r="B33" s="6">
        <f>IF(Apr!$E35&gt;0,VLOOKUP($A33,Apr!$O$4:$T$211,4,FALSE),0)</f>
        <v>0</v>
      </c>
      <c r="C33" s="6">
        <f>IF(Apr!$E35&gt;0,VLOOKUP($A33,Apr!$O$4:$T$211,5,FALSE)+Apr!L$4/1000,0)</f>
        <v>0</v>
      </c>
      <c r="D33" s="16">
        <f t="shared" si="0"/>
        <v>0</v>
      </c>
      <c r="E33" s="6">
        <f>IF(May!$E35&gt;0,VLOOKUP($A33,May!$O$4:$T$210,4,FALSE),0)</f>
        <v>21</v>
      </c>
      <c r="F33" s="6">
        <f>IF(May!$E35&gt;0,VLOOKUP($A33,May!$O$4:$T$210,5,FALSE)+May!L$4/1000,0)</f>
        <v>2.3E-2</v>
      </c>
      <c r="G33" s="16">
        <f t="shared" si="1"/>
        <v>21.044</v>
      </c>
      <c r="H33" s="6">
        <f>IF(Jun!$E35&gt;0,VLOOKUP($A33,Jun!$O$4:$R$210,4,FALSE),0)</f>
        <v>0</v>
      </c>
      <c r="I33" s="6">
        <f>IF(Jun!$E35&gt;0,VLOOKUP($A33,Jun!$O$4:$T$210,5,FALSE)+Jun!L$4/1000,0)</f>
        <v>0</v>
      </c>
      <c r="J33" s="16">
        <f t="shared" si="2"/>
        <v>0</v>
      </c>
      <c r="K33" s="6">
        <f>IF(Jul!$E35&gt;0,VLOOKUP($A33,Jul!$O$4:$R$207,4,FALSE),0)</f>
        <v>25</v>
      </c>
      <c r="L33" s="6">
        <f>IF(Jul!$E35&gt;0,VLOOKUP($A33,Jul!$O$4:$T$207,5,FALSE)+Jul!$L$4/1000,0)</f>
        <v>1.7999999999999999E-2</v>
      </c>
      <c r="M33" s="16">
        <f t="shared" si="3"/>
        <v>25.042999999999999</v>
      </c>
      <c r="N33" s="6">
        <f>IF(Aug!$E35&gt;0,VLOOKUP($A33,Aug!$O$4:$R$207,4,FALSE),0)</f>
        <v>0</v>
      </c>
      <c r="O33" s="6">
        <f>IF(Aug!$E35&gt;0,VLOOKUP($A33,Aug!$O$4:$T$207,5,FALSE)+Aug!L$4/1000,0)</f>
        <v>0</v>
      </c>
      <c r="P33" s="16">
        <f t="shared" si="4"/>
        <v>0</v>
      </c>
      <c r="Q33" s="6">
        <f>IF(Sep!$E35&gt;0,VLOOKUP($A33,Sep!$O$4:$R$207,4,FALSE),0)</f>
        <v>28</v>
      </c>
      <c r="R33" s="6">
        <f>IF(Sep!$E35&gt;0,VLOOKUP($A33,Sep!$O$4:$T$207,5,FALSE)+Sep!L$4/1000,0)</f>
        <v>2.016</v>
      </c>
      <c r="S33" s="16">
        <f t="shared" si="5"/>
        <v>30.043999999999997</v>
      </c>
      <c r="T33" s="6">
        <f>IF(Oct!$E35&gt;0,VLOOKUP($A33,Oct!$O$4:$R$207,4,FALSE),0)</f>
        <v>0</v>
      </c>
      <c r="U33" s="6">
        <f>IF(Oct!$E35&gt;0,VLOOKUP($A33,Oct!$O$4:$T$207,5,FALSE)+Oct!L$4/1000,0)</f>
        <v>0</v>
      </c>
      <c r="V33" s="16">
        <f t="shared" si="6"/>
        <v>0</v>
      </c>
      <c r="W33" s="6">
        <f>IF(Nov!$E35&gt;0,VLOOKUP($A33,Nov!$O$4:$R$208,4,FALSE),0)</f>
        <v>0</v>
      </c>
      <c r="X33" s="6">
        <f>IF(Nov!$E35&gt;0,VLOOKUP($A33,Nov!$O$4:$T$208,5,FALSE)+Nov!L$4/1000,0)</f>
        <v>0</v>
      </c>
      <c r="Y33" s="16">
        <f t="shared" si="7"/>
        <v>0</v>
      </c>
      <c r="Z33" s="6">
        <f>IF(Dec!$E35&gt;0,VLOOKUP($A33,Dec!$O$4:$R$208,4,FALSE),0)</f>
        <v>0</v>
      </c>
      <c r="AA33" s="6">
        <f>IF(Dec!$E35&gt;0,VLOOKUP($A33,Dec!$O$4:$T$208,5,FALSE)+Dec!L$4/1000,0)</f>
        <v>0</v>
      </c>
      <c r="AB33" s="16">
        <f t="shared" si="8"/>
        <v>0</v>
      </c>
      <c r="AC33" s="6">
        <f>IF(Jan!$E35&gt;0,VLOOKUP($A33,Jan!$O$4:$R$208,4,FALSE),0)</f>
        <v>30</v>
      </c>
      <c r="AD33" s="6">
        <f>IF(Jan!$E35&gt;0,VLOOKUP($A33,Jan!$O$4:$T$208,5,FALSE)+Jan!L$4/1000,0)</f>
        <v>1.4999999999999999E-2</v>
      </c>
      <c r="AE33" s="16">
        <f t="shared" si="9"/>
        <v>30.045000000000002</v>
      </c>
      <c r="AF33" s="6">
        <f>IF(Feb!$E35&gt;0,VLOOKUP($A33,Feb!$O$4:$R$208,4,FALSE),0)</f>
        <v>0</v>
      </c>
      <c r="AG33" s="6">
        <f>IF(Feb!$E35&gt;0,VLOOKUP($A33,Feb!$O$4:$T$208,5,FALSE)+Feb!L$4/1000,0)</f>
        <v>0</v>
      </c>
      <c r="AH33" s="16">
        <f t="shared" si="10"/>
        <v>0</v>
      </c>
      <c r="AI33" s="6">
        <f>IF(Mar!$E36&gt;0,VLOOKUP($A33,Mar!$O$4:$R$208,4,FALSE),0)</f>
        <v>0</v>
      </c>
      <c r="AJ33" s="6">
        <f>IF(Mar!$E36&gt;0,VLOOKUP($A33,Mar!$O$4:$T$208,5,FALSE)+Mar!L$4/1000,0)</f>
        <v>0</v>
      </c>
      <c r="AK33" s="16">
        <f t="shared" si="11"/>
        <v>0</v>
      </c>
      <c r="AN33" s="67">
        <f t="shared" si="12"/>
        <v>106.22106826666666</v>
      </c>
      <c r="AQ33" s="1" t="str">
        <f t="shared" ref="AQ33" si="33">A33</f>
        <v>Graham Webster</v>
      </c>
      <c r="AR33" s="6">
        <f t="shared" ref="AR33" si="34">D33</f>
        <v>0</v>
      </c>
      <c r="AS33" s="6">
        <f t="shared" ref="AS33" si="35">G33</f>
        <v>21.044</v>
      </c>
      <c r="AT33" s="6">
        <f t="shared" ref="AT33" si="36">J33</f>
        <v>0</v>
      </c>
      <c r="AU33" s="6">
        <f t="shared" ref="AU33" si="37">M33</f>
        <v>25.042999999999999</v>
      </c>
      <c r="AV33" s="6">
        <f t="shared" ref="AV33" si="38">P33</f>
        <v>0</v>
      </c>
      <c r="AW33" s="6">
        <f t="shared" ref="AW33" si="39">S33</f>
        <v>30.043999999999997</v>
      </c>
      <c r="AX33" s="6">
        <f t="shared" ref="AX33" si="40">V33</f>
        <v>0</v>
      </c>
      <c r="AY33" s="6">
        <f t="shared" ref="AY33" si="41">Y33</f>
        <v>0</v>
      </c>
      <c r="AZ33" s="6">
        <f t="shared" ref="AZ33" si="42">AB33</f>
        <v>0</v>
      </c>
      <c r="BA33" s="6">
        <f t="shared" ref="BA33" si="43">AE33</f>
        <v>30.045000000000002</v>
      </c>
      <c r="BB33" s="6">
        <f t="shared" ref="BB33" si="44">AH33</f>
        <v>0</v>
      </c>
      <c r="BC33" s="6">
        <f t="shared" ref="BC33" si="45">AK33</f>
        <v>0</v>
      </c>
      <c r="BD33" s="6">
        <f t="shared" ref="BD33" si="46">AM33</f>
        <v>0</v>
      </c>
      <c r="BE33" s="1">
        <f t="shared" si="26"/>
        <v>30.045000000000002</v>
      </c>
      <c r="BF33" s="1">
        <f t="shared" si="27"/>
        <v>30.043999999999997</v>
      </c>
      <c r="BG33" s="1">
        <f t="shared" si="28"/>
        <v>25.042999999999999</v>
      </c>
      <c r="BH33" s="1">
        <f t="shared" si="29"/>
        <v>21.044</v>
      </c>
      <c r="BI33" s="1">
        <f t="shared" si="30"/>
        <v>0</v>
      </c>
      <c r="BJ33" s="1">
        <f t="shared" si="31"/>
        <v>0</v>
      </c>
    </row>
    <row r="34" spans="1:62" x14ac:dyDescent="0.3">
      <c r="A34" s="1" t="s">
        <v>1</v>
      </c>
      <c r="B34" s="6">
        <f>IF(Apr!$E36&gt;0,VLOOKUP($A34,Apr!$O$4:$T$211,4,FALSE),0)</f>
        <v>32</v>
      </c>
      <c r="C34" s="6">
        <f>IF(Apr!$E36&gt;0,VLOOKUP($A34,Apr!$O$4:$T$211,5,FALSE)+Apr!L$4/1000,0)</f>
        <v>1.7999999999999999E-2</v>
      </c>
      <c r="D34" s="16">
        <f t="shared" ref="D34:D65" si="47">B34+B34/1000+C34</f>
        <v>32.049999999999997</v>
      </c>
      <c r="E34" s="6">
        <f>IF(May!$E36&gt;0,VLOOKUP($A34,May!$O$4:$T$210,4,FALSE),0)</f>
        <v>19</v>
      </c>
      <c r="F34" s="6">
        <f>IF(May!$E36&gt;0,VLOOKUP($A34,May!$O$4:$T$210,5,FALSE)+May!L$4/1000,0)</f>
        <v>2.3E-2</v>
      </c>
      <c r="G34" s="16">
        <f t="shared" ref="G34:G65" si="48">E34+E34/1000+F34</f>
        <v>19.041999999999998</v>
      </c>
      <c r="H34" s="6">
        <f>IF(Jun!$E36&gt;0,VLOOKUP($A34,Jun!$O$4:$R$210,4,FALSE),0)</f>
        <v>28</v>
      </c>
      <c r="I34" s="6">
        <f>IF(Jun!$E36&gt;0,VLOOKUP($A34,Jun!$O$4:$T$210,5,FALSE)+Jun!L$4/1000,0)</f>
        <v>1.9E-2</v>
      </c>
      <c r="J34" s="16">
        <f t="shared" ref="J34:J65" si="49">H34+H34/1000+I34</f>
        <v>28.046999999999997</v>
      </c>
      <c r="K34" s="6">
        <f>IF(Jul!$E36&gt;0,VLOOKUP($A34,Jul!$O$4:$R$207,4,FALSE),0)</f>
        <v>39</v>
      </c>
      <c r="L34" s="6">
        <f>IF(Jul!$E36&gt;0,VLOOKUP($A34,Jul!$O$4:$T$207,5,FALSE)+Jul!$L$4/1000,0)</f>
        <v>1.7999999999999999E-2</v>
      </c>
      <c r="M34" s="16">
        <f t="shared" si="3"/>
        <v>39.057000000000002</v>
      </c>
      <c r="N34" s="6">
        <f>IF(Aug!$E36&gt;0,VLOOKUP($A34,Aug!$O$4:$R$207,4,FALSE),0)</f>
        <v>0</v>
      </c>
      <c r="O34" s="6">
        <f>IF(Aug!$E36&gt;0,VLOOKUP($A34,Aug!$O$4:$T$207,5,FALSE)+Aug!L$4/1000,0)</f>
        <v>0</v>
      </c>
      <c r="P34" s="16">
        <f t="shared" si="4"/>
        <v>0</v>
      </c>
      <c r="Q34" s="6">
        <f>IF(Sep!$E36&gt;0,VLOOKUP($A34,Sep!$O$4:$R$207,4,FALSE),0)</f>
        <v>0</v>
      </c>
      <c r="R34" s="6">
        <f>IF(Sep!$E36&gt;0,VLOOKUP($A34,Sep!$O$4:$T$207,5,FALSE)+Sep!L$4/1000,0)</f>
        <v>0</v>
      </c>
      <c r="S34" s="16">
        <f t="shared" si="5"/>
        <v>0</v>
      </c>
      <c r="T34" s="6">
        <f>IF(Oct!$E36&gt;0,VLOOKUP($A34,Oct!$O$4:$R$207,4,FALSE),0)</f>
        <v>24</v>
      </c>
      <c r="U34" s="6">
        <f>IF(Oct!$E36&gt;0,VLOOKUP($A34,Oct!$O$4:$T$207,5,FALSE)+Oct!L$4/1000,0)</f>
        <v>1.7000000000000001E-2</v>
      </c>
      <c r="V34" s="16">
        <f t="shared" si="6"/>
        <v>24.041</v>
      </c>
      <c r="W34" s="6">
        <f>IF(Nov!$E36&gt;0,VLOOKUP($A34,Nov!$O$4:$R$208,4,FALSE),0)</f>
        <v>0</v>
      </c>
      <c r="X34" s="6">
        <f>IF(Nov!$E36&gt;0,VLOOKUP($A34,Nov!$O$4:$T$208,5,FALSE)+Nov!L$4/1000,0)</f>
        <v>0</v>
      </c>
      <c r="Y34" s="16">
        <f t="shared" si="7"/>
        <v>0</v>
      </c>
      <c r="Z34" s="6">
        <f>IF(Dec!$E36&gt;0,VLOOKUP($A34,Dec!$O$4:$R$208,4,FALSE),0)</f>
        <v>23</v>
      </c>
      <c r="AA34" s="6">
        <f>IF(Dec!$E36&gt;0,VLOOKUP($A34,Dec!$O$4:$T$208,5,FALSE)+Dec!L$4/1000,0)</f>
        <v>1.7999999999999999E-2</v>
      </c>
      <c r="AB34" s="16">
        <f t="shared" si="8"/>
        <v>23.041</v>
      </c>
      <c r="AC34" s="6">
        <f>IF(Jan!$E36&gt;0,VLOOKUP($A34,Jan!$O$4:$R$208,4,FALSE),0)</f>
        <v>28</v>
      </c>
      <c r="AD34" s="6">
        <f>IF(Jan!$E36&gt;0,VLOOKUP($A34,Jan!$O$4:$T$208,5,FALSE)+Jan!L$4/1000,0)</f>
        <v>1.4999999999999999E-2</v>
      </c>
      <c r="AE34" s="16">
        <f t="shared" si="9"/>
        <v>28.042999999999999</v>
      </c>
      <c r="AF34" s="6">
        <f>IF(Feb!$E36&gt;0,VLOOKUP($A34,Feb!$O$4:$R$208,4,FALSE),0)</f>
        <v>33</v>
      </c>
      <c r="AG34" s="6">
        <f>IF(Feb!$E36&gt;0,VLOOKUP($A34,Feb!$O$4:$T$208,5,FALSE)+Feb!L$4/1000,0)</f>
        <v>2.0099999999999998</v>
      </c>
      <c r="AH34" s="16">
        <f t="shared" si="10"/>
        <v>35.042999999999999</v>
      </c>
      <c r="AI34" s="6">
        <f>IF(Mar!$E37&gt;0,VLOOKUP($A34,Mar!$O$4:$R$208,4,FALSE),0)</f>
        <v>0</v>
      </c>
      <c r="AJ34" s="6">
        <f>IF(Mar!$E37&gt;0,VLOOKUP($A34,Mar!$O$4:$T$208,5,FALSE)+Mar!L$4/1000,0)</f>
        <v>0</v>
      </c>
      <c r="AK34" s="16">
        <f t="shared" ref="AK34:AK65" si="50">AI34+AI34/1000+AJ34</f>
        <v>0</v>
      </c>
      <c r="AL34" s="99">
        <v>45139</v>
      </c>
      <c r="AM34" s="92">
        <v>30</v>
      </c>
      <c r="AN34" s="67">
        <f t="shared" ref="AN34:AN65" si="51">SUM(BE34:BM34)+BE34/1000+BF34/3000+BG34/5000+AM34</f>
        <v>216.33814800000002</v>
      </c>
      <c r="AQ34" s="1" t="str">
        <f t="shared" si="13"/>
        <v>Greg Oulton</v>
      </c>
      <c r="AR34" s="6">
        <f t="shared" si="14"/>
        <v>32.049999999999997</v>
      </c>
      <c r="AS34" s="6">
        <f t="shared" si="15"/>
        <v>19.041999999999998</v>
      </c>
      <c r="AT34" s="6">
        <f t="shared" si="16"/>
        <v>28.046999999999997</v>
      </c>
      <c r="AU34" s="6">
        <f t="shared" si="17"/>
        <v>39.057000000000002</v>
      </c>
      <c r="AV34" s="6">
        <f t="shared" si="18"/>
        <v>0</v>
      </c>
      <c r="AW34" s="6">
        <f t="shared" si="19"/>
        <v>0</v>
      </c>
      <c r="AX34" s="6">
        <f t="shared" si="20"/>
        <v>24.041</v>
      </c>
      <c r="AY34" s="6">
        <f t="shared" si="21"/>
        <v>0</v>
      </c>
      <c r="AZ34" s="6">
        <f t="shared" si="22"/>
        <v>23.041</v>
      </c>
      <c r="BA34" s="6">
        <f t="shared" si="23"/>
        <v>28.042999999999999</v>
      </c>
      <c r="BB34" s="6">
        <f t="shared" si="24"/>
        <v>35.042999999999999</v>
      </c>
      <c r="BC34" s="6">
        <f t="shared" si="25"/>
        <v>0</v>
      </c>
      <c r="BD34" s="6">
        <f t="shared" si="32"/>
        <v>30</v>
      </c>
      <c r="BE34" s="1">
        <f t="shared" si="26"/>
        <v>39.057000000000002</v>
      </c>
      <c r="BF34" s="1">
        <f t="shared" si="27"/>
        <v>35.042999999999999</v>
      </c>
      <c r="BG34" s="1">
        <f t="shared" si="28"/>
        <v>32.049999999999997</v>
      </c>
      <c r="BH34" s="1">
        <f t="shared" si="29"/>
        <v>28.046999999999997</v>
      </c>
      <c r="BI34" s="1">
        <f t="shared" si="30"/>
        <v>28.042999999999999</v>
      </c>
      <c r="BJ34" s="1">
        <f t="shared" si="31"/>
        <v>24.041</v>
      </c>
    </row>
    <row r="35" spans="1:62" x14ac:dyDescent="0.3">
      <c r="A35" s="1" t="s">
        <v>134</v>
      </c>
      <c r="B35" s="6">
        <f>IF(Apr!$E37&gt;0,VLOOKUP($A35,Apr!$O$4:$T$211,4,FALSE),0)</f>
        <v>0</v>
      </c>
      <c r="C35" s="6">
        <f>IF(Apr!$E37&gt;0,VLOOKUP($A35,Apr!$O$4:$T$211,5,FALSE)+Apr!L$4/1000,0)</f>
        <v>0</v>
      </c>
      <c r="D35" s="16">
        <f t="shared" si="47"/>
        <v>0</v>
      </c>
      <c r="E35" s="6">
        <f>IF(May!$E37&gt;0,VLOOKUP($A35,May!$O$4:$T$210,4,FALSE),0)</f>
        <v>0</v>
      </c>
      <c r="F35" s="6">
        <f>IF(May!$E37&gt;0,VLOOKUP($A35,May!$O$4:$T$210,5,FALSE)+May!L$4/1000,0)</f>
        <v>0</v>
      </c>
      <c r="G35" s="16">
        <f t="shared" si="48"/>
        <v>0</v>
      </c>
      <c r="H35" s="6">
        <f>IF(Jun!$E37&gt;0,VLOOKUP($A35,Jun!$O$4:$R$210,4,FALSE),0)</f>
        <v>0</v>
      </c>
      <c r="I35" s="6">
        <f>IF(Jun!$E37&gt;0,VLOOKUP($A35,Jun!$O$4:$T$210,5,FALSE)+Jun!L$4/1000,0)</f>
        <v>0</v>
      </c>
      <c r="J35" s="16">
        <f t="shared" si="49"/>
        <v>0</v>
      </c>
      <c r="K35" s="6">
        <f>IF(Jul!$E37&gt;0,VLOOKUP($A35,Jul!$O$4:$R$207,4,FALSE),0)</f>
        <v>0</v>
      </c>
      <c r="L35" s="6">
        <f>IF(Jul!$E37&gt;0,VLOOKUP($A35,Jul!$O$4:$T$207,5,FALSE)+Jul!$L$4/1000,0)</f>
        <v>0</v>
      </c>
      <c r="M35" s="16">
        <f t="shared" si="3"/>
        <v>0</v>
      </c>
      <c r="N35" s="6">
        <f>IF(Aug!$E37&gt;0,VLOOKUP($A35,Aug!$O$4:$R$207,4,FALSE),0)</f>
        <v>0</v>
      </c>
      <c r="O35" s="6">
        <f>IF(Aug!$E37&gt;0,VLOOKUP($A35,Aug!$O$4:$T$207,5,FALSE)+Aug!L$4/1000,0)</f>
        <v>0</v>
      </c>
      <c r="P35" s="16">
        <f t="shared" si="4"/>
        <v>0</v>
      </c>
      <c r="Q35" s="6">
        <f>IF(Sep!$E37&gt;0,VLOOKUP($A35,Sep!$O$4:$R$207,4,FALSE),0)</f>
        <v>0</v>
      </c>
      <c r="R35" s="6">
        <f>IF(Sep!$E37&gt;0,VLOOKUP($A35,Sep!$O$4:$T$207,5,FALSE)+Sep!L$4/1000,0)</f>
        <v>0</v>
      </c>
      <c r="S35" s="16">
        <f t="shared" si="5"/>
        <v>0</v>
      </c>
      <c r="T35" s="6">
        <f>IF(Oct!$E37&gt;0,VLOOKUP($A35,Oct!$O$4:$R$207,4,FALSE),0)</f>
        <v>0</v>
      </c>
      <c r="U35" s="6">
        <f>IF(Oct!$E37&gt;0,VLOOKUP($A35,Oct!$O$4:$T$207,5,FALSE)+Oct!L$4/1000,0)</f>
        <v>0</v>
      </c>
      <c r="V35" s="16">
        <f t="shared" si="6"/>
        <v>0</v>
      </c>
      <c r="W35" s="6">
        <f>IF(Nov!$E37&gt;0,VLOOKUP($A35,Nov!$O$4:$R$208,4,FALSE),0)</f>
        <v>0</v>
      </c>
      <c r="X35" s="6">
        <f>IF(Nov!$E37&gt;0,VLOOKUP($A35,Nov!$O$4:$T$208,5,FALSE)+Nov!L$4/1000,0)</f>
        <v>0</v>
      </c>
      <c r="Y35" s="16">
        <f t="shared" si="7"/>
        <v>0</v>
      </c>
      <c r="Z35" s="6">
        <f>IF(Dec!$E37&gt;0,VLOOKUP($A35,Dec!$O$4:$R$208,4,FALSE),0)</f>
        <v>0</v>
      </c>
      <c r="AA35" s="6">
        <f>IF(Dec!$E37&gt;0,VLOOKUP($A35,Dec!$O$4:$T$208,5,FALSE)+Dec!L$4/1000,0)</f>
        <v>0</v>
      </c>
      <c r="AB35" s="16">
        <f t="shared" si="8"/>
        <v>0</v>
      </c>
      <c r="AC35" s="6">
        <f>IF(Jan!$E37&gt;0,VLOOKUP($A35,Jan!$O$4:$R$208,4,FALSE),0)</f>
        <v>0</v>
      </c>
      <c r="AD35" s="6">
        <f>IF(Jan!$E37&gt;0,VLOOKUP($A35,Jan!$O$4:$T$208,5,FALSE)+Jan!L$4/1000,0)</f>
        <v>0</v>
      </c>
      <c r="AE35" s="16">
        <f t="shared" si="9"/>
        <v>0</v>
      </c>
      <c r="AF35" s="6">
        <f>IF(Feb!$E37&gt;0,VLOOKUP($A35,Feb!$O$4:$R$208,4,FALSE),0)</f>
        <v>0</v>
      </c>
      <c r="AG35" s="6">
        <f>IF(Feb!$E37&gt;0,VLOOKUP($A35,Feb!$O$4:$T$208,5,FALSE)+Feb!L$4/1000,0)</f>
        <v>0</v>
      </c>
      <c r="AH35" s="16">
        <f t="shared" si="10"/>
        <v>0</v>
      </c>
      <c r="AI35" s="6">
        <f>IF(Mar!$E38&gt;0,VLOOKUP($A35,Mar!$O$4:$R$208,4,FALSE),0)</f>
        <v>0</v>
      </c>
      <c r="AJ35" s="6">
        <f>IF(Mar!$E38&gt;0,VLOOKUP($A35,Mar!$O$4:$T$208,5,FALSE)+Mar!L$4/1000,0)</f>
        <v>0</v>
      </c>
      <c r="AK35" s="16">
        <f t="shared" si="50"/>
        <v>0</v>
      </c>
      <c r="AN35" s="67">
        <f t="shared" si="51"/>
        <v>0</v>
      </c>
      <c r="AQ35" s="1" t="str">
        <f t="shared" ref="AQ35:AQ66" si="52">A35</f>
        <v>Guest 35:00</v>
      </c>
      <c r="AR35" s="6">
        <f t="shared" ref="AR35:AR66" si="53">D35</f>
        <v>0</v>
      </c>
      <c r="AS35" s="6">
        <f t="shared" ref="AS35:AS66" si="54">G35</f>
        <v>0</v>
      </c>
      <c r="AT35" s="6">
        <f t="shared" ref="AT35:AT66" si="55">J35</f>
        <v>0</v>
      </c>
      <c r="AU35" s="6">
        <f t="shared" ref="AU35:AU66" si="56">M35</f>
        <v>0</v>
      </c>
      <c r="AV35" s="6">
        <f t="shared" ref="AV35:AV66" si="57">P35</f>
        <v>0</v>
      </c>
      <c r="AW35" s="6">
        <f t="shared" ref="AW35:AW66" si="58">S35</f>
        <v>0</v>
      </c>
      <c r="AX35" s="6">
        <f t="shared" ref="AX35:AX66" si="59">V35</f>
        <v>0</v>
      </c>
      <c r="AY35" s="6">
        <f t="shared" ref="AY35:AY66" si="60">Y35</f>
        <v>0</v>
      </c>
      <c r="AZ35" s="6">
        <f t="shared" ref="AZ35:AZ66" si="61">AB35</f>
        <v>0</v>
      </c>
      <c r="BA35" s="6">
        <f t="shared" ref="BA35:BA66" si="62">AE35</f>
        <v>0</v>
      </c>
      <c r="BB35" s="6">
        <f t="shared" ref="BB35:BB66" si="63">AH35</f>
        <v>0</v>
      </c>
      <c r="BC35" s="6">
        <f t="shared" ref="BC35:BC66" si="64">AK35</f>
        <v>0</v>
      </c>
      <c r="BD35" s="6">
        <f t="shared" si="32"/>
        <v>0</v>
      </c>
      <c r="BE35" s="1">
        <f t="shared" ref="BE35:BE66" si="65">LARGE($AR35:$BC35,1)</f>
        <v>0</v>
      </c>
      <c r="BF35" s="1">
        <f t="shared" ref="BF35:BF66" si="66">LARGE($AR35:$BC35,2)</f>
        <v>0</v>
      </c>
      <c r="BG35" s="1">
        <f t="shared" ref="BG35:BG66" si="67">LARGE($AR35:$BC35,3)</f>
        <v>0</v>
      </c>
      <c r="BH35" s="1">
        <f t="shared" ref="BH35:BH66" si="68">LARGE($AR35:$BC35,4)</f>
        <v>0</v>
      </c>
      <c r="BI35" s="1">
        <f t="shared" ref="BI35:BI66" si="69">LARGE($AR35:$BC35,5)</f>
        <v>0</v>
      </c>
      <c r="BJ35" s="1">
        <f t="shared" ref="BJ35:BJ66" si="70">LARGE($AR35:$BC35,6)</f>
        <v>0</v>
      </c>
    </row>
    <row r="36" spans="1:62" x14ac:dyDescent="0.3">
      <c r="A36" s="1" t="s">
        <v>133</v>
      </c>
      <c r="B36" s="6">
        <f>IF(Apr!$E38&gt;0,VLOOKUP($A36,Apr!$O$4:$T$211,4,FALSE),0)</f>
        <v>0</v>
      </c>
      <c r="C36" s="6">
        <f>IF(Apr!$E38&gt;0,VLOOKUP($A36,Apr!$O$4:$T$211,5,FALSE)+Apr!L$4/1000,0)</f>
        <v>0</v>
      </c>
      <c r="D36" s="16">
        <f t="shared" si="47"/>
        <v>0</v>
      </c>
      <c r="E36" s="6">
        <f>IF(May!$E38&gt;0,VLOOKUP($A36,May!$O$4:$T$210,4,FALSE),0)</f>
        <v>0</v>
      </c>
      <c r="F36" s="6">
        <f>IF(May!$E38&gt;0,VLOOKUP($A36,May!$O$4:$T$210,5,FALSE)+May!L$4/1000,0)</f>
        <v>0</v>
      </c>
      <c r="G36" s="16">
        <f t="shared" si="48"/>
        <v>0</v>
      </c>
      <c r="H36" s="6">
        <f>IF(Jun!$E38&gt;0,VLOOKUP($A36,Jun!$O$4:$R$210,4,FALSE),0)</f>
        <v>0</v>
      </c>
      <c r="I36" s="6">
        <f>IF(Jun!$E38&gt;0,VLOOKUP($A36,Jun!$O$4:$T$210,5,FALSE)+Jun!L$4/1000,0)</f>
        <v>0</v>
      </c>
      <c r="J36" s="16">
        <f t="shared" si="49"/>
        <v>0</v>
      </c>
      <c r="K36" s="6">
        <f>IF(Jul!$E38&gt;0,VLOOKUP($A36,Jul!$O$4:$R$207,4,FALSE),0)</f>
        <v>0</v>
      </c>
      <c r="L36" s="6">
        <f>IF(Jul!$E38&gt;0,VLOOKUP($A36,Jul!$O$4:$T$207,5,FALSE)+Jul!$L$4/1000,0)</f>
        <v>0</v>
      </c>
      <c r="M36" s="16">
        <f t="shared" si="3"/>
        <v>0</v>
      </c>
      <c r="N36" s="6">
        <f>IF(Aug!$E38&gt;0,VLOOKUP($A36,Aug!$O$4:$R$207,4,FALSE),0)</f>
        <v>0</v>
      </c>
      <c r="O36" s="6">
        <f>IF(Aug!$E38&gt;0,VLOOKUP($A36,Aug!$O$4:$T$207,5,FALSE)+Aug!L$4/1000,0)</f>
        <v>0</v>
      </c>
      <c r="P36" s="16">
        <f t="shared" si="4"/>
        <v>0</v>
      </c>
      <c r="Q36" s="6">
        <f>IF(Sep!$E38&gt;0,VLOOKUP($A36,Sep!$O$4:$R$207,4,FALSE),0)</f>
        <v>0</v>
      </c>
      <c r="R36" s="6">
        <f>IF(Sep!$E38&gt;0,VLOOKUP($A36,Sep!$O$4:$T$207,5,FALSE)+Sep!L$4/1000,0)</f>
        <v>0</v>
      </c>
      <c r="S36" s="16">
        <f t="shared" si="5"/>
        <v>0</v>
      </c>
      <c r="T36" s="6">
        <f>IF(Oct!$E38&gt;0,VLOOKUP($A36,Oct!$O$4:$R$207,4,FALSE),0)</f>
        <v>0</v>
      </c>
      <c r="U36" s="6">
        <f>IF(Oct!$E38&gt;0,VLOOKUP($A36,Oct!$O$4:$T$207,5,FALSE)+Oct!L$4/1000,0)</f>
        <v>0</v>
      </c>
      <c r="V36" s="16">
        <f t="shared" si="6"/>
        <v>0</v>
      </c>
      <c r="W36" s="6">
        <f>IF(Nov!$E38&gt;0,VLOOKUP($A36,Nov!$O$4:$R$208,4,FALSE),0)</f>
        <v>0</v>
      </c>
      <c r="X36" s="6">
        <f>IF(Nov!$E38&gt;0,VLOOKUP($A36,Nov!$O$4:$T$208,5,FALSE)+Nov!L$4/1000,0)</f>
        <v>0</v>
      </c>
      <c r="Y36" s="16">
        <f t="shared" si="7"/>
        <v>0</v>
      </c>
      <c r="Z36" s="6">
        <f>IF(Dec!$E38&gt;0,VLOOKUP($A36,Dec!$O$4:$R$208,4,FALSE),0)</f>
        <v>0</v>
      </c>
      <c r="AA36" s="6">
        <f>IF(Dec!$E38&gt;0,VLOOKUP($A36,Dec!$O$4:$T$208,5,FALSE)+Dec!L$4/1000,0)</f>
        <v>0</v>
      </c>
      <c r="AB36" s="16">
        <f t="shared" si="8"/>
        <v>0</v>
      </c>
      <c r="AC36" s="6">
        <f>IF(Jan!$E38&gt;0,VLOOKUP($A36,Jan!$O$4:$R$208,4,FALSE),0)</f>
        <v>0</v>
      </c>
      <c r="AD36" s="6">
        <f>IF(Jan!$E38&gt;0,VLOOKUP($A36,Jan!$O$4:$T$208,5,FALSE)+Jan!L$4/1000,0)</f>
        <v>0</v>
      </c>
      <c r="AE36" s="16">
        <f t="shared" si="9"/>
        <v>0</v>
      </c>
      <c r="AF36" s="6">
        <f>IF(Feb!$E38&gt;0,VLOOKUP($A36,Feb!$O$4:$R$208,4,FALSE),0)</f>
        <v>0</v>
      </c>
      <c r="AG36" s="6">
        <f>IF(Feb!$E38&gt;0,VLOOKUP($A36,Feb!$O$4:$T$208,5,FALSE)+Feb!L$4/1000,0)</f>
        <v>0</v>
      </c>
      <c r="AH36" s="16">
        <f t="shared" si="10"/>
        <v>0</v>
      </c>
      <c r="AI36" s="6">
        <f>IF(Mar!$E39&gt;0,VLOOKUP($A36,Mar!$O$4:$R$208,4,FALSE),0)</f>
        <v>0</v>
      </c>
      <c r="AJ36" s="6">
        <f>IF(Mar!$E39&gt;0,VLOOKUP($A36,Mar!$O$4:$T$208,5,FALSE)+Mar!L$4/1000,0)</f>
        <v>0</v>
      </c>
      <c r="AK36" s="16">
        <f t="shared" si="50"/>
        <v>0</v>
      </c>
      <c r="AN36" s="67">
        <f t="shared" si="51"/>
        <v>0</v>
      </c>
      <c r="AQ36" s="1" t="str">
        <f t="shared" si="52"/>
        <v>Guest 37:30</v>
      </c>
      <c r="AR36" s="6">
        <f t="shared" si="53"/>
        <v>0</v>
      </c>
      <c r="AS36" s="6">
        <f t="shared" si="54"/>
        <v>0</v>
      </c>
      <c r="AT36" s="6">
        <f t="shared" si="55"/>
        <v>0</v>
      </c>
      <c r="AU36" s="6">
        <f t="shared" si="56"/>
        <v>0</v>
      </c>
      <c r="AV36" s="6">
        <f t="shared" si="57"/>
        <v>0</v>
      </c>
      <c r="AW36" s="6">
        <f t="shared" si="58"/>
        <v>0</v>
      </c>
      <c r="AX36" s="6">
        <f t="shared" si="59"/>
        <v>0</v>
      </c>
      <c r="AY36" s="6">
        <f t="shared" si="60"/>
        <v>0</v>
      </c>
      <c r="AZ36" s="6">
        <f t="shared" si="61"/>
        <v>0</v>
      </c>
      <c r="BA36" s="6">
        <f t="shared" si="62"/>
        <v>0</v>
      </c>
      <c r="BB36" s="6">
        <f t="shared" si="63"/>
        <v>0</v>
      </c>
      <c r="BC36" s="6">
        <f t="shared" si="64"/>
        <v>0</v>
      </c>
      <c r="BD36" s="6">
        <f t="shared" si="32"/>
        <v>0</v>
      </c>
      <c r="BE36" s="1">
        <f t="shared" si="65"/>
        <v>0</v>
      </c>
      <c r="BF36" s="1">
        <f t="shared" si="66"/>
        <v>0</v>
      </c>
      <c r="BG36" s="1">
        <f t="shared" si="67"/>
        <v>0</v>
      </c>
      <c r="BH36" s="1">
        <f t="shared" si="68"/>
        <v>0</v>
      </c>
      <c r="BI36" s="1">
        <f t="shared" si="69"/>
        <v>0</v>
      </c>
      <c r="BJ36" s="1">
        <f t="shared" si="70"/>
        <v>0</v>
      </c>
    </row>
    <row r="37" spans="1:62" x14ac:dyDescent="0.3">
      <c r="A37" s="1" t="s">
        <v>159</v>
      </c>
      <c r="B37" s="6">
        <f>IF(Apr!$E39&gt;0,VLOOKUP($A37,Apr!$O$4:$T$211,4,FALSE),0)</f>
        <v>0</v>
      </c>
      <c r="C37" s="6">
        <f>IF(Apr!$E39&gt;0,VLOOKUP($A37,Apr!$O$4:$T$211,5,FALSE)+Apr!L$4/1000,0)</f>
        <v>0</v>
      </c>
      <c r="D37" s="16">
        <f t="shared" si="47"/>
        <v>0</v>
      </c>
      <c r="E37" s="6">
        <f>IF(May!$E39&gt;0,VLOOKUP($A37,May!$O$4:$T$210,4,FALSE),0)</f>
        <v>0</v>
      </c>
      <c r="F37" s="6">
        <f>IF(May!$E39&gt;0,VLOOKUP($A37,May!$O$4:$T$210,5,FALSE)+May!L$4/1000,0)</f>
        <v>0</v>
      </c>
      <c r="G37" s="16">
        <f t="shared" si="48"/>
        <v>0</v>
      </c>
      <c r="H37" s="6">
        <f>IF(Jun!$E39&gt;0,VLOOKUP($A37,Jun!$O$4:$R$210,4,FALSE),0)</f>
        <v>0</v>
      </c>
      <c r="I37" s="6">
        <f>IF(Jun!$E39&gt;0,VLOOKUP($A37,Jun!$O$4:$T$210,5,FALSE)+Jun!L$4/1000,0)</f>
        <v>0</v>
      </c>
      <c r="J37" s="16">
        <f t="shared" si="49"/>
        <v>0</v>
      </c>
      <c r="K37" s="6">
        <f>IF(Jul!$E39&gt;0,VLOOKUP($A37,Jul!$O$4:$R$207,4,FALSE),0)</f>
        <v>0</v>
      </c>
      <c r="L37" s="6">
        <f>IF(Jul!$E39&gt;0,VLOOKUP($A37,Jul!$O$4:$T$207,5,FALSE)+Jul!$L$4/1000,0)</f>
        <v>0</v>
      </c>
      <c r="M37" s="16">
        <f t="shared" si="3"/>
        <v>0</v>
      </c>
      <c r="N37" s="6">
        <f>IF(Aug!$E39&gt;0,VLOOKUP($A37,Aug!$O$4:$R$207,4,FALSE),0)</f>
        <v>0</v>
      </c>
      <c r="O37" s="6">
        <f>IF(Aug!$E39&gt;0,VLOOKUP($A37,Aug!$O$4:$T$207,5,FALSE)+Aug!L$4/1000,0)</f>
        <v>0</v>
      </c>
      <c r="P37" s="16">
        <f t="shared" si="4"/>
        <v>0</v>
      </c>
      <c r="Q37" s="6">
        <f>IF(Sep!$E39&gt;0,VLOOKUP($A37,Sep!$O$4:$R$207,4,FALSE),0)</f>
        <v>0</v>
      </c>
      <c r="R37" s="6">
        <f>IF(Sep!$E39&gt;0,VLOOKUP($A37,Sep!$O$4:$T$207,5,FALSE)+Sep!L$4/1000,0)</f>
        <v>0</v>
      </c>
      <c r="S37" s="16">
        <f t="shared" si="5"/>
        <v>0</v>
      </c>
      <c r="T37" s="6">
        <f>IF(Oct!$E39&gt;0,VLOOKUP($A37,Oct!$O$4:$R$207,4,FALSE),0)</f>
        <v>0</v>
      </c>
      <c r="U37" s="6">
        <f>IF(Oct!$E39&gt;0,VLOOKUP($A37,Oct!$O$4:$T$207,5,FALSE)+Oct!L$4/1000,0)</f>
        <v>0</v>
      </c>
      <c r="V37" s="16">
        <f t="shared" si="6"/>
        <v>0</v>
      </c>
      <c r="W37" s="6">
        <f>IF(Nov!$E39&gt;0,VLOOKUP($A37,Nov!$O$4:$R$208,4,FALSE),0)</f>
        <v>0</v>
      </c>
      <c r="X37" s="6">
        <f>IF(Nov!$E39&gt;0,VLOOKUP($A37,Nov!$O$4:$T$208,5,FALSE)+Nov!L$4/1000,0)</f>
        <v>0</v>
      </c>
      <c r="Y37" s="16">
        <f t="shared" si="7"/>
        <v>0</v>
      </c>
      <c r="Z37" s="6">
        <f>IF(Dec!$E39&gt;0,VLOOKUP($A37,Dec!$O$4:$R$208,4,FALSE),0)</f>
        <v>0</v>
      </c>
      <c r="AA37" s="6">
        <f>IF(Dec!$E39&gt;0,VLOOKUP($A37,Dec!$O$4:$T$208,5,FALSE)+Dec!L$4/1000,0)</f>
        <v>0</v>
      </c>
      <c r="AB37" s="16">
        <f t="shared" si="8"/>
        <v>0</v>
      </c>
      <c r="AC37" s="6">
        <f>IF(Jan!$E39&gt;0,VLOOKUP($A37,Jan!$O$4:$R$208,4,FALSE),0)</f>
        <v>0</v>
      </c>
      <c r="AD37" s="6">
        <f>IF(Jan!$E39&gt;0,VLOOKUP($A37,Jan!$O$4:$T$208,5,FALSE)+Jan!L$4/1000,0)</f>
        <v>0</v>
      </c>
      <c r="AE37" s="16">
        <f t="shared" si="9"/>
        <v>0</v>
      </c>
      <c r="AF37" s="6">
        <f>IF(Feb!$E39&gt;0,VLOOKUP($A37,Feb!$O$4:$R$208,4,FALSE),0)</f>
        <v>0</v>
      </c>
      <c r="AG37" s="6">
        <f>IF(Feb!$E39&gt;0,VLOOKUP($A37,Feb!$O$4:$T$208,5,FALSE)+Feb!L$4/1000,0)</f>
        <v>0</v>
      </c>
      <c r="AH37" s="16">
        <f t="shared" si="10"/>
        <v>0</v>
      </c>
      <c r="AI37" s="6">
        <f>IF(Mar!$E40&gt;0,VLOOKUP($A37,Mar!$O$4:$R$208,4,FALSE),0)</f>
        <v>0</v>
      </c>
      <c r="AJ37" s="6">
        <f>IF(Mar!$E40&gt;0,VLOOKUP($A37,Mar!$O$4:$T$208,5,FALSE)+Mar!L$4/1000,0)</f>
        <v>0</v>
      </c>
      <c r="AK37" s="16">
        <f t="shared" si="50"/>
        <v>0</v>
      </c>
      <c r="AN37" s="67">
        <f t="shared" si="51"/>
        <v>0</v>
      </c>
      <c r="AQ37" s="1" t="str">
        <f t="shared" si="52"/>
        <v>Guest 40:00</v>
      </c>
      <c r="AR37" s="6">
        <f t="shared" si="53"/>
        <v>0</v>
      </c>
      <c r="AS37" s="6">
        <f t="shared" si="54"/>
        <v>0</v>
      </c>
      <c r="AT37" s="6">
        <f t="shared" si="55"/>
        <v>0</v>
      </c>
      <c r="AU37" s="6">
        <f t="shared" si="56"/>
        <v>0</v>
      </c>
      <c r="AV37" s="6">
        <f t="shared" si="57"/>
        <v>0</v>
      </c>
      <c r="AW37" s="6">
        <f t="shared" si="58"/>
        <v>0</v>
      </c>
      <c r="AX37" s="6">
        <f t="shared" si="59"/>
        <v>0</v>
      </c>
      <c r="AY37" s="6">
        <f t="shared" si="60"/>
        <v>0</v>
      </c>
      <c r="AZ37" s="6">
        <f t="shared" si="61"/>
        <v>0</v>
      </c>
      <c r="BA37" s="6">
        <f t="shared" si="62"/>
        <v>0</v>
      </c>
      <c r="BB37" s="6">
        <f t="shared" si="63"/>
        <v>0</v>
      </c>
      <c r="BC37" s="6">
        <f t="shared" si="64"/>
        <v>0</v>
      </c>
      <c r="BD37" s="6">
        <f t="shared" si="32"/>
        <v>0</v>
      </c>
      <c r="BE37" s="1">
        <f t="shared" si="65"/>
        <v>0</v>
      </c>
      <c r="BF37" s="1">
        <f t="shared" si="66"/>
        <v>0</v>
      </c>
      <c r="BG37" s="1">
        <f t="shared" si="67"/>
        <v>0</v>
      </c>
      <c r="BH37" s="1">
        <f t="shared" si="68"/>
        <v>0</v>
      </c>
      <c r="BI37" s="1">
        <f t="shared" si="69"/>
        <v>0</v>
      </c>
      <c r="BJ37" s="1">
        <f t="shared" si="70"/>
        <v>0</v>
      </c>
    </row>
    <row r="38" spans="1:62" x14ac:dyDescent="0.3">
      <c r="A38" s="1" t="s">
        <v>127</v>
      </c>
      <c r="B38" s="6">
        <f>IF(Apr!$E40&gt;0,VLOOKUP($A38,Apr!$O$4:$T$211,4,FALSE),0)</f>
        <v>0</v>
      </c>
      <c r="C38" s="6">
        <f>IF(Apr!$E40&gt;0,VLOOKUP($A38,Apr!$O$4:$T$211,5,FALSE)+Apr!L$4/1000,0)</f>
        <v>0</v>
      </c>
      <c r="D38" s="16">
        <f t="shared" si="47"/>
        <v>0</v>
      </c>
      <c r="E38" s="6">
        <f>IF(May!$E40&gt;0,VLOOKUP($A38,May!$O$4:$T$210,4,FALSE),0)</f>
        <v>0</v>
      </c>
      <c r="F38" s="6">
        <f>IF(May!$E40&gt;0,VLOOKUP($A38,May!$O$4:$T$210,5,FALSE)+May!L$4/1000,0)</f>
        <v>0</v>
      </c>
      <c r="G38" s="16">
        <f t="shared" si="48"/>
        <v>0</v>
      </c>
      <c r="H38" s="6">
        <f>IF(Jun!$E40&gt;0,VLOOKUP($A38,Jun!$O$4:$R$210,4,FALSE),0)</f>
        <v>0</v>
      </c>
      <c r="I38" s="6">
        <f>IF(Jun!$E40&gt;0,VLOOKUP($A38,Jun!$O$4:$T$210,5,FALSE)+Jun!L$4/1000,0)</f>
        <v>0</v>
      </c>
      <c r="J38" s="16">
        <f t="shared" si="49"/>
        <v>0</v>
      </c>
      <c r="K38" s="6">
        <f>IF(Jul!$E40&gt;0,VLOOKUP($A38,Jul!$O$4:$R$207,4,FALSE),0)</f>
        <v>0</v>
      </c>
      <c r="L38" s="6">
        <f>IF(Jul!$E40&gt;0,VLOOKUP($A38,Jul!$O$4:$T$207,5,FALSE)+Jul!$L$4/1000,0)</f>
        <v>0</v>
      </c>
      <c r="M38" s="16">
        <f t="shared" si="3"/>
        <v>0</v>
      </c>
      <c r="N38" s="6">
        <f>IF(Aug!$E40&gt;0,VLOOKUP($A38,Aug!$O$4:$R$207,4,FALSE),0)</f>
        <v>0</v>
      </c>
      <c r="O38" s="6">
        <f>IF(Aug!$E40&gt;0,VLOOKUP($A38,Aug!$O$4:$T$207,5,FALSE)+Aug!L$4/1000,0)</f>
        <v>0</v>
      </c>
      <c r="P38" s="16">
        <f t="shared" si="4"/>
        <v>0</v>
      </c>
      <c r="Q38" s="6">
        <f>IF(Sep!$E40&gt;0,VLOOKUP($A38,Sep!$O$4:$R$207,4,FALSE),0)</f>
        <v>0</v>
      </c>
      <c r="R38" s="6">
        <f>IF(Sep!$E40&gt;0,VLOOKUP($A38,Sep!$O$4:$T$207,5,FALSE)+Sep!L$4/1000,0)</f>
        <v>0</v>
      </c>
      <c r="S38" s="16">
        <f t="shared" si="5"/>
        <v>0</v>
      </c>
      <c r="T38" s="6">
        <f>IF(Oct!$E40&gt;0,VLOOKUP($A38,Oct!$O$4:$R$207,4,FALSE),0)</f>
        <v>0</v>
      </c>
      <c r="U38" s="6">
        <f>IF(Oct!$E40&gt;0,VLOOKUP($A38,Oct!$O$4:$T$207,5,FALSE)+Oct!L$4/1000,0)</f>
        <v>0</v>
      </c>
      <c r="V38" s="16">
        <f t="shared" si="6"/>
        <v>0</v>
      </c>
      <c r="W38" s="6">
        <f>IF(Nov!$E40&gt;0,VLOOKUP($A38,Nov!$O$4:$R$208,4,FALSE),0)</f>
        <v>0</v>
      </c>
      <c r="X38" s="6">
        <f>IF(Nov!$E40&gt;0,VLOOKUP($A38,Nov!$O$4:$T$208,5,FALSE)+Nov!L$4/1000,0)</f>
        <v>0</v>
      </c>
      <c r="Y38" s="16">
        <f t="shared" si="7"/>
        <v>0</v>
      </c>
      <c r="Z38" s="6">
        <f>IF(Dec!$E40&gt;0,VLOOKUP($A38,Dec!$O$4:$R$208,4,FALSE),0)</f>
        <v>0</v>
      </c>
      <c r="AA38" s="6">
        <f>IF(Dec!$E40&gt;0,VLOOKUP($A38,Dec!$O$4:$T$208,5,FALSE)+Dec!L$4/1000,0)</f>
        <v>0</v>
      </c>
      <c r="AB38" s="16">
        <f t="shared" si="8"/>
        <v>0</v>
      </c>
      <c r="AC38" s="6">
        <f>IF(Jan!$E40&gt;0,VLOOKUP($A38,Jan!$O$4:$R$208,4,FALSE),0)</f>
        <v>0</v>
      </c>
      <c r="AD38" s="6">
        <f>IF(Jan!$E40&gt;0,VLOOKUP($A38,Jan!$O$4:$T$208,5,FALSE)+Jan!L$4/1000,0)</f>
        <v>0</v>
      </c>
      <c r="AE38" s="16">
        <f t="shared" si="9"/>
        <v>0</v>
      </c>
      <c r="AF38" s="6">
        <f>IF(Feb!$E40&gt;0,VLOOKUP($A38,Feb!$O$4:$R$208,4,FALSE),0)</f>
        <v>0</v>
      </c>
      <c r="AG38" s="6">
        <f>IF(Feb!$E40&gt;0,VLOOKUP($A38,Feb!$O$4:$T$208,5,FALSE)+Feb!L$4/1000,0)</f>
        <v>0</v>
      </c>
      <c r="AH38" s="16">
        <f t="shared" si="10"/>
        <v>0</v>
      </c>
      <c r="AI38" s="6">
        <f>IF(Mar!$E41&gt;0,VLOOKUP($A38,Mar!$O$4:$R$208,4,FALSE),0)</f>
        <v>0</v>
      </c>
      <c r="AJ38" s="6">
        <f>IF(Mar!$E41&gt;0,VLOOKUP($A38,Mar!$O$4:$T$208,5,FALSE)+Mar!L$4/1000,0)</f>
        <v>0</v>
      </c>
      <c r="AK38" s="16">
        <f t="shared" si="50"/>
        <v>0</v>
      </c>
      <c r="AN38" s="67">
        <f t="shared" si="51"/>
        <v>0</v>
      </c>
      <c r="AQ38" s="1" t="str">
        <f t="shared" si="52"/>
        <v>Guest 42:30</v>
      </c>
      <c r="AR38" s="6">
        <f t="shared" si="53"/>
        <v>0</v>
      </c>
      <c r="AS38" s="6">
        <f t="shared" si="54"/>
        <v>0</v>
      </c>
      <c r="AT38" s="6">
        <f t="shared" si="55"/>
        <v>0</v>
      </c>
      <c r="AU38" s="6">
        <f t="shared" si="56"/>
        <v>0</v>
      </c>
      <c r="AV38" s="6">
        <f t="shared" si="57"/>
        <v>0</v>
      </c>
      <c r="AW38" s="6">
        <f t="shared" si="58"/>
        <v>0</v>
      </c>
      <c r="AX38" s="6">
        <f t="shared" si="59"/>
        <v>0</v>
      </c>
      <c r="AY38" s="6">
        <f t="shared" si="60"/>
        <v>0</v>
      </c>
      <c r="AZ38" s="6">
        <f t="shared" si="61"/>
        <v>0</v>
      </c>
      <c r="BA38" s="6">
        <f t="shared" si="62"/>
        <v>0</v>
      </c>
      <c r="BB38" s="6">
        <f t="shared" si="63"/>
        <v>0</v>
      </c>
      <c r="BC38" s="6">
        <f t="shared" si="64"/>
        <v>0</v>
      </c>
      <c r="BD38" s="6">
        <f t="shared" si="32"/>
        <v>0</v>
      </c>
      <c r="BE38" s="1">
        <f t="shared" si="65"/>
        <v>0</v>
      </c>
      <c r="BF38" s="1">
        <f t="shared" si="66"/>
        <v>0</v>
      </c>
      <c r="BG38" s="1">
        <f t="shared" si="67"/>
        <v>0</v>
      </c>
      <c r="BH38" s="1">
        <f t="shared" si="68"/>
        <v>0</v>
      </c>
      <c r="BI38" s="1">
        <f t="shared" si="69"/>
        <v>0</v>
      </c>
      <c r="BJ38" s="1">
        <f t="shared" si="70"/>
        <v>0</v>
      </c>
    </row>
    <row r="39" spans="1:62" x14ac:dyDescent="0.3">
      <c r="A39" s="1" t="s">
        <v>160</v>
      </c>
      <c r="B39" s="6">
        <f>IF(Apr!$E41&gt;0,VLOOKUP($A39,Apr!$O$4:$T$211,4,FALSE),0)</f>
        <v>0</v>
      </c>
      <c r="C39" s="6">
        <f>IF(Apr!$E41&gt;0,VLOOKUP($A39,Apr!$O$4:$T$211,5,FALSE)+Apr!L$4/1000,0)</f>
        <v>0</v>
      </c>
      <c r="D39" s="16">
        <f t="shared" si="47"/>
        <v>0</v>
      </c>
      <c r="E39" s="6">
        <f>IF(May!$E41&gt;0,VLOOKUP($A39,May!$O$4:$T$210,4,FALSE),0)</f>
        <v>0</v>
      </c>
      <c r="F39" s="6">
        <f>IF(May!$E41&gt;0,VLOOKUP($A39,May!$O$4:$T$210,5,FALSE)+May!L$4/1000,0)</f>
        <v>0</v>
      </c>
      <c r="G39" s="16">
        <f t="shared" si="48"/>
        <v>0</v>
      </c>
      <c r="H39" s="6">
        <f>IF(Jun!$E41&gt;0,VLOOKUP($A39,Jun!$O$4:$R$210,4,FALSE),0)</f>
        <v>0</v>
      </c>
      <c r="I39" s="6">
        <f>IF(Jun!$E41&gt;0,VLOOKUP($A39,Jun!$O$4:$T$210,5,FALSE)+Jun!L$4/1000,0)</f>
        <v>0</v>
      </c>
      <c r="J39" s="16">
        <f t="shared" si="49"/>
        <v>0</v>
      </c>
      <c r="K39" s="6">
        <f>IF(Jul!$E41&gt;0,VLOOKUP($A39,Jul!$O$4:$R$207,4,FALSE),0)</f>
        <v>0</v>
      </c>
      <c r="L39" s="6">
        <f>IF(Jul!$E41&gt;0,VLOOKUP($A39,Jul!$O$4:$T$207,5,FALSE)+Jul!$L$4/1000,0)</f>
        <v>0</v>
      </c>
      <c r="M39" s="16">
        <f t="shared" si="3"/>
        <v>0</v>
      </c>
      <c r="N39" s="6">
        <f>IF(Aug!$E41&gt;0,VLOOKUP($A39,Aug!$O$4:$R$207,4,FALSE),0)</f>
        <v>0</v>
      </c>
      <c r="O39" s="6">
        <f>IF(Aug!$E41&gt;0,VLOOKUP($A39,Aug!$O$4:$T$207,5,FALSE)+Aug!L$4/1000,0)</f>
        <v>0</v>
      </c>
      <c r="P39" s="16">
        <f t="shared" si="4"/>
        <v>0</v>
      </c>
      <c r="Q39" s="6">
        <f>IF(Sep!$E41&gt;0,VLOOKUP($A39,Sep!$O$4:$R$207,4,FALSE),0)</f>
        <v>0</v>
      </c>
      <c r="R39" s="6">
        <f>IF(Sep!$E41&gt;0,VLOOKUP($A39,Sep!$O$4:$T$207,5,FALSE)+Sep!L$4/1000,0)</f>
        <v>0</v>
      </c>
      <c r="S39" s="16">
        <f t="shared" si="5"/>
        <v>0</v>
      </c>
      <c r="T39" s="6">
        <f>IF(Oct!$E41&gt;0,VLOOKUP($A39,Oct!$O$4:$R$207,4,FALSE),0)</f>
        <v>0</v>
      </c>
      <c r="U39" s="6">
        <f>IF(Oct!$E41&gt;0,VLOOKUP($A39,Oct!$O$4:$T$207,5,FALSE)+Oct!L$4/1000,0)</f>
        <v>0</v>
      </c>
      <c r="V39" s="16">
        <f t="shared" si="6"/>
        <v>0</v>
      </c>
      <c r="W39" s="6">
        <f>IF(Nov!$E41&gt;0,VLOOKUP($A39,Nov!$O$4:$R$208,4,FALSE),0)</f>
        <v>0</v>
      </c>
      <c r="X39" s="6">
        <f>IF(Nov!$E41&gt;0,VLOOKUP($A39,Nov!$O$4:$T$208,5,FALSE)+Nov!L$4/1000,0)</f>
        <v>0</v>
      </c>
      <c r="Y39" s="16">
        <f t="shared" si="7"/>
        <v>0</v>
      </c>
      <c r="Z39" s="6">
        <f>IF(Dec!$E41&gt;0,VLOOKUP($A39,Dec!$O$4:$R$208,4,FALSE),0)</f>
        <v>0</v>
      </c>
      <c r="AA39" s="6">
        <f>IF(Dec!$E41&gt;0,VLOOKUP($A39,Dec!$O$4:$T$208,5,FALSE)+Dec!L$4/1000,0)</f>
        <v>0</v>
      </c>
      <c r="AB39" s="16">
        <f t="shared" si="8"/>
        <v>0</v>
      </c>
      <c r="AC39" s="6">
        <f>IF(Jan!$E41&gt;0,VLOOKUP($A39,Jan!$O$4:$R$208,4,FALSE),0)</f>
        <v>0</v>
      </c>
      <c r="AD39" s="6">
        <f>IF(Jan!$E41&gt;0,VLOOKUP($A39,Jan!$O$4:$T$208,5,FALSE)+Jan!L$4/1000,0)</f>
        <v>0</v>
      </c>
      <c r="AE39" s="16">
        <f t="shared" si="9"/>
        <v>0</v>
      </c>
      <c r="AF39" s="6">
        <f>IF(Feb!$E41&gt;0,VLOOKUP($A39,Feb!$O$4:$R$208,4,FALSE),0)</f>
        <v>0</v>
      </c>
      <c r="AG39" s="6">
        <f>IF(Feb!$E41&gt;0,VLOOKUP($A39,Feb!$O$4:$T$208,5,FALSE)+Feb!L$4/1000,0)</f>
        <v>0</v>
      </c>
      <c r="AH39" s="16">
        <f t="shared" si="10"/>
        <v>0</v>
      </c>
      <c r="AI39" s="6">
        <f>IF(Mar!$E42&gt;0,VLOOKUP($A39,Mar!$O$4:$R$208,4,FALSE),0)</f>
        <v>0</v>
      </c>
      <c r="AJ39" s="6">
        <f>IF(Mar!$E42&gt;0,VLOOKUP($A39,Mar!$O$4:$T$208,5,FALSE)+Mar!L$4/1000,0)</f>
        <v>0</v>
      </c>
      <c r="AK39" s="16">
        <f t="shared" si="50"/>
        <v>0</v>
      </c>
      <c r="AN39" s="67">
        <f t="shared" si="51"/>
        <v>0</v>
      </c>
      <c r="AQ39" s="1" t="str">
        <f t="shared" si="52"/>
        <v>Guest 45:00</v>
      </c>
      <c r="AR39" s="6">
        <f t="shared" si="53"/>
        <v>0</v>
      </c>
      <c r="AS39" s="6">
        <f t="shared" si="54"/>
        <v>0</v>
      </c>
      <c r="AT39" s="6">
        <f t="shared" si="55"/>
        <v>0</v>
      </c>
      <c r="AU39" s="6">
        <f t="shared" si="56"/>
        <v>0</v>
      </c>
      <c r="AV39" s="6">
        <f t="shared" si="57"/>
        <v>0</v>
      </c>
      <c r="AW39" s="6">
        <f t="shared" si="58"/>
        <v>0</v>
      </c>
      <c r="AX39" s="6">
        <f t="shared" si="59"/>
        <v>0</v>
      </c>
      <c r="AY39" s="6">
        <f t="shared" si="60"/>
        <v>0</v>
      </c>
      <c r="AZ39" s="6">
        <f t="shared" si="61"/>
        <v>0</v>
      </c>
      <c r="BA39" s="6">
        <f t="shared" si="62"/>
        <v>0</v>
      </c>
      <c r="BB39" s="6">
        <f t="shared" si="63"/>
        <v>0</v>
      </c>
      <c r="BC39" s="6">
        <f t="shared" si="64"/>
        <v>0</v>
      </c>
      <c r="BD39" s="6">
        <f t="shared" si="32"/>
        <v>0</v>
      </c>
      <c r="BE39" s="1">
        <f t="shared" si="65"/>
        <v>0</v>
      </c>
      <c r="BF39" s="1">
        <f t="shared" si="66"/>
        <v>0</v>
      </c>
      <c r="BG39" s="1">
        <f t="shared" si="67"/>
        <v>0</v>
      </c>
      <c r="BH39" s="1">
        <f t="shared" si="68"/>
        <v>0</v>
      </c>
      <c r="BI39" s="1">
        <f t="shared" si="69"/>
        <v>0</v>
      </c>
      <c r="BJ39" s="1">
        <f t="shared" si="70"/>
        <v>0</v>
      </c>
    </row>
    <row r="40" spans="1:62" x14ac:dyDescent="0.3">
      <c r="A40" s="1" t="s">
        <v>128</v>
      </c>
      <c r="B40" s="6">
        <f>IF(Apr!$E42&gt;0,VLOOKUP($A40,Apr!$O$4:$T$211,4,FALSE),0)</f>
        <v>0</v>
      </c>
      <c r="C40" s="6">
        <f>IF(Apr!$E42&gt;0,VLOOKUP($A40,Apr!$O$4:$T$211,5,FALSE)+Apr!L$4/1000,0)</f>
        <v>0</v>
      </c>
      <c r="D40" s="16">
        <f t="shared" si="47"/>
        <v>0</v>
      </c>
      <c r="E40" s="6">
        <f>IF(May!$E42&gt;0,VLOOKUP($A40,May!$O$4:$T$210,4,FALSE),0)</f>
        <v>0</v>
      </c>
      <c r="F40" s="6">
        <f>IF(May!$E42&gt;0,VLOOKUP($A40,May!$O$4:$T$210,5,FALSE)+May!L$4/1000,0)</f>
        <v>0</v>
      </c>
      <c r="G40" s="16">
        <f t="shared" si="48"/>
        <v>0</v>
      </c>
      <c r="H40" s="6">
        <f>IF(Jun!$E42&gt;0,VLOOKUP($A40,Jun!$O$4:$R$210,4,FALSE),0)</f>
        <v>0</v>
      </c>
      <c r="I40" s="6">
        <f>IF(Jun!$E42&gt;0,VLOOKUP($A40,Jun!$O$4:$T$210,5,FALSE)+Jun!L$4/1000,0)</f>
        <v>0</v>
      </c>
      <c r="J40" s="16">
        <f t="shared" si="49"/>
        <v>0</v>
      </c>
      <c r="K40" s="6">
        <f>IF(Jul!$E42&gt;0,VLOOKUP($A40,Jul!$O$4:$R$207,4,FALSE),0)</f>
        <v>0</v>
      </c>
      <c r="L40" s="6">
        <f>IF(Jul!$E42&gt;0,VLOOKUP($A40,Jul!$O$4:$T$207,5,FALSE)+Jul!$L$4/1000,0)</f>
        <v>0</v>
      </c>
      <c r="M40" s="16">
        <f t="shared" si="3"/>
        <v>0</v>
      </c>
      <c r="N40" s="6">
        <f>IF(Aug!$E42&gt;0,VLOOKUP($A40,Aug!$O$4:$R$207,4,FALSE),0)</f>
        <v>0</v>
      </c>
      <c r="O40" s="6">
        <f>IF(Aug!$E42&gt;0,VLOOKUP($A40,Aug!$O$4:$T$207,5,FALSE)+Aug!L$4/1000,0)</f>
        <v>0</v>
      </c>
      <c r="P40" s="16">
        <f t="shared" si="4"/>
        <v>0</v>
      </c>
      <c r="Q40" s="6">
        <f>IF(Sep!$E42&gt;0,VLOOKUP($A40,Sep!$O$4:$R$207,4,FALSE),0)</f>
        <v>0</v>
      </c>
      <c r="R40" s="6">
        <f>IF(Sep!$E42&gt;0,VLOOKUP($A40,Sep!$O$4:$T$207,5,FALSE)+Sep!L$4/1000,0)</f>
        <v>0</v>
      </c>
      <c r="S40" s="16">
        <f t="shared" si="5"/>
        <v>0</v>
      </c>
      <c r="T40" s="6">
        <f>IF(Oct!$E42&gt;0,VLOOKUP($A40,Oct!$O$4:$R$207,4,FALSE),0)</f>
        <v>0</v>
      </c>
      <c r="U40" s="6">
        <f>IF(Oct!$E42&gt;0,VLOOKUP($A40,Oct!$O$4:$T$207,5,FALSE)+Oct!L$4/1000,0)</f>
        <v>0</v>
      </c>
      <c r="V40" s="16">
        <f t="shared" si="6"/>
        <v>0</v>
      </c>
      <c r="W40" s="6">
        <f>IF(Nov!$E42&gt;0,VLOOKUP($A40,Nov!$O$4:$R$208,4,FALSE),0)</f>
        <v>0</v>
      </c>
      <c r="X40" s="6">
        <f>IF(Nov!$E42&gt;0,VLOOKUP($A40,Nov!$O$4:$T$208,5,FALSE)+Nov!L$4/1000,0)</f>
        <v>0</v>
      </c>
      <c r="Y40" s="16">
        <f t="shared" si="7"/>
        <v>0</v>
      </c>
      <c r="Z40" s="6">
        <f>IF(Dec!$E42&gt;0,VLOOKUP($A40,Dec!$O$4:$R$208,4,FALSE),0)</f>
        <v>0</v>
      </c>
      <c r="AA40" s="6">
        <f>IF(Dec!$E42&gt;0,VLOOKUP($A40,Dec!$O$4:$T$208,5,FALSE)+Dec!L$4/1000,0)</f>
        <v>0</v>
      </c>
      <c r="AB40" s="16">
        <f t="shared" si="8"/>
        <v>0</v>
      </c>
      <c r="AC40" s="6">
        <f>IF(Jan!$E42&gt;0,VLOOKUP($A40,Jan!$O$4:$R$208,4,FALSE),0)</f>
        <v>0</v>
      </c>
      <c r="AD40" s="6">
        <f>IF(Jan!$E42&gt;0,VLOOKUP($A40,Jan!$O$4:$T$208,5,FALSE)+Jan!L$4/1000,0)</f>
        <v>0</v>
      </c>
      <c r="AE40" s="16">
        <f t="shared" si="9"/>
        <v>0</v>
      </c>
      <c r="AF40" s="6">
        <f>IF(Feb!$E42&gt;0,VLOOKUP($A40,Feb!$O$4:$R$208,4,FALSE),0)</f>
        <v>0</v>
      </c>
      <c r="AG40" s="6">
        <f>IF(Feb!$E42&gt;0,VLOOKUP($A40,Feb!$O$4:$T$208,5,FALSE)+Feb!L$4/1000,0)</f>
        <v>0</v>
      </c>
      <c r="AH40" s="16">
        <f t="shared" si="10"/>
        <v>0</v>
      </c>
      <c r="AI40" s="6">
        <f>IF(Mar!$E43&gt;0,VLOOKUP($A40,Mar!$O$4:$R$208,4,FALSE),0)</f>
        <v>0</v>
      </c>
      <c r="AJ40" s="6">
        <f>IF(Mar!$E43&gt;0,VLOOKUP($A40,Mar!$O$4:$T$208,5,FALSE)+Mar!L$4/1000,0)</f>
        <v>0</v>
      </c>
      <c r="AK40" s="16">
        <f t="shared" si="50"/>
        <v>0</v>
      </c>
      <c r="AN40" s="67">
        <f t="shared" si="51"/>
        <v>0</v>
      </c>
      <c r="AQ40" s="1" t="str">
        <f t="shared" si="52"/>
        <v>Guest 47:30</v>
      </c>
      <c r="AR40" s="6">
        <f t="shared" si="53"/>
        <v>0</v>
      </c>
      <c r="AS40" s="6">
        <f t="shared" si="54"/>
        <v>0</v>
      </c>
      <c r="AT40" s="6">
        <f t="shared" si="55"/>
        <v>0</v>
      </c>
      <c r="AU40" s="6">
        <f t="shared" si="56"/>
        <v>0</v>
      </c>
      <c r="AV40" s="6">
        <f t="shared" si="57"/>
        <v>0</v>
      </c>
      <c r="AW40" s="6">
        <f t="shared" si="58"/>
        <v>0</v>
      </c>
      <c r="AX40" s="6">
        <f t="shared" si="59"/>
        <v>0</v>
      </c>
      <c r="AY40" s="6">
        <f t="shared" si="60"/>
        <v>0</v>
      </c>
      <c r="AZ40" s="6">
        <f t="shared" si="61"/>
        <v>0</v>
      </c>
      <c r="BA40" s="6">
        <f t="shared" si="62"/>
        <v>0</v>
      </c>
      <c r="BB40" s="6">
        <f t="shared" si="63"/>
        <v>0</v>
      </c>
      <c r="BC40" s="6">
        <f t="shared" si="64"/>
        <v>0</v>
      </c>
      <c r="BD40" s="6">
        <f t="shared" si="32"/>
        <v>0</v>
      </c>
      <c r="BE40" s="1">
        <f t="shared" si="65"/>
        <v>0</v>
      </c>
      <c r="BF40" s="1">
        <f t="shared" si="66"/>
        <v>0</v>
      </c>
      <c r="BG40" s="1">
        <f t="shared" si="67"/>
        <v>0</v>
      </c>
      <c r="BH40" s="1">
        <f t="shared" si="68"/>
        <v>0</v>
      </c>
      <c r="BI40" s="1">
        <f t="shared" si="69"/>
        <v>0</v>
      </c>
      <c r="BJ40" s="1">
        <f t="shared" si="70"/>
        <v>0</v>
      </c>
    </row>
    <row r="41" spans="1:62" x14ac:dyDescent="0.3">
      <c r="A41" s="1" t="s">
        <v>161</v>
      </c>
      <c r="B41" s="6">
        <f>IF(Apr!$E43&gt;0,VLOOKUP($A41,Apr!$O$4:$T$211,4,FALSE),0)</f>
        <v>0</v>
      </c>
      <c r="C41" s="6">
        <f>IF(Apr!$E43&gt;0,VLOOKUP($A41,Apr!$O$4:$T$211,5,FALSE)+Apr!L$4/1000,0)</f>
        <v>0</v>
      </c>
      <c r="D41" s="16">
        <f t="shared" si="47"/>
        <v>0</v>
      </c>
      <c r="E41" s="6">
        <f>IF(May!$E43&gt;0,VLOOKUP($A41,May!$O$4:$T$210,4,FALSE),0)</f>
        <v>0</v>
      </c>
      <c r="F41" s="6">
        <f>IF(May!$E43&gt;0,VLOOKUP($A41,May!$O$4:$T$210,5,FALSE)+May!L$4/1000,0)</f>
        <v>0</v>
      </c>
      <c r="G41" s="16">
        <f t="shared" si="48"/>
        <v>0</v>
      </c>
      <c r="H41" s="6">
        <f>IF(Jun!$E43&gt;0,VLOOKUP($A41,Jun!$O$4:$R$210,4,FALSE),0)</f>
        <v>0</v>
      </c>
      <c r="I41" s="6">
        <f>IF(Jun!$E43&gt;0,VLOOKUP($A41,Jun!$O$4:$T$210,5,FALSE)+Jun!L$4/1000,0)</f>
        <v>0</v>
      </c>
      <c r="J41" s="16">
        <f t="shared" si="49"/>
        <v>0</v>
      </c>
      <c r="K41" s="6">
        <f>IF(Jul!$E43&gt;0,VLOOKUP($A41,Jul!$O$4:$R$207,4,FALSE),0)</f>
        <v>0</v>
      </c>
      <c r="L41" s="6">
        <f>IF(Jul!$E43&gt;0,VLOOKUP($A41,Jul!$O$4:$T$207,5,FALSE)+Jul!$L$4/1000,0)</f>
        <v>0</v>
      </c>
      <c r="M41" s="16">
        <f t="shared" si="3"/>
        <v>0</v>
      </c>
      <c r="N41" s="6">
        <f>IF(Aug!$E43&gt;0,VLOOKUP($A41,Aug!$O$4:$R$207,4,FALSE),0)</f>
        <v>0</v>
      </c>
      <c r="O41" s="6">
        <f>IF(Aug!$E43&gt;0,VLOOKUP($A41,Aug!$O$4:$T$207,5,FALSE)+Aug!L$4/1000,0)</f>
        <v>0</v>
      </c>
      <c r="P41" s="16">
        <f t="shared" si="4"/>
        <v>0</v>
      </c>
      <c r="Q41" s="6">
        <f>IF(Sep!$E43&gt;0,VLOOKUP($A41,Sep!$O$4:$R$207,4,FALSE),0)</f>
        <v>0</v>
      </c>
      <c r="R41" s="6">
        <f>IF(Sep!$E43&gt;0,VLOOKUP($A41,Sep!$O$4:$T$207,5,FALSE)+Sep!L$4/1000,0)</f>
        <v>0</v>
      </c>
      <c r="S41" s="16">
        <f t="shared" si="5"/>
        <v>0</v>
      </c>
      <c r="T41" s="6">
        <f>IF(Oct!$E43&gt;0,VLOOKUP($A41,Oct!$O$4:$R$207,4,FALSE),0)</f>
        <v>0</v>
      </c>
      <c r="U41" s="6">
        <f>IF(Oct!$E43&gt;0,VLOOKUP($A41,Oct!$O$4:$T$207,5,FALSE)+Oct!L$4/1000,0)</f>
        <v>0</v>
      </c>
      <c r="V41" s="16">
        <f t="shared" si="6"/>
        <v>0</v>
      </c>
      <c r="W41" s="6">
        <f>IF(Nov!$E43&gt;0,VLOOKUP($A41,Nov!$O$4:$R$208,4,FALSE),0)</f>
        <v>0</v>
      </c>
      <c r="X41" s="6">
        <f>IF(Nov!$E43&gt;0,VLOOKUP($A41,Nov!$O$4:$T$208,5,FALSE)+Nov!L$4/1000,0)</f>
        <v>0</v>
      </c>
      <c r="Y41" s="16">
        <f t="shared" si="7"/>
        <v>0</v>
      </c>
      <c r="Z41" s="6">
        <f>IF(Dec!$E43&gt;0,VLOOKUP($A41,Dec!$O$4:$R$208,4,FALSE),0)</f>
        <v>0</v>
      </c>
      <c r="AA41" s="6">
        <f>IF(Dec!$E43&gt;0,VLOOKUP($A41,Dec!$O$4:$T$208,5,FALSE)+Dec!L$4/1000,0)</f>
        <v>0</v>
      </c>
      <c r="AB41" s="16">
        <f t="shared" si="8"/>
        <v>0</v>
      </c>
      <c r="AC41" s="6">
        <f>IF(Jan!$E43&gt;0,VLOOKUP($A41,Jan!$O$4:$R$208,4,FALSE),0)</f>
        <v>0</v>
      </c>
      <c r="AD41" s="6">
        <f>IF(Jan!$E43&gt;0,VLOOKUP($A41,Jan!$O$4:$T$208,5,FALSE)+Jan!L$4/1000,0)</f>
        <v>0</v>
      </c>
      <c r="AE41" s="16">
        <f t="shared" si="9"/>
        <v>0</v>
      </c>
      <c r="AF41" s="6">
        <f>IF(Feb!$E43&gt;0,VLOOKUP($A41,Feb!$O$4:$R$208,4,FALSE),0)</f>
        <v>0</v>
      </c>
      <c r="AG41" s="6">
        <f>IF(Feb!$E43&gt;0,VLOOKUP($A41,Feb!$O$4:$T$208,5,FALSE)+Feb!L$4/1000,0)</f>
        <v>0</v>
      </c>
      <c r="AH41" s="16">
        <f t="shared" si="10"/>
        <v>0</v>
      </c>
      <c r="AI41" s="6">
        <f>IF(Mar!$E44&gt;0,VLOOKUP($A41,Mar!$O$4:$R$208,4,FALSE),0)</f>
        <v>0</v>
      </c>
      <c r="AJ41" s="6">
        <f>IF(Mar!$E44&gt;0,VLOOKUP($A41,Mar!$O$4:$T$208,5,FALSE)+Mar!L$4/1000,0)</f>
        <v>0</v>
      </c>
      <c r="AK41" s="16">
        <f t="shared" si="50"/>
        <v>0</v>
      </c>
      <c r="AN41" s="67">
        <f t="shared" si="51"/>
        <v>0</v>
      </c>
      <c r="AQ41" s="1" t="str">
        <f t="shared" si="52"/>
        <v>Guest 50:00</v>
      </c>
      <c r="AR41" s="6">
        <f t="shared" si="53"/>
        <v>0</v>
      </c>
      <c r="AS41" s="6">
        <f t="shared" si="54"/>
        <v>0</v>
      </c>
      <c r="AT41" s="6">
        <f t="shared" si="55"/>
        <v>0</v>
      </c>
      <c r="AU41" s="6">
        <f t="shared" si="56"/>
        <v>0</v>
      </c>
      <c r="AV41" s="6">
        <f t="shared" si="57"/>
        <v>0</v>
      </c>
      <c r="AW41" s="6">
        <f t="shared" si="58"/>
        <v>0</v>
      </c>
      <c r="AX41" s="6">
        <f t="shared" si="59"/>
        <v>0</v>
      </c>
      <c r="AY41" s="6">
        <f t="shared" si="60"/>
        <v>0</v>
      </c>
      <c r="AZ41" s="6">
        <f t="shared" si="61"/>
        <v>0</v>
      </c>
      <c r="BA41" s="6">
        <f t="shared" si="62"/>
        <v>0</v>
      </c>
      <c r="BB41" s="6">
        <f t="shared" si="63"/>
        <v>0</v>
      </c>
      <c r="BC41" s="6">
        <f t="shared" si="64"/>
        <v>0</v>
      </c>
      <c r="BD41" s="6">
        <f t="shared" si="32"/>
        <v>0</v>
      </c>
      <c r="BE41" s="1">
        <f t="shared" si="65"/>
        <v>0</v>
      </c>
      <c r="BF41" s="1">
        <f t="shared" si="66"/>
        <v>0</v>
      </c>
      <c r="BG41" s="1">
        <f t="shared" si="67"/>
        <v>0</v>
      </c>
      <c r="BH41" s="1">
        <f t="shared" si="68"/>
        <v>0</v>
      </c>
      <c r="BI41" s="1">
        <f t="shared" si="69"/>
        <v>0</v>
      </c>
      <c r="BJ41" s="1">
        <f t="shared" si="70"/>
        <v>0</v>
      </c>
    </row>
    <row r="42" spans="1:62" x14ac:dyDescent="0.3">
      <c r="A42" s="1" t="s">
        <v>162</v>
      </c>
      <c r="B42" s="6">
        <f>IF(Apr!$E44&gt;0,VLOOKUP($A42,Apr!$O$4:$T$211,4,FALSE),0)</f>
        <v>0</v>
      </c>
      <c r="C42" s="6">
        <f>IF(Apr!$E44&gt;0,VLOOKUP($A42,Apr!$O$4:$T$211,5,FALSE)+Apr!L$4/1000,0)</f>
        <v>0</v>
      </c>
      <c r="D42" s="16">
        <f t="shared" si="47"/>
        <v>0</v>
      </c>
      <c r="E42" s="6">
        <f>IF(May!$E44&gt;0,VLOOKUP($A42,May!$O$4:$T$210,4,FALSE),0)</f>
        <v>0</v>
      </c>
      <c r="F42" s="6">
        <f>IF(May!$E44&gt;0,VLOOKUP($A42,May!$O$4:$T$210,5,FALSE)+May!L$4/1000,0)</f>
        <v>0</v>
      </c>
      <c r="G42" s="16">
        <f t="shared" si="48"/>
        <v>0</v>
      </c>
      <c r="H42" s="6">
        <f>IF(Jun!$E44&gt;0,VLOOKUP($A42,Jun!$O$4:$R$210,4,FALSE),0)</f>
        <v>0</v>
      </c>
      <c r="I42" s="6">
        <f>IF(Jun!$E44&gt;0,VLOOKUP($A42,Jun!$O$4:$T$210,5,FALSE)+Jun!L$4/1000,0)</f>
        <v>0</v>
      </c>
      <c r="J42" s="16">
        <f t="shared" si="49"/>
        <v>0</v>
      </c>
      <c r="K42" s="6">
        <f>IF(Jul!$E44&gt;0,VLOOKUP($A42,Jul!$O$4:$R$207,4,FALSE),0)</f>
        <v>0</v>
      </c>
      <c r="L42" s="6">
        <f>IF(Jul!$E44&gt;0,VLOOKUP($A42,Jul!$O$4:$T$207,5,FALSE)+Jul!$L$4/1000,0)</f>
        <v>0</v>
      </c>
      <c r="M42" s="16">
        <f t="shared" si="3"/>
        <v>0</v>
      </c>
      <c r="N42" s="6">
        <f>IF(Aug!$E44&gt;0,VLOOKUP($A42,Aug!$O$4:$R$207,4,FALSE),0)</f>
        <v>0</v>
      </c>
      <c r="O42" s="6">
        <f>IF(Aug!$E44&gt;0,VLOOKUP($A42,Aug!$O$4:$T$207,5,FALSE)+Aug!L$4/1000,0)</f>
        <v>0</v>
      </c>
      <c r="P42" s="16">
        <f t="shared" si="4"/>
        <v>0</v>
      </c>
      <c r="Q42" s="6">
        <f>IF(Sep!$E44&gt;0,VLOOKUP($A42,Sep!$O$4:$R$207,4,FALSE),0)</f>
        <v>0</v>
      </c>
      <c r="R42" s="6">
        <f>IF(Sep!$E44&gt;0,VLOOKUP($A42,Sep!$O$4:$T$207,5,FALSE)+Sep!L$4/1000,0)</f>
        <v>0</v>
      </c>
      <c r="S42" s="16">
        <f t="shared" si="5"/>
        <v>0</v>
      </c>
      <c r="T42" s="6">
        <f>IF(Oct!$E44&gt;0,VLOOKUP($A42,Oct!$O$4:$R$207,4,FALSE),0)</f>
        <v>0</v>
      </c>
      <c r="U42" s="6">
        <f>IF(Oct!$E44&gt;0,VLOOKUP($A42,Oct!$O$4:$T$207,5,FALSE)+Oct!L$4/1000,0)</f>
        <v>0</v>
      </c>
      <c r="V42" s="16">
        <f t="shared" si="6"/>
        <v>0</v>
      </c>
      <c r="W42" s="6">
        <f>IF(Nov!$E44&gt;0,VLOOKUP($A42,Nov!$O$4:$R$208,4,FALSE),0)</f>
        <v>0</v>
      </c>
      <c r="X42" s="6">
        <f>IF(Nov!$E44&gt;0,VLOOKUP($A42,Nov!$O$4:$T$208,5,FALSE)+Nov!L$4/1000,0)</f>
        <v>0</v>
      </c>
      <c r="Y42" s="16">
        <f t="shared" si="7"/>
        <v>0</v>
      </c>
      <c r="Z42" s="6">
        <f>IF(Dec!$E44&gt;0,VLOOKUP($A42,Dec!$O$4:$R$208,4,FALSE),0)</f>
        <v>0</v>
      </c>
      <c r="AA42" s="6">
        <f>IF(Dec!$E44&gt;0,VLOOKUP($A42,Dec!$O$4:$T$208,5,FALSE)+Dec!L$4/1000,0)</f>
        <v>0</v>
      </c>
      <c r="AB42" s="16">
        <f t="shared" si="8"/>
        <v>0</v>
      </c>
      <c r="AC42" s="6">
        <f>IF(Jan!$E44&gt;0,VLOOKUP($A42,Jan!$O$4:$R$208,4,FALSE),0)</f>
        <v>0</v>
      </c>
      <c r="AD42" s="6">
        <f>IF(Jan!$E44&gt;0,VLOOKUP($A42,Jan!$O$4:$T$208,5,FALSE)+Jan!L$4/1000,0)</f>
        <v>0</v>
      </c>
      <c r="AE42" s="16">
        <f t="shared" si="9"/>
        <v>0</v>
      </c>
      <c r="AF42" s="6">
        <f>IF(Feb!$E44&gt;0,VLOOKUP($A42,Feb!$O$4:$R$208,4,FALSE),0)</f>
        <v>0</v>
      </c>
      <c r="AG42" s="6">
        <f>IF(Feb!$E44&gt;0,VLOOKUP($A42,Feb!$O$4:$T$208,5,FALSE)+Feb!L$4/1000,0)</f>
        <v>0</v>
      </c>
      <c r="AH42" s="16">
        <f t="shared" si="10"/>
        <v>0</v>
      </c>
      <c r="AI42" s="6">
        <f>IF(Mar!$E45&gt;0,VLOOKUP($A42,Mar!$O$4:$R$208,4,FALSE),0)</f>
        <v>0</v>
      </c>
      <c r="AJ42" s="6">
        <f>IF(Mar!$E45&gt;0,VLOOKUP($A42,Mar!$O$4:$T$208,5,FALSE)+Mar!L$4/1000,0)</f>
        <v>0</v>
      </c>
      <c r="AK42" s="16">
        <f t="shared" si="50"/>
        <v>0</v>
      </c>
      <c r="AN42" s="67">
        <f t="shared" si="51"/>
        <v>0</v>
      </c>
      <c r="AQ42" s="1" t="str">
        <f t="shared" si="52"/>
        <v>Guest 55:00</v>
      </c>
      <c r="AR42" s="6">
        <f t="shared" si="53"/>
        <v>0</v>
      </c>
      <c r="AS42" s="6">
        <f t="shared" si="54"/>
        <v>0</v>
      </c>
      <c r="AT42" s="6">
        <f t="shared" si="55"/>
        <v>0</v>
      </c>
      <c r="AU42" s="6">
        <f t="shared" si="56"/>
        <v>0</v>
      </c>
      <c r="AV42" s="6">
        <f t="shared" si="57"/>
        <v>0</v>
      </c>
      <c r="AW42" s="6">
        <f t="shared" si="58"/>
        <v>0</v>
      </c>
      <c r="AX42" s="6">
        <f t="shared" si="59"/>
        <v>0</v>
      </c>
      <c r="AY42" s="6">
        <f t="shared" si="60"/>
        <v>0</v>
      </c>
      <c r="AZ42" s="6">
        <f t="shared" si="61"/>
        <v>0</v>
      </c>
      <c r="BA42" s="6">
        <f t="shared" si="62"/>
        <v>0</v>
      </c>
      <c r="BB42" s="6">
        <f t="shared" si="63"/>
        <v>0</v>
      </c>
      <c r="BC42" s="6">
        <f t="shared" si="64"/>
        <v>0</v>
      </c>
      <c r="BD42" s="6">
        <f t="shared" si="32"/>
        <v>0</v>
      </c>
      <c r="BE42" s="1">
        <f t="shared" si="65"/>
        <v>0</v>
      </c>
      <c r="BF42" s="1">
        <f t="shared" si="66"/>
        <v>0</v>
      </c>
      <c r="BG42" s="1">
        <f t="shared" si="67"/>
        <v>0</v>
      </c>
      <c r="BH42" s="1">
        <f t="shared" si="68"/>
        <v>0</v>
      </c>
      <c r="BI42" s="1">
        <f t="shared" si="69"/>
        <v>0</v>
      </c>
      <c r="BJ42" s="1">
        <f t="shared" si="70"/>
        <v>0</v>
      </c>
    </row>
    <row r="43" spans="1:62" x14ac:dyDescent="0.3">
      <c r="A43" s="1" t="s">
        <v>163</v>
      </c>
      <c r="B43" s="6">
        <f>IF(Apr!$E45&gt;0,VLOOKUP($A43,Apr!$O$4:$T$211,4,FALSE),0)</f>
        <v>0</v>
      </c>
      <c r="C43" s="6">
        <f>IF(Apr!$E45&gt;0,VLOOKUP($A43,Apr!$O$4:$T$211,5,FALSE)+Apr!L$4/1000,0)</f>
        <v>0</v>
      </c>
      <c r="D43" s="16">
        <f t="shared" si="47"/>
        <v>0</v>
      </c>
      <c r="E43" s="6">
        <f>IF(May!$E45&gt;0,VLOOKUP($A43,May!$O$4:$T$210,4,FALSE),0)</f>
        <v>0</v>
      </c>
      <c r="F43" s="6">
        <f>IF(May!$E45&gt;0,VLOOKUP($A43,May!$O$4:$T$210,5,FALSE)+May!L$4/1000,0)</f>
        <v>0</v>
      </c>
      <c r="G43" s="16">
        <f t="shared" si="48"/>
        <v>0</v>
      </c>
      <c r="H43" s="6">
        <f>IF(Jun!$E45&gt;0,VLOOKUP($A43,Jun!$O$4:$R$210,4,FALSE),0)</f>
        <v>0</v>
      </c>
      <c r="I43" s="6">
        <f>IF(Jun!$E45&gt;0,VLOOKUP($A43,Jun!$O$4:$T$210,5,FALSE)+Jun!L$4/1000,0)</f>
        <v>0</v>
      </c>
      <c r="J43" s="16">
        <f t="shared" si="49"/>
        <v>0</v>
      </c>
      <c r="K43" s="6">
        <f>IF(Jul!$E45&gt;0,VLOOKUP($A43,Jul!$O$4:$R$207,4,FALSE),0)</f>
        <v>0</v>
      </c>
      <c r="L43" s="6">
        <f>IF(Jul!$E45&gt;0,VLOOKUP($A43,Jul!$O$4:$T$207,5,FALSE)+Jul!$L$4/1000,0)</f>
        <v>0</v>
      </c>
      <c r="M43" s="16">
        <f t="shared" si="3"/>
        <v>0</v>
      </c>
      <c r="N43" s="6">
        <f>IF(Aug!$E45&gt;0,VLOOKUP($A43,Aug!$O$4:$R$207,4,FALSE),0)</f>
        <v>0</v>
      </c>
      <c r="O43" s="6">
        <f>IF(Aug!$E45&gt;0,VLOOKUP($A43,Aug!$O$4:$T$207,5,FALSE)+Aug!L$4/1000,0)</f>
        <v>0</v>
      </c>
      <c r="P43" s="16">
        <f t="shared" si="4"/>
        <v>0</v>
      </c>
      <c r="Q43" s="6">
        <f>IF(Sep!$E45&gt;0,VLOOKUP($A43,Sep!$O$4:$R$207,4,FALSE),0)</f>
        <v>0</v>
      </c>
      <c r="R43" s="6">
        <f>IF(Sep!$E45&gt;0,VLOOKUP($A43,Sep!$O$4:$T$207,5,FALSE)+Sep!L$4/1000,0)</f>
        <v>0</v>
      </c>
      <c r="S43" s="16">
        <f t="shared" si="5"/>
        <v>0</v>
      </c>
      <c r="T43" s="6">
        <f>IF(Oct!$E45&gt;0,VLOOKUP($A43,Oct!$O$4:$R$207,4,FALSE),0)</f>
        <v>0</v>
      </c>
      <c r="U43" s="6">
        <f>IF(Oct!$E45&gt;0,VLOOKUP($A43,Oct!$O$4:$T$207,5,FALSE)+Oct!L$4/1000,0)</f>
        <v>0</v>
      </c>
      <c r="V43" s="16">
        <f t="shared" si="6"/>
        <v>0</v>
      </c>
      <c r="W43" s="6">
        <f>IF(Nov!$E45&gt;0,VLOOKUP($A43,Nov!$O$4:$R$208,4,FALSE),0)</f>
        <v>0</v>
      </c>
      <c r="X43" s="6">
        <f>IF(Nov!$E45&gt;0,VLOOKUP($A43,Nov!$O$4:$T$208,5,FALSE)+Nov!L$4/1000,0)</f>
        <v>0</v>
      </c>
      <c r="Y43" s="16">
        <f t="shared" si="7"/>
        <v>0</v>
      </c>
      <c r="Z43" s="6">
        <f>IF(Dec!$E45&gt;0,VLOOKUP($A43,Dec!$O$4:$R$208,4,FALSE),0)</f>
        <v>0</v>
      </c>
      <c r="AA43" s="6">
        <f>IF(Dec!$E45&gt;0,VLOOKUP($A43,Dec!$O$4:$T$208,5,FALSE)+Dec!L$4/1000,0)</f>
        <v>0</v>
      </c>
      <c r="AB43" s="16">
        <f t="shared" si="8"/>
        <v>0</v>
      </c>
      <c r="AC43" s="6">
        <f>IF(Jan!$E45&gt;0,VLOOKUP($A43,Jan!$O$4:$R$208,4,FALSE),0)</f>
        <v>0</v>
      </c>
      <c r="AD43" s="6">
        <f>IF(Jan!$E45&gt;0,VLOOKUP($A43,Jan!$O$4:$T$208,5,FALSE)+Jan!L$4/1000,0)</f>
        <v>0</v>
      </c>
      <c r="AE43" s="16">
        <f t="shared" si="9"/>
        <v>0</v>
      </c>
      <c r="AF43" s="6">
        <f>IF(Feb!$E45&gt;0,VLOOKUP($A43,Feb!$O$4:$R$208,4,FALSE),0)</f>
        <v>0</v>
      </c>
      <c r="AG43" s="6">
        <f>IF(Feb!$E45&gt;0,VLOOKUP($A43,Feb!$O$4:$T$208,5,FALSE)+Feb!L$4/1000,0)</f>
        <v>0</v>
      </c>
      <c r="AH43" s="16">
        <f t="shared" si="10"/>
        <v>0</v>
      </c>
      <c r="AI43" s="6">
        <f>IF(Mar!$E46&gt;0,VLOOKUP($A43,Mar!$O$4:$R$208,4,FALSE),0)</f>
        <v>0</v>
      </c>
      <c r="AJ43" s="6">
        <f>IF(Mar!$E46&gt;0,VLOOKUP($A43,Mar!$O$4:$T$208,5,FALSE)+Mar!L$4/1000,0)</f>
        <v>0</v>
      </c>
      <c r="AK43" s="16">
        <f t="shared" si="50"/>
        <v>0</v>
      </c>
      <c r="AN43" s="67">
        <f t="shared" si="51"/>
        <v>0</v>
      </c>
      <c r="AQ43" s="1" t="str">
        <f t="shared" si="52"/>
        <v>Guest 60:00</v>
      </c>
      <c r="AR43" s="6">
        <f t="shared" si="53"/>
        <v>0</v>
      </c>
      <c r="AS43" s="6">
        <f t="shared" si="54"/>
        <v>0</v>
      </c>
      <c r="AT43" s="6">
        <f t="shared" si="55"/>
        <v>0</v>
      </c>
      <c r="AU43" s="6">
        <f t="shared" si="56"/>
        <v>0</v>
      </c>
      <c r="AV43" s="6">
        <f t="shared" si="57"/>
        <v>0</v>
      </c>
      <c r="AW43" s="6">
        <f t="shared" si="58"/>
        <v>0</v>
      </c>
      <c r="AX43" s="6">
        <f t="shared" si="59"/>
        <v>0</v>
      </c>
      <c r="AY43" s="6">
        <f t="shared" si="60"/>
        <v>0</v>
      </c>
      <c r="AZ43" s="6">
        <f t="shared" si="61"/>
        <v>0</v>
      </c>
      <c r="BA43" s="6">
        <f t="shared" si="62"/>
        <v>0</v>
      </c>
      <c r="BB43" s="6">
        <f t="shared" si="63"/>
        <v>0</v>
      </c>
      <c r="BC43" s="6">
        <f t="shared" si="64"/>
        <v>0</v>
      </c>
      <c r="BD43" s="6">
        <f t="shared" si="32"/>
        <v>0</v>
      </c>
      <c r="BE43" s="1">
        <f t="shared" si="65"/>
        <v>0</v>
      </c>
      <c r="BF43" s="1">
        <f t="shared" si="66"/>
        <v>0</v>
      </c>
      <c r="BG43" s="1">
        <f t="shared" si="67"/>
        <v>0</v>
      </c>
      <c r="BH43" s="1">
        <f t="shared" si="68"/>
        <v>0</v>
      </c>
      <c r="BI43" s="1">
        <f t="shared" si="69"/>
        <v>0</v>
      </c>
      <c r="BJ43" s="1">
        <f t="shared" si="70"/>
        <v>0</v>
      </c>
    </row>
    <row r="44" spans="1:62" x14ac:dyDescent="0.3">
      <c r="A44" s="1" t="s">
        <v>194</v>
      </c>
      <c r="B44" s="6">
        <f>IF(Apr!$E46&gt;0,VLOOKUP($A44,Apr!$O$4:$T$211,4,FALSE),0)</f>
        <v>0</v>
      </c>
      <c r="C44" s="6">
        <f>IF(Apr!$E46&gt;0,VLOOKUP($A44,Apr!$O$4:$T$211,5,FALSE)+Apr!L$4/1000,0)</f>
        <v>0</v>
      </c>
      <c r="D44" s="16">
        <f t="shared" si="47"/>
        <v>0</v>
      </c>
      <c r="E44" s="6">
        <f>IF(May!$E46&gt;0,VLOOKUP($A44,May!$O$4:$T$210,4,FALSE),0)</f>
        <v>0</v>
      </c>
      <c r="F44" s="6">
        <f>IF(May!$E46&gt;0,VLOOKUP($A44,May!$O$4:$T$210,5,FALSE)+May!L$4/1000,0)</f>
        <v>0</v>
      </c>
      <c r="G44" s="16">
        <f t="shared" si="48"/>
        <v>0</v>
      </c>
      <c r="H44" s="6">
        <f>IF(Jun!$E46&gt;0,VLOOKUP($A44,Jun!$O$4:$R$210,4,FALSE),0)</f>
        <v>0</v>
      </c>
      <c r="I44" s="6">
        <f>IF(Jun!$E46&gt;0,VLOOKUP($A44,Jun!$O$4:$T$210,5,FALSE)+Jun!L$4/1000,0)</f>
        <v>0</v>
      </c>
      <c r="J44" s="16">
        <f t="shared" si="49"/>
        <v>0</v>
      </c>
      <c r="K44" s="6">
        <f>IF(Jul!$E46&gt;0,VLOOKUP($A44,Jul!$O$4:$R$207,4,FALSE),0)</f>
        <v>0</v>
      </c>
      <c r="L44" s="6">
        <f>IF(Jul!$E46&gt;0,VLOOKUP($A44,Jul!$O$4:$T$207,5,FALSE)+Jul!$L$4/1000,0)</f>
        <v>0</v>
      </c>
      <c r="M44" s="16">
        <f t="shared" si="3"/>
        <v>0</v>
      </c>
      <c r="N44" s="6">
        <f>IF(Aug!$E46&gt;0,VLOOKUP($A44,Aug!$O$4:$R$207,4,FALSE),0)</f>
        <v>0</v>
      </c>
      <c r="O44" s="6">
        <f>IF(Aug!$E46&gt;0,VLOOKUP($A44,Aug!$O$4:$T$207,5,FALSE)+Aug!L$4/1000,0)</f>
        <v>0</v>
      </c>
      <c r="P44" s="16">
        <f t="shared" si="4"/>
        <v>0</v>
      </c>
      <c r="Q44" s="6">
        <f>IF(Sep!$E46&gt;0,VLOOKUP($A44,Sep!$O$4:$R$207,4,FALSE),0)</f>
        <v>0</v>
      </c>
      <c r="R44" s="6">
        <f>IF(Sep!$E46&gt;0,VLOOKUP($A44,Sep!$O$4:$T$207,5,FALSE)+Sep!L$4/1000,0)</f>
        <v>0</v>
      </c>
      <c r="S44" s="16">
        <f t="shared" si="5"/>
        <v>0</v>
      </c>
      <c r="T44" s="6">
        <f>IF(Oct!$E46&gt;0,VLOOKUP($A44,Oct!$O$4:$R$207,4,FALSE),0)</f>
        <v>0</v>
      </c>
      <c r="U44" s="6">
        <f>IF(Oct!$E46&gt;0,VLOOKUP($A44,Oct!$O$4:$T$207,5,FALSE)+Oct!L$4/1000,0)</f>
        <v>0</v>
      </c>
      <c r="V44" s="16">
        <f t="shared" si="6"/>
        <v>0</v>
      </c>
      <c r="W44" s="6">
        <f>IF(Nov!$E46&gt;0,VLOOKUP($A44,Nov!$O$4:$R$208,4,FALSE),0)</f>
        <v>0</v>
      </c>
      <c r="X44" s="6">
        <f>IF(Nov!$E46&gt;0,VLOOKUP($A44,Nov!$O$4:$T$208,5,FALSE)+Nov!L$4/1000,0)</f>
        <v>0</v>
      </c>
      <c r="Y44" s="16">
        <f t="shared" si="7"/>
        <v>0</v>
      </c>
      <c r="Z44" s="6">
        <f>IF(Dec!$E46&gt;0,VLOOKUP($A44,Dec!$O$4:$R$208,4,FALSE),0)</f>
        <v>0</v>
      </c>
      <c r="AA44" s="6">
        <f>IF(Dec!$E46&gt;0,VLOOKUP($A44,Dec!$O$4:$T$208,5,FALSE)+Dec!L$4/1000,0)</f>
        <v>0</v>
      </c>
      <c r="AB44" s="16">
        <f t="shared" si="8"/>
        <v>0</v>
      </c>
      <c r="AC44" s="6">
        <f>IF(Jan!$E46&gt;0,VLOOKUP($A44,Jan!$O$4:$R$208,4,FALSE),0)</f>
        <v>0</v>
      </c>
      <c r="AD44" s="6">
        <f>IF(Jan!$E46&gt;0,VLOOKUP($A44,Jan!$O$4:$T$208,5,FALSE)+Jan!L$4/1000,0)</f>
        <v>0</v>
      </c>
      <c r="AE44" s="16">
        <f t="shared" si="9"/>
        <v>0</v>
      </c>
      <c r="AF44" s="6">
        <f>IF(Feb!$E46&gt;0,VLOOKUP($A44,Feb!$O$4:$R$208,4,FALSE),0)</f>
        <v>0</v>
      </c>
      <c r="AG44" s="6">
        <f>IF(Feb!$E46&gt;0,VLOOKUP($A44,Feb!$O$4:$T$208,5,FALSE)+Feb!L$4/1000,0)</f>
        <v>0</v>
      </c>
      <c r="AH44" s="16">
        <f t="shared" si="10"/>
        <v>0</v>
      </c>
      <c r="AI44" s="6">
        <f>IF(Mar!$E47&gt;0,VLOOKUP($A44,Mar!$O$4:$R$208,4,FALSE),0)</f>
        <v>0</v>
      </c>
      <c r="AJ44" s="6">
        <f>IF(Mar!$E47&gt;0,VLOOKUP($A44,Mar!$O$4:$T$208,5,FALSE)+Mar!L$4/1000,0)</f>
        <v>0</v>
      </c>
      <c r="AK44" s="16">
        <f t="shared" si="50"/>
        <v>0</v>
      </c>
      <c r="AN44" s="67">
        <f t="shared" si="51"/>
        <v>0</v>
      </c>
      <c r="AQ44" s="1" t="str">
        <f t="shared" si="52"/>
        <v>Helen Rennie</v>
      </c>
      <c r="AR44" s="6">
        <f t="shared" si="53"/>
        <v>0</v>
      </c>
      <c r="AS44" s="6">
        <f t="shared" si="54"/>
        <v>0</v>
      </c>
      <c r="AT44" s="6">
        <f t="shared" si="55"/>
        <v>0</v>
      </c>
      <c r="AU44" s="6">
        <f t="shared" si="56"/>
        <v>0</v>
      </c>
      <c r="AV44" s="6">
        <f t="shared" si="57"/>
        <v>0</v>
      </c>
      <c r="AW44" s="6">
        <f t="shared" si="58"/>
        <v>0</v>
      </c>
      <c r="AX44" s="6">
        <f t="shared" si="59"/>
        <v>0</v>
      </c>
      <c r="AY44" s="6">
        <f t="shared" si="60"/>
        <v>0</v>
      </c>
      <c r="AZ44" s="6">
        <f t="shared" si="61"/>
        <v>0</v>
      </c>
      <c r="BA44" s="6">
        <f t="shared" si="62"/>
        <v>0</v>
      </c>
      <c r="BB44" s="6">
        <f t="shared" si="63"/>
        <v>0</v>
      </c>
      <c r="BC44" s="6">
        <f t="shared" si="64"/>
        <v>0</v>
      </c>
      <c r="BD44" s="6">
        <f t="shared" si="32"/>
        <v>0</v>
      </c>
      <c r="BE44" s="1">
        <f t="shared" si="65"/>
        <v>0</v>
      </c>
      <c r="BF44" s="1">
        <f t="shared" si="66"/>
        <v>0</v>
      </c>
      <c r="BG44" s="1">
        <f t="shared" si="67"/>
        <v>0</v>
      </c>
      <c r="BH44" s="1">
        <f t="shared" si="68"/>
        <v>0</v>
      </c>
      <c r="BI44" s="1">
        <f t="shared" si="69"/>
        <v>0</v>
      </c>
      <c r="BJ44" s="1">
        <f t="shared" si="70"/>
        <v>0</v>
      </c>
    </row>
    <row r="45" spans="1:62" x14ac:dyDescent="0.3">
      <c r="A45" s="1" t="s">
        <v>124</v>
      </c>
      <c r="B45" s="6">
        <f>IF(Apr!$E47&gt;0,VLOOKUP($A45,Apr!$O$4:$T$211,4,FALSE),0)</f>
        <v>0</v>
      </c>
      <c r="C45" s="6">
        <f>IF(Apr!$E47&gt;0,VLOOKUP($A45,Apr!$O$4:$T$211,5,FALSE)+Apr!L$4/1000,0)</f>
        <v>0</v>
      </c>
      <c r="D45" s="16">
        <f t="shared" si="47"/>
        <v>0</v>
      </c>
      <c r="E45" s="6">
        <f>IF(May!$E47&gt;0,VLOOKUP($A45,May!$O$4:$T$210,4,FALSE),0)</f>
        <v>0</v>
      </c>
      <c r="F45" s="6">
        <f>IF(May!$E47&gt;0,VLOOKUP($A45,May!$O$4:$T$210,5,FALSE)+May!L$4/1000,0)</f>
        <v>0</v>
      </c>
      <c r="G45" s="16">
        <f t="shared" si="48"/>
        <v>0</v>
      </c>
      <c r="H45" s="6">
        <f>IF(Jun!$E47&gt;0,VLOOKUP($A45,Jun!$O$4:$R$210,4,FALSE),0)</f>
        <v>0</v>
      </c>
      <c r="I45" s="6">
        <f>IF(Jun!$E47&gt;0,VLOOKUP($A45,Jun!$O$4:$T$210,5,FALSE)+Jun!L$4/1000,0)</f>
        <v>0</v>
      </c>
      <c r="J45" s="16">
        <f t="shared" si="49"/>
        <v>0</v>
      </c>
      <c r="K45" s="6">
        <f>IF(Jul!$E47&gt;0,VLOOKUP($A45,Jul!$O$4:$R$207,4,FALSE),0)</f>
        <v>0</v>
      </c>
      <c r="L45" s="6">
        <f>IF(Jul!$E47&gt;0,VLOOKUP($A45,Jul!$O$4:$T$207,5,FALSE)+Jul!$L$4/1000,0)</f>
        <v>0</v>
      </c>
      <c r="M45" s="16">
        <f t="shared" si="3"/>
        <v>0</v>
      </c>
      <c r="N45" s="6">
        <f>IF(Aug!$E47&gt;0,VLOOKUP($A45,Aug!$O$4:$R$207,4,FALSE),0)</f>
        <v>0</v>
      </c>
      <c r="O45" s="6">
        <f>IF(Aug!$E47&gt;0,VLOOKUP($A45,Aug!$O$4:$T$207,5,FALSE)+Aug!L$4/1000,0)</f>
        <v>0</v>
      </c>
      <c r="P45" s="16">
        <f t="shared" si="4"/>
        <v>0</v>
      </c>
      <c r="Q45" s="6">
        <f>IF(Sep!$E47&gt;0,VLOOKUP($A45,Sep!$O$4:$R$207,4,FALSE),0)</f>
        <v>0</v>
      </c>
      <c r="R45" s="6">
        <f>IF(Sep!$E47&gt;0,VLOOKUP($A45,Sep!$O$4:$T$207,5,FALSE)+Sep!L$4/1000,0)</f>
        <v>0</v>
      </c>
      <c r="S45" s="16">
        <f t="shared" si="5"/>
        <v>0</v>
      </c>
      <c r="T45" s="6">
        <f>IF(Oct!$E47&gt;0,VLOOKUP($A45,Oct!$O$4:$R$207,4,FALSE),0)</f>
        <v>0</v>
      </c>
      <c r="U45" s="6">
        <f>IF(Oct!$E47&gt;0,VLOOKUP($A45,Oct!$O$4:$T$207,5,FALSE)+Oct!L$4/1000,0)</f>
        <v>0</v>
      </c>
      <c r="V45" s="16">
        <f t="shared" si="6"/>
        <v>0</v>
      </c>
      <c r="W45" s="6">
        <f>IF(Nov!$E47&gt;0,VLOOKUP($A45,Nov!$O$4:$R$208,4,FALSE),0)</f>
        <v>0</v>
      </c>
      <c r="X45" s="6">
        <f>IF(Nov!$E47&gt;0,VLOOKUP($A45,Nov!$O$4:$T$208,5,FALSE)+Nov!L$4/1000,0)</f>
        <v>0</v>
      </c>
      <c r="Y45" s="16">
        <f t="shared" si="7"/>
        <v>0</v>
      </c>
      <c r="Z45" s="6">
        <f>IF(Dec!$E47&gt;0,VLOOKUP($A45,Dec!$O$4:$R$208,4,FALSE),0)</f>
        <v>0</v>
      </c>
      <c r="AA45" s="6">
        <f>IF(Dec!$E47&gt;0,VLOOKUP($A45,Dec!$O$4:$T$208,5,FALSE)+Dec!L$4/1000,0)</f>
        <v>0</v>
      </c>
      <c r="AB45" s="16">
        <f t="shared" si="8"/>
        <v>0</v>
      </c>
      <c r="AC45" s="6">
        <f>IF(Jan!$E47&gt;0,VLOOKUP($A45,Jan!$O$4:$R$208,4,FALSE),0)</f>
        <v>0</v>
      </c>
      <c r="AD45" s="6">
        <f>IF(Jan!$E47&gt;0,VLOOKUP($A45,Jan!$O$4:$T$208,5,FALSE)+Jan!L$4/1000,0)</f>
        <v>0</v>
      </c>
      <c r="AE45" s="16">
        <f t="shared" si="9"/>
        <v>0</v>
      </c>
      <c r="AF45" s="6">
        <f>IF(Feb!$E47&gt;0,VLOOKUP($A45,Feb!$O$4:$R$208,4,FALSE),0)</f>
        <v>0</v>
      </c>
      <c r="AG45" s="6">
        <f>IF(Feb!$E47&gt;0,VLOOKUP($A45,Feb!$O$4:$T$208,5,FALSE)+Feb!L$4/1000,0)</f>
        <v>0</v>
      </c>
      <c r="AH45" s="16">
        <f t="shared" si="10"/>
        <v>0</v>
      </c>
      <c r="AI45" s="6">
        <f>IF(Mar!$E48&gt;0,VLOOKUP($A45,Mar!$O$4:$R$208,4,FALSE),0)</f>
        <v>0</v>
      </c>
      <c r="AJ45" s="6">
        <f>IF(Mar!$E48&gt;0,VLOOKUP($A45,Mar!$O$4:$T$208,5,FALSE)+Mar!L$4/1000,0)</f>
        <v>0</v>
      </c>
      <c r="AK45" s="16">
        <f t="shared" si="50"/>
        <v>0</v>
      </c>
      <c r="AN45" s="67">
        <f t="shared" si="51"/>
        <v>0</v>
      </c>
      <c r="AQ45" s="1" t="str">
        <f t="shared" si="52"/>
        <v>Ian Tate</v>
      </c>
      <c r="AR45" s="6">
        <f t="shared" si="53"/>
        <v>0</v>
      </c>
      <c r="AS45" s="6">
        <f t="shared" si="54"/>
        <v>0</v>
      </c>
      <c r="AT45" s="6">
        <f t="shared" si="55"/>
        <v>0</v>
      </c>
      <c r="AU45" s="6">
        <f t="shared" si="56"/>
        <v>0</v>
      </c>
      <c r="AV45" s="6">
        <f t="shared" si="57"/>
        <v>0</v>
      </c>
      <c r="AW45" s="6">
        <f t="shared" si="58"/>
        <v>0</v>
      </c>
      <c r="AX45" s="6">
        <f t="shared" si="59"/>
        <v>0</v>
      </c>
      <c r="AY45" s="6">
        <f t="shared" si="60"/>
        <v>0</v>
      </c>
      <c r="AZ45" s="6">
        <f t="shared" si="61"/>
        <v>0</v>
      </c>
      <c r="BA45" s="6">
        <f t="shared" si="62"/>
        <v>0</v>
      </c>
      <c r="BB45" s="6">
        <f t="shared" si="63"/>
        <v>0</v>
      </c>
      <c r="BC45" s="6">
        <f t="shared" si="64"/>
        <v>0</v>
      </c>
      <c r="BD45" s="6">
        <f t="shared" si="32"/>
        <v>0</v>
      </c>
      <c r="BE45" s="1">
        <f t="shared" si="65"/>
        <v>0</v>
      </c>
      <c r="BF45" s="1">
        <f t="shared" si="66"/>
        <v>0</v>
      </c>
      <c r="BG45" s="1">
        <f t="shared" si="67"/>
        <v>0</v>
      </c>
      <c r="BH45" s="1">
        <f t="shared" si="68"/>
        <v>0</v>
      </c>
      <c r="BI45" s="1">
        <f t="shared" si="69"/>
        <v>0</v>
      </c>
      <c r="BJ45" s="1">
        <f t="shared" si="70"/>
        <v>0</v>
      </c>
    </row>
    <row r="46" spans="1:62" x14ac:dyDescent="0.3">
      <c r="A46" s="1" t="s">
        <v>241</v>
      </c>
      <c r="B46" s="6">
        <f>IF(Apr!$E48&gt;0,VLOOKUP($A46,Apr!$O$4:$T$211,4,FALSE),0)</f>
        <v>0</v>
      </c>
      <c r="C46" s="6">
        <f>IF(Apr!$E48&gt;0,VLOOKUP($A46,Apr!$O$4:$T$211,5,FALSE)+Apr!L$4/1000,0)</f>
        <v>0</v>
      </c>
      <c r="D46" s="16">
        <f t="shared" si="47"/>
        <v>0</v>
      </c>
      <c r="E46" s="6">
        <f>IF(May!$E48&gt;0,VLOOKUP($A46,May!$O$4:$T$210,4,FALSE),0)</f>
        <v>0</v>
      </c>
      <c r="F46" s="6">
        <f>IF(May!$E48&gt;0,VLOOKUP($A46,May!$O$4:$T$210,5,FALSE)+May!L$4/1000,0)</f>
        <v>0</v>
      </c>
      <c r="G46" s="16">
        <f t="shared" si="48"/>
        <v>0</v>
      </c>
      <c r="H46" s="6">
        <f>IF(Jun!$E48&gt;0,VLOOKUP($A46,Jun!$O$4:$R$210,4,FALSE),0)</f>
        <v>0</v>
      </c>
      <c r="I46" s="6">
        <f>IF(Jun!$E48&gt;0,VLOOKUP($A46,Jun!$O$4:$T$210,5,FALSE)+Jun!L$4/1000,0)</f>
        <v>0</v>
      </c>
      <c r="J46" s="16">
        <f t="shared" si="49"/>
        <v>0</v>
      </c>
      <c r="K46" s="6">
        <f>IF(Jul!$E48&gt;0,VLOOKUP($A46,Jul!$O$4:$R$207,4,FALSE),0)</f>
        <v>31</v>
      </c>
      <c r="L46" s="6">
        <f>IF(Jul!$E48&gt;0,VLOOKUP($A46,Jul!$O$4:$T$207,5,FALSE)+Jul!$L$4/1000,0)</f>
        <v>1.7999999999999999E-2</v>
      </c>
      <c r="M46" s="16">
        <f t="shared" si="3"/>
        <v>31.048999999999999</v>
      </c>
      <c r="N46" s="6">
        <f>IF(Aug!$E48&gt;0,VLOOKUP($A46,Aug!$O$4:$R$207,4,FALSE),0)</f>
        <v>30</v>
      </c>
      <c r="O46" s="6">
        <f>IF(Aug!$E48&gt;0,VLOOKUP($A46,Aug!$O$4:$T$207,5,FALSE)+Aug!L$4/1000,0)</f>
        <v>2.0169999999999999</v>
      </c>
      <c r="P46" s="16">
        <f t="shared" si="4"/>
        <v>32.047000000000004</v>
      </c>
      <c r="Q46" s="6">
        <f>IF(Sep!$E48&gt;0,VLOOKUP($A46,Sep!$O$4:$R$207,4,FALSE),0)</f>
        <v>37</v>
      </c>
      <c r="R46" s="6">
        <f>IF(Sep!$E48&gt;0,VLOOKUP($A46,Sep!$O$4:$T$207,5,FALSE)+Sep!L$4/1000,0)</f>
        <v>2.016</v>
      </c>
      <c r="S46" s="16">
        <f t="shared" si="5"/>
        <v>39.052999999999997</v>
      </c>
      <c r="T46" s="6">
        <f>IF(Oct!$E48&gt;0,VLOOKUP($A46,Oct!$O$4:$R$207,4,FALSE),0)</f>
        <v>36</v>
      </c>
      <c r="U46" s="6">
        <f>IF(Oct!$E48&gt;0,VLOOKUP($A46,Oct!$O$4:$T$207,5,FALSE)+Oct!L$4/1000,0)</f>
        <v>1.7000000000000001E-2</v>
      </c>
      <c r="V46" s="16">
        <f t="shared" si="6"/>
        <v>36.053000000000004</v>
      </c>
      <c r="W46" s="6">
        <f>IF(Nov!$E48&gt;0,VLOOKUP($A46,Nov!$O$4:$R$208,4,FALSE),0)</f>
        <v>39</v>
      </c>
      <c r="X46" s="6">
        <f>IF(Nov!$E48&gt;0,VLOOKUP($A46,Nov!$O$4:$T$208,5,FALSE)+Nov!L$4/1000,0)</f>
        <v>2.0150000000000001</v>
      </c>
      <c r="Y46" s="16">
        <f t="shared" si="7"/>
        <v>41.054000000000002</v>
      </c>
      <c r="Z46" s="6">
        <f>IF(Dec!$E48&gt;0,VLOOKUP($A46,Dec!$O$4:$R$208,4,FALSE),0)</f>
        <v>33</v>
      </c>
      <c r="AA46" s="6">
        <f>IF(Dec!$E48&gt;0,VLOOKUP($A46,Dec!$O$4:$T$208,5,FALSE)+Dec!L$4/1000,0)</f>
        <v>1.7999999999999999E-2</v>
      </c>
      <c r="AB46" s="16">
        <f t="shared" si="8"/>
        <v>33.051000000000002</v>
      </c>
      <c r="AC46" s="6">
        <f>IF(Jan!$E48&gt;0,VLOOKUP($A46,Jan!$O$4:$R$208,4,FALSE),0)</f>
        <v>31</v>
      </c>
      <c r="AD46" s="6">
        <f>IF(Jan!$E48&gt;0,VLOOKUP($A46,Jan!$O$4:$T$208,5,FALSE)+Jan!L$4/1000,0)</f>
        <v>1.4999999999999999E-2</v>
      </c>
      <c r="AE46" s="16">
        <f t="shared" si="9"/>
        <v>31.045999999999999</v>
      </c>
      <c r="AF46" s="6">
        <f>IF(Feb!$E48&gt;0,VLOOKUP($A46,Feb!$O$4:$R$208,4,FALSE),0)</f>
        <v>0</v>
      </c>
      <c r="AG46" s="6">
        <f>IF(Feb!$E48&gt;0,VLOOKUP($A46,Feb!$O$4:$T$208,5,FALSE)+Feb!L$4/1000,0)</f>
        <v>0</v>
      </c>
      <c r="AH46" s="16">
        <f t="shared" si="10"/>
        <v>0</v>
      </c>
      <c r="AI46" s="6">
        <f>IF(Mar!$E50&gt;0,VLOOKUP($A46,Mar!$O$4:$R$208,4,FALSE),0)</f>
        <v>0</v>
      </c>
      <c r="AJ46" s="6">
        <f>IF(Mar!$E50&gt;0,VLOOKUP($A46,Mar!$O$4:$T$208,5,FALSE)+Mar!L$4/1000,0)</f>
        <v>0</v>
      </c>
      <c r="AK46" s="16">
        <f t="shared" si="50"/>
        <v>0</v>
      </c>
      <c r="AL46" s="99"/>
      <c r="AN46" s="67">
        <f t="shared" si="51"/>
        <v>212.36828226666668</v>
      </c>
      <c r="AQ46" s="1" t="str">
        <f t="shared" si="52"/>
        <v>Jake Rodwell</v>
      </c>
      <c r="AR46" s="6">
        <f t="shared" si="53"/>
        <v>0</v>
      </c>
      <c r="AS46" s="6">
        <f t="shared" si="54"/>
        <v>0</v>
      </c>
      <c r="AT46" s="6">
        <f t="shared" si="55"/>
        <v>0</v>
      </c>
      <c r="AU46" s="6">
        <f t="shared" si="56"/>
        <v>31.048999999999999</v>
      </c>
      <c r="AV46" s="6">
        <f t="shared" si="57"/>
        <v>32.047000000000004</v>
      </c>
      <c r="AW46" s="6">
        <f t="shared" si="58"/>
        <v>39.052999999999997</v>
      </c>
      <c r="AX46" s="6">
        <f t="shared" si="59"/>
        <v>36.053000000000004</v>
      </c>
      <c r="AY46" s="6">
        <f t="shared" si="60"/>
        <v>41.054000000000002</v>
      </c>
      <c r="AZ46" s="6">
        <f t="shared" si="61"/>
        <v>33.051000000000002</v>
      </c>
      <c r="BA46" s="6">
        <f t="shared" si="62"/>
        <v>31.045999999999999</v>
      </c>
      <c r="BB46" s="6">
        <f t="shared" si="63"/>
        <v>0</v>
      </c>
      <c r="BC46" s="6">
        <f t="shared" si="64"/>
        <v>0</v>
      </c>
      <c r="BD46" s="6">
        <f>AM46</f>
        <v>0</v>
      </c>
      <c r="BE46" s="1">
        <f t="shared" si="65"/>
        <v>41.054000000000002</v>
      </c>
      <c r="BF46" s="1">
        <f t="shared" si="66"/>
        <v>39.052999999999997</v>
      </c>
      <c r="BG46" s="1">
        <f t="shared" si="67"/>
        <v>36.053000000000004</v>
      </c>
      <c r="BH46" s="1">
        <f t="shared" si="68"/>
        <v>33.051000000000002</v>
      </c>
      <c r="BI46" s="1">
        <f t="shared" si="69"/>
        <v>32.047000000000004</v>
      </c>
      <c r="BJ46" s="1">
        <f t="shared" si="70"/>
        <v>31.048999999999999</v>
      </c>
    </row>
    <row r="47" spans="1:62" x14ac:dyDescent="0.3">
      <c r="A47" s="1" t="s">
        <v>154</v>
      </c>
      <c r="B47" s="6">
        <f>IF(Apr!$E49&gt;0,VLOOKUP($A47,Apr!$O$4:$T$211,4,FALSE),0)</f>
        <v>24</v>
      </c>
      <c r="C47" s="6">
        <f>IF(Apr!$E49&gt;0,VLOOKUP($A47,Apr!$O$4:$T$211,5,FALSE)+Apr!L$4/1000,0)</f>
        <v>1.7999999999999999E-2</v>
      </c>
      <c r="D47" s="16">
        <f t="shared" si="47"/>
        <v>24.042000000000002</v>
      </c>
      <c r="E47" s="6">
        <f>IF(May!$E49&gt;0,VLOOKUP($A47,May!$O$4:$T$210,4,FALSE),0)</f>
        <v>0</v>
      </c>
      <c r="F47" s="6">
        <f>IF(May!$E49&gt;0,VLOOKUP($A47,May!$O$4:$T$210,5,FALSE)+May!L$4/1000,0)</f>
        <v>0</v>
      </c>
      <c r="G47" s="16">
        <f t="shared" si="48"/>
        <v>0</v>
      </c>
      <c r="H47" s="6">
        <f>IF(Jun!$E49&gt;0,VLOOKUP($A47,Jun!$O$4:$R$210,4,FALSE),0)</f>
        <v>24</v>
      </c>
      <c r="I47" s="6">
        <f>IF(Jun!$E49&gt;0,VLOOKUP($A47,Jun!$O$4:$T$210,5,FALSE)+Jun!L$4/1000,0)</f>
        <v>1.9E-2</v>
      </c>
      <c r="J47" s="16">
        <f t="shared" si="49"/>
        <v>24.042999999999999</v>
      </c>
      <c r="K47" s="6">
        <f>IF(Jul!$E49&gt;0,VLOOKUP($A47,Jul!$O$4:$R$207,4,FALSE),0)</f>
        <v>32</v>
      </c>
      <c r="L47" s="6">
        <f>IF(Jul!$E49&gt;0,VLOOKUP($A47,Jul!$O$4:$T$207,5,FALSE)+Jul!$L$4/1000,0)</f>
        <v>1.7999999999999999E-2</v>
      </c>
      <c r="M47" s="16">
        <f t="shared" si="3"/>
        <v>32.049999999999997</v>
      </c>
      <c r="N47" s="6">
        <f>IF(Aug!$E49&gt;0,VLOOKUP($A47,Aug!$O$4:$R$207,4,FALSE),0)</f>
        <v>28</v>
      </c>
      <c r="O47" s="6">
        <f>IF(Aug!$E49&gt;0,VLOOKUP($A47,Aug!$O$4:$T$207,5,FALSE)+Aug!L$4/1000,0)</f>
        <v>2.0169999999999999</v>
      </c>
      <c r="P47" s="16">
        <f t="shared" si="4"/>
        <v>30.044999999999998</v>
      </c>
      <c r="Q47" s="6">
        <f>IF(Sep!$E49&gt;0,VLOOKUP($A47,Sep!$O$4:$R$207,4,FALSE),0)</f>
        <v>34</v>
      </c>
      <c r="R47" s="6">
        <f>IF(Sep!$E49&gt;0,VLOOKUP($A47,Sep!$O$4:$T$207,5,FALSE)+Sep!L$4/1000,0)</f>
        <v>1.6E-2</v>
      </c>
      <c r="S47" s="16">
        <f t="shared" si="5"/>
        <v>34.049999999999997</v>
      </c>
      <c r="T47" s="6">
        <f>IF(Oct!$E49&gt;0,VLOOKUP($A47,Oct!$O$4:$R$207,4,FALSE),0)</f>
        <v>38</v>
      </c>
      <c r="U47" s="6">
        <f>IF(Oct!$E49&gt;0,VLOOKUP($A47,Oct!$O$4:$T$207,5,FALSE)+Oct!L$4/1000,0)</f>
        <v>2.0169999999999999</v>
      </c>
      <c r="V47" s="16">
        <f t="shared" si="6"/>
        <v>40.055</v>
      </c>
      <c r="W47" s="6">
        <f>IF(Nov!$E49&gt;0,VLOOKUP($A47,Nov!$O$4:$R$208,4,FALSE),0)</f>
        <v>0</v>
      </c>
      <c r="X47" s="6">
        <f>IF(Nov!$E49&gt;0,VLOOKUP($A47,Nov!$O$4:$T$208,5,FALSE)+Nov!L$4/1000,0)</f>
        <v>0</v>
      </c>
      <c r="Y47" s="16">
        <f t="shared" si="7"/>
        <v>0</v>
      </c>
      <c r="Z47" s="6">
        <f>IF(Dec!$E49&gt;0,VLOOKUP($A47,Dec!$O$4:$R$208,4,FALSE),0)</f>
        <v>34</v>
      </c>
      <c r="AA47" s="6">
        <f>IF(Dec!$E49&gt;0,VLOOKUP($A47,Dec!$O$4:$T$208,5,FALSE)+Dec!L$4/1000,0)</f>
        <v>1.7999999999999999E-2</v>
      </c>
      <c r="AB47" s="16">
        <f t="shared" si="8"/>
        <v>34.052</v>
      </c>
      <c r="AC47" s="6">
        <f>IF(Jan!$E49&gt;0,VLOOKUP($A47,Jan!$O$4:$R$208,4,FALSE),0)</f>
        <v>0</v>
      </c>
      <c r="AD47" s="6">
        <f>IF(Jan!$E49&gt;0,VLOOKUP($A47,Jan!$O$4:$T$208,5,FALSE)+Jan!L$4/1000,0)</f>
        <v>0</v>
      </c>
      <c r="AE47" s="16">
        <f t="shared" si="9"/>
        <v>0</v>
      </c>
      <c r="AF47" s="6">
        <f>IF(Feb!$E49&gt;0,VLOOKUP($A47,Feb!$O$4:$R$208,4,FALSE),0)</f>
        <v>0</v>
      </c>
      <c r="AG47" s="6">
        <f>IF(Feb!$E49&gt;0,VLOOKUP($A47,Feb!$O$4:$T$208,5,FALSE)+Feb!L$4/1000,0)</f>
        <v>0</v>
      </c>
      <c r="AH47" s="16">
        <f t="shared" si="10"/>
        <v>0</v>
      </c>
      <c r="AI47" s="6">
        <f>IF(Mar!$E51&gt;0,VLOOKUP($A47,Mar!$O$4:$R$208,4,FALSE),0)</f>
        <v>0</v>
      </c>
      <c r="AJ47" s="6">
        <f>IF(Mar!$E51&gt;0,VLOOKUP($A47,Mar!$O$4:$T$208,5,FALSE)+Mar!L$4/1000,0)</f>
        <v>0</v>
      </c>
      <c r="AK47" s="16">
        <f t="shared" si="50"/>
        <v>0</v>
      </c>
      <c r="AL47" s="99">
        <v>45047</v>
      </c>
      <c r="AM47" s="92">
        <v>30</v>
      </c>
      <c r="AN47" s="67">
        <f t="shared" si="51"/>
        <v>224.35321566666664</v>
      </c>
      <c r="AQ47" s="1" t="str">
        <f t="shared" si="52"/>
        <v>James Whittle</v>
      </c>
      <c r="AR47" s="6">
        <f t="shared" si="53"/>
        <v>24.042000000000002</v>
      </c>
      <c r="AS47" s="6">
        <f t="shared" si="54"/>
        <v>0</v>
      </c>
      <c r="AT47" s="6">
        <f t="shared" si="55"/>
        <v>24.042999999999999</v>
      </c>
      <c r="AU47" s="6">
        <f t="shared" si="56"/>
        <v>32.049999999999997</v>
      </c>
      <c r="AV47" s="6">
        <f t="shared" si="57"/>
        <v>30.044999999999998</v>
      </c>
      <c r="AW47" s="6">
        <f t="shared" si="58"/>
        <v>34.049999999999997</v>
      </c>
      <c r="AX47" s="6">
        <f t="shared" si="59"/>
        <v>40.055</v>
      </c>
      <c r="AY47" s="6">
        <f t="shared" si="60"/>
        <v>0</v>
      </c>
      <c r="AZ47" s="6">
        <f t="shared" si="61"/>
        <v>34.052</v>
      </c>
      <c r="BA47" s="6">
        <f t="shared" si="62"/>
        <v>0</v>
      </c>
      <c r="BB47" s="6">
        <f t="shared" si="63"/>
        <v>0</v>
      </c>
      <c r="BC47" s="6">
        <f t="shared" si="64"/>
        <v>0</v>
      </c>
      <c r="BD47" s="6">
        <f>AM47</f>
        <v>30</v>
      </c>
      <c r="BE47" s="1">
        <f t="shared" si="65"/>
        <v>40.055</v>
      </c>
      <c r="BF47" s="1">
        <f t="shared" si="66"/>
        <v>34.052</v>
      </c>
      <c r="BG47" s="1">
        <f t="shared" si="67"/>
        <v>34.049999999999997</v>
      </c>
      <c r="BH47" s="1">
        <f t="shared" si="68"/>
        <v>32.049999999999997</v>
      </c>
      <c r="BI47" s="1">
        <f t="shared" si="69"/>
        <v>30.044999999999998</v>
      </c>
      <c r="BJ47" s="1">
        <f t="shared" si="70"/>
        <v>24.042999999999999</v>
      </c>
    </row>
    <row r="48" spans="1:62" x14ac:dyDescent="0.3">
      <c r="A48" s="1" t="s">
        <v>222</v>
      </c>
      <c r="B48" s="6">
        <f>IF(Apr!$E50&gt;0,VLOOKUP($A48,Apr!$O$4:$T$211,4,FALSE),0)</f>
        <v>0</v>
      </c>
      <c r="C48" s="6">
        <f>IF(Apr!$E50&gt;0,VLOOKUP($A48,Apr!$O$4:$T$211,5,FALSE)+Apr!L$4/1000,0)</f>
        <v>0</v>
      </c>
      <c r="D48" s="16">
        <f t="shared" si="47"/>
        <v>0</v>
      </c>
      <c r="E48" s="6">
        <f>IF(May!$E50&gt;0,VLOOKUP($A48,May!$O$4:$T$210,4,FALSE),0)</f>
        <v>27</v>
      </c>
      <c r="F48" s="6">
        <f>IF(May!$E50&gt;0,VLOOKUP($A48,May!$O$4:$T$210,5,FALSE)+May!L$4/1000,0)</f>
        <v>2.3E-2</v>
      </c>
      <c r="G48" s="16">
        <f t="shared" si="48"/>
        <v>27.05</v>
      </c>
      <c r="H48" s="6">
        <f>IF(Jun!$E50&gt;0,VLOOKUP($A48,Jun!$O$4:$R$210,4,FALSE),0)</f>
        <v>0</v>
      </c>
      <c r="I48" s="6">
        <f>IF(Jun!$E50&gt;0,VLOOKUP($A48,Jun!$O$4:$T$210,5,FALSE)+Jun!L$4/1000,0)</f>
        <v>0</v>
      </c>
      <c r="J48" s="16">
        <f t="shared" si="49"/>
        <v>0</v>
      </c>
      <c r="K48" s="6">
        <f>IF(Jul!$E50&gt;0,VLOOKUP($A48,Jul!$O$4:$R$207,4,FALSE),0)</f>
        <v>0</v>
      </c>
      <c r="L48" s="6">
        <f>IF(Jul!$E50&gt;0,VLOOKUP($A48,Jul!$O$4:$T$207,5,FALSE)+Jul!$L$4/1000,0)</f>
        <v>0</v>
      </c>
      <c r="M48" s="16">
        <f t="shared" si="3"/>
        <v>0</v>
      </c>
      <c r="N48" s="6">
        <f>IF(Aug!$E50&gt;0,VLOOKUP($A48,Aug!$O$4:$R$207,4,FALSE),0)</f>
        <v>0</v>
      </c>
      <c r="O48" s="6">
        <f>IF(Aug!$E50&gt;0,VLOOKUP($A48,Aug!$O$4:$T$207,5,FALSE)+Aug!L$4/1000,0)</f>
        <v>0</v>
      </c>
      <c r="P48" s="16">
        <f t="shared" si="4"/>
        <v>0</v>
      </c>
      <c r="Q48" s="6">
        <f>IF(Sep!$E50&gt;0,VLOOKUP($A48,Sep!$O$4:$R$207,4,FALSE),0)</f>
        <v>0</v>
      </c>
      <c r="R48" s="6">
        <f>IF(Sep!$E50&gt;0,VLOOKUP($A48,Sep!$O$4:$T$207,5,FALSE)+Sep!L$4/1000,0)</f>
        <v>0</v>
      </c>
      <c r="S48" s="16">
        <f t="shared" si="5"/>
        <v>0</v>
      </c>
      <c r="T48" s="6">
        <f>IF(Oct!$E50&gt;0,VLOOKUP($A48,Oct!$O$4:$R$207,4,FALSE),0)</f>
        <v>0</v>
      </c>
      <c r="U48" s="6">
        <f>IF(Oct!$E50&gt;0,VLOOKUP($A48,Oct!$O$4:$T$207,5,FALSE)+Oct!L$4/1000,0)</f>
        <v>0</v>
      </c>
      <c r="V48" s="16">
        <f t="shared" si="6"/>
        <v>0</v>
      </c>
      <c r="W48" s="6">
        <f>IF(Nov!$E50&gt;0,VLOOKUP($A48,Nov!$O$4:$R$208,4,FALSE),0)</f>
        <v>0</v>
      </c>
      <c r="X48" s="6">
        <f>IF(Nov!$E50&gt;0,VLOOKUP($A48,Nov!$O$4:$T$208,5,FALSE)+Nov!L$4/1000,0)</f>
        <v>0</v>
      </c>
      <c r="Y48" s="16">
        <f t="shared" si="7"/>
        <v>0</v>
      </c>
      <c r="Z48" s="6">
        <f>IF(Dec!$E50&gt;0,VLOOKUP($A48,Dec!$O$4:$R$208,4,FALSE),0)</f>
        <v>0</v>
      </c>
      <c r="AA48" s="6">
        <f>IF(Dec!$E50&gt;0,VLOOKUP($A48,Dec!$O$4:$T$208,5,FALSE)+Dec!L$4/1000,0)</f>
        <v>0</v>
      </c>
      <c r="AB48" s="16">
        <f t="shared" si="8"/>
        <v>0</v>
      </c>
      <c r="AC48" s="6">
        <f>IF(Jan!$E50&gt;0,VLOOKUP($A48,Jan!$O$4:$R$208,4,FALSE),0)</f>
        <v>0</v>
      </c>
      <c r="AD48" s="6">
        <f>IF(Jan!$E50&gt;0,VLOOKUP($A48,Jan!$O$4:$T$208,5,FALSE)+Jan!L$4/1000,0)</f>
        <v>0</v>
      </c>
      <c r="AE48" s="16">
        <f t="shared" si="9"/>
        <v>0</v>
      </c>
      <c r="AF48" s="6">
        <f>IF(Feb!$E50&gt;0,VLOOKUP($A48,Feb!$O$4:$R$208,4,FALSE),0)</f>
        <v>0</v>
      </c>
      <c r="AG48" s="6">
        <f>IF(Feb!$E50&gt;0,VLOOKUP($A48,Feb!$O$4:$T$208,5,FALSE)+Feb!L$4/1000,0)</f>
        <v>0</v>
      </c>
      <c r="AH48" s="16">
        <f t="shared" si="10"/>
        <v>0</v>
      </c>
      <c r="AI48" s="6">
        <f>IF(Mar!$E52&gt;0,VLOOKUP($A48,Mar!$O$4:$R$208,4,FALSE),0)</f>
        <v>0</v>
      </c>
      <c r="AJ48" s="6">
        <f>IF(Mar!$E52&gt;0,VLOOKUP($A48,Mar!$O$4:$T$208,5,FALSE)+Mar!L$4/1000,0)</f>
        <v>0</v>
      </c>
      <c r="AK48" s="16">
        <f t="shared" si="50"/>
        <v>0</v>
      </c>
      <c r="AN48" s="67">
        <f t="shared" si="51"/>
        <v>27.07705</v>
      </c>
      <c r="AQ48" s="1" t="str">
        <f t="shared" si="52"/>
        <v>Jayden Richardson</v>
      </c>
      <c r="AR48" s="6">
        <f t="shared" si="53"/>
        <v>0</v>
      </c>
      <c r="AS48" s="6">
        <f t="shared" si="54"/>
        <v>27.05</v>
      </c>
      <c r="AT48" s="6">
        <f t="shared" si="55"/>
        <v>0</v>
      </c>
      <c r="AU48" s="6">
        <f t="shared" si="56"/>
        <v>0</v>
      </c>
      <c r="AV48" s="6">
        <f t="shared" si="57"/>
        <v>0</v>
      </c>
      <c r="AW48" s="6">
        <f t="shared" si="58"/>
        <v>0</v>
      </c>
      <c r="AX48" s="6">
        <f t="shared" si="59"/>
        <v>0</v>
      </c>
      <c r="AY48" s="6">
        <f t="shared" si="60"/>
        <v>0</v>
      </c>
      <c r="AZ48" s="6">
        <f t="shared" si="61"/>
        <v>0</v>
      </c>
      <c r="BA48" s="6">
        <f t="shared" si="62"/>
        <v>0</v>
      </c>
      <c r="BB48" s="6">
        <f t="shared" si="63"/>
        <v>0</v>
      </c>
      <c r="BC48" s="6">
        <f t="shared" si="64"/>
        <v>0</v>
      </c>
      <c r="BD48" s="6">
        <f t="shared" si="32"/>
        <v>0</v>
      </c>
      <c r="BE48" s="1">
        <f t="shared" si="65"/>
        <v>27.05</v>
      </c>
      <c r="BF48" s="1">
        <f t="shared" si="66"/>
        <v>0</v>
      </c>
      <c r="BG48" s="1">
        <f t="shared" si="67"/>
        <v>0</v>
      </c>
      <c r="BH48" s="1">
        <f t="shared" si="68"/>
        <v>0</v>
      </c>
      <c r="BI48" s="1">
        <f t="shared" si="69"/>
        <v>0</v>
      </c>
      <c r="BJ48" s="1">
        <f t="shared" si="70"/>
        <v>0</v>
      </c>
    </row>
    <row r="49" spans="1:62" x14ac:dyDescent="0.3">
      <c r="A49" s="1" t="s">
        <v>148</v>
      </c>
      <c r="B49" s="6">
        <f>IF(Apr!$E51&gt;0,VLOOKUP($A49,Apr!$O$4:$T$211,4,FALSE),0)</f>
        <v>0</v>
      </c>
      <c r="C49" s="6">
        <f>IF(Apr!$E51&gt;0,VLOOKUP($A49,Apr!$O$4:$T$211,5,FALSE)+Apr!L$4/1000,0)</f>
        <v>0</v>
      </c>
      <c r="D49" s="16">
        <f t="shared" si="47"/>
        <v>0</v>
      </c>
      <c r="E49" s="6">
        <f>IF(May!$E51&gt;0,VLOOKUP($A49,May!$O$4:$T$210,4,FALSE),0)</f>
        <v>0</v>
      </c>
      <c r="F49" s="6">
        <f>IF(May!$E51&gt;0,VLOOKUP($A49,May!$O$4:$T$210,5,FALSE)+May!L$4/1000,0)</f>
        <v>0</v>
      </c>
      <c r="G49" s="16">
        <f t="shared" si="48"/>
        <v>0</v>
      </c>
      <c r="H49" s="6">
        <f>IF(Jun!$E51&gt;0,VLOOKUP($A49,Jun!$O$4:$R$210,4,FALSE),0)</f>
        <v>0</v>
      </c>
      <c r="I49" s="6">
        <f>IF(Jun!$E51&gt;0,VLOOKUP($A49,Jun!$O$4:$T$210,5,FALSE)+Jun!L$4/1000,0)</f>
        <v>0</v>
      </c>
      <c r="J49" s="16">
        <f t="shared" si="49"/>
        <v>0</v>
      </c>
      <c r="K49" s="6">
        <f>IF(Jul!$E51&gt;0,VLOOKUP($A49,Jul!$O$4:$R$207,4,FALSE),0)</f>
        <v>0</v>
      </c>
      <c r="L49" s="6">
        <f>IF(Jul!$E51&gt;0,VLOOKUP($A49,Jul!$O$4:$T$207,5,FALSE)+Jul!$L$4/1000,0)</f>
        <v>0</v>
      </c>
      <c r="M49" s="16">
        <f t="shared" si="3"/>
        <v>0</v>
      </c>
      <c r="N49" s="6">
        <f>IF(Aug!$E51&gt;0,VLOOKUP($A49,Aug!$O$4:$R$207,4,FALSE),0)</f>
        <v>0</v>
      </c>
      <c r="O49" s="6">
        <f>IF(Aug!$E51&gt;0,VLOOKUP($A49,Aug!$O$4:$T$207,5,FALSE)+Aug!L$4/1000,0)</f>
        <v>0</v>
      </c>
      <c r="P49" s="16">
        <f t="shared" si="4"/>
        <v>0</v>
      </c>
      <c r="Q49" s="6">
        <f>IF(Sep!$E51&gt;0,VLOOKUP($A49,Sep!$O$4:$R$207,4,FALSE),0)</f>
        <v>0</v>
      </c>
      <c r="R49" s="6">
        <f>IF(Sep!$E51&gt;0,VLOOKUP($A49,Sep!$O$4:$T$207,5,FALSE)+Sep!L$4/1000,0)</f>
        <v>0</v>
      </c>
      <c r="S49" s="16">
        <f t="shared" si="5"/>
        <v>0</v>
      </c>
      <c r="T49" s="6">
        <f>IF(Oct!$E51&gt;0,VLOOKUP($A49,Oct!$O$4:$R$207,4,FALSE),0)</f>
        <v>0</v>
      </c>
      <c r="U49" s="6">
        <f>IF(Oct!$E51&gt;0,VLOOKUP($A49,Oct!$O$4:$T$207,5,FALSE)+Oct!L$4/1000,0)</f>
        <v>0</v>
      </c>
      <c r="V49" s="16">
        <f t="shared" si="6"/>
        <v>0</v>
      </c>
      <c r="W49" s="6">
        <f>IF(Nov!$E51&gt;0,VLOOKUP($A49,Nov!$O$4:$R$208,4,FALSE),0)</f>
        <v>0</v>
      </c>
      <c r="X49" s="6">
        <f>IF(Nov!$E51&gt;0,VLOOKUP($A49,Nov!$O$4:$T$208,5,FALSE)+Nov!L$4/1000,0)</f>
        <v>0</v>
      </c>
      <c r="Y49" s="16">
        <f t="shared" si="7"/>
        <v>0</v>
      </c>
      <c r="Z49" s="6">
        <f>IF(Dec!$E51&gt;0,VLOOKUP($A49,Dec!$O$4:$R$208,4,FALSE),0)</f>
        <v>0</v>
      </c>
      <c r="AA49" s="6">
        <f>IF(Dec!$E51&gt;0,VLOOKUP($A49,Dec!$O$4:$T$208,5,FALSE)+Dec!L$4/1000,0)</f>
        <v>0</v>
      </c>
      <c r="AB49" s="16">
        <f t="shared" si="8"/>
        <v>0</v>
      </c>
      <c r="AC49" s="6">
        <f>IF(Jan!$E51&gt;0,VLOOKUP($A49,Jan!$O$4:$R$208,4,FALSE),0)</f>
        <v>0</v>
      </c>
      <c r="AD49" s="6">
        <f>IF(Jan!$E51&gt;0,VLOOKUP($A49,Jan!$O$4:$T$208,5,FALSE)+Jan!L$4/1000,0)</f>
        <v>0</v>
      </c>
      <c r="AE49" s="16">
        <f t="shared" si="9"/>
        <v>0</v>
      </c>
      <c r="AF49" s="6">
        <f>IF(Feb!$E51&gt;0,VLOOKUP($A49,Feb!$O$4:$R$208,4,FALSE),0)</f>
        <v>0</v>
      </c>
      <c r="AG49" s="6">
        <f>IF(Feb!$E51&gt;0,VLOOKUP($A49,Feb!$O$4:$T$208,5,FALSE)+Feb!L$4/1000,0)</f>
        <v>0</v>
      </c>
      <c r="AH49" s="16">
        <f t="shared" si="10"/>
        <v>0</v>
      </c>
      <c r="AI49" s="6">
        <f>IF(Mar!$E53&gt;0,VLOOKUP($A49,Mar!$O$4:$R$208,4,FALSE),0)</f>
        <v>0</v>
      </c>
      <c r="AJ49" s="6">
        <f>IF(Mar!$E53&gt;0,VLOOKUP($A49,Mar!$O$4:$T$208,5,FALSE)+Mar!L$4/1000,0)</f>
        <v>0</v>
      </c>
      <c r="AK49" s="16">
        <f t="shared" si="50"/>
        <v>0</v>
      </c>
      <c r="AN49" s="67">
        <f t="shared" si="51"/>
        <v>0</v>
      </c>
      <c r="AQ49" s="1" t="str">
        <f t="shared" si="52"/>
        <v>Jennifer Hill</v>
      </c>
      <c r="AR49" s="6">
        <f t="shared" si="53"/>
        <v>0</v>
      </c>
      <c r="AS49" s="6">
        <f t="shared" si="54"/>
        <v>0</v>
      </c>
      <c r="AT49" s="6">
        <f t="shared" si="55"/>
        <v>0</v>
      </c>
      <c r="AU49" s="6">
        <f t="shared" si="56"/>
        <v>0</v>
      </c>
      <c r="AV49" s="6">
        <f t="shared" si="57"/>
        <v>0</v>
      </c>
      <c r="AW49" s="6">
        <f t="shared" si="58"/>
        <v>0</v>
      </c>
      <c r="AX49" s="6">
        <f t="shared" si="59"/>
        <v>0</v>
      </c>
      <c r="AY49" s="6">
        <f t="shared" si="60"/>
        <v>0</v>
      </c>
      <c r="AZ49" s="6">
        <f t="shared" si="61"/>
        <v>0</v>
      </c>
      <c r="BA49" s="6">
        <f t="shared" si="62"/>
        <v>0</v>
      </c>
      <c r="BB49" s="6">
        <f t="shared" si="63"/>
        <v>0</v>
      </c>
      <c r="BC49" s="6">
        <f t="shared" si="64"/>
        <v>0</v>
      </c>
      <c r="BD49" s="6">
        <f t="shared" si="32"/>
        <v>0</v>
      </c>
      <c r="BE49" s="1">
        <f t="shared" si="65"/>
        <v>0</v>
      </c>
      <c r="BF49" s="1">
        <f t="shared" si="66"/>
        <v>0</v>
      </c>
      <c r="BG49" s="1">
        <f t="shared" si="67"/>
        <v>0</v>
      </c>
      <c r="BH49" s="1">
        <f t="shared" si="68"/>
        <v>0</v>
      </c>
      <c r="BI49" s="1">
        <f t="shared" si="69"/>
        <v>0</v>
      </c>
      <c r="BJ49" s="1">
        <f t="shared" si="70"/>
        <v>0</v>
      </c>
    </row>
    <row r="50" spans="1:62" x14ac:dyDescent="0.3">
      <c r="A50" s="1" t="s">
        <v>195</v>
      </c>
      <c r="B50" s="6">
        <f>IF(Apr!$E52&gt;0,VLOOKUP($A50,Apr!$O$4:$T$211,4,FALSE),0)</f>
        <v>0</v>
      </c>
      <c r="C50" s="6">
        <f>IF(Apr!$E52&gt;0,VLOOKUP($A50,Apr!$O$4:$T$211,5,FALSE)+Apr!L$4/1000,0)</f>
        <v>0</v>
      </c>
      <c r="D50" s="16">
        <f t="shared" si="47"/>
        <v>0</v>
      </c>
      <c r="E50" s="6">
        <f>IF(May!$E52&gt;0,VLOOKUP($A50,May!$O$4:$T$210,4,FALSE),0)</f>
        <v>0</v>
      </c>
      <c r="F50" s="6">
        <f>IF(May!$E52&gt;0,VLOOKUP($A50,May!$O$4:$T$210,5,FALSE)+May!L$4/1000,0)</f>
        <v>0</v>
      </c>
      <c r="G50" s="16">
        <f t="shared" si="48"/>
        <v>0</v>
      </c>
      <c r="H50" s="6">
        <f>IF(Jun!$E52&gt;0,VLOOKUP($A50,Jun!$O$4:$R$210,4,FALSE),0)</f>
        <v>0</v>
      </c>
      <c r="I50" s="6">
        <f>IF(Jun!$E52&gt;0,VLOOKUP($A50,Jun!$O$4:$T$210,5,FALSE)+Jun!L$4/1000,0)</f>
        <v>0</v>
      </c>
      <c r="J50" s="16">
        <f t="shared" si="49"/>
        <v>0</v>
      </c>
      <c r="K50" s="6">
        <f>IF(Jul!$E52&gt;0,VLOOKUP($A50,Jul!$O$4:$R$207,4,FALSE),0)</f>
        <v>0</v>
      </c>
      <c r="L50" s="6">
        <f>IF(Jul!$E52&gt;0,VLOOKUP($A50,Jul!$O$4:$T$207,5,FALSE)+Jul!$L$4/1000,0)</f>
        <v>0</v>
      </c>
      <c r="M50" s="16">
        <f t="shared" si="3"/>
        <v>0</v>
      </c>
      <c r="N50" s="6">
        <f>IF(Aug!$E52&gt;0,VLOOKUP($A50,Aug!$O$4:$R$207,4,FALSE),0)</f>
        <v>0</v>
      </c>
      <c r="O50" s="6">
        <f>IF(Aug!$E52&gt;0,VLOOKUP($A50,Aug!$O$4:$T$207,5,FALSE)+Aug!L$4/1000,0)</f>
        <v>0</v>
      </c>
      <c r="P50" s="16">
        <f t="shared" si="4"/>
        <v>0</v>
      </c>
      <c r="Q50" s="6">
        <f>IF(Sep!$E52&gt;0,VLOOKUP($A50,Sep!$O$4:$R$207,4,FALSE),0)</f>
        <v>0</v>
      </c>
      <c r="R50" s="6">
        <f>IF(Sep!$E52&gt;0,VLOOKUP($A50,Sep!$O$4:$T$207,5,FALSE)+Sep!L$4/1000,0)</f>
        <v>0</v>
      </c>
      <c r="S50" s="16">
        <f t="shared" si="5"/>
        <v>0</v>
      </c>
      <c r="T50" s="6">
        <f>IF(Oct!$E52&gt;0,VLOOKUP($A50,Oct!$O$4:$R$207,4,FALSE),0)</f>
        <v>0</v>
      </c>
      <c r="U50" s="6">
        <f>IF(Oct!$E52&gt;0,VLOOKUP($A50,Oct!$O$4:$T$207,5,FALSE)+Oct!L$4/1000,0)</f>
        <v>0</v>
      </c>
      <c r="V50" s="16">
        <f t="shared" si="6"/>
        <v>0</v>
      </c>
      <c r="W50" s="6">
        <f>IF(Nov!$E52&gt;0,VLOOKUP($A50,Nov!$O$4:$R$208,4,FALSE),0)</f>
        <v>0</v>
      </c>
      <c r="X50" s="6">
        <f>IF(Nov!$E52&gt;0,VLOOKUP($A50,Nov!$O$4:$T$208,5,FALSE)+Nov!L$4/1000,0)</f>
        <v>0</v>
      </c>
      <c r="Y50" s="16">
        <f t="shared" si="7"/>
        <v>0</v>
      </c>
      <c r="Z50" s="6">
        <f>IF(Dec!$E52&gt;0,VLOOKUP($A50,Dec!$O$4:$R$208,4,FALSE),0)</f>
        <v>0</v>
      </c>
      <c r="AA50" s="6">
        <f>IF(Dec!$E52&gt;0,VLOOKUP($A50,Dec!$O$4:$T$208,5,FALSE)+Dec!L$4/1000,0)</f>
        <v>0</v>
      </c>
      <c r="AB50" s="16">
        <f t="shared" si="8"/>
        <v>0</v>
      </c>
      <c r="AC50" s="6">
        <f>IF(Jan!$E52&gt;0,VLOOKUP($A50,Jan!$O$4:$R$208,4,FALSE),0)</f>
        <v>0</v>
      </c>
      <c r="AD50" s="6">
        <f>IF(Jan!$E52&gt;0,VLOOKUP($A50,Jan!$O$4:$T$208,5,FALSE)+Jan!L$4/1000,0)</f>
        <v>0</v>
      </c>
      <c r="AE50" s="16">
        <f t="shared" si="9"/>
        <v>0</v>
      </c>
      <c r="AF50" s="6">
        <f>IF(Feb!$E52&gt;0,VLOOKUP($A50,Feb!$O$4:$R$208,4,FALSE),0)</f>
        <v>0</v>
      </c>
      <c r="AG50" s="6">
        <f>IF(Feb!$E52&gt;0,VLOOKUP($A50,Feb!$O$4:$T$208,5,FALSE)+Feb!L$4/1000,0)</f>
        <v>0</v>
      </c>
      <c r="AH50" s="16">
        <f t="shared" si="10"/>
        <v>0</v>
      </c>
      <c r="AI50" s="6">
        <f>IF(Mar!$E54&gt;0,VLOOKUP($A50,Mar!$O$4:$R$208,4,FALSE),0)</f>
        <v>0</v>
      </c>
      <c r="AJ50" s="6">
        <f>IF(Mar!$E54&gt;0,VLOOKUP($A50,Mar!$O$4:$T$208,5,FALSE)+Mar!L$4/1000,0)</f>
        <v>0</v>
      </c>
      <c r="AK50" s="16">
        <f t="shared" si="50"/>
        <v>0</v>
      </c>
      <c r="AN50" s="67">
        <f t="shared" si="51"/>
        <v>0</v>
      </c>
      <c r="AQ50" s="1" t="str">
        <f t="shared" si="52"/>
        <v>Joanna Goorney</v>
      </c>
      <c r="AR50" s="6">
        <f t="shared" si="53"/>
        <v>0</v>
      </c>
      <c r="AS50" s="6">
        <f t="shared" si="54"/>
        <v>0</v>
      </c>
      <c r="AT50" s="6">
        <f t="shared" si="55"/>
        <v>0</v>
      </c>
      <c r="AU50" s="6">
        <f t="shared" si="56"/>
        <v>0</v>
      </c>
      <c r="AV50" s="6">
        <f t="shared" si="57"/>
        <v>0</v>
      </c>
      <c r="AW50" s="6">
        <f t="shared" si="58"/>
        <v>0</v>
      </c>
      <c r="AX50" s="6">
        <f t="shared" si="59"/>
        <v>0</v>
      </c>
      <c r="AY50" s="6">
        <f t="shared" si="60"/>
        <v>0</v>
      </c>
      <c r="AZ50" s="6">
        <f t="shared" si="61"/>
        <v>0</v>
      </c>
      <c r="BA50" s="6">
        <f t="shared" si="62"/>
        <v>0</v>
      </c>
      <c r="BB50" s="6">
        <f t="shared" si="63"/>
        <v>0</v>
      </c>
      <c r="BC50" s="6">
        <f t="shared" si="64"/>
        <v>0</v>
      </c>
      <c r="BD50" s="6">
        <f t="shared" si="32"/>
        <v>0</v>
      </c>
      <c r="BE50" s="1">
        <f t="shared" si="65"/>
        <v>0</v>
      </c>
      <c r="BF50" s="1">
        <f t="shared" si="66"/>
        <v>0</v>
      </c>
      <c r="BG50" s="1">
        <f t="shared" si="67"/>
        <v>0</v>
      </c>
      <c r="BH50" s="1">
        <f t="shared" si="68"/>
        <v>0</v>
      </c>
      <c r="BI50" s="1">
        <f t="shared" si="69"/>
        <v>0</v>
      </c>
      <c r="BJ50" s="1">
        <f t="shared" si="70"/>
        <v>0</v>
      </c>
    </row>
    <row r="51" spans="1:62" x14ac:dyDescent="0.3">
      <c r="A51" s="1" t="s">
        <v>7</v>
      </c>
      <c r="B51" s="6">
        <f>IF(Apr!$E53&gt;0,VLOOKUP($A51,Apr!$O$4:$T$211,4,FALSE),0)</f>
        <v>35</v>
      </c>
      <c r="C51" s="6">
        <f>IF(Apr!$E53&gt;0,VLOOKUP($A51,Apr!$O$4:$T$211,5,FALSE)+Apr!L$4/1000,0)</f>
        <v>1.7999999999999999E-2</v>
      </c>
      <c r="D51" s="16">
        <f t="shared" si="47"/>
        <v>35.052999999999997</v>
      </c>
      <c r="E51" s="6">
        <f>IF(May!$E53&gt;0,VLOOKUP($A51,May!$O$4:$T$210,4,FALSE),0)</f>
        <v>0</v>
      </c>
      <c r="F51" s="6">
        <f>IF(May!$E53&gt;0,VLOOKUP($A51,May!$O$4:$T$210,5,FALSE)+May!L$4/1000,0)</f>
        <v>0</v>
      </c>
      <c r="G51" s="16">
        <f t="shared" si="48"/>
        <v>0</v>
      </c>
      <c r="H51" s="6">
        <f>IF(Jun!$E53&gt;0,VLOOKUP($A51,Jun!$O$4:$R$210,4,FALSE),0)</f>
        <v>30</v>
      </c>
      <c r="I51" s="6">
        <f>IF(Jun!$E53&gt;0,VLOOKUP($A51,Jun!$O$4:$T$210,5,FALSE)+Jun!L$4/1000,0)</f>
        <v>1.9E-2</v>
      </c>
      <c r="J51" s="16">
        <f t="shared" si="49"/>
        <v>30.048999999999999</v>
      </c>
      <c r="K51" s="6">
        <f>IF(Jul!$E53&gt;0,VLOOKUP($A51,Jul!$O$4:$R$207,4,FALSE),0)</f>
        <v>26</v>
      </c>
      <c r="L51" s="6">
        <f>IF(Jul!$E53&gt;0,VLOOKUP($A51,Jul!$O$4:$T$207,5,FALSE)+Jul!$L$4/1000,0)</f>
        <v>1.7999999999999999E-2</v>
      </c>
      <c r="M51" s="16">
        <f t="shared" si="3"/>
        <v>26.044</v>
      </c>
      <c r="N51" s="6">
        <f>IF(Aug!$E53&gt;0,VLOOKUP($A51,Aug!$O$4:$R$207,4,FALSE),0)</f>
        <v>34</v>
      </c>
      <c r="O51" s="6">
        <f>IF(Aug!$E53&gt;0,VLOOKUP($A51,Aug!$O$4:$T$207,5,FALSE)+Aug!L$4/1000,0)</f>
        <v>2.0169999999999999</v>
      </c>
      <c r="P51" s="16">
        <f t="shared" si="4"/>
        <v>36.051000000000002</v>
      </c>
      <c r="Q51" s="6">
        <f>IF(Sep!$E53&gt;0,VLOOKUP($A51,Sep!$O$4:$R$207,4,FALSE),0)</f>
        <v>40</v>
      </c>
      <c r="R51" s="6">
        <f>IF(Sep!$E53&gt;0,VLOOKUP($A51,Sep!$O$4:$T$207,5,FALSE)+Sep!L$4/1000,0)</f>
        <v>1.6E-2</v>
      </c>
      <c r="S51" s="16">
        <f t="shared" si="5"/>
        <v>40.055999999999997</v>
      </c>
      <c r="T51" s="6">
        <f>IF(Oct!$E53&gt;0,VLOOKUP($A51,Oct!$O$4:$R$207,4,FALSE),0)</f>
        <v>37</v>
      </c>
      <c r="U51" s="6">
        <f>IF(Oct!$E53&gt;0,VLOOKUP($A51,Oct!$O$4:$T$207,5,FALSE)+Oct!L$4/1000,0)</f>
        <v>1.7000000000000001E-2</v>
      </c>
      <c r="V51" s="16">
        <f t="shared" si="6"/>
        <v>37.054000000000002</v>
      </c>
      <c r="W51" s="6">
        <f>IF(Nov!$E53&gt;0,VLOOKUP($A51,Nov!$O$4:$R$208,4,FALSE),0)</f>
        <v>0</v>
      </c>
      <c r="X51" s="6">
        <f>IF(Nov!$E53&gt;0,VLOOKUP($A51,Nov!$O$4:$T$208,5,FALSE)+Nov!L$4/1000,0)</f>
        <v>0</v>
      </c>
      <c r="Y51" s="16">
        <f t="shared" si="7"/>
        <v>0</v>
      </c>
      <c r="Z51" s="6">
        <f>IF(Dec!$E53&gt;0,VLOOKUP($A51,Dec!$O$4:$R$208,4,FALSE),0)</f>
        <v>0</v>
      </c>
      <c r="AA51" s="6">
        <f>IF(Dec!$E53&gt;0,VLOOKUP($A51,Dec!$O$4:$T$208,5,FALSE)+Dec!L$4/1000,0)</f>
        <v>0</v>
      </c>
      <c r="AB51" s="16">
        <f t="shared" si="8"/>
        <v>0</v>
      </c>
      <c r="AC51" s="6">
        <f>IF(Jan!$E53&gt;0,VLOOKUP($A51,Jan!$O$4:$R$208,4,FALSE),0)</f>
        <v>33</v>
      </c>
      <c r="AD51" s="6">
        <f>IF(Jan!$E53&gt;0,VLOOKUP($A51,Jan!$O$4:$T$208,5,FALSE)+Jan!L$4/1000,0)</f>
        <v>1.4999999999999999E-2</v>
      </c>
      <c r="AE51" s="16">
        <f t="shared" si="9"/>
        <v>33.048000000000002</v>
      </c>
      <c r="AF51" s="6">
        <f>IF(Feb!$E53&gt;0,VLOOKUP($A51,Feb!$O$4:$R$208,4,FALSE),0)</f>
        <v>37</v>
      </c>
      <c r="AG51" s="6">
        <f>IF(Feb!$E53&gt;0,VLOOKUP($A51,Feb!$O$4:$T$208,5,FALSE)+Feb!L$4/1000,0)</f>
        <v>0.01</v>
      </c>
      <c r="AH51" s="16">
        <f t="shared" si="10"/>
        <v>37.046999999999997</v>
      </c>
      <c r="AI51" s="6">
        <f>IF(Mar!$E55&gt;0,VLOOKUP($A51,Mar!$O$4:$R$208,4,FALSE),0)</f>
        <v>0</v>
      </c>
      <c r="AJ51" s="6">
        <f>IF(Mar!$E55&gt;0,VLOOKUP($A51,Mar!$O$4:$T$208,5,FALSE)+Mar!L$4/1000,0)</f>
        <v>0</v>
      </c>
      <c r="AK51" s="16">
        <f t="shared" si="50"/>
        <v>0</v>
      </c>
      <c r="AN51" s="67">
        <f t="shared" si="51"/>
        <v>218.36881673333332</v>
      </c>
      <c r="AQ51" s="1" t="str">
        <f t="shared" si="52"/>
        <v>Joe Greenwood</v>
      </c>
      <c r="AR51" s="6">
        <f t="shared" si="53"/>
        <v>35.052999999999997</v>
      </c>
      <c r="AS51" s="6">
        <f t="shared" si="54"/>
        <v>0</v>
      </c>
      <c r="AT51" s="6">
        <f t="shared" si="55"/>
        <v>30.048999999999999</v>
      </c>
      <c r="AU51" s="6">
        <f t="shared" si="56"/>
        <v>26.044</v>
      </c>
      <c r="AV51" s="6">
        <f t="shared" si="57"/>
        <v>36.051000000000002</v>
      </c>
      <c r="AW51" s="6">
        <f t="shared" si="58"/>
        <v>40.055999999999997</v>
      </c>
      <c r="AX51" s="6">
        <f t="shared" si="59"/>
        <v>37.054000000000002</v>
      </c>
      <c r="AY51" s="6">
        <f t="shared" si="60"/>
        <v>0</v>
      </c>
      <c r="AZ51" s="6">
        <f t="shared" si="61"/>
        <v>0</v>
      </c>
      <c r="BA51" s="6">
        <f t="shared" si="62"/>
        <v>33.048000000000002</v>
      </c>
      <c r="BB51" s="6">
        <f t="shared" si="63"/>
        <v>37.046999999999997</v>
      </c>
      <c r="BC51" s="6">
        <f t="shared" si="64"/>
        <v>0</v>
      </c>
      <c r="BD51" s="6">
        <f t="shared" si="32"/>
        <v>0</v>
      </c>
      <c r="BE51" s="1">
        <f t="shared" si="65"/>
        <v>40.055999999999997</v>
      </c>
      <c r="BF51" s="1">
        <f t="shared" si="66"/>
        <v>37.054000000000002</v>
      </c>
      <c r="BG51" s="1">
        <f t="shared" si="67"/>
        <v>37.046999999999997</v>
      </c>
      <c r="BH51" s="1">
        <f t="shared" si="68"/>
        <v>36.051000000000002</v>
      </c>
      <c r="BI51" s="1">
        <f t="shared" si="69"/>
        <v>35.052999999999997</v>
      </c>
      <c r="BJ51" s="1">
        <f t="shared" si="70"/>
        <v>33.048000000000002</v>
      </c>
    </row>
    <row r="52" spans="1:62" x14ac:dyDescent="0.3">
      <c r="A52" s="1" t="s">
        <v>109</v>
      </c>
      <c r="B52" s="6">
        <f>IF(Apr!$E54&gt;0,VLOOKUP($A52,Apr!$O$4:$T$211,4,FALSE),0)</f>
        <v>0</v>
      </c>
      <c r="C52" s="6">
        <f>IF(Apr!$E54&gt;0,VLOOKUP($A52,Apr!$O$4:$T$211,5,FALSE)+Apr!L$4/1000,0)</f>
        <v>0</v>
      </c>
      <c r="D52" s="16">
        <f t="shared" si="47"/>
        <v>0</v>
      </c>
      <c r="E52" s="6">
        <f>IF(May!$E54&gt;0,VLOOKUP($A52,May!$O$4:$T$210,4,FALSE),0)</f>
        <v>0</v>
      </c>
      <c r="F52" s="6">
        <f>IF(May!$E54&gt;0,VLOOKUP($A52,May!$O$4:$T$210,5,FALSE)+May!L$4/1000,0)</f>
        <v>0</v>
      </c>
      <c r="G52" s="16">
        <f t="shared" si="48"/>
        <v>0</v>
      </c>
      <c r="H52" s="6">
        <f>IF(Jun!$E54&gt;0,VLOOKUP($A52,Jun!$O$4:$R$210,4,FALSE),0)</f>
        <v>0</v>
      </c>
      <c r="I52" s="6">
        <f>IF(Jun!$E54&gt;0,VLOOKUP($A52,Jun!$O$4:$T$210,5,FALSE)+Jun!L$4/1000,0)</f>
        <v>0</v>
      </c>
      <c r="J52" s="16">
        <f t="shared" si="49"/>
        <v>0</v>
      </c>
      <c r="K52" s="6">
        <f>IF(Jul!$E54&gt;0,VLOOKUP($A52,Jul!$O$4:$R$207,4,FALSE),0)</f>
        <v>0</v>
      </c>
      <c r="L52" s="6">
        <f>IF(Jul!$E54&gt;0,VLOOKUP($A52,Jul!$O$4:$T$207,5,FALSE)+Jul!$L$4/1000,0)</f>
        <v>0</v>
      </c>
      <c r="M52" s="16">
        <f t="shared" si="3"/>
        <v>0</v>
      </c>
      <c r="N52" s="6">
        <f>IF(Aug!$E54&gt;0,VLOOKUP($A52,Aug!$O$4:$R$207,4,FALSE),0)</f>
        <v>0</v>
      </c>
      <c r="O52" s="6">
        <f>IF(Aug!$E54&gt;0,VLOOKUP($A52,Aug!$O$4:$T$207,5,FALSE)+Aug!L$4/1000,0)</f>
        <v>0</v>
      </c>
      <c r="P52" s="16">
        <f t="shared" si="4"/>
        <v>0</v>
      </c>
      <c r="Q52" s="6">
        <f>IF(Sep!$E54&gt;0,VLOOKUP($A52,Sep!$O$4:$R$207,4,FALSE),0)</f>
        <v>0</v>
      </c>
      <c r="R52" s="6">
        <f>IF(Sep!$E54&gt;0,VLOOKUP($A52,Sep!$O$4:$T$207,5,FALSE)+Sep!L$4/1000,0)</f>
        <v>0</v>
      </c>
      <c r="S52" s="16">
        <f t="shared" si="5"/>
        <v>0</v>
      </c>
      <c r="T52" s="6">
        <f>IF(Oct!$E54&gt;0,VLOOKUP($A52,Oct!$O$4:$R$207,4,FALSE),0)</f>
        <v>0</v>
      </c>
      <c r="U52" s="6">
        <f>IF(Oct!$E54&gt;0,VLOOKUP($A52,Oct!$O$4:$T$207,5,FALSE)+Oct!L$4/1000,0)</f>
        <v>0</v>
      </c>
      <c r="V52" s="16">
        <f t="shared" si="6"/>
        <v>0</v>
      </c>
      <c r="W52" s="6">
        <f>IF(Nov!$E54&gt;0,VLOOKUP($A52,Nov!$O$4:$R$208,4,FALSE),0)</f>
        <v>0</v>
      </c>
      <c r="X52" s="6">
        <f>IF(Nov!$E54&gt;0,VLOOKUP($A52,Nov!$O$4:$T$208,5,FALSE)+Nov!L$4/1000,0)</f>
        <v>0</v>
      </c>
      <c r="Y52" s="16">
        <f t="shared" si="7"/>
        <v>0</v>
      </c>
      <c r="Z52" s="6">
        <f>IF(Dec!$E54&gt;0,VLOOKUP($A52,Dec!$O$4:$R$208,4,FALSE),0)</f>
        <v>0</v>
      </c>
      <c r="AA52" s="6">
        <f>IF(Dec!$E54&gt;0,VLOOKUP($A52,Dec!$O$4:$T$208,5,FALSE)+Dec!L$4/1000,0)</f>
        <v>0</v>
      </c>
      <c r="AB52" s="16">
        <f t="shared" si="8"/>
        <v>0</v>
      </c>
      <c r="AC52" s="6">
        <f>IF(Jan!$E54&gt;0,VLOOKUP($A52,Jan!$O$4:$R$208,4,FALSE),0)</f>
        <v>0</v>
      </c>
      <c r="AD52" s="6">
        <f>IF(Jan!$E54&gt;0,VLOOKUP($A52,Jan!$O$4:$T$208,5,FALSE)+Jan!L$4/1000,0)</f>
        <v>0</v>
      </c>
      <c r="AE52" s="16">
        <f t="shared" si="9"/>
        <v>0</v>
      </c>
      <c r="AF52" s="6">
        <f>IF(Feb!$E54&gt;0,VLOOKUP($A52,Feb!$O$4:$R$208,4,FALSE),0)</f>
        <v>0</v>
      </c>
      <c r="AG52" s="6">
        <f>IF(Feb!$E54&gt;0,VLOOKUP($A52,Feb!$O$4:$T$208,5,FALSE)+Feb!L$4/1000,0)</f>
        <v>0</v>
      </c>
      <c r="AH52" s="16">
        <f t="shared" si="10"/>
        <v>0</v>
      </c>
      <c r="AI52" s="6">
        <f>IF(Mar!$E56&gt;0,VLOOKUP($A52,Mar!$O$4:$R$208,4,FALSE),0)</f>
        <v>0</v>
      </c>
      <c r="AJ52" s="6">
        <f>IF(Mar!$E56&gt;0,VLOOKUP($A52,Mar!$O$4:$T$208,5,FALSE)+Mar!L$4/1000,0)</f>
        <v>0</v>
      </c>
      <c r="AK52" s="16">
        <f t="shared" si="50"/>
        <v>0</v>
      </c>
      <c r="AN52" s="67">
        <f t="shared" si="51"/>
        <v>0</v>
      </c>
      <c r="AQ52" s="1" t="str">
        <f t="shared" si="52"/>
        <v>John Bertenshaw</v>
      </c>
      <c r="AR52" s="6">
        <f t="shared" si="53"/>
        <v>0</v>
      </c>
      <c r="AS52" s="6">
        <f t="shared" si="54"/>
        <v>0</v>
      </c>
      <c r="AT52" s="6">
        <f t="shared" si="55"/>
        <v>0</v>
      </c>
      <c r="AU52" s="6">
        <f t="shared" si="56"/>
        <v>0</v>
      </c>
      <c r="AV52" s="6">
        <f t="shared" si="57"/>
        <v>0</v>
      </c>
      <c r="AW52" s="6">
        <f t="shared" si="58"/>
        <v>0</v>
      </c>
      <c r="AX52" s="6">
        <f t="shared" si="59"/>
        <v>0</v>
      </c>
      <c r="AY52" s="6">
        <f t="shared" si="60"/>
        <v>0</v>
      </c>
      <c r="AZ52" s="6">
        <f t="shared" si="61"/>
        <v>0</v>
      </c>
      <c r="BA52" s="6">
        <f t="shared" si="62"/>
        <v>0</v>
      </c>
      <c r="BB52" s="6">
        <f t="shared" si="63"/>
        <v>0</v>
      </c>
      <c r="BC52" s="6">
        <f t="shared" si="64"/>
        <v>0</v>
      </c>
      <c r="BD52" s="6">
        <f t="shared" si="32"/>
        <v>0</v>
      </c>
      <c r="BE52" s="1">
        <f t="shared" si="65"/>
        <v>0</v>
      </c>
      <c r="BF52" s="1">
        <f t="shared" si="66"/>
        <v>0</v>
      </c>
      <c r="BG52" s="1">
        <f t="shared" si="67"/>
        <v>0</v>
      </c>
      <c r="BH52" s="1">
        <f t="shared" si="68"/>
        <v>0</v>
      </c>
      <c r="BI52" s="1">
        <f t="shared" si="69"/>
        <v>0</v>
      </c>
      <c r="BJ52" s="1">
        <f t="shared" si="70"/>
        <v>0</v>
      </c>
    </row>
    <row r="53" spans="1:62" x14ac:dyDescent="0.3">
      <c r="A53" s="1" t="s">
        <v>196</v>
      </c>
      <c r="B53" s="6">
        <f>IF(Apr!$E55&gt;0,VLOOKUP($A53,Apr!$O$4:$T$211,4,FALSE),0)</f>
        <v>0</v>
      </c>
      <c r="C53" s="6">
        <f>IF(Apr!$E55&gt;0,VLOOKUP($A53,Apr!$O$4:$T$211,5,FALSE)+Apr!L$4/1000,0)</f>
        <v>0</v>
      </c>
      <c r="D53" s="16">
        <f t="shared" si="47"/>
        <v>0</v>
      </c>
      <c r="E53" s="6">
        <f>IF(May!$E55&gt;0,VLOOKUP($A53,May!$O$4:$T$210,4,FALSE),0)</f>
        <v>0</v>
      </c>
      <c r="F53" s="6">
        <f>IF(May!$E55&gt;0,VLOOKUP($A53,May!$O$4:$T$210,5,FALSE)+May!L$4/1000,0)</f>
        <v>0</v>
      </c>
      <c r="G53" s="16">
        <f t="shared" si="48"/>
        <v>0</v>
      </c>
      <c r="H53" s="6">
        <f>IF(Jun!$E55&gt;0,VLOOKUP($A53,Jun!$O$4:$R$210,4,FALSE),0)</f>
        <v>0</v>
      </c>
      <c r="I53" s="6">
        <f>IF(Jun!$E55&gt;0,VLOOKUP($A53,Jun!$O$4:$T$210,5,FALSE)+Jun!L$4/1000,0)</f>
        <v>0</v>
      </c>
      <c r="J53" s="16">
        <f t="shared" si="49"/>
        <v>0</v>
      </c>
      <c r="K53" s="6">
        <f>IF(Jul!$E55&gt;0,VLOOKUP($A53,Jul!$O$4:$R$207,4,FALSE),0)</f>
        <v>0</v>
      </c>
      <c r="L53" s="6">
        <f>IF(Jul!$E55&gt;0,VLOOKUP($A53,Jul!$O$4:$T$207,5,FALSE)+Jul!$L$4/1000,0)</f>
        <v>0</v>
      </c>
      <c r="M53" s="16">
        <f t="shared" si="3"/>
        <v>0</v>
      </c>
      <c r="N53" s="6">
        <f>IF(Aug!$E55&gt;0,VLOOKUP($A53,Aug!$O$4:$R$207,4,FALSE),0)</f>
        <v>0</v>
      </c>
      <c r="O53" s="6">
        <f>IF(Aug!$E55&gt;0,VLOOKUP($A53,Aug!$O$4:$T$207,5,FALSE)+Aug!L$4/1000,0)</f>
        <v>0</v>
      </c>
      <c r="P53" s="16">
        <f t="shared" si="4"/>
        <v>0</v>
      </c>
      <c r="Q53" s="6">
        <f>IF(Sep!$E55&gt;0,VLOOKUP($A53,Sep!$O$4:$R$207,4,FALSE),0)</f>
        <v>0</v>
      </c>
      <c r="R53" s="6">
        <f>IF(Sep!$E55&gt;0,VLOOKUP($A53,Sep!$O$4:$T$207,5,FALSE)+Sep!L$4/1000,0)</f>
        <v>0</v>
      </c>
      <c r="S53" s="16">
        <f t="shared" si="5"/>
        <v>0</v>
      </c>
      <c r="T53" s="6">
        <f>IF(Oct!$E55&gt;0,VLOOKUP($A53,Oct!$O$4:$R$207,4,FALSE),0)</f>
        <v>0</v>
      </c>
      <c r="U53" s="6">
        <f>IF(Oct!$E55&gt;0,VLOOKUP($A53,Oct!$O$4:$T$207,5,FALSE)+Oct!L$4/1000,0)</f>
        <v>0</v>
      </c>
      <c r="V53" s="16">
        <f t="shared" si="6"/>
        <v>0</v>
      </c>
      <c r="W53" s="6">
        <f>IF(Nov!$E55&gt;0,VLOOKUP($A53,Nov!$O$4:$R$208,4,FALSE),0)</f>
        <v>0</v>
      </c>
      <c r="X53" s="6">
        <f>IF(Nov!$E55&gt;0,VLOOKUP($A53,Nov!$O$4:$T$208,5,FALSE)+Nov!L$4/1000,0)</f>
        <v>0</v>
      </c>
      <c r="Y53" s="16">
        <f t="shared" si="7"/>
        <v>0</v>
      </c>
      <c r="Z53" s="6">
        <f>IF(Dec!$E55&gt;0,VLOOKUP($A53,Dec!$O$4:$R$208,4,FALSE),0)</f>
        <v>0</v>
      </c>
      <c r="AA53" s="6">
        <f>IF(Dec!$E55&gt;0,VLOOKUP($A53,Dec!$O$4:$T$208,5,FALSE)+Dec!L$4/1000,0)</f>
        <v>0</v>
      </c>
      <c r="AB53" s="16">
        <f t="shared" si="8"/>
        <v>0</v>
      </c>
      <c r="AC53" s="6">
        <f>IF(Jan!$E55&gt;0,VLOOKUP($A53,Jan!$O$4:$R$208,4,FALSE),0)</f>
        <v>0</v>
      </c>
      <c r="AD53" s="6">
        <f>IF(Jan!$E55&gt;0,VLOOKUP($A53,Jan!$O$4:$T$208,5,FALSE)+Jan!L$4/1000,0)</f>
        <v>0</v>
      </c>
      <c r="AE53" s="16">
        <f t="shared" si="9"/>
        <v>0</v>
      </c>
      <c r="AF53" s="6">
        <f>IF(Feb!$E55&gt;0,VLOOKUP($A53,Feb!$O$4:$R$208,4,FALSE),0)</f>
        <v>0</v>
      </c>
      <c r="AG53" s="6">
        <f>IF(Feb!$E55&gt;0,VLOOKUP($A53,Feb!$O$4:$T$208,5,FALSE)+Feb!L$4/1000,0)</f>
        <v>0</v>
      </c>
      <c r="AH53" s="16">
        <f t="shared" si="10"/>
        <v>0</v>
      </c>
      <c r="AI53" s="6">
        <f>IF(Mar!$E57&gt;0,VLOOKUP($A53,Mar!$O$4:$R$208,4,FALSE),0)</f>
        <v>0</v>
      </c>
      <c r="AJ53" s="6">
        <f>IF(Mar!$E57&gt;0,VLOOKUP($A53,Mar!$O$4:$T$208,5,FALSE)+Mar!L$4/1000,0)</f>
        <v>0</v>
      </c>
      <c r="AK53" s="16">
        <f t="shared" si="50"/>
        <v>0</v>
      </c>
      <c r="AN53" s="67">
        <f t="shared" si="51"/>
        <v>0</v>
      </c>
      <c r="AQ53" s="1" t="str">
        <f t="shared" si="52"/>
        <v>John Wild</v>
      </c>
      <c r="AR53" s="6">
        <f t="shared" si="53"/>
        <v>0</v>
      </c>
      <c r="AS53" s="6">
        <f t="shared" si="54"/>
        <v>0</v>
      </c>
      <c r="AT53" s="6">
        <f t="shared" si="55"/>
        <v>0</v>
      </c>
      <c r="AU53" s="6">
        <f t="shared" si="56"/>
        <v>0</v>
      </c>
      <c r="AV53" s="6">
        <f t="shared" si="57"/>
        <v>0</v>
      </c>
      <c r="AW53" s="6">
        <f t="shared" si="58"/>
        <v>0</v>
      </c>
      <c r="AX53" s="6">
        <f t="shared" si="59"/>
        <v>0</v>
      </c>
      <c r="AY53" s="6">
        <f t="shared" si="60"/>
        <v>0</v>
      </c>
      <c r="AZ53" s="6">
        <f t="shared" si="61"/>
        <v>0</v>
      </c>
      <c r="BA53" s="6">
        <f t="shared" si="62"/>
        <v>0</v>
      </c>
      <c r="BB53" s="6">
        <f t="shared" si="63"/>
        <v>0</v>
      </c>
      <c r="BC53" s="6">
        <f t="shared" si="64"/>
        <v>0</v>
      </c>
      <c r="BD53" s="6">
        <f t="shared" si="32"/>
        <v>0</v>
      </c>
      <c r="BE53" s="1">
        <f t="shared" si="65"/>
        <v>0</v>
      </c>
      <c r="BF53" s="1">
        <f t="shared" si="66"/>
        <v>0</v>
      </c>
      <c r="BG53" s="1">
        <f t="shared" si="67"/>
        <v>0</v>
      </c>
      <c r="BH53" s="1">
        <f t="shared" si="68"/>
        <v>0</v>
      </c>
      <c r="BI53" s="1">
        <f t="shared" si="69"/>
        <v>0</v>
      </c>
      <c r="BJ53" s="1">
        <f t="shared" si="70"/>
        <v>0</v>
      </c>
    </row>
    <row r="54" spans="1:62" x14ac:dyDescent="0.3">
      <c r="A54" s="1" t="s">
        <v>125</v>
      </c>
      <c r="B54" s="6">
        <f>IF(Apr!$E56&gt;0,VLOOKUP($A54,Apr!$O$4:$T$211,4,FALSE),0)</f>
        <v>30</v>
      </c>
      <c r="C54" s="6">
        <f>IF(Apr!$E56&gt;0,VLOOKUP($A54,Apr!$O$4:$T$211,5,FALSE)+Apr!L$4/1000,0)</f>
        <v>1.7999999999999999E-2</v>
      </c>
      <c r="D54" s="16">
        <f t="shared" si="47"/>
        <v>30.048000000000002</v>
      </c>
      <c r="E54" s="6">
        <f>IF(May!$E56&gt;0,VLOOKUP($A54,May!$O$4:$T$210,4,FALSE),0)</f>
        <v>30</v>
      </c>
      <c r="F54" s="6">
        <f>IF(May!$E56&gt;0,VLOOKUP($A54,May!$O$4:$T$210,5,FALSE)+May!L$4/1000,0)</f>
        <v>2.0230000000000001</v>
      </c>
      <c r="G54" s="16">
        <f t="shared" si="48"/>
        <v>32.053000000000004</v>
      </c>
      <c r="H54" s="6">
        <f>IF(Jun!$E56&gt;0,VLOOKUP($A54,Jun!$O$4:$R$210,4,FALSE),0)</f>
        <v>0</v>
      </c>
      <c r="I54" s="6">
        <f>IF(Jun!$E56&gt;0,VLOOKUP($A54,Jun!$O$4:$T$210,5,FALSE)+Jun!L$4/1000,0)</f>
        <v>0</v>
      </c>
      <c r="J54" s="16">
        <f t="shared" si="49"/>
        <v>0</v>
      </c>
      <c r="K54" s="6">
        <f>IF(Jul!$E56&gt;0,VLOOKUP($A54,Jul!$O$4:$R$207,4,FALSE),0)</f>
        <v>0</v>
      </c>
      <c r="L54" s="6">
        <f>IF(Jul!$E56&gt;0,VLOOKUP($A54,Jul!$O$4:$T$207,5,FALSE)+Jul!$L$4/1000,0)</f>
        <v>0</v>
      </c>
      <c r="M54" s="16">
        <f t="shared" si="3"/>
        <v>0</v>
      </c>
      <c r="N54" s="6">
        <f>IF(Aug!$E56&gt;0,VLOOKUP($A54,Aug!$O$4:$R$207,4,FALSE),0)</f>
        <v>0</v>
      </c>
      <c r="O54" s="6">
        <f>IF(Aug!$E56&gt;0,VLOOKUP($A54,Aug!$O$4:$T$207,5,FALSE)+Aug!L$4/1000,0)</f>
        <v>0</v>
      </c>
      <c r="P54" s="16">
        <f t="shared" si="4"/>
        <v>0</v>
      </c>
      <c r="Q54" s="6">
        <f>IF(Sep!$E56&gt;0,VLOOKUP($A54,Sep!$O$4:$R$207,4,FALSE),0)</f>
        <v>0</v>
      </c>
      <c r="R54" s="6">
        <f>IF(Sep!$E56&gt;0,VLOOKUP($A54,Sep!$O$4:$T$207,5,FALSE)+Sep!L$4/1000,0)</f>
        <v>0</v>
      </c>
      <c r="S54" s="16">
        <f t="shared" si="5"/>
        <v>0</v>
      </c>
      <c r="T54" s="6">
        <f>IF(Oct!$E56&gt;0,VLOOKUP($A54,Oct!$O$4:$R$207,4,FALSE),0)</f>
        <v>0</v>
      </c>
      <c r="U54" s="6">
        <f>IF(Oct!$E56&gt;0,VLOOKUP($A54,Oct!$O$4:$T$207,5,FALSE)+Oct!L$4/1000,0)</f>
        <v>0</v>
      </c>
      <c r="V54" s="16">
        <f t="shared" si="6"/>
        <v>0</v>
      </c>
      <c r="W54" s="6">
        <f>IF(Nov!$E56&gt;0,VLOOKUP($A54,Nov!$O$4:$R$208,4,FALSE),0)</f>
        <v>38</v>
      </c>
      <c r="X54" s="6">
        <f>IF(Nov!$E56&gt;0,VLOOKUP($A54,Nov!$O$4:$T$208,5,FALSE)+Nov!L$4/1000,0)</f>
        <v>1.4999999999999999E-2</v>
      </c>
      <c r="Y54" s="16">
        <f t="shared" si="7"/>
        <v>38.052999999999997</v>
      </c>
      <c r="Z54" s="6">
        <f>IF(Dec!$E56&gt;0,VLOOKUP($A54,Dec!$O$4:$R$208,4,FALSE),0)</f>
        <v>31</v>
      </c>
      <c r="AA54" s="6">
        <f>IF(Dec!$E56&gt;0,VLOOKUP($A54,Dec!$O$4:$T$208,5,FALSE)+Dec!L$4/1000,0)</f>
        <v>1.7999999999999999E-2</v>
      </c>
      <c r="AB54" s="16">
        <f t="shared" si="8"/>
        <v>31.048999999999999</v>
      </c>
      <c r="AC54" s="6">
        <f>IF(Jan!$E56&gt;0,VLOOKUP($A54,Jan!$O$4:$R$208,4,FALSE),0)</f>
        <v>0</v>
      </c>
      <c r="AD54" s="6">
        <f>IF(Jan!$E56&gt;0,VLOOKUP($A54,Jan!$O$4:$T$208,5,FALSE)+Jan!L$4/1000,0)</f>
        <v>0</v>
      </c>
      <c r="AE54" s="16">
        <f t="shared" si="9"/>
        <v>0</v>
      </c>
      <c r="AF54" s="6">
        <f>IF(Feb!$E56&gt;0,VLOOKUP($A54,Feb!$O$4:$R$208,4,FALSE),0)</f>
        <v>0</v>
      </c>
      <c r="AG54" s="6">
        <f>IF(Feb!$E56&gt;0,VLOOKUP($A54,Feb!$O$4:$T$208,5,FALSE)+Feb!L$4/1000,0)</f>
        <v>0</v>
      </c>
      <c r="AH54" s="16">
        <f t="shared" si="10"/>
        <v>0</v>
      </c>
      <c r="AI54" s="6">
        <f>IF(Mar!$E58&gt;0,VLOOKUP($A54,Mar!$O$4:$R$208,4,FALSE),0)</f>
        <v>0</v>
      </c>
      <c r="AJ54" s="6">
        <f>IF(Mar!$E58&gt;0,VLOOKUP($A54,Mar!$O$4:$T$208,5,FALSE)+Mar!L$4/1000,0)</f>
        <v>0</v>
      </c>
      <c r="AK54" s="16">
        <f t="shared" si="50"/>
        <v>0</v>
      </c>
      <c r="AL54" s="99">
        <v>45078</v>
      </c>
      <c r="AM54" s="92">
        <v>30</v>
      </c>
      <c r="AN54" s="67">
        <f t="shared" si="51"/>
        <v>161.25794713333332</v>
      </c>
      <c r="AQ54" s="1" t="str">
        <f t="shared" si="52"/>
        <v>Jonathan Tuck</v>
      </c>
      <c r="AR54" s="6">
        <f t="shared" si="53"/>
        <v>30.048000000000002</v>
      </c>
      <c r="AS54" s="6">
        <f t="shared" si="54"/>
        <v>32.053000000000004</v>
      </c>
      <c r="AT54" s="6">
        <f t="shared" si="55"/>
        <v>0</v>
      </c>
      <c r="AU54" s="6">
        <f t="shared" si="56"/>
        <v>0</v>
      </c>
      <c r="AV54" s="6">
        <f t="shared" si="57"/>
        <v>0</v>
      </c>
      <c r="AW54" s="6">
        <f t="shared" si="58"/>
        <v>0</v>
      </c>
      <c r="AX54" s="6">
        <f t="shared" si="59"/>
        <v>0</v>
      </c>
      <c r="AY54" s="6">
        <f t="shared" si="60"/>
        <v>38.052999999999997</v>
      </c>
      <c r="AZ54" s="6">
        <f t="shared" si="61"/>
        <v>31.048999999999999</v>
      </c>
      <c r="BA54" s="6">
        <f t="shared" si="62"/>
        <v>0</v>
      </c>
      <c r="BB54" s="6">
        <f t="shared" si="63"/>
        <v>0</v>
      </c>
      <c r="BC54" s="6">
        <f t="shared" si="64"/>
        <v>0</v>
      </c>
      <c r="BD54" s="6">
        <f t="shared" si="32"/>
        <v>30</v>
      </c>
      <c r="BE54" s="1">
        <f t="shared" si="65"/>
        <v>38.052999999999997</v>
      </c>
      <c r="BF54" s="1">
        <f t="shared" si="66"/>
        <v>32.053000000000004</v>
      </c>
      <c r="BG54" s="1">
        <f t="shared" si="67"/>
        <v>31.048999999999999</v>
      </c>
      <c r="BH54" s="1">
        <f t="shared" si="68"/>
        <v>30.048000000000002</v>
      </c>
      <c r="BI54" s="1">
        <f t="shared" si="69"/>
        <v>0</v>
      </c>
      <c r="BJ54" s="1">
        <f t="shared" si="70"/>
        <v>0</v>
      </c>
    </row>
    <row r="55" spans="1:62" x14ac:dyDescent="0.3">
      <c r="A55" s="1" t="s">
        <v>155</v>
      </c>
      <c r="B55" s="6">
        <f>IF(Apr!$E57&gt;0,VLOOKUP($A55,Apr!$O$4:$T$211,4,FALSE),0)</f>
        <v>0</v>
      </c>
      <c r="C55" s="6">
        <f>IF(Apr!$E57&gt;0,VLOOKUP($A55,Apr!$O$4:$T$211,5,FALSE)+Apr!L$4/1000,0)</f>
        <v>0</v>
      </c>
      <c r="D55" s="16">
        <f t="shared" si="47"/>
        <v>0</v>
      </c>
      <c r="E55" s="6">
        <f>IF(May!$E57&gt;0,VLOOKUP($A55,May!$O$4:$T$210,4,FALSE),0)</f>
        <v>0</v>
      </c>
      <c r="F55" s="6">
        <f>IF(May!$E57&gt;0,VLOOKUP($A55,May!$O$4:$T$210,5,FALSE)+May!L$4/1000,0)</f>
        <v>0</v>
      </c>
      <c r="G55" s="16">
        <f t="shared" si="48"/>
        <v>0</v>
      </c>
      <c r="H55" s="6">
        <f>IF(Jun!$E57&gt;0,VLOOKUP($A55,Jun!$O$4:$R$210,4,FALSE),0)</f>
        <v>0</v>
      </c>
      <c r="I55" s="6">
        <f>IF(Jun!$E57&gt;0,VLOOKUP($A55,Jun!$O$4:$T$210,5,FALSE)+Jun!L$4/1000,0)</f>
        <v>0</v>
      </c>
      <c r="J55" s="16">
        <f t="shared" si="49"/>
        <v>0</v>
      </c>
      <c r="K55" s="6">
        <f>IF(Jul!$E57&gt;0,VLOOKUP($A55,Jul!$O$4:$R$207,4,FALSE),0)</f>
        <v>0</v>
      </c>
      <c r="L55" s="6">
        <f>IF(Jul!$E57&gt;0,VLOOKUP($A55,Jul!$O$4:$T$207,5,FALSE)+Jul!$L$4/1000,0)</f>
        <v>0</v>
      </c>
      <c r="M55" s="16">
        <f t="shared" si="3"/>
        <v>0</v>
      </c>
      <c r="N55" s="6">
        <f>IF(Aug!$E57&gt;0,VLOOKUP($A55,Aug!$O$4:$R$207,4,FALSE),0)</f>
        <v>0</v>
      </c>
      <c r="O55" s="6">
        <f>IF(Aug!$E57&gt;0,VLOOKUP($A55,Aug!$O$4:$T$207,5,FALSE)+Aug!L$4/1000,0)</f>
        <v>0</v>
      </c>
      <c r="P55" s="16">
        <f t="shared" si="4"/>
        <v>0</v>
      </c>
      <c r="Q55" s="6">
        <f>IF(Sep!$E57&gt;0,VLOOKUP($A55,Sep!$O$4:$R$207,4,FALSE),0)</f>
        <v>0</v>
      </c>
      <c r="R55" s="6">
        <f>IF(Sep!$E57&gt;0,VLOOKUP($A55,Sep!$O$4:$T$207,5,FALSE)+Sep!L$4/1000,0)</f>
        <v>0</v>
      </c>
      <c r="S55" s="16">
        <f t="shared" si="5"/>
        <v>0</v>
      </c>
      <c r="T55" s="6">
        <f>IF(Oct!$E57&gt;0,VLOOKUP($A55,Oct!$O$4:$R$207,4,FALSE),0)</f>
        <v>0</v>
      </c>
      <c r="U55" s="6">
        <f>IF(Oct!$E57&gt;0,VLOOKUP($A55,Oct!$O$4:$T$207,5,FALSE)+Oct!L$4/1000,0)</f>
        <v>0</v>
      </c>
      <c r="V55" s="16">
        <f t="shared" si="6"/>
        <v>0</v>
      </c>
      <c r="W55" s="6">
        <f>IF(Nov!$E57&gt;0,VLOOKUP($A55,Nov!$O$4:$R$208,4,FALSE),0)</f>
        <v>0</v>
      </c>
      <c r="X55" s="6">
        <f>IF(Nov!$E57&gt;0,VLOOKUP($A55,Nov!$O$4:$T$208,5,FALSE)+Nov!L$4/1000,0)</f>
        <v>0</v>
      </c>
      <c r="Y55" s="16">
        <f t="shared" si="7"/>
        <v>0</v>
      </c>
      <c r="Z55" s="6">
        <f>IF(Dec!$E57&gt;0,VLOOKUP($A55,Dec!$O$4:$R$208,4,FALSE),0)</f>
        <v>0</v>
      </c>
      <c r="AA55" s="6">
        <f>IF(Dec!$E57&gt;0,VLOOKUP($A55,Dec!$O$4:$T$208,5,FALSE)+Dec!L$4/1000,0)</f>
        <v>0</v>
      </c>
      <c r="AB55" s="16">
        <f t="shared" si="8"/>
        <v>0</v>
      </c>
      <c r="AC55" s="6">
        <f>IF(Jan!$E57&gt;0,VLOOKUP($A55,Jan!$O$4:$R$208,4,FALSE),0)</f>
        <v>0</v>
      </c>
      <c r="AD55" s="6">
        <f>IF(Jan!$E57&gt;0,VLOOKUP($A55,Jan!$O$4:$T$208,5,FALSE)+Jan!L$4/1000,0)</f>
        <v>0</v>
      </c>
      <c r="AE55" s="16">
        <f t="shared" si="9"/>
        <v>0</v>
      </c>
      <c r="AF55" s="6">
        <f>IF(Feb!$E57&gt;0,VLOOKUP($A55,Feb!$O$4:$R$208,4,FALSE),0)</f>
        <v>0</v>
      </c>
      <c r="AG55" s="6">
        <f>IF(Feb!$E57&gt;0,VLOOKUP($A55,Feb!$O$4:$T$208,5,FALSE)+Feb!L$4/1000,0)</f>
        <v>0</v>
      </c>
      <c r="AH55" s="16">
        <f t="shared" si="10"/>
        <v>0</v>
      </c>
      <c r="AI55" s="6">
        <f>IF(Mar!$E59&gt;0,VLOOKUP($A55,Mar!$O$4:$R$208,4,FALSE),0)</f>
        <v>0</v>
      </c>
      <c r="AJ55" s="6">
        <f>IF(Mar!$E59&gt;0,VLOOKUP($A55,Mar!$O$4:$T$208,5,FALSE)+Mar!L$4/1000,0)</f>
        <v>0</v>
      </c>
      <c r="AK55" s="16">
        <f t="shared" si="50"/>
        <v>0</v>
      </c>
      <c r="AL55" s="99">
        <v>45017</v>
      </c>
      <c r="AM55" s="92">
        <v>30</v>
      </c>
      <c r="AN55" s="67">
        <f t="shared" si="51"/>
        <v>30</v>
      </c>
      <c r="AQ55" s="1" t="str">
        <f t="shared" si="52"/>
        <v>Juli Wiseman</v>
      </c>
      <c r="AR55" s="6">
        <f t="shared" si="53"/>
        <v>0</v>
      </c>
      <c r="AS55" s="6">
        <f t="shared" si="54"/>
        <v>0</v>
      </c>
      <c r="AT55" s="6">
        <f t="shared" si="55"/>
        <v>0</v>
      </c>
      <c r="AU55" s="6">
        <f t="shared" si="56"/>
        <v>0</v>
      </c>
      <c r="AV55" s="6">
        <f t="shared" si="57"/>
        <v>0</v>
      </c>
      <c r="AW55" s="6">
        <f t="shared" si="58"/>
        <v>0</v>
      </c>
      <c r="AX55" s="6">
        <f t="shared" si="59"/>
        <v>0</v>
      </c>
      <c r="AY55" s="6">
        <f t="shared" si="60"/>
        <v>0</v>
      </c>
      <c r="AZ55" s="6">
        <f t="shared" si="61"/>
        <v>0</v>
      </c>
      <c r="BA55" s="6">
        <f t="shared" si="62"/>
        <v>0</v>
      </c>
      <c r="BB55" s="6">
        <f t="shared" si="63"/>
        <v>0</v>
      </c>
      <c r="BC55" s="6">
        <f t="shared" si="64"/>
        <v>0</v>
      </c>
      <c r="BD55" s="6">
        <f t="shared" si="32"/>
        <v>30</v>
      </c>
      <c r="BE55" s="1">
        <f t="shared" si="65"/>
        <v>0</v>
      </c>
      <c r="BF55" s="1">
        <f t="shared" si="66"/>
        <v>0</v>
      </c>
      <c r="BG55" s="1">
        <f t="shared" si="67"/>
        <v>0</v>
      </c>
      <c r="BH55" s="1">
        <f t="shared" si="68"/>
        <v>0</v>
      </c>
      <c r="BI55" s="1">
        <f t="shared" si="69"/>
        <v>0</v>
      </c>
      <c r="BJ55" s="1">
        <f t="shared" si="70"/>
        <v>0</v>
      </c>
    </row>
    <row r="56" spans="1:62" x14ac:dyDescent="0.3">
      <c r="A56" s="1" t="s">
        <v>5</v>
      </c>
      <c r="B56" s="6">
        <f>IF(Apr!$E58&gt;0,VLOOKUP($A56,Apr!$O$4:$T$211,4,FALSE),0)</f>
        <v>0</v>
      </c>
      <c r="C56" s="6">
        <f>IF(Apr!$E58&gt;0,VLOOKUP($A56,Apr!$O$4:$T$211,5,FALSE)+Apr!L$4/1000,0)</f>
        <v>0</v>
      </c>
      <c r="D56" s="16">
        <f t="shared" si="47"/>
        <v>0</v>
      </c>
      <c r="E56" s="6">
        <f>IF(May!$E58&gt;0,VLOOKUP($A56,May!$O$4:$T$210,4,FALSE),0)</f>
        <v>0</v>
      </c>
      <c r="F56" s="6">
        <f>IF(May!$E58&gt;0,VLOOKUP($A56,May!$O$4:$T$210,5,FALSE)+May!L$4/1000,0)</f>
        <v>0</v>
      </c>
      <c r="G56" s="16">
        <f t="shared" si="48"/>
        <v>0</v>
      </c>
      <c r="H56" s="6">
        <f>IF(Jun!$E58&gt;0,VLOOKUP($A56,Jun!$O$4:$R$210,4,FALSE),0)</f>
        <v>0</v>
      </c>
      <c r="I56" s="6">
        <f>IF(Jun!$E58&gt;0,VLOOKUP($A56,Jun!$O$4:$T$210,5,FALSE)+Jun!L$4/1000,0)</f>
        <v>0</v>
      </c>
      <c r="J56" s="16">
        <f t="shared" si="49"/>
        <v>0</v>
      </c>
      <c r="K56" s="6">
        <f>IF(Jul!$E58&gt;0,VLOOKUP($A56,Jul!$O$4:$R$207,4,FALSE),0)</f>
        <v>0</v>
      </c>
      <c r="L56" s="6">
        <f>IF(Jul!$E58&gt;0,VLOOKUP($A56,Jul!$O$4:$T$207,5,FALSE)+Jul!$L$4/1000,0)</f>
        <v>0</v>
      </c>
      <c r="M56" s="16">
        <f t="shared" si="3"/>
        <v>0</v>
      </c>
      <c r="N56" s="6">
        <f>IF(Aug!$E58&gt;0,VLOOKUP($A56,Aug!$O$4:$R$207,4,FALSE),0)</f>
        <v>0</v>
      </c>
      <c r="O56" s="6">
        <f>IF(Aug!$E58&gt;0,VLOOKUP($A56,Aug!$O$4:$T$207,5,FALSE)+Aug!L$4/1000,0)</f>
        <v>0</v>
      </c>
      <c r="P56" s="16">
        <f t="shared" si="4"/>
        <v>0</v>
      </c>
      <c r="Q56" s="6">
        <f>IF(Sep!$E58&gt;0,VLOOKUP($A56,Sep!$O$4:$R$207,4,FALSE),0)</f>
        <v>0</v>
      </c>
      <c r="R56" s="6">
        <f>IF(Sep!$E58&gt;0,VLOOKUP($A56,Sep!$O$4:$T$207,5,FALSE)+Sep!L$4/1000,0)</f>
        <v>0</v>
      </c>
      <c r="S56" s="16">
        <f t="shared" si="5"/>
        <v>0</v>
      </c>
      <c r="T56" s="6">
        <f>IF(Oct!$E58&gt;0,VLOOKUP($A56,Oct!$O$4:$R$207,4,FALSE),0)</f>
        <v>0</v>
      </c>
      <c r="U56" s="6">
        <f>IF(Oct!$E58&gt;0,VLOOKUP($A56,Oct!$O$4:$T$207,5,FALSE)+Oct!L$4/1000,0)</f>
        <v>0</v>
      </c>
      <c r="V56" s="16">
        <f t="shared" si="6"/>
        <v>0</v>
      </c>
      <c r="W56" s="6">
        <f>IF(Nov!$E58&gt;0,VLOOKUP($A56,Nov!$O$4:$R$208,4,FALSE),0)</f>
        <v>0</v>
      </c>
      <c r="X56" s="6">
        <f>IF(Nov!$E58&gt;0,VLOOKUP($A56,Nov!$O$4:$T$208,5,FALSE)+Nov!L$4/1000,0)</f>
        <v>0</v>
      </c>
      <c r="Y56" s="16">
        <f t="shared" si="7"/>
        <v>0</v>
      </c>
      <c r="Z56" s="6">
        <f>IF(Dec!$E58&gt;0,VLOOKUP($A56,Dec!$O$4:$R$208,4,FALSE),0)</f>
        <v>0</v>
      </c>
      <c r="AA56" s="6">
        <f>IF(Dec!$E58&gt;0,VLOOKUP($A56,Dec!$O$4:$T$208,5,FALSE)+Dec!L$4/1000,0)</f>
        <v>0</v>
      </c>
      <c r="AB56" s="16">
        <f t="shared" si="8"/>
        <v>0</v>
      </c>
      <c r="AC56" s="6">
        <f>IF(Jan!$E58&gt;0,VLOOKUP($A56,Jan!$O$4:$R$208,4,FALSE),0)</f>
        <v>0</v>
      </c>
      <c r="AD56" s="6">
        <f>IF(Jan!$E58&gt;0,VLOOKUP($A56,Jan!$O$4:$T$208,5,FALSE)+Jan!L$4/1000,0)</f>
        <v>0</v>
      </c>
      <c r="AE56" s="16">
        <f t="shared" si="9"/>
        <v>0</v>
      </c>
      <c r="AF56" s="6">
        <f>IF(Feb!$E58&gt;0,VLOOKUP($A56,Feb!$O$4:$R$208,4,FALSE),0)</f>
        <v>0</v>
      </c>
      <c r="AG56" s="6">
        <f>IF(Feb!$E58&gt;0,VLOOKUP($A56,Feb!$O$4:$T$208,5,FALSE)+Feb!L$4/1000,0)</f>
        <v>0</v>
      </c>
      <c r="AH56" s="16">
        <f t="shared" si="10"/>
        <v>0</v>
      </c>
      <c r="AI56" s="6">
        <f>IF(Mar!$E60&gt;0,VLOOKUP($A56,Mar!$O$4:$R$208,4,FALSE),0)</f>
        <v>0</v>
      </c>
      <c r="AJ56" s="6">
        <f>IF(Mar!$E60&gt;0,VLOOKUP($A56,Mar!$O$4:$T$208,5,FALSE)+Mar!L$4/1000,0)</f>
        <v>0</v>
      </c>
      <c r="AK56" s="16">
        <f t="shared" si="50"/>
        <v>0</v>
      </c>
      <c r="AN56" s="67">
        <f t="shared" si="51"/>
        <v>0</v>
      </c>
      <c r="AQ56" s="1" t="str">
        <f t="shared" si="52"/>
        <v>Julia Rolfe</v>
      </c>
      <c r="AR56" s="6">
        <f t="shared" si="53"/>
        <v>0</v>
      </c>
      <c r="AS56" s="6">
        <f t="shared" si="54"/>
        <v>0</v>
      </c>
      <c r="AT56" s="6">
        <f t="shared" si="55"/>
        <v>0</v>
      </c>
      <c r="AU56" s="6">
        <f t="shared" si="56"/>
        <v>0</v>
      </c>
      <c r="AV56" s="6">
        <f t="shared" si="57"/>
        <v>0</v>
      </c>
      <c r="AW56" s="6">
        <f t="shared" si="58"/>
        <v>0</v>
      </c>
      <c r="AX56" s="6">
        <f t="shared" si="59"/>
        <v>0</v>
      </c>
      <c r="AY56" s="6">
        <f t="shared" si="60"/>
        <v>0</v>
      </c>
      <c r="AZ56" s="6">
        <f t="shared" si="61"/>
        <v>0</v>
      </c>
      <c r="BA56" s="6">
        <f t="shared" si="62"/>
        <v>0</v>
      </c>
      <c r="BB56" s="6">
        <f t="shared" si="63"/>
        <v>0</v>
      </c>
      <c r="BC56" s="6">
        <f t="shared" si="64"/>
        <v>0</v>
      </c>
      <c r="BD56" s="6">
        <f t="shared" si="32"/>
        <v>0</v>
      </c>
      <c r="BE56" s="1">
        <f t="shared" si="65"/>
        <v>0</v>
      </c>
      <c r="BF56" s="1">
        <f t="shared" si="66"/>
        <v>0</v>
      </c>
      <c r="BG56" s="1">
        <f t="shared" si="67"/>
        <v>0</v>
      </c>
      <c r="BH56" s="1">
        <f t="shared" si="68"/>
        <v>0</v>
      </c>
      <c r="BI56" s="1">
        <f t="shared" si="69"/>
        <v>0</v>
      </c>
      <c r="BJ56" s="1">
        <f t="shared" si="70"/>
        <v>0</v>
      </c>
    </row>
    <row r="57" spans="1:62" x14ac:dyDescent="0.3">
      <c r="A57" s="1" t="s">
        <v>197</v>
      </c>
      <c r="B57" s="6">
        <f>IF(Apr!$E59&gt;0,VLOOKUP($A57,Apr!$O$4:$T$211,4,FALSE),0)</f>
        <v>0</v>
      </c>
      <c r="C57" s="6">
        <f>IF(Apr!$E59&gt;0,VLOOKUP($A57,Apr!$O$4:$T$211,5,FALSE)+Apr!L$4/1000,0)</f>
        <v>0</v>
      </c>
      <c r="D57" s="16">
        <f t="shared" si="47"/>
        <v>0</v>
      </c>
      <c r="E57" s="6">
        <f>IF(May!$E59&gt;0,VLOOKUP($A57,May!$O$4:$T$210,4,FALSE),0)</f>
        <v>38</v>
      </c>
      <c r="F57" s="6">
        <f>IF(May!$E59&gt;0,VLOOKUP($A57,May!$O$4:$T$210,5,FALSE)+May!L$4/1000,0)</f>
        <v>2.3E-2</v>
      </c>
      <c r="G57" s="16">
        <f t="shared" si="48"/>
        <v>38.061</v>
      </c>
      <c r="H57" s="6">
        <f>IF(Jun!$E59&gt;0,VLOOKUP($A57,Jun!$O$4:$R$210,4,FALSE),0)</f>
        <v>0</v>
      </c>
      <c r="I57" s="6">
        <f>IF(Jun!$E59&gt;0,VLOOKUP($A57,Jun!$O$4:$T$210,5,FALSE)+Jun!L$4/1000,0)</f>
        <v>0</v>
      </c>
      <c r="J57" s="16">
        <f t="shared" si="49"/>
        <v>0</v>
      </c>
      <c r="K57" s="6">
        <f>IF(Jul!$E59&gt;0,VLOOKUP($A57,Jul!$O$4:$R$207,4,FALSE),0)</f>
        <v>0</v>
      </c>
      <c r="L57" s="6">
        <f>IF(Jul!$E59&gt;0,VLOOKUP($A57,Jul!$O$4:$T$207,5,FALSE)+Jul!$L$4/1000,0)</f>
        <v>0</v>
      </c>
      <c r="M57" s="16">
        <f t="shared" si="3"/>
        <v>0</v>
      </c>
      <c r="N57" s="6">
        <f>IF(Aug!$E59&gt;0,VLOOKUP($A57,Aug!$O$4:$R$207,4,FALSE),0)</f>
        <v>31</v>
      </c>
      <c r="O57" s="6">
        <f>IF(Aug!$E59&gt;0,VLOOKUP($A57,Aug!$O$4:$T$207,5,FALSE)+Aug!L$4/1000,0)</f>
        <v>1.7000000000000001E-2</v>
      </c>
      <c r="P57" s="16">
        <f t="shared" si="4"/>
        <v>31.047999999999998</v>
      </c>
      <c r="Q57" s="6">
        <f>IF(Sep!$E59&gt;0,VLOOKUP($A57,Sep!$O$4:$R$207,4,FALSE),0)</f>
        <v>0</v>
      </c>
      <c r="R57" s="6">
        <f>IF(Sep!$E59&gt;0,VLOOKUP($A57,Sep!$O$4:$T$207,5,FALSE)+Sep!L$4/1000,0)</f>
        <v>0</v>
      </c>
      <c r="S57" s="16">
        <f t="shared" si="5"/>
        <v>0</v>
      </c>
      <c r="T57" s="6">
        <f>IF(Oct!$E59&gt;0,VLOOKUP($A57,Oct!$O$4:$R$207,4,FALSE),0)</f>
        <v>0</v>
      </c>
      <c r="U57" s="6">
        <f>IF(Oct!$E59&gt;0,VLOOKUP($A57,Oct!$O$4:$T$207,5,FALSE)+Oct!L$4/1000,0)</f>
        <v>0</v>
      </c>
      <c r="V57" s="16">
        <f t="shared" si="6"/>
        <v>0</v>
      </c>
      <c r="W57" s="6">
        <f>IF(Nov!$E59&gt;0,VLOOKUP($A57,Nov!$O$4:$R$208,4,FALSE),0)</f>
        <v>0</v>
      </c>
      <c r="X57" s="6">
        <f>IF(Nov!$E59&gt;0,VLOOKUP($A57,Nov!$O$4:$T$208,5,FALSE)+Nov!L$4/1000,0)</f>
        <v>0</v>
      </c>
      <c r="Y57" s="16">
        <f t="shared" si="7"/>
        <v>0</v>
      </c>
      <c r="Z57" s="6">
        <f>IF(Dec!$E59&gt;0,VLOOKUP($A57,Dec!$O$4:$R$208,4,FALSE),0)</f>
        <v>26</v>
      </c>
      <c r="AA57" s="6">
        <f>IF(Dec!$E59&gt;0,VLOOKUP($A57,Dec!$O$4:$T$208,5,FALSE)+Dec!L$4/1000,0)</f>
        <v>1.7999999999999999E-2</v>
      </c>
      <c r="AB57" s="16">
        <f t="shared" si="8"/>
        <v>26.044</v>
      </c>
      <c r="AC57" s="6">
        <f>IF(Jan!$E59&gt;0,VLOOKUP($A57,Jan!$O$4:$R$208,4,FALSE),0)</f>
        <v>0</v>
      </c>
      <c r="AD57" s="6">
        <f>IF(Jan!$E59&gt;0,VLOOKUP($A57,Jan!$O$4:$T$208,5,FALSE)+Jan!L$4/1000,0)</f>
        <v>0</v>
      </c>
      <c r="AE57" s="16">
        <f t="shared" si="9"/>
        <v>0</v>
      </c>
      <c r="AF57" s="6">
        <f>IF(Feb!$E59&gt;0,VLOOKUP($A57,Feb!$O$4:$R$208,4,FALSE),0)</f>
        <v>0</v>
      </c>
      <c r="AG57" s="6">
        <f>IF(Feb!$E59&gt;0,VLOOKUP($A57,Feb!$O$4:$T$208,5,FALSE)+Feb!L$4/1000,0)</f>
        <v>0</v>
      </c>
      <c r="AH57" s="16">
        <f t="shared" si="10"/>
        <v>0</v>
      </c>
      <c r="AI57" s="6">
        <f>IF(Mar!$E61&gt;0,VLOOKUP($A57,Mar!$O$4:$R$208,4,FALSE),0)</f>
        <v>0</v>
      </c>
      <c r="AJ57" s="6">
        <f>IF(Mar!$E61&gt;0,VLOOKUP($A57,Mar!$O$4:$T$208,5,FALSE)+Mar!L$4/1000,0)</f>
        <v>0</v>
      </c>
      <c r="AK57" s="16">
        <f t="shared" si="50"/>
        <v>0</v>
      </c>
      <c r="AN57" s="67">
        <f t="shared" si="51"/>
        <v>95.206619133333334</v>
      </c>
      <c r="AQ57" s="1" t="str">
        <f t="shared" si="52"/>
        <v>Kate Price Edwards</v>
      </c>
      <c r="AR57" s="6">
        <f t="shared" si="53"/>
        <v>0</v>
      </c>
      <c r="AS57" s="6">
        <f t="shared" si="54"/>
        <v>38.061</v>
      </c>
      <c r="AT57" s="6">
        <f t="shared" si="55"/>
        <v>0</v>
      </c>
      <c r="AU57" s="6">
        <f t="shared" si="56"/>
        <v>0</v>
      </c>
      <c r="AV57" s="6">
        <f t="shared" si="57"/>
        <v>31.047999999999998</v>
      </c>
      <c r="AW57" s="6">
        <f t="shared" si="58"/>
        <v>0</v>
      </c>
      <c r="AX57" s="6">
        <f t="shared" si="59"/>
        <v>0</v>
      </c>
      <c r="AY57" s="6">
        <f t="shared" si="60"/>
        <v>0</v>
      </c>
      <c r="AZ57" s="6">
        <f t="shared" si="61"/>
        <v>26.044</v>
      </c>
      <c r="BA57" s="6">
        <f t="shared" si="62"/>
        <v>0</v>
      </c>
      <c r="BB57" s="6">
        <f t="shared" si="63"/>
        <v>0</v>
      </c>
      <c r="BC57" s="6">
        <f t="shared" si="64"/>
        <v>0</v>
      </c>
      <c r="BD57" s="6">
        <f t="shared" si="32"/>
        <v>0</v>
      </c>
      <c r="BE57" s="1">
        <f t="shared" si="65"/>
        <v>38.061</v>
      </c>
      <c r="BF57" s="1">
        <f t="shared" si="66"/>
        <v>31.047999999999998</v>
      </c>
      <c r="BG57" s="1">
        <f t="shared" si="67"/>
        <v>26.044</v>
      </c>
      <c r="BH57" s="1">
        <f t="shared" si="68"/>
        <v>0</v>
      </c>
      <c r="BI57" s="1">
        <f t="shared" si="69"/>
        <v>0</v>
      </c>
      <c r="BJ57" s="1">
        <f t="shared" si="70"/>
        <v>0</v>
      </c>
    </row>
    <row r="58" spans="1:62" x14ac:dyDescent="0.3">
      <c r="A58" s="1" t="s">
        <v>4</v>
      </c>
      <c r="B58" s="6">
        <f>IF(Apr!$E60&gt;0,VLOOKUP($A58,Apr!$O$4:$T$211,4,FALSE),0)</f>
        <v>0</v>
      </c>
      <c r="C58" s="6">
        <f>IF(Apr!$E60&gt;0,VLOOKUP($A58,Apr!$O$4:$T$211,5,FALSE)+Apr!L$4/1000,0)</f>
        <v>0</v>
      </c>
      <c r="D58" s="16">
        <f t="shared" si="47"/>
        <v>0</v>
      </c>
      <c r="E58" s="6">
        <f>IF(May!$E60&gt;0,VLOOKUP($A58,May!$O$4:$T$210,4,FALSE),0)</f>
        <v>0</v>
      </c>
      <c r="F58" s="6">
        <f>IF(May!$E60&gt;0,VLOOKUP($A58,May!$O$4:$T$210,5,FALSE)+May!L$4/1000,0)</f>
        <v>0</v>
      </c>
      <c r="G58" s="16">
        <f t="shared" si="48"/>
        <v>0</v>
      </c>
      <c r="H58" s="6">
        <f>IF(Jun!$E60&gt;0,VLOOKUP($A58,Jun!$O$4:$R$210,4,FALSE),0)</f>
        <v>0</v>
      </c>
      <c r="I58" s="6">
        <f>IF(Jun!$E60&gt;0,VLOOKUP($A58,Jun!$O$4:$T$210,5,FALSE)+Jun!L$4/1000,0)</f>
        <v>0</v>
      </c>
      <c r="J58" s="16">
        <f t="shared" si="49"/>
        <v>0</v>
      </c>
      <c r="K58" s="6">
        <f>IF(Jul!$E60&gt;0,VLOOKUP($A58,Jul!$O$4:$R$207,4,FALSE),0)</f>
        <v>0</v>
      </c>
      <c r="L58" s="6">
        <f>IF(Jul!$E60&gt;0,VLOOKUP($A58,Jul!$O$4:$T$207,5,FALSE)+Jul!$L$4/1000,0)</f>
        <v>0</v>
      </c>
      <c r="M58" s="16">
        <f t="shared" si="3"/>
        <v>0</v>
      </c>
      <c r="N58" s="6">
        <f>IF(Aug!$E60&gt;0,VLOOKUP($A58,Aug!$O$4:$R$207,4,FALSE),0)</f>
        <v>0</v>
      </c>
      <c r="O58" s="6">
        <f>IF(Aug!$E60&gt;0,VLOOKUP($A58,Aug!$O$4:$T$207,5,FALSE)+Aug!L$4/1000,0)</f>
        <v>0</v>
      </c>
      <c r="P58" s="16">
        <f t="shared" si="4"/>
        <v>0</v>
      </c>
      <c r="Q58" s="6">
        <f>IF(Sep!$E60&gt;0,VLOOKUP($A58,Sep!$O$4:$R$207,4,FALSE),0)</f>
        <v>0</v>
      </c>
      <c r="R58" s="6">
        <f>IF(Sep!$E60&gt;0,VLOOKUP($A58,Sep!$O$4:$T$207,5,FALSE)+Sep!L$4/1000,0)</f>
        <v>0</v>
      </c>
      <c r="S58" s="16">
        <f t="shared" si="5"/>
        <v>0</v>
      </c>
      <c r="T58" s="6">
        <f>IF(Oct!$E60&gt;0,VLOOKUP($A58,Oct!$O$4:$R$207,4,FALSE),0)</f>
        <v>0</v>
      </c>
      <c r="U58" s="6">
        <f>IF(Oct!$E60&gt;0,VLOOKUP($A58,Oct!$O$4:$T$207,5,FALSE)+Oct!L$4/1000,0)</f>
        <v>0</v>
      </c>
      <c r="V58" s="16">
        <f t="shared" si="6"/>
        <v>0</v>
      </c>
      <c r="W58" s="6">
        <f>IF(Nov!$E60&gt;0,VLOOKUP($A58,Nov!$O$4:$R$208,4,FALSE),0)</f>
        <v>0</v>
      </c>
      <c r="X58" s="6">
        <f>IF(Nov!$E60&gt;0,VLOOKUP($A58,Nov!$O$4:$T$208,5,FALSE)+Nov!L$4/1000,0)</f>
        <v>0</v>
      </c>
      <c r="Y58" s="16">
        <f t="shared" si="7"/>
        <v>0</v>
      </c>
      <c r="Z58" s="6">
        <f>IF(Dec!$E60&gt;0,VLOOKUP($A58,Dec!$O$4:$R$208,4,FALSE),0)</f>
        <v>0</v>
      </c>
      <c r="AA58" s="6">
        <f>IF(Dec!$E60&gt;0,VLOOKUP($A58,Dec!$O$4:$T$208,5,FALSE)+Dec!L$4/1000,0)</f>
        <v>0</v>
      </c>
      <c r="AB58" s="16">
        <f t="shared" si="8"/>
        <v>0</v>
      </c>
      <c r="AC58" s="6">
        <f>IF(Jan!$E60&gt;0,VLOOKUP($A58,Jan!$O$4:$R$208,4,FALSE),0)</f>
        <v>0</v>
      </c>
      <c r="AD58" s="6">
        <f>IF(Jan!$E60&gt;0,VLOOKUP($A58,Jan!$O$4:$T$208,5,FALSE)+Jan!L$4/1000,0)</f>
        <v>0</v>
      </c>
      <c r="AE58" s="16">
        <f t="shared" si="9"/>
        <v>0</v>
      </c>
      <c r="AF58" s="6">
        <f>IF(Feb!$E60&gt;0,VLOOKUP($A58,Feb!$O$4:$R$208,4,FALSE),0)</f>
        <v>0</v>
      </c>
      <c r="AG58" s="6">
        <f>IF(Feb!$E60&gt;0,VLOOKUP($A58,Feb!$O$4:$T$208,5,FALSE)+Feb!L$4/1000,0)</f>
        <v>0</v>
      </c>
      <c r="AH58" s="16">
        <f t="shared" si="10"/>
        <v>0</v>
      </c>
      <c r="AI58" s="6">
        <f>IF(Mar!$E62&gt;0,VLOOKUP($A58,Mar!$O$4:$R$208,4,FALSE),0)</f>
        <v>0</v>
      </c>
      <c r="AJ58" s="6">
        <f>IF(Mar!$E62&gt;0,VLOOKUP($A58,Mar!$O$4:$T$208,5,FALSE)+Mar!L$4/1000,0)</f>
        <v>0</v>
      </c>
      <c r="AK58" s="16">
        <f t="shared" si="50"/>
        <v>0</v>
      </c>
      <c r="AN58" s="67">
        <f t="shared" si="51"/>
        <v>0</v>
      </c>
      <c r="AQ58" s="1" t="str">
        <f t="shared" si="52"/>
        <v>Kathy Gaunt</v>
      </c>
      <c r="AR58" s="6">
        <f t="shared" si="53"/>
        <v>0</v>
      </c>
      <c r="AS58" s="6">
        <f t="shared" si="54"/>
        <v>0</v>
      </c>
      <c r="AT58" s="6">
        <f t="shared" si="55"/>
        <v>0</v>
      </c>
      <c r="AU58" s="6">
        <f t="shared" si="56"/>
        <v>0</v>
      </c>
      <c r="AV58" s="6">
        <f t="shared" si="57"/>
        <v>0</v>
      </c>
      <c r="AW58" s="6">
        <f t="shared" si="58"/>
        <v>0</v>
      </c>
      <c r="AX58" s="6">
        <f t="shared" si="59"/>
        <v>0</v>
      </c>
      <c r="AY58" s="6">
        <f t="shared" si="60"/>
        <v>0</v>
      </c>
      <c r="AZ58" s="6">
        <f t="shared" si="61"/>
        <v>0</v>
      </c>
      <c r="BA58" s="6">
        <f t="shared" si="62"/>
        <v>0</v>
      </c>
      <c r="BB58" s="6">
        <f t="shared" si="63"/>
        <v>0</v>
      </c>
      <c r="BC58" s="6">
        <f t="shared" si="64"/>
        <v>0</v>
      </c>
      <c r="BD58" s="6">
        <f t="shared" si="32"/>
        <v>0</v>
      </c>
      <c r="BE58" s="1">
        <f t="shared" si="65"/>
        <v>0</v>
      </c>
      <c r="BF58" s="1">
        <f t="shared" si="66"/>
        <v>0</v>
      </c>
      <c r="BG58" s="1">
        <f t="shared" si="67"/>
        <v>0</v>
      </c>
      <c r="BH58" s="1">
        <f t="shared" si="68"/>
        <v>0</v>
      </c>
      <c r="BI58" s="1">
        <f t="shared" si="69"/>
        <v>0</v>
      </c>
      <c r="BJ58" s="1">
        <f t="shared" si="70"/>
        <v>0</v>
      </c>
    </row>
    <row r="59" spans="1:62" x14ac:dyDescent="0.3">
      <c r="A59" s="1" t="s">
        <v>136</v>
      </c>
      <c r="B59" s="6">
        <f>IF(Apr!$E61&gt;0,VLOOKUP($A59,Apr!$O$4:$T$211,4,FALSE),0)</f>
        <v>0</v>
      </c>
      <c r="C59" s="6">
        <f>IF(Apr!$E61&gt;0,VLOOKUP($A59,Apr!$O$4:$T$211,5,FALSE)+Apr!L$4/1000,0)</f>
        <v>0</v>
      </c>
      <c r="D59" s="16">
        <f t="shared" si="47"/>
        <v>0</v>
      </c>
      <c r="E59" s="6">
        <f>IF(May!$E61&gt;0,VLOOKUP($A59,May!$O$4:$T$210,4,FALSE),0)</f>
        <v>0</v>
      </c>
      <c r="F59" s="6">
        <f>IF(May!$E61&gt;0,VLOOKUP($A59,May!$O$4:$T$210,5,FALSE)+May!L$4/1000,0)</f>
        <v>0</v>
      </c>
      <c r="G59" s="16">
        <f t="shared" si="48"/>
        <v>0</v>
      </c>
      <c r="H59" s="6">
        <f>IF(Jun!$E61&gt;0,VLOOKUP($A59,Jun!$O$4:$R$210,4,FALSE),0)</f>
        <v>0</v>
      </c>
      <c r="I59" s="6">
        <f>IF(Jun!$E61&gt;0,VLOOKUP($A59,Jun!$O$4:$T$210,5,FALSE)+Jun!L$4/1000,0)</f>
        <v>0</v>
      </c>
      <c r="J59" s="16">
        <f t="shared" si="49"/>
        <v>0</v>
      </c>
      <c r="K59" s="6">
        <f>IF(Jul!$E61&gt;0,VLOOKUP($A59,Jul!$O$4:$R$207,4,FALSE),0)</f>
        <v>0</v>
      </c>
      <c r="L59" s="6">
        <f>IF(Jul!$E61&gt;0,VLOOKUP($A59,Jul!$O$4:$T$207,5,FALSE)+Jul!$L$4/1000,0)</f>
        <v>0</v>
      </c>
      <c r="M59" s="16">
        <f t="shared" si="3"/>
        <v>0</v>
      </c>
      <c r="N59" s="6">
        <f>IF(Aug!$E61&gt;0,VLOOKUP($A59,Aug!$O$4:$R$207,4,FALSE),0)</f>
        <v>0</v>
      </c>
      <c r="O59" s="6">
        <f>IF(Aug!$E61&gt;0,VLOOKUP($A59,Aug!$O$4:$T$207,5,FALSE)+Aug!L$4/1000,0)</f>
        <v>0</v>
      </c>
      <c r="P59" s="16">
        <f t="shared" si="4"/>
        <v>0</v>
      </c>
      <c r="Q59" s="6">
        <f>IF(Sep!$E61&gt;0,VLOOKUP($A59,Sep!$O$4:$R$207,4,FALSE),0)</f>
        <v>0</v>
      </c>
      <c r="R59" s="6">
        <f>IF(Sep!$E61&gt;0,VLOOKUP($A59,Sep!$O$4:$T$207,5,FALSE)+Sep!L$4/1000,0)</f>
        <v>0</v>
      </c>
      <c r="S59" s="16">
        <f t="shared" si="5"/>
        <v>0</v>
      </c>
      <c r="T59" s="6">
        <f>IF(Oct!$E61&gt;0,VLOOKUP($A59,Oct!$O$4:$R$207,4,FALSE),0)</f>
        <v>0</v>
      </c>
      <c r="U59" s="6">
        <f>IF(Oct!$E61&gt;0,VLOOKUP($A59,Oct!$O$4:$T$207,5,FALSE)+Oct!L$4/1000,0)</f>
        <v>0</v>
      </c>
      <c r="V59" s="16">
        <f t="shared" si="6"/>
        <v>0</v>
      </c>
      <c r="W59" s="6">
        <f>IF(Nov!$E61&gt;0,VLOOKUP($A59,Nov!$O$4:$R$208,4,FALSE),0)</f>
        <v>0</v>
      </c>
      <c r="X59" s="6">
        <f>IF(Nov!$E61&gt;0,VLOOKUP($A59,Nov!$O$4:$T$208,5,FALSE)+Nov!L$4/1000,0)</f>
        <v>0</v>
      </c>
      <c r="Y59" s="16">
        <f t="shared" si="7"/>
        <v>0</v>
      </c>
      <c r="Z59" s="6">
        <f>IF(Dec!$E61&gt;0,VLOOKUP($A59,Dec!$O$4:$R$208,4,FALSE),0)</f>
        <v>0</v>
      </c>
      <c r="AA59" s="6">
        <f>IF(Dec!$E61&gt;0,VLOOKUP($A59,Dec!$O$4:$T$208,5,FALSE)+Dec!L$4/1000,0)</f>
        <v>0</v>
      </c>
      <c r="AB59" s="16">
        <f t="shared" si="8"/>
        <v>0</v>
      </c>
      <c r="AC59" s="6">
        <f>IF(Jan!$E61&gt;0,VLOOKUP($A59,Jan!$O$4:$R$208,4,FALSE),0)</f>
        <v>0</v>
      </c>
      <c r="AD59" s="6">
        <f>IF(Jan!$E61&gt;0,VLOOKUP($A59,Jan!$O$4:$T$208,5,FALSE)+Jan!L$4/1000,0)</f>
        <v>0</v>
      </c>
      <c r="AE59" s="16">
        <f t="shared" si="9"/>
        <v>0</v>
      </c>
      <c r="AF59" s="6">
        <f>IF(Feb!$E61&gt;0,VLOOKUP($A59,Feb!$O$4:$R$208,4,FALSE),0)</f>
        <v>0</v>
      </c>
      <c r="AG59" s="6">
        <f>IF(Feb!$E61&gt;0,VLOOKUP($A59,Feb!$O$4:$T$208,5,FALSE)+Feb!L$4/1000,0)</f>
        <v>0</v>
      </c>
      <c r="AH59" s="16">
        <f t="shared" si="10"/>
        <v>0</v>
      </c>
      <c r="AI59" s="6">
        <f>IF(Mar!$E63&gt;0,VLOOKUP($A59,Mar!$O$4:$R$208,4,FALSE),0)</f>
        <v>0</v>
      </c>
      <c r="AJ59" s="6">
        <f>IF(Mar!$E63&gt;0,VLOOKUP($A59,Mar!$O$4:$T$208,5,FALSE)+Mar!L$4/1000,0)</f>
        <v>0</v>
      </c>
      <c r="AK59" s="16">
        <f t="shared" si="50"/>
        <v>0</v>
      </c>
      <c r="AN59" s="67">
        <f t="shared" si="51"/>
        <v>0</v>
      </c>
      <c r="AQ59" s="1" t="str">
        <f t="shared" si="52"/>
        <v>Katy McIntyre</v>
      </c>
      <c r="AR59" s="6">
        <f t="shared" si="53"/>
        <v>0</v>
      </c>
      <c r="AS59" s="6">
        <f t="shared" si="54"/>
        <v>0</v>
      </c>
      <c r="AT59" s="6">
        <f t="shared" si="55"/>
        <v>0</v>
      </c>
      <c r="AU59" s="6">
        <f t="shared" si="56"/>
        <v>0</v>
      </c>
      <c r="AV59" s="6">
        <f t="shared" si="57"/>
        <v>0</v>
      </c>
      <c r="AW59" s="6">
        <f t="shared" si="58"/>
        <v>0</v>
      </c>
      <c r="AX59" s="6">
        <f t="shared" si="59"/>
        <v>0</v>
      </c>
      <c r="AY59" s="6">
        <f t="shared" si="60"/>
        <v>0</v>
      </c>
      <c r="AZ59" s="6">
        <f t="shared" si="61"/>
        <v>0</v>
      </c>
      <c r="BA59" s="6">
        <f t="shared" si="62"/>
        <v>0</v>
      </c>
      <c r="BB59" s="6">
        <f t="shared" si="63"/>
        <v>0</v>
      </c>
      <c r="BC59" s="6">
        <f t="shared" si="64"/>
        <v>0</v>
      </c>
      <c r="BD59" s="6">
        <f t="shared" si="32"/>
        <v>0</v>
      </c>
      <c r="BE59" s="1">
        <f t="shared" si="65"/>
        <v>0</v>
      </c>
      <c r="BF59" s="1">
        <f t="shared" si="66"/>
        <v>0</v>
      </c>
      <c r="BG59" s="1">
        <f t="shared" si="67"/>
        <v>0</v>
      </c>
      <c r="BH59" s="1">
        <f t="shared" si="68"/>
        <v>0</v>
      </c>
      <c r="BI59" s="1">
        <f t="shared" si="69"/>
        <v>0</v>
      </c>
      <c r="BJ59" s="1">
        <f t="shared" si="70"/>
        <v>0</v>
      </c>
    </row>
    <row r="60" spans="1:62" x14ac:dyDescent="0.3">
      <c r="A60" s="1" t="s">
        <v>164</v>
      </c>
      <c r="B60" s="6">
        <f>IF(Apr!$E62&gt;0,VLOOKUP($A60,Apr!$O$4:$T$211,4,FALSE),0)</f>
        <v>0</v>
      </c>
      <c r="C60" s="6">
        <f>IF(Apr!$E62&gt;0,VLOOKUP($A60,Apr!$O$4:$T$211,5,FALSE)+Apr!L$4/1000,0)</f>
        <v>0</v>
      </c>
      <c r="D60" s="16">
        <f t="shared" si="47"/>
        <v>0</v>
      </c>
      <c r="E60" s="6">
        <f>IF(May!$E62&gt;0,VLOOKUP($A60,May!$O$4:$T$210,4,FALSE),0)</f>
        <v>0</v>
      </c>
      <c r="F60" s="6">
        <f>IF(May!$E62&gt;0,VLOOKUP($A60,May!$O$4:$T$210,5,FALSE)+May!L$4/1000,0)</f>
        <v>0</v>
      </c>
      <c r="G60" s="16">
        <f t="shared" si="48"/>
        <v>0</v>
      </c>
      <c r="H60" s="6">
        <f>IF(Jun!$E62&gt;0,VLOOKUP($A60,Jun!$O$4:$R$210,4,FALSE),0)</f>
        <v>0</v>
      </c>
      <c r="I60" s="6">
        <f>IF(Jun!$E62&gt;0,VLOOKUP($A60,Jun!$O$4:$T$210,5,FALSE)+Jun!L$4/1000,0)</f>
        <v>0</v>
      </c>
      <c r="J60" s="16">
        <f t="shared" si="49"/>
        <v>0</v>
      </c>
      <c r="K60" s="6">
        <f>IF(Jul!$E62&gt;0,VLOOKUP($A60,Jul!$O$4:$R$207,4,FALSE),0)</f>
        <v>0</v>
      </c>
      <c r="L60" s="6">
        <f>IF(Jul!$E62&gt;0,VLOOKUP($A60,Jul!$O$4:$T$207,5,FALSE)+Jul!$L$4/1000,0)</f>
        <v>0</v>
      </c>
      <c r="M60" s="16">
        <f t="shared" si="3"/>
        <v>0</v>
      </c>
      <c r="N60" s="6">
        <f>IF(Aug!$E62&gt;0,VLOOKUP($A60,Aug!$O$4:$R$207,4,FALSE),0)</f>
        <v>0</v>
      </c>
      <c r="O60" s="6">
        <f>IF(Aug!$E62&gt;0,VLOOKUP($A60,Aug!$O$4:$T$207,5,FALSE)+Aug!L$4/1000,0)</f>
        <v>0</v>
      </c>
      <c r="P60" s="16">
        <f t="shared" si="4"/>
        <v>0</v>
      </c>
      <c r="Q60" s="6">
        <f>IF(Sep!$E62&gt;0,VLOOKUP($A60,Sep!$O$4:$R$207,4,FALSE),0)</f>
        <v>0</v>
      </c>
      <c r="R60" s="6">
        <f>IF(Sep!$E62&gt;0,VLOOKUP($A60,Sep!$O$4:$T$207,5,FALSE)+Sep!L$4/1000,0)</f>
        <v>0</v>
      </c>
      <c r="S60" s="16">
        <f t="shared" si="5"/>
        <v>0</v>
      </c>
      <c r="T60" s="6">
        <f>IF(Oct!$E62&gt;0,VLOOKUP($A60,Oct!$O$4:$R$207,4,FALSE),0)</f>
        <v>0</v>
      </c>
      <c r="U60" s="6">
        <f>IF(Oct!$E62&gt;0,VLOOKUP($A60,Oct!$O$4:$T$207,5,FALSE)+Oct!L$4/1000,0)</f>
        <v>0</v>
      </c>
      <c r="V60" s="16">
        <f t="shared" si="6"/>
        <v>0</v>
      </c>
      <c r="W60" s="6">
        <f>IF(Nov!$E62&gt;0,VLOOKUP($A60,Nov!$O$4:$R$208,4,FALSE),0)</f>
        <v>0</v>
      </c>
      <c r="X60" s="6">
        <f>IF(Nov!$E62&gt;0,VLOOKUP($A60,Nov!$O$4:$T$208,5,FALSE)+Nov!L$4/1000,0)</f>
        <v>0</v>
      </c>
      <c r="Y60" s="16">
        <f t="shared" si="7"/>
        <v>0</v>
      </c>
      <c r="Z60" s="6">
        <f>IF(Dec!$E62&gt;0,VLOOKUP($A60,Dec!$O$4:$R$208,4,FALSE),0)</f>
        <v>0</v>
      </c>
      <c r="AA60" s="6">
        <f>IF(Dec!$E62&gt;0,VLOOKUP($A60,Dec!$O$4:$T$208,5,FALSE)+Dec!L$4/1000,0)</f>
        <v>0</v>
      </c>
      <c r="AB60" s="16">
        <f t="shared" si="8"/>
        <v>0</v>
      </c>
      <c r="AC60" s="6">
        <f>IF(Jan!$E62&gt;0,VLOOKUP($A60,Jan!$O$4:$R$208,4,FALSE),0)</f>
        <v>0</v>
      </c>
      <c r="AD60" s="6">
        <f>IF(Jan!$E62&gt;0,VLOOKUP($A60,Jan!$O$4:$T$208,5,FALSE)+Jan!L$4/1000,0)</f>
        <v>0</v>
      </c>
      <c r="AE60" s="16">
        <f t="shared" si="9"/>
        <v>0</v>
      </c>
      <c r="AF60" s="6">
        <f>IF(Feb!$E62&gt;0,VLOOKUP($A60,Feb!$O$4:$R$208,4,FALSE),0)</f>
        <v>0</v>
      </c>
      <c r="AG60" s="6">
        <f>IF(Feb!$E62&gt;0,VLOOKUP($A60,Feb!$O$4:$T$208,5,FALSE)+Feb!L$4/1000,0)</f>
        <v>0</v>
      </c>
      <c r="AH60" s="16">
        <f t="shared" si="10"/>
        <v>0</v>
      </c>
      <c r="AI60" s="6">
        <f>IF(Mar!$E64&gt;0,VLOOKUP($A60,Mar!$O$4:$R$208,4,FALSE),0)</f>
        <v>0</v>
      </c>
      <c r="AJ60" s="6">
        <f>IF(Mar!$E64&gt;0,VLOOKUP($A60,Mar!$O$4:$T$208,5,FALSE)+Mar!L$4/1000,0)</f>
        <v>0</v>
      </c>
      <c r="AK60" s="16">
        <f t="shared" si="50"/>
        <v>0</v>
      </c>
      <c r="AN60" s="67">
        <f t="shared" si="51"/>
        <v>0</v>
      </c>
      <c r="AQ60" s="1" t="str">
        <f t="shared" si="52"/>
        <v>Kim Dykes</v>
      </c>
      <c r="AR60" s="6">
        <f t="shared" si="53"/>
        <v>0</v>
      </c>
      <c r="AS60" s="6">
        <f t="shared" si="54"/>
        <v>0</v>
      </c>
      <c r="AT60" s="6">
        <f t="shared" si="55"/>
        <v>0</v>
      </c>
      <c r="AU60" s="6">
        <f t="shared" si="56"/>
        <v>0</v>
      </c>
      <c r="AV60" s="6">
        <f t="shared" si="57"/>
        <v>0</v>
      </c>
      <c r="AW60" s="6">
        <f t="shared" si="58"/>
        <v>0</v>
      </c>
      <c r="AX60" s="6">
        <f t="shared" si="59"/>
        <v>0</v>
      </c>
      <c r="AY60" s="6">
        <f t="shared" si="60"/>
        <v>0</v>
      </c>
      <c r="AZ60" s="6">
        <f t="shared" si="61"/>
        <v>0</v>
      </c>
      <c r="BA60" s="6">
        <f t="shared" si="62"/>
        <v>0</v>
      </c>
      <c r="BB60" s="6">
        <f t="shared" si="63"/>
        <v>0</v>
      </c>
      <c r="BC60" s="6">
        <f t="shared" si="64"/>
        <v>0</v>
      </c>
      <c r="BD60" s="6">
        <f t="shared" si="32"/>
        <v>0</v>
      </c>
      <c r="BE60" s="1">
        <f t="shared" si="65"/>
        <v>0</v>
      </c>
      <c r="BF60" s="1">
        <f t="shared" si="66"/>
        <v>0</v>
      </c>
      <c r="BG60" s="1">
        <f t="shared" si="67"/>
        <v>0</v>
      </c>
      <c r="BH60" s="1">
        <f t="shared" si="68"/>
        <v>0</v>
      </c>
      <c r="BI60" s="1">
        <f t="shared" si="69"/>
        <v>0</v>
      </c>
      <c r="BJ60" s="1">
        <f t="shared" si="70"/>
        <v>0</v>
      </c>
    </row>
    <row r="61" spans="1:62" x14ac:dyDescent="0.3">
      <c r="A61" s="1" t="s">
        <v>3</v>
      </c>
      <c r="B61" s="6">
        <f>IF(Apr!$E63&gt;0,VLOOKUP($A61,Apr!$O$4:$T$211,4,FALSE),0)</f>
        <v>0</v>
      </c>
      <c r="C61" s="6">
        <f>IF(Apr!$E63&gt;0,VLOOKUP($A61,Apr!$O$4:$T$211,5,FALSE)+Apr!L$4/1000,0)</f>
        <v>0</v>
      </c>
      <c r="D61" s="16">
        <f t="shared" si="47"/>
        <v>0</v>
      </c>
      <c r="E61" s="6">
        <f>IF(May!$E63&gt;0,VLOOKUP($A61,May!$O$4:$T$210,4,FALSE),0)</f>
        <v>0</v>
      </c>
      <c r="F61" s="6">
        <f>IF(May!$E63&gt;0,VLOOKUP($A61,May!$O$4:$T$210,5,FALSE)+May!L$4/1000,0)</f>
        <v>0</v>
      </c>
      <c r="G61" s="16">
        <f t="shared" si="48"/>
        <v>0</v>
      </c>
      <c r="H61" s="6">
        <f>IF(Jun!$E63&gt;0,VLOOKUP($A61,Jun!$O$4:$R$210,4,FALSE),0)</f>
        <v>0</v>
      </c>
      <c r="I61" s="6">
        <f>IF(Jun!$E63&gt;0,VLOOKUP($A61,Jun!$O$4:$T$210,5,FALSE)+Jun!L$4/1000,0)</f>
        <v>0</v>
      </c>
      <c r="J61" s="16">
        <f t="shared" si="49"/>
        <v>0</v>
      </c>
      <c r="K61" s="6">
        <f>IF(Jul!$E63&gt;0,VLOOKUP($A61,Jul!$O$4:$R$207,4,FALSE),0)</f>
        <v>0</v>
      </c>
      <c r="L61" s="6">
        <f>IF(Jul!$E63&gt;0,VLOOKUP($A61,Jul!$O$4:$T$207,5,FALSE)+Jul!$L$4/1000,0)</f>
        <v>0</v>
      </c>
      <c r="M61" s="16">
        <f t="shared" si="3"/>
        <v>0</v>
      </c>
      <c r="N61" s="6">
        <f>IF(Aug!$E63&gt;0,VLOOKUP($A61,Aug!$O$4:$R$207,4,FALSE),0)</f>
        <v>0</v>
      </c>
      <c r="O61" s="6">
        <f>IF(Aug!$E63&gt;0,VLOOKUP($A61,Aug!$O$4:$T$207,5,FALSE)+Aug!L$4/1000,0)</f>
        <v>0</v>
      </c>
      <c r="P61" s="16">
        <f t="shared" si="4"/>
        <v>0</v>
      </c>
      <c r="Q61" s="6">
        <f>IF(Sep!$E63&gt;0,VLOOKUP($A61,Sep!$O$4:$R$207,4,FALSE),0)</f>
        <v>0</v>
      </c>
      <c r="R61" s="6">
        <f>IF(Sep!$E63&gt;0,VLOOKUP($A61,Sep!$O$4:$T$207,5,FALSE)+Sep!L$4/1000,0)</f>
        <v>0</v>
      </c>
      <c r="S61" s="16">
        <f t="shared" si="5"/>
        <v>0</v>
      </c>
      <c r="T61" s="6">
        <f>IF(Oct!$E63&gt;0,VLOOKUP($A61,Oct!$O$4:$R$207,4,FALSE),0)</f>
        <v>0</v>
      </c>
      <c r="U61" s="6">
        <f>IF(Oct!$E63&gt;0,VLOOKUP($A61,Oct!$O$4:$T$207,5,FALSE)+Oct!L$4/1000,0)</f>
        <v>0</v>
      </c>
      <c r="V61" s="16">
        <f t="shared" si="6"/>
        <v>0</v>
      </c>
      <c r="W61" s="6">
        <f>IF(Nov!$E63&gt;0,VLOOKUP($A61,Nov!$O$4:$R$208,4,FALSE),0)</f>
        <v>0</v>
      </c>
      <c r="X61" s="6">
        <f>IF(Nov!$E63&gt;0,VLOOKUP($A61,Nov!$O$4:$T$208,5,FALSE)+Nov!L$4/1000,0)</f>
        <v>0</v>
      </c>
      <c r="Y61" s="16">
        <f t="shared" si="7"/>
        <v>0</v>
      </c>
      <c r="Z61" s="6">
        <f>IF(Dec!$E63&gt;0,VLOOKUP($A61,Dec!$O$4:$R$208,4,FALSE),0)</f>
        <v>0</v>
      </c>
      <c r="AA61" s="6">
        <f>IF(Dec!$E63&gt;0,VLOOKUP($A61,Dec!$O$4:$T$208,5,FALSE)+Dec!L$4/1000,0)</f>
        <v>0</v>
      </c>
      <c r="AB61" s="16">
        <f t="shared" si="8"/>
        <v>0</v>
      </c>
      <c r="AC61" s="6">
        <f>IF(Jan!$E63&gt;0,VLOOKUP($A61,Jan!$O$4:$R$208,4,FALSE),0)</f>
        <v>0</v>
      </c>
      <c r="AD61" s="6">
        <f>IF(Jan!$E63&gt;0,VLOOKUP($A61,Jan!$O$4:$T$208,5,FALSE)+Jan!L$4/1000,0)</f>
        <v>0</v>
      </c>
      <c r="AE61" s="16">
        <f t="shared" si="9"/>
        <v>0</v>
      </c>
      <c r="AF61" s="6">
        <f>IF(Feb!$E63&gt;0,VLOOKUP($A61,Feb!$O$4:$R$208,4,FALSE),0)</f>
        <v>0</v>
      </c>
      <c r="AG61" s="6">
        <f>IF(Feb!$E63&gt;0,VLOOKUP($A61,Feb!$O$4:$T$208,5,FALSE)+Feb!L$4/1000,0)</f>
        <v>0</v>
      </c>
      <c r="AH61" s="16">
        <f t="shared" si="10"/>
        <v>0</v>
      </c>
      <c r="AI61" s="6">
        <f>IF(Mar!$E65&gt;0,VLOOKUP($A61,Mar!$O$4:$R$208,4,FALSE),0)</f>
        <v>0</v>
      </c>
      <c r="AJ61" s="6">
        <f>IF(Mar!$E65&gt;0,VLOOKUP($A61,Mar!$O$4:$T$208,5,FALSE)+Mar!L$4/1000,0)</f>
        <v>0</v>
      </c>
      <c r="AK61" s="16">
        <f t="shared" si="50"/>
        <v>0</v>
      </c>
      <c r="AN61" s="67">
        <f t="shared" si="51"/>
        <v>0</v>
      </c>
      <c r="AQ61" s="1" t="str">
        <f t="shared" si="52"/>
        <v>Kirsten Burnett</v>
      </c>
      <c r="AR61" s="6">
        <f t="shared" si="53"/>
        <v>0</v>
      </c>
      <c r="AS61" s="6">
        <f t="shared" si="54"/>
        <v>0</v>
      </c>
      <c r="AT61" s="6">
        <f t="shared" si="55"/>
        <v>0</v>
      </c>
      <c r="AU61" s="6">
        <f t="shared" si="56"/>
        <v>0</v>
      </c>
      <c r="AV61" s="6">
        <f t="shared" si="57"/>
        <v>0</v>
      </c>
      <c r="AW61" s="6">
        <f t="shared" si="58"/>
        <v>0</v>
      </c>
      <c r="AX61" s="6">
        <f t="shared" si="59"/>
        <v>0</v>
      </c>
      <c r="AY61" s="6">
        <f t="shared" si="60"/>
        <v>0</v>
      </c>
      <c r="AZ61" s="6">
        <f t="shared" si="61"/>
        <v>0</v>
      </c>
      <c r="BA61" s="6">
        <f t="shared" si="62"/>
        <v>0</v>
      </c>
      <c r="BB61" s="6">
        <f t="shared" si="63"/>
        <v>0</v>
      </c>
      <c r="BC61" s="6">
        <f t="shared" si="64"/>
        <v>0</v>
      </c>
      <c r="BD61" s="6">
        <f t="shared" si="32"/>
        <v>0</v>
      </c>
      <c r="BE61" s="1">
        <f t="shared" si="65"/>
        <v>0</v>
      </c>
      <c r="BF61" s="1">
        <f t="shared" si="66"/>
        <v>0</v>
      </c>
      <c r="BG61" s="1">
        <f t="shared" si="67"/>
        <v>0</v>
      </c>
      <c r="BH61" s="1">
        <f t="shared" si="68"/>
        <v>0</v>
      </c>
      <c r="BI61" s="1">
        <f t="shared" si="69"/>
        <v>0</v>
      </c>
      <c r="BJ61" s="1">
        <f t="shared" si="70"/>
        <v>0</v>
      </c>
    </row>
    <row r="62" spans="1:62" x14ac:dyDescent="0.3">
      <c r="A62" s="1" t="s">
        <v>2</v>
      </c>
      <c r="B62" s="6">
        <f>IF(Apr!$E64&gt;0,VLOOKUP($A62,Apr!$O$4:$T$211,4,FALSE),0)</f>
        <v>0</v>
      </c>
      <c r="C62" s="6">
        <f>IF(Apr!$E64&gt;0,VLOOKUP($A62,Apr!$O$4:$T$211,5,FALSE)+Apr!L$4/1000,0)</f>
        <v>0</v>
      </c>
      <c r="D62" s="16">
        <f t="shared" si="47"/>
        <v>0</v>
      </c>
      <c r="E62" s="6">
        <f>IF(May!$E64&gt;0,VLOOKUP($A62,May!$O$4:$T$210,4,FALSE),0)</f>
        <v>22</v>
      </c>
      <c r="F62" s="6">
        <f>IF(May!$E64&gt;0,VLOOKUP($A62,May!$O$4:$T$210,5,FALSE)+May!L$4/1000,0)</f>
        <v>2.0230000000000001</v>
      </c>
      <c r="G62" s="16">
        <f t="shared" si="48"/>
        <v>24.044999999999998</v>
      </c>
      <c r="H62" s="6">
        <f>IF(Jun!$E64&gt;0,VLOOKUP($A62,Jun!$O$4:$R$210,4,FALSE),0)</f>
        <v>0</v>
      </c>
      <c r="I62" s="6">
        <f>IF(Jun!$E64&gt;0,VLOOKUP($A62,Jun!$O$4:$T$210,5,FALSE)+Jun!L$4/1000,0)</f>
        <v>0</v>
      </c>
      <c r="J62" s="16">
        <f t="shared" si="49"/>
        <v>0</v>
      </c>
      <c r="K62" s="6">
        <f>IF(Jul!$E64&gt;0,VLOOKUP($A62,Jul!$O$4:$R$207,4,FALSE),0)</f>
        <v>0</v>
      </c>
      <c r="L62" s="6">
        <f>IF(Jul!$E64&gt;0,VLOOKUP($A62,Jul!$O$4:$T$207,5,FALSE)+Jul!$L$4/1000,0)</f>
        <v>0</v>
      </c>
      <c r="M62" s="16">
        <f t="shared" si="3"/>
        <v>0</v>
      </c>
      <c r="N62" s="6">
        <f>IF(Aug!$E64&gt;0,VLOOKUP($A62,Aug!$O$4:$R$207,4,FALSE),0)</f>
        <v>0</v>
      </c>
      <c r="O62" s="6">
        <f>IF(Aug!$E64&gt;0,VLOOKUP($A62,Aug!$O$4:$T$207,5,FALSE)+Aug!L$4/1000,0)</f>
        <v>0</v>
      </c>
      <c r="P62" s="16">
        <f t="shared" si="4"/>
        <v>0</v>
      </c>
      <c r="Q62" s="6">
        <f>IF(Sep!$E64&gt;0,VLOOKUP($A62,Sep!$O$4:$R$207,4,FALSE),0)</f>
        <v>27</v>
      </c>
      <c r="R62" s="6">
        <f>IF(Sep!$E64&gt;0,VLOOKUP($A62,Sep!$O$4:$T$207,5,FALSE)+Sep!L$4/1000,0)</f>
        <v>1.6E-2</v>
      </c>
      <c r="S62" s="16">
        <f t="shared" si="5"/>
        <v>27.042999999999999</v>
      </c>
      <c r="T62" s="6">
        <f>IF(Oct!$E64&gt;0,VLOOKUP($A62,Oct!$O$4:$R$207,4,FALSE),0)</f>
        <v>0</v>
      </c>
      <c r="U62" s="6">
        <f>IF(Oct!$E64&gt;0,VLOOKUP($A62,Oct!$O$4:$T$207,5,FALSE)+Oct!L$4/1000,0)</f>
        <v>0</v>
      </c>
      <c r="V62" s="16">
        <f t="shared" si="6"/>
        <v>0</v>
      </c>
      <c r="W62" s="6">
        <f>IF(Nov!$E64&gt;0,VLOOKUP($A62,Nov!$O$4:$R$208,4,FALSE),0)</f>
        <v>0</v>
      </c>
      <c r="X62" s="6">
        <f>IF(Nov!$E64&gt;0,VLOOKUP($A62,Nov!$O$4:$T$208,5,FALSE)+Nov!L$4/1000,0)</f>
        <v>0</v>
      </c>
      <c r="Y62" s="16">
        <f t="shared" si="7"/>
        <v>0</v>
      </c>
      <c r="Z62" s="6">
        <f>IF(Dec!$E64&gt;0,VLOOKUP($A62,Dec!$O$4:$R$208,4,FALSE),0)</f>
        <v>0</v>
      </c>
      <c r="AA62" s="6">
        <f>IF(Dec!$E64&gt;0,VLOOKUP($A62,Dec!$O$4:$T$208,5,FALSE)+Dec!L$4/1000,0)</f>
        <v>0</v>
      </c>
      <c r="AB62" s="16">
        <f t="shared" si="8"/>
        <v>0</v>
      </c>
      <c r="AC62" s="6">
        <f>IF(Jan!$E64&gt;0,VLOOKUP($A62,Jan!$O$4:$R$208,4,FALSE),0)</f>
        <v>0</v>
      </c>
      <c r="AD62" s="6">
        <f>IF(Jan!$E64&gt;0,VLOOKUP($A62,Jan!$O$4:$T$208,5,FALSE)+Jan!L$4/1000,0)</f>
        <v>0</v>
      </c>
      <c r="AE62" s="16">
        <f t="shared" si="9"/>
        <v>0</v>
      </c>
      <c r="AF62" s="6">
        <f>IF(Feb!$E64&gt;0,VLOOKUP($A62,Feb!$O$4:$R$208,4,FALSE),0)</f>
        <v>0</v>
      </c>
      <c r="AG62" s="6">
        <f>IF(Feb!$E64&gt;0,VLOOKUP($A62,Feb!$O$4:$T$208,5,FALSE)+Feb!L$4/1000,0)</f>
        <v>0</v>
      </c>
      <c r="AH62" s="16">
        <f t="shared" si="10"/>
        <v>0</v>
      </c>
      <c r="AI62" s="6">
        <f>IF(Mar!$E66&gt;0,VLOOKUP($A62,Mar!$O$4:$R$208,4,FALSE),0)</f>
        <v>0</v>
      </c>
      <c r="AJ62" s="6">
        <f>IF(Mar!$E66&gt;0,VLOOKUP($A62,Mar!$O$4:$T$208,5,FALSE)+Mar!L$4/1000,0)</f>
        <v>0</v>
      </c>
      <c r="AK62" s="16">
        <f t="shared" si="50"/>
        <v>0</v>
      </c>
      <c r="AN62" s="67">
        <f t="shared" si="51"/>
        <v>51.123057999999993</v>
      </c>
      <c r="AQ62" s="1" t="str">
        <f t="shared" si="52"/>
        <v>Laura Byrne</v>
      </c>
      <c r="AR62" s="6">
        <f t="shared" si="53"/>
        <v>0</v>
      </c>
      <c r="AS62" s="6">
        <f t="shared" si="54"/>
        <v>24.044999999999998</v>
      </c>
      <c r="AT62" s="6">
        <f t="shared" si="55"/>
        <v>0</v>
      </c>
      <c r="AU62" s="6">
        <f t="shared" si="56"/>
        <v>0</v>
      </c>
      <c r="AV62" s="6">
        <f t="shared" si="57"/>
        <v>0</v>
      </c>
      <c r="AW62" s="6">
        <f t="shared" si="58"/>
        <v>27.042999999999999</v>
      </c>
      <c r="AX62" s="6">
        <f t="shared" si="59"/>
        <v>0</v>
      </c>
      <c r="AY62" s="6">
        <f t="shared" si="60"/>
        <v>0</v>
      </c>
      <c r="AZ62" s="6">
        <f t="shared" si="61"/>
        <v>0</v>
      </c>
      <c r="BA62" s="6">
        <f t="shared" si="62"/>
        <v>0</v>
      </c>
      <c r="BB62" s="6">
        <f t="shared" si="63"/>
        <v>0</v>
      </c>
      <c r="BC62" s="6">
        <f t="shared" si="64"/>
        <v>0</v>
      </c>
      <c r="BD62" s="6">
        <f t="shared" si="32"/>
        <v>0</v>
      </c>
      <c r="BE62" s="1">
        <f t="shared" si="65"/>
        <v>27.042999999999999</v>
      </c>
      <c r="BF62" s="1">
        <f t="shared" si="66"/>
        <v>24.044999999999998</v>
      </c>
      <c r="BG62" s="1">
        <f t="shared" si="67"/>
        <v>0</v>
      </c>
      <c r="BH62" s="1">
        <f t="shared" si="68"/>
        <v>0</v>
      </c>
      <c r="BI62" s="1">
        <f t="shared" si="69"/>
        <v>0</v>
      </c>
      <c r="BJ62" s="1">
        <f t="shared" si="70"/>
        <v>0</v>
      </c>
    </row>
    <row r="63" spans="1:62" x14ac:dyDescent="0.3">
      <c r="A63" s="1" t="s">
        <v>129</v>
      </c>
      <c r="B63" s="6">
        <f>IF(Apr!$E65&gt;0,VLOOKUP($A63,Apr!$O$4:$T$211,4,FALSE),0)</f>
        <v>36</v>
      </c>
      <c r="C63" s="6">
        <f>IF(Apr!$E65&gt;0,VLOOKUP($A63,Apr!$O$4:$T$211,5,FALSE)+Apr!L$4/1000,0)</f>
        <v>1.7999999999999999E-2</v>
      </c>
      <c r="D63" s="16">
        <f t="shared" si="47"/>
        <v>36.054000000000002</v>
      </c>
      <c r="E63" s="6">
        <f>IF(May!$E65&gt;0,VLOOKUP($A63,May!$O$4:$T$210,4,FALSE),0)</f>
        <v>35</v>
      </c>
      <c r="F63" s="6">
        <f>IF(May!$E65&gt;0,VLOOKUP($A63,May!$O$4:$T$210,5,FALSE)+May!L$4/1000,0)</f>
        <v>2.0230000000000001</v>
      </c>
      <c r="G63" s="16">
        <f t="shared" si="48"/>
        <v>37.058</v>
      </c>
      <c r="H63" s="6">
        <f>IF(Jun!$E65&gt;0,VLOOKUP($A63,Jun!$O$4:$R$210,4,FALSE),0)</f>
        <v>0</v>
      </c>
      <c r="I63" s="6">
        <f>IF(Jun!$E65&gt;0,VLOOKUP($A63,Jun!$O$4:$T$210,5,FALSE)+Jun!L$4/1000,0)</f>
        <v>0</v>
      </c>
      <c r="J63" s="16">
        <f t="shared" si="49"/>
        <v>0</v>
      </c>
      <c r="K63" s="6">
        <f>IF(Jul!$E65&gt;0,VLOOKUP($A63,Jul!$O$4:$R$207,4,FALSE),0)</f>
        <v>23</v>
      </c>
      <c r="L63" s="6">
        <f>IF(Jul!$E65&gt;0,VLOOKUP($A63,Jul!$O$4:$T$207,5,FALSE)+Jul!$L$4/1000,0)</f>
        <v>1.7999999999999999E-2</v>
      </c>
      <c r="M63" s="16">
        <f t="shared" si="3"/>
        <v>23.041</v>
      </c>
      <c r="N63" s="6">
        <f>IF(Aug!$E65&gt;0,VLOOKUP($A63,Aug!$O$4:$R$207,4,FALSE),0)</f>
        <v>0</v>
      </c>
      <c r="O63" s="6">
        <f>IF(Aug!$E65&gt;0,VLOOKUP($A63,Aug!$O$4:$T$207,5,FALSE)+Aug!L$4/1000,0)</f>
        <v>0</v>
      </c>
      <c r="P63" s="16">
        <f t="shared" si="4"/>
        <v>0</v>
      </c>
      <c r="Q63" s="6">
        <f>IF(Sep!$E65&gt;0,VLOOKUP($A63,Sep!$O$4:$R$207,4,FALSE),0)</f>
        <v>0</v>
      </c>
      <c r="R63" s="6">
        <f>IF(Sep!$E65&gt;0,VLOOKUP($A63,Sep!$O$4:$T$207,5,FALSE)+Sep!L$4/1000,0)</f>
        <v>0</v>
      </c>
      <c r="S63" s="16">
        <f t="shared" si="5"/>
        <v>0</v>
      </c>
      <c r="T63" s="6">
        <f>IF(Oct!$E65&gt;0,VLOOKUP($A63,Oct!$O$4:$R$207,4,FALSE),0)</f>
        <v>0</v>
      </c>
      <c r="U63" s="6">
        <f>IF(Oct!$E65&gt;0,VLOOKUP($A63,Oct!$O$4:$T$207,5,FALSE)+Oct!L$4/1000,0)</f>
        <v>0</v>
      </c>
      <c r="V63" s="16">
        <f t="shared" si="6"/>
        <v>0</v>
      </c>
      <c r="W63" s="6">
        <f>IF(Nov!$E65&gt;0,VLOOKUP($A63,Nov!$O$4:$R$208,4,FALSE),0)</f>
        <v>0</v>
      </c>
      <c r="X63" s="6">
        <f>IF(Nov!$E65&gt;0,VLOOKUP($A63,Nov!$O$4:$T$208,5,FALSE)+Nov!L$4/1000,0)</f>
        <v>0</v>
      </c>
      <c r="Y63" s="16">
        <f t="shared" si="7"/>
        <v>0</v>
      </c>
      <c r="Z63" s="6">
        <f>IF(Dec!$E65&gt;0,VLOOKUP($A63,Dec!$O$4:$R$208,4,FALSE),0)</f>
        <v>0</v>
      </c>
      <c r="AA63" s="6">
        <f>IF(Dec!$E65&gt;0,VLOOKUP($A63,Dec!$O$4:$T$208,5,FALSE)+Dec!L$4/1000,0)</f>
        <v>0</v>
      </c>
      <c r="AB63" s="16">
        <f t="shared" si="8"/>
        <v>0</v>
      </c>
      <c r="AC63" s="6">
        <f>IF(Jan!$E65&gt;0,VLOOKUP($A63,Jan!$O$4:$R$208,4,FALSE),0)</f>
        <v>0</v>
      </c>
      <c r="AD63" s="6">
        <f>IF(Jan!$E65&gt;0,VLOOKUP($A63,Jan!$O$4:$T$208,5,FALSE)+Jan!L$4/1000,0)</f>
        <v>0</v>
      </c>
      <c r="AE63" s="16">
        <f t="shared" si="9"/>
        <v>0</v>
      </c>
      <c r="AF63" s="6">
        <f>IF(Feb!$E65&gt;0,VLOOKUP($A63,Feb!$O$4:$R$208,4,FALSE),0)</f>
        <v>0</v>
      </c>
      <c r="AG63" s="6">
        <f>IF(Feb!$E65&gt;0,VLOOKUP($A63,Feb!$O$4:$T$208,5,FALSE)+Feb!L$4/1000,0)</f>
        <v>0</v>
      </c>
      <c r="AH63" s="16">
        <f t="shared" si="10"/>
        <v>0</v>
      </c>
      <c r="AI63" s="6">
        <f>IF(Mar!$E67&gt;0,VLOOKUP($A63,Mar!$O$4:$R$208,4,FALSE),0)</f>
        <v>0</v>
      </c>
      <c r="AJ63" s="6">
        <f>IF(Mar!$E67&gt;0,VLOOKUP($A63,Mar!$O$4:$T$208,5,FALSE)+Mar!L$4/1000,0)</f>
        <v>0</v>
      </c>
      <c r="AK63" s="16">
        <f t="shared" si="50"/>
        <v>0</v>
      </c>
      <c r="AL63" s="99">
        <v>45078</v>
      </c>
      <c r="AM63" s="92">
        <v>30</v>
      </c>
      <c r="AN63" s="67">
        <f t="shared" si="51"/>
        <v>126.2066842</v>
      </c>
      <c r="AQ63" s="1" t="str">
        <f t="shared" si="52"/>
        <v>Lewis McAfee</v>
      </c>
      <c r="AR63" s="6">
        <f t="shared" si="53"/>
        <v>36.054000000000002</v>
      </c>
      <c r="AS63" s="6">
        <f t="shared" si="54"/>
        <v>37.058</v>
      </c>
      <c r="AT63" s="6">
        <f t="shared" si="55"/>
        <v>0</v>
      </c>
      <c r="AU63" s="6">
        <f t="shared" si="56"/>
        <v>23.041</v>
      </c>
      <c r="AV63" s="6">
        <f t="shared" si="57"/>
        <v>0</v>
      </c>
      <c r="AW63" s="6">
        <f t="shared" si="58"/>
        <v>0</v>
      </c>
      <c r="AX63" s="6">
        <f t="shared" si="59"/>
        <v>0</v>
      </c>
      <c r="AY63" s="6">
        <f t="shared" si="60"/>
        <v>0</v>
      </c>
      <c r="AZ63" s="6">
        <f t="shared" si="61"/>
        <v>0</v>
      </c>
      <c r="BA63" s="6">
        <f t="shared" si="62"/>
        <v>0</v>
      </c>
      <c r="BB63" s="6">
        <f t="shared" si="63"/>
        <v>0</v>
      </c>
      <c r="BC63" s="6">
        <f t="shared" si="64"/>
        <v>0</v>
      </c>
      <c r="BD63" s="6">
        <f t="shared" si="32"/>
        <v>30</v>
      </c>
      <c r="BE63" s="1">
        <f t="shared" si="65"/>
        <v>37.058</v>
      </c>
      <c r="BF63" s="1">
        <f t="shared" si="66"/>
        <v>36.054000000000002</v>
      </c>
      <c r="BG63" s="1">
        <f t="shared" si="67"/>
        <v>23.041</v>
      </c>
      <c r="BH63" s="1">
        <f t="shared" si="68"/>
        <v>0</v>
      </c>
      <c r="BI63" s="1">
        <f t="shared" si="69"/>
        <v>0</v>
      </c>
      <c r="BJ63" s="1">
        <f t="shared" si="70"/>
        <v>0</v>
      </c>
    </row>
    <row r="64" spans="1:62" x14ac:dyDescent="0.3">
      <c r="A64" s="1" t="s">
        <v>198</v>
      </c>
      <c r="B64" s="6">
        <f>IF(Apr!$E66&gt;0,VLOOKUP($A64,Apr!$O$4:$T$211,4,FALSE),0)</f>
        <v>0</v>
      </c>
      <c r="C64" s="6">
        <f>IF(Apr!$E66&gt;0,VLOOKUP($A64,Apr!$O$4:$T$211,5,FALSE)+Apr!L$4/1000,0)</f>
        <v>0</v>
      </c>
      <c r="D64" s="16">
        <f t="shared" si="47"/>
        <v>0</v>
      </c>
      <c r="E64" s="6">
        <f>IF(May!$E66&gt;0,VLOOKUP($A64,May!$O$4:$T$210,4,FALSE),0)</f>
        <v>0</v>
      </c>
      <c r="F64" s="6">
        <f>IF(May!$E66&gt;0,VLOOKUP($A64,May!$O$4:$T$210,5,FALSE)+May!L$4/1000,0)</f>
        <v>0</v>
      </c>
      <c r="G64" s="16">
        <f t="shared" si="48"/>
        <v>0</v>
      </c>
      <c r="H64" s="6">
        <f>IF(Jun!$E66&gt;0,VLOOKUP($A64,Jun!$O$4:$R$210,4,FALSE),0)</f>
        <v>0</v>
      </c>
      <c r="I64" s="6">
        <f>IF(Jun!$E66&gt;0,VLOOKUP($A64,Jun!$O$4:$T$210,5,FALSE)+Jun!L$4/1000,0)</f>
        <v>0</v>
      </c>
      <c r="J64" s="16">
        <f t="shared" si="49"/>
        <v>0</v>
      </c>
      <c r="K64" s="6">
        <f>IF(Jul!$E66&gt;0,VLOOKUP($A64,Jul!$O$4:$R$207,4,FALSE),0)</f>
        <v>0</v>
      </c>
      <c r="L64" s="6">
        <f>IF(Jul!$E66&gt;0,VLOOKUP($A64,Jul!$O$4:$T$207,5,FALSE)+Jul!$L$4/1000,0)</f>
        <v>0</v>
      </c>
      <c r="M64" s="16">
        <f t="shared" si="3"/>
        <v>0</v>
      </c>
      <c r="N64" s="6">
        <f>IF(Aug!$E66&gt;0,VLOOKUP($A64,Aug!$O$4:$R$207,4,FALSE),0)</f>
        <v>0</v>
      </c>
      <c r="O64" s="6">
        <f>IF(Aug!$E66&gt;0,VLOOKUP($A64,Aug!$O$4:$T$207,5,FALSE)+Aug!L$4/1000,0)</f>
        <v>0</v>
      </c>
      <c r="P64" s="16">
        <f t="shared" si="4"/>
        <v>0</v>
      </c>
      <c r="Q64" s="6">
        <f>IF(Sep!$E66&gt;0,VLOOKUP($A64,Sep!$O$4:$R$207,4,FALSE),0)</f>
        <v>0</v>
      </c>
      <c r="R64" s="6">
        <f>IF(Sep!$E66&gt;0,VLOOKUP($A64,Sep!$O$4:$T$207,5,FALSE)+Sep!L$4/1000,0)</f>
        <v>0</v>
      </c>
      <c r="S64" s="16">
        <f t="shared" si="5"/>
        <v>0</v>
      </c>
      <c r="T64" s="6">
        <f>IF(Oct!$E66&gt;0,VLOOKUP($A64,Oct!$O$4:$R$207,4,FALSE),0)</f>
        <v>0</v>
      </c>
      <c r="U64" s="6">
        <f>IF(Oct!$E66&gt;0,VLOOKUP($A64,Oct!$O$4:$T$207,5,FALSE)+Oct!L$4/1000,0)</f>
        <v>0</v>
      </c>
      <c r="V64" s="16">
        <f t="shared" si="6"/>
        <v>0</v>
      </c>
      <c r="W64" s="6">
        <f>IF(Nov!$E66&gt;0,VLOOKUP($A64,Nov!$O$4:$R$208,4,FALSE),0)</f>
        <v>0</v>
      </c>
      <c r="X64" s="6">
        <f>IF(Nov!$E66&gt;0,VLOOKUP($A64,Nov!$O$4:$T$208,5,FALSE)+Nov!L$4/1000,0)</f>
        <v>0</v>
      </c>
      <c r="Y64" s="16">
        <f t="shared" si="7"/>
        <v>0</v>
      </c>
      <c r="Z64" s="6">
        <f>IF(Dec!$E66&gt;0,VLOOKUP($A64,Dec!$O$4:$R$208,4,FALSE),0)</f>
        <v>0</v>
      </c>
      <c r="AA64" s="6">
        <f>IF(Dec!$E66&gt;0,VLOOKUP($A64,Dec!$O$4:$T$208,5,FALSE)+Dec!L$4/1000,0)</f>
        <v>0</v>
      </c>
      <c r="AB64" s="16">
        <f t="shared" si="8"/>
        <v>0</v>
      </c>
      <c r="AC64" s="6">
        <f>IF(Jan!$E66&gt;0,VLOOKUP($A64,Jan!$O$4:$R$208,4,FALSE),0)</f>
        <v>0</v>
      </c>
      <c r="AD64" s="6">
        <f>IF(Jan!$E66&gt;0,VLOOKUP($A64,Jan!$O$4:$T$208,5,FALSE)+Jan!L$4/1000,0)</f>
        <v>0</v>
      </c>
      <c r="AE64" s="16">
        <f t="shared" si="9"/>
        <v>0</v>
      </c>
      <c r="AF64" s="6">
        <f>IF(Feb!$E66&gt;0,VLOOKUP($A64,Feb!$O$4:$R$208,4,FALSE),0)</f>
        <v>0</v>
      </c>
      <c r="AG64" s="6">
        <f>IF(Feb!$E66&gt;0,VLOOKUP($A64,Feb!$O$4:$T$208,5,FALSE)+Feb!L$4/1000,0)</f>
        <v>0</v>
      </c>
      <c r="AH64" s="16">
        <f t="shared" si="10"/>
        <v>0</v>
      </c>
      <c r="AI64" s="6">
        <f>IF(Mar!$E69&gt;0,VLOOKUP($A64,Mar!$O$4:$R$208,4,FALSE),0)</f>
        <v>0</v>
      </c>
      <c r="AJ64" s="6">
        <f>IF(Mar!$E69&gt;0,VLOOKUP($A64,Mar!$O$4:$T$208,5,FALSE)+Mar!L$4/1000,0)</f>
        <v>0</v>
      </c>
      <c r="AK64" s="16">
        <f t="shared" si="50"/>
        <v>0</v>
      </c>
      <c r="AN64" s="67">
        <f t="shared" si="51"/>
        <v>0</v>
      </c>
      <c r="AQ64" s="1" t="str">
        <f t="shared" si="52"/>
        <v>Lia Murphy</v>
      </c>
      <c r="AR64" s="6">
        <f t="shared" si="53"/>
        <v>0</v>
      </c>
      <c r="AS64" s="6">
        <f t="shared" si="54"/>
        <v>0</v>
      </c>
      <c r="AT64" s="6">
        <f t="shared" si="55"/>
        <v>0</v>
      </c>
      <c r="AU64" s="6">
        <f t="shared" si="56"/>
        <v>0</v>
      </c>
      <c r="AV64" s="6">
        <f t="shared" si="57"/>
        <v>0</v>
      </c>
      <c r="AW64" s="6">
        <f t="shared" si="58"/>
        <v>0</v>
      </c>
      <c r="AX64" s="6">
        <f t="shared" si="59"/>
        <v>0</v>
      </c>
      <c r="AY64" s="6">
        <f t="shared" si="60"/>
        <v>0</v>
      </c>
      <c r="AZ64" s="6">
        <f t="shared" si="61"/>
        <v>0</v>
      </c>
      <c r="BA64" s="6">
        <f t="shared" si="62"/>
        <v>0</v>
      </c>
      <c r="BB64" s="6">
        <f t="shared" si="63"/>
        <v>0</v>
      </c>
      <c r="BC64" s="6">
        <f t="shared" si="64"/>
        <v>0</v>
      </c>
      <c r="BD64" s="6">
        <f t="shared" si="32"/>
        <v>0</v>
      </c>
      <c r="BE64" s="1">
        <f t="shared" si="65"/>
        <v>0</v>
      </c>
      <c r="BF64" s="1">
        <f t="shared" si="66"/>
        <v>0</v>
      </c>
      <c r="BG64" s="1">
        <f t="shared" si="67"/>
        <v>0</v>
      </c>
      <c r="BH64" s="1">
        <f t="shared" si="68"/>
        <v>0</v>
      </c>
      <c r="BI64" s="1">
        <f t="shared" si="69"/>
        <v>0</v>
      </c>
      <c r="BJ64" s="1">
        <f t="shared" si="70"/>
        <v>0</v>
      </c>
    </row>
    <row r="65" spans="1:62" x14ac:dyDescent="0.3">
      <c r="A65" s="1" t="s">
        <v>143</v>
      </c>
      <c r="B65" s="6">
        <f>IF(Apr!$E67&gt;0,VLOOKUP($A65,Apr!$O$4:$T$211,4,FALSE),0)</f>
        <v>0</v>
      </c>
      <c r="C65" s="6">
        <f>IF(Apr!$E67&gt;0,VLOOKUP($A65,Apr!$O$4:$T$211,5,FALSE)+Apr!L$4/1000,0)</f>
        <v>0</v>
      </c>
      <c r="D65" s="16">
        <f t="shared" si="47"/>
        <v>0</v>
      </c>
      <c r="E65" s="6">
        <f>IF(May!$E67&gt;0,VLOOKUP($A65,May!$O$4:$T$210,4,FALSE),0)</f>
        <v>0</v>
      </c>
      <c r="F65" s="6">
        <f>IF(May!$E67&gt;0,VLOOKUP($A65,May!$O$4:$T$210,5,FALSE)+May!L$4/1000,0)</f>
        <v>0</v>
      </c>
      <c r="G65" s="16">
        <f t="shared" si="48"/>
        <v>0</v>
      </c>
      <c r="H65" s="6">
        <f>IF(Jun!$E67&gt;0,VLOOKUP($A65,Jun!$O$4:$R$210,4,FALSE),0)</f>
        <v>0</v>
      </c>
      <c r="I65" s="6">
        <f>IF(Jun!$E67&gt;0,VLOOKUP($A65,Jun!$O$4:$T$210,5,FALSE)+Jun!L$4/1000,0)</f>
        <v>0</v>
      </c>
      <c r="J65" s="16">
        <f t="shared" si="49"/>
        <v>0</v>
      </c>
      <c r="K65" s="6">
        <f>IF(Jul!$E67&gt;0,VLOOKUP($A65,Jul!$O$4:$R$207,4,FALSE),0)</f>
        <v>0</v>
      </c>
      <c r="L65" s="6">
        <f>IF(Jul!$E67&gt;0,VLOOKUP($A65,Jul!$O$4:$T$207,5,FALSE)+Jul!$L$4/1000,0)</f>
        <v>0</v>
      </c>
      <c r="M65" s="16">
        <f t="shared" si="3"/>
        <v>0</v>
      </c>
      <c r="N65" s="6">
        <f>IF(Aug!$E67&gt;0,VLOOKUP($A65,Aug!$O$4:$R$207,4,FALSE),0)</f>
        <v>0</v>
      </c>
      <c r="O65" s="6">
        <f>IF(Aug!$E67&gt;0,VLOOKUP($A65,Aug!$O$4:$T$207,5,FALSE)+Aug!L$4/1000,0)</f>
        <v>0</v>
      </c>
      <c r="P65" s="16">
        <f t="shared" si="4"/>
        <v>0</v>
      </c>
      <c r="Q65" s="6">
        <f>IF(Sep!$E67&gt;0,VLOOKUP($A65,Sep!$O$4:$R$207,4,FALSE),0)</f>
        <v>0</v>
      </c>
      <c r="R65" s="6">
        <f>IF(Sep!$E67&gt;0,VLOOKUP($A65,Sep!$O$4:$T$207,5,FALSE)+Sep!L$4/1000,0)</f>
        <v>0</v>
      </c>
      <c r="S65" s="16">
        <f t="shared" si="5"/>
        <v>0</v>
      </c>
      <c r="T65" s="6">
        <f>IF(Oct!$E67&gt;0,VLOOKUP($A65,Oct!$O$4:$R$207,4,FALSE),0)</f>
        <v>0</v>
      </c>
      <c r="U65" s="6">
        <f>IF(Oct!$E67&gt;0,VLOOKUP($A65,Oct!$O$4:$T$207,5,FALSE)+Oct!L$4/1000,0)</f>
        <v>0</v>
      </c>
      <c r="V65" s="16">
        <f t="shared" si="6"/>
        <v>0</v>
      </c>
      <c r="W65" s="6">
        <f>IF(Nov!$E67&gt;0,VLOOKUP($A65,Nov!$O$4:$R$208,4,FALSE),0)</f>
        <v>0</v>
      </c>
      <c r="X65" s="6">
        <f>IF(Nov!$E67&gt;0,VLOOKUP($A65,Nov!$O$4:$T$208,5,FALSE)+Nov!L$4/1000,0)</f>
        <v>0</v>
      </c>
      <c r="Y65" s="16">
        <f t="shared" si="7"/>
        <v>0</v>
      </c>
      <c r="Z65" s="6">
        <f>IF(Dec!$E67&gt;0,VLOOKUP($A65,Dec!$O$4:$R$208,4,FALSE),0)</f>
        <v>0</v>
      </c>
      <c r="AA65" s="6">
        <f>IF(Dec!$E67&gt;0,VLOOKUP($A65,Dec!$O$4:$T$208,5,FALSE)+Dec!L$4/1000,0)</f>
        <v>0</v>
      </c>
      <c r="AB65" s="16">
        <f t="shared" si="8"/>
        <v>0</v>
      </c>
      <c r="AC65" s="6">
        <f>IF(Jan!$E67&gt;0,VLOOKUP($A65,Jan!$O$4:$R$208,4,FALSE),0)</f>
        <v>0</v>
      </c>
      <c r="AD65" s="6">
        <f>IF(Jan!$E67&gt;0,VLOOKUP($A65,Jan!$O$4:$T$208,5,FALSE)+Jan!L$4/1000,0)</f>
        <v>0</v>
      </c>
      <c r="AE65" s="16">
        <f t="shared" si="9"/>
        <v>0</v>
      </c>
      <c r="AF65" s="6">
        <f>IF(Feb!$E67&gt;0,VLOOKUP($A65,Feb!$O$4:$R$208,4,FALSE),0)</f>
        <v>0</v>
      </c>
      <c r="AG65" s="6">
        <f>IF(Feb!$E67&gt;0,VLOOKUP($A65,Feb!$O$4:$T$208,5,FALSE)+Feb!L$4/1000,0)</f>
        <v>0</v>
      </c>
      <c r="AH65" s="16">
        <f t="shared" si="10"/>
        <v>0</v>
      </c>
      <c r="AI65" s="6">
        <f>IF(Mar!$E70&gt;0,VLOOKUP($A65,Mar!$O$4:$R$208,4,FALSE),0)</f>
        <v>0</v>
      </c>
      <c r="AJ65" s="6">
        <f>IF(Mar!$E70&gt;0,VLOOKUP($A65,Mar!$O$4:$T$208,5,FALSE)+Mar!L$4/1000,0)</f>
        <v>0</v>
      </c>
      <c r="AK65" s="16">
        <f t="shared" si="50"/>
        <v>0</v>
      </c>
      <c r="AN65" s="67">
        <f t="shared" si="51"/>
        <v>0</v>
      </c>
      <c r="AQ65" s="1" t="str">
        <f t="shared" si="52"/>
        <v>Linda Chadderton</v>
      </c>
      <c r="AR65" s="6">
        <f t="shared" si="53"/>
        <v>0</v>
      </c>
      <c r="AS65" s="6">
        <f t="shared" si="54"/>
        <v>0</v>
      </c>
      <c r="AT65" s="6">
        <f t="shared" si="55"/>
        <v>0</v>
      </c>
      <c r="AU65" s="6">
        <f t="shared" si="56"/>
        <v>0</v>
      </c>
      <c r="AV65" s="6">
        <f t="shared" si="57"/>
        <v>0</v>
      </c>
      <c r="AW65" s="6">
        <f t="shared" si="58"/>
        <v>0</v>
      </c>
      <c r="AX65" s="6">
        <f t="shared" si="59"/>
        <v>0</v>
      </c>
      <c r="AY65" s="6">
        <f t="shared" si="60"/>
        <v>0</v>
      </c>
      <c r="AZ65" s="6">
        <f t="shared" si="61"/>
        <v>0</v>
      </c>
      <c r="BA65" s="6">
        <f t="shared" si="62"/>
        <v>0</v>
      </c>
      <c r="BB65" s="6">
        <f t="shared" si="63"/>
        <v>0</v>
      </c>
      <c r="BC65" s="6">
        <f t="shared" si="64"/>
        <v>0</v>
      </c>
      <c r="BD65" s="6">
        <f t="shared" si="32"/>
        <v>0</v>
      </c>
      <c r="BE65" s="1">
        <f t="shared" si="65"/>
        <v>0</v>
      </c>
      <c r="BF65" s="1">
        <f t="shared" si="66"/>
        <v>0</v>
      </c>
      <c r="BG65" s="1">
        <f t="shared" si="67"/>
        <v>0</v>
      </c>
      <c r="BH65" s="1">
        <f t="shared" si="68"/>
        <v>0</v>
      </c>
      <c r="BI65" s="1">
        <f t="shared" si="69"/>
        <v>0</v>
      </c>
      <c r="BJ65" s="1">
        <f t="shared" si="70"/>
        <v>0</v>
      </c>
    </row>
    <row r="66" spans="1:62" x14ac:dyDescent="0.3">
      <c r="A66" s="1" t="s">
        <v>315</v>
      </c>
      <c r="B66" s="6">
        <f>IF(Apr!$E117&gt;0,VLOOKUP($A66,Apr!$O$4:$T$211,4,FALSE),0)</f>
        <v>0</v>
      </c>
      <c r="C66" s="6">
        <f>IF(Apr!$E117&gt;0,VLOOKUP($A66,Apr!$O$4:$T$211,5,FALSE)+Apr!L$4/1000,0)</f>
        <v>0</v>
      </c>
      <c r="D66" s="16">
        <f t="shared" ref="D66:D97" si="71">B66+B66/1000+C66</f>
        <v>0</v>
      </c>
      <c r="E66" s="6">
        <f>IF(May!$E116&gt;0,VLOOKUP($A66,May!$O$4:$T$210,4,FALSE),0)</f>
        <v>0</v>
      </c>
      <c r="F66" s="6">
        <f>IF(May!$E116&gt;0,VLOOKUP($A66,May!$O$4:$T$210,5,FALSE)+May!L$4/1000,0)</f>
        <v>0</v>
      </c>
      <c r="G66" s="16">
        <f t="shared" ref="G66:G97" si="72">E66+E66/1000+F66</f>
        <v>0</v>
      </c>
      <c r="H66" s="6">
        <f>IF(Jun!$E121&gt;0,VLOOKUP($A66,Jun!$O$4:$R$210,4,FALSE),0)</f>
        <v>0</v>
      </c>
      <c r="I66" s="6">
        <f>IF(Jun!$E121&gt;0,VLOOKUP($A66,Jun!$O$4:$T$210,5,FALSE)+Jun!L$4/1000,0)</f>
        <v>0</v>
      </c>
      <c r="J66" s="16">
        <f t="shared" ref="J66:J97" si="73">H66+H66/1000+I66</f>
        <v>0</v>
      </c>
      <c r="K66" s="6">
        <f>IF(Jul!$E118&gt;0,VLOOKUP($A66,Jul!$O$4:$R$207,4,FALSE),0)</f>
        <v>0</v>
      </c>
      <c r="L66" s="6">
        <f>IF(Jul!$E118&gt;0,VLOOKUP($A66,Jul!$O$4:$T$207,5,FALSE)+Jul!$L$4/1000,0)</f>
        <v>0</v>
      </c>
      <c r="M66" s="16">
        <f t="shared" ref="M66:M129" si="74">K66+K66/1000+L66</f>
        <v>0</v>
      </c>
      <c r="N66" s="6">
        <f>IF(Aug!$E118&gt;0,VLOOKUP($A66,Aug!$O$4:$R$207,4,FALSE),0)</f>
        <v>0</v>
      </c>
      <c r="O66" s="6">
        <f>IF(Aug!$E118&gt;0,VLOOKUP($A66,Aug!$O$4:$T$207,5,FALSE)+Aug!L$4/1000,0)</f>
        <v>0</v>
      </c>
      <c r="P66" s="16">
        <f t="shared" ref="P66:P129" si="75">N66+N66/1000+O66</f>
        <v>0</v>
      </c>
      <c r="Q66" s="6">
        <f>IF(Sep!$E118&gt;0,VLOOKUP($A66,Sep!$O$4:$R$207,4,FALSE),0)</f>
        <v>0</v>
      </c>
      <c r="R66" s="6">
        <f>IF(Sep!$E118&gt;0,VLOOKUP($A66,Sep!$O$4:$T$207,5,FALSE)+Sep!L$4/1000,0)</f>
        <v>0</v>
      </c>
      <c r="S66" s="16">
        <f t="shared" ref="S66:S129" si="76">Q66+Q66/1000+R66</f>
        <v>0</v>
      </c>
      <c r="T66" s="6">
        <f>IF(Oct!$E118&gt;0,VLOOKUP($A66,Oct!$O$4:$R$207,4,FALSE),0)</f>
        <v>0</v>
      </c>
      <c r="U66" s="6">
        <f>IF(Oct!$E118&gt;0,VLOOKUP($A66,Oct!$O$4:$T$207,5,FALSE)+Oct!L$4/1000,0)</f>
        <v>0</v>
      </c>
      <c r="V66" s="16">
        <f t="shared" ref="V66:V129" si="77">T66+T66/1000+U66</f>
        <v>0</v>
      </c>
      <c r="W66" s="6">
        <f>IF(Nov!$E119&gt;0,VLOOKUP($A66,Nov!$O$4:$R$208,4,FALSE),0)</f>
        <v>0</v>
      </c>
      <c r="X66" s="6">
        <f>IF(Nov!$E119&gt;0,VLOOKUP($A66,Nov!$O$4:$T$208,5,FALSE)+Nov!L$4/1000,0)</f>
        <v>0</v>
      </c>
      <c r="Y66" s="16">
        <f t="shared" ref="Y66:Y129" si="78">W66+W66/1000+X66</f>
        <v>0</v>
      </c>
      <c r="Z66" s="6">
        <f>IF(Dec!$E68&gt;0,VLOOKUP($A66,Dec!$O$4:$R$208,4,FALSE),0)</f>
        <v>40</v>
      </c>
      <c r="AA66" s="6">
        <f>IF(Dec!$E68&gt;0,VLOOKUP($A66,Dec!$O$4:$T$208,5,FALSE)+Dec!L$4/1000,0)</f>
        <v>1.7999999999999999E-2</v>
      </c>
      <c r="AB66" s="16">
        <f t="shared" ref="AB66:AB129" si="79">Z66+Z66/1000+AA66</f>
        <v>40.058</v>
      </c>
      <c r="AC66" s="6">
        <f>IF(Jan!$E68&gt;0,VLOOKUP($A66,Jan!$O$4:$R$208,4,FALSE),0)</f>
        <v>0</v>
      </c>
      <c r="AD66" s="6">
        <f>IF(Jan!$E68&gt;0,VLOOKUP($A66,Jan!$O$4:$T$208,5,FALSE)+Jan!L$4/1000,0)</f>
        <v>0</v>
      </c>
      <c r="AE66" s="16">
        <f t="shared" ref="AE66:AE129" si="80">AC66+AC66/1000+AD66</f>
        <v>0</v>
      </c>
      <c r="AF66" s="6">
        <f>IF(Feb!$E68&gt;0,VLOOKUP($A66,Feb!$O$4:$R$208,4,FALSE),0)</f>
        <v>0</v>
      </c>
      <c r="AG66" s="6">
        <f>IF(Feb!$E68&gt;0,VLOOKUP($A66,Feb!$O$4:$T$208,5,FALSE)+Feb!L$4/1000,0)</f>
        <v>0</v>
      </c>
      <c r="AH66" s="16">
        <f t="shared" ref="AH66:AH129" si="81">AF66+AF66/1000+AG66</f>
        <v>0</v>
      </c>
      <c r="AI66" s="6">
        <f>IF(Mar!$E119&gt;0,VLOOKUP($A66,Mar!$O$4:$R$208,4,FALSE),0)</f>
        <v>0</v>
      </c>
      <c r="AJ66" s="6">
        <f>IF(Mar!$E119&gt;0,VLOOKUP($A66,Mar!$O$4:$T$208,5,FALSE)+Mar!L$4/1000,0)</f>
        <v>0</v>
      </c>
      <c r="AK66" s="16">
        <f t="shared" ref="AK66:AK97" si="82">AI66+AI66/1000+AJ66</f>
        <v>0</v>
      </c>
      <c r="AN66" s="67">
        <f t="shared" ref="AN66:AN97" si="83">SUM(BE66:BM66)+BE66/1000+BF66/3000+BG66/5000+AM66</f>
        <v>40.098058000000002</v>
      </c>
      <c r="AQ66" s="1" t="str">
        <f t="shared" si="52"/>
        <v>Linda Herriott</v>
      </c>
      <c r="AR66" s="6">
        <f t="shared" si="53"/>
        <v>0</v>
      </c>
      <c r="AS66" s="6">
        <f t="shared" si="54"/>
        <v>0</v>
      </c>
      <c r="AT66" s="6">
        <f t="shared" si="55"/>
        <v>0</v>
      </c>
      <c r="AU66" s="6">
        <f t="shared" si="56"/>
        <v>0</v>
      </c>
      <c r="AV66" s="6">
        <f t="shared" si="57"/>
        <v>0</v>
      </c>
      <c r="AW66" s="6">
        <f t="shared" si="58"/>
        <v>0</v>
      </c>
      <c r="AX66" s="6">
        <f t="shared" si="59"/>
        <v>0</v>
      </c>
      <c r="AY66" s="6">
        <f t="shared" si="60"/>
        <v>0</v>
      </c>
      <c r="AZ66" s="6">
        <f t="shared" si="61"/>
        <v>40.058</v>
      </c>
      <c r="BA66" s="6">
        <f t="shared" si="62"/>
        <v>0</v>
      </c>
      <c r="BB66" s="6">
        <f t="shared" si="63"/>
        <v>0</v>
      </c>
      <c r="BC66" s="6">
        <f t="shared" si="64"/>
        <v>0</v>
      </c>
      <c r="BD66" s="6">
        <f t="shared" si="32"/>
        <v>0</v>
      </c>
      <c r="BE66" s="1">
        <f t="shared" si="65"/>
        <v>40.058</v>
      </c>
      <c r="BF66" s="1">
        <f t="shared" si="66"/>
        <v>0</v>
      </c>
      <c r="BG66" s="1">
        <f t="shared" si="67"/>
        <v>0</v>
      </c>
      <c r="BH66" s="1">
        <f t="shared" si="68"/>
        <v>0</v>
      </c>
      <c r="BI66" s="1">
        <f t="shared" si="69"/>
        <v>0</v>
      </c>
      <c r="BJ66" s="1">
        <f t="shared" si="70"/>
        <v>0</v>
      </c>
    </row>
    <row r="67" spans="1:62" x14ac:dyDescent="0.3">
      <c r="A67" s="1" t="s">
        <v>199</v>
      </c>
      <c r="B67" s="6">
        <f>IF(Apr!$E68&gt;0,VLOOKUP($A67,Apr!$O$4:$T$211,4,FALSE),0)</f>
        <v>0</v>
      </c>
      <c r="C67" s="6">
        <f>IF(Apr!$E68&gt;0,VLOOKUP($A67,Apr!$O$4:$T$211,5,FALSE)+Apr!L$4/1000,0)</f>
        <v>0</v>
      </c>
      <c r="D67" s="16">
        <f t="shared" si="71"/>
        <v>0</v>
      </c>
      <c r="E67" s="6">
        <f>IF(May!$E68&gt;0,VLOOKUP($A67,May!$O$4:$T$210,4,FALSE),0)</f>
        <v>0</v>
      </c>
      <c r="F67" s="6">
        <f>IF(May!$E68&gt;0,VLOOKUP($A67,May!$O$4:$T$210,5,FALSE)+May!L$4/1000,0)</f>
        <v>0</v>
      </c>
      <c r="G67" s="16">
        <f t="shared" si="72"/>
        <v>0</v>
      </c>
      <c r="H67" s="6">
        <f>IF(Jun!$E68&gt;0,VLOOKUP($A67,Jun!$O$4:$R$210,4,FALSE),0)</f>
        <v>0</v>
      </c>
      <c r="I67" s="6">
        <f>IF(Jun!$E68&gt;0,VLOOKUP($A67,Jun!$O$4:$T$210,5,FALSE)+Jun!L$4/1000,0)</f>
        <v>0</v>
      </c>
      <c r="J67" s="16">
        <f t="shared" si="73"/>
        <v>0</v>
      </c>
      <c r="K67" s="6">
        <f>IF(Jul!$E68&gt;0,VLOOKUP($A67,Jul!$O$4:$R$207,4,FALSE),0)</f>
        <v>0</v>
      </c>
      <c r="L67" s="6">
        <f>IF(Jul!$E68&gt;0,VLOOKUP($A67,Jul!$O$4:$T$207,5,FALSE)+Jul!$L$4/1000,0)</f>
        <v>0</v>
      </c>
      <c r="M67" s="16">
        <f t="shared" si="74"/>
        <v>0</v>
      </c>
      <c r="N67" s="6">
        <f>IF(Aug!$E68&gt;0,VLOOKUP($A67,Aug!$O$4:$R$207,4,FALSE),0)</f>
        <v>0</v>
      </c>
      <c r="O67" s="6">
        <f>IF(Aug!$E68&gt;0,VLOOKUP($A67,Aug!$O$4:$T$207,5,FALSE)+Aug!L$4/1000,0)</f>
        <v>0</v>
      </c>
      <c r="P67" s="16">
        <f t="shared" si="75"/>
        <v>0</v>
      </c>
      <c r="Q67" s="6">
        <f>IF(Sep!$E68&gt;0,VLOOKUP($A67,Sep!$O$4:$R$207,4,FALSE),0)</f>
        <v>0</v>
      </c>
      <c r="R67" s="6">
        <f>IF(Sep!$E68&gt;0,VLOOKUP($A67,Sep!$O$4:$T$207,5,FALSE)+Sep!L$4/1000,0)</f>
        <v>0</v>
      </c>
      <c r="S67" s="16">
        <f t="shared" si="76"/>
        <v>0</v>
      </c>
      <c r="T67" s="6">
        <f>IF(Oct!$E68&gt;0,VLOOKUP($A67,Oct!$O$4:$R$207,4,FALSE),0)</f>
        <v>0</v>
      </c>
      <c r="U67" s="6">
        <f>IF(Oct!$E68&gt;0,VLOOKUP($A67,Oct!$O$4:$T$207,5,FALSE)+Oct!L$4/1000,0)</f>
        <v>0</v>
      </c>
      <c r="V67" s="16">
        <f t="shared" si="77"/>
        <v>0</v>
      </c>
      <c r="W67" s="6">
        <f>IF(Nov!$E68&gt;0,VLOOKUP($A67,Nov!$O$4:$R$208,4,FALSE),0)</f>
        <v>0</v>
      </c>
      <c r="X67" s="6">
        <f>IF(Nov!$E68&gt;0,VLOOKUP($A67,Nov!$O$4:$T$208,5,FALSE)+Nov!L$4/1000,0)</f>
        <v>0</v>
      </c>
      <c r="Y67" s="16">
        <f t="shared" si="78"/>
        <v>0</v>
      </c>
      <c r="Z67" s="6">
        <f>IF(Dec!$E69&gt;0,VLOOKUP($A67,Dec!$O$4:$R$208,4,FALSE),0)</f>
        <v>0</v>
      </c>
      <c r="AA67" s="6">
        <f>IF(Dec!$E69&gt;0,VLOOKUP($A67,Dec!$O$4:$T$208,5,FALSE)+Dec!L$4/1000,0)</f>
        <v>0</v>
      </c>
      <c r="AB67" s="16">
        <f t="shared" si="79"/>
        <v>0</v>
      </c>
      <c r="AC67" s="6">
        <f>IF(Jan!$E69&gt;0,VLOOKUP($A67,Jan!$O$4:$R$208,4,FALSE),0)</f>
        <v>0</v>
      </c>
      <c r="AD67" s="6">
        <f>IF(Jan!$E69&gt;0,VLOOKUP($A67,Jan!$O$4:$T$208,5,FALSE)+Jan!L$4/1000,0)</f>
        <v>0</v>
      </c>
      <c r="AE67" s="16">
        <f t="shared" si="80"/>
        <v>0</v>
      </c>
      <c r="AF67" s="6">
        <f>IF(Feb!$E69&gt;0,VLOOKUP($A67,Feb!$O$4:$R$208,4,FALSE),0)</f>
        <v>0</v>
      </c>
      <c r="AG67" s="6">
        <f>IF(Feb!$E69&gt;0,VLOOKUP($A67,Feb!$O$4:$T$208,5,FALSE)+Feb!L$4/1000,0)</f>
        <v>0</v>
      </c>
      <c r="AH67" s="16">
        <f t="shared" si="81"/>
        <v>0</v>
      </c>
      <c r="AI67" s="6">
        <f>IF(Mar!$E71&gt;0,VLOOKUP($A67,Mar!$O$4:$R$208,4,FALSE),0)</f>
        <v>0</v>
      </c>
      <c r="AJ67" s="6">
        <f>IF(Mar!$E71&gt;0,VLOOKUP($A67,Mar!$O$4:$T$208,5,FALSE)+Mar!L$4/1000,0)</f>
        <v>0</v>
      </c>
      <c r="AK67" s="16">
        <f t="shared" si="82"/>
        <v>0</v>
      </c>
      <c r="AN67" s="67">
        <f t="shared" si="83"/>
        <v>0</v>
      </c>
      <c r="AQ67" s="1" t="str">
        <f t="shared" ref="AQ67:AQ76" si="84">A67</f>
        <v>Louise Charnock</v>
      </c>
      <c r="AR67" s="6">
        <f t="shared" ref="AR67:AR76" si="85">D67</f>
        <v>0</v>
      </c>
      <c r="AS67" s="6">
        <f t="shared" ref="AS67:AS76" si="86">G67</f>
        <v>0</v>
      </c>
      <c r="AT67" s="6">
        <f t="shared" ref="AT67:AT76" si="87">J67</f>
        <v>0</v>
      </c>
      <c r="AU67" s="6">
        <f t="shared" ref="AU67:AU76" si="88">M67</f>
        <v>0</v>
      </c>
      <c r="AV67" s="6">
        <f t="shared" ref="AV67:AV76" si="89">P67</f>
        <v>0</v>
      </c>
      <c r="AW67" s="6">
        <f t="shared" ref="AW67:AW76" si="90">S67</f>
        <v>0</v>
      </c>
      <c r="AX67" s="6">
        <f t="shared" ref="AX67:AX76" si="91">V67</f>
        <v>0</v>
      </c>
      <c r="AY67" s="6">
        <f t="shared" ref="AY67:AY76" si="92">Y67</f>
        <v>0</v>
      </c>
      <c r="AZ67" s="6">
        <f t="shared" ref="AZ67:AZ76" si="93">AB67</f>
        <v>0</v>
      </c>
      <c r="BA67" s="6">
        <f t="shared" ref="BA67:BA76" si="94">AE67</f>
        <v>0</v>
      </c>
      <c r="BB67" s="6">
        <f t="shared" ref="BB67:BB76" si="95">AH67</f>
        <v>0</v>
      </c>
      <c r="BC67" s="6">
        <f t="shared" ref="BC67:BC76" si="96">AK67</f>
        <v>0</v>
      </c>
      <c r="BD67" s="6">
        <f t="shared" si="32"/>
        <v>0</v>
      </c>
      <c r="BE67" s="1">
        <f t="shared" ref="BE67:BE76" si="97">LARGE($AR67:$BC67,1)</f>
        <v>0</v>
      </c>
      <c r="BF67" s="1">
        <f t="shared" ref="BF67:BF76" si="98">LARGE($AR67:$BC67,2)</f>
        <v>0</v>
      </c>
      <c r="BG67" s="1">
        <f t="shared" ref="BG67:BG76" si="99">LARGE($AR67:$BC67,3)</f>
        <v>0</v>
      </c>
      <c r="BH67" s="1">
        <f t="shared" ref="BH67:BH76" si="100">LARGE($AR67:$BC67,4)</f>
        <v>0</v>
      </c>
      <c r="BI67" s="1">
        <f t="shared" ref="BI67:BI76" si="101">LARGE($AR67:$BC67,5)</f>
        <v>0</v>
      </c>
      <c r="BJ67" s="1">
        <f t="shared" ref="BJ67:BJ76" si="102">LARGE($AR67:$BC67,6)</f>
        <v>0</v>
      </c>
    </row>
    <row r="68" spans="1:62" x14ac:dyDescent="0.3">
      <c r="A68" s="1" t="s">
        <v>137</v>
      </c>
      <c r="B68" s="6">
        <f>IF(Apr!$E69&gt;0,VLOOKUP($A68,Apr!$O$4:$T$211,4,FALSE),0)</f>
        <v>0</v>
      </c>
      <c r="C68" s="6">
        <f>IF(Apr!$E69&gt;0,VLOOKUP($A68,Apr!$O$4:$T$211,5,FALSE)+Apr!L$4/1000,0)</f>
        <v>0</v>
      </c>
      <c r="D68" s="16">
        <f t="shared" si="71"/>
        <v>0</v>
      </c>
      <c r="E68" s="6">
        <f>IF(May!$E69&gt;0,VLOOKUP($A68,May!$O$4:$T$210,4,FALSE),0)</f>
        <v>0</v>
      </c>
      <c r="F68" s="6">
        <f>IF(May!$E69&gt;0,VLOOKUP($A68,May!$O$4:$T$210,5,FALSE)+May!L$4/1000,0)</f>
        <v>0</v>
      </c>
      <c r="G68" s="16">
        <f t="shared" si="72"/>
        <v>0</v>
      </c>
      <c r="H68" s="6">
        <f>IF(Jun!$E69&gt;0,VLOOKUP($A68,Jun!$O$4:$R$210,4,FALSE),0)</f>
        <v>0</v>
      </c>
      <c r="I68" s="6">
        <f>IF(Jun!$E69&gt;0,VLOOKUP($A68,Jun!$O$4:$T$210,5,FALSE)+Jun!L$4/1000,0)</f>
        <v>0</v>
      </c>
      <c r="J68" s="16">
        <f t="shared" si="73"/>
        <v>0</v>
      </c>
      <c r="K68" s="6">
        <f>IF(Jul!$E69&gt;0,VLOOKUP($A68,Jul!$O$4:$R$207,4,FALSE),0)</f>
        <v>0</v>
      </c>
      <c r="L68" s="6">
        <f>IF(Jul!$E69&gt;0,VLOOKUP($A68,Jul!$O$4:$T$207,5,FALSE)+Jul!$L$4/1000,0)</f>
        <v>0</v>
      </c>
      <c r="M68" s="16">
        <f t="shared" si="74"/>
        <v>0</v>
      </c>
      <c r="N68" s="6">
        <f>IF(Aug!$E69&gt;0,VLOOKUP($A68,Aug!$O$4:$R$207,4,FALSE),0)</f>
        <v>0</v>
      </c>
      <c r="O68" s="6">
        <f>IF(Aug!$E69&gt;0,VLOOKUP($A68,Aug!$O$4:$T$207,5,FALSE)+Aug!L$4/1000,0)</f>
        <v>0</v>
      </c>
      <c r="P68" s="16">
        <f t="shared" si="75"/>
        <v>0</v>
      </c>
      <c r="Q68" s="6">
        <f>IF(Sep!$E69&gt;0,VLOOKUP($A68,Sep!$O$4:$R$207,4,FALSE),0)</f>
        <v>0</v>
      </c>
      <c r="R68" s="6">
        <f>IF(Sep!$E69&gt;0,VLOOKUP($A68,Sep!$O$4:$T$207,5,FALSE)+Sep!L$4/1000,0)</f>
        <v>0</v>
      </c>
      <c r="S68" s="16">
        <f t="shared" si="76"/>
        <v>0</v>
      </c>
      <c r="T68" s="6">
        <f>IF(Oct!$E69&gt;0,VLOOKUP($A68,Oct!$O$4:$R$207,4,FALSE),0)</f>
        <v>0</v>
      </c>
      <c r="U68" s="6">
        <f>IF(Oct!$E69&gt;0,VLOOKUP($A68,Oct!$O$4:$T$207,5,FALSE)+Oct!L$4/1000,0)</f>
        <v>0</v>
      </c>
      <c r="V68" s="16">
        <f t="shared" si="77"/>
        <v>0</v>
      </c>
      <c r="W68" s="6">
        <f>IF(Nov!$E69&gt;0,VLOOKUP($A68,Nov!$O$4:$R$208,4,FALSE),0)</f>
        <v>0</v>
      </c>
      <c r="X68" s="6">
        <f>IF(Nov!$E69&gt;0,VLOOKUP($A68,Nov!$O$4:$T$208,5,FALSE)+Nov!L$4/1000,0)</f>
        <v>0</v>
      </c>
      <c r="Y68" s="16">
        <f t="shared" si="78"/>
        <v>0</v>
      </c>
      <c r="Z68" s="6">
        <f>IF(Dec!$E70&gt;0,VLOOKUP($A68,Dec!$O$4:$R$208,4,FALSE),0)</f>
        <v>0</v>
      </c>
      <c r="AA68" s="6">
        <f>IF(Dec!$E70&gt;0,VLOOKUP($A68,Dec!$O$4:$T$208,5,FALSE)+Dec!L$4/1000,0)</f>
        <v>0</v>
      </c>
      <c r="AB68" s="16">
        <f t="shared" si="79"/>
        <v>0</v>
      </c>
      <c r="AC68" s="6">
        <f>IF(Jan!$E70&gt;0,VLOOKUP($A68,Jan!$O$4:$R$208,4,FALSE),0)</f>
        <v>0</v>
      </c>
      <c r="AD68" s="6">
        <f>IF(Jan!$E70&gt;0,VLOOKUP($A68,Jan!$O$4:$T$208,5,FALSE)+Jan!L$4/1000,0)</f>
        <v>0</v>
      </c>
      <c r="AE68" s="16">
        <f t="shared" si="80"/>
        <v>0</v>
      </c>
      <c r="AF68" s="6">
        <f>IF(Feb!$E70&gt;0,VLOOKUP($A68,Feb!$O$4:$R$208,4,FALSE),0)</f>
        <v>0</v>
      </c>
      <c r="AG68" s="6">
        <f>IF(Feb!$E70&gt;0,VLOOKUP($A68,Feb!$O$4:$T$208,5,FALSE)+Feb!L$4/1000,0)</f>
        <v>0</v>
      </c>
      <c r="AH68" s="16">
        <f t="shared" si="81"/>
        <v>0</v>
      </c>
      <c r="AI68" s="6">
        <f>IF(Mar!$E72&gt;0,VLOOKUP($A68,Mar!$O$4:$R$208,4,FALSE),0)</f>
        <v>0</v>
      </c>
      <c r="AJ68" s="6">
        <f>IF(Mar!$E72&gt;0,VLOOKUP($A68,Mar!$O$4:$T$208,5,FALSE)+Mar!L$4/1000,0)</f>
        <v>0</v>
      </c>
      <c r="AK68" s="16">
        <f t="shared" si="82"/>
        <v>0</v>
      </c>
      <c r="AN68" s="67">
        <f t="shared" si="83"/>
        <v>0</v>
      </c>
      <c r="AQ68" s="1" t="str">
        <f t="shared" si="84"/>
        <v>Louise Cox</v>
      </c>
      <c r="AR68" s="6">
        <f t="shared" si="85"/>
        <v>0</v>
      </c>
      <c r="AS68" s="6">
        <f t="shared" si="86"/>
        <v>0</v>
      </c>
      <c r="AT68" s="6">
        <f t="shared" si="87"/>
        <v>0</v>
      </c>
      <c r="AU68" s="6">
        <f t="shared" si="88"/>
        <v>0</v>
      </c>
      <c r="AV68" s="6">
        <f t="shared" si="89"/>
        <v>0</v>
      </c>
      <c r="AW68" s="6">
        <f t="shared" si="90"/>
        <v>0</v>
      </c>
      <c r="AX68" s="6">
        <f t="shared" si="91"/>
        <v>0</v>
      </c>
      <c r="AY68" s="6">
        <f t="shared" si="92"/>
        <v>0</v>
      </c>
      <c r="AZ68" s="6">
        <f t="shared" si="93"/>
        <v>0</v>
      </c>
      <c r="BA68" s="6">
        <f t="shared" si="94"/>
        <v>0</v>
      </c>
      <c r="BB68" s="6">
        <f t="shared" si="95"/>
        <v>0</v>
      </c>
      <c r="BC68" s="6">
        <f t="shared" si="96"/>
        <v>0</v>
      </c>
      <c r="BD68" s="6">
        <f t="shared" ref="BD68:BD131" si="103">AM68</f>
        <v>0</v>
      </c>
      <c r="BE68" s="1">
        <f t="shared" si="97"/>
        <v>0</v>
      </c>
      <c r="BF68" s="1">
        <f t="shared" si="98"/>
        <v>0</v>
      </c>
      <c r="BG68" s="1">
        <f t="shared" si="99"/>
        <v>0</v>
      </c>
      <c r="BH68" s="1">
        <f t="shared" si="100"/>
        <v>0</v>
      </c>
      <c r="BI68" s="1">
        <f t="shared" si="101"/>
        <v>0</v>
      </c>
      <c r="BJ68" s="1">
        <f t="shared" si="102"/>
        <v>0</v>
      </c>
    </row>
    <row r="69" spans="1:62" x14ac:dyDescent="0.3">
      <c r="A69" s="1" t="s">
        <v>139</v>
      </c>
      <c r="B69" s="6">
        <f>IF(Apr!$E70&gt;0,VLOOKUP($A69,Apr!$O$4:$T$211,4,FALSE),0)</f>
        <v>0</v>
      </c>
      <c r="C69" s="6">
        <f>IF(Apr!$E70&gt;0,VLOOKUP($A69,Apr!$O$4:$T$211,5,FALSE)+Apr!L$4/1000,0)</f>
        <v>0</v>
      </c>
      <c r="D69" s="16">
        <f t="shared" si="71"/>
        <v>0</v>
      </c>
      <c r="E69" s="6">
        <f>IF(May!$E70&gt;0,VLOOKUP($A69,May!$O$4:$T$210,4,FALSE),0)</f>
        <v>0</v>
      </c>
      <c r="F69" s="6">
        <f>IF(May!$E70&gt;0,VLOOKUP($A69,May!$O$4:$T$210,5,FALSE)+May!L$4/1000,0)</f>
        <v>0</v>
      </c>
      <c r="G69" s="16">
        <f t="shared" si="72"/>
        <v>0</v>
      </c>
      <c r="H69" s="6">
        <f>IF(Jun!$E70&gt;0,VLOOKUP($A69,Jun!$O$4:$R$210,4,FALSE),0)</f>
        <v>0</v>
      </c>
      <c r="I69" s="6">
        <f>IF(Jun!$E70&gt;0,VLOOKUP($A69,Jun!$O$4:$T$210,5,FALSE)+Jun!L$4/1000,0)</f>
        <v>0</v>
      </c>
      <c r="J69" s="16">
        <f t="shared" si="73"/>
        <v>0</v>
      </c>
      <c r="K69" s="6">
        <f>IF(Jul!$E70&gt;0,VLOOKUP($A69,Jul!$O$4:$R$207,4,FALSE),0)</f>
        <v>0</v>
      </c>
      <c r="L69" s="6">
        <f>IF(Jul!$E70&gt;0,VLOOKUP($A69,Jul!$O$4:$T$207,5,FALSE)+Jul!$L$4/1000,0)</f>
        <v>0</v>
      </c>
      <c r="M69" s="16">
        <f t="shared" si="74"/>
        <v>0</v>
      </c>
      <c r="N69" s="6">
        <f>IF(Aug!$E70&gt;0,VLOOKUP($A69,Aug!$O$4:$R$207,4,FALSE),0)</f>
        <v>0</v>
      </c>
      <c r="O69" s="6">
        <f>IF(Aug!$E70&gt;0,VLOOKUP($A69,Aug!$O$4:$T$207,5,FALSE)+Aug!L$4/1000,0)</f>
        <v>0</v>
      </c>
      <c r="P69" s="16">
        <f t="shared" si="75"/>
        <v>0</v>
      </c>
      <c r="Q69" s="6">
        <f>IF(Sep!$E70&gt;0,VLOOKUP($A69,Sep!$O$4:$R$207,4,FALSE),0)</f>
        <v>0</v>
      </c>
      <c r="R69" s="6">
        <f>IF(Sep!$E70&gt;0,VLOOKUP($A69,Sep!$O$4:$T$207,5,FALSE)+Sep!L$4/1000,0)</f>
        <v>0</v>
      </c>
      <c r="S69" s="16">
        <f t="shared" si="76"/>
        <v>0</v>
      </c>
      <c r="T69" s="6">
        <f>IF(Oct!$E70&gt;0,VLOOKUP($A69,Oct!$O$4:$R$207,4,FALSE),0)</f>
        <v>0</v>
      </c>
      <c r="U69" s="6">
        <f>IF(Oct!$E70&gt;0,VLOOKUP($A69,Oct!$O$4:$T$207,5,FALSE)+Oct!L$4/1000,0)</f>
        <v>0</v>
      </c>
      <c r="V69" s="16">
        <f t="shared" si="77"/>
        <v>0</v>
      </c>
      <c r="W69" s="6">
        <f>IF(Nov!$E70&gt;0,VLOOKUP($A69,Nov!$O$4:$R$208,4,FALSE),0)</f>
        <v>0</v>
      </c>
      <c r="X69" s="6">
        <f>IF(Nov!$E70&gt;0,VLOOKUP($A69,Nov!$O$4:$T$208,5,FALSE)+Nov!L$4/1000,0)</f>
        <v>0</v>
      </c>
      <c r="Y69" s="16">
        <f t="shared" si="78"/>
        <v>0</v>
      </c>
      <c r="Z69" s="6">
        <f>IF(Dec!$E71&gt;0,VLOOKUP($A69,Dec!$O$4:$R$208,4,FALSE),0)</f>
        <v>0</v>
      </c>
      <c r="AA69" s="6">
        <f>IF(Dec!$E71&gt;0,VLOOKUP($A69,Dec!$O$4:$T$208,5,FALSE)+Dec!L$4/1000,0)</f>
        <v>0</v>
      </c>
      <c r="AB69" s="16">
        <f t="shared" si="79"/>
        <v>0</v>
      </c>
      <c r="AC69" s="6">
        <f>IF(Jan!$E71&gt;0,VLOOKUP($A69,Jan!$O$4:$R$208,4,FALSE),0)</f>
        <v>0</v>
      </c>
      <c r="AD69" s="6">
        <f>IF(Jan!$E71&gt;0,VLOOKUP($A69,Jan!$O$4:$T$208,5,FALSE)+Jan!L$4/1000,0)</f>
        <v>0</v>
      </c>
      <c r="AE69" s="16">
        <f t="shared" si="80"/>
        <v>0</v>
      </c>
      <c r="AF69" s="6">
        <f>IF(Feb!$E71&gt;0,VLOOKUP($A69,Feb!$O$4:$R$208,4,FALSE),0)</f>
        <v>0</v>
      </c>
      <c r="AG69" s="6">
        <f>IF(Feb!$E71&gt;0,VLOOKUP($A69,Feb!$O$4:$T$208,5,FALSE)+Feb!L$4/1000,0)</f>
        <v>0</v>
      </c>
      <c r="AH69" s="16">
        <f t="shared" si="81"/>
        <v>0</v>
      </c>
      <c r="AI69" s="6">
        <f>IF(Mar!$E73&gt;0,VLOOKUP($A69,Mar!$O$4:$R$208,4,FALSE),0)</f>
        <v>0</v>
      </c>
      <c r="AJ69" s="6">
        <f>IF(Mar!$E73&gt;0,VLOOKUP($A69,Mar!$O$4:$T$208,5,FALSE)+Mar!L$4/1000,0)</f>
        <v>0</v>
      </c>
      <c r="AK69" s="16">
        <f t="shared" si="82"/>
        <v>0</v>
      </c>
      <c r="AN69" s="67">
        <f t="shared" si="83"/>
        <v>0</v>
      </c>
      <c r="AQ69" s="1" t="str">
        <f t="shared" si="84"/>
        <v>Maddy Markham</v>
      </c>
      <c r="AR69" s="6">
        <f t="shared" si="85"/>
        <v>0</v>
      </c>
      <c r="AS69" s="6">
        <f t="shared" si="86"/>
        <v>0</v>
      </c>
      <c r="AT69" s="6">
        <f t="shared" si="87"/>
        <v>0</v>
      </c>
      <c r="AU69" s="6">
        <f t="shared" si="88"/>
        <v>0</v>
      </c>
      <c r="AV69" s="6">
        <f t="shared" si="89"/>
        <v>0</v>
      </c>
      <c r="AW69" s="6">
        <f t="shared" si="90"/>
        <v>0</v>
      </c>
      <c r="AX69" s="6">
        <f t="shared" si="91"/>
        <v>0</v>
      </c>
      <c r="AY69" s="6">
        <f t="shared" si="92"/>
        <v>0</v>
      </c>
      <c r="AZ69" s="6">
        <f t="shared" si="93"/>
        <v>0</v>
      </c>
      <c r="BA69" s="6">
        <f t="shared" si="94"/>
        <v>0</v>
      </c>
      <c r="BB69" s="6">
        <f t="shared" si="95"/>
        <v>0</v>
      </c>
      <c r="BC69" s="6">
        <f t="shared" si="96"/>
        <v>0</v>
      </c>
      <c r="BD69" s="6">
        <f t="shared" si="103"/>
        <v>0</v>
      </c>
      <c r="BE69" s="1">
        <f t="shared" si="97"/>
        <v>0</v>
      </c>
      <c r="BF69" s="1">
        <f t="shared" si="98"/>
        <v>0</v>
      </c>
      <c r="BG69" s="1">
        <f t="shared" si="99"/>
        <v>0</v>
      </c>
      <c r="BH69" s="1">
        <f t="shared" si="100"/>
        <v>0</v>
      </c>
      <c r="BI69" s="1">
        <f t="shared" si="101"/>
        <v>0</v>
      </c>
      <c r="BJ69" s="1">
        <f t="shared" si="102"/>
        <v>0</v>
      </c>
    </row>
    <row r="70" spans="1:62" x14ac:dyDescent="0.3">
      <c r="A70" s="1" t="s">
        <v>120</v>
      </c>
      <c r="B70" s="6">
        <f>IF(Apr!$E71&gt;0,VLOOKUP($A70,Apr!$O$4:$T$211,4,FALSE),0)</f>
        <v>0</v>
      </c>
      <c r="C70" s="6">
        <f>IF(Apr!$E71&gt;0,VLOOKUP($A70,Apr!$O$4:$T$211,5,FALSE)+Apr!L$4/1000,0)</f>
        <v>0</v>
      </c>
      <c r="D70" s="16">
        <f t="shared" si="71"/>
        <v>0</v>
      </c>
      <c r="E70" s="6">
        <f>IF(May!$E71&gt;0,VLOOKUP($A70,May!$O$4:$T$210,4,FALSE),0)</f>
        <v>39</v>
      </c>
      <c r="F70" s="6">
        <f>IF(May!$E71&gt;0,VLOOKUP($A70,May!$O$4:$T$210,5,FALSE)+May!L$4/1000,0)</f>
        <v>2.3E-2</v>
      </c>
      <c r="G70" s="16">
        <f t="shared" si="72"/>
        <v>39.062000000000005</v>
      </c>
      <c r="H70" s="6">
        <f>IF(Jun!$E71&gt;0,VLOOKUP($A70,Jun!$O$4:$R$210,4,FALSE),0)</f>
        <v>0</v>
      </c>
      <c r="I70" s="6">
        <f>IF(Jun!$E71&gt;0,VLOOKUP($A70,Jun!$O$4:$T$210,5,FALSE)+Jun!L$4/1000,0)</f>
        <v>0</v>
      </c>
      <c r="J70" s="16">
        <f t="shared" si="73"/>
        <v>0</v>
      </c>
      <c r="K70" s="6">
        <f>IF(Jul!$E71&gt;0,VLOOKUP($A70,Jul!$O$4:$R$207,4,FALSE),0)</f>
        <v>0</v>
      </c>
      <c r="L70" s="6">
        <f>IF(Jul!$E71&gt;0,VLOOKUP($A70,Jul!$O$4:$T$207,5,FALSE)+Jul!$L$4/1000,0)</f>
        <v>0</v>
      </c>
      <c r="M70" s="16">
        <f t="shared" si="74"/>
        <v>0</v>
      </c>
      <c r="N70" s="6">
        <f>IF(Aug!$E71&gt;0,VLOOKUP($A70,Aug!$O$4:$R$207,4,FALSE),0)</f>
        <v>0</v>
      </c>
      <c r="O70" s="6">
        <f>IF(Aug!$E71&gt;0,VLOOKUP($A70,Aug!$O$4:$T$207,5,FALSE)+Aug!L$4/1000,0)</f>
        <v>0</v>
      </c>
      <c r="P70" s="16">
        <f t="shared" si="75"/>
        <v>0</v>
      </c>
      <c r="Q70" s="6">
        <f>IF(Sep!$E71&gt;0,VLOOKUP($A70,Sep!$O$4:$R$207,4,FALSE),0)</f>
        <v>0</v>
      </c>
      <c r="R70" s="6">
        <f>IF(Sep!$E71&gt;0,VLOOKUP($A70,Sep!$O$4:$T$207,5,FALSE)+Sep!L$4/1000,0)</f>
        <v>0</v>
      </c>
      <c r="S70" s="16">
        <f t="shared" si="76"/>
        <v>0</v>
      </c>
      <c r="T70" s="6">
        <f>IF(Oct!$E71&gt;0,VLOOKUP($A70,Oct!$O$4:$R$207,4,FALSE),0)</f>
        <v>0</v>
      </c>
      <c r="U70" s="6">
        <f>IF(Oct!$E71&gt;0,VLOOKUP($A70,Oct!$O$4:$T$207,5,FALSE)+Oct!L$4/1000,0)</f>
        <v>0</v>
      </c>
      <c r="V70" s="16">
        <f t="shared" si="77"/>
        <v>0</v>
      </c>
      <c r="W70" s="6">
        <f>IF(Nov!$E71&gt;0,VLOOKUP($A70,Nov!$O$4:$R$208,4,FALSE),0)</f>
        <v>0</v>
      </c>
      <c r="X70" s="6">
        <f>IF(Nov!$E71&gt;0,VLOOKUP($A70,Nov!$O$4:$T$208,5,FALSE)+Nov!L$4/1000,0)</f>
        <v>0</v>
      </c>
      <c r="Y70" s="16">
        <f t="shared" si="78"/>
        <v>0</v>
      </c>
      <c r="Z70" s="6">
        <f>IF(Dec!$E72&gt;0,VLOOKUP($A70,Dec!$O$4:$R$208,4,FALSE),0)</f>
        <v>0</v>
      </c>
      <c r="AA70" s="6">
        <f>IF(Dec!$E72&gt;0,VLOOKUP($A70,Dec!$O$4:$T$208,5,FALSE)+Dec!L$4/1000,0)</f>
        <v>0</v>
      </c>
      <c r="AB70" s="16">
        <f t="shared" si="79"/>
        <v>0</v>
      </c>
      <c r="AC70" s="6">
        <f>IF(Jan!$E72&gt;0,VLOOKUP($A70,Jan!$O$4:$R$208,4,FALSE),0)</f>
        <v>0</v>
      </c>
      <c r="AD70" s="6">
        <f>IF(Jan!$E72&gt;0,VLOOKUP($A70,Jan!$O$4:$T$208,5,FALSE)+Jan!L$4/1000,0)</f>
        <v>0</v>
      </c>
      <c r="AE70" s="16">
        <f t="shared" si="80"/>
        <v>0</v>
      </c>
      <c r="AF70" s="6">
        <f>IF(Feb!$E72&gt;0,VLOOKUP($A70,Feb!$O$4:$R$208,4,FALSE),0)</f>
        <v>0</v>
      </c>
      <c r="AG70" s="6">
        <f>IF(Feb!$E72&gt;0,VLOOKUP($A70,Feb!$O$4:$T$208,5,FALSE)+Feb!L$4/1000,0)</f>
        <v>0</v>
      </c>
      <c r="AH70" s="16">
        <f t="shared" si="81"/>
        <v>0</v>
      </c>
      <c r="AI70" s="6">
        <f>IF(Mar!$E74&gt;0,VLOOKUP($A70,Mar!$O$4:$R$208,4,FALSE),0)</f>
        <v>0</v>
      </c>
      <c r="AJ70" s="6">
        <f>IF(Mar!$E74&gt;0,VLOOKUP($A70,Mar!$O$4:$T$208,5,FALSE)+Mar!L$4/1000,0)</f>
        <v>0</v>
      </c>
      <c r="AK70" s="16">
        <f t="shared" si="82"/>
        <v>0</v>
      </c>
      <c r="AL70" s="99">
        <v>45017</v>
      </c>
      <c r="AM70" s="92">
        <v>30</v>
      </c>
      <c r="AN70" s="67">
        <f t="shared" si="83"/>
        <v>69.101062000000013</v>
      </c>
      <c r="AQ70" s="1" t="str">
        <f t="shared" si="84"/>
        <v>Mark Hughes</v>
      </c>
      <c r="AR70" s="6">
        <f t="shared" si="85"/>
        <v>0</v>
      </c>
      <c r="AS70" s="6">
        <f t="shared" si="86"/>
        <v>39.062000000000005</v>
      </c>
      <c r="AT70" s="6">
        <f t="shared" si="87"/>
        <v>0</v>
      </c>
      <c r="AU70" s="6">
        <f t="shared" si="88"/>
        <v>0</v>
      </c>
      <c r="AV70" s="6">
        <f t="shared" si="89"/>
        <v>0</v>
      </c>
      <c r="AW70" s="6">
        <f t="shared" si="90"/>
        <v>0</v>
      </c>
      <c r="AX70" s="6">
        <f t="shared" si="91"/>
        <v>0</v>
      </c>
      <c r="AY70" s="6">
        <f t="shared" si="92"/>
        <v>0</v>
      </c>
      <c r="AZ70" s="6">
        <f t="shared" si="93"/>
        <v>0</v>
      </c>
      <c r="BA70" s="6">
        <f t="shared" si="94"/>
        <v>0</v>
      </c>
      <c r="BB70" s="6">
        <f t="shared" si="95"/>
        <v>0</v>
      </c>
      <c r="BC70" s="6">
        <f t="shared" si="96"/>
        <v>0</v>
      </c>
      <c r="BD70" s="6">
        <f t="shared" si="103"/>
        <v>30</v>
      </c>
      <c r="BE70" s="1">
        <f t="shared" si="97"/>
        <v>39.062000000000005</v>
      </c>
      <c r="BF70" s="1">
        <f t="shared" si="98"/>
        <v>0</v>
      </c>
      <c r="BG70" s="1">
        <f t="shared" si="99"/>
        <v>0</v>
      </c>
      <c r="BH70" s="1">
        <f t="shared" si="100"/>
        <v>0</v>
      </c>
      <c r="BI70" s="1">
        <f t="shared" si="101"/>
        <v>0</v>
      </c>
      <c r="BJ70" s="1">
        <f t="shared" si="102"/>
        <v>0</v>
      </c>
    </row>
    <row r="71" spans="1:62" x14ac:dyDescent="0.3">
      <c r="A71" s="1" t="s">
        <v>12</v>
      </c>
      <c r="B71" s="6">
        <f>IF(Apr!$E72&gt;0,VLOOKUP($A71,Apr!$O$4:$T$211,4,FALSE),0)</f>
        <v>0</v>
      </c>
      <c r="C71" s="6">
        <f>IF(Apr!$E72&gt;0,VLOOKUP($A71,Apr!$O$4:$T$211,5,FALSE)+Apr!L$4/1000,0)</f>
        <v>0</v>
      </c>
      <c r="D71" s="16">
        <f t="shared" si="71"/>
        <v>0</v>
      </c>
      <c r="E71" s="6">
        <f>IF(May!$E72&gt;0,VLOOKUP($A71,May!$O$4:$T$210,4,FALSE),0)</f>
        <v>0</v>
      </c>
      <c r="F71" s="6">
        <f>IF(May!$E72&gt;0,VLOOKUP($A71,May!$O$4:$T$210,5,FALSE)+May!L$4/1000,0)</f>
        <v>0</v>
      </c>
      <c r="G71" s="16">
        <f t="shared" si="72"/>
        <v>0</v>
      </c>
      <c r="H71" s="6">
        <f>IF(Jun!$E72&gt;0,VLOOKUP($A71,Jun!$O$4:$R$210,4,FALSE),0)</f>
        <v>0</v>
      </c>
      <c r="I71" s="6">
        <f>IF(Jun!$E72&gt;0,VLOOKUP($A71,Jun!$O$4:$T$210,5,FALSE)+Jun!L$4/1000,0)</f>
        <v>0</v>
      </c>
      <c r="J71" s="16">
        <f t="shared" si="73"/>
        <v>0</v>
      </c>
      <c r="K71" s="6">
        <f>IF(Jul!$E72&gt;0,VLOOKUP($A71,Jul!$O$4:$R$207,4,FALSE),0)</f>
        <v>0</v>
      </c>
      <c r="L71" s="6">
        <f>IF(Jul!$E72&gt;0,VLOOKUP($A71,Jul!$O$4:$T$207,5,FALSE)+Jul!$L$4/1000,0)</f>
        <v>0</v>
      </c>
      <c r="M71" s="16">
        <f t="shared" si="74"/>
        <v>0</v>
      </c>
      <c r="N71" s="6">
        <f>IF(Aug!$E72&gt;0,VLOOKUP($A71,Aug!$O$4:$R$207,4,FALSE),0)</f>
        <v>0</v>
      </c>
      <c r="O71" s="6">
        <f>IF(Aug!$E72&gt;0,VLOOKUP($A71,Aug!$O$4:$T$207,5,FALSE)+Aug!L$4/1000,0)</f>
        <v>0</v>
      </c>
      <c r="P71" s="16">
        <f t="shared" si="75"/>
        <v>0</v>
      </c>
      <c r="Q71" s="6">
        <f>IF(Sep!$E72&gt;0,VLOOKUP($A71,Sep!$O$4:$R$207,4,FALSE),0)</f>
        <v>0</v>
      </c>
      <c r="R71" s="6">
        <f>IF(Sep!$E72&gt;0,VLOOKUP($A71,Sep!$O$4:$T$207,5,FALSE)+Sep!L$4/1000,0)</f>
        <v>0</v>
      </c>
      <c r="S71" s="16">
        <f t="shared" si="76"/>
        <v>0</v>
      </c>
      <c r="T71" s="6">
        <f>IF(Oct!$E72&gt;0,VLOOKUP($A71,Oct!$O$4:$R$207,4,FALSE),0)</f>
        <v>0</v>
      </c>
      <c r="U71" s="6">
        <f>IF(Oct!$E72&gt;0,VLOOKUP($A71,Oct!$O$4:$T$207,5,FALSE)+Oct!L$4/1000,0)</f>
        <v>0</v>
      </c>
      <c r="V71" s="16">
        <f t="shared" si="77"/>
        <v>0</v>
      </c>
      <c r="W71" s="6">
        <f>IF(Nov!$E72&gt;0,VLOOKUP($A71,Nov!$O$4:$R$208,4,FALSE),0)</f>
        <v>0</v>
      </c>
      <c r="X71" s="6">
        <f>IF(Nov!$E72&gt;0,VLOOKUP($A71,Nov!$O$4:$T$208,5,FALSE)+Nov!L$4/1000,0)</f>
        <v>0</v>
      </c>
      <c r="Y71" s="16">
        <f t="shared" si="78"/>
        <v>0</v>
      </c>
      <c r="Z71" s="6">
        <f>IF(Dec!$E73&gt;0,VLOOKUP($A71,Dec!$O$4:$R$208,4,FALSE),0)</f>
        <v>0</v>
      </c>
      <c r="AA71" s="6">
        <f>IF(Dec!$E73&gt;0,VLOOKUP($A71,Dec!$O$4:$T$208,5,FALSE)+Dec!L$4/1000,0)</f>
        <v>0</v>
      </c>
      <c r="AB71" s="16">
        <f t="shared" si="79"/>
        <v>0</v>
      </c>
      <c r="AC71" s="6">
        <f>IF(Jan!$E73&gt;0,VLOOKUP($A71,Jan!$O$4:$R$208,4,FALSE),0)</f>
        <v>0</v>
      </c>
      <c r="AD71" s="6">
        <f>IF(Jan!$E73&gt;0,VLOOKUP($A71,Jan!$O$4:$T$208,5,FALSE)+Jan!L$4/1000,0)</f>
        <v>0</v>
      </c>
      <c r="AE71" s="16">
        <f t="shared" si="80"/>
        <v>0</v>
      </c>
      <c r="AF71" s="6">
        <f>IF(Feb!$E73&gt;0,VLOOKUP($A71,Feb!$O$4:$R$208,4,FALSE),0)</f>
        <v>0</v>
      </c>
      <c r="AG71" s="6">
        <f>IF(Feb!$E73&gt;0,VLOOKUP($A71,Feb!$O$4:$T$208,5,FALSE)+Feb!L$4/1000,0)</f>
        <v>0</v>
      </c>
      <c r="AH71" s="16">
        <f t="shared" si="81"/>
        <v>0</v>
      </c>
      <c r="AI71" s="6">
        <f>IF(Mar!$E75&gt;0,VLOOKUP($A71,Mar!$O$4:$R$208,4,FALSE),0)</f>
        <v>0</v>
      </c>
      <c r="AJ71" s="6">
        <f>IF(Mar!$E75&gt;0,VLOOKUP($A71,Mar!$O$4:$T$208,5,FALSE)+Mar!L$4/1000,0)</f>
        <v>0</v>
      </c>
      <c r="AK71" s="16">
        <f t="shared" si="82"/>
        <v>0</v>
      </c>
      <c r="AN71" s="67">
        <f t="shared" si="83"/>
        <v>0</v>
      </c>
      <c r="AQ71" s="1" t="str">
        <f t="shared" si="84"/>
        <v>Mark Selby</v>
      </c>
      <c r="AR71" s="6">
        <f t="shared" si="85"/>
        <v>0</v>
      </c>
      <c r="AS71" s="6">
        <f t="shared" si="86"/>
        <v>0</v>
      </c>
      <c r="AT71" s="6">
        <f t="shared" si="87"/>
        <v>0</v>
      </c>
      <c r="AU71" s="6">
        <f t="shared" si="88"/>
        <v>0</v>
      </c>
      <c r="AV71" s="6">
        <f t="shared" si="89"/>
        <v>0</v>
      </c>
      <c r="AW71" s="6">
        <f t="shared" si="90"/>
        <v>0</v>
      </c>
      <c r="AX71" s="6">
        <f t="shared" si="91"/>
        <v>0</v>
      </c>
      <c r="AY71" s="6">
        <f t="shared" si="92"/>
        <v>0</v>
      </c>
      <c r="AZ71" s="6">
        <f t="shared" si="93"/>
        <v>0</v>
      </c>
      <c r="BA71" s="6">
        <f t="shared" si="94"/>
        <v>0</v>
      </c>
      <c r="BB71" s="6">
        <f t="shared" si="95"/>
        <v>0</v>
      </c>
      <c r="BC71" s="6">
        <f t="shared" si="96"/>
        <v>0</v>
      </c>
      <c r="BD71" s="6">
        <f t="shared" si="103"/>
        <v>0</v>
      </c>
      <c r="BE71" s="1">
        <f t="shared" si="97"/>
        <v>0</v>
      </c>
      <c r="BF71" s="1">
        <f t="shared" si="98"/>
        <v>0</v>
      </c>
      <c r="BG71" s="1">
        <f t="shared" si="99"/>
        <v>0</v>
      </c>
      <c r="BH71" s="1">
        <f t="shared" si="100"/>
        <v>0</v>
      </c>
      <c r="BI71" s="1">
        <f t="shared" si="101"/>
        <v>0</v>
      </c>
      <c r="BJ71" s="1">
        <f t="shared" si="102"/>
        <v>0</v>
      </c>
    </row>
    <row r="72" spans="1:62" x14ac:dyDescent="0.3">
      <c r="A72" s="1" t="s">
        <v>200</v>
      </c>
      <c r="B72" s="6">
        <f>IF(Apr!$E73&gt;0,VLOOKUP($A72,Apr!$O$4:$T$211,4,FALSE),0)</f>
        <v>0</v>
      </c>
      <c r="C72" s="6">
        <f>IF(Apr!$E73&gt;0,VLOOKUP($A72,Apr!$O$4:$T$211,5,FALSE)+Apr!L$4/1000,0)</f>
        <v>0</v>
      </c>
      <c r="D72" s="16">
        <f t="shared" si="71"/>
        <v>0</v>
      </c>
      <c r="E72" s="6">
        <f>IF(May!$E73&gt;0,VLOOKUP($A72,May!$O$4:$T$210,4,FALSE),0)</f>
        <v>40</v>
      </c>
      <c r="F72" s="6">
        <f>IF(May!$E73&gt;0,VLOOKUP($A72,May!$O$4:$T$210,5,FALSE)+May!L$4/1000,0)</f>
        <v>2.3E-2</v>
      </c>
      <c r="G72" s="16">
        <f t="shared" si="72"/>
        <v>40.063000000000002</v>
      </c>
      <c r="H72" s="6">
        <f>IF(Jun!$E73&gt;0,VLOOKUP($A72,Jun!$O$4:$R$210,4,FALSE),0)</f>
        <v>40</v>
      </c>
      <c r="I72" s="6">
        <f>IF(Jun!$E73&gt;0,VLOOKUP($A72,Jun!$O$4:$T$210,5,FALSE)+Jun!L$4/1000,0)</f>
        <v>2.0190000000000001</v>
      </c>
      <c r="J72" s="16">
        <f t="shared" si="73"/>
        <v>42.058999999999997</v>
      </c>
      <c r="K72" s="6">
        <f>IF(Jul!$E73&gt;0,VLOOKUP($A72,Jul!$O$4:$R$207,4,FALSE),0)</f>
        <v>0</v>
      </c>
      <c r="L72" s="6">
        <f>IF(Jul!$E73&gt;0,VLOOKUP($A72,Jul!$O$4:$T$207,5,FALSE)+Jul!$L$4/1000,0)</f>
        <v>0</v>
      </c>
      <c r="M72" s="16">
        <f t="shared" si="74"/>
        <v>0</v>
      </c>
      <c r="N72" s="6">
        <f>IF(Aug!$E73&gt;0,VLOOKUP($A72,Aug!$O$4:$R$207,4,FALSE),0)</f>
        <v>0</v>
      </c>
      <c r="O72" s="6">
        <f>IF(Aug!$E73&gt;0,VLOOKUP($A72,Aug!$O$4:$T$207,5,FALSE)+Aug!L$4/1000,0)</f>
        <v>0</v>
      </c>
      <c r="P72" s="16">
        <f t="shared" si="75"/>
        <v>0</v>
      </c>
      <c r="Q72" s="6">
        <f>IF(Sep!$E73&gt;0,VLOOKUP($A72,Sep!$O$4:$R$207,4,FALSE),0)</f>
        <v>0</v>
      </c>
      <c r="R72" s="6">
        <f>IF(Sep!$E73&gt;0,VLOOKUP($A72,Sep!$O$4:$T$207,5,FALSE)+Sep!L$4/1000,0)</f>
        <v>0</v>
      </c>
      <c r="S72" s="16">
        <f t="shared" si="76"/>
        <v>0</v>
      </c>
      <c r="T72" s="6">
        <f>IF(Oct!$E73&gt;0,VLOOKUP($A72,Oct!$O$4:$R$207,4,FALSE),0)</f>
        <v>31</v>
      </c>
      <c r="U72" s="6">
        <f>IF(Oct!$E73&gt;0,VLOOKUP($A72,Oct!$O$4:$T$207,5,FALSE)+Oct!L$4/1000,0)</f>
        <v>2.0169999999999999</v>
      </c>
      <c r="V72" s="16">
        <f t="shared" si="77"/>
        <v>33.048000000000002</v>
      </c>
      <c r="W72" s="6">
        <f>IF(Nov!$E73&gt;0,VLOOKUP($A72,Nov!$O$4:$R$208,4,FALSE),0)</f>
        <v>0</v>
      </c>
      <c r="X72" s="6">
        <f>IF(Nov!$E73&gt;0,VLOOKUP($A72,Nov!$O$4:$T$208,5,FALSE)+Nov!L$4/1000,0)</f>
        <v>0</v>
      </c>
      <c r="Y72" s="16">
        <f t="shared" si="78"/>
        <v>0</v>
      </c>
      <c r="Z72" s="6">
        <f>IF(Dec!$E74&gt;0,VLOOKUP($A72,Dec!$O$4:$R$208,4,FALSE),0)</f>
        <v>0</v>
      </c>
      <c r="AA72" s="6">
        <f>IF(Dec!$E74&gt;0,VLOOKUP($A72,Dec!$O$4:$T$208,5,FALSE)+Dec!L$4/1000,0)</f>
        <v>0</v>
      </c>
      <c r="AB72" s="16">
        <f t="shared" si="79"/>
        <v>0</v>
      </c>
      <c r="AC72" s="6">
        <f>IF(Jan!$E74&gt;0,VLOOKUP($A72,Jan!$O$4:$R$208,4,FALSE),0)</f>
        <v>0</v>
      </c>
      <c r="AD72" s="6">
        <f>IF(Jan!$E74&gt;0,VLOOKUP($A72,Jan!$O$4:$T$208,5,FALSE)+Jan!L$4/1000,0)</f>
        <v>0</v>
      </c>
      <c r="AE72" s="16">
        <f t="shared" si="80"/>
        <v>0</v>
      </c>
      <c r="AF72" s="6">
        <f>IF(Feb!$E74&gt;0,VLOOKUP($A72,Feb!$O$4:$R$208,4,FALSE),0)</f>
        <v>0</v>
      </c>
      <c r="AG72" s="6">
        <f>IF(Feb!$E74&gt;0,VLOOKUP($A72,Feb!$O$4:$T$208,5,FALSE)+Feb!L$4/1000,0)</f>
        <v>0</v>
      </c>
      <c r="AH72" s="16">
        <f t="shared" si="81"/>
        <v>0</v>
      </c>
      <c r="AI72" s="6">
        <f>IF(Mar!$E76&gt;0,VLOOKUP($A72,Mar!$O$4:$R$208,4,FALSE),0)</f>
        <v>0</v>
      </c>
      <c r="AJ72" s="6">
        <f>IF(Mar!$E76&gt;0,VLOOKUP($A72,Mar!$O$4:$T$208,5,FALSE)+Mar!L$4/1000,0)</f>
        <v>0</v>
      </c>
      <c r="AK72" s="16">
        <f t="shared" si="82"/>
        <v>0</v>
      </c>
      <c r="AL72" s="99">
        <v>45139</v>
      </c>
      <c r="AM72" s="92">
        <v>30</v>
      </c>
      <c r="AN72" s="67">
        <f t="shared" si="83"/>
        <v>145.23202293333333</v>
      </c>
      <c r="AQ72" s="1" t="str">
        <f t="shared" si="84"/>
        <v>Matthew Kay</v>
      </c>
      <c r="AR72" s="6">
        <f t="shared" si="85"/>
        <v>0</v>
      </c>
      <c r="AS72" s="6">
        <f t="shared" si="86"/>
        <v>40.063000000000002</v>
      </c>
      <c r="AT72" s="6">
        <f t="shared" si="87"/>
        <v>42.058999999999997</v>
      </c>
      <c r="AU72" s="6">
        <f t="shared" si="88"/>
        <v>0</v>
      </c>
      <c r="AV72" s="6">
        <f t="shared" si="89"/>
        <v>0</v>
      </c>
      <c r="AW72" s="6">
        <f t="shared" si="90"/>
        <v>0</v>
      </c>
      <c r="AX72" s="6">
        <f t="shared" si="91"/>
        <v>33.048000000000002</v>
      </c>
      <c r="AY72" s="6">
        <f t="shared" si="92"/>
        <v>0</v>
      </c>
      <c r="AZ72" s="6">
        <f t="shared" si="93"/>
        <v>0</v>
      </c>
      <c r="BA72" s="6">
        <f t="shared" si="94"/>
        <v>0</v>
      </c>
      <c r="BB72" s="6">
        <f t="shared" si="95"/>
        <v>0</v>
      </c>
      <c r="BC72" s="6">
        <f t="shared" si="96"/>
        <v>0</v>
      </c>
      <c r="BD72" s="6">
        <f t="shared" si="103"/>
        <v>30</v>
      </c>
      <c r="BE72" s="1">
        <f t="shared" si="97"/>
        <v>42.058999999999997</v>
      </c>
      <c r="BF72" s="1">
        <f t="shared" si="98"/>
        <v>40.063000000000002</v>
      </c>
      <c r="BG72" s="1">
        <f t="shared" si="99"/>
        <v>33.048000000000002</v>
      </c>
      <c r="BH72" s="1">
        <f t="shared" si="100"/>
        <v>0</v>
      </c>
      <c r="BI72" s="1">
        <f t="shared" si="101"/>
        <v>0</v>
      </c>
      <c r="BJ72" s="1">
        <f t="shared" si="102"/>
        <v>0</v>
      </c>
    </row>
    <row r="73" spans="1:62" x14ac:dyDescent="0.3">
      <c r="A73" s="1" t="s">
        <v>217</v>
      </c>
      <c r="B73" s="6">
        <f>IF(Apr!$E74&gt;0,VLOOKUP($A73,Apr!$O$4:$T$211,4,FALSE),0)</f>
        <v>0</v>
      </c>
      <c r="C73" s="6">
        <f>IF(Apr!$E74&gt;0,VLOOKUP($A73,Apr!$O$4:$T$211,5,FALSE)+Apr!L$4/1000,0)</f>
        <v>0</v>
      </c>
      <c r="D73" s="16">
        <f t="shared" si="71"/>
        <v>0</v>
      </c>
      <c r="E73" s="6">
        <f>IF(May!$E74&gt;0,VLOOKUP($A73,May!$O$4:$T$210,4,FALSE),0)</f>
        <v>0</v>
      </c>
      <c r="F73" s="6">
        <f>IF(May!$E74&gt;0,VLOOKUP($A73,May!$O$4:$T$210,5,FALSE)+May!L$4/1000,0)</f>
        <v>0</v>
      </c>
      <c r="G73" s="16">
        <f t="shared" si="72"/>
        <v>0</v>
      </c>
      <c r="H73" s="6">
        <f>IF(Jun!$E74&gt;0,VLOOKUP($A73,Jun!$O$4:$R$210,4,FALSE),0)</f>
        <v>35</v>
      </c>
      <c r="I73" s="6">
        <f>IF(Jun!$E74&gt;0,VLOOKUP($A73,Jun!$O$4:$T$210,5,FALSE)+Jun!L$4/1000,0)</f>
        <v>1.9E-2</v>
      </c>
      <c r="J73" s="16">
        <f t="shared" si="73"/>
        <v>35.053999999999995</v>
      </c>
      <c r="K73" s="6">
        <f>IF(Jul!$E74&gt;0,VLOOKUP($A73,Jul!$O$4:$R$207,4,FALSE),0)</f>
        <v>0</v>
      </c>
      <c r="L73" s="6">
        <f>IF(Jul!$E74&gt;0,VLOOKUP($A73,Jul!$O$4:$T$207,5,FALSE)+Jul!$L$4/1000,0)</f>
        <v>0</v>
      </c>
      <c r="M73" s="16">
        <f t="shared" si="74"/>
        <v>0</v>
      </c>
      <c r="N73" s="6">
        <f>IF(Aug!$E74&gt;0,VLOOKUP($A73,Aug!$O$4:$R$207,4,FALSE),0)</f>
        <v>0</v>
      </c>
      <c r="O73" s="6">
        <f>IF(Aug!$E74&gt;0,VLOOKUP($A73,Aug!$O$4:$T$207,5,FALSE)+Aug!L$4/1000,0)</f>
        <v>0</v>
      </c>
      <c r="P73" s="16">
        <f t="shared" si="75"/>
        <v>0</v>
      </c>
      <c r="Q73" s="6">
        <f>IF(Sep!$E74&gt;0,VLOOKUP($A73,Sep!$O$4:$R$207,4,FALSE),0)</f>
        <v>0</v>
      </c>
      <c r="R73" s="6">
        <f>IF(Sep!$E74&gt;0,VLOOKUP($A73,Sep!$O$4:$T$207,5,FALSE)+Sep!L$4/1000,0)</f>
        <v>0</v>
      </c>
      <c r="S73" s="16">
        <f t="shared" si="76"/>
        <v>0</v>
      </c>
      <c r="T73" s="6">
        <f>IF(Oct!$E74&gt;0,VLOOKUP($A73,Oct!$O$4:$R$207,4,FALSE),0)</f>
        <v>0</v>
      </c>
      <c r="U73" s="6">
        <f>IF(Oct!$E74&gt;0,VLOOKUP($A73,Oct!$O$4:$T$207,5,FALSE)+Oct!L$4/1000,0)</f>
        <v>0</v>
      </c>
      <c r="V73" s="16">
        <f t="shared" si="77"/>
        <v>0</v>
      </c>
      <c r="W73" s="6">
        <f>IF(Nov!$E74&gt;0,VLOOKUP($A73,Nov!$O$4:$R$208,4,FALSE),0)</f>
        <v>0</v>
      </c>
      <c r="X73" s="6">
        <f>IF(Nov!$E74&gt;0,VLOOKUP($A73,Nov!$O$4:$T$208,5,FALSE)+Nov!L$4/1000,0)</f>
        <v>0</v>
      </c>
      <c r="Y73" s="16">
        <f t="shared" si="78"/>
        <v>0</v>
      </c>
      <c r="Z73" s="6">
        <f>IF(Dec!$E75&gt;0,VLOOKUP($A73,Dec!$O$4:$R$208,4,FALSE),0)</f>
        <v>30</v>
      </c>
      <c r="AA73" s="6">
        <f>IF(Dec!$E75&gt;0,VLOOKUP($A73,Dec!$O$4:$T$208,5,FALSE)+Dec!L$4/1000,0)</f>
        <v>1.7999999999999999E-2</v>
      </c>
      <c r="AB73" s="16">
        <f t="shared" si="79"/>
        <v>30.048000000000002</v>
      </c>
      <c r="AC73" s="6">
        <f>IF(Jan!$E75&gt;0,VLOOKUP($A73,Jan!$O$4:$R$208,4,FALSE),0)</f>
        <v>0</v>
      </c>
      <c r="AD73" s="6">
        <f>IF(Jan!$E75&gt;0,VLOOKUP($A73,Jan!$O$4:$T$208,5,FALSE)+Jan!L$4/1000,0)</f>
        <v>0</v>
      </c>
      <c r="AE73" s="16">
        <f t="shared" si="80"/>
        <v>0</v>
      </c>
      <c r="AF73" s="6">
        <f>IF(Feb!$E75&gt;0,VLOOKUP($A73,Feb!$O$4:$R$208,4,FALSE),0)</f>
        <v>0</v>
      </c>
      <c r="AG73" s="6">
        <f>IF(Feb!$E75&gt;0,VLOOKUP($A73,Feb!$O$4:$T$208,5,FALSE)+Feb!L$4/1000,0)</f>
        <v>0</v>
      </c>
      <c r="AH73" s="16">
        <f t="shared" si="81"/>
        <v>0</v>
      </c>
      <c r="AI73" s="6">
        <f>IF(Mar!$E77&gt;0,VLOOKUP($A73,Mar!$O$4:$R$208,4,FALSE),0)</f>
        <v>0</v>
      </c>
      <c r="AJ73" s="6">
        <f>IF(Mar!$E77&gt;0,VLOOKUP($A73,Mar!$O$4:$T$208,5,FALSE)+Mar!L$4/1000,0)</f>
        <v>0</v>
      </c>
      <c r="AK73" s="16">
        <f t="shared" si="82"/>
        <v>0</v>
      </c>
      <c r="AN73" s="67">
        <f t="shared" si="83"/>
        <v>65.147069999999999</v>
      </c>
      <c r="AQ73" s="1" t="str">
        <f t="shared" si="84"/>
        <v>Matthew Staniforth</v>
      </c>
      <c r="AR73" s="6">
        <f t="shared" si="85"/>
        <v>0</v>
      </c>
      <c r="AS73" s="6">
        <f t="shared" si="86"/>
        <v>0</v>
      </c>
      <c r="AT73" s="6">
        <f t="shared" si="87"/>
        <v>35.053999999999995</v>
      </c>
      <c r="AU73" s="6">
        <f t="shared" si="88"/>
        <v>0</v>
      </c>
      <c r="AV73" s="6">
        <f t="shared" si="89"/>
        <v>0</v>
      </c>
      <c r="AW73" s="6">
        <f t="shared" si="90"/>
        <v>0</v>
      </c>
      <c r="AX73" s="6">
        <f t="shared" si="91"/>
        <v>0</v>
      </c>
      <c r="AY73" s="6">
        <f t="shared" si="92"/>
        <v>0</v>
      </c>
      <c r="AZ73" s="6">
        <f t="shared" si="93"/>
        <v>30.048000000000002</v>
      </c>
      <c r="BA73" s="6">
        <f t="shared" si="94"/>
        <v>0</v>
      </c>
      <c r="BB73" s="6">
        <f t="shared" si="95"/>
        <v>0</v>
      </c>
      <c r="BC73" s="6">
        <f t="shared" si="96"/>
        <v>0</v>
      </c>
      <c r="BD73" s="6">
        <f t="shared" si="103"/>
        <v>0</v>
      </c>
      <c r="BE73" s="1">
        <f t="shared" si="97"/>
        <v>35.053999999999995</v>
      </c>
      <c r="BF73" s="1">
        <f t="shared" si="98"/>
        <v>30.048000000000002</v>
      </c>
      <c r="BG73" s="1">
        <f t="shared" si="99"/>
        <v>0</v>
      </c>
      <c r="BH73" s="1">
        <f t="shared" si="100"/>
        <v>0</v>
      </c>
      <c r="BI73" s="1">
        <f t="shared" si="101"/>
        <v>0</v>
      </c>
      <c r="BJ73" s="1">
        <f t="shared" si="102"/>
        <v>0</v>
      </c>
    </row>
    <row r="74" spans="1:62" x14ac:dyDescent="0.3">
      <c r="A74" s="1" t="s">
        <v>201</v>
      </c>
      <c r="B74" s="6">
        <f>IF(Apr!$E75&gt;0,VLOOKUP($A74,Apr!$O$4:$T$211,4,FALSE),0)</f>
        <v>0</v>
      </c>
      <c r="C74" s="6">
        <f>IF(Apr!$E75&gt;0,VLOOKUP($A74,Apr!$O$4:$T$211,5,FALSE)+Apr!L$4/1000,0)</f>
        <v>0</v>
      </c>
      <c r="D74" s="16">
        <f t="shared" si="71"/>
        <v>0</v>
      </c>
      <c r="E74" s="6">
        <f>IF(May!$E75&gt;0,VLOOKUP($A74,May!$O$4:$T$210,4,FALSE),0)</f>
        <v>0</v>
      </c>
      <c r="F74" s="6">
        <f>IF(May!$E75&gt;0,VLOOKUP($A74,May!$O$4:$T$210,5,FALSE)+May!L$4/1000,0)</f>
        <v>0</v>
      </c>
      <c r="G74" s="16">
        <f t="shared" si="72"/>
        <v>0</v>
      </c>
      <c r="H74" s="6">
        <f>IF(Jun!$E75&gt;0,VLOOKUP($A74,Jun!$O$4:$R$210,4,FALSE),0)</f>
        <v>0</v>
      </c>
      <c r="I74" s="6">
        <f>IF(Jun!$E75&gt;0,VLOOKUP($A74,Jun!$O$4:$T$210,5,FALSE)+Jun!L$4/1000,0)</f>
        <v>0</v>
      </c>
      <c r="J74" s="16">
        <f t="shared" si="73"/>
        <v>0</v>
      </c>
      <c r="K74" s="6">
        <f>IF(Jul!$E75&gt;0,VLOOKUP($A74,Jul!$O$4:$R$207,4,FALSE),0)</f>
        <v>0</v>
      </c>
      <c r="L74" s="6">
        <f>IF(Jul!$E75&gt;0,VLOOKUP($A74,Jul!$O$4:$T$207,5,FALSE)+Jul!$L$4/1000,0)</f>
        <v>0</v>
      </c>
      <c r="M74" s="16">
        <f t="shared" si="74"/>
        <v>0</v>
      </c>
      <c r="N74" s="6">
        <f>IF(Aug!$E75&gt;0,VLOOKUP($A74,Aug!$O$4:$R$207,4,FALSE),0)</f>
        <v>0</v>
      </c>
      <c r="O74" s="6">
        <f>IF(Aug!$E75&gt;0,VLOOKUP($A74,Aug!$O$4:$T$207,5,FALSE)+Aug!L$4/1000,0)</f>
        <v>0</v>
      </c>
      <c r="P74" s="16">
        <f t="shared" si="75"/>
        <v>0</v>
      </c>
      <c r="Q74" s="6">
        <f>IF(Sep!$E75&gt;0,VLOOKUP($A74,Sep!$O$4:$R$207,4,FALSE),0)</f>
        <v>0</v>
      </c>
      <c r="R74" s="6">
        <f>IF(Sep!$E75&gt;0,VLOOKUP($A74,Sep!$O$4:$T$207,5,FALSE)+Sep!L$4/1000,0)</f>
        <v>0</v>
      </c>
      <c r="S74" s="16">
        <f t="shared" si="76"/>
        <v>0</v>
      </c>
      <c r="T74" s="6">
        <f>IF(Oct!$E75&gt;0,VLOOKUP($A74,Oct!$O$4:$R$207,4,FALSE),0)</f>
        <v>0</v>
      </c>
      <c r="U74" s="6">
        <f>IF(Oct!$E75&gt;0,VLOOKUP($A74,Oct!$O$4:$T$207,5,FALSE)+Oct!L$4/1000,0)</f>
        <v>0</v>
      </c>
      <c r="V74" s="16">
        <f t="shared" si="77"/>
        <v>0</v>
      </c>
      <c r="W74" s="6">
        <f>IF(Nov!$E75&gt;0,VLOOKUP($A74,Nov!$O$4:$R$208,4,FALSE),0)</f>
        <v>0</v>
      </c>
      <c r="X74" s="6">
        <f>IF(Nov!$E75&gt;0,VLOOKUP($A74,Nov!$O$4:$T$208,5,FALSE)+Nov!L$4/1000,0)</f>
        <v>0</v>
      </c>
      <c r="Y74" s="16">
        <f t="shared" si="78"/>
        <v>0</v>
      </c>
      <c r="Z74" s="6">
        <f>IF(Dec!$E76&gt;0,VLOOKUP($A74,Dec!$O$4:$R$208,4,FALSE),0)</f>
        <v>0</v>
      </c>
      <c r="AA74" s="6">
        <f>IF(Dec!$E76&gt;0,VLOOKUP($A74,Dec!$O$4:$T$208,5,FALSE)+Dec!L$4/1000,0)</f>
        <v>0</v>
      </c>
      <c r="AB74" s="16">
        <f t="shared" si="79"/>
        <v>0</v>
      </c>
      <c r="AC74" s="6">
        <f>IF(Jan!$E76&gt;0,VLOOKUP($A74,Jan!$O$4:$R$208,4,FALSE),0)</f>
        <v>0</v>
      </c>
      <c r="AD74" s="6">
        <f>IF(Jan!$E76&gt;0,VLOOKUP($A74,Jan!$O$4:$T$208,5,FALSE)+Jan!L$4/1000,0)</f>
        <v>0</v>
      </c>
      <c r="AE74" s="16">
        <f t="shared" si="80"/>
        <v>0</v>
      </c>
      <c r="AF74" s="6">
        <f>IF(Feb!$E76&gt;0,VLOOKUP($A74,Feb!$O$4:$R$208,4,FALSE),0)</f>
        <v>0</v>
      </c>
      <c r="AG74" s="6">
        <f>IF(Feb!$E76&gt;0,VLOOKUP($A74,Feb!$O$4:$T$208,5,FALSE)+Feb!L$4/1000,0)</f>
        <v>0</v>
      </c>
      <c r="AH74" s="16">
        <f t="shared" si="81"/>
        <v>0</v>
      </c>
      <c r="AI74" s="6">
        <f>IF(Mar!$E78&gt;0,VLOOKUP($A74,Mar!$O$4:$R$208,4,FALSE),0)</f>
        <v>0</v>
      </c>
      <c r="AJ74" s="6">
        <f>IF(Mar!$E78&gt;0,VLOOKUP($A74,Mar!$O$4:$T$208,5,FALSE)+Mar!L$4/1000,0)</f>
        <v>0</v>
      </c>
      <c r="AK74" s="16">
        <f t="shared" si="82"/>
        <v>0</v>
      </c>
      <c r="AN74" s="67">
        <f t="shared" si="83"/>
        <v>0</v>
      </c>
      <c r="AQ74" s="1" t="str">
        <f t="shared" si="84"/>
        <v>Melanie Koth</v>
      </c>
      <c r="AR74" s="6">
        <f t="shared" si="85"/>
        <v>0</v>
      </c>
      <c r="AS74" s="6">
        <f t="shared" si="86"/>
        <v>0</v>
      </c>
      <c r="AT74" s="6">
        <f t="shared" si="87"/>
        <v>0</v>
      </c>
      <c r="AU74" s="6">
        <f t="shared" si="88"/>
        <v>0</v>
      </c>
      <c r="AV74" s="6">
        <f t="shared" si="89"/>
        <v>0</v>
      </c>
      <c r="AW74" s="6">
        <f t="shared" si="90"/>
        <v>0</v>
      </c>
      <c r="AX74" s="6">
        <f t="shared" si="91"/>
        <v>0</v>
      </c>
      <c r="AY74" s="6">
        <f t="shared" si="92"/>
        <v>0</v>
      </c>
      <c r="AZ74" s="6">
        <f t="shared" si="93"/>
        <v>0</v>
      </c>
      <c r="BA74" s="6">
        <f t="shared" si="94"/>
        <v>0</v>
      </c>
      <c r="BB74" s="6">
        <f t="shared" si="95"/>
        <v>0</v>
      </c>
      <c r="BC74" s="6">
        <f t="shared" si="96"/>
        <v>0</v>
      </c>
      <c r="BD74" s="6">
        <f t="shared" si="103"/>
        <v>0</v>
      </c>
      <c r="BE74" s="1">
        <f t="shared" si="97"/>
        <v>0</v>
      </c>
      <c r="BF74" s="1">
        <f t="shared" si="98"/>
        <v>0</v>
      </c>
      <c r="BG74" s="1">
        <f t="shared" si="99"/>
        <v>0</v>
      </c>
      <c r="BH74" s="1">
        <f t="shared" si="100"/>
        <v>0</v>
      </c>
      <c r="BI74" s="1">
        <f t="shared" si="101"/>
        <v>0</v>
      </c>
      <c r="BJ74" s="1">
        <f t="shared" si="102"/>
        <v>0</v>
      </c>
    </row>
    <row r="75" spans="1:62" x14ac:dyDescent="0.3">
      <c r="A75" s="1" t="s">
        <v>140</v>
      </c>
      <c r="B75" s="6">
        <f>IF(Apr!$E76&gt;0,VLOOKUP($A75,Apr!$O$4:$T$211,4,FALSE),0)</f>
        <v>0</v>
      </c>
      <c r="C75" s="6">
        <f>IF(Apr!$E76&gt;0,VLOOKUP($A75,Apr!$O$4:$T$211,5,FALSE)+Apr!L$4/1000,0)</f>
        <v>0</v>
      </c>
      <c r="D75" s="16">
        <f t="shared" si="71"/>
        <v>0</v>
      </c>
      <c r="E75" s="6">
        <f>IF(May!$E76&gt;0,VLOOKUP($A75,May!$O$4:$T$210,4,FALSE),0)</f>
        <v>0</v>
      </c>
      <c r="F75" s="6">
        <f>IF(May!$E76&gt;0,VLOOKUP($A75,May!$O$4:$T$210,5,FALSE)+May!L$4/1000,0)</f>
        <v>0</v>
      </c>
      <c r="G75" s="16">
        <f t="shared" si="72"/>
        <v>0</v>
      </c>
      <c r="H75" s="6">
        <f>IF(Jun!$E76&gt;0,VLOOKUP($A75,Jun!$O$4:$R$210,4,FALSE),0)</f>
        <v>0</v>
      </c>
      <c r="I75" s="6">
        <f>IF(Jun!$E76&gt;0,VLOOKUP($A75,Jun!$O$4:$T$210,5,FALSE)+Jun!L$4/1000,0)</f>
        <v>0</v>
      </c>
      <c r="J75" s="16">
        <f t="shared" si="73"/>
        <v>0</v>
      </c>
      <c r="K75" s="6">
        <f>IF(Jul!$E76&gt;0,VLOOKUP($A75,Jul!$O$4:$R$207,4,FALSE),0)</f>
        <v>0</v>
      </c>
      <c r="L75" s="6">
        <f>IF(Jul!$E76&gt;0,VLOOKUP($A75,Jul!$O$4:$T$207,5,FALSE)+Jul!$L$4/1000,0)</f>
        <v>0</v>
      </c>
      <c r="M75" s="16">
        <f t="shared" si="74"/>
        <v>0</v>
      </c>
      <c r="N75" s="6">
        <f>IF(Aug!$E76&gt;0,VLOOKUP($A75,Aug!$O$4:$R$207,4,FALSE),0)</f>
        <v>0</v>
      </c>
      <c r="O75" s="6">
        <f>IF(Aug!$E76&gt;0,VLOOKUP($A75,Aug!$O$4:$T$207,5,FALSE)+Aug!L$4/1000,0)</f>
        <v>0</v>
      </c>
      <c r="P75" s="16">
        <f t="shared" si="75"/>
        <v>0</v>
      </c>
      <c r="Q75" s="6">
        <f>IF(Sep!$E76&gt;0,VLOOKUP($A75,Sep!$O$4:$R$207,4,FALSE),0)</f>
        <v>0</v>
      </c>
      <c r="R75" s="6">
        <f>IF(Sep!$E76&gt;0,VLOOKUP($A75,Sep!$O$4:$T$207,5,FALSE)+Sep!L$4/1000,0)</f>
        <v>0</v>
      </c>
      <c r="S75" s="16">
        <f t="shared" si="76"/>
        <v>0</v>
      </c>
      <c r="T75" s="6">
        <f>IF(Oct!$E76&gt;0,VLOOKUP($A75,Oct!$O$4:$R$207,4,FALSE),0)</f>
        <v>0</v>
      </c>
      <c r="U75" s="6">
        <f>IF(Oct!$E76&gt;0,VLOOKUP($A75,Oct!$O$4:$T$207,5,FALSE)+Oct!L$4/1000,0)</f>
        <v>0</v>
      </c>
      <c r="V75" s="16">
        <f t="shared" si="77"/>
        <v>0</v>
      </c>
      <c r="W75" s="6">
        <f>IF(Nov!$E76&gt;0,VLOOKUP($A75,Nov!$O$4:$R$208,4,FALSE),0)</f>
        <v>0</v>
      </c>
      <c r="X75" s="6">
        <f>IF(Nov!$E76&gt;0,VLOOKUP($A75,Nov!$O$4:$T$208,5,FALSE)+Nov!L$4/1000,0)</f>
        <v>0</v>
      </c>
      <c r="Y75" s="16">
        <f t="shared" si="78"/>
        <v>0</v>
      </c>
      <c r="Z75" s="6">
        <f>IF(Dec!$E77&gt;0,VLOOKUP($A75,Dec!$O$4:$R$208,4,FALSE),0)</f>
        <v>0</v>
      </c>
      <c r="AA75" s="6">
        <f>IF(Dec!$E77&gt;0,VLOOKUP($A75,Dec!$O$4:$T$208,5,FALSE)+Dec!L$4/1000,0)</f>
        <v>0</v>
      </c>
      <c r="AB75" s="16">
        <f t="shared" si="79"/>
        <v>0</v>
      </c>
      <c r="AC75" s="6">
        <f>IF(Jan!$E77&gt;0,VLOOKUP($A75,Jan!$O$4:$R$208,4,FALSE),0)</f>
        <v>0</v>
      </c>
      <c r="AD75" s="6">
        <f>IF(Jan!$E77&gt;0,VLOOKUP($A75,Jan!$O$4:$T$208,5,FALSE)+Jan!L$4/1000,0)</f>
        <v>0</v>
      </c>
      <c r="AE75" s="16">
        <f t="shared" si="80"/>
        <v>0</v>
      </c>
      <c r="AF75" s="6">
        <f>IF(Feb!$E77&gt;0,VLOOKUP($A75,Feb!$O$4:$R$208,4,FALSE),0)</f>
        <v>0</v>
      </c>
      <c r="AG75" s="6">
        <f>IF(Feb!$E77&gt;0,VLOOKUP($A75,Feb!$O$4:$T$208,5,FALSE)+Feb!L$4/1000,0)</f>
        <v>0</v>
      </c>
      <c r="AH75" s="16">
        <f t="shared" si="81"/>
        <v>0</v>
      </c>
      <c r="AI75" s="6">
        <f>IF(Mar!$E79&gt;0,VLOOKUP($A75,Mar!$O$4:$R$208,4,FALSE),0)</f>
        <v>0</v>
      </c>
      <c r="AJ75" s="6">
        <f>IF(Mar!$E79&gt;0,VLOOKUP($A75,Mar!$O$4:$T$208,5,FALSE)+Mar!L$4/1000,0)</f>
        <v>0</v>
      </c>
      <c r="AK75" s="16">
        <f t="shared" si="82"/>
        <v>0</v>
      </c>
      <c r="AN75" s="67">
        <f t="shared" si="83"/>
        <v>0</v>
      </c>
      <c r="AQ75" s="1" t="str">
        <f t="shared" si="84"/>
        <v>Michael Hall</v>
      </c>
      <c r="AR75" s="6">
        <f t="shared" si="85"/>
        <v>0</v>
      </c>
      <c r="AS75" s="6">
        <f t="shared" si="86"/>
        <v>0</v>
      </c>
      <c r="AT75" s="6">
        <f t="shared" si="87"/>
        <v>0</v>
      </c>
      <c r="AU75" s="6">
        <f t="shared" si="88"/>
        <v>0</v>
      </c>
      <c r="AV75" s="6">
        <f t="shared" si="89"/>
        <v>0</v>
      </c>
      <c r="AW75" s="6">
        <f t="shared" si="90"/>
        <v>0</v>
      </c>
      <c r="AX75" s="6">
        <f t="shared" si="91"/>
        <v>0</v>
      </c>
      <c r="AY75" s="6">
        <f t="shared" si="92"/>
        <v>0</v>
      </c>
      <c r="AZ75" s="6">
        <f t="shared" si="93"/>
        <v>0</v>
      </c>
      <c r="BA75" s="6">
        <f t="shared" si="94"/>
        <v>0</v>
      </c>
      <c r="BB75" s="6">
        <f t="shared" si="95"/>
        <v>0</v>
      </c>
      <c r="BC75" s="6">
        <f t="shared" si="96"/>
        <v>0</v>
      </c>
      <c r="BD75" s="6">
        <f t="shared" si="103"/>
        <v>0</v>
      </c>
      <c r="BE75" s="1">
        <f t="shared" si="97"/>
        <v>0</v>
      </c>
      <c r="BF75" s="1">
        <f t="shared" si="98"/>
        <v>0</v>
      </c>
      <c r="BG75" s="1">
        <f t="shared" si="99"/>
        <v>0</v>
      </c>
      <c r="BH75" s="1">
        <f t="shared" si="100"/>
        <v>0</v>
      </c>
      <c r="BI75" s="1">
        <f t="shared" si="101"/>
        <v>0</v>
      </c>
      <c r="BJ75" s="1">
        <f t="shared" si="102"/>
        <v>0</v>
      </c>
    </row>
    <row r="76" spans="1:62" x14ac:dyDescent="0.3">
      <c r="A76" s="1" t="s">
        <v>156</v>
      </c>
      <c r="B76" s="6">
        <f>IF(Apr!$E77&gt;0,VLOOKUP($A76,Apr!$O$4:$T$211,4,FALSE),0)</f>
        <v>0</v>
      </c>
      <c r="C76" s="6">
        <f>IF(Apr!$E77&gt;0,VLOOKUP($A76,Apr!$O$4:$T$211,5,FALSE)+Apr!L$4/1000,0)</f>
        <v>0</v>
      </c>
      <c r="D76" s="16">
        <f t="shared" si="71"/>
        <v>0</v>
      </c>
      <c r="E76" s="6">
        <f>IF(May!$E77&gt;0,VLOOKUP($A76,May!$O$4:$T$210,4,FALSE),0)</f>
        <v>0</v>
      </c>
      <c r="F76" s="6">
        <f>IF(May!$E77&gt;0,VLOOKUP($A76,May!$O$4:$T$210,5,FALSE)+May!L$4/1000,0)</f>
        <v>0</v>
      </c>
      <c r="G76" s="16">
        <f t="shared" si="72"/>
        <v>0</v>
      </c>
      <c r="H76" s="6">
        <f>IF(Jun!$E77&gt;0,VLOOKUP($A76,Jun!$O$4:$R$210,4,FALSE),0)</f>
        <v>0</v>
      </c>
      <c r="I76" s="6">
        <f>IF(Jun!$E77&gt;0,VLOOKUP($A76,Jun!$O$4:$T$210,5,FALSE)+Jun!L$4/1000,0)</f>
        <v>0</v>
      </c>
      <c r="J76" s="16">
        <f t="shared" si="73"/>
        <v>0</v>
      </c>
      <c r="K76" s="6">
        <f>IF(Jul!$E77&gt;0,VLOOKUP($A76,Jul!$O$4:$R$207,4,FALSE),0)</f>
        <v>0</v>
      </c>
      <c r="L76" s="6">
        <f>IF(Jul!$E77&gt;0,VLOOKUP($A76,Jul!$O$4:$T$207,5,FALSE)+Jul!$L$4/1000,0)</f>
        <v>0</v>
      </c>
      <c r="M76" s="16">
        <f t="shared" si="74"/>
        <v>0</v>
      </c>
      <c r="N76" s="6">
        <f>IF(Aug!$E77&gt;0,VLOOKUP($A76,Aug!$O$4:$R$207,4,FALSE),0)</f>
        <v>0</v>
      </c>
      <c r="O76" s="6">
        <f>IF(Aug!$E77&gt;0,VLOOKUP($A76,Aug!$O$4:$T$207,5,FALSE)+Aug!L$4/1000,0)</f>
        <v>0</v>
      </c>
      <c r="P76" s="16">
        <f t="shared" si="75"/>
        <v>0</v>
      </c>
      <c r="Q76" s="6">
        <f>IF(Sep!$E77&gt;0,VLOOKUP($A76,Sep!$O$4:$R$207,4,FALSE),0)</f>
        <v>0</v>
      </c>
      <c r="R76" s="6">
        <f>IF(Sep!$E77&gt;0,VLOOKUP($A76,Sep!$O$4:$T$207,5,FALSE)+Sep!L$4/1000,0)</f>
        <v>0</v>
      </c>
      <c r="S76" s="16">
        <f t="shared" si="76"/>
        <v>0</v>
      </c>
      <c r="T76" s="6">
        <f>IF(Oct!$E77&gt;0,VLOOKUP($A76,Oct!$O$4:$R$207,4,FALSE),0)</f>
        <v>0</v>
      </c>
      <c r="U76" s="6">
        <f>IF(Oct!$E77&gt;0,VLOOKUP($A76,Oct!$O$4:$T$207,5,FALSE)+Oct!L$4/1000,0)</f>
        <v>0</v>
      </c>
      <c r="V76" s="16">
        <f t="shared" si="77"/>
        <v>0</v>
      </c>
      <c r="W76" s="6">
        <f>IF(Nov!$E77&gt;0,VLOOKUP($A76,Nov!$O$4:$R$208,4,FALSE),0)</f>
        <v>0</v>
      </c>
      <c r="X76" s="6">
        <f>IF(Nov!$E77&gt;0,VLOOKUP($A76,Nov!$O$4:$T$208,5,FALSE)+Nov!L$4/1000,0)</f>
        <v>0</v>
      </c>
      <c r="Y76" s="16">
        <f t="shared" si="78"/>
        <v>0</v>
      </c>
      <c r="Z76" s="6">
        <f>IF(Dec!$E78&gt;0,VLOOKUP($A76,Dec!$O$4:$R$208,4,FALSE),0)</f>
        <v>0</v>
      </c>
      <c r="AA76" s="6">
        <f>IF(Dec!$E78&gt;0,VLOOKUP($A76,Dec!$O$4:$T$208,5,FALSE)+Dec!L$4/1000,0)</f>
        <v>0</v>
      </c>
      <c r="AB76" s="16">
        <f t="shared" si="79"/>
        <v>0</v>
      </c>
      <c r="AC76" s="6">
        <f>IF(Jan!$E78&gt;0,VLOOKUP($A76,Jan!$O$4:$R$208,4,FALSE),0)</f>
        <v>0</v>
      </c>
      <c r="AD76" s="6">
        <f>IF(Jan!$E78&gt;0,VLOOKUP($A76,Jan!$O$4:$T$208,5,FALSE)+Jan!L$4/1000,0)</f>
        <v>0</v>
      </c>
      <c r="AE76" s="16">
        <f t="shared" si="80"/>
        <v>0</v>
      </c>
      <c r="AF76" s="6">
        <f>IF(Feb!$E78&gt;0,VLOOKUP($A76,Feb!$O$4:$R$208,4,FALSE),0)</f>
        <v>0</v>
      </c>
      <c r="AG76" s="6">
        <f>IF(Feb!$E78&gt;0,VLOOKUP($A76,Feb!$O$4:$T$208,5,FALSE)+Feb!L$4/1000,0)</f>
        <v>0</v>
      </c>
      <c r="AH76" s="16">
        <f t="shared" si="81"/>
        <v>0</v>
      </c>
      <c r="AI76" s="6">
        <f>IF(Mar!$E80&gt;0,VLOOKUP($A76,Mar!$O$4:$R$208,4,FALSE),0)</f>
        <v>0</v>
      </c>
      <c r="AJ76" s="6">
        <f>IF(Mar!$E80&gt;0,VLOOKUP($A76,Mar!$O$4:$T$208,5,FALSE)+Mar!L$4/1000,0)</f>
        <v>0</v>
      </c>
      <c r="AK76" s="16">
        <f t="shared" si="82"/>
        <v>0</v>
      </c>
      <c r="AN76" s="67">
        <f t="shared" si="83"/>
        <v>0</v>
      </c>
      <c r="AQ76" s="1" t="str">
        <f t="shared" si="84"/>
        <v>Mick Widdop</v>
      </c>
      <c r="AR76" s="6">
        <f t="shared" si="85"/>
        <v>0</v>
      </c>
      <c r="AS76" s="6">
        <f t="shared" si="86"/>
        <v>0</v>
      </c>
      <c r="AT76" s="6">
        <f t="shared" si="87"/>
        <v>0</v>
      </c>
      <c r="AU76" s="6">
        <f t="shared" si="88"/>
        <v>0</v>
      </c>
      <c r="AV76" s="6">
        <f t="shared" si="89"/>
        <v>0</v>
      </c>
      <c r="AW76" s="6">
        <f t="shared" si="90"/>
        <v>0</v>
      </c>
      <c r="AX76" s="6">
        <f t="shared" si="91"/>
        <v>0</v>
      </c>
      <c r="AY76" s="6">
        <f t="shared" si="92"/>
        <v>0</v>
      </c>
      <c r="AZ76" s="6">
        <f t="shared" si="93"/>
        <v>0</v>
      </c>
      <c r="BA76" s="6">
        <f t="shared" si="94"/>
        <v>0</v>
      </c>
      <c r="BB76" s="6">
        <f t="shared" si="95"/>
        <v>0</v>
      </c>
      <c r="BC76" s="6">
        <f t="shared" si="96"/>
        <v>0</v>
      </c>
      <c r="BD76" s="6">
        <f t="shared" si="103"/>
        <v>0</v>
      </c>
      <c r="BE76" s="1">
        <f t="shared" si="97"/>
        <v>0</v>
      </c>
      <c r="BF76" s="1">
        <f t="shared" si="98"/>
        <v>0</v>
      </c>
      <c r="BG76" s="1">
        <f t="shared" si="99"/>
        <v>0</v>
      </c>
      <c r="BH76" s="1">
        <f t="shared" si="100"/>
        <v>0</v>
      </c>
      <c r="BI76" s="1">
        <f t="shared" si="101"/>
        <v>0</v>
      </c>
      <c r="BJ76" s="1">
        <f t="shared" si="102"/>
        <v>0</v>
      </c>
    </row>
    <row r="77" spans="1:62" x14ac:dyDescent="0.3">
      <c r="A77" s="1" t="s">
        <v>33</v>
      </c>
      <c r="B77" s="6">
        <f>IF(Apr!$E78&gt;0,VLOOKUP($A77,Apr!$O$4:$T$211,4,FALSE),0)</f>
        <v>0</v>
      </c>
      <c r="C77" s="6">
        <f>IF(Apr!$E78&gt;0,VLOOKUP($A77,Apr!$O$4:$T$211,5,FALSE)+Apr!L$4/1000,0)</f>
        <v>0</v>
      </c>
      <c r="D77" s="16">
        <f t="shared" si="71"/>
        <v>0</v>
      </c>
      <c r="E77" s="6">
        <f>IF(May!$E78&gt;0,VLOOKUP($A77,May!$O$4:$T$210,4,FALSE),0)</f>
        <v>0</v>
      </c>
      <c r="F77" s="6">
        <f>IF(May!$E78&gt;0,VLOOKUP($A77,May!$O$4:$T$210,5,FALSE)+May!L$4/1000,0)</f>
        <v>0</v>
      </c>
      <c r="G77" s="16">
        <f t="shared" si="72"/>
        <v>0</v>
      </c>
      <c r="H77" s="6">
        <f>IF(Jun!$E78&gt;0,VLOOKUP($A77,Jun!$O$4:$R$210,4,FALSE),0)</f>
        <v>0</v>
      </c>
      <c r="I77" s="6">
        <f>IF(Jun!$E78&gt;0,VLOOKUP($A77,Jun!$O$4:$T$210,5,FALSE)+Jun!L$4/1000,0)</f>
        <v>0</v>
      </c>
      <c r="J77" s="16">
        <f t="shared" si="73"/>
        <v>0</v>
      </c>
      <c r="K77" s="6">
        <f>IF(Jul!$E78&gt;0,VLOOKUP($A77,Jul!$O$4:$R$207,4,FALSE),0)</f>
        <v>0</v>
      </c>
      <c r="L77" s="6">
        <f>IF(Jul!$E78&gt;0,VLOOKUP($A77,Jul!$O$4:$T$207,5,FALSE)+Jul!$L$4/1000,0)</f>
        <v>0</v>
      </c>
      <c r="M77" s="16">
        <f t="shared" si="74"/>
        <v>0</v>
      </c>
      <c r="N77" s="6">
        <f>IF(Aug!$E78&gt;0,VLOOKUP($A77,Aug!$O$4:$R$207,4,FALSE),0)</f>
        <v>0</v>
      </c>
      <c r="O77" s="6">
        <f>IF(Aug!$E78&gt;0,VLOOKUP($A77,Aug!$O$4:$T$207,5,FALSE)+Aug!L$4/1000,0)</f>
        <v>0</v>
      </c>
      <c r="P77" s="16">
        <f t="shared" si="75"/>
        <v>0</v>
      </c>
      <c r="Q77" s="6">
        <f>IF(Sep!$E78&gt;0,VLOOKUP($A77,Sep!$O$4:$R$207,4,FALSE),0)</f>
        <v>0</v>
      </c>
      <c r="R77" s="6">
        <f>IF(Sep!$E78&gt;0,VLOOKUP($A77,Sep!$O$4:$T$207,5,FALSE)+Sep!L$4/1000,0)</f>
        <v>0</v>
      </c>
      <c r="S77" s="16">
        <f t="shared" si="76"/>
        <v>0</v>
      </c>
      <c r="T77" s="6">
        <f>IF(Oct!$E78&gt;0,VLOOKUP($A77,Oct!$O$4:$R$207,4,FALSE),0)</f>
        <v>0</v>
      </c>
      <c r="U77" s="6">
        <f>IF(Oct!$E78&gt;0,VLOOKUP($A77,Oct!$O$4:$T$207,5,FALSE)+Oct!L$4/1000,0)</f>
        <v>0</v>
      </c>
      <c r="V77" s="16">
        <f t="shared" si="77"/>
        <v>0</v>
      </c>
      <c r="W77" s="6">
        <f>IF(Nov!$E78&gt;0,VLOOKUP($A77,Nov!$O$4:$R$208,4,FALSE),0)</f>
        <v>0</v>
      </c>
      <c r="X77" s="6">
        <f>IF(Nov!$E78&gt;0,VLOOKUP($A77,Nov!$O$4:$T$208,5,FALSE)+Nov!L$4/1000,0)</f>
        <v>0</v>
      </c>
      <c r="Y77" s="16">
        <f t="shared" si="78"/>
        <v>0</v>
      </c>
      <c r="Z77" s="6">
        <f>IF(Dec!$E79&gt;0,VLOOKUP($A77,Dec!$O$4:$R$208,4,FALSE),0)</f>
        <v>37</v>
      </c>
      <c r="AA77" s="6">
        <f>IF(Dec!$E79&gt;0,VLOOKUP($A77,Dec!$O$4:$T$208,5,FALSE)+Dec!L$4/1000,0)</f>
        <v>1.7999999999999999E-2</v>
      </c>
      <c r="AB77" s="16">
        <f t="shared" si="79"/>
        <v>37.055</v>
      </c>
      <c r="AC77" s="6">
        <f>IF(Jan!$E79&gt;0,VLOOKUP($A77,Jan!$O$4:$R$208,4,FALSE),0)</f>
        <v>0</v>
      </c>
      <c r="AD77" s="6">
        <f>IF(Jan!$E79&gt;0,VLOOKUP($A77,Jan!$O$4:$T$208,5,FALSE)+Jan!L$4/1000,0)</f>
        <v>0</v>
      </c>
      <c r="AE77" s="16">
        <f t="shared" si="80"/>
        <v>0</v>
      </c>
      <c r="AF77" s="6">
        <f>IF(Feb!$E79&gt;0,VLOOKUP($A77,Feb!$O$4:$R$208,4,FALSE),0)</f>
        <v>39</v>
      </c>
      <c r="AG77" s="6">
        <f>IF(Feb!$E79&gt;0,VLOOKUP($A77,Feb!$O$4:$T$208,5,FALSE)+Feb!L$4/1000,0)</f>
        <v>2.0099999999999998</v>
      </c>
      <c r="AH77" s="16">
        <f t="shared" si="81"/>
        <v>41.048999999999999</v>
      </c>
      <c r="AI77" s="6">
        <f>IF(Mar!$E81&gt;0,VLOOKUP($A77,Mar!$O$4:$R$208,4,FALSE),0)</f>
        <v>0</v>
      </c>
      <c r="AJ77" s="6">
        <f>IF(Mar!$E81&gt;0,VLOOKUP($A77,Mar!$O$4:$T$208,5,FALSE)+Mar!L$4/1000,0)</f>
        <v>0</v>
      </c>
      <c r="AK77" s="16">
        <f t="shared" si="82"/>
        <v>0</v>
      </c>
      <c r="AN77" s="67">
        <f t="shared" si="83"/>
        <v>78.157400666666661</v>
      </c>
      <c r="AQ77" s="1" t="str">
        <f t="shared" ref="AQ77:AQ131" si="104">A77</f>
        <v>Mike Toft</v>
      </c>
      <c r="AR77" s="6">
        <f t="shared" ref="AR77:AR83" si="105">D77</f>
        <v>0</v>
      </c>
      <c r="AS77" s="6">
        <f t="shared" ref="AS77:AS83" si="106">G77</f>
        <v>0</v>
      </c>
      <c r="AT77" s="6">
        <f t="shared" ref="AT77:AT83" si="107">J77</f>
        <v>0</v>
      </c>
      <c r="AU77" s="6">
        <f t="shared" ref="AU77:AU83" si="108">M77</f>
        <v>0</v>
      </c>
      <c r="AV77" s="6">
        <f t="shared" ref="AV77:AV83" si="109">P77</f>
        <v>0</v>
      </c>
      <c r="AW77" s="6">
        <f t="shared" ref="AW77:AW83" si="110">S77</f>
        <v>0</v>
      </c>
      <c r="AX77" s="6">
        <f t="shared" ref="AX77:AX83" si="111">V77</f>
        <v>0</v>
      </c>
      <c r="AY77" s="6">
        <f t="shared" ref="AY77:AY83" si="112">Y77</f>
        <v>0</v>
      </c>
      <c r="AZ77" s="6">
        <f t="shared" ref="AZ77:AZ83" si="113">AB77</f>
        <v>37.055</v>
      </c>
      <c r="BA77" s="6">
        <f t="shared" ref="BA77:BA83" si="114">AE77</f>
        <v>0</v>
      </c>
      <c r="BB77" s="6">
        <f t="shared" ref="BB77:BB83" si="115">AH77</f>
        <v>41.048999999999999</v>
      </c>
      <c r="BC77" s="6">
        <f t="shared" ref="BC77:BC83" si="116">AK77</f>
        <v>0</v>
      </c>
      <c r="BD77" s="6">
        <f t="shared" si="103"/>
        <v>0</v>
      </c>
      <c r="BE77" s="1">
        <f t="shared" ref="BE77:BE83" si="117">LARGE($AR77:$BC77,1)</f>
        <v>41.048999999999999</v>
      </c>
      <c r="BF77" s="1">
        <f t="shared" ref="BF77:BF83" si="118">LARGE($AR77:$BC77,2)</f>
        <v>37.055</v>
      </c>
      <c r="BG77" s="1">
        <f t="shared" ref="BG77:BG83" si="119">LARGE($AR77:$BC77,3)</f>
        <v>0</v>
      </c>
      <c r="BH77" s="1">
        <f t="shared" ref="BH77:BH83" si="120">LARGE($AR77:$BC77,4)</f>
        <v>0</v>
      </c>
      <c r="BI77" s="1">
        <f t="shared" ref="BI77:BI83" si="121">LARGE($AR77:$BC77,5)</f>
        <v>0</v>
      </c>
      <c r="BJ77" s="1">
        <f t="shared" ref="BJ77:BJ83" si="122">LARGE($AR77:$BC77,6)</f>
        <v>0</v>
      </c>
    </row>
    <row r="78" spans="1:62" x14ac:dyDescent="0.3">
      <c r="A78" s="1" t="s">
        <v>152</v>
      </c>
      <c r="B78" s="6">
        <f>IF(Apr!$E79&gt;0,VLOOKUP($A78,Apr!$O$4:$T$211,4,FALSE),0)</f>
        <v>0</v>
      </c>
      <c r="C78" s="6">
        <f>IF(Apr!$E79&gt;0,VLOOKUP($A78,Apr!$O$4:$T$211,5,FALSE)+Apr!L$4/1000,0)</f>
        <v>0</v>
      </c>
      <c r="D78" s="16">
        <f t="shared" si="71"/>
        <v>0</v>
      </c>
      <c r="E78" s="6">
        <f>IF(May!$E79&gt;0,VLOOKUP($A78,May!$O$4:$T$210,4,FALSE),0)</f>
        <v>0</v>
      </c>
      <c r="F78" s="6">
        <f>IF(May!$E79&gt;0,VLOOKUP($A78,May!$O$4:$T$210,5,FALSE)+May!L$4/1000,0)</f>
        <v>0</v>
      </c>
      <c r="G78" s="16">
        <f t="shared" si="72"/>
        <v>0</v>
      </c>
      <c r="H78" s="6">
        <f>IF(Jun!$E79&gt;0,VLOOKUP($A78,Jun!$O$4:$R$210,4,FALSE),0)</f>
        <v>0</v>
      </c>
      <c r="I78" s="6">
        <f>IF(Jun!$E79&gt;0,VLOOKUP($A78,Jun!$O$4:$T$210,5,FALSE)+Jun!L$4/1000,0)</f>
        <v>0</v>
      </c>
      <c r="J78" s="16">
        <f t="shared" si="73"/>
        <v>0</v>
      </c>
      <c r="K78" s="6">
        <f>IF(Jul!$E79&gt;0,VLOOKUP($A78,Jul!$O$4:$R$207,4,FALSE),0)</f>
        <v>0</v>
      </c>
      <c r="L78" s="6">
        <f>IF(Jul!$E79&gt;0,VLOOKUP($A78,Jul!$O$4:$T$207,5,FALSE)+Jul!$L$4/1000,0)</f>
        <v>0</v>
      </c>
      <c r="M78" s="16">
        <f t="shared" si="74"/>
        <v>0</v>
      </c>
      <c r="N78" s="6">
        <f>IF(Aug!$E79&gt;0,VLOOKUP($A78,Aug!$O$4:$R$207,4,FALSE),0)</f>
        <v>0</v>
      </c>
      <c r="O78" s="6">
        <f>IF(Aug!$E79&gt;0,VLOOKUP($A78,Aug!$O$4:$T$207,5,FALSE)+Aug!L$4/1000,0)</f>
        <v>0</v>
      </c>
      <c r="P78" s="16">
        <f t="shared" si="75"/>
        <v>0</v>
      </c>
      <c r="Q78" s="6">
        <f>IF(Sep!$E79&gt;0,VLOOKUP($A78,Sep!$O$4:$R$207,4,FALSE),0)</f>
        <v>0</v>
      </c>
      <c r="R78" s="6">
        <f>IF(Sep!$E79&gt;0,VLOOKUP($A78,Sep!$O$4:$T$207,5,FALSE)+Sep!L$4/1000,0)</f>
        <v>0</v>
      </c>
      <c r="S78" s="16">
        <f t="shared" si="76"/>
        <v>0</v>
      </c>
      <c r="T78" s="6">
        <f>IF(Oct!$E79&gt;0,VLOOKUP($A78,Oct!$O$4:$R$207,4,FALSE),0)</f>
        <v>34</v>
      </c>
      <c r="U78" s="6">
        <f>IF(Oct!$E79&gt;0,VLOOKUP($A78,Oct!$O$4:$T$207,5,FALSE)+Oct!L$4/1000,0)</f>
        <v>1.7000000000000001E-2</v>
      </c>
      <c r="V78" s="16">
        <f t="shared" si="77"/>
        <v>34.051000000000002</v>
      </c>
      <c r="W78" s="6">
        <f>IF(Nov!$E79&gt;0,VLOOKUP($A78,Nov!$O$4:$R$208,4,FALSE),0)</f>
        <v>0</v>
      </c>
      <c r="X78" s="6">
        <f>IF(Nov!$E79&gt;0,VLOOKUP($A78,Nov!$O$4:$T$208,5,FALSE)+Nov!L$4/1000,0)</f>
        <v>0</v>
      </c>
      <c r="Y78" s="16">
        <f t="shared" si="78"/>
        <v>0</v>
      </c>
      <c r="Z78" s="6">
        <f>IF(Dec!$E80&gt;0,VLOOKUP($A78,Dec!$O$4:$R$208,4,FALSE),0)</f>
        <v>0</v>
      </c>
      <c r="AA78" s="6">
        <f>IF(Dec!$E80&gt;0,VLOOKUP($A78,Dec!$O$4:$T$208,5,FALSE)+Dec!L$4/1000,0)</f>
        <v>0</v>
      </c>
      <c r="AB78" s="16">
        <f t="shared" si="79"/>
        <v>0</v>
      </c>
      <c r="AC78" s="6">
        <f>IF(Jan!$E80&gt;0,VLOOKUP($A78,Jan!$O$4:$R$208,4,FALSE),0)</f>
        <v>36</v>
      </c>
      <c r="AD78" s="6">
        <f>IF(Jan!$E80&gt;0,VLOOKUP($A78,Jan!$O$4:$T$208,5,FALSE)+Jan!L$4/1000,0)</f>
        <v>1.4999999999999999E-2</v>
      </c>
      <c r="AE78" s="16">
        <f t="shared" si="80"/>
        <v>36.051000000000002</v>
      </c>
      <c r="AF78" s="6">
        <f>IF(Feb!$E80&gt;0,VLOOKUP($A78,Feb!$O$4:$R$208,4,FALSE),0)</f>
        <v>40</v>
      </c>
      <c r="AG78" s="6">
        <f>IF(Feb!$E80&gt;0,VLOOKUP($A78,Feb!$O$4:$T$208,5,FALSE)+Feb!L$4/1000,0)</f>
        <v>2.0099999999999998</v>
      </c>
      <c r="AH78" s="16">
        <f t="shared" si="81"/>
        <v>42.05</v>
      </c>
      <c r="AI78" s="6">
        <f>IF(Mar!$E82&gt;0,VLOOKUP($A78,Mar!$O$4:$R$208,4,FALSE),0)</f>
        <v>0</v>
      </c>
      <c r="AJ78" s="6">
        <f>IF(Mar!$E82&gt;0,VLOOKUP($A78,Mar!$O$4:$T$208,5,FALSE)+Mar!L$4/1000,0)</f>
        <v>0</v>
      </c>
      <c r="AK78" s="16">
        <f t="shared" si="82"/>
        <v>0</v>
      </c>
      <c r="AN78" s="67">
        <f t="shared" si="83"/>
        <v>112.21287720000001</v>
      </c>
      <c r="AQ78" s="1" t="str">
        <f t="shared" si="104"/>
        <v>Morgan Pritchard</v>
      </c>
      <c r="AR78" s="6">
        <f t="shared" si="105"/>
        <v>0</v>
      </c>
      <c r="AS78" s="6">
        <f t="shared" si="106"/>
        <v>0</v>
      </c>
      <c r="AT78" s="6">
        <f t="shared" si="107"/>
        <v>0</v>
      </c>
      <c r="AU78" s="6">
        <f t="shared" si="108"/>
        <v>0</v>
      </c>
      <c r="AV78" s="6">
        <f t="shared" si="109"/>
        <v>0</v>
      </c>
      <c r="AW78" s="6">
        <f t="shared" si="110"/>
        <v>0</v>
      </c>
      <c r="AX78" s="6">
        <f t="shared" si="111"/>
        <v>34.051000000000002</v>
      </c>
      <c r="AY78" s="6">
        <f t="shared" si="112"/>
        <v>0</v>
      </c>
      <c r="AZ78" s="6">
        <f t="shared" si="113"/>
        <v>0</v>
      </c>
      <c r="BA78" s="6">
        <f t="shared" si="114"/>
        <v>36.051000000000002</v>
      </c>
      <c r="BB78" s="6">
        <f t="shared" si="115"/>
        <v>42.05</v>
      </c>
      <c r="BC78" s="6">
        <f t="shared" si="116"/>
        <v>0</v>
      </c>
      <c r="BD78" s="6">
        <f t="shared" si="103"/>
        <v>0</v>
      </c>
      <c r="BE78" s="1">
        <f t="shared" si="117"/>
        <v>42.05</v>
      </c>
      <c r="BF78" s="1">
        <f t="shared" si="118"/>
        <v>36.051000000000002</v>
      </c>
      <c r="BG78" s="1">
        <f t="shared" si="119"/>
        <v>34.051000000000002</v>
      </c>
      <c r="BH78" s="1">
        <f t="shared" si="120"/>
        <v>0</v>
      </c>
      <c r="BI78" s="1">
        <f t="shared" si="121"/>
        <v>0</v>
      </c>
      <c r="BJ78" s="1">
        <f t="shared" si="122"/>
        <v>0</v>
      </c>
    </row>
    <row r="79" spans="1:62" x14ac:dyDescent="0.3">
      <c r="A79" s="1" t="s">
        <v>202</v>
      </c>
      <c r="B79" s="6">
        <f>IF(Apr!$E80&gt;0,VLOOKUP($A79,Apr!$O$4:$T$211,4,FALSE),0)</f>
        <v>0</v>
      </c>
      <c r="C79" s="6">
        <f>IF(Apr!$E80&gt;0,VLOOKUP($A79,Apr!$O$4:$T$211,5,FALSE)+Apr!L$4/1000,0)</f>
        <v>0</v>
      </c>
      <c r="D79" s="16">
        <f t="shared" si="71"/>
        <v>0</v>
      </c>
      <c r="E79" s="6">
        <f>IF(May!$E80&gt;0,VLOOKUP($A79,May!$O$4:$T$210,4,FALSE),0)</f>
        <v>0</v>
      </c>
      <c r="F79" s="6">
        <f>IF(May!$E80&gt;0,VLOOKUP($A79,May!$O$4:$T$210,5,FALSE)+May!L$4/1000,0)</f>
        <v>0</v>
      </c>
      <c r="G79" s="16">
        <f t="shared" si="72"/>
        <v>0</v>
      </c>
      <c r="H79" s="6">
        <f>IF(Jun!$E80&gt;0,VLOOKUP($A79,Jun!$O$4:$R$210,4,FALSE),0)</f>
        <v>0</v>
      </c>
      <c r="I79" s="6">
        <f>IF(Jun!$E80&gt;0,VLOOKUP($A79,Jun!$O$4:$T$210,5,FALSE)+Jun!L$4/1000,0)</f>
        <v>0</v>
      </c>
      <c r="J79" s="16">
        <f t="shared" si="73"/>
        <v>0</v>
      </c>
      <c r="K79" s="6">
        <f>IF(Jul!$E80&gt;0,VLOOKUP($A79,Jul!$O$4:$R$207,4,FALSE),0)</f>
        <v>0</v>
      </c>
      <c r="L79" s="6">
        <f>IF(Jul!$E80&gt;0,VLOOKUP($A79,Jul!$O$4:$T$207,5,FALSE)+Jul!$L$4/1000,0)</f>
        <v>0</v>
      </c>
      <c r="M79" s="16">
        <f t="shared" si="74"/>
        <v>0</v>
      </c>
      <c r="N79" s="6">
        <f>IF(Aug!$E80&gt;0,VLOOKUP($A79,Aug!$O$4:$R$207,4,FALSE),0)</f>
        <v>0</v>
      </c>
      <c r="O79" s="6">
        <f>IF(Aug!$E80&gt;0,VLOOKUP($A79,Aug!$O$4:$T$207,5,FALSE)+Aug!L$4/1000,0)</f>
        <v>0</v>
      </c>
      <c r="P79" s="16">
        <f t="shared" si="75"/>
        <v>0</v>
      </c>
      <c r="Q79" s="6">
        <f>IF(Sep!$E80&gt;0,VLOOKUP($A79,Sep!$O$4:$R$207,4,FALSE),0)</f>
        <v>0</v>
      </c>
      <c r="R79" s="6">
        <f>IF(Sep!$E80&gt;0,VLOOKUP($A79,Sep!$O$4:$T$207,5,FALSE)+Sep!L$4/1000,0)</f>
        <v>0</v>
      </c>
      <c r="S79" s="16">
        <f t="shared" si="76"/>
        <v>0</v>
      </c>
      <c r="T79" s="6">
        <f>IF(Oct!$E80&gt;0,VLOOKUP($A79,Oct!$O$4:$R$207,4,FALSE),0)</f>
        <v>0</v>
      </c>
      <c r="U79" s="6">
        <f>IF(Oct!$E80&gt;0,VLOOKUP($A79,Oct!$O$4:$T$207,5,FALSE)+Oct!L$4/1000,0)</f>
        <v>0</v>
      </c>
      <c r="V79" s="16">
        <f t="shared" si="77"/>
        <v>0</v>
      </c>
      <c r="W79" s="6">
        <f>IF(Nov!$E80&gt;0,VLOOKUP($A79,Nov!$O$4:$R$208,4,FALSE),0)</f>
        <v>0</v>
      </c>
      <c r="X79" s="6">
        <f>IF(Nov!$E80&gt;0,VLOOKUP($A79,Nov!$O$4:$T$208,5,FALSE)+Nov!L$4/1000,0)</f>
        <v>0</v>
      </c>
      <c r="Y79" s="16">
        <f t="shared" si="78"/>
        <v>0</v>
      </c>
      <c r="Z79" s="6">
        <f>IF(Dec!$E81&gt;0,VLOOKUP($A79,Dec!$O$4:$R$208,4,FALSE),0)</f>
        <v>0</v>
      </c>
      <c r="AA79" s="6">
        <f>IF(Dec!$E81&gt;0,VLOOKUP($A79,Dec!$O$4:$T$208,5,FALSE)+Dec!L$4/1000,0)</f>
        <v>0</v>
      </c>
      <c r="AB79" s="16">
        <f t="shared" si="79"/>
        <v>0</v>
      </c>
      <c r="AC79" s="6">
        <f>IF(Jan!$E81&gt;0,VLOOKUP($A79,Jan!$O$4:$R$208,4,FALSE),0)</f>
        <v>0</v>
      </c>
      <c r="AD79" s="6">
        <f>IF(Jan!$E81&gt;0,VLOOKUP($A79,Jan!$O$4:$T$208,5,FALSE)+Jan!L$4/1000,0)</f>
        <v>0</v>
      </c>
      <c r="AE79" s="16">
        <f t="shared" si="80"/>
        <v>0</v>
      </c>
      <c r="AF79" s="6">
        <f>IF(Feb!$E81&gt;0,VLOOKUP($A79,Feb!$O$4:$R$208,4,FALSE),0)</f>
        <v>0</v>
      </c>
      <c r="AG79" s="6">
        <f>IF(Feb!$E81&gt;0,VLOOKUP($A79,Feb!$O$4:$T$208,5,FALSE)+Feb!L$4/1000,0)</f>
        <v>0</v>
      </c>
      <c r="AH79" s="16">
        <f t="shared" si="81"/>
        <v>0</v>
      </c>
      <c r="AI79" s="6">
        <f>IF(Mar!$E83&gt;0,VLOOKUP($A79,Mar!$O$4:$R$208,4,FALSE),0)</f>
        <v>0</v>
      </c>
      <c r="AJ79" s="6">
        <f>IF(Mar!$E83&gt;0,VLOOKUP($A79,Mar!$O$4:$T$208,5,FALSE)+Mar!L$4/1000,0)</f>
        <v>0</v>
      </c>
      <c r="AK79" s="16">
        <f t="shared" si="82"/>
        <v>0</v>
      </c>
      <c r="AN79" s="67">
        <f t="shared" si="83"/>
        <v>0</v>
      </c>
      <c r="AQ79" s="1" t="str">
        <f t="shared" si="104"/>
        <v>Neil Baynton-Roberts</v>
      </c>
      <c r="AR79" s="6">
        <f t="shared" si="105"/>
        <v>0</v>
      </c>
      <c r="AS79" s="6">
        <f t="shared" si="106"/>
        <v>0</v>
      </c>
      <c r="AT79" s="6">
        <f t="shared" si="107"/>
        <v>0</v>
      </c>
      <c r="AU79" s="6">
        <f t="shared" si="108"/>
        <v>0</v>
      </c>
      <c r="AV79" s="6">
        <f t="shared" si="109"/>
        <v>0</v>
      </c>
      <c r="AW79" s="6">
        <f t="shared" si="110"/>
        <v>0</v>
      </c>
      <c r="AX79" s="6">
        <f t="shared" si="111"/>
        <v>0</v>
      </c>
      <c r="AY79" s="6">
        <f t="shared" si="112"/>
        <v>0</v>
      </c>
      <c r="AZ79" s="6">
        <f t="shared" si="113"/>
        <v>0</v>
      </c>
      <c r="BA79" s="6">
        <f t="shared" si="114"/>
        <v>0</v>
      </c>
      <c r="BB79" s="6">
        <f t="shared" si="115"/>
        <v>0</v>
      </c>
      <c r="BC79" s="6">
        <f t="shared" si="116"/>
        <v>0</v>
      </c>
      <c r="BD79" s="6">
        <f t="shared" si="103"/>
        <v>0</v>
      </c>
      <c r="BE79" s="1">
        <f t="shared" si="117"/>
        <v>0</v>
      </c>
      <c r="BF79" s="1">
        <f t="shared" si="118"/>
        <v>0</v>
      </c>
      <c r="BG79" s="1">
        <f t="shared" si="119"/>
        <v>0</v>
      </c>
      <c r="BH79" s="1">
        <f t="shared" si="120"/>
        <v>0</v>
      </c>
      <c r="BI79" s="1">
        <f t="shared" si="121"/>
        <v>0</v>
      </c>
      <c r="BJ79" s="1">
        <f t="shared" si="122"/>
        <v>0</v>
      </c>
    </row>
    <row r="80" spans="1:62" x14ac:dyDescent="0.3">
      <c r="A80" s="1" t="s">
        <v>16</v>
      </c>
      <c r="B80" s="6">
        <f>IF(Apr!$E81&gt;0,VLOOKUP($A80,Apr!$O$4:$T$211,4,FALSE),0)</f>
        <v>0</v>
      </c>
      <c r="C80" s="6">
        <f>IF(Apr!$E81&gt;0,VLOOKUP($A80,Apr!$O$4:$T$211,5,FALSE)+Apr!L$4/1000,0)</f>
        <v>0</v>
      </c>
      <c r="D80" s="16">
        <f t="shared" si="71"/>
        <v>0</v>
      </c>
      <c r="E80" s="6">
        <f>IF(May!$E81&gt;0,VLOOKUP($A80,May!$O$4:$T$210,4,FALSE),0)</f>
        <v>0</v>
      </c>
      <c r="F80" s="6">
        <f>IF(May!$E81&gt;0,VLOOKUP($A80,May!$O$4:$T$210,5,FALSE)+May!L$4/1000,0)</f>
        <v>0</v>
      </c>
      <c r="G80" s="16">
        <f t="shared" si="72"/>
        <v>0</v>
      </c>
      <c r="H80" s="6">
        <f>IF(Jun!$E81&gt;0,VLOOKUP($A80,Jun!$O$4:$R$210,4,FALSE),0)</f>
        <v>0</v>
      </c>
      <c r="I80" s="6">
        <f>IF(Jun!$E81&gt;0,VLOOKUP($A80,Jun!$O$4:$T$210,5,FALSE)+Jun!L$4/1000,0)</f>
        <v>0</v>
      </c>
      <c r="J80" s="16">
        <f t="shared" si="73"/>
        <v>0</v>
      </c>
      <c r="K80" s="6">
        <f>IF(Jul!$E81&gt;0,VLOOKUP($A80,Jul!$O$4:$R$207,4,FALSE),0)</f>
        <v>0</v>
      </c>
      <c r="L80" s="6">
        <f>IF(Jul!$E81&gt;0,VLOOKUP($A80,Jul!$O$4:$T$207,5,FALSE)+Jul!$L$4/1000,0)</f>
        <v>0</v>
      </c>
      <c r="M80" s="16">
        <f t="shared" si="74"/>
        <v>0</v>
      </c>
      <c r="N80" s="6">
        <f>IF(Aug!$E81&gt;0,VLOOKUP($A80,Aug!$O$4:$R$207,4,FALSE),0)</f>
        <v>0</v>
      </c>
      <c r="O80" s="6">
        <f>IF(Aug!$E81&gt;0,VLOOKUP($A80,Aug!$O$4:$T$207,5,FALSE)+Aug!L$4/1000,0)</f>
        <v>0</v>
      </c>
      <c r="P80" s="16">
        <f t="shared" si="75"/>
        <v>0</v>
      </c>
      <c r="Q80" s="6">
        <f>IF(Sep!$E81&gt;0,VLOOKUP($A80,Sep!$O$4:$R$207,4,FALSE),0)</f>
        <v>0</v>
      </c>
      <c r="R80" s="6">
        <f>IF(Sep!$E81&gt;0,VLOOKUP($A80,Sep!$O$4:$T$207,5,FALSE)+Sep!L$4/1000,0)</f>
        <v>0</v>
      </c>
      <c r="S80" s="16">
        <f t="shared" si="76"/>
        <v>0</v>
      </c>
      <c r="T80" s="6">
        <f>IF(Oct!$E81&gt;0,VLOOKUP($A80,Oct!$O$4:$R$207,4,FALSE),0)</f>
        <v>0</v>
      </c>
      <c r="U80" s="6">
        <f>IF(Oct!$E81&gt;0,VLOOKUP($A80,Oct!$O$4:$T$207,5,FALSE)+Oct!L$4/1000,0)</f>
        <v>0</v>
      </c>
      <c r="V80" s="16">
        <f t="shared" si="77"/>
        <v>0</v>
      </c>
      <c r="W80" s="6">
        <f>IF(Nov!$E81&gt;0,VLOOKUP($A80,Nov!$O$4:$R$208,4,FALSE),0)</f>
        <v>0</v>
      </c>
      <c r="X80" s="6">
        <f>IF(Nov!$E81&gt;0,VLOOKUP($A80,Nov!$O$4:$T$208,5,FALSE)+Nov!L$4/1000,0)</f>
        <v>0</v>
      </c>
      <c r="Y80" s="16">
        <f t="shared" si="78"/>
        <v>0</v>
      </c>
      <c r="Z80" s="6">
        <f>IF(Dec!$E82&gt;0,VLOOKUP($A80,Dec!$O$4:$R$208,4,FALSE),0)</f>
        <v>0</v>
      </c>
      <c r="AA80" s="6">
        <f>IF(Dec!$E82&gt;0,VLOOKUP($A80,Dec!$O$4:$T$208,5,FALSE)+Dec!L$4/1000,0)</f>
        <v>0</v>
      </c>
      <c r="AB80" s="16">
        <f t="shared" si="79"/>
        <v>0</v>
      </c>
      <c r="AC80" s="6">
        <f>IF(Jan!$E82&gt;0,VLOOKUP($A80,Jan!$O$4:$R$208,4,FALSE),0)</f>
        <v>0</v>
      </c>
      <c r="AD80" s="6">
        <f>IF(Jan!$E82&gt;0,VLOOKUP($A80,Jan!$O$4:$T$208,5,FALSE)+Jan!L$4/1000,0)</f>
        <v>0</v>
      </c>
      <c r="AE80" s="16">
        <f t="shared" si="80"/>
        <v>0</v>
      </c>
      <c r="AF80" s="6">
        <f>IF(Feb!$E82&gt;0,VLOOKUP($A80,Feb!$O$4:$R$208,4,FALSE),0)</f>
        <v>0</v>
      </c>
      <c r="AG80" s="6">
        <f>IF(Feb!$E82&gt;0,VLOOKUP($A80,Feb!$O$4:$T$208,5,FALSE)+Feb!L$4/1000,0)</f>
        <v>0</v>
      </c>
      <c r="AH80" s="16">
        <f t="shared" si="81"/>
        <v>0</v>
      </c>
      <c r="AI80" s="6">
        <f>IF(Mar!$E84&gt;0,VLOOKUP($A80,Mar!$O$4:$R$208,4,FALSE),0)</f>
        <v>0</v>
      </c>
      <c r="AJ80" s="6">
        <f>IF(Mar!$E84&gt;0,VLOOKUP($A80,Mar!$O$4:$T$208,5,FALSE)+Mar!L$4/1000,0)</f>
        <v>0</v>
      </c>
      <c r="AK80" s="16">
        <f t="shared" si="82"/>
        <v>0</v>
      </c>
      <c r="AN80" s="67">
        <f t="shared" si="83"/>
        <v>0</v>
      </c>
      <c r="AQ80" s="1" t="str">
        <f t="shared" si="104"/>
        <v>Nigel Simpkin</v>
      </c>
      <c r="AR80" s="6">
        <f t="shared" si="105"/>
        <v>0</v>
      </c>
      <c r="AS80" s="6">
        <f t="shared" si="106"/>
        <v>0</v>
      </c>
      <c r="AT80" s="6">
        <f t="shared" si="107"/>
        <v>0</v>
      </c>
      <c r="AU80" s="6">
        <f t="shared" si="108"/>
        <v>0</v>
      </c>
      <c r="AV80" s="6">
        <f t="shared" si="109"/>
        <v>0</v>
      </c>
      <c r="AW80" s="6">
        <f t="shared" si="110"/>
        <v>0</v>
      </c>
      <c r="AX80" s="6">
        <f t="shared" si="111"/>
        <v>0</v>
      </c>
      <c r="AY80" s="6">
        <f t="shared" si="112"/>
        <v>0</v>
      </c>
      <c r="AZ80" s="6">
        <f t="shared" si="113"/>
        <v>0</v>
      </c>
      <c r="BA80" s="6">
        <f t="shared" si="114"/>
        <v>0</v>
      </c>
      <c r="BB80" s="6">
        <f t="shared" si="115"/>
        <v>0</v>
      </c>
      <c r="BC80" s="6">
        <f t="shared" si="116"/>
        <v>0</v>
      </c>
      <c r="BD80" s="6">
        <f t="shared" si="103"/>
        <v>0</v>
      </c>
      <c r="BE80" s="1">
        <f t="shared" si="117"/>
        <v>0</v>
      </c>
      <c r="BF80" s="1">
        <f t="shared" si="118"/>
        <v>0</v>
      </c>
      <c r="BG80" s="1">
        <f t="shared" si="119"/>
        <v>0</v>
      </c>
      <c r="BH80" s="1">
        <f t="shared" si="120"/>
        <v>0</v>
      </c>
      <c r="BI80" s="1">
        <f t="shared" si="121"/>
        <v>0</v>
      </c>
      <c r="BJ80" s="1">
        <f t="shared" si="122"/>
        <v>0</v>
      </c>
    </row>
    <row r="81" spans="1:62" x14ac:dyDescent="0.3">
      <c r="A81" s="1" t="s">
        <v>142</v>
      </c>
      <c r="B81" s="6">
        <f>IF(Apr!$E82&gt;0,VLOOKUP($A81,Apr!$O$4:$T$211,4,FALSE),0)</f>
        <v>0</v>
      </c>
      <c r="C81" s="6">
        <f>IF(Apr!$E82&gt;0,VLOOKUP($A81,Apr!$O$4:$T$211,5,FALSE)+Apr!L$4/1000,0)</f>
        <v>0</v>
      </c>
      <c r="D81" s="16">
        <f t="shared" si="71"/>
        <v>0</v>
      </c>
      <c r="E81" s="6">
        <f>IF(May!$E82&gt;0,VLOOKUP($A81,May!$O$4:$T$210,4,FALSE),0)</f>
        <v>0</v>
      </c>
      <c r="F81" s="6">
        <f>IF(May!$E82&gt;0,VLOOKUP($A81,May!$O$4:$T$210,5,FALSE)+May!L$4/1000,0)</f>
        <v>0</v>
      </c>
      <c r="G81" s="16">
        <f t="shared" si="72"/>
        <v>0</v>
      </c>
      <c r="H81" s="6">
        <f>IF(Jun!$E82&gt;0,VLOOKUP($A81,Jun!$O$4:$R$210,4,FALSE),0)</f>
        <v>0</v>
      </c>
      <c r="I81" s="6">
        <f>IF(Jun!$E82&gt;0,VLOOKUP($A81,Jun!$O$4:$T$210,5,FALSE)+Jun!L$4/1000,0)</f>
        <v>0</v>
      </c>
      <c r="J81" s="16">
        <f t="shared" si="73"/>
        <v>0</v>
      </c>
      <c r="K81" s="6">
        <f>IF(Jul!$E82&gt;0,VLOOKUP($A81,Jul!$O$4:$R$207,4,FALSE),0)</f>
        <v>0</v>
      </c>
      <c r="L81" s="6">
        <f>IF(Jul!$E82&gt;0,VLOOKUP($A81,Jul!$O$4:$T$207,5,FALSE)+Jul!$L$4/1000,0)</f>
        <v>0</v>
      </c>
      <c r="M81" s="16">
        <f t="shared" si="74"/>
        <v>0</v>
      </c>
      <c r="N81" s="6">
        <f>IF(Aug!$E82&gt;0,VLOOKUP($A81,Aug!$O$4:$R$207,4,FALSE),0)</f>
        <v>0</v>
      </c>
      <c r="O81" s="6">
        <f>IF(Aug!$E82&gt;0,VLOOKUP($A81,Aug!$O$4:$T$207,5,FALSE)+Aug!L$4/1000,0)</f>
        <v>0</v>
      </c>
      <c r="P81" s="16">
        <f t="shared" si="75"/>
        <v>0</v>
      </c>
      <c r="Q81" s="6">
        <f>IF(Sep!$E82&gt;0,VLOOKUP($A81,Sep!$O$4:$R$207,4,FALSE),0)</f>
        <v>0</v>
      </c>
      <c r="R81" s="6">
        <f>IF(Sep!$E82&gt;0,VLOOKUP($A81,Sep!$O$4:$T$207,5,FALSE)+Sep!L$4/1000,0)</f>
        <v>0</v>
      </c>
      <c r="S81" s="16">
        <f t="shared" si="76"/>
        <v>0</v>
      </c>
      <c r="T81" s="6">
        <f>IF(Oct!$E82&gt;0,VLOOKUP($A81,Oct!$O$4:$R$207,4,FALSE),0)</f>
        <v>0</v>
      </c>
      <c r="U81" s="6">
        <f>IF(Oct!$E82&gt;0,VLOOKUP($A81,Oct!$O$4:$T$207,5,FALSE)+Oct!L$4/1000,0)</f>
        <v>0</v>
      </c>
      <c r="V81" s="16">
        <f t="shared" si="77"/>
        <v>0</v>
      </c>
      <c r="W81" s="6">
        <f>IF(Nov!$E82&gt;0,VLOOKUP($A81,Nov!$O$4:$R$208,4,FALSE),0)</f>
        <v>0</v>
      </c>
      <c r="X81" s="6">
        <f>IF(Nov!$E82&gt;0,VLOOKUP($A81,Nov!$O$4:$T$208,5,FALSE)+Nov!L$4/1000,0)</f>
        <v>0</v>
      </c>
      <c r="Y81" s="16">
        <f t="shared" si="78"/>
        <v>0</v>
      </c>
      <c r="Z81" s="6">
        <f>IF(Dec!$E83&gt;0,VLOOKUP($A81,Dec!$O$4:$R$208,4,FALSE),0)</f>
        <v>0</v>
      </c>
      <c r="AA81" s="6">
        <f>IF(Dec!$E83&gt;0,VLOOKUP($A81,Dec!$O$4:$T$208,5,FALSE)+Dec!L$4/1000,0)</f>
        <v>0</v>
      </c>
      <c r="AB81" s="16">
        <f t="shared" si="79"/>
        <v>0</v>
      </c>
      <c r="AC81" s="6">
        <f>IF(Jan!$E83&gt;0,VLOOKUP($A81,Jan!$O$4:$R$208,4,FALSE),0)</f>
        <v>0</v>
      </c>
      <c r="AD81" s="6">
        <f>IF(Jan!$E83&gt;0,VLOOKUP($A81,Jan!$O$4:$T$208,5,FALSE)+Jan!L$4/1000,0)</f>
        <v>0</v>
      </c>
      <c r="AE81" s="16">
        <f t="shared" si="80"/>
        <v>0</v>
      </c>
      <c r="AF81" s="6">
        <f>IF(Feb!$E83&gt;0,VLOOKUP($A81,Feb!$O$4:$R$208,4,FALSE),0)</f>
        <v>0</v>
      </c>
      <c r="AG81" s="6">
        <f>IF(Feb!$E83&gt;0,VLOOKUP($A81,Feb!$O$4:$T$208,5,FALSE)+Feb!L$4/1000,0)</f>
        <v>0</v>
      </c>
      <c r="AH81" s="16">
        <f t="shared" si="81"/>
        <v>0</v>
      </c>
      <c r="AI81" s="6">
        <f>IF(Mar!$E85&gt;0,VLOOKUP($A81,Mar!$O$4:$R$208,4,FALSE),0)</f>
        <v>0</v>
      </c>
      <c r="AJ81" s="6">
        <f>IF(Mar!$E85&gt;0,VLOOKUP($A81,Mar!$O$4:$T$208,5,FALSE)+Mar!L$4/1000,0)</f>
        <v>0</v>
      </c>
      <c r="AK81" s="16">
        <f t="shared" si="82"/>
        <v>0</v>
      </c>
      <c r="AN81" s="67">
        <f t="shared" si="83"/>
        <v>0</v>
      </c>
      <c r="AQ81" s="1" t="str">
        <f t="shared" si="104"/>
        <v>Oliver Thomson</v>
      </c>
      <c r="AR81" s="6">
        <f t="shared" si="105"/>
        <v>0</v>
      </c>
      <c r="AS81" s="6">
        <f t="shared" si="106"/>
        <v>0</v>
      </c>
      <c r="AT81" s="6">
        <f t="shared" si="107"/>
        <v>0</v>
      </c>
      <c r="AU81" s="6">
        <f t="shared" si="108"/>
        <v>0</v>
      </c>
      <c r="AV81" s="6">
        <f t="shared" si="109"/>
        <v>0</v>
      </c>
      <c r="AW81" s="6">
        <f t="shared" si="110"/>
        <v>0</v>
      </c>
      <c r="AX81" s="6">
        <f t="shared" si="111"/>
        <v>0</v>
      </c>
      <c r="AY81" s="6">
        <f t="shared" si="112"/>
        <v>0</v>
      </c>
      <c r="AZ81" s="6">
        <f t="shared" si="113"/>
        <v>0</v>
      </c>
      <c r="BA81" s="6">
        <f t="shared" si="114"/>
        <v>0</v>
      </c>
      <c r="BB81" s="6">
        <f t="shared" si="115"/>
        <v>0</v>
      </c>
      <c r="BC81" s="6">
        <f t="shared" si="116"/>
        <v>0</v>
      </c>
      <c r="BD81" s="6">
        <f t="shared" si="103"/>
        <v>0</v>
      </c>
      <c r="BE81" s="1">
        <f t="shared" si="117"/>
        <v>0</v>
      </c>
      <c r="BF81" s="1">
        <f t="shared" si="118"/>
        <v>0</v>
      </c>
      <c r="BG81" s="1">
        <f t="shared" si="119"/>
        <v>0</v>
      </c>
      <c r="BH81" s="1">
        <f t="shared" si="120"/>
        <v>0</v>
      </c>
      <c r="BI81" s="1">
        <f t="shared" si="121"/>
        <v>0</v>
      </c>
      <c r="BJ81" s="1">
        <f t="shared" si="122"/>
        <v>0</v>
      </c>
    </row>
    <row r="82" spans="1:62" x14ac:dyDescent="0.3">
      <c r="A82" s="1" t="s">
        <v>203</v>
      </c>
      <c r="B82" s="6">
        <f>IF(Apr!$E83&gt;0,VLOOKUP($A82,Apr!$O$4:$T$211,4,FALSE),0)</f>
        <v>0</v>
      </c>
      <c r="C82" s="6">
        <f>IF(Apr!$E83&gt;0,VLOOKUP($A82,Apr!$O$4:$T$211,5,FALSE)+Apr!L$4/1000,0)</f>
        <v>0</v>
      </c>
      <c r="D82" s="16">
        <f t="shared" si="71"/>
        <v>0</v>
      </c>
      <c r="E82" s="6">
        <f>IF(May!$E83&gt;0,VLOOKUP($A82,May!$O$4:$T$210,4,FALSE),0)</f>
        <v>18</v>
      </c>
      <c r="F82" s="6">
        <f>IF(May!$E83&gt;0,VLOOKUP($A82,May!$O$4:$T$210,5,FALSE)+May!L$4/1000,0)</f>
        <v>2.3E-2</v>
      </c>
      <c r="G82" s="16">
        <f t="shared" si="72"/>
        <v>18.041</v>
      </c>
      <c r="H82" s="6">
        <f>IF(Jun!$E83&gt;0,VLOOKUP($A82,Jun!$O$4:$R$210,4,FALSE),0)</f>
        <v>0</v>
      </c>
      <c r="I82" s="6">
        <f>IF(Jun!$E83&gt;0,VLOOKUP($A82,Jun!$O$4:$T$210,5,FALSE)+Jun!L$4/1000,0)</f>
        <v>0</v>
      </c>
      <c r="J82" s="16">
        <f t="shared" si="73"/>
        <v>0</v>
      </c>
      <c r="K82" s="6">
        <f>IF(Jul!$E83&gt;0,VLOOKUP($A82,Jul!$O$4:$R$207,4,FALSE),0)</f>
        <v>0</v>
      </c>
      <c r="L82" s="6">
        <f>IF(Jul!$E83&gt;0,VLOOKUP($A82,Jul!$O$4:$T$207,5,FALSE)+Jul!$L$4/1000,0)</f>
        <v>0</v>
      </c>
      <c r="M82" s="16">
        <f t="shared" si="74"/>
        <v>0</v>
      </c>
      <c r="N82" s="6">
        <f>IF(Aug!$E83&gt;0,VLOOKUP($A82,Aug!$O$4:$R$207,4,FALSE),0)</f>
        <v>0</v>
      </c>
      <c r="O82" s="6">
        <f>IF(Aug!$E83&gt;0,VLOOKUP($A82,Aug!$O$4:$T$207,5,FALSE)+Aug!L$4/1000,0)</f>
        <v>0</v>
      </c>
      <c r="P82" s="16">
        <f t="shared" si="75"/>
        <v>0</v>
      </c>
      <c r="Q82" s="6">
        <f>IF(Sep!$E83&gt;0,VLOOKUP($A82,Sep!$O$4:$R$207,4,FALSE),0)</f>
        <v>0</v>
      </c>
      <c r="R82" s="6">
        <f>IF(Sep!$E83&gt;0,VLOOKUP($A82,Sep!$O$4:$T$207,5,FALSE)+Sep!L$4/1000,0)</f>
        <v>0</v>
      </c>
      <c r="S82" s="16">
        <f t="shared" si="76"/>
        <v>0</v>
      </c>
      <c r="T82" s="6">
        <f>IF(Oct!$E83&gt;0,VLOOKUP($A82,Oct!$O$4:$R$207,4,FALSE),0)</f>
        <v>0</v>
      </c>
      <c r="U82" s="6">
        <f>IF(Oct!$E83&gt;0,VLOOKUP($A82,Oct!$O$4:$T$207,5,FALSE)+Oct!L$4/1000,0)</f>
        <v>0</v>
      </c>
      <c r="V82" s="16">
        <f t="shared" si="77"/>
        <v>0</v>
      </c>
      <c r="W82" s="6">
        <f>IF(Nov!$E83&gt;0,VLOOKUP($A82,Nov!$O$4:$R$208,4,FALSE),0)</f>
        <v>0</v>
      </c>
      <c r="X82" s="6">
        <f>IF(Nov!$E83&gt;0,VLOOKUP($A82,Nov!$O$4:$T$208,5,FALSE)+Nov!L$4/1000,0)</f>
        <v>0</v>
      </c>
      <c r="Y82" s="16">
        <f t="shared" si="78"/>
        <v>0</v>
      </c>
      <c r="Z82" s="6">
        <f>IF(Dec!$E84&gt;0,VLOOKUP($A82,Dec!$O$4:$R$208,4,FALSE),0)</f>
        <v>0</v>
      </c>
      <c r="AA82" s="6">
        <f>IF(Dec!$E84&gt;0,VLOOKUP($A82,Dec!$O$4:$T$208,5,FALSE)+Dec!L$4/1000,0)</f>
        <v>0</v>
      </c>
      <c r="AB82" s="16">
        <f t="shared" si="79"/>
        <v>0</v>
      </c>
      <c r="AC82" s="6">
        <f>IF(Jan!$E84&gt;0,VLOOKUP($A82,Jan!$O$4:$R$208,4,FALSE),0)</f>
        <v>0</v>
      </c>
      <c r="AD82" s="6">
        <f>IF(Jan!$E84&gt;0,VLOOKUP($A82,Jan!$O$4:$T$208,5,FALSE)+Jan!L$4/1000,0)</f>
        <v>0</v>
      </c>
      <c r="AE82" s="16">
        <f t="shared" si="80"/>
        <v>0</v>
      </c>
      <c r="AF82" s="6">
        <f>IF(Feb!$E84&gt;0,VLOOKUP($A82,Feb!$O$4:$R$208,4,FALSE),0)</f>
        <v>0</v>
      </c>
      <c r="AG82" s="6">
        <f>IF(Feb!$E84&gt;0,VLOOKUP($A82,Feb!$O$4:$T$208,5,FALSE)+Feb!L$4/1000,0)</f>
        <v>0</v>
      </c>
      <c r="AH82" s="16">
        <f t="shared" si="81"/>
        <v>0</v>
      </c>
      <c r="AI82" s="6">
        <f>IF(Mar!$E86&gt;0,VLOOKUP($A82,Mar!$O$4:$R$208,4,FALSE),0)</f>
        <v>0</v>
      </c>
      <c r="AJ82" s="6">
        <f>IF(Mar!$E86&gt;0,VLOOKUP($A82,Mar!$O$4:$T$208,5,FALSE)+Mar!L$4/1000,0)</f>
        <v>0</v>
      </c>
      <c r="AK82" s="16">
        <f t="shared" si="82"/>
        <v>0</v>
      </c>
      <c r="AN82" s="67">
        <f t="shared" si="83"/>
        <v>18.059041000000001</v>
      </c>
      <c r="AQ82" s="1" t="str">
        <f t="shared" si="104"/>
        <v>Pamela Binns</v>
      </c>
      <c r="AR82" s="6">
        <f t="shared" si="105"/>
        <v>0</v>
      </c>
      <c r="AS82" s="6">
        <f t="shared" si="106"/>
        <v>18.041</v>
      </c>
      <c r="AT82" s="6">
        <f t="shared" si="107"/>
        <v>0</v>
      </c>
      <c r="AU82" s="6">
        <f t="shared" si="108"/>
        <v>0</v>
      </c>
      <c r="AV82" s="6">
        <f t="shared" si="109"/>
        <v>0</v>
      </c>
      <c r="AW82" s="6">
        <f t="shared" si="110"/>
        <v>0</v>
      </c>
      <c r="AX82" s="6">
        <f t="shared" si="111"/>
        <v>0</v>
      </c>
      <c r="AY82" s="6">
        <f t="shared" si="112"/>
        <v>0</v>
      </c>
      <c r="AZ82" s="6">
        <f t="shared" si="113"/>
        <v>0</v>
      </c>
      <c r="BA82" s="6">
        <f t="shared" si="114"/>
        <v>0</v>
      </c>
      <c r="BB82" s="6">
        <f t="shared" si="115"/>
        <v>0</v>
      </c>
      <c r="BC82" s="6">
        <f t="shared" si="116"/>
        <v>0</v>
      </c>
      <c r="BD82" s="6">
        <f t="shared" si="103"/>
        <v>0</v>
      </c>
      <c r="BE82" s="1">
        <f t="shared" si="117"/>
        <v>18.041</v>
      </c>
      <c r="BF82" s="1">
        <f t="shared" si="118"/>
        <v>0</v>
      </c>
      <c r="BG82" s="1">
        <f t="shared" si="119"/>
        <v>0</v>
      </c>
      <c r="BH82" s="1">
        <f t="shared" si="120"/>
        <v>0</v>
      </c>
      <c r="BI82" s="1">
        <f t="shared" si="121"/>
        <v>0</v>
      </c>
      <c r="BJ82" s="1">
        <f t="shared" si="122"/>
        <v>0</v>
      </c>
    </row>
    <row r="83" spans="1:62" x14ac:dyDescent="0.3">
      <c r="A83" s="1" t="s">
        <v>204</v>
      </c>
      <c r="B83" s="6">
        <f>IF(Apr!$E84&gt;0,VLOOKUP($A83,Apr!$O$4:$T$211,4,FALSE),0)</f>
        <v>0</v>
      </c>
      <c r="C83" s="6">
        <f>IF(Apr!$E84&gt;0,VLOOKUP($A83,Apr!$O$4:$T$211,5,FALSE)+Apr!L$4/1000,0)</f>
        <v>0</v>
      </c>
      <c r="D83" s="16">
        <f t="shared" si="71"/>
        <v>0</v>
      </c>
      <c r="E83" s="6">
        <f>IF(May!$E84&gt;0,VLOOKUP($A83,May!$O$4:$T$210,4,FALSE),0)</f>
        <v>0</v>
      </c>
      <c r="F83" s="6">
        <f>IF(May!$E84&gt;0,VLOOKUP($A83,May!$O$4:$T$210,5,FALSE)+May!L$4/1000,0)</f>
        <v>0</v>
      </c>
      <c r="G83" s="16">
        <f t="shared" si="72"/>
        <v>0</v>
      </c>
      <c r="H83" s="6">
        <f>IF(Jun!$E84&gt;0,VLOOKUP($A83,Jun!$O$4:$R$210,4,FALSE),0)</f>
        <v>0</v>
      </c>
      <c r="I83" s="6">
        <f>IF(Jun!$E84&gt;0,VLOOKUP($A83,Jun!$O$4:$T$210,5,FALSE)+Jun!L$4/1000,0)</f>
        <v>0</v>
      </c>
      <c r="J83" s="16">
        <f t="shared" si="73"/>
        <v>0</v>
      </c>
      <c r="K83" s="6">
        <f>IF(Jul!$E84&gt;0,VLOOKUP($A83,Jul!$O$4:$R$207,4,FALSE),0)</f>
        <v>0</v>
      </c>
      <c r="L83" s="6">
        <f>IF(Jul!$E84&gt;0,VLOOKUP($A83,Jul!$O$4:$T$207,5,FALSE)+Jul!$L$4/1000,0)</f>
        <v>0</v>
      </c>
      <c r="M83" s="16">
        <f t="shared" si="74"/>
        <v>0</v>
      </c>
      <c r="N83" s="6">
        <f>IF(Aug!$E84&gt;0,VLOOKUP($A83,Aug!$O$4:$R$207,4,FALSE),0)</f>
        <v>0</v>
      </c>
      <c r="O83" s="6">
        <f>IF(Aug!$E84&gt;0,VLOOKUP($A83,Aug!$O$4:$T$207,5,FALSE)+Aug!L$4/1000,0)</f>
        <v>0</v>
      </c>
      <c r="P83" s="16">
        <f t="shared" si="75"/>
        <v>0</v>
      </c>
      <c r="Q83" s="6">
        <f>IF(Sep!$E84&gt;0,VLOOKUP($A83,Sep!$O$4:$R$207,4,FALSE),0)</f>
        <v>0</v>
      </c>
      <c r="R83" s="6">
        <f>IF(Sep!$E84&gt;0,VLOOKUP($A83,Sep!$O$4:$T$207,5,FALSE)+Sep!L$4/1000,0)</f>
        <v>0</v>
      </c>
      <c r="S83" s="16">
        <f t="shared" si="76"/>
        <v>0</v>
      </c>
      <c r="T83" s="6">
        <f>IF(Oct!$E84&gt;0,VLOOKUP($A83,Oct!$O$4:$R$207,4,FALSE),0)</f>
        <v>0</v>
      </c>
      <c r="U83" s="6">
        <f>IF(Oct!$E84&gt;0,VLOOKUP($A83,Oct!$O$4:$T$207,5,FALSE)+Oct!L$4/1000,0)</f>
        <v>0</v>
      </c>
      <c r="V83" s="16">
        <f t="shared" si="77"/>
        <v>0</v>
      </c>
      <c r="W83" s="6">
        <f>IF(Nov!$E84&gt;0,VLOOKUP($A83,Nov!$O$4:$R$208,4,FALSE),0)</f>
        <v>0</v>
      </c>
      <c r="X83" s="6">
        <f>IF(Nov!$E84&gt;0,VLOOKUP($A83,Nov!$O$4:$T$208,5,FALSE)+Nov!L$4/1000,0)</f>
        <v>0</v>
      </c>
      <c r="Y83" s="16">
        <f t="shared" si="78"/>
        <v>0</v>
      </c>
      <c r="Z83" s="6">
        <f>IF(Dec!$E85&gt;0,VLOOKUP($A83,Dec!$O$4:$R$208,4,FALSE),0)</f>
        <v>0</v>
      </c>
      <c r="AA83" s="6">
        <f>IF(Dec!$E85&gt;0,VLOOKUP($A83,Dec!$O$4:$T$208,5,FALSE)+Dec!L$4/1000,0)</f>
        <v>0</v>
      </c>
      <c r="AB83" s="16">
        <f t="shared" si="79"/>
        <v>0</v>
      </c>
      <c r="AC83" s="6">
        <f>IF(Jan!$E85&gt;0,VLOOKUP($A83,Jan!$O$4:$R$208,4,FALSE),0)</f>
        <v>0</v>
      </c>
      <c r="AD83" s="6">
        <f>IF(Jan!$E85&gt;0,VLOOKUP($A83,Jan!$O$4:$T$208,5,FALSE)+Jan!L$4/1000,0)</f>
        <v>0</v>
      </c>
      <c r="AE83" s="16">
        <f t="shared" si="80"/>
        <v>0</v>
      </c>
      <c r="AF83" s="6">
        <f>IF(Feb!$E85&gt;0,VLOOKUP($A83,Feb!$O$4:$R$208,4,FALSE),0)</f>
        <v>0</v>
      </c>
      <c r="AG83" s="6">
        <f>IF(Feb!$E85&gt;0,VLOOKUP($A83,Feb!$O$4:$T$208,5,FALSE)+Feb!L$4/1000,0)</f>
        <v>0</v>
      </c>
      <c r="AH83" s="16">
        <f t="shared" si="81"/>
        <v>0</v>
      </c>
      <c r="AI83" s="6">
        <f>IF(Mar!$E87&gt;0,VLOOKUP($A83,Mar!$O$4:$R$208,4,FALSE),0)</f>
        <v>0</v>
      </c>
      <c r="AJ83" s="6">
        <f>IF(Mar!$E87&gt;0,VLOOKUP($A83,Mar!$O$4:$T$208,5,FALSE)+Mar!L$4/1000,0)</f>
        <v>0</v>
      </c>
      <c r="AK83" s="16">
        <f t="shared" si="82"/>
        <v>0</v>
      </c>
      <c r="AN83" s="67">
        <f t="shared" si="83"/>
        <v>0</v>
      </c>
      <c r="AQ83" s="1" t="str">
        <f t="shared" si="104"/>
        <v>Pamela Hardman</v>
      </c>
      <c r="AR83" s="6">
        <f t="shared" si="105"/>
        <v>0</v>
      </c>
      <c r="AS83" s="6">
        <f t="shared" si="106"/>
        <v>0</v>
      </c>
      <c r="AT83" s="6">
        <f t="shared" si="107"/>
        <v>0</v>
      </c>
      <c r="AU83" s="6">
        <f t="shared" si="108"/>
        <v>0</v>
      </c>
      <c r="AV83" s="6">
        <f t="shared" si="109"/>
        <v>0</v>
      </c>
      <c r="AW83" s="6">
        <f t="shared" si="110"/>
        <v>0</v>
      </c>
      <c r="AX83" s="6">
        <f t="shared" si="111"/>
        <v>0</v>
      </c>
      <c r="AY83" s="6">
        <f t="shared" si="112"/>
        <v>0</v>
      </c>
      <c r="AZ83" s="6">
        <f t="shared" si="113"/>
        <v>0</v>
      </c>
      <c r="BA83" s="6">
        <f t="shared" si="114"/>
        <v>0</v>
      </c>
      <c r="BB83" s="6">
        <f t="shared" si="115"/>
        <v>0</v>
      </c>
      <c r="BC83" s="6">
        <f t="shared" si="116"/>
        <v>0</v>
      </c>
      <c r="BD83" s="6">
        <f t="shared" si="103"/>
        <v>0</v>
      </c>
      <c r="BE83" s="1">
        <f t="shared" si="117"/>
        <v>0</v>
      </c>
      <c r="BF83" s="1">
        <f t="shared" si="118"/>
        <v>0</v>
      </c>
      <c r="BG83" s="1">
        <f t="shared" si="119"/>
        <v>0</v>
      </c>
      <c r="BH83" s="1">
        <f t="shared" si="120"/>
        <v>0</v>
      </c>
      <c r="BI83" s="1">
        <f t="shared" si="121"/>
        <v>0</v>
      </c>
      <c r="BJ83" s="1">
        <f t="shared" si="122"/>
        <v>0</v>
      </c>
    </row>
    <row r="84" spans="1:62" x14ac:dyDescent="0.3">
      <c r="A84" s="1" t="s">
        <v>172</v>
      </c>
      <c r="B84" s="6">
        <f>IF(Apr!$E85&gt;0,VLOOKUP($A84,Apr!$O$4:$T$211,4,FALSE),0)</f>
        <v>25</v>
      </c>
      <c r="C84" s="6">
        <f>IF(Apr!$E85&gt;0,VLOOKUP($A84,Apr!$O$4:$T$211,5,FALSE)+Apr!L$4/1000,0)</f>
        <v>1.7999999999999999E-2</v>
      </c>
      <c r="D84" s="16">
        <f t="shared" si="71"/>
        <v>25.042999999999999</v>
      </c>
      <c r="E84" s="6">
        <f>IF(May!$E85&gt;0,VLOOKUP($A84,May!$O$4:$T$210,4,FALSE),0)</f>
        <v>25</v>
      </c>
      <c r="F84" s="6">
        <f>IF(May!$E85&gt;0,VLOOKUP($A84,May!$O$4:$T$210,5,FALSE)+May!L$4/1000,0)</f>
        <v>2.0230000000000001</v>
      </c>
      <c r="G84" s="16">
        <f t="shared" si="72"/>
        <v>27.047999999999998</v>
      </c>
      <c r="H84" s="6">
        <f>IF(Jun!$E85&gt;0,VLOOKUP($A84,Jun!$O$4:$R$210,4,FALSE),0)</f>
        <v>0</v>
      </c>
      <c r="I84" s="6">
        <f>IF(Jun!$E85&gt;0,VLOOKUP($A84,Jun!$O$4:$T$210,5,FALSE)+Jun!L$4/1000,0)</f>
        <v>0</v>
      </c>
      <c r="J84" s="16">
        <f t="shared" si="73"/>
        <v>0</v>
      </c>
      <c r="K84" s="6">
        <f>IF(Jul!$E85&gt;0,VLOOKUP($A84,Jul!$O$4:$R$207,4,FALSE),0)</f>
        <v>0</v>
      </c>
      <c r="L84" s="6">
        <f>IF(Jul!$E85&gt;0,VLOOKUP($A84,Jul!$O$4:$T$207,5,FALSE)+Jul!$L$4/1000,0)</f>
        <v>0</v>
      </c>
      <c r="M84" s="16">
        <f t="shared" si="74"/>
        <v>0</v>
      </c>
      <c r="N84" s="6">
        <f>IF(Aug!$E85&gt;0,VLOOKUP($A84,Aug!$O$4:$R$207,4,FALSE),0)</f>
        <v>0</v>
      </c>
      <c r="O84" s="6">
        <f>IF(Aug!$E85&gt;0,VLOOKUP($A84,Aug!$O$4:$T$207,5,FALSE)+Aug!L$4/1000,0)</f>
        <v>0</v>
      </c>
      <c r="P84" s="16">
        <f t="shared" si="75"/>
        <v>0</v>
      </c>
      <c r="Q84" s="6">
        <f>IF(Sep!$E85&gt;0,VLOOKUP($A84,Sep!$O$4:$R$207,4,FALSE),0)</f>
        <v>0</v>
      </c>
      <c r="R84" s="6">
        <f>IF(Sep!$E85&gt;0,VLOOKUP($A84,Sep!$O$4:$T$207,5,FALSE)+Sep!L$4/1000,0)</f>
        <v>0</v>
      </c>
      <c r="S84" s="16">
        <f t="shared" si="76"/>
        <v>0</v>
      </c>
      <c r="T84" s="6">
        <f>IF(Oct!$E85&gt;0,VLOOKUP($A84,Oct!$O$4:$R$207,4,FALSE),0)</f>
        <v>0</v>
      </c>
      <c r="U84" s="6">
        <f>IF(Oct!$E85&gt;0,VLOOKUP($A84,Oct!$O$4:$T$207,5,FALSE)+Oct!L$4/1000,0)</f>
        <v>0</v>
      </c>
      <c r="V84" s="16">
        <f t="shared" si="77"/>
        <v>0</v>
      </c>
      <c r="W84" s="6">
        <f>IF(Nov!$E85&gt;0,VLOOKUP($A84,Nov!$O$4:$R$208,4,FALSE),0)</f>
        <v>0</v>
      </c>
      <c r="X84" s="6">
        <f>IF(Nov!$E85&gt;0,VLOOKUP($A84,Nov!$O$4:$T$208,5,FALSE)+Nov!L$4/1000,0)</f>
        <v>0</v>
      </c>
      <c r="Y84" s="16">
        <f t="shared" si="78"/>
        <v>0</v>
      </c>
      <c r="Z84" s="6">
        <f>IF(Dec!$E86&gt;0,VLOOKUP($A84,Dec!$O$4:$R$208,4,FALSE),0)</f>
        <v>0</v>
      </c>
      <c r="AA84" s="6">
        <f>IF(Dec!$E86&gt;0,VLOOKUP($A84,Dec!$O$4:$T$208,5,FALSE)+Dec!L$4/1000,0)</f>
        <v>0</v>
      </c>
      <c r="AB84" s="16">
        <f t="shared" si="79"/>
        <v>0</v>
      </c>
      <c r="AC84" s="6">
        <f>IF(Jan!$E86&gt;0,VLOOKUP($A84,Jan!$O$4:$R$208,4,FALSE),0)</f>
        <v>0</v>
      </c>
      <c r="AD84" s="6">
        <f>IF(Jan!$E86&gt;0,VLOOKUP($A84,Jan!$O$4:$T$208,5,FALSE)+Jan!L$4/1000,0)</f>
        <v>0</v>
      </c>
      <c r="AE84" s="16">
        <f t="shared" si="80"/>
        <v>0</v>
      </c>
      <c r="AF84" s="6">
        <f>IF(Feb!$E86&gt;0,VLOOKUP($A84,Feb!$O$4:$R$208,4,FALSE),0)</f>
        <v>0</v>
      </c>
      <c r="AG84" s="6">
        <f>IF(Feb!$E86&gt;0,VLOOKUP($A84,Feb!$O$4:$T$208,5,FALSE)+Feb!L$4/1000,0)</f>
        <v>0</v>
      </c>
      <c r="AH84" s="16">
        <f t="shared" si="81"/>
        <v>0</v>
      </c>
      <c r="AI84" s="6">
        <f>IF(Mar!$E88&gt;0,VLOOKUP($A84,Mar!$O$4:$R$208,4,FALSE),0)</f>
        <v>0</v>
      </c>
      <c r="AJ84" s="6">
        <f>IF(Mar!$E88&gt;0,VLOOKUP($A84,Mar!$O$4:$T$208,5,FALSE)+Mar!L$4/1000,0)</f>
        <v>0</v>
      </c>
      <c r="AK84" s="16">
        <f t="shared" si="82"/>
        <v>0</v>
      </c>
      <c r="AN84" s="67">
        <f t="shared" si="83"/>
        <v>52.12639566666666</v>
      </c>
      <c r="AQ84" s="1" t="str">
        <f t="shared" si="104"/>
        <v>Paul McAllister</v>
      </c>
      <c r="AR84" s="6">
        <f t="shared" ref="AR84:AR131" si="123">D84</f>
        <v>25.042999999999999</v>
      </c>
      <c r="AS84" s="6">
        <f t="shared" ref="AS84:AS131" si="124">G84</f>
        <v>27.047999999999998</v>
      </c>
      <c r="AT84" s="6">
        <f t="shared" ref="AT84:AT131" si="125">J84</f>
        <v>0</v>
      </c>
      <c r="AU84" s="6">
        <f t="shared" ref="AU84:AU131" si="126">M84</f>
        <v>0</v>
      </c>
      <c r="AV84" s="6">
        <f t="shared" ref="AV84:AV131" si="127">P84</f>
        <v>0</v>
      </c>
      <c r="AW84" s="6">
        <f t="shared" ref="AW84:AW131" si="128">S84</f>
        <v>0</v>
      </c>
      <c r="AX84" s="6">
        <f t="shared" ref="AX84:AX131" si="129">V84</f>
        <v>0</v>
      </c>
      <c r="AY84" s="6">
        <f t="shared" ref="AY84:AY131" si="130">Y84</f>
        <v>0</v>
      </c>
      <c r="AZ84" s="6">
        <f t="shared" ref="AZ84:AZ131" si="131">AB84</f>
        <v>0</v>
      </c>
      <c r="BA84" s="6">
        <f t="shared" ref="BA84:BA131" si="132">AE84</f>
        <v>0</v>
      </c>
      <c r="BB84" s="6">
        <f t="shared" ref="BB84:BB131" si="133">AH84</f>
        <v>0</v>
      </c>
      <c r="BC84" s="6">
        <f t="shared" ref="BC84:BC131" si="134">AK84</f>
        <v>0</v>
      </c>
      <c r="BD84" s="6">
        <f t="shared" si="103"/>
        <v>0</v>
      </c>
      <c r="BE84" s="1">
        <f t="shared" ref="BE84:BE131" si="135">LARGE($AR84:$BC84,1)</f>
        <v>27.047999999999998</v>
      </c>
      <c r="BF84" s="1">
        <f t="shared" ref="BF84:BF131" si="136">LARGE($AR84:$BC84,2)</f>
        <v>25.042999999999999</v>
      </c>
      <c r="BG84" s="1">
        <f t="shared" ref="BG84:BG131" si="137">LARGE($AR84:$BC84,3)</f>
        <v>0</v>
      </c>
      <c r="BH84" s="1">
        <f t="shared" ref="BH84:BH131" si="138">LARGE($AR84:$BC84,4)</f>
        <v>0</v>
      </c>
      <c r="BI84" s="1">
        <f t="shared" ref="BI84:BI131" si="139">LARGE($AR84:$BC84,5)</f>
        <v>0</v>
      </c>
      <c r="BJ84" s="1">
        <f t="shared" ref="BJ84:BJ131" si="140">LARGE($AR84:$BC84,6)</f>
        <v>0</v>
      </c>
    </row>
    <row r="85" spans="1:62" x14ac:dyDescent="0.3">
      <c r="A85" s="1" t="s">
        <v>31</v>
      </c>
      <c r="B85" s="6">
        <f>IF(Apr!$E86&gt;0,VLOOKUP($A85,Apr!$O$4:$T$211,4,FALSE),0)</f>
        <v>0</v>
      </c>
      <c r="C85" s="6">
        <f>IF(Apr!$E86&gt;0,VLOOKUP($A85,Apr!$O$4:$T$211,5,FALSE)+Apr!L$4/1000,0)</f>
        <v>0</v>
      </c>
      <c r="D85" s="16">
        <f t="shared" si="71"/>
        <v>0</v>
      </c>
      <c r="E85" s="6">
        <f>IF(May!$E86&gt;0,VLOOKUP($A85,May!$O$4:$T$210,4,FALSE),0)</f>
        <v>0</v>
      </c>
      <c r="F85" s="6">
        <f>IF(May!$E86&gt;0,VLOOKUP($A85,May!$O$4:$T$210,5,FALSE)+May!L$4/1000,0)</f>
        <v>0</v>
      </c>
      <c r="G85" s="16">
        <f t="shared" si="72"/>
        <v>0</v>
      </c>
      <c r="H85" s="6">
        <f>IF(Jun!$E86&gt;0,VLOOKUP($A85,Jun!$O$4:$R$210,4,FALSE),0)</f>
        <v>0</v>
      </c>
      <c r="I85" s="6">
        <f>IF(Jun!$E86&gt;0,VLOOKUP($A85,Jun!$O$4:$T$210,5,FALSE)+Jun!L$4/1000,0)</f>
        <v>0</v>
      </c>
      <c r="J85" s="16">
        <f t="shared" si="73"/>
        <v>0</v>
      </c>
      <c r="K85" s="6">
        <f>IF(Jul!$E86&gt;0,VLOOKUP($A85,Jul!$O$4:$R$207,4,FALSE),0)</f>
        <v>0</v>
      </c>
      <c r="L85" s="6">
        <f>IF(Jul!$E86&gt;0,VLOOKUP($A85,Jul!$O$4:$T$207,5,FALSE)+Jul!$L$4/1000,0)</f>
        <v>0</v>
      </c>
      <c r="M85" s="16">
        <f t="shared" si="74"/>
        <v>0</v>
      </c>
      <c r="N85" s="6">
        <f>IF(Aug!$E86&gt;0,VLOOKUP($A85,Aug!$O$4:$R$207,4,FALSE),0)</f>
        <v>0</v>
      </c>
      <c r="O85" s="6">
        <f>IF(Aug!$E86&gt;0,VLOOKUP($A85,Aug!$O$4:$T$207,5,FALSE)+Aug!L$4/1000,0)</f>
        <v>0</v>
      </c>
      <c r="P85" s="16">
        <f t="shared" si="75"/>
        <v>0</v>
      </c>
      <c r="Q85" s="6">
        <f>IF(Sep!$E86&gt;0,VLOOKUP($A85,Sep!$O$4:$R$207,4,FALSE),0)</f>
        <v>0</v>
      </c>
      <c r="R85" s="6">
        <f>IF(Sep!$E86&gt;0,VLOOKUP($A85,Sep!$O$4:$T$207,5,FALSE)+Sep!L$4/1000,0)</f>
        <v>0</v>
      </c>
      <c r="S85" s="16">
        <f t="shared" si="76"/>
        <v>0</v>
      </c>
      <c r="T85" s="6">
        <f>IF(Oct!$E86&gt;0,VLOOKUP($A85,Oct!$O$4:$R$207,4,FALSE),0)</f>
        <v>0</v>
      </c>
      <c r="U85" s="6">
        <f>IF(Oct!$E86&gt;0,VLOOKUP($A85,Oct!$O$4:$T$207,5,FALSE)+Oct!L$4/1000,0)</f>
        <v>0</v>
      </c>
      <c r="V85" s="16">
        <f t="shared" si="77"/>
        <v>0</v>
      </c>
      <c r="W85" s="6">
        <f>IF(Nov!$E86&gt;0,VLOOKUP($A85,Nov!$O$4:$R$208,4,FALSE),0)</f>
        <v>0</v>
      </c>
      <c r="X85" s="6">
        <f>IF(Nov!$E86&gt;0,VLOOKUP($A85,Nov!$O$4:$T$208,5,FALSE)+Nov!L$4/1000,0)</f>
        <v>0</v>
      </c>
      <c r="Y85" s="16">
        <f t="shared" si="78"/>
        <v>0</v>
      </c>
      <c r="Z85" s="6">
        <f>IF(Dec!$E87&gt;0,VLOOKUP($A85,Dec!$O$4:$R$208,4,FALSE),0)</f>
        <v>0</v>
      </c>
      <c r="AA85" s="6">
        <f>IF(Dec!$E87&gt;0,VLOOKUP($A85,Dec!$O$4:$T$208,5,FALSE)+Dec!L$4/1000,0)</f>
        <v>0</v>
      </c>
      <c r="AB85" s="16">
        <f t="shared" si="79"/>
        <v>0</v>
      </c>
      <c r="AC85" s="6">
        <f>IF(Jan!$E87&gt;0,VLOOKUP($A85,Jan!$O$4:$R$208,4,FALSE),0)</f>
        <v>0</v>
      </c>
      <c r="AD85" s="6">
        <f>IF(Jan!$E87&gt;0,VLOOKUP($A85,Jan!$O$4:$T$208,5,FALSE)+Jan!L$4/1000,0)</f>
        <v>0</v>
      </c>
      <c r="AE85" s="16">
        <f t="shared" si="80"/>
        <v>0</v>
      </c>
      <c r="AF85" s="6">
        <f>IF(Feb!$E87&gt;0,VLOOKUP($A85,Feb!$O$4:$R$208,4,FALSE),0)</f>
        <v>0</v>
      </c>
      <c r="AG85" s="6">
        <f>IF(Feb!$E87&gt;0,VLOOKUP($A85,Feb!$O$4:$T$208,5,FALSE)+Feb!L$4/1000,0)</f>
        <v>0</v>
      </c>
      <c r="AH85" s="16">
        <f t="shared" si="81"/>
        <v>0</v>
      </c>
      <c r="AI85" s="6">
        <f>IF(Mar!$E89&gt;0,VLOOKUP($A85,Mar!$O$4:$R$208,4,FALSE),0)</f>
        <v>0</v>
      </c>
      <c r="AJ85" s="6">
        <f>IF(Mar!$E89&gt;0,VLOOKUP($A85,Mar!$O$4:$T$208,5,FALSE)+Mar!L$4/1000,0)</f>
        <v>0</v>
      </c>
      <c r="AK85" s="16">
        <f t="shared" si="82"/>
        <v>0</v>
      </c>
      <c r="AN85" s="67">
        <f t="shared" si="83"/>
        <v>0</v>
      </c>
      <c r="AQ85" s="1" t="str">
        <f t="shared" si="104"/>
        <v>Paul Veevers</v>
      </c>
      <c r="AR85" s="6">
        <f t="shared" si="123"/>
        <v>0</v>
      </c>
      <c r="AS85" s="6">
        <f t="shared" si="124"/>
        <v>0</v>
      </c>
      <c r="AT85" s="6">
        <f t="shared" si="125"/>
        <v>0</v>
      </c>
      <c r="AU85" s="6">
        <f t="shared" si="126"/>
        <v>0</v>
      </c>
      <c r="AV85" s="6">
        <f t="shared" si="127"/>
        <v>0</v>
      </c>
      <c r="AW85" s="6">
        <f t="shared" si="128"/>
        <v>0</v>
      </c>
      <c r="AX85" s="6">
        <f t="shared" si="129"/>
        <v>0</v>
      </c>
      <c r="AY85" s="6">
        <f t="shared" si="130"/>
        <v>0</v>
      </c>
      <c r="AZ85" s="6">
        <f t="shared" si="131"/>
        <v>0</v>
      </c>
      <c r="BA85" s="6">
        <f t="shared" si="132"/>
        <v>0</v>
      </c>
      <c r="BB85" s="6">
        <f t="shared" si="133"/>
        <v>0</v>
      </c>
      <c r="BC85" s="6">
        <f t="shared" si="134"/>
        <v>0</v>
      </c>
      <c r="BD85" s="6">
        <f t="shared" si="103"/>
        <v>0</v>
      </c>
      <c r="BE85" s="1">
        <f t="shared" si="135"/>
        <v>0</v>
      </c>
      <c r="BF85" s="1">
        <f t="shared" si="136"/>
        <v>0</v>
      </c>
      <c r="BG85" s="1">
        <f t="shared" si="137"/>
        <v>0</v>
      </c>
      <c r="BH85" s="1">
        <f t="shared" si="138"/>
        <v>0</v>
      </c>
      <c r="BI85" s="1">
        <f t="shared" si="139"/>
        <v>0</v>
      </c>
      <c r="BJ85" s="1">
        <f t="shared" si="140"/>
        <v>0</v>
      </c>
    </row>
    <row r="86" spans="1:62" x14ac:dyDescent="0.3">
      <c r="A86" s="1" t="s">
        <v>313</v>
      </c>
      <c r="B86" s="6">
        <f>IF(Apr!$E116&gt;0,VLOOKUP($A86,Apr!$O$4:$T$211,4,FALSE),0)</f>
        <v>0</v>
      </c>
      <c r="C86" s="6">
        <f>IF(Apr!$E116&gt;0,VLOOKUP($A86,Apr!$O$4:$T$211,5,FALSE)+Apr!L$4/1000,0)</f>
        <v>0</v>
      </c>
      <c r="D86" s="16">
        <f t="shared" si="71"/>
        <v>0</v>
      </c>
      <c r="E86" s="6">
        <f>IF(May!$E115&gt;0,VLOOKUP($A86,May!$O$4:$T$210,4,FALSE),0)</f>
        <v>0</v>
      </c>
      <c r="F86" s="6">
        <f>IF(May!$E115&gt;0,VLOOKUP($A86,May!$O$4:$T$210,5,FALSE)+May!L$4/1000,0)</f>
        <v>0</v>
      </c>
      <c r="G86" s="16">
        <f t="shared" si="72"/>
        <v>0</v>
      </c>
      <c r="H86" s="6">
        <f>IF(Jun!$E120&gt;0,VLOOKUP($A86,Jun!$O$4:$R$210,4,FALSE),0)</f>
        <v>0</v>
      </c>
      <c r="I86" s="6">
        <f>IF(Jun!$E120&gt;0,VLOOKUP($A86,Jun!$O$4:$T$210,5,FALSE)+Jun!L$4/1000,0)</f>
        <v>0</v>
      </c>
      <c r="J86" s="16">
        <f t="shared" si="73"/>
        <v>0</v>
      </c>
      <c r="K86" s="6">
        <f>IF(Jul!$E117&gt;0,VLOOKUP($A86,Jul!$O$4:$R$207,4,FALSE),0)</f>
        <v>0</v>
      </c>
      <c r="L86" s="6">
        <f>IF(Jul!$E117&gt;0,VLOOKUP($A86,Jul!$O$4:$T$207,5,FALSE)+Jul!$L$4/1000,0)</f>
        <v>0</v>
      </c>
      <c r="M86" s="16">
        <f t="shared" si="74"/>
        <v>0</v>
      </c>
      <c r="N86" s="6">
        <f>IF(Aug!$E117&gt;0,VLOOKUP($A86,Aug!$O$4:$R$207,4,FALSE),0)</f>
        <v>0</v>
      </c>
      <c r="O86" s="6">
        <f>IF(Aug!$E117&gt;0,VLOOKUP($A86,Aug!$O$4:$T$207,5,FALSE)+Aug!L$4/1000,0)</f>
        <v>0</v>
      </c>
      <c r="P86" s="16">
        <f t="shared" si="75"/>
        <v>0</v>
      </c>
      <c r="Q86" s="6">
        <f>IF(Sep!$E117&gt;0,VLOOKUP($A86,Sep!$O$4:$R$207,4,FALSE),0)</f>
        <v>0</v>
      </c>
      <c r="R86" s="6">
        <f>IF(Sep!$E117&gt;0,VLOOKUP($A86,Sep!$O$4:$T$207,5,FALSE)+Sep!L$4/1000,0)</f>
        <v>0</v>
      </c>
      <c r="S86" s="16">
        <f t="shared" si="76"/>
        <v>0</v>
      </c>
      <c r="T86" s="6">
        <f>IF(Oct!$E117&gt;0,VLOOKUP($A86,Oct!$O$4:$R$207,4,FALSE),0)</f>
        <v>0</v>
      </c>
      <c r="U86" s="6">
        <f>IF(Oct!$E117&gt;0,VLOOKUP($A86,Oct!$O$4:$T$207,5,FALSE)+Oct!L$4/1000,0)</f>
        <v>0</v>
      </c>
      <c r="V86" s="16">
        <f t="shared" si="77"/>
        <v>0</v>
      </c>
      <c r="W86" s="6">
        <f>IF(Nov!$E87&gt;0,VLOOKUP($A86,Nov!$O$4:$R$208,4,FALSE),0)</f>
        <v>40</v>
      </c>
      <c r="X86" s="6">
        <f>IF(Nov!$E87&gt;0,VLOOKUP($A86,Nov!$O$4:$T$208,5,FALSE)+Nov!L$4/1000,0)</f>
        <v>1.4999999999999999E-2</v>
      </c>
      <c r="Y86" s="16">
        <f t="shared" si="78"/>
        <v>40.055</v>
      </c>
      <c r="Z86" s="6">
        <f>IF(Dec!$E88&gt;0,VLOOKUP($A86,Dec!$O$4:$R$208,4,FALSE),0)</f>
        <v>28</v>
      </c>
      <c r="AA86" s="6">
        <f>IF(Dec!$E88&gt;0,VLOOKUP($A86,Dec!$O$4:$T$208,5,FALSE)+Dec!L$4/1000,0)</f>
        <v>1.7999999999999999E-2</v>
      </c>
      <c r="AB86" s="16">
        <f t="shared" si="79"/>
        <v>28.045999999999999</v>
      </c>
      <c r="AC86" s="6">
        <f>IF(Jan!$E88&gt;0,VLOOKUP($A86,Jan!$O$4:$R$208,4,FALSE),0)</f>
        <v>35</v>
      </c>
      <c r="AD86" s="6">
        <f>IF(Jan!$E88&gt;0,VLOOKUP($A86,Jan!$O$4:$T$208,5,FALSE)+Jan!L$4/1000,0)</f>
        <v>1.4999999999999999E-2</v>
      </c>
      <c r="AE86" s="16">
        <f t="shared" si="80"/>
        <v>35.049999999999997</v>
      </c>
      <c r="AF86" s="6">
        <f>IF(Feb!$E88&gt;0,VLOOKUP($A86,Feb!$O$4:$R$208,4,FALSE),0)</f>
        <v>38</v>
      </c>
      <c r="AG86" s="6">
        <f>IF(Feb!$E88&gt;0,VLOOKUP($A86,Feb!$O$4:$T$208,5,FALSE)+Feb!L$4/1000,0)</f>
        <v>2.0099999999999998</v>
      </c>
      <c r="AH86" s="16">
        <f t="shared" si="81"/>
        <v>40.047999999999995</v>
      </c>
      <c r="AI86" s="6">
        <f>IF(Mar!$E118&gt;0,VLOOKUP($A86,Mar!$O$4:$R$208,4,FALSE),0)</f>
        <v>0</v>
      </c>
      <c r="AJ86" s="6">
        <f>IF(Mar!$E118&gt;0,VLOOKUP($A86,Mar!$O$4:$T$208,5,FALSE)+Mar!L$4/1000,0)</f>
        <v>0</v>
      </c>
      <c r="AK86" s="16">
        <f t="shared" si="82"/>
        <v>0</v>
      </c>
      <c r="AN86" s="67">
        <f t="shared" si="83"/>
        <v>143.25941433333332</v>
      </c>
      <c r="AQ86" s="1" t="str">
        <f t="shared" si="104"/>
        <v>Pete Dilks</v>
      </c>
      <c r="AR86" s="6">
        <f t="shared" si="123"/>
        <v>0</v>
      </c>
      <c r="AS86" s="6">
        <f t="shared" si="124"/>
        <v>0</v>
      </c>
      <c r="AT86" s="6">
        <f t="shared" si="125"/>
        <v>0</v>
      </c>
      <c r="AU86" s="6">
        <f t="shared" si="126"/>
        <v>0</v>
      </c>
      <c r="AV86" s="6">
        <f t="shared" si="127"/>
        <v>0</v>
      </c>
      <c r="AW86" s="6">
        <f t="shared" si="128"/>
        <v>0</v>
      </c>
      <c r="AX86" s="6">
        <f t="shared" si="129"/>
        <v>0</v>
      </c>
      <c r="AY86" s="6">
        <f t="shared" si="130"/>
        <v>40.055</v>
      </c>
      <c r="AZ86" s="6">
        <f t="shared" si="131"/>
        <v>28.045999999999999</v>
      </c>
      <c r="BA86" s="6">
        <f t="shared" si="132"/>
        <v>35.049999999999997</v>
      </c>
      <c r="BB86" s="6">
        <f t="shared" si="133"/>
        <v>40.047999999999995</v>
      </c>
      <c r="BC86" s="6">
        <f t="shared" si="134"/>
        <v>0</v>
      </c>
      <c r="BD86" s="6">
        <f t="shared" si="103"/>
        <v>0</v>
      </c>
      <c r="BE86" s="1">
        <f t="shared" si="135"/>
        <v>40.055</v>
      </c>
      <c r="BF86" s="1">
        <f t="shared" si="136"/>
        <v>40.047999999999995</v>
      </c>
      <c r="BG86" s="1">
        <f t="shared" si="137"/>
        <v>35.049999999999997</v>
      </c>
      <c r="BH86" s="1">
        <f t="shared" si="138"/>
        <v>28.045999999999999</v>
      </c>
      <c r="BI86" s="1">
        <f t="shared" si="139"/>
        <v>0</v>
      </c>
      <c r="BJ86" s="1">
        <f t="shared" si="140"/>
        <v>0</v>
      </c>
    </row>
    <row r="87" spans="1:62" x14ac:dyDescent="0.3">
      <c r="A87" s="1" t="s">
        <v>0</v>
      </c>
      <c r="B87" s="6">
        <f>IF(Apr!$E87&gt;0,VLOOKUP($A87,Apr!$O$4:$T$211,4,FALSE),0)</f>
        <v>0</v>
      </c>
      <c r="C87" s="6">
        <f>IF(Apr!$E87&gt;0,VLOOKUP($A87,Apr!$O$4:$T$211,5,FALSE)+Apr!L$4/1000,0)</f>
        <v>0</v>
      </c>
      <c r="D87" s="16">
        <f t="shared" si="71"/>
        <v>0</v>
      </c>
      <c r="E87" s="6">
        <f>IF(May!$E87&gt;0,VLOOKUP($A87,May!$O$4:$T$210,4,FALSE),0)</f>
        <v>0</v>
      </c>
      <c r="F87" s="6">
        <f>IF(May!$E87&gt;0,VLOOKUP($A87,May!$O$4:$T$210,5,FALSE)+May!L$4/1000,0)</f>
        <v>0</v>
      </c>
      <c r="G87" s="16">
        <f t="shared" si="72"/>
        <v>0</v>
      </c>
      <c r="H87" s="6">
        <f>IF(Jun!$E87&gt;0,VLOOKUP($A87,Jun!$O$4:$R$210,4,FALSE),0)</f>
        <v>0</v>
      </c>
      <c r="I87" s="6">
        <f>IF(Jun!$E87&gt;0,VLOOKUP($A87,Jun!$O$4:$T$210,5,FALSE)+Jun!L$4/1000,0)</f>
        <v>0</v>
      </c>
      <c r="J87" s="16">
        <f t="shared" si="73"/>
        <v>0</v>
      </c>
      <c r="K87" s="6">
        <f>IF(Jul!$E87&gt;0,VLOOKUP($A87,Jul!$O$4:$R$207,4,FALSE),0)</f>
        <v>0</v>
      </c>
      <c r="L87" s="6">
        <f>IF(Jul!$E87&gt;0,VLOOKUP($A87,Jul!$O$4:$T$207,5,FALSE)+Jul!$L$4/1000,0)</f>
        <v>0</v>
      </c>
      <c r="M87" s="16">
        <f t="shared" si="74"/>
        <v>0</v>
      </c>
      <c r="N87" s="6">
        <f>IF(Aug!$E87&gt;0,VLOOKUP($A87,Aug!$O$4:$R$207,4,FALSE),0)</f>
        <v>0</v>
      </c>
      <c r="O87" s="6">
        <f>IF(Aug!$E87&gt;0,VLOOKUP($A87,Aug!$O$4:$T$207,5,FALSE)+Aug!L$4/1000,0)</f>
        <v>0</v>
      </c>
      <c r="P87" s="16">
        <f t="shared" si="75"/>
        <v>0</v>
      </c>
      <c r="Q87" s="6">
        <f>IF(Sep!$E87&gt;0,VLOOKUP($A87,Sep!$O$4:$R$207,4,FALSE),0)</f>
        <v>0</v>
      </c>
      <c r="R87" s="6">
        <f>IF(Sep!$E87&gt;0,VLOOKUP($A87,Sep!$O$4:$T$207,5,FALSE)+Sep!L$4/1000,0)</f>
        <v>0</v>
      </c>
      <c r="S87" s="16">
        <f t="shared" si="76"/>
        <v>0</v>
      </c>
      <c r="T87" s="6">
        <f>IF(Oct!$E87&gt;0,VLOOKUP($A87,Oct!$O$4:$R$207,4,FALSE),0)</f>
        <v>28</v>
      </c>
      <c r="U87" s="6">
        <f>IF(Oct!$E87&gt;0,VLOOKUP($A87,Oct!$O$4:$T$207,5,FALSE)+Oct!L$4/1000,0)</f>
        <v>1.7000000000000001E-2</v>
      </c>
      <c r="V87" s="16">
        <f t="shared" si="77"/>
        <v>28.044999999999998</v>
      </c>
      <c r="W87" s="6">
        <f>IF(Nov!$E88&gt;0,VLOOKUP($A87,Nov!$O$4:$R$208,4,FALSE),0)</f>
        <v>0</v>
      </c>
      <c r="X87" s="6">
        <f>IF(Nov!$E88&gt;0,VLOOKUP($A87,Nov!$O$4:$T$208,5,FALSE)+Nov!L$4/1000,0)</f>
        <v>0</v>
      </c>
      <c r="Y87" s="16">
        <f t="shared" si="78"/>
        <v>0</v>
      </c>
      <c r="Z87" s="6">
        <f>IF(Dec!$E89&gt;0,VLOOKUP($A87,Dec!$O$4:$R$208,4,FALSE),0)</f>
        <v>0</v>
      </c>
      <c r="AA87" s="6">
        <f>IF(Dec!$E89&gt;0,VLOOKUP($A87,Dec!$O$4:$T$208,5,FALSE)+Dec!L$4/1000,0)</f>
        <v>0</v>
      </c>
      <c r="AB87" s="16">
        <f t="shared" si="79"/>
        <v>0</v>
      </c>
      <c r="AC87" s="6">
        <f>IF(Jan!$E89&gt;0,VLOOKUP($A87,Jan!$O$4:$R$208,4,FALSE),0)</f>
        <v>0</v>
      </c>
      <c r="AD87" s="6">
        <f>IF(Jan!$E89&gt;0,VLOOKUP($A87,Jan!$O$4:$T$208,5,FALSE)+Jan!L$4/1000,0)</f>
        <v>0</v>
      </c>
      <c r="AE87" s="16">
        <f t="shared" si="80"/>
        <v>0</v>
      </c>
      <c r="AF87" s="6">
        <f>IF(Feb!$E89&gt;0,VLOOKUP($A87,Feb!$O$4:$R$208,4,FALSE),0)</f>
        <v>0</v>
      </c>
      <c r="AG87" s="6">
        <f>IF(Feb!$E89&gt;0,VLOOKUP($A87,Feb!$O$4:$T$208,5,FALSE)+Feb!L$4/1000,0)</f>
        <v>0</v>
      </c>
      <c r="AH87" s="16">
        <f t="shared" si="81"/>
        <v>0</v>
      </c>
      <c r="AI87" s="6">
        <f>IF(Mar!$E90&gt;0,VLOOKUP($A87,Mar!$O$4:$R$208,4,FALSE),0)</f>
        <v>0</v>
      </c>
      <c r="AJ87" s="6">
        <f>IF(Mar!$E90&gt;0,VLOOKUP($A87,Mar!$O$4:$T$208,5,FALSE)+Mar!L$4/1000,0)</f>
        <v>0</v>
      </c>
      <c r="AK87" s="16">
        <f t="shared" si="82"/>
        <v>0</v>
      </c>
      <c r="AN87" s="67">
        <f t="shared" si="83"/>
        <v>28.073044999999997</v>
      </c>
      <c r="AQ87" s="1" t="str">
        <f t="shared" si="104"/>
        <v>Peter Reid</v>
      </c>
      <c r="AR87" s="6">
        <f t="shared" si="123"/>
        <v>0</v>
      </c>
      <c r="AS87" s="6">
        <f t="shared" si="124"/>
        <v>0</v>
      </c>
      <c r="AT87" s="6">
        <f t="shared" si="125"/>
        <v>0</v>
      </c>
      <c r="AU87" s="6">
        <f t="shared" si="126"/>
        <v>0</v>
      </c>
      <c r="AV87" s="6">
        <f t="shared" si="127"/>
        <v>0</v>
      </c>
      <c r="AW87" s="6">
        <f t="shared" si="128"/>
        <v>0</v>
      </c>
      <c r="AX87" s="6">
        <f t="shared" si="129"/>
        <v>28.044999999999998</v>
      </c>
      <c r="AY87" s="6">
        <f t="shared" si="130"/>
        <v>0</v>
      </c>
      <c r="AZ87" s="6">
        <f t="shared" si="131"/>
        <v>0</v>
      </c>
      <c r="BA87" s="6">
        <f t="shared" si="132"/>
        <v>0</v>
      </c>
      <c r="BB87" s="6">
        <f t="shared" si="133"/>
        <v>0</v>
      </c>
      <c r="BC87" s="6">
        <f t="shared" si="134"/>
        <v>0</v>
      </c>
      <c r="BD87" s="6">
        <f t="shared" si="103"/>
        <v>0</v>
      </c>
      <c r="BE87" s="1">
        <f t="shared" si="135"/>
        <v>28.044999999999998</v>
      </c>
      <c r="BF87" s="1">
        <f t="shared" si="136"/>
        <v>0</v>
      </c>
      <c r="BG87" s="1">
        <f t="shared" si="137"/>
        <v>0</v>
      </c>
      <c r="BH87" s="1">
        <f t="shared" si="138"/>
        <v>0</v>
      </c>
      <c r="BI87" s="1">
        <f t="shared" si="139"/>
        <v>0</v>
      </c>
      <c r="BJ87" s="1">
        <f t="shared" si="140"/>
        <v>0</v>
      </c>
    </row>
    <row r="88" spans="1:62" x14ac:dyDescent="0.3">
      <c r="A88" s="1" t="s">
        <v>135</v>
      </c>
      <c r="B88" s="6">
        <f>IF(Apr!$E88&gt;0,VLOOKUP($A88,Apr!$O$4:$T$211,4,FALSE),0)</f>
        <v>0</v>
      </c>
      <c r="C88" s="6">
        <f>IF(Apr!$E88&gt;0,VLOOKUP($A88,Apr!$O$4:$T$211,5,FALSE)+Apr!L$4/1000,0)</f>
        <v>0</v>
      </c>
      <c r="D88" s="16">
        <f t="shared" si="71"/>
        <v>0</v>
      </c>
      <c r="E88" s="6">
        <f>IF(May!$E88&gt;0,VLOOKUP($A88,May!$O$4:$T$210,4,FALSE),0)</f>
        <v>0</v>
      </c>
      <c r="F88" s="6">
        <f>IF(May!$E88&gt;0,VLOOKUP($A88,May!$O$4:$T$210,5,FALSE)+May!L$4/1000,0)</f>
        <v>0</v>
      </c>
      <c r="G88" s="16">
        <f t="shared" si="72"/>
        <v>0</v>
      </c>
      <c r="H88" s="6">
        <f>IF(Jun!$E88&gt;0,VLOOKUP($A88,Jun!$O$4:$R$210,4,FALSE),0)</f>
        <v>0</v>
      </c>
      <c r="I88" s="6">
        <f>IF(Jun!$E88&gt;0,VLOOKUP($A88,Jun!$O$4:$T$210,5,FALSE)+Jun!L$4/1000,0)</f>
        <v>0</v>
      </c>
      <c r="J88" s="16">
        <f t="shared" si="73"/>
        <v>0</v>
      </c>
      <c r="K88" s="6">
        <f>IF(Jul!$E88&gt;0,VLOOKUP($A88,Jul!$O$4:$R$207,4,FALSE),0)</f>
        <v>0</v>
      </c>
      <c r="L88" s="6">
        <f>IF(Jul!$E88&gt;0,VLOOKUP($A88,Jul!$O$4:$T$207,5,FALSE)+Jul!$L$4/1000,0)</f>
        <v>0</v>
      </c>
      <c r="M88" s="16">
        <f t="shared" si="74"/>
        <v>0</v>
      </c>
      <c r="N88" s="6">
        <f>IF(Aug!$E88&gt;0,VLOOKUP($A88,Aug!$O$4:$R$207,4,FALSE),0)</f>
        <v>0</v>
      </c>
      <c r="O88" s="6">
        <f>IF(Aug!$E88&gt;0,VLOOKUP($A88,Aug!$O$4:$T$207,5,FALSE)+Aug!L$4/1000,0)</f>
        <v>0</v>
      </c>
      <c r="P88" s="16">
        <f t="shared" si="75"/>
        <v>0</v>
      </c>
      <c r="Q88" s="6">
        <f>IF(Sep!$E88&gt;0,VLOOKUP($A88,Sep!$O$4:$R$207,4,FALSE),0)</f>
        <v>0</v>
      </c>
      <c r="R88" s="6">
        <f>IF(Sep!$E88&gt;0,VLOOKUP($A88,Sep!$O$4:$T$207,5,FALSE)+Sep!L$4/1000,0)</f>
        <v>0</v>
      </c>
      <c r="S88" s="16">
        <f t="shared" si="76"/>
        <v>0</v>
      </c>
      <c r="T88" s="6">
        <f>IF(Oct!$E88&gt;0,VLOOKUP($A88,Oct!$O$4:$R$207,4,FALSE),0)</f>
        <v>0</v>
      </c>
      <c r="U88" s="6">
        <f>IF(Oct!$E88&gt;0,VLOOKUP($A88,Oct!$O$4:$T$207,5,FALSE)+Oct!L$4/1000,0)</f>
        <v>0</v>
      </c>
      <c r="V88" s="16">
        <f t="shared" si="77"/>
        <v>0</v>
      </c>
      <c r="W88" s="6">
        <f>IF(Nov!$E89&gt;0,VLOOKUP($A88,Nov!$O$4:$R$208,4,FALSE),0)</f>
        <v>0</v>
      </c>
      <c r="X88" s="6">
        <f>IF(Nov!$E89&gt;0,VLOOKUP($A88,Nov!$O$4:$T$208,5,FALSE)+Nov!L$4/1000,0)</f>
        <v>0</v>
      </c>
      <c r="Y88" s="16">
        <f t="shared" si="78"/>
        <v>0</v>
      </c>
      <c r="Z88" s="6">
        <f>IF(Dec!$E90&gt;0,VLOOKUP($A88,Dec!$O$4:$R$208,4,FALSE),0)</f>
        <v>0</v>
      </c>
      <c r="AA88" s="6">
        <f>IF(Dec!$E90&gt;0,VLOOKUP($A88,Dec!$O$4:$T$208,5,FALSE)+Dec!L$4/1000,0)</f>
        <v>0</v>
      </c>
      <c r="AB88" s="16">
        <f t="shared" si="79"/>
        <v>0</v>
      </c>
      <c r="AC88" s="6">
        <f>IF(Jan!$E90&gt;0,VLOOKUP($A88,Jan!$O$4:$R$208,4,FALSE),0)</f>
        <v>0</v>
      </c>
      <c r="AD88" s="6">
        <f>IF(Jan!$E90&gt;0,VLOOKUP($A88,Jan!$O$4:$T$208,5,FALSE)+Jan!L$4/1000,0)</f>
        <v>0</v>
      </c>
      <c r="AE88" s="16">
        <f t="shared" si="80"/>
        <v>0</v>
      </c>
      <c r="AF88" s="6">
        <f>IF(Feb!$E90&gt;0,VLOOKUP($A88,Feb!$O$4:$R$208,4,FALSE),0)</f>
        <v>0</v>
      </c>
      <c r="AG88" s="6">
        <f>IF(Feb!$E90&gt;0,VLOOKUP($A88,Feb!$O$4:$T$208,5,FALSE)+Feb!L$4/1000,0)</f>
        <v>0</v>
      </c>
      <c r="AH88" s="16">
        <f t="shared" si="81"/>
        <v>0</v>
      </c>
      <c r="AI88" s="6">
        <f>IF(Mar!$E91&gt;0,VLOOKUP($A88,Mar!$O$4:$R$208,4,FALSE),0)</f>
        <v>0</v>
      </c>
      <c r="AJ88" s="6">
        <f>IF(Mar!$E91&gt;0,VLOOKUP($A88,Mar!$O$4:$T$208,5,FALSE)+Mar!L$4/1000,0)</f>
        <v>0</v>
      </c>
      <c r="AK88" s="16">
        <f t="shared" si="82"/>
        <v>0</v>
      </c>
      <c r="AN88" s="67">
        <f t="shared" si="83"/>
        <v>0</v>
      </c>
      <c r="AO88" s="41"/>
      <c r="AQ88" s="1" t="str">
        <f t="shared" si="104"/>
        <v>Peter Thomson</v>
      </c>
      <c r="AR88" s="6">
        <f t="shared" si="123"/>
        <v>0</v>
      </c>
      <c r="AS88" s="6">
        <f t="shared" si="124"/>
        <v>0</v>
      </c>
      <c r="AT88" s="6">
        <f t="shared" si="125"/>
        <v>0</v>
      </c>
      <c r="AU88" s="6">
        <f t="shared" si="126"/>
        <v>0</v>
      </c>
      <c r="AV88" s="6">
        <f t="shared" si="127"/>
        <v>0</v>
      </c>
      <c r="AW88" s="6">
        <f t="shared" si="128"/>
        <v>0</v>
      </c>
      <c r="AX88" s="6">
        <f t="shared" si="129"/>
        <v>0</v>
      </c>
      <c r="AY88" s="6">
        <f t="shared" si="130"/>
        <v>0</v>
      </c>
      <c r="AZ88" s="6">
        <f t="shared" si="131"/>
        <v>0</v>
      </c>
      <c r="BA88" s="6">
        <f t="shared" si="132"/>
        <v>0</v>
      </c>
      <c r="BB88" s="6">
        <f t="shared" si="133"/>
        <v>0</v>
      </c>
      <c r="BC88" s="6">
        <f t="shared" si="134"/>
        <v>0</v>
      </c>
      <c r="BD88" s="6">
        <f t="shared" si="103"/>
        <v>0</v>
      </c>
      <c r="BE88" s="1">
        <f t="shared" si="135"/>
        <v>0</v>
      </c>
      <c r="BF88" s="1">
        <f t="shared" si="136"/>
        <v>0</v>
      </c>
      <c r="BG88" s="1">
        <f t="shared" si="137"/>
        <v>0</v>
      </c>
      <c r="BH88" s="1">
        <f t="shared" si="138"/>
        <v>0</v>
      </c>
      <c r="BI88" s="1">
        <f t="shared" si="139"/>
        <v>0</v>
      </c>
      <c r="BJ88" s="1">
        <f t="shared" si="140"/>
        <v>0</v>
      </c>
    </row>
    <row r="89" spans="1:62" x14ac:dyDescent="0.3">
      <c r="A89" s="1" t="s">
        <v>205</v>
      </c>
      <c r="B89" s="6">
        <f>IF(Apr!$E89&gt;0,VLOOKUP($A89,Apr!$O$4:$T$211,4,FALSE),0)</f>
        <v>0</v>
      </c>
      <c r="C89" s="6">
        <f>IF(Apr!$E89&gt;0,VLOOKUP($A89,Apr!$O$4:$T$211,5,FALSE)+Apr!L$4/1000,0)</f>
        <v>0</v>
      </c>
      <c r="D89" s="16">
        <f t="shared" si="71"/>
        <v>0</v>
      </c>
      <c r="E89" s="6">
        <f>IF(May!$E89&gt;0,VLOOKUP($A89,May!$O$4:$T$210,4,FALSE),0)</f>
        <v>0</v>
      </c>
      <c r="F89" s="6">
        <f>IF(May!$E89&gt;0,VLOOKUP($A89,May!$O$4:$T$210,5,FALSE)+May!L$4/1000,0)</f>
        <v>0</v>
      </c>
      <c r="G89" s="16">
        <f t="shared" si="72"/>
        <v>0</v>
      </c>
      <c r="H89" s="6">
        <f>IF(Jun!$E89&gt;0,VLOOKUP($A89,Jun!$O$4:$R$210,4,FALSE),0)</f>
        <v>0</v>
      </c>
      <c r="I89" s="6">
        <f>IF(Jun!$E89&gt;0,VLOOKUP($A89,Jun!$O$4:$T$210,5,FALSE)+Jun!L$4/1000,0)</f>
        <v>0</v>
      </c>
      <c r="J89" s="16">
        <f t="shared" si="73"/>
        <v>0</v>
      </c>
      <c r="K89" s="6">
        <f>IF(Jul!$E89&gt;0,VLOOKUP($A89,Jul!$O$4:$R$207,4,FALSE),0)</f>
        <v>0</v>
      </c>
      <c r="L89" s="6">
        <f>IF(Jul!$E89&gt;0,VLOOKUP($A89,Jul!$O$4:$T$207,5,FALSE)+Jul!$L$4/1000,0)</f>
        <v>0</v>
      </c>
      <c r="M89" s="16">
        <f t="shared" si="74"/>
        <v>0</v>
      </c>
      <c r="N89" s="6">
        <f>IF(Aug!$E89&gt;0,VLOOKUP($A89,Aug!$O$4:$R$207,4,FALSE),0)</f>
        <v>0</v>
      </c>
      <c r="O89" s="6">
        <f>IF(Aug!$E89&gt;0,VLOOKUP($A89,Aug!$O$4:$T$207,5,FALSE)+Aug!L$4/1000,0)</f>
        <v>0</v>
      </c>
      <c r="P89" s="16">
        <f t="shared" si="75"/>
        <v>0</v>
      </c>
      <c r="Q89" s="6">
        <f>IF(Sep!$E89&gt;0,VLOOKUP($A89,Sep!$O$4:$R$207,4,FALSE),0)</f>
        <v>0</v>
      </c>
      <c r="R89" s="6">
        <f>IF(Sep!$E89&gt;0,VLOOKUP($A89,Sep!$O$4:$T$207,5,FALSE)+Sep!L$4/1000,0)</f>
        <v>0</v>
      </c>
      <c r="S89" s="16">
        <f t="shared" si="76"/>
        <v>0</v>
      </c>
      <c r="T89" s="6">
        <f>IF(Oct!$E89&gt;0,VLOOKUP($A89,Oct!$O$4:$R$207,4,FALSE),0)</f>
        <v>0</v>
      </c>
      <c r="U89" s="6">
        <f>IF(Oct!$E89&gt;0,VLOOKUP($A89,Oct!$O$4:$T$207,5,FALSE)+Oct!L$4/1000,0)</f>
        <v>0</v>
      </c>
      <c r="V89" s="16">
        <f t="shared" si="77"/>
        <v>0</v>
      </c>
      <c r="W89" s="6">
        <f>IF(Nov!$E90&gt;0,VLOOKUP($A89,Nov!$O$4:$R$208,4,FALSE),0)</f>
        <v>0</v>
      </c>
      <c r="X89" s="6">
        <f>IF(Nov!$E90&gt;0,VLOOKUP($A89,Nov!$O$4:$T$208,5,FALSE)+Nov!L$4/1000,0)</f>
        <v>0</v>
      </c>
      <c r="Y89" s="16">
        <f t="shared" si="78"/>
        <v>0</v>
      </c>
      <c r="Z89" s="6">
        <f>IF(Dec!$E91&gt;0,VLOOKUP($A89,Dec!$O$4:$R$208,4,FALSE),0)</f>
        <v>0</v>
      </c>
      <c r="AA89" s="6">
        <f>IF(Dec!$E91&gt;0,VLOOKUP($A89,Dec!$O$4:$T$208,5,FALSE)+Dec!L$4/1000,0)</f>
        <v>0</v>
      </c>
      <c r="AB89" s="16">
        <f t="shared" si="79"/>
        <v>0</v>
      </c>
      <c r="AC89" s="6">
        <f>IF(Jan!$E91&gt;0,VLOOKUP($A89,Jan!$O$4:$R$208,4,FALSE),0)</f>
        <v>0</v>
      </c>
      <c r="AD89" s="6">
        <f>IF(Jan!$E91&gt;0,VLOOKUP($A89,Jan!$O$4:$T$208,5,FALSE)+Jan!L$4/1000,0)</f>
        <v>0</v>
      </c>
      <c r="AE89" s="16">
        <f t="shared" si="80"/>
        <v>0</v>
      </c>
      <c r="AF89" s="6">
        <f>IF(Feb!$E91&gt;0,VLOOKUP($A89,Feb!$O$4:$R$208,4,FALSE),0)</f>
        <v>0</v>
      </c>
      <c r="AG89" s="6">
        <f>IF(Feb!$E91&gt;0,VLOOKUP($A89,Feb!$O$4:$T$208,5,FALSE)+Feb!L$4/1000,0)</f>
        <v>0</v>
      </c>
      <c r="AH89" s="16">
        <f t="shared" si="81"/>
        <v>0</v>
      </c>
      <c r="AI89" s="6">
        <f>IF(Mar!$E92&gt;0,VLOOKUP($A89,Mar!$O$4:$R$208,4,FALSE),0)</f>
        <v>0</v>
      </c>
      <c r="AJ89" s="6">
        <f>IF(Mar!$E92&gt;0,VLOOKUP($A89,Mar!$O$4:$T$208,5,FALSE)+Mar!L$4/1000,0)</f>
        <v>0</v>
      </c>
      <c r="AK89" s="16">
        <f t="shared" si="82"/>
        <v>0</v>
      </c>
      <c r="AN89" s="67">
        <f t="shared" si="83"/>
        <v>0</v>
      </c>
      <c r="AQ89" s="1" t="str">
        <f t="shared" si="104"/>
        <v>Phil Buller</v>
      </c>
      <c r="AR89" s="6">
        <f t="shared" si="123"/>
        <v>0</v>
      </c>
      <c r="AS89" s="6">
        <f t="shared" si="124"/>
        <v>0</v>
      </c>
      <c r="AT89" s="6">
        <f t="shared" si="125"/>
        <v>0</v>
      </c>
      <c r="AU89" s="6">
        <f t="shared" si="126"/>
        <v>0</v>
      </c>
      <c r="AV89" s="6">
        <f t="shared" si="127"/>
        <v>0</v>
      </c>
      <c r="AW89" s="6">
        <f t="shared" si="128"/>
        <v>0</v>
      </c>
      <c r="AX89" s="6">
        <f t="shared" si="129"/>
        <v>0</v>
      </c>
      <c r="AY89" s="6">
        <f t="shared" si="130"/>
        <v>0</v>
      </c>
      <c r="AZ89" s="6">
        <f t="shared" si="131"/>
        <v>0</v>
      </c>
      <c r="BA89" s="6">
        <f t="shared" si="132"/>
        <v>0</v>
      </c>
      <c r="BB89" s="6">
        <f t="shared" si="133"/>
        <v>0</v>
      </c>
      <c r="BC89" s="6">
        <f t="shared" si="134"/>
        <v>0</v>
      </c>
      <c r="BD89" s="6">
        <f t="shared" si="103"/>
        <v>0</v>
      </c>
      <c r="BE89" s="1">
        <f t="shared" si="135"/>
        <v>0</v>
      </c>
      <c r="BF89" s="1">
        <f t="shared" si="136"/>
        <v>0</v>
      </c>
      <c r="BG89" s="1">
        <f t="shared" si="137"/>
        <v>0</v>
      </c>
      <c r="BH89" s="1">
        <f t="shared" si="138"/>
        <v>0</v>
      </c>
      <c r="BI89" s="1">
        <f t="shared" si="139"/>
        <v>0</v>
      </c>
      <c r="BJ89" s="1">
        <f t="shared" si="140"/>
        <v>0</v>
      </c>
    </row>
    <row r="90" spans="1:62" x14ac:dyDescent="0.3">
      <c r="A90" s="1" t="s">
        <v>206</v>
      </c>
      <c r="B90" s="6">
        <f>IF(Apr!$E90&gt;0,VLOOKUP($A90,Apr!$O$4:$T$211,4,FALSE),0)</f>
        <v>0</v>
      </c>
      <c r="C90" s="6">
        <f>IF(Apr!$E90&gt;0,VLOOKUP($A90,Apr!$O$4:$T$211,5,FALSE)+Apr!L$4/1000,0)</f>
        <v>0</v>
      </c>
      <c r="D90" s="16">
        <f t="shared" si="71"/>
        <v>0</v>
      </c>
      <c r="E90" s="6">
        <f>IF(May!$E90&gt;0,VLOOKUP($A90,May!$O$4:$T$210,4,FALSE),0)</f>
        <v>0</v>
      </c>
      <c r="F90" s="6">
        <f>IF(May!$E90&gt;0,VLOOKUP($A90,May!$O$4:$T$210,5,FALSE)+May!L$4/1000,0)</f>
        <v>0</v>
      </c>
      <c r="G90" s="16">
        <f t="shared" si="72"/>
        <v>0</v>
      </c>
      <c r="H90" s="6">
        <f>IF(Jun!$E90&gt;0,VLOOKUP($A90,Jun!$O$4:$R$210,4,FALSE),0)</f>
        <v>0</v>
      </c>
      <c r="I90" s="6">
        <f>IF(Jun!$E90&gt;0,VLOOKUP($A90,Jun!$O$4:$T$210,5,FALSE)+Jun!L$4/1000,0)</f>
        <v>0</v>
      </c>
      <c r="J90" s="16">
        <f t="shared" si="73"/>
        <v>0</v>
      </c>
      <c r="K90" s="6">
        <f>IF(Jul!$E90&gt;0,VLOOKUP($A90,Jul!$O$4:$R$207,4,FALSE),0)</f>
        <v>0</v>
      </c>
      <c r="L90" s="6">
        <f>IF(Jul!$E90&gt;0,VLOOKUP($A90,Jul!$O$4:$T$207,5,FALSE)+Jul!$L$4/1000,0)</f>
        <v>0</v>
      </c>
      <c r="M90" s="16">
        <f t="shared" si="74"/>
        <v>0</v>
      </c>
      <c r="N90" s="6">
        <f>IF(Aug!$E90&gt;0,VLOOKUP($A90,Aug!$O$4:$R$207,4,FALSE),0)</f>
        <v>0</v>
      </c>
      <c r="O90" s="6">
        <f>IF(Aug!$E90&gt;0,VLOOKUP($A90,Aug!$O$4:$T$207,5,FALSE)+Aug!L$4/1000,0)</f>
        <v>0</v>
      </c>
      <c r="P90" s="16">
        <f t="shared" si="75"/>
        <v>0</v>
      </c>
      <c r="Q90" s="6">
        <f>IF(Sep!$E90&gt;0,VLOOKUP($A90,Sep!$O$4:$R$207,4,FALSE),0)</f>
        <v>0</v>
      </c>
      <c r="R90" s="6">
        <f>IF(Sep!$E90&gt;0,VLOOKUP($A90,Sep!$O$4:$T$207,5,FALSE)+Sep!L$4/1000,0)</f>
        <v>0</v>
      </c>
      <c r="S90" s="16">
        <f t="shared" si="76"/>
        <v>0</v>
      </c>
      <c r="T90" s="6">
        <f>IF(Oct!$E90&gt;0,VLOOKUP($A90,Oct!$O$4:$R$207,4,FALSE),0)</f>
        <v>0</v>
      </c>
      <c r="U90" s="6">
        <f>IF(Oct!$E90&gt;0,VLOOKUP($A90,Oct!$O$4:$T$207,5,FALSE)+Oct!L$4/1000,0)</f>
        <v>0</v>
      </c>
      <c r="V90" s="16">
        <f t="shared" si="77"/>
        <v>0</v>
      </c>
      <c r="W90" s="6">
        <f>IF(Nov!$E91&gt;0,VLOOKUP($A90,Nov!$O$4:$R$208,4,FALSE),0)</f>
        <v>0</v>
      </c>
      <c r="X90" s="6">
        <f>IF(Nov!$E91&gt;0,VLOOKUP($A90,Nov!$O$4:$T$208,5,FALSE)+Nov!L$4/1000,0)</f>
        <v>0</v>
      </c>
      <c r="Y90" s="16">
        <f t="shared" si="78"/>
        <v>0</v>
      </c>
      <c r="Z90" s="6">
        <f>IF(Dec!$E92&gt;0,VLOOKUP($A90,Dec!$O$4:$R$208,4,FALSE),0)</f>
        <v>0</v>
      </c>
      <c r="AA90" s="6">
        <f>IF(Dec!$E92&gt;0,VLOOKUP($A90,Dec!$O$4:$T$208,5,FALSE)+Dec!L$4/1000,0)</f>
        <v>0</v>
      </c>
      <c r="AB90" s="16">
        <f t="shared" si="79"/>
        <v>0</v>
      </c>
      <c r="AC90" s="6">
        <f>IF(Jan!$E92&gt;0,VLOOKUP($A90,Jan!$O$4:$R$208,4,FALSE),0)</f>
        <v>0</v>
      </c>
      <c r="AD90" s="6">
        <f>IF(Jan!$E92&gt;0,VLOOKUP($A90,Jan!$O$4:$T$208,5,FALSE)+Jan!L$4/1000,0)</f>
        <v>0</v>
      </c>
      <c r="AE90" s="16">
        <f t="shared" si="80"/>
        <v>0</v>
      </c>
      <c r="AF90" s="6">
        <f>IF(Feb!$E92&gt;0,VLOOKUP($A90,Feb!$O$4:$R$208,4,FALSE),0)</f>
        <v>0</v>
      </c>
      <c r="AG90" s="6">
        <f>IF(Feb!$E92&gt;0,VLOOKUP($A90,Feb!$O$4:$T$208,5,FALSE)+Feb!L$4/1000,0)</f>
        <v>0</v>
      </c>
      <c r="AH90" s="16">
        <f t="shared" si="81"/>
        <v>0</v>
      </c>
      <c r="AI90" s="6">
        <f>IF(Mar!$E93&gt;0,VLOOKUP($A90,Mar!$O$4:$R$208,4,FALSE),0)</f>
        <v>0</v>
      </c>
      <c r="AJ90" s="6">
        <f>IF(Mar!$E93&gt;0,VLOOKUP($A90,Mar!$O$4:$T$208,5,FALSE)+Mar!L$4/1000,0)</f>
        <v>0</v>
      </c>
      <c r="AK90" s="16">
        <f t="shared" si="82"/>
        <v>0</v>
      </c>
      <c r="AN90" s="67">
        <f t="shared" si="83"/>
        <v>0</v>
      </c>
      <c r="AQ90" s="1" t="str">
        <f t="shared" si="104"/>
        <v>Rebecca Willetts</v>
      </c>
      <c r="AR90" s="6">
        <f t="shared" si="123"/>
        <v>0</v>
      </c>
      <c r="AS90" s="6">
        <f t="shared" si="124"/>
        <v>0</v>
      </c>
      <c r="AT90" s="6">
        <f t="shared" si="125"/>
        <v>0</v>
      </c>
      <c r="AU90" s="6">
        <f t="shared" si="126"/>
        <v>0</v>
      </c>
      <c r="AV90" s="6">
        <f t="shared" si="127"/>
        <v>0</v>
      </c>
      <c r="AW90" s="6">
        <f t="shared" si="128"/>
        <v>0</v>
      </c>
      <c r="AX90" s="6">
        <f t="shared" si="129"/>
        <v>0</v>
      </c>
      <c r="AY90" s="6">
        <f t="shared" si="130"/>
        <v>0</v>
      </c>
      <c r="AZ90" s="6">
        <f t="shared" si="131"/>
        <v>0</v>
      </c>
      <c r="BA90" s="6">
        <f t="shared" si="132"/>
        <v>0</v>
      </c>
      <c r="BB90" s="6">
        <f t="shared" si="133"/>
        <v>0</v>
      </c>
      <c r="BC90" s="6">
        <f t="shared" si="134"/>
        <v>0</v>
      </c>
      <c r="BD90" s="6">
        <f t="shared" si="103"/>
        <v>0</v>
      </c>
      <c r="BE90" s="1">
        <f t="shared" si="135"/>
        <v>0</v>
      </c>
      <c r="BF90" s="1">
        <f t="shared" si="136"/>
        <v>0</v>
      </c>
      <c r="BG90" s="1">
        <f t="shared" si="137"/>
        <v>0</v>
      </c>
      <c r="BH90" s="1">
        <f t="shared" si="138"/>
        <v>0</v>
      </c>
      <c r="BI90" s="1">
        <f t="shared" si="139"/>
        <v>0</v>
      </c>
      <c r="BJ90" s="1">
        <f t="shared" si="140"/>
        <v>0</v>
      </c>
    </row>
    <row r="91" spans="1:62" x14ac:dyDescent="0.3">
      <c r="A91" s="1" t="s">
        <v>11</v>
      </c>
      <c r="B91" s="6">
        <f>IF(Apr!$E91&gt;0,VLOOKUP($A91,Apr!$O$4:$T$211,4,FALSE),0)</f>
        <v>0</v>
      </c>
      <c r="C91" s="6">
        <f>IF(Apr!$E91&gt;0,VLOOKUP($A91,Apr!$O$4:$T$211,5,FALSE)+Apr!L$4/1000,0)</f>
        <v>0</v>
      </c>
      <c r="D91" s="16">
        <f t="shared" si="71"/>
        <v>0</v>
      </c>
      <c r="E91" s="6">
        <f>IF(May!$E91&gt;0,VLOOKUP($A91,May!$O$4:$T$210,4,FALSE),0)</f>
        <v>0</v>
      </c>
      <c r="F91" s="6">
        <f>IF(May!$E91&gt;0,VLOOKUP($A91,May!$O$4:$T$210,5,FALSE)+May!L$4/1000,0)</f>
        <v>0</v>
      </c>
      <c r="G91" s="16">
        <f t="shared" si="72"/>
        <v>0</v>
      </c>
      <c r="H91" s="6">
        <f>IF(Jun!$E91&gt;0,VLOOKUP($A91,Jun!$O$4:$R$210,4,FALSE),0)</f>
        <v>0</v>
      </c>
      <c r="I91" s="6">
        <f>IF(Jun!$E91&gt;0,VLOOKUP($A91,Jun!$O$4:$T$210,5,FALSE)+Jun!L$4/1000,0)</f>
        <v>0</v>
      </c>
      <c r="J91" s="16">
        <f t="shared" si="73"/>
        <v>0</v>
      </c>
      <c r="K91" s="6">
        <f>IF(Jul!$E91&gt;0,VLOOKUP($A91,Jul!$O$4:$R$207,4,FALSE),0)</f>
        <v>0</v>
      </c>
      <c r="L91" s="6">
        <f>IF(Jul!$E91&gt;0,VLOOKUP($A91,Jul!$O$4:$T$207,5,FALSE)+Jul!$L$4/1000,0)</f>
        <v>0</v>
      </c>
      <c r="M91" s="16">
        <f t="shared" si="74"/>
        <v>0</v>
      </c>
      <c r="N91" s="6">
        <f>IF(Aug!$E91&gt;0,VLOOKUP($A91,Aug!$O$4:$R$207,4,FALSE),0)</f>
        <v>0</v>
      </c>
      <c r="O91" s="6">
        <f>IF(Aug!$E91&gt;0,VLOOKUP($A91,Aug!$O$4:$T$207,5,FALSE)+Aug!L$4/1000,0)</f>
        <v>0</v>
      </c>
      <c r="P91" s="16">
        <f t="shared" si="75"/>
        <v>0</v>
      </c>
      <c r="Q91" s="6">
        <f>IF(Sep!$E91&gt;0,VLOOKUP($A91,Sep!$O$4:$R$207,4,FALSE),0)</f>
        <v>26</v>
      </c>
      <c r="R91" s="6">
        <f>IF(Sep!$E91&gt;0,VLOOKUP($A91,Sep!$O$4:$T$207,5,FALSE)+Sep!L$4/1000,0)</f>
        <v>1.6E-2</v>
      </c>
      <c r="S91" s="16">
        <f t="shared" si="76"/>
        <v>26.041999999999998</v>
      </c>
      <c r="T91" s="6">
        <f>IF(Oct!$E91&gt;0,VLOOKUP($A91,Oct!$O$4:$R$207,4,FALSE),0)</f>
        <v>0</v>
      </c>
      <c r="U91" s="6">
        <f>IF(Oct!$E91&gt;0,VLOOKUP($A91,Oct!$O$4:$T$207,5,FALSE)+Oct!L$4/1000,0)</f>
        <v>0</v>
      </c>
      <c r="V91" s="16">
        <f t="shared" si="77"/>
        <v>0</v>
      </c>
      <c r="W91" s="6">
        <f>IF(Nov!$E92&gt;0,VLOOKUP($A91,Nov!$O$4:$R$208,4,FALSE),0)</f>
        <v>28</v>
      </c>
      <c r="X91" s="6">
        <f>IF(Nov!$E92&gt;0,VLOOKUP($A91,Nov!$O$4:$T$208,5,FALSE)+Nov!L$4/1000,0)</f>
        <v>1.4999999999999999E-2</v>
      </c>
      <c r="Y91" s="16">
        <f t="shared" si="78"/>
        <v>28.042999999999999</v>
      </c>
      <c r="Z91" s="6">
        <f>IF(Dec!$E93&gt;0,VLOOKUP($A91,Dec!$O$4:$R$208,4,FALSE),0)</f>
        <v>0</v>
      </c>
      <c r="AA91" s="6">
        <f>IF(Dec!$E93&gt;0,VLOOKUP($A91,Dec!$O$4:$T$208,5,FALSE)+Dec!L$4/1000,0)</f>
        <v>0</v>
      </c>
      <c r="AB91" s="16">
        <f t="shared" si="79"/>
        <v>0</v>
      </c>
      <c r="AC91" s="6">
        <f>IF(Jan!$E93&gt;0,VLOOKUP($A91,Jan!$O$4:$R$208,4,FALSE),0)</f>
        <v>0</v>
      </c>
      <c r="AD91" s="6">
        <f>IF(Jan!$E93&gt;0,VLOOKUP($A91,Jan!$O$4:$T$208,5,FALSE)+Jan!L$4/1000,0)</f>
        <v>0</v>
      </c>
      <c r="AE91" s="16">
        <f t="shared" si="80"/>
        <v>0</v>
      </c>
      <c r="AF91" s="6">
        <f>IF(Feb!$E93&gt;0,VLOOKUP($A91,Feb!$O$4:$R$208,4,FALSE),0)</f>
        <v>0</v>
      </c>
      <c r="AG91" s="6">
        <f>IF(Feb!$E93&gt;0,VLOOKUP($A91,Feb!$O$4:$T$208,5,FALSE)+Feb!L$4/1000,0)</f>
        <v>0</v>
      </c>
      <c r="AH91" s="16">
        <f t="shared" si="81"/>
        <v>0</v>
      </c>
      <c r="AI91" s="6">
        <f>IF(Mar!$E94&gt;0,VLOOKUP($A91,Mar!$O$4:$R$208,4,FALSE),0)</f>
        <v>0</v>
      </c>
      <c r="AJ91" s="6">
        <f>IF(Mar!$E94&gt;0,VLOOKUP($A91,Mar!$O$4:$T$208,5,FALSE)+Mar!L$4/1000,0)</f>
        <v>0</v>
      </c>
      <c r="AK91" s="16">
        <f t="shared" si="82"/>
        <v>0</v>
      </c>
      <c r="AN91" s="67">
        <f t="shared" si="83"/>
        <v>54.121723666666654</v>
      </c>
      <c r="AQ91" s="1" t="str">
        <f t="shared" si="104"/>
        <v>Richard Storey</v>
      </c>
      <c r="AR91" s="6">
        <f t="shared" si="123"/>
        <v>0</v>
      </c>
      <c r="AS91" s="6">
        <f t="shared" si="124"/>
        <v>0</v>
      </c>
      <c r="AT91" s="6">
        <f t="shared" si="125"/>
        <v>0</v>
      </c>
      <c r="AU91" s="6">
        <f t="shared" si="126"/>
        <v>0</v>
      </c>
      <c r="AV91" s="6">
        <f t="shared" si="127"/>
        <v>0</v>
      </c>
      <c r="AW91" s="6">
        <f t="shared" si="128"/>
        <v>26.041999999999998</v>
      </c>
      <c r="AX91" s="6">
        <f t="shared" si="129"/>
        <v>0</v>
      </c>
      <c r="AY91" s="6">
        <f t="shared" si="130"/>
        <v>28.042999999999999</v>
      </c>
      <c r="AZ91" s="6">
        <f t="shared" si="131"/>
        <v>0</v>
      </c>
      <c r="BA91" s="6">
        <f t="shared" si="132"/>
        <v>0</v>
      </c>
      <c r="BB91" s="6">
        <f t="shared" si="133"/>
        <v>0</v>
      </c>
      <c r="BC91" s="6">
        <f t="shared" si="134"/>
        <v>0</v>
      </c>
      <c r="BD91" s="6">
        <f t="shared" si="103"/>
        <v>0</v>
      </c>
      <c r="BE91" s="1">
        <f t="shared" si="135"/>
        <v>28.042999999999999</v>
      </c>
      <c r="BF91" s="1">
        <f t="shared" si="136"/>
        <v>26.041999999999998</v>
      </c>
      <c r="BG91" s="1">
        <f t="shared" si="137"/>
        <v>0</v>
      </c>
      <c r="BH91" s="1">
        <f t="shared" si="138"/>
        <v>0</v>
      </c>
      <c r="BI91" s="1">
        <f t="shared" si="139"/>
        <v>0</v>
      </c>
      <c r="BJ91" s="1">
        <f t="shared" si="140"/>
        <v>0</v>
      </c>
    </row>
    <row r="92" spans="1:62" x14ac:dyDescent="0.3">
      <c r="A92" s="1" t="s">
        <v>207</v>
      </c>
      <c r="B92" s="6">
        <f>IF(Apr!$E92&gt;0,VLOOKUP($A92,Apr!$O$4:$T$211,4,FALSE),0)</f>
        <v>39</v>
      </c>
      <c r="C92" s="6">
        <f>IF(Apr!$E92&gt;0,VLOOKUP($A92,Apr!$O$4:$T$211,5,FALSE)+Apr!L$4/1000,0)</f>
        <v>1.7999999999999999E-2</v>
      </c>
      <c r="D92" s="16">
        <f t="shared" si="71"/>
        <v>39.057000000000002</v>
      </c>
      <c r="E92" s="6">
        <f>IF(May!$E92&gt;0,VLOOKUP($A92,May!$O$4:$T$210,4,FALSE),0)</f>
        <v>0</v>
      </c>
      <c r="F92" s="6">
        <f>IF(May!$E92&gt;0,VLOOKUP($A92,May!$O$4:$T$210,5,FALSE)+May!L$4/1000,0)</f>
        <v>0</v>
      </c>
      <c r="G92" s="16">
        <f t="shared" si="72"/>
        <v>0</v>
      </c>
      <c r="H92" s="6">
        <f>IF(Jun!$E92&gt;0,VLOOKUP($A92,Jun!$O$4:$R$210,4,FALSE),0)</f>
        <v>31</v>
      </c>
      <c r="I92" s="6">
        <f>IF(Jun!$E92&gt;0,VLOOKUP($A92,Jun!$O$4:$T$210,5,FALSE)+Jun!L$4/1000,0)</f>
        <v>1.9E-2</v>
      </c>
      <c r="J92" s="16">
        <f t="shared" si="73"/>
        <v>31.049999999999997</v>
      </c>
      <c r="K92" s="6">
        <f>IF(Jul!$E92&gt;0,VLOOKUP($A92,Jul!$O$4:$R$207,4,FALSE),0)</f>
        <v>0</v>
      </c>
      <c r="L92" s="6">
        <f>IF(Jul!$E92&gt;0,VLOOKUP($A92,Jul!$O$4:$T$207,5,FALSE)+Jul!$L$4/1000,0)</f>
        <v>0</v>
      </c>
      <c r="M92" s="16">
        <f t="shared" si="74"/>
        <v>0</v>
      </c>
      <c r="N92" s="6">
        <f>IF(Aug!$E92&gt;0,VLOOKUP($A92,Aug!$O$4:$R$207,4,FALSE),0)</f>
        <v>0</v>
      </c>
      <c r="O92" s="6">
        <f>IF(Aug!$E92&gt;0,VLOOKUP($A92,Aug!$O$4:$T$207,5,FALSE)+Aug!L$4/1000,0)</f>
        <v>0</v>
      </c>
      <c r="P92" s="16">
        <f t="shared" si="75"/>
        <v>0</v>
      </c>
      <c r="Q92" s="6">
        <f>IF(Sep!$E92&gt;0,VLOOKUP($A92,Sep!$O$4:$R$207,4,FALSE),0)</f>
        <v>0</v>
      </c>
      <c r="R92" s="6">
        <f>IF(Sep!$E92&gt;0,VLOOKUP($A92,Sep!$O$4:$T$207,5,FALSE)+Sep!L$4/1000,0)</f>
        <v>0</v>
      </c>
      <c r="S92" s="16">
        <f t="shared" si="76"/>
        <v>0</v>
      </c>
      <c r="T92" s="6">
        <f>IF(Oct!$E92&gt;0,VLOOKUP($A92,Oct!$O$4:$R$207,4,FALSE),0)</f>
        <v>0</v>
      </c>
      <c r="U92" s="6">
        <f>IF(Oct!$E92&gt;0,VLOOKUP($A92,Oct!$O$4:$T$207,5,FALSE)+Oct!L$4/1000,0)</f>
        <v>0</v>
      </c>
      <c r="V92" s="16">
        <f t="shared" si="77"/>
        <v>0</v>
      </c>
      <c r="W92" s="6">
        <f>IF(Nov!$E93&gt;0,VLOOKUP($A92,Nov!$O$4:$R$208,4,FALSE),0)</f>
        <v>0</v>
      </c>
      <c r="X92" s="6">
        <f>IF(Nov!$E93&gt;0,VLOOKUP($A92,Nov!$O$4:$T$208,5,FALSE)+Nov!L$4/1000,0)</f>
        <v>0</v>
      </c>
      <c r="Y92" s="16">
        <f t="shared" si="78"/>
        <v>0</v>
      </c>
      <c r="Z92" s="6">
        <f>IF(Dec!$E94&gt;0,VLOOKUP($A92,Dec!$O$4:$R$208,4,FALSE),0)</f>
        <v>0</v>
      </c>
      <c r="AA92" s="6">
        <f>IF(Dec!$E94&gt;0,VLOOKUP($A92,Dec!$O$4:$T$208,5,FALSE)+Dec!L$4/1000,0)</f>
        <v>0</v>
      </c>
      <c r="AB92" s="16">
        <f t="shared" si="79"/>
        <v>0</v>
      </c>
      <c r="AC92" s="6">
        <f>IF(Jan!$E94&gt;0,VLOOKUP($A92,Jan!$O$4:$R$208,4,FALSE),0)</f>
        <v>0</v>
      </c>
      <c r="AD92" s="6">
        <f>IF(Jan!$E94&gt;0,VLOOKUP($A92,Jan!$O$4:$T$208,5,FALSE)+Jan!L$4/1000,0)</f>
        <v>0</v>
      </c>
      <c r="AE92" s="16">
        <f t="shared" si="80"/>
        <v>0</v>
      </c>
      <c r="AF92" s="6">
        <f>IF(Feb!$E94&gt;0,VLOOKUP($A92,Feb!$O$4:$R$208,4,FALSE),0)</f>
        <v>0</v>
      </c>
      <c r="AG92" s="6">
        <f>IF(Feb!$E94&gt;0,VLOOKUP($A92,Feb!$O$4:$T$208,5,FALSE)+Feb!L$4/1000,0)</f>
        <v>0</v>
      </c>
      <c r="AH92" s="16">
        <f t="shared" si="81"/>
        <v>0</v>
      </c>
      <c r="AI92" s="6">
        <f>IF(Mar!$E95&gt;0,VLOOKUP($A92,Mar!$O$4:$R$208,4,FALSE),0)</f>
        <v>0</v>
      </c>
      <c r="AJ92" s="6">
        <f>IF(Mar!$E95&gt;0,VLOOKUP($A92,Mar!$O$4:$T$208,5,FALSE)+Mar!L$4/1000,0)</f>
        <v>0</v>
      </c>
      <c r="AK92" s="16">
        <f t="shared" si="82"/>
        <v>0</v>
      </c>
      <c r="AN92" s="67">
        <f t="shared" si="83"/>
        <v>70.156407000000002</v>
      </c>
      <c r="AQ92" s="1" t="str">
        <f t="shared" si="104"/>
        <v>Rosie Eagles</v>
      </c>
      <c r="AR92" s="6">
        <f t="shared" si="123"/>
        <v>39.057000000000002</v>
      </c>
      <c r="AS92" s="6">
        <f t="shared" si="124"/>
        <v>0</v>
      </c>
      <c r="AT92" s="6">
        <f t="shared" si="125"/>
        <v>31.049999999999997</v>
      </c>
      <c r="AU92" s="6">
        <f t="shared" si="126"/>
        <v>0</v>
      </c>
      <c r="AV92" s="6">
        <f t="shared" si="127"/>
        <v>0</v>
      </c>
      <c r="AW92" s="6">
        <f t="shared" si="128"/>
        <v>0</v>
      </c>
      <c r="AX92" s="6">
        <f t="shared" si="129"/>
        <v>0</v>
      </c>
      <c r="AY92" s="6">
        <f t="shared" si="130"/>
        <v>0</v>
      </c>
      <c r="AZ92" s="6">
        <f t="shared" si="131"/>
        <v>0</v>
      </c>
      <c r="BA92" s="6">
        <f t="shared" si="132"/>
        <v>0</v>
      </c>
      <c r="BB92" s="6">
        <f t="shared" si="133"/>
        <v>0</v>
      </c>
      <c r="BC92" s="6">
        <f t="shared" si="134"/>
        <v>0</v>
      </c>
      <c r="BD92" s="6">
        <f t="shared" si="103"/>
        <v>0</v>
      </c>
      <c r="BE92" s="1">
        <f t="shared" si="135"/>
        <v>39.057000000000002</v>
      </c>
      <c r="BF92" s="1">
        <f t="shared" si="136"/>
        <v>31.049999999999997</v>
      </c>
      <c r="BG92" s="1">
        <f t="shared" si="137"/>
        <v>0</v>
      </c>
      <c r="BH92" s="1">
        <f t="shared" si="138"/>
        <v>0</v>
      </c>
      <c r="BI92" s="1">
        <f t="shared" si="139"/>
        <v>0</v>
      </c>
      <c r="BJ92" s="1">
        <f t="shared" si="140"/>
        <v>0</v>
      </c>
    </row>
    <row r="93" spans="1:62" x14ac:dyDescent="0.3">
      <c r="A93" s="1" t="s">
        <v>6</v>
      </c>
      <c r="B93" s="6">
        <f>IF(Apr!$E93&gt;0,VLOOKUP($A93,Apr!$O$4:$T$211,4,FALSE),0)</f>
        <v>0</v>
      </c>
      <c r="C93" s="6">
        <f>IF(Apr!$E93&gt;0,VLOOKUP($A93,Apr!$O$4:$T$211,5,FALSE)+Apr!L$4/1000,0)</f>
        <v>0</v>
      </c>
      <c r="D93" s="16">
        <f t="shared" si="71"/>
        <v>0</v>
      </c>
      <c r="E93" s="6">
        <f>IF(May!$E93&gt;0,VLOOKUP($A93,May!$O$4:$T$210,4,FALSE),0)</f>
        <v>0</v>
      </c>
      <c r="F93" s="6">
        <f>IF(May!$E93&gt;0,VLOOKUP($A93,May!$O$4:$T$210,5,FALSE)+May!L$4/1000,0)</f>
        <v>0</v>
      </c>
      <c r="G93" s="16">
        <f t="shared" si="72"/>
        <v>0</v>
      </c>
      <c r="H93" s="6">
        <f>IF(Jun!$E93&gt;0,VLOOKUP($A93,Jun!$O$4:$R$210,4,FALSE),0)</f>
        <v>22</v>
      </c>
      <c r="I93" s="6">
        <f>IF(Jun!$E93&gt;0,VLOOKUP($A93,Jun!$O$4:$T$210,5,FALSE)+Jun!L$4/1000,0)</f>
        <v>1.9E-2</v>
      </c>
      <c r="J93" s="16">
        <f t="shared" si="73"/>
        <v>22.040999999999997</v>
      </c>
      <c r="K93" s="6">
        <f>IF(Jul!$E93&gt;0,VLOOKUP($A93,Jul!$O$4:$R$207,4,FALSE),0)</f>
        <v>0</v>
      </c>
      <c r="L93" s="6">
        <f>IF(Jul!$E93&gt;0,VLOOKUP($A93,Jul!$O$4:$T$207,5,FALSE)+Jul!$L$4/1000,0)</f>
        <v>0</v>
      </c>
      <c r="M93" s="16">
        <f t="shared" si="74"/>
        <v>0</v>
      </c>
      <c r="N93" s="6">
        <f>IF(Aug!$E93&gt;0,VLOOKUP($A93,Aug!$O$4:$R$207,4,FALSE),0)</f>
        <v>0</v>
      </c>
      <c r="O93" s="6">
        <f>IF(Aug!$E93&gt;0,VLOOKUP($A93,Aug!$O$4:$T$207,5,FALSE)+Aug!L$4/1000,0)</f>
        <v>0</v>
      </c>
      <c r="P93" s="16">
        <f t="shared" si="75"/>
        <v>0</v>
      </c>
      <c r="Q93" s="6">
        <f>IF(Sep!$E93&gt;0,VLOOKUP($A93,Sep!$O$4:$R$207,4,FALSE),0)</f>
        <v>0</v>
      </c>
      <c r="R93" s="6">
        <f>IF(Sep!$E93&gt;0,VLOOKUP($A93,Sep!$O$4:$T$207,5,FALSE)+Sep!L$4/1000,0)</f>
        <v>0</v>
      </c>
      <c r="S93" s="16">
        <f t="shared" si="76"/>
        <v>0</v>
      </c>
      <c r="T93" s="6">
        <f>IF(Oct!$E93&gt;0,VLOOKUP($A93,Oct!$O$4:$R$207,4,FALSE),0)</f>
        <v>0</v>
      </c>
      <c r="U93" s="6">
        <f>IF(Oct!$E93&gt;0,VLOOKUP($A93,Oct!$O$4:$T$207,5,FALSE)+Oct!L$4/1000,0)</f>
        <v>0</v>
      </c>
      <c r="V93" s="16">
        <f t="shared" si="77"/>
        <v>0</v>
      </c>
      <c r="W93" s="6">
        <f>IF(Nov!$E94&gt;0,VLOOKUP($A93,Nov!$O$4:$R$208,4,FALSE),0)</f>
        <v>0</v>
      </c>
      <c r="X93" s="6">
        <f>IF(Nov!$E94&gt;0,VLOOKUP($A93,Nov!$O$4:$T$208,5,FALSE)+Nov!L$4/1000,0)</f>
        <v>0</v>
      </c>
      <c r="Y93" s="16">
        <f t="shared" si="78"/>
        <v>0</v>
      </c>
      <c r="Z93" s="6">
        <f>IF(Dec!$E95&gt;0,VLOOKUP($A93,Dec!$O$4:$R$208,4,FALSE),0)</f>
        <v>0</v>
      </c>
      <c r="AA93" s="6">
        <f>IF(Dec!$E95&gt;0,VLOOKUP($A93,Dec!$O$4:$T$208,5,FALSE)+Dec!L$4/1000,0)</f>
        <v>0</v>
      </c>
      <c r="AB93" s="16">
        <f t="shared" si="79"/>
        <v>0</v>
      </c>
      <c r="AC93" s="6">
        <f>IF(Jan!$E95&gt;0,VLOOKUP($A93,Jan!$O$4:$R$208,4,FALSE),0)</f>
        <v>0</v>
      </c>
      <c r="AD93" s="6">
        <f>IF(Jan!$E95&gt;0,VLOOKUP($A93,Jan!$O$4:$T$208,5,FALSE)+Jan!L$4/1000,0)</f>
        <v>0</v>
      </c>
      <c r="AE93" s="16">
        <f t="shared" si="80"/>
        <v>0</v>
      </c>
      <c r="AF93" s="6">
        <f>IF(Feb!$E95&gt;0,VLOOKUP($A93,Feb!$O$4:$R$208,4,FALSE),0)</f>
        <v>0</v>
      </c>
      <c r="AG93" s="6">
        <f>IF(Feb!$E95&gt;0,VLOOKUP($A93,Feb!$O$4:$T$208,5,FALSE)+Feb!L$4/1000,0)</f>
        <v>0</v>
      </c>
      <c r="AH93" s="16">
        <f t="shared" si="81"/>
        <v>0</v>
      </c>
      <c r="AI93" s="6">
        <f>IF(Mar!$E96&gt;0,VLOOKUP($A93,Mar!$O$4:$R$208,4,FALSE),0)</f>
        <v>0</v>
      </c>
      <c r="AJ93" s="6">
        <f>IF(Mar!$E96&gt;0,VLOOKUP($A93,Mar!$O$4:$T$208,5,FALSE)+Mar!L$4/1000,0)</f>
        <v>0</v>
      </c>
      <c r="AK93" s="16">
        <f t="shared" si="82"/>
        <v>0</v>
      </c>
      <c r="AN93" s="67">
        <f t="shared" si="83"/>
        <v>22.063040999999998</v>
      </c>
      <c r="AQ93" s="1" t="str">
        <f t="shared" si="104"/>
        <v>Ross McKelvie</v>
      </c>
      <c r="AR93" s="6">
        <f t="shared" si="123"/>
        <v>0</v>
      </c>
      <c r="AS93" s="6">
        <f t="shared" si="124"/>
        <v>0</v>
      </c>
      <c r="AT93" s="6">
        <f t="shared" si="125"/>
        <v>22.040999999999997</v>
      </c>
      <c r="AU93" s="6">
        <f t="shared" si="126"/>
        <v>0</v>
      </c>
      <c r="AV93" s="6">
        <f t="shared" si="127"/>
        <v>0</v>
      </c>
      <c r="AW93" s="6">
        <f t="shared" si="128"/>
        <v>0</v>
      </c>
      <c r="AX93" s="6">
        <f t="shared" si="129"/>
        <v>0</v>
      </c>
      <c r="AY93" s="6">
        <f t="shared" si="130"/>
        <v>0</v>
      </c>
      <c r="AZ93" s="6">
        <f t="shared" si="131"/>
        <v>0</v>
      </c>
      <c r="BA93" s="6">
        <f t="shared" si="132"/>
        <v>0</v>
      </c>
      <c r="BB93" s="6">
        <f t="shared" si="133"/>
        <v>0</v>
      </c>
      <c r="BC93" s="6">
        <f t="shared" si="134"/>
        <v>0</v>
      </c>
      <c r="BD93" s="6">
        <f t="shared" si="103"/>
        <v>0</v>
      </c>
      <c r="BE93" s="1">
        <f t="shared" si="135"/>
        <v>22.040999999999997</v>
      </c>
      <c r="BF93" s="1">
        <f t="shared" si="136"/>
        <v>0</v>
      </c>
      <c r="BG93" s="1">
        <f t="shared" si="137"/>
        <v>0</v>
      </c>
      <c r="BH93" s="1">
        <f t="shared" si="138"/>
        <v>0</v>
      </c>
      <c r="BI93" s="1">
        <f t="shared" si="139"/>
        <v>0</v>
      </c>
      <c r="BJ93" s="1">
        <f t="shared" si="140"/>
        <v>0</v>
      </c>
    </row>
    <row r="94" spans="1:62" x14ac:dyDescent="0.3">
      <c r="A94" s="1" t="s">
        <v>13</v>
      </c>
      <c r="B94" s="6">
        <f>IF(Apr!$E94&gt;0,VLOOKUP($A94,Apr!$O$4:$T$211,4,FALSE),0)</f>
        <v>0</v>
      </c>
      <c r="C94" s="6">
        <f>IF(Apr!$E94&gt;0,VLOOKUP($A94,Apr!$O$4:$T$211,5,FALSE)+Apr!L$4/1000,0)</f>
        <v>0</v>
      </c>
      <c r="D94" s="16">
        <f t="shared" si="71"/>
        <v>0</v>
      </c>
      <c r="E94" s="6">
        <f>IF(May!$E94&gt;0,VLOOKUP($A94,May!$O$4:$T$210,4,FALSE),0)</f>
        <v>0</v>
      </c>
      <c r="F94" s="6">
        <f>IF(May!$E94&gt;0,VLOOKUP($A94,May!$O$4:$T$210,5,FALSE)+May!L$4/1000,0)</f>
        <v>0</v>
      </c>
      <c r="G94" s="16">
        <f t="shared" si="72"/>
        <v>0</v>
      </c>
      <c r="H94" s="6">
        <f>IF(Jun!$E94&gt;0,VLOOKUP($A94,Jun!$O$4:$R$210,4,FALSE),0)</f>
        <v>0</v>
      </c>
      <c r="I94" s="6">
        <f>IF(Jun!$E94&gt;0,VLOOKUP($A94,Jun!$O$4:$T$210,5,FALSE)+Jun!L$4/1000,0)</f>
        <v>0</v>
      </c>
      <c r="J94" s="16">
        <f t="shared" si="73"/>
        <v>0</v>
      </c>
      <c r="K94" s="6">
        <f>IF(Jul!$E94&gt;0,VLOOKUP($A94,Jul!$O$4:$R$207,4,FALSE),0)</f>
        <v>34</v>
      </c>
      <c r="L94" s="6">
        <f>IF(Jul!$E94&gt;0,VLOOKUP($A94,Jul!$O$4:$T$207,5,FALSE)+Jul!$L$4/1000,0)</f>
        <v>1.7999999999999999E-2</v>
      </c>
      <c r="M94" s="16">
        <f t="shared" si="74"/>
        <v>34.052</v>
      </c>
      <c r="N94" s="6">
        <f>IF(Aug!$E94&gt;0,VLOOKUP($A94,Aug!$O$4:$R$207,4,FALSE),0)</f>
        <v>0</v>
      </c>
      <c r="O94" s="6">
        <f>IF(Aug!$E94&gt;0,VLOOKUP($A94,Aug!$O$4:$T$207,5,FALSE)+Aug!L$4/1000,0)</f>
        <v>0</v>
      </c>
      <c r="P94" s="16">
        <f t="shared" si="75"/>
        <v>0</v>
      </c>
      <c r="Q94" s="6">
        <f>IF(Sep!$E94&gt;0,VLOOKUP($A94,Sep!$O$4:$R$207,4,FALSE),0)</f>
        <v>0</v>
      </c>
      <c r="R94" s="6">
        <f>IF(Sep!$E94&gt;0,VLOOKUP($A94,Sep!$O$4:$T$207,5,FALSE)+Sep!L$4/1000,0)</f>
        <v>0</v>
      </c>
      <c r="S94" s="16">
        <f t="shared" si="76"/>
        <v>0</v>
      </c>
      <c r="T94" s="6">
        <f>IF(Oct!$E94&gt;0,VLOOKUP($A94,Oct!$O$4:$R$207,4,FALSE),0)</f>
        <v>0</v>
      </c>
      <c r="U94" s="6">
        <f>IF(Oct!$E94&gt;0,VLOOKUP($A94,Oct!$O$4:$T$207,5,FALSE)+Oct!L$4/1000,0)</f>
        <v>0</v>
      </c>
      <c r="V94" s="16">
        <f t="shared" si="77"/>
        <v>0</v>
      </c>
      <c r="W94" s="6">
        <f>IF(Nov!$E95&gt;0,VLOOKUP($A94,Nov!$O$4:$R$208,4,FALSE),0)</f>
        <v>0</v>
      </c>
      <c r="X94" s="6">
        <f>IF(Nov!$E95&gt;0,VLOOKUP($A94,Nov!$O$4:$T$208,5,FALSE)+Nov!L$4/1000,0)</f>
        <v>0</v>
      </c>
      <c r="Y94" s="16">
        <f t="shared" si="78"/>
        <v>0</v>
      </c>
      <c r="Z94" s="6">
        <f>IF(Dec!$E96&gt;0,VLOOKUP($A94,Dec!$O$4:$R$208,4,FALSE),0)</f>
        <v>0</v>
      </c>
      <c r="AA94" s="6">
        <f>IF(Dec!$E96&gt;0,VLOOKUP($A94,Dec!$O$4:$T$208,5,FALSE)+Dec!L$4/1000,0)</f>
        <v>0</v>
      </c>
      <c r="AB94" s="16">
        <f t="shared" si="79"/>
        <v>0</v>
      </c>
      <c r="AC94" s="6">
        <f>IF(Jan!$E96&gt;0,VLOOKUP($A94,Jan!$O$4:$R$208,4,FALSE),0)</f>
        <v>0</v>
      </c>
      <c r="AD94" s="6">
        <f>IF(Jan!$E96&gt;0,VLOOKUP($A94,Jan!$O$4:$T$208,5,FALSE)+Jan!L$4/1000,0)</f>
        <v>0</v>
      </c>
      <c r="AE94" s="16">
        <f t="shared" si="80"/>
        <v>0</v>
      </c>
      <c r="AF94" s="6">
        <f>IF(Feb!$E96&gt;0,VLOOKUP($A94,Feb!$O$4:$R$208,4,FALSE),0)</f>
        <v>0</v>
      </c>
      <c r="AG94" s="6">
        <f>IF(Feb!$E96&gt;0,VLOOKUP($A94,Feb!$O$4:$T$208,5,FALSE)+Feb!L$4/1000,0)</f>
        <v>0</v>
      </c>
      <c r="AH94" s="16">
        <f t="shared" si="81"/>
        <v>0</v>
      </c>
      <c r="AI94" s="6">
        <f>IF(Mar!$E97&gt;0,VLOOKUP($A94,Mar!$O$4:$R$208,4,FALSE),0)</f>
        <v>0</v>
      </c>
      <c r="AJ94" s="6">
        <f>IF(Mar!$E97&gt;0,VLOOKUP($A94,Mar!$O$4:$T$208,5,FALSE)+Mar!L$4/1000,0)</f>
        <v>0</v>
      </c>
      <c r="AK94" s="16">
        <f t="shared" si="82"/>
        <v>0</v>
      </c>
      <c r="AL94" s="99">
        <v>45078</v>
      </c>
      <c r="AM94" s="92">
        <v>30</v>
      </c>
      <c r="AN94" s="67">
        <f t="shared" si="83"/>
        <v>64.086051999999995</v>
      </c>
      <c r="AQ94" s="1" t="str">
        <f t="shared" si="104"/>
        <v>Roy Stevens</v>
      </c>
      <c r="AR94" s="6">
        <f t="shared" si="123"/>
        <v>0</v>
      </c>
      <c r="AS94" s="6">
        <f t="shared" si="124"/>
        <v>0</v>
      </c>
      <c r="AT94" s="6">
        <f t="shared" si="125"/>
        <v>0</v>
      </c>
      <c r="AU94" s="6">
        <f t="shared" si="126"/>
        <v>34.052</v>
      </c>
      <c r="AV94" s="6">
        <f t="shared" si="127"/>
        <v>0</v>
      </c>
      <c r="AW94" s="6">
        <f t="shared" si="128"/>
        <v>0</v>
      </c>
      <c r="AX94" s="6">
        <f t="shared" si="129"/>
        <v>0</v>
      </c>
      <c r="AY94" s="6">
        <f t="shared" si="130"/>
        <v>0</v>
      </c>
      <c r="AZ94" s="6">
        <f t="shared" si="131"/>
        <v>0</v>
      </c>
      <c r="BA94" s="6">
        <f t="shared" si="132"/>
        <v>0</v>
      </c>
      <c r="BB94" s="6">
        <f t="shared" si="133"/>
        <v>0</v>
      </c>
      <c r="BC94" s="6">
        <f t="shared" si="134"/>
        <v>0</v>
      </c>
      <c r="BD94" s="6">
        <f t="shared" si="103"/>
        <v>30</v>
      </c>
      <c r="BE94" s="1">
        <f t="shared" si="135"/>
        <v>34.052</v>
      </c>
      <c r="BF94" s="1">
        <f t="shared" si="136"/>
        <v>0</v>
      </c>
      <c r="BG94" s="1">
        <f t="shared" si="137"/>
        <v>0</v>
      </c>
      <c r="BH94" s="1">
        <f t="shared" si="138"/>
        <v>0</v>
      </c>
      <c r="BI94" s="1">
        <f t="shared" si="139"/>
        <v>0</v>
      </c>
      <c r="BJ94" s="1">
        <f t="shared" si="140"/>
        <v>0</v>
      </c>
    </row>
    <row r="95" spans="1:62" x14ac:dyDescent="0.3">
      <c r="A95" s="1" t="s">
        <v>32</v>
      </c>
      <c r="B95" s="6">
        <f>IF(Apr!$E95&gt;0,VLOOKUP($A95,Apr!$O$4:$T$211,4,FALSE),0)</f>
        <v>0</v>
      </c>
      <c r="C95" s="6">
        <f>IF(Apr!$E95&gt;0,VLOOKUP($A95,Apr!$O$4:$T$211,5,FALSE)+Apr!L$4/1000,0)</f>
        <v>0</v>
      </c>
      <c r="D95" s="16">
        <f t="shared" si="71"/>
        <v>0</v>
      </c>
      <c r="E95" s="6">
        <f>IF(May!$E95&gt;0,VLOOKUP($A95,May!$O$4:$T$210,4,FALSE),0)</f>
        <v>0</v>
      </c>
      <c r="F95" s="6">
        <f>IF(May!$E95&gt;0,VLOOKUP($A95,May!$O$4:$T$210,5,FALSE)+May!L$4/1000,0)</f>
        <v>0</v>
      </c>
      <c r="G95" s="16">
        <f t="shared" si="72"/>
        <v>0</v>
      </c>
      <c r="H95" s="6">
        <f>IF(Jun!$E95&gt;0,VLOOKUP($A95,Jun!$O$4:$R$210,4,FALSE),0)</f>
        <v>0</v>
      </c>
      <c r="I95" s="6">
        <f>IF(Jun!$E95&gt;0,VLOOKUP($A95,Jun!$O$4:$T$210,5,FALSE)+Jun!L$4/1000,0)</f>
        <v>0</v>
      </c>
      <c r="J95" s="16">
        <f t="shared" si="73"/>
        <v>0</v>
      </c>
      <c r="K95" s="6">
        <f>IF(Jul!$E95&gt;0,VLOOKUP($A95,Jul!$O$4:$R$207,4,FALSE),0)</f>
        <v>0</v>
      </c>
      <c r="L95" s="6">
        <f>IF(Jul!$E95&gt;0,VLOOKUP($A95,Jul!$O$4:$T$207,5,FALSE)+Jul!$L$4/1000,0)</f>
        <v>0</v>
      </c>
      <c r="M95" s="16">
        <f t="shared" si="74"/>
        <v>0</v>
      </c>
      <c r="N95" s="6">
        <f>IF(Aug!$E95&gt;0,VLOOKUP($A95,Aug!$O$4:$R$207,4,FALSE),0)</f>
        <v>0</v>
      </c>
      <c r="O95" s="6">
        <f>IF(Aug!$E95&gt;0,VLOOKUP($A95,Aug!$O$4:$T$207,5,FALSE)+Aug!L$4/1000,0)</f>
        <v>0</v>
      </c>
      <c r="P95" s="16">
        <f t="shared" si="75"/>
        <v>0</v>
      </c>
      <c r="Q95" s="6">
        <f>IF(Sep!$E95&gt;0,VLOOKUP($A95,Sep!$O$4:$R$207,4,FALSE),0)</f>
        <v>0</v>
      </c>
      <c r="R95" s="6">
        <f>IF(Sep!$E95&gt;0,VLOOKUP($A95,Sep!$O$4:$T$207,5,FALSE)+Sep!L$4/1000,0)</f>
        <v>0</v>
      </c>
      <c r="S95" s="16">
        <f t="shared" si="76"/>
        <v>0</v>
      </c>
      <c r="T95" s="6">
        <f>IF(Oct!$E95&gt;0,VLOOKUP($A95,Oct!$O$4:$R$207,4,FALSE),0)</f>
        <v>0</v>
      </c>
      <c r="U95" s="6">
        <f>IF(Oct!$E95&gt;0,VLOOKUP($A95,Oct!$O$4:$T$207,5,FALSE)+Oct!L$4/1000,0)</f>
        <v>0</v>
      </c>
      <c r="V95" s="16">
        <f t="shared" si="77"/>
        <v>0</v>
      </c>
      <c r="W95" s="6">
        <f>IF(Nov!$E96&gt;0,VLOOKUP($A95,Nov!$O$4:$R$208,4,FALSE),0)</f>
        <v>0</v>
      </c>
      <c r="X95" s="6">
        <f>IF(Nov!$E96&gt;0,VLOOKUP($A95,Nov!$O$4:$T$208,5,FALSE)+Nov!L$4/1000,0)</f>
        <v>0</v>
      </c>
      <c r="Y95" s="16">
        <f t="shared" si="78"/>
        <v>0</v>
      </c>
      <c r="Z95" s="6">
        <f>IF(Dec!$E97&gt;0,VLOOKUP($A95,Dec!$O$4:$R$208,4,FALSE),0)</f>
        <v>0</v>
      </c>
      <c r="AA95" s="6">
        <f>IF(Dec!$E97&gt;0,VLOOKUP($A95,Dec!$O$4:$T$208,5,FALSE)+Dec!L$4/1000,0)</f>
        <v>0</v>
      </c>
      <c r="AB95" s="16">
        <f t="shared" si="79"/>
        <v>0</v>
      </c>
      <c r="AC95" s="6">
        <f>IF(Jan!$E97&gt;0,VLOOKUP($A95,Jan!$O$4:$R$208,4,FALSE),0)</f>
        <v>0</v>
      </c>
      <c r="AD95" s="6">
        <f>IF(Jan!$E97&gt;0,VLOOKUP($A95,Jan!$O$4:$T$208,5,FALSE)+Jan!L$4/1000,0)</f>
        <v>0</v>
      </c>
      <c r="AE95" s="16">
        <f t="shared" si="80"/>
        <v>0</v>
      </c>
      <c r="AF95" s="6">
        <f>IF(Feb!$E97&gt;0,VLOOKUP($A95,Feb!$O$4:$R$208,4,FALSE),0)</f>
        <v>0</v>
      </c>
      <c r="AG95" s="6">
        <f>IF(Feb!$E97&gt;0,VLOOKUP($A95,Feb!$O$4:$T$208,5,FALSE)+Feb!L$4/1000,0)</f>
        <v>0</v>
      </c>
      <c r="AH95" s="16">
        <f t="shared" si="81"/>
        <v>0</v>
      </c>
      <c r="AI95" s="6">
        <f>IF(Mar!$E98&gt;0,VLOOKUP($A95,Mar!$O$4:$R$208,4,FALSE),0)</f>
        <v>0</v>
      </c>
      <c r="AJ95" s="6">
        <f>IF(Mar!$E98&gt;0,VLOOKUP($A95,Mar!$O$4:$T$208,5,FALSE)+Mar!L$4/1000,0)</f>
        <v>0</v>
      </c>
      <c r="AK95" s="16">
        <f t="shared" si="82"/>
        <v>0</v>
      </c>
      <c r="AN95" s="67">
        <f t="shared" si="83"/>
        <v>0</v>
      </c>
      <c r="AQ95" s="1" t="str">
        <f t="shared" si="104"/>
        <v>Ruth Bye</v>
      </c>
      <c r="AR95" s="6">
        <f t="shared" si="123"/>
        <v>0</v>
      </c>
      <c r="AS95" s="6">
        <f t="shared" si="124"/>
        <v>0</v>
      </c>
      <c r="AT95" s="6">
        <f t="shared" si="125"/>
        <v>0</v>
      </c>
      <c r="AU95" s="6">
        <f t="shared" si="126"/>
        <v>0</v>
      </c>
      <c r="AV95" s="6">
        <f t="shared" si="127"/>
        <v>0</v>
      </c>
      <c r="AW95" s="6">
        <f t="shared" si="128"/>
        <v>0</v>
      </c>
      <c r="AX95" s="6">
        <f t="shared" si="129"/>
        <v>0</v>
      </c>
      <c r="AY95" s="6">
        <f t="shared" si="130"/>
        <v>0</v>
      </c>
      <c r="AZ95" s="6">
        <f t="shared" si="131"/>
        <v>0</v>
      </c>
      <c r="BA95" s="6">
        <f t="shared" si="132"/>
        <v>0</v>
      </c>
      <c r="BB95" s="6">
        <f t="shared" si="133"/>
        <v>0</v>
      </c>
      <c r="BC95" s="6">
        <f t="shared" si="134"/>
        <v>0</v>
      </c>
      <c r="BD95" s="6">
        <f t="shared" si="103"/>
        <v>0</v>
      </c>
      <c r="BE95" s="1">
        <f t="shared" si="135"/>
        <v>0</v>
      </c>
      <c r="BF95" s="1">
        <f t="shared" si="136"/>
        <v>0</v>
      </c>
      <c r="BG95" s="1">
        <f t="shared" si="137"/>
        <v>0</v>
      </c>
      <c r="BH95" s="1">
        <f t="shared" si="138"/>
        <v>0</v>
      </c>
      <c r="BI95" s="1">
        <f t="shared" si="139"/>
        <v>0</v>
      </c>
      <c r="BJ95" s="1">
        <f t="shared" si="140"/>
        <v>0</v>
      </c>
    </row>
    <row r="96" spans="1:62" x14ac:dyDescent="0.3">
      <c r="A96" s="1" t="s">
        <v>165</v>
      </c>
      <c r="B96" s="6">
        <f>IF(Apr!$E96&gt;0,VLOOKUP($A96,Apr!$O$4:$T$211,4,FALSE),0)</f>
        <v>0</v>
      </c>
      <c r="C96" s="6">
        <f>IF(Apr!$E96&gt;0,VLOOKUP($A96,Apr!$O$4:$T$211,5,FALSE)+Apr!L$4/1000,0)</f>
        <v>0</v>
      </c>
      <c r="D96" s="16">
        <f t="shared" si="71"/>
        <v>0</v>
      </c>
      <c r="E96" s="6">
        <f>IF(May!$E96&gt;0,VLOOKUP($A96,May!$O$4:$T$210,4,FALSE),0)</f>
        <v>0</v>
      </c>
      <c r="F96" s="6">
        <f>IF(May!$E96&gt;0,VLOOKUP($A96,May!$O$4:$T$210,5,FALSE)+May!L$4/1000,0)</f>
        <v>0</v>
      </c>
      <c r="G96" s="16">
        <f t="shared" si="72"/>
        <v>0</v>
      </c>
      <c r="H96" s="6">
        <f>IF(Jun!$E96&gt;0,VLOOKUP($A96,Jun!$O$4:$R$210,4,FALSE),0)</f>
        <v>0</v>
      </c>
      <c r="I96" s="6">
        <f>IF(Jun!$E96&gt;0,VLOOKUP($A96,Jun!$O$4:$T$210,5,FALSE)+Jun!L$4/1000,0)</f>
        <v>0</v>
      </c>
      <c r="J96" s="16">
        <f t="shared" si="73"/>
        <v>0</v>
      </c>
      <c r="K96" s="6">
        <f>IF(Jul!$E96&gt;0,VLOOKUP($A96,Jul!$O$4:$R$207,4,FALSE),0)</f>
        <v>0</v>
      </c>
      <c r="L96" s="6">
        <f>IF(Jul!$E96&gt;0,VLOOKUP($A96,Jul!$O$4:$T$207,5,FALSE)+Jul!$L$4/1000,0)</f>
        <v>0</v>
      </c>
      <c r="M96" s="16">
        <f t="shared" si="74"/>
        <v>0</v>
      </c>
      <c r="N96" s="6">
        <f>IF(Aug!$E96&gt;0,VLOOKUP($A96,Aug!$O$4:$R$207,4,FALSE),0)</f>
        <v>0</v>
      </c>
      <c r="O96" s="6">
        <f>IF(Aug!$E96&gt;0,VLOOKUP($A96,Aug!$O$4:$T$207,5,FALSE)+Aug!L$4/1000,0)</f>
        <v>0</v>
      </c>
      <c r="P96" s="16">
        <f t="shared" si="75"/>
        <v>0</v>
      </c>
      <c r="Q96" s="6">
        <f>IF(Sep!$E96&gt;0,VLOOKUP($A96,Sep!$O$4:$R$207,4,FALSE),0)</f>
        <v>0</v>
      </c>
      <c r="R96" s="6">
        <f>IF(Sep!$E96&gt;0,VLOOKUP($A96,Sep!$O$4:$T$207,5,FALSE)+Sep!L$4/1000,0)</f>
        <v>0</v>
      </c>
      <c r="S96" s="16">
        <f t="shared" si="76"/>
        <v>0</v>
      </c>
      <c r="T96" s="6">
        <f>IF(Oct!$E96&gt;0,VLOOKUP($A96,Oct!$O$4:$R$207,4,FALSE),0)</f>
        <v>0</v>
      </c>
      <c r="U96" s="6">
        <f>IF(Oct!$E96&gt;0,VLOOKUP($A96,Oct!$O$4:$T$207,5,FALSE)+Oct!L$4/1000,0)</f>
        <v>0</v>
      </c>
      <c r="V96" s="16">
        <f t="shared" si="77"/>
        <v>0</v>
      </c>
      <c r="W96" s="6">
        <f>IF(Nov!$E97&gt;0,VLOOKUP($A96,Nov!$O$4:$R$208,4,FALSE),0)</f>
        <v>0</v>
      </c>
      <c r="X96" s="6">
        <f>IF(Nov!$E97&gt;0,VLOOKUP($A96,Nov!$O$4:$T$208,5,FALSE)+Nov!L$4/1000,0)</f>
        <v>0</v>
      </c>
      <c r="Y96" s="16">
        <f t="shared" si="78"/>
        <v>0</v>
      </c>
      <c r="Z96" s="6">
        <f>IF(Dec!$E98&gt;0,VLOOKUP($A96,Dec!$O$4:$R$208,4,FALSE),0)</f>
        <v>0</v>
      </c>
      <c r="AA96" s="6">
        <f>IF(Dec!$E98&gt;0,VLOOKUP($A96,Dec!$O$4:$T$208,5,FALSE)+Dec!L$4/1000,0)</f>
        <v>0</v>
      </c>
      <c r="AB96" s="16">
        <f t="shared" si="79"/>
        <v>0</v>
      </c>
      <c r="AC96" s="6">
        <f>IF(Jan!$E98&gt;0,VLOOKUP($A96,Jan!$O$4:$R$208,4,FALSE),0)</f>
        <v>0</v>
      </c>
      <c r="AD96" s="6">
        <f>IF(Jan!$E98&gt;0,VLOOKUP($A96,Jan!$O$4:$T$208,5,FALSE)+Jan!L$4/1000,0)</f>
        <v>0</v>
      </c>
      <c r="AE96" s="16">
        <f t="shared" si="80"/>
        <v>0</v>
      </c>
      <c r="AF96" s="6">
        <f>IF(Feb!$E98&gt;0,VLOOKUP($A96,Feb!$O$4:$R$208,4,FALSE),0)</f>
        <v>0</v>
      </c>
      <c r="AG96" s="6">
        <f>IF(Feb!$E98&gt;0,VLOOKUP($A96,Feb!$O$4:$T$208,5,FALSE)+Feb!L$4/1000,0)</f>
        <v>0</v>
      </c>
      <c r="AH96" s="16">
        <f t="shared" si="81"/>
        <v>0</v>
      </c>
      <c r="AI96" s="6">
        <f>IF(Mar!$E99&gt;0,VLOOKUP($A96,Mar!$O$4:$R$208,4,FALSE),0)</f>
        <v>0</v>
      </c>
      <c r="AJ96" s="6">
        <f>IF(Mar!$E99&gt;0,VLOOKUP($A96,Mar!$O$4:$T$208,5,FALSE)+Mar!L$4/1000,0)</f>
        <v>0</v>
      </c>
      <c r="AK96" s="16">
        <f t="shared" si="82"/>
        <v>0</v>
      </c>
      <c r="AN96" s="67">
        <f t="shared" si="83"/>
        <v>0</v>
      </c>
      <c r="AQ96" s="1" t="str">
        <f t="shared" si="104"/>
        <v>Ruth Williams</v>
      </c>
      <c r="AR96" s="6">
        <f t="shared" si="123"/>
        <v>0</v>
      </c>
      <c r="AS96" s="6">
        <f t="shared" si="124"/>
        <v>0</v>
      </c>
      <c r="AT96" s="6">
        <f t="shared" si="125"/>
        <v>0</v>
      </c>
      <c r="AU96" s="6">
        <f t="shared" si="126"/>
        <v>0</v>
      </c>
      <c r="AV96" s="6">
        <f t="shared" si="127"/>
        <v>0</v>
      </c>
      <c r="AW96" s="6">
        <f t="shared" si="128"/>
        <v>0</v>
      </c>
      <c r="AX96" s="6">
        <f t="shared" si="129"/>
        <v>0</v>
      </c>
      <c r="AY96" s="6">
        <f t="shared" si="130"/>
        <v>0</v>
      </c>
      <c r="AZ96" s="6">
        <f t="shared" si="131"/>
        <v>0</v>
      </c>
      <c r="BA96" s="6">
        <f t="shared" si="132"/>
        <v>0</v>
      </c>
      <c r="BB96" s="6">
        <f t="shared" si="133"/>
        <v>0</v>
      </c>
      <c r="BC96" s="6">
        <f t="shared" si="134"/>
        <v>0</v>
      </c>
      <c r="BD96" s="6">
        <f t="shared" si="103"/>
        <v>0</v>
      </c>
      <c r="BE96" s="1">
        <f t="shared" si="135"/>
        <v>0</v>
      </c>
      <c r="BF96" s="1">
        <f t="shared" si="136"/>
        <v>0</v>
      </c>
      <c r="BG96" s="1">
        <f t="shared" si="137"/>
        <v>0</v>
      </c>
      <c r="BH96" s="1">
        <f t="shared" si="138"/>
        <v>0</v>
      </c>
      <c r="BI96" s="1">
        <f t="shared" si="139"/>
        <v>0</v>
      </c>
      <c r="BJ96" s="1">
        <f t="shared" si="140"/>
        <v>0</v>
      </c>
    </row>
    <row r="97" spans="1:62" x14ac:dyDescent="0.3">
      <c r="A97" s="1" t="s">
        <v>208</v>
      </c>
      <c r="B97" s="6">
        <f>IF(Apr!$E97&gt;0,VLOOKUP($A97,Apr!$O$4:$T$211,4,FALSE),0)</f>
        <v>0</v>
      </c>
      <c r="C97" s="6">
        <f>IF(Apr!$E97&gt;0,VLOOKUP($A97,Apr!$O$4:$T$211,5,FALSE)+Apr!L$4/1000,0)</f>
        <v>0</v>
      </c>
      <c r="D97" s="16">
        <f t="shared" si="71"/>
        <v>0</v>
      </c>
      <c r="E97" s="6">
        <f>IF(May!$E97&gt;0,VLOOKUP($A97,May!$O$4:$T$210,4,FALSE),0)</f>
        <v>0</v>
      </c>
      <c r="F97" s="6">
        <f>IF(May!$E97&gt;0,VLOOKUP($A97,May!$O$4:$T$210,5,FALSE)+May!L$4/1000,0)</f>
        <v>0</v>
      </c>
      <c r="G97" s="16">
        <f t="shared" si="72"/>
        <v>0</v>
      </c>
      <c r="H97" s="6">
        <f>IF(Jun!$E97&gt;0,VLOOKUP($A97,Jun!$O$4:$R$210,4,FALSE),0)</f>
        <v>0</v>
      </c>
      <c r="I97" s="6">
        <f>IF(Jun!$E97&gt;0,VLOOKUP($A97,Jun!$O$4:$T$210,5,FALSE)+Jun!L$4/1000,0)</f>
        <v>0</v>
      </c>
      <c r="J97" s="16">
        <f t="shared" si="73"/>
        <v>0</v>
      </c>
      <c r="K97" s="6">
        <f>IF(Jul!$E97&gt;0,VLOOKUP($A97,Jul!$O$4:$R$207,4,FALSE),0)</f>
        <v>0</v>
      </c>
      <c r="L97" s="6">
        <f>IF(Jul!$E97&gt;0,VLOOKUP($A97,Jul!$O$4:$T$207,5,FALSE)+Jul!$L$4/1000,0)</f>
        <v>0</v>
      </c>
      <c r="M97" s="16">
        <f t="shared" si="74"/>
        <v>0</v>
      </c>
      <c r="N97" s="6">
        <f>IF(Aug!$E97&gt;0,VLOOKUP($A97,Aug!$O$4:$R$207,4,FALSE),0)</f>
        <v>0</v>
      </c>
      <c r="O97" s="6">
        <f>IF(Aug!$E97&gt;0,VLOOKUP($A97,Aug!$O$4:$T$207,5,FALSE)+Aug!L$4/1000,0)</f>
        <v>0</v>
      </c>
      <c r="P97" s="16">
        <f t="shared" si="75"/>
        <v>0</v>
      </c>
      <c r="Q97" s="6">
        <f>IF(Sep!$E97&gt;0,VLOOKUP($A97,Sep!$O$4:$R$207,4,FALSE),0)</f>
        <v>0</v>
      </c>
      <c r="R97" s="6">
        <f>IF(Sep!$E97&gt;0,VLOOKUP($A97,Sep!$O$4:$T$207,5,FALSE)+Sep!L$4/1000,0)</f>
        <v>0</v>
      </c>
      <c r="S97" s="16">
        <f t="shared" si="76"/>
        <v>0</v>
      </c>
      <c r="T97" s="6">
        <f>IF(Oct!$E97&gt;0,VLOOKUP($A97,Oct!$O$4:$R$207,4,FALSE),0)</f>
        <v>33</v>
      </c>
      <c r="U97" s="6">
        <f>IF(Oct!$E97&gt;0,VLOOKUP($A97,Oct!$O$4:$T$207,5,FALSE)+Oct!L$4/1000,0)</f>
        <v>1.7000000000000001E-2</v>
      </c>
      <c r="V97" s="16">
        <f t="shared" si="77"/>
        <v>33.050000000000004</v>
      </c>
      <c r="W97" s="6">
        <f>IF(Nov!$E98&gt;0,VLOOKUP($A97,Nov!$O$4:$R$208,4,FALSE),0)</f>
        <v>0</v>
      </c>
      <c r="X97" s="6">
        <f>IF(Nov!$E98&gt;0,VLOOKUP($A97,Nov!$O$4:$T$208,5,FALSE)+Nov!L$4/1000,0)</f>
        <v>0</v>
      </c>
      <c r="Y97" s="16">
        <f t="shared" si="78"/>
        <v>0</v>
      </c>
      <c r="Z97" s="6">
        <f>IF(Dec!$E99&gt;0,VLOOKUP($A97,Dec!$O$4:$R$208,4,FALSE),0)</f>
        <v>32</v>
      </c>
      <c r="AA97" s="6">
        <f>IF(Dec!$E99&gt;0,VLOOKUP($A97,Dec!$O$4:$T$208,5,FALSE)+Dec!L$4/1000,0)</f>
        <v>1.7999999999999999E-2</v>
      </c>
      <c r="AB97" s="16">
        <f t="shared" si="79"/>
        <v>32.049999999999997</v>
      </c>
      <c r="AC97" s="6">
        <f>IF(Jan!$E99&gt;0,VLOOKUP($A97,Jan!$O$4:$R$208,4,FALSE),0)</f>
        <v>0</v>
      </c>
      <c r="AD97" s="6">
        <f>IF(Jan!$E99&gt;0,VLOOKUP($A97,Jan!$O$4:$T$208,5,FALSE)+Jan!L$4/1000,0)</f>
        <v>0</v>
      </c>
      <c r="AE97" s="16">
        <f t="shared" si="80"/>
        <v>0</v>
      </c>
      <c r="AF97" s="6">
        <f>IF(Feb!$E99&gt;0,VLOOKUP($A97,Feb!$O$4:$R$208,4,FALSE),0)</f>
        <v>0</v>
      </c>
      <c r="AG97" s="6">
        <f>IF(Feb!$E99&gt;0,VLOOKUP($A97,Feb!$O$4:$T$208,5,FALSE)+Feb!L$4/1000,0)</f>
        <v>0</v>
      </c>
      <c r="AH97" s="16">
        <f t="shared" si="81"/>
        <v>0</v>
      </c>
      <c r="AI97" s="6">
        <f>IF(Mar!$E100&gt;0,VLOOKUP($A97,Mar!$O$4:$R$208,4,FALSE),0)</f>
        <v>0</v>
      </c>
      <c r="AJ97" s="6">
        <f>IF(Mar!$E100&gt;0,VLOOKUP($A97,Mar!$O$4:$T$208,5,FALSE)+Mar!L$4/1000,0)</f>
        <v>0</v>
      </c>
      <c r="AK97" s="16">
        <f t="shared" si="82"/>
        <v>0</v>
      </c>
      <c r="AN97" s="67">
        <f t="shared" si="83"/>
        <v>65.14373333333333</v>
      </c>
      <c r="AQ97" s="1" t="str">
        <f t="shared" si="104"/>
        <v>Sarah Beck</v>
      </c>
      <c r="AR97" s="6">
        <f t="shared" si="123"/>
        <v>0</v>
      </c>
      <c r="AS97" s="6">
        <f t="shared" si="124"/>
        <v>0</v>
      </c>
      <c r="AT97" s="6">
        <f t="shared" si="125"/>
        <v>0</v>
      </c>
      <c r="AU97" s="6">
        <f t="shared" si="126"/>
        <v>0</v>
      </c>
      <c r="AV97" s="6">
        <f t="shared" si="127"/>
        <v>0</v>
      </c>
      <c r="AW97" s="6">
        <f t="shared" si="128"/>
        <v>0</v>
      </c>
      <c r="AX97" s="6">
        <f t="shared" si="129"/>
        <v>33.050000000000004</v>
      </c>
      <c r="AY97" s="6">
        <f t="shared" si="130"/>
        <v>0</v>
      </c>
      <c r="AZ97" s="6">
        <f t="shared" si="131"/>
        <v>32.049999999999997</v>
      </c>
      <c r="BA97" s="6">
        <f t="shared" si="132"/>
        <v>0</v>
      </c>
      <c r="BB97" s="6">
        <f t="shared" si="133"/>
        <v>0</v>
      </c>
      <c r="BC97" s="6">
        <f t="shared" si="134"/>
        <v>0</v>
      </c>
      <c r="BD97" s="6">
        <f t="shared" si="103"/>
        <v>0</v>
      </c>
      <c r="BE97" s="1">
        <f t="shared" si="135"/>
        <v>33.050000000000004</v>
      </c>
      <c r="BF97" s="1">
        <f t="shared" si="136"/>
        <v>32.049999999999997</v>
      </c>
      <c r="BG97" s="1">
        <f t="shared" si="137"/>
        <v>0</v>
      </c>
      <c r="BH97" s="1">
        <f t="shared" si="138"/>
        <v>0</v>
      </c>
      <c r="BI97" s="1">
        <f t="shared" si="139"/>
        <v>0</v>
      </c>
      <c r="BJ97" s="1">
        <f t="shared" si="140"/>
        <v>0</v>
      </c>
    </row>
    <row r="98" spans="1:62" x14ac:dyDescent="0.3">
      <c r="A98" s="1" t="s">
        <v>144</v>
      </c>
      <c r="B98" s="6">
        <f>IF(Apr!$E98&gt;0,VLOOKUP($A98,Apr!$O$4:$T$211,4,FALSE),0)</f>
        <v>37</v>
      </c>
      <c r="C98" s="6">
        <f>IF(Apr!$E98&gt;0,VLOOKUP($A98,Apr!$O$4:$T$211,5,FALSE)+Apr!L$4/1000,0)</f>
        <v>1.7999999999999999E-2</v>
      </c>
      <c r="D98" s="16">
        <f t="shared" ref="D98:D129" si="141">B98+B98/1000+C98</f>
        <v>37.055</v>
      </c>
      <c r="E98" s="6">
        <f>IF(May!$E98&gt;0,VLOOKUP($A98,May!$O$4:$T$210,4,FALSE),0)</f>
        <v>32</v>
      </c>
      <c r="F98" s="6">
        <f>IF(May!$E98&gt;0,VLOOKUP($A98,May!$O$4:$T$210,5,FALSE)+May!L$4/1000,0)</f>
        <v>2.0230000000000001</v>
      </c>
      <c r="G98" s="16">
        <f t="shared" ref="G98:G129" si="142">E98+E98/1000+F98</f>
        <v>34.055</v>
      </c>
      <c r="H98" s="6">
        <f>IF(Jun!$E98&gt;0,VLOOKUP($A98,Jun!$O$4:$R$210,4,FALSE),0)</f>
        <v>0</v>
      </c>
      <c r="I98" s="6">
        <f>IF(Jun!$E98&gt;0,VLOOKUP($A98,Jun!$O$4:$T$210,5,FALSE)+Jun!L$4/1000,0)</f>
        <v>0</v>
      </c>
      <c r="J98" s="16">
        <f t="shared" ref="J98:J129" si="143">H98+H98/1000+I98</f>
        <v>0</v>
      </c>
      <c r="K98" s="6">
        <f>IF(Jul!$E98&gt;0,VLOOKUP($A98,Jul!$O$4:$R$207,4,FALSE),0)</f>
        <v>0</v>
      </c>
      <c r="L98" s="6">
        <f>IF(Jul!$E98&gt;0,VLOOKUP($A98,Jul!$O$4:$T$207,5,FALSE)+Jul!$L$4/1000,0)</f>
        <v>0</v>
      </c>
      <c r="M98" s="16">
        <f t="shared" si="74"/>
        <v>0</v>
      </c>
      <c r="N98" s="6">
        <f>IF(Aug!$E98&gt;0,VLOOKUP($A98,Aug!$O$4:$R$207,4,FALSE),0)</f>
        <v>32</v>
      </c>
      <c r="O98" s="6">
        <f>IF(Aug!$E98&gt;0,VLOOKUP($A98,Aug!$O$4:$T$207,5,FALSE)+Aug!L$4/1000,0)</f>
        <v>2.0169999999999999</v>
      </c>
      <c r="P98" s="16">
        <f t="shared" si="75"/>
        <v>34.048999999999999</v>
      </c>
      <c r="Q98" s="6">
        <f>IF(Sep!$E98&gt;0,VLOOKUP($A98,Sep!$O$4:$R$207,4,FALSE),0)</f>
        <v>25</v>
      </c>
      <c r="R98" s="6">
        <f>IF(Sep!$E98&gt;0,VLOOKUP($A98,Sep!$O$4:$T$207,5,FALSE)+Sep!L$4/1000,0)</f>
        <v>1.6E-2</v>
      </c>
      <c r="S98" s="16">
        <f t="shared" si="76"/>
        <v>25.040999999999997</v>
      </c>
      <c r="T98" s="6">
        <f>IF(Oct!$E98&gt;0,VLOOKUP($A98,Oct!$O$4:$R$207,4,FALSE),0)</f>
        <v>0</v>
      </c>
      <c r="U98" s="6">
        <f>IF(Oct!$E98&gt;0,VLOOKUP($A98,Oct!$O$4:$T$207,5,FALSE)+Oct!L$4/1000,0)</f>
        <v>0</v>
      </c>
      <c r="V98" s="16">
        <f t="shared" si="77"/>
        <v>0</v>
      </c>
      <c r="W98" s="6">
        <f>IF(Nov!$E99&gt;0,VLOOKUP($A98,Nov!$O$4:$R$208,4,FALSE),0)</f>
        <v>0</v>
      </c>
      <c r="X98" s="6">
        <f>IF(Nov!$E99&gt;0,VLOOKUP($A98,Nov!$O$4:$T$208,5,FALSE)+Nov!L$4/1000,0)</f>
        <v>0</v>
      </c>
      <c r="Y98" s="16">
        <f t="shared" si="78"/>
        <v>0</v>
      </c>
      <c r="Z98" s="6">
        <f>IF(Dec!$E100&gt;0,VLOOKUP($A98,Dec!$O$4:$R$208,4,FALSE),0)</f>
        <v>0</v>
      </c>
      <c r="AA98" s="6">
        <f>IF(Dec!$E100&gt;0,VLOOKUP($A98,Dec!$O$4:$T$208,5,FALSE)+Dec!L$4/1000,0)</f>
        <v>0</v>
      </c>
      <c r="AB98" s="16">
        <f t="shared" si="79"/>
        <v>0</v>
      </c>
      <c r="AC98" s="6">
        <f>IF(Jan!$E100&gt;0,VLOOKUP($A98,Jan!$O$4:$R$208,4,FALSE),0)</f>
        <v>26</v>
      </c>
      <c r="AD98" s="6">
        <f>IF(Jan!$E100&gt;0,VLOOKUP($A98,Jan!$O$4:$T$208,5,FALSE)+Jan!L$4/1000,0)</f>
        <v>1.4999999999999999E-2</v>
      </c>
      <c r="AE98" s="16">
        <f t="shared" si="80"/>
        <v>26.041</v>
      </c>
      <c r="AF98" s="6">
        <f>IF(Feb!$E100&gt;0,VLOOKUP($A98,Feb!$O$4:$R$208,4,FALSE),0)</f>
        <v>0</v>
      </c>
      <c r="AG98" s="6">
        <f>IF(Feb!$E100&gt;0,VLOOKUP($A98,Feb!$O$4:$T$208,5,FALSE)+Feb!L$4/1000,0)</f>
        <v>0</v>
      </c>
      <c r="AH98" s="16">
        <f t="shared" si="81"/>
        <v>0</v>
      </c>
      <c r="AI98" s="6">
        <f>IF(Mar!$E101&gt;0,VLOOKUP($A98,Mar!$O$4:$R$208,4,FALSE),0)</f>
        <v>0</v>
      </c>
      <c r="AJ98" s="6">
        <f>IF(Mar!$E101&gt;0,VLOOKUP($A98,Mar!$O$4:$T$208,5,FALSE)+Mar!L$4/1000,0)</f>
        <v>0</v>
      </c>
      <c r="AK98" s="16">
        <f t="shared" ref="AK98:AK129" si="144">AI98+AI98/1000+AJ98</f>
        <v>0</v>
      </c>
      <c r="AN98" s="67">
        <f t="shared" ref="AN98:AN129" si="145">SUM(BE98:BM98)+BE98/1000+BF98/3000+BG98/5000+AM98</f>
        <v>156.29621646666666</v>
      </c>
      <c r="AQ98" s="1" t="str">
        <f t="shared" si="104"/>
        <v>Sarah Cook</v>
      </c>
      <c r="AR98" s="6">
        <f t="shared" si="123"/>
        <v>37.055</v>
      </c>
      <c r="AS98" s="6">
        <f t="shared" si="124"/>
        <v>34.055</v>
      </c>
      <c r="AT98" s="6">
        <f t="shared" si="125"/>
        <v>0</v>
      </c>
      <c r="AU98" s="6">
        <f t="shared" si="126"/>
        <v>0</v>
      </c>
      <c r="AV98" s="6">
        <f t="shared" si="127"/>
        <v>34.048999999999999</v>
      </c>
      <c r="AW98" s="6">
        <f t="shared" si="128"/>
        <v>25.040999999999997</v>
      </c>
      <c r="AX98" s="6">
        <f t="shared" si="129"/>
        <v>0</v>
      </c>
      <c r="AY98" s="6">
        <f t="shared" si="130"/>
        <v>0</v>
      </c>
      <c r="AZ98" s="6">
        <f t="shared" si="131"/>
        <v>0</v>
      </c>
      <c r="BA98" s="6">
        <f t="shared" si="132"/>
        <v>26.041</v>
      </c>
      <c r="BB98" s="6">
        <f t="shared" si="133"/>
        <v>0</v>
      </c>
      <c r="BC98" s="6">
        <f t="shared" si="134"/>
        <v>0</v>
      </c>
      <c r="BD98" s="6">
        <f t="shared" si="103"/>
        <v>0</v>
      </c>
      <c r="BE98" s="1">
        <f t="shared" si="135"/>
        <v>37.055</v>
      </c>
      <c r="BF98" s="1">
        <f t="shared" si="136"/>
        <v>34.055</v>
      </c>
      <c r="BG98" s="1">
        <f t="shared" si="137"/>
        <v>34.048999999999999</v>
      </c>
      <c r="BH98" s="1">
        <f t="shared" si="138"/>
        <v>26.041</v>
      </c>
      <c r="BI98" s="1">
        <f t="shared" si="139"/>
        <v>25.040999999999997</v>
      </c>
      <c r="BJ98" s="1">
        <f t="shared" si="140"/>
        <v>0</v>
      </c>
    </row>
    <row r="99" spans="1:62" x14ac:dyDescent="0.3">
      <c r="A99" s="1" t="s">
        <v>209</v>
      </c>
      <c r="B99" s="6">
        <f>IF(Apr!$E99&gt;0,VLOOKUP($A99,Apr!$O$4:$T$211,4,FALSE),0)</f>
        <v>0</v>
      </c>
      <c r="C99" s="6">
        <f>IF(Apr!$E99&gt;0,VLOOKUP($A99,Apr!$O$4:$T$211,5,FALSE)+Apr!L$4/1000,0)</f>
        <v>0</v>
      </c>
      <c r="D99" s="16">
        <f t="shared" si="141"/>
        <v>0</v>
      </c>
      <c r="E99" s="6">
        <f>IF(May!$E99&gt;0,VLOOKUP($A99,May!$O$4:$T$210,4,FALSE),0)</f>
        <v>0</v>
      </c>
      <c r="F99" s="6">
        <f>IF(May!$E99&gt;0,VLOOKUP($A99,May!$O$4:$T$210,5,FALSE)+May!L$4/1000,0)</f>
        <v>0</v>
      </c>
      <c r="G99" s="16">
        <f t="shared" si="142"/>
        <v>0</v>
      </c>
      <c r="H99" s="6">
        <f>IF(Jun!$E99&gt;0,VLOOKUP($A99,Jun!$O$4:$R$210,4,FALSE),0)</f>
        <v>0</v>
      </c>
      <c r="I99" s="6">
        <f>IF(Jun!$E99&gt;0,VLOOKUP($A99,Jun!$O$4:$T$210,5,FALSE)+Jun!L$4/1000,0)</f>
        <v>0</v>
      </c>
      <c r="J99" s="16">
        <f t="shared" si="143"/>
        <v>0</v>
      </c>
      <c r="K99" s="6">
        <f>IF(Jul!$E99&gt;0,VLOOKUP($A99,Jul!$O$4:$R$207,4,FALSE),0)</f>
        <v>0</v>
      </c>
      <c r="L99" s="6">
        <f>IF(Jul!$E99&gt;0,VLOOKUP($A99,Jul!$O$4:$T$207,5,FALSE)+Jul!$L$4/1000,0)</f>
        <v>0</v>
      </c>
      <c r="M99" s="16">
        <f t="shared" si="74"/>
        <v>0</v>
      </c>
      <c r="N99" s="6">
        <f>IF(Aug!$E99&gt;0,VLOOKUP($A99,Aug!$O$4:$R$207,4,FALSE),0)</f>
        <v>0</v>
      </c>
      <c r="O99" s="6">
        <f>IF(Aug!$E99&gt;0,VLOOKUP($A99,Aug!$O$4:$T$207,5,FALSE)+Aug!L$4/1000,0)</f>
        <v>0</v>
      </c>
      <c r="P99" s="16">
        <f t="shared" si="75"/>
        <v>0</v>
      </c>
      <c r="Q99" s="6">
        <f>IF(Sep!$E99&gt;0,VLOOKUP($A99,Sep!$O$4:$R$207,4,FALSE),0)</f>
        <v>0</v>
      </c>
      <c r="R99" s="6">
        <f>IF(Sep!$E99&gt;0,VLOOKUP($A99,Sep!$O$4:$T$207,5,FALSE)+Sep!L$4/1000,0)</f>
        <v>0</v>
      </c>
      <c r="S99" s="16">
        <f t="shared" si="76"/>
        <v>0</v>
      </c>
      <c r="T99" s="6">
        <f>IF(Oct!$E99&gt;0,VLOOKUP($A99,Oct!$O$4:$R$207,4,FALSE),0)</f>
        <v>0</v>
      </c>
      <c r="U99" s="6">
        <f>IF(Oct!$E99&gt;0,VLOOKUP($A99,Oct!$O$4:$T$207,5,FALSE)+Oct!L$4/1000,0)</f>
        <v>0</v>
      </c>
      <c r="V99" s="16">
        <f t="shared" si="77"/>
        <v>0</v>
      </c>
      <c r="W99" s="6">
        <f>IF(Nov!$E100&gt;0,VLOOKUP($A99,Nov!$O$4:$R$208,4,FALSE),0)</f>
        <v>0</v>
      </c>
      <c r="X99" s="6">
        <f>IF(Nov!$E100&gt;0,VLOOKUP($A99,Nov!$O$4:$T$208,5,FALSE)+Nov!L$4/1000,0)</f>
        <v>0</v>
      </c>
      <c r="Y99" s="16">
        <f t="shared" si="78"/>
        <v>0</v>
      </c>
      <c r="Z99" s="6">
        <f>IF(Dec!$E101&gt;0,VLOOKUP($A99,Dec!$O$4:$R$208,4,FALSE),0)</f>
        <v>0</v>
      </c>
      <c r="AA99" s="6">
        <f>IF(Dec!$E101&gt;0,VLOOKUP($A99,Dec!$O$4:$T$208,5,FALSE)+Dec!L$4/1000,0)</f>
        <v>0</v>
      </c>
      <c r="AB99" s="16">
        <f t="shared" si="79"/>
        <v>0</v>
      </c>
      <c r="AC99" s="6">
        <f>IF(Jan!$E101&gt;0,VLOOKUP($A99,Jan!$O$4:$R$208,4,FALSE),0)</f>
        <v>0</v>
      </c>
      <c r="AD99" s="6">
        <f>IF(Jan!$E101&gt;0,VLOOKUP($A99,Jan!$O$4:$T$208,5,FALSE)+Jan!L$4/1000,0)</f>
        <v>0</v>
      </c>
      <c r="AE99" s="16">
        <f t="shared" si="80"/>
        <v>0</v>
      </c>
      <c r="AF99" s="6">
        <f>IF(Feb!$E101&gt;0,VLOOKUP($A99,Feb!$O$4:$R$208,4,FALSE),0)</f>
        <v>0</v>
      </c>
      <c r="AG99" s="6">
        <f>IF(Feb!$E101&gt;0,VLOOKUP($A99,Feb!$O$4:$T$208,5,FALSE)+Feb!L$4/1000,0)</f>
        <v>0</v>
      </c>
      <c r="AH99" s="16">
        <f t="shared" si="81"/>
        <v>0</v>
      </c>
      <c r="AI99" s="6">
        <f>IF(Mar!$E102&gt;0,VLOOKUP($A99,Mar!$O$4:$R$208,4,FALSE),0)</f>
        <v>0</v>
      </c>
      <c r="AJ99" s="6">
        <f>IF(Mar!$E102&gt;0,VLOOKUP($A99,Mar!$O$4:$T$208,5,FALSE)+Mar!L$4/1000,0)</f>
        <v>0</v>
      </c>
      <c r="AK99" s="16">
        <f t="shared" si="144"/>
        <v>0</v>
      </c>
      <c r="AN99" s="67">
        <f t="shared" si="145"/>
        <v>0</v>
      </c>
      <c r="AQ99" s="1" t="str">
        <f t="shared" si="104"/>
        <v>Scott Gall</v>
      </c>
      <c r="AR99" s="6">
        <f t="shared" si="123"/>
        <v>0</v>
      </c>
      <c r="AS99" s="6">
        <f t="shared" si="124"/>
        <v>0</v>
      </c>
      <c r="AT99" s="6">
        <f t="shared" si="125"/>
        <v>0</v>
      </c>
      <c r="AU99" s="6">
        <f t="shared" si="126"/>
        <v>0</v>
      </c>
      <c r="AV99" s="6">
        <f t="shared" si="127"/>
        <v>0</v>
      </c>
      <c r="AW99" s="6">
        <f t="shared" si="128"/>
        <v>0</v>
      </c>
      <c r="AX99" s="6">
        <f t="shared" si="129"/>
        <v>0</v>
      </c>
      <c r="AY99" s="6">
        <f t="shared" si="130"/>
        <v>0</v>
      </c>
      <c r="AZ99" s="6">
        <f t="shared" si="131"/>
        <v>0</v>
      </c>
      <c r="BA99" s="6">
        <f t="shared" si="132"/>
        <v>0</v>
      </c>
      <c r="BB99" s="6">
        <f t="shared" si="133"/>
        <v>0</v>
      </c>
      <c r="BC99" s="6">
        <f t="shared" si="134"/>
        <v>0</v>
      </c>
      <c r="BD99" s="6">
        <f t="shared" si="103"/>
        <v>0</v>
      </c>
      <c r="BE99" s="1">
        <f t="shared" si="135"/>
        <v>0</v>
      </c>
      <c r="BF99" s="1">
        <f t="shared" si="136"/>
        <v>0</v>
      </c>
      <c r="BG99" s="1">
        <f t="shared" si="137"/>
        <v>0</v>
      </c>
      <c r="BH99" s="1">
        <f t="shared" si="138"/>
        <v>0</v>
      </c>
      <c r="BI99" s="1">
        <f t="shared" si="139"/>
        <v>0</v>
      </c>
      <c r="BJ99" s="1">
        <f t="shared" si="140"/>
        <v>0</v>
      </c>
    </row>
    <row r="100" spans="1:62" x14ac:dyDescent="0.3">
      <c r="A100" s="1" t="s">
        <v>210</v>
      </c>
      <c r="B100" s="6">
        <f>IF(Apr!$E100&gt;0,VLOOKUP($A100,Apr!$O$4:$T$211,4,FALSE),0)</f>
        <v>0</v>
      </c>
      <c r="C100" s="6">
        <f>IF(Apr!$E100&gt;0,VLOOKUP($A100,Apr!$O$4:$T$211,5,FALSE)+Apr!L$4/1000,0)</f>
        <v>0</v>
      </c>
      <c r="D100" s="16">
        <f t="shared" si="141"/>
        <v>0</v>
      </c>
      <c r="E100" s="6">
        <f>IF(May!$E100&gt;0,VLOOKUP($A100,May!$O$4:$T$210,4,FALSE),0)</f>
        <v>0</v>
      </c>
      <c r="F100" s="6">
        <f>IF(May!$E100&gt;0,VLOOKUP($A100,May!$O$4:$T$210,5,FALSE)+May!L$4/1000,0)</f>
        <v>0</v>
      </c>
      <c r="G100" s="16">
        <f t="shared" si="142"/>
        <v>0</v>
      </c>
      <c r="H100" s="6">
        <f>IF(Jun!$E100&gt;0,VLOOKUP($A100,Jun!$O$4:$R$210,4,FALSE),0)</f>
        <v>0</v>
      </c>
      <c r="I100" s="6">
        <f>IF(Jun!$E100&gt;0,VLOOKUP($A100,Jun!$O$4:$T$210,5,FALSE)+Jun!L$4/1000,0)</f>
        <v>0</v>
      </c>
      <c r="J100" s="16">
        <f t="shared" si="143"/>
        <v>0</v>
      </c>
      <c r="K100" s="6">
        <f>IF(Jul!$E100&gt;0,VLOOKUP($A100,Jul!$O$4:$R$207,4,FALSE),0)</f>
        <v>0</v>
      </c>
      <c r="L100" s="6">
        <f>IF(Jul!$E100&gt;0,VLOOKUP($A100,Jul!$O$4:$T$207,5,FALSE)+Jul!$L$4/1000,0)</f>
        <v>0</v>
      </c>
      <c r="M100" s="16">
        <f t="shared" si="74"/>
        <v>0</v>
      </c>
      <c r="N100" s="6">
        <f>IF(Aug!$E100&gt;0,VLOOKUP($A100,Aug!$O$4:$R$207,4,FALSE),0)</f>
        <v>0</v>
      </c>
      <c r="O100" s="6">
        <f>IF(Aug!$E100&gt;0,VLOOKUP($A100,Aug!$O$4:$T$207,5,FALSE)+Aug!L$4/1000,0)</f>
        <v>0</v>
      </c>
      <c r="P100" s="16">
        <f t="shared" si="75"/>
        <v>0</v>
      </c>
      <c r="Q100" s="6">
        <f>IF(Sep!$E100&gt;0,VLOOKUP($A100,Sep!$O$4:$R$207,4,FALSE),0)</f>
        <v>0</v>
      </c>
      <c r="R100" s="6">
        <f>IF(Sep!$E100&gt;0,VLOOKUP($A100,Sep!$O$4:$T$207,5,FALSE)+Sep!L$4/1000,0)</f>
        <v>0</v>
      </c>
      <c r="S100" s="16">
        <f t="shared" si="76"/>
        <v>0</v>
      </c>
      <c r="T100" s="6">
        <f>IF(Oct!$E100&gt;0,VLOOKUP($A100,Oct!$O$4:$R$207,4,FALSE),0)</f>
        <v>0</v>
      </c>
      <c r="U100" s="6">
        <f>IF(Oct!$E100&gt;0,VLOOKUP($A100,Oct!$O$4:$T$207,5,FALSE)+Oct!L$4/1000,0)</f>
        <v>0</v>
      </c>
      <c r="V100" s="16">
        <f t="shared" si="77"/>
        <v>0</v>
      </c>
      <c r="W100" s="6">
        <f>IF(Nov!$E101&gt;0,VLOOKUP($A100,Nov!$O$4:$R$208,4,FALSE),0)</f>
        <v>26</v>
      </c>
      <c r="X100" s="6">
        <f>IF(Nov!$E101&gt;0,VLOOKUP($A100,Nov!$O$4:$T$208,5,FALSE)+Nov!L$4/1000,0)</f>
        <v>1.4999999999999999E-2</v>
      </c>
      <c r="Y100" s="16">
        <f t="shared" si="78"/>
        <v>26.041</v>
      </c>
      <c r="Z100" s="6">
        <f>IF(Dec!$E102&gt;0,VLOOKUP($A100,Dec!$O$4:$R$208,4,FALSE),0)</f>
        <v>0</v>
      </c>
      <c r="AA100" s="6">
        <f>IF(Dec!$E102&gt;0,VLOOKUP($A100,Dec!$O$4:$T$208,5,FALSE)+Dec!L$4/1000,0)</f>
        <v>0</v>
      </c>
      <c r="AB100" s="16">
        <f t="shared" si="79"/>
        <v>0</v>
      </c>
      <c r="AC100" s="6">
        <f>IF(Jan!$E102&gt;0,VLOOKUP($A100,Jan!$O$4:$R$208,4,FALSE),0)</f>
        <v>0</v>
      </c>
      <c r="AD100" s="6">
        <f>IF(Jan!$E102&gt;0,VLOOKUP($A100,Jan!$O$4:$T$208,5,FALSE)+Jan!L$4/1000,0)</f>
        <v>0</v>
      </c>
      <c r="AE100" s="16">
        <f t="shared" si="80"/>
        <v>0</v>
      </c>
      <c r="AF100" s="6">
        <f>IF(Feb!$E102&gt;0,VLOOKUP($A100,Feb!$O$4:$R$208,4,FALSE),0)</f>
        <v>0</v>
      </c>
      <c r="AG100" s="6">
        <f>IF(Feb!$E102&gt;0,VLOOKUP($A100,Feb!$O$4:$T$208,5,FALSE)+Feb!L$4/1000,0)</f>
        <v>0</v>
      </c>
      <c r="AH100" s="16">
        <f t="shared" si="81"/>
        <v>0</v>
      </c>
      <c r="AI100" s="6">
        <f>IF(Mar!$E103&gt;0,VLOOKUP($A100,Mar!$O$4:$R$208,4,FALSE),0)</f>
        <v>0</v>
      </c>
      <c r="AJ100" s="6">
        <f>IF(Mar!$E103&gt;0,VLOOKUP($A100,Mar!$O$4:$T$208,5,FALSE)+Mar!L$4/1000,0)</f>
        <v>0</v>
      </c>
      <c r="AK100" s="16">
        <f t="shared" si="144"/>
        <v>0</v>
      </c>
      <c r="AN100" s="67">
        <f t="shared" si="145"/>
        <v>26.067041</v>
      </c>
      <c r="AQ100" s="1" t="str">
        <f t="shared" si="104"/>
        <v>Sharon Cooper</v>
      </c>
      <c r="AR100" s="6">
        <f t="shared" si="123"/>
        <v>0</v>
      </c>
      <c r="AS100" s="6">
        <f t="shared" si="124"/>
        <v>0</v>
      </c>
      <c r="AT100" s="6">
        <f t="shared" si="125"/>
        <v>0</v>
      </c>
      <c r="AU100" s="6">
        <f t="shared" si="126"/>
        <v>0</v>
      </c>
      <c r="AV100" s="6">
        <f t="shared" si="127"/>
        <v>0</v>
      </c>
      <c r="AW100" s="6">
        <f t="shared" si="128"/>
        <v>0</v>
      </c>
      <c r="AX100" s="6">
        <f t="shared" si="129"/>
        <v>0</v>
      </c>
      <c r="AY100" s="6">
        <f t="shared" si="130"/>
        <v>26.041</v>
      </c>
      <c r="AZ100" s="6">
        <f t="shared" si="131"/>
        <v>0</v>
      </c>
      <c r="BA100" s="6">
        <f t="shared" si="132"/>
        <v>0</v>
      </c>
      <c r="BB100" s="6">
        <f t="shared" si="133"/>
        <v>0</v>
      </c>
      <c r="BC100" s="6">
        <f t="shared" si="134"/>
        <v>0</v>
      </c>
      <c r="BD100" s="6">
        <f t="shared" si="103"/>
        <v>0</v>
      </c>
      <c r="BE100" s="1">
        <f t="shared" si="135"/>
        <v>26.041</v>
      </c>
      <c r="BF100" s="1">
        <f t="shared" si="136"/>
        <v>0</v>
      </c>
      <c r="BG100" s="1">
        <f t="shared" si="137"/>
        <v>0</v>
      </c>
      <c r="BH100" s="1">
        <f t="shared" si="138"/>
        <v>0</v>
      </c>
      <c r="BI100" s="1">
        <f t="shared" si="139"/>
        <v>0</v>
      </c>
      <c r="BJ100" s="1">
        <f t="shared" si="140"/>
        <v>0</v>
      </c>
    </row>
    <row r="101" spans="1:62" x14ac:dyDescent="0.3">
      <c r="A101" s="1" t="s">
        <v>141</v>
      </c>
      <c r="B101" s="6">
        <f>IF(Apr!$E101&gt;0,VLOOKUP($A101,Apr!$O$4:$T$211,4,FALSE),0)</f>
        <v>0</v>
      </c>
      <c r="C101" s="6">
        <f>IF(Apr!$E101&gt;0,VLOOKUP($A101,Apr!$O$4:$T$211,5,FALSE)+Apr!L$4/1000,0)</f>
        <v>0</v>
      </c>
      <c r="D101" s="16">
        <f t="shared" si="141"/>
        <v>0</v>
      </c>
      <c r="E101" s="6">
        <f>IF(May!$E101&gt;0,VLOOKUP($A101,May!$O$4:$T$210,4,FALSE),0)</f>
        <v>0</v>
      </c>
      <c r="F101" s="6">
        <f>IF(May!$E101&gt;0,VLOOKUP($A101,May!$O$4:$T$210,5,FALSE)+May!L$4/1000,0)</f>
        <v>0</v>
      </c>
      <c r="G101" s="16">
        <f t="shared" si="142"/>
        <v>0</v>
      </c>
      <c r="H101" s="6">
        <f>IF(Jun!$E101&gt;0,VLOOKUP($A101,Jun!$O$4:$R$210,4,FALSE),0)</f>
        <v>0</v>
      </c>
      <c r="I101" s="6">
        <f>IF(Jun!$E101&gt;0,VLOOKUP($A101,Jun!$O$4:$T$210,5,FALSE)+Jun!L$4/1000,0)</f>
        <v>0</v>
      </c>
      <c r="J101" s="16">
        <f t="shared" si="143"/>
        <v>0</v>
      </c>
      <c r="K101" s="6">
        <f>IF(Jul!$E101&gt;0,VLOOKUP($A101,Jul!$O$4:$R$207,4,FALSE),0)</f>
        <v>0</v>
      </c>
      <c r="L101" s="6">
        <f>IF(Jul!$E101&gt;0,VLOOKUP($A101,Jul!$O$4:$T$207,5,FALSE)+Jul!$L$4/1000,0)</f>
        <v>0</v>
      </c>
      <c r="M101" s="16">
        <f t="shared" si="74"/>
        <v>0</v>
      </c>
      <c r="N101" s="6">
        <f>IF(Aug!$E101&gt;0,VLOOKUP($A101,Aug!$O$4:$R$207,4,FALSE),0)</f>
        <v>0</v>
      </c>
      <c r="O101" s="6">
        <f>IF(Aug!$E101&gt;0,VLOOKUP($A101,Aug!$O$4:$T$207,5,FALSE)+Aug!L$4/1000,0)</f>
        <v>0</v>
      </c>
      <c r="P101" s="16">
        <f t="shared" si="75"/>
        <v>0</v>
      </c>
      <c r="Q101" s="6">
        <f>IF(Sep!$E101&gt;0,VLOOKUP($A101,Sep!$O$4:$R$207,4,FALSE),0)</f>
        <v>0</v>
      </c>
      <c r="R101" s="6">
        <f>IF(Sep!$E101&gt;0,VLOOKUP($A101,Sep!$O$4:$T$207,5,FALSE)+Sep!L$4/1000,0)</f>
        <v>0</v>
      </c>
      <c r="S101" s="16">
        <f t="shared" si="76"/>
        <v>0</v>
      </c>
      <c r="T101" s="6">
        <f>IF(Oct!$E101&gt;0,VLOOKUP($A101,Oct!$O$4:$R$207,4,FALSE),0)</f>
        <v>0</v>
      </c>
      <c r="U101" s="6">
        <f>IF(Oct!$E101&gt;0,VLOOKUP($A101,Oct!$O$4:$T$207,5,FALSE)+Oct!L$4/1000,0)</f>
        <v>0</v>
      </c>
      <c r="V101" s="16">
        <f t="shared" si="77"/>
        <v>0</v>
      </c>
      <c r="W101" s="6">
        <f>IF(Nov!$E102&gt;0,VLOOKUP($A101,Nov!$O$4:$R$208,4,FALSE),0)</f>
        <v>0</v>
      </c>
      <c r="X101" s="6">
        <f>IF(Nov!$E102&gt;0,VLOOKUP($A101,Nov!$O$4:$T$208,5,FALSE)+Nov!L$4/1000,0)</f>
        <v>0</v>
      </c>
      <c r="Y101" s="16">
        <f t="shared" si="78"/>
        <v>0</v>
      </c>
      <c r="Z101" s="6">
        <f>IF(Dec!$E103&gt;0,VLOOKUP($A101,Dec!$O$4:$R$208,4,FALSE),0)</f>
        <v>0</v>
      </c>
      <c r="AA101" s="6">
        <f>IF(Dec!$E103&gt;0,VLOOKUP($A101,Dec!$O$4:$T$208,5,FALSE)+Dec!L$4/1000,0)</f>
        <v>0</v>
      </c>
      <c r="AB101" s="16">
        <f t="shared" si="79"/>
        <v>0</v>
      </c>
      <c r="AC101" s="6">
        <f>IF(Jan!$E103&gt;0,VLOOKUP($A101,Jan!$O$4:$R$208,4,FALSE),0)</f>
        <v>0</v>
      </c>
      <c r="AD101" s="6">
        <f>IF(Jan!$E103&gt;0,VLOOKUP($A101,Jan!$O$4:$T$208,5,FALSE)+Jan!L$4/1000,0)</f>
        <v>0</v>
      </c>
      <c r="AE101" s="16">
        <f t="shared" si="80"/>
        <v>0</v>
      </c>
      <c r="AF101" s="6">
        <f>IF(Feb!$E103&gt;0,VLOOKUP($A101,Feb!$O$4:$R$208,4,FALSE),0)</f>
        <v>0</v>
      </c>
      <c r="AG101" s="6">
        <f>IF(Feb!$E103&gt;0,VLOOKUP($A101,Feb!$O$4:$T$208,5,FALSE)+Feb!L$4/1000,0)</f>
        <v>0</v>
      </c>
      <c r="AH101" s="16">
        <f t="shared" si="81"/>
        <v>0</v>
      </c>
      <c r="AI101" s="6">
        <f>IF(Mar!$E104&gt;0,VLOOKUP($A101,Mar!$O$4:$R$208,4,FALSE),0)</f>
        <v>0</v>
      </c>
      <c r="AJ101" s="6">
        <f>IF(Mar!$E104&gt;0,VLOOKUP($A101,Mar!$O$4:$T$208,5,FALSE)+Mar!L$4/1000,0)</f>
        <v>0</v>
      </c>
      <c r="AK101" s="16">
        <f t="shared" si="144"/>
        <v>0</v>
      </c>
      <c r="AN101" s="67">
        <f t="shared" si="145"/>
        <v>0</v>
      </c>
      <c r="AQ101" s="1" t="str">
        <f t="shared" si="104"/>
        <v>Simon Smith</v>
      </c>
      <c r="AR101" s="6">
        <f t="shared" si="123"/>
        <v>0</v>
      </c>
      <c r="AS101" s="6">
        <f t="shared" si="124"/>
        <v>0</v>
      </c>
      <c r="AT101" s="6">
        <f t="shared" si="125"/>
        <v>0</v>
      </c>
      <c r="AU101" s="6">
        <f t="shared" si="126"/>
        <v>0</v>
      </c>
      <c r="AV101" s="6">
        <f t="shared" si="127"/>
        <v>0</v>
      </c>
      <c r="AW101" s="6">
        <f t="shared" si="128"/>
        <v>0</v>
      </c>
      <c r="AX101" s="6">
        <f t="shared" si="129"/>
        <v>0</v>
      </c>
      <c r="AY101" s="6">
        <f t="shared" si="130"/>
        <v>0</v>
      </c>
      <c r="AZ101" s="6">
        <f t="shared" si="131"/>
        <v>0</v>
      </c>
      <c r="BA101" s="6">
        <f t="shared" si="132"/>
        <v>0</v>
      </c>
      <c r="BB101" s="6">
        <f t="shared" si="133"/>
        <v>0</v>
      </c>
      <c r="BC101" s="6">
        <f t="shared" si="134"/>
        <v>0</v>
      </c>
      <c r="BD101" s="6">
        <f t="shared" si="103"/>
        <v>0</v>
      </c>
      <c r="BE101" s="1">
        <f t="shared" si="135"/>
        <v>0</v>
      </c>
      <c r="BF101" s="1">
        <f t="shared" si="136"/>
        <v>0</v>
      </c>
      <c r="BG101" s="1">
        <f t="shared" si="137"/>
        <v>0</v>
      </c>
      <c r="BH101" s="1">
        <f t="shared" si="138"/>
        <v>0</v>
      </c>
      <c r="BI101" s="1">
        <f t="shared" si="139"/>
        <v>0</v>
      </c>
      <c r="BJ101" s="1">
        <f t="shared" si="140"/>
        <v>0</v>
      </c>
    </row>
    <row r="102" spans="1:62" x14ac:dyDescent="0.3">
      <c r="A102" s="1" t="s">
        <v>242</v>
      </c>
      <c r="B102" s="6">
        <f>IF(Apr!$E102&gt;0,VLOOKUP($A102,Apr!$O$4:$T$211,4,FALSE),0)</f>
        <v>0</v>
      </c>
      <c r="C102" s="6">
        <f>IF(Apr!$E102&gt;0,VLOOKUP($A102,Apr!$O$4:$T$211,5,FALSE)+Apr!L$4/1000,0)</f>
        <v>0</v>
      </c>
      <c r="D102" s="16">
        <f t="shared" si="141"/>
        <v>0</v>
      </c>
      <c r="E102" s="6">
        <f>IF(May!$E102&gt;0,VLOOKUP($A102,May!$O$4:$T$210,4,FALSE),0)</f>
        <v>0</v>
      </c>
      <c r="F102" s="6">
        <f>IF(May!$E102&gt;0,VLOOKUP($A102,May!$O$4:$T$210,5,FALSE)+May!L$4/1000,0)</f>
        <v>0</v>
      </c>
      <c r="G102" s="16">
        <f t="shared" si="142"/>
        <v>0</v>
      </c>
      <c r="H102" s="6">
        <f>IF(Jun!$E102&gt;0,VLOOKUP($A102,Jun!$O$4:$R$210,4,FALSE),0)</f>
        <v>0</v>
      </c>
      <c r="I102" s="6">
        <f>IF(Jun!$E102&gt;0,VLOOKUP($A102,Jun!$O$4:$T$210,5,FALSE)+Jun!L$4/1000,0)</f>
        <v>0</v>
      </c>
      <c r="J102" s="16">
        <f t="shared" si="143"/>
        <v>0</v>
      </c>
      <c r="K102" s="6">
        <f>IF(Jul!$E102&gt;0,VLOOKUP($A102,Jul!$O$4:$R$207,4,FALSE),0)</f>
        <v>38</v>
      </c>
      <c r="L102" s="6">
        <f>IF(Jul!$E102&gt;0,VLOOKUP($A102,Jul!$O$4:$T$207,5,FALSE)+Jul!$L$4/1000,0)</f>
        <v>1.7999999999999999E-2</v>
      </c>
      <c r="M102" s="16">
        <f t="shared" si="74"/>
        <v>38.055999999999997</v>
      </c>
      <c r="N102" s="6">
        <f>IF(Aug!$E102&gt;0,VLOOKUP($A102,Aug!$O$4:$R$207,4,FALSE),0)</f>
        <v>29</v>
      </c>
      <c r="O102" s="6">
        <f>IF(Aug!$E102&gt;0,VLOOKUP($A102,Aug!$O$4:$T$207,5,FALSE)+Aug!L$4/1000,0)</f>
        <v>2.0169999999999999</v>
      </c>
      <c r="P102" s="16">
        <f t="shared" si="75"/>
        <v>31.045999999999999</v>
      </c>
      <c r="Q102" s="6">
        <f>IF(Sep!$E102&gt;0,VLOOKUP($A102,Sep!$O$4:$R$207,4,FALSE),0)</f>
        <v>30</v>
      </c>
      <c r="R102" s="6">
        <f>IF(Sep!$E102&gt;0,VLOOKUP($A102,Sep!$O$4:$T$207,5,FALSE)+Sep!L$4/1000,0)</f>
        <v>1.6E-2</v>
      </c>
      <c r="S102" s="16">
        <f t="shared" si="76"/>
        <v>30.045999999999999</v>
      </c>
      <c r="T102" s="6">
        <f>IF(Oct!$E102&gt;0,VLOOKUP($A102,Oct!$O$4:$R$207,4,FALSE),0)</f>
        <v>29</v>
      </c>
      <c r="U102" s="6">
        <f>IF(Oct!$E102&gt;0,VLOOKUP($A102,Oct!$O$4:$T$207,5,FALSE)+Oct!L$4/1000,0)</f>
        <v>1.7000000000000001E-2</v>
      </c>
      <c r="V102" s="16">
        <f t="shared" si="77"/>
        <v>29.045999999999999</v>
      </c>
      <c r="W102" s="6">
        <f>IF(Nov!$E103&gt;0,VLOOKUP($A102,Nov!$O$4:$R$208,4,FALSE),0)</f>
        <v>34</v>
      </c>
      <c r="X102" s="6">
        <f>IF(Nov!$E103&gt;0,VLOOKUP($A102,Nov!$O$4:$T$208,5,FALSE)+Nov!L$4/1000,0)</f>
        <v>2.0150000000000001</v>
      </c>
      <c r="Y102" s="16">
        <f t="shared" si="78"/>
        <v>36.048999999999999</v>
      </c>
      <c r="Z102" s="6">
        <f>IF(Dec!$E104&gt;0,VLOOKUP($A102,Dec!$O$4:$R$208,4,FALSE),0)</f>
        <v>29</v>
      </c>
      <c r="AA102" s="6">
        <f>IF(Dec!$E104&gt;0,VLOOKUP($A102,Dec!$O$4:$T$208,5,FALSE)+Dec!L$4/1000,0)</f>
        <v>2.0179999999999998</v>
      </c>
      <c r="AB102" s="16">
        <f t="shared" si="79"/>
        <v>31.047000000000001</v>
      </c>
      <c r="AC102" s="6">
        <f>IF(Jan!$E104&gt;0,VLOOKUP($A102,Jan!$O$4:$R$208,4,FALSE),0)</f>
        <v>34</v>
      </c>
      <c r="AD102" s="6">
        <f>IF(Jan!$E104&gt;0,VLOOKUP($A102,Jan!$O$4:$T$208,5,FALSE)+Jan!L$4/1000,0)</f>
        <v>1.4999999999999999E-2</v>
      </c>
      <c r="AE102" s="16">
        <f t="shared" si="80"/>
        <v>34.048999999999999</v>
      </c>
      <c r="AF102" s="6">
        <f>IF(Feb!$E104&gt;0,VLOOKUP($A102,Feb!$O$4:$R$208,4,FALSE),0)</f>
        <v>35</v>
      </c>
      <c r="AG102" s="6">
        <f>IF(Feb!$E104&gt;0,VLOOKUP($A102,Feb!$O$4:$T$208,5,FALSE)+Feb!L$4/1000,0)</f>
        <v>2.0099999999999998</v>
      </c>
      <c r="AH102" s="16">
        <f t="shared" si="81"/>
        <v>37.044999999999995</v>
      </c>
      <c r="AI102" s="6">
        <f>IF(Mar!$E105&gt;0,VLOOKUP($A102,Mar!$O$4:$R$208,4,FALSE),0)</f>
        <v>0</v>
      </c>
      <c r="AJ102" s="6">
        <f>IF(Mar!$E105&gt;0,VLOOKUP($A102,Mar!$O$4:$T$208,5,FALSE)+Mar!L$4/1000,0)</f>
        <v>0</v>
      </c>
      <c r="AK102" s="16">
        <f t="shared" si="144"/>
        <v>0</v>
      </c>
      <c r="AN102" s="67">
        <f t="shared" si="145"/>
        <v>207.34961413333335</v>
      </c>
      <c r="AQ102" s="1" t="str">
        <f t="shared" si="104"/>
        <v>Stephen Rodwell</v>
      </c>
      <c r="AR102" s="6">
        <f t="shared" si="123"/>
        <v>0</v>
      </c>
      <c r="AS102" s="6">
        <f t="shared" si="124"/>
        <v>0</v>
      </c>
      <c r="AT102" s="6">
        <f t="shared" si="125"/>
        <v>0</v>
      </c>
      <c r="AU102" s="6">
        <f t="shared" si="126"/>
        <v>38.055999999999997</v>
      </c>
      <c r="AV102" s="6">
        <f t="shared" si="127"/>
        <v>31.045999999999999</v>
      </c>
      <c r="AW102" s="6">
        <f t="shared" si="128"/>
        <v>30.045999999999999</v>
      </c>
      <c r="AX102" s="6">
        <f t="shared" si="129"/>
        <v>29.045999999999999</v>
      </c>
      <c r="AY102" s="6">
        <f t="shared" si="130"/>
        <v>36.048999999999999</v>
      </c>
      <c r="AZ102" s="6">
        <f t="shared" si="131"/>
        <v>31.047000000000001</v>
      </c>
      <c r="BA102" s="6">
        <f t="shared" si="132"/>
        <v>34.048999999999999</v>
      </c>
      <c r="BB102" s="6">
        <f t="shared" si="133"/>
        <v>37.044999999999995</v>
      </c>
      <c r="BC102" s="6">
        <f t="shared" si="134"/>
        <v>0</v>
      </c>
      <c r="BD102" s="6">
        <f t="shared" si="103"/>
        <v>0</v>
      </c>
      <c r="BE102" s="1">
        <f t="shared" si="135"/>
        <v>38.055999999999997</v>
      </c>
      <c r="BF102" s="1">
        <f t="shared" si="136"/>
        <v>37.044999999999995</v>
      </c>
      <c r="BG102" s="1">
        <f t="shared" si="137"/>
        <v>36.048999999999999</v>
      </c>
      <c r="BH102" s="1">
        <f t="shared" si="138"/>
        <v>34.048999999999999</v>
      </c>
      <c r="BI102" s="1">
        <f t="shared" si="139"/>
        <v>31.047000000000001</v>
      </c>
      <c r="BJ102" s="1">
        <f t="shared" si="140"/>
        <v>31.045999999999999</v>
      </c>
    </row>
    <row r="103" spans="1:62" x14ac:dyDescent="0.3">
      <c r="A103" s="1" t="s">
        <v>157</v>
      </c>
      <c r="B103" s="6">
        <f>IF(Apr!$E103&gt;0,VLOOKUP($A103,Apr!$O$4:$T$211,4,FALSE),0)</f>
        <v>0</v>
      </c>
      <c r="C103" s="6">
        <f>IF(Apr!$E103&gt;0,VLOOKUP($A103,Apr!$O$4:$T$211,5,FALSE)+Apr!L$4/1000,0)</f>
        <v>0</v>
      </c>
      <c r="D103" s="16">
        <f t="shared" si="141"/>
        <v>0</v>
      </c>
      <c r="E103" s="6">
        <f>IF(May!$E103&gt;0,VLOOKUP($A103,May!$O$4:$T$210,4,FALSE),0)</f>
        <v>29</v>
      </c>
      <c r="F103" s="6">
        <f>IF(May!$E103&gt;0,VLOOKUP($A103,May!$O$4:$T$210,5,FALSE)+May!L$4/1000,0)</f>
        <v>2.3E-2</v>
      </c>
      <c r="G103" s="16">
        <f t="shared" si="142"/>
        <v>29.052</v>
      </c>
      <c r="H103" s="6">
        <f>IF(Jun!$E103&gt;0,VLOOKUP($A103,Jun!$O$4:$R$210,4,FALSE),0)</f>
        <v>38</v>
      </c>
      <c r="I103" s="6">
        <f>IF(Jun!$E103&gt;0,VLOOKUP($A103,Jun!$O$4:$T$210,5,FALSE)+Jun!L$4/1000,0)</f>
        <v>2.0190000000000001</v>
      </c>
      <c r="J103" s="16">
        <f t="shared" si="143"/>
        <v>40.056999999999995</v>
      </c>
      <c r="K103" s="6">
        <f>IF(Jul!$E103&gt;0,VLOOKUP($A103,Jul!$O$4:$R$207,4,FALSE),0)</f>
        <v>37</v>
      </c>
      <c r="L103" s="6">
        <f>IF(Jul!$E103&gt;0,VLOOKUP($A103,Jul!$O$4:$T$207,5,FALSE)+Jul!$L$4/1000,0)</f>
        <v>1.7999999999999999E-2</v>
      </c>
      <c r="M103" s="16">
        <f t="shared" si="74"/>
        <v>37.055</v>
      </c>
      <c r="N103" s="6">
        <f>IF(Aug!$E103&gt;0,VLOOKUP($A103,Aug!$O$4:$R$207,4,FALSE),0)</f>
        <v>40</v>
      </c>
      <c r="O103" s="6">
        <f>IF(Aug!$E103&gt;0,VLOOKUP($A103,Aug!$O$4:$T$207,5,FALSE)+Aug!L$4/1000,0)</f>
        <v>2.0169999999999999</v>
      </c>
      <c r="P103" s="16">
        <f t="shared" si="75"/>
        <v>42.057000000000002</v>
      </c>
      <c r="Q103" s="6">
        <f>IF(Sep!$E103&gt;0,VLOOKUP($A103,Sep!$O$4:$R$207,4,FALSE),0)</f>
        <v>0</v>
      </c>
      <c r="R103" s="6">
        <f>IF(Sep!$E103&gt;0,VLOOKUP($A103,Sep!$O$4:$T$207,5,FALSE)+Sep!L$4/1000,0)</f>
        <v>0</v>
      </c>
      <c r="S103" s="16">
        <f t="shared" si="76"/>
        <v>0</v>
      </c>
      <c r="T103" s="6">
        <f>IF(Oct!$E103&gt;0,VLOOKUP($A103,Oct!$O$4:$R$207,4,FALSE),0)</f>
        <v>35</v>
      </c>
      <c r="U103" s="6">
        <f>IF(Oct!$E103&gt;0,VLOOKUP($A103,Oct!$O$4:$T$207,5,FALSE)+Oct!L$4/1000,0)</f>
        <v>2.0169999999999999</v>
      </c>
      <c r="V103" s="16">
        <f t="shared" si="77"/>
        <v>37.052</v>
      </c>
      <c r="W103" s="6">
        <f>IF(Nov!$E104&gt;0,VLOOKUP($A103,Nov!$O$4:$R$208,4,FALSE),0)</f>
        <v>37</v>
      </c>
      <c r="X103" s="6">
        <f>IF(Nov!$E104&gt;0,VLOOKUP($A103,Nov!$O$4:$T$208,5,FALSE)+Nov!L$4/1000,0)</f>
        <v>1.4999999999999999E-2</v>
      </c>
      <c r="Y103" s="16">
        <f t="shared" si="78"/>
        <v>37.052</v>
      </c>
      <c r="Z103" s="6">
        <f>IF(Dec!$E105&gt;0,VLOOKUP($A103,Dec!$O$4:$R$208,4,FALSE),0)</f>
        <v>0</v>
      </c>
      <c r="AA103" s="6">
        <f>IF(Dec!$E105&gt;0,VLOOKUP($A103,Dec!$O$4:$T$208,5,FALSE)+Dec!L$4/1000,0)</f>
        <v>0</v>
      </c>
      <c r="AB103" s="16">
        <f t="shared" si="79"/>
        <v>0</v>
      </c>
      <c r="AC103" s="6">
        <f>IF(Jan!$E105&gt;0,VLOOKUP($A103,Jan!$O$4:$R$208,4,FALSE),0)</f>
        <v>27</v>
      </c>
      <c r="AD103" s="6">
        <f>IF(Jan!$E105&gt;0,VLOOKUP($A103,Jan!$O$4:$T$208,5,FALSE)+Jan!L$4/1000,0)</f>
        <v>1.4999999999999999E-2</v>
      </c>
      <c r="AE103" s="16">
        <f t="shared" si="80"/>
        <v>27.042000000000002</v>
      </c>
      <c r="AF103" s="6">
        <f>IF(Feb!$E105&gt;0,VLOOKUP($A103,Feb!$O$4:$R$208,4,FALSE),0)</f>
        <v>36</v>
      </c>
      <c r="AG103" s="6">
        <f>IF(Feb!$E105&gt;0,VLOOKUP($A103,Feb!$O$4:$T$208,5,FALSE)+Feb!L$4/1000,0)</f>
        <v>0.01</v>
      </c>
      <c r="AH103" s="16">
        <f t="shared" si="81"/>
        <v>36.045999999999999</v>
      </c>
      <c r="AI103" s="6">
        <f>IF(Mar!$E106&gt;0,VLOOKUP($A103,Mar!$O$4:$R$208,4,FALSE),0)</f>
        <v>0</v>
      </c>
      <c r="AJ103" s="6">
        <f>IF(Mar!$E106&gt;0,VLOOKUP($A103,Mar!$O$4:$T$208,5,FALSE)+Mar!L$4/1000,0)</f>
        <v>0</v>
      </c>
      <c r="AK103" s="16">
        <f t="shared" si="144"/>
        <v>0</v>
      </c>
      <c r="AL103" s="99">
        <v>45261</v>
      </c>
      <c r="AM103" s="92">
        <v>30</v>
      </c>
      <c r="AN103" s="67">
        <f t="shared" si="145"/>
        <v>259.38182033333328</v>
      </c>
      <c r="AQ103" s="1" t="str">
        <f t="shared" si="104"/>
        <v>Stephen Wise</v>
      </c>
      <c r="AR103" s="6">
        <f t="shared" si="123"/>
        <v>0</v>
      </c>
      <c r="AS103" s="6">
        <f t="shared" si="124"/>
        <v>29.052</v>
      </c>
      <c r="AT103" s="6">
        <f t="shared" si="125"/>
        <v>40.056999999999995</v>
      </c>
      <c r="AU103" s="6">
        <f t="shared" si="126"/>
        <v>37.055</v>
      </c>
      <c r="AV103" s="6">
        <f t="shared" si="127"/>
        <v>42.057000000000002</v>
      </c>
      <c r="AW103" s="6">
        <f t="shared" si="128"/>
        <v>0</v>
      </c>
      <c r="AX103" s="6">
        <f t="shared" si="129"/>
        <v>37.052</v>
      </c>
      <c r="AY103" s="6">
        <f t="shared" si="130"/>
        <v>37.052</v>
      </c>
      <c r="AZ103" s="6">
        <f t="shared" si="131"/>
        <v>0</v>
      </c>
      <c r="BA103" s="6">
        <f t="shared" si="132"/>
        <v>27.042000000000002</v>
      </c>
      <c r="BB103" s="6">
        <f t="shared" si="133"/>
        <v>36.045999999999999</v>
      </c>
      <c r="BC103" s="6">
        <f t="shared" si="134"/>
        <v>0</v>
      </c>
      <c r="BD103" s="6">
        <f t="shared" si="103"/>
        <v>30</v>
      </c>
      <c r="BE103" s="1">
        <f t="shared" si="135"/>
        <v>42.057000000000002</v>
      </c>
      <c r="BF103" s="1">
        <f t="shared" si="136"/>
        <v>40.056999999999995</v>
      </c>
      <c r="BG103" s="1">
        <f t="shared" si="137"/>
        <v>37.055</v>
      </c>
      <c r="BH103" s="1">
        <f t="shared" si="138"/>
        <v>37.052</v>
      </c>
      <c r="BI103" s="1">
        <f t="shared" si="139"/>
        <v>37.052</v>
      </c>
      <c r="BJ103" s="1">
        <f t="shared" si="140"/>
        <v>36.045999999999999</v>
      </c>
    </row>
    <row r="104" spans="1:62" x14ac:dyDescent="0.3">
      <c r="A104" s="1" t="s">
        <v>211</v>
      </c>
      <c r="B104" s="6">
        <f>IF(Apr!$E104&gt;0,VLOOKUP($A104,Apr!$O$4:$T$211,4,FALSE),0)</f>
        <v>0</v>
      </c>
      <c r="C104" s="6">
        <f>IF(Apr!$E104&gt;0,VLOOKUP($A104,Apr!$O$4:$T$211,5,FALSE)+Apr!L$4/1000,0)</f>
        <v>0</v>
      </c>
      <c r="D104" s="16">
        <f t="shared" si="141"/>
        <v>0</v>
      </c>
      <c r="E104" s="6">
        <f>IF(May!$E104&gt;0,VLOOKUP($A104,May!$O$4:$T$210,4,FALSE),0)</f>
        <v>0</v>
      </c>
      <c r="F104" s="6">
        <f>IF(May!$E104&gt;0,VLOOKUP($A104,May!$O$4:$T$210,5,FALSE)+May!L$4/1000,0)</f>
        <v>0</v>
      </c>
      <c r="G104" s="16">
        <f t="shared" si="142"/>
        <v>0</v>
      </c>
      <c r="H104" s="6">
        <f>IF(Jun!$E104&gt;0,VLOOKUP($A104,Jun!$O$4:$R$210,4,FALSE),0)</f>
        <v>33</v>
      </c>
      <c r="I104" s="6">
        <f>IF(Jun!$E104&gt;0,VLOOKUP($A104,Jun!$O$4:$T$210,5,FALSE)+Jun!L$4/1000,0)</f>
        <v>1.9E-2</v>
      </c>
      <c r="J104" s="16">
        <f t="shared" si="143"/>
        <v>33.052</v>
      </c>
      <c r="K104" s="6">
        <f>IF(Jul!$E104&gt;0,VLOOKUP($A104,Jul!$O$4:$R$207,4,FALSE),0)</f>
        <v>40</v>
      </c>
      <c r="L104" s="6">
        <f>IF(Jul!$E104&gt;0,VLOOKUP($A104,Jul!$O$4:$T$207,5,FALSE)+Jul!$L$4/1000,0)</f>
        <v>1.7999999999999999E-2</v>
      </c>
      <c r="M104" s="16">
        <f t="shared" si="74"/>
        <v>40.058</v>
      </c>
      <c r="N104" s="6">
        <f>IF(Aug!$E104&gt;0,VLOOKUP($A104,Aug!$O$4:$R$207,4,FALSE),0)</f>
        <v>37</v>
      </c>
      <c r="O104" s="6">
        <f>IF(Aug!$E104&gt;0,VLOOKUP($A104,Aug!$O$4:$T$207,5,FALSE)+Aug!L$4/1000,0)</f>
        <v>2.0169999999999999</v>
      </c>
      <c r="P104" s="16">
        <f t="shared" si="75"/>
        <v>39.054000000000002</v>
      </c>
      <c r="Q104" s="6">
        <f>IF(Sep!$E104&gt;0,VLOOKUP($A104,Sep!$O$4:$R$207,4,FALSE),0)</f>
        <v>39</v>
      </c>
      <c r="R104" s="6">
        <f>IF(Sep!$E104&gt;0,VLOOKUP($A104,Sep!$O$4:$T$207,5,FALSE)+Sep!L$4/1000,0)</f>
        <v>2.016</v>
      </c>
      <c r="S104" s="16">
        <f t="shared" si="76"/>
        <v>41.055</v>
      </c>
      <c r="T104" s="6">
        <f>IF(Oct!$E104&gt;0,VLOOKUP($A104,Oct!$O$4:$R$207,4,FALSE),0)</f>
        <v>40</v>
      </c>
      <c r="U104" s="6">
        <f>IF(Oct!$E104&gt;0,VLOOKUP($A104,Oct!$O$4:$T$207,5,FALSE)+Oct!L$4/1000,0)</f>
        <v>1.7000000000000001E-2</v>
      </c>
      <c r="V104" s="16">
        <f t="shared" si="77"/>
        <v>40.057000000000002</v>
      </c>
      <c r="W104" s="6">
        <f>IF(Nov!$E105&gt;0,VLOOKUP($A104,Nov!$O$4:$R$208,4,FALSE),0)</f>
        <v>0</v>
      </c>
      <c r="X104" s="6">
        <f>IF(Nov!$E105&gt;0,VLOOKUP($A104,Nov!$O$4:$T$208,5,FALSE)+Nov!L$4/1000,0)</f>
        <v>0</v>
      </c>
      <c r="Y104" s="16">
        <f t="shared" si="78"/>
        <v>0</v>
      </c>
      <c r="Z104" s="6">
        <f>IF(Dec!$E106&gt;0,VLOOKUP($A104,Dec!$O$4:$R$208,4,FALSE),0)</f>
        <v>38</v>
      </c>
      <c r="AA104" s="6">
        <f>IF(Dec!$E106&gt;0,VLOOKUP($A104,Dec!$O$4:$T$208,5,FALSE)+Dec!L$4/1000,0)</f>
        <v>1.7999999999999999E-2</v>
      </c>
      <c r="AB104" s="16">
        <f t="shared" si="79"/>
        <v>38.055999999999997</v>
      </c>
      <c r="AC104" s="6">
        <f>IF(Jan!$E106&gt;0,VLOOKUP($A104,Jan!$O$4:$R$208,4,FALSE),0)</f>
        <v>40</v>
      </c>
      <c r="AD104" s="6">
        <f>IF(Jan!$E106&gt;0,VLOOKUP($A104,Jan!$O$4:$T$208,5,FALSE)+Jan!L$4/1000,0)</f>
        <v>1.4999999999999999E-2</v>
      </c>
      <c r="AE104" s="16">
        <f t="shared" si="80"/>
        <v>40.055</v>
      </c>
      <c r="AF104" s="6">
        <f>IF(Feb!$E106&gt;0,VLOOKUP($A104,Feb!$O$4:$R$208,4,FALSE),0)</f>
        <v>0</v>
      </c>
      <c r="AG104" s="6">
        <f>IF(Feb!$E106&gt;0,VLOOKUP($A104,Feb!$O$4:$T$208,5,FALSE)+Feb!L$4/1000,0)</f>
        <v>0</v>
      </c>
      <c r="AH104" s="16">
        <f t="shared" si="81"/>
        <v>0</v>
      </c>
      <c r="AI104" s="6">
        <f>IF(Mar!$E107&gt;0,VLOOKUP($A104,Mar!$O$4:$R$208,4,FALSE),0)</f>
        <v>0</v>
      </c>
      <c r="AJ104" s="6">
        <f>IF(Mar!$E107&gt;0,VLOOKUP($A104,Mar!$O$4:$T$208,5,FALSE)+Mar!L$4/1000,0)</f>
        <v>0</v>
      </c>
      <c r="AK104" s="16">
        <f t="shared" si="144"/>
        <v>0</v>
      </c>
      <c r="AL104" s="99">
        <v>45231</v>
      </c>
      <c r="AM104" s="92">
        <v>30</v>
      </c>
      <c r="AN104" s="67">
        <f t="shared" si="145"/>
        <v>268.39741906666666</v>
      </c>
      <c r="AQ104" s="1" t="str">
        <f t="shared" si="104"/>
        <v>Steve Pepper</v>
      </c>
      <c r="AR104" s="6">
        <f t="shared" si="123"/>
        <v>0</v>
      </c>
      <c r="AS104" s="6">
        <f t="shared" si="124"/>
        <v>0</v>
      </c>
      <c r="AT104" s="6">
        <f t="shared" si="125"/>
        <v>33.052</v>
      </c>
      <c r="AU104" s="6">
        <f t="shared" si="126"/>
        <v>40.058</v>
      </c>
      <c r="AV104" s="6">
        <f t="shared" si="127"/>
        <v>39.054000000000002</v>
      </c>
      <c r="AW104" s="6">
        <f t="shared" si="128"/>
        <v>41.055</v>
      </c>
      <c r="AX104" s="6">
        <f t="shared" si="129"/>
        <v>40.057000000000002</v>
      </c>
      <c r="AY104" s="6">
        <f t="shared" si="130"/>
        <v>0</v>
      </c>
      <c r="AZ104" s="6">
        <f t="shared" si="131"/>
        <v>38.055999999999997</v>
      </c>
      <c r="BA104" s="6">
        <f t="shared" si="132"/>
        <v>40.055</v>
      </c>
      <c r="BB104" s="6">
        <f t="shared" si="133"/>
        <v>0</v>
      </c>
      <c r="BC104" s="6">
        <f t="shared" si="134"/>
        <v>0</v>
      </c>
      <c r="BD104" s="6">
        <f t="shared" si="103"/>
        <v>30</v>
      </c>
      <c r="BE104" s="1">
        <f t="shared" si="135"/>
        <v>41.055</v>
      </c>
      <c r="BF104" s="1">
        <f t="shared" si="136"/>
        <v>40.058</v>
      </c>
      <c r="BG104" s="1">
        <f t="shared" si="137"/>
        <v>40.057000000000002</v>
      </c>
      <c r="BH104" s="1">
        <f t="shared" si="138"/>
        <v>40.055</v>
      </c>
      <c r="BI104" s="1">
        <f t="shared" si="139"/>
        <v>39.054000000000002</v>
      </c>
      <c r="BJ104" s="1">
        <f t="shared" si="140"/>
        <v>38.055999999999997</v>
      </c>
    </row>
    <row r="105" spans="1:62" x14ac:dyDescent="0.3">
      <c r="A105" s="1" t="s">
        <v>212</v>
      </c>
      <c r="B105" s="6">
        <f>IF(Apr!$E105&gt;0,VLOOKUP($A105,Apr!$O$4:$T$211,4,FALSE),0)</f>
        <v>0</v>
      </c>
      <c r="C105" s="6">
        <f>IF(Apr!$E105&gt;0,VLOOKUP($A105,Apr!$O$4:$T$211,5,FALSE)+Apr!L$4/1000,0)</f>
        <v>0</v>
      </c>
      <c r="D105" s="16">
        <f t="shared" si="141"/>
        <v>0</v>
      </c>
      <c r="E105" s="6">
        <f>IF(May!$E105&gt;0,VLOOKUP($A105,May!$O$4:$T$210,4,FALSE),0)</f>
        <v>24</v>
      </c>
      <c r="F105" s="6">
        <f>IF(May!$E105&gt;0,VLOOKUP($A105,May!$O$4:$T$210,5,FALSE)+May!L$4/1000,0)</f>
        <v>2.3E-2</v>
      </c>
      <c r="G105" s="16">
        <f t="shared" si="142"/>
        <v>24.047000000000001</v>
      </c>
      <c r="H105" s="6">
        <f>IF(Jun!$E105&gt;0,VLOOKUP($A105,Jun!$O$4:$R$210,4,FALSE),0)</f>
        <v>26</v>
      </c>
      <c r="I105" s="6">
        <f>IF(Jun!$E105&gt;0,VLOOKUP($A105,Jun!$O$4:$T$210,5,FALSE)+Jun!L$4/1000,0)</f>
        <v>2.0190000000000001</v>
      </c>
      <c r="J105" s="16">
        <f t="shared" si="143"/>
        <v>28.045000000000002</v>
      </c>
      <c r="K105" s="6">
        <f>IF(Jul!$E105&gt;0,VLOOKUP($A105,Jul!$O$4:$R$207,4,FALSE),0)</f>
        <v>29</v>
      </c>
      <c r="L105" s="6">
        <f>IF(Jul!$E105&gt;0,VLOOKUP($A105,Jul!$O$4:$T$207,5,FALSE)+Jul!$L$4/1000,0)</f>
        <v>1.7999999999999999E-2</v>
      </c>
      <c r="M105" s="16">
        <f t="shared" si="74"/>
        <v>29.047000000000001</v>
      </c>
      <c r="N105" s="6">
        <f>IF(Aug!$E105&gt;0,VLOOKUP($A105,Aug!$O$4:$R$207,4,FALSE),0)</f>
        <v>0</v>
      </c>
      <c r="O105" s="6">
        <f>IF(Aug!$E105&gt;0,VLOOKUP($A105,Aug!$O$4:$T$207,5,FALSE)+Aug!L$4/1000,0)</f>
        <v>0</v>
      </c>
      <c r="P105" s="16">
        <f t="shared" si="75"/>
        <v>0</v>
      </c>
      <c r="Q105" s="6">
        <f>IF(Sep!$E105&gt;0,VLOOKUP($A105,Sep!$O$4:$R$207,4,FALSE),0)</f>
        <v>31</v>
      </c>
      <c r="R105" s="6">
        <f>IF(Sep!$E105&gt;0,VLOOKUP($A105,Sep!$O$4:$T$207,5,FALSE)+Sep!L$4/1000,0)</f>
        <v>2.016</v>
      </c>
      <c r="S105" s="16">
        <f t="shared" si="76"/>
        <v>33.046999999999997</v>
      </c>
      <c r="T105" s="6">
        <f>IF(Oct!$E105&gt;0,VLOOKUP($A105,Oct!$O$4:$R$207,4,FALSE),0)</f>
        <v>25</v>
      </c>
      <c r="U105" s="6">
        <f>IF(Oct!$E105&gt;0,VLOOKUP($A105,Oct!$O$4:$T$207,5,FALSE)+Oct!L$4/1000,0)</f>
        <v>1.7000000000000001E-2</v>
      </c>
      <c r="V105" s="16">
        <f t="shared" si="77"/>
        <v>25.041999999999998</v>
      </c>
      <c r="W105" s="6">
        <f>IF(Nov!$E106&gt;0,VLOOKUP($A105,Nov!$O$4:$R$208,4,FALSE),0)</f>
        <v>27</v>
      </c>
      <c r="X105" s="6">
        <f>IF(Nov!$E106&gt;0,VLOOKUP($A105,Nov!$O$4:$T$208,5,FALSE)+Nov!L$4/1000,0)</f>
        <v>1.4999999999999999E-2</v>
      </c>
      <c r="Y105" s="16">
        <f t="shared" si="78"/>
        <v>27.042000000000002</v>
      </c>
      <c r="Z105" s="6">
        <f>IF(Dec!$E107&gt;0,VLOOKUP($A105,Dec!$O$4:$R$208,4,FALSE),0)</f>
        <v>0</v>
      </c>
      <c r="AA105" s="6">
        <f>IF(Dec!$E107&gt;0,VLOOKUP($A105,Dec!$O$4:$T$208,5,FALSE)+Dec!L$4/1000,0)</f>
        <v>0</v>
      </c>
      <c r="AB105" s="16">
        <f t="shared" si="79"/>
        <v>0</v>
      </c>
      <c r="AC105" s="6">
        <f>IF(Jan!$E107&gt;0,VLOOKUP($A105,Jan!$O$4:$R$208,4,FALSE),0)</f>
        <v>29</v>
      </c>
      <c r="AD105" s="6">
        <f>IF(Jan!$E107&gt;0,VLOOKUP($A105,Jan!$O$4:$T$208,5,FALSE)+Jan!L$4/1000,0)</f>
        <v>1.4999999999999999E-2</v>
      </c>
      <c r="AE105" s="16">
        <f t="shared" si="80"/>
        <v>29.044</v>
      </c>
      <c r="AF105" s="6">
        <f>IF(Feb!$E107&gt;0,VLOOKUP($A105,Feb!$O$4:$R$208,4,FALSE),0)</f>
        <v>0</v>
      </c>
      <c r="AG105" s="6">
        <f>IF(Feb!$E107&gt;0,VLOOKUP($A105,Feb!$O$4:$T$208,5,FALSE)+Feb!L$4/1000,0)</f>
        <v>0</v>
      </c>
      <c r="AH105" s="16">
        <f t="shared" si="81"/>
        <v>0</v>
      </c>
      <c r="AI105" s="6">
        <f>IF(Mar!$E108&gt;0,VLOOKUP($A105,Mar!$O$4:$R$208,4,FALSE),0)</f>
        <v>0</v>
      </c>
      <c r="AJ105" s="6">
        <f>IF(Mar!$E108&gt;0,VLOOKUP($A105,Mar!$O$4:$T$208,5,FALSE)+Mar!L$4/1000,0)</f>
        <v>0</v>
      </c>
      <c r="AK105" s="16">
        <f t="shared" si="144"/>
        <v>0</v>
      </c>
      <c r="AL105" s="99">
        <v>45017</v>
      </c>
      <c r="AM105" s="92">
        <v>30</v>
      </c>
      <c r="AN105" s="67">
        <f t="shared" si="145"/>
        <v>201.31553813333335</v>
      </c>
      <c r="AO105" s="41"/>
      <c r="AQ105" s="1" t="str">
        <f t="shared" si="104"/>
        <v>Susan Hawitt</v>
      </c>
      <c r="AR105" s="6">
        <f t="shared" si="123"/>
        <v>0</v>
      </c>
      <c r="AS105" s="6">
        <f t="shared" si="124"/>
        <v>24.047000000000001</v>
      </c>
      <c r="AT105" s="6">
        <f t="shared" si="125"/>
        <v>28.045000000000002</v>
      </c>
      <c r="AU105" s="6">
        <f t="shared" si="126"/>
        <v>29.047000000000001</v>
      </c>
      <c r="AV105" s="6">
        <f t="shared" si="127"/>
        <v>0</v>
      </c>
      <c r="AW105" s="6">
        <f t="shared" si="128"/>
        <v>33.046999999999997</v>
      </c>
      <c r="AX105" s="6">
        <f t="shared" si="129"/>
        <v>25.041999999999998</v>
      </c>
      <c r="AY105" s="6">
        <f t="shared" si="130"/>
        <v>27.042000000000002</v>
      </c>
      <c r="AZ105" s="6">
        <f t="shared" si="131"/>
        <v>0</v>
      </c>
      <c r="BA105" s="6">
        <f t="shared" si="132"/>
        <v>29.044</v>
      </c>
      <c r="BB105" s="6">
        <f t="shared" si="133"/>
        <v>0</v>
      </c>
      <c r="BC105" s="6">
        <f t="shared" si="134"/>
        <v>0</v>
      </c>
      <c r="BD105" s="6">
        <f t="shared" si="103"/>
        <v>30</v>
      </c>
      <c r="BE105" s="1">
        <f t="shared" si="135"/>
        <v>33.046999999999997</v>
      </c>
      <c r="BF105" s="1">
        <f t="shared" si="136"/>
        <v>29.047000000000001</v>
      </c>
      <c r="BG105" s="1">
        <f t="shared" si="137"/>
        <v>29.044</v>
      </c>
      <c r="BH105" s="1">
        <f t="shared" si="138"/>
        <v>28.045000000000002</v>
      </c>
      <c r="BI105" s="1">
        <f t="shared" si="139"/>
        <v>27.042000000000002</v>
      </c>
      <c r="BJ105" s="1">
        <f t="shared" si="140"/>
        <v>25.041999999999998</v>
      </c>
    </row>
    <row r="106" spans="1:62" x14ac:dyDescent="0.3">
      <c r="A106" s="1" t="s">
        <v>213</v>
      </c>
      <c r="B106" s="6">
        <f>IF(Apr!$E106&gt;0,VLOOKUP($A106,Apr!$O$4:$T$211,4,FALSE),0)</f>
        <v>23</v>
      </c>
      <c r="C106" s="6">
        <f>IF(Apr!$E106&gt;0,VLOOKUP($A106,Apr!$O$4:$T$211,5,FALSE)+Apr!L$4/1000,0)</f>
        <v>1.7999999999999999E-2</v>
      </c>
      <c r="D106" s="16">
        <f t="shared" si="141"/>
        <v>23.041</v>
      </c>
      <c r="E106" s="6">
        <f>IF(May!$E106&gt;0,VLOOKUP($A106,May!$O$4:$T$210,4,FALSE),0)</f>
        <v>34</v>
      </c>
      <c r="F106" s="6">
        <f>IF(May!$E106&gt;0,VLOOKUP($A106,May!$O$4:$T$210,5,FALSE)+May!L$4/1000,0)</f>
        <v>2.0230000000000001</v>
      </c>
      <c r="G106" s="16">
        <f t="shared" si="142"/>
        <v>36.057000000000002</v>
      </c>
      <c r="H106" s="6">
        <f>IF(Jun!$E106&gt;0,VLOOKUP($A106,Jun!$O$4:$R$210,4,FALSE),0)</f>
        <v>37</v>
      </c>
      <c r="I106" s="6">
        <f>IF(Jun!$E106&gt;0,VLOOKUP($A106,Jun!$O$4:$T$210,5,FALSE)+Jun!L$4/1000,0)</f>
        <v>2.0190000000000001</v>
      </c>
      <c r="J106" s="16">
        <f t="shared" si="143"/>
        <v>39.055999999999997</v>
      </c>
      <c r="K106" s="6">
        <f>IF(Jul!$E106&gt;0,VLOOKUP($A106,Jul!$O$4:$R$207,4,FALSE),0)</f>
        <v>0</v>
      </c>
      <c r="L106" s="6">
        <f>IF(Jul!$E106&gt;0,VLOOKUP($A106,Jul!$O$4:$T$207,5,FALSE)+Jul!$L$4/1000,0)</f>
        <v>0</v>
      </c>
      <c r="M106" s="16">
        <f t="shared" si="74"/>
        <v>0</v>
      </c>
      <c r="N106" s="6">
        <f>IF(Aug!$E106&gt;0,VLOOKUP($A106,Aug!$O$4:$R$207,4,FALSE),0)</f>
        <v>24</v>
      </c>
      <c r="O106" s="6">
        <f>IF(Aug!$E106&gt;0,VLOOKUP($A106,Aug!$O$4:$T$207,5,FALSE)+Aug!L$4/1000,0)</f>
        <v>1.7000000000000001E-2</v>
      </c>
      <c r="P106" s="16">
        <f t="shared" si="75"/>
        <v>24.041</v>
      </c>
      <c r="Q106" s="6">
        <f>IF(Sep!$E106&gt;0,VLOOKUP($A106,Sep!$O$4:$R$207,4,FALSE),0)</f>
        <v>0</v>
      </c>
      <c r="R106" s="6">
        <f>IF(Sep!$E106&gt;0,VLOOKUP($A106,Sep!$O$4:$T$207,5,FALSE)+Sep!L$4/1000,0)</f>
        <v>0</v>
      </c>
      <c r="S106" s="16">
        <f t="shared" si="76"/>
        <v>0</v>
      </c>
      <c r="T106" s="6">
        <f>IF(Oct!$E106&gt;0,VLOOKUP($A106,Oct!$O$4:$R$207,4,FALSE),0)</f>
        <v>0</v>
      </c>
      <c r="U106" s="6">
        <f>IF(Oct!$E106&gt;0,VLOOKUP($A106,Oct!$O$4:$T$207,5,FALSE)+Oct!L$4/1000,0)</f>
        <v>0</v>
      </c>
      <c r="V106" s="16">
        <f t="shared" si="77"/>
        <v>0</v>
      </c>
      <c r="W106" s="6">
        <f>IF(Nov!$E107&gt;0,VLOOKUP($A106,Nov!$O$4:$R$208,4,FALSE),0)</f>
        <v>33</v>
      </c>
      <c r="X106" s="6">
        <f>IF(Nov!$E107&gt;0,VLOOKUP($A106,Nov!$O$4:$T$208,5,FALSE)+Nov!L$4/1000,0)</f>
        <v>1.4999999999999999E-2</v>
      </c>
      <c r="Y106" s="16">
        <f t="shared" si="78"/>
        <v>33.048000000000002</v>
      </c>
      <c r="Z106" s="6">
        <f>IF(Dec!$E108&gt;0,VLOOKUP($A106,Dec!$O$4:$R$208,4,FALSE),0)</f>
        <v>0</v>
      </c>
      <c r="AA106" s="6">
        <f>IF(Dec!$E108&gt;0,VLOOKUP($A106,Dec!$O$4:$T$208,5,FALSE)+Dec!L$4/1000,0)</f>
        <v>0</v>
      </c>
      <c r="AB106" s="16">
        <f t="shared" si="79"/>
        <v>0</v>
      </c>
      <c r="AC106" s="6">
        <f>IF(Jan!$E108&gt;0,VLOOKUP($A106,Jan!$O$4:$R$208,4,FALSE),0)</f>
        <v>0</v>
      </c>
      <c r="AD106" s="6">
        <f>IF(Jan!$E108&gt;0,VLOOKUP($A106,Jan!$O$4:$T$208,5,FALSE)+Jan!L$4/1000,0)</f>
        <v>0</v>
      </c>
      <c r="AE106" s="16">
        <f t="shared" si="80"/>
        <v>0</v>
      </c>
      <c r="AF106" s="6">
        <f>IF(Feb!$E108&gt;0,VLOOKUP($A106,Feb!$O$4:$R$208,4,FALSE),0)</f>
        <v>0</v>
      </c>
      <c r="AG106" s="6">
        <f>IF(Feb!$E108&gt;0,VLOOKUP($A106,Feb!$O$4:$T$208,5,FALSE)+Feb!L$4/1000,0)</f>
        <v>0</v>
      </c>
      <c r="AH106" s="16">
        <f t="shared" si="81"/>
        <v>0</v>
      </c>
      <c r="AI106" s="6">
        <f>IF(Mar!$E109&gt;0,VLOOKUP($A106,Mar!$O$4:$R$208,4,FALSE),0)</f>
        <v>0</v>
      </c>
      <c r="AJ106" s="6">
        <f>IF(Mar!$E109&gt;0,VLOOKUP($A106,Mar!$O$4:$T$208,5,FALSE)+Mar!L$4/1000,0)</f>
        <v>0</v>
      </c>
      <c r="AK106" s="16">
        <f t="shared" si="144"/>
        <v>0</v>
      </c>
      <c r="AL106" s="99">
        <v>45292</v>
      </c>
      <c r="AM106" s="92">
        <v>30</v>
      </c>
      <c r="AN106" s="67">
        <f t="shared" si="145"/>
        <v>185.30068459999998</v>
      </c>
      <c r="AQ106" s="1" t="str">
        <f t="shared" si="104"/>
        <v>Susan Henry</v>
      </c>
      <c r="AR106" s="6">
        <f t="shared" si="123"/>
        <v>23.041</v>
      </c>
      <c r="AS106" s="6">
        <f t="shared" si="124"/>
        <v>36.057000000000002</v>
      </c>
      <c r="AT106" s="6">
        <f t="shared" si="125"/>
        <v>39.055999999999997</v>
      </c>
      <c r="AU106" s="6">
        <f t="shared" si="126"/>
        <v>0</v>
      </c>
      <c r="AV106" s="6">
        <f t="shared" si="127"/>
        <v>24.041</v>
      </c>
      <c r="AW106" s="6">
        <f t="shared" si="128"/>
        <v>0</v>
      </c>
      <c r="AX106" s="6">
        <f t="shared" si="129"/>
        <v>0</v>
      </c>
      <c r="AY106" s="6">
        <f t="shared" si="130"/>
        <v>33.048000000000002</v>
      </c>
      <c r="AZ106" s="6">
        <f t="shared" si="131"/>
        <v>0</v>
      </c>
      <c r="BA106" s="6">
        <f t="shared" si="132"/>
        <v>0</v>
      </c>
      <c r="BB106" s="6">
        <f t="shared" si="133"/>
        <v>0</v>
      </c>
      <c r="BC106" s="6">
        <f t="shared" si="134"/>
        <v>0</v>
      </c>
      <c r="BD106" s="6">
        <f t="shared" si="103"/>
        <v>30</v>
      </c>
      <c r="BE106" s="1">
        <f t="shared" si="135"/>
        <v>39.055999999999997</v>
      </c>
      <c r="BF106" s="1">
        <f t="shared" si="136"/>
        <v>36.057000000000002</v>
      </c>
      <c r="BG106" s="1">
        <f t="shared" si="137"/>
        <v>33.048000000000002</v>
      </c>
      <c r="BH106" s="1">
        <f t="shared" si="138"/>
        <v>24.041</v>
      </c>
      <c r="BI106" s="1">
        <f t="shared" si="139"/>
        <v>23.041</v>
      </c>
      <c r="BJ106" s="1">
        <f t="shared" si="140"/>
        <v>0</v>
      </c>
    </row>
    <row r="107" spans="1:62" x14ac:dyDescent="0.3">
      <c r="A107" s="1" t="s">
        <v>214</v>
      </c>
      <c r="B107" s="6">
        <f>IF(Apr!$E107&gt;0,VLOOKUP($A107,Apr!$O$4:$T$211,4,FALSE),0)</f>
        <v>0</v>
      </c>
      <c r="C107" s="6">
        <f>IF(Apr!$E107&gt;0,VLOOKUP($A107,Apr!$O$4:$T$211,5,FALSE)+Apr!L$4/1000,0)</f>
        <v>0</v>
      </c>
      <c r="D107" s="16">
        <f t="shared" si="141"/>
        <v>0</v>
      </c>
      <c r="E107" s="6">
        <f>IF(May!$E107&gt;0,VLOOKUP($A107,May!$O$4:$T$210,4,FALSE),0)</f>
        <v>37</v>
      </c>
      <c r="F107" s="6">
        <f>IF(May!$E107&gt;0,VLOOKUP($A107,May!$O$4:$T$210,5,FALSE)+May!L$4/1000,0)</f>
        <v>2.3E-2</v>
      </c>
      <c r="G107" s="16">
        <f t="shared" si="142"/>
        <v>37.06</v>
      </c>
      <c r="H107" s="6">
        <f>IF(Jun!$E107&gt;0,VLOOKUP($A107,Jun!$O$4:$R$210,4,FALSE),0)</f>
        <v>32</v>
      </c>
      <c r="I107" s="6">
        <f>IF(Jun!$E107&gt;0,VLOOKUP($A107,Jun!$O$4:$T$210,5,FALSE)+Jun!L$4/1000,0)</f>
        <v>1.9E-2</v>
      </c>
      <c r="J107" s="16">
        <f t="shared" si="143"/>
        <v>32.050999999999995</v>
      </c>
      <c r="K107" s="6">
        <f>IF(Jul!$E107&gt;0,VLOOKUP($A107,Jul!$O$4:$R$207,4,FALSE),0)</f>
        <v>0</v>
      </c>
      <c r="L107" s="6">
        <f>IF(Jul!$E107&gt;0,VLOOKUP($A107,Jul!$O$4:$T$207,5,FALSE)+Jul!$L$4/1000,0)</f>
        <v>0</v>
      </c>
      <c r="M107" s="16">
        <f t="shared" si="74"/>
        <v>0</v>
      </c>
      <c r="N107" s="6">
        <f>IF(Aug!$E107&gt;0,VLOOKUP($A107,Aug!$O$4:$R$207,4,FALSE),0)</f>
        <v>0</v>
      </c>
      <c r="O107" s="6">
        <f>IF(Aug!$E107&gt;0,VLOOKUP($A107,Aug!$O$4:$T$207,5,FALSE)+Aug!L$4/1000,0)</f>
        <v>0</v>
      </c>
      <c r="P107" s="16">
        <f t="shared" si="75"/>
        <v>0</v>
      </c>
      <c r="Q107" s="6">
        <f>IF(Sep!$E107&gt;0,VLOOKUP($A107,Sep!$O$4:$R$207,4,FALSE),0)</f>
        <v>0</v>
      </c>
      <c r="R107" s="6">
        <f>IF(Sep!$E107&gt;0,VLOOKUP($A107,Sep!$O$4:$T$207,5,FALSE)+Sep!L$4/1000,0)</f>
        <v>0</v>
      </c>
      <c r="S107" s="16">
        <f t="shared" si="76"/>
        <v>0</v>
      </c>
      <c r="T107" s="6">
        <f>IF(Oct!$E107&gt;0,VLOOKUP($A107,Oct!$O$4:$R$207,4,FALSE),0)</f>
        <v>0</v>
      </c>
      <c r="U107" s="6">
        <f>IF(Oct!$E107&gt;0,VLOOKUP($A107,Oct!$O$4:$T$207,5,FALSE)+Oct!L$4/1000,0)</f>
        <v>0</v>
      </c>
      <c r="V107" s="16">
        <f t="shared" si="77"/>
        <v>0</v>
      </c>
      <c r="W107" s="6">
        <f>IF(Nov!$E108&gt;0,VLOOKUP($A107,Nov!$O$4:$R$208,4,FALSE),0)</f>
        <v>0</v>
      </c>
      <c r="X107" s="6">
        <f>IF(Nov!$E108&gt;0,VLOOKUP($A107,Nov!$O$4:$T$208,5,FALSE)+Nov!L$4/1000,0)</f>
        <v>0</v>
      </c>
      <c r="Y107" s="16">
        <f t="shared" si="78"/>
        <v>0</v>
      </c>
      <c r="Z107" s="6">
        <f>IF(Dec!$E109&gt;0,VLOOKUP($A107,Dec!$O$4:$R$208,4,FALSE),0)</f>
        <v>0</v>
      </c>
      <c r="AA107" s="6">
        <f>IF(Dec!$E109&gt;0,VLOOKUP($A107,Dec!$O$4:$T$208,5,FALSE)+Dec!L$4/1000,0)</f>
        <v>0</v>
      </c>
      <c r="AB107" s="16">
        <f t="shared" si="79"/>
        <v>0</v>
      </c>
      <c r="AC107" s="6">
        <f>IF(Jan!$E109&gt;0,VLOOKUP($A107,Jan!$O$4:$R$208,4,FALSE),0)</f>
        <v>0</v>
      </c>
      <c r="AD107" s="6">
        <f>IF(Jan!$E109&gt;0,VLOOKUP($A107,Jan!$O$4:$T$208,5,FALSE)+Jan!L$4/1000,0)</f>
        <v>0</v>
      </c>
      <c r="AE107" s="16">
        <f t="shared" si="80"/>
        <v>0</v>
      </c>
      <c r="AF107" s="6">
        <f>IF(Feb!$E109&gt;0,VLOOKUP($A107,Feb!$O$4:$R$208,4,FALSE),0)</f>
        <v>0</v>
      </c>
      <c r="AG107" s="6">
        <f>IF(Feb!$E109&gt;0,VLOOKUP($A107,Feb!$O$4:$T$208,5,FALSE)+Feb!L$4/1000,0)</f>
        <v>0</v>
      </c>
      <c r="AH107" s="16">
        <f t="shared" si="81"/>
        <v>0</v>
      </c>
      <c r="AI107" s="6">
        <f>IF(Mar!$E110&gt;0,VLOOKUP($A107,Mar!$O$4:$R$208,4,FALSE),0)</f>
        <v>0</v>
      </c>
      <c r="AJ107" s="6">
        <f>IF(Mar!$E110&gt;0,VLOOKUP($A107,Mar!$O$4:$T$208,5,FALSE)+Mar!L$4/1000,0)</f>
        <v>0</v>
      </c>
      <c r="AK107" s="16">
        <f t="shared" si="144"/>
        <v>0</v>
      </c>
      <c r="AN107" s="67">
        <f t="shared" si="145"/>
        <v>69.158743666666652</v>
      </c>
      <c r="AQ107" s="1" t="str">
        <f t="shared" si="104"/>
        <v>Sylvia Elisabeth Gittins</v>
      </c>
      <c r="AR107" s="6">
        <f t="shared" si="123"/>
        <v>0</v>
      </c>
      <c r="AS107" s="6">
        <f t="shared" si="124"/>
        <v>37.06</v>
      </c>
      <c r="AT107" s="6">
        <f t="shared" si="125"/>
        <v>32.050999999999995</v>
      </c>
      <c r="AU107" s="6">
        <f t="shared" si="126"/>
        <v>0</v>
      </c>
      <c r="AV107" s="6">
        <f t="shared" si="127"/>
        <v>0</v>
      </c>
      <c r="AW107" s="6">
        <f t="shared" si="128"/>
        <v>0</v>
      </c>
      <c r="AX107" s="6">
        <f t="shared" si="129"/>
        <v>0</v>
      </c>
      <c r="AY107" s="6">
        <f t="shared" si="130"/>
        <v>0</v>
      </c>
      <c r="AZ107" s="6">
        <f t="shared" si="131"/>
        <v>0</v>
      </c>
      <c r="BA107" s="6">
        <f t="shared" si="132"/>
        <v>0</v>
      </c>
      <c r="BB107" s="6">
        <f t="shared" si="133"/>
        <v>0</v>
      </c>
      <c r="BC107" s="6">
        <f t="shared" si="134"/>
        <v>0</v>
      </c>
      <c r="BD107" s="6">
        <f t="shared" si="103"/>
        <v>0</v>
      </c>
      <c r="BE107" s="1">
        <f t="shared" si="135"/>
        <v>37.06</v>
      </c>
      <c r="BF107" s="1">
        <f t="shared" si="136"/>
        <v>32.050999999999995</v>
      </c>
      <c r="BG107" s="1">
        <f t="shared" si="137"/>
        <v>0</v>
      </c>
      <c r="BH107" s="1">
        <f t="shared" si="138"/>
        <v>0</v>
      </c>
      <c r="BI107" s="1">
        <f t="shared" si="139"/>
        <v>0</v>
      </c>
      <c r="BJ107" s="1">
        <f t="shared" si="140"/>
        <v>0</v>
      </c>
    </row>
    <row r="108" spans="1:62" x14ac:dyDescent="0.3">
      <c r="A108" s="1" t="s">
        <v>215</v>
      </c>
      <c r="B108" s="6">
        <f>IF(Apr!$E108&gt;0,VLOOKUP($A108,Apr!$O$4:$T$211,4,FALSE),0)</f>
        <v>0</v>
      </c>
      <c r="C108" s="6">
        <f>IF(Apr!$E108&gt;0,VLOOKUP($A108,Apr!$O$4:$T$211,5,FALSE)+Apr!L$4/1000,0)</f>
        <v>0</v>
      </c>
      <c r="D108" s="16">
        <f t="shared" si="141"/>
        <v>0</v>
      </c>
      <c r="E108" s="6">
        <f>IF(May!$E108&gt;0,VLOOKUP($A108,May!$O$4:$T$210,4,FALSE),0)</f>
        <v>0</v>
      </c>
      <c r="F108" s="6">
        <f>IF(May!$E108&gt;0,VLOOKUP($A108,May!$O$4:$T$210,5,FALSE)+May!L$4/1000,0)</f>
        <v>0</v>
      </c>
      <c r="G108" s="16">
        <f t="shared" si="142"/>
        <v>0</v>
      </c>
      <c r="H108" s="6">
        <f>IF(Jun!$E108&gt;0,VLOOKUP($A108,Jun!$O$4:$R$210,4,FALSE),0)</f>
        <v>0</v>
      </c>
      <c r="I108" s="6">
        <f>IF(Jun!$E108&gt;0,VLOOKUP($A108,Jun!$O$4:$T$210,5,FALSE)+Jun!L$4/1000,0)</f>
        <v>0</v>
      </c>
      <c r="J108" s="16">
        <f t="shared" si="143"/>
        <v>0</v>
      </c>
      <c r="K108" s="6">
        <f>IF(Jul!$E108&gt;0,VLOOKUP($A108,Jul!$O$4:$R$207,4,FALSE),0)</f>
        <v>0</v>
      </c>
      <c r="L108" s="6">
        <f>IF(Jul!$E108&gt;0,VLOOKUP($A108,Jul!$O$4:$T$207,5,FALSE)+Jul!$L$4/1000,0)</f>
        <v>0</v>
      </c>
      <c r="M108" s="16">
        <f t="shared" si="74"/>
        <v>0</v>
      </c>
      <c r="N108" s="6">
        <f>IF(Aug!$E108&gt;0,VLOOKUP($A108,Aug!$O$4:$R$207,4,FALSE),0)</f>
        <v>0</v>
      </c>
      <c r="O108" s="6">
        <f>IF(Aug!$E108&gt;0,VLOOKUP($A108,Aug!$O$4:$T$207,5,FALSE)+Aug!L$4/1000,0)</f>
        <v>0</v>
      </c>
      <c r="P108" s="16">
        <f t="shared" si="75"/>
        <v>0</v>
      </c>
      <c r="Q108" s="6">
        <f>IF(Sep!$E108&gt;0,VLOOKUP($A108,Sep!$O$4:$R$207,4,FALSE),0)</f>
        <v>0</v>
      </c>
      <c r="R108" s="6">
        <f>IF(Sep!$E108&gt;0,VLOOKUP($A108,Sep!$O$4:$T$207,5,FALSE)+Sep!L$4/1000,0)</f>
        <v>0</v>
      </c>
      <c r="S108" s="16">
        <f t="shared" si="76"/>
        <v>0</v>
      </c>
      <c r="T108" s="6">
        <f>IF(Oct!$E108&gt;0,VLOOKUP($A108,Oct!$O$4:$R$207,4,FALSE),0)</f>
        <v>0</v>
      </c>
      <c r="U108" s="6">
        <f>IF(Oct!$E108&gt;0,VLOOKUP($A108,Oct!$O$4:$T$207,5,FALSE)+Oct!L$4/1000,0)</f>
        <v>0</v>
      </c>
      <c r="V108" s="16">
        <f t="shared" si="77"/>
        <v>0</v>
      </c>
      <c r="W108" s="6">
        <f>IF(Nov!$E109&gt;0,VLOOKUP($A108,Nov!$O$4:$R$208,4,FALSE),0)</f>
        <v>0</v>
      </c>
      <c r="X108" s="6">
        <f>IF(Nov!$E109&gt;0,VLOOKUP($A108,Nov!$O$4:$T$208,5,FALSE)+Nov!L$4/1000,0)</f>
        <v>0</v>
      </c>
      <c r="Y108" s="16">
        <f t="shared" si="78"/>
        <v>0</v>
      </c>
      <c r="Z108" s="6">
        <f>IF(Dec!$E110&gt;0,VLOOKUP($A108,Dec!$O$4:$R$208,4,FALSE),0)</f>
        <v>0</v>
      </c>
      <c r="AA108" s="6">
        <f>IF(Dec!$E110&gt;0,VLOOKUP($A108,Dec!$O$4:$T$208,5,FALSE)+Dec!L$4/1000,0)</f>
        <v>0</v>
      </c>
      <c r="AB108" s="16">
        <f t="shared" si="79"/>
        <v>0</v>
      </c>
      <c r="AC108" s="6">
        <f>IF(Jan!$E110&gt;0,VLOOKUP($A108,Jan!$O$4:$R$208,4,FALSE),0)</f>
        <v>0</v>
      </c>
      <c r="AD108" s="6">
        <f>IF(Jan!$E110&gt;0,VLOOKUP($A108,Jan!$O$4:$T$208,5,FALSE)+Jan!L$4/1000,0)</f>
        <v>0</v>
      </c>
      <c r="AE108" s="16">
        <f t="shared" si="80"/>
        <v>0</v>
      </c>
      <c r="AF108" s="6">
        <f>IF(Feb!$E110&gt;0,VLOOKUP($A108,Feb!$O$4:$R$208,4,FALSE),0)</f>
        <v>0</v>
      </c>
      <c r="AG108" s="6">
        <f>IF(Feb!$E110&gt;0,VLOOKUP($A108,Feb!$O$4:$T$208,5,FALSE)+Feb!L$4/1000,0)</f>
        <v>0</v>
      </c>
      <c r="AH108" s="16">
        <f t="shared" si="81"/>
        <v>0</v>
      </c>
      <c r="AI108" s="6">
        <f>IF(Mar!$E111&gt;0,VLOOKUP($A108,Mar!$O$4:$R$208,4,FALSE),0)</f>
        <v>0</v>
      </c>
      <c r="AJ108" s="6">
        <f>IF(Mar!$E111&gt;0,VLOOKUP($A108,Mar!$O$4:$T$208,5,FALSE)+Mar!L$4/1000,0)</f>
        <v>0</v>
      </c>
      <c r="AK108" s="16">
        <f t="shared" si="144"/>
        <v>0</v>
      </c>
      <c r="AN108" s="67">
        <f t="shared" si="145"/>
        <v>0</v>
      </c>
      <c r="AQ108" s="1" t="str">
        <f t="shared" si="104"/>
        <v>Terry Hellings</v>
      </c>
      <c r="AR108" s="6">
        <f t="shared" si="123"/>
        <v>0</v>
      </c>
      <c r="AS108" s="6">
        <f t="shared" si="124"/>
        <v>0</v>
      </c>
      <c r="AT108" s="6">
        <f t="shared" si="125"/>
        <v>0</v>
      </c>
      <c r="AU108" s="6">
        <f t="shared" si="126"/>
        <v>0</v>
      </c>
      <c r="AV108" s="6">
        <f t="shared" si="127"/>
        <v>0</v>
      </c>
      <c r="AW108" s="6">
        <f t="shared" si="128"/>
        <v>0</v>
      </c>
      <c r="AX108" s="6">
        <f t="shared" si="129"/>
        <v>0</v>
      </c>
      <c r="AY108" s="6">
        <f t="shared" si="130"/>
        <v>0</v>
      </c>
      <c r="AZ108" s="6">
        <f t="shared" si="131"/>
        <v>0</v>
      </c>
      <c r="BA108" s="6">
        <f t="shared" si="132"/>
        <v>0</v>
      </c>
      <c r="BB108" s="6">
        <f t="shared" si="133"/>
        <v>0</v>
      </c>
      <c r="BC108" s="6">
        <f t="shared" si="134"/>
        <v>0</v>
      </c>
      <c r="BD108" s="6">
        <f t="shared" si="103"/>
        <v>0</v>
      </c>
      <c r="BE108" s="1">
        <f t="shared" si="135"/>
        <v>0</v>
      </c>
      <c r="BF108" s="1">
        <f t="shared" si="136"/>
        <v>0</v>
      </c>
      <c r="BG108" s="1">
        <f t="shared" si="137"/>
        <v>0</v>
      </c>
      <c r="BH108" s="1">
        <f t="shared" si="138"/>
        <v>0</v>
      </c>
      <c r="BI108" s="1">
        <f t="shared" si="139"/>
        <v>0</v>
      </c>
      <c r="BJ108" s="1">
        <f t="shared" si="140"/>
        <v>0</v>
      </c>
    </row>
    <row r="109" spans="1:62" x14ac:dyDescent="0.3">
      <c r="A109" s="1" t="s">
        <v>216</v>
      </c>
      <c r="B109" s="6">
        <f>IF(Apr!$E109&gt;0,VLOOKUP($A109,Apr!$O$4:$T$211,4,FALSE),0)</f>
        <v>0</v>
      </c>
      <c r="C109" s="6">
        <f>IF(Apr!$E109&gt;0,VLOOKUP($A109,Apr!$O$4:$T$211,5,FALSE)+Apr!L$4/1000,0)</f>
        <v>0</v>
      </c>
      <c r="D109" s="16">
        <f t="shared" si="141"/>
        <v>0</v>
      </c>
      <c r="E109" s="6">
        <f>IF(May!$E109&gt;0,VLOOKUP($A109,May!$O$4:$T$210,4,FALSE),0)</f>
        <v>0</v>
      </c>
      <c r="F109" s="6">
        <f>IF(May!$E109&gt;0,VLOOKUP($A109,May!$O$4:$T$210,5,FALSE)+May!L$4/1000,0)</f>
        <v>0</v>
      </c>
      <c r="G109" s="16">
        <f t="shared" si="142"/>
        <v>0</v>
      </c>
      <c r="H109" s="6">
        <f>IF(Jun!$E109&gt;0,VLOOKUP($A109,Jun!$O$4:$R$210,4,FALSE),0)</f>
        <v>0</v>
      </c>
      <c r="I109" s="6">
        <f>IF(Jun!$E109&gt;0,VLOOKUP($A109,Jun!$O$4:$T$210,5,FALSE)+Jun!L$4/1000,0)</f>
        <v>0</v>
      </c>
      <c r="J109" s="16">
        <f t="shared" si="143"/>
        <v>0</v>
      </c>
      <c r="K109" s="6">
        <f>IF(Jul!$E109&gt;0,VLOOKUP($A109,Jul!$O$4:$R$207,4,FALSE),0)</f>
        <v>0</v>
      </c>
      <c r="L109" s="6">
        <f>IF(Jul!$E109&gt;0,VLOOKUP($A109,Jul!$O$4:$T$207,5,FALSE)+Jul!$L$4/1000,0)</f>
        <v>0</v>
      </c>
      <c r="M109" s="16">
        <f t="shared" si="74"/>
        <v>0</v>
      </c>
      <c r="N109" s="6">
        <f>IF(Aug!$E109&gt;0,VLOOKUP($A109,Aug!$O$4:$R$207,4,FALSE),0)</f>
        <v>0</v>
      </c>
      <c r="O109" s="6">
        <f>IF(Aug!$E109&gt;0,VLOOKUP($A109,Aug!$O$4:$T$207,5,FALSE)+Aug!L$4/1000,0)</f>
        <v>0</v>
      </c>
      <c r="P109" s="16">
        <f t="shared" si="75"/>
        <v>0</v>
      </c>
      <c r="Q109" s="6">
        <f>IF(Sep!$E109&gt;0,VLOOKUP($A109,Sep!$O$4:$R$207,4,FALSE),0)</f>
        <v>0</v>
      </c>
      <c r="R109" s="6">
        <f>IF(Sep!$E109&gt;0,VLOOKUP($A109,Sep!$O$4:$T$207,5,FALSE)+Sep!L$4/1000,0)</f>
        <v>0</v>
      </c>
      <c r="S109" s="16">
        <f t="shared" si="76"/>
        <v>0</v>
      </c>
      <c r="T109" s="6">
        <f>IF(Oct!$E109&gt;0,VLOOKUP($A109,Oct!$O$4:$R$207,4,FALSE),0)</f>
        <v>0</v>
      </c>
      <c r="U109" s="6">
        <f>IF(Oct!$E109&gt;0,VLOOKUP($A109,Oct!$O$4:$T$207,5,FALSE)+Oct!L$4/1000,0)</f>
        <v>0</v>
      </c>
      <c r="V109" s="16">
        <f t="shared" si="77"/>
        <v>0</v>
      </c>
      <c r="W109" s="6">
        <f>IF(Nov!$E110&gt;0,VLOOKUP($A109,Nov!$O$4:$R$208,4,FALSE),0)</f>
        <v>0</v>
      </c>
      <c r="X109" s="6">
        <f>IF(Nov!$E110&gt;0,VLOOKUP($A109,Nov!$O$4:$T$208,5,FALSE)+Nov!L$4/1000,0)</f>
        <v>0</v>
      </c>
      <c r="Y109" s="16">
        <f t="shared" si="78"/>
        <v>0</v>
      </c>
      <c r="Z109" s="6">
        <f>IF(Dec!$E111&gt;0,VLOOKUP($A109,Dec!$O$4:$R$208,4,FALSE),0)</f>
        <v>0</v>
      </c>
      <c r="AA109" s="6">
        <f>IF(Dec!$E111&gt;0,VLOOKUP($A109,Dec!$O$4:$T$208,5,FALSE)+Dec!L$4/1000,0)</f>
        <v>0</v>
      </c>
      <c r="AB109" s="16">
        <f t="shared" si="79"/>
        <v>0</v>
      </c>
      <c r="AC109" s="6">
        <f>IF(Jan!$E111&gt;0,VLOOKUP($A109,Jan!$O$4:$R$208,4,FALSE),0)</f>
        <v>0</v>
      </c>
      <c r="AD109" s="6">
        <f>IF(Jan!$E111&gt;0,VLOOKUP($A109,Jan!$O$4:$T$208,5,FALSE)+Jan!L$4/1000,0)</f>
        <v>0</v>
      </c>
      <c r="AE109" s="16">
        <f t="shared" si="80"/>
        <v>0</v>
      </c>
      <c r="AF109" s="6">
        <f>IF(Feb!$E111&gt;0,VLOOKUP($A109,Feb!$O$4:$R$208,4,FALSE),0)</f>
        <v>0</v>
      </c>
      <c r="AG109" s="6">
        <f>IF(Feb!$E111&gt;0,VLOOKUP($A109,Feb!$O$4:$T$208,5,FALSE)+Feb!L$4/1000,0)</f>
        <v>0</v>
      </c>
      <c r="AH109" s="16">
        <f t="shared" si="81"/>
        <v>0</v>
      </c>
      <c r="AI109" s="6">
        <f>IF(Mar!$E112&gt;0,VLOOKUP($A109,Mar!$O$4:$R$208,4,FALSE),0)</f>
        <v>0</v>
      </c>
      <c r="AJ109" s="6">
        <f>IF(Mar!$E112&gt;0,VLOOKUP($A109,Mar!$O$4:$T$208,5,FALSE)+Mar!L$4/1000,0)</f>
        <v>0</v>
      </c>
      <c r="AK109" s="16">
        <f t="shared" si="144"/>
        <v>0</v>
      </c>
      <c r="AN109" s="67">
        <f t="shared" si="145"/>
        <v>0</v>
      </c>
      <c r="AQ109" s="1" t="str">
        <f t="shared" si="104"/>
        <v>Thomas Howarth</v>
      </c>
      <c r="AR109" s="6">
        <f t="shared" si="123"/>
        <v>0</v>
      </c>
      <c r="AS109" s="6">
        <f t="shared" si="124"/>
        <v>0</v>
      </c>
      <c r="AT109" s="6">
        <f t="shared" si="125"/>
        <v>0</v>
      </c>
      <c r="AU109" s="6">
        <f t="shared" si="126"/>
        <v>0</v>
      </c>
      <c r="AV109" s="6">
        <f t="shared" si="127"/>
        <v>0</v>
      </c>
      <c r="AW109" s="6">
        <f t="shared" si="128"/>
        <v>0</v>
      </c>
      <c r="AX109" s="6">
        <f t="shared" si="129"/>
        <v>0</v>
      </c>
      <c r="AY109" s="6">
        <f t="shared" si="130"/>
        <v>0</v>
      </c>
      <c r="AZ109" s="6">
        <f t="shared" si="131"/>
        <v>0</v>
      </c>
      <c r="BA109" s="6">
        <f t="shared" si="132"/>
        <v>0</v>
      </c>
      <c r="BB109" s="6">
        <f t="shared" si="133"/>
        <v>0</v>
      </c>
      <c r="BC109" s="6">
        <f t="shared" si="134"/>
        <v>0</v>
      </c>
      <c r="BD109" s="6">
        <f t="shared" si="103"/>
        <v>0</v>
      </c>
      <c r="BE109" s="1">
        <f t="shared" si="135"/>
        <v>0</v>
      </c>
      <c r="BF109" s="1">
        <f t="shared" si="136"/>
        <v>0</v>
      </c>
      <c r="BG109" s="1">
        <f t="shared" si="137"/>
        <v>0</v>
      </c>
      <c r="BH109" s="1">
        <f t="shared" si="138"/>
        <v>0</v>
      </c>
      <c r="BI109" s="1">
        <f t="shared" si="139"/>
        <v>0</v>
      </c>
      <c r="BJ109" s="1">
        <f t="shared" si="140"/>
        <v>0</v>
      </c>
    </row>
    <row r="110" spans="1:62" x14ac:dyDescent="0.3">
      <c r="A110" s="1" t="s">
        <v>130</v>
      </c>
      <c r="B110" s="6">
        <f>IF(Apr!$E110&gt;0,VLOOKUP($A110,Apr!$O$4:$T$211,4,FALSE),0)</f>
        <v>0</v>
      </c>
      <c r="C110" s="6">
        <f>IF(Apr!$E110&gt;0,VLOOKUP($A110,Apr!$O$4:$T$211,5,FALSE)+Apr!L$4/1000,0)</f>
        <v>0</v>
      </c>
      <c r="D110" s="16">
        <f t="shared" si="141"/>
        <v>0</v>
      </c>
      <c r="E110" s="6">
        <f>IF(May!$E110&gt;0,VLOOKUP($A110,May!$O$4:$T$210,4,FALSE),0)</f>
        <v>0</v>
      </c>
      <c r="F110" s="6">
        <f>IF(May!$E110&gt;0,VLOOKUP($A110,May!$O$4:$T$210,5,FALSE)+May!L$4/1000,0)</f>
        <v>0</v>
      </c>
      <c r="G110" s="16">
        <f t="shared" si="142"/>
        <v>0</v>
      </c>
      <c r="H110" s="6">
        <f>IF(Jun!$E110&gt;0,VLOOKUP($A110,Jun!$O$4:$R$210,4,FALSE),0)</f>
        <v>0</v>
      </c>
      <c r="I110" s="6">
        <f>IF(Jun!$E110&gt;0,VLOOKUP($A110,Jun!$O$4:$T$210,5,FALSE)+Jun!L$4/1000,0)</f>
        <v>0</v>
      </c>
      <c r="J110" s="16">
        <f t="shared" si="143"/>
        <v>0</v>
      </c>
      <c r="K110" s="6">
        <f>IF(Jul!$E110&gt;0,VLOOKUP($A110,Jul!$O$4:$R$207,4,FALSE),0)</f>
        <v>0</v>
      </c>
      <c r="L110" s="6">
        <f>IF(Jul!$E110&gt;0,VLOOKUP($A110,Jul!$O$4:$T$207,5,FALSE)+Jul!$L$4/1000,0)</f>
        <v>0</v>
      </c>
      <c r="M110" s="16">
        <f t="shared" si="74"/>
        <v>0</v>
      </c>
      <c r="N110" s="6">
        <f>IF(Aug!$E110&gt;0,VLOOKUP($A110,Aug!$O$4:$R$207,4,FALSE),0)</f>
        <v>0</v>
      </c>
      <c r="O110" s="6">
        <f>IF(Aug!$E110&gt;0,VLOOKUP($A110,Aug!$O$4:$T$207,5,FALSE)+Aug!L$4/1000,0)</f>
        <v>0</v>
      </c>
      <c r="P110" s="16">
        <f t="shared" si="75"/>
        <v>0</v>
      </c>
      <c r="Q110" s="6">
        <f>IF(Sep!$E110&gt;0,VLOOKUP($A110,Sep!$O$4:$R$207,4,FALSE),0)</f>
        <v>0</v>
      </c>
      <c r="R110" s="6">
        <f>IF(Sep!$E110&gt;0,VLOOKUP($A110,Sep!$O$4:$T$207,5,FALSE)+Sep!L$4/1000,0)</f>
        <v>0</v>
      </c>
      <c r="S110" s="16">
        <f t="shared" si="76"/>
        <v>0</v>
      </c>
      <c r="T110" s="6">
        <f>IF(Oct!$E110&gt;0,VLOOKUP($A110,Oct!$O$4:$R$207,4,FALSE),0)</f>
        <v>0</v>
      </c>
      <c r="U110" s="6">
        <f>IF(Oct!$E110&gt;0,VLOOKUP($A110,Oct!$O$4:$T$207,5,FALSE)+Oct!L$4/1000,0)</f>
        <v>0</v>
      </c>
      <c r="V110" s="16">
        <f t="shared" si="77"/>
        <v>0</v>
      </c>
      <c r="W110" s="6">
        <f>IF(Nov!$E111&gt;0,VLOOKUP($A110,Nov!$O$4:$R$208,4,FALSE),0)</f>
        <v>0</v>
      </c>
      <c r="X110" s="6">
        <f>IF(Nov!$E111&gt;0,VLOOKUP($A110,Nov!$O$4:$T$208,5,FALSE)+Nov!L$4/1000,0)</f>
        <v>0</v>
      </c>
      <c r="Y110" s="16">
        <f t="shared" si="78"/>
        <v>0</v>
      </c>
      <c r="Z110" s="6">
        <f>IF(Dec!$E112&gt;0,VLOOKUP($A110,Dec!$O$4:$R$208,4,FALSE),0)</f>
        <v>0</v>
      </c>
      <c r="AA110" s="6">
        <f>IF(Dec!$E112&gt;0,VLOOKUP($A110,Dec!$O$4:$T$208,5,FALSE)+Dec!L$4/1000,0)</f>
        <v>0</v>
      </c>
      <c r="AB110" s="16">
        <f t="shared" si="79"/>
        <v>0</v>
      </c>
      <c r="AC110" s="6">
        <f>IF(Jan!$E112&gt;0,VLOOKUP($A110,Jan!$O$4:$R$208,4,FALSE),0)</f>
        <v>0</v>
      </c>
      <c r="AD110" s="6">
        <f>IF(Jan!$E112&gt;0,VLOOKUP($A110,Jan!$O$4:$T$208,5,FALSE)+Jan!L$4/1000,0)</f>
        <v>0</v>
      </c>
      <c r="AE110" s="16">
        <f t="shared" si="80"/>
        <v>0</v>
      </c>
      <c r="AF110" s="6">
        <f>IF(Feb!$E112&gt;0,VLOOKUP($A110,Feb!$O$4:$R$208,4,FALSE),0)</f>
        <v>0</v>
      </c>
      <c r="AG110" s="6">
        <f>IF(Feb!$E112&gt;0,VLOOKUP($A110,Feb!$O$4:$T$208,5,FALSE)+Feb!L$4/1000,0)</f>
        <v>0</v>
      </c>
      <c r="AH110" s="16">
        <f t="shared" si="81"/>
        <v>0</v>
      </c>
      <c r="AI110" s="6">
        <f>IF(Mar!$E113&gt;0,VLOOKUP($A110,Mar!$O$4:$R$208,4,FALSE),0)</f>
        <v>0</v>
      </c>
      <c r="AJ110" s="6">
        <f>IF(Mar!$E113&gt;0,VLOOKUP($A110,Mar!$O$4:$T$208,5,FALSE)+Mar!L$4/1000,0)</f>
        <v>0</v>
      </c>
      <c r="AK110" s="16">
        <f t="shared" si="144"/>
        <v>0</v>
      </c>
      <c r="AN110" s="67">
        <f t="shared" si="145"/>
        <v>0</v>
      </c>
      <c r="AQ110" s="1" t="str">
        <f t="shared" si="104"/>
        <v>Trevor Roberts</v>
      </c>
      <c r="AR110" s="6">
        <f t="shared" si="123"/>
        <v>0</v>
      </c>
      <c r="AS110" s="6">
        <f t="shared" si="124"/>
        <v>0</v>
      </c>
      <c r="AT110" s="6">
        <f t="shared" si="125"/>
        <v>0</v>
      </c>
      <c r="AU110" s="6">
        <f t="shared" si="126"/>
        <v>0</v>
      </c>
      <c r="AV110" s="6">
        <f t="shared" si="127"/>
        <v>0</v>
      </c>
      <c r="AW110" s="6">
        <f t="shared" si="128"/>
        <v>0</v>
      </c>
      <c r="AX110" s="6">
        <f t="shared" si="129"/>
        <v>0</v>
      </c>
      <c r="AY110" s="6">
        <f t="shared" si="130"/>
        <v>0</v>
      </c>
      <c r="AZ110" s="6">
        <f t="shared" si="131"/>
        <v>0</v>
      </c>
      <c r="BA110" s="6">
        <f t="shared" si="132"/>
        <v>0</v>
      </c>
      <c r="BB110" s="6">
        <f t="shared" si="133"/>
        <v>0</v>
      </c>
      <c r="BC110" s="6">
        <f t="shared" si="134"/>
        <v>0</v>
      </c>
      <c r="BD110" s="6">
        <f t="shared" si="103"/>
        <v>0</v>
      </c>
      <c r="BE110" s="1">
        <f t="shared" si="135"/>
        <v>0</v>
      </c>
      <c r="BF110" s="1">
        <f t="shared" si="136"/>
        <v>0</v>
      </c>
      <c r="BG110" s="1">
        <f t="shared" si="137"/>
        <v>0</v>
      </c>
      <c r="BH110" s="1">
        <f t="shared" si="138"/>
        <v>0</v>
      </c>
      <c r="BI110" s="1">
        <f t="shared" si="139"/>
        <v>0</v>
      </c>
      <c r="BJ110" s="1">
        <f t="shared" si="140"/>
        <v>0</v>
      </c>
    </row>
    <row r="111" spans="1:62" x14ac:dyDescent="0.3">
      <c r="A111" s="1" t="s">
        <v>158</v>
      </c>
      <c r="B111" s="6">
        <f>IF(Apr!$E111&gt;0,VLOOKUP($A111,Apr!$O$4:$T$211,4,FALSE),0)</f>
        <v>0</v>
      </c>
      <c r="C111" s="6">
        <f>IF(Apr!$E111&gt;0,VLOOKUP($A111,Apr!$O$4:$T$211,5,FALSE)+Apr!L$4/1000,0)</f>
        <v>0</v>
      </c>
      <c r="D111" s="16">
        <f t="shared" si="141"/>
        <v>0</v>
      </c>
      <c r="E111" s="6">
        <f>IF(May!$E111&gt;0,VLOOKUP($A111,May!$O$4:$T$210,4,FALSE),0)</f>
        <v>0</v>
      </c>
      <c r="F111" s="6">
        <f>IF(May!$E111&gt;0,VLOOKUP($A111,May!$O$4:$T$210,5,FALSE)+May!L$4/1000,0)</f>
        <v>0</v>
      </c>
      <c r="G111" s="16">
        <f t="shared" si="142"/>
        <v>0</v>
      </c>
      <c r="H111" s="6">
        <f>IF(Jun!$E111&gt;0,VLOOKUP($A111,Jun!$O$4:$R$210,4,FALSE),0)</f>
        <v>0</v>
      </c>
      <c r="I111" s="6">
        <f>IF(Jun!$E111&gt;0,VLOOKUP($A111,Jun!$O$4:$T$210,5,FALSE)+Jun!L$4/1000,0)</f>
        <v>0</v>
      </c>
      <c r="J111" s="16">
        <f t="shared" si="143"/>
        <v>0</v>
      </c>
      <c r="K111" s="6">
        <f>IF(Jul!$E111&gt;0,VLOOKUP($A111,Jul!$O$4:$R$207,4,FALSE),0)</f>
        <v>0</v>
      </c>
      <c r="L111" s="6">
        <f>IF(Jul!$E111&gt;0,VLOOKUP($A111,Jul!$O$4:$T$207,5,FALSE)+Jul!$L$4/1000,0)</f>
        <v>0</v>
      </c>
      <c r="M111" s="16">
        <f t="shared" si="74"/>
        <v>0</v>
      </c>
      <c r="N111" s="6">
        <f>IF(Aug!$E111&gt;0,VLOOKUP($A111,Aug!$O$4:$R$207,4,FALSE),0)</f>
        <v>0</v>
      </c>
      <c r="O111" s="6">
        <f>IF(Aug!$E111&gt;0,VLOOKUP($A111,Aug!$O$4:$T$207,5,FALSE)+Aug!L$4/1000,0)</f>
        <v>0</v>
      </c>
      <c r="P111" s="16">
        <f t="shared" si="75"/>
        <v>0</v>
      </c>
      <c r="Q111" s="6">
        <f>IF(Sep!$E111&gt;0,VLOOKUP($A111,Sep!$O$4:$R$207,4,FALSE),0)</f>
        <v>0</v>
      </c>
      <c r="R111" s="6">
        <f>IF(Sep!$E111&gt;0,VLOOKUP($A111,Sep!$O$4:$T$207,5,FALSE)+Sep!L$4/1000,0)</f>
        <v>0</v>
      </c>
      <c r="S111" s="16">
        <f t="shared" si="76"/>
        <v>0</v>
      </c>
      <c r="T111" s="6">
        <f>IF(Oct!$E111&gt;0,VLOOKUP($A111,Oct!$O$4:$R$207,4,FALSE),0)</f>
        <v>0</v>
      </c>
      <c r="U111" s="6">
        <f>IF(Oct!$E111&gt;0,VLOOKUP($A111,Oct!$O$4:$T$207,5,FALSE)+Oct!L$4/1000,0)</f>
        <v>0</v>
      </c>
      <c r="V111" s="16">
        <f t="shared" si="77"/>
        <v>0</v>
      </c>
      <c r="W111" s="6">
        <f>IF(Nov!$E112&gt;0,VLOOKUP($A111,Nov!$O$4:$R$208,4,FALSE),0)</f>
        <v>0</v>
      </c>
      <c r="X111" s="6">
        <f>IF(Nov!$E112&gt;0,VLOOKUP($A111,Nov!$O$4:$T$208,5,FALSE)+Nov!L$4/1000,0)</f>
        <v>0</v>
      </c>
      <c r="Y111" s="16">
        <f t="shared" si="78"/>
        <v>0</v>
      </c>
      <c r="Z111" s="6">
        <f>IF(Dec!$E113&gt;0,VLOOKUP($A111,Dec!$O$4:$R$208,4,FALSE),0)</f>
        <v>0</v>
      </c>
      <c r="AA111" s="6">
        <f>IF(Dec!$E113&gt;0,VLOOKUP($A111,Dec!$O$4:$T$208,5,FALSE)+Dec!L$4/1000,0)</f>
        <v>0</v>
      </c>
      <c r="AB111" s="16">
        <f t="shared" si="79"/>
        <v>0</v>
      </c>
      <c r="AC111" s="6">
        <f>IF(Jan!$E113&gt;0,VLOOKUP($A111,Jan!$O$4:$R$208,4,FALSE),0)</f>
        <v>0</v>
      </c>
      <c r="AD111" s="6">
        <f>IF(Jan!$E113&gt;0,VLOOKUP($A111,Jan!$O$4:$T$208,5,FALSE)+Jan!L$4/1000,0)</f>
        <v>0</v>
      </c>
      <c r="AE111" s="16">
        <f t="shared" si="80"/>
        <v>0</v>
      </c>
      <c r="AF111" s="6">
        <f>IF(Feb!$E113&gt;0,VLOOKUP($A111,Feb!$O$4:$R$208,4,FALSE),0)</f>
        <v>0</v>
      </c>
      <c r="AG111" s="6">
        <f>IF(Feb!$E113&gt;0,VLOOKUP($A111,Feb!$O$4:$T$208,5,FALSE)+Feb!L$4/1000,0)</f>
        <v>0</v>
      </c>
      <c r="AH111" s="16">
        <f t="shared" si="81"/>
        <v>0</v>
      </c>
      <c r="AI111" s="6">
        <f>IF(Mar!$E116&gt;0,VLOOKUP($A111,Mar!$O$4:$R$208,4,FALSE),0)</f>
        <v>0</v>
      </c>
      <c r="AJ111" s="6">
        <f>IF(Mar!$E116&gt;0,VLOOKUP($A111,Mar!$O$4:$T$208,5,FALSE)+Mar!L$4/1000,0)</f>
        <v>0</v>
      </c>
      <c r="AK111" s="16">
        <f t="shared" si="144"/>
        <v>0</v>
      </c>
      <c r="AN111" s="67">
        <f t="shared" si="145"/>
        <v>0</v>
      </c>
      <c r="AQ111" s="1" t="str">
        <f t="shared" si="104"/>
        <v>Vicki Richardson</v>
      </c>
      <c r="AR111" s="6">
        <f t="shared" si="123"/>
        <v>0</v>
      </c>
      <c r="AS111" s="6">
        <f t="shared" si="124"/>
        <v>0</v>
      </c>
      <c r="AT111" s="6">
        <f t="shared" si="125"/>
        <v>0</v>
      </c>
      <c r="AU111" s="6">
        <f t="shared" si="126"/>
        <v>0</v>
      </c>
      <c r="AV111" s="6">
        <f t="shared" si="127"/>
        <v>0</v>
      </c>
      <c r="AW111" s="6">
        <f t="shared" si="128"/>
        <v>0</v>
      </c>
      <c r="AX111" s="6">
        <f t="shared" si="129"/>
        <v>0</v>
      </c>
      <c r="AY111" s="6">
        <f t="shared" si="130"/>
        <v>0</v>
      </c>
      <c r="AZ111" s="6">
        <f t="shared" si="131"/>
        <v>0</v>
      </c>
      <c r="BA111" s="6">
        <f t="shared" si="132"/>
        <v>0</v>
      </c>
      <c r="BB111" s="6">
        <f t="shared" si="133"/>
        <v>0</v>
      </c>
      <c r="BC111" s="6">
        <f t="shared" si="134"/>
        <v>0</v>
      </c>
      <c r="BD111" s="6">
        <f t="shared" si="103"/>
        <v>0</v>
      </c>
      <c r="BE111" s="1">
        <f t="shared" si="135"/>
        <v>0</v>
      </c>
      <c r="BF111" s="1">
        <f t="shared" si="136"/>
        <v>0</v>
      </c>
      <c r="BG111" s="1">
        <f t="shared" si="137"/>
        <v>0</v>
      </c>
      <c r="BH111" s="1">
        <f t="shared" si="138"/>
        <v>0</v>
      </c>
      <c r="BI111" s="1">
        <f t="shared" si="139"/>
        <v>0</v>
      </c>
      <c r="BJ111" s="1">
        <f t="shared" si="140"/>
        <v>0</v>
      </c>
    </row>
    <row r="112" spans="1:62" x14ac:dyDescent="0.3">
      <c r="A112" s="1" t="s">
        <v>166</v>
      </c>
      <c r="B112" s="6">
        <f>IF(Apr!$E112&gt;0,VLOOKUP($A112,Apr!$O$4:$T$211,4,FALSE),0)</f>
        <v>34</v>
      </c>
      <c r="C112" s="6">
        <f>IF(Apr!$E112&gt;0,VLOOKUP($A112,Apr!$O$4:$T$211,5,FALSE)+Apr!L$4/1000,0)</f>
        <v>1.7999999999999999E-2</v>
      </c>
      <c r="D112" s="16">
        <f t="shared" si="141"/>
        <v>34.052</v>
      </c>
      <c r="E112" s="6">
        <f>IF(May!$E112&gt;0,VLOOKUP($A112,May!$O$4:$T$210,4,FALSE),0)</f>
        <v>33</v>
      </c>
      <c r="F112" s="6">
        <f>IF(May!$E112&gt;0,VLOOKUP($A112,May!$O$4:$T$210,5,FALSE)+May!L$4/1000,0)</f>
        <v>2.0230000000000001</v>
      </c>
      <c r="G112" s="16">
        <f t="shared" si="142"/>
        <v>35.056000000000004</v>
      </c>
      <c r="H112" s="6">
        <f>IF(Jun!$E112&gt;0,VLOOKUP($A112,Jun!$O$4:$R$210,4,FALSE),0)</f>
        <v>39</v>
      </c>
      <c r="I112" s="6">
        <f>IF(Jun!$E112&gt;0,VLOOKUP($A112,Jun!$O$4:$T$210,5,FALSE)+Jun!L$4/1000,0)</f>
        <v>2.0190000000000001</v>
      </c>
      <c r="J112" s="16">
        <f t="shared" si="143"/>
        <v>41.058</v>
      </c>
      <c r="K112" s="6">
        <f>IF(Jul!$E112&gt;0,VLOOKUP($A112,Jul!$O$4:$R$207,4,FALSE),0)</f>
        <v>30</v>
      </c>
      <c r="L112" s="6">
        <f>IF(Jul!$E112&gt;0,VLOOKUP($A112,Jul!$O$4:$T$207,5,FALSE)+Jul!$L$4/1000,0)</f>
        <v>1.7999999999999999E-2</v>
      </c>
      <c r="M112" s="16">
        <f t="shared" si="74"/>
        <v>30.048000000000002</v>
      </c>
      <c r="N112" s="6">
        <f>IF(Aug!$E112&gt;0,VLOOKUP($A112,Aug!$O$4:$R$207,4,FALSE),0)</f>
        <v>38</v>
      </c>
      <c r="O112" s="6">
        <f>IF(Aug!$E112&gt;0,VLOOKUP($A112,Aug!$O$4:$T$207,5,FALSE)+Aug!L$4/1000,0)</f>
        <v>2.0169999999999999</v>
      </c>
      <c r="P112" s="16">
        <f t="shared" si="75"/>
        <v>40.055</v>
      </c>
      <c r="Q112" s="6">
        <f>IF(Sep!$E112&gt;0,VLOOKUP($A112,Sep!$O$4:$R$207,4,FALSE),0)</f>
        <v>35</v>
      </c>
      <c r="R112" s="6">
        <f>IF(Sep!$E112&gt;0,VLOOKUP($A112,Sep!$O$4:$T$207,5,FALSE)+Sep!L$4/1000,0)</f>
        <v>1.6E-2</v>
      </c>
      <c r="S112" s="16">
        <f t="shared" si="76"/>
        <v>35.050999999999995</v>
      </c>
      <c r="T112" s="6">
        <f>IF(Oct!$E112&gt;0,VLOOKUP($A112,Oct!$O$4:$R$207,4,FALSE),0)</f>
        <v>27</v>
      </c>
      <c r="U112" s="6">
        <f>IF(Oct!$E112&gt;0,VLOOKUP($A112,Oct!$O$4:$T$207,5,FALSE)+Oct!L$4/1000,0)</f>
        <v>2.0169999999999999</v>
      </c>
      <c r="V112" s="16">
        <f t="shared" si="77"/>
        <v>29.044</v>
      </c>
      <c r="W112" s="6">
        <f>IF(Nov!$E113&gt;0,VLOOKUP($A112,Nov!$O$4:$R$208,4,FALSE),0)</f>
        <v>30</v>
      </c>
      <c r="X112" s="6">
        <f>IF(Nov!$E113&gt;0,VLOOKUP($A112,Nov!$O$4:$T$208,5,FALSE)+Nov!L$4/1000,0)</f>
        <v>1.4999999999999999E-2</v>
      </c>
      <c r="Y112" s="16">
        <f t="shared" si="78"/>
        <v>30.045000000000002</v>
      </c>
      <c r="Z112" s="6">
        <f>IF(Dec!$E114&gt;0,VLOOKUP($A112,Dec!$O$4:$R$208,4,FALSE),0)</f>
        <v>0</v>
      </c>
      <c r="AA112" s="6">
        <f>IF(Dec!$E114&gt;0,VLOOKUP($A112,Dec!$O$4:$T$208,5,FALSE)+Dec!L$4/1000,0)</f>
        <v>0</v>
      </c>
      <c r="AB112" s="16">
        <f t="shared" si="79"/>
        <v>0</v>
      </c>
      <c r="AC112" s="6">
        <f>IF(Jan!$E114&gt;0,VLOOKUP($A112,Jan!$O$4:$R$208,4,FALSE),0)</f>
        <v>0</v>
      </c>
      <c r="AD112" s="6">
        <f>IF(Jan!$E114&gt;0,VLOOKUP($A112,Jan!$O$4:$T$208,5,FALSE)+Jan!L$4/1000,0)</f>
        <v>0</v>
      </c>
      <c r="AE112" s="16">
        <f t="shared" si="80"/>
        <v>0</v>
      </c>
      <c r="AF112" s="6">
        <f>IF(Feb!$E114&gt;0,VLOOKUP($A112,Feb!$O$4:$R$208,4,FALSE),0)</f>
        <v>31</v>
      </c>
      <c r="AG112" s="6">
        <f>IF(Feb!$E114&gt;0,VLOOKUP($A112,Feb!$O$4:$T$208,5,FALSE)+Feb!L$4/1000,0)</f>
        <v>0.01</v>
      </c>
      <c r="AH112" s="16">
        <f t="shared" si="81"/>
        <v>31.041</v>
      </c>
      <c r="AI112" s="6">
        <f>IF(Mar!$E117&gt;0,VLOOKUP($A112,Mar!$O$4:$R$208,4,FALSE),0)</f>
        <v>0</v>
      </c>
      <c r="AJ112" s="6">
        <f>IF(Mar!$E117&gt;0,VLOOKUP($A112,Mar!$O$4:$T$208,5,FALSE)+Mar!L$4/1000,0)</f>
        <v>0</v>
      </c>
      <c r="AK112" s="16">
        <f t="shared" si="144"/>
        <v>0</v>
      </c>
      <c r="AL112" s="99">
        <v>45261</v>
      </c>
      <c r="AM112" s="92">
        <v>30</v>
      </c>
      <c r="AN112" s="67">
        <f t="shared" si="145"/>
        <v>246.37442086666664</v>
      </c>
      <c r="AQ112" s="1" t="str">
        <f t="shared" si="104"/>
        <v>Xavia Cooper</v>
      </c>
      <c r="AR112" s="6">
        <f t="shared" si="123"/>
        <v>34.052</v>
      </c>
      <c r="AS112" s="6">
        <f t="shared" si="124"/>
        <v>35.056000000000004</v>
      </c>
      <c r="AT112" s="6">
        <f t="shared" si="125"/>
        <v>41.058</v>
      </c>
      <c r="AU112" s="6">
        <f t="shared" si="126"/>
        <v>30.048000000000002</v>
      </c>
      <c r="AV112" s="6">
        <f t="shared" si="127"/>
        <v>40.055</v>
      </c>
      <c r="AW112" s="6">
        <f t="shared" si="128"/>
        <v>35.050999999999995</v>
      </c>
      <c r="AX112" s="6">
        <f t="shared" si="129"/>
        <v>29.044</v>
      </c>
      <c r="AY112" s="6">
        <f t="shared" si="130"/>
        <v>30.045000000000002</v>
      </c>
      <c r="AZ112" s="6">
        <f t="shared" si="131"/>
        <v>0</v>
      </c>
      <c r="BA112" s="6">
        <f t="shared" si="132"/>
        <v>0</v>
      </c>
      <c r="BB112" s="6">
        <f t="shared" si="133"/>
        <v>31.041</v>
      </c>
      <c r="BC112" s="6">
        <f t="shared" si="134"/>
        <v>0</v>
      </c>
      <c r="BD112" s="6">
        <f t="shared" si="103"/>
        <v>30</v>
      </c>
      <c r="BE112" s="1">
        <f t="shared" si="135"/>
        <v>41.058</v>
      </c>
      <c r="BF112" s="1">
        <f t="shared" si="136"/>
        <v>40.055</v>
      </c>
      <c r="BG112" s="1">
        <f t="shared" si="137"/>
        <v>35.056000000000004</v>
      </c>
      <c r="BH112" s="1">
        <f t="shared" si="138"/>
        <v>35.050999999999995</v>
      </c>
      <c r="BI112" s="1">
        <f t="shared" si="139"/>
        <v>34.052</v>
      </c>
      <c r="BJ112" s="1">
        <f t="shared" si="140"/>
        <v>31.041</v>
      </c>
    </row>
    <row r="113" spans="2:62" x14ac:dyDescent="0.3">
      <c r="B113" s="6">
        <f>IF(Apr!$E118&gt;0,VLOOKUP($A113,Apr!$O$4:$T$211,4,FALSE),0)</f>
        <v>0</v>
      </c>
      <c r="C113" s="6">
        <f>IF(Apr!$E118&gt;0,VLOOKUP($A113,Apr!$O$4:$T$211,5,FALSE)+Apr!L$4/1000,0)</f>
        <v>0</v>
      </c>
      <c r="D113" s="16">
        <f t="shared" si="141"/>
        <v>0</v>
      </c>
      <c r="E113" s="6">
        <f>IF(May!$E117&gt;0,VLOOKUP($A113,May!$O$4:$T$210,4,FALSE),0)</f>
        <v>0</v>
      </c>
      <c r="F113" s="6">
        <f>IF(May!$E117&gt;0,VLOOKUP($A113,May!$O$4:$T$210,5,FALSE)+May!L$4/1000,0)</f>
        <v>0</v>
      </c>
      <c r="G113" s="16">
        <f t="shared" si="142"/>
        <v>0</v>
      </c>
      <c r="H113" s="6">
        <f>IF(Jun!$E122&gt;0,VLOOKUP($A113,Jun!$O$4:$R$210,4,FALSE),0)</f>
        <v>0</v>
      </c>
      <c r="I113" s="6">
        <f>IF(Jun!$E122&gt;0,VLOOKUP($A113,Jun!$O$4:$T$210,5,FALSE)+Jun!L$4/1000,0)</f>
        <v>0</v>
      </c>
      <c r="J113" s="16">
        <f t="shared" si="143"/>
        <v>0</v>
      </c>
      <c r="K113" s="6">
        <f>IF(Jul!$E119&gt;0,VLOOKUP($A113,Jul!$O$4:$R$207,4,FALSE),0)</f>
        <v>0</v>
      </c>
      <c r="L113" s="6">
        <f>IF(Jul!$E119&gt;0,VLOOKUP($A113,Jul!$O$4:$T$207,5,FALSE)+Jul!$L$4/1000,0)</f>
        <v>0</v>
      </c>
      <c r="M113" s="16">
        <f t="shared" si="74"/>
        <v>0</v>
      </c>
      <c r="N113" s="6">
        <f>IF(Aug!$E119&gt;0,VLOOKUP($A113,Aug!$O$4:$R$207,4,FALSE),0)</f>
        <v>0</v>
      </c>
      <c r="O113" s="6">
        <f>IF(Aug!$E119&gt;0,VLOOKUP($A113,Aug!$O$4:$T$207,5,FALSE)+Aug!L$4/1000,0)</f>
        <v>0</v>
      </c>
      <c r="P113" s="16">
        <f t="shared" si="75"/>
        <v>0</v>
      </c>
      <c r="Q113" s="6">
        <f>IF(Sep!$E119&gt;0,VLOOKUP($A113,Sep!$O$4:$R$207,4,FALSE),0)</f>
        <v>0</v>
      </c>
      <c r="R113" s="6">
        <f>IF(Sep!$E119&gt;0,VLOOKUP($A113,Sep!$O$4:$T$207,5,FALSE)+Sep!L$4/1000,0)</f>
        <v>0</v>
      </c>
      <c r="S113" s="16">
        <f t="shared" si="76"/>
        <v>0</v>
      </c>
      <c r="T113" s="6">
        <f>IF(Oct!$E119&gt;0,VLOOKUP($A113,Oct!$O$4:$R$207,4,FALSE),0)</f>
        <v>0</v>
      </c>
      <c r="U113" s="6">
        <f>IF(Oct!$E119&gt;0,VLOOKUP($A113,Oct!$O$4:$T$207,5,FALSE)+Oct!L$4/1000,0)</f>
        <v>0</v>
      </c>
      <c r="V113" s="16">
        <f t="shared" si="77"/>
        <v>0</v>
      </c>
      <c r="W113" s="6">
        <f>IF(Nov!$E120&gt;0,VLOOKUP($A113,Nov!$O$4:$R$208,4,FALSE),0)</f>
        <v>0</v>
      </c>
      <c r="X113" s="6">
        <f>IF(Nov!$E120&gt;0,VLOOKUP($A113,Nov!$O$4:$T$208,5,FALSE)+Nov!L$4/1000,0)</f>
        <v>0</v>
      </c>
      <c r="Y113" s="16">
        <f t="shared" si="78"/>
        <v>0</v>
      </c>
      <c r="Z113" s="6">
        <f>IF(Dec!$E120&gt;0,VLOOKUP($A113,Dec!$O$4:$R$208,4,FALSE),0)</f>
        <v>0</v>
      </c>
      <c r="AA113" s="6">
        <f>IF(Dec!$E120&gt;0,VLOOKUP($A113,Dec!$O$4:$T$208,5,FALSE)+Dec!L$4/1000,0)</f>
        <v>0</v>
      </c>
      <c r="AB113" s="16">
        <f t="shared" si="79"/>
        <v>0</v>
      </c>
      <c r="AC113" s="6">
        <f>IF(Jan!$E120&gt;0,VLOOKUP($A113,Jan!$O$4:$R$208,4,FALSE),0)</f>
        <v>0</v>
      </c>
      <c r="AD113" s="6">
        <f>IF(Jan!$E120&gt;0,VLOOKUP($A113,Jan!$O$4:$T$208,5,FALSE)+Jan!L$4/1000,0)</f>
        <v>0</v>
      </c>
      <c r="AE113" s="16">
        <f t="shared" si="80"/>
        <v>0</v>
      </c>
      <c r="AF113" s="6">
        <f>IF(Feb!$E120&gt;0,VLOOKUP($A113,Feb!$O$4:$R$208,4,FALSE),0)</f>
        <v>0</v>
      </c>
      <c r="AG113" s="6">
        <f>IF(Feb!$E120&gt;0,VLOOKUP($A113,Feb!$O$4:$T$208,5,FALSE)+Feb!L$4/1000,0)</f>
        <v>0</v>
      </c>
      <c r="AH113" s="16">
        <f t="shared" si="81"/>
        <v>0</v>
      </c>
      <c r="AI113" s="6">
        <f>IF(Mar!$E120&gt;0,VLOOKUP($A113,Mar!$O$4:$R$208,4,FALSE),0)</f>
        <v>0</v>
      </c>
      <c r="AJ113" s="6">
        <f>IF(Mar!$E120&gt;0,VLOOKUP($A113,Mar!$O$4:$T$208,5,FALSE)+Mar!L$4/1000,0)</f>
        <v>0</v>
      </c>
      <c r="AK113" s="16">
        <f t="shared" si="144"/>
        <v>0</v>
      </c>
      <c r="AN113" s="67">
        <f t="shared" si="145"/>
        <v>0</v>
      </c>
      <c r="AQ113" s="1">
        <f t="shared" si="104"/>
        <v>0</v>
      </c>
      <c r="AR113" s="6">
        <f t="shared" si="123"/>
        <v>0</v>
      </c>
      <c r="AS113" s="6">
        <f t="shared" si="124"/>
        <v>0</v>
      </c>
      <c r="AT113" s="6">
        <f t="shared" si="125"/>
        <v>0</v>
      </c>
      <c r="AU113" s="6">
        <f t="shared" si="126"/>
        <v>0</v>
      </c>
      <c r="AV113" s="6">
        <f t="shared" si="127"/>
        <v>0</v>
      </c>
      <c r="AW113" s="6">
        <f t="shared" si="128"/>
        <v>0</v>
      </c>
      <c r="AX113" s="6">
        <f t="shared" si="129"/>
        <v>0</v>
      </c>
      <c r="AY113" s="6">
        <f t="shared" si="130"/>
        <v>0</v>
      </c>
      <c r="AZ113" s="6">
        <f t="shared" si="131"/>
        <v>0</v>
      </c>
      <c r="BA113" s="6">
        <f t="shared" si="132"/>
        <v>0</v>
      </c>
      <c r="BB113" s="6">
        <f t="shared" si="133"/>
        <v>0</v>
      </c>
      <c r="BC113" s="6">
        <f t="shared" si="134"/>
        <v>0</v>
      </c>
      <c r="BD113" s="6">
        <f t="shared" si="103"/>
        <v>0</v>
      </c>
      <c r="BE113" s="1">
        <f t="shared" si="135"/>
        <v>0</v>
      </c>
      <c r="BF113" s="1">
        <f t="shared" si="136"/>
        <v>0</v>
      </c>
      <c r="BG113" s="1">
        <f t="shared" si="137"/>
        <v>0</v>
      </c>
      <c r="BH113" s="1">
        <f t="shared" si="138"/>
        <v>0</v>
      </c>
      <c r="BI113" s="1">
        <f t="shared" si="139"/>
        <v>0</v>
      </c>
      <c r="BJ113" s="1">
        <f t="shared" si="140"/>
        <v>0</v>
      </c>
    </row>
    <row r="114" spans="2:62" x14ac:dyDescent="0.3">
      <c r="B114" s="6">
        <f>IF(Apr!$E119&gt;0,VLOOKUP($A114,Apr!$O$4:$T$211,4,FALSE),0)</f>
        <v>0</v>
      </c>
      <c r="C114" s="6">
        <f>IF(Apr!$E119&gt;0,VLOOKUP($A114,Apr!$O$4:$T$211,5,FALSE)+Apr!L$4/1000,0)</f>
        <v>0</v>
      </c>
      <c r="D114" s="16">
        <f t="shared" si="141"/>
        <v>0</v>
      </c>
      <c r="E114" s="6">
        <f>IF(May!$E118&gt;0,VLOOKUP($A114,May!$O$4:$T$210,4,FALSE),0)</f>
        <v>0</v>
      </c>
      <c r="F114" s="6">
        <f>IF(May!$E118&gt;0,VLOOKUP($A114,May!$O$4:$T$210,5,FALSE)+May!L$4/1000,0)</f>
        <v>0</v>
      </c>
      <c r="G114" s="16">
        <f t="shared" si="142"/>
        <v>0</v>
      </c>
      <c r="H114" s="6">
        <f>IF(Jun!$E123&gt;0,VLOOKUP($A114,Jun!$O$4:$R$210,4,FALSE),0)</f>
        <v>0</v>
      </c>
      <c r="I114" s="6">
        <f>IF(Jun!$E123&gt;0,VLOOKUP($A114,Jun!$O$4:$T$210,5,FALSE)+Jun!L$4/1000,0)</f>
        <v>0</v>
      </c>
      <c r="J114" s="16">
        <f t="shared" si="143"/>
        <v>0</v>
      </c>
      <c r="K114" s="6">
        <f>IF(Jul!$E120&gt;0,VLOOKUP($A114,Jul!$O$4:$R$207,4,FALSE),0)</f>
        <v>0</v>
      </c>
      <c r="L114" s="6">
        <f>IF(Jul!$E120&gt;0,VLOOKUP($A114,Jul!$O$4:$T$207,5,FALSE)+Jul!$L$4/1000,0)</f>
        <v>0</v>
      </c>
      <c r="M114" s="16">
        <f t="shared" si="74"/>
        <v>0</v>
      </c>
      <c r="N114" s="6">
        <f>IF(Aug!$E120&gt;0,VLOOKUP($A114,Aug!$O$4:$R$207,4,FALSE),0)</f>
        <v>0</v>
      </c>
      <c r="O114" s="6">
        <f>IF(Aug!$E120&gt;0,VLOOKUP($A114,Aug!$O$4:$T$207,5,FALSE)+Aug!L$4/1000,0)</f>
        <v>0</v>
      </c>
      <c r="P114" s="16">
        <f t="shared" si="75"/>
        <v>0</v>
      </c>
      <c r="Q114" s="6">
        <f>IF(Sep!$E120&gt;0,VLOOKUP($A114,Sep!$O$4:$R$207,4,FALSE),0)</f>
        <v>0</v>
      </c>
      <c r="R114" s="6">
        <f>IF(Sep!$E120&gt;0,VLOOKUP($A114,Sep!$O$4:$T$207,5,FALSE)+Sep!L$4/1000,0)</f>
        <v>0</v>
      </c>
      <c r="S114" s="16">
        <f t="shared" si="76"/>
        <v>0</v>
      </c>
      <c r="T114" s="6">
        <f>IF(Oct!$E120&gt;0,VLOOKUP($A114,Oct!$O$4:$R$207,4,FALSE),0)</f>
        <v>0</v>
      </c>
      <c r="U114" s="6">
        <f>IF(Oct!$E120&gt;0,VLOOKUP($A114,Oct!$O$4:$T$207,5,FALSE)+Oct!L$4/1000,0)</f>
        <v>0</v>
      </c>
      <c r="V114" s="16">
        <f t="shared" si="77"/>
        <v>0</v>
      </c>
      <c r="W114" s="6">
        <f>IF(Nov!$E121&gt;0,VLOOKUP($A114,Nov!$O$4:$R$208,4,FALSE),0)</f>
        <v>0</v>
      </c>
      <c r="X114" s="6">
        <f>IF(Nov!$E121&gt;0,VLOOKUP($A114,Nov!$O$4:$T$208,5,FALSE)+Nov!L$4/1000,0)</f>
        <v>0</v>
      </c>
      <c r="Y114" s="16">
        <f t="shared" si="78"/>
        <v>0</v>
      </c>
      <c r="Z114" s="6">
        <f>IF(Dec!$E121&gt;0,VLOOKUP($A114,Dec!$O$4:$R$208,4,FALSE),0)</f>
        <v>0</v>
      </c>
      <c r="AA114" s="6">
        <f>IF(Dec!$E121&gt;0,VLOOKUP($A114,Dec!$O$4:$T$208,5,FALSE)+Dec!L$4/1000,0)</f>
        <v>0</v>
      </c>
      <c r="AB114" s="16">
        <f t="shared" si="79"/>
        <v>0</v>
      </c>
      <c r="AC114" s="6">
        <f>IF(Jan!$E121&gt;0,VLOOKUP($A114,Jan!$O$4:$R$208,4,FALSE),0)</f>
        <v>0</v>
      </c>
      <c r="AD114" s="6">
        <f>IF(Jan!$E121&gt;0,VLOOKUP($A114,Jan!$O$4:$T$208,5,FALSE)+Jan!L$4/1000,0)</f>
        <v>0</v>
      </c>
      <c r="AE114" s="16">
        <f t="shared" si="80"/>
        <v>0</v>
      </c>
      <c r="AF114" s="6">
        <f>IF(Feb!$E121&gt;0,VLOOKUP($A114,Feb!$O$4:$R$208,4,FALSE),0)</f>
        <v>0</v>
      </c>
      <c r="AG114" s="6">
        <f>IF(Feb!$E121&gt;0,VLOOKUP($A114,Feb!$O$4:$T$208,5,FALSE)+Feb!L$4/1000,0)</f>
        <v>0</v>
      </c>
      <c r="AH114" s="16">
        <f t="shared" si="81"/>
        <v>0</v>
      </c>
      <c r="AI114" s="6">
        <f>IF(Mar!$E121&gt;0,VLOOKUP($A114,Mar!$O$4:$R$208,4,FALSE),0)</f>
        <v>0</v>
      </c>
      <c r="AJ114" s="6">
        <f>IF(Mar!$E121&gt;0,VLOOKUP($A114,Mar!$O$4:$T$208,5,FALSE)+Mar!L$4/1000,0)</f>
        <v>0</v>
      </c>
      <c r="AK114" s="16">
        <f t="shared" si="144"/>
        <v>0</v>
      </c>
      <c r="AN114" s="67">
        <f t="shared" si="145"/>
        <v>0</v>
      </c>
      <c r="AQ114" s="1">
        <f t="shared" si="104"/>
        <v>0</v>
      </c>
      <c r="AR114" s="6">
        <f t="shared" si="123"/>
        <v>0</v>
      </c>
      <c r="AS114" s="6">
        <f t="shared" si="124"/>
        <v>0</v>
      </c>
      <c r="AT114" s="6">
        <f t="shared" si="125"/>
        <v>0</v>
      </c>
      <c r="AU114" s="6">
        <f t="shared" si="126"/>
        <v>0</v>
      </c>
      <c r="AV114" s="6">
        <f t="shared" si="127"/>
        <v>0</v>
      </c>
      <c r="AW114" s="6">
        <f t="shared" si="128"/>
        <v>0</v>
      </c>
      <c r="AX114" s="6">
        <f t="shared" si="129"/>
        <v>0</v>
      </c>
      <c r="AY114" s="6">
        <f t="shared" si="130"/>
        <v>0</v>
      </c>
      <c r="AZ114" s="6">
        <f t="shared" si="131"/>
        <v>0</v>
      </c>
      <c r="BA114" s="6">
        <f t="shared" si="132"/>
        <v>0</v>
      </c>
      <c r="BB114" s="6">
        <f t="shared" si="133"/>
        <v>0</v>
      </c>
      <c r="BC114" s="6">
        <f t="shared" si="134"/>
        <v>0</v>
      </c>
      <c r="BD114" s="6">
        <f t="shared" si="103"/>
        <v>0</v>
      </c>
      <c r="BE114" s="1">
        <f t="shared" si="135"/>
        <v>0</v>
      </c>
      <c r="BF114" s="1">
        <f t="shared" si="136"/>
        <v>0</v>
      </c>
      <c r="BG114" s="1">
        <f t="shared" si="137"/>
        <v>0</v>
      </c>
      <c r="BH114" s="1">
        <f t="shared" si="138"/>
        <v>0</v>
      </c>
      <c r="BI114" s="1">
        <f t="shared" si="139"/>
        <v>0</v>
      </c>
      <c r="BJ114" s="1">
        <f t="shared" si="140"/>
        <v>0</v>
      </c>
    </row>
    <row r="115" spans="2:62" x14ac:dyDescent="0.3">
      <c r="B115" s="6">
        <f>IF(Apr!$E120&gt;0,VLOOKUP($A115,Apr!$O$4:$T$211,4,FALSE),0)</f>
        <v>0</v>
      </c>
      <c r="C115" s="6">
        <f>IF(Apr!$E120&gt;0,VLOOKUP($A115,Apr!$O$4:$T$211,5,FALSE)+Apr!L$4/1000,0)</f>
        <v>0</v>
      </c>
      <c r="D115" s="16">
        <f t="shared" si="141"/>
        <v>0</v>
      </c>
      <c r="E115" s="6">
        <f>IF(May!$E119&gt;0,VLOOKUP($A115,May!$O$4:$T$210,4,FALSE),0)</f>
        <v>0</v>
      </c>
      <c r="F115" s="6">
        <f>IF(May!$E119&gt;0,VLOOKUP($A115,May!$O$4:$T$210,5,FALSE)+May!L$4/1000,0)</f>
        <v>0</v>
      </c>
      <c r="G115" s="16">
        <f t="shared" si="142"/>
        <v>0</v>
      </c>
      <c r="H115" s="6">
        <f>IF(Jun!$E124&gt;0,VLOOKUP($A115,Jun!$O$4:$R$210,4,FALSE),0)</f>
        <v>0</v>
      </c>
      <c r="I115" s="6">
        <f>IF(Jun!$E124&gt;0,VLOOKUP($A115,Jun!$O$4:$T$210,5,FALSE)+Jun!L$4/1000,0)</f>
        <v>0</v>
      </c>
      <c r="J115" s="16">
        <f t="shared" si="143"/>
        <v>0</v>
      </c>
      <c r="K115" s="6">
        <f>IF(Jul!$E121&gt;0,VLOOKUP($A115,Jul!$O$4:$R$207,4,FALSE),0)</f>
        <v>0</v>
      </c>
      <c r="L115" s="6">
        <f>IF(Jul!$E121&gt;0,VLOOKUP($A115,Jul!$O$4:$T$207,5,FALSE)+Jul!$L$4/1000,0)</f>
        <v>0</v>
      </c>
      <c r="M115" s="16">
        <f t="shared" si="74"/>
        <v>0</v>
      </c>
      <c r="N115" s="6">
        <f>IF(Aug!$E121&gt;0,VLOOKUP($A115,Aug!$O$4:$R$207,4,FALSE),0)</f>
        <v>0</v>
      </c>
      <c r="O115" s="6">
        <f>IF(Aug!$E121&gt;0,VLOOKUP($A115,Aug!$O$4:$T$207,5,FALSE)+Aug!L$4/1000,0)</f>
        <v>0</v>
      </c>
      <c r="P115" s="16">
        <f t="shared" si="75"/>
        <v>0</v>
      </c>
      <c r="Q115" s="6">
        <f>IF(Sep!$E121&gt;0,VLOOKUP($A115,Sep!$O$4:$R$207,4,FALSE),0)</f>
        <v>0</v>
      </c>
      <c r="R115" s="6">
        <f>IF(Sep!$E121&gt;0,VLOOKUP($A115,Sep!$O$4:$T$207,5,FALSE)+Sep!L$4/1000,0)</f>
        <v>0</v>
      </c>
      <c r="S115" s="16">
        <f t="shared" si="76"/>
        <v>0</v>
      </c>
      <c r="T115" s="6">
        <f>IF(Oct!$E121&gt;0,VLOOKUP($A115,Oct!$O$4:$R$207,4,FALSE),0)</f>
        <v>0</v>
      </c>
      <c r="U115" s="6">
        <f>IF(Oct!$E121&gt;0,VLOOKUP($A115,Oct!$O$4:$T$207,5,FALSE)+Oct!L$4/1000,0)</f>
        <v>0</v>
      </c>
      <c r="V115" s="16">
        <f t="shared" si="77"/>
        <v>0</v>
      </c>
      <c r="W115" s="6">
        <f>IF(Nov!$E122&gt;0,VLOOKUP($A115,Nov!$O$4:$R$208,4,FALSE),0)</f>
        <v>0</v>
      </c>
      <c r="X115" s="6">
        <f>IF(Nov!$E122&gt;0,VLOOKUP($A115,Nov!$O$4:$T$208,5,FALSE)+Nov!L$4/1000,0)</f>
        <v>0</v>
      </c>
      <c r="Y115" s="16">
        <f t="shared" si="78"/>
        <v>0</v>
      </c>
      <c r="Z115" s="6">
        <f>IF(Dec!$E122&gt;0,VLOOKUP($A115,Dec!$O$4:$R$208,4,FALSE),0)</f>
        <v>0</v>
      </c>
      <c r="AA115" s="6">
        <f>IF(Dec!$E122&gt;0,VLOOKUP($A115,Dec!$O$4:$T$208,5,FALSE)+Dec!L$4/1000,0)</f>
        <v>0</v>
      </c>
      <c r="AB115" s="16">
        <f t="shared" si="79"/>
        <v>0</v>
      </c>
      <c r="AC115" s="6">
        <f>IF(Jan!$E122&gt;0,VLOOKUP($A115,Jan!$O$4:$R$208,4,FALSE),0)</f>
        <v>0</v>
      </c>
      <c r="AD115" s="6">
        <f>IF(Jan!$E122&gt;0,VLOOKUP($A115,Jan!$O$4:$T$208,5,FALSE)+Jan!L$4/1000,0)</f>
        <v>0</v>
      </c>
      <c r="AE115" s="16">
        <f t="shared" si="80"/>
        <v>0</v>
      </c>
      <c r="AF115" s="6">
        <f>IF(Feb!$E122&gt;0,VLOOKUP($A115,Feb!$O$4:$R$208,4,FALSE),0)</f>
        <v>0</v>
      </c>
      <c r="AG115" s="6">
        <f>IF(Feb!$E122&gt;0,VLOOKUP($A115,Feb!$O$4:$T$208,5,FALSE)+Feb!L$4/1000,0)</f>
        <v>0</v>
      </c>
      <c r="AH115" s="16">
        <f t="shared" si="81"/>
        <v>0</v>
      </c>
      <c r="AI115" s="6">
        <f>IF(Mar!$E122&gt;0,VLOOKUP($A115,Mar!$O$4:$R$208,4,FALSE),0)</f>
        <v>0</v>
      </c>
      <c r="AJ115" s="6">
        <f>IF(Mar!$E122&gt;0,VLOOKUP($A115,Mar!$O$4:$T$208,5,FALSE)+Mar!L$4/1000,0)</f>
        <v>0</v>
      </c>
      <c r="AK115" s="16">
        <f t="shared" si="144"/>
        <v>0</v>
      </c>
      <c r="AN115" s="67">
        <f t="shared" si="145"/>
        <v>0</v>
      </c>
      <c r="AQ115" s="1">
        <f t="shared" si="104"/>
        <v>0</v>
      </c>
      <c r="AR115" s="6">
        <f t="shared" si="123"/>
        <v>0</v>
      </c>
      <c r="AS115" s="6">
        <f t="shared" si="124"/>
        <v>0</v>
      </c>
      <c r="AT115" s="6">
        <f t="shared" si="125"/>
        <v>0</v>
      </c>
      <c r="AU115" s="6">
        <f t="shared" si="126"/>
        <v>0</v>
      </c>
      <c r="AV115" s="6">
        <f t="shared" si="127"/>
        <v>0</v>
      </c>
      <c r="AW115" s="6">
        <f t="shared" si="128"/>
        <v>0</v>
      </c>
      <c r="AX115" s="6">
        <f t="shared" si="129"/>
        <v>0</v>
      </c>
      <c r="AY115" s="6">
        <f t="shared" si="130"/>
        <v>0</v>
      </c>
      <c r="AZ115" s="6">
        <f t="shared" si="131"/>
        <v>0</v>
      </c>
      <c r="BA115" s="6">
        <f t="shared" si="132"/>
        <v>0</v>
      </c>
      <c r="BB115" s="6">
        <f t="shared" si="133"/>
        <v>0</v>
      </c>
      <c r="BC115" s="6">
        <f t="shared" si="134"/>
        <v>0</v>
      </c>
      <c r="BD115" s="6">
        <f t="shared" si="103"/>
        <v>0</v>
      </c>
      <c r="BE115" s="1">
        <f t="shared" si="135"/>
        <v>0</v>
      </c>
      <c r="BF115" s="1">
        <f t="shared" si="136"/>
        <v>0</v>
      </c>
      <c r="BG115" s="1">
        <f t="shared" si="137"/>
        <v>0</v>
      </c>
      <c r="BH115" s="1">
        <f t="shared" si="138"/>
        <v>0</v>
      </c>
      <c r="BI115" s="1">
        <f t="shared" si="139"/>
        <v>0</v>
      </c>
      <c r="BJ115" s="1">
        <f t="shared" si="140"/>
        <v>0</v>
      </c>
    </row>
    <row r="116" spans="2:62" x14ac:dyDescent="0.3">
      <c r="B116" s="6">
        <f>IF(Apr!$E121&gt;0,VLOOKUP($A116,Apr!$O$4:$T$211,4,FALSE),0)</f>
        <v>0</v>
      </c>
      <c r="C116" s="6">
        <f>IF(Apr!$E121&gt;0,VLOOKUP($A116,Apr!$O$4:$T$211,5,FALSE)+Apr!L$4/1000,0)</f>
        <v>0</v>
      </c>
      <c r="D116" s="16">
        <f t="shared" si="141"/>
        <v>0</v>
      </c>
      <c r="E116" s="6">
        <f>IF(May!$E120&gt;0,VLOOKUP($A116,May!$O$4:$T$210,4,FALSE),0)</f>
        <v>0</v>
      </c>
      <c r="F116" s="6">
        <f>IF(May!$E120&gt;0,VLOOKUP($A116,May!$O$4:$T$210,5,FALSE)+May!L$4/1000,0)</f>
        <v>0</v>
      </c>
      <c r="G116" s="16">
        <f t="shared" si="142"/>
        <v>0</v>
      </c>
      <c r="H116" s="6">
        <f>IF(Jun!$E125&gt;0,VLOOKUP($A116,Jun!$O$4:$R$210,4,FALSE),0)</f>
        <v>0</v>
      </c>
      <c r="I116" s="6">
        <f>IF(Jun!$E125&gt;0,VLOOKUP($A116,Jun!$O$4:$T$210,5,FALSE)+Jun!L$4/1000,0)</f>
        <v>0</v>
      </c>
      <c r="J116" s="16">
        <f t="shared" si="143"/>
        <v>0</v>
      </c>
      <c r="K116" s="6">
        <f>IF(Jul!$E122&gt;0,VLOOKUP($A116,Jul!$O$4:$R$207,4,FALSE),0)</f>
        <v>0</v>
      </c>
      <c r="L116" s="6">
        <f>IF(Jul!$E122&gt;0,VLOOKUP($A116,Jul!$O$4:$T$207,5,FALSE)+Jul!$L$4/1000,0)</f>
        <v>0</v>
      </c>
      <c r="M116" s="16">
        <f t="shared" si="74"/>
        <v>0</v>
      </c>
      <c r="N116" s="6">
        <f>IF(Aug!$E122&gt;0,VLOOKUP($A116,Aug!$O$4:$R$207,4,FALSE),0)</f>
        <v>0</v>
      </c>
      <c r="O116" s="6">
        <f>IF(Aug!$E122&gt;0,VLOOKUP($A116,Aug!$O$4:$T$207,5,FALSE)+Aug!L$4/1000,0)</f>
        <v>0</v>
      </c>
      <c r="P116" s="16">
        <f t="shared" si="75"/>
        <v>0</v>
      </c>
      <c r="Q116" s="6">
        <f>IF(Sep!$E122&gt;0,VLOOKUP($A116,Sep!$O$4:$R$207,4,FALSE),0)</f>
        <v>0</v>
      </c>
      <c r="R116" s="6">
        <f>IF(Sep!$E122&gt;0,VLOOKUP($A116,Sep!$O$4:$T$207,5,FALSE)+Sep!L$4/1000,0)</f>
        <v>0</v>
      </c>
      <c r="S116" s="16">
        <f t="shared" si="76"/>
        <v>0</v>
      </c>
      <c r="T116" s="6">
        <f>IF(Oct!$E122&gt;0,VLOOKUP($A116,Oct!$O$4:$R$207,4,FALSE),0)</f>
        <v>0</v>
      </c>
      <c r="U116" s="6">
        <f>IF(Oct!$E122&gt;0,VLOOKUP($A116,Oct!$O$4:$T$207,5,FALSE)+Oct!L$4/1000,0)</f>
        <v>0</v>
      </c>
      <c r="V116" s="16">
        <f t="shared" si="77"/>
        <v>0</v>
      </c>
      <c r="W116" s="6">
        <f>IF(Nov!$E123&gt;0,VLOOKUP($A116,Nov!$O$4:$R$208,4,FALSE),0)</f>
        <v>0</v>
      </c>
      <c r="X116" s="6">
        <f>IF(Nov!$E123&gt;0,VLOOKUP($A116,Nov!$O$4:$T$208,5,FALSE)+Nov!L$4/1000,0)</f>
        <v>0</v>
      </c>
      <c r="Y116" s="16">
        <f t="shared" si="78"/>
        <v>0</v>
      </c>
      <c r="Z116" s="6">
        <f>IF(Dec!$E123&gt;0,VLOOKUP($A116,Dec!$O$4:$R$208,4,FALSE),0)</f>
        <v>0</v>
      </c>
      <c r="AA116" s="6">
        <f>IF(Dec!$E123&gt;0,VLOOKUP($A116,Dec!$O$4:$T$208,5,FALSE)+Dec!L$4/1000,0)</f>
        <v>0</v>
      </c>
      <c r="AB116" s="16">
        <f t="shared" si="79"/>
        <v>0</v>
      </c>
      <c r="AC116" s="6">
        <f>IF(Jan!$E123&gt;0,VLOOKUP($A116,Jan!$O$4:$R$208,4,FALSE),0)</f>
        <v>0</v>
      </c>
      <c r="AD116" s="6">
        <f>IF(Jan!$E123&gt;0,VLOOKUP($A116,Jan!$O$4:$T$208,5,FALSE)+Jan!L$4/1000,0)</f>
        <v>0</v>
      </c>
      <c r="AE116" s="16">
        <f t="shared" si="80"/>
        <v>0</v>
      </c>
      <c r="AF116" s="6">
        <f>IF(Feb!$E123&gt;0,VLOOKUP($A116,Feb!$O$4:$R$208,4,FALSE),0)</f>
        <v>0</v>
      </c>
      <c r="AG116" s="6">
        <f>IF(Feb!$E123&gt;0,VLOOKUP($A116,Feb!$O$4:$T$208,5,FALSE)+Feb!L$4/1000,0)</f>
        <v>0</v>
      </c>
      <c r="AH116" s="16">
        <f t="shared" si="81"/>
        <v>0</v>
      </c>
      <c r="AI116" s="6">
        <f>IF(Mar!$E123&gt;0,VLOOKUP($A116,Mar!$O$4:$R$208,4,FALSE),0)</f>
        <v>0</v>
      </c>
      <c r="AJ116" s="6">
        <f>IF(Mar!$E123&gt;0,VLOOKUP($A116,Mar!$O$4:$T$208,5,FALSE)+Mar!L$4/1000,0)</f>
        <v>0</v>
      </c>
      <c r="AK116" s="16">
        <f t="shared" si="144"/>
        <v>0</v>
      </c>
      <c r="AN116" s="67">
        <f t="shared" si="145"/>
        <v>0</v>
      </c>
      <c r="AQ116" s="1">
        <f t="shared" si="104"/>
        <v>0</v>
      </c>
      <c r="AR116" s="6">
        <f t="shared" si="123"/>
        <v>0</v>
      </c>
      <c r="AS116" s="6">
        <f t="shared" si="124"/>
        <v>0</v>
      </c>
      <c r="AT116" s="6">
        <f t="shared" si="125"/>
        <v>0</v>
      </c>
      <c r="AU116" s="6">
        <f t="shared" si="126"/>
        <v>0</v>
      </c>
      <c r="AV116" s="6">
        <f t="shared" si="127"/>
        <v>0</v>
      </c>
      <c r="AW116" s="6">
        <f t="shared" si="128"/>
        <v>0</v>
      </c>
      <c r="AX116" s="6">
        <f t="shared" si="129"/>
        <v>0</v>
      </c>
      <c r="AY116" s="6">
        <f t="shared" si="130"/>
        <v>0</v>
      </c>
      <c r="AZ116" s="6">
        <f t="shared" si="131"/>
        <v>0</v>
      </c>
      <c r="BA116" s="6">
        <f t="shared" si="132"/>
        <v>0</v>
      </c>
      <c r="BB116" s="6">
        <f t="shared" si="133"/>
        <v>0</v>
      </c>
      <c r="BC116" s="6">
        <f t="shared" si="134"/>
        <v>0</v>
      </c>
      <c r="BD116" s="6">
        <f t="shared" si="103"/>
        <v>0</v>
      </c>
      <c r="BE116" s="1">
        <f t="shared" si="135"/>
        <v>0</v>
      </c>
      <c r="BF116" s="1">
        <f t="shared" si="136"/>
        <v>0</v>
      </c>
      <c r="BG116" s="1">
        <f t="shared" si="137"/>
        <v>0</v>
      </c>
      <c r="BH116" s="1">
        <f t="shared" si="138"/>
        <v>0</v>
      </c>
      <c r="BI116" s="1">
        <f t="shared" si="139"/>
        <v>0</v>
      </c>
      <c r="BJ116" s="1">
        <f t="shared" si="140"/>
        <v>0</v>
      </c>
    </row>
    <row r="117" spans="2:62" x14ac:dyDescent="0.3">
      <c r="B117" s="6">
        <f>IF(Apr!$E122&gt;0,VLOOKUP($A117,Apr!$O$4:$T$211,4,FALSE),0)</f>
        <v>0</v>
      </c>
      <c r="C117" s="6">
        <f>IF(Apr!$E122&gt;0,VLOOKUP($A117,Apr!$O$4:$T$211,5,FALSE)+Apr!L$4/1000,0)</f>
        <v>0</v>
      </c>
      <c r="D117" s="16">
        <f t="shared" si="141"/>
        <v>0</v>
      </c>
      <c r="E117" s="6">
        <f>IF(May!$E121&gt;0,VLOOKUP($A117,May!$O$4:$T$210,4,FALSE),0)</f>
        <v>0</v>
      </c>
      <c r="F117" s="6">
        <f>IF(May!$E121&gt;0,VLOOKUP($A117,May!$O$4:$T$210,5,FALSE)+May!L$4/1000,0)</f>
        <v>0</v>
      </c>
      <c r="G117" s="16">
        <f t="shared" si="142"/>
        <v>0</v>
      </c>
      <c r="H117" s="6">
        <f>IF(Jun!$E126&gt;0,VLOOKUP($A117,Jun!$O$4:$R$210,4,FALSE),0)</f>
        <v>0</v>
      </c>
      <c r="I117" s="6">
        <f>IF(Jun!$E126&gt;0,VLOOKUP($A117,Jun!$O$4:$T$210,5,FALSE)+Jun!L$4/1000,0)</f>
        <v>0</v>
      </c>
      <c r="J117" s="16">
        <f t="shared" si="143"/>
        <v>0</v>
      </c>
      <c r="K117" s="6">
        <f>IF(Jul!$E123&gt;0,VLOOKUP($A117,Jul!$O$4:$R$207,4,FALSE),0)</f>
        <v>0</v>
      </c>
      <c r="L117" s="6">
        <f>IF(Jul!$E123&gt;0,VLOOKUP($A117,Jul!$O$4:$T$207,5,FALSE)+Jul!$L$4/1000,0)</f>
        <v>0</v>
      </c>
      <c r="M117" s="16">
        <f t="shared" si="74"/>
        <v>0</v>
      </c>
      <c r="N117" s="6">
        <f>IF(Aug!$E123&gt;0,VLOOKUP($A117,Aug!$O$4:$R$207,4,FALSE),0)</f>
        <v>0</v>
      </c>
      <c r="O117" s="6">
        <f>IF(Aug!$E123&gt;0,VLOOKUP($A117,Aug!$O$4:$T$207,5,FALSE)+Aug!L$4/1000,0)</f>
        <v>0</v>
      </c>
      <c r="P117" s="16">
        <f t="shared" si="75"/>
        <v>0</v>
      </c>
      <c r="Q117" s="6">
        <f>IF(Sep!$E123&gt;0,VLOOKUP($A117,Sep!$O$4:$R$207,4,FALSE),0)</f>
        <v>0</v>
      </c>
      <c r="R117" s="6">
        <f>IF(Sep!$E123&gt;0,VLOOKUP($A117,Sep!$O$4:$T$207,5,FALSE)+Sep!L$4/1000,0)</f>
        <v>0</v>
      </c>
      <c r="S117" s="16">
        <f t="shared" si="76"/>
        <v>0</v>
      </c>
      <c r="T117" s="6">
        <f>IF(Oct!$E123&gt;0,VLOOKUP($A117,Oct!$O$4:$R$207,4,FALSE),0)</f>
        <v>0</v>
      </c>
      <c r="U117" s="6">
        <f>IF(Oct!$E123&gt;0,VLOOKUP($A117,Oct!$O$4:$T$207,5,FALSE)+Oct!L$4/1000,0)</f>
        <v>0</v>
      </c>
      <c r="V117" s="16">
        <f t="shared" si="77"/>
        <v>0</v>
      </c>
      <c r="W117" s="6">
        <f>IF(Nov!$E124&gt;0,VLOOKUP($A117,Nov!$O$4:$R$208,4,FALSE),0)</f>
        <v>0</v>
      </c>
      <c r="X117" s="6">
        <f>IF(Nov!$E124&gt;0,VLOOKUP($A117,Nov!$O$4:$T$208,5,FALSE)+Nov!L$4/1000,0)</f>
        <v>0</v>
      </c>
      <c r="Y117" s="16">
        <f t="shared" si="78"/>
        <v>0</v>
      </c>
      <c r="Z117" s="6">
        <f>IF(Dec!$E124&gt;0,VLOOKUP($A117,Dec!$O$4:$R$208,4,FALSE),0)</f>
        <v>0</v>
      </c>
      <c r="AA117" s="6">
        <f>IF(Dec!$E124&gt;0,VLOOKUP($A117,Dec!$O$4:$T$208,5,FALSE)+Dec!L$4/1000,0)</f>
        <v>0</v>
      </c>
      <c r="AB117" s="16">
        <f t="shared" si="79"/>
        <v>0</v>
      </c>
      <c r="AC117" s="6">
        <f>IF(Jan!$E124&gt;0,VLOOKUP($A117,Jan!$O$4:$R$208,4,FALSE),0)</f>
        <v>0</v>
      </c>
      <c r="AD117" s="6">
        <f>IF(Jan!$E124&gt;0,VLOOKUP($A117,Jan!$O$4:$T$208,5,FALSE)+Jan!L$4/1000,0)</f>
        <v>0</v>
      </c>
      <c r="AE117" s="16">
        <f t="shared" si="80"/>
        <v>0</v>
      </c>
      <c r="AF117" s="6">
        <f>IF(Feb!$E124&gt;0,VLOOKUP($A117,Feb!$O$4:$R$208,4,FALSE),0)</f>
        <v>0</v>
      </c>
      <c r="AG117" s="6">
        <f>IF(Feb!$E124&gt;0,VLOOKUP($A117,Feb!$O$4:$T$208,5,FALSE)+Feb!L$4/1000,0)</f>
        <v>0</v>
      </c>
      <c r="AH117" s="16">
        <f t="shared" si="81"/>
        <v>0</v>
      </c>
      <c r="AI117" s="6">
        <f>IF(Mar!$E124&gt;0,VLOOKUP($A117,Mar!$O$4:$R$208,4,FALSE),0)</f>
        <v>0</v>
      </c>
      <c r="AJ117" s="6">
        <f>IF(Mar!$E124&gt;0,VLOOKUP($A117,Mar!$O$4:$T$208,5,FALSE)+Mar!L$4/1000,0)</f>
        <v>0</v>
      </c>
      <c r="AK117" s="16">
        <f t="shared" si="144"/>
        <v>0</v>
      </c>
      <c r="AN117" s="67">
        <f t="shared" si="145"/>
        <v>0</v>
      </c>
      <c r="AQ117" s="1">
        <f t="shared" si="104"/>
        <v>0</v>
      </c>
      <c r="AR117" s="6">
        <f t="shared" si="123"/>
        <v>0</v>
      </c>
      <c r="AS117" s="6">
        <f t="shared" si="124"/>
        <v>0</v>
      </c>
      <c r="AT117" s="6">
        <f t="shared" si="125"/>
        <v>0</v>
      </c>
      <c r="AU117" s="6">
        <f t="shared" si="126"/>
        <v>0</v>
      </c>
      <c r="AV117" s="6">
        <f t="shared" si="127"/>
        <v>0</v>
      </c>
      <c r="AW117" s="6">
        <f t="shared" si="128"/>
        <v>0</v>
      </c>
      <c r="AX117" s="6">
        <f t="shared" si="129"/>
        <v>0</v>
      </c>
      <c r="AY117" s="6">
        <f t="shared" si="130"/>
        <v>0</v>
      </c>
      <c r="AZ117" s="6">
        <f t="shared" si="131"/>
        <v>0</v>
      </c>
      <c r="BA117" s="6">
        <f t="shared" si="132"/>
        <v>0</v>
      </c>
      <c r="BB117" s="6">
        <f t="shared" si="133"/>
        <v>0</v>
      </c>
      <c r="BC117" s="6">
        <f t="shared" si="134"/>
        <v>0</v>
      </c>
      <c r="BD117" s="6">
        <f t="shared" si="103"/>
        <v>0</v>
      </c>
      <c r="BE117" s="1">
        <f t="shared" si="135"/>
        <v>0</v>
      </c>
      <c r="BF117" s="1">
        <f t="shared" si="136"/>
        <v>0</v>
      </c>
      <c r="BG117" s="1">
        <f t="shared" si="137"/>
        <v>0</v>
      </c>
      <c r="BH117" s="1">
        <f t="shared" si="138"/>
        <v>0</v>
      </c>
      <c r="BI117" s="1">
        <f t="shared" si="139"/>
        <v>0</v>
      </c>
      <c r="BJ117" s="1">
        <f t="shared" si="140"/>
        <v>0</v>
      </c>
    </row>
    <row r="118" spans="2:62" x14ac:dyDescent="0.3">
      <c r="B118" s="6">
        <f>IF(Apr!$E123&gt;0,VLOOKUP($A118,Apr!$O$4:$T$211,4,FALSE),0)</f>
        <v>0</v>
      </c>
      <c r="C118" s="6">
        <f>IF(Apr!$E123&gt;0,VLOOKUP($A118,Apr!$O$4:$T$211,5,FALSE)+Apr!L$4/1000,0)</f>
        <v>0</v>
      </c>
      <c r="D118" s="16">
        <f t="shared" si="141"/>
        <v>0</v>
      </c>
      <c r="E118" s="6">
        <f>IF(May!$E122&gt;0,VLOOKUP($A118,May!$O$4:$T$210,4,FALSE),0)</f>
        <v>0</v>
      </c>
      <c r="F118" s="6">
        <f>IF(May!$E122&gt;0,VLOOKUP($A118,May!$O$4:$T$210,5,FALSE)+May!L$4/1000,0)</f>
        <v>0</v>
      </c>
      <c r="G118" s="16">
        <f t="shared" si="142"/>
        <v>0</v>
      </c>
      <c r="H118" s="6">
        <f>IF(Jun!$E127&gt;0,VLOOKUP($A118,Jun!$O$4:$R$210,4,FALSE),0)</f>
        <v>0</v>
      </c>
      <c r="I118" s="6">
        <f>IF(Jun!$E127&gt;0,VLOOKUP($A118,Jun!$O$4:$T$210,5,FALSE)+Jun!L$4/1000,0)</f>
        <v>0</v>
      </c>
      <c r="J118" s="16">
        <f t="shared" si="143"/>
        <v>0</v>
      </c>
      <c r="K118" s="6">
        <f>IF(Jul!$E124&gt;0,VLOOKUP($A118,Jul!$O$4:$R$207,4,FALSE),0)</f>
        <v>0</v>
      </c>
      <c r="L118" s="6">
        <f>IF(Jul!$E124&gt;0,VLOOKUP($A118,Jul!$O$4:$T$207,5,FALSE)+Jul!$L$4/1000,0)</f>
        <v>0</v>
      </c>
      <c r="M118" s="16">
        <f t="shared" si="74"/>
        <v>0</v>
      </c>
      <c r="N118" s="6">
        <f>IF(Aug!$E124&gt;0,VLOOKUP($A118,Aug!$O$4:$R$207,4,FALSE),0)</f>
        <v>0</v>
      </c>
      <c r="O118" s="6">
        <f>IF(Aug!$E124&gt;0,VLOOKUP($A118,Aug!$O$4:$T$207,5,FALSE)+Aug!L$4/1000,0)</f>
        <v>0</v>
      </c>
      <c r="P118" s="16">
        <f t="shared" si="75"/>
        <v>0</v>
      </c>
      <c r="Q118" s="6">
        <f>IF(Sep!$E124&gt;0,VLOOKUP($A118,Sep!$O$4:$R$207,4,FALSE),0)</f>
        <v>0</v>
      </c>
      <c r="R118" s="6">
        <f>IF(Sep!$E124&gt;0,VLOOKUP($A118,Sep!$O$4:$T$207,5,FALSE)+Sep!L$4/1000,0)</f>
        <v>0</v>
      </c>
      <c r="S118" s="16">
        <f t="shared" si="76"/>
        <v>0</v>
      </c>
      <c r="T118" s="6">
        <f>IF(Oct!$E124&gt;0,VLOOKUP($A118,Oct!$O$4:$R$207,4,FALSE),0)</f>
        <v>0</v>
      </c>
      <c r="U118" s="6">
        <f>IF(Oct!$E124&gt;0,VLOOKUP($A118,Oct!$O$4:$T$207,5,FALSE)+Oct!L$4/1000,0)</f>
        <v>0</v>
      </c>
      <c r="V118" s="16">
        <f t="shared" si="77"/>
        <v>0</v>
      </c>
      <c r="W118" s="6">
        <f>IF(Nov!$E125&gt;0,VLOOKUP($A118,Nov!$O$4:$R$208,4,FALSE),0)</f>
        <v>0</v>
      </c>
      <c r="X118" s="6">
        <f>IF(Nov!$E125&gt;0,VLOOKUP($A118,Nov!$O$4:$T$208,5,FALSE)+Nov!L$4/1000,0)</f>
        <v>0</v>
      </c>
      <c r="Y118" s="16">
        <f t="shared" si="78"/>
        <v>0</v>
      </c>
      <c r="Z118" s="6">
        <f>IF(Dec!$E125&gt;0,VLOOKUP($A118,Dec!$O$4:$R$208,4,FALSE),0)</f>
        <v>0</v>
      </c>
      <c r="AA118" s="6">
        <f>IF(Dec!$E125&gt;0,VLOOKUP($A118,Dec!$O$4:$T$208,5,FALSE)+Dec!L$4/1000,0)</f>
        <v>0</v>
      </c>
      <c r="AB118" s="16">
        <f t="shared" si="79"/>
        <v>0</v>
      </c>
      <c r="AC118" s="6">
        <f>IF(Jan!$E125&gt;0,VLOOKUP($A118,Jan!$O$4:$R$208,4,FALSE),0)</f>
        <v>0</v>
      </c>
      <c r="AD118" s="6">
        <f>IF(Jan!$E125&gt;0,VLOOKUP($A118,Jan!$O$4:$T$208,5,FALSE)+Jan!L$4/1000,0)</f>
        <v>0</v>
      </c>
      <c r="AE118" s="16">
        <f t="shared" si="80"/>
        <v>0</v>
      </c>
      <c r="AF118" s="6">
        <f>IF(Feb!$E125&gt;0,VLOOKUP($A118,Feb!$O$4:$R$208,4,FALSE),0)</f>
        <v>0</v>
      </c>
      <c r="AG118" s="6">
        <f>IF(Feb!$E125&gt;0,VLOOKUP($A118,Feb!$O$4:$T$208,5,FALSE)+Feb!L$4/1000,0)</f>
        <v>0</v>
      </c>
      <c r="AH118" s="16">
        <f t="shared" si="81"/>
        <v>0</v>
      </c>
      <c r="AI118" s="6">
        <f>IF(Mar!$E125&gt;0,VLOOKUP($A118,Mar!$O$4:$R$208,4,FALSE),0)</f>
        <v>0</v>
      </c>
      <c r="AJ118" s="6">
        <f>IF(Mar!$E125&gt;0,VLOOKUP($A118,Mar!$O$4:$T$208,5,FALSE)+Mar!L$4/1000,0)</f>
        <v>0</v>
      </c>
      <c r="AK118" s="16">
        <f t="shared" si="144"/>
        <v>0</v>
      </c>
      <c r="AN118" s="67">
        <f t="shared" si="145"/>
        <v>0</v>
      </c>
      <c r="AQ118" s="1">
        <f t="shared" si="104"/>
        <v>0</v>
      </c>
      <c r="AR118" s="6">
        <f t="shared" si="123"/>
        <v>0</v>
      </c>
      <c r="AS118" s="6">
        <f t="shared" si="124"/>
        <v>0</v>
      </c>
      <c r="AT118" s="6">
        <f t="shared" si="125"/>
        <v>0</v>
      </c>
      <c r="AU118" s="6">
        <f t="shared" si="126"/>
        <v>0</v>
      </c>
      <c r="AV118" s="6">
        <f t="shared" si="127"/>
        <v>0</v>
      </c>
      <c r="AW118" s="6">
        <f t="shared" si="128"/>
        <v>0</v>
      </c>
      <c r="AX118" s="6">
        <f t="shared" si="129"/>
        <v>0</v>
      </c>
      <c r="AY118" s="6">
        <f t="shared" si="130"/>
        <v>0</v>
      </c>
      <c r="AZ118" s="6">
        <f t="shared" si="131"/>
        <v>0</v>
      </c>
      <c r="BA118" s="6">
        <f t="shared" si="132"/>
        <v>0</v>
      </c>
      <c r="BB118" s="6">
        <f t="shared" si="133"/>
        <v>0</v>
      </c>
      <c r="BC118" s="6">
        <f t="shared" si="134"/>
        <v>0</v>
      </c>
      <c r="BD118" s="6">
        <f t="shared" si="103"/>
        <v>0</v>
      </c>
      <c r="BE118" s="1">
        <f t="shared" si="135"/>
        <v>0</v>
      </c>
      <c r="BF118" s="1">
        <f t="shared" si="136"/>
        <v>0</v>
      </c>
      <c r="BG118" s="1">
        <f t="shared" si="137"/>
        <v>0</v>
      </c>
      <c r="BH118" s="1">
        <f t="shared" si="138"/>
        <v>0</v>
      </c>
      <c r="BI118" s="1">
        <f t="shared" si="139"/>
        <v>0</v>
      </c>
      <c r="BJ118" s="1">
        <f t="shared" si="140"/>
        <v>0</v>
      </c>
    </row>
    <row r="119" spans="2:62" x14ac:dyDescent="0.3">
      <c r="B119" s="6">
        <f>IF(Apr!$E124&gt;0,VLOOKUP($A119,Apr!$O$4:$T$211,4,FALSE),0)</f>
        <v>0</v>
      </c>
      <c r="C119" s="6">
        <f>IF(Apr!$E124&gt;0,VLOOKUP($A119,Apr!$O$4:$T$211,5,FALSE)+Apr!L$4/1000,0)</f>
        <v>0</v>
      </c>
      <c r="D119" s="16">
        <f t="shared" si="141"/>
        <v>0</v>
      </c>
      <c r="E119" s="6">
        <f>IF(May!$E123&gt;0,VLOOKUP($A119,May!$O$4:$T$210,4,FALSE),0)</f>
        <v>0</v>
      </c>
      <c r="F119" s="6">
        <f>IF(May!$E123&gt;0,VLOOKUP($A119,May!$O$4:$T$210,5,FALSE)+May!L$4/1000,0)</f>
        <v>0</v>
      </c>
      <c r="G119" s="16">
        <f t="shared" si="142"/>
        <v>0</v>
      </c>
      <c r="H119" s="6">
        <f>IF(Jun!$E128&gt;0,VLOOKUP($A119,Jun!$O$4:$R$210,4,FALSE),0)</f>
        <v>0</v>
      </c>
      <c r="I119" s="6">
        <f>IF(Jun!$E128&gt;0,VLOOKUP($A119,Jun!$O$4:$T$210,5,FALSE)+Jun!L$4/1000,0)</f>
        <v>0</v>
      </c>
      <c r="J119" s="16">
        <f t="shared" si="143"/>
        <v>0</v>
      </c>
      <c r="K119" s="6">
        <f>IF(Jul!$E125&gt;0,VLOOKUP($A119,Jul!$O$4:$R$207,4,FALSE),0)</f>
        <v>0</v>
      </c>
      <c r="L119" s="6">
        <f>IF(Jul!$E125&gt;0,VLOOKUP($A119,Jul!$O$4:$T$207,5,FALSE)+Jul!$L$4/1000,0)</f>
        <v>0</v>
      </c>
      <c r="M119" s="16">
        <f t="shared" si="74"/>
        <v>0</v>
      </c>
      <c r="N119" s="6">
        <f>IF(Aug!$E125&gt;0,VLOOKUP($A119,Aug!$O$4:$R$207,4,FALSE),0)</f>
        <v>0</v>
      </c>
      <c r="O119" s="6">
        <f>IF(Aug!$E125&gt;0,VLOOKUP($A119,Aug!$O$4:$T$207,5,FALSE)+Aug!L$4/1000,0)</f>
        <v>0</v>
      </c>
      <c r="P119" s="16">
        <f t="shared" si="75"/>
        <v>0</v>
      </c>
      <c r="Q119" s="6">
        <f>IF(Sep!$E125&gt;0,VLOOKUP($A119,Sep!$O$4:$R$207,4,FALSE),0)</f>
        <v>0</v>
      </c>
      <c r="R119" s="6">
        <f>IF(Sep!$E125&gt;0,VLOOKUP($A119,Sep!$O$4:$T$207,5,FALSE)+Sep!L$4/1000,0)</f>
        <v>0</v>
      </c>
      <c r="S119" s="16">
        <f t="shared" si="76"/>
        <v>0</v>
      </c>
      <c r="T119" s="6">
        <f>IF(Oct!$E125&gt;0,VLOOKUP($A119,Oct!$O$4:$R$207,4,FALSE),0)</f>
        <v>0</v>
      </c>
      <c r="U119" s="6">
        <f>IF(Oct!$E125&gt;0,VLOOKUP($A119,Oct!$O$4:$T$207,5,FALSE)+Oct!L$4/1000,0)</f>
        <v>0</v>
      </c>
      <c r="V119" s="16">
        <f t="shared" si="77"/>
        <v>0</v>
      </c>
      <c r="W119" s="6">
        <f>IF(Nov!$E126&gt;0,VLOOKUP($A119,Nov!$O$4:$R$208,4,FALSE),0)</f>
        <v>0</v>
      </c>
      <c r="X119" s="6">
        <f>IF(Nov!$E126&gt;0,VLOOKUP($A119,Nov!$O$4:$T$208,5,FALSE)+Nov!L$4/1000,0)</f>
        <v>0</v>
      </c>
      <c r="Y119" s="16">
        <f t="shared" si="78"/>
        <v>0</v>
      </c>
      <c r="Z119" s="6">
        <f>IF(Dec!$E126&gt;0,VLOOKUP($A119,Dec!$O$4:$R$208,4,FALSE),0)</f>
        <v>0</v>
      </c>
      <c r="AA119" s="6">
        <f>IF(Dec!$E126&gt;0,VLOOKUP($A119,Dec!$O$4:$T$208,5,FALSE)+Dec!L$4/1000,0)</f>
        <v>0</v>
      </c>
      <c r="AB119" s="16">
        <f t="shared" si="79"/>
        <v>0</v>
      </c>
      <c r="AC119" s="6">
        <f>IF(Jan!$E126&gt;0,VLOOKUP($A119,Jan!$O$4:$R$208,4,FALSE),0)</f>
        <v>0</v>
      </c>
      <c r="AD119" s="6">
        <f>IF(Jan!$E126&gt;0,VLOOKUP($A119,Jan!$O$4:$T$208,5,FALSE)+Jan!L$4/1000,0)</f>
        <v>0</v>
      </c>
      <c r="AE119" s="16">
        <f t="shared" si="80"/>
        <v>0</v>
      </c>
      <c r="AF119" s="6">
        <f>IF(Feb!$E126&gt;0,VLOOKUP($A119,Feb!$O$4:$R$208,4,FALSE),0)</f>
        <v>0</v>
      </c>
      <c r="AG119" s="6">
        <f>IF(Feb!$E126&gt;0,VLOOKUP($A119,Feb!$O$4:$T$208,5,FALSE)+Feb!L$4/1000,0)</f>
        <v>0</v>
      </c>
      <c r="AH119" s="16">
        <f t="shared" si="81"/>
        <v>0</v>
      </c>
      <c r="AI119" s="6">
        <f>IF(Mar!$E126&gt;0,VLOOKUP($A119,Mar!$O$4:$R$208,4,FALSE),0)</f>
        <v>0</v>
      </c>
      <c r="AJ119" s="6">
        <f>IF(Mar!$E126&gt;0,VLOOKUP($A119,Mar!$O$4:$T$208,5,FALSE)+Mar!L$4/1000,0)</f>
        <v>0</v>
      </c>
      <c r="AK119" s="16">
        <f t="shared" si="144"/>
        <v>0</v>
      </c>
      <c r="AN119" s="67">
        <f t="shared" si="145"/>
        <v>0</v>
      </c>
      <c r="AQ119" s="1">
        <f t="shared" si="104"/>
        <v>0</v>
      </c>
      <c r="AR119" s="6">
        <f t="shared" si="123"/>
        <v>0</v>
      </c>
      <c r="AS119" s="6">
        <f t="shared" si="124"/>
        <v>0</v>
      </c>
      <c r="AT119" s="6">
        <f t="shared" si="125"/>
        <v>0</v>
      </c>
      <c r="AU119" s="6">
        <f t="shared" si="126"/>
        <v>0</v>
      </c>
      <c r="AV119" s="6">
        <f t="shared" si="127"/>
        <v>0</v>
      </c>
      <c r="AW119" s="6">
        <f t="shared" si="128"/>
        <v>0</v>
      </c>
      <c r="AX119" s="6">
        <f t="shared" si="129"/>
        <v>0</v>
      </c>
      <c r="AY119" s="6">
        <f t="shared" si="130"/>
        <v>0</v>
      </c>
      <c r="AZ119" s="6">
        <f t="shared" si="131"/>
        <v>0</v>
      </c>
      <c r="BA119" s="6">
        <f t="shared" si="132"/>
        <v>0</v>
      </c>
      <c r="BB119" s="6">
        <f t="shared" si="133"/>
        <v>0</v>
      </c>
      <c r="BC119" s="6">
        <f t="shared" si="134"/>
        <v>0</v>
      </c>
      <c r="BD119" s="6">
        <f t="shared" si="103"/>
        <v>0</v>
      </c>
      <c r="BE119" s="1">
        <f t="shared" si="135"/>
        <v>0</v>
      </c>
      <c r="BF119" s="1">
        <f t="shared" si="136"/>
        <v>0</v>
      </c>
      <c r="BG119" s="1">
        <f t="shared" si="137"/>
        <v>0</v>
      </c>
      <c r="BH119" s="1">
        <f t="shared" si="138"/>
        <v>0</v>
      </c>
      <c r="BI119" s="1">
        <f t="shared" si="139"/>
        <v>0</v>
      </c>
      <c r="BJ119" s="1">
        <f t="shared" si="140"/>
        <v>0</v>
      </c>
    </row>
    <row r="120" spans="2:62" x14ac:dyDescent="0.3">
      <c r="B120" s="6">
        <f>IF(Apr!$E125&gt;0,VLOOKUP($A120,Apr!$O$4:$T$211,4,FALSE),0)</f>
        <v>0</v>
      </c>
      <c r="C120" s="6">
        <f>IF(Apr!$E125&gt;0,VLOOKUP($A120,Apr!$O$4:$T$211,5,FALSE)+Apr!L$4/1000,0)</f>
        <v>0</v>
      </c>
      <c r="D120" s="16">
        <f t="shared" si="141"/>
        <v>0</v>
      </c>
      <c r="E120" s="6">
        <f>IF(May!$E124&gt;0,VLOOKUP($A120,May!$O$4:$T$210,4,FALSE),0)</f>
        <v>0</v>
      </c>
      <c r="F120" s="6">
        <f>IF(May!$E124&gt;0,VLOOKUP($A120,May!$O$4:$T$210,5,FALSE)+May!L$4/1000,0)</f>
        <v>0</v>
      </c>
      <c r="G120" s="16">
        <f t="shared" si="142"/>
        <v>0</v>
      </c>
      <c r="H120" s="6">
        <f>IF(Jun!$E129&gt;0,VLOOKUP($A120,Jun!$O$4:$R$210,4,FALSE),0)</f>
        <v>0</v>
      </c>
      <c r="I120" s="6">
        <f>IF(Jun!$E129&gt;0,VLOOKUP($A120,Jun!$O$4:$T$210,5,FALSE)+Jun!L$4/1000,0)</f>
        <v>0</v>
      </c>
      <c r="J120" s="16">
        <f t="shared" si="143"/>
        <v>0</v>
      </c>
      <c r="K120" s="6">
        <f>IF(Jul!$E126&gt;0,VLOOKUP($A120,Jul!$O$4:$R$207,4,FALSE),0)</f>
        <v>0</v>
      </c>
      <c r="L120" s="6">
        <f>IF(Jul!$E126&gt;0,VLOOKUP($A120,Jul!$O$4:$T$207,5,FALSE)+Jul!$L$4/1000,0)</f>
        <v>0</v>
      </c>
      <c r="M120" s="16">
        <f t="shared" si="74"/>
        <v>0</v>
      </c>
      <c r="N120" s="6">
        <f>IF(Aug!$E126&gt;0,VLOOKUP($A120,Aug!$O$4:$R$207,4,FALSE),0)</f>
        <v>0</v>
      </c>
      <c r="O120" s="6">
        <f>IF(Aug!$E126&gt;0,VLOOKUP($A120,Aug!$O$4:$T$207,5,FALSE)+Aug!L$4/1000,0)</f>
        <v>0</v>
      </c>
      <c r="P120" s="16">
        <f t="shared" si="75"/>
        <v>0</v>
      </c>
      <c r="Q120" s="6">
        <f>IF(Sep!$E126&gt;0,VLOOKUP($A120,Sep!$O$4:$R$207,4,FALSE),0)</f>
        <v>0</v>
      </c>
      <c r="R120" s="6">
        <f>IF(Sep!$E126&gt;0,VLOOKUP($A120,Sep!$O$4:$T$207,5,FALSE)+Sep!L$4/1000,0)</f>
        <v>0</v>
      </c>
      <c r="S120" s="16">
        <f t="shared" si="76"/>
        <v>0</v>
      </c>
      <c r="T120" s="6">
        <f>IF(Oct!$E126&gt;0,VLOOKUP($A120,Oct!$O$4:$R$207,4,FALSE),0)</f>
        <v>0</v>
      </c>
      <c r="U120" s="6">
        <f>IF(Oct!$E126&gt;0,VLOOKUP($A120,Oct!$O$4:$T$207,5,FALSE)+Oct!L$4/1000,0)</f>
        <v>0</v>
      </c>
      <c r="V120" s="16">
        <f t="shared" si="77"/>
        <v>0</v>
      </c>
      <c r="W120" s="6">
        <f>IF(Nov!$E127&gt;0,VLOOKUP($A120,Nov!$O$4:$R$208,4,FALSE),0)</f>
        <v>0</v>
      </c>
      <c r="X120" s="6">
        <f>IF(Nov!$E127&gt;0,VLOOKUP($A120,Nov!$O$4:$T$208,5,FALSE)+Nov!L$4/1000,0)</f>
        <v>0</v>
      </c>
      <c r="Y120" s="16">
        <f t="shared" si="78"/>
        <v>0</v>
      </c>
      <c r="Z120" s="6">
        <f>IF(Dec!$E127&gt;0,VLOOKUP($A120,Dec!$O$4:$R$208,4,FALSE),0)</f>
        <v>0</v>
      </c>
      <c r="AA120" s="6">
        <f>IF(Dec!$E127&gt;0,VLOOKUP($A120,Dec!$O$4:$T$208,5,FALSE)+Dec!L$4/1000,0)</f>
        <v>0</v>
      </c>
      <c r="AB120" s="16">
        <f t="shared" si="79"/>
        <v>0</v>
      </c>
      <c r="AC120" s="6">
        <f>IF(Jan!$E127&gt;0,VLOOKUP($A120,Jan!$O$4:$R$208,4,FALSE),0)</f>
        <v>0</v>
      </c>
      <c r="AD120" s="6">
        <f>IF(Jan!$E127&gt;0,VLOOKUP($A120,Jan!$O$4:$T$208,5,FALSE)+Jan!L$4/1000,0)</f>
        <v>0</v>
      </c>
      <c r="AE120" s="16">
        <f t="shared" si="80"/>
        <v>0</v>
      </c>
      <c r="AF120" s="6">
        <f>IF(Feb!$E127&gt;0,VLOOKUP($A120,Feb!$O$4:$R$208,4,FALSE),0)</f>
        <v>0</v>
      </c>
      <c r="AG120" s="6">
        <f>IF(Feb!$E127&gt;0,VLOOKUP($A120,Feb!$O$4:$T$208,5,FALSE)+Feb!L$4/1000,0)</f>
        <v>0</v>
      </c>
      <c r="AH120" s="16">
        <f t="shared" si="81"/>
        <v>0</v>
      </c>
      <c r="AI120" s="6">
        <f>IF(Mar!$E127&gt;0,VLOOKUP($A120,Mar!$O$4:$R$208,4,FALSE),0)</f>
        <v>0</v>
      </c>
      <c r="AJ120" s="6">
        <f>IF(Mar!$E127&gt;0,VLOOKUP($A120,Mar!$O$4:$T$208,5,FALSE)+Mar!L$4/1000,0)</f>
        <v>0</v>
      </c>
      <c r="AK120" s="16">
        <f t="shared" si="144"/>
        <v>0</v>
      </c>
      <c r="AN120" s="67">
        <f t="shared" si="145"/>
        <v>0</v>
      </c>
      <c r="AQ120" s="1">
        <f t="shared" si="104"/>
        <v>0</v>
      </c>
      <c r="AR120" s="6">
        <f t="shared" si="123"/>
        <v>0</v>
      </c>
      <c r="AS120" s="6">
        <f t="shared" si="124"/>
        <v>0</v>
      </c>
      <c r="AT120" s="6">
        <f t="shared" si="125"/>
        <v>0</v>
      </c>
      <c r="AU120" s="6">
        <f t="shared" si="126"/>
        <v>0</v>
      </c>
      <c r="AV120" s="6">
        <f t="shared" si="127"/>
        <v>0</v>
      </c>
      <c r="AW120" s="6">
        <f t="shared" si="128"/>
        <v>0</v>
      </c>
      <c r="AX120" s="6">
        <f t="shared" si="129"/>
        <v>0</v>
      </c>
      <c r="AY120" s="6">
        <f t="shared" si="130"/>
        <v>0</v>
      </c>
      <c r="AZ120" s="6">
        <f t="shared" si="131"/>
        <v>0</v>
      </c>
      <c r="BA120" s="6">
        <f t="shared" si="132"/>
        <v>0</v>
      </c>
      <c r="BB120" s="6">
        <f t="shared" si="133"/>
        <v>0</v>
      </c>
      <c r="BC120" s="6">
        <f t="shared" si="134"/>
        <v>0</v>
      </c>
      <c r="BD120" s="6">
        <f t="shared" si="103"/>
        <v>0</v>
      </c>
      <c r="BE120" s="1">
        <f t="shared" si="135"/>
        <v>0</v>
      </c>
      <c r="BF120" s="1">
        <f t="shared" si="136"/>
        <v>0</v>
      </c>
      <c r="BG120" s="1">
        <f t="shared" si="137"/>
        <v>0</v>
      </c>
      <c r="BH120" s="1">
        <f t="shared" si="138"/>
        <v>0</v>
      </c>
      <c r="BI120" s="1">
        <f t="shared" si="139"/>
        <v>0</v>
      </c>
      <c r="BJ120" s="1">
        <f t="shared" si="140"/>
        <v>0</v>
      </c>
    </row>
    <row r="121" spans="2:62" x14ac:dyDescent="0.3">
      <c r="B121" s="6">
        <f>IF(Apr!$E126&gt;0,VLOOKUP($A121,Apr!$O$4:$T$211,4,FALSE),0)</f>
        <v>0</v>
      </c>
      <c r="C121" s="6">
        <f>IF(Apr!$E126&gt;0,VLOOKUP($A121,Apr!$O$4:$T$211,5,FALSE)+Apr!L$4/1000,0)</f>
        <v>0</v>
      </c>
      <c r="D121" s="16">
        <f t="shared" si="141"/>
        <v>0</v>
      </c>
      <c r="E121" s="6">
        <f>IF(May!$E125&gt;0,VLOOKUP($A121,May!$O$4:$T$210,4,FALSE),0)</f>
        <v>0</v>
      </c>
      <c r="F121" s="6">
        <f>IF(May!$E125&gt;0,VLOOKUP($A121,May!$O$4:$T$210,5,FALSE)+May!L$4/1000,0)</f>
        <v>0</v>
      </c>
      <c r="G121" s="16">
        <f t="shared" si="142"/>
        <v>0</v>
      </c>
      <c r="H121" s="6">
        <f>IF(Jun!$E130&gt;0,VLOOKUP($A121,Jun!$O$4:$R$210,4,FALSE),0)</f>
        <v>0</v>
      </c>
      <c r="I121" s="6">
        <f>IF(Jun!$E130&gt;0,VLOOKUP($A121,Jun!$O$4:$T$210,5,FALSE)+Jun!L$4/1000,0)</f>
        <v>0</v>
      </c>
      <c r="J121" s="16">
        <f t="shared" si="143"/>
        <v>0</v>
      </c>
      <c r="K121" s="6">
        <f>IF(Jul!$E127&gt;0,VLOOKUP($A121,Jul!$O$4:$R$207,4,FALSE),0)</f>
        <v>0</v>
      </c>
      <c r="L121" s="6">
        <f>IF(Jul!$E127&gt;0,VLOOKUP($A121,Jul!$O$4:$T$207,5,FALSE)+Jul!$L$4/1000,0)</f>
        <v>0</v>
      </c>
      <c r="M121" s="16">
        <f t="shared" si="74"/>
        <v>0</v>
      </c>
      <c r="N121" s="6">
        <f>IF(Aug!$E127&gt;0,VLOOKUP($A121,Aug!$O$4:$R$207,4,FALSE),0)</f>
        <v>0</v>
      </c>
      <c r="O121" s="6">
        <f>IF(Aug!$E127&gt;0,VLOOKUP($A121,Aug!$O$4:$T$207,5,FALSE)+Aug!L$4/1000,0)</f>
        <v>0</v>
      </c>
      <c r="P121" s="16">
        <f t="shared" si="75"/>
        <v>0</v>
      </c>
      <c r="Q121" s="6">
        <f>IF(Sep!$E127&gt;0,VLOOKUP($A121,Sep!$O$4:$R$207,4,FALSE),0)</f>
        <v>0</v>
      </c>
      <c r="R121" s="6">
        <f>IF(Sep!$E127&gt;0,VLOOKUP($A121,Sep!$O$4:$T$207,5,FALSE)+Sep!L$4/1000,0)</f>
        <v>0</v>
      </c>
      <c r="S121" s="16">
        <f t="shared" si="76"/>
        <v>0</v>
      </c>
      <c r="T121" s="6">
        <f>IF(Oct!$E127&gt;0,VLOOKUP($A121,Oct!$O$4:$R$207,4,FALSE),0)</f>
        <v>0</v>
      </c>
      <c r="U121" s="6">
        <f>IF(Oct!$E127&gt;0,VLOOKUP($A121,Oct!$O$4:$T$207,5,FALSE)+Oct!L$4/1000,0)</f>
        <v>0</v>
      </c>
      <c r="V121" s="16">
        <f t="shared" si="77"/>
        <v>0</v>
      </c>
      <c r="W121" s="6">
        <f>IF(Nov!$E128&gt;0,VLOOKUP($A121,Nov!$O$4:$R$208,4,FALSE),0)</f>
        <v>0</v>
      </c>
      <c r="X121" s="6">
        <f>IF(Nov!$E128&gt;0,VLOOKUP($A121,Nov!$O$4:$T$208,5,FALSE)+Nov!L$4/1000,0)</f>
        <v>0</v>
      </c>
      <c r="Y121" s="16">
        <f t="shared" si="78"/>
        <v>0</v>
      </c>
      <c r="Z121" s="6">
        <f>IF(Dec!$E128&gt;0,VLOOKUP($A121,Dec!$O$4:$R$208,4,FALSE),0)</f>
        <v>0</v>
      </c>
      <c r="AA121" s="6">
        <f>IF(Dec!$E128&gt;0,VLOOKUP($A121,Dec!$O$4:$T$208,5,FALSE)+Dec!L$4/1000,0)</f>
        <v>0</v>
      </c>
      <c r="AB121" s="16">
        <f t="shared" si="79"/>
        <v>0</v>
      </c>
      <c r="AC121" s="6">
        <f>IF(Jan!$E128&gt;0,VLOOKUP($A121,Jan!$O$4:$R$208,4,FALSE),0)</f>
        <v>0</v>
      </c>
      <c r="AD121" s="6">
        <f>IF(Jan!$E128&gt;0,VLOOKUP($A121,Jan!$O$4:$T$208,5,FALSE)+Jan!L$4/1000,0)</f>
        <v>0</v>
      </c>
      <c r="AE121" s="16">
        <f t="shared" si="80"/>
        <v>0</v>
      </c>
      <c r="AF121" s="6">
        <f>IF(Feb!$E128&gt;0,VLOOKUP($A121,Feb!$O$4:$R$208,4,FALSE),0)</f>
        <v>0</v>
      </c>
      <c r="AG121" s="6">
        <f>IF(Feb!$E128&gt;0,VLOOKUP($A121,Feb!$O$4:$T$208,5,FALSE)+Feb!L$4/1000,0)</f>
        <v>0</v>
      </c>
      <c r="AH121" s="16">
        <f t="shared" si="81"/>
        <v>0</v>
      </c>
      <c r="AI121" s="6">
        <f>IF(Mar!$E128&gt;0,VLOOKUP($A121,Mar!$O$4:$R$208,4,FALSE),0)</f>
        <v>0</v>
      </c>
      <c r="AJ121" s="6">
        <f>IF(Mar!$E128&gt;0,VLOOKUP($A121,Mar!$O$4:$T$208,5,FALSE)+Mar!L$4/1000,0)</f>
        <v>0</v>
      </c>
      <c r="AK121" s="16">
        <f t="shared" si="144"/>
        <v>0</v>
      </c>
      <c r="AN121" s="67">
        <f t="shared" si="145"/>
        <v>0</v>
      </c>
      <c r="AQ121" s="1">
        <f t="shared" si="104"/>
        <v>0</v>
      </c>
      <c r="AR121" s="6">
        <f t="shared" si="123"/>
        <v>0</v>
      </c>
      <c r="AS121" s="6">
        <f t="shared" si="124"/>
        <v>0</v>
      </c>
      <c r="AT121" s="6">
        <f t="shared" si="125"/>
        <v>0</v>
      </c>
      <c r="AU121" s="6">
        <f t="shared" si="126"/>
        <v>0</v>
      </c>
      <c r="AV121" s="6">
        <f t="shared" si="127"/>
        <v>0</v>
      </c>
      <c r="AW121" s="6">
        <f t="shared" si="128"/>
        <v>0</v>
      </c>
      <c r="AX121" s="6">
        <f t="shared" si="129"/>
        <v>0</v>
      </c>
      <c r="AY121" s="6">
        <f t="shared" si="130"/>
        <v>0</v>
      </c>
      <c r="AZ121" s="6">
        <f t="shared" si="131"/>
        <v>0</v>
      </c>
      <c r="BA121" s="6">
        <f t="shared" si="132"/>
        <v>0</v>
      </c>
      <c r="BB121" s="6">
        <f t="shared" si="133"/>
        <v>0</v>
      </c>
      <c r="BC121" s="6">
        <f t="shared" si="134"/>
        <v>0</v>
      </c>
      <c r="BD121" s="6">
        <f t="shared" si="103"/>
        <v>0</v>
      </c>
      <c r="BE121" s="1">
        <f t="shared" si="135"/>
        <v>0</v>
      </c>
      <c r="BF121" s="1">
        <f t="shared" si="136"/>
        <v>0</v>
      </c>
      <c r="BG121" s="1">
        <f t="shared" si="137"/>
        <v>0</v>
      </c>
      <c r="BH121" s="1">
        <f t="shared" si="138"/>
        <v>0</v>
      </c>
      <c r="BI121" s="1">
        <f t="shared" si="139"/>
        <v>0</v>
      </c>
      <c r="BJ121" s="1">
        <f t="shared" si="140"/>
        <v>0</v>
      </c>
    </row>
    <row r="122" spans="2:62" x14ac:dyDescent="0.3">
      <c r="B122" s="6">
        <f>IF(Apr!$E127&gt;0,VLOOKUP($A122,Apr!$O$4:$T$211,4,FALSE),0)</f>
        <v>0</v>
      </c>
      <c r="C122" s="6">
        <f>IF(Apr!$E127&gt;0,VLOOKUP($A122,Apr!$O$4:$T$211,5,FALSE)+Apr!L$4/1000,0)</f>
        <v>0</v>
      </c>
      <c r="D122" s="16">
        <f t="shared" si="141"/>
        <v>0</v>
      </c>
      <c r="E122" s="6">
        <f>IF(May!$E126&gt;0,VLOOKUP($A122,May!$O$4:$T$210,4,FALSE),0)</f>
        <v>0</v>
      </c>
      <c r="F122" s="6">
        <f>IF(May!$E126&gt;0,VLOOKUP($A122,May!$O$4:$T$210,5,FALSE)+May!L$4/1000,0)</f>
        <v>0</v>
      </c>
      <c r="G122" s="16">
        <f t="shared" si="142"/>
        <v>0</v>
      </c>
      <c r="H122" s="6">
        <f>IF(Jun!$E131&gt;0,VLOOKUP($A122,Jun!$O$4:$R$210,4,FALSE),0)</f>
        <v>0</v>
      </c>
      <c r="I122" s="6">
        <f>IF(Jun!$E131&gt;0,VLOOKUP($A122,Jun!$O$4:$T$210,5,FALSE)+Jun!L$4/1000,0)</f>
        <v>0</v>
      </c>
      <c r="J122" s="16">
        <f t="shared" si="143"/>
        <v>0</v>
      </c>
      <c r="K122" s="6">
        <f>IF(Jul!$E128&gt;0,VLOOKUP($A122,Jul!$O$4:$R$207,4,FALSE),0)</f>
        <v>0</v>
      </c>
      <c r="L122" s="6">
        <f>IF(Jul!$E128&gt;0,VLOOKUP($A122,Jul!$O$4:$T$207,5,FALSE)+Jul!$L$4/1000,0)</f>
        <v>0</v>
      </c>
      <c r="M122" s="16">
        <f t="shared" si="74"/>
        <v>0</v>
      </c>
      <c r="N122" s="6">
        <f>IF(Aug!$E128&gt;0,VLOOKUP($A122,Aug!$O$4:$R$207,4,FALSE),0)</f>
        <v>0</v>
      </c>
      <c r="O122" s="6">
        <f>IF(Aug!$E128&gt;0,VLOOKUP($A122,Aug!$O$4:$T$207,5,FALSE)+Aug!L$4/1000,0)</f>
        <v>0</v>
      </c>
      <c r="P122" s="16">
        <f t="shared" si="75"/>
        <v>0</v>
      </c>
      <c r="Q122" s="6">
        <f>IF(Sep!$E128&gt;0,VLOOKUP($A122,Sep!$O$4:$R$207,4,FALSE),0)</f>
        <v>0</v>
      </c>
      <c r="R122" s="6">
        <f>IF(Sep!$E128&gt;0,VLOOKUP($A122,Sep!$O$4:$T$207,5,FALSE)+Sep!L$4/1000,0)</f>
        <v>0</v>
      </c>
      <c r="S122" s="16">
        <f t="shared" si="76"/>
        <v>0</v>
      </c>
      <c r="T122" s="6">
        <f>IF(Oct!$E128&gt;0,VLOOKUP($A122,Oct!$O$4:$R$207,4,FALSE),0)</f>
        <v>0</v>
      </c>
      <c r="U122" s="6">
        <f>IF(Oct!$E128&gt;0,VLOOKUP($A122,Oct!$O$4:$T$207,5,FALSE)+Oct!L$4/1000,0)</f>
        <v>0</v>
      </c>
      <c r="V122" s="16">
        <f t="shared" si="77"/>
        <v>0</v>
      </c>
      <c r="W122" s="6">
        <f>IF(Nov!$E129&gt;0,VLOOKUP($A122,Nov!$O$4:$R$208,4,FALSE),0)</f>
        <v>0</v>
      </c>
      <c r="X122" s="6">
        <f>IF(Nov!$E129&gt;0,VLOOKUP($A122,Nov!$O$4:$T$208,5,FALSE)+Nov!L$4/1000,0)</f>
        <v>0</v>
      </c>
      <c r="Y122" s="16">
        <f t="shared" si="78"/>
        <v>0</v>
      </c>
      <c r="Z122" s="6">
        <f>IF(Dec!$E129&gt;0,VLOOKUP($A122,Dec!$O$4:$R$208,4,FALSE),0)</f>
        <v>0</v>
      </c>
      <c r="AA122" s="6">
        <f>IF(Dec!$E129&gt;0,VLOOKUP($A122,Dec!$O$4:$T$208,5,FALSE)+Dec!L$4/1000,0)</f>
        <v>0</v>
      </c>
      <c r="AB122" s="16">
        <f t="shared" si="79"/>
        <v>0</v>
      </c>
      <c r="AC122" s="6">
        <f>IF(Jan!$E129&gt;0,VLOOKUP($A122,Jan!$O$4:$R$208,4,FALSE),0)</f>
        <v>0</v>
      </c>
      <c r="AD122" s="6">
        <f>IF(Jan!$E129&gt;0,VLOOKUP($A122,Jan!$O$4:$T$208,5,FALSE)+Jan!L$4/1000,0)</f>
        <v>0</v>
      </c>
      <c r="AE122" s="16">
        <f t="shared" si="80"/>
        <v>0</v>
      </c>
      <c r="AF122" s="6">
        <f>IF(Feb!$E129&gt;0,VLOOKUP($A122,Feb!$O$4:$R$208,4,FALSE),0)</f>
        <v>0</v>
      </c>
      <c r="AG122" s="6">
        <f>IF(Feb!$E129&gt;0,VLOOKUP($A122,Feb!$O$4:$T$208,5,FALSE)+Feb!L$4/1000,0)</f>
        <v>0</v>
      </c>
      <c r="AH122" s="16">
        <f t="shared" si="81"/>
        <v>0</v>
      </c>
      <c r="AI122" s="6">
        <f>IF(Mar!$E129&gt;0,VLOOKUP($A122,Mar!$O$4:$R$208,4,FALSE),0)</f>
        <v>0</v>
      </c>
      <c r="AJ122" s="6">
        <f>IF(Mar!$E129&gt;0,VLOOKUP($A122,Mar!$O$4:$T$208,5,FALSE)+Mar!L$4/1000,0)</f>
        <v>0</v>
      </c>
      <c r="AK122" s="16">
        <f t="shared" si="144"/>
        <v>0</v>
      </c>
      <c r="AN122" s="67">
        <f t="shared" si="145"/>
        <v>0</v>
      </c>
      <c r="AQ122" s="1">
        <f t="shared" si="104"/>
        <v>0</v>
      </c>
      <c r="AR122" s="6">
        <f t="shared" si="123"/>
        <v>0</v>
      </c>
      <c r="AS122" s="6">
        <f t="shared" si="124"/>
        <v>0</v>
      </c>
      <c r="AT122" s="6">
        <f t="shared" si="125"/>
        <v>0</v>
      </c>
      <c r="AU122" s="6">
        <f t="shared" si="126"/>
        <v>0</v>
      </c>
      <c r="AV122" s="6">
        <f t="shared" si="127"/>
        <v>0</v>
      </c>
      <c r="AW122" s="6">
        <f t="shared" si="128"/>
        <v>0</v>
      </c>
      <c r="AX122" s="6">
        <f t="shared" si="129"/>
        <v>0</v>
      </c>
      <c r="AY122" s="6">
        <f t="shared" si="130"/>
        <v>0</v>
      </c>
      <c r="AZ122" s="6">
        <f t="shared" si="131"/>
        <v>0</v>
      </c>
      <c r="BA122" s="6">
        <f t="shared" si="132"/>
        <v>0</v>
      </c>
      <c r="BB122" s="6">
        <f t="shared" si="133"/>
        <v>0</v>
      </c>
      <c r="BC122" s="6">
        <f t="shared" si="134"/>
        <v>0</v>
      </c>
      <c r="BD122" s="6">
        <f t="shared" si="103"/>
        <v>0</v>
      </c>
      <c r="BE122" s="1">
        <f t="shared" si="135"/>
        <v>0</v>
      </c>
      <c r="BF122" s="1">
        <f t="shared" si="136"/>
        <v>0</v>
      </c>
      <c r="BG122" s="1">
        <f t="shared" si="137"/>
        <v>0</v>
      </c>
      <c r="BH122" s="1">
        <f t="shared" si="138"/>
        <v>0</v>
      </c>
      <c r="BI122" s="1">
        <f t="shared" si="139"/>
        <v>0</v>
      </c>
      <c r="BJ122" s="1">
        <f t="shared" si="140"/>
        <v>0</v>
      </c>
    </row>
    <row r="123" spans="2:62" x14ac:dyDescent="0.3">
      <c r="B123" s="6">
        <f>IF(Apr!$E128&gt;0,VLOOKUP($A123,Apr!$O$4:$T$211,4,FALSE),0)</f>
        <v>0</v>
      </c>
      <c r="C123" s="6">
        <f>IF(Apr!$E128&gt;0,VLOOKUP($A123,Apr!$O$4:$T$211,5,FALSE)+Apr!L$4/1000,0)</f>
        <v>0</v>
      </c>
      <c r="D123" s="16">
        <f t="shared" si="141"/>
        <v>0</v>
      </c>
      <c r="E123" s="6">
        <f>IF(May!$E127&gt;0,VLOOKUP($A123,May!$O$4:$T$210,4,FALSE),0)</f>
        <v>0</v>
      </c>
      <c r="F123" s="6">
        <f>IF(May!$E127&gt;0,VLOOKUP($A123,May!$O$4:$T$210,5,FALSE)+May!L$4/1000,0)</f>
        <v>0</v>
      </c>
      <c r="G123" s="16">
        <f t="shared" si="142"/>
        <v>0</v>
      </c>
      <c r="H123" s="6">
        <f>IF(Jun!$E132&gt;0,VLOOKUP($A123,Jun!$O$4:$R$210,4,FALSE),0)</f>
        <v>0</v>
      </c>
      <c r="I123" s="6">
        <f>IF(Jun!$E132&gt;0,VLOOKUP($A123,Jun!$O$4:$T$210,5,FALSE)+Jun!L$4/1000,0)</f>
        <v>0</v>
      </c>
      <c r="J123" s="16">
        <f t="shared" si="143"/>
        <v>0</v>
      </c>
      <c r="K123" s="6">
        <f>IF(Jul!$E129&gt;0,VLOOKUP($A123,Jul!$O$4:$R$207,4,FALSE),0)</f>
        <v>0</v>
      </c>
      <c r="L123" s="6">
        <f>IF(Jul!$E129&gt;0,VLOOKUP($A123,Jul!$O$4:$T$207,5,FALSE)+Jul!$L$4/1000,0)</f>
        <v>0</v>
      </c>
      <c r="M123" s="16">
        <f t="shared" si="74"/>
        <v>0</v>
      </c>
      <c r="N123" s="6">
        <f>IF(Aug!$E129&gt;0,VLOOKUP($A123,Aug!$O$4:$R$207,4,FALSE),0)</f>
        <v>0</v>
      </c>
      <c r="O123" s="6">
        <f>IF(Aug!$E129&gt;0,VLOOKUP($A123,Aug!$O$4:$T$207,5,FALSE)+Aug!L$4/1000,0)</f>
        <v>0</v>
      </c>
      <c r="P123" s="16">
        <f t="shared" si="75"/>
        <v>0</v>
      </c>
      <c r="Q123" s="6">
        <f>IF(Sep!$E129&gt;0,VLOOKUP($A123,Sep!$O$4:$R$207,4,FALSE),0)</f>
        <v>0</v>
      </c>
      <c r="R123" s="6">
        <f>IF(Sep!$E129&gt;0,VLOOKUP($A123,Sep!$O$4:$T$207,5,FALSE)+Sep!L$4/1000,0)</f>
        <v>0</v>
      </c>
      <c r="S123" s="16">
        <f t="shared" si="76"/>
        <v>0</v>
      </c>
      <c r="T123" s="6">
        <f>IF(Oct!$E129&gt;0,VLOOKUP($A123,Oct!$O$4:$R$207,4,FALSE),0)</f>
        <v>0</v>
      </c>
      <c r="U123" s="6">
        <f>IF(Oct!$E129&gt;0,VLOOKUP($A123,Oct!$O$4:$T$207,5,FALSE)+Oct!L$4/1000,0)</f>
        <v>0</v>
      </c>
      <c r="V123" s="16">
        <f t="shared" si="77"/>
        <v>0</v>
      </c>
      <c r="W123" s="6">
        <f>IF(Nov!$E130&gt;0,VLOOKUP($A123,Nov!$O$4:$R$208,4,FALSE),0)</f>
        <v>0</v>
      </c>
      <c r="X123" s="6">
        <f>IF(Nov!$E130&gt;0,VLOOKUP($A123,Nov!$O$4:$T$208,5,FALSE)+Nov!L$4/1000,0)</f>
        <v>0</v>
      </c>
      <c r="Y123" s="16">
        <f t="shared" si="78"/>
        <v>0</v>
      </c>
      <c r="Z123" s="6">
        <f>IF(Dec!$E130&gt;0,VLOOKUP($A123,Dec!$O$4:$R$208,4,FALSE),0)</f>
        <v>0</v>
      </c>
      <c r="AA123" s="6">
        <f>IF(Dec!$E130&gt;0,VLOOKUP($A123,Dec!$O$4:$T$208,5,FALSE)+Dec!L$4/1000,0)</f>
        <v>0</v>
      </c>
      <c r="AB123" s="16">
        <f t="shared" si="79"/>
        <v>0</v>
      </c>
      <c r="AC123" s="6">
        <f>IF(Jan!$E130&gt;0,VLOOKUP($A123,Jan!$O$4:$R$208,4,FALSE),0)</f>
        <v>0</v>
      </c>
      <c r="AD123" s="6">
        <f>IF(Jan!$E130&gt;0,VLOOKUP($A123,Jan!$O$4:$T$208,5,FALSE)+Jan!L$4/1000,0)</f>
        <v>0</v>
      </c>
      <c r="AE123" s="16">
        <f t="shared" si="80"/>
        <v>0</v>
      </c>
      <c r="AF123" s="6">
        <f>IF(Feb!$E130&gt;0,VLOOKUP($A123,Feb!$O$4:$R$208,4,FALSE),0)</f>
        <v>0</v>
      </c>
      <c r="AG123" s="6">
        <f>IF(Feb!$E130&gt;0,VLOOKUP($A123,Feb!$O$4:$T$208,5,FALSE)+Feb!L$4/1000,0)</f>
        <v>0</v>
      </c>
      <c r="AH123" s="16">
        <f t="shared" si="81"/>
        <v>0</v>
      </c>
      <c r="AI123" s="6">
        <f>IF(Mar!$E130&gt;0,VLOOKUP($A123,Mar!$O$4:$R$208,4,FALSE),0)</f>
        <v>0</v>
      </c>
      <c r="AJ123" s="6">
        <f>IF(Mar!$E130&gt;0,VLOOKUP($A123,Mar!$O$4:$T$208,5,FALSE)+Mar!L$4/1000,0)</f>
        <v>0</v>
      </c>
      <c r="AK123" s="16">
        <f t="shared" si="144"/>
        <v>0</v>
      </c>
      <c r="AN123" s="67">
        <f t="shared" si="145"/>
        <v>0</v>
      </c>
      <c r="AQ123" s="1">
        <f t="shared" si="104"/>
        <v>0</v>
      </c>
      <c r="AR123" s="6">
        <f t="shared" si="123"/>
        <v>0</v>
      </c>
      <c r="AS123" s="6">
        <f t="shared" si="124"/>
        <v>0</v>
      </c>
      <c r="AT123" s="6">
        <f t="shared" si="125"/>
        <v>0</v>
      </c>
      <c r="AU123" s="6">
        <f t="shared" si="126"/>
        <v>0</v>
      </c>
      <c r="AV123" s="6">
        <f t="shared" si="127"/>
        <v>0</v>
      </c>
      <c r="AW123" s="6">
        <f t="shared" si="128"/>
        <v>0</v>
      </c>
      <c r="AX123" s="6">
        <f t="shared" si="129"/>
        <v>0</v>
      </c>
      <c r="AY123" s="6">
        <f t="shared" si="130"/>
        <v>0</v>
      </c>
      <c r="AZ123" s="6">
        <f t="shared" si="131"/>
        <v>0</v>
      </c>
      <c r="BA123" s="6">
        <f t="shared" si="132"/>
        <v>0</v>
      </c>
      <c r="BB123" s="6">
        <f t="shared" si="133"/>
        <v>0</v>
      </c>
      <c r="BC123" s="6">
        <f t="shared" si="134"/>
        <v>0</v>
      </c>
      <c r="BD123" s="6">
        <f t="shared" si="103"/>
        <v>0</v>
      </c>
      <c r="BE123" s="1">
        <f t="shared" si="135"/>
        <v>0</v>
      </c>
      <c r="BF123" s="1">
        <f t="shared" si="136"/>
        <v>0</v>
      </c>
      <c r="BG123" s="1">
        <f t="shared" si="137"/>
        <v>0</v>
      </c>
      <c r="BH123" s="1">
        <f t="shared" si="138"/>
        <v>0</v>
      </c>
      <c r="BI123" s="1">
        <f t="shared" si="139"/>
        <v>0</v>
      </c>
      <c r="BJ123" s="1">
        <f t="shared" si="140"/>
        <v>0</v>
      </c>
    </row>
    <row r="124" spans="2:62" x14ac:dyDescent="0.3">
      <c r="B124" s="6">
        <f>IF(Apr!$E129&gt;0,VLOOKUP($A124,Apr!$O$4:$T$211,4,FALSE),0)</f>
        <v>0</v>
      </c>
      <c r="C124" s="6">
        <f>IF(Apr!$E129&gt;0,VLOOKUP($A124,Apr!$O$4:$T$211,5,FALSE)+Apr!L$4/1000,0)</f>
        <v>0</v>
      </c>
      <c r="D124" s="16">
        <f t="shared" si="141"/>
        <v>0</v>
      </c>
      <c r="E124" s="6">
        <f>IF(May!$E128&gt;0,VLOOKUP($A124,May!$O$4:$T$210,4,FALSE),0)</f>
        <v>0</v>
      </c>
      <c r="F124" s="6">
        <f>IF(May!$E128&gt;0,VLOOKUP($A124,May!$O$4:$T$210,5,FALSE)+May!L$4/1000,0)</f>
        <v>0</v>
      </c>
      <c r="G124" s="16">
        <f t="shared" si="142"/>
        <v>0</v>
      </c>
      <c r="H124" s="6">
        <f>IF(Jun!$E133&gt;0,VLOOKUP($A124,Jun!$O$4:$R$210,4,FALSE),0)</f>
        <v>0</v>
      </c>
      <c r="I124" s="6">
        <f>IF(Jun!$E133&gt;0,VLOOKUP($A124,Jun!$O$4:$T$210,5,FALSE)+Jun!L$4/1000,0)</f>
        <v>0</v>
      </c>
      <c r="J124" s="16">
        <f t="shared" si="143"/>
        <v>0</v>
      </c>
      <c r="K124" s="6">
        <f>IF(Jul!$E130&gt;0,VLOOKUP($A124,Jul!$O$4:$R$207,4,FALSE),0)</f>
        <v>0</v>
      </c>
      <c r="L124" s="6">
        <f>IF(Jul!$E130&gt;0,VLOOKUP($A124,Jul!$O$4:$T$207,5,FALSE)+Jul!$L$4/1000,0)</f>
        <v>0</v>
      </c>
      <c r="M124" s="16">
        <f t="shared" si="74"/>
        <v>0</v>
      </c>
      <c r="N124" s="6">
        <f>IF(Aug!$E130&gt;0,VLOOKUP($A124,Aug!$O$4:$R$207,4,FALSE),0)</f>
        <v>0</v>
      </c>
      <c r="O124" s="6">
        <f>IF(Aug!$E130&gt;0,VLOOKUP($A124,Aug!$O$4:$T$207,5,FALSE)+Aug!L$4/1000,0)</f>
        <v>0</v>
      </c>
      <c r="P124" s="16">
        <f t="shared" si="75"/>
        <v>0</v>
      </c>
      <c r="Q124" s="6">
        <f>IF(Sep!$E130&gt;0,VLOOKUP($A124,Sep!$O$4:$R$207,4,FALSE),0)</f>
        <v>0</v>
      </c>
      <c r="R124" s="6">
        <f>IF(Sep!$E130&gt;0,VLOOKUP($A124,Sep!$O$4:$T$207,5,FALSE)+Sep!L$4/1000,0)</f>
        <v>0</v>
      </c>
      <c r="S124" s="16">
        <f t="shared" si="76"/>
        <v>0</v>
      </c>
      <c r="T124" s="6">
        <f>IF(Oct!$E130&gt;0,VLOOKUP($A124,Oct!$O$4:$R$207,4,FALSE),0)</f>
        <v>0</v>
      </c>
      <c r="U124" s="6">
        <f>IF(Oct!$E130&gt;0,VLOOKUP($A124,Oct!$O$4:$T$207,5,FALSE)+Oct!L$4/1000,0)</f>
        <v>0</v>
      </c>
      <c r="V124" s="16">
        <f t="shared" si="77"/>
        <v>0</v>
      </c>
      <c r="W124" s="6">
        <f>IF(Nov!$E131&gt;0,VLOOKUP($A124,Nov!$O$4:$R$208,4,FALSE),0)</f>
        <v>0</v>
      </c>
      <c r="X124" s="6">
        <f>IF(Nov!$E131&gt;0,VLOOKUP($A124,Nov!$O$4:$T$208,5,FALSE)+Nov!L$4/1000,0)</f>
        <v>0</v>
      </c>
      <c r="Y124" s="16">
        <f t="shared" si="78"/>
        <v>0</v>
      </c>
      <c r="Z124" s="6">
        <f>IF(Dec!$E131&gt;0,VLOOKUP($A124,Dec!$O$4:$R$208,4,FALSE),0)</f>
        <v>0</v>
      </c>
      <c r="AA124" s="6">
        <f>IF(Dec!$E131&gt;0,VLOOKUP($A124,Dec!$O$4:$T$208,5,FALSE)+Dec!L$4/1000,0)</f>
        <v>0</v>
      </c>
      <c r="AB124" s="16">
        <f t="shared" si="79"/>
        <v>0</v>
      </c>
      <c r="AC124" s="6">
        <f>IF(Jan!$E131&gt;0,VLOOKUP($A124,Jan!$O$4:$R$208,4,FALSE),0)</f>
        <v>0</v>
      </c>
      <c r="AD124" s="6">
        <f>IF(Jan!$E131&gt;0,VLOOKUP($A124,Jan!$O$4:$T$208,5,FALSE)+Jan!L$4/1000,0)</f>
        <v>0</v>
      </c>
      <c r="AE124" s="16">
        <f t="shared" si="80"/>
        <v>0</v>
      </c>
      <c r="AF124" s="6">
        <f>IF(Feb!$E131&gt;0,VLOOKUP($A124,Feb!$O$4:$R$208,4,FALSE),0)</f>
        <v>0</v>
      </c>
      <c r="AG124" s="6">
        <f>IF(Feb!$E131&gt;0,VLOOKUP($A124,Feb!$O$4:$T$208,5,FALSE)+Feb!L$4/1000,0)</f>
        <v>0</v>
      </c>
      <c r="AH124" s="16">
        <f t="shared" si="81"/>
        <v>0</v>
      </c>
      <c r="AI124" s="6">
        <f>IF(Mar!$E131&gt;0,VLOOKUP($A124,Mar!$O$4:$R$208,4,FALSE),0)</f>
        <v>0</v>
      </c>
      <c r="AJ124" s="6">
        <f>IF(Mar!$E131&gt;0,VLOOKUP($A124,Mar!$O$4:$T$208,5,FALSE)+Mar!L$4/1000,0)</f>
        <v>0</v>
      </c>
      <c r="AK124" s="16">
        <f t="shared" si="144"/>
        <v>0</v>
      </c>
      <c r="AN124" s="67">
        <f t="shared" si="145"/>
        <v>0</v>
      </c>
      <c r="AQ124" s="1">
        <f t="shared" si="104"/>
        <v>0</v>
      </c>
      <c r="AR124" s="6">
        <f t="shared" si="123"/>
        <v>0</v>
      </c>
      <c r="AS124" s="6">
        <f t="shared" si="124"/>
        <v>0</v>
      </c>
      <c r="AT124" s="6">
        <f t="shared" si="125"/>
        <v>0</v>
      </c>
      <c r="AU124" s="6">
        <f t="shared" si="126"/>
        <v>0</v>
      </c>
      <c r="AV124" s="6">
        <f t="shared" si="127"/>
        <v>0</v>
      </c>
      <c r="AW124" s="6">
        <f t="shared" si="128"/>
        <v>0</v>
      </c>
      <c r="AX124" s="6">
        <f t="shared" si="129"/>
        <v>0</v>
      </c>
      <c r="AY124" s="6">
        <f t="shared" si="130"/>
        <v>0</v>
      </c>
      <c r="AZ124" s="6">
        <f t="shared" si="131"/>
        <v>0</v>
      </c>
      <c r="BA124" s="6">
        <f t="shared" si="132"/>
        <v>0</v>
      </c>
      <c r="BB124" s="6">
        <f t="shared" si="133"/>
        <v>0</v>
      </c>
      <c r="BC124" s="6">
        <f t="shared" si="134"/>
        <v>0</v>
      </c>
      <c r="BD124" s="6">
        <f t="shared" si="103"/>
        <v>0</v>
      </c>
      <c r="BE124" s="1">
        <f t="shared" si="135"/>
        <v>0</v>
      </c>
      <c r="BF124" s="1">
        <f t="shared" si="136"/>
        <v>0</v>
      </c>
      <c r="BG124" s="1">
        <f t="shared" si="137"/>
        <v>0</v>
      </c>
      <c r="BH124" s="1">
        <f t="shared" si="138"/>
        <v>0</v>
      </c>
      <c r="BI124" s="1">
        <f t="shared" si="139"/>
        <v>0</v>
      </c>
      <c r="BJ124" s="1">
        <f t="shared" si="140"/>
        <v>0</v>
      </c>
    </row>
    <row r="125" spans="2:62" x14ac:dyDescent="0.3">
      <c r="B125" s="6">
        <f>IF(Apr!$E130&gt;0,VLOOKUP($A125,Apr!$O$4:$T$211,4,FALSE),0)</f>
        <v>0</v>
      </c>
      <c r="C125" s="6">
        <f>IF(Apr!$E130&gt;0,VLOOKUP($A125,Apr!$O$4:$T$211,5,FALSE)+Apr!L$4/1000,0)</f>
        <v>0</v>
      </c>
      <c r="D125" s="16">
        <f t="shared" si="141"/>
        <v>0</v>
      </c>
      <c r="E125" s="6">
        <f>IF(May!$E129&gt;0,VLOOKUP($A125,May!$O$4:$T$210,4,FALSE),0)</f>
        <v>0</v>
      </c>
      <c r="F125" s="6">
        <f>IF(May!$E129&gt;0,VLOOKUP($A125,May!$O$4:$T$210,5,FALSE)+May!L$4/1000,0)</f>
        <v>0</v>
      </c>
      <c r="G125" s="16">
        <f t="shared" si="142"/>
        <v>0</v>
      </c>
      <c r="H125" s="6">
        <f>IF(Jun!$E134&gt;0,VLOOKUP($A125,Jun!$O$4:$R$210,4,FALSE),0)</f>
        <v>0</v>
      </c>
      <c r="I125" s="6">
        <f>IF(Jun!$E134&gt;0,VLOOKUP($A125,Jun!$O$4:$T$210,5,FALSE)+Jun!L$4/1000,0)</f>
        <v>0</v>
      </c>
      <c r="J125" s="16">
        <f t="shared" si="143"/>
        <v>0</v>
      </c>
      <c r="K125" s="6">
        <f>IF(Jul!$E131&gt;0,VLOOKUP($A125,Jul!$O$4:$R$207,4,FALSE),0)</f>
        <v>0</v>
      </c>
      <c r="L125" s="6">
        <f>IF(Jul!$E131&gt;0,VLOOKUP($A125,Jul!$O$4:$T$207,5,FALSE)+Jul!$L$4/1000,0)</f>
        <v>0</v>
      </c>
      <c r="M125" s="16">
        <f t="shared" si="74"/>
        <v>0</v>
      </c>
      <c r="N125" s="6">
        <f>IF(Aug!$E131&gt;0,VLOOKUP($A125,Aug!$O$4:$R$207,4,FALSE),0)</f>
        <v>0</v>
      </c>
      <c r="O125" s="6">
        <f>IF(Aug!$E131&gt;0,VLOOKUP($A125,Aug!$O$4:$T$207,5,FALSE)+Aug!L$4/1000,0)</f>
        <v>0</v>
      </c>
      <c r="P125" s="16">
        <f t="shared" si="75"/>
        <v>0</v>
      </c>
      <c r="Q125" s="6">
        <f>IF(Sep!$E131&gt;0,VLOOKUP($A125,Sep!$O$4:$R$207,4,FALSE),0)</f>
        <v>0</v>
      </c>
      <c r="R125" s="6">
        <f>IF(Sep!$E131&gt;0,VLOOKUP($A125,Sep!$O$4:$T$207,5,FALSE)+Sep!L$4/1000,0)</f>
        <v>0</v>
      </c>
      <c r="S125" s="16">
        <f t="shared" si="76"/>
        <v>0</v>
      </c>
      <c r="T125" s="6">
        <f>IF(Oct!$E131&gt;0,VLOOKUP($A125,Oct!$O$4:$R$207,4,FALSE),0)</f>
        <v>0</v>
      </c>
      <c r="U125" s="6">
        <f>IF(Oct!$E131&gt;0,VLOOKUP($A125,Oct!$O$4:$T$207,5,FALSE)+Oct!L$4/1000,0)</f>
        <v>0</v>
      </c>
      <c r="V125" s="16">
        <f t="shared" si="77"/>
        <v>0</v>
      </c>
      <c r="W125" s="6">
        <f>IF(Nov!$E132&gt;0,VLOOKUP($A125,Nov!$O$4:$R$208,4,FALSE),0)</f>
        <v>0</v>
      </c>
      <c r="X125" s="6">
        <f>IF(Nov!$E132&gt;0,VLOOKUP($A125,Nov!$O$4:$T$208,5,FALSE)+Nov!L$4/1000,0)</f>
        <v>0</v>
      </c>
      <c r="Y125" s="16">
        <f t="shared" si="78"/>
        <v>0</v>
      </c>
      <c r="Z125" s="6">
        <f>IF(Dec!$E132&gt;0,VLOOKUP($A125,Dec!$O$4:$R$208,4,FALSE),0)</f>
        <v>0</v>
      </c>
      <c r="AA125" s="6">
        <f>IF(Dec!$E132&gt;0,VLOOKUP($A125,Dec!$O$4:$T$208,5,FALSE)+Dec!L$4/1000,0)</f>
        <v>0</v>
      </c>
      <c r="AB125" s="16">
        <f t="shared" si="79"/>
        <v>0</v>
      </c>
      <c r="AC125" s="6">
        <f>IF(Jan!$E132&gt;0,VLOOKUP($A125,Jan!$O$4:$R$208,4,FALSE),0)</f>
        <v>0</v>
      </c>
      <c r="AD125" s="6">
        <f>IF(Jan!$E132&gt;0,VLOOKUP($A125,Jan!$O$4:$T$208,5,FALSE)+Jan!L$4/1000,0)</f>
        <v>0</v>
      </c>
      <c r="AE125" s="16">
        <f t="shared" si="80"/>
        <v>0</v>
      </c>
      <c r="AF125" s="6">
        <f>IF(Feb!$E132&gt;0,VLOOKUP($A125,Feb!$O$4:$R$208,4,FALSE),0)</f>
        <v>0</v>
      </c>
      <c r="AG125" s="6">
        <f>IF(Feb!$E132&gt;0,VLOOKUP($A125,Feb!$O$4:$T$208,5,FALSE)+Feb!L$4/1000,0)</f>
        <v>0</v>
      </c>
      <c r="AH125" s="16">
        <f t="shared" si="81"/>
        <v>0</v>
      </c>
      <c r="AI125" s="6">
        <f>IF(Mar!$E132&gt;0,VLOOKUP($A125,Mar!$O$4:$R$208,4,FALSE),0)</f>
        <v>0</v>
      </c>
      <c r="AJ125" s="6">
        <f>IF(Mar!$E132&gt;0,VLOOKUP($A125,Mar!$O$4:$T$208,5,FALSE)+Mar!L$4/1000,0)</f>
        <v>0</v>
      </c>
      <c r="AK125" s="16">
        <f t="shared" si="144"/>
        <v>0</v>
      </c>
      <c r="AN125" s="67">
        <f t="shared" si="145"/>
        <v>0</v>
      </c>
      <c r="AQ125" s="1">
        <f t="shared" si="104"/>
        <v>0</v>
      </c>
      <c r="AR125" s="6">
        <f t="shared" si="123"/>
        <v>0</v>
      </c>
      <c r="AS125" s="6">
        <f t="shared" si="124"/>
        <v>0</v>
      </c>
      <c r="AT125" s="6">
        <f t="shared" si="125"/>
        <v>0</v>
      </c>
      <c r="AU125" s="6">
        <f t="shared" si="126"/>
        <v>0</v>
      </c>
      <c r="AV125" s="6">
        <f t="shared" si="127"/>
        <v>0</v>
      </c>
      <c r="AW125" s="6">
        <f t="shared" si="128"/>
        <v>0</v>
      </c>
      <c r="AX125" s="6">
        <f t="shared" si="129"/>
        <v>0</v>
      </c>
      <c r="AY125" s="6">
        <f t="shared" si="130"/>
        <v>0</v>
      </c>
      <c r="AZ125" s="6">
        <f t="shared" si="131"/>
        <v>0</v>
      </c>
      <c r="BA125" s="6">
        <f t="shared" si="132"/>
        <v>0</v>
      </c>
      <c r="BB125" s="6">
        <f t="shared" si="133"/>
        <v>0</v>
      </c>
      <c r="BC125" s="6">
        <f t="shared" si="134"/>
        <v>0</v>
      </c>
      <c r="BD125" s="6">
        <f t="shared" si="103"/>
        <v>0</v>
      </c>
      <c r="BE125" s="1">
        <f t="shared" si="135"/>
        <v>0</v>
      </c>
      <c r="BF125" s="1">
        <f t="shared" si="136"/>
        <v>0</v>
      </c>
      <c r="BG125" s="1">
        <f t="shared" si="137"/>
        <v>0</v>
      </c>
      <c r="BH125" s="1">
        <f t="shared" si="138"/>
        <v>0</v>
      </c>
      <c r="BI125" s="1">
        <f t="shared" si="139"/>
        <v>0</v>
      </c>
      <c r="BJ125" s="1">
        <f t="shared" si="140"/>
        <v>0</v>
      </c>
    </row>
    <row r="126" spans="2:62" x14ac:dyDescent="0.3">
      <c r="B126" s="6">
        <f>IF(Apr!$E131&gt;0,VLOOKUP($A126,Apr!$O$4:$T$211,4,FALSE),0)</f>
        <v>0</v>
      </c>
      <c r="C126" s="6">
        <f>IF(Apr!$E131&gt;0,VLOOKUP($A126,Apr!$O$4:$T$211,5,FALSE)+Apr!L$4/1000,0)</f>
        <v>0</v>
      </c>
      <c r="D126" s="16">
        <f t="shared" si="141"/>
        <v>0</v>
      </c>
      <c r="E126" s="6">
        <f>IF(May!$E130&gt;0,VLOOKUP($A126,May!$O$4:$T$210,4,FALSE),0)</f>
        <v>0</v>
      </c>
      <c r="F126" s="6">
        <f>IF(May!$E130&gt;0,VLOOKUP($A126,May!$O$4:$T$210,5,FALSE)+May!L$4/1000,0)</f>
        <v>0</v>
      </c>
      <c r="G126" s="16">
        <f t="shared" si="142"/>
        <v>0</v>
      </c>
      <c r="H126" s="6">
        <f>IF(Jun!$E136&gt;0,VLOOKUP($A126,Jun!$O$4:$R$210,4,FALSE),0)</f>
        <v>0</v>
      </c>
      <c r="I126" s="6">
        <f>IF(Jun!$E136&gt;0,VLOOKUP($A126,Jun!$O$4:$T$210,5,FALSE)+Jun!L$4/1000,0)</f>
        <v>0</v>
      </c>
      <c r="J126" s="16">
        <f t="shared" si="143"/>
        <v>0</v>
      </c>
      <c r="K126" s="6">
        <f>IF(Jul!$E133&gt;0,VLOOKUP($A126,Jul!$O$4:$R$207,4,FALSE),0)</f>
        <v>0</v>
      </c>
      <c r="L126" s="6">
        <f>IF(Jul!$E133&gt;0,VLOOKUP($A126,Jul!$O$4:$T$207,5,FALSE)+Jul!$L$4/1000,0)</f>
        <v>0</v>
      </c>
      <c r="M126" s="16">
        <f t="shared" si="74"/>
        <v>0</v>
      </c>
      <c r="N126" s="6">
        <f>IF(Aug!$E133&gt;0,VLOOKUP($A126,Aug!$O$4:$R$207,4,FALSE),0)</f>
        <v>0</v>
      </c>
      <c r="O126" s="6">
        <f>IF(Aug!$E133&gt;0,VLOOKUP($A126,Aug!$O$4:$T$207,5,FALSE)+Aug!L$4/1000,0)</f>
        <v>0</v>
      </c>
      <c r="P126" s="16">
        <f t="shared" si="75"/>
        <v>0</v>
      </c>
      <c r="Q126" s="6">
        <f>IF(Sep!$E133&gt;0,VLOOKUP($A126,Sep!$O$4:$R$207,4,FALSE),0)</f>
        <v>0</v>
      </c>
      <c r="R126" s="6">
        <f>IF(Sep!$E133&gt;0,VLOOKUP($A126,Sep!$O$4:$T$207,5,FALSE)+Sep!L$4/1000,0)</f>
        <v>0</v>
      </c>
      <c r="S126" s="16">
        <f t="shared" si="76"/>
        <v>0</v>
      </c>
      <c r="T126" s="6">
        <f>IF(Oct!$E133&gt;0,VLOOKUP($A126,Oct!$O$4:$R$207,4,FALSE),0)</f>
        <v>0</v>
      </c>
      <c r="U126" s="6">
        <f>IF(Oct!$E133&gt;0,VLOOKUP($A126,Oct!$O$4:$T$207,5,FALSE)+Oct!L$4/1000,0)</f>
        <v>0</v>
      </c>
      <c r="V126" s="16">
        <f t="shared" si="77"/>
        <v>0</v>
      </c>
      <c r="W126" s="6">
        <f>IF(Nov!$E134&gt;0,VLOOKUP($A126,Nov!$O$4:$R$208,4,FALSE),0)</f>
        <v>0</v>
      </c>
      <c r="X126" s="6">
        <f>IF(Nov!$E134&gt;0,VLOOKUP($A126,Nov!$O$4:$T$208,5,FALSE)+Nov!L$4/1000,0)</f>
        <v>0</v>
      </c>
      <c r="Y126" s="16">
        <f t="shared" si="78"/>
        <v>0</v>
      </c>
      <c r="Z126" s="6">
        <f>IF(Dec!$E134&gt;0,VLOOKUP($A126,Dec!$O$4:$R$208,4,FALSE),0)</f>
        <v>0</v>
      </c>
      <c r="AA126" s="6">
        <f>IF(Dec!$E134&gt;0,VLOOKUP($A126,Dec!$O$4:$T$208,5,FALSE)+Dec!L$4/1000,0)</f>
        <v>0</v>
      </c>
      <c r="AB126" s="16">
        <f t="shared" si="79"/>
        <v>0</v>
      </c>
      <c r="AC126" s="6">
        <f>IF(Jan!$E134&gt;0,VLOOKUP($A126,Jan!$O$4:$R$208,4,FALSE),0)</f>
        <v>0</v>
      </c>
      <c r="AD126" s="6">
        <f>IF(Jan!$E134&gt;0,VLOOKUP($A126,Jan!$O$4:$T$208,5,FALSE)+Jan!L$4/1000,0)</f>
        <v>0</v>
      </c>
      <c r="AE126" s="16">
        <f t="shared" si="80"/>
        <v>0</v>
      </c>
      <c r="AF126" s="6">
        <f>IF(Feb!$E134&gt;0,VLOOKUP($A126,Feb!$O$4:$R$208,4,FALSE),0)</f>
        <v>0</v>
      </c>
      <c r="AG126" s="6">
        <f>IF(Feb!$E134&gt;0,VLOOKUP($A126,Feb!$O$4:$T$208,5,FALSE)+Feb!L$4/1000,0)</f>
        <v>0</v>
      </c>
      <c r="AH126" s="16">
        <f t="shared" si="81"/>
        <v>0</v>
      </c>
      <c r="AI126" s="6">
        <f>IF(Mar!$E134&gt;0,VLOOKUP($A126,Mar!$O$4:$R$208,4,FALSE),0)</f>
        <v>0</v>
      </c>
      <c r="AJ126" s="6">
        <f>IF(Mar!$E134&gt;0,VLOOKUP($A126,Mar!$O$4:$T$208,5,FALSE)+Mar!L$4/1000,0)</f>
        <v>0</v>
      </c>
      <c r="AK126" s="16">
        <f t="shared" si="144"/>
        <v>0</v>
      </c>
      <c r="AN126" s="67">
        <f t="shared" si="145"/>
        <v>0</v>
      </c>
      <c r="AQ126" s="1">
        <f t="shared" si="104"/>
        <v>0</v>
      </c>
      <c r="AR126" s="6">
        <f t="shared" si="123"/>
        <v>0</v>
      </c>
      <c r="AS126" s="6">
        <f t="shared" si="124"/>
        <v>0</v>
      </c>
      <c r="AT126" s="6">
        <f t="shared" si="125"/>
        <v>0</v>
      </c>
      <c r="AU126" s="6">
        <f t="shared" si="126"/>
        <v>0</v>
      </c>
      <c r="AV126" s="6">
        <f t="shared" si="127"/>
        <v>0</v>
      </c>
      <c r="AW126" s="6">
        <f t="shared" si="128"/>
        <v>0</v>
      </c>
      <c r="AX126" s="6">
        <f t="shared" si="129"/>
        <v>0</v>
      </c>
      <c r="AY126" s="6">
        <f t="shared" si="130"/>
        <v>0</v>
      </c>
      <c r="AZ126" s="6">
        <f t="shared" si="131"/>
        <v>0</v>
      </c>
      <c r="BA126" s="6">
        <f t="shared" si="132"/>
        <v>0</v>
      </c>
      <c r="BB126" s="6">
        <f t="shared" si="133"/>
        <v>0</v>
      </c>
      <c r="BC126" s="6">
        <f t="shared" si="134"/>
        <v>0</v>
      </c>
      <c r="BD126" s="6">
        <f t="shared" si="103"/>
        <v>0</v>
      </c>
      <c r="BE126" s="1">
        <f t="shared" si="135"/>
        <v>0</v>
      </c>
      <c r="BF126" s="1">
        <f t="shared" si="136"/>
        <v>0</v>
      </c>
      <c r="BG126" s="1">
        <f t="shared" si="137"/>
        <v>0</v>
      </c>
      <c r="BH126" s="1">
        <f t="shared" si="138"/>
        <v>0</v>
      </c>
      <c r="BI126" s="1">
        <f t="shared" si="139"/>
        <v>0</v>
      </c>
      <c r="BJ126" s="1">
        <f t="shared" si="140"/>
        <v>0</v>
      </c>
    </row>
    <row r="127" spans="2:62" x14ac:dyDescent="0.3">
      <c r="B127" s="6">
        <f>IF(Apr!$E132&gt;0,VLOOKUP($A127,Apr!$O$4:$T$211,4,FALSE),0)</f>
        <v>0</v>
      </c>
      <c r="C127" s="6">
        <f>IF(Apr!$E132&gt;0,VLOOKUP($A127,Apr!$O$4:$T$211,5,FALSE)+Apr!L$4/1000,0)</f>
        <v>0</v>
      </c>
      <c r="D127" s="16">
        <f t="shared" si="141"/>
        <v>0</v>
      </c>
      <c r="E127" s="6">
        <f>IF(May!$E131&gt;0,VLOOKUP($A127,May!$O$4:$T$210,4,FALSE),0)</f>
        <v>0</v>
      </c>
      <c r="F127" s="6">
        <f>IF(May!$E131&gt;0,VLOOKUP($A127,May!$O$4:$T$210,5,FALSE)+May!L$4/1000,0)</f>
        <v>0</v>
      </c>
      <c r="G127" s="16">
        <f t="shared" si="142"/>
        <v>0</v>
      </c>
      <c r="H127" s="6">
        <f>IF(Jun!$E137&gt;0,VLOOKUP($A127,Jun!$O$4:$R$210,4,FALSE),0)</f>
        <v>0</v>
      </c>
      <c r="I127" s="6">
        <f>IF(Jun!$E137&gt;0,VLOOKUP($A127,Jun!$O$4:$T$210,5,FALSE)+Jun!L$4/1000,0)</f>
        <v>0</v>
      </c>
      <c r="J127" s="16">
        <f t="shared" si="143"/>
        <v>0</v>
      </c>
      <c r="K127" s="6">
        <f>IF(Jul!$E134&gt;0,VLOOKUP($A127,Jul!$O$4:$R$207,4,FALSE),0)</f>
        <v>0</v>
      </c>
      <c r="L127" s="6">
        <f>IF(Jul!$E134&gt;0,VLOOKUP($A127,Jul!$O$4:$T$207,5,FALSE)+Jul!$L$4/1000,0)</f>
        <v>0</v>
      </c>
      <c r="M127" s="16">
        <f t="shared" si="74"/>
        <v>0</v>
      </c>
      <c r="N127" s="6">
        <f>IF(Aug!$E134&gt;0,VLOOKUP($A127,Aug!$O$4:$R$207,4,FALSE),0)</f>
        <v>0</v>
      </c>
      <c r="O127" s="6">
        <f>IF(Aug!$E134&gt;0,VLOOKUP($A127,Aug!$O$4:$T$207,5,FALSE)+Aug!L$4/1000,0)</f>
        <v>0</v>
      </c>
      <c r="P127" s="16">
        <f t="shared" si="75"/>
        <v>0</v>
      </c>
      <c r="Q127" s="6">
        <f>IF(Sep!$E134&gt;0,VLOOKUP($A127,Sep!$O$4:$R$207,4,FALSE),0)</f>
        <v>0</v>
      </c>
      <c r="R127" s="6">
        <f>IF(Sep!$E134&gt;0,VLOOKUP($A127,Sep!$O$4:$T$207,5,FALSE)+Sep!L$4/1000,0)</f>
        <v>0</v>
      </c>
      <c r="S127" s="16">
        <f t="shared" si="76"/>
        <v>0</v>
      </c>
      <c r="T127" s="6">
        <f>IF(Oct!$E134&gt;0,VLOOKUP($A127,Oct!$O$4:$R$207,4,FALSE),0)</f>
        <v>0</v>
      </c>
      <c r="U127" s="6">
        <f>IF(Oct!$E134&gt;0,VLOOKUP($A127,Oct!$O$4:$T$207,5,FALSE)+Oct!L$4/1000,0)</f>
        <v>0</v>
      </c>
      <c r="V127" s="16">
        <f t="shared" si="77"/>
        <v>0</v>
      </c>
      <c r="W127" s="6">
        <f>IF(Nov!$E135&gt;0,VLOOKUP($A127,Nov!$O$4:$R$208,4,FALSE),0)</f>
        <v>0</v>
      </c>
      <c r="X127" s="6">
        <f>IF(Nov!$E135&gt;0,VLOOKUP($A127,Nov!$O$4:$T$208,5,FALSE)+Nov!L$4/1000,0)</f>
        <v>0</v>
      </c>
      <c r="Y127" s="16">
        <f t="shared" si="78"/>
        <v>0</v>
      </c>
      <c r="Z127" s="6">
        <f>IF(Dec!$E135&gt;0,VLOOKUP($A127,Dec!$O$4:$R$208,4,FALSE),0)</f>
        <v>0</v>
      </c>
      <c r="AA127" s="6">
        <f>IF(Dec!$E135&gt;0,VLOOKUP($A127,Dec!$O$4:$T$208,5,FALSE)+Dec!L$4/1000,0)</f>
        <v>0</v>
      </c>
      <c r="AB127" s="16">
        <f t="shared" si="79"/>
        <v>0</v>
      </c>
      <c r="AC127" s="6">
        <f>IF(Jan!$E135&gt;0,VLOOKUP($A127,Jan!$O$4:$R$208,4,FALSE),0)</f>
        <v>0</v>
      </c>
      <c r="AD127" s="6">
        <f>IF(Jan!$E135&gt;0,VLOOKUP($A127,Jan!$O$4:$T$208,5,FALSE)+Jan!L$4/1000,0)</f>
        <v>0</v>
      </c>
      <c r="AE127" s="16">
        <f t="shared" si="80"/>
        <v>0</v>
      </c>
      <c r="AF127" s="6">
        <f>IF(Feb!$E135&gt;0,VLOOKUP($A127,Feb!$O$4:$R$208,4,FALSE),0)</f>
        <v>0</v>
      </c>
      <c r="AG127" s="6">
        <f>IF(Feb!$E135&gt;0,VLOOKUP($A127,Feb!$O$4:$T$208,5,FALSE)+Feb!L$4/1000,0)</f>
        <v>0</v>
      </c>
      <c r="AH127" s="16">
        <f t="shared" si="81"/>
        <v>0</v>
      </c>
      <c r="AI127" s="6">
        <f>IF(Mar!$E135&gt;0,VLOOKUP($A127,Mar!$O$4:$R$208,4,FALSE),0)</f>
        <v>0</v>
      </c>
      <c r="AJ127" s="6">
        <f>IF(Mar!$E135&gt;0,VLOOKUP($A127,Mar!$O$4:$T$208,5,FALSE)+Mar!L$4/1000,0)</f>
        <v>0</v>
      </c>
      <c r="AK127" s="16">
        <f t="shared" si="144"/>
        <v>0</v>
      </c>
      <c r="AN127" s="67">
        <f t="shared" si="145"/>
        <v>0</v>
      </c>
      <c r="AQ127" s="1">
        <f t="shared" si="104"/>
        <v>0</v>
      </c>
      <c r="AR127" s="6">
        <f t="shared" si="123"/>
        <v>0</v>
      </c>
      <c r="AS127" s="6">
        <f t="shared" si="124"/>
        <v>0</v>
      </c>
      <c r="AT127" s="6">
        <f t="shared" si="125"/>
        <v>0</v>
      </c>
      <c r="AU127" s="6">
        <f t="shared" si="126"/>
        <v>0</v>
      </c>
      <c r="AV127" s="6">
        <f t="shared" si="127"/>
        <v>0</v>
      </c>
      <c r="AW127" s="6">
        <f t="shared" si="128"/>
        <v>0</v>
      </c>
      <c r="AX127" s="6">
        <f t="shared" si="129"/>
        <v>0</v>
      </c>
      <c r="AY127" s="6">
        <f t="shared" si="130"/>
        <v>0</v>
      </c>
      <c r="AZ127" s="6">
        <f t="shared" si="131"/>
        <v>0</v>
      </c>
      <c r="BA127" s="6">
        <f t="shared" si="132"/>
        <v>0</v>
      </c>
      <c r="BB127" s="6">
        <f t="shared" si="133"/>
        <v>0</v>
      </c>
      <c r="BC127" s="6">
        <f t="shared" si="134"/>
        <v>0</v>
      </c>
      <c r="BD127" s="6">
        <f t="shared" si="103"/>
        <v>0</v>
      </c>
      <c r="BE127" s="1">
        <f t="shared" si="135"/>
        <v>0</v>
      </c>
      <c r="BF127" s="1">
        <f t="shared" si="136"/>
        <v>0</v>
      </c>
      <c r="BG127" s="1">
        <f t="shared" si="137"/>
        <v>0</v>
      </c>
      <c r="BH127" s="1">
        <f t="shared" si="138"/>
        <v>0</v>
      </c>
      <c r="BI127" s="1">
        <f t="shared" si="139"/>
        <v>0</v>
      </c>
      <c r="BJ127" s="1">
        <f t="shared" si="140"/>
        <v>0</v>
      </c>
    </row>
    <row r="128" spans="2:62" x14ac:dyDescent="0.3">
      <c r="B128" s="6">
        <f>IF(Apr!$E133&gt;0,VLOOKUP($A128,Apr!$O$4:$T$211,4,FALSE),0)</f>
        <v>0</v>
      </c>
      <c r="C128" s="6">
        <f>IF(Apr!$E133&gt;0,VLOOKUP($A128,Apr!$O$4:$T$211,5,FALSE)+Apr!L$4/1000,0)</f>
        <v>0</v>
      </c>
      <c r="D128" s="16">
        <f t="shared" si="141"/>
        <v>0</v>
      </c>
      <c r="E128" s="6">
        <f>IF(May!$E132&gt;0,VLOOKUP($A128,May!$O$4:$T$210,4,FALSE),0)</f>
        <v>0</v>
      </c>
      <c r="F128" s="6">
        <f>IF(May!$E132&gt;0,VLOOKUP($A128,May!$O$4:$T$210,5,FALSE)+May!L$4/1000,0)</f>
        <v>0</v>
      </c>
      <c r="G128" s="16">
        <f t="shared" si="142"/>
        <v>0</v>
      </c>
      <c r="H128" s="6">
        <f>IF(Jun!$E138&gt;0,VLOOKUP($A128,Jun!$O$4:$R$210,4,FALSE),0)</f>
        <v>0</v>
      </c>
      <c r="I128" s="6">
        <f>IF(Jun!$E138&gt;0,VLOOKUP($A128,Jun!$O$4:$T$210,5,FALSE)+Jun!L$4/1000,0)</f>
        <v>0</v>
      </c>
      <c r="J128" s="16">
        <f t="shared" si="143"/>
        <v>0</v>
      </c>
      <c r="K128" s="6">
        <f>IF(Jul!$E135&gt;0,VLOOKUP($A128,Jul!$O$4:$R$207,4,FALSE),0)</f>
        <v>0</v>
      </c>
      <c r="L128" s="6">
        <f>IF(Jul!$E135&gt;0,VLOOKUP($A128,Jul!$O$4:$T$207,5,FALSE)+Jul!$L$4/1000,0)</f>
        <v>0</v>
      </c>
      <c r="M128" s="16">
        <f t="shared" si="74"/>
        <v>0</v>
      </c>
      <c r="N128" s="6">
        <f>IF(Aug!$E135&gt;0,VLOOKUP($A128,Aug!$O$4:$R$207,4,FALSE),0)</f>
        <v>0</v>
      </c>
      <c r="O128" s="6">
        <f>IF(Aug!$E135&gt;0,VLOOKUP($A128,Aug!$O$4:$T$207,5,FALSE)+Aug!L$4/1000,0)</f>
        <v>0</v>
      </c>
      <c r="P128" s="16">
        <f t="shared" si="75"/>
        <v>0</v>
      </c>
      <c r="Q128" s="6">
        <f>IF(Sep!$E135&gt;0,VLOOKUP($A128,Sep!$O$4:$R$207,4,FALSE),0)</f>
        <v>0</v>
      </c>
      <c r="R128" s="6">
        <f>IF(Sep!$E135&gt;0,VLOOKUP($A128,Sep!$O$4:$T$207,5,FALSE)+Sep!L$4/1000,0)</f>
        <v>0</v>
      </c>
      <c r="S128" s="16">
        <f t="shared" si="76"/>
        <v>0</v>
      </c>
      <c r="T128" s="6">
        <f>IF(Oct!$E135&gt;0,VLOOKUP($A128,Oct!$O$4:$R$207,4,FALSE),0)</f>
        <v>0</v>
      </c>
      <c r="U128" s="6">
        <f>IF(Oct!$E135&gt;0,VLOOKUP($A128,Oct!$O$4:$T$207,5,FALSE)+Oct!L$4/1000,0)</f>
        <v>0</v>
      </c>
      <c r="V128" s="16">
        <f t="shared" si="77"/>
        <v>0</v>
      </c>
      <c r="W128" s="6">
        <f>IF(Nov!$E136&gt;0,VLOOKUP($A128,Nov!$O$4:$R$208,4,FALSE),0)</f>
        <v>0</v>
      </c>
      <c r="X128" s="6">
        <f>IF(Nov!$E136&gt;0,VLOOKUP($A128,Nov!$O$4:$T$208,5,FALSE)+Nov!L$4/1000,0)</f>
        <v>0</v>
      </c>
      <c r="Y128" s="16">
        <f t="shared" si="78"/>
        <v>0</v>
      </c>
      <c r="Z128" s="6">
        <f>IF(Dec!$E136&gt;0,VLOOKUP($A128,Dec!$O$4:$R$208,4,FALSE),0)</f>
        <v>0</v>
      </c>
      <c r="AA128" s="6">
        <f>IF(Dec!$E136&gt;0,VLOOKUP($A128,Dec!$O$4:$T$208,5,FALSE)+Dec!L$4/1000,0)</f>
        <v>0</v>
      </c>
      <c r="AB128" s="16">
        <f t="shared" si="79"/>
        <v>0</v>
      </c>
      <c r="AC128" s="6">
        <f>IF(Jan!$E136&gt;0,VLOOKUP($A128,Jan!$O$4:$R$208,4,FALSE),0)</f>
        <v>0</v>
      </c>
      <c r="AD128" s="6">
        <f>IF(Jan!$E136&gt;0,VLOOKUP($A128,Jan!$O$4:$T$208,5,FALSE)+Jan!L$4/1000,0)</f>
        <v>0</v>
      </c>
      <c r="AE128" s="16">
        <f t="shared" si="80"/>
        <v>0</v>
      </c>
      <c r="AF128" s="6">
        <f>IF(Feb!$E136&gt;0,VLOOKUP($A128,Feb!$O$4:$R$208,4,FALSE),0)</f>
        <v>0</v>
      </c>
      <c r="AG128" s="6">
        <f>IF(Feb!$E136&gt;0,VLOOKUP($A128,Feb!$O$4:$T$208,5,FALSE)+Feb!L$4/1000,0)</f>
        <v>0</v>
      </c>
      <c r="AH128" s="16">
        <f t="shared" si="81"/>
        <v>0</v>
      </c>
      <c r="AI128" s="6">
        <f>IF(Mar!$E136&gt;0,VLOOKUP($A128,Mar!$O$4:$R$208,4,FALSE),0)</f>
        <v>0</v>
      </c>
      <c r="AJ128" s="6">
        <f>IF(Mar!$E136&gt;0,VLOOKUP($A128,Mar!$O$4:$T$208,5,FALSE)+Mar!L$4/1000,0)</f>
        <v>0</v>
      </c>
      <c r="AK128" s="16">
        <f t="shared" si="144"/>
        <v>0</v>
      </c>
      <c r="AN128" s="67">
        <f t="shared" si="145"/>
        <v>0</v>
      </c>
      <c r="AQ128" s="1">
        <f t="shared" si="104"/>
        <v>0</v>
      </c>
      <c r="AR128" s="6">
        <f t="shared" si="123"/>
        <v>0</v>
      </c>
      <c r="AS128" s="6">
        <f t="shared" si="124"/>
        <v>0</v>
      </c>
      <c r="AT128" s="6">
        <f t="shared" si="125"/>
        <v>0</v>
      </c>
      <c r="AU128" s="6">
        <f t="shared" si="126"/>
        <v>0</v>
      </c>
      <c r="AV128" s="6">
        <f t="shared" si="127"/>
        <v>0</v>
      </c>
      <c r="AW128" s="6">
        <f t="shared" si="128"/>
        <v>0</v>
      </c>
      <c r="AX128" s="6">
        <f t="shared" si="129"/>
        <v>0</v>
      </c>
      <c r="AY128" s="6">
        <f t="shared" si="130"/>
        <v>0</v>
      </c>
      <c r="AZ128" s="6">
        <f t="shared" si="131"/>
        <v>0</v>
      </c>
      <c r="BA128" s="6">
        <f t="shared" si="132"/>
        <v>0</v>
      </c>
      <c r="BB128" s="6">
        <f t="shared" si="133"/>
        <v>0</v>
      </c>
      <c r="BC128" s="6">
        <f t="shared" si="134"/>
        <v>0</v>
      </c>
      <c r="BD128" s="6">
        <f t="shared" si="103"/>
        <v>0</v>
      </c>
      <c r="BE128" s="1">
        <f t="shared" si="135"/>
        <v>0</v>
      </c>
      <c r="BF128" s="1">
        <f t="shared" si="136"/>
        <v>0</v>
      </c>
      <c r="BG128" s="1">
        <f t="shared" si="137"/>
        <v>0</v>
      </c>
      <c r="BH128" s="1">
        <f t="shared" si="138"/>
        <v>0</v>
      </c>
      <c r="BI128" s="1">
        <f t="shared" si="139"/>
        <v>0</v>
      </c>
      <c r="BJ128" s="1">
        <f t="shared" si="140"/>
        <v>0</v>
      </c>
    </row>
    <row r="129" spans="1:62" x14ac:dyDescent="0.3">
      <c r="B129" s="6">
        <f>IF(Apr!$E134&gt;0,VLOOKUP($A129,Apr!$O$4:$T$211,4,FALSE),0)</f>
        <v>0</v>
      </c>
      <c r="C129" s="6">
        <f>IF(Apr!$E134&gt;0,VLOOKUP($A129,Apr!$O$4:$T$211,5,FALSE)+Apr!L$4/1000,0)</f>
        <v>0</v>
      </c>
      <c r="D129" s="16">
        <f t="shared" si="141"/>
        <v>0</v>
      </c>
      <c r="E129" s="6">
        <f>IF(May!$E133&gt;0,VLOOKUP($A129,May!$O$4:$T$210,4,FALSE),0)</f>
        <v>0</v>
      </c>
      <c r="F129" s="6">
        <f>IF(May!$E133&gt;0,VLOOKUP($A129,May!$O$4:$T$210,5,FALSE)+May!L$4/1000,0)</f>
        <v>0</v>
      </c>
      <c r="G129" s="16">
        <f t="shared" si="142"/>
        <v>0</v>
      </c>
      <c r="H129" s="6">
        <f>IF(Jun!$E139&gt;0,VLOOKUP($A129,Jun!$O$4:$R$210,4,FALSE),0)</f>
        <v>0</v>
      </c>
      <c r="I129" s="6">
        <f>IF(Jun!$E139&gt;0,VLOOKUP($A129,Jun!$O$4:$T$210,5,FALSE)+Jun!L$4/1000,0)</f>
        <v>0</v>
      </c>
      <c r="J129" s="16">
        <f t="shared" si="143"/>
        <v>0</v>
      </c>
      <c r="K129" s="6">
        <f>IF(Jul!$E136&gt;0,VLOOKUP($A129,Jul!$O$4:$R$207,4,FALSE),0)</f>
        <v>0</v>
      </c>
      <c r="L129" s="6">
        <f>IF(Jul!$E136&gt;0,VLOOKUP($A129,Jul!$O$4:$T$207,5,FALSE)+Jul!$L$4/1000,0)</f>
        <v>0</v>
      </c>
      <c r="M129" s="16">
        <f t="shared" si="74"/>
        <v>0</v>
      </c>
      <c r="N129" s="6">
        <f>IF(Aug!$E136&gt;0,VLOOKUP($A129,Aug!$O$4:$R$207,4,FALSE),0)</f>
        <v>0</v>
      </c>
      <c r="O129" s="6">
        <f>IF(Aug!$E136&gt;0,VLOOKUP($A129,Aug!$O$4:$T$207,5,FALSE)+Aug!L$4/1000,0)</f>
        <v>0</v>
      </c>
      <c r="P129" s="16">
        <f t="shared" si="75"/>
        <v>0</v>
      </c>
      <c r="Q129" s="6">
        <f>IF(Sep!$E136&gt;0,VLOOKUP($A129,Sep!$O$4:$R$207,4,FALSE),0)</f>
        <v>0</v>
      </c>
      <c r="R129" s="6">
        <f>IF(Sep!$E136&gt;0,VLOOKUP($A129,Sep!$O$4:$T$207,5,FALSE)+Sep!L$4/1000,0)</f>
        <v>0</v>
      </c>
      <c r="S129" s="16">
        <f t="shared" si="76"/>
        <v>0</v>
      </c>
      <c r="T129" s="6">
        <f>IF(Oct!$E136&gt;0,VLOOKUP($A129,Oct!$O$4:$R$207,4,FALSE),0)</f>
        <v>0</v>
      </c>
      <c r="U129" s="6">
        <f>IF(Oct!$E136&gt;0,VLOOKUP($A129,Oct!$O$4:$T$207,5,FALSE)+Oct!L$4/1000,0)</f>
        <v>0</v>
      </c>
      <c r="V129" s="16">
        <f t="shared" si="77"/>
        <v>0</v>
      </c>
      <c r="W129" s="6">
        <f>IF(Nov!$E137&gt;0,VLOOKUP($A129,Nov!$O$4:$R$208,4,FALSE),0)</f>
        <v>0</v>
      </c>
      <c r="X129" s="6">
        <f>IF(Nov!$E137&gt;0,VLOOKUP($A129,Nov!$O$4:$T$208,5,FALSE)+Nov!L$4/1000,0)</f>
        <v>0</v>
      </c>
      <c r="Y129" s="16">
        <f t="shared" si="78"/>
        <v>0</v>
      </c>
      <c r="Z129" s="6">
        <f>IF(Dec!$E137&gt;0,VLOOKUP($A129,Dec!$O$4:$R$208,4,FALSE),0)</f>
        <v>0</v>
      </c>
      <c r="AA129" s="6">
        <f>IF(Dec!$E137&gt;0,VLOOKUP($A129,Dec!$O$4:$T$208,5,FALSE)+Dec!L$4/1000,0)</f>
        <v>0</v>
      </c>
      <c r="AB129" s="16">
        <f t="shared" si="79"/>
        <v>0</v>
      </c>
      <c r="AC129" s="6">
        <f>IF(Jan!$E137&gt;0,VLOOKUP($A129,Jan!$O$4:$R$208,4,FALSE),0)</f>
        <v>0</v>
      </c>
      <c r="AD129" s="6">
        <f>IF(Jan!$E137&gt;0,VLOOKUP($A129,Jan!$O$4:$T$208,5,FALSE)+Jan!L$4/1000,0)</f>
        <v>0</v>
      </c>
      <c r="AE129" s="16">
        <f t="shared" si="80"/>
        <v>0</v>
      </c>
      <c r="AF129" s="6">
        <f>IF(Feb!$E137&gt;0,VLOOKUP($A129,Feb!$O$4:$R$208,4,FALSE),0)</f>
        <v>0</v>
      </c>
      <c r="AG129" s="6">
        <f>IF(Feb!$E137&gt;0,VLOOKUP($A129,Feb!$O$4:$T$208,5,FALSE)+Feb!L$4/1000,0)</f>
        <v>0</v>
      </c>
      <c r="AH129" s="16">
        <f t="shared" si="81"/>
        <v>0</v>
      </c>
      <c r="AI129" s="6">
        <f>IF(Mar!$E137&gt;0,VLOOKUP($A129,Mar!$O$4:$R$208,4,FALSE),0)</f>
        <v>0</v>
      </c>
      <c r="AJ129" s="6">
        <f>IF(Mar!$E137&gt;0,VLOOKUP($A129,Mar!$O$4:$T$208,5,FALSE)+Mar!L$4/1000,0)</f>
        <v>0</v>
      </c>
      <c r="AK129" s="16">
        <f t="shared" si="144"/>
        <v>0</v>
      </c>
      <c r="AN129" s="67">
        <f t="shared" si="145"/>
        <v>0</v>
      </c>
      <c r="AQ129" s="1">
        <f t="shared" si="104"/>
        <v>0</v>
      </c>
      <c r="AR129" s="6">
        <f t="shared" si="123"/>
        <v>0</v>
      </c>
      <c r="AS129" s="6">
        <f t="shared" si="124"/>
        <v>0</v>
      </c>
      <c r="AT129" s="6">
        <f t="shared" si="125"/>
        <v>0</v>
      </c>
      <c r="AU129" s="6">
        <f t="shared" si="126"/>
        <v>0</v>
      </c>
      <c r="AV129" s="6">
        <f t="shared" si="127"/>
        <v>0</v>
      </c>
      <c r="AW129" s="6">
        <f t="shared" si="128"/>
        <v>0</v>
      </c>
      <c r="AX129" s="6">
        <f t="shared" si="129"/>
        <v>0</v>
      </c>
      <c r="AY129" s="6">
        <f t="shared" si="130"/>
        <v>0</v>
      </c>
      <c r="AZ129" s="6">
        <f t="shared" si="131"/>
        <v>0</v>
      </c>
      <c r="BA129" s="6">
        <f t="shared" si="132"/>
        <v>0</v>
      </c>
      <c r="BB129" s="6">
        <f t="shared" si="133"/>
        <v>0</v>
      </c>
      <c r="BC129" s="6">
        <f t="shared" si="134"/>
        <v>0</v>
      </c>
      <c r="BD129" s="6">
        <f t="shared" si="103"/>
        <v>0</v>
      </c>
      <c r="BE129" s="1">
        <f t="shared" si="135"/>
        <v>0</v>
      </c>
      <c r="BF129" s="1">
        <f t="shared" si="136"/>
        <v>0</v>
      </c>
      <c r="BG129" s="1">
        <f t="shared" si="137"/>
        <v>0</v>
      </c>
      <c r="BH129" s="1">
        <f t="shared" si="138"/>
        <v>0</v>
      </c>
      <c r="BI129" s="1">
        <f t="shared" si="139"/>
        <v>0</v>
      </c>
      <c r="BJ129" s="1">
        <f t="shared" si="140"/>
        <v>0</v>
      </c>
    </row>
    <row r="130" spans="1:62" x14ac:dyDescent="0.3">
      <c r="B130" s="6">
        <f>IF(Apr!$E135&gt;0,VLOOKUP($A130,Apr!$O$4:$T$211,4,FALSE),0)</f>
        <v>0</v>
      </c>
      <c r="C130" s="6">
        <f>IF(Apr!$E135&gt;0,VLOOKUP($A130,Apr!$O$4:$T$211,5,FALSE)+Apr!L$4/1000,0)</f>
        <v>0</v>
      </c>
      <c r="D130" s="16">
        <f t="shared" ref="D130:D161" si="146">B130+B130/1000+C130</f>
        <v>0</v>
      </c>
      <c r="E130" s="6">
        <f>IF(May!$E134&gt;0,VLOOKUP($A130,May!$O$4:$T$210,4,FALSE),0)</f>
        <v>0</v>
      </c>
      <c r="F130" s="6">
        <f>IF(May!$E134&gt;0,VLOOKUP($A130,May!$O$4:$T$210,5,FALSE)+May!L$4/1000,0)</f>
        <v>0</v>
      </c>
      <c r="G130" s="16">
        <f t="shared" ref="G130:G161" si="147">E130+E130/1000+F130</f>
        <v>0</v>
      </c>
      <c r="H130" s="6">
        <f>IF(Jun!$E140&gt;0,VLOOKUP($A130,Jun!$O$4:$R$210,4,FALSE),0)</f>
        <v>0</v>
      </c>
      <c r="I130" s="6">
        <f>IF(Jun!$E140&gt;0,VLOOKUP($A130,Jun!$O$4:$T$210,5,FALSE)+Jun!L$4/1000,0)</f>
        <v>0</v>
      </c>
      <c r="J130" s="16">
        <f t="shared" ref="J130:J161" si="148">H130+H130/1000+I130</f>
        <v>0</v>
      </c>
      <c r="K130" s="6">
        <f>IF(Jul!$E137&gt;0,VLOOKUP($A130,Jul!$O$4:$R$207,4,FALSE),0)</f>
        <v>0</v>
      </c>
      <c r="L130" s="6">
        <f>IF(Jul!$E137&gt;0,VLOOKUP($A130,Jul!$O$4:$T$207,5,FALSE)+Jul!$L$4/1000,0)</f>
        <v>0</v>
      </c>
      <c r="M130" s="16">
        <f t="shared" ref="M130:M193" si="149">K130+K130/1000+L130</f>
        <v>0</v>
      </c>
      <c r="N130" s="6">
        <f>IF(Aug!$E137&gt;0,VLOOKUP($A130,Aug!$O$4:$R$207,4,FALSE),0)</f>
        <v>0</v>
      </c>
      <c r="O130" s="6">
        <f>IF(Aug!$E137&gt;0,VLOOKUP($A130,Aug!$O$4:$T$207,5,FALSE)+Aug!L$4/1000,0)</f>
        <v>0</v>
      </c>
      <c r="P130" s="16">
        <f t="shared" ref="P130:P193" si="150">N130+N130/1000+O130</f>
        <v>0</v>
      </c>
      <c r="Q130" s="6">
        <f>IF(Sep!$E137&gt;0,VLOOKUP($A130,Sep!$O$4:$R$207,4,FALSE),0)</f>
        <v>0</v>
      </c>
      <c r="R130" s="6">
        <f>IF(Sep!$E137&gt;0,VLOOKUP($A130,Sep!$O$4:$T$207,5,FALSE)+Sep!L$4/1000,0)</f>
        <v>0</v>
      </c>
      <c r="S130" s="16">
        <f t="shared" ref="S130:S193" si="151">Q130+Q130/1000+R130</f>
        <v>0</v>
      </c>
      <c r="T130" s="6">
        <f>IF(Oct!$E137&gt;0,VLOOKUP($A130,Oct!$O$4:$R$207,4,FALSE),0)</f>
        <v>0</v>
      </c>
      <c r="U130" s="6">
        <f>IF(Oct!$E137&gt;0,VLOOKUP($A130,Oct!$O$4:$T$207,5,FALSE)+Oct!L$4/1000,0)</f>
        <v>0</v>
      </c>
      <c r="V130" s="16">
        <f t="shared" ref="V130:V193" si="152">T130+T130/1000+U130</f>
        <v>0</v>
      </c>
      <c r="W130" s="6">
        <f>IF(Nov!$E138&gt;0,VLOOKUP($A130,Nov!$O$4:$R$208,4,FALSE),0)</f>
        <v>0</v>
      </c>
      <c r="X130" s="6">
        <f>IF(Nov!$E138&gt;0,VLOOKUP($A130,Nov!$O$4:$T$208,5,FALSE)+Nov!L$4/1000,0)</f>
        <v>0</v>
      </c>
      <c r="Y130" s="16">
        <f t="shared" ref="Y130:Y193" si="153">W130+W130/1000+X130</f>
        <v>0</v>
      </c>
      <c r="Z130" s="6">
        <f>IF(Dec!$E138&gt;0,VLOOKUP($A130,Dec!$O$4:$R$208,4,FALSE),0)</f>
        <v>0</v>
      </c>
      <c r="AA130" s="6">
        <f>IF(Dec!$E138&gt;0,VLOOKUP($A130,Dec!$O$4:$T$208,5,FALSE)+Dec!L$4/1000,0)</f>
        <v>0</v>
      </c>
      <c r="AB130" s="16">
        <f t="shared" ref="AB130:AB193" si="154">Z130+Z130/1000+AA130</f>
        <v>0</v>
      </c>
      <c r="AC130" s="6">
        <f>IF(Jan!$E138&gt;0,VLOOKUP($A130,Jan!$O$4:$R$208,4,FALSE),0)</f>
        <v>0</v>
      </c>
      <c r="AD130" s="6">
        <f>IF(Jan!$E138&gt;0,VLOOKUP($A130,Jan!$O$4:$T$208,5,FALSE)+Jan!L$4/1000,0)</f>
        <v>0</v>
      </c>
      <c r="AE130" s="16">
        <f t="shared" ref="AE130:AE193" si="155">AC130+AC130/1000+AD130</f>
        <v>0</v>
      </c>
      <c r="AF130" s="6">
        <f>IF(Feb!$E138&gt;0,VLOOKUP($A130,Feb!$O$4:$R$208,4,FALSE),0)</f>
        <v>0</v>
      </c>
      <c r="AG130" s="6">
        <f>IF(Feb!$E138&gt;0,VLOOKUP($A130,Feb!$O$4:$T$208,5,FALSE)+Feb!L$4/1000,0)</f>
        <v>0</v>
      </c>
      <c r="AH130" s="16">
        <f t="shared" ref="AH130:AH193" si="156">AF130+AF130/1000+AG130</f>
        <v>0</v>
      </c>
      <c r="AI130" s="6">
        <f>IF(Mar!$E138&gt;0,VLOOKUP($A130,Mar!$O$4:$R$208,4,FALSE),0)</f>
        <v>0</v>
      </c>
      <c r="AJ130" s="6">
        <f>IF(Mar!$E138&gt;0,VLOOKUP($A130,Mar!$O$4:$T$208,5,FALSE)+Mar!L$4/1000,0)</f>
        <v>0</v>
      </c>
      <c r="AK130" s="16">
        <f t="shared" ref="AK130:AK161" si="157">AI130+AI130/1000+AJ130</f>
        <v>0</v>
      </c>
      <c r="AN130" s="67">
        <f t="shared" ref="AN130:AN161" si="158">SUM(BE130:BM130)+BE130/1000+BF130/3000+BG130/5000+AM130</f>
        <v>0</v>
      </c>
      <c r="AQ130" s="1">
        <f t="shared" si="104"/>
        <v>0</v>
      </c>
      <c r="AR130" s="6">
        <f t="shared" si="123"/>
        <v>0</v>
      </c>
      <c r="AS130" s="6">
        <f t="shared" si="124"/>
        <v>0</v>
      </c>
      <c r="AT130" s="6">
        <f t="shared" si="125"/>
        <v>0</v>
      </c>
      <c r="AU130" s="6">
        <f t="shared" si="126"/>
        <v>0</v>
      </c>
      <c r="AV130" s="6">
        <f t="shared" si="127"/>
        <v>0</v>
      </c>
      <c r="AW130" s="6">
        <f t="shared" si="128"/>
        <v>0</v>
      </c>
      <c r="AX130" s="6">
        <f t="shared" si="129"/>
        <v>0</v>
      </c>
      <c r="AY130" s="6">
        <f t="shared" si="130"/>
        <v>0</v>
      </c>
      <c r="AZ130" s="6">
        <f t="shared" si="131"/>
        <v>0</v>
      </c>
      <c r="BA130" s="6">
        <f t="shared" si="132"/>
        <v>0</v>
      </c>
      <c r="BB130" s="6">
        <f t="shared" si="133"/>
        <v>0</v>
      </c>
      <c r="BC130" s="6">
        <f t="shared" si="134"/>
        <v>0</v>
      </c>
      <c r="BD130" s="6">
        <f t="shared" si="103"/>
        <v>0</v>
      </c>
      <c r="BE130" s="1">
        <f t="shared" si="135"/>
        <v>0</v>
      </c>
      <c r="BF130" s="1">
        <f t="shared" si="136"/>
        <v>0</v>
      </c>
      <c r="BG130" s="1">
        <f t="shared" si="137"/>
        <v>0</v>
      </c>
      <c r="BH130" s="1">
        <f t="shared" si="138"/>
        <v>0</v>
      </c>
      <c r="BI130" s="1">
        <f t="shared" si="139"/>
        <v>0</v>
      </c>
      <c r="BJ130" s="1">
        <f t="shared" si="140"/>
        <v>0</v>
      </c>
    </row>
    <row r="131" spans="1:62" x14ac:dyDescent="0.3">
      <c r="B131" s="6">
        <f>IF(Apr!$E136&gt;0,VLOOKUP($A131,Apr!$O$4:$T$211,4,FALSE),0)</f>
        <v>0</v>
      </c>
      <c r="C131" s="6">
        <f>IF(Apr!$E136&gt;0,VLOOKUP($A131,Apr!$O$4:$T$211,5,FALSE)+Apr!L$4/1000,0)</f>
        <v>0</v>
      </c>
      <c r="D131" s="16">
        <f t="shared" si="146"/>
        <v>0</v>
      </c>
      <c r="E131" s="6">
        <f>IF(May!$E135&gt;0,VLOOKUP($A131,May!$O$4:$T$210,4,FALSE),0)</f>
        <v>0</v>
      </c>
      <c r="F131" s="6">
        <f>IF(May!$E135&gt;0,VLOOKUP($A131,May!$O$4:$T$210,5,FALSE)+May!L$4/1000,0)</f>
        <v>0</v>
      </c>
      <c r="G131" s="16">
        <f t="shared" si="147"/>
        <v>0</v>
      </c>
      <c r="H131" s="6">
        <f>IF(Jun!$E141&gt;0,VLOOKUP($A131,Jun!$O$4:$R$210,4,FALSE),0)</f>
        <v>0</v>
      </c>
      <c r="I131" s="6">
        <f>IF(Jun!$E141&gt;0,VLOOKUP($A131,Jun!$O$4:$T$210,5,FALSE)+Jun!L$4/1000,0)</f>
        <v>0</v>
      </c>
      <c r="J131" s="16">
        <f t="shared" si="148"/>
        <v>0</v>
      </c>
      <c r="K131" s="6">
        <f>IF(Jul!$E138&gt;0,VLOOKUP($A131,Jul!$O$4:$R$207,4,FALSE),0)</f>
        <v>0</v>
      </c>
      <c r="L131" s="6">
        <f>IF(Jul!$E138&gt;0,VLOOKUP($A131,Jul!$O$4:$T$207,5,FALSE)+Jul!$L$4/1000,0)</f>
        <v>0</v>
      </c>
      <c r="M131" s="16">
        <f t="shared" si="149"/>
        <v>0</v>
      </c>
      <c r="N131" s="6">
        <f>IF(Aug!$E138&gt;0,VLOOKUP($A131,Aug!$O$4:$R$207,4,FALSE),0)</f>
        <v>0</v>
      </c>
      <c r="O131" s="6">
        <f>IF(Aug!$E138&gt;0,VLOOKUP($A131,Aug!$O$4:$T$207,5,FALSE)+Aug!L$4/1000,0)</f>
        <v>0</v>
      </c>
      <c r="P131" s="16">
        <f t="shared" si="150"/>
        <v>0</v>
      </c>
      <c r="Q131" s="6">
        <f>IF(Sep!$E138&gt;0,VLOOKUP($A131,Sep!$O$4:$R$207,4,FALSE),0)</f>
        <v>0</v>
      </c>
      <c r="R131" s="6">
        <f>IF(Sep!$E138&gt;0,VLOOKUP($A131,Sep!$O$4:$T$207,5,FALSE)+Sep!L$4/1000,0)</f>
        <v>0</v>
      </c>
      <c r="S131" s="16">
        <f t="shared" si="151"/>
        <v>0</v>
      </c>
      <c r="T131" s="6">
        <f>IF(Oct!$E138&gt;0,VLOOKUP($A131,Oct!$O$4:$R$207,4,FALSE),0)</f>
        <v>0</v>
      </c>
      <c r="U131" s="6">
        <f>IF(Oct!$E138&gt;0,VLOOKUP($A131,Oct!$O$4:$T$207,5,FALSE)+Oct!L$4/1000,0)</f>
        <v>0</v>
      </c>
      <c r="V131" s="16">
        <f t="shared" si="152"/>
        <v>0</v>
      </c>
      <c r="W131" s="6">
        <f>IF(Nov!$E139&gt;0,VLOOKUP($A131,Nov!$O$4:$R$208,4,FALSE),0)</f>
        <v>0</v>
      </c>
      <c r="X131" s="6">
        <f>IF(Nov!$E139&gt;0,VLOOKUP($A131,Nov!$O$4:$T$208,5,FALSE)+Nov!L$4/1000,0)</f>
        <v>0</v>
      </c>
      <c r="Y131" s="16">
        <f t="shared" si="153"/>
        <v>0</v>
      </c>
      <c r="Z131" s="6">
        <f>IF(Dec!$E139&gt;0,VLOOKUP($A131,Dec!$O$4:$R$208,4,FALSE),0)</f>
        <v>0</v>
      </c>
      <c r="AA131" s="6">
        <f>IF(Dec!$E139&gt;0,VLOOKUP($A131,Dec!$O$4:$T$208,5,FALSE)+Dec!L$4/1000,0)</f>
        <v>0</v>
      </c>
      <c r="AB131" s="16">
        <f t="shared" si="154"/>
        <v>0</v>
      </c>
      <c r="AC131" s="6">
        <f>IF(Jan!$E139&gt;0,VLOOKUP($A131,Jan!$O$4:$R$208,4,FALSE),0)</f>
        <v>0</v>
      </c>
      <c r="AD131" s="6">
        <f>IF(Jan!$E139&gt;0,VLOOKUP($A131,Jan!$O$4:$T$208,5,FALSE)+Jan!L$4/1000,0)</f>
        <v>0</v>
      </c>
      <c r="AE131" s="16">
        <f t="shared" si="155"/>
        <v>0</v>
      </c>
      <c r="AF131" s="6">
        <f>IF(Feb!$E139&gt;0,VLOOKUP($A131,Feb!$O$4:$R$208,4,FALSE),0)</f>
        <v>0</v>
      </c>
      <c r="AG131" s="6">
        <f>IF(Feb!$E139&gt;0,VLOOKUP($A131,Feb!$O$4:$T$208,5,FALSE)+Feb!L$4/1000,0)</f>
        <v>0</v>
      </c>
      <c r="AH131" s="16">
        <f t="shared" si="156"/>
        <v>0</v>
      </c>
      <c r="AI131" s="6">
        <f>IF(Mar!$E139&gt;0,VLOOKUP($A131,Mar!$O$4:$R$208,4,FALSE),0)</f>
        <v>0</v>
      </c>
      <c r="AJ131" s="6">
        <f>IF(Mar!$E139&gt;0,VLOOKUP($A131,Mar!$O$4:$T$208,5,FALSE)+Mar!L$4/1000,0)</f>
        <v>0</v>
      </c>
      <c r="AK131" s="16">
        <f t="shared" si="157"/>
        <v>0</v>
      </c>
      <c r="AN131" s="67">
        <f t="shared" si="158"/>
        <v>0</v>
      </c>
      <c r="AQ131" s="1">
        <f t="shared" si="104"/>
        <v>0</v>
      </c>
      <c r="AR131" s="6">
        <f t="shared" si="123"/>
        <v>0</v>
      </c>
      <c r="AS131" s="6">
        <f t="shared" si="124"/>
        <v>0</v>
      </c>
      <c r="AT131" s="6">
        <f t="shared" si="125"/>
        <v>0</v>
      </c>
      <c r="AU131" s="6">
        <f t="shared" si="126"/>
        <v>0</v>
      </c>
      <c r="AV131" s="6">
        <f t="shared" si="127"/>
        <v>0</v>
      </c>
      <c r="AW131" s="6">
        <f t="shared" si="128"/>
        <v>0</v>
      </c>
      <c r="AX131" s="6">
        <f t="shared" si="129"/>
        <v>0</v>
      </c>
      <c r="AY131" s="6">
        <f t="shared" si="130"/>
        <v>0</v>
      </c>
      <c r="AZ131" s="6">
        <f t="shared" si="131"/>
        <v>0</v>
      </c>
      <c r="BA131" s="6">
        <f t="shared" si="132"/>
        <v>0</v>
      </c>
      <c r="BB131" s="6">
        <f t="shared" si="133"/>
        <v>0</v>
      </c>
      <c r="BC131" s="6">
        <f t="shared" si="134"/>
        <v>0</v>
      </c>
      <c r="BD131" s="6">
        <f t="shared" si="103"/>
        <v>0</v>
      </c>
      <c r="BE131" s="1">
        <f t="shared" si="135"/>
        <v>0</v>
      </c>
      <c r="BF131" s="1">
        <f t="shared" si="136"/>
        <v>0</v>
      </c>
      <c r="BG131" s="1">
        <f t="shared" si="137"/>
        <v>0</v>
      </c>
      <c r="BH131" s="1">
        <f t="shared" si="138"/>
        <v>0</v>
      </c>
      <c r="BI131" s="1">
        <f t="shared" si="139"/>
        <v>0</v>
      </c>
      <c r="BJ131" s="1">
        <f t="shared" si="140"/>
        <v>0</v>
      </c>
    </row>
    <row r="132" spans="1:62" x14ac:dyDescent="0.3">
      <c r="A132" s="33"/>
      <c r="B132" s="6">
        <f>IF(Apr!$E137&gt;0,VLOOKUP($A132,Apr!$O$4:$T$211,4,FALSE),0)</f>
        <v>0</v>
      </c>
      <c r="C132" s="6">
        <f>IF(Apr!$E137&gt;0,VLOOKUP($A132,Apr!$O$4:$T$211,5,FALSE)+Apr!L$4/1000,0)</f>
        <v>0</v>
      </c>
      <c r="D132" s="16">
        <f t="shared" si="146"/>
        <v>0</v>
      </c>
      <c r="E132" s="6">
        <f>IF(May!$E136&gt;0,VLOOKUP($A132,May!$O$4:$T$210,4,FALSE),0)</f>
        <v>0</v>
      </c>
      <c r="F132" s="6">
        <f>IF(May!$E136&gt;0,VLOOKUP($A132,May!$O$4:$T$210,5,FALSE)+May!L$4/1000,0)</f>
        <v>0</v>
      </c>
      <c r="G132" s="16">
        <f t="shared" si="147"/>
        <v>0</v>
      </c>
      <c r="H132" s="6">
        <f>IF(Jun!$E142&gt;0,VLOOKUP($A132,Jun!$O$4:$R$210,4,FALSE),0)</f>
        <v>0</v>
      </c>
      <c r="I132" s="6">
        <f>IF(Jun!$E142&gt;0,VLOOKUP($A132,Jun!$O$4:$T$210,5,FALSE)+Jun!L$4/1000,0)</f>
        <v>0</v>
      </c>
      <c r="J132" s="16">
        <f t="shared" si="148"/>
        <v>0</v>
      </c>
      <c r="K132" s="6">
        <f>IF(Jul!$E139&gt;0,VLOOKUP($A132,Jul!$O$4:$R$207,4,FALSE),0)</f>
        <v>0</v>
      </c>
      <c r="L132" s="6">
        <f>IF(Jul!$E139&gt;0,VLOOKUP($A132,Jul!$O$4:$T$207,5,FALSE)+Jul!$L$4/1000,0)</f>
        <v>0</v>
      </c>
      <c r="M132" s="16">
        <f t="shared" si="149"/>
        <v>0</v>
      </c>
      <c r="N132" s="6">
        <f>IF(Aug!$E139&gt;0,VLOOKUP($A132,Aug!$O$4:$R$207,4,FALSE),0)</f>
        <v>0</v>
      </c>
      <c r="O132" s="6">
        <f>IF(Aug!$E139&gt;0,VLOOKUP($A132,Aug!$O$4:$T$207,5,FALSE)+Aug!L$4/1000,0)</f>
        <v>0</v>
      </c>
      <c r="P132" s="16">
        <f t="shared" si="150"/>
        <v>0</v>
      </c>
      <c r="Q132" s="6">
        <f>IF(Sep!$E139&gt;0,VLOOKUP($A132,Sep!$O$4:$R$207,4,FALSE),0)</f>
        <v>0</v>
      </c>
      <c r="R132" s="6">
        <f>IF(Sep!$E139&gt;0,VLOOKUP($A132,Sep!$O$4:$T$207,5,FALSE)+Sep!L$4/1000,0)</f>
        <v>0</v>
      </c>
      <c r="S132" s="16">
        <f t="shared" si="151"/>
        <v>0</v>
      </c>
      <c r="T132" s="6">
        <f>IF(Oct!$E139&gt;0,VLOOKUP($A132,Oct!$O$4:$R$207,4,FALSE),0)</f>
        <v>0</v>
      </c>
      <c r="U132" s="6">
        <f>IF(Oct!$E139&gt;0,VLOOKUP($A132,Oct!$O$4:$T$207,5,FALSE)+Oct!L$4/1000,0)</f>
        <v>0</v>
      </c>
      <c r="V132" s="16">
        <f t="shared" si="152"/>
        <v>0</v>
      </c>
      <c r="W132" s="6">
        <f>IF(Nov!$E140&gt;0,VLOOKUP($A132,Nov!$O$4:$R$208,4,FALSE),0)</f>
        <v>0</v>
      </c>
      <c r="X132" s="6">
        <f>IF(Nov!$E140&gt;0,VLOOKUP($A132,Nov!$O$4:$T$208,5,FALSE)+Nov!L$4/1000,0)</f>
        <v>0</v>
      </c>
      <c r="Y132" s="16">
        <f t="shared" si="153"/>
        <v>0</v>
      </c>
      <c r="Z132" s="6">
        <f>IF(Dec!$E140&gt;0,VLOOKUP($A132,Dec!$O$4:$R$208,4,FALSE),0)</f>
        <v>0</v>
      </c>
      <c r="AA132" s="6">
        <f>IF(Dec!$E140&gt;0,VLOOKUP($A132,Dec!$O$4:$T$208,5,FALSE)+Dec!L$4/1000,0)</f>
        <v>0</v>
      </c>
      <c r="AB132" s="16">
        <f t="shared" si="154"/>
        <v>0</v>
      </c>
      <c r="AC132" s="6">
        <f>IF(Jan!$E140&gt;0,VLOOKUP($A132,Jan!$O$4:$R$208,4,FALSE),0)</f>
        <v>0</v>
      </c>
      <c r="AD132" s="6">
        <f>IF(Jan!$E140&gt;0,VLOOKUP($A132,Jan!$O$4:$T$208,5,FALSE)+Jan!L$4/1000,0)</f>
        <v>0</v>
      </c>
      <c r="AE132" s="16">
        <f t="shared" si="155"/>
        <v>0</v>
      </c>
      <c r="AF132" s="6">
        <f>IF(Feb!$E140&gt;0,VLOOKUP($A132,Feb!$O$4:$R$208,4,FALSE),0)</f>
        <v>0</v>
      </c>
      <c r="AG132" s="6">
        <f>IF(Feb!$E140&gt;0,VLOOKUP($A132,Feb!$O$4:$T$208,5,FALSE)+Feb!L$4/1000,0)</f>
        <v>0</v>
      </c>
      <c r="AH132" s="16">
        <f t="shared" si="156"/>
        <v>0</v>
      </c>
      <c r="AI132" s="6">
        <f>IF(Mar!$E140&gt;0,VLOOKUP($A132,Mar!$O$4:$R$208,4,FALSE),0)</f>
        <v>0</v>
      </c>
      <c r="AJ132" s="6">
        <f>IF(Mar!$E140&gt;0,VLOOKUP($A132,Mar!$O$4:$T$208,5,FALSE)+Mar!L$4/1000,0)</f>
        <v>0</v>
      </c>
      <c r="AK132" s="16">
        <f t="shared" si="157"/>
        <v>0</v>
      </c>
      <c r="AN132" s="67">
        <f t="shared" si="158"/>
        <v>0</v>
      </c>
      <c r="AQ132" s="1">
        <f t="shared" ref="AQ132:AQ195" si="159">A132</f>
        <v>0</v>
      </c>
      <c r="AR132" s="6">
        <f t="shared" ref="AR132:AR195" si="160">D132</f>
        <v>0</v>
      </c>
      <c r="AS132" s="6">
        <f t="shared" ref="AS132:AS195" si="161">G132</f>
        <v>0</v>
      </c>
      <c r="AT132" s="6">
        <f t="shared" ref="AT132:AT195" si="162">J132</f>
        <v>0</v>
      </c>
      <c r="AU132" s="6">
        <f t="shared" ref="AU132:AU195" si="163">M132</f>
        <v>0</v>
      </c>
      <c r="AV132" s="6">
        <f t="shared" ref="AV132:AV195" si="164">P132</f>
        <v>0</v>
      </c>
      <c r="AW132" s="6">
        <f t="shared" ref="AW132:AW195" si="165">S132</f>
        <v>0</v>
      </c>
      <c r="AX132" s="6">
        <f t="shared" ref="AX132:AX195" si="166">V132</f>
        <v>0</v>
      </c>
      <c r="AY132" s="6">
        <f t="shared" ref="AY132:AY195" si="167">Y132</f>
        <v>0</v>
      </c>
      <c r="AZ132" s="6">
        <f t="shared" ref="AZ132:AZ195" si="168">AB132</f>
        <v>0</v>
      </c>
      <c r="BA132" s="6">
        <f t="shared" ref="BA132:BA195" si="169">AE132</f>
        <v>0</v>
      </c>
      <c r="BB132" s="6">
        <f t="shared" ref="BB132:BB195" si="170">AH132</f>
        <v>0</v>
      </c>
      <c r="BC132" s="6">
        <f t="shared" ref="BC132:BC195" si="171">AK132</f>
        <v>0</v>
      </c>
      <c r="BD132" s="6">
        <f t="shared" ref="BD132:BD195" si="172">AM132</f>
        <v>0</v>
      </c>
      <c r="BE132" s="1">
        <f t="shared" ref="BE132:BE195" si="173">LARGE($AR132:$BC132,1)</f>
        <v>0</v>
      </c>
      <c r="BF132" s="1">
        <f t="shared" ref="BF132:BF195" si="174">LARGE($AR132:$BC132,2)</f>
        <v>0</v>
      </c>
      <c r="BG132" s="1">
        <f t="shared" ref="BG132:BG195" si="175">LARGE($AR132:$BC132,3)</f>
        <v>0</v>
      </c>
      <c r="BH132" s="1">
        <f t="shared" ref="BH132:BH195" si="176">LARGE($AR132:$BC132,4)</f>
        <v>0</v>
      </c>
      <c r="BI132" s="1">
        <f t="shared" ref="BI132:BI195" si="177">LARGE($AR132:$BC132,5)</f>
        <v>0</v>
      </c>
      <c r="BJ132" s="1">
        <f t="shared" ref="BJ132:BJ195" si="178">LARGE($AR132:$BC132,6)</f>
        <v>0</v>
      </c>
    </row>
    <row r="133" spans="1:62" x14ac:dyDescent="0.3">
      <c r="B133" s="6">
        <f>IF(Apr!$E138&gt;0,VLOOKUP($A133,Apr!$O$4:$T$211,4,FALSE),0)</f>
        <v>0</v>
      </c>
      <c r="C133" s="6">
        <f>IF(Apr!$E138&gt;0,VLOOKUP($A133,Apr!$O$4:$T$211,5,FALSE)+Apr!L$4/1000,0)</f>
        <v>0</v>
      </c>
      <c r="D133" s="16">
        <f t="shared" si="146"/>
        <v>0</v>
      </c>
      <c r="E133" s="6">
        <f>IF(May!$E137&gt;0,VLOOKUP($A133,May!$O$4:$T$210,4,FALSE),0)</f>
        <v>0</v>
      </c>
      <c r="F133" s="6">
        <f>IF(May!$E137&gt;0,VLOOKUP($A133,May!$O$4:$T$210,5,FALSE)+May!L$4/1000,0)</f>
        <v>0</v>
      </c>
      <c r="G133" s="16">
        <f t="shared" si="147"/>
        <v>0</v>
      </c>
      <c r="H133" s="6">
        <f>IF(Jun!$E143&gt;0,VLOOKUP($A133,Jun!$O$4:$R$210,4,FALSE),0)</f>
        <v>0</v>
      </c>
      <c r="I133" s="6">
        <f>IF(Jun!$E143&gt;0,VLOOKUP($A133,Jun!$O$4:$T$210,5,FALSE)+Jun!L$4/1000,0)</f>
        <v>0</v>
      </c>
      <c r="J133" s="16">
        <f t="shared" si="148"/>
        <v>0</v>
      </c>
      <c r="K133" s="6">
        <f>IF(Jul!$E140&gt;0,VLOOKUP($A133,Jul!$O$4:$R$207,4,FALSE),0)</f>
        <v>0</v>
      </c>
      <c r="L133" s="6">
        <f>IF(Jul!$E140&gt;0,VLOOKUP($A133,Jul!$O$4:$T$207,5,FALSE)+Jul!$L$4/1000,0)</f>
        <v>0</v>
      </c>
      <c r="M133" s="16">
        <f t="shared" si="149"/>
        <v>0</v>
      </c>
      <c r="N133" s="6">
        <f>IF(Aug!$E140&gt;0,VLOOKUP($A133,Aug!$O$4:$R$207,4,FALSE),0)</f>
        <v>0</v>
      </c>
      <c r="O133" s="6">
        <f>IF(Aug!$E140&gt;0,VLOOKUP($A133,Aug!$O$4:$T$207,5,FALSE)+Aug!L$4/1000,0)</f>
        <v>0</v>
      </c>
      <c r="P133" s="16">
        <f t="shared" si="150"/>
        <v>0</v>
      </c>
      <c r="Q133" s="6">
        <f>IF(Sep!$E140&gt;0,VLOOKUP($A133,Sep!$O$4:$R$207,4,FALSE),0)</f>
        <v>0</v>
      </c>
      <c r="R133" s="6">
        <f>IF(Sep!$E140&gt;0,VLOOKUP($A133,Sep!$O$4:$T$207,5,FALSE)+Sep!L$4/1000,0)</f>
        <v>0</v>
      </c>
      <c r="S133" s="16">
        <f t="shared" si="151"/>
        <v>0</v>
      </c>
      <c r="T133" s="6">
        <f>IF(Oct!$E140&gt;0,VLOOKUP($A133,Oct!$O$4:$R$207,4,FALSE),0)</f>
        <v>0</v>
      </c>
      <c r="U133" s="6">
        <f>IF(Oct!$E140&gt;0,VLOOKUP($A133,Oct!$O$4:$T$207,5,FALSE)+Oct!L$4/1000,0)</f>
        <v>0</v>
      </c>
      <c r="V133" s="16">
        <f t="shared" si="152"/>
        <v>0</v>
      </c>
      <c r="W133" s="6">
        <f>IF(Nov!$E141&gt;0,VLOOKUP($A133,Nov!$O$4:$R$208,4,FALSE),0)</f>
        <v>0</v>
      </c>
      <c r="X133" s="6">
        <f>IF(Nov!$E141&gt;0,VLOOKUP($A133,Nov!$O$4:$T$208,5,FALSE)+Nov!L$4/1000,0)</f>
        <v>0</v>
      </c>
      <c r="Y133" s="16">
        <f t="shared" si="153"/>
        <v>0</v>
      </c>
      <c r="Z133" s="6">
        <f>IF(Dec!$E141&gt;0,VLOOKUP($A133,Dec!$O$4:$R$208,4,FALSE),0)</f>
        <v>0</v>
      </c>
      <c r="AA133" s="6">
        <f>IF(Dec!$E141&gt;0,VLOOKUP($A133,Dec!$O$4:$T$208,5,FALSE)+Dec!L$4/1000,0)</f>
        <v>0</v>
      </c>
      <c r="AB133" s="16">
        <f t="shared" si="154"/>
        <v>0</v>
      </c>
      <c r="AC133" s="6">
        <f>IF(Jan!$E141&gt;0,VLOOKUP($A133,Jan!$O$4:$R$208,4,FALSE),0)</f>
        <v>0</v>
      </c>
      <c r="AD133" s="6">
        <f>IF(Jan!$E141&gt;0,VLOOKUP($A133,Jan!$O$4:$T$208,5,FALSE)+Jan!L$4/1000,0)</f>
        <v>0</v>
      </c>
      <c r="AE133" s="16">
        <f t="shared" si="155"/>
        <v>0</v>
      </c>
      <c r="AF133" s="6">
        <f>IF(Feb!$E141&gt;0,VLOOKUP($A133,Feb!$O$4:$R$208,4,FALSE),0)</f>
        <v>0</v>
      </c>
      <c r="AG133" s="6">
        <f>IF(Feb!$E141&gt;0,VLOOKUP($A133,Feb!$O$4:$T$208,5,FALSE)+Feb!L$4/1000,0)</f>
        <v>0</v>
      </c>
      <c r="AH133" s="16">
        <f t="shared" si="156"/>
        <v>0</v>
      </c>
      <c r="AI133" s="6">
        <f>IF(Mar!$E141&gt;0,VLOOKUP($A133,Mar!$O$4:$R$208,4,FALSE),0)</f>
        <v>0</v>
      </c>
      <c r="AJ133" s="6">
        <f>IF(Mar!$E141&gt;0,VLOOKUP($A133,Mar!$O$4:$T$208,5,FALSE)+Mar!L$4/1000,0)</f>
        <v>0</v>
      </c>
      <c r="AK133" s="16">
        <f t="shared" si="157"/>
        <v>0</v>
      </c>
      <c r="AN133" s="67">
        <f t="shared" si="158"/>
        <v>0</v>
      </c>
      <c r="AQ133" s="1">
        <f t="shared" si="159"/>
        <v>0</v>
      </c>
      <c r="AR133" s="6">
        <f t="shared" si="160"/>
        <v>0</v>
      </c>
      <c r="AS133" s="6">
        <f t="shared" si="161"/>
        <v>0</v>
      </c>
      <c r="AT133" s="6">
        <f t="shared" si="162"/>
        <v>0</v>
      </c>
      <c r="AU133" s="6">
        <f t="shared" si="163"/>
        <v>0</v>
      </c>
      <c r="AV133" s="6">
        <f t="shared" si="164"/>
        <v>0</v>
      </c>
      <c r="AW133" s="6">
        <f t="shared" si="165"/>
        <v>0</v>
      </c>
      <c r="AX133" s="6">
        <f t="shared" si="166"/>
        <v>0</v>
      </c>
      <c r="AY133" s="6">
        <f t="shared" si="167"/>
        <v>0</v>
      </c>
      <c r="AZ133" s="6">
        <f t="shared" si="168"/>
        <v>0</v>
      </c>
      <c r="BA133" s="6">
        <f t="shared" si="169"/>
        <v>0</v>
      </c>
      <c r="BB133" s="6">
        <f t="shared" si="170"/>
        <v>0</v>
      </c>
      <c r="BC133" s="6">
        <f t="shared" si="171"/>
        <v>0</v>
      </c>
      <c r="BD133" s="6">
        <f t="shared" si="172"/>
        <v>0</v>
      </c>
      <c r="BE133" s="1">
        <f t="shared" si="173"/>
        <v>0</v>
      </c>
      <c r="BF133" s="1">
        <f t="shared" si="174"/>
        <v>0</v>
      </c>
      <c r="BG133" s="1">
        <f t="shared" si="175"/>
        <v>0</v>
      </c>
      <c r="BH133" s="1">
        <f t="shared" si="176"/>
        <v>0</v>
      </c>
      <c r="BI133" s="1">
        <f t="shared" si="177"/>
        <v>0</v>
      </c>
      <c r="BJ133" s="1">
        <f t="shared" si="178"/>
        <v>0</v>
      </c>
    </row>
    <row r="134" spans="1:62" x14ac:dyDescent="0.3">
      <c r="B134" s="6">
        <f>IF(Apr!$E139&gt;0,VLOOKUP($A134,Apr!$O$4:$T$211,4,FALSE),0)</f>
        <v>0</v>
      </c>
      <c r="C134" s="6">
        <f>IF(Apr!$E139&gt;0,VLOOKUP($A134,Apr!$O$4:$T$211,5,FALSE)+Apr!L$4/1000,0)</f>
        <v>0</v>
      </c>
      <c r="D134" s="16">
        <f t="shared" si="146"/>
        <v>0</v>
      </c>
      <c r="E134" s="6">
        <f>IF(May!$E138&gt;0,VLOOKUP($A134,May!$O$4:$T$210,4,FALSE),0)</f>
        <v>0</v>
      </c>
      <c r="F134" s="6">
        <f>IF(May!$E138&gt;0,VLOOKUP($A134,May!$O$4:$T$210,5,FALSE)+May!L$4/1000,0)</f>
        <v>0</v>
      </c>
      <c r="G134" s="16">
        <f t="shared" si="147"/>
        <v>0</v>
      </c>
      <c r="H134" s="6">
        <f>IF(Jun!$E144&gt;0,VLOOKUP($A134,Jun!$O$4:$R$210,4,FALSE),0)</f>
        <v>0</v>
      </c>
      <c r="I134" s="6">
        <f>IF(Jun!$E144&gt;0,VLOOKUP($A134,Jun!$O$4:$T$210,5,FALSE)+Jun!L$4/1000,0)</f>
        <v>0</v>
      </c>
      <c r="J134" s="16">
        <f t="shared" si="148"/>
        <v>0</v>
      </c>
      <c r="K134" s="6">
        <f>IF(Jul!$E141&gt;0,VLOOKUP($A134,Jul!$O$4:$R$207,4,FALSE),0)</f>
        <v>0</v>
      </c>
      <c r="L134" s="6">
        <f>IF(Jul!$E141&gt;0,VLOOKUP($A134,Jul!$O$4:$T$207,5,FALSE)+Jul!$L$4/1000,0)</f>
        <v>0</v>
      </c>
      <c r="M134" s="16">
        <f t="shared" si="149"/>
        <v>0</v>
      </c>
      <c r="N134" s="6">
        <f>IF(Aug!$E141&gt;0,VLOOKUP($A134,Aug!$O$4:$R$207,4,FALSE),0)</f>
        <v>0</v>
      </c>
      <c r="O134" s="6">
        <f>IF(Aug!$E141&gt;0,VLOOKUP($A134,Aug!$O$4:$T$207,5,FALSE)+Aug!L$4/1000,0)</f>
        <v>0</v>
      </c>
      <c r="P134" s="16">
        <f t="shared" si="150"/>
        <v>0</v>
      </c>
      <c r="Q134" s="6">
        <f>IF(Sep!$E141&gt;0,VLOOKUP($A134,Sep!$O$4:$R$207,4,FALSE),0)</f>
        <v>0</v>
      </c>
      <c r="R134" s="6">
        <f>IF(Sep!$E141&gt;0,VLOOKUP($A134,Sep!$O$4:$T$207,5,FALSE)+Sep!L$4/1000,0)</f>
        <v>0</v>
      </c>
      <c r="S134" s="16">
        <f t="shared" si="151"/>
        <v>0</v>
      </c>
      <c r="T134" s="6">
        <f>IF(Oct!$E141&gt;0,VLOOKUP($A134,Oct!$O$4:$R$207,4,FALSE),0)</f>
        <v>0</v>
      </c>
      <c r="U134" s="6">
        <f>IF(Oct!$E141&gt;0,VLOOKUP($A134,Oct!$O$4:$T$207,5,FALSE)+Oct!L$4/1000,0)</f>
        <v>0</v>
      </c>
      <c r="V134" s="16">
        <f t="shared" si="152"/>
        <v>0</v>
      </c>
      <c r="W134" s="6">
        <f>IF(Nov!$E142&gt;0,VLOOKUP($A134,Nov!$O$4:$R$208,4,FALSE),0)</f>
        <v>0</v>
      </c>
      <c r="X134" s="6">
        <f>IF(Nov!$E142&gt;0,VLOOKUP($A134,Nov!$O$4:$T$208,5,FALSE)+Nov!L$4/1000,0)</f>
        <v>0</v>
      </c>
      <c r="Y134" s="16">
        <f t="shared" si="153"/>
        <v>0</v>
      </c>
      <c r="Z134" s="6">
        <f>IF(Dec!$E142&gt;0,VLOOKUP($A134,Dec!$O$4:$R$208,4,FALSE),0)</f>
        <v>0</v>
      </c>
      <c r="AA134" s="6">
        <f>IF(Dec!$E142&gt;0,VLOOKUP($A134,Dec!$O$4:$T$208,5,FALSE)+Dec!L$4/1000,0)</f>
        <v>0</v>
      </c>
      <c r="AB134" s="16">
        <f t="shared" si="154"/>
        <v>0</v>
      </c>
      <c r="AC134" s="6">
        <f>IF(Jan!$E142&gt;0,VLOOKUP($A134,Jan!$O$4:$R$208,4,FALSE),0)</f>
        <v>0</v>
      </c>
      <c r="AD134" s="6">
        <f>IF(Jan!$E142&gt;0,VLOOKUP($A134,Jan!$O$4:$T$208,5,FALSE)+Jan!L$4/1000,0)</f>
        <v>0</v>
      </c>
      <c r="AE134" s="16">
        <f t="shared" si="155"/>
        <v>0</v>
      </c>
      <c r="AF134" s="6">
        <f>IF(Feb!$E142&gt;0,VLOOKUP($A134,Feb!$O$4:$R$208,4,FALSE),0)</f>
        <v>0</v>
      </c>
      <c r="AG134" s="6">
        <f>IF(Feb!$E142&gt;0,VLOOKUP($A134,Feb!$O$4:$T$208,5,FALSE)+Feb!L$4/1000,0)</f>
        <v>0</v>
      </c>
      <c r="AH134" s="16">
        <f t="shared" si="156"/>
        <v>0</v>
      </c>
      <c r="AI134" s="6">
        <f>IF(Mar!$E142&gt;0,VLOOKUP($A134,Mar!$O$4:$R$208,4,FALSE),0)</f>
        <v>0</v>
      </c>
      <c r="AJ134" s="6">
        <f>IF(Mar!$E142&gt;0,VLOOKUP($A134,Mar!$O$4:$T$208,5,FALSE)+Mar!L$4/1000,0)</f>
        <v>0</v>
      </c>
      <c r="AK134" s="16">
        <f t="shared" si="157"/>
        <v>0</v>
      </c>
      <c r="AN134" s="67">
        <f t="shared" si="158"/>
        <v>0</v>
      </c>
      <c r="AQ134" s="1">
        <f t="shared" si="159"/>
        <v>0</v>
      </c>
      <c r="AR134" s="6">
        <f t="shared" si="160"/>
        <v>0</v>
      </c>
      <c r="AS134" s="6">
        <f t="shared" si="161"/>
        <v>0</v>
      </c>
      <c r="AT134" s="6">
        <f t="shared" si="162"/>
        <v>0</v>
      </c>
      <c r="AU134" s="6">
        <f t="shared" si="163"/>
        <v>0</v>
      </c>
      <c r="AV134" s="6">
        <f t="shared" si="164"/>
        <v>0</v>
      </c>
      <c r="AW134" s="6">
        <f t="shared" si="165"/>
        <v>0</v>
      </c>
      <c r="AX134" s="6">
        <f t="shared" si="166"/>
        <v>0</v>
      </c>
      <c r="AY134" s="6">
        <f t="shared" si="167"/>
        <v>0</v>
      </c>
      <c r="AZ134" s="6">
        <f t="shared" si="168"/>
        <v>0</v>
      </c>
      <c r="BA134" s="6">
        <f t="shared" si="169"/>
        <v>0</v>
      </c>
      <c r="BB134" s="6">
        <f t="shared" si="170"/>
        <v>0</v>
      </c>
      <c r="BC134" s="6">
        <f t="shared" si="171"/>
        <v>0</v>
      </c>
      <c r="BD134" s="6">
        <f t="shared" si="172"/>
        <v>0</v>
      </c>
      <c r="BE134" s="1">
        <f t="shared" si="173"/>
        <v>0</v>
      </c>
      <c r="BF134" s="1">
        <f t="shared" si="174"/>
        <v>0</v>
      </c>
      <c r="BG134" s="1">
        <f t="shared" si="175"/>
        <v>0</v>
      </c>
      <c r="BH134" s="1">
        <f t="shared" si="176"/>
        <v>0</v>
      </c>
      <c r="BI134" s="1">
        <f t="shared" si="177"/>
        <v>0</v>
      </c>
      <c r="BJ134" s="1">
        <f t="shared" si="178"/>
        <v>0</v>
      </c>
    </row>
    <row r="135" spans="1:62" x14ac:dyDescent="0.3">
      <c r="B135" s="6">
        <f>IF(Apr!$E140&gt;0,VLOOKUP($A135,Apr!$O$4:$T$211,4,FALSE),0)</f>
        <v>0</v>
      </c>
      <c r="C135" s="6">
        <f>IF(Apr!$E140&gt;0,VLOOKUP($A135,Apr!$O$4:$T$211,5,FALSE)+Apr!L$4/1000,0)</f>
        <v>0</v>
      </c>
      <c r="D135" s="16">
        <f t="shared" si="146"/>
        <v>0</v>
      </c>
      <c r="E135" s="6">
        <f>IF(May!$E139&gt;0,VLOOKUP($A135,May!$O$4:$T$210,4,FALSE),0)</f>
        <v>0</v>
      </c>
      <c r="F135" s="6">
        <f>IF(May!$E139&gt;0,VLOOKUP($A135,May!$O$4:$T$210,5,FALSE)+May!L$4/1000,0)</f>
        <v>0</v>
      </c>
      <c r="G135" s="16">
        <f t="shared" si="147"/>
        <v>0</v>
      </c>
      <c r="H135" s="6">
        <f>IF(Jun!$E145&gt;0,VLOOKUP($A135,Jun!$O$4:$R$210,4,FALSE),0)</f>
        <v>0</v>
      </c>
      <c r="I135" s="6">
        <f>IF(Jun!$E145&gt;0,VLOOKUP($A135,Jun!$O$4:$T$210,5,FALSE)+Jun!L$4/1000,0)</f>
        <v>0</v>
      </c>
      <c r="J135" s="16">
        <f t="shared" si="148"/>
        <v>0</v>
      </c>
      <c r="K135" s="6">
        <f>IF(Jul!$E142&gt;0,VLOOKUP($A135,Jul!$O$4:$R$207,4,FALSE),0)</f>
        <v>0</v>
      </c>
      <c r="L135" s="6">
        <f>IF(Jul!$E142&gt;0,VLOOKUP($A135,Jul!$O$4:$T$207,5,FALSE)+Jul!$L$4/1000,0)</f>
        <v>0</v>
      </c>
      <c r="M135" s="16">
        <f t="shared" si="149"/>
        <v>0</v>
      </c>
      <c r="N135" s="6">
        <f>IF(Aug!$E142&gt;0,VLOOKUP($A135,Aug!$O$4:$R$207,4,FALSE),0)</f>
        <v>0</v>
      </c>
      <c r="O135" s="6">
        <f>IF(Aug!$E142&gt;0,VLOOKUP($A135,Aug!$O$4:$T$207,5,FALSE)+Aug!L$4/1000,0)</f>
        <v>0</v>
      </c>
      <c r="P135" s="16">
        <f t="shared" si="150"/>
        <v>0</v>
      </c>
      <c r="Q135" s="6">
        <f>IF(Sep!$E142&gt;0,VLOOKUP($A135,Sep!$O$4:$R$207,4,FALSE),0)</f>
        <v>0</v>
      </c>
      <c r="R135" s="6">
        <f>IF(Sep!$E142&gt;0,VLOOKUP($A135,Sep!$O$4:$T$207,5,FALSE)+Sep!L$4/1000,0)</f>
        <v>0</v>
      </c>
      <c r="S135" s="16">
        <f t="shared" si="151"/>
        <v>0</v>
      </c>
      <c r="T135" s="6">
        <f>IF(Oct!$E142&gt;0,VLOOKUP($A135,Oct!$O$4:$R$207,4,FALSE),0)</f>
        <v>0</v>
      </c>
      <c r="U135" s="6">
        <f>IF(Oct!$E142&gt;0,VLOOKUP($A135,Oct!$O$4:$T$207,5,FALSE)+Oct!L$4/1000,0)</f>
        <v>0</v>
      </c>
      <c r="V135" s="16">
        <f t="shared" si="152"/>
        <v>0</v>
      </c>
      <c r="W135" s="6">
        <f>IF(Nov!$E143&gt;0,VLOOKUP($A135,Nov!$O$4:$R$208,4,FALSE),0)</f>
        <v>0</v>
      </c>
      <c r="X135" s="6">
        <f>IF(Nov!$E143&gt;0,VLOOKUP($A135,Nov!$O$4:$T$208,5,FALSE)+Nov!L$4/1000,0)</f>
        <v>0</v>
      </c>
      <c r="Y135" s="16">
        <f t="shared" si="153"/>
        <v>0</v>
      </c>
      <c r="Z135" s="6">
        <f>IF(Dec!$E143&gt;0,VLOOKUP($A135,Dec!$O$4:$R$208,4,FALSE),0)</f>
        <v>0</v>
      </c>
      <c r="AA135" s="6">
        <f>IF(Dec!$E143&gt;0,VLOOKUP($A135,Dec!$O$4:$T$208,5,FALSE)+Dec!L$4/1000,0)</f>
        <v>0</v>
      </c>
      <c r="AB135" s="16">
        <f t="shared" si="154"/>
        <v>0</v>
      </c>
      <c r="AC135" s="6">
        <f>IF(Jan!$E143&gt;0,VLOOKUP($A135,Jan!$O$4:$R$208,4,FALSE),0)</f>
        <v>0</v>
      </c>
      <c r="AD135" s="6">
        <f>IF(Jan!$E143&gt;0,VLOOKUP($A135,Jan!$O$4:$T$208,5,FALSE)+Jan!L$4/1000,0)</f>
        <v>0</v>
      </c>
      <c r="AE135" s="16">
        <f t="shared" si="155"/>
        <v>0</v>
      </c>
      <c r="AF135" s="6">
        <f>IF(Feb!$E143&gt;0,VLOOKUP($A135,Feb!$O$4:$R$208,4,FALSE),0)</f>
        <v>0</v>
      </c>
      <c r="AG135" s="6">
        <f>IF(Feb!$E143&gt;0,VLOOKUP($A135,Feb!$O$4:$T$208,5,FALSE)+Feb!L$4/1000,0)</f>
        <v>0</v>
      </c>
      <c r="AH135" s="16">
        <f t="shared" si="156"/>
        <v>0</v>
      </c>
      <c r="AI135" s="6">
        <f>IF(Mar!$E143&gt;0,VLOOKUP($A135,Mar!$O$4:$R$208,4,FALSE),0)</f>
        <v>0</v>
      </c>
      <c r="AJ135" s="6">
        <f>IF(Mar!$E143&gt;0,VLOOKUP($A135,Mar!$O$4:$T$208,5,FALSE)+Mar!L$4/1000,0)</f>
        <v>0</v>
      </c>
      <c r="AK135" s="16">
        <f t="shared" si="157"/>
        <v>0</v>
      </c>
      <c r="AN135" s="67">
        <f t="shared" si="158"/>
        <v>0</v>
      </c>
      <c r="AQ135" s="1">
        <f t="shared" si="159"/>
        <v>0</v>
      </c>
      <c r="AR135" s="6">
        <f t="shared" si="160"/>
        <v>0</v>
      </c>
      <c r="AS135" s="6">
        <f t="shared" si="161"/>
        <v>0</v>
      </c>
      <c r="AT135" s="6">
        <f t="shared" si="162"/>
        <v>0</v>
      </c>
      <c r="AU135" s="6">
        <f t="shared" si="163"/>
        <v>0</v>
      </c>
      <c r="AV135" s="6">
        <f t="shared" si="164"/>
        <v>0</v>
      </c>
      <c r="AW135" s="6">
        <f t="shared" si="165"/>
        <v>0</v>
      </c>
      <c r="AX135" s="6">
        <f t="shared" si="166"/>
        <v>0</v>
      </c>
      <c r="AY135" s="6">
        <f t="shared" si="167"/>
        <v>0</v>
      </c>
      <c r="AZ135" s="6">
        <f t="shared" si="168"/>
        <v>0</v>
      </c>
      <c r="BA135" s="6">
        <f t="shared" si="169"/>
        <v>0</v>
      </c>
      <c r="BB135" s="6">
        <f t="shared" si="170"/>
        <v>0</v>
      </c>
      <c r="BC135" s="6">
        <f t="shared" si="171"/>
        <v>0</v>
      </c>
      <c r="BD135" s="6">
        <f t="shared" si="172"/>
        <v>0</v>
      </c>
      <c r="BE135" s="1">
        <f t="shared" si="173"/>
        <v>0</v>
      </c>
      <c r="BF135" s="1">
        <f t="shared" si="174"/>
        <v>0</v>
      </c>
      <c r="BG135" s="1">
        <f t="shared" si="175"/>
        <v>0</v>
      </c>
      <c r="BH135" s="1">
        <f t="shared" si="176"/>
        <v>0</v>
      </c>
      <c r="BI135" s="1">
        <f t="shared" si="177"/>
        <v>0</v>
      </c>
      <c r="BJ135" s="1">
        <f t="shared" si="178"/>
        <v>0</v>
      </c>
    </row>
    <row r="136" spans="1:62" x14ac:dyDescent="0.3">
      <c r="B136" s="6">
        <f>IF(Apr!$E141&gt;0,VLOOKUP($A136,Apr!$O$4:$T$211,4,FALSE),0)</f>
        <v>0</v>
      </c>
      <c r="C136" s="6">
        <f>IF(Apr!$E141&gt;0,VLOOKUP($A136,Apr!$O$4:$T$211,5,FALSE)+Apr!L$4/1000,0)</f>
        <v>0</v>
      </c>
      <c r="D136" s="16">
        <f t="shared" si="146"/>
        <v>0</v>
      </c>
      <c r="E136" s="6">
        <f>IF(May!$E140&gt;0,VLOOKUP($A136,May!$O$4:$T$210,4,FALSE),0)</f>
        <v>0</v>
      </c>
      <c r="F136" s="6">
        <f>IF(May!$E140&gt;0,VLOOKUP($A136,May!$O$4:$T$210,5,FALSE)+May!L$4/1000,0)</f>
        <v>0</v>
      </c>
      <c r="G136" s="16">
        <f t="shared" si="147"/>
        <v>0</v>
      </c>
      <c r="H136" s="6">
        <f>IF(Jun!$E146&gt;0,VLOOKUP($A136,Jun!$O$4:$R$210,4,FALSE),0)</f>
        <v>0</v>
      </c>
      <c r="I136" s="6">
        <f>IF(Jun!$E146&gt;0,VLOOKUP($A136,Jun!$O$4:$T$210,5,FALSE)+Jun!L$4/1000,0)</f>
        <v>0</v>
      </c>
      <c r="J136" s="16">
        <f t="shared" si="148"/>
        <v>0</v>
      </c>
      <c r="K136" s="6">
        <f>IF(Jul!$E143&gt;0,VLOOKUP($A136,Jul!$O$4:$R$207,4,FALSE),0)</f>
        <v>0</v>
      </c>
      <c r="L136" s="6">
        <f>IF(Jul!$E143&gt;0,VLOOKUP($A136,Jul!$O$4:$T$207,5,FALSE)+Jul!$L$4/1000,0)</f>
        <v>0</v>
      </c>
      <c r="M136" s="16">
        <f t="shared" si="149"/>
        <v>0</v>
      </c>
      <c r="N136" s="6">
        <f>IF(Aug!$E143&gt;0,VLOOKUP($A136,Aug!$O$4:$R$207,4,FALSE),0)</f>
        <v>0</v>
      </c>
      <c r="O136" s="6">
        <f>IF(Aug!$E143&gt;0,VLOOKUP($A136,Aug!$O$4:$T$207,5,FALSE)+Aug!L$4/1000,0)</f>
        <v>0</v>
      </c>
      <c r="P136" s="16">
        <f t="shared" si="150"/>
        <v>0</v>
      </c>
      <c r="Q136" s="6">
        <f>IF(Sep!$E143&gt;0,VLOOKUP($A136,Sep!$O$4:$R$207,4,FALSE),0)</f>
        <v>0</v>
      </c>
      <c r="R136" s="6">
        <f>IF(Sep!$E143&gt;0,VLOOKUP($A136,Sep!$O$4:$T$207,5,FALSE)+Sep!L$4/1000,0)</f>
        <v>0</v>
      </c>
      <c r="S136" s="16">
        <f t="shared" si="151"/>
        <v>0</v>
      </c>
      <c r="T136" s="6">
        <f>IF(Oct!$E143&gt;0,VLOOKUP($A136,Oct!$O$4:$R$207,4,FALSE),0)</f>
        <v>0</v>
      </c>
      <c r="U136" s="6">
        <f>IF(Oct!$E143&gt;0,VLOOKUP($A136,Oct!$O$4:$T$207,5,FALSE)+Oct!L$4/1000,0)</f>
        <v>0</v>
      </c>
      <c r="V136" s="16">
        <f t="shared" si="152"/>
        <v>0</v>
      </c>
      <c r="W136" s="6">
        <f>IF(Nov!$E144&gt;0,VLOOKUP($A136,Nov!$O$4:$R$208,4,FALSE),0)</f>
        <v>0</v>
      </c>
      <c r="X136" s="6">
        <f>IF(Nov!$E144&gt;0,VLOOKUP($A136,Nov!$O$4:$T$208,5,FALSE)+Nov!L$4/1000,0)</f>
        <v>0</v>
      </c>
      <c r="Y136" s="16">
        <f t="shared" si="153"/>
        <v>0</v>
      </c>
      <c r="Z136" s="6">
        <f>IF(Dec!$E144&gt;0,VLOOKUP($A136,Dec!$O$4:$R$208,4,FALSE),0)</f>
        <v>0</v>
      </c>
      <c r="AA136" s="6">
        <f>IF(Dec!$E144&gt;0,VLOOKUP($A136,Dec!$O$4:$T$208,5,FALSE)+Dec!L$4/1000,0)</f>
        <v>0</v>
      </c>
      <c r="AB136" s="16">
        <f t="shared" si="154"/>
        <v>0</v>
      </c>
      <c r="AC136" s="6">
        <f>IF(Jan!$E144&gt;0,VLOOKUP($A136,Jan!$O$4:$R$208,4,FALSE),0)</f>
        <v>0</v>
      </c>
      <c r="AD136" s="6">
        <f>IF(Jan!$E144&gt;0,VLOOKUP($A136,Jan!$O$4:$T$208,5,FALSE)+Jan!L$4/1000,0)</f>
        <v>0</v>
      </c>
      <c r="AE136" s="16">
        <f t="shared" si="155"/>
        <v>0</v>
      </c>
      <c r="AF136" s="6">
        <f>IF(Feb!$E144&gt;0,VLOOKUP($A136,Feb!$O$4:$R$208,4,FALSE),0)</f>
        <v>0</v>
      </c>
      <c r="AG136" s="6">
        <f>IF(Feb!$E144&gt;0,VLOOKUP($A136,Feb!$O$4:$T$208,5,FALSE)+Feb!L$4/1000,0)</f>
        <v>0</v>
      </c>
      <c r="AH136" s="16">
        <f t="shared" si="156"/>
        <v>0</v>
      </c>
      <c r="AI136" s="6">
        <f>IF(Mar!$E144&gt;0,VLOOKUP($A136,Mar!$O$4:$R$208,4,FALSE),0)</f>
        <v>0</v>
      </c>
      <c r="AJ136" s="6">
        <f>IF(Mar!$E144&gt;0,VLOOKUP($A136,Mar!$O$4:$T$208,5,FALSE)+Mar!L$4/1000,0)</f>
        <v>0</v>
      </c>
      <c r="AK136" s="16">
        <f t="shared" si="157"/>
        <v>0</v>
      </c>
      <c r="AN136" s="67">
        <f t="shared" si="158"/>
        <v>0</v>
      </c>
      <c r="AQ136" s="1">
        <f t="shared" si="159"/>
        <v>0</v>
      </c>
      <c r="AR136" s="6">
        <f t="shared" si="160"/>
        <v>0</v>
      </c>
      <c r="AS136" s="6">
        <f t="shared" si="161"/>
        <v>0</v>
      </c>
      <c r="AT136" s="6">
        <f t="shared" si="162"/>
        <v>0</v>
      </c>
      <c r="AU136" s="6">
        <f t="shared" si="163"/>
        <v>0</v>
      </c>
      <c r="AV136" s="6">
        <f t="shared" si="164"/>
        <v>0</v>
      </c>
      <c r="AW136" s="6">
        <f t="shared" si="165"/>
        <v>0</v>
      </c>
      <c r="AX136" s="6">
        <f t="shared" si="166"/>
        <v>0</v>
      </c>
      <c r="AY136" s="6">
        <f t="shared" si="167"/>
        <v>0</v>
      </c>
      <c r="AZ136" s="6">
        <f t="shared" si="168"/>
        <v>0</v>
      </c>
      <c r="BA136" s="6">
        <f t="shared" si="169"/>
        <v>0</v>
      </c>
      <c r="BB136" s="6">
        <f t="shared" si="170"/>
        <v>0</v>
      </c>
      <c r="BC136" s="6">
        <f t="shared" si="171"/>
        <v>0</v>
      </c>
      <c r="BD136" s="6">
        <f t="shared" si="172"/>
        <v>0</v>
      </c>
      <c r="BE136" s="1">
        <f t="shared" si="173"/>
        <v>0</v>
      </c>
      <c r="BF136" s="1">
        <f t="shared" si="174"/>
        <v>0</v>
      </c>
      <c r="BG136" s="1">
        <f t="shared" si="175"/>
        <v>0</v>
      </c>
      <c r="BH136" s="1">
        <f t="shared" si="176"/>
        <v>0</v>
      </c>
      <c r="BI136" s="1">
        <f t="shared" si="177"/>
        <v>0</v>
      </c>
      <c r="BJ136" s="1">
        <f t="shared" si="178"/>
        <v>0</v>
      </c>
    </row>
    <row r="137" spans="1:62" x14ac:dyDescent="0.3">
      <c r="B137" s="6">
        <f>IF(Apr!$E142&gt;0,VLOOKUP($A137,Apr!$O$4:$T$211,4,FALSE),0)</f>
        <v>0</v>
      </c>
      <c r="C137" s="6">
        <f>IF(Apr!$E142&gt;0,VLOOKUP($A137,Apr!$O$4:$T$211,5,FALSE)+Apr!L$4/1000,0)</f>
        <v>0</v>
      </c>
      <c r="D137" s="16">
        <f t="shared" si="146"/>
        <v>0</v>
      </c>
      <c r="E137" s="6">
        <f>IF(May!$E141&gt;0,VLOOKUP($A137,May!$O$4:$T$210,4,FALSE),0)</f>
        <v>0</v>
      </c>
      <c r="F137" s="6">
        <f>IF(May!$E141&gt;0,VLOOKUP($A137,May!$O$4:$T$210,5,FALSE)+May!L$4/1000,0)</f>
        <v>0</v>
      </c>
      <c r="G137" s="16">
        <f t="shared" si="147"/>
        <v>0</v>
      </c>
      <c r="H137" s="6">
        <f>IF(Jun!$E147&gt;0,VLOOKUP($A137,Jun!$O$4:$R$210,4,FALSE),0)</f>
        <v>0</v>
      </c>
      <c r="I137" s="6">
        <f>IF(Jun!$E147&gt;0,VLOOKUP($A137,Jun!$O$4:$T$210,5,FALSE)+Jun!L$4/1000,0)</f>
        <v>0</v>
      </c>
      <c r="J137" s="16">
        <f t="shared" si="148"/>
        <v>0</v>
      </c>
      <c r="K137" s="6">
        <f>IF(Jul!$E144&gt;0,VLOOKUP($A137,Jul!$O$4:$R$207,4,FALSE),0)</f>
        <v>0</v>
      </c>
      <c r="L137" s="6">
        <f>IF(Jul!$E144&gt;0,VLOOKUP($A137,Jul!$O$4:$T$207,5,FALSE)+Jul!$L$4/1000,0)</f>
        <v>0</v>
      </c>
      <c r="M137" s="16">
        <f t="shared" si="149"/>
        <v>0</v>
      </c>
      <c r="N137" s="6">
        <f>IF(Aug!$E144&gt;0,VLOOKUP($A137,Aug!$O$4:$R$207,4,FALSE),0)</f>
        <v>0</v>
      </c>
      <c r="O137" s="6">
        <f>IF(Aug!$E144&gt;0,VLOOKUP($A137,Aug!$O$4:$T$207,5,FALSE)+Aug!L$4/1000,0)</f>
        <v>0</v>
      </c>
      <c r="P137" s="16">
        <f t="shared" si="150"/>
        <v>0</v>
      </c>
      <c r="Q137" s="6">
        <f>IF(Sep!$E144&gt;0,VLOOKUP($A137,Sep!$O$4:$R$207,4,FALSE),0)</f>
        <v>0</v>
      </c>
      <c r="R137" s="6">
        <f>IF(Sep!$E144&gt;0,VLOOKUP($A137,Sep!$O$4:$T$207,5,FALSE)+Sep!L$4/1000,0)</f>
        <v>0</v>
      </c>
      <c r="S137" s="16">
        <f t="shared" si="151"/>
        <v>0</v>
      </c>
      <c r="T137" s="6">
        <f>IF(Oct!$E144&gt;0,VLOOKUP($A137,Oct!$O$4:$R$207,4,FALSE),0)</f>
        <v>0</v>
      </c>
      <c r="U137" s="6">
        <f>IF(Oct!$E144&gt;0,VLOOKUP($A137,Oct!$O$4:$T$207,5,FALSE)+Oct!L$4/1000,0)</f>
        <v>0</v>
      </c>
      <c r="V137" s="16">
        <f t="shared" si="152"/>
        <v>0</v>
      </c>
      <c r="W137" s="6">
        <f>IF(Nov!$E145&gt;0,VLOOKUP($A137,Nov!$O$4:$R$208,4,FALSE),0)</f>
        <v>0</v>
      </c>
      <c r="X137" s="6">
        <f>IF(Nov!$E145&gt;0,VLOOKUP($A137,Nov!$O$4:$T$208,5,FALSE)+Nov!L$4/1000,0)</f>
        <v>0</v>
      </c>
      <c r="Y137" s="16">
        <f t="shared" si="153"/>
        <v>0</v>
      </c>
      <c r="Z137" s="6">
        <f>IF(Dec!$E145&gt;0,VLOOKUP($A137,Dec!$O$4:$R$208,4,FALSE),0)</f>
        <v>0</v>
      </c>
      <c r="AA137" s="6">
        <f>IF(Dec!$E145&gt;0,VLOOKUP($A137,Dec!$O$4:$T$208,5,FALSE)+Dec!L$4/1000,0)</f>
        <v>0</v>
      </c>
      <c r="AB137" s="16">
        <f t="shared" si="154"/>
        <v>0</v>
      </c>
      <c r="AC137" s="6">
        <f>IF(Jan!$E145&gt;0,VLOOKUP($A137,Jan!$O$4:$R$208,4,FALSE),0)</f>
        <v>0</v>
      </c>
      <c r="AD137" s="6">
        <f>IF(Jan!$E145&gt;0,VLOOKUP($A137,Jan!$O$4:$T$208,5,FALSE)+Jan!L$4/1000,0)</f>
        <v>0</v>
      </c>
      <c r="AE137" s="16">
        <f t="shared" si="155"/>
        <v>0</v>
      </c>
      <c r="AF137" s="6">
        <f>IF(Feb!$E145&gt;0,VLOOKUP($A137,Feb!$O$4:$R$208,4,FALSE),0)</f>
        <v>0</v>
      </c>
      <c r="AG137" s="6">
        <f>IF(Feb!$E145&gt;0,VLOOKUP($A137,Feb!$O$4:$T$208,5,FALSE)+Feb!L$4/1000,0)</f>
        <v>0</v>
      </c>
      <c r="AH137" s="16">
        <f t="shared" si="156"/>
        <v>0</v>
      </c>
      <c r="AI137" s="6">
        <f>IF(Mar!$E145&gt;0,VLOOKUP($A137,Mar!$O$4:$R$208,4,FALSE),0)</f>
        <v>0</v>
      </c>
      <c r="AJ137" s="6">
        <f>IF(Mar!$E145&gt;0,VLOOKUP($A137,Mar!$O$4:$T$208,5,FALSE)+Mar!L$4/1000,0)</f>
        <v>0</v>
      </c>
      <c r="AK137" s="16">
        <f t="shared" si="157"/>
        <v>0</v>
      </c>
      <c r="AN137" s="67">
        <f t="shared" si="158"/>
        <v>0</v>
      </c>
      <c r="AQ137" s="1">
        <f t="shared" si="159"/>
        <v>0</v>
      </c>
      <c r="AR137" s="6">
        <f t="shared" si="160"/>
        <v>0</v>
      </c>
      <c r="AS137" s="6">
        <f t="shared" si="161"/>
        <v>0</v>
      </c>
      <c r="AT137" s="6">
        <f t="shared" si="162"/>
        <v>0</v>
      </c>
      <c r="AU137" s="6">
        <f t="shared" si="163"/>
        <v>0</v>
      </c>
      <c r="AV137" s="6">
        <f t="shared" si="164"/>
        <v>0</v>
      </c>
      <c r="AW137" s="6">
        <f t="shared" si="165"/>
        <v>0</v>
      </c>
      <c r="AX137" s="6">
        <f t="shared" si="166"/>
        <v>0</v>
      </c>
      <c r="AY137" s="6">
        <f t="shared" si="167"/>
        <v>0</v>
      </c>
      <c r="AZ137" s="6">
        <f t="shared" si="168"/>
        <v>0</v>
      </c>
      <c r="BA137" s="6">
        <f t="shared" si="169"/>
        <v>0</v>
      </c>
      <c r="BB137" s="6">
        <f t="shared" si="170"/>
        <v>0</v>
      </c>
      <c r="BC137" s="6">
        <f t="shared" si="171"/>
        <v>0</v>
      </c>
      <c r="BD137" s="6">
        <f t="shared" si="172"/>
        <v>0</v>
      </c>
      <c r="BE137" s="1">
        <f t="shared" si="173"/>
        <v>0</v>
      </c>
      <c r="BF137" s="1">
        <f t="shared" si="174"/>
        <v>0</v>
      </c>
      <c r="BG137" s="1">
        <f t="shared" si="175"/>
        <v>0</v>
      </c>
      <c r="BH137" s="1">
        <f t="shared" si="176"/>
        <v>0</v>
      </c>
      <c r="BI137" s="1">
        <f t="shared" si="177"/>
        <v>0</v>
      </c>
      <c r="BJ137" s="1">
        <f t="shared" si="178"/>
        <v>0</v>
      </c>
    </row>
    <row r="138" spans="1:62" x14ac:dyDescent="0.3">
      <c r="B138" s="6">
        <f>IF(Apr!$E143&gt;0,VLOOKUP($A138,Apr!$O$4:$T$211,4,FALSE),0)</f>
        <v>0</v>
      </c>
      <c r="C138" s="6">
        <f>IF(Apr!$E143&gt;0,VLOOKUP($A138,Apr!$O$4:$T$211,5,FALSE)+Apr!L$4/1000,0)</f>
        <v>0</v>
      </c>
      <c r="D138" s="16">
        <f t="shared" si="146"/>
        <v>0</v>
      </c>
      <c r="E138" s="6">
        <f>IF(May!$E142&gt;0,VLOOKUP($A138,May!$O$4:$T$210,4,FALSE),0)</f>
        <v>0</v>
      </c>
      <c r="F138" s="6">
        <f>IF(May!$E142&gt;0,VLOOKUP($A138,May!$O$4:$T$210,5,FALSE)+May!L$4/1000,0)</f>
        <v>0</v>
      </c>
      <c r="G138" s="16">
        <f t="shared" si="147"/>
        <v>0</v>
      </c>
      <c r="H138" s="6">
        <f>IF(Jun!$E148&gt;0,VLOOKUP($A138,Jun!$O$4:$R$210,4,FALSE),0)</f>
        <v>0</v>
      </c>
      <c r="I138" s="6">
        <f>IF(Jun!$E148&gt;0,VLOOKUP($A138,Jun!$O$4:$T$210,5,FALSE)+Jun!L$4/1000,0)</f>
        <v>0</v>
      </c>
      <c r="J138" s="16">
        <f t="shared" si="148"/>
        <v>0</v>
      </c>
      <c r="K138" s="6">
        <f>IF(Jul!$E145&gt;0,VLOOKUP($A138,Jul!$O$4:$R$207,4,FALSE),0)</f>
        <v>0</v>
      </c>
      <c r="L138" s="6">
        <f>IF(Jul!$E145&gt;0,VLOOKUP($A138,Jul!$O$4:$T$207,5,FALSE)+Jul!$L$4/1000,0)</f>
        <v>0</v>
      </c>
      <c r="M138" s="16">
        <f t="shared" si="149"/>
        <v>0</v>
      </c>
      <c r="N138" s="6">
        <f>IF(Aug!$E145&gt;0,VLOOKUP($A138,Aug!$O$4:$R$207,4,FALSE),0)</f>
        <v>0</v>
      </c>
      <c r="O138" s="6">
        <f>IF(Aug!$E145&gt;0,VLOOKUP($A138,Aug!$O$4:$T$207,5,FALSE)+Aug!L$4/1000,0)</f>
        <v>0</v>
      </c>
      <c r="P138" s="16">
        <f t="shared" si="150"/>
        <v>0</v>
      </c>
      <c r="Q138" s="6">
        <f>IF(Sep!$E145&gt;0,VLOOKUP($A138,Sep!$O$4:$R$207,4,FALSE),0)</f>
        <v>0</v>
      </c>
      <c r="R138" s="6">
        <f>IF(Sep!$E145&gt;0,VLOOKUP($A138,Sep!$O$4:$T$207,5,FALSE)+Sep!L$4/1000,0)</f>
        <v>0</v>
      </c>
      <c r="S138" s="16">
        <f t="shared" si="151"/>
        <v>0</v>
      </c>
      <c r="T138" s="6">
        <f>IF(Oct!$E145&gt;0,VLOOKUP($A138,Oct!$O$4:$R$207,4,FALSE),0)</f>
        <v>0</v>
      </c>
      <c r="U138" s="6">
        <f>IF(Oct!$E145&gt;0,VLOOKUP($A138,Oct!$O$4:$T$207,5,FALSE)+Oct!L$4/1000,0)</f>
        <v>0</v>
      </c>
      <c r="V138" s="16">
        <f t="shared" si="152"/>
        <v>0</v>
      </c>
      <c r="W138" s="6">
        <f>IF(Nov!$E146&gt;0,VLOOKUP($A138,Nov!$O$4:$R$208,4,FALSE),0)</f>
        <v>0</v>
      </c>
      <c r="X138" s="6">
        <f>IF(Nov!$E146&gt;0,VLOOKUP($A138,Nov!$O$4:$T$208,5,FALSE)+Nov!L$4/1000,0)</f>
        <v>0</v>
      </c>
      <c r="Y138" s="16">
        <f t="shared" si="153"/>
        <v>0</v>
      </c>
      <c r="Z138" s="6">
        <f>IF(Dec!$E146&gt;0,VLOOKUP($A138,Dec!$O$4:$R$208,4,FALSE),0)</f>
        <v>0</v>
      </c>
      <c r="AA138" s="6">
        <f>IF(Dec!$E146&gt;0,VLOOKUP($A138,Dec!$O$4:$T$208,5,FALSE)+Dec!L$4/1000,0)</f>
        <v>0</v>
      </c>
      <c r="AB138" s="16">
        <f t="shared" si="154"/>
        <v>0</v>
      </c>
      <c r="AC138" s="6">
        <f>IF(Jan!$E146&gt;0,VLOOKUP($A138,Jan!$O$4:$R$208,4,FALSE),0)</f>
        <v>0</v>
      </c>
      <c r="AD138" s="6">
        <f>IF(Jan!$E146&gt;0,VLOOKUP($A138,Jan!$O$4:$T$208,5,FALSE)+Jan!L$4/1000,0)</f>
        <v>0</v>
      </c>
      <c r="AE138" s="16">
        <f t="shared" si="155"/>
        <v>0</v>
      </c>
      <c r="AF138" s="6">
        <f>IF(Feb!$E146&gt;0,VLOOKUP($A138,Feb!$O$4:$R$208,4,FALSE),0)</f>
        <v>0</v>
      </c>
      <c r="AG138" s="6">
        <f>IF(Feb!$E146&gt;0,VLOOKUP($A138,Feb!$O$4:$T$208,5,FALSE)+Feb!L$4/1000,0)</f>
        <v>0</v>
      </c>
      <c r="AH138" s="16">
        <f t="shared" si="156"/>
        <v>0</v>
      </c>
      <c r="AI138" s="6">
        <f>IF(Mar!$E146&gt;0,VLOOKUP($A138,Mar!$O$4:$R$208,4,FALSE),0)</f>
        <v>0</v>
      </c>
      <c r="AJ138" s="6">
        <f>IF(Mar!$E146&gt;0,VLOOKUP($A138,Mar!$O$4:$T$208,5,FALSE)+Mar!L$4/1000,0)</f>
        <v>0</v>
      </c>
      <c r="AK138" s="16">
        <f t="shared" si="157"/>
        <v>0</v>
      </c>
      <c r="AN138" s="67">
        <f t="shared" si="158"/>
        <v>0</v>
      </c>
      <c r="AQ138" s="1">
        <f t="shared" si="159"/>
        <v>0</v>
      </c>
      <c r="AR138" s="6">
        <f t="shared" si="160"/>
        <v>0</v>
      </c>
      <c r="AS138" s="6">
        <f t="shared" si="161"/>
        <v>0</v>
      </c>
      <c r="AT138" s="6">
        <f t="shared" si="162"/>
        <v>0</v>
      </c>
      <c r="AU138" s="6">
        <f t="shared" si="163"/>
        <v>0</v>
      </c>
      <c r="AV138" s="6">
        <f t="shared" si="164"/>
        <v>0</v>
      </c>
      <c r="AW138" s="6">
        <f t="shared" si="165"/>
        <v>0</v>
      </c>
      <c r="AX138" s="6">
        <f t="shared" si="166"/>
        <v>0</v>
      </c>
      <c r="AY138" s="6">
        <f t="shared" si="167"/>
        <v>0</v>
      </c>
      <c r="AZ138" s="6">
        <f t="shared" si="168"/>
        <v>0</v>
      </c>
      <c r="BA138" s="6">
        <f t="shared" si="169"/>
        <v>0</v>
      </c>
      <c r="BB138" s="6">
        <f t="shared" si="170"/>
        <v>0</v>
      </c>
      <c r="BC138" s="6">
        <f t="shared" si="171"/>
        <v>0</v>
      </c>
      <c r="BD138" s="6">
        <f t="shared" si="172"/>
        <v>0</v>
      </c>
      <c r="BE138" s="1">
        <f t="shared" si="173"/>
        <v>0</v>
      </c>
      <c r="BF138" s="1">
        <f t="shared" si="174"/>
        <v>0</v>
      </c>
      <c r="BG138" s="1">
        <f t="shared" si="175"/>
        <v>0</v>
      </c>
      <c r="BH138" s="1">
        <f t="shared" si="176"/>
        <v>0</v>
      </c>
      <c r="BI138" s="1">
        <f t="shared" si="177"/>
        <v>0</v>
      </c>
      <c r="BJ138" s="1">
        <f t="shared" si="178"/>
        <v>0</v>
      </c>
    </row>
    <row r="139" spans="1:62" x14ac:dyDescent="0.3">
      <c r="B139" s="6">
        <f>IF(Apr!$E144&gt;0,VLOOKUP($A139,Apr!$O$4:$T$211,4,FALSE),0)</f>
        <v>0</v>
      </c>
      <c r="C139" s="6">
        <f>IF(Apr!$E144&gt;0,VLOOKUP($A139,Apr!$O$4:$T$211,5,FALSE)+Apr!L$4/1000,0)</f>
        <v>0</v>
      </c>
      <c r="D139" s="16">
        <f t="shared" si="146"/>
        <v>0</v>
      </c>
      <c r="E139" s="6">
        <f>IF(May!$E143&gt;0,VLOOKUP($A139,May!$O$4:$T$210,4,FALSE),0)</f>
        <v>0</v>
      </c>
      <c r="F139" s="6">
        <f>IF(May!$E143&gt;0,VLOOKUP($A139,May!$O$4:$T$210,5,FALSE)+May!L$4/1000,0)</f>
        <v>0</v>
      </c>
      <c r="G139" s="16">
        <f t="shared" si="147"/>
        <v>0</v>
      </c>
      <c r="H139" s="6">
        <f>IF(Jun!$E149&gt;0,VLOOKUP($A139,Jun!$O$4:$R$210,4,FALSE),0)</f>
        <v>0</v>
      </c>
      <c r="I139" s="6">
        <f>IF(Jun!$E149&gt;0,VLOOKUP($A139,Jun!$O$4:$T$210,5,FALSE)+Jun!L$4/1000,0)</f>
        <v>0</v>
      </c>
      <c r="J139" s="16">
        <f t="shared" si="148"/>
        <v>0</v>
      </c>
      <c r="K139" s="6">
        <f>IF(Jul!$E146&gt;0,VLOOKUP($A139,Jul!$O$4:$R$207,4,FALSE),0)</f>
        <v>0</v>
      </c>
      <c r="L139" s="6">
        <f>IF(Jul!$E146&gt;0,VLOOKUP($A139,Jul!$O$4:$T$207,5,FALSE)+Jul!$L$4/1000,0)</f>
        <v>0</v>
      </c>
      <c r="M139" s="16">
        <f t="shared" si="149"/>
        <v>0</v>
      </c>
      <c r="N139" s="6">
        <f>IF(Aug!$E146&gt;0,VLOOKUP($A139,Aug!$O$4:$R$207,4,FALSE),0)</f>
        <v>0</v>
      </c>
      <c r="O139" s="6">
        <f>IF(Aug!$E146&gt;0,VLOOKUP($A139,Aug!$O$4:$T$207,5,FALSE)+Aug!L$4/1000,0)</f>
        <v>0</v>
      </c>
      <c r="P139" s="16">
        <f t="shared" si="150"/>
        <v>0</v>
      </c>
      <c r="Q139" s="6">
        <f>IF(Sep!$E146&gt;0,VLOOKUP($A139,Sep!$O$4:$R$207,4,FALSE),0)</f>
        <v>0</v>
      </c>
      <c r="R139" s="6">
        <f>IF(Sep!$E146&gt;0,VLOOKUP($A139,Sep!$O$4:$T$207,5,FALSE)+Sep!L$4/1000,0)</f>
        <v>0</v>
      </c>
      <c r="S139" s="16">
        <f t="shared" si="151"/>
        <v>0</v>
      </c>
      <c r="T139" s="6">
        <f>IF(Oct!$E146&gt;0,VLOOKUP($A139,Oct!$O$4:$R$207,4,FALSE),0)</f>
        <v>0</v>
      </c>
      <c r="U139" s="6">
        <f>IF(Oct!$E146&gt;0,VLOOKUP($A139,Oct!$O$4:$T$207,5,FALSE)+Oct!L$4/1000,0)</f>
        <v>0</v>
      </c>
      <c r="V139" s="16">
        <f t="shared" si="152"/>
        <v>0</v>
      </c>
      <c r="W139" s="6">
        <f>IF(Nov!$E147&gt;0,VLOOKUP($A139,Nov!$O$4:$R$208,4,FALSE),0)</f>
        <v>0</v>
      </c>
      <c r="X139" s="6">
        <f>IF(Nov!$E147&gt;0,VLOOKUP($A139,Nov!$O$4:$T$208,5,FALSE)+Nov!L$4/1000,0)</f>
        <v>0</v>
      </c>
      <c r="Y139" s="16">
        <f t="shared" si="153"/>
        <v>0</v>
      </c>
      <c r="Z139" s="6">
        <f>IF(Dec!$E147&gt;0,VLOOKUP($A139,Dec!$O$4:$R$208,4,FALSE),0)</f>
        <v>0</v>
      </c>
      <c r="AA139" s="6">
        <f>IF(Dec!$E147&gt;0,VLOOKUP($A139,Dec!$O$4:$T$208,5,FALSE)+Dec!L$4/1000,0)</f>
        <v>0</v>
      </c>
      <c r="AB139" s="16">
        <f t="shared" si="154"/>
        <v>0</v>
      </c>
      <c r="AC139" s="6">
        <f>IF(Jan!$E147&gt;0,VLOOKUP($A139,Jan!$O$4:$R$208,4,FALSE),0)</f>
        <v>0</v>
      </c>
      <c r="AD139" s="6">
        <f>IF(Jan!$E147&gt;0,VLOOKUP($A139,Jan!$O$4:$T$208,5,FALSE)+Jan!L$4/1000,0)</f>
        <v>0</v>
      </c>
      <c r="AE139" s="16">
        <f t="shared" si="155"/>
        <v>0</v>
      </c>
      <c r="AF139" s="6">
        <f>IF(Feb!$E147&gt;0,VLOOKUP($A139,Feb!$O$4:$R$208,4,FALSE),0)</f>
        <v>0</v>
      </c>
      <c r="AG139" s="6">
        <f>IF(Feb!$E147&gt;0,VLOOKUP($A139,Feb!$O$4:$T$208,5,FALSE)+Feb!L$4/1000,0)</f>
        <v>0</v>
      </c>
      <c r="AH139" s="16">
        <f t="shared" si="156"/>
        <v>0</v>
      </c>
      <c r="AI139" s="6">
        <f>IF(Mar!$E147&gt;0,VLOOKUP($A139,Mar!$O$4:$R$208,4,FALSE),0)</f>
        <v>0</v>
      </c>
      <c r="AJ139" s="6">
        <f>IF(Mar!$E147&gt;0,VLOOKUP($A139,Mar!$O$4:$T$208,5,FALSE)+Mar!L$4/1000,0)</f>
        <v>0</v>
      </c>
      <c r="AK139" s="16">
        <f t="shared" si="157"/>
        <v>0</v>
      </c>
      <c r="AN139" s="67">
        <f t="shared" si="158"/>
        <v>0</v>
      </c>
      <c r="AQ139" s="1">
        <f t="shared" si="159"/>
        <v>0</v>
      </c>
      <c r="AR139" s="6">
        <f t="shared" si="160"/>
        <v>0</v>
      </c>
      <c r="AS139" s="6">
        <f t="shared" si="161"/>
        <v>0</v>
      </c>
      <c r="AT139" s="6">
        <f t="shared" si="162"/>
        <v>0</v>
      </c>
      <c r="AU139" s="6">
        <f t="shared" si="163"/>
        <v>0</v>
      </c>
      <c r="AV139" s="6">
        <f t="shared" si="164"/>
        <v>0</v>
      </c>
      <c r="AW139" s="6">
        <f t="shared" si="165"/>
        <v>0</v>
      </c>
      <c r="AX139" s="6">
        <f t="shared" si="166"/>
        <v>0</v>
      </c>
      <c r="AY139" s="6">
        <f t="shared" si="167"/>
        <v>0</v>
      </c>
      <c r="AZ139" s="6">
        <f t="shared" si="168"/>
        <v>0</v>
      </c>
      <c r="BA139" s="6">
        <f t="shared" si="169"/>
        <v>0</v>
      </c>
      <c r="BB139" s="6">
        <f t="shared" si="170"/>
        <v>0</v>
      </c>
      <c r="BC139" s="6">
        <f t="shared" si="171"/>
        <v>0</v>
      </c>
      <c r="BD139" s="6">
        <f t="shared" si="172"/>
        <v>0</v>
      </c>
      <c r="BE139" s="1">
        <f t="shared" si="173"/>
        <v>0</v>
      </c>
      <c r="BF139" s="1">
        <f t="shared" si="174"/>
        <v>0</v>
      </c>
      <c r="BG139" s="1">
        <f t="shared" si="175"/>
        <v>0</v>
      </c>
      <c r="BH139" s="1">
        <f t="shared" si="176"/>
        <v>0</v>
      </c>
      <c r="BI139" s="1">
        <f t="shared" si="177"/>
        <v>0</v>
      </c>
      <c r="BJ139" s="1">
        <f t="shared" si="178"/>
        <v>0</v>
      </c>
    </row>
    <row r="140" spans="1:62" x14ac:dyDescent="0.3">
      <c r="B140" s="6">
        <f>IF(Apr!$E145&gt;0,VLOOKUP($A140,Apr!$O$4:$T$211,4,FALSE),0)</f>
        <v>0</v>
      </c>
      <c r="C140" s="6">
        <f>IF(Apr!$E145&gt;0,VLOOKUP($A140,Apr!$O$4:$T$211,5,FALSE)+Apr!L$4/1000,0)</f>
        <v>0</v>
      </c>
      <c r="D140" s="16">
        <f t="shared" si="146"/>
        <v>0</v>
      </c>
      <c r="E140" s="6">
        <f>IF(May!$E144&gt;0,VLOOKUP($A140,May!$O$4:$T$210,4,FALSE),0)</f>
        <v>0</v>
      </c>
      <c r="F140" s="6">
        <f>IF(May!$E144&gt;0,VLOOKUP($A140,May!$O$4:$T$210,5,FALSE)+May!L$4/1000,0)</f>
        <v>0</v>
      </c>
      <c r="G140" s="16">
        <f t="shared" si="147"/>
        <v>0</v>
      </c>
      <c r="H140" s="6">
        <f>IF(Jun!$E150&gt;0,VLOOKUP($A140,Jun!$O$4:$R$210,4,FALSE),0)</f>
        <v>0</v>
      </c>
      <c r="I140" s="6">
        <f>IF(Jun!$E150&gt;0,VLOOKUP($A140,Jun!$O$4:$T$210,5,FALSE)+Jun!L$4/1000,0)</f>
        <v>0</v>
      </c>
      <c r="J140" s="16">
        <f t="shared" si="148"/>
        <v>0</v>
      </c>
      <c r="K140" s="6">
        <f>IF(Jul!$E147&gt;0,VLOOKUP($A140,Jul!$O$4:$R$207,4,FALSE),0)</f>
        <v>0</v>
      </c>
      <c r="L140" s="6">
        <f>IF(Jul!$E147&gt;0,VLOOKUP($A140,Jul!$O$4:$T$207,5,FALSE)+Jul!$L$4/1000,0)</f>
        <v>0</v>
      </c>
      <c r="M140" s="16">
        <f t="shared" si="149"/>
        <v>0</v>
      </c>
      <c r="N140" s="6">
        <f>IF(Aug!$E147&gt;0,VLOOKUP($A140,Aug!$O$4:$R$207,4,FALSE),0)</f>
        <v>0</v>
      </c>
      <c r="O140" s="6">
        <f>IF(Aug!$E147&gt;0,VLOOKUP($A140,Aug!$O$4:$T$207,5,FALSE)+Aug!L$4/1000,0)</f>
        <v>0</v>
      </c>
      <c r="P140" s="16">
        <f t="shared" si="150"/>
        <v>0</v>
      </c>
      <c r="Q140" s="6">
        <f>IF(Sep!$E147&gt;0,VLOOKUP($A140,Sep!$O$4:$R$207,4,FALSE),0)</f>
        <v>0</v>
      </c>
      <c r="R140" s="6">
        <f>IF(Sep!$E147&gt;0,VLOOKUP($A140,Sep!$O$4:$T$207,5,FALSE)+Sep!L$4/1000,0)</f>
        <v>0</v>
      </c>
      <c r="S140" s="16">
        <f t="shared" si="151"/>
        <v>0</v>
      </c>
      <c r="T140" s="6">
        <f>IF(Oct!$E147&gt;0,VLOOKUP($A140,Oct!$O$4:$R$207,4,FALSE),0)</f>
        <v>0</v>
      </c>
      <c r="U140" s="6">
        <f>IF(Oct!$E147&gt;0,VLOOKUP($A140,Oct!$O$4:$T$207,5,FALSE)+Oct!L$4/1000,0)</f>
        <v>0</v>
      </c>
      <c r="V140" s="16">
        <f t="shared" si="152"/>
        <v>0</v>
      </c>
      <c r="W140" s="6">
        <f>IF(Nov!$E148&gt;0,VLOOKUP($A140,Nov!$O$4:$R$208,4,FALSE),0)</f>
        <v>0</v>
      </c>
      <c r="X140" s="6">
        <f>IF(Nov!$E148&gt;0,VLOOKUP($A140,Nov!$O$4:$T$208,5,FALSE)+Nov!L$4/1000,0)</f>
        <v>0</v>
      </c>
      <c r="Y140" s="16">
        <f t="shared" si="153"/>
        <v>0</v>
      </c>
      <c r="Z140" s="6">
        <f>IF(Dec!$E148&gt;0,VLOOKUP($A140,Dec!$O$4:$R$208,4,FALSE),0)</f>
        <v>0</v>
      </c>
      <c r="AA140" s="6">
        <f>IF(Dec!$E148&gt;0,VLOOKUP($A140,Dec!$O$4:$T$208,5,FALSE)+Dec!L$4/1000,0)</f>
        <v>0</v>
      </c>
      <c r="AB140" s="16">
        <f t="shared" si="154"/>
        <v>0</v>
      </c>
      <c r="AC140" s="6">
        <f>IF(Jan!$E148&gt;0,VLOOKUP($A140,Jan!$O$4:$R$208,4,FALSE),0)</f>
        <v>0</v>
      </c>
      <c r="AD140" s="6">
        <f>IF(Jan!$E148&gt;0,VLOOKUP($A140,Jan!$O$4:$T$208,5,FALSE)+Jan!L$4/1000,0)</f>
        <v>0</v>
      </c>
      <c r="AE140" s="16">
        <f t="shared" si="155"/>
        <v>0</v>
      </c>
      <c r="AF140" s="6">
        <f>IF(Feb!$E148&gt;0,VLOOKUP($A140,Feb!$O$4:$R$208,4,FALSE),0)</f>
        <v>0</v>
      </c>
      <c r="AG140" s="6">
        <f>IF(Feb!$E148&gt;0,VLOOKUP($A140,Feb!$O$4:$T$208,5,FALSE)+Feb!L$4/1000,0)</f>
        <v>0</v>
      </c>
      <c r="AH140" s="16">
        <f t="shared" si="156"/>
        <v>0</v>
      </c>
      <c r="AI140" s="6">
        <f>IF(Mar!$E148&gt;0,VLOOKUP($A140,Mar!$O$4:$R$208,4,FALSE),0)</f>
        <v>0</v>
      </c>
      <c r="AJ140" s="6">
        <f>IF(Mar!$E148&gt;0,VLOOKUP($A140,Mar!$O$4:$T$208,5,FALSE)+Mar!L$4/1000,0)</f>
        <v>0</v>
      </c>
      <c r="AK140" s="16">
        <f t="shared" si="157"/>
        <v>0</v>
      </c>
      <c r="AN140" s="67">
        <f t="shared" si="158"/>
        <v>0</v>
      </c>
      <c r="AQ140" s="1">
        <f t="shared" si="159"/>
        <v>0</v>
      </c>
      <c r="AR140" s="6">
        <f t="shared" si="160"/>
        <v>0</v>
      </c>
      <c r="AS140" s="6">
        <f t="shared" si="161"/>
        <v>0</v>
      </c>
      <c r="AT140" s="6">
        <f t="shared" si="162"/>
        <v>0</v>
      </c>
      <c r="AU140" s="6">
        <f t="shared" si="163"/>
        <v>0</v>
      </c>
      <c r="AV140" s="6">
        <f t="shared" si="164"/>
        <v>0</v>
      </c>
      <c r="AW140" s="6">
        <f t="shared" si="165"/>
        <v>0</v>
      </c>
      <c r="AX140" s="6">
        <f t="shared" si="166"/>
        <v>0</v>
      </c>
      <c r="AY140" s="6">
        <f t="shared" si="167"/>
        <v>0</v>
      </c>
      <c r="AZ140" s="6">
        <f t="shared" si="168"/>
        <v>0</v>
      </c>
      <c r="BA140" s="6">
        <f t="shared" si="169"/>
        <v>0</v>
      </c>
      <c r="BB140" s="6">
        <f t="shared" si="170"/>
        <v>0</v>
      </c>
      <c r="BC140" s="6">
        <f t="shared" si="171"/>
        <v>0</v>
      </c>
      <c r="BD140" s="6">
        <f t="shared" si="172"/>
        <v>0</v>
      </c>
      <c r="BE140" s="1">
        <f t="shared" si="173"/>
        <v>0</v>
      </c>
      <c r="BF140" s="1">
        <f t="shared" si="174"/>
        <v>0</v>
      </c>
      <c r="BG140" s="1">
        <f t="shared" si="175"/>
        <v>0</v>
      </c>
      <c r="BH140" s="1">
        <f t="shared" si="176"/>
        <v>0</v>
      </c>
      <c r="BI140" s="1">
        <f t="shared" si="177"/>
        <v>0</v>
      </c>
      <c r="BJ140" s="1">
        <f t="shared" si="178"/>
        <v>0</v>
      </c>
    </row>
    <row r="141" spans="1:62" x14ac:dyDescent="0.3">
      <c r="B141" s="6">
        <f>IF(Apr!$E146&gt;0,VLOOKUP($A141,Apr!$O$4:$T$211,4,FALSE),0)</f>
        <v>0</v>
      </c>
      <c r="C141" s="6">
        <f>IF(Apr!$E146&gt;0,VLOOKUP($A141,Apr!$O$4:$T$211,5,FALSE)+Apr!L$4/1000,0)</f>
        <v>0</v>
      </c>
      <c r="D141" s="16">
        <f t="shared" si="146"/>
        <v>0</v>
      </c>
      <c r="E141" s="6">
        <f>IF(May!$E145&gt;0,VLOOKUP($A141,May!$O$4:$T$210,4,FALSE),0)</f>
        <v>0</v>
      </c>
      <c r="F141" s="6">
        <f>IF(May!$E145&gt;0,VLOOKUP($A141,May!$O$4:$T$210,5,FALSE)+May!L$4/1000,0)</f>
        <v>0</v>
      </c>
      <c r="G141" s="16">
        <f t="shared" si="147"/>
        <v>0</v>
      </c>
      <c r="H141" s="6">
        <f>IF(Jun!$E151&gt;0,VLOOKUP($A141,Jun!$O$4:$R$210,4,FALSE),0)</f>
        <v>0</v>
      </c>
      <c r="I141" s="6">
        <f>IF(Jun!$E151&gt;0,VLOOKUP($A141,Jun!$O$4:$T$210,5,FALSE)+Jun!L$4/1000,0)</f>
        <v>0</v>
      </c>
      <c r="J141" s="16">
        <f t="shared" si="148"/>
        <v>0</v>
      </c>
      <c r="K141" s="6">
        <f>IF(Jul!$E148&gt;0,VLOOKUP($A141,Jul!$O$4:$R$207,4,FALSE),0)</f>
        <v>0</v>
      </c>
      <c r="L141" s="6">
        <f>IF(Jul!$E148&gt;0,VLOOKUP($A141,Jul!$O$4:$T$207,5,FALSE)+Jul!$L$4/1000,0)</f>
        <v>0</v>
      </c>
      <c r="M141" s="16">
        <f t="shared" si="149"/>
        <v>0</v>
      </c>
      <c r="N141" s="6">
        <f>IF(Aug!$E148&gt;0,VLOOKUP($A141,Aug!$O$4:$R$207,4,FALSE),0)</f>
        <v>0</v>
      </c>
      <c r="O141" s="6">
        <f>IF(Aug!$E148&gt;0,VLOOKUP($A141,Aug!$O$4:$T$207,5,FALSE)+Aug!L$4/1000,0)</f>
        <v>0</v>
      </c>
      <c r="P141" s="16">
        <f t="shared" si="150"/>
        <v>0</v>
      </c>
      <c r="Q141" s="6">
        <f>IF(Sep!$E148&gt;0,VLOOKUP($A141,Sep!$O$4:$R$207,4,FALSE),0)</f>
        <v>0</v>
      </c>
      <c r="R141" s="6">
        <f>IF(Sep!$E148&gt;0,VLOOKUP($A141,Sep!$O$4:$T$207,5,FALSE)+Sep!L$4/1000,0)</f>
        <v>0</v>
      </c>
      <c r="S141" s="16">
        <f t="shared" si="151"/>
        <v>0</v>
      </c>
      <c r="T141" s="6">
        <f>IF(Oct!$E148&gt;0,VLOOKUP($A141,Oct!$O$4:$R$207,4,FALSE),0)</f>
        <v>0</v>
      </c>
      <c r="U141" s="6">
        <f>IF(Oct!$E148&gt;0,VLOOKUP($A141,Oct!$O$4:$T$207,5,FALSE)+Oct!L$4/1000,0)</f>
        <v>0</v>
      </c>
      <c r="V141" s="16">
        <f t="shared" si="152"/>
        <v>0</v>
      </c>
      <c r="W141" s="6">
        <f>IF(Nov!$E149&gt;0,VLOOKUP($A141,Nov!$O$4:$R$208,4,FALSE),0)</f>
        <v>0</v>
      </c>
      <c r="X141" s="6">
        <f>IF(Nov!$E149&gt;0,VLOOKUP($A141,Nov!$O$4:$T$208,5,FALSE)+Nov!L$4/1000,0)</f>
        <v>0</v>
      </c>
      <c r="Y141" s="16">
        <f t="shared" si="153"/>
        <v>0</v>
      </c>
      <c r="Z141" s="6">
        <f>IF(Dec!$E149&gt;0,VLOOKUP($A141,Dec!$O$4:$R$208,4,FALSE),0)</f>
        <v>0</v>
      </c>
      <c r="AA141" s="6">
        <f>IF(Dec!$E149&gt;0,VLOOKUP($A141,Dec!$O$4:$T$208,5,FALSE)+Dec!L$4/1000,0)</f>
        <v>0</v>
      </c>
      <c r="AB141" s="16">
        <f t="shared" si="154"/>
        <v>0</v>
      </c>
      <c r="AC141" s="6">
        <f>IF(Jan!$E149&gt;0,VLOOKUP($A141,Jan!$O$4:$R$208,4,FALSE),0)</f>
        <v>0</v>
      </c>
      <c r="AD141" s="6">
        <f>IF(Jan!$E149&gt;0,VLOOKUP($A141,Jan!$O$4:$T$208,5,FALSE)+Jan!L$4/1000,0)</f>
        <v>0</v>
      </c>
      <c r="AE141" s="16">
        <f t="shared" si="155"/>
        <v>0</v>
      </c>
      <c r="AF141" s="6">
        <f>IF(Feb!$E149&gt;0,VLOOKUP($A141,Feb!$O$4:$R$208,4,FALSE),0)</f>
        <v>0</v>
      </c>
      <c r="AG141" s="6">
        <f>IF(Feb!$E149&gt;0,VLOOKUP($A141,Feb!$O$4:$T$208,5,FALSE)+Feb!L$4/1000,0)</f>
        <v>0</v>
      </c>
      <c r="AH141" s="16">
        <f t="shared" si="156"/>
        <v>0</v>
      </c>
      <c r="AI141" s="6">
        <f>IF(Mar!$E149&gt;0,VLOOKUP($A141,Mar!$O$4:$R$208,4,FALSE),0)</f>
        <v>0</v>
      </c>
      <c r="AJ141" s="6">
        <f>IF(Mar!$E149&gt;0,VLOOKUP($A141,Mar!$O$4:$T$208,5,FALSE)+Mar!L$4/1000,0)</f>
        <v>0</v>
      </c>
      <c r="AK141" s="16">
        <f t="shared" si="157"/>
        <v>0</v>
      </c>
      <c r="AN141" s="67">
        <f t="shared" si="158"/>
        <v>0</v>
      </c>
      <c r="AQ141" s="1">
        <f t="shared" si="159"/>
        <v>0</v>
      </c>
      <c r="AR141" s="6">
        <f t="shared" si="160"/>
        <v>0</v>
      </c>
      <c r="AS141" s="6">
        <f t="shared" si="161"/>
        <v>0</v>
      </c>
      <c r="AT141" s="6">
        <f t="shared" si="162"/>
        <v>0</v>
      </c>
      <c r="AU141" s="6">
        <f t="shared" si="163"/>
        <v>0</v>
      </c>
      <c r="AV141" s="6">
        <f t="shared" si="164"/>
        <v>0</v>
      </c>
      <c r="AW141" s="6">
        <f t="shared" si="165"/>
        <v>0</v>
      </c>
      <c r="AX141" s="6">
        <f t="shared" si="166"/>
        <v>0</v>
      </c>
      <c r="AY141" s="6">
        <f t="shared" si="167"/>
        <v>0</v>
      </c>
      <c r="AZ141" s="6">
        <f t="shared" si="168"/>
        <v>0</v>
      </c>
      <c r="BA141" s="6">
        <f t="shared" si="169"/>
        <v>0</v>
      </c>
      <c r="BB141" s="6">
        <f t="shared" si="170"/>
        <v>0</v>
      </c>
      <c r="BC141" s="6">
        <f t="shared" si="171"/>
        <v>0</v>
      </c>
      <c r="BD141" s="6">
        <f t="shared" si="172"/>
        <v>0</v>
      </c>
      <c r="BE141" s="1">
        <f t="shared" si="173"/>
        <v>0</v>
      </c>
      <c r="BF141" s="1">
        <f t="shared" si="174"/>
        <v>0</v>
      </c>
      <c r="BG141" s="1">
        <f t="shared" si="175"/>
        <v>0</v>
      </c>
      <c r="BH141" s="1">
        <f t="shared" si="176"/>
        <v>0</v>
      </c>
      <c r="BI141" s="1">
        <f t="shared" si="177"/>
        <v>0</v>
      </c>
      <c r="BJ141" s="1">
        <f t="shared" si="178"/>
        <v>0</v>
      </c>
    </row>
    <row r="142" spans="1:62" x14ac:dyDescent="0.3">
      <c r="B142" s="6">
        <f>IF(Apr!$E147&gt;0,VLOOKUP($A142,Apr!$O$4:$T$211,4,FALSE),0)</f>
        <v>0</v>
      </c>
      <c r="C142" s="6">
        <f>IF(Apr!$E147&gt;0,VLOOKUP($A142,Apr!$O$4:$T$211,5,FALSE)+Apr!L$4/1000,0)</f>
        <v>0</v>
      </c>
      <c r="D142" s="16">
        <f t="shared" si="146"/>
        <v>0</v>
      </c>
      <c r="E142" s="6">
        <f>IF(May!$E146&gt;0,VLOOKUP($A142,May!$O$4:$T$210,4,FALSE),0)</f>
        <v>0</v>
      </c>
      <c r="F142" s="6">
        <f>IF(May!$E146&gt;0,VLOOKUP($A142,May!$O$4:$T$210,5,FALSE)+May!L$4/1000,0)</f>
        <v>0</v>
      </c>
      <c r="G142" s="16">
        <f t="shared" si="147"/>
        <v>0</v>
      </c>
      <c r="H142" s="6">
        <f>IF(Jun!$E152&gt;0,VLOOKUP($A142,Jun!$O$4:$R$210,4,FALSE),0)</f>
        <v>0</v>
      </c>
      <c r="I142" s="6">
        <f>IF(Jun!$E152&gt;0,VLOOKUP($A142,Jun!$O$4:$T$210,5,FALSE)+Jun!L$4/1000,0)</f>
        <v>0</v>
      </c>
      <c r="J142" s="16">
        <f t="shared" si="148"/>
        <v>0</v>
      </c>
      <c r="K142" s="6">
        <f>IF(Jul!$E149&gt;0,VLOOKUP($A142,Jul!$O$4:$R$207,4,FALSE),0)</f>
        <v>0</v>
      </c>
      <c r="L142" s="6">
        <f>IF(Jul!$E149&gt;0,VLOOKUP($A142,Jul!$O$4:$T$207,5,FALSE)+Jul!$L$4/1000,0)</f>
        <v>0</v>
      </c>
      <c r="M142" s="16">
        <f t="shared" si="149"/>
        <v>0</v>
      </c>
      <c r="N142" s="6">
        <f>IF(Aug!$E149&gt;0,VLOOKUP($A142,Aug!$O$4:$R$207,4,FALSE),0)</f>
        <v>0</v>
      </c>
      <c r="O142" s="6">
        <f>IF(Aug!$E149&gt;0,VLOOKUP($A142,Aug!$O$4:$T$207,5,FALSE)+Aug!L$4/1000,0)</f>
        <v>0</v>
      </c>
      <c r="P142" s="16">
        <f t="shared" si="150"/>
        <v>0</v>
      </c>
      <c r="Q142" s="6">
        <f>IF(Sep!$E149&gt;0,VLOOKUP($A142,Sep!$O$4:$R$207,4,FALSE),0)</f>
        <v>0</v>
      </c>
      <c r="R142" s="6">
        <f>IF(Sep!$E149&gt;0,VLOOKUP($A142,Sep!$O$4:$T$207,5,FALSE)+Sep!L$4/1000,0)</f>
        <v>0</v>
      </c>
      <c r="S142" s="16">
        <f t="shared" si="151"/>
        <v>0</v>
      </c>
      <c r="T142" s="6">
        <f>IF(Oct!$E149&gt;0,VLOOKUP($A142,Oct!$O$4:$R$207,4,FALSE),0)</f>
        <v>0</v>
      </c>
      <c r="U142" s="6">
        <f>IF(Oct!$E149&gt;0,VLOOKUP($A142,Oct!$O$4:$T$207,5,FALSE)+Oct!L$4/1000,0)</f>
        <v>0</v>
      </c>
      <c r="V142" s="16">
        <f t="shared" si="152"/>
        <v>0</v>
      </c>
      <c r="W142" s="6">
        <f>IF(Nov!$E150&gt;0,VLOOKUP($A142,Nov!$O$4:$R$208,4,FALSE),0)</f>
        <v>0</v>
      </c>
      <c r="X142" s="6">
        <f>IF(Nov!$E150&gt;0,VLOOKUP($A142,Nov!$O$4:$T$208,5,FALSE)+Nov!L$4/1000,0)</f>
        <v>0</v>
      </c>
      <c r="Y142" s="16">
        <f t="shared" si="153"/>
        <v>0</v>
      </c>
      <c r="Z142" s="6">
        <f>IF(Dec!$E150&gt;0,VLOOKUP($A142,Dec!$O$4:$R$208,4,FALSE),0)</f>
        <v>0</v>
      </c>
      <c r="AA142" s="6">
        <f>IF(Dec!$E150&gt;0,VLOOKUP($A142,Dec!$O$4:$T$208,5,FALSE)+Dec!L$4/1000,0)</f>
        <v>0</v>
      </c>
      <c r="AB142" s="16">
        <f t="shared" si="154"/>
        <v>0</v>
      </c>
      <c r="AC142" s="6">
        <f>IF(Jan!$E150&gt;0,VLOOKUP($A142,Jan!$O$4:$R$208,4,FALSE),0)</f>
        <v>0</v>
      </c>
      <c r="AD142" s="6">
        <f>IF(Jan!$E150&gt;0,VLOOKUP($A142,Jan!$O$4:$T$208,5,FALSE)+Jan!L$4/1000,0)</f>
        <v>0</v>
      </c>
      <c r="AE142" s="16">
        <f t="shared" si="155"/>
        <v>0</v>
      </c>
      <c r="AF142" s="6">
        <f>IF(Feb!$E150&gt;0,VLOOKUP($A142,Feb!$O$4:$R$208,4,FALSE),0)</f>
        <v>0</v>
      </c>
      <c r="AG142" s="6">
        <f>IF(Feb!$E150&gt;0,VLOOKUP($A142,Feb!$O$4:$T$208,5,FALSE)+Feb!L$4/1000,0)</f>
        <v>0</v>
      </c>
      <c r="AH142" s="16">
        <f t="shared" si="156"/>
        <v>0</v>
      </c>
      <c r="AI142" s="6">
        <f>IF(Mar!$E150&gt;0,VLOOKUP($A142,Mar!$O$4:$R$208,4,FALSE),0)</f>
        <v>0</v>
      </c>
      <c r="AJ142" s="6">
        <f>IF(Mar!$E150&gt;0,VLOOKUP($A142,Mar!$O$4:$T$208,5,FALSE)+Mar!L$4/1000,0)</f>
        <v>0</v>
      </c>
      <c r="AK142" s="16">
        <f t="shared" si="157"/>
        <v>0</v>
      </c>
      <c r="AN142" s="67">
        <f t="shared" si="158"/>
        <v>0</v>
      </c>
      <c r="AQ142" s="1">
        <f t="shared" si="159"/>
        <v>0</v>
      </c>
      <c r="AR142" s="6">
        <f t="shared" si="160"/>
        <v>0</v>
      </c>
      <c r="AS142" s="6">
        <f t="shared" si="161"/>
        <v>0</v>
      </c>
      <c r="AT142" s="6">
        <f t="shared" si="162"/>
        <v>0</v>
      </c>
      <c r="AU142" s="6">
        <f t="shared" si="163"/>
        <v>0</v>
      </c>
      <c r="AV142" s="6">
        <f t="shared" si="164"/>
        <v>0</v>
      </c>
      <c r="AW142" s="6">
        <f t="shared" si="165"/>
        <v>0</v>
      </c>
      <c r="AX142" s="6">
        <f t="shared" si="166"/>
        <v>0</v>
      </c>
      <c r="AY142" s="6">
        <f t="shared" si="167"/>
        <v>0</v>
      </c>
      <c r="AZ142" s="6">
        <f t="shared" si="168"/>
        <v>0</v>
      </c>
      <c r="BA142" s="6">
        <f t="shared" si="169"/>
        <v>0</v>
      </c>
      <c r="BB142" s="6">
        <f t="shared" si="170"/>
        <v>0</v>
      </c>
      <c r="BC142" s="6">
        <f t="shared" si="171"/>
        <v>0</v>
      </c>
      <c r="BD142" s="6">
        <f t="shared" si="172"/>
        <v>0</v>
      </c>
      <c r="BE142" s="1">
        <f t="shared" si="173"/>
        <v>0</v>
      </c>
      <c r="BF142" s="1">
        <f t="shared" si="174"/>
        <v>0</v>
      </c>
      <c r="BG142" s="1">
        <f t="shared" si="175"/>
        <v>0</v>
      </c>
      <c r="BH142" s="1">
        <f t="shared" si="176"/>
        <v>0</v>
      </c>
      <c r="BI142" s="1">
        <f t="shared" si="177"/>
        <v>0</v>
      </c>
      <c r="BJ142" s="1">
        <f t="shared" si="178"/>
        <v>0</v>
      </c>
    </row>
    <row r="143" spans="1:62" x14ac:dyDescent="0.3">
      <c r="B143" s="6">
        <f>IF(Apr!$E148&gt;0,VLOOKUP($A143,Apr!$O$4:$T$211,4,FALSE),0)</f>
        <v>0</v>
      </c>
      <c r="C143" s="6">
        <f>IF(Apr!$E148&gt;0,VLOOKUP($A143,Apr!$O$4:$T$211,5,FALSE)+Apr!L$4/1000,0)</f>
        <v>0</v>
      </c>
      <c r="D143" s="16">
        <f t="shared" si="146"/>
        <v>0</v>
      </c>
      <c r="E143" s="6">
        <f>IF(May!$E147&gt;0,VLOOKUP($A143,May!$O$4:$T$210,4,FALSE),0)</f>
        <v>0</v>
      </c>
      <c r="F143" s="6">
        <f>IF(May!$E147&gt;0,VLOOKUP($A143,May!$O$4:$T$210,5,FALSE)+May!L$4/1000,0)</f>
        <v>0</v>
      </c>
      <c r="G143" s="16">
        <f t="shared" si="147"/>
        <v>0</v>
      </c>
      <c r="H143" s="6">
        <f>IF(Jun!$E153&gt;0,VLOOKUP($A143,Jun!$O$4:$R$210,4,FALSE),0)</f>
        <v>0</v>
      </c>
      <c r="I143" s="6">
        <f>IF(Jun!$E153&gt;0,VLOOKUP($A143,Jun!$O$4:$T$210,5,FALSE)+Jun!L$4/1000,0)</f>
        <v>0</v>
      </c>
      <c r="J143" s="16">
        <f t="shared" si="148"/>
        <v>0</v>
      </c>
      <c r="K143" s="6">
        <f>IF(Jul!$E150&gt;0,VLOOKUP($A143,Jul!$O$4:$R$207,4,FALSE),0)</f>
        <v>0</v>
      </c>
      <c r="L143" s="6">
        <f>IF(Jul!$E150&gt;0,VLOOKUP($A143,Jul!$O$4:$T$207,5,FALSE)+Jul!$L$4/1000,0)</f>
        <v>0</v>
      </c>
      <c r="M143" s="16">
        <f t="shared" si="149"/>
        <v>0</v>
      </c>
      <c r="N143" s="6">
        <f>IF(Aug!$E150&gt;0,VLOOKUP($A143,Aug!$O$4:$R$207,4,FALSE),0)</f>
        <v>0</v>
      </c>
      <c r="O143" s="6">
        <f>IF(Aug!$E150&gt;0,VLOOKUP($A143,Aug!$O$4:$T$207,5,FALSE)+Aug!L$4/1000,0)</f>
        <v>0</v>
      </c>
      <c r="P143" s="16">
        <f t="shared" si="150"/>
        <v>0</v>
      </c>
      <c r="Q143" s="6">
        <f>IF(Sep!$E150&gt;0,VLOOKUP($A143,Sep!$O$4:$R$207,4,FALSE),0)</f>
        <v>0</v>
      </c>
      <c r="R143" s="6">
        <f>IF(Sep!$E150&gt;0,VLOOKUP($A143,Sep!$O$4:$T$207,5,FALSE)+Sep!L$4/1000,0)</f>
        <v>0</v>
      </c>
      <c r="S143" s="16">
        <f t="shared" si="151"/>
        <v>0</v>
      </c>
      <c r="T143" s="6">
        <f>IF(Oct!$E150&gt;0,VLOOKUP($A143,Oct!$O$4:$R$207,4,FALSE),0)</f>
        <v>0</v>
      </c>
      <c r="U143" s="6">
        <f>IF(Oct!$E150&gt;0,VLOOKUP($A143,Oct!$O$4:$T$207,5,FALSE)+Oct!L$4/1000,0)</f>
        <v>0</v>
      </c>
      <c r="V143" s="16">
        <f t="shared" si="152"/>
        <v>0</v>
      </c>
      <c r="W143" s="6">
        <f>IF(Nov!$E151&gt;0,VLOOKUP($A143,Nov!$O$4:$R$208,4,FALSE),0)</f>
        <v>0</v>
      </c>
      <c r="X143" s="6">
        <f>IF(Nov!$E151&gt;0,VLOOKUP($A143,Nov!$O$4:$T$208,5,FALSE)+Nov!L$4/1000,0)</f>
        <v>0</v>
      </c>
      <c r="Y143" s="16">
        <f t="shared" si="153"/>
        <v>0</v>
      </c>
      <c r="Z143" s="6">
        <f>IF(Dec!$E151&gt;0,VLOOKUP($A143,Dec!$O$4:$R$208,4,FALSE),0)</f>
        <v>0</v>
      </c>
      <c r="AA143" s="6">
        <f>IF(Dec!$E151&gt;0,VLOOKUP($A143,Dec!$O$4:$T$208,5,FALSE)+Dec!L$4/1000,0)</f>
        <v>0</v>
      </c>
      <c r="AB143" s="16">
        <f t="shared" si="154"/>
        <v>0</v>
      </c>
      <c r="AC143" s="6">
        <f>IF(Jan!$E151&gt;0,VLOOKUP($A143,Jan!$O$4:$R$208,4,FALSE),0)</f>
        <v>0</v>
      </c>
      <c r="AD143" s="6">
        <f>IF(Jan!$E151&gt;0,VLOOKUP($A143,Jan!$O$4:$T$208,5,FALSE)+Jan!L$4/1000,0)</f>
        <v>0</v>
      </c>
      <c r="AE143" s="16">
        <f t="shared" si="155"/>
        <v>0</v>
      </c>
      <c r="AF143" s="6">
        <f>IF(Feb!$E151&gt;0,VLOOKUP($A143,Feb!$O$4:$R$208,4,FALSE),0)</f>
        <v>0</v>
      </c>
      <c r="AG143" s="6">
        <f>IF(Feb!$E151&gt;0,VLOOKUP($A143,Feb!$O$4:$T$208,5,FALSE)+Feb!L$4/1000,0)</f>
        <v>0</v>
      </c>
      <c r="AH143" s="16">
        <f t="shared" si="156"/>
        <v>0</v>
      </c>
      <c r="AI143" s="6">
        <f>IF(Mar!$E151&gt;0,VLOOKUP($A143,Mar!$O$4:$R$208,4,FALSE),0)</f>
        <v>0</v>
      </c>
      <c r="AJ143" s="6">
        <f>IF(Mar!$E151&gt;0,VLOOKUP($A143,Mar!$O$4:$T$208,5,FALSE)+Mar!L$4/1000,0)</f>
        <v>0</v>
      </c>
      <c r="AK143" s="16">
        <f t="shared" si="157"/>
        <v>0</v>
      </c>
      <c r="AN143" s="67">
        <f t="shared" si="158"/>
        <v>0</v>
      </c>
      <c r="AQ143" s="1">
        <f t="shared" si="159"/>
        <v>0</v>
      </c>
      <c r="AR143" s="6">
        <f t="shared" si="160"/>
        <v>0</v>
      </c>
      <c r="AS143" s="6">
        <f t="shared" si="161"/>
        <v>0</v>
      </c>
      <c r="AT143" s="6">
        <f t="shared" si="162"/>
        <v>0</v>
      </c>
      <c r="AU143" s="6">
        <f t="shared" si="163"/>
        <v>0</v>
      </c>
      <c r="AV143" s="6">
        <f t="shared" si="164"/>
        <v>0</v>
      </c>
      <c r="AW143" s="6">
        <f t="shared" si="165"/>
        <v>0</v>
      </c>
      <c r="AX143" s="6">
        <f t="shared" si="166"/>
        <v>0</v>
      </c>
      <c r="AY143" s="6">
        <f t="shared" si="167"/>
        <v>0</v>
      </c>
      <c r="AZ143" s="6">
        <f t="shared" si="168"/>
        <v>0</v>
      </c>
      <c r="BA143" s="6">
        <f t="shared" si="169"/>
        <v>0</v>
      </c>
      <c r="BB143" s="6">
        <f t="shared" si="170"/>
        <v>0</v>
      </c>
      <c r="BC143" s="6">
        <f t="shared" si="171"/>
        <v>0</v>
      </c>
      <c r="BD143" s="6">
        <f t="shared" si="172"/>
        <v>0</v>
      </c>
      <c r="BE143" s="1">
        <f t="shared" si="173"/>
        <v>0</v>
      </c>
      <c r="BF143" s="1">
        <f t="shared" si="174"/>
        <v>0</v>
      </c>
      <c r="BG143" s="1">
        <f t="shared" si="175"/>
        <v>0</v>
      </c>
      <c r="BH143" s="1">
        <f t="shared" si="176"/>
        <v>0</v>
      </c>
      <c r="BI143" s="1">
        <f t="shared" si="177"/>
        <v>0</v>
      </c>
      <c r="BJ143" s="1">
        <f t="shared" si="178"/>
        <v>0</v>
      </c>
    </row>
    <row r="144" spans="1:62" x14ac:dyDescent="0.3">
      <c r="B144" s="6">
        <f>IF(Apr!$E149&gt;0,VLOOKUP($A144,Apr!$O$4:$T$211,4,FALSE),0)</f>
        <v>0</v>
      </c>
      <c r="C144" s="6">
        <f>IF(Apr!$E149&gt;0,VLOOKUP($A144,Apr!$O$4:$T$211,5,FALSE)+Apr!L$4/1000,0)</f>
        <v>0</v>
      </c>
      <c r="D144" s="16">
        <f t="shared" si="146"/>
        <v>0</v>
      </c>
      <c r="E144" s="6">
        <f>IF(May!$E148&gt;0,VLOOKUP($A144,May!$O$4:$T$210,4,FALSE),0)</f>
        <v>0</v>
      </c>
      <c r="F144" s="6">
        <f>IF(May!$E148&gt;0,VLOOKUP($A144,May!$O$4:$T$210,5,FALSE)+May!L$4/1000,0)</f>
        <v>0</v>
      </c>
      <c r="G144" s="16">
        <f t="shared" si="147"/>
        <v>0</v>
      </c>
      <c r="H144" s="6">
        <f>IF(Jun!$E154&gt;0,VLOOKUP($A144,Jun!$O$4:$R$210,4,FALSE),0)</f>
        <v>0</v>
      </c>
      <c r="I144" s="6">
        <f>IF(Jun!$E154&gt;0,VLOOKUP($A144,Jun!$O$4:$T$210,5,FALSE)+Jun!L$4/1000,0)</f>
        <v>0</v>
      </c>
      <c r="J144" s="16">
        <f t="shared" si="148"/>
        <v>0</v>
      </c>
      <c r="K144" s="6">
        <f>IF(Jul!$E151&gt;0,VLOOKUP($A144,Jul!$O$4:$R$207,4,FALSE),0)</f>
        <v>0</v>
      </c>
      <c r="L144" s="6">
        <f>IF(Jul!$E151&gt;0,VLOOKUP($A144,Jul!$O$4:$T$207,5,FALSE)+Jul!$L$4/1000,0)</f>
        <v>0</v>
      </c>
      <c r="M144" s="16">
        <f t="shared" si="149"/>
        <v>0</v>
      </c>
      <c r="N144" s="6">
        <f>IF(Aug!$E151&gt;0,VLOOKUP($A144,Aug!$O$4:$R$207,4,FALSE),0)</f>
        <v>0</v>
      </c>
      <c r="O144" s="6">
        <f>IF(Aug!$E151&gt;0,VLOOKUP($A144,Aug!$O$4:$T$207,5,FALSE)+Aug!L$4/1000,0)</f>
        <v>0</v>
      </c>
      <c r="P144" s="16">
        <f t="shared" si="150"/>
        <v>0</v>
      </c>
      <c r="Q144" s="6">
        <f>IF(Sep!$E151&gt;0,VLOOKUP($A144,Sep!$O$4:$R$207,4,FALSE),0)</f>
        <v>0</v>
      </c>
      <c r="R144" s="6">
        <f>IF(Sep!$E151&gt;0,VLOOKUP($A144,Sep!$O$4:$T$207,5,FALSE)+Sep!L$4/1000,0)</f>
        <v>0</v>
      </c>
      <c r="S144" s="16">
        <f t="shared" si="151"/>
        <v>0</v>
      </c>
      <c r="T144" s="6">
        <f>IF(Oct!$E151&gt;0,VLOOKUP($A144,Oct!$O$4:$R$207,4,FALSE),0)</f>
        <v>0</v>
      </c>
      <c r="U144" s="6">
        <f>IF(Oct!$E151&gt;0,VLOOKUP($A144,Oct!$O$4:$T$207,5,FALSE)+Oct!L$4/1000,0)</f>
        <v>0</v>
      </c>
      <c r="V144" s="16">
        <f t="shared" si="152"/>
        <v>0</v>
      </c>
      <c r="W144" s="6">
        <f>IF(Nov!$E152&gt;0,VLOOKUP($A144,Nov!$O$4:$R$208,4,FALSE),0)</f>
        <v>0</v>
      </c>
      <c r="X144" s="6">
        <f>IF(Nov!$E152&gt;0,VLOOKUP($A144,Nov!$O$4:$T$208,5,FALSE)+Nov!L$4/1000,0)</f>
        <v>0</v>
      </c>
      <c r="Y144" s="16">
        <f t="shared" si="153"/>
        <v>0</v>
      </c>
      <c r="Z144" s="6">
        <f>IF(Dec!$E152&gt;0,VLOOKUP($A144,Dec!$O$4:$R$208,4,FALSE),0)</f>
        <v>0</v>
      </c>
      <c r="AA144" s="6">
        <f>IF(Dec!$E152&gt;0,VLOOKUP($A144,Dec!$O$4:$T$208,5,FALSE)+Dec!L$4/1000,0)</f>
        <v>0</v>
      </c>
      <c r="AB144" s="16">
        <f t="shared" si="154"/>
        <v>0</v>
      </c>
      <c r="AC144" s="6">
        <f>IF(Jan!$E152&gt;0,VLOOKUP($A144,Jan!$O$4:$R$208,4,FALSE),0)</f>
        <v>0</v>
      </c>
      <c r="AD144" s="6">
        <f>IF(Jan!$E152&gt;0,VLOOKUP($A144,Jan!$O$4:$T$208,5,FALSE)+Jan!L$4/1000,0)</f>
        <v>0</v>
      </c>
      <c r="AE144" s="16">
        <f t="shared" si="155"/>
        <v>0</v>
      </c>
      <c r="AF144" s="6">
        <f>IF(Feb!$E152&gt;0,VLOOKUP($A144,Feb!$O$4:$R$208,4,FALSE),0)</f>
        <v>0</v>
      </c>
      <c r="AG144" s="6">
        <f>IF(Feb!$E152&gt;0,VLOOKUP($A144,Feb!$O$4:$T$208,5,FALSE)+Feb!L$4/1000,0)</f>
        <v>0</v>
      </c>
      <c r="AH144" s="16">
        <f t="shared" si="156"/>
        <v>0</v>
      </c>
      <c r="AI144" s="6">
        <f>IF(Mar!$E152&gt;0,VLOOKUP($A144,Mar!$O$4:$R$208,4,FALSE),0)</f>
        <v>0</v>
      </c>
      <c r="AJ144" s="6">
        <f>IF(Mar!$E152&gt;0,VLOOKUP($A144,Mar!$O$4:$T$208,5,FALSE)+Mar!L$4/1000,0)</f>
        <v>0</v>
      </c>
      <c r="AK144" s="16">
        <f t="shared" si="157"/>
        <v>0</v>
      </c>
      <c r="AN144" s="67">
        <f t="shared" si="158"/>
        <v>0</v>
      </c>
      <c r="AQ144" s="1">
        <f t="shared" si="159"/>
        <v>0</v>
      </c>
      <c r="AR144" s="6">
        <f t="shared" si="160"/>
        <v>0</v>
      </c>
      <c r="AS144" s="6">
        <f t="shared" si="161"/>
        <v>0</v>
      </c>
      <c r="AT144" s="6">
        <f t="shared" si="162"/>
        <v>0</v>
      </c>
      <c r="AU144" s="6">
        <f t="shared" si="163"/>
        <v>0</v>
      </c>
      <c r="AV144" s="6">
        <f t="shared" si="164"/>
        <v>0</v>
      </c>
      <c r="AW144" s="6">
        <f t="shared" si="165"/>
        <v>0</v>
      </c>
      <c r="AX144" s="6">
        <f t="shared" si="166"/>
        <v>0</v>
      </c>
      <c r="AY144" s="6">
        <f t="shared" si="167"/>
        <v>0</v>
      </c>
      <c r="AZ144" s="6">
        <f t="shared" si="168"/>
        <v>0</v>
      </c>
      <c r="BA144" s="6">
        <f t="shared" si="169"/>
        <v>0</v>
      </c>
      <c r="BB144" s="6">
        <f t="shared" si="170"/>
        <v>0</v>
      </c>
      <c r="BC144" s="6">
        <f t="shared" si="171"/>
        <v>0</v>
      </c>
      <c r="BD144" s="6">
        <f t="shared" si="172"/>
        <v>0</v>
      </c>
      <c r="BE144" s="1">
        <f t="shared" si="173"/>
        <v>0</v>
      </c>
      <c r="BF144" s="1">
        <f t="shared" si="174"/>
        <v>0</v>
      </c>
      <c r="BG144" s="1">
        <f t="shared" si="175"/>
        <v>0</v>
      </c>
      <c r="BH144" s="1">
        <f t="shared" si="176"/>
        <v>0</v>
      </c>
      <c r="BI144" s="1">
        <f t="shared" si="177"/>
        <v>0</v>
      </c>
      <c r="BJ144" s="1">
        <f t="shared" si="178"/>
        <v>0</v>
      </c>
    </row>
    <row r="145" spans="2:62" x14ac:dyDescent="0.3">
      <c r="B145" s="6">
        <f>IF(Apr!$E150&gt;0,VLOOKUP($A145,Apr!$O$4:$T$211,4,FALSE),0)</f>
        <v>0</v>
      </c>
      <c r="C145" s="6">
        <f>IF(Apr!$E150&gt;0,VLOOKUP($A145,Apr!$O$4:$T$211,5,FALSE)+Apr!L$4/1000,0)</f>
        <v>0</v>
      </c>
      <c r="D145" s="16">
        <f t="shared" si="146"/>
        <v>0</v>
      </c>
      <c r="E145" s="6">
        <f>IF(May!$E149&gt;0,VLOOKUP($A145,May!$O$4:$T$210,4,FALSE),0)</f>
        <v>0</v>
      </c>
      <c r="F145" s="6">
        <f>IF(May!$E149&gt;0,VLOOKUP($A145,May!$O$4:$T$210,5,FALSE)+May!L$4/1000,0)</f>
        <v>0</v>
      </c>
      <c r="G145" s="16">
        <f t="shared" si="147"/>
        <v>0</v>
      </c>
      <c r="H145" s="6">
        <f>IF(Jun!$E155&gt;0,VLOOKUP($A145,Jun!$O$4:$R$210,4,FALSE),0)</f>
        <v>0</v>
      </c>
      <c r="I145" s="6">
        <f>IF(Jun!$E155&gt;0,VLOOKUP($A145,Jun!$O$4:$T$210,5,FALSE)+Jun!L$4/1000,0)</f>
        <v>0</v>
      </c>
      <c r="J145" s="16">
        <f t="shared" si="148"/>
        <v>0</v>
      </c>
      <c r="K145" s="6">
        <f>IF(Jul!$E152&gt;0,VLOOKUP($A145,Jul!$O$4:$R$207,4,FALSE),0)</f>
        <v>0</v>
      </c>
      <c r="L145" s="6">
        <f>IF(Jul!$E152&gt;0,VLOOKUP($A145,Jul!$O$4:$T$207,5,FALSE)+Jul!$L$4/1000,0)</f>
        <v>0</v>
      </c>
      <c r="M145" s="16">
        <f t="shared" si="149"/>
        <v>0</v>
      </c>
      <c r="N145" s="6">
        <f>IF(Aug!$E152&gt;0,VLOOKUP($A145,Aug!$O$4:$R$207,4,FALSE),0)</f>
        <v>0</v>
      </c>
      <c r="O145" s="6">
        <f>IF(Aug!$E152&gt;0,VLOOKUP($A145,Aug!$O$4:$T$207,5,FALSE)+Aug!L$4/1000,0)</f>
        <v>0</v>
      </c>
      <c r="P145" s="16">
        <f t="shared" si="150"/>
        <v>0</v>
      </c>
      <c r="Q145" s="6">
        <f>IF(Sep!$E152&gt;0,VLOOKUP($A145,Sep!$O$4:$R$207,4,FALSE),0)</f>
        <v>0</v>
      </c>
      <c r="R145" s="6">
        <f>IF(Sep!$E152&gt;0,VLOOKUP($A145,Sep!$O$4:$T$207,5,FALSE)+Sep!L$4/1000,0)</f>
        <v>0</v>
      </c>
      <c r="S145" s="16">
        <f t="shared" si="151"/>
        <v>0</v>
      </c>
      <c r="T145" s="6">
        <f>IF(Oct!$E152&gt;0,VLOOKUP($A145,Oct!$O$4:$R$207,4,FALSE),0)</f>
        <v>0</v>
      </c>
      <c r="U145" s="6">
        <f>IF(Oct!$E152&gt;0,VLOOKUP($A145,Oct!$O$4:$T$207,5,FALSE)+Oct!L$4/1000,0)</f>
        <v>0</v>
      </c>
      <c r="V145" s="16">
        <f t="shared" si="152"/>
        <v>0</v>
      </c>
      <c r="W145" s="6">
        <f>IF(Nov!$E153&gt;0,VLOOKUP($A145,Nov!$O$4:$R$208,4,FALSE),0)</f>
        <v>0</v>
      </c>
      <c r="X145" s="6">
        <f>IF(Nov!$E153&gt;0,VLOOKUP($A145,Nov!$O$4:$T$208,5,FALSE)+Nov!L$4/1000,0)</f>
        <v>0</v>
      </c>
      <c r="Y145" s="16">
        <f t="shared" si="153"/>
        <v>0</v>
      </c>
      <c r="Z145" s="6">
        <f>IF(Dec!$E153&gt;0,VLOOKUP($A145,Dec!$O$4:$R$208,4,FALSE),0)</f>
        <v>0</v>
      </c>
      <c r="AA145" s="6">
        <f>IF(Dec!$E153&gt;0,VLOOKUP($A145,Dec!$O$4:$T$208,5,FALSE)+Dec!L$4/1000,0)</f>
        <v>0</v>
      </c>
      <c r="AB145" s="16">
        <f t="shared" si="154"/>
        <v>0</v>
      </c>
      <c r="AC145" s="6">
        <f>IF(Jan!$E153&gt;0,VLOOKUP($A145,Jan!$O$4:$R$208,4,FALSE),0)</f>
        <v>0</v>
      </c>
      <c r="AD145" s="6">
        <f>IF(Jan!$E153&gt;0,VLOOKUP($A145,Jan!$O$4:$T$208,5,FALSE)+Jan!L$4/1000,0)</f>
        <v>0</v>
      </c>
      <c r="AE145" s="16">
        <f t="shared" si="155"/>
        <v>0</v>
      </c>
      <c r="AF145" s="6">
        <f>IF(Feb!$E153&gt;0,VLOOKUP($A145,Feb!$O$4:$R$208,4,FALSE),0)</f>
        <v>0</v>
      </c>
      <c r="AG145" s="6">
        <f>IF(Feb!$E153&gt;0,VLOOKUP($A145,Feb!$O$4:$T$208,5,FALSE)+Feb!L$4/1000,0)</f>
        <v>0</v>
      </c>
      <c r="AH145" s="16">
        <f t="shared" si="156"/>
        <v>0</v>
      </c>
      <c r="AI145" s="6">
        <f>IF(Mar!$E153&gt;0,VLOOKUP($A145,Mar!$O$4:$R$208,4,FALSE),0)</f>
        <v>0</v>
      </c>
      <c r="AJ145" s="6">
        <f>IF(Mar!$E153&gt;0,VLOOKUP($A145,Mar!$O$4:$T$208,5,FALSE)+Mar!L$4/1000,0)</f>
        <v>0</v>
      </c>
      <c r="AK145" s="16">
        <f t="shared" si="157"/>
        <v>0</v>
      </c>
      <c r="AN145" s="67">
        <f t="shared" si="158"/>
        <v>0</v>
      </c>
      <c r="AQ145" s="1">
        <f t="shared" si="159"/>
        <v>0</v>
      </c>
      <c r="AR145" s="6">
        <f t="shared" si="160"/>
        <v>0</v>
      </c>
      <c r="AS145" s="6">
        <f t="shared" si="161"/>
        <v>0</v>
      </c>
      <c r="AT145" s="6">
        <f t="shared" si="162"/>
        <v>0</v>
      </c>
      <c r="AU145" s="6">
        <f t="shared" si="163"/>
        <v>0</v>
      </c>
      <c r="AV145" s="6">
        <f t="shared" si="164"/>
        <v>0</v>
      </c>
      <c r="AW145" s="6">
        <f t="shared" si="165"/>
        <v>0</v>
      </c>
      <c r="AX145" s="6">
        <f t="shared" si="166"/>
        <v>0</v>
      </c>
      <c r="AY145" s="6">
        <f t="shared" si="167"/>
        <v>0</v>
      </c>
      <c r="AZ145" s="6">
        <f t="shared" si="168"/>
        <v>0</v>
      </c>
      <c r="BA145" s="6">
        <f t="shared" si="169"/>
        <v>0</v>
      </c>
      <c r="BB145" s="6">
        <f t="shared" si="170"/>
        <v>0</v>
      </c>
      <c r="BC145" s="6">
        <f t="shared" si="171"/>
        <v>0</v>
      </c>
      <c r="BD145" s="6">
        <f t="shared" si="172"/>
        <v>0</v>
      </c>
      <c r="BE145" s="1">
        <f t="shared" si="173"/>
        <v>0</v>
      </c>
      <c r="BF145" s="1">
        <f t="shared" si="174"/>
        <v>0</v>
      </c>
      <c r="BG145" s="1">
        <f t="shared" si="175"/>
        <v>0</v>
      </c>
      <c r="BH145" s="1">
        <f t="shared" si="176"/>
        <v>0</v>
      </c>
      <c r="BI145" s="1">
        <f t="shared" si="177"/>
        <v>0</v>
      </c>
      <c r="BJ145" s="1">
        <f t="shared" si="178"/>
        <v>0</v>
      </c>
    </row>
    <row r="146" spans="2:62" x14ac:dyDescent="0.3">
      <c r="B146" s="6">
        <f>IF(Apr!$E151&gt;0,VLOOKUP($A146,Apr!$O$4:$T$211,4,FALSE),0)</f>
        <v>0</v>
      </c>
      <c r="C146" s="6">
        <f>IF(Apr!$E151&gt;0,VLOOKUP($A146,Apr!$O$4:$T$211,5,FALSE)+Apr!L$4/1000,0)</f>
        <v>0</v>
      </c>
      <c r="D146" s="16">
        <f t="shared" si="146"/>
        <v>0</v>
      </c>
      <c r="E146" s="6">
        <f>IF(May!$E150&gt;0,VLOOKUP($A146,May!$O$4:$T$210,4,FALSE),0)</f>
        <v>0</v>
      </c>
      <c r="F146" s="6">
        <f>IF(May!$E150&gt;0,VLOOKUP($A146,May!$O$4:$T$210,5,FALSE)+May!L$4/1000,0)</f>
        <v>0</v>
      </c>
      <c r="G146" s="16">
        <f t="shared" si="147"/>
        <v>0</v>
      </c>
      <c r="H146" s="6">
        <f>IF(Jun!$E156&gt;0,VLOOKUP($A146,Jun!$O$4:$R$210,4,FALSE),0)</f>
        <v>0</v>
      </c>
      <c r="I146" s="6">
        <f>IF(Jun!$E156&gt;0,VLOOKUP($A146,Jun!$O$4:$T$210,5,FALSE)+Jun!L$4/1000,0)</f>
        <v>0</v>
      </c>
      <c r="J146" s="16">
        <f t="shared" si="148"/>
        <v>0</v>
      </c>
      <c r="K146" s="6">
        <f>IF(Jul!$E153&gt;0,VLOOKUP($A146,Jul!$O$4:$R$207,4,FALSE),0)</f>
        <v>0</v>
      </c>
      <c r="L146" s="6">
        <f>IF(Jul!$E153&gt;0,VLOOKUP($A146,Jul!$O$4:$T$207,5,FALSE)+Jul!$L$4/1000,0)</f>
        <v>0</v>
      </c>
      <c r="M146" s="16">
        <f t="shared" si="149"/>
        <v>0</v>
      </c>
      <c r="N146" s="6">
        <f>IF(Aug!$E153&gt;0,VLOOKUP($A146,Aug!$O$4:$R$207,4,FALSE),0)</f>
        <v>0</v>
      </c>
      <c r="O146" s="6">
        <f>IF(Aug!$E153&gt;0,VLOOKUP($A146,Aug!$O$4:$T$207,5,FALSE)+Aug!L$4/1000,0)</f>
        <v>0</v>
      </c>
      <c r="P146" s="16">
        <f t="shared" si="150"/>
        <v>0</v>
      </c>
      <c r="Q146" s="6">
        <f>IF(Sep!$E153&gt;0,VLOOKUP($A146,Sep!$O$4:$R$207,4,FALSE),0)</f>
        <v>0</v>
      </c>
      <c r="R146" s="6">
        <f>IF(Sep!$E153&gt;0,VLOOKUP($A146,Sep!$O$4:$T$207,5,FALSE)+Sep!L$4/1000,0)</f>
        <v>0</v>
      </c>
      <c r="S146" s="16">
        <f t="shared" si="151"/>
        <v>0</v>
      </c>
      <c r="T146" s="6">
        <f>IF(Oct!$E153&gt;0,VLOOKUP($A146,Oct!$O$4:$R$207,4,FALSE),0)</f>
        <v>0</v>
      </c>
      <c r="U146" s="6">
        <f>IF(Oct!$E153&gt;0,VLOOKUP($A146,Oct!$O$4:$T$207,5,FALSE)+Oct!L$4/1000,0)</f>
        <v>0</v>
      </c>
      <c r="V146" s="16">
        <f t="shared" si="152"/>
        <v>0</v>
      </c>
      <c r="W146" s="6">
        <f>IF(Nov!$E154&gt;0,VLOOKUP($A146,Nov!$O$4:$R$208,4,FALSE),0)</f>
        <v>0</v>
      </c>
      <c r="X146" s="6">
        <f>IF(Nov!$E154&gt;0,VLOOKUP($A146,Nov!$O$4:$T$208,5,FALSE)+Nov!L$4/1000,0)</f>
        <v>0</v>
      </c>
      <c r="Y146" s="16">
        <f t="shared" si="153"/>
        <v>0</v>
      </c>
      <c r="Z146" s="6">
        <f>IF(Dec!$E154&gt;0,VLOOKUP($A146,Dec!$O$4:$R$208,4,FALSE),0)</f>
        <v>0</v>
      </c>
      <c r="AA146" s="6">
        <f>IF(Dec!$E154&gt;0,VLOOKUP($A146,Dec!$O$4:$T$208,5,FALSE)+Dec!L$4/1000,0)</f>
        <v>0</v>
      </c>
      <c r="AB146" s="16">
        <f t="shared" si="154"/>
        <v>0</v>
      </c>
      <c r="AC146" s="6">
        <f>IF(Jan!$E154&gt;0,VLOOKUP($A146,Jan!$O$4:$R$208,4,FALSE),0)</f>
        <v>0</v>
      </c>
      <c r="AD146" s="6">
        <f>IF(Jan!$E154&gt;0,VLOOKUP($A146,Jan!$O$4:$T$208,5,FALSE)+Jan!L$4/1000,0)</f>
        <v>0</v>
      </c>
      <c r="AE146" s="16">
        <f t="shared" si="155"/>
        <v>0</v>
      </c>
      <c r="AF146" s="6">
        <f>IF(Feb!$E154&gt;0,VLOOKUP($A146,Feb!$O$4:$R$208,4,FALSE),0)</f>
        <v>0</v>
      </c>
      <c r="AG146" s="6">
        <f>IF(Feb!$E154&gt;0,VLOOKUP($A146,Feb!$O$4:$T$208,5,FALSE)+Feb!L$4/1000,0)</f>
        <v>0</v>
      </c>
      <c r="AH146" s="16">
        <f t="shared" si="156"/>
        <v>0</v>
      </c>
      <c r="AI146" s="6">
        <f>IF(Mar!$E154&gt;0,VLOOKUP($A146,Mar!$O$4:$R$208,4,FALSE),0)</f>
        <v>0</v>
      </c>
      <c r="AJ146" s="6">
        <f>IF(Mar!$E154&gt;0,VLOOKUP($A146,Mar!$O$4:$T$208,5,FALSE)+Mar!L$4/1000,0)</f>
        <v>0</v>
      </c>
      <c r="AK146" s="16">
        <f t="shared" si="157"/>
        <v>0</v>
      </c>
      <c r="AN146" s="67">
        <f t="shared" si="158"/>
        <v>0</v>
      </c>
      <c r="AQ146" s="1">
        <f t="shared" si="159"/>
        <v>0</v>
      </c>
      <c r="AR146" s="6">
        <f t="shared" si="160"/>
        <v>0</v>
      </c>
      <c r="AS146" s="6">
        <f t="shared" si="161"/>
        <v>0</v>
      </c>
      <c r="AT146" s="6">
        <f t="shared" si="162"/>
        <v>0</v>
      </c>
      <c r="AU146" s="6">
        <f t="shared" si="163"/>
        <v>0</v>
      </c>
      <c r="AV146" s="6">
        <f t="shared" si="164"/>
        <v>0</v>
      </c>
      <c r="AW146" s="6">
        <f t="shared" si="165"/>
        <v>0</v>
      </c>
      <c r="AX146" s="6">
        <f t="shared" si="166"/>
        <v>0</v>
      </c>
      <c r="AY146" s="6">
        <f t="shared" si="167"/>
        <v>0</v>
      </c>
      <c r="AZ146" s="6">
        <f t="shared" si="168"/>
        <v>0</v>
      </c>
      <c r="BA146" s="6">
        <f t="shared" si="169"/>
        <v>0</v>
      </c>
      <c r="BB146" s="6">
        <f t="shared" si="170"/>
        <v>0</v>
      </c>
      <c r="BC146" s="6">
        <f t="shared" si="171"/>
        <v>0</v>
      </c>
      <c r="BD146" s="6">
        <f t="shared" si="172"/>
        <v>0</v>
      </c>
      <c r="BE146" s="1">
        <f t="shared" si="173"/>
        <v>0</v>
      </c>
      <c r="BF146" s="1">
        <f t="shared" si="174"/>
        <v>0</v>
      </c>
      <c r="BG146" s="1">
        <f t="shared" si="175"/>
        <v>0</v>
      </c>
      <c r="BH146" s="1">
        <f t="shared" si="176"/>
        <v>0</v>
      </c>
      <c r="BI146" s="1">
        <f t="shared" si="177"/>
        <v>0</v>
      </c>
      <c r="BJ146" s="1">
        <f t="shared" si="178"/>
        <v>0</v>
      </c>
    </row>
    <row r="147" spans="2:62" x14ac:dyDescent="0.3">
      <c r="B147" s="6">
        <f>IF(Apr!$E152&gt;0,VLOOKUP($A147,Apr!$O$4:$T$211,4,FALSE),0)</f>
        <v>0</v>
      </c>
      <c r="C147" s="6">
        <f>IF(Apr!$E152&gt;0,VLOOKUP($A147,Apr!$O$4:$T$211,5,FALSE)+Apr!L$4/1000,0)</f>
        <v>0</v>
      </c>
      <c r="D147" s="16">
        <f t="shared" si="146"/>
        <v>0</v>
      </c>
      <c r="E147" s="6">
        <f>IF(May!$E151&gt;0,VLOOKUP($A147,May!$O$4:$T$210,4,FALSE),0)</f>
        <v>0</v>
      </c>
      <c r="F147" s="6">
        <f>IF(May!$E151&gt;0,VLOOKUP($A147,May!$O$4:$T$210,5,FALSE)+May!L$4/1000,0)</f>
        <v>0</v>
      </c>
      <c r="G147" s="16">
        <f t="shared" si="147"/>
        <v>0</v>
      </c>
      <c r="H147" s="6">
        <f>IF(Jun!$E157&gt;0,VLOOKUP($A147,Jun!$O$4:$R$210,4,FALSE),0)</f>
        <v>0</v>
      </c>
      <c r="I147" s="6">
        <f>IF(Jun!$E157&gt;0,VLOOKUP($A147,Jun!$O$4:$T$210,5,FALSE)+Jun!L$4/1000,0)</f>
        <v>0</v>
      </c>
      <c r="J147" s="16">
        <f t="shared" si="148"/>
        <v>0</v>
      </c>
      <c r="K147" s="6">
        <f>IF(Jul!$E154&gt;0,VLOOKUP($A147,Jul!$O$4:$R$207,4,FALSE),0)</f>
        <v>0</v>
      </c>
      <c r="L147" s="6">
        <f>IF(Jul!$E154&gt;0,VLOOKUP($A147,Jul!$O$4:$T$207,5,FALSE)+Jul!$L$4/1000,0)</f>
        <v>0</v>
      </c>
      <c r="M147" s="16">
        <f t="shared" si="149"/>
        <v>0</v>
      </c>
      <c r="N147" s="6">
        <f>IF(Aug!$E154&gt;0,VLOOKUP($A147,Aug!$O$4:$R$207,4,FALSE),0)</f>
        <v>0</v>
      </c>
      <c r="O147" s="6">
        <f>IF(Aug!$E154&gt;0,VLOOKUP($A147,Aug!$O$4:$T$207,5,FALSE)+Aug!L$4/1000,0)</f>
        <v>0</v>
      </c>
      <c r="P147" s="16">
        <f t="shared" si="150"/>
        <v>0</v>
      </c>
      <c r="Q147" s="6">
        <f>IF(Sep!$E154&gt;0,VLOOKUP($A147,Sep!$O$4:$R$207,4,FALSE),0)</f>
        <v>0</v>
      </c>
      <c r="R147" s="6">
        <f>IF(Sep!$E154&gt;0,VLOOKUP($A147,Sep!$O$4:$T$207,5,FALSE)+Sep!L$4/1000,0)</f>
        <v>0</v>
      </c>
      <c r="S147" s="16">
        <f t="shared" si="151"/>
        <v>0</v>
      </c>
      <c r="T147" s="6">
        <f>IF(Oct!$E154&gt;0,VLOOKUP($A147,Oct!$O$4:$R$207,4,FALSE),0)</f>
        <v>0</v>
      </c>
      <c r="U147" s="6">
        <f>IF(Oct!$E154&gt;0,VLOOKUP($A147,Oct!$O$4:$T$207,5,FALSE)+Oct!L$4/1000,0)</f>
        <v>0</v>
      </c>
      <c r="V147" s="16">
        <f t="shared" si="152"/>
        <v>0</v>
      </c>
      <c r="W147" s="6">
        <f>IF(Nov!$E155&gt;0,VLOOKUP($A147,Nov!$O$4:$R$208,4,FALSE),0)</f>
        <v>0</v>
      </c>
      <c r="X147" s="6">
        <f>IF(Nov!$E155&gt;0,VLOOKUP($A147,Nov!$O$4:$T$208,5,FALSE)+Nov!L$4/1000,0)</f>
        <v>0</v>
      </c>
      <c r="Y147" s="16">
        <f t="shared" si="153"/>
        <v>0</v>
      </c>
      <c r="Z147" s="6">
        <f>IF(Dec!$E155&gt;0,VLOOKUP($A147,Dec!$O$4:$R$208,4,FALSE),0)</f>
        <v>0</v>
      </c>
      <c r="AA147" s="6">
        <f>IF(Dec!$E155&gt;0,VLOOKUP($A147,Dec!$O$4:$T$208,5,FALSE)+Dec!L$4/1000,0)</f>
        <v>0</v>
      </c>
      <c r="AB147" s="16">
        <f t="shared" si="154"/>
        <v>0</v>
      </c>
      <c r="AC147" s="6">
        <f>IF(Jan!$E155&gt;0,VLOOKUP($A147,Jan!$O$4:$R$208,4,FALSE),0)</f>
        <v>0</v>
      </c>
      <c r="AD147" s="6">
        <f>IF(Jan!$E155&gt;0,VLOOKUP($A147,Jan!$O$4:$T$208,5,FALSE)+Jan!L$4/1000,0)</f>
        <v>0</v>
      </c>
      <c r="AE147" s="16">
        <f t="shared" si="155"/>
        <v>0</v>
      </c>
      <c r="AF147" s="6">
        <f>IF(Feb!$E155&gt;0,VLOOKUP($A147,Feb!$O$4:$R$208,4,FALSE),0)</f>
        <v>0</v>
      </c>
      <c r="AG147" s="6">
        <f>IF(Feb!$E155&gt;0,VLOOKUP($A147,Feb!$O$4:$T$208,5,FALSE)+Feb!L$4/1000,0)</f>
        <v>0</v>
      </c>
      <c r="AH147" s="16">
        <f t="shared" si="156"/>
        <v>0</v>
      </c>
      <c r="AI147" s="6">
        <f>IF(Mar!$E155&gt;0,VLOOKUP($A147,Mar!$O$4:$R$208,4,FALSE),0)</f>
        <v>0</v>
      </c>
      <c r="AJ147" s="6">
        <f>IF(Mar!$E155&gt;0,VLOOKUP($A147,Mar!$O$4:$T$208,5,FALSE)+Mar!L$4/1000,0)</f>
        <v>0</v>
      </c>
      <c r="AK147" s="16">
        <f t="shared" si="157"/>
        <v>0</v>
      </c>
      <c r="AN147" s="67">
        <f t="shared" si="158"/>
        <v>0</v>
      </c>
      <c r="AQ147" s="1">
        <f t="shared" si="159"/>
        <v>0</v>
      </c>
      <c r="AR147" s="6">
        <f t="shared" si="160"/>
        <v>0</v>
      </c>
      <c r="AS147" s="6">
        <f t="shared" si="161"/>
        <v>0</v>
      </c>
      <c r="AT147" s="6">
        <f t="shared" si="162"/>
        <v>0</v>
      </c>
      <c r="AU147" s="6">
        <f t="shared" si="163"/>
        <v>0</v>
      </c>
      <c r="AV147" s="6">
        <f t="shared" si="164"/>
        <v>0</v>
      </c>
      <c r="AW147" s="6">
        <f t="shared" si="165"/>
        <v>0</v>
      </c>
      <c r="AX147" s="6">
        <f t="shared" si="166"/>
        <v>0</v>
      </c>
      <c r="AY147" s="6">
        <f t="shared" si="167"/>
        <v>0</v>
      </c>
      <c r="AZ147" s="6">
        <f t="shared" si="168"/>
        <v>0</v>
      </c>
      <c r="BA147" s="6">
        <f t="shared" si="169"/>
        <v>0</v>
      </c>
      <c r="BB147" s="6">
        <f t="shared" si="170"/>
        <v>0</v>
      </c>
      <c r="BC147" s="6">
        <f t="shared" si="171"/>
        <v>0</v>
      </c>
      <c r="BD147" s="6">
        <f t="shared" si="172"/>
        <v>0</v>
      </c>
      <c r="BE147" s="1">
        <f t="shared" si="173"/>
        <v>0</v>
      </c>
      <c r="BF147" s="1">
        <f t="shared" si="174"/>
        <v>0</v>
      </c>
      <c r="BG147" s="1">
        <f t="shared" si="175"/>
        <v>0</v>
      </c>
      <c r="BH147" s="1">
        <f t="shared" si="176"/>
        <v>0</v>
      </c>
      <c r="BI147" s="1">
        <f t="shared" si="177"/>
        <v>0</v>
      </c>
      <c r="BJ147" s="1">
        <f t="shared" si="178"/>
        <v>0</v>
      </c>
    </row>
    <row r="148" spans="2:62" x14ac:dyDescent="0.3">
      <c r="B148" s="6">
        <f>IF(Apr!$E153&gt;0,VLOOKUP($A148,Apr!$O$4:$T$211,4,FALSE),0)</f>
        <v>0</v>
      </c>
      <c r="C148" s="6">
        <f>IF(Apr!$E153&gt;0,VLOOKUP($A148,Apr!$O$4:$T$211,5,FALSE)+Apr!L$4/1000,0)</f>
        <v>0</v>
      </c>
      <c r="D148" s="16">
        <f t="shared" si="146"/>
        <v>0</v>
      </c>
      <c r="E148" s="6">
        <f>IF(May!$E152&gt;0,VLOOKUP($A148,May!$O$4:$T$210,4,FALSE),0)</f>
        <v>0</v>
      </c>
      <c r="F148" s="6">
        <f>IF(May!$E152&gt;0,VLOOKUP($A148,May!$O$4:$T$210,5,FALSE)+May!L$4/1000,0)</f>
        <v>0</v>
      </c>
      <c r="G148" s="16">
        <f t="shared" si="147"/>
        <v>0</v>
      </c>
      <c r="H148" s="6">
        <f>IF(Jun!$E158&gt;0,VLOOKUP($A148,Jun!$O$4:$R$210,4,FALSE),0)</f>
        <v>0</v>
      </c>
      <c r="I148" s="6">
        <f>IF(Jun!$E158&gt;0,VLOOKUP($A148,Jun!$O$4:$T$210,5,FALSE)+Jun!L$4/1000,0)</f>
        <v>0</v>
      </c>
      <c r="J148" s="16">
        <f t="shared" si="148"/>
        <v>0</v>
      </c>
      <c r="K148" s="6">
        <f>IF(Jul!$E155&gt;0,VLOOKUP($A148,Jul!$O$4:$R$207,4,FALSE),0)</f>
        <v>0</v>
      </c>
      <c r="L148" s="6">
        <f>IF(Jul!$E155&gt;0,VLOOKUP($A148,Jul!$O$4:$T$207,5,FALSE)+Jul!$L$4/1000,0)</f>
        <v>0</v>
      </c>
      <c r="M148" s="16">
        <f t="shared" si="149"/>
        <v>0</v>
      </c>
      <c r="N148" s="6">
        <f>IF(Aug!$E155&gt;0,VLOOKUP($A148,Aug!$O$4:$R$207,4,FALSE),0)</f>
        <v>0</v>
      </c>
      <c r="O148" s="6">
        <f>IF(Aug!$E155&gt;0,VLOOKUP($A148,Aug!$O$4:$T$207,5,FALSE)+Aug!L$4/1000,0)</f>
        <v>0</v>
      </c>
      <c r="P148" s="16">
        <f t="shared" si="150"/>
        <v>0</v>
      </c>
      <c r="Q148" s="6">
        <f>IF(Sep!$E155&gt;0,VLOOKUP($A148,Sep!$O$4:$R$207,4,FALSE),0)</f>
        <v>0</v>
      </c>
      <c r="R148" s="6">
        <f>IF(Sep!$E155&gt;0,VLOOKUP($A148,Sep!$O$4:$T$207,5,FALSE)+Sep!L$4/1000,0)</f>
        <v>0</v>
      </c>
      <c r="S148" s="16">
        <f t="shared" si="151"/>
        <v>0</v>
      </c>
      <c r="T148" s="6">
        <f>IF(Oct!$E155&gt;0,VLOOKUP($A148,Oct!$O$4:$R$207,4,FALSE),0)</f>
        <v>0</v>
      </c>
      <c r="U148" s="6">
        <f>IF(Oct!$E155&gt;0,VLOOKUP($A148,Oct!$O$4:$T$207,5,FALSE)+Oct!L$4/1000,0)</f>
        <v>0</v>
      </c>
      <c r="V148" s="16">
        <f t="shared" si="152"/>
        <v>0</v>
      </c>
      <c r="W148" s="6">
        <f>IF(Nov!$E156&gt;0,VLOOKUP($A148,Nov!$O$4:$R$208,4,FALSE),0)</f>
        <v>0</v>
      </c>
      <c r="X148" s="6">
        <f>IF(Nov!$E156&gt;0,VLOOKUP($A148,Nov!$O$4:$T$208,5,FALSE)+Nov!L$4/1000,0)</f>
        <v>0</v>
      </c>
      <c r="Y148" s="16">
        <f t="shared" si="153"/>
        <v>0</v>
      </c>
      <c r="Z148" s="6">
        <f>IF(Dec!$E156&gt;0,VLOOKUP($A148,Dec!$O$4:$R$208,4,FALSE),0)</f>
        <v>0</v>
      </c>
      <c r="AA148" s="6">
        <f>IF(Dec!$E156&gt;0,VLOOKUP($A148,Dec!$O$4:$T$208,5,FALSE)+Dec!L$4/1000,0)</f>
        <v>0</v>
      </c>
      <c r="AB148" s="16">
        <f t="shared" si="154"/>
        <v>0</v>
      </c>
      <c r="AC148" s="6">
        <f>IF(Jan!$E156&gt;0,VLOOKUP($A148,Jan!$O$4:$R$208,4,FALSE),0)</f>
        <v>0</v>
      </c>
      <c r="AD148" s="6">
        <f>IF(Jan!$E156&gt;0,VLOOKUP($A148,Jan!$O$4:$T$208,5,FALSE)+Jan!L$4/1000,0)</f>
        <v>0</v>
      </c>
      <c r="AE148" s="16">
        <f t="shared" si="155"/>
        <v>0</v>
      </c>
      <c r="AF148" s="6">
        <f>IF(Feb!$E156&gt;0,VLOOKUP($A148,Feb!$O$4:$R$208,4,FALSE),0)</f>
        <v>0</v>
      </c>
      <c r="AG148" s="6">
        <f>IF(Feb!$E156&gt;0,VLOOKUP($A148,Feb!$O$4:$T$208,5,FALSE)+Feb!L$4/1000,0)</f>
        <v>0</v>
      </c>
      <c r="AH148" s="16">
        <f t="shared" si="156"/>
        <v>0</v>
      </c>
      <c r="AI148" s="6">
        <f>IF(Mar!$E156&gt;0,VLOOKUP($A148,Mar!$O$4:$R$208,4,FALSE),0)</f>
        <v>0</v>
      </c>
      <c r="AJ148" s="6">
        <f>IF(Mar!$E156&gt;0,VLOOKUP($A148,Mar!$O$4:$T$208,5,FALSE)+Mar!L$4/1000,0)</f>
        <v>0</v>
      </c>
      <c r="AK148" s="16">
        <f t="shared" si="157"/>
        <v>0</v>
      </c>
      <c r="AN148" s="67">
        <f t="shared" si="158"/>
        <v>0</v>
      </c>
      <c r="AQ148" s="1">
        <f t="shared" si="159"/>
        <v>0</v>
      </c>
      <c r="AR148" s="6">
        <f t="shared" si="160"/>
        <v>0</v>
      </c>
      <c r="AS148" s="6">
        <f t="shared" si="161"/>
        <v>0</v>
      </c>
      <c r="AT148" s="6">
        <f t="shared" si="162"/>
        <v>0</v>
      </c>
      <c r="AU148" s="6">
        <f t="shared" si="163"/>
        <v>0</v>
      </c>
      <c r="AV148" s="6">
        <f t="shared" si="164"/>
        <v>0</v>
      </c>
      <c r="AW148" s="6">
        <f t="shared" si="165"/>
        <v>0</v>
      </c>
      <c r="AX148" s="6">
        <f t="shared" si="166"/>
        <v>0</v>
      </c>
      <c r="AY148" s="6">
        <f t="shared" si="167"/>
        <v>0</v>
      </c>
      <c r="AZ148" s="6">
        <f t="shared" si="168"/>
        <v>0</v>
      </c>
      <c r="BA148" s="6">
        <f t="shared" si="169"/>
        <v>0</v>
      </c>
      <c r="BB148" s="6">
        <f t="shared" si="170"/>
        <v>0</v>
      </c>
      <c r="BC148" s="6">
        <f t="shared" si="171"/>
        <v>0</v>
      </c>
      <c r="BD148" s="6">
        <f t="shared" si="172"/>
        <v>0</v>
      </c>
      <c r="BE148" s="1">
        <f t="shared" si="173"/>
        <v>0</v>
      </c>
      <c r="BF148" s="1">
        <f t="shared" si="174"/>
        <v>0</v>
      </c>
      <c r="BG148" s="1">
        <f t="shared" si="175"/>
        <v>0</v>
      </c>
      <c r="BH148" s="1">
        <f t="shared" si="176"/>
        <v>0</v>
      </c>
      <c r="BI148" s="1">
        <f t="shared" si="177"/>
        <v>0</v>
      </c>
      <c r="BJ148" s="1">
        <f t="shared" si="178"/>
        <v>0</v>
      </c>
    </row>
    <row r="149" spans="2:62" x14ac:dyDescent="0.3">
      <c r="B149" s="6">
        <f>IF(Apr!$E154&gt;0,VLOOKUP($A149,Apr!$O$4:$T$211,4,FALSE),0)</f>
        <v>0</v>
      </c>
      <c r="C149" s="6">
        <f>IF(Apr!$E154&gt;0,VLOOKUP($A149,Apr!$O$4:$T$211,5,FALSE)+Apr!L$4/1000,0)</f>
        <v>0</v>
      </c>
      <c r="D149" s="16">
        <f t="shared" si="146"/>
        <v>0</v>
      </c>
      <c r="E149" s="6">
        <f>IF(May!$E153&gt;0,VLOOKUP($A149,May!$O$4:$T$210,4,FALSE),0)</f>
        <v>0</v>
      </c>
      <c r="F149" s="6">
        <f>IF(May!$E153&gt;0,VLOOKUP($A149,May!$O$4:$T$210,5,FALSE)+May!L$4/1000,0)</f>
        <v>0</v>
      </c>
      <c r="G149" s="16">
        <f t="shared" si="147"/>
        <v>0</v>
      </c>
      <c r="H149" s="6">
        <f>IF(Jun!$E159&gt;0,VLOOKUP($A149,Jun!$O$4:$R$210,4,FALSE),0)</f>
        <v>0</v>
      </c>
      <c r="I149" s="6">
        <f>IF(Jun!$E159&gt;0,VLOOKUP($A149,Jun!$O$4:$T$210,5,FALSE)+Jun!L$4/1000,0)</f>
        <v>0</v>
      </c>
      <c r="J149" s="16">
        <f t="shared" si="148"/>
        <v>0</v>
      </c>
      <c r="K149" s="6">
        <f>IF(Jul!$E156&gt;0,VLOOKUP($A149,Jul!$O$4:$R$207,4,FALSE),0)</f>
        <v>0</v>
      </c>
      <c r="L149" s="6">
        <f>IF(Jul!$E156&gt;0,VLOOKUP($A149,Jul!$O$4:$T$207,5,FALSE)+Jul!$L$4/1000,0)</f>
        <v>0</v>
      </c>
      <c r="M149" s="16">
        <f t="shared" si="149"/>
        <v>0</v>
      </c>
      <c r="N149" s="6">
        <f>IF(Aug!$E156&gt;0,VLOOKUP($A149,Aug!$O$4:$R$207,4,FALSE),0)</f>
        <v>0</v>
      </c>
      <c r="O149" s="6">
        <f>IF(Aug!$E156&gt;0,VLOOKUP($A149,Aug!$O$4:$T$207,5,FALSE)+Aug!L$4/1000,0)</f>
        <v>0</v>
      </c>
      <c r="P149" s="16">
        <f t="shared" si="150"/>
        <v>0</v>
      </c>
      <c r="Q149" s="6">
        <f>IF(Sep!$E156&gt;0,VLOOKUP($A149,Sep!$O$4:$R$207,4,FALSE),0)</f>
        <v>0</v>
      </c>
      <c r="R149" s="6">
        <f>IF(Sep!$E156&gt;0,VLOOKUP($A149,Sep!$O$4:$T$207,5,FALSE)+Sep!L$4/1000,0)</f>
        <v>0</v>
      </c>
      <c r="S149" s="16">
        <f t="shared" si="151"/>
        <v>0</v>
      </c>
      <c r="T149" s="6">
        <f>IF(Oct!$E156&gt;0,VLOOKUP($A149,Oct!$O$4:$R$207,4,FALSE),0)</f>
        <v>0</v>
      </c>
      <c r="U149" s="6">
        <f>IF(Oct!$E156&gt;0,VLOOKUP($A149,Oct!$O$4:$T$207,5,FALSE)+Oct!L$4/1000,0)</f>
        <v>0</v>
      </c>
      <c r="V149" s="16">
        <f t="shared" si="152"/>
        <v>0</v>
      </c>
      <c r="W149" s="6">
        <f>IF(Nov!$E157&gt;0,VLOOKUP($A149,Nov!$O$4:$R$208,4,FALSE),0)</f>
        <v>0</v>
      </c>
      <c r="X149" s="6">
        <f>IF(Nov!$E157&gt;0,VLOOKUP($A149,Nov!$O$4:$T$208,5,FALSE)+Nov!L$4/1000,0)</f>
        <v>0</v>
      </c>
      <c r="Y149" s="16">
        <f t="shared" si="153"/>
        <v>0</v>
      </c>
      <c r="Z149" s="6">
        <f>IF(Dec!$E157&gt;0,VLOOKUP($A149,Dec!$O$4:$R$208,4,FALSE),0)</f>
        <v>0</v>
      </c>
      <c r="AA149" s="6">
        <f>IF(Dec!$E157&gt;0,VLOOKUP($A149,Dec!$O$4:$T$208,5,FALSE)+Dec!L$4/1000,0)</f>
        <v>0</v>
      </c>
      <c r="AB149" s="16">
        <f t="shared" si="154"/>
        <v>0</v>
      </c>
      <c r="AC149" s="6">
        <f>IF(Jan!$E157&gt;0,VLOOKUP($A149,Jan!$O$4:$R$208,4,FALSE),0)</f>
        <v>0</v>
      </c>
      <c r="AD149" s="6">
        <f>IF(Jan!$E157&gt;0,VLOOKUP($A149,Jan!$O$4:$T$208,5,FALSE)+Jan!L$4/1000,0)</f>
        <v>0</v>
      </c>
      <c r="AE149" s="16">
        <f t="shared" si="155"/>
        <v>0</v>
      </c>
      <c r="AF149" s="6">
        <f>IF(Feb!$E157&gt;0,VLOOKUP($A149,Feb!$O$4:$R$208,4,FALSE),0)</f>
        <v>0</v>
      </c>
      <c r="AG149" s="6">
        <f>IF(Feb!$E157&gt;0,VLOOKUP($A149,Feb!$O$4:$T$208,5,FALSE)+Feb!L$4/1000,0)</f>
        <v>0</v>
      </c>
      <c r="AH149" s="16">
        <f t="shared" si="156"/>
        <v>0</v>
      </c>
      <c r="AI149" s="6">
        <f>IF(Mar!$E157&gt;0,VLOOKUP($A149,Mar!$O$4:$R$208,4,FALSE),0)</f>
        <v>0</v>
      </c>
      <c r="AJ149" s="6">
        <f>IF(Mar!$E157&gt;0,VLOOKUP($A149,Mar!$O$4:$T$208,5,FALSE)+Mar!L$4/1000,0)</f>
        <v>0</v>
      </c>
      <c r="AK149" s="16">
        <f t="shared" si="157"/>
        <v>0</v>
      </c>
      <c r="AN149" s="67">
        <f t="shared" si="158"/>
        <v>0</v>
      </c>
      <c r="AQ149" s="1">
        <f t="shared" si="159"/>
        <v>0</v>
      </c>
      <c r="AR149" s="6">
        <f t="shared" si="160"/>
        <v>0</v>
      </c>
      <c r="AS149" s="6">
        <f t="shared" si="161"/>
        <v>0</v>
      </c>
      <c r="AT149" s="6">
        <f t="shared" si="162"/>
        <v>0</v>
      </c>
      <c r="AU149" s="6">
        <f t="shared" si="163"/>
        <v>0</v>
      </c>
      <c r="AV149" s="6">
        <f t="shared" si="164"/>
        <v>0</v>
      </c>
      <c r="AW149" s="6">
        <f t="shared" si="165"/>
        <v>0</v>
      </c>
      <c r="AX149" s="6">
        <f t="shared" si="166"/>
        <v>0</v>
      </c>
      <c r="AY149" s="6">
        <f t="shared" si="167"/>
        <v>0</v>
      </c>
      <c r="AZ149" s="6">
        <f t="shared" si="168"/>
        <v>0</v>
      </c>
      <c r="BA149" s="6">
        <f t="shared" si="169"/>
        <v>0</v>
      </c>
      <c r="BB149" s="6">
        <f t="shared" si="170"/>
        <v>0</v>
      </c>
      <c r="BC149" s="6">
        <f t="shared" si="171"/>
        <v>0</v>
      </c>
      <c r="BD149" s="6">
        <f t="shared" si="172"/>
        <v>0</v>
      </c>
      <c r="BE149" s="1">
        <f t="shared" si="173"/>
        <v>0</v>
      </c>
      <c r="BF149" s="1">
        <f t="shared" si="174"/>
        <v>0</v>
      </c>
      <c r="BG149" s="1">
        <f t="shared" si="175"/>
        <v>0</v>
      </c>
      <c r="BH149" s="1">
        <f t="shared" si="176"/>
        <v>0</v>
      </c>
      <c r="BI149" s="1">
        <f t="shared" si="177"/>
        <v>0</v>
      </c>
      <c r="BJ149" s="1">
        <f t="shared" si="178"/>
        <v>0</v>
      </c>
    </row>
    <row r="150" spans="2:62" x14ac:dyDescent="0.3">
      <c r="B150" s="6">
        <f>IF(Apr!$E155&gt;0,VLOOKUP($A150,Apr!$O$4:$T$211,4,FALSE),0)</f>
        <v>0</v>
      </c>
      <c r="C150" s="6">
        <f>IF(Apr!$E155&gt;0,VLOOKUP($A150,Apr!$O$4:$T$211,5,FALSE)+Apr!L$4/1000,0)</f>
        <v>0</v>
      </c>
      <c r="D150" s="16">
        <f t="shared" si="146"/>
        <v>0</v>
      </c>
      <c r="E150" s="6">
        <f>IF(May!$E154&gt;0,VLOOKUP($A150,May!$O$4:$T$210,4,FALSE),0)</f>
        <v>0</v>
      </c>
      <c r="F150" s="6">
        <f>IF(May!$E154&gt;0,VLOOKUP($A150,May!$O$4:$T$210,5,FALSE)+May!L$4/1000,0)</f>
        <v>0</v>
      </c>
      <c r="G150" s="16">
        <f t="shared" si="147"/>
        <v>0</v>
      </c>
      <c r="H150" s="6">
        <f>IF(Jun!$E160&gt;0,VLOOKUP($A150,Jun!$O$4:$R$210,4,FALSE),0)</f>
        <v>0</v>
      </c>
      <c r="I150" s="6">
        <f>IF(Jun!$E160&gt;0,VLOOKUP($A150,Jun!$O$4:$T$210,5,FALSE)+Jun!L$4/1000,0)</f>
        <v>0</v>
      </c>
      <c r="J150" s="16">
        <f t="shared" si="148"/>
        <v>0</v>
      </c>
      <c r="K150" s="6">
        <f>IF(Jul!$E157&gt;0,VLOOKUP($A150,Jul!$O$4:$R$207,4,FALSE),0)</f>
        <v>0</v>
      </c>
      <c r="L150" s="6">
        <f>IF(Jul!$E157&gt;0,VLOOKUP($A150,Jul!$O$4:$T$207,5,FALSE)+Jul!$L$4/1000,0)</f>
        <v>0</v>
      </c>
      <c r="M150" s="16">
        <f t="shared" si="149"/>
        <v>0</v>
      </c>
      <c r="N150" s="6">
        <f>IF(Aug!$E157&gt;0,VLOOKUP($A150,Aug!$O$4:$R$207,4,FALSE),0)</f>
        <v>0</v>
      </c>
      <c r="O150" s="6">
        <f>IF(Aug!$E157&gt;0,VLOOKUP($A150,Aug!$O$4:$T$207,5,FALSE)+Aug!L$4/1000,0)</f>
        <v>0</v>
      </c>
      <c r="P150" s="16">
        <f t="shared" si="150"/>
        <v>0</v>
      </c>
      <c r="Q150" s="6">
        <f>IF(Sep!$E157&gt;0,VLOOKUP($A150,Sep!$O$4:$R$207,4,FALSE),0)</f>
        <v>0</v>
      </c>
      <c r="R150" s="6">
        <f>IF(Sep!$E157&gt;0,VLOOKUP($A150,Sep!$O$4:$T$207,5,FALSE)+Sep!L$4/1000,0)</f>
        <v>0</v>
      </c>
      <c r="S150" s="16">
        <f t="shared" si="151"/>
        <v>0</v>
      </c>
      <c r="T150" s="6">
        <f>IF(Oct!$E157&gt;0,VLOOKUP($A150,Oct!$O$4:$R$207,4,FALSE),0)</f>
        <v>0</v>
      </c>
      <c r="U150" s="6">
        <f>IF(Oct!$E157&gt;0,VLOOKUP($A150,Oct!$O$4:$T$207,5,FALSE)+Oct!L$4/1000,0)</f>
        <v>0</v>
      </c>
      <c r="V150" s="16">
        <f t="shared" si="152"/>
        <v>0</v>
      </c>
      <c r="W150" s="6">
        <f>IF(Nov!$E158&gt;0,VLOOKUP($A150,Nov!$O$4:$R$208,4,FALSE),0)</f>
        <v>0</v>
      </c>
      <c r="X150" s="6">
        <f>IF(Nov!$E158&gt;0,VLOOKUP($A150,Nov!$O$4:$T$208,5,FALSE)+Nov!L$4/1000,0)</f>
        <v>0</v>
      </c>
      <c r="Y150" s="16">
        <f t="shared" si="153"/>
        <v>0</v>
      </c>
      <c r="Z150" s="6">
        <f>IF(Dec!$E158&gt;0,VLOOKUP($A150,Dec!$O$4:$R$208,4,FALSE),0)</f>
        <v>0</v>
      </c>
      <c r="AA150" s="6">
        <f>IF(Dec!$E158&gt;0,VLOOKUP($A150,Dec!$O$4:$T$208,5,FALSE)+Dec!L$4/1000,0)</f>
        <v>0</v>
      </c>
      <c r="AB150" s="16">
        <f t="shared" si="154"/>
        <v>0</v>
      </c>
      <c r="AC150" s="6">
        <f>IF(Jan!$E158&gt;0,VLOOKUP($A150,Jan!$O$4:$R$208,4,FALSE),0)</f>
        <v>0</v>
      </c>
      <c r="AD150" s="6">
        <f>IF(Jan!$E158&gt;0,VLOOKUP($A150,Jan!$O$4:$T$208,5,FALSE)+Jan!L$4/1000,0)</f>
        <v>0</v>
      </c>
      <c r="AE150" s="16">
        <f t="shared" si="155"/>
        <v>0</v>
      </c>
      <c r="AF150" s="6">
        <f>IF(Feb!$E158&gt;0,VLOOKUP($A150,Feb!$O$4:$R$208,4,FALSE),0)</f>
        <v>0</v>
      </c>
      <c r="AG150" s="6">
        <f>IF(Feb!$E158&gt;0,VLOOKUP($A150,Feb!$O$4:$T$208,5,FALSE)+Feb!L$4/1000,0)</f>
        <v>0</v>
      </c>
      <c r="AH150" s="16">
        <f t="shared" si="156"/>
        <v>0</v>
      </c>
      <c r="AI150" s="6">
        <f>IF(Mar!$E158&gt;0,VLOOKUP($A150,Mar!$O$4:$R$208,4,FALSE),0)</f>
        <v>0</v>
      </c>
      <c r="AJ150" s="6">
        <f>IF(Mar!$E158&gt;0,VLOOKUP($A150,Mar!$O$4:$T$208,5,FALSE)+Mar!L$4/1000,0)</f>
        <v>0</v>
      </c>
      <c r="AK150" s="16">
        <f t="shared" si="157"/>
        <v>0</v>
      </c>
      <c r="AN150" s="67">
        <f t="shared" si="158"/>
        <v>0</v>
      </c>
      <c r="AQ150" s="1">
        <f t="shared" si="159"/>
        <v>0</v>
      </c>
      <c r="AR150" s="6">
        <f t="shared" si="160"/>
        <v>0</v>
      </c>
      <c r="AS150" s="6">
        <f t="shared" si="161"/>
        <v>0</v>
      </c>
      <c r="AT150" s="6">
        <f t="shared" si="162"/>
        <v>0</v>
      </c>
      <c r="AU150" s="6">
        <f t="shared" si="163"/>
        <v>0</v>
      </c>
      <c r="AV150" s="6">
        <f t="shared" si="164"/>
        <v>0</v>
      </c>
      <c r="AW150" s="6">
        <f t="shared" si="165"/>
        <v>0</v>
      </c>
      <c r="AX150" s="6">
        <f t="shared" si="166"/>
        <v>0</v>
      </c>
      <c r="AY150" s="6">
        <f t="shared" si="167"/>
        <v>0</v>
      </c>
      <c r="AZ150" s="6">
        <f t="shared" si="168"/>
        <v>0</v>
      </c>
      <c r="BA150" s="6">
        <f t="shared" si="169"/>
        <v>0</v>
      </c>
      <c r="BB150" s="6">
        <f t="shared" si="170"/>
        <v>0</v>
      </c>
      <c r="BC150" s="6">
        <f t="shared" si="171"/>
        <v>0</v>
      </c>
      <c r="BD150" s="6">
        <f t="shared" si="172"/>
        <v>0</v>
      </c>
      <c r="BE150" s="1">
        <f t="shared" si="173"/>
        <v>0</v>
      </c>
      <c r="BF150" s="1">
        <f t="shared" si="174"/>
        <v>0</v>
      </c>
      <c r="BG150" s="1">
        <f t="shared" si="175"/>
        <v>0</v>
      </c>
      <c r="BH150" s="1">
        <f t="shared" si="176"/>
        <v>0</v>
      </c>
      <c r="BI150" s="1">
        <f t="shared" si="177"/>
        <v>0</v>
      </c>
      <c r="BJ150" s="1">
        <f t="shared" si="178"/>
        <v>0</v>
      </c>
    </row>
    <row r="151" spans="2:62" x14ac:dyDescent="0.3">
      <c r="B151" s="6">
        <f>IF(Apr!$E156&gt;0,VLOOKUP($A151,Apr!$O$4:$T$211,4,FALSE),0)</f>
        <v>0</v>
      </c>
      <c r="C151" s="6">
        <f>IF(Apr!$E156&gt;0,VLOOKUP($A151,Apr!$O$4:$T$211,5,FALSE)+Apr!L$4/1000,0)</f>
        <v>0</v>
      </c>
      <c r="D151" s="16">
        <f t="shared" si="146"/>
        <v>0</v>
      </c>
      <c r="E151" s="6">
        <f>IF(May!$E155&gt;0,VLOOKUP($A151,May!$O$4:$T$210,4,FALSE),0)</f>
        <v>0</v>
      </c>
      <c r="F151" s="6">
        <f>IF(May!$E155&gt;0,VLOOKUP($A151,May!$O$4:$T$210,5,FALSE)+May!L$4/1000,0)</f>
        <v>0</v>
      </c>
      <c r="G151" s="16">
        <f t="shared" si="147"/>
        <v>0</v>
      </c>
      <c r="H151" s="6">
        <f>IF(Jun!$E161&gt;0,VLOOKUP($A151,Jun!$O$4:$R$210,4,FALSE),0)</f>
        <v>0</v>
      </c>
      <c r="I151" s="6">
        <f>IF(Jun!$E161&gt;0,VLOOKUP($A151,Jun!$O$4:$T$210,5,FALSE)+Jun!L$4/1000,0)</f>
        <v>0</v>
      </c>
      <c r="J151" s="16">
        <f t="shared" si="148"/>
        <v>0</v>
      </c>
      <c r="K151" s="6">
        <f>IF(Jul!$E158&gt;0,VLOOKUP($A151,Jul!$O$4:$R$207,4,FALSE),0)</f>
        <v>0</v>
      </c>
      <c r="L151" s="6">
        <f>IF(Jul!$E158&gt;0,VLOOKUP($A151,Jul!$O$4:$T$207,5,FALSE)+Jul!$L$4/1000,0)</f>
        <v>0</v>
      </c>
      <c r="M151" s="16">
        <f t="shared" si="149"/>
        <v>0</v>
      </c>
      <c r="N151" s="6">
        <f>IF(Aug!$E158&gt;0,VLOOKUP($A151,Aug!$O$4:$R$207,4,FALSE),0)</f>
        <v>0</v>
      </c>
      <c r="O151" s="6">
        <f>IF(Aug!$E158&gt;0,VLOOKUP($A151,Aug!$O$4:$T$207,5,FALSE)+Aug!L$4/1000,0)</f>
        <v>0</v>
      </c>
      <c r="P151" s="16">
        <f t="shared" si="150"/>
        <v>0</v>
      </c>
      <c r="Q151" s="6">
        <f>IF(Sep!$E158&gt;0,VLOOKUP($A151,Sep!$O$4:$R$207,4,FALSE),0)</f>
        <v>0</v>
      </c>
      <c r="R151" s="6">
        <f>IF(Sep!$E158&gt;0,VLOOKUP($A151,Sep!$O$4:$T$207,5,FALSE)+Sep!L$4/1000,0)</f>
        <v>0</v>
      </c>
      <c r="S151" s="16">
        <f t="shared" si="151"/>
        <v>0</v>
      </c>
      <c r="T151" s="6">
        <f>IF(Oct!$E158&gt;0,VLOOKUP($A151,Oct!$O$4:$R$207,4,FALSE),0)</f>
        <v>0</v>
      </c>
      <c r="U151" s="6">
        <f>IF(Oct!$E158&gt;0,VLOOKUP($A151,Oct!$O$4:$T$207,5,FALSE)+Oct!L$4/1000,0)</f>
        <v>0</v>
      </c>
      <c r="V151" s="16">
        <f t="shared" si="152"/>
        <v>0</v>
      </c>
      <c r="W151" s="6">
        <f>IF(Nov!$E159&gt;0,VLOOKUP($A151,Nov!$O$4:$R$208,4,FALSE),0)</f>
        <v>0</v>
      </c>
      <c r="X151" s="6">
        <f>IF(Nov!$E159&gt;0,VLOOKUP($A151,Nov!$O$4:$T$208,5,FALSE)+Nov!L$4/1000,0)</f>
        <v>0</v>
      </c>
      <c r="Y151" s="16">
        <f t="shared" si="153"/>
        <v>0</v>
      </c>
      <c r="Z151" s="6">
        <f>IF(Dec!$E159&gt;0,VLOOKUP($A151,Dec!$O$4:$R$208,4,FALSE),0)</f>
        <v>0</v>
      </c>
      <c r="AA151" s="6">
        <f>IF(Dec!$E159&gt;0,VLOOKUP($A151,Dec!$O$4:$T$208,5,FALSE)+Dec!L$4/1000,0)</f>
        <v>0</v>
      </c>
      <c r="AB151" s="16">
        <f t="shared" si="154"/>
        <v>0</v>
      </c>
      <c r="AC151" s="6">
        <f>IF(Jan!$E159&gt;0,VLOOKUP($A151,Jan!$O$4:$R$208,4,FALSE),0)</f>
        <v>0</v>
      </c>
      <c r="AD151" s="6">
        <f>IF(Jan!$E159&gt;0,VLOOKUP($A151,Jan!$O$4:$T$208,5,FALSE)+Jan!L$4/1000,0)</f>
        <v>0</v>
      </c>
      <c r="AE151" s="16">
        <f t="shared" si="155"/>
        <v>0</v>
      </c>
      <c r="AF151" s="6">
        <f>IF(Feb!$E159&gt;0,VLOOKUP($A151,Feb!$O$4:$R$208,4,FALSE),0)</f>
        <v>0</v>
      </c>
      <c r="AG151" s="6">
        <f>IF(Feb!$E159&gt;0,VLOOKUP($A151,Feb!$O$4:$T$208,5,FALSE)+Feb!L$4/1000,0)</f>
        <v>0</v>
      </c>
      <c r="AH151" s="16">
        <f t="shared" si="156"/>
        <v>0</v>
      </c>
      <c r="AI151" s="6">
        <f>IF(Mar!$E159&gt;0,VLOOKUP($A151,Mar!$O$4:$R$208,4,FALSE),0)</f>
        <v>0</v>
      </c>
      <c r="AJ151" s="6">
        <f>IF(Mar!$E159&gt;0,VLOOKUP($A151,Mar!$O$4:$T$208,5,FALSE)+Mar!L$4/1000,0)</f>
        <v>0</v>
      </c>
      <c r="AK151" s="16">
        <f t="shared" si="157"/>
        <v>0</v>
      </c>
      <c r="AN151" s="67">
        <f t="shared" si="158"/>
        <v>0</v>
      </c>
      <c r="AQ151" s="1">
        <f t="shared" si="159"/>
        <v>0</v>
      </c>
      <c r="AR151" s="6">
        <f t="shared" si="160"/>
        <v>0</v>
      </c>
      <c r="AS151" s="6">
        <f t="shared" si="161"/>
        <v>0</v>
      </c>
      <c r="AT151" s="6">
        <f t="shared" si="162"/>
        <v>0</v>
      </c>
      <c r="AU151" s="6">
        <f t="shared" si="163"/>
        <v>0</v>
      </c>
      <c r="AV151" s="6">
        <f t="shared" si="164"/>
        <v>0</v>
      </c>
      <c r="AW151" s="6">
        <f t="shared" si="165"/>
        <v>0</v>
      </c>
      <c r="AX151" s="6">
        <f t="shared" si="166"/>
        <v>0</v>
      </c>
      <c r="AY151" s="6">
        <f t="shared" si="167"/>
        <v>0</v>
      </c>
      <c r="AZ151" s="6">
        <f t="shared" si="168"/>
        <v>0</v>
      </c>
      <c r="BA151" s="6">
        <f t="shared" si="169"/>
        <v>0</v>
      </c>
      <c r="BB151" s="6">
        <f t="shared" si="170"/>
        <v>0</v>
      </c>
      <c r="BC151" s="6">
        <f t="shared" si="171"/>
        <v>0</v>
      </c>
      <c r="BD151" s="6">
        <f t="shared" si="172"/>
        <v>0</v>
      </c>
      <c r="BE151" s="1">
        <f t="shared" si="173"/>
        <v>0</v>
      </c>
      <c r="BF151" s="1">
        <f t="shared" si="174"/>
        <v>0</v>
      </c>
      <c r="BG151" s="1">
        <f t="shared" si="175"/>
        <v>0</v>
      </c>
      <c r="BH151" s="1">
        <f t="shared" si="176"/>
        <v>0</v>
      </c>
      <c r="BI151" s="1">
        <f t="shared" si="177"/>
        <v>0</v>
      </c>
      <c r="BJ151" s="1">
        <f t="shared" si="178"/>
        <v>0</v>
      </c>
    </row>
    <row r="152" spans="2:62" x14ac:dyDescent="0.3">
      <c r="B152" s="6">
        <f>IF(Apr!$E157&gt;0,VLOOKUP($A152,Apr!$O$4:$T$211,4,FALSE),0)</f>
        <v>0</v>
      </c>
      <c r="C152" s="6">
        <f>IF(Apr!$E157&gt;0,VLOOKUP($A152,Apr!$O$4:$T$211,5,FALSE)+Apr!L$4/1000,0)</f>
        <v>0</v>
      </c>
      <c r="D152" s="16">
        <f t="shared" si="146"/>
        <v>0</v>
      </c>
      <c r="E152" s="6">
        <f>IF(May!$E156&gt;0,VLOOKUP($A152,May!$O$4:$T$210,4,FALSE),0)</f>
        <v>0</v>
      </c>
      <c r="F152" s="6">
        <f>IF(May!$E156&gt;0,VLOOKUP($A152,May!$O$4:$T$210,5,FALSE)+May!L$4/1000,0)</f>
        <v>0</v>
      </c>
      <c r="G152" s="16">
        <f t="shared" si="147"/>
        <v>0</v>
      </c>
      <c r="H152" s="6">
        <f>IF(Jun!$E162&gt;0,VLOOKUP($A152,Jun!$O$4:$R$210,4,FALSE),0)</f>
        <v>0</v>
      </c>
      <c r="I152" s="6">
        <f>IF(Jun!$E162&gt;0,VLOOKUP($A152,Jun!$O$4:$T$210,5,FALSE)+Jun!L$4/1000,0)</f>
        <v>0</v>
      </c>
      <c r="J152" s="16">
        <f t="shared" si="148"/>
        <v>0</v>
      </c>
      <c r="K152" s="6">
        <f>IF(Jul!$E159&gt;0,VLOOKUP($A152,Jul!$O$4:$R$207,4,FALSE),0)</f>
        <v>0</v>
      </c>
      <c r="L152" s="6">
        <f>IF(Jul!$E159&gt;0,VLOOKUP($A152,Jul!$O$4:$T$207,5,FALSE)+Jul!$L$4/1000,0)</f>
        <v>0</v>
      </c>
      <c r="M152" s="16">
        <f t="shared" si="149"/>
        <v>0</v>
      </c>
      <c r="N152" s="6">
        <f>IF(Aug!$E159&gt;0,VLOOKUP($A152,Aug!$O$4:$R$207,4,FALSE),0)</f>
        <v>0</v>
      </c>
      <c r="O152" s="6">
        <f>IF(Aug!$E159&gt;0,VLOOKUP($A152,Aug!$O$4:$T$207,5,FALSE)+Aug!L$4/1000,0)</f>
        <v>0</v>
      </c>
      <c r="P152" s="16">
        <f t="shared" si="150"/>
        <v>0</v>
      </c>
      <c r="Q152" s="6">
        <f>IF(Sep!$E159&gt;0,VLOOKUP($A152,Sep!$O$4:$R$207,4,FALSE),0)</f>
        <v>0</v>
      </c>
      <c r="R152" s="6">
        <f>IF(Sep!$E159&gt;0,VLOOKUP($A152,Sep!$O$4:$T$207,5,FALSE)+Sep!L$4/1000,0)</f>
        <v>0</v>
      </c>
      <c r="S152" s="16">
        <f t="shared" si="151"/>
        <v>0</v>
      </c>
      <c r="T152" s="6">
        <f>IF(Oct!$E159&gt;0,VLOOKUP($A152,Oct!$O$4:$R$207,4,FALSE),0)</f>
        <v>0</v>
      </c>
      <c r="U152" s="6">
        <f>IF(Oct!$E159&gt;0,VLOOKUP($A152,Oct!$O$4:$T$207,5,FALSE)+Oct!L$4/1000,0)</f>
        <v>0</v>
      </c>
      <c r="V152" s="16">
        <f t="shared" si="152"/>
        <v>0</v>
      </c>
      <c r="W152" s="6">
        <f>IF(Nov!$E160&gt;0,VLOOKUP($A152,Nov!$O$4:$R$208,4,FALSE),0)</f>
        <v>0</v>
      </c>
      <c r="X152" s="6">
        <f>IF(Nov!$E160&gt;0,VLOOKUP($A152,Nov!$O$4:$T$208,5,FALSE)+Nov!L$4/1000,0)</f>
        <v>0</v>
      </c>
      <c r="Y152" s="16">
        <f t="shared" si="153"/>
        <v>0</v>
      </c>
      <c r="Z152" s="6">
        <f>IF(Dec!$E160&gt;0,VLOOKUP($A152,Dec!$O$4:$R$208,4,FALSE),0)</f>
        <v>0</v>
      </c>
      <c r="AA152" s="6">
        <f>IF(Dec!$E160&gt;0,VLOOKUP($A152,Dec!$O$4:$T$208,5,FALSE)+Dec!L$4/1000,0)</f>
        <v>0</v>
      </c>
      <c r="AB152" s="16">
        <f t="shared" si="154"/>
        <v>0</v>
      </c>
      <c r="AC152" s="6">
        <f>IF(Jan!$E160&gt;0,VLOOKUP($A152,Jan!$O$4:$R$208,4,FALSE),0)</f>
        <v>0</v>
      </c>
      <c r="AD152" s="6">
        <f>IF(Jan!$E160&gt;0,VLOOKUP($A152,Jan!$O$4:$T$208,5,FALSE)+Jan!L$4/1000,0)</f>
        <v>0</v>
      </c>
      <c r="AE152" s="16">
        <f t="shared" si="155"/>
        <v>0</v>
      </c>
      <c r="AF152" s="6">
        <f>IF(Feb!$E160&gt;0,VLOOKUP($A152,Feb!$O$4:$R$208,4,FALSE),0)</f>
        <v>0</v>
      </c>
      <c r="AG152" s="6">
        <f>IF(Feb!$E160&gt;0,VLOOKUP($A152,Feb!$O$4:$T$208,5,FALSE)+Feb!L$4/1000,0)</f>
        <v>0</v>
      </c>
      <c r="AH152" s="16">
        <f t="shared" si="156"/>
        <v>0</v>
      </c>
      <c r="AI152" s="6">
        <f>IF(Mar!$E160&gt;0,VLOOKUP($A152,Mar!$O$4:$R$208,4,FALSE),0)</f>
        <v>0</v>
      </c>
      <c r="AJ152" s="6">
        <f>IF(Mar!$E160&gt;0,VLOOKUP($A152,Mar!$O$4:$T$208,5,FALSE)+Mar!L$4/1000,0)</f>
        <v>0</v>
      </c>
      <c r="AK152" s="16">
        <f t="shared" si="157"/>
        <v>0</v>
      </c>
      <c r="AN152" s="67">
        <f t="shared" si="158"/>
        <v>0</v>
      </c>
      <c r="AQ152" s="1">
        <f t="shared" si="159"/>
        <v>0</v>
      </c>
      <c r="AR152" s="6">
        <f t="shared" si="160"/>
        <v>0</v>
      </c>
      <c r="AS152" s="6">
        <f t="shared" si="161"/>
        <v>0</v>
      </c>
      <c r="AT152" s="6">
        <f t="shared" si="162"/>
        <v>0</v>
      </c>
      <c r="AU152" s="6">
        <f t="shared" si="163"/>
        <v>0</v>
      </c>
      <c r="AV152" s="6">
        <f t="shared" si="164"/>
        <v>0</v>
      </c>
      <c r="AW152" s="6">
        <f t="shared" si="165"/>
        <v>0</v>
      </c>
      <c r="AX152" s="6">
        <f t="shared" si="166"/>
        <v>0</v>
      </c>
      <c r="AY152" s="6">
        <f t="shared" si="167"/>
        <v>0</v>
      </c>
      <c r="AZ152" s="6">
        <f t="shared" si="168"/>
        <v>0</v>
      </c>
      <c r="BA152" s="6">
        <f t="shared" si="169"/>
        <v>0</v>
      </c>
      <c r="BB152" s="6">
        <f t="shared" si="170"/>
        <v>0</v>
      </c>
      <c r="BC152" s="6">
        <f t="shared" si="171"/>
        <v>0</v>
      </c>
      <c r="BD152" s="6">
        <f t="shared" si="172"/>
        <v>0</v>
      </c>
      <c r="BE152" s="1">
        <f t="shared" si="173"/>
        <v>0</v>
      </c>
      <c r="BF152" s="1">
        <f t="shared" si="174"/>
        <v>0</v>
      </c>
      <c r="BG152" s="1">
        <f t="shared" si="175"/>
        <v>0</v>
      </c>
      <c r="BH152" s="1">
        <f t="shared" si="176"/>
        <v>0</v>
      </c>
      <c r="BI152" s="1">
        <f t="shared" si="177"/>
        <v>0</v>
      </c>
      <c r="BJ152" s="1">
        <f t="shared" si="178"/>
        <v>0</v>
      </c>
    </row>
    <row r="153" spans="2:62" x14ac:dyDescent="0.3">
      <c r="B153" s="6">
        <f>IF(Apr!$E158&gt;0,VLOOKUP($A153,Apr!$O$4:$T$211,4,FALSE),0)</f>
        <v>0</v>
      </c>
      <c r="C153" s="6">
        <f>IF(Apr!$E158&gt;0,VLOOKUP($A153,Apr!$O$4:$T$211,5,FALSE)+Apr!L$4/1000,0)</f>
        <v>0</v>
      </c>
      <c r="D153" s="16">
        <f t="shared" si="146"/>
        <v>0</v>
      </c>
      <c r="E153" s="6">
        <f>IF(May!$E157&gt;0,VLOOKUP($A153,May!$O$4:$T$210,4,FALSE),0)</f>
        <v>0</v>
      </c>
      <c r="F153" s="6">
        <f>IF(May!$E157&gt;0,VLOOKUP($A153,May!$O$4:$T$210,5,FALSE)+May!L$4/1000,0)</f>
        <v>0</v>
      </c>
      <c r="G153" s="16">
        <f t="shared" si="147"/>
        <v>0</v>
      </c>
      <c r="H153" s="6">
        <f>IF(Jun!$E163&gt;0,VLOOKUP($A153,Jun!$O$4:$R$210,4,FALSE),0)</f>
        <v>0</v>
      </c>
      <c r="I153" s="6">
        <f>IF(Jun!$E163&gt;0,VLOOKUP($A153,Jun!$O$4:$T$210,5,FALSE)+Jun!L$4/1000,0)</f>
        <v>0</v>
      </c>
      <c r="J153" s="16">
        <f t="shared" si="148"/>
        <v>0</v>
      </c>
      <c r="K153" s="6">
        <f>IF(Jul!$E160&gt;0,VLOOKUP($A153,Jul!$O$4:$R$207,4,FALSE),0)</f>
        <v>0</v>
      </c>
      <c r="L153" s="6">
        <f>IF(Jul!$E160&gt;0,VLOOKUP($A153,Jul!$O$4:$T$207,5,FALSE)+Jul!$L$4/1000,0)</f>
        <v>0</v>
      </c>
      <c r="M153" s="16">
        <f t="shared" si="149"/>
        <v>0</v>
      </c>
      <c r="N153" s="6">
        <f>IF(Aug!$E160&gt;0,VLOOKUP($A153,Aug!$O$4:$R$207,4,FALSE),0)</f>
        <v>0</v>
      </c>
      <c r="O153" s="6">
        <f>IF(Aug!$E160&gt;0,VLOOKUP($A153,Aug!$O$4:$T$207,5,FALSE)+Aug!L$4/1000,0)</f>
        <v>0</v>
      </c>
      <c r="P153" s="16">
        <f t="shared" si="150"/>
        <v>0</v>
      </c>
      <c r="Q153" s="6">
        <f>IF(Sep!$E160&gt;0,VLOOKUP($A153,Sep!$O$4:$R$207,4,FALSE),0)</f>
        <v>0</v>
      </c>
      <c r="R153" s="6">
        <f>IF(Sep!$E160&gt;0,VLOOKUP($A153,Sep!$O$4:$T$207,5,FALSE)+Sep!L$4/1000,0)</f>
        <v>0</v>
      </c>
      <c r="S153" s="16">
        <f t="shared" si="151"/>
        <v>0</v>
      </c>
      <c r="T153" s="6">
        <f>IF(Oct!$E160&gt;0,VLOOKUP($A153,Oct!$O$4:$R$207,4,FALSE),0)</f>
        <v>0</v>
      </c>
      <c r="U153" s="6">
        <f>IF(Oct!$E160&gt;0,VLOOKUP($A153,Oct!$O$4:$T$207,5,FALSE)+Oct!L$4/1000,0)</f>
        <v>0</v>
      </c>
      <c r="V153" s="16">
        <f t="shared" si="152"/>
        <v>0</v>
      </c>
      <c r="W153" s="6">
        <f>IF(Nov!$E161&gt;0,VLOOKUP($A153,Nov!$O$4:$R$208,4,FALSE),0)</f>
        <v>0</v>
      </c>
      <c r="X153" s="6">
        <f>IF(Nov!$E161&gt;0,VLOOKUP($A153,Nov!$O$4:$T$208,5,FALSE)+Nov!L$4/1000,0)</f>
        <v>0</v>
      </c>
      <c r="Y153" s="16">
        <f t="shared" si="153"/>
        <v>0</v>
      </c>
      <c r="Z153" s="6">
        <f>IF(Dec!$E161&gt;0,VLOOKUP($A153,Dec!$O$4:$R$208,4,FALSE),0)</f>
        <v>0</v>
      </c>
      <c r="AA153" s="6">
        <f>IF(Dec!$E161&gt;0,VLOOKUP($A153,Dec!$O$4:$T$208,5,FALSE)+Dec!L$4/1000,0)</f>
        <v>0</v>
      </c>
      <c r="AB153" s="16">
        <f t="shared" si="154"/>
        <v>0</v>
      </c>
      <c r="AC153" s="6">
        <f>IF(Jan!$E161&gt;0,VLOOKUP($A153,Jan!$O$4:$R$208,4,FALSE),0)</f>
        <v>0</v>
      </c>
      <c r="AD153" s="6">
        <f>IF(Jan!$E161&gt;0,VLOOKUP($A153,Jan!$O$4:$T$208,5,FALSE)+Jan!L$4/1000,0)</f>
        <v>0</v>
      </c>
      <c r="AE153" s="16">
        <f t="shared" si="155"/>
        <v>0</v>
      </c>
      <c r="AF153" s="6">
        <f>IF(Feb!$E161&gt;0,VLOOKUP($A153,Feb!$O$4:$R$208,4,FALSE),0)</f>
        <v>0</v>
      </c>
      <c r="AG153" s="6">
        <f>IF(Feb!$E161&gt;0,VLOOKUP($A153,Feb!$O$4:$T$208,5,FALSE)+Feb!L$4/1000,0)</f>
        <v>0</v>
      </c>
      <c r="AH153" s="16">
        <f t="shared" si="156"/>
        <v>0</v>
      </c>
      <c r="AI153" s="6">
        <f>IF(Mar!$E161&gt;0,VLOOKUP($A153,Mar!$O$4:$R$208,4,FALSE),0)</f>
        <v>0</v>
      </c>
      <c r="AJ153" s="6">
        <f>IF(Mar!$E161&gt;0,VLOOKUP($A153,Mar!$O$4:$T$208,5,FALSE)+Mar!L$4/1000,0)</f>
        <v>0</v>
      </c>
      <c r="AK153" s="16">
        <f t="shared" si="157"/>
        <v>0</v>
      </c>
      <c r="AN153" s="67">
        <f t="shared" si="158"/>
        <v>0</v>
      </c>
      <c r="AQ153" s="1">
        <f t="shared" si="159"/>
        <v>0</v>
      </c>
      <c r="AR153" s="6">
        <f t="shared" si="160"/>
        <v>0</v>
      </c>
      <c r="AS153" s="6">
        <f t="shared" si="161"/>
        <v>0</v>
      </c>
      <c r="AT153" s="6">
        <f t="shared" si="162"/>
        <v>0</v>
      </c>
      <c r="AU153" s="6">
        <f t="shared" si="163"/>
        <v>0</v>
      </c>
      <c r="AV153" s="6">
        <f t="shared" si="164"/>
        <v>0</v>
      </c>
      <c r="AW153" s="6">
        <f t="shared" si="165"/>
        <v>0</v>
      </c>
      <c r="AX153" s="6">
        <f t="shared" si="166"/>
        <v>0</v>
      </c>
      <c r="AY153" s="6">
        <f t="shared" si="167"/>
        <v>0</v>
      </c>
      <c r="AZ153" s="6">
        <f t="shared" si="168"/>
        <v>0</v>
      </c>
      <c r="BA153" s="6">
        <f t="shared" si="169"/>
        <v>0</v>
      </c>
      <c r="BB153" s="6">
        <f t="shared" si="170"/>
        <v>0</v>
      </c>
      <c r="BC153" s="6">
        <f t="shared" si="171"/>
        <v>0</v>
      </c>
      <c r="BD153" s="6">
        <f t="shared" si="172"/>
        <v>0</v>
      </c>
      <c r="BE153" s="1">
        <f t="shared" si="173"/>
        <v>0</v>
      </c>
      <c r="BF153" s="1">
        <f t="shared" si="174"/>
        <v>0</v>
      </c>
      <c r="BG153" s="1">
        <f t="shared" si="175"/>
        <v>0</v>
      </c>
      <c r="BH153" s="1">
        <f t="shared" si="176"/>
        <v>0</v>
      </c>
      <c r="BI153" s="1">
        <f t="shared" si="177"/>
        <v>0</v>
      </c>
      <c r="BJ153" s="1">
        <f t="shared" si="178"/>
        <v>0</v>
      </c>
    </row>
    <row r="154" spans="2:62" x14ac:dyDescent="0.3">
      <c r="B154" s="6">
        <f>IF(Apr!$E159&gt;0,VLOOKUP($A154,Apr!$O$4:$T$211,4,FALSE),0)</f>
        <v>0</v>
      </c>
      <c r="C154" s="6">
        <f>IF(Apr!$E159&gt;0,VLOOKUP($A154,Apr!$O$4:$T$211,5,FALSE)+Apr!L$4/1000,0)</f>
        <v>0</v>
      </c>
      <c r="D154" s="16">
        <f t="shared" si="146"/>
        <v>0</v>
      </c>
      <c r="E154" s="6">
        <f>IF(May!$E158&gt;0,VLOOKUP($A154,May!$O$4:$T$210,4,FALSE),0)</f>
        <v>0</v>
      </c>
      <c r="F154" s="6">
        <f>IF(May!$E158&gt;0,VLOOKUP($A154,May!$O$4:$T$210,5,FALSE)+May!L$4/1000,0)</f>
        <v>0</v>
      </c>
      <c r="G154" s="16">
        <f t="shared" si="147"/>
        <v>0</v>
      </c>
      <c r="H154" s="6">
        <f>IF(Jun!$E164&gt;0,VLOOKUP($A154,Jun!$O$4:$R$210,4,FALSE),0)</f>
        <v>0</v>
      </c>
      <c r="I154" s="6">
        <f>IF(Jun!$E164&gt;0,VLOOKUP($A154,Jun!$O$4:$T$210,5,FALSE)+Jun!L$4/1000,0)</f>
        <v>0</v>
      </c>
      <c r="J154" s="16">
        <f t="shared" si="148"/>
        <v>0</v>
      </c>
      <c r="K154" s="6">
        <f>IF(Jul!$E161&gt;0,VLOOKUP($A154,Jul!$O$4:$R$207,4,FALSE),0)</f>
        <v>0</v>
      </c>
      <c r="L154" s="6">
        <f>IF(Jul!$E161&gt;0,VLOOKUP($A154,Jul!$O$4:$T$207,5,FALSE)+Jul!$L$4/1000,0)</f>
        <v>0</v>
      </c>
      <c r="M154" s="16">
        <f t="shared" si="149"/>
        <v>0</v>
      </c>
      <c r="N154" s="6">
        <f>IF(Aug!$E161&gt;0,VLOOKUP($A154,Aug!$O$4:$R$207,4,FALSE),0)</f>
        <v>0</v>
      </c>
      <c r="O154" s="6">
        <f>IF(Aug!$E161&gt;0,VLOOKUP($A154,Aug!$O$4:$T$207,5,FALSE)+Aug!L$4/1000,0)</f>
        <v>0</v>
      </c>
      <c r="P154" s="16">
        <f t="shared" si="150"/>
        <v>0</v>
      </c>
      <c r="Q154" s="6">
        <f>IF(Sep!$E161&gt;0,VLOOKUP($A154,Sep!$O$4:$R$207,4,FALSE),0)</f>
        <v>0</v>
      </c>
      <c r="R154" s="6">
        <f>IF(Sep!$E161&gt;0,VLOOKUP($A154,Sep!$O$4:$T$207,5,FALSE)+Sep!L$4/1000,0)</f>
        <v>0</v>
      </c>
      <c r="S154" s="16">
        <f t="shared" si="151"/>
        <v>0</v>
      </c>
      <c r="T154" s="6">
        <f>IF(Oct!$E161&gt;0,VLOOKUP($A154,Oct!$O$4:$R$207,4,FALSE),0)</f>
        <v>0</v>
      </c>
      <c r="U154" s="6">
        <f>IF(Oct!$E161&gt;0,VLOOKUP($A154,Oct!$O$4:$T$207,5,FALSE)+Oct!L$4/1000,0)</f>
        <v>0</v>
      </c>
      <c r="V154" s="16">
        <f t="shared" si="152"/>
        <v>0</v>
      </c>
      <c r="W154" s="6">
        <f>IF(Nov!$E162&gt;0,VLOOKUP($A154,Nov!$O$4:$R$208,4,FALSE),0)</f>
        <v>0</v>
      </c>
      <c r="X154" s="6">
        <f>IF(Nov!$E162&gt;0,VLOOKUP($A154,Nov!$O$4:$T$208,5,FALSE)+Nov!L$4/1000,0)</f>
        <v>0</v>
      </c>
      <c r="Y154" s="16">
        <f t="shared" si="153"/>
        <v>0</v>
      </c>
      <c r="Z154" s="6">
        <f>IF(Dec!$E162&gt;0,VLOOKUP($A154,Dec!$O$4:$R$208,4,FALSE),0)</f>
        <v>0</v>
      </c>
      <c r="AA154" s="6">
        <f>IF(Dec!$E162&gt;0,VLOOKUP($A154,Dec!$O$4:$T$208,5,FALSE)+Dec!L$4/1000,0)</f>
        <v>0</v>
      </c>
      <c r="AB154" s="16">
        <f t="shared" si="154"/>
        <v>0</v>
      </c>
      <c r="AC154" s="6">
        <f>IF(Jan!$E162&gt;0,VLOOKUP($A154,Jan!$O$4:$R$208,4,FALSE),0)</f>
        <v>0</v>
      </c>
      <c r="AD154" s="6">
        <f>IF(Jan!$E162&gt;0,VLOOKUP($A154,Jan!$O$4:$T$208,5,FALSE)+Jan!L$4/1000,0)</f>
        <v>0</v>
      </c>
      <c r="AE154" s="16">
        <f t="shared" si="155"/>
        <v>0</v>
      </c>
      <c r="AF154" s="6">
        <f>IF(Feb!$E162&gt;0,VLOOKUP($A154,Feb!$O$4:$R$208,4,FALSE),0)</f>
        <v>0</v>
      </c>
      <c r="AG154" s="6">
        <f>IF(Feb!$E162&gt;0,VLOOKUP($A154,Feb!$O$4:$T$208,5,FALSE)+Feb!L$4/1000,0)</f>
        <v>0</v>
      </c>
      <c r="AH154" s="16">
        <f t="shared" si="156"/>
        <v>0</v>
      </c>
      <c r="AI154" s="6">
        <f>IF(Mar!$E162&gt;0,VLOOKUP($A154,Mar!$O$4:$R$208,4,FALSE),0)</f>
        <v>0</v>
      </c>
      <c r="AJ154" s="6">
        <f>IF(Mar!$E162&gt;0,VLOOKUP($A154,Mar!$O$4:$T$208,5,FALSE)+Mar!L$4/1000,0)</f>
        <v>0</v>
      </c>
      <c r="AK154" s="16">
        <f t="shared" si="157"/>
        <v>0</v>
      </c>
      <c r="AN154" s="67">
        <f t="shared" si="158"/>
        <v>0</v>
      </c>
      <c r="AQ154" s="1">
        <f t="shared" si="159"/>
        <v>0</v>
      </c>
      <c r="AR154" s="6">
        <f t="shared" si="160"/>
        <v>0</v>
      </c>
      <c r="AS154" s="6">
        <f t="shared" si="161"/>
        <v>0</v>
      </c>
      <c r="AT154" s="6">
        <f t="shared" si="162"/>
        <v>0</v>
      </c>
      <c r="AU154" s="6">
        <f t="shared" si="163"/>
        <v>0</v>
      </c>
      <c r="AV154" s="6">
        <f t="shared" si="164"/>
        <v>0</v>
      </c>
      <c r="AW154" s="6">
        <f t="shared" si="165"/>
        <v>0</v>
      </c>
      <c r="AX154" s="6">
        <f t="shared" si="166"/>
        <v>0</v>
      </c>
      <c r="AY154" s="6">
        <f t="shared" si="167"/>
        <v>0</v>
      </c>
      <c r="AZ154" s="6">
        <f t="shared" si="168"/>
        <v>0</v>
      </c>
      <c r="BA154" s="6">
        <f t="shared" si="169"/>
        <v>0</v>
      </c>
      <c r="BB154" s="6">
        <f t="shared" si="170"/>
        <v>0</v>
      </c>
      <c r="BC154" s="6">
        <f t="shared" si="171"/>
        <v>0</v>
      </c>
      <c r="BD154" s="6">
        <f t="shared" si="172"/>
        <v>0</v>
      </c>
      <c r="BE154" s="1">
        <f t="shared" si="173"/>
        <v>0</v>
      </c>
      <c r="BF154" s="1">
        <f t="shared" si="174"/>
        <v>0</v>
      </c>
      <c r="BG154" s="1">
        <f t="shared" si="175"/>
        <v>0</v>
      </c>
      <c r="BH154" s="1">
        <f t="shared" si="176"/>
        <v>0</v>
      </c>
      <c r="BI154" s="1">
        <f t="shared" si="177"/>
        <v>0</v>
      </c>
      <c r="BJ154" s="1">
        <f t="shared" si="178"/>
        <v>0</v>
      </c>
    </row>
    <row r="155" spans="2:62" x14ac:dyDescent="0.3">
      <c r="B155" s="6">
        <f>IF(Apr!$E160&gt;0,VLOOKUP($A155,Apr!$O$4:$T$211,4,FALSE),0)</f>
        <v>0</v>
      </c>
      <c r="C155" s="6">
        <f>IF(Apr!$E160&gt;0,VLOOKUP($A155,Apr!$O$4:$T$211,5,FALSE)+Apr!L$4/1000,0)</f>
        <v>0</v>
      </c>
      <c r="D155" s="16">
        <f t="shared" si="146"/>
        <v>0</v>
      </c>
      <c r="E155" s="6">
        <f>IF(May!$E159&gt;0,VLOOKUP($A155,May!$O$4:$T$210,4,FALSE),0)</f>
        <v>0</v>
      </c>
      <c r="F155" s="6">
        <f>IF(May!$E159&gt;0,VLOOKUP($A155,May!$O$4:$T$210,5,FALSE)+May!L$4/1000,0)</f>
        <v>0</v>
      </c>
      <c r="G155" s="16">
        <f t="shared" si="147"/>
        <v>0</v>
      </c>
      <c r="H155" s="6">
        <f>IF(Jun!$E165&gt;0,VLOOKUP($A155,Jun!$O$4:$R$210,4,FALSE),0)</f>
        <v>0</v>
      </c>
      <c r="I155" s="6">
        <f>IF(Jun!$E165&gt;0,VLOOKUP($A155,Jun!$O$4:$T$210,5,FALSE)+Jun!L$4/1000,0)</f>
        <v>0</v>
      </c>
      <c r="J155" s="16">
        <f t="shared" si="148"/>
        <v>0</v>
      </c>
      <c r="K155" s="6">
        <f>IF(Jul!$E162&gt;0,VLOOKUP($A155,Jul!$O$4:$R$207,4,FALSE),0)</f>
        <v>0</v>
      </c>
      <c r="L155" s="6">
        <f>IF(Jul!$E162&gt;0,VLOOKUP($A155,Jul!$O$4:$T$207,5,FALSE)+Jul!$L$4/1000,0)</f>
        <v>0</v>
      </c>
      <c r="M155" s="16">
        <f t="shared" si="149"/>
        <v>0</v>
      </c>
      <c r="N155" s="6">
        <f>IF(Aug!$E162&gt;0,VLOOKUP($A155,Aug!$O$4:$R$207,4,FALSE),0)</f>
        <v>0</v>
      </c>
      <c r="O155" s="6">
        <f>IF(Aug!$E162&gt;0,VLOOKUP($A155,Aug!$O$4:$T$207,5,FALSE)+Aug!L$4/1000,0)</f>
        <v>0</v>
      </c>
      <c r="P155" s="16">
        <f t="shared" si="150"/>
        <v>0</v>
      </c>
      <c r="Q155" s="6">
        <f>IF(Sep!$E162&gt;0,VLOOKUP($A155,Sep!$O$4:$R$207,4,FALSE),0)</f>
        <v>0</v>
      </c>
      <c r="R155" s="6">
        <f>IF(Sep!$E162&gt;0,VLOOKUP($A155,Sep!$O$4:$T$207,5,FALSE)+Sep!L$4/1000,0)</f>
        <v>0</v>
      </c>
      <c r="S155" s="16">
        <f t="shared" si="151"/>
        <v>0</v>
      </c>
      <c r="T155" s="6">
        <f>IF(Oct!$E162&gt;0,VLOOKUP($A155,Oct!$O$4:$R$207,4,FALSE),0)</f>
        <v>0</v>
      </c>
      <c r="U155" s="6">
        <f>IF(Oct!$E162&gt;0,VLOOKUP($A155,Oct!$O$4:$T$207,5,FALSE)+Oct!L$4/1000,0)</f>
        <v>0</v>
      </c>
      <c r="V155" s="16">
        <f t="shared" si="152"/>
        <v>0</v>
      </c>
      <c r="W155" s="6">
        <f>IF(Nov!$E163&gt;0,VLOOKUP($A155,Nov!$O$4:$R$208,4,FALSE),0)</f>
        <v>0</v>
      </c>
      <c r="X155" s="6">
        <f>IF(Nov!$E163&gt;0,VLOOKUP($A155,Nov!$O$4:$T$208,5,FALSE)+Nov!L$4/1000,0)</f>
        <v>0</v>
      </c>
      <c r="Y155" s="16">
        <f t="shared" si="153"/>
        <v>0</v>
      </c>
      <c r="Z155" s="6">
        <f>IF(Dec!$E163&gt;0,VLOOKUP($A155,Dec!$O$4:$R$208,4,FALSE),0)</f>
        <v>0</v>
      </c>
      <c r="AA155" s="6">
        <f>IF(Dec!$E163&gt;0,VLOOKUP($A155,Dec!$O$4:$T$208,5,FALSE)+Dec!L$4/1000,0)</f>
        <v>0</v>
      </c>
      <c r="AB155" s="16">
        <f t="shared" si="154"/>
        <v>0</v>
      </c>
      <c r="AC155" s="6">
        <f>IF(Jan!$E163&gt;0,VLOOKUP($A155,Jan!$O$4:$R$208,4,FALSE),0)</f>
        <v>0</v>
      </c>
      <c r="AD155" s="6">
        <f>IF(Jan!$E163&gt;0,VLOOKUP($A155,Jan!$O$4:$T$208,5,FALSE)+Jan!L$4/1000,0)</f>
        <v>0</v>
      </c>
      <c r="AE155" s="16">
        <f t="shared" si="155"/>
        <v>0</v>
      </c>
      <c r="AF155" s="6">
        <f>IF(Feb!$E163&gt;0,VLOOKUP($A155,Feb!$O$4:$R$208,4,FALSE),0)</f>
        <v>0</v>
      </c>
      <c r="AG155" s="6">
        <f>IF(Feb!$E163&gt;0,VLOOKUP($A155,Feb!$O$4:$T$208,5,FALSE)+Feb!L$4/1000,0)</f>
        <v>0</v>
      </c>
      <c r="AH155" s="16">
        <f t="shared" si="156"/>
        <v>0</v>
      </c>
      <c r="AI155" s="6">
        <f>IF(Mar!$E163&gt;0,VLOOKUP($A155,Mar!$O$4:$R$208,4,FALSE),0)</f>
        <v>0</v>
      </c>
      <c r="AJ155" s="6">
        <f>IF(Mar!$E163&gt;0,VLOOKUP($A155,Mar!$O$4:$T$208,5,FALSE)+Mar!L$4/1000,0)</f>
        <v>0</v>
      </c>
      <c r="AK155" s="16">
        <f t="shared" si="157"/>
        <v>0</v>
      </c>
      <c r="AN155" s="67">
        <f t="shared" si="158"/>
        <v>0</v>
      </c>
      <c r="AQ155" s="1">
        <f t="shared" si="159"/>
        <v>0</v>
      </c>
      <c r="AR155" s="6">
        <f t="shared" si="160"/>
        <v>0</v>
      </c>
      <c r="AS155" s="6">
        <f t="shared" si="161"/>
        <v>0</v>
      </c>
      <c r="AT155" s="6">
        <f t="shared" si="162"/>
        <v>0</v>
      </c>
      <c r="AU155" s="6">
        <f t="shared" si="163"/>
        <v>0</v>
      </c>
      <c r="AV155" s="6">
        <f t="shared" si="164"/>
        <v>0</v>
      </c>
      <c r="AW155" s="6">
        <f t="shared" si="165"/>
        <v>0</v>
      </c>
      <c r="AX155" s="6">
        <f t="shared" si="166"/>
        <v>0</v>
      </c>
      <c r="AY155" s="6">
        <f t="shared" si="167"/>
        <v>0</v>
      </c>
      <c r="AZ155" s="6">
        <f t="shared" si="168"/>
        <v>0</v>
      </c>
      <c r="BA155" s="6">
        <f t="shared" si="169"/>
        <v>0</v>
      </c>
      <c r="BB155" s="6">
        <f t="shared" si="170"/>
        <v>0</v>
      </c>
      <c r="BC155" s="6">
        <f t="shared" si="171"/>
        <v>0</v>
      </c>
      <c r="BD155" s="6">
        <f t="shared" si="172"/>
        <v>0</v>
      </c>
      <c r="BE155" s="1">
        <f t="shared" si="173"/>
        <v>0</v>
      </c>
      <c r="BF155" s="1">
        <f t="shared" si="174"/>
        <v>0</v>
      </c>
      <c r="BG155" s="1">
        <f t="shared" si="175"/>
        <v>0</v>
      </c>
      <c r="BH155" s="1">
        <f t="shared" si="176"/>
        <v>0</v>
      </c>
      <c r="BI155" s="1">
        <f t="shared" si="177"/>
        <v>0</v>
      </c>
      <c r="BJ155" s="1">
        <f t="shared" si="178"/>
        <v>0</v>
      </c>
    </row>
    <row r="156" spans="2:62" x14ac:dyDescent="0.3">
      <c r="B156" s="6">
        <f>IF(Apr!$E161&gt;0,VLOOKUP($A156,Apr!$O$4:$T$211,4,FALSE),0)</f>
        <v>0</v>
      </c>
      <c r="C156" s="6">
        <f>IF(Apr!$E161&gt;0,VLOOKUP($A156,Apr!$O$4:$T$211,5,FALSE)+Apr!L$4/1000,0)</f>
        <v>0</v>
      </c>
      <c r="D156" s="16">
        <f t="shared" si="146"/>
        <v>0</v>
      </c>
      <c r="E156" s="6">
        <f>IF(May!$E160&gt;0,VLOOKUP($A156,May!$O$4:$T$210,4,FALSE),0)</f>
        <v>0</v>
      </c>
      <c r="F156" s="6">
        <f>IF(May!$E160&gt;0,VLOOKUP($A156,May!$O$4:$T$210,5,FALSE)+May!L$4/1000,0)</f>
        <v>0</v>
      </c>
      <c r="G156" s="16">
        <f t="shared" si="147"/>
        <v>0</v>
      </c>
      <c r="H156" s="6">
        <f>IF(Jun!$E166&gt;0,VLOOKUP($A156,Jun!$O$4:$R$210,4,FALSE),0)</f>
        <v>0</v>
      </c>
      <c r="I156" s="6">
        <f>IF(Jun!$E166&gt;0,VLOOKUP($A156,Jun!$O$4:$T$210,5,FALSE)+Jun!L$4/1000,0)</f>
        <v>0</v>
      </c>
      <c r="J156" s="16">
        <f t="shared" si="148"/>
        <v>0</v>
      </c>
      <c r="K156" s="6">
        <f>IF(Jul!$E163&gt;0,VLOOKUP($A156,Jul!$O$4:$R$207,4,FALSE),0)</f>
        <v>0</v>
      </c>
      <c r="L156" s="6">
        <f>IF(Jul!$E163&gt;0,VLOOKUP($A156,Jul!$O$4:$T$207,5,FALSE)+Jul!$L$4/1000,0)</f>
        <v>0</v>
      </c>
      <c r="M156" s="16">
        <f t="shared" si="149"/>
        <v>0</v>
      </c>
      <c r="N156" s="6">
        <f>IF(Aug!$E163&gt;0,VLOOKUP($A156,Aug!$O$4:$R$207,4,FALSE),0)</f>
        <v>0</v>
      </c>
      <c r="O156" s="6">
        <f>IF(Aug!$E163&gt;0,VLOOKUP($A156,Aug!$O$4:$T$207,5,FALSE)+Aug!L$4/1000,0)</f>
        <v>0</v>
      </c>
      <c r="P156" s="16">
        <f t="shared" si="150"/>
        <v>0</v>
      </c>
      <c r="Q156" s="6">
        <f>IF(Sep!$E163&gt;0,VLOOKUP($A156,Sep!$O$4:$R$207,4,FALSE),0)</f>
        <v>0</v>
      </c>
      <c r="R156" s="6">
        <f>IF(Sep!$E163&gt;0,VLOOKUP($A156,Sep!$O$4:$T$207,5,FALSE)+Sep!L$4/1000,0)</f>
        <v>0</v>
      </c>
      <c r="S156" s="16">
        <f t="shared" si="151"/>
        <v>0</v>
      </c>
      <c r="T156" s="6">
        <f>IF(Oct!$E163&gt;0,VLOOKUP($A156,Oct!$O$4:$R$207,4,FALSE),0)</f>
        <v>0</v>
      </c>
      <c r="U156" s="6">
        <f>IF(Oct!$E163&gt;0,VLOOKUP($A156,Oct!$O$4:$T$207,5,FALSE)+Oct!L$4/1000,0)</f>
        <v>0</v>
      </c>
      <c r="V156" s="16">
        <f t="shared" si="152"/>
        <v>0</v>
      </c>
      <c r="W156" s="6">
        <f>IF(Nov!$E164&gt;0,VLOOKUP($A156,Nov!$O$4:$R$208,4,FALSE),0)</f>
        <v>0</v>
      </c>
      <c r="X156" s="6">
        <f>IF(Nov!$E164&gt;0,VLOOKUP($A156,Nov!$O$4:$T$208,5,FALSE)+Nov!L$4/1000,0)</f>
        <v>0</v>
      </c>
      <c r="Y156" s="16">
        <f t="shared" si="153"/>
        <v>0</v>
      </c>
      <c r="Z156" s="6">
        <f>IF(Dec!$E164&gt;0,VLOOKUP($A156,Dec!$O$4:$R$208,4,FALSE),0)</f>
        <v>0</v>
      </c>
      <c r="AA156" s="6">
        <f>IF(Dec!$E164&gt;0,VLOOKUP($A156,Dec!$O$4:$T$208,5,FALSE)+Dec!L$4/1000,0)</f>
        <v>0</v>
      </c>
      <c r="AB156" s="16">
        <f t="shared" si="154"/>
        <v>0</v>
      </c>
      <c r="AC156" s="6">
        <f>IF(Jan!$E164&gt;0,VLOOKUP($A156,Jan!$O$4:$R$208,4,FALSE),0)</f>
        <v>0</v>
      </c>
      <c r="AD156" s="6">
        <f>IF(Jan!$E164&gt;0,VLOOKUP($A156,Jan!$O$4:$T$208,5,FALSE)+Jan!L$4/1000,0)</f>
        <v>0</v>
      </c>
      <c r="AE156" s="16">
        <f t="shared" si="155"/>
        <v>0</v>
      </c>
      <c r="AF156" s="6">
        <f>IF(Feb!$E164&gt;0,VLOOKUP($A156,Feb!$O$4:$R$208,4,FALSE),0)</f>
        <v>0</v>
      </c>
      <c r="AG156" s="6">
        <f>IF(Feb!$E164&gt;0,VLOOKUP($A156,Feb!$O$4:$T$208,5,FALSE)+Feb!L$4/1000,0)</f>
        <v>0</v>
      </c>
      <c r="AH156" s="16">
        <f t="shared" si="156"/>
        <v>0</v>
      </c>
      <c r="AI156" s="6">
        <f>IF(Mar!$E164&gt;0,VLOOKUP($A156,Mar!$O$4:$R$208,4,FALSE),0)</f>
        <v>0</v>
      </c>
      <c r="AJ156" s="6">
        <f>IF(Mar!$E164&gt;0,VLOOKUP($A156,Mar!$O$4:$T$208,5,FALSE)+Mar!L$4/1000,0)</f>
        <v>0</v>
      </c>
      <c r="AK156" s="16">
        <f t="shared" si="157"/>
        <v>0</v>
      </c>
      <c r="AN156" s="67">
        <f t="shared" si="158"/>
        <v>0</v>
      </c>
      <c r="AQ156" s="1">
        <f t="shared" si="159"/>
        <v>0</v>
      </c>
      <c r="AR156" s="6">
        <f t="shared" si="160"/>
        <v>0</v>
      </c>
      <c r="AS156" s="6">
        <f t="shared" si="161"/>
        <v>0</v>
      </c>
      <c r="AT156" s="6">
        <f t="shared" si="162"/>
        <v>0</v>
      </c>
      <c r="AU156" s="6">
        <f t="shared" si="163"/>
        <v>0</v>
      </c>
      <c r="AV156" s="6">
        <f t="shared" si="164"/>
        <v>0</v>
      </c>
      <c r="AW156" s="6">
        <f t="shared" si="165"/>
        <v>0</v>
      </c>
      <c r="AX156" s="6">
        <f t="shared" si="166"/>
        <v>0</v>
      </c>
      <c r="AY156" s="6">
        <f t="shared" si="167"/>
        <v>0</v>
      </c>
      <c r="AZ156" s="6">
        <f t="shared" si="168"/>
        <v>0</v>
      </c>
      <c r="BA156" s="6">
        <f t="shared" si="169"/>
        <v>0</v>
      </c>
      <c r="BB156" s="6">
        <f t="shared" si="170"/>
        <v>0</v>
      </c>
      <c r="BC156" s="6">
        <f t="shared" si="171"/>
        <v>0</v>
      </c>
      <c r="BD156" s="6">
        <f t="shared" si="172"/>
        <v>0</v>
      </c>
      <c r="BE156" s="1">
        <f t="shared" si="173"/>
        <v>0</v>
      </c>
      <c r="BF156" s="1">
        <f t="shared" si="174"/>
        <v>0</v>
      </c>
      <c r="BG156" s="1">
        <f t="shared" si="175"/>
        <v>0</v>
      </c>
      <c r="BH156" s="1">
        <f t="shared" si="176"/>
        <v>0</v>
      </c>
      <c r="BI156" s="1">
        <f t="shared" si="177"/>
        <v>0</v>
      </c>
      <c r="BJ156" s="1">
        <f t="shared" si="178"/>
        <v>0</v>
      </c>
    </row>
    <row r="157" spans="2:62" x14ac:dyDescent="0.3">
      <c r="B157" s="6">
        <f>IF(Apr!$E162&gt;0,VLOOKUP($A157,Apr!$O$4:$T$211,4,FALSE),0)</f>
        <v>0</v>
      </c>
      <c r="C157" s="6">
        <f>IF(Apr!$E162&gt;0,VLOOKUP($A157,Apr!$O$4:$T$211,5,FALSE)+Apr!L$4/1000,0)</f>
        <v>0</v>
      </c>
      <c r="D157" s="16">
        <f t="shared" si="146"/>
        <v>0</v>
      </c>
      <c r="E157" s="6">
        <f>IF(May!$E161&gt;0,VLOOKUP($A157,May!$O$4:$T$210,4,FALSE),0)</f>
        <v>0</v>
      </c>
      <c r="F157" s="6">
        <f>IF(May!$E161&gt;0,VLOOKUP($A157,May!$O$4:$T$210,5,FALSE)+May!L$4/1000,0)</f>
        <v>0</v>
      </c>
      <c r="G157" s="16">
        <f t="shared" si="147"/>
        <v>0</v>
      </c>
      <c r="H157" s="6">
        <f>IF(Jun!$E167&gt;0,VLOOKUP($A157,Jun!$O$4:$R$210,4,FALSE),0)</f>
        <v>0</v>
      </c>
      <c r="I157" s="6">
        <f>IF(Jun!$E167&gt;0,VLOOKUP($A157,Jun!$O$4:$T$210,5,FALSE)+Jun!L$4/1000,0)</f>
        <v>0</v>
      </c>
      <c r="J157" s="16">
        <f t="shared" si="148"/>
        <v>0</v>
      </c>
      <c r="K157" s="6">
        <f>IF(Jul!$E164&gt;0,VLOOKUP($A157,Jul!$O$4:$R$207,4,FALSE),0)</f>
        <v>0</v>
      </c>
      <c r="L157" s="6">
        <f>IF(Jul!$E164&gt;0,VLOOKUP($A157,Jul!$O$4:$T$207,5,FALSE)+Jul!$L$4/1000,0)</f>
        <v>0</v>
      </c>
      <c r="M157" s="16">
        <f t="shared" si="149"/>
        <v>0</v>
      </c>
      <c r="N157" s="6">
        <f>IF(Aug!$E164&gt;0,VLOOKUP($A157,Aug!$O$4:$R$207,4,FALSE),0)</f>
        <v>0</v>
      </c>
      <c r="O157" s="6">
        <f>IF(Aug!$E164&gt;0,VLOOKUP($A157,Aug!$O$4:$T$207,5,FALSE)+Aug!L$4/1000,0)</f>
        <v>0</v>
      </c>
      <c r="P157" s="16">
        <f t="shared" si="150"/>
        <v>0</v>
      </c>
      <c r="Q157" s="6">
        <f>IF(Sep!$E164&gt;0,VLOOKUP($A157,Sep!$O$4:$R$207,4,FALSE),0)</f>
        <v>0</v>
      </c>
      <c r="R157" s="6">
        <f>IF(Sep!$E164&gt;0,VLOOKUP($A157,Sep!$O$4:$T$207,5,FALSE)+Sep!L$4/1000,0)</f>
        <v>0</v>
      </c>
      <c r="S157" s="16">
        <f t="shared" si="151"/>
        <v>0</v>
      </c>
      <c r="T157" s="6">
        <f>IF(Oct!$E164&gt;0,VLOOKUP($A157,Oct!$O$4:$R$207,4,FALSE),0)</f>
        <v>0</v>
      </c>
      <c r="U157" s="6">
        <f>IF(Oct!$E164&gt;0,VLOOKUP($A157,Oct!$O$4:$T$207,5,FALSE)+Oct!L$4/1000,0)</f>
        <v>0</v>
      </c>
      <c r="V157" s="16">
        <f t="shared" si="152"/>
        <v>0</v>
      </c>
      <c r="W157" s="6">
        <f>IF(Nov!$E165&gt;0,VLOOKUP($A157,Nov!$O$4:$R$208,4,FALSE),0)</f>
        <v>0</v>
      </c>
      <c r="X157" s="6">
        <f>IF(Nov!$E165&gt;0,VLOOKUP($A157,Nov!$O$4:$T$208,5,FALSE)+Nov!L$4/1000,0)</f>
        <v>0</v>
      </c>
      <c r="Y157" s="16">
        <f t="shared" si="153"/>
        <v>0</v>
      </c>
      <c r="Z157" s="6">
        <f>IF(Dec!$E165&gt;0,VLOOKUP($A157,Dec!$O$4:$R$208,4,FALSE),0)</f>
        <v>0</v>
      </c>
      <c r="AA157" s="6">
        <f>IF(Dec!$E165&gt;0,VLOOKUP($A157,Dec!$O$4:$T$208,5,FALSE)+Dec!L$4/1000,0)</f>
        <v>0</v>
      </c>
      <c r="AB157" s="16">
        <f t="shared" si="154"/>
        <v>0</v>
      </c>
      <c r="AC157" s="6">
        <f>IF(Jan!$E165&gt;0,VLOOKUP($A157,Jan!$O$4:$R$208,4,FALSE),0)</f>
        <v>0</v>
      </c>
      <c r="AD157" s="6">
        <f>IF(Jan!$E165&gt;0,VLOOKUP($A157,Jan!$O$4:$T$208,5,FALSE)+Jan!L$4/1000,0)</f>
        <v>0</v>
      </c>
      <c r="AE157" s="16">
        <f t="shared" si="155"/>
        <v>0</v>
      </c>
      <c r="AF157" s="6">
        <f>IF(Feb!$E165&gt;0,VLOOKUP($A157,Feb!$O$4:$R$208,4,FALSE),0)</f>
        <v>0</v>
      </c>
      <c r="AG157" s="6">
        <f>IF(Feb!$E165&gt;0,VLOOKUP($A157,Feb!$O$4:$T$208,5,FALSE)+Feb!L$4/1000,0)</f>
        <v>0</v>
      </c>
      <c r="AH157" s="16">
        <f t="shared" si="156"/>
        <v>0</v>
      </c>
      <c r="AI157" s="6">
        <f>IF(Mar!$E165&gt;0,VLOOKUP($A157,Mar!$O$4:$R$208,4,FALSE),0)</f>
        <v>0</v>
      </c>
      <c r="AJ157" s="6">
        <f>IF(Mar!$E165&gt;0,VLOOKUP($A157,Mar!$O$4:$T$208,5,FALSE)+Mar!L$4/1000,0)</f>
        <v>0</v>
      </c>
      <c r="AK157" s="16">
        <f t="shared" si="157"/>
        <v>0</v>
      </c>
      <c r="AN157" s="67">
        <f t="shared" si="158"/>
        <v>0</v>
      </c>
      <c r="AQ157" s="1">
        <f t="shared" si="159"/>
        <v>0</v>
      </c>
      <c r="AR157" s="6">
        <f t="shared" si="160"/>
        <v>0</v>
      </c>
      <c r="AS157" s="6">
        <f t="shared" si="161"/>
        <v>0</v>
      </c>
      <c r="AT157" s="6">
        <f t="shared" si="162"/>
        <v>0</v>
      </c>
      <c r="AU157" s="6">
        <f t="shared" si="163"/>
        <v>0</v>
      </c>
      <c r="AV157" s="6">
        <f t="shared" si="164"/>
        <v>0</v>
      </c>
      <c r="AW157" s="6">
        <f t="shared" si="165"/>
        <v>0</v>
      </c>
      <c r="AX157" s="6">
        <f t="shared" si="166"/>
        <v>0</v>
      </c>
      <c r="AY157" s="6">
        <f t="shared" si="167"/>
        <v>0</v>
      </c>
      <c r="AZ157" s="6">
        <f t="shared" si="168"/>
        <v>0</v>
      </c>
      <c r="BA157" s="6">
        <f t="shared" si="169"/>
        <v>0</v>
      </c>
      <c r="BB157" s="6">
        <f t="shared" si="170"/>
        <v>0</v>
      </c>
      <c r="BC157" s="6">
        <f t="shared" si="171"/>
        <v>0</v>
      </c>
      <c r="BD157" s="6">
        <f t="shared" si="172"/>
        <v>0</v>
      </c>
      <c r="BE157" s="1">
        <f t="shared" si="173"/>
        <v>0</v>
      </c>
      <c r="BF157" s="1">
        <f t="shared" si="174"/>
        <v>0</v>
      </c>
      <c r="BG157" s="1">
        <f t="shared" si="175"/>
        <v>0</v>
      </c>
      <c r="BH157" s="1">
        <f t="shared" si="176"/>
        <v>0</v>
      </c>
      <c r="BI157" s="1">
        <f t="shared" si="177"/>
        <v>0</v>
      </c>
      <c r="BJ157" s="1">
        <f t="shared" si="178"/>
        <v>0</v>
      </c>
    </row>
    <row r="158" spans="2:62" x14ac:dyDescent="0.3">
      <c r="B158" s="6">
        <f>IF(Apr!$E163&gt;0,VLOOKUP($A158,Apr!$O$4:$T$211,4,FALSE),0)</f>
        <v>0</v>
      </c>
      <c r="C158" s="6">
        <f>IF(Apr!$E163&gt;0,VLOOKUP($A158,Apr!$O$4:$T$211,5,FALSE)+Apr!L$4/1000,0)</f>
        <v>0</v>
      </c>
      <c r="D158" s="16">
        <f t="shared" si="146"/>
        <v>0</v>
      </c>
      <c r="E158" s="6">
        <f>IF(May!$E162&gt;0,VLOOKUP($A158,May!$O$4:$T$210,4,FALSE),0)</f>
        <v>0</v>
      </c>
      <c r="F158" s="6">
        <f>IF(May!$E162&gt;0,VLOOKUP($A158,May!$O$4:$T$210,5,FALSE)+May!L$4/1000,0)</f>
        <v>0</v>
      </c>
      <c r="G158" s="16">
        <f t="shared" si="147"/>
        <v>0</v>
      </c>
      <c r="H158" s="6">
        <f>IF(Jun!$E168&gt;0,VLOOKUP($A158,Jun!$O$4:$R$210,4,FALSE),0)</f>
        <v>0</v>
      </c>
      <c r="I158" s="6">
        <f>IF(Jun!$E168&gt;0,VLOOKUP($A158,Jun!$O$4:$T$210,5,FALSE)+Jun!L$4/1000,0)</f>
        <v>0</v>
      </c>
      <c r="J158" s="16">
        <f t="shared" si="148"/>
        <v>0</v>
      </c>
      <c r="K158" s="6">
        <f>IF(Jul!$E165&gt;0,VLOOKUP($A158,Jul!$O$4:$R$207,4,FALSE),0)</f>
        <v>0</v>
      </c>
      <c r="L158" s="6">
        <f>IF(Jul!$E165&gt;0,VLOOKUP($A158,Jul!$O$4:$T$207,5,FALSE)+Jul!$L$4/1000,0)</f>
        <v>0</v>
      </c>
      <c r="M158" s="16">
        <f t="shared" si="149"/>
        <v>0</v>
      </c>
      <c r="N158" s="6">
        <f>IF(Aug!$E165&gt;0,VLOOKUP($A158,Aug!$O$4:$R$207,4,FALSE),0)</f>
        <v>0</v>
      </c>
      <c r="O158" s="6">
        <f>IF(Aug!$E165&gt;0,VLOOKUP($A158,Aug!$O$4:$T$207,5,FALSE)+Aug!L$4/1000,0)</f>
        <v>0</v>
      </c>
      <c r="P158" s="16">
        <f t="shared" si="150"/>
        <v>0</v>
      </c>
      <c r="Q158" s="6">
        <f>IF(Sep!$E165&gt;0,VLOOKUP($A158,Sep!$O$4:$R$207,4,FALSE),0)</f>
        <v>0</v>
      </c>
      <c r="R158" s="6">
        <f>IF(Sep!$E165&gt;0,VLOOKUP($A158,Sep!$O$4:$T$207,5,FALSE)+Sep!L$4/1000,0)</f>
        <v>0</v>
      </c>
      <c r="S158" s="16">
        <f t="shared" si="151"/>
        <v>0</v>
      </c>
      <c r="T158" s="6">
        <f>IF(Oct!$E165&gt;0,VLOOKUP($A158,Oct!$O$4:$R$207,4,FALSE),0)</f>
        <v>0</v>
      </c>
      <c r="U158" s="6">
        <f>IF(Oct!$E165&gt;0,VLOOKUP($A158,Oct!$O$4:$T$207,5,FALSE)+Oct!L$4/1000,0)</f>
        <v>0</v>
      </c>
      <c r="V158" s="16">
        <f t="shared" si="152"/>
        <v>0</v>
      </c>
      <c r="W158" s="6">
        <f>IF(Nov!$E166&gt;0,VLOOKUP($A158,Nov!$O$4:$R$208,4,FALSE),0)</f>
        <v>0</v>
      </c>
      <c r="X158" s="6">
        <f>IF(Nov!$E166&gt;0,VLOOKUP($A158,Nov!$O$4:$T$208,5,FALSE)+Nov!L$4/1000,0)</f>
        <v>0</v>
      </c>
      <c r="Y158" s="16">
        <f t="shared" si="153"/>
        <v>0</v>
      </c>
      <c r="Z158" s="6">
        <f>IF(Dec!$E166&gt;0,VLOOKUP($A158,Dec!$O$4:$R$208,4,FALSE),0)</f>
        <v>0</v>
      </c>
      <c r="AA158" s="6">
        <f>IF(Dec!$E166&gt;0,VLOOKUP($A158,Dec!$O$4:$T$208,5,FALSE)+Dec!L$4/1000,0)</f>
        <v>0</v>
      </c>
      <c r="AB158" s="16">
        <f t="shared" si="154"/>
        <v>0</v>
      </c>
      <c r="AC158" s="6">
        <f>IF(Jan!$E166&gt;0,VLOOKUP($A158,Jan!$O$4:$R$208,4,FALSE),0)</f>
        <v>0</v>
      </c>
      <c r="AD158" s="6">
        <f>IF(Jan!$E166&gt;0,VLOOKUP($A158,Jan!$O$4:$T$208,5,FALSE)+Jan!L$4/1000,0)</f>
        <v>0</v>
      </c>
      <c r="AE158" s="16">
        <f t="shared" si="155"/>
        <v>0</v>
      </c>
      <c r="AF158" s="6">
        <f>IF(Feb!$E166&gt;0,VLOOKUP($A158,Feb!$O$4:$R$208,4,FALSE),0)</f>
        <v>0</v>
      </c>
      <c r="AG158" s="6">
        <f>IF(Feb!$E166&gt;0,VLOOKUP($A158,Feb!$O$4:$T$208,5,FALSE)+Feb!L$4/1000,0)</f>
        <v>0</v>
      </c>
      <c r="AH158" s="16">
        <f t="shared" si="156"/>
        <v>0</v>
      </c>
      <c r="AI158" s="6">
        <f>IF(Mar!$E166&gt;0,VLOOKUP($A158,Mar!$O$4:$R$208,4,FALSE),0)</f>
        <v>0</v>
      </c>
      <c r="AJ158" s="6">
        <f>IF(Mar!$E166&gt;0,VLOOKUP($A158,Mar!$O$4:$T$208,5,FALSE)+Mar!L$4/1000,0)</f>
        <v>0</v>
      </c>
      <c r="AK158" s="16">
        <f t="shared" si="157"/>
        <v>0</v>
      </c>
      <c r="AN158" s="67">
        <f t="shared" si="158"/>
        <v>0</v>
      </c>
      <c r="AQ158" s="1">
        <f t="shared" si="159"/>
        <v>0</v>
      </c>
      <c r="AR158" s="6">
        <f t="shared" si="160"/>
        <v>0</v>
      </c>
      <c r="AS158" s="6">
        <f t="shared" si="161"/>
        <v>0</v>
      </c>
      <c r="AT158" s="6">
        <f t="shared" si="162"/>
        <v>0</v>
      </c>
      <c r="AU158" s="6">
        <f t="shared" si="163"/>
        <v>0</v>
      </c>
      <c r="AV158" s="6">
        <f t="shared" si="164"/>
        <v>0</v>
      </c>
      <c r="AW158" s="6">
        <f t="shared" si="165"/>
        <v>0</v>
      </c>
      <c r="AX158" s="6">
        <f t="shared" si="166"/>
        <v>0</v>
      </c>
      <c r="AY158" s="6">
        <f t="shared" si="167"/>
        <v>0</v>
      </c>
      <c r="AZ158" s="6">
        <f t="shared" si="168"/>
        <v>0</v>
      </c>
      <c r="BA158" s="6">
        <f t="shared" si="169"/>
        <v>0</v>
      </c>
      <c r="BB158" s="6">
        <f t="shared" si="170"/>
        <v>0</v>
      </c>
      <c r="BC158" s="6">
        <f t="shared" si="171"/>
        <v>0</v>
      </c>
      <c r="BD158" s="6">
        <f t="shared" si="172"/>
        <v>0</v>
      </c>
      <c r="BE158" s="1">
        <f t="shared" si="173"/>
        <v>0</v>
      </c>
      <c r="BF158" s="1">
        <f t="shared" si="174"/>
        <v>0</v>
      </c>
      <c r="BG158" s="1">
        <f t="shared" si="175"/>
        <v>0</v>
      </c>
      <c r="BH158" s="1">
        <f t="shared" si="176"/>
        <v>0</v>
      </c>
      <c r="BI158" s="1">
        <f t="shared" si="177"/>
        <v>0</v>
      </c>
      <c r="BJ158" s="1">
        <f t="shared" si="178"/>
        <v>0</v>
      </c>
    </row>
    <row r="159" spans="2:62" x14ac:dyDescent="0.3">
      <c r="B159" s="6">
        <f>IF(Apr!$E164&gt;0,VLOOKUP($A159,Apr!$O$4:$T$211,4,FALSE),0)</f>
        <v>0</v>
      </c>
      <c r="C159" s="6">
        <f>IF(Apr!$E164&gt;0,VLOOKUP($A159,Apr!$O$4:$T$211,5,FALSE)+Apr!L$4/1000,0)</f>
        <v>0</v>
      </c>
      <c r="D159" s="16">
        <f t="shared" si="146"/>
        <v>0</v>
      </c>
      <c r="E159" s="6">
        <f>IF(May!$E163&gt;0,VLOOKUP($A159,May!$O$4:$T$210,4,FALSE),0)</f>
        <v>0</v>
      </c>
      <c r="F159" s="6">
        <f>IF(May!$E163&gt;0,VLOOKUP($A159,May!$O$4:$T$210,5,FALSE)+May!L$4/1000,0)</f>
        <v>0</v>
      </c>
      <c r="G159" s="16">
        <f t="shared" si="147"/>
        <v>0</v>
      </c>
      <c r="H159" s="6">
        <f>IF(Jun!$E169&gt;0,VLOOKUP($A159,Jun!$O$4:$R$210,4,FALSE),0)</f>
        <v>0</v>
      </c>
      <c r="I159" s="6">
        <f>IF(Jun!$E169&gt;0,VLOOKUP($A159,Jun!$O$4:$T$210,5,FALSE)+Jun!L$4/1000,0)</f>
        <v>0</v>
      </c>
      <c r="J159" s="16">
        <f t="shared" si="148"/>
        <v>0</v>
      </c>
      <c r="K159" s="6">
        <f>IF(Jul!$E166&gt;0,VLOOKUP($A159,Jul!$O$4:$R$207,4,FALSE),0)</f>
        <v>0</v>
      </c>
      <c r="L159" s="6">
        <f>IF(Jul!$E166&gt;0,VLOOKUP($A159,Jul!$O$4:$T$207,5,FALSE)+Jul!$L$4/1000,0)</f>
        <v>0</v>
      </c>
      <c r="M159" s="16">
        <f t="shared" si="149"/>
        <v>0</v>
      </c>
      <c r="N159" s="6">
        <f>IF(Aug!$E166&gt;0,VLOOKUP($A159,Aug!$O$4:$R$207,4,FALSE),0)</f>
        <v>0</v>
      </c>
      <c r="O159" s="6">
        <f>IF(Aug!$E166&gt;0,VLOOKUP($A159,Aug!$O$4:$T$207,5,FALSE)+Aug!L$4/1000,0)</f>
        <v>0</v>
      </c>
      <c r="P159" s="16">
        <f t="shared" si="150"/>
        <v>0</v>
      </c>
      <c r="Q159" s="6">
        <f>IF(Sep!$E166&gt;0,VLOOKUP($A159,Sep!$O$4:$R$207,4,FALSE),0)</f>
        <v>0</v>
      </c>
      <c r="R159" s="6">
        <f>IF(Sep!$E166&gt;0,VLOOKUP($A159,Sep!$O$4:$T$207,5,FALSE)+Sep!L$4/1000,0)</f>
        <v>0</v>
      </c>
      <c r="S159" s="16">
        <f t="shared" si="151"/>
        <v>0</v>
      </c>
      <c r="T159" s="6">
        <f>IF(Oct!$E166&gt;0,VLOOKUP($A159,Oct!$O$4:$R$207,4,FALSE),0)</f>
        <v>0</v>
      </c>
      <c r="U159" s="6">
        <f>IF(Oct!$E166&gt;0,VLOOKUP($A159,Oct!$O$4:$T$207,5,FALSE)+Oct!L$4/1000,0)</f>
        <v>0</v>
      </c>
      <c r="V159" s="16">
        <f t="shared" si="152"/>
        <v>0</v>
      </c>
      <c r="W159" s="6">
        <f>IF(Nov!$E167&gt;0,VLOOKUP($A159,Nov!$O$4:$R$208,4,FALSE),0)</f>
        <v>0</v>
      </c>
      <c r="X159" s="6">
        <f>IF(Nov!$E167&gt;0,VLOOKUP($A159,Nov!$O$4:$T$208,5,FALSE)+Nov!L$4/1000,0)</f>
        <v>0</v>
      </c>
      <c r="Y159" s="16">
        <f t="shared" si="153"/>
        <v>0</v>
      </c>
      <c r="Z159" s="6">
        <f>IF(Dec!$E167&gt;0,VLOOKUP($A159,Dec!$O$4:$R$208,4,FALSE),0)</f>
        <v>0</v>
      </c>
      <c r="AA159" s="6">
        <f>IF(Dec!$E167&gt;0,VLOOKUP($A159,Dec!$O$4:$T$208,5,FALSE)+Dec!L$4/1000,0)</f>
        <v>0</v>
      </c>
      <c r="AB159" s="16">
        <f t="shared" si="154"/>
        <v>0</v>
      </c>
      <c r="AC159" s="6">
        <f>IF(Jan!$E167&gt;0,VLOOKUP($A159,Jan!$O$4:$R$208,4,FALSE),0)</f>
        <v>0</v>
      </c>
      <c r="AD159" s="6">
        <f>IF(Jan!$E167&gt;0,VLOOKUP($A159,Jan!$O$4:$T$208,5,FALSE)+Jan!L$4/1000,0)</f>
        <v>0</v>
      </c>
      <c r="AE159" s="16">
        <f t="shared" si="155"/>
        <v>0</v>
      </c>
      <c r="AF159" s="6">
        <f>IF(Feb!$E167&gt;0,VLOOKUP($A159,Feb!$O$4:$R$208,4,FALSE),0)</f>
        <v>0</v>
      </c>
      <c r="AG159" s="6">
        <f>IF(Feb!$E167&gt;0,VLOOKUP($A159,Feb!$O$4:$T$208,5,FALSE)+Feb!L$4/1000,0)</f>
        <v>0</v>
      </c>
      <c r="AH159" s="16">
        <f t="shared" si="156"/>
        <v>0</v>
      </c>
      <c r="AI159" s="6">
        <f>IF(Mar!$E167&gt;0,VLOOKUP($A159,Mar!$O$4:$R$208,4,FALSE),0)</f>
        <v>0</v>
      </c>
      <c r="AJ159" s="6">
        <f>IF(Mar!$E167&gt;0,VLOOKUP($A159,Mar!$O$4:$T$208,5,FALSE)+Mar!L$4/1000,0)</f>
        <v>0</v>
      </c>
      <c r="AK159" s="16">
        <f t="shared" si="157"/>
        <v>0</v>
      </c>
      <c r="AN159" s="67">
        <f t="shared" si="158"/>
        <v>0</v>
      </c>
      <c r="AQ159" s="1">
        <f t="shared" si="159"/>
        <v>0</v>
      </c>
      <c r="AR159" s="6">
        <f t="shared" si="160"/>
        <v>0</v>
      </c>
      <c r="AS159" s="6">
        <f t="shared" si="161"/>
        <v>0</v>
      </c>
      <c r="AT159" s="6">
        <f t="shared" si="162"/>
        <v>0</v>
      </c>
      <c r="AU159" s="6">
        <f t="shared" si="163"/>
        <v>0</v>
      </c>
      <c r="AV159" s="6">
        <f t="shared" si="164"/>
        <v>0</v>
      </c>
      <c r="AW159" s="6">
        <f t="shared" si="165"/>
        <v>0</v>
      </c>
      <c r="AX159" s="6">
        <f t="shared" si="166"/>
        <v>0</v>
      </c>
      <c r="AY159" s="6">
        <f t="shared" si="167"/>
        <v>0</v>
      </c>
      <c r="AZ159" s="6">
        <f t="shared" si="168"/>
        <v>0</v>
      </c>
      <c r="BA159" s="6">
        <f t="shared" si="169"/>
        <v>0</v>
      </c>
      <c r="BB159" s="6">
        <f t="shared" si="170"/>
        <v>0</v>
      </c>
      <c r="BC159" s="6">
        <f t="shared" si="171"/>
        <v>0</v>
      </c>
      <c r="BD159" s="6">
        <f t="shared" si="172"/>
        <v>0</v>
      </c>
      <c r="BE159" s="1">
        <f t="shared" si="173"/>
        <v>0</v>
      </c>
      <c r="BF159" s="1">
        <f t="shared" si="174"/>
        <v>0</v>
      </c>
      <c r="BG159" s="1">
        <f t="shared" si="175"/>
        <v>0</v>
      </c>
      <c r="BH159" s="1">
        <f t="shared" si="176"/>
        <v>0</v>
      </c>
      <c r="BI159" s="1">
        <f t="shared" si="177"/>
        <v>0</v>
      </c>
      <c r="BJ159" s="1">
        <f t="shared" si="178"/>
        <v>0</v>
      </c>
    </row>
    <row r="160" spans="2:62" x14ac:dyDescent="0.3">
      <c r="B160" s="6">
        <f>IF(Apr!$E165&gt;0,VLOOKUP($A160,Apr!$O$4:$T$211,4,FALSE),0)</f>
        <v>0</v>
      </c>
      <c r="C160" s="6">
        <f>IF(Apr!$E165&gt;0,VLOOKUP($A160,Apr!$O$4:$T$211,5,FALSE)+Apr!L$4/1000,0)</f>
        <v>0</v>
      </c>
      <c r="D160" s="16">
        <f t="shared" si="146"/>
        <v>0</v>
      </c>
      <c r="E160" s="6">
        <f>IF(May!$E164&gt;0,VLOOKUP($A160,May!$O$4:$T$210,4,FALSE),0)</f>
        <v>0</v>
      </c>
      <c r="F160" s="6">
        <f>IF(May!$E164&gt;0,VLOOKUP($A160,May!$O$4:$T$210,5,FALSE)+May!L$4/1000,0)</f>
        <v>0</v>
      </c>
      <c r="G160" s="16">
        <f t="shared" si="147"/>
        <v>0</v>
      </c>
      <c r="H160" s="6">
        <f>IF(Jun!$E170&gt;0,VLOOKUP($A160,Jun!$O$4:$R$210,4,FALSE),0)</f>
        <v>0</v>
      </c>
      <c r="I160" s="6">
        <f>IF(Jun!$E170&gt;0,VLOOKUP($A160,Jun!$O$4:$T$210,5,FALSE)+Jun!L$4/1000,0)</f>
        <v>0</v>
      </c>
      <c r="J160" s="16">
        <f t="shared" si="148"/>
        <v>0</v>
      </c>
      <c r="K160" s="6">
        <f>IF(Jul!$E167&gt;0,VLOOKUP($A160,Jul!$O$4:$R$207,4,FALSE),0)</f>
        <v>0</v>
      </c>
      <c r="L160" s="6">
        <f>IF(Jul!$E167&gt;0,VLOOKUP($A160,Jul!$O$4:$T$207,5,FALSE)+Jul!$L$4/1000,0)</f>
        <v>0</v>
      </c>
      <c r="M160" s="16">
        <f t="shared" si="149"/>
        <v>0</v>
      </c>
      <c r="N160" s="6">
        <f>IF(Aug!$E167&gt;0,VLOOKUP($A160,Aug!$O$4:$R$207,4,FALSE),0)</f>
        <v>0</v>
      </c>
      <c r="O160" s="6">
        <f>IF(Aug!$E167&gt;0,VLOOKUP($A160,Aug!$O$4:$T$207,5,FALSE)+Aug!L$4/1000,0)</f>
        <v>0</v>
      </c>
      <c r="P160" s="16">
        <f t="shared" si="150"/>
        <v>0</v>
      </c>
      <c r="Q160" s="6">
        <f>IF(Sep!$E167&gt;0,VLOOKUP($A160,Sep!$O$4:$R$207,4,FALSE),0)</f>
        <v>0</v>
      </c>
      <c r="R160" s="6">
        <f>IF(Sep!$E167&gt;0,VLOOKUP($A160,Sep!$O$4:$T$207,5,FALSE)+Sep!L$4/1000,0)</f>
        <v>0</v>
      </c>
      <c r="S160" s="16">
        <f t="shared" si="151"/>
        <v>0</v>
      </c>
      <c r="T160" s="6">
        <f>IF(Oct!$E167&gt;0,VLOOKUP($A160,Oct!$O$4:$R$207,4,FALSE),0)</f>
        <v>0</v>
      </c>
      <c r="U160" s="6">
        <f>IF(Oct!$E167&gt;0,VLOOKUP($A160,Oct!$O$4:$T$207,5,FALSE)+Oct!L$4/1000,0)</f>
        <v>0</v>
      </c>
      <c r="V160" s="16">
        <f t="shared" si="152"/>
        <v>0</v>
      </c>
      <c r="W160" s="6">
        <f>IF(Nov!$E168&gt;0,VLOOKUP($A160,Nov!$O$4:$R$208,4,FALSE),0)</f>
        <v>0</v>
      </c>
      <c r="X160" s="6">
        <f>IF(Nov!$E168&gt;0,VLOOKUP($A160,Nov!$O$4:$T$208,5,FALSE)+Nov!L$4/1000,0)</f>
        <v>0</v>
      </c>
      <c r="Y160" s="16">
        <f t="shared" si="153"/>
        <v>0</v>
      </c>
      <c r="Z160" s="6">
        <f>IF(Dec!$E168&gt;0,VLOOKUP($A160,Dec!$O$4:$R$208,4,FALSE),0)</f>
        <v>0</v>
      </c>
      <c r="AA160" s="6">
        <f>IF(Dec!$E168&gt;0,VLOOKUP($A160,Dec!$O$4:$T$208,5,FALSE)+Dec!L$4/1000,0)</f>
        <v>0</v>
      </c>
      <c r="AB160" s="16">
        <f t="shared" si="154"/>
        <v>0</v>
      </c>
      <c r="AC160" s="6">
        <f>IF(Jan!$E168&gt;0,VLOOKUP($A160,Jan!$O$4:$R$208,4,FALSE),0)</f>
        <v>0</v>
      </c>
      <c r="AD160" s="6">
        <f>IF(Jan!$E168&gt;0,VLOOKUP($A160,Jan!$O$4:$T$208,5,FALSE)+Jan!L$4/1000,0)</f>
        <v>0</v>
      </c>
      <c r="AE160" s="16">
        <f t="shared" si="155"/>
        <v>0</v>
      </c>
      <c r="AF160" s="6">
        <f>IF(Feb!$E168&gt;0,VLOOKUP($A160,Feb!$O$4:$R$208,4,FALSE),0)</f>
        <v>0</v>
      </c>
      <c r="AG160" s="6">
        <f>IF(Feb!$E168&gt;0,VLOOKUP($A160,Feb!$O$4:$T$208,5,FALSE)+Feb!L$4/1000,0)</f>
        <v>0</v>
      </c>
      <c r="AH160" s="16">
        <f t="shared" si="156"/>
        <v>0</v>
      </c>
      <c r="AI160" s="6">
        <f>IF(Mar!$E168&gt;0,VLOOKUP($A160,Mar!$O$4:$R$208,4,FALSE),0)</f>
        <v>0</v>
      </c>
      <c r="AJ160" s="6">
        <f>IF(Mar!$E168&gt;0,VLOOKUP($A160,Mar!$O$4:$T$208,5,FALSE)+Mar!L$4/1000,0)</f>
        <v>0</v>
      </c>
      <c r="AK160" s="16">
        <f t="shared" si="157"/>
        <v>0</v>
      </c>
      <c r="AN160" s="67">
        <f t="shared" si="158"/>
        <v>0</v>
      </c>
      <c r="AQ160" s="1">
        <f t="shared" si="159"/>
        <v>0</v>
      </c>
      <c r="AR160" s="6">
        <f t="shared" si="160"/>
        <v>0</v>
      </c>
      <c r="AS160" s="6">
        <f t="shared" si="161"/>
        <v>0</v>
      </c>
      <c r="AT160" s="6">
        <f t="shared" si="162"/>
        <v>0</v>
      </c>
      <c r="AU160" s="6">
        <f t="shared" si="163"/>
        <v>0</v>
      </c>
      <c r="AV160" s="6">
        <f t="shared" si="164"/>
        <v>0</v>
      </c>
      <c r="AW160" s="6">
        <f t="shared" si="165"/>
        <v>0</v>
      </c>
      <c r="AX160" s="6">
        <f t="shared" si="166"/>
        <v>0</v>
      </c>
      <c r="AY160" s="6">
        <f t="shared" si="167"/>
        <v>0</v>
      </c>
      <c r="AZ160" s="6">
        <f t="shared" si="168"/>
        <v>0</v>
      </c>
      <c r="BA160" s="6">
        <f t="shared" si="169"/>
        <v>0</v>
      </c>
      <c r="BB160" s="6">
        <f t="shared" si="170"/>
        <v>0</v>
      </c>
      <c r="BC160" s="6">
        <f t="shared" si="171"/>
        <v>0</v>
      </c>
      <c r="BD160" s="6">
        <f t="shared" si="172"/>
        <v>0</v>
      </c>
      <c r="BE160" s="1">
        <f t="shared" si="173"/>
        <v>0</v>
      </c>
      <c r="BF160" s="1">
        <f t="shared" si="174"/>
        <v>0</v>
      </c>
      <c r="BG160" s="1">
        <f t="shared" si="175"/>
        <v>0</v>
      </c>
      <c r="BH160" s="1">
        <f t="shared" si="176"/>
        <v>0</v>
      </c>
      <c r="BI160" s="1">
        <f t="shared" si="177"/>
        <v>0</v>
      </c>
      <c r="BJ160" s="1">
        <f t="shared" si="178"/>
        <v>0</v>
      </c>
    </row>
    <row r="161" spans="2:62" x14ac:dyDescent="0.3">
      <c r="B161" s="6">
        <f>IF(Apr!$E166&gt;0,VLOOKUP($A161,Apr!$O$4:$T$211,4,FALSE),0)</f>
        <v>0</v>
      </c>
      <c r="C161" s="6">
        <f>IF(Apr!$E166&gt;0,VLOOKUP($A161,Apr!$O$4:$T$211,5,FALSE)+Apr!L$4/1000,0)</f>
        <v>0</v>
      </c>
      <c r="D161" s="16">
        <f t="shared" si="146"/>
        <v>0</v>
      </c>
      <c r="E161" s="6">
        <f>IF(May!$E165&gt;0,VLOOKUP($A161,May!$O$4:$T$210,4,FALSE),0)</f>
        <v>0</v>
      </c>
      <c r="F161" s="6">
        <f>IF(May!$E165&gt;0,VLOOKUP($A161,May!$O$4:$T$210,5,FALSE)+May!L$4/1000,0)</f>
        <v>0</v>
      </c>
      <c r="G161" s="16">
        <f t="shared" si="147"/>
        <v>0</v>
      </c>
      <c r="H161" s="6">
        <f>IF(Jun!$E171&gt;0,VLOOKUP($A161,Jun!$O$4:$R$210,4,FALSE),0)</f>
        <v>0</v>
      </c>
      <c r="I161" s="6">
        <f>IF(Jun!$E171&gt;0,VLOOKUP($A161,Jun!$O$4:$T$210,5,FALSE)+Jun!L$4/1000,0)</f>
        <v>0</v>
      </c>
      <c r="J161" s="16">
        <f t="shared" si="148"/>
        <v>0</v>
      </c>
      <c r="K161" s="6">
        <f>IF(Jul!$E168&gt;0,VLOOKUP($A161,Jul!$O$4:$R$207,4,FALSE),0)</f>
        <v>0</v>
      </c>
      <c r="L161" s="6">
        <f>IF(Jul!$E168&gt;0,VLOOKUP($A161,Jul!$O$4:$T$207,5,FALSE)+Jul!$L$4/1000,0)</f>
        <v>0</v>
      </c>
      <c r="M161" s="16">
        <f t="shared" si="149"/>
        <v>0</v>
      </c>
      <c r="N161" s="6">
        <f>IF(Aug!$E168&gt;0,VLOOKUP($A161,Aug!$O$4:$R$207,4,FALSE),0)</f>
        <v>0</v>
      </c>
      <c r="O161" s="6">
        <f>IF(Aug!$E168&gt;0,VLOOKUP($A161,Aug!$O$4:$T$207,5,FALSE)+Aug!L$4/1000,0)</f>
        <v>0</v>
      </c>
      <c r="P161" s="16">
        <f t="shared" si="150"/>
        <v>0</v>
      </c>
      <c r="Q161" s="6">
        <f>IF(Sep!$E168&gt;0,VLOOKUP($A161,Sep!$O$4:$R$207,4,FALSE),0)</f>
        <v>0</v>
      </c>
      <c r="R161" s="6">
        <f>IF(Sep!$E168&gt;0,VLOOKUP($A161,Sep!$O$4:$T$207,5,FALSE)+Sep!L$4/1000,0)</f>
        <v>0</v>
      </c>
      <c r="S161" s="16">
        <f t="shared" si="151"/>
        <v>0</v>
      </c>
      <c r="T161" s="6">
        <f>IF(Oct!$E168&gt;0,VLOOKUP($A161,Oct!$O$4:$R$207,4,FALSE),0)</f>
        <v>0</v>
      </c>
      <c r="U161" s="6">
        <f>IF(Oct!$E168&gt;0,VLOOKUP($A161,Oct!$O$4:$T$207,5,FALSE)+Oct!L$4/1000,0)</f>
        <v>0</v>
      </c>
      <c r="V161" s="16">
        <f t="shared" si="152"/>
        <v>0</v>
      </c>
      <c r="W161" s="6">
        <f>IF(Nov!$E169&gt;0,VLOOKUP($A161,Nov!$O$4:$R$208,4,FALSE),0)</f>
        <v>0</v>
      </c>
      <c r="X161" s="6">
        <f>IF(Nov!$E169&gt;0,VLOOKUP($A161,Nov!$O$4:$T$208,5,FALSE)+Nov!L$4/1000,0)</f>
        <v>0</v>
      </c>
      <c r="Y161" s="16">
        <f t="shared" si="153"/>
        <v>0</v>
      </c>
      <c r="Z161" s="6">
        <f>IF(Dec!$E169&gt;0,VLOOKUP($A161,Dec!$O$4:$R$208,4,FALSE),0)</f>
        <v>0</v>
      </c>
      <c r="AA161" s="6">
        <f>IF(Dec!$E169&gt;0,VLOOKUP($A161,Dec!$O$4:$T$208,5,FALSE)+Dec!L$4/1000,0)</f>
        <v>0</v>
      </c>
      <c r="AB161" s="16">
        <f t="shared" si="154"/>
        <v>0</v>
      </c>
      <c r="AC161" s="6">
        <f>IF(Jan!$E169&gt;0,VLOOKUP($A161,Jan!$O$4:$R$208,4,FALSE),0)</f>
        <v>0</v>
      </c>
      <c r="AD161" s="6">
        <f>IF(Jan!$E169&gt;0,VLOOKUP($A161,Jan!$O$4:$T$208,5,FALSE)+Jan!L$4/1000,0)</f>
        <v>0</v>
      </c>
      <c r="AE161" s="16">
        <f t="shared" si="155"/>
        <v>0</v>
      </c>
      <c r="AF161" s="6">
        <f>IF(Feb!$E169&gt;0,VLOOKUP($A161,Feb!$O$4:$R$208,4,FALSE),0)</f>
        <v>0</v>
      </c>
      <c r="AG161" s="6">
        <f>IF(Feb!$E169&gt;0,VLOOKUP($A161,Feb!$O$4:$T$208,5,FALSE)+Feb!L$4/1000,0)</f>
        <v>0</v>
      </c>
      <c r="AH161" s="16">
        <f t="shared" si="156"/>
        <v>0</v>
      </c>
      <c r="AI161" s="6">
        <f>IF(Mar!$E169&gt;0,VLOOKUP($A161,Mar!$O$4:$R$208,4,FALSE),0)</f>
        <v>0</v>
      </c>
      <c r="AJ161" s="6">
        <f>IF(Mar!$E169&gt;0,VLOOKUP($A161,Mar!$O$4:$T$208,5,FALSE)+Mar!L$4/1000,0)</f>
        <v>0</v>
      </c>
      <c r="AK161" s="16">
        <f t="shared" si="157"/>
        <v>0</v>
      </c>
      <c r="AN161" s="67">
        <f t="shared" si="158"/>
        <v>0</v>
      </c>
      <c r="AQ161" s="1">
        <f t="shared" si="159"/>
        <v>0</v>
      </c>
      <c r="AR161" s="6">
        <f t="shared" si="160"/>
        <v>0</v>
      </c>
      <c r="AS161" s="6">
        <f t="shared" si="161"/>
        <v>0</v>
      </c>
      <c r="AT161" s="6">
        <f t="shared" si="162"/>
        <v>0</v>
      </c>
      <c r="AU161" s="6">
        <f t="shared" si="163"/>
        <v>0</v>
      </c>
      <c r="AV161" s="6">
        <f t="shared" si="164"/>
        <v>0</v>
      </c>
      <c r="AW161" s="6">
        <f t="shared" si="165"/>
        <v>0</v>
      </c>
      <c r="AX161" s="6">
        <f t="shared" si="166"/>
        <v>0</v>
      </c>
      <c r="AY161" s="6">
        <f t="shared" si="167"/>
        <v>0</v>
      </c>
      <c r="AZ161" s="6">
        <f t="shared" si="168"/>
        <v>0</v>
      </c>
      <c r="BA161" s="6">
        <f t="shared" si="169"/>
        <v>0</v>
      </c>
      <c r="BB161" s="6">
        <f t="shared" si="170"/>
        <v>0</v>
      </c>
      <c r="BC161" s="6">
        <f t="shared" si="171"/>
        <v>0</v>
      </c>
      <c r="BD161" s="6">
        <f t="shared" si="172"/>
        <v>0</v>
      </c>
      <c r="BE161" s="1">
        <f t="shared" si="173"/>
        <v>0</v>
      </c>
      <c r="BF161" s="1">
        <f t="shared" si="174"/>
        <v>0</v>
      </c>
      <c r="BG161" s="1">
        <f t="shared" si="175"/>
        <v>0</v>
      </c>
      <c r="BH161" s="1">
        <f t="shared" si="176"/>
        <v>0</v>
      </c>
      <c r="BI161" s="1">
        <f t="shared" si="177"/>
        <v>0</v>
      </c>
      <c r="BJ161" s="1">
        <f t="shared" si="178"/>
        <v>0</v>
      </c>
    </row>
    <row r="162" spans="2:62" x14ac:dyDescent="0.3">
      <c r="B162" s="6">
        <f>IF(Apr!$E167&gt;0,VLOOKUP($A162,Apr!$O$4:$T$211,4,FALSE),0)</f>
        <v>0</v>
      </c>
      <c r="C162" s="6">
        <f>IF(Apr!$E167&gt;0,VLOOKUP($A162,Apr!$O$4:$T$211,5,FALSE)+Apr!L$4/1000,0)</f>
        <v>0</v>
      </c>
      <c r="D162" s="16">
        <f t="shared" ref="D162:D193" si="179">B162+B162/1000+C162</f>
        <v>0</v>
      </c>
      <c r="E162" s="6">
        <f>IF(May!$E166&gt;0,VLOOKUP($A162,May!$O$4:$T$210,4,FALSE),0)</f>
        <v>0</v>
      </c>
      <c r="F162" s="6">
        <f>IF(May!$E166&gt;0,VLOOKUP($A162,May!$O$4:$T$210,5,FALSE)+May!L$4/1000,0)</f>
        <v>0</v>
      </c>
      <c r="G162" s="16">
        <f t="shared" ref="G162:G193" si="180">E162+E162/1000+F162</f>
        <v>0</v>
      </c>
      <c r="H162" s="6">
        <f>IF(Jun!$E172&gt;0,VLOOKUP($A162,Jun!$O$4:$R$210,4,FALSE),0)</f>
        <v>0</v>
      </c>
      <c r="I162" s="6">
        <f>IF(Jun!$E172&gt;0,VLOOKUP($A162,Jun!$O$4:$T$210,5,FALSE)+Jun!L$4/1000,0)</f>
        <v>0</v>
      </c>
      <c r="J162" s="16">
        <f t="shared" ref="J162:J193" si="181">H162+H162/1000+I162</f>
        <v>0</v>
      </c>
      <c r="K162" s="6">
        <f>IF(Jul!$E169&gt;0,VLOOKUP($A162,Jul!$O$4:$R$207,4,FALSE),0)</f>
        <v>0</v>
      </c>
      <c r="L162" s="6">
        <f>IF(Jul!$E169&gt;0,VLOOKUP($A162,Jul!$O$4:$T$207,5,FALSE)+Jul!$L$4/1000,0)</f>
        <v>0</v>
      </c>
      <c r="M162" s="16">
        <f t="shared" si="149"/>
        <v>0</v>
      </c>
      <c r="N162" s="6">
        <f>IF(Aug!$E169&gt;0,VLOOKUP($A162,Aug!$O$4:$R$207,4,FALSE),0)</f>
        <v>0</v>
      </c>
      <c r="O162" s="6">
        <f>IF(Aug!$E169&gt;0,VLOOKUP($A162,Aug!$O$4:$T$207,5,FALSE)+Aug!L$4/1000,0)</f>
        <v>0</v>
      </c>
      <c r="P162" s="16">
        <f t="shared" si="150"/>
        <v>0</v>
      </c>
      <c r="Q162" s="6">
        <f>IF(Sep!$E169&gt;0,VLOOKUP($A162,Sep!$O$4:$R$207,4,FALSE),0)</f>
        <v>0</v>
      </c>
      <c r="R162" s="6">
        <f>IF(Sep!$E169&gt;0,VLOOKUP($A162,Sep!$O$4:$T$207,5,FALSE)+Sep!L$4/1000,0)</f>
        <v>0</v>
      </c>
      <c r="S162" s="16">
        <f t="shared" si="151"/>
        <v>0</v>
      </c>
      <c r="T162" s="6">
        <f>IF(Oct!$E169&gt;0,VLOOKUP($A162,Oct!$O$4:$R$207,4,FALSE),0)</f>
        <v>0</v>
      </c>
      <c r="U162" s="6">
        <f>IF(Oct!$E169&gt;0,VLOOKUP($A162,Oct!$O$4:$T$207,5,FALSE)+Oct!L$4/1000,0)</f>
        <v>0</v>
      </c>
      <c r="V162" s="16">
        <f t="shared" si="152"/>
        <v>0</v>
      </c>
      <c r="W162" s="6">
        <f>IF(Nov!$E170&gt;0,VLOOKUP($A162,Nov!$O$4:$R$208,4,FALSE),0)</f>
        <v>0</v>
      </c>
      <c r="X162" s="6">
        <f>IF(Nov!$E170&gt;0,VLOOKUP($A162,Nov!$O$4:$T$208,5,FALSE)+Nov!L$4/1000,0)</f>
        <v>0</v>
      </c>
      <c r="Y162" s="16">
        <f t="shared" si="153"/>
        <v>0</v>
      </c>
      <c r="Z162" s="6">
        <f>IF(Dec!$E170&gt;0,VLOOKUP($A162,Dec!$O$4:$R$208,4,FALSE),0)</f>
        <v>0</v>
      </c>
      <c r="AA162" s="6">
        <f>IF(Dec!$E170&gt;0,VLOOKUP($A162,Dec!$O$4:$T$208,5,FALSE)+Dec!L$4/1000,0)</f>
        <v>0</v>
      </c>
      <c r="AB162" s="16">
        <f t="shared" si="154"/>
        <v>0</v>
      </c>
      <c r="AC162" s="6">
        <f>IF(Jan!$E170&gt;0,VLOOKUP($A162,Jan!$O$4:$R$208,4,FALSE),0)</f>
        <v>0</v>
      </c>
      <c r="AD162" s="6">
        <f>IF(Jan!$E170&gt;0,VLOOKUP($A162,Jan!$O$4:$T$208,5,FALSE)+Jan!L$4/1000,0)</f>
        <v>0</v>
      </c>
      <c r="AE162" s="16">
        <f t="shared" si="155"/>
        <v>0</v>
      </c>
      <c r="AF162" s="6">
        <f>IF(Feb!$E170&gt;0,VLOOKUP($A162,Feb!$O$4:$R$208,4,FALSE),0)</f>
        <v>0</v>
      </c>
      <c r="AG162" s="6">
        <f>IF(Feb!$E170&gt;0,VLOOKUP($A162,Feb!$O$4:$T$208,5,FALSE)+Feb!L$4/1000,0)</f>
        <v>0</v>
      </c>
      <c r="AH162" s="16">
        <f t="shared" si="156"/>
        <v>0</v>
      </c>
      <c r="AI162" s="6">
        <f>IF(Mar!$E170&gt;0,VLOOKUP($A162,Mar!$O$4:$R$208,4,FALSE),0)</f>
        <v>0</v>
      </c>
      <c r="AJ162" s="6">
        <f>IF(Mar!$E170&gt;0,VLOOKUP($A162,Mar!$O$4:$T$208,5,FALSE)+Mar!L$4/1000,0)</f>
        <v>0</v>
      </c>
      <c r="AK162" s="16">
        <f t="shared" ref="AK162:AK193" si="182">AI162+AI162/1000+AJ162</f>
        <v>0</v>
      </c>
      <c r="AN162" s="67">
        <f t="shared" ref="AN162:AN193" si="183">SUM(BE162:BM162)+BE162/1000+BF162/3000+BG162/5000+AM162</f>
        <v>0</v>
      </c>
      <c r="AQ162" s="1">
        <f t="shared" si="159"/>
        <v>0</v>
      </c>
      <c r="AR162" s="6">
        <f t="shared" si="160"/>
        <v>0</v>
      </c>
      <c r="AS162" s="6">
        <f t="shared" si="161"/>
        <v>0</v>
      </c>
      <c r="AT162" s="6">
        <f t="shared" si="162"/>
        <v>0</v>
      </c>
      <c r="AU162" s="6">
        <f t="shared" si="163"/>
        <v>0</v>
      </c>
      <c r="AV162" s="6">
        <f t="shared" si="164"/>
        <v>0</v>
      </c>
      <c r="AW162" s="6">
        <f t="shared" si="165"/>
        <v>0</v>
      </c>
      <c r="AX162" s="6">
        <f t="shared" si="166"/>
        <v>0</v>
      </c>
      <c r="AY162" s="6">
        <f t="shared" si="167"/>
        <v>0</v>
      </c>
      <c r="AZ162" s="6">
        <f t="shared" si="168"/>
        <v>0</v>
      </c>
      <c r="BA162" s="6">
        <f t="shared" si="169"/>
        <v>0</v>
      </c>
      <c r="BB162" s="6">
        <f t="shared" si="170"/>
        <v>0</v>
      </c>
      <c r="BC162" s="6">
        <f t="shared" si="171"/>
        <v>0</v>
      </c>
      <c r="BD162" s="6">
        <f t="shared" si="172"/>
        <v>0</v>
      </c>
      <c r="BE162" s="1">
        <f t="shared" si="173"/>
        <v>0</v>
      </c>
      <c r="BF162" s="1">
        <f t="shared" si="174"/>
        <v>0</v>
      </c>
      <c r="BG162" s="1">
        <f t="shared" si="175"/>
        <v>0</v>
      </c>
      <c r="BH162" s="1">
        <f t="shared" si="176"/>
        <v>0</v>
      </c>
      <c r="BI162" s="1">
        <f t="shared" si="177"/>
        <v>0</v>
      </c>
      <c r="BJ162" s="1">
        <f t="shared" si="178"/>
        <v>0</v>
      </c>
    </row>
    <row r="163" spans="2:62" x14ac:dyDescent="0.3">
      <c r="B163" s="6">
        <f>IF(Apr!$E168&gt;0,VLOOKUP($A163,Apr!$O$4:$T$211,4,FALSE),0)</f>
        <v>0</v>
      </c>
      <c r="C163" s="6">
        <f>IF(Apr!$E168&gt;0,VLOOKUP($A163,Apr!$O$4:$T$211,5,FALSE)+Apr!L$4/1000,0)</f>
        <v>0</v>
      </c>
      <c r="D163" s="16">
        <f t="shared" si="179"/>
        <v>0</v>
      </c>
      <c r="E163" s="6">
        <f>IF(May!$E167&gt;0,VLOOKUP($A163,May!$O$4:$T$210,4,FALSE),0)</f>
        <v>0</v>
      </c>
      <c r="F163" s="6">
        <f>IF(May!$E167&gt;0,VLOOKUP($A163,May!$O$4:$T$210,5,FALSE)+May!L$4/1000,0)</f>
        <v>0</v>
      </c>
      <c r="G163" s="16">
        <f t="shared" si="180"/>
        <v>0</v>
      </c>
      <c r="H163" s="6">
        <f>IF(Jun!$E173&gt;0,VLOOKUP($A163,Jun!$O$4:$R$210,4,FALSE),0)</f>
        <v>0</v>
      </c>
      <c r="I163" s="6">
        <f>IF(Jun!$E173&gt;0,VLOOKUP($A163,Jun!$O$4:$T$210,5,FALSE)+Jun!L$4/1000,0)</f>
        <v>0</v>
      </c>
      <c r="J163" s="16">
        <f t="shared" si="181"/>
        <v>0</v>
      </c>
      <c r="K163" s="6">
        <f>IF(Jul!$E170&gt;0,VLOOKUP($A163,Jul!$O$4:$R$207,4,FALSE),0)</f>
        <v>0</v>
      </c>
      <c r="L163" s="6">
        <f>IF(Jul!$E170&gt;0,VLOOKUP($A163,Jul!$O$4:$T$207,5,FALSE)+Jul!$L$4/1000,0)</f>
        <v>0</v>
      </c>
      <c r="M163" s="16">
        <f t="shared" si="149"/>
        <v>0</v>
      </c>
      <c r="N163" s="6">
        <f>IF(Aug!$E170&gt;0,VLOOKUP($A163,Aug!$O$4:$R$207,4,FALSE),0)</f>
        <v>0</v>
      </c>
      <c r="O163" s="6">
        <f>IF(Aug!$E170&gt;0,VLOOKUP($A163,Aug!$O$4:$T$207,5,FALSE)+Aug!L$4/1000,0)</f>
        <v>0</v>
      </c>
      <c r="P163" s="16">
        <f t="shared" si="150"/>
        <v>0</v>
      </c>
      <c r="Q163" s="6">
        <f>IF(Sep!$E170&gt;0,VLOOKUP($A163,Sep!$O$4:$R$207,4,FALSE),0)</f>
        <v>0</v>
      </c>
      <c r="R163" s="6">
        <f>IF(Sep!$E170&gt;0,VLOOKUP($A163,Sep!$O$4:$T$207,5,FALSE)+Sep!L$4/1000,0)</f>
        <v>0</v>
      </c>
      <c r="S163" s="16">
        <f t="shared" si="151"/>
        <v>0</v>
      </c>
      <c r="T163" s="6">
        <f>IF(Oct!$E170&gt;0,VLOOKUP($A163,Oct!$O$4:$R$207,4,FALSE),0)</f>
        <v>0</v>
      </c>
      <c r="U163" s="6">
        <f>IF(Oct!$E170&gt;0,VLOOKUP($A163,Oct!$O$4:$T$207,5,FALSE)+Oct!L$4/1000,0)</f>
        <v>0</v>
      </c>
      <c r="V163" s="16">
        <f t="shared" si="152"/>
        <v>0</v>
      </c>
      <c r="W163" s="6">
        <f>IF(Nov!$E171&gt;0,VLOOKUP($A163,Nov!$O$4:$R$208,4,FALSE),0)</f>
        <v>0</v>
      </c>
      <c r="X163" s="6">
        <f>IF(Nov!$E171&gt;0,VLOOKUP($A163,Nov!$O$4:$T$208,5,FALSE)+Nov!L$4/1000,0)</f>
        <v>0</v>
      </c>
      <c r="Y163" s="16">
        <f t="shared" si="153"/>
        <v>0</v>
      </c>
      <c r="Z163" s="6">
        <f>IF(Dec!$E171&gt;0,VLOOKUP($A163,Dec!$O$4:$R$208,4,FALSE),0)</f>
        <v>0</v>
      </c>
      <c r="AA163" s="6">
        <f>IF(Dec!$E171&gt;0,VLOOKUP($A163,Dec!$O$4:$T$208,5,FALSE)+Dec!L$4/1000,0)</f>
        <v>0</v>
      </c>
      <c r="AB163" s="16">
        <f t="shared" si="154"/>
        <v>0</v>
      </c>
      <c r="AC163" s="6">
        <f>IF(Jan!$E171&gt;0,VLOOKUP($A163,Jan!$O$4:$R$208,4,FALSE),0)</f>
        <v>0</v>
      </c>
      <c r="AD163" s="6">
        <f>IF(Jan!$E171&gt;0,VLOOKUP($A163,Jan!$O$4:$T$208,5,FALSE)+Jan!L$4/1000,0)</f>
        <v>0</v>
      </c>
      <c r="AE163" s="16">
        <f t="shared" si="155"/>
        <v>0</v>
      </c>
      <c r="AF163" s="6">
        <f>IF(Feb!$E171&gt;0,VLOOKUP($A163,Feb!$O$4:$R$208,4,FALSE),0)</f>
        <v>0</v>
      </c>
      <c r="AG163" s="6">
        <f>IF(Feb!$E171&gt;0,VLOOKUP($A163,Feb!$O$4:$T$208,5,FALSE)+Feb!L$4/1000,0)</f>
        <v>0</v>
      </c>
      <c r="AH163" s="16">
        <f t="shared" si="156"/>
        <v>0</v>
      </c>
      <c r="AI163" s="6">
        <f>IF(Mar!$E171&gt;0,VLOOKUP($A163,Mar!$O$4:$R$208,4,FALSE),0)</f>
        <v>0</v>
      </c>
      <c r="AJ163" s="6">
        <f>IF(Mar!$E171&gt;0,VLOOKUP($A163,Mar!$O$4:$T$208,5,FALSE)+Mar!L$4/1000,0)</f>
        <v>0</v>
      </c>
      <c r="AK163" s="16">
        <f t="shared" si="182"/>
        <v>0</v>
      </c>
      <c r="AN163" s="67">
        <f t="shared" si="183"/>
        <v>0</v>
      </c>
      <c r="AQ163" s="1">
        <f t="shared" si="159"/>
        <v>0</v>
      </c>
      <c r="AR163" s="6">
        <f t="shared" si="160"/>
        <v>0</v>
      </c>
      <c r="AS163" s="6">
        <f t="shared" si="161"/>
        <v>0</v>
      </c>
      <c r="AT163" s="6">
        <f t="shared" si="162"/>
        <v>0</v>
      </c>
      <c r="AU163" s="6">
        <f t="shared" si="163"/>
        <v>0</v>
      </c>
      <c r="AV163" s="6">
        <f t="shared" si="164"/>
        <v>0</v>
      </c>
      <c r="AW163" s="6">
        <f t="shared" si="165"/>
        <v>0</v>
      </c>
      <c r="AX163" s="6">
        <f t="shared" si="166"/>
        <v>0</v>
      </c>
      <c r="AY163" s="6">
        <f t="shared" si="167"/>
        <v>0</v>
      </c>
      <c r="AZ163" s="6">
        <f t="shared" si="168"/>
        <v>0</v>
      </c>
      <c r="BA163" s="6">
        <f t="shared" si="169"/>
        <v>0</v>
      </c>
      <c r="BB163" s="6">
        <f t="shared" si="170"/>
        <v>0</v>
      </c>
      <c r="BC163" s="6">
        <f t="shared" si="171"/>
        <v>0</v>
      </c>
      <c r="BD163" s="6">
        <f t="shared" si="172"/>
        <v>0</v>
      </c>
      <c r="BE163" s="1">
        <f t="shared" si="173"/>
        <v>0</v>
      </c>
      <c r="BF163" s="1">
        <f t="shared" si="174"/>
        <v>0</v>
      </c>
      <c r="BG163" s="1">
        <f t="shared" si="175"/>
        <v>0</v>
      </c>
      <c r="BH163" s="1">
        <f t="shared" si="176"/>
        <v>0</v>
      </c>
      <c r="BI163" s="1">
        <f t="shared" si="177"/>
        <v>0</v>
      </c>
      <c r="BJ163" s="1">
        <f t="shared" si="178"/>
        <v>0</v>
      </c>
    </row>
    <row r="164" spans="2:62" x14ac:dyDescent="0.3">
      <c r="B164" s="6">
        <f>IF(Apr!$E169&gt;0,VLOOKUP($A164,Apr!$O$4:$T$211,4,FALSE),0)</f>
        <v>0</v>
      </c>
      <c r="C164" s="6">
        <f>IF(Apr!$E169&gt;0,VLOOKUP($A164,Apr!$O$4:$T$211,5,FALSE)+Apr!L$4/1000,0)</f>
        <v>0</v>
      </c>
      <c r="D164" s="16">
        <f t="shared" si="179"/>
        <v>0</v>
      </c>
      <c r="E164" s="6">
        <f>IF(May!$E168&gt;0,VLOOKUP($A164,May!$O$4:$T$210,4,FALSE),0)</f>
        <v>0</v>
      </c>
      <c r="F164" s="6">
        <f>IF(May!$E168&gt;0,VLOOKUP($A164,May!$O$4:$T$210,5,FALSE)+May!L$4/1000,0)</f>
        <v>0</v>
      </c>
      <c r="G164" s="16">
        <f t="shared" si="180"/>
        <v>0</v>
      </c>
      <c r="H164" s="6">
        <f>IF(Jun!$E174&gt;0,VLOOKUP($A164,Jun!$O$4:$R$210,4,FALSE),0)</f>
        <v>0</v>
      </c>
      <c r="I164" s="6">
        <f>IF(Jun!$E174&gt;0,VLOOKUP($A164,Jun!$O$4:$T$210,5,FALSE)+Jun!L$4/1000,0)</f>
        <v>0</v>
      </c>
      <c r="J164" s="16">
        <f t="shared" si="181"/>
        <v>0</v>
      </c>
      <c r="K164" s="6">
        <f>IF(Jul!$E171&gt;0,VLOOKUP($A164,Jul!$O$4:$R$207,4,FALSE),0)</f>
        <v>0</v>
      </c>
      <c r="L164" s="6">
        <f>IF(Jul!$E171&gt;0,VLOOKUP($A164,Jul!$O$4:$T$207,5,FALSE)+Jul!$L$4/1000,0)</f>
        <v>0</v>
      </c>
      <c r="M164" s="16">
        <f t="shared" si="149"/>
        <v>0</v>
      </c>
      <c r="N164" s="6">
        <f>IF(Aug!$E171&gt;0,VLOOKUP($A164,Aug!$O$4:$R$207,4,FALSE),0)</f>
        <v>0</v>
      </c>
      <c r="O164" s="6">
        <f>IF(Aug!$E171&gt;0,VLOOKUP($A164,Aug!$O$4:$T$207,5,FALSE)+Aug!L$4/1000,0)</f>
        <v>0</v>
      </c>
      <c r="P164" s="16">
        <f t="shared" si="150"/>
        <v>0</v>
      </c>
      <c r="Q164" s="6">
        <f>IF(Sep!$E171&gt;0,VLOOKUP($A164,Sep!$O$4:$R$207,4,FALSE),0)</f>
        <v>0</v>
      </c>
      <c r="R164" s="6">
        <f>IF(Sep!$E171&gt;0,VLOOKUP($A164,Sep!$O$4:$T$207,5,FALSE)+Sep!L$4/1000,0)</f>
        <v>0</v>
      </c>
      <c r="S164" s="16">
        <f t="shared" si="151"/>
        <v>0</v>
      </c>
      <c r="T164" s="6">
        <f>IF(Oct!$E171&gt;0,VLOOKUP($A164,Oct!$O$4:$R$207,4,FALSE),0)</f>
        <v>0</v>
      </c>
      <c r="U164" s="6">
        <f>IF(Oct!$E171&gt;0,VLOOKUP($A164,Oct!$O$4:$T$207,5,FALSE)+Oct!L$4/1000,0)</f>
        <v>0</v>
      </c>
      <c r="V164" s="16">
        <f t="shared" si="152"/>
        <v>0</v>
      </c>
      <c r="W164" s="6">
        <f>IF(Nov!$E172&gt;0,VLOOKUP($A164,Nov!$O$4:$R$208,4,FALSE),0)</f>
        <v>0</v>
      </c>
      <c r="X164" s="6">
        <f>IF(Nov!$E172&gt;0,VLOOKUP($A164,Nov!$O$4:$T$208,5,FALSE)+Nov!L$4/1000,0)</f>
        <v>0</v>
      </c>
      <c r="Y164" s="16">
        <f t="shared" si="153"/>
        <v>0</v>
      </c>
      <c r="Z164" s="6">
        <f>IF(Dec!$E172&gt;0,VLOOKUP($A164,Dec!$O$4:$R$208,4,FALSE),0)</f>
        <v>0</v>
      </c>
      <c r="AA164" s="6">
        <f>IF(Dec!$E172&gt;0,VLOOKUP($A164,Dec!$O$4:$T$208,5,FALSE)+Dec!L$4/1000,0)</f>
        <v>0</v>
      </c>
      <c r="AB164" s="16">
        <f t="shared" si="154"/>
        <v>0</v>
      </c>
      <c r="AC164" s="6">
        <f>IF(Jan!$E172&gt;0,VLOOKUP($A164,Jan!$O$4:$R$208,4,FALSE),0)</f>
        <v>0</v>
      </c>
      <c r="AD164" s="6">
        <f>IF(Jan!$E172&gt;0,VLOOKUP($A164,Jan!$O$4:$T$208,5,FALSE)+Jan!L$4/1000,0)</f>
        <v>0</v>
      </c>
      <c r="AE164" s="16">
        <f t="shared" si="155"/>
        <v>0</v>
      </c>
      <c r="AF164" s="6">
        <f>IF(Feb!$E172&gt;0,VLOOKUP($A164,Feb!$O$4:$R$208,4,FALSE),0)</f>
        <v>0</v>
      </c>
      <c r="AG164" s="6">
        <f>IF(Feb!$E172&gt;0,VLOOKUP($A164,Feb!$O$4:$T$208,5,FALSE)+Feb!L$4/1000,0)</f>
        <v>0</v>
      </c>
      <c r="AH164" s="16">
        <f t="shared" si="156"/>
        <v>0</v>
      </c>
      <c r="AI164" s="6">
        <f>IF(Mar!$E172&gt;0,VLOOKUP($A164,Mar!$O$4:$R$208,4,FALSE),0)</f>
        <v>0</v>
      </c>
      <c r="AJ164" s="6">
        <f>IF(Mar!$E172&gt;0,VLOOKUP($A164,Mar!$O$4:$T$208,5,FALSE)+Mar!L$4/1000,0)</f>
        <v>0</v>
      </c>
      <c r="AK164" s="16">
        <f t="shared" si="182"/>
        <v>0</v>
      </c>
      <c r="AN164" s="67">
        <f t="shared" si="183"/>
        <v>0</v>
      </c>
      <c r="AQ164" s="1">
        <f t="shared" si="159"/>
        <v>0</v>
      </c>
      <c r="AR164" s="6">
        <f t="shared" si="160"/>
        <v>0</v>
      </c>
      <c r="AS164" s="6">
        <f t="shared" si="161"/>
        <v>0</v>
      </c>
      <c r="AT164" s="6">
        <f t="shared" si="162"/>
        <v>0</v>
      </c>
      <c r="AU164" s="6">
        <f t="shared" si="163"/>
        <v>0</v>
      </c>
      <c r="AV164" s="6">
        <f t="shared" si="164"/>
        <v>0</v>
      </c>
      <c r="AW164" s="6">
        <f t="shared" si="165"/>
        <v>0</v>
      </c>
      <c r="AX164" s="6">
        <f t="shared" si="166"/>
        <v>0</v>
      </c>
      <c r="AY164" s="6">
        <f t="shared" si="167"/>
        <v>0</v>
      </c>
      <c r="AZ164" s="6">
        <f t="shared" si="168"/>
        <v>0</v>
      </c>
      <c r="BA164" s="6">
        <f t="shared" si="169"/>
        <v>0</v>
      </c>
      <c r="BB164" s="6">
        <f t="shared" si="170"/>
        <v>0</v>
      </c>
      <c r="BC164" s="6">
        <f t="shared" si="171"/>
        <v>0</v>
      </c>
      <c r="BD164" s="6">
        <f t="shared" si="172"/>
        <v>0</v>
      </c>
      <c r="BE164" s="1">
        <f t="shared" si="173"/>
        <v>0</v>
      </c>
      <c r="BF164" s="1">
        <f t="shared" si="174"/>
        <v>0</v>
      </c>
      <c r="BG164" s="1">
        <f t="shared" si="175"/>
        <v>0</v>
      </c>
      <c r="BH164" s="1">
        <f t="shared" si="176"/>
        <v>0</v>
      </c>
      <c r="BI164" s="1">
        <f t="shared" si="177"/>
        <v>0</v>
      </c>
      <c r="BJ164" s="1">
        <f t="shared" si="178"/>
        <v>0</v>
      </c>
    </row>
    <row r="165" spans="2:62" x14ac:dyDescent="0.3">
      <c r="B165" s="6">
        <f>IF(Apr!$E170&gt;0,VLOOKUP($A165,Apr!$O$4:$T$211,4,FALSE),0)</f>
        <v>0</v>
      </c>
      <c r="C165" s="6">
        <f>IF(Apr!$E170&gt;0,VLOOKUP($A165,Apr!$O$4:$T$211,5,FALSE)+Apr!L$4/1000,0)</f>
        <v>0</v>
      </c>
      <c r="D165" s="16">
        <f t="shared" si="179"/>
        <v>0</v>
      </c>
      <c r="E165" s="6">
        <f>IF(May!$E169&gt;0,VLOOKUP($A165,May!$O$4:$T$210,4,FALSE),0)</f>
        <v>0</v>
      </c>
      <c r="F165" s="6">
        <f>IF(May!$E169&gt;0,VLOOKUP($A165,May!$O$4:$T$210,5,FALSE)+May!L$4/1000,0)</f>
        <v>0</v>
      </c>
      <c r="G165" s="16">
        <f t="shared" si="180"/>
        <v>0</v>
      </c>
      <c r="H165" s="6">
        <f>IF(Jun!$E175&gt;0,VLOOKUP($A165,Jun!$O$4:$R$210,4,FALSE),0)</f>
        <v>0</v>
      </c>
      <c r="I165" s="6">
        <f>IF(Jun!$E175&gt;0,VLOOKUP($A165,Jun!$O$4:$T$210,5,FALSE)+Jun!L$4/1000,0)</f>
        <v>0</v>
      </c>
      <c r="J165" s="16">
        <f t="shared" si="181"/>
        <v>0</v>
      </c>
      <c r="K165" s="6">
        <f>IF(Jul!$E172&gt;0,VLOOKUP($A165,Jul!$O$4:$R$207,4,FALSE),0)</f>
        <v>0</v>
      </c>
      <c r="L165" s="6">
        <f>IF(Jul!$E172&gt;0,VLOOKUP($A165,Jul!$O$4:$T$207,5,FALSE)+Jul!$L$4/1000,0)</f>
        <v>0</v>
      </c>
      <c r="M165" s="16">
        <f t="shared" si="149"/>
        <v>0</v>
      </c>
      <c r="N165" s="6">
        <f>IF(Aug!$E172&gt;0,VLOOKUP($A165,Aug!$O$4:$R$207,4,FALSE),0)</f>
        <v>0</v>
      </c>
      <c r="O165" s="6">
        <f>IF(Aug!$E172&gt;0,VLOOKUP($A165,Aug!$O$4:$T$207,5,FALSE)+Aug!L$4/1000,0)</f>
        <v>0</v>
      </c>
      <c r="P165" s="16">
        <f t="shared" si="150"/>
        <v>0</v>
      </c>
      <c r="Q165" s="6">
        <f>IF(Sep!$E172&gt;0,VLOOKUP($A165,Sep!$O$4:$R$207,4,FALSE),0)</f>
        <v>0</v>
      </c>
      <c r="R165" s="6">
        <f>IF(Sep!$E172&gt;0,VLOOKUP($A165,Sep!$O$4:$T$207,5,FALSE)+Sep!L$4/1000,0)</f>
        <v>0</v>
      </c>
      <c r="S165" s="16">
        <f t="shared" si="151"/>
        <v>0</v>
      </c>
      <c r="T165" s="6">
        <f>IF(Oct!$E172&gt;0,VLOOKUP($A165,Oct!$O$4:$R$207,4,FALSE),0)</f>
        <v>0</v>
      </c>
      <c r="U165" s="6">
        <f>IF(Oct!$E172&gt;0,VLOOKUP($A165,Oct!$O$4:$T$207,5,FALSE)+Oct!L$4/1000,0)</f>
        <v>0</v>
      </c>
      <c r="V165" s="16">
        <f t="shared" si="152"/>
        <v>0</v>
      </c>
      <c r="W165" s="6">
        <f>IF(Nov!$E173&gt;0,VLOOKUP($A165,Nov!$O$4:$R$208,4,FALSE),0)</f>
        <v>0</v>
      </c>
      <c r="X165" s="6">
        <f>IF(Nov!$E173&gt;0,VLOOKUP($A165,Nov!$O$4:$T$208,5,FALSE)+Nov!L$4/1000,0)</f>
        <v>0</v>
      </c>
      <c r="Y165" s="16">
        <f t="shared" si="153"/>
        <v>0</v>
      </c>
      <c r="Z165" s="6">
        <f>IF(Dec!$E173&gt;0,VLOOKUP($A165,Dec!$O$4:$R$208,4,FALSE),0)</f>
        <v>0</v>
      </c>
      <c r="AA165" s="6">
        <f>IF(Dec!$E173&gt;0,VLOOKUP($A165,Dec!$O$4:$T$208,5,FALSE)+Dec!L$4/1000,0)</f>
        <v>0</v>
      </c>
      <c r="AB165" s="16">
        <f t="shared" si="154"/>
        <v>0</v>
      </c>
      <c r="AC165" s="6">
        <f>IF(Jan!$E173&gt;0,VLOOKUP($A165,Jan!$O$4:$R$208,4,FALSE),0)</f>
        <v>0</v>
      </c>
      <c r="AD165" s="6">
        <f>IF(Jan!$E173&gt;0,VLOOKUP($A165,Jan!$O$4:$T$208,5,FALSE)+Jan!L$4/1000,0)</f>
        <v>0</v>
      </c>
      <c r="AE165" s="16">
        <f t="shared" si="155"/>
        <v>0</v>
      </c>
      <c r="AF165" s="6">
        <f>IF(Feb!$E173&gt;0,VLOOKUP($A165,Feb!$O$4:$R$208,4,FALSE),0)</f>
        <v>0</v>
      </c>
      <c r="AG165" s="6">
        <f>IF(Feb!$E173&gt;0,VLOOKUP($A165,Feb!$O$4:$T$208,5,FALSE)+Feb!L$4/1000,0)</f>
        <v>0</v>
      </c>
      <c r="AH165" s="16">
        <f t="shared" si="156"/>
        <v>0</v>
      </c>
      <c r="AI165" s="6">
        <f>IF(Mar!$E173&gt;0,VLOOKUP($A165,Mar!$O$4:$R$208,4,FALSE),0)</f>
        <v>0</v>
      </c>
      <c r="AJ165" s="6">
        <f>IF(Mar!$E173&gt;0,VLOOKUP($A165,Mar!$O$4:$T$208,5,FALSE)+Mar!L$4/1000,0)</f>
        <v>0</v>
      </c>
      <c r="AK165" s="16">
        <f t="shared" si="182"/>
        <v>0</v>
      </c>
      <c r="AN165" s="67">
        <f t="shared" si="183"/>
        <v>0</v>
      </c>
      <c r="AQ165" s="1">
        <f t="shared" si="159"/>
        <v>0</v>
      </c>
      <c r="AR165" s="6">
        <f t="shared" si="160"/>
        <v>0</v>
      </c>
      <c r="AS165" s="6">
        <f t="shared" si="161"/>
        <v>0</v>
      </c>
      <c r="AT165" s="6">
        <f t="shared" si="162"/>
        <v>0</v>
      </c>
      <c r="AU165" s="6">
        <f t="shared" si="163"/>
        <v>0</v>
      </c>
      <c r="AV165" s="6">
        <f t="shared" si="164"/>
        <v>0</v>
      </c>
      <c r="AW165" s="6">
        <f t="shared" si="165"/>
        <v>0</v>
      </c>
      <c r="AX165" s="6">
        <f t="shared" si="166"/>
        <v>0</v>
      </c>
      <c r="AY165" s="6">
        <f t="shared" si="167"/>
        <v>0</v>
      </c>
      <c r="AZ165" s="6">
        <f t="shared" si="168"/>
        <v>0</v>
      </c>
      <c r="BA165" s="6">
        <f t="shared" si="169"/>
        <v>0</v>
      </c>
      <c r="BB165" s="6">
        <f t="shared" si="170"/>
        <v>0</v>
      </c>
      <c r="BC165" s="6">
        <f t="shared" si="171"/>
        <v>0</v>
      </c>
      <c r="BD165" s="6">
        <f t="shared" si="172"/>
        <v>0</v>
      </c>
      <c r="BE165" s="1">
        <f t="shared" si="173"/>
        <v>0</v>
      </c>
      <c r="BF165" s="1">
        <f t="shared" si="174"/>
        <v>0</v>
      </c>
      <c r="BG165" s="1">
        <f t="shared" si="175"/>
        <v>0</v>
      </c>
      <c r="BH165" s="1">
        <f t="shared" si="176"/>
        <v>0</v>
      </c>
      <c r="BI165" s="1">
        <f t="shared" si="177"/>
        <v>0</v>
      </c>
      <c r="BJ165" s="1">
        <f t="shared" si="178"/>
        <v>0</v>
      </c>
    </row>
    <row r="166" spans="2:62" x14ac:dyDescent="0.3">
      <c r="B166" s="6">
        <f>IF(Apr!$E171&gt;0,VLOOKUP($A166,Apr!$O$4:$T$211,4,FALSE),0)</f>
        <v>0</v>
      </c>
      <c r="C166" s="6">
        <f>IF(Apr!$E171&gt;0,VLOOKUP($A166,Apr!$O$4:$T$211,5,FALSE)+Apr!L$4/1000,0)</f>
        <v>0</v>
      </c>
      <c r="D166" s="16">
        <f t="shared" si="179"/>
        <v>0</v>
      </c>
      <c r="E166" s="6">
        <f>IF(May!$E170&gt;0,VLOOKUP($A166,May!$O$4:$T$210,4,FALSE),0)</f>
        <v>0</v>
      </c>
      <c r="F166" s="6">
        <f>IF(May!$E170&gt;0,VLOOKUP($A166,May!$O$4:$T$210,5,FALSE)+May!L$4/1000,0)</f>
        <v>0</v>
      </c>
      <c r="G166" s="16">
        <f t="shared" si="180"/>
        <v>0</v>
      </c>
      <c r="H166" s="6">
        <f>IF(Jun!$E176&gt;0,VLOOKUP($A166,Jun!$O$4:$R$210,4,FALSE),0)</f>
        <v>0</v>
      </c>
      <c r="I166" s="6">
        <f>IF(Jun!$E176&gt;0,VLOOKUP($A166,Jun!$O$4:$T$210,5,FALSE)+Jun!L$4/1000,0)</f>
        <v>0</v>
      </c>
      <c r="J166" s="16">
        <f t="shared" si="181"/>
        <v>0</v>
      </c>
      <c r="K166" s="6">
        <f>IF(Jul!$E173&gt;0,VLOOKUP($A166,Jul!$O$4:$R$207,4,FALSE),0)</f>
        <v>0</v>
      </c>
      <c r="L166" s="6">
        <f>IF(Jul!$E173&gt;0,VLOOKUP($A166,Jul!$O$4:$T$207,5,FALSE)+Jul!$L$4/1000,0)</f>
        <v>0</v>
      </c>
      <c r="M166" s="16">
        <f t="shared" si="149"/>
        <v>0</v>
      </c>
      <c r="N166" s="6">
        <f>IF(Aug!$E173&gt;0,VLOOKUP($A166,Aug!$O$4:$R$207,4,FALSE),0)</f>
        <v>0</v>
      </c>
      <c r="O166" s="6">
        <f>IF(Aug!$E173&gt;0,VLOOKUP($A166,Aug!$O$4:$T$207,5,FALSE)+Aug!L$4/1000,0)</f>
        <v>0</v>
      </c>
      <c r="P166" s="16">
        <f t="shared" si="150"/>
        <v>0</v>
      </c>
      <c r="Q166" s="6">
        <f>IF(Sep!$E173&gt;0,VLOOKUP($A166,Sep!$O$4:$R$207,4,FALSE),0)</f>
        <v>0</v>
      </c>
      <c r="R166" s="6">
        <f>IF(Sep!$E173&gt;0,VLOOKUP($A166,Sep!$O$4:$T$207,5,FALSE)+Sep!L$4/1000,0)</f>
        <v>0</v>
      </c>
      <c r="S166" s="16">
        <f t="shared" si="151"/>
        <v>0</v>
      </c>
      <c r="T166" s="6">
        <f>IF(Oct!$E173&gt;0,VLOOKUP($A166,Oct!$O$4:$R$207,4,FALSE),0)</f>
        <v>0</v>
      </c>
      <c r="U166" s="6">
        <f>IF(Oct!$E173&gt;0,VLOOKUP($A166,Oct!$O$4:$T$207,5,FALSE)+Oct!L$4/1000,0)</f>
        <v>0</v>
      </c>
      <c r="V166" s="16">
        <f t="shared" si="152"/>
        <v>0</v>
      </c>
      <c r="W166" s="6">
        <f>IF(Nov!$E174&gt;0,VLOOKUP($A166,Nov!$O$4:$R$208,4,FALSE),0)</f>
        <v>0</v>
      </c>
      <c r="X166" s="6">
        <f>IF(Nov!$E174&gt;0,VLOOKUP($A166,Nov!$O$4:$T$208,5,FALSE)+Nov!L$4/1000,0)</f>
        <v>0</v>
      </c>
      <c r="Y166" s="16">
        <f t="shared" si="153"/>
        <v>0</v>
      </c>
      <c r="Z166" s="6">
        <f>IF(Dec!$E174&gt;0,VLOOKUP($A166,Dec!$O$4:$R$208,4,FALSE),0)</f>
        <v>0</v>
      </c>
      <c r="AA166" s="6">
        <f>IF(Dec!$E174&gt;0,VLOOKUP($A166,Dec!$O$4:$T$208,5,FALSE)+Dec!L$4/1000,0)</f>
        <v>0</v>
      </c>
      <c r="AB166" s="16">
        <f t="shared" si="154"/>
        <v>0</v>
      </c>
      <c r="AC166" s="6">
        <f>IF(Jan!$E174&gt;0,VLOOKUP($A166,Jan!$O$4:$R$208,4,FALSE),0)</f>
        <v>0</v>
      </c>
      <c r="AD166" s="6">
        <f>IF(Jan!$E174&gt;0,VLOOKUP($A166,Jan!$O$4:$T$208,5,FALSE)+Jan!L$4/1000,0)</f>
        <v>0</v>
      </c>
      <c r="AE166" s="16">
        <f t="shared" si="155"/>
        <v>0</v>
      </c>
      <c r="AF166" s="6">
        <f>IF(Feb!$E174&gt;0,VLOOKUP($A166,Feb!$O$4:$R$208,4,FALSE),0)</f>
        <v>0</v>
      </c>
      <c r="AG166" s="6">
        <f>IF(Feb!$E174&gt;0,VLOOKUP($A166,Feb!$O$4:$T$208,5,FALSE)+Feb!L$4/1000,0)</f>
        <v>0</v>
      </c>
      <c r="AH166" s="16">
        <f t="shared" si="156"/>
        <v>0</v>
      </c>
      <c r="AI166" s="6">
        <f>IF(Mar!$E174&gt;0,VLOOKUP($A166,Mar!$O$4:$R$208,4,FALSE),0)</f>
        <v>0</v>
      </c>
      <c r="AJ166" s="6">
        <f>IF(Mar!$E174&gt;0,VLOOKUP($A166,Mar!$O$4:$T$208,5,FALSE)+Mar!L$4/1000,0)</f>
        <v>0</v>
      </c>
      <c r="AK166" s="16">
        <f t="shared" si="182"/>
        <v>0</v>
      </c>
      <c r="AN166" s="67">
        <f t="shared" si="183"/>
        <v>0</v>
      </c>
      <c r="AQ166" s="1">
        <f t="shared" si="159"/>
        <v>0</v>
      </c>
      <c r="AR166" s="6">
        <f t="shared" si="160"/>
        <v>0</v>
      </c>
      <c r="AS166" s="6">
        <f t="shared" si="161"/>
        <v>0</v>
      </c>
      <c r="AT166" s="6">
        <f t="shared" si="162"/>
        <v>0</v>
      </c>
      <c r="AU166" s="6">
        <f t="shared" si="163"/>
        <v>0</v>
      </c>
      <c r="AV166" s="6">
        <f t="shared" si="164"/>
        <v>0</v>
      </c>
      <c r="AW166" s="6">
        <f t="shared" si="165"/>
        <v>0</v>
      </c>
      <c r="AX166" s="6">
        <f t="shared" si="166"/>
        <v>0</v>
      </c>
      <c r="AY166" s="6">
        <f t="shared" si="167"/>
        <v>0</v>
      </c>
      <c r="AZ166" s="6">
        <f t="shared" si="168"/>
        <v>0</v>
      </c>
      <c r="BA166" s="6">
        <f t="shared" si="169"/>
        <v>0</v>
      </c>
      <c r="BB166" s="6">
        <f t="shared" si="170"/>
        <v>0</v>
      </c>
      <c r="BC166" s="6">
        <f t="shared" si="171"/>
        <v>0</v>
      </c>
      <c r="BD166" s="6">
        <f t="shared" si="172"/>
        <v>0</v>
      </c>
      <c r="BE166" s="1">
        <f t="shared" si="173"/>
        <v>0</v>
      </c>
      <c r="BF166" s="1">
        <f t="shared" si="174"/>
        <v>0</v>
      </c>
      <c r="BG166" s="1">
        <f t="shared" si="175"/>
        <v>0</v>
      </c>
      <c r="BH166" s="1">
        <f t="shared" si="176"/>
        <v>0</v>
      </c>
      <c r="BI166" s="1">
        <f t="shared" si="177"/>
        <v>0</v>
      </c>
      <c r="BJ166" s="1">
        <f t="shared" si="178"/>
        <v>0</v>
      </c>
    </row>
    <row r="167" spans="2:62" x14ac:dyDescent="0.3">
      <c r="B167" s="6">
        <f>IF(Apr!$E172&gt;0,VLOOKUP($A167,Apr!$O$4:$T$211,4,FALSE),0)</f>
        <v>0</v>
      </c>
      <c r="C167" s="6">
        <f>IF(Apr!$E172&gt;0,VLOOKUP($A167,Apr!$O$4:$T$211,5,FALSE)+Apr!L$4/1000,0)</f>
        <v>0</v>
      </c>
      <c r="D167" s="16">
        <f t="shared" si="179"/>
        <v>0</v>
      </c>
      <c r="E167" s="6">
        <f>IF(May!$E171&gt;0,VLOOKUP($A167,May!$O$4:$T$210,4,FALSE),0)</f>
        <v>0</v>
      </c>
      <c r="F167" s="6">
        <f>IF(May!$E171&gt;0,VLOOKUP($A167,May!$O$4:$T$210,5,FALSE)+May!L$4/1000,0)</f>
        <v>0</v>
      </c>
      <c r="G167" s="16">
        <f t="shared" si="180"/>
        <v>0</v>
      </c>
      <c r="H167" s="6">
        <f>IF(Jun!$E177&gt;0,VLOOKUP($A167,Jun!$O$4:$R$210,4,FALSE),0)</f>
        <v>0</v>
      </c>
      <c r="I167" s="6">
        <f>IF(Jun!$E177&gt;0,VLOOKUP($A167,Jun!$O$4:$T$210,5,FALSE)+Jun!L$4/1000,0)</f>
        <v>0</v>
      </c>
      <c r="J167" s="16">
        <f t="shared" si="181"/>
        <v>0</v>
      </c>
      <c r="K167" s="6">
        <f>IF(Jul!$E174&gt;0,VLOOKUP($A167,Jul!$O$4:$R$207,4,FALSE),0)</f>
        <v>0</v>
      </c>
      <c r="L167" s="6">
        <f>IF(Jul!$E174&gt;0,VLOOKUP($A167,Jul!$O$4:$T$207,5,FALSE)+Jul!$L$4/1000,0)</f>
        <v>0</v>
      </c>
      <c r="M167" s="16">
        <f t="shared" si="149"/>
        <v>0</v>
      </c>
      <c r="N167" s="6">
        <f>IF(Aug!$E174&gt;0,VLOOKUP($A167,Aug!$O$4:$R$207,4,FALSE),0)</f>
        <v>0</v>
      </c>
      <c r="O167" s="6">
        <f>IF(Aug!$E174&gt;0,VLOOKUP($A167,Aug!$O$4:$T$207,5,FALSE)+Aug!L$4/1000,0)</f>
        <v>0</v>
      </c>
      <c r="P167" s="16">
        <f t="shared" si="150"/>
        <v>0</v>
      </c>
      <c r="Q167" s="6">
        <f>IF(Sep!$E174&gt;0,VLOOKUP($A167,Sep!$O$4:$R$207,4,FALSE),0)</f>
        <v>0</v>
      </c>
      <c r="R167" s="6">
        <f>IF(Sep!$E174&gt;0,VLOOKUP($A167,Sep!$O$4:$T$207,5,FALSE)+Sep!L$4/1000,0)</f>
        <v>0</v>
      </c>
      <c r="S167" s="16">
        <f t="shared" si="151"/>
        <v>0</v>
      </c>
      <c r="T167" s="6">
        <f>IF(Oct!$E174&gt;0,VLOOKUP($A167,Oct!$O$4:$R$207,4,FALSE),0)</f>
        <v>0</v>
      </c>
      <c r="U167" s="6">
        <f>IF(Oct!$E174&gt;0,VLOOKUP($A167,Oct!$O$4:$T$207,5,FALSE)+Oct!L$4/1000,0)</f>
        <v>0</v>
      </c>
      <c r="V167" s="16">
        <f t="shared" si="152"/>
        <v>0</v>
      </c>
      <c r="W167" s="6">
        <f>IF(Nov!$E175&gt;0,VLOOKUP($A167,Nov!$O$4:$R$208,4,FALSE),0)</f>
        <v>0</v>
      </c>
      <c r="X167" s="6">
        <f>IF(Nov!$E175&gt;0,VLOOKUP($A167,Nov!$O$4:$T$208,5,FALSE)+Nov!L$4/1000,0)</f>
        <v>0</v>
      </c>
      <c r="Y167" s="16">
        <f t="shared" si="153"/>
        <v>0</v>
      </c>
      <c r="Z167" s="6">
        <f>IF(Dec!$E175&gt;0,VLOOKUP($A167,Dec!$O$4:$R$208,4,FALSE),0)</f>
        <v>0</v>
      </c>
      <c r="AA167" s="6">
        <f>IF(Dec!$E175&gt;0,VLOOKUP($A167,Dec!$O$4:$T$208,5,FALSE)+Dec!L$4/1000,0)</f>
        <v>0</v>
      </c>
      <c r="AB167" s="16">
        <f t="shared" si="154"/>
        <v>0</v>
      </c>
      <c r="AC167" s="6">
        <f>IF(Jan!$E175&gt;0,VLOOKUP($A167,Jan!$O$4:$R$208,4,FALSE),0)</f>
        <v>0</v>
      </c>
      <c r="AD167" s="6">
        <f>IF(Jan!$E175&gt;0,VLOOKUP($A167,Jan!$O$4:$T$208,5,FALSE)+Jan!L$4/1000,0)</f>
        <v>0</v>
      </c>
      <c r="AE167" s="16">
        <f t="shared" si="155"/>
        <v>0</v>
      </c>
      <c r="AF167" s="6">
        <f>IF(Feb!$E175&gt;0,VLOOKUP($A167,Feb!$O$4:$R$208,4,FALSE),0)</f>
        <v>0</v>
      </c>
      <c r="AG167" s="6">
        <f>IF(Feb!$E175&gt;0,VLOOKUP($A167,Feb!$O$4:$T$208,5,FALSE)+Feb!L$4/1000,0)</f>
        <v>0</v>
      </c>
      <c r="AH167" s="16">
        <f t="shared" si="156"/>
        <v>0</v>
      </c>
      <c r="AI167" s="6">
        <f>IF(Mar!$E175&gt;0,VLOOKUP($A167,Mar!$O$4:$R$208,4,FALSE),0)</f>
        <v>0</v>
      </c>
      <c r="AJ167" s="6">
        <f>IF(Mar!$E175&gt;0,VLOOKUP($A167,Mar!$O$4:$T$208,5,FALSE)+Mar!L$4/1000,0)</f>
        <v>0</v>
      </c>
      <c r="AK167" s="16">
        <f t="shared" si="182"/>
        <v>0</v>
      </c>
      <c r="AN167" s="67">
        <f t="shared" si="183"/>
        <v>0</v>
      </c>
      <c r="AQ167" s="1">
        <f t="shared" si="159"/>
        <v>0</v>
      </c>
      <c r="AR167" s="6">
        <f t="shared" si="160"/>
        <v>0</v>
      </c>
      <c r="AS167" s="6">
        <f t="shared" si="161"/>
        <v>0</v>
      </c>
      <c r="AT167" s="6">
        <f t="shared" si="162"/>
        <v>0</v>
      </c>
      <c r="AU167" s="6">
        <f t="shared" si="163"/>
        <v>0</v>
      </c>
      <c r="AV167" s="6">
        <f t="shared" si="164"/>
        <v>0</v>
      </c>
      <c r="AW167" s="6">
        <f t="shared" si="165"/>
        <v>0</v>
      </c>
      <c r="AX167" s="6">
        <f t="shared" si="166"/>
        <v>0</v>
      </c>
      <c r="AY167" s="6">
        <f t="shared" si="167"/>
        <v>0</v>
      </c>
      <c r="AZ167" s="6">
        <f t="shared" si="168"/>
        <v>0</v>
      </c>
      <c r="BA167" s="6">
        <f t="shared" si="169"/>
        <v>0</v>
      </c>
      <c r="BB167" s="6">
        <f t="shared" si="170"/>
        <v>0</v>
      </c>
      <c r="BC167" s="6">
        <f t="shared" si="171"/>
        <v>0</v>
      </c>
      <c r="BD167" s="6">
        <f t="shared" si="172"/>
        <v>0</v>
      </c>
      <c r="BE167" s="1">
        <f t="shared" si="173"/>
        <v>0</v>
      </c>
      <c r="BF167" s="1">
        <f t="shared" si="174"/>
        <v>0</v>
      </c>
      <c r="BG167" s="1">
        <f t="shared" si="175"/>
        <v>0</v>
      </c>
      <c r="BH167" s="1">
        <f t="shared" si="176"/>
        <v>0</v>
      </c>
      <c r="BI167" s="1">
        <f t="shared" si="177"/>
        <v>0</v>
      </c>
      <c r="BJ167" s="1">
        <f t="shared" si="178"/>
        <v>0</v>
      </c>
    </row>
    <row r="168" spans="2:62" x14ac:dyDescent="0.3">
      <c r="B168" s="6">
        <f>IF(Apr!$E173&gt;0,VLOOKUP($A168,Apr!$O$4:$T$211,4,FALSE),0)</f>
        <v>0</v>
      </c>
      <c r="C168" s="6">
        <f>IF(Apr!$E173&gt;0,VLOOKUP($A168,Apr!$O$4:$T$211,5,FALSE)+Apr!L$4/1000,0)</f>
        <v>0</v>
      </c>
      <c r="D168" s="16">
        <f t="shared" si="179"/>
        <v>0</v>
      </c>
      <c r="E168" s="6">
        <f>IF(May!$E172&gt;0,VLOOKUP($A168,May!$O$4:$T$210,4,FALSE),0)</f>
        <v>0</v>
      </c>
      <c r="F168" s="6">
        <f>IF(May!$E172&gt;0,VLOOKUP($A168,May!$O$4:$T$210,5,FALSE)+May!L$4/1000,0)</f>
        <v>0</v>
      </c>
      <c r="G168" s="16">
        <f t="shared" si="180"/>
        <v>0</v>
      </c>
      <c r="H168" s="6">
        <f>IF(Jun!$E178&gt;0,VLOOKUP($A168,Jun!$O$4:$R$210,4,FALSE),0)</f>
        <v>0</v>
      </c>
      <c r="I168" s="6">
        <f>IF(Jun!$E178&gt;0,VLOOKUP($A168,Jun!$O$4:$T$210,5,FALSE)+Jun!L$4/1000,0)</f>
        <v>0</v>
      </c>
      <c r="J168" s="16">
        <f t="shared" si="181"/>
        <v>0</v>
      </c>
      <c r="K168" s="6">
        <f>IF(Jul!$E175&gt;0,VLOOKUP($A168,Jul!$O$4:$R$207,4,FALSE),0)</f>
        <v>0</v>
      </c>
      <c r="L168" s="6">
        <f>IF(Jul!$E175&gt;0,VLOOKUP($A168,Jul!$O$4:$T$207,5,FALSE)+Jul!$L$4/1000,0)</f>
        <v>0</v>
      </c>
      <c r="M168" s="16">
        <f t="shared" si="149"/>
        <v>0</v>
      </c>
      <c r="N168" s="6">
        <f>IF(Aug!$E175&gt;0,VLOOKUP($A168,Aug!$O$4:$R$207,4,FALSE),0)</f>
        <v>0</v>
      </c>
      <c r="O168" s="6">
        <f>IF(Aug!$E175&gt;0,VLOOKUP($A168,Aug!$O$4:$T$207,5,FALSE)+Aug!L$4/1000,0)</f>
        <v>0</v>
      </c>
      <c r="P168" s="16">
        <f t="shared" si="150"/>
        <v>0</v>
      </c>
      <c r="Q168" s="6">
        <f>IF(Sep!$E175&gt;0,VLOOKUP($A168,Sep!$O$4:$R$207,4,FALSE),0)</f>
        <v>0</v>
      </c>
      <c r="R168" s="6">
        <f>IF(Sep!$E175&gt;0,VLOOKUP($A168,Sep!$O$4:$T$207,5,FALSE)+Sep!L$4/1000,0)</f>
        <v>0</v>
      </c>
      <c r="S168" s="16">
        <f t="shared" si="151"/>
        <v>0</v>
      </c>
      <c r="T168" s="6">
        <f>IF(Oct!$E175&gt;0,VLOOKUP($A168,Oct!$O$4:$R$207,4,FALSE),0)</f>
        <v>0</v>
      </c>
      <c r="U168" s="6">
        <f>IF(Oct!$E175&gt;0,VLOOKUP($A168,Oct!$O$4:$T$207,5,FALSE)+Oct!L$4/1000,0)</f>
        <v>0</v>
      </c>
      <c r="V168" s="16">
        <f t="shared" si="152"/>
        <v>0</v>
      </c>
      <c r="W168" s="6">
        <f>IF(Nov!$E176&gt;0,VLOOKUP($A168,Nov!$O$4:$R$208,4,FALSE),0)</f>
        <v>0</v>
      </c>
      <c r="X168" s="6">
        <f>IF(Nov!$E176&gt;0,VLOOKUP($A168,Nov!$O$4:$T$208,5,FALSE)+Nov!L$4/1000,0)</f>
        <v>0</v>
      </c>
      <c r="Y168" s="16">
        <f t="shared" si="153"/>
        <v>0</v>
      </c>
      <c r="Z168" s="6">
        <f>IF(Dec!$E176&gt;0,VLOOKUP($A168,Dec!$O$4:$R$208,4,FALSE),0)</f>
        <v>0</v>
      </c>
      <c r="AA168" s="6">
        <f>IF(Dec!$E176&gt;0,VLOOKUP($A168,Dec!$O$4:$T$208,5,FALSE)+Dec!L$4/1000,0)</f>
        <v>0</v>
      </c>
      <c r="AB168" s="16">
        <f t="shared" si="154"/>
        <v>0</v>
      </c>
      <c r="AC168" s="6">
        <f>IF(Jan!$E176&gt;0,VLOOKUP($A168,Jan!$O$4:$R$208,4,FALSE),0)</f>
        <v>0</v>
      </c>
      <c r="AD168" s="6">
        <f>IF(Jan!$E176&gt;0,VLOOKUP($A168,Jan!$O$4:$T$208,5,FALSE)+Jan!L$4/1000,0)</f>
        <v>0</v>
      </c>
      <c r="AE168" s="16">
        <f t="shared" si="155"/>
        <v>0</v>
      </c>
      <c r="AF168" s="6">
        <f>IF(Feb!$E176&gt;0,VLOOKUP($A168,Feb!$O$4:$R$208,4,FALSE),0)</f>
        <v>0</v>
      </c>
      <c r="AG168" s="6">
        <f>IF(Feb!$E176&gt;0,VLOOKUP($A168,Feb!$O$4:$T$208,5,FALSE)+Feb!L$4/1000,0)</f>
        <v>0</v>
      </c>
      <c r="AH168" s="16">
        <f t="shared" si="156"/>
        <v>0</v>
      </c>
      <c r="AI168" s="6">
        <f>IF(Mar!$E176&gt;0,VLOOKUP($A168,Mar!$O$4:$R$208,4,FALSE),0)</f>
        <v>0</v>
      </c>
      <c r="AJ168" s="6">
        <f>IF(Mar!$E176&gt;0,VLOOKUP($A168,Mar!$O$4:$T$208,5,FALSE)+Mar!L$4/1000,0)</f>
        <v>0</v>
      </c>
      <c r="AK168" s="16">
        <f t="shared" si="182"/>
        <v>0</v>
      </c>
      <c r="AN168" s="67">
        <f t="shared" si="183"/>
        <v>0</v>
      </c>
      <c r="AQ168" s="1">
        <f t="shared" si="159"/>
        <v>0</v>
      </c>
      <c r="AR168" s="6">
        <f t="shared" si="160"/>
        <v>0</v>
      </c>
      <c r="AS168" s="6">
        <f t="shared" si="161"/>
        <v>0</v>
      </c>
      <c r="AT168" s="6">
        <f t="shared" si="162"/>
        <v>0</v>
      </c>
      <c r="AU168" s="6">
        <f t="shared" si="163"/>
        <v>0</v>
      </c>
      <c r="AV168" s="6">
        <f t="shared" si="164"/>
        <v>0</v>
      </c>
      <c r="AW168" s="6">
        <f t="shared" si="165"/>
        <v>0</v>
      </c>
      <c r="AX168" s="6">
        <f t="shared" si="166"/>
        <v>0</v>
      </c>
      <c r="AY168" s="6">
        <f t="shared" si="167"/>
        <v>0</v>
      </c>
      <c r="AZ168" s="6">
        <f t="shared" si="168"/>
        <v>0</v>
      </c>
      <c r="BA168" s="6">
        <f t="shared" si="169"/>
        <v>0</v>
      </c>
      <c r="BB168" s="6">
        <f t="shared" si="170"/>
        <v>0</v>
      </c>
      <c r="BC168" s="6">
        <f t="shared" si="171"/>
        <v>0</v>
      </c>
      <c r="BD168" s="6">
        <f t="shared" si="172"/>
        <v>0</v>
      </c>
      <c r="BE168" s="1">
        <f t="shared" si="173"/>
        <v>0</v>
      </c>
      <c r="BF168" s="1">
        <f t="shared" si="174"/>
        <v>0</v>
      </c>
      <c r="BG168" s="1">
        <f t="shared" si="175"/>
        <v>0</v>
      </c>
      <c r="BH168" s="1">
        <f t="shared" si="176"/>
        <v>0</v>
      </c>
      <c r="BI168" s="1">
        <f t="shared" si="177"/>
        <v>0</v>
      </c>
      <c r="BJ168" s="1">
        <f t="shared" si="178"/>
        <v>0</v>
      </c>
    </row>
    <row r="169" spans="2:62" x14ac:dyDescent="0.3">
      <c r="B169" s="6">
        <f>IF(Apr!$E174&gt;0,VLOOKUP($A169,Apr!$O$4:$T$211,4,FALSE),0)</f>
        <v>0</v>
      </c>
      <c r="C169" s="6">
        <f>IF(Apr!$E174&gt;0,VLOOKUP($A169,Apr!$O$4:$T$211,5,FALSE)+Apr!L$4/1000,0)</f>
        <v>0</v>
      </c>
      <c r="D169" s="16">
        <f t="shared" si="179"/>
        <v>0</v>
      </c>
      <c r="E169" s="6">
        <f>IF(May!$E173&gt;0,VLOOKUP($A169,May!$O$4:$T$210,4,FALSE),0)</f>
        <v>0</v>
      </c>
      <c r="F169" s="6">
        <f>IF(May!$E173&gt;0,VLOOKUP($A169,May!$O$4:$T$210,5,FALSE)+May!L$4/1000,0)</f>
        <v>0</v>
      </c>
      <c r="G169" s="16">
        <f t="shared" si="180"/>
        <v>0</v>
      </c>
      <c r="H169" s="6">
        <f>IF(Jun!$E179&gt;0,VLOOKUP($A169,Jun!$O$4:$R$210,4,FALSE),0)</f>
        <v>0</v>
      </c>
      <c r="I169" s="6">
        <f>IF(Jun!$E179&gt;0,VLOOKUP($A169,Jun!$O$4:$T$210,5,FALSE)+Jun!L$4/1000,0)</f>
        <v>0</v>
      </c>
      <c r="J169" s="16">
        <f t="shared" si="181"/>
        <v>0</v>
      </c>
      <c r="K169" s="6">
        <f>IF(Jul!$E176&gt;0,VLOOKUP($A169,Jul!$O$4:$R$207,4,FALSE),0)</f>
        <v>0</v>
      </c>
      <c r="L169" s="6">
        <f>IF(Jul!$E176&gt;0,VLOOKUP($A169,Jul!$O$4:$T$207,5,FALSE)+Jul!$L$4/1000,0)</f>
        <v>0</v>
      </c>
      <c r="M169" s="16">
        <f t="shared" si="149"/>
        <v>0</v>
      </c>
      <c r="N169" s="6">
        <f>IF(Aug!$E176&gt;0,VLOOKUP($A169,Aug!$O$4:$R$207,4,FALSE),0)</f>
        <v>0</v>
      </c>
      <c r="O169" s="6">
        <f>IF(Aug!$E176&gt;0,VLOOKUP($A169,Aug!$O$4:$T$207,5,FALSE)+Aug!L$4/1000,0)</f>
        <v>0</v>
      </c>
      <c r="P169" s="16">
        <f t="shared" si="150"/>
        <v>0</v>
      </c>
      <c r="Q169" s="6">
        <f>IF(Sep!$E176&gt;0,VLOOKUP($A169,Sep!$O$4:$R$207,4,FALSE),0)</f>
        <v>0</v>
      </c>
      <c r="R169" s="6">
        <f>IF(Sep!$E176&gt;0,VLOOKUP($A169,Sep!$O$4:$T$207,5,FALSE)+Sep!L$4/1000,0)</f>
        <v>0</v>
      </c>
      <c r="S169" s="16">
        <f t="shared" si="151"/>
        <v>0</v>
      </c>
      <c r="T169" s="6">
        <f>IF(Oct!$E176&gt;0,VLOOKUP($A169,Oct!$O$4:$R$207,4,FALSE),0)</f>
        <v>0</v>
      </c>
      <c r="U169" s="6">
        <f>IF(Oct!$E176&gt;0,VLOOKUP($A169,Oct!$O$4:$T$207,5,FALSE)+Oct!L$4/1000,0)</f>
        <v>0</v>
      </c>
      <c r="V169" s="16">
        <f t="shared" si="152"/>
        <v>0</v>
      </c>
      <c r="W169" s="6">
        <f>IF(Nov!$E177&gt;0,VLOOKUP($A169,Nov!$O$4:$R$208,4,FALSE),0)</f>
        <v>0</v>
      </c>
      <c r="X169" s="6">
        <f>IF(Nov!$E177&gt;0,VLOOKUP($A169,Nov!$O$4:$T$208,5,FALSE)+Nov!L$4/1000,0)</f>
        <v>0</v>
      </c>
      <c r="Y169" s="16">
        <f t="shared" si="153"/>
        <v>0</v>
      </c>
      <c r="Z169" s="6">
        <f>IF(Dec!$E177&gt;0,VLOOKUP($A169,Dec!$O$4:$R$208,4,FALSE),0)</f>
        <v>0</v>
      </c>
      <c r="AA169" s="6">
        <f>IF(Dec!$E177&gt;0,VLOOKUP($A169,Dec!$O$4:$T$208,5,FALSE)+Dec!L$4/1000,0)</f>
        <v>0</v>
      </c>
      <c r="AB169" s="16">
        <f t="shared" si="154"/>
        <v>0</v>
      </c>
      <c r="AC169" s="6">
        <f>IF(Jan!$E177&gt;0,VLOOKUP($A169,Jan!$O$4:$R$208,4,FALSE),0)</f>
        <v>0</v>
      </c>
      <c r="AD169" s="6">
        <f>IF(Jan!$E177&gt;0,VLOOKUP($A169,Jan!$O$4:$T$208,5,FALSE)+Jan!L$4/1000,0)</f>
        <v>0</v>
      </c>
      <c r="AE169" s="16">
        <f t="shared" si="155"/>
        <v>0</v>
      </c>
      <c r="AF169" s="6">
        <f>IF(Feb!$E177&gt;0,VLOOKUP($A169,Feb!$O$4:$R$208,4,FALSE),0)</f>
        <v>0</v>
      </c>
      <c r="AG169" s="6">
        <f>IF(Feb!$E177&gt;0,VLOOKUP($A169,Feb!$O$4:$T$208,5,FALSE)+Feb!L$4/1000,0)</f>
        <v>0</v>
      </c>
      <c r="AH169" s="16">
        <f t="shared" si="156"/>
        <v>0</v>
      </c>
      <c r="AI169" s="6">
        <f>IF(Mar!$E177&gt;0,VLOOKUP($A169,Mar!$O$4:$R$208,4,FALSE),0)</f>
        <v>0</v>
      </c>
      <c r="AJ169" s="6">
        <f>IF(Mar!$E177&gt;0,VLOOKUP($A169,Mar!$O$4:$T$208,5,FALSE)+Mar!L$4/1000,0)</f>
        <v>0</v>
      </c>
      <c r="AK169" s="16">
        <f t="shared" si="182"/>
        <v>0</v>
      </c>
      <c r="AN169" s="67">
        <f t="shared" si="183"/>
        <v>0</v>
      </c>
      <c r="AQ169" s="1">
        <f t="shared" si="159"/>
        <v>0</v>
      </c>
      <c r="AR169" s="6">
        <f t="shared" si="160"/>
        <v>0</v>
      </c>
      <c r="AS169" s="6">
        <f t="shared" si="161"/>
        <v>0</v>
      </c>
      <c r="AT169" s="6">
        <f t="shared" si="162"/>
        <v>0</v>
      </c>
      <c r="AU169" s="6">
        <f t="shared" si="163"/>
        <v>0</v>
      </c>
      <c r="AV169" s="6">
        <f t="shared" si="164"/>
        <v>0</v>
      </c>
      <c r="AW169" s="6">
        <f t="shared" si="165"/>
        <v>0</v>
      </c>
      <c r="AX169" s="6">
        <f t="shared" si="166"/>
        <v>0</v>
      </c>
      <c r="AY169" s="6">
        <f t="shared" si="167"/>
        <v>0</v>
      </c>
      <c r="AZ169" s="6">
        <f t="shared" si="168"/>
        <v>0</v>
      </c>
      <c r="BA169" s="6">
        <f t="shared" si="169"/>
        <v>0</v>
      </c>
      <c r="BB169" s="6">
        <f t="shared" si="170"/>
        <v>0</v>
      </c>
      <c r="BC169" s="6">
        <f t="shared" si="171"/>
        <v>0</v>
      </c>
      <c r="BD169" s="6">
        <f t="shared" si="172"/>
        <v>0</v>
      </c>
      <c r="BE169" s="1">
        <f t="shared" si="173"/>
        <v>0</v>
      </c>
      <c r="BF169" s="1">
        <f t="shared" si="174"/>
        <v>0</v>
      </c>
      <c r="BG169" s="1">
        <f t="shared" si="175"/>
        <v>0</v>
      </c>
      <c r="BH169" s="1">
        <f t="shared" si="176"/>
        <v>0</v>
      </c>
      <c r="BI169" s="1">
        <f t="shared" si="177"/>
        <v>0</v>
      </c>
      <c r="BJ169" s="1">
        <f t="shared" si="178"/>
        <v>0</v>
      </c>
    </row>
    <row r="170" spans="2:62" x14ac:dyDescent="0.3">
      <c r="B170" s="6">
        <f>IF(Apr!$E175&gt;0,VLOOKUP($A170,Apr!$O$4:$T$211,4,FALSE),0)</f>
        <v>0</v>
      </c>
      <c r="C170" s="6">
        <f>IF(Apr!$E175&gt;0,VLOOKUP($A170,Apr!$O$4:$T$211,5,FALSE)+Apr!L$4/1000,0)</f>
        <v>0</v>
      </c>
      <c r="D170" s="16">
        <f t="shared" si="179"/>
        <v>0</v>
      </c>
      <c r="E170" s="6">
        <f>IF(May!$E174&gt;0,VLOOKUP($A170,May!$O$4:$T$210,4,FALSE),0)</f>
        <v>0</v>
      </c>
      <c r="F170" s="6">
        <f>IF(May!$E174&gt;0,VLOOKUP($A170,May!$O$4:$T$210,5,FALSE)+May!L$4/1000,0)</f>
        <v>0</v>
      </c>
      <c r="G170" s="16">
        <f t="shared" si="180"/>
        <v>0</v>
      </c>
      <c r="H170" s="6">
        <f>IF(Jun!$E180&gt;0,VLOOKUP($A170,Jun!$O$4:$R$210,4,FALSE),0)</f>
        <v>0</v>
      </c>
      <c r="I170" s="6">
        <f>IF(Jun!$E180&gt;0,VLOOKUP($A170,Jun!$O$4:$T$210,5,FALSE)+Jun!L$4/1000,0)</f>
        <v>0</v>
      </c>
      <c r="J170" s="16">
        <f t="shared" si="181"/>
        <v>0</v>
      </c>
      <c r="K170" s="6">
        <f>IF(Jul!$E177&gt;0,VLOOKUP($A170,Jul!$O$4:$R$207,4,FALSE),0)</f>
        <v>0</v>
      </c>
      <c r="L170" s="6">
        <f>IF(Jul!$E177&gt;0,VLOOKUP($A170,Jul!$O$4:$T$207,5,FALSE)+Jul!$L$4/1000,0)</f>
        <v>0</v>
      </c>
      <c r="M170" s="16">
        <f t="shared" si="149"/>
        <v>0</v>
      </c>
      <c r="N170" s="6">
        <f>IF(Aug!$E177&gt;0,VLOOKUP($A170,Aug!$O$4:$R$207,4,FALSE),0)</f>
        <v>0</v>
      </c>
      <c r="O170" s="6">
        <f>IF(Aug!$E177&gt;0,VLOOKUP($A170,Aug!$O$4:$T$207,5,FALSE)+Aug!L$4/1000,0)</f>
        <v>0</v>
      </c>
      <c r="P170" s="16">
        <f t="shared" si="150"/>
        <v>0</v>
      </c>
      <c r="Q170" s="6">
        <f>IF(Sep!$E177&gt;0,VLOOKUP($A170,Sep!$O$4:$R$207,4,FALSE),0)</f>
        <v>0</v>
      </c>
      <c r="R170" s="6">
        <f>IF(Sep!$E177&gt;0,VLOOKUP($A170,Sep!$O$4:$T$207,5,FALSE)+Sep!L$4/1000,0)</f>
        <v>0</v>
      </c>
      <c r="S170" s="16">
        <f t="shared" si="151"/>
        <v>0</v>
      </c>
      <c r="T170" s="6">
        <f>IF(Oct!$E177&gt;0,VLOOKUP($A170,Oct!$O$4:$R$207,4,FALSE),0)</f>
        <v>0</v>
      </c>
      <c r="U170" s="6">
        <f>IF(Oct!$E177&gt;0,VLOOKUP($A170,Oct!$O$4:$T$207,5,FALSE)+Oct!L$4/1000,0)</f>
        <v>0</v>
      </c>
      <c r="V170" s="16">
        <f t="shared" si="152"/>
        <v>0</v>
      </c>
      <c r="W170" s="6">
        <f>IF(Nov!$E178&gt;0,VLOOKUP($A170,Nov!$O$4:$R$208,4,FALSE),0)</f>
        <v>0</v>
      </c>
      <c r="X170" s="6">
        <f>IF(Nov!$E178&gt;0,VLOOKUP($A170,Nov!$O$4:$T$208,5,FALSE)+Nov!L$4/1000,0)</f>
        <v>0</v>
      </c>
      <c r="Y170" s="16">
        <f t="shared" si="153"/>
        <v>0</v>
      </c>
      <c r="Z170" s="6">
        <f>IF(Dec!$E178&gt;0,VLOOKUP($A170,Dec!$O$4:$R$208,4,FALSE),0)</f>
        <v>0</v>
      </c>
      <c r="AA170" s="6">
        <f>IF(Dec!$E178&gt;0,VLOOKUP($A170,Dec!$O$4:$T$208,5,FALSE)+Dec!L$4/1000,0)</f>
        <v>0</v>
      </c>
      <c r="AB170" s="16">
        <f t="shared" si="154"/>
        <v>0</v>
      </c>
      <c r="AC170" s="6">
        <f>IF(Jan!$E178&gt;0,VLOOKUP($A170,Jan!$O$4:$R$208,4,FALSE),0)</f>
        <v>0</v>
      </c>
      <c r="AD170" s="6">
        <f>IF(Jan!$E178&gt;0,VLOOKUP($A170,Jan!$O$4:$T$208,5,FALSE)+Jan!L$4/1000,0)</f>
        <v>0</v>
      </c>
      <c r="AE170" s="16">
        <f t="shared" si="155"/>
        <v>0</v>
      </c>
      <c r="AF170" s="6">
        <f>IF(Feb!$E178&gt;0,VLOOKUP($A170,Feb!$O$4:$R$208,4,FALSE),0)</f>
        <v>0</v>
      </c>
      <c r="AG170" s="6">
        <f>IF(Feb!$E178&gt;0,VLOOKUP($A170,Feb!$O$4:$T$208,5,FALSE)+Feb!L$4/1000,0)</f>
        <v>0</v>
      </c>
      <c r="AH170" s="16">
        <f t="shared" si="156"/>
        <v>0</v>
      </c>
      <c r="AI170" s="6">
        <f>IF(Mar!$E178&gt;0,VLOOKUP($A170,Mar!$O$4:$R$208,4,FALSE),0)</f>
        <v>0</v>
      </c>
      <c r="AJ170" s="6">
        <f>IF(Mar!$E178&gt;0,VLOOKUP($A170,Mar!$O$4:$T$208,5,FALSE)+Mar!L$4/1000,0)</f>
        <v>0</v>
      </c>
      <c r="AK170" s="16">
        <f t="shared" si="182"/>
        <v>0</v>
      </c>
      <c r="AN170" s="67">
        <f t="shared" si="183"/>
        <v>0</v>
      </c>
      <c r="AQ170" s="1">
        <f t="shared" si="159"/>
        <v>0</v>
      </c>
      <c r="AR170" s="6">
        <f t="shared" si="160"/>
        <v>0</v>
      </c>
      <c r="AS170" s="6">
        <f t="shared" si="161"/>
        <v>0</v>
      </c>
      <c r="AT170" s="6">
        <f t="shared" si="162"/>
        <v>0</v>
      </c>
      <c r="AU170" s="6">
        <f t="shared" si="163"/>
        <v>0</v>
      </c>
      <c r="AV170" s="6">
        <f t="shared" si="164"/>
        <v>0</v>
      </c>
      <c r="AW170" s="6">
        <f t="shared" si="165"/>
        <v>0</v>
      </c>
      <c r="AX170" s="6">
        <f t="shared" si="166"/>
        <v>0</v>
      </c>
      <c r="AY170" s="6">
        <f t="shared" si="167"/>
        <v>0</v>
      </c>
      <c r="AZ170" s="6">
        <f t="shared" si="168"/>
        <v>0</v>
      </c>
      <c r="BA170" s="6">
        <f t="shared" si="169"/>
        <v>0</v>
      </c>
      <c r="BB170" s="6">
        <f t="shared" si="170"/>
        <v>0</v>
      </c>
      <c r="BC170" s="6">
        <f t="shared" si="171"/>
        <v>0</v>
      </c>
      <c r="BD170" s="6">
        <f t="shared" si="172"/>
        <v>0</v>
      </c>
      <c r="BE170" s="1">
        <f t="shared" si="173"/>
        <v>0</v>
      </c>
      <c r="BF170" s="1">
        <f t="shared" si="174"/>
        <v>0</v>
      </c>
      <c r="BG170" s="1">
        <f t="shared" si="175"/>
        <v>0</v>
      </c>
      <c r="BH170" s="1">
        <f t="shared" si="176"/>
        <v>0</v>
      </c>
      <c r="BI170" s="1">
        <f t="shared" si="177"/>
        <v>0</v>
      </c>
      <c r="BJ170" s="1">
        <f t="shared" si="178"/>
        <v>0</v>
      </c>
    </row>
    <row r="171" spans="2:62" x14ac:dyDescent="0.3">
      <c r="B171" s="6">
        <f>IF(Apr!$E176&gt;0,VLOOKUP($A171,Apr!$O$4:$T$211,4,FALSE),0)</f>
        <v>0</v>
      </c>
      <c r="C171" s="6">
        <f>IF(Apr!$E176&gt;0,VLOOKUP($A171,Apr!$O$4:$T$211,5,FALSE)+Apr!L$4/1000,0)</f>
        <v>0</v>
      </c>
      <c r="D171" s="16">
        <f t="shared" si="179"/>
        <v>0</v>
      </c>
      <c r="E171" s="6">
        <f>IF(May!$E175&gt;0,VLOOKUP($A171,May!$O$4:$T$210,4,FALSE),0)</f>
        <v>0</v>
      </c>
      <c r="F171" s="6">
        <f>IF(May!$E175&gt;0,VLOOKUP($A171,May!$O$4:$T$210,5,FALSE)+May!L$4/1000,0)</f>
        <v>0</v>
      </c>
      <c r="G171" s="16">
        <f t="shared" si="180"/>
        <v>0</v>
      </c>
      <c r="H171" s="6">
        <f>IF(Jun!$E181&gt;0,VLOOKUP($A171,Jun!$O$4:$R$210,4,FALSE),0)</f>
        <v>0</v>
      </c>
      <c r="I171" s="6">
        <f>IF(Jun!$E181&gt;0,VLOOKUP($A171,Jun!$O$4:$T$210,5,FALSE)+Jun!L$4/1000,0)</f>
        <v>0</v>
      </c>
      <c r="J171" s="16">
        <f t="shared" si="181"/>
        <v>0</v>
      </c>
      <c r="K171" s="6">
        <f>IF(Jul!$E178&gt;0,VLOOKUP($A171,Jul!$O$4:$R$207,4,FALSE),0)</f>
        <v>0</v>
      </c>
      <c r="L171" s="6">
        <f>IF(Jul!$E178&gt;0,VLOOKUP($A171,Jul!$O$4:$T$207,5,FALSE)+Jul!$L$4/1000,0)</f>
        <v>0</v>
      </c>
      <c r="M171" s="16">
        <f t="shared" si="149"/>
        <v>0</v>
      </c>
      <c r="N171" s="6">
        <f>IF(Aug!$E178&gt;0,VLOOKUP($A171,Aug!$O$4:$R$207,4,FALSE),0)</f>
        <v>0</v>
      </c>
      <c r="O171" s="6">
        <f>IF(Aug!$E178&gt;0,VLOOKUP($A171,Aug!$O$4:$T$207,5,FALSE)+Aug!L$4/1000,0)</f>
        <v>0</v>
      </c>
      <c r="P171" s="16">
        <f t="shared" si="150"/>
        <v>0</v>
      </c>
      <c r="Q171" s="6">
        <f>IF(Sep!$E178&gt;0,VLOOKUP($A171,Sep!$O$4:$R$207,4,FALSE),0)</f>
        <v>0</v>
      </c>
      <c r="R171" s="6">
        <f>IF(Sep!$E178&gt;0,VLOOKUP($A171,Sep!$O$4:$T$207,5,FALSE)+Sep!L$4/1000,0)</f>
        <v>0</v>
      </c>
      <c r="S171" s="16">
        <f t="shared" si="151"/>
        <v>0</v>
      </c>
      <c r="T171" s="6">
        <f>IF(Oct!$E178&gt;0,VLOOKUP($A171,Oct!$O$4:$R$207,4,FALSE),0)</f>
        <v>0</v>
      </c>
      <c r="U171" s="6">
        <f>IF(Oct!$E178&gt;0,VLOOKUP($A171,Oct!$O$4:$T$207,5,FALSE)+Oct!L$4/1000,0)</f>
        <v>0</v>
      </c>
      <c r="V171" s="16">
        <f t="shared" si="152"/>
        <v>0</v>
      </c>
      <c r="W171" s="6">
        <f>IF(Nov!$E179&gt;0,VLOOKUP($A171,Nov!$O$4:$R$208,4,FALSE),0)</f>
        <v>0</v>
      </c>
      <c r="X171" s="6">
        <f>IF(Nov!$E179&gt;0,VLOOKUP($A171,Nov!$O$4:$T$208,5,FALSE)+Nov!L$4/1000,0)</f>
        <v>0</v>
      </c>
      <c r="Y171" s="16">
        <f t="shared" si="153"/>
        <v>0</v>
      </c>
      <c r="Z171" s="6">
        <f>IF(Dec!$E179&gt;0,VLOOKUP($A171,Dec!$O$4:$R$208,4,FALSE),0)</f>
        <v>0</v>
      </c>
      <c r="AA171" s="6">
        <f>IF(Dec!$E179&gt;0,VLOOKUP($A171,Dec!$O$4:$T$208,5,FALSE)+Dec!L$4/1000,0)</f>
        <v>0</v>
      </c>
      <c r="AB171" s="16">
        <f t="shared" si="154"/>
        <v>0</v>
      </c>
      <c r="AC171" s="6">
        <f>IF(Jan!$E179&gt;0,VLOOKUP($A171,Jan!$O$4:$R$208,4,FALSE),0)</f>
        <v>0</v>
      </c>
      <c r="AD171" s="6">
        <f>IF(Jan!$E179&gt;0,VLOOKUP($A171,Jan!$O$4:$T$208,5,FALSE)+Jan!L$4/1000,0)</f>
        <v>0</v>
      </c>
      <c r="AE171" s="16">
        <f t="shared" si="155"/>
        <v>0</v>
      </c>
      <c r="AF171" s="6">
        <f>IF(Feb!$E179&gt;0,VLOOKUP($A171,Feb!$O$4:$R$208,4,FALSE),0)</f>
        <v>0</v>
      </c>
      <c r="AG171" s="6">
        <f>IF(Feb!$E179&gt;0,VLOOKUP($A171,Feb!$O$4:$T$208,5,FALSE)+Feb!L$4/1000,0)</f>
        <v>0</v>
      </c>
      <c r="AH171" s="16">
        <f t="shared" si="156"/>
        <v>0</v>
      </c>
      <c r="AI171" s="6">
        <f>IF(Mar!$E179&gt;0,VLOOKUP($A171,Mar!$O$4:$R$208,4,FALSE),0)</f>
        <v>0</v>
      </c>
      <c r="AJ171" s="6">
        <f>IF(Mar!$E179&gt;0,VLOOKUP($A171,Mar!$O$4:$T$208,5,FALSE)+Mar!L$4/1000,0)</f>
        <v>0</v>
      </c>
      <c r="AK171" s="16">
        <f t="shared" si="182"/>
        <v>0</v>
      </c>
      <c r="AN171" s="67">
        <f t="shared" si="183"/>
        <v>0</v>
      </c>
      <c r="AQ171" s="1">
        <f t="shared" si="159"/>
        <v>0</v>
      </c>
      <c r="AR171" s="6">
        <f t="shared" si="160"/>
        <v>0</v>
      </c>
      <c r="AS171" s="6">
        <f t="shared" si="161"/>
        <v>0</v>
      </c>
      <c r="AT171" s="6">
        <f t="shared" si="162"/>
        <v>0</v>
      </c>
      <c r="AU171" s="6">
        <f t="shared" si="163"/>
        <v>0</v>
      </c>
      <c r="AV171" s="6">
        <f t="shared" si="164"/>
        <v>0</v>
      </c>
      <c r="AW171" s="6">
        <f t="shared" si="165"/>
        <v>0</v>
      </c>
      <c r="AX171" s="6">
        <f t="shared" si="166"/>
        <v>0</v>
      </c>
      <c r="AY171" s="6">
        <f t="shared" si="167"/>
        <v>0</v>
      </c>
      <c r="AZ171" s="6">
        <f t="shared" si="168"/>
        <v>0</v>
      </c>
      <c r="BA171" s="6">
        <f t="shared" si="169"/>
        <v>0</v>
      </c>
      <c r="BB171" s="6">
        <f t="shared" si="170"/>
        <v>0</v>
      </c>
      <c r="BC171" s="6">
        <f t="shared" si="171"/>
        <v>0</v>
      </c>
      <c r="BD171" s="6">
        <f t="shared" si="172"/>
        <v>0</v>
      </c>
      <c r="BE171" s="1">
        <f t="shared" si="173"/>
        <v>0</v>
      </c>
      <c r="BF171" s="1">
        <f t="shared" si="174"/>
        <v>0</v>
      </c>
      <c r="BG171" s="1">
        <f t="shared" si="175"/>
        <v>0</v>
      </c>
      <c r="BH171" s="1">
        <f t="shared" si="176"/>
        <v>0</v>
      </c>
      <c r="BI171" s="1">
        <f t="shared" si="177"/>
        <v>0</v>
      </c>
      <c r="BJ171" s="1">
        <f t="shared" si="178"/>
        <v>0</v>
      </c>
    </row>
    <row r="172" spans="2:62" x14ac:dyDescent="0.3">
      <c r="B172" s="6">
        <f>IF(Apr!$E177&gt;0,VLOOKUP($A172,Apr!$O$4:$T$211,4,FALSE),0)</f>
        <v>0</v>
      </c>
      <c r="C172" s="6">
        <f>IF(Apr!$E177&gt;0,VLOOKUP($A172,Apr!$O$4:$T$211,5,FALSE)+Apr!L$4/1000,0)</f>
        <v>0</v>
      </c>
      <c r="D172" s="16">
        <f t="shared" si="179"/>
        <v>0</v>
      </c>
      <c r="E172" s="6">
        <f>IF(May!$E176&gt;0,VLOOKUP($A172,May!$O$4:$T$210,4,FALSE),0)</f>
        <v>0</v>
      </c>
      <c r="F172" s="6">
        <f>IF(May!$E176&gt;0,VLOOKUP($A172,May!$O$4:$T$210,5,FALSE)+May!L$4/1000,0)</f>
        <v>0</v>
      </c>
      <c r="G172" s="16">
        <f t="shared" si="180"/>
        <v>0</v>
      </c>
      <c r="H172" s="6">
        <f>IF(Jun!$E182&gt;0,VLOOKUP($A172,Jun!$O$4:$R$210,4,FALSE),0)</f>
        <v>0</v>
      </c>
      <c r="I172" s="6">
        <f>IF(Jun!$E182&gt;0,VLOOKUP($A172,Jun!$O$4:$T$210,5,FALSE)+Jun!L$4/1000,0)</f>
        <v>0</v>
      </c>
      <c r="J172" s="16">
        <f t="shared" si="181"/>
        <v>0</v>
      </c>
      <c r="K172" s="6">
        <f>IF(Jul!$E179&gt;0,VLOOKUP($A172,Jul!$O$4:$R$207,4,FALSE),0)</f>
        <v>0</v>
      </c>
      <c r="L172" s="6">
        <f>IF(Jul!$E179&gt;0,VLOOKUP($A172,Jul!$O$4:$T$207,5,FALSE)+Jul!$L$4/1000,0)</f>
        <v>0</v>
      </c>
      <c r="M172" s="16">
        <f t="shared" si="149"/>
        <v>0</v>
      </c>
      <c r="N172" s="6">
        <f>IF(Aug!$E179&gt;0,VLOOKUP($A172,Aug!$O$4:$R$207,4,FALSE),0)</f>
        <v>0</v>
      </c>
      <c r="O172" s="6">
        <f>IF(Aug!$E179&gt;0,VLOOKUP($A172,Aug!$O$4:$T$207,5,FALSE)+Aug!L$4/1000,0)</f>
        <v>0</v>
      </c>
      <c r="P172" s="16">
        <f t="shared" si="150"/>
        <v>0</v>
      </c>
      <c r="Q172" s="6">
        <f>IF(Sep!$E179&gt;0,VLOOKUP($A172,Sep!$O$4:$R$207,4,FALSE),0)</f>
        <v>0</v>
      </c>
      <c r="R172" s="6">
        <f>IF(Sep!$E179&gt;0,VLOOKUP($A172,Sep!$O$4:$T$207,5,FALSE)+Sep!L$4/1000,0)</f>
        <v>0</v>
      </c>
      <c r="S172" s="16">
        <f t="shared" si="151"/>
        <v>0</v>
      </c>
      <c r="T172" s="6">
        <f>IF(Oct!$E179&gt;0,VLOOKUP($A172,Oct!$O$4:$R$207,4,FALSE),0)</f>
        <v>0</v>
      </c>
      <c r="U172" s="6">
        <f>IF(Oct!$E179&gt;0,VLOOKUP($A172,Oct!$O$4:$T$207,5,FALSE)+Oct!L$4/1000,0)</f>
        <v>0</v>
      </c>
      <c r="V172" s="16">
        <f t="shared" si="152"/>
        <v>0</v>
      </c>
      <c r="W172" s="6">
        <f>IF(Nov!$E180&gt;0,VLOOKUP($A172,Nov!$O$4:$R$208,4,FALSE),0)</f>
        <v>0</v>
      </c>
      <c r="X172" s="6">
        <f>IF(Nov!$E180&gt;0,VLOOKUP($A172,Nov!$O$4:$T$208,5,FALSE)+Nov!L$4/1000,0)</f>
        <v>0</v>
      </c>
      <c r="Y172" s="16">
        <f t="shared" si="153"/>
        <v>0</v>
      </c>
      <c r="Z172" s="6">
        <f>IF(Dec!$E180&gt;0,VLOOKUP($A172,Dec!$O$4:$R$208,4,FALSE),0)</f>
        <v>0</v>
      </c>
      <c r="AA172" s="6">
        <f>IF(Dec!$E180&gt;0,VLOOKUP($A172,Dec!$O$4:$T$208,5,FALSE)+Dec!L$4/1000,0)</f>
        <v>0</v>
      </c>
      <c r="AB172" s="16">
        <f t="shared" si="154"/>
        <v>0</v>
      </c>
      <c r="AC172" s="6">
        <f>IF(Jan!$E180&gt;0,VLOOKUP($A172,Jan!$O$4:$R$208,4,FALSE),0)</f>
        <v>0</v>
      </c>
      <c r="AD172" s="6">
        <f>IF(Jan!$E180&gt;0,VLOOKUP($A172,Jan!$O$4:$T$208,5,FALSE)+Jan!L$4/1000,0)</f>
        <v>0</v>
      </c>
      <c r="AE172" s="16">
        <f t="shared" si="155"/>
        <v>0</v>
      </c>
      <c r="AF172" s="6">
        <f>IF(Feb!$E180&gt;0,VLOOKUP($A172,Feb!$O$4:$R$208,4,FALSE),0)</f>
        <v>0</v>
      </c>
      <c r="AG172" s="6">
        <f>IF(Feb!$E180&gt;0,VLOOKUP($A172,Feb!$O$4:$T$208,5,FALSE)+Feb!L$4/1000,0)</f>
        <v>0</v>
      </c>
      <c r="AH172" s="16">
        <f t="shared" si="156"/>
        <v>0</v>
      </c>
      <c r="AI172" s="6">
        <f>IF(Mar!$E180&gt;0,VLOOKUP($A172,Mar!$O$4:$R$208,4,FALSE),0)</f>
        <v>0</v>
      </c>
      <c r="AJ172" s="6">
        <f>IF(Mar!$E180&gt;0,VLOOKUP($A172,Mar!$O$4:$T$208,5,FALSE)+Mar!L$4/1000,0)</f>
        <v>0</v>
      </c>
      <c r="AK172" s="16">
        <f t="shared" si="182"/>
        <v>0</v>
      </c>
      <c r="AN172" s="67">
        <f t="shared" si="183"/>
        <v>0</v>
      </c>
      <c r="AQ172" s="1">
        <f t="shared" si="159"/>
        <v>0</v>
      </c>
      <c r="AR172" s="6">
        <f t="shared" si="160"/>
        <v>0</v>
      </c>
      <c r="AS172" s="6">
        <f t="shared" si="161"/>
        <v>0</v>
      </c>
      <c r="AT172" s="6">
        <f t="shared" si="162"/>
        <v>0</v>
      </c>
      <c r="AU172" s="6">
        <f t="shared" si="163"/>
        <v>0</v>
      </c>
      <c r="AV172" s="6">
        <f t="shared" si="164"/>
        <v>0</v>
      </c>
      <c r="AW172" s="6">
        <f t="shared" si="165"/>
        <v>0</v>
      </c>
      <c r="AX172" s="6">
        <f t="shared" si="166"/>
        <v>0</v>
      </c>
      <c r="AY172" s="6">
        <f t="shared" si="167"/>
        <v>0</v>
      </c>
      <c r="AZ172" s="6">
        <f t="shared" si="168"/>
        <v>0</v>
      </c>
      <c r="BA172" s="6">
        <f t="shared" si="169"/>
        <v>0</v>
      </c>
      <c r="BB172" s="6">
        <f t="shared" si="170"/>
        <v>0</v>
      </c>
      <c r="BC172" s="6">
        <f t="shared" si="171"/>
        <v>0</v>
      </c>
      <c r="BD172" s="6">
        <f t="shared" si="172"/>
        <v>0</v>
      </c>
      <c r="BE172" s="1">
        <f t="shared" si="173"/>
        <v>0</v>
      </c>
      <c r="BF172" s="1">
        <f t="shared" si="174"/>
        <v>0</v>
      </c>
      <c r="BG172" s="1">
        <f t="shared" si="175"/>
        <v>0</v>
      </c>
      <c r="BH172" s="1">
        <f t="shared" si="176"/>
        <v>0</v>
      </c>
      <c r="BI172" s="1">
        <f t="shared" si="177"/>
        <v>0</v>
      </c>
      <c r="BJ172" s="1">
        <f t="shared" si="178"/>
        <v>0</v>
      </c>
    </row>
    <row r="173" spans="2:62" x14ac:dyDescent="0.3">
      <c r="B173" s="6">
        <f>IF(Apr!$E178&gt;0,VLOOKUP($A173,Apr!$O$4:$T$211,4,FALSE),0)</f>
        <v>0</v>
      </c>
      <c r="C173" s="6">
        <f>IF(Apr!$E178&gt;0,VLOOKUP($A173,Apr!$O$4:$T$211,5,FALSE)+Apr!L$4/1000,0)</f>
        <v>0</v>
      </c>
      <c r="D173" s="16">
        <f t="shared" si="179"/>
        <v>0</v>
      </c>
      <c r="E173" s="6">
        <f>IF(May!$E177&gt;0,VLOOKUP($A173,May!$O$4:$T$210,4,FALSE),0)</f>
        <v>0</v>
      </c>
      <c r="F173" s="6">
        <f>IF(May!$E177&gt;0,VLOOKUP($A173,May!$O$4:$T$210,5,FALSE)+May!L$4/1000,0)</f>
        <v>0</v>
      </c>
      <c r="G173" s="16">
        <f t="shared" si="180"/>
        <v>0</v>
      </c>
      <c r="H173" s="6">
        <f>IF(Jun!$E183&gt;0,VLOOKUP($A173,Jun!$O$4:$R$210,4,FALSE),0)</f>
        <v>0</v>
      </c>
      <c r="I173" s="6">
        <f>IF(Jun!$E183&gt;0,VLOOKUP($A173,Jun!$O$4:$T$210,5,FALSE)+Jun!L$4/1000,0)</f>
        <v>0</v>
      </c>
      <c r="J173" s="16">
        <f t="shared" si="181"/>
        <v>0</v>
      </c>
      <c r="K173" s="6">
        <f>IF(Jul!$E180&gt;0,VLOOKUP($A173,Jul!$O$4:$R$207,4,FALSE),0)</f>
        <v>0</v>
      </c>
      <c r="L173" s="6">
        <f>IF(Jul!$E180&gt;0,VLOOKUP($A173,Jul!$O$4:$T$207,5,FALSE)+Jul!$L$4/1000,0)</f>
        <v>0</v>
      </c>
      <c r="M173" s="16">
        <f t="shared" si="149"/>
        <v>0</v>
      </c>
      <c r="N173" s="6">
        <f>IF(Aug!$E180&gt;0,VLOOKUP($A173,Aug!$O$4:$R$207,4,FALSE),0)</f>
        <v>0</v>
      </c>
      <c r="O173" s="6">
        <f>IF(Aug!$E180&gt;0,VLOOKUP($A173,Aug!$O$4:$T$207,5,FALSE)+Aug!L$4/1000,0)</f>
        <v>0</v>
      </c>
      <c r="P173" s="16">
        <f t="shared" si="150"/>
        <v>0</v>
      </c>
      <c r="Q173" s="6">
        <f>IF(Sep!$E180&gt;0,VLOOKUP($A173,Sep!$O$4:$R$207,4,FALSE),0)</f>
        <v>0</v>
      </c>
      <c r="R173" s="6">
        <f>IF(Sep!$E180&gt;0,VLOOKUP($A173,Sep!$O$4:$T$207,5,FALSE)+Sep!L$4/1000,0)</f>
        <v>0</v>
      </c>
      <c r="S173" s="16">
        <f t="shared" si="151"/>
        <v>0</v>
      </c>
      <c r="T173" s="6">
        <f>IF(Oct!$E180&gt;0,VLOOKUP($A173,Oct!$O$4:$R$207,4,FALSE),0)</f>
        <v>0</v>
      </c>
      <c r="U173" s="6">
        <f>IF(Oct!$E180&gt;0,VLOOKUP($A173,Oct!$O$4:$T$207,5,FALSE)+Oct!L$4/1000,0)</f>
        <v>0</v>
      </c>
      <c r="V173" s="16">
        <f t="shared" si="152"/>
        <v>0</v>
      </c>
      <c r="W173" s="6">
        <f>IF(Nov!$E181&gt;0,VLOOKUP($A173,Nov!$O$4:$R$208,4,FALSE),0)</f>
        <v>0</v>
      </c>
      <c r="X173" s="6">
        <f>IF(Nov!$E181&gt;0,VLOOKUP($A173,Nov!$O$4:$T$208,5,FALSE)+Nov!L$4/1000,0)</f>
        <v>0</v>
      </c>
      <c r="Y173" s="16">
        <f t="shared" si="153"/>
        <v>0</v>
      </c>
      <c r="Z173" s="6">
        <f>IF(Dec!$E181&gt;0,VLOOKUP($A173,Dec!$O$4:$R$208,4,FALSE),0)</f>
        <v>0</v>
      </c>
      <c r="AA173" s="6">
        <f>IF(Dec!$E181&gt;0,VLOOKUP($A173,Dec!$O$4:$T$208,5,FALSE)+Dec!L$4/1000,0)</f>
        <v>0</v>
      </c>
      <c r="AB173" s="16">
        <f t="shared" si="154"/>
        <v>0</v>
      </c>
      <c r="AC173" s="6">
        <f>IF(Jan!$E181&gt;0,VLOOKUP($A173,Jan!$O$4:$R$208,4,FALSE),0)</f>
        <v>0</v>
      </c>
      <c r="AD173" s="6">
        <f>IF(Jan!$E181&gt;0,VLOOKUP($A173,Jan!$O$4:$T$208,5,FALSE)+Jan!L$4/1000,0)</f>
        <v>0</v>
      </c>
      <c r="AE173" s="16">
        <f t="shared" si="155"/>
        <v>0</v>
      </c>
      <c r="AF173" s="6">
        <f>IF(Feb!$E181&gt;0,VLOOKUP($A173,Feb!$O$4:$R$208,4,FALSE),0)</f>
        <v>0</v>
      </c>
      <c r="AG173" s="6">
        <f>IF(Feb!$E181&gt;0,VLOOKUP($A173,Feb!$O$4:$T$208,5,FALSE)+Feb!L$4/1000,0)</f>
        <v>0</v>
      </c>
      <c r="AH173" s="16">
        <f t="shared" si="156"/>
        <v>0</v>
      </c>
      <c r="AI173" s="6">
        <f>IF(Mar!$E181&gt;0,VLOOKUP($A173,Mar!$O$4:$R$208,4,FALSE),0)</f>
        <v>0</v>
      </c>
      <c r="AJ173" s="6">
        <f>IF(Mar!$E181&gt;0,VLOOKUP($A173,Mar!$O$4:$T$208,5,FALSE)+Mar!L$4/1000,0)</f>
        <v>0</v>
      </c>
      <c r="AK173" s="16">
        <f t="shared" si="182"/>
        <v>0</v>
      </c>
      <c r="AN173" s="67">
        <f t="shared" si="183"/>
        <v>0</v>
      </c>
      <c r="AQ173" s="1">
        <f t="shared" si="159"/>
        <v>0</v>
      </c>
      <c r="AR173" s="6">
        <f t="shared" si="160"/>
        <v>0</v>
      </c>
      <c r="AS173" s="6">
        <f t="shared" si="161"/>
        <v>0</v>
      </c>
      <c r="AT173" s="6">
        <f t="shared" si="162"/>
        <v>0</v>
      </c>
      <c r="AU173" s="6">
        <f t="shared" si="163"/>
        <v>0</v>
      </c>
      <c r="AV173" s="6">
        <f t="shared" si="164"/>
        <v>0</v>
      </c>
      <c r="AW173" s="6">
        <f t="shared" si="165"/>
        <v>0</v>
      </c>
      <c r="AX173" s="6">
        <f t="shared" si="166"/>
        <v>0</v>
      </c>
      <c r="AY173" s="6">
        <f t="shared" si="167"/>
        <v>0</v>
      </c>
      <c r="AZ173" s="6">
        <f t="shared" si="168"/>
        <v>0</v>
      </c>
      <c r="BA173" s="6">
        <f t="shared" si="169"/>
        <v>0</v>
      </c>
      <c r="BB173" s="6">
        <f t="shared" si="170"/>
        <v>0</v>
      </c>
      <c r="BC173" s="6">
        <f t="shared" si="171"/>
        <v>0</v>
      </c>
      <c r="BD173" s="6">
        <f t="shared" si="172"/>
        <v>0</v>
      </c>
      <c r="BE173" s="1">
        <f t="shared" si="173"/>
        <v>0</v>
      </c>
      <c r="BF173" s="1">
        <f t="shared" si="174"/>
        <v>0</v>
      </c>
      <c r="BG173" s="1">
        <f t="shared" si="175"/>
        <v>0</v>
      </c>
      <c r="BH173" s="1">
        <f t="shared" si="176"/>
        <v>0</v>
      </c>
      <c r="BI173" s="1">
        <f t="shared" si="177"/>
        <v>0</v>
      </c>
      <c r="BJ173" s="1">
        <f t="shared" si="178"/>
        <v>0</v>
      </c>
    </row>
    <row r="174" spans="2:62" x14ac:dyDescent="0.3">
      <c r="B174" s="6">
        <f>IF(Apr!$E179&gt;0,VLOOKUP($A174,Apr!$O$4:$T$211,4,FALSE),0)</f>
        <v>0</v>
      </c>
      <c r="C174" s="6">
        <f>IF(Apr!$E179&gt;0,VLOOKUP($A174,Apr!$O$4:$T$211,5,FALSE)+Apr!L$4/1000,0)</f>
        <v>0</v>
      </c>
      <c r="D174" s="16">
        <f t="shared" si="179"/>
        <v>0</v>
      </c>
      <c r="E174" s="6">
        <f>IF(May!$E178&gt;0,VLOOKUP($A174,May!$O$4:$T$210,4,FALSE),0)</f>
        <v>0</v>
      </c>
      <c r="F174" s="6">
        <f>IF(May!$E178&gt;0,VLOOKUP($A174,May!$O$4:$T$210,5,FALSE)+May!L$4/1000,0)</f>
        <v>0</v>
      </c>
      <c r="G174" s="16">
        <f t="shared" si="180"/>
        <v>0</v>
      </c>
      <c r="H174" s="6">
        <f>IF(Jun!$E184&gt;0,VLOOKUP($A174,Jun!$O$4:$R$210,4,FALSE),0)</f>
        <v>0</v>
      </c>
      <c r="I174" s="6">
        <f>IF(Jun!$E184&gt;0,VLOOKUP($A174,Jun!$O$4:$T$210,5,FALSE)+Jun!L$4/1000,0)</f>
        <v>0</v>
      </c>
      <c r="J174" s="16">
        <f t="shared" si="181"/>
        <v>0</v>
      </c>
      <c r="K174" s="6">
        <f>IF(Jul!$E181&gt;0,VLOOKUP($A174,Jul!$O$4:$R$207,4,FALSE),0)</f>
        <v>0</v>
      </c>
      <c r="L174" s="6">
        <f>IF(Jul!$E181&gt;0,VLOOKUP($A174,Jul!$O$4:$T$207,5,FALSE)+Jul!$L$4/1000,0)</f>
        <v>0</v>
      </c>
      <c r="M174" s="16">
        <f t="shared" si="149"/>
        <v>0</v>
      </c>
      <c r="N174" s="6">
        <f>IF(Aug!$E181&gt;0,VLOOKUP($A174,Aug!$O$4:$R$207,4,FALSE),0)</f>
        <v>0</v>
      </c>
      <c r="O174" s="6">
        <f>IF(Aug!$E181&gt;0,VLOOKUP($A174,Aug!$O$4:$T$207,5,FALSE)+Aug!L$4/1000,0)</f>
        <v>0</v>
      </c>
      <c r="P174" s="16">
        <f t="shared" si="150"/>
        <v>0</v>
      </c>
      <c r="Q174" s="6">
        <f>IF(Sep!$E181&gt;0,VLOOKUP($A174,Sep!$O$4:$R$207,4,FALSE),0)</f>
        <v>0</v>
      </c>
      <c r="R174" s="6">
        <f>IF(Sep!$E181&gt;0,VLOOKUP($A174,Sep!$O$4:$T$207,5,FALSE)+Sep!L$4/1000,0)</f>
        <v>0</v>
      </c>
      <c r="S174" s="16">
        <f t="shared" si="151"/>
        <v>0</v>
      </c>
      <c r="T174" s="6">
        <f>IF(Oct!$E181&gt;0,VLOOKUP($A174,Oct!$O$4:$R$207,4,FALSE),0)</f>
        <v>0</v>
      </c>
      <c r="U174" s="6">
        <f>IF(Oct!$E181&gt;0,VLOOKUP($A174,Oct!$O$4:$T$207,5,FALSE)+Oct!L$4/1000,0)</f>
        <v>0</v>
      </c>
      <c r="V174" s="16">
        <f t="shared" si="152"/>
        <v>0</v>
      </c>
      <c r="W174" s="6">
        <f>IF(Nov!$E182&gt;0,VLOOKUP($A174,Nov!$O$4:$R$208,4,FALSE),0)</f>
        <v>0</v>
      </c>
      <c r="X174" s="6">
        <f>IF(Nov!$E182&gt;0,VLOOKUP($A174,Nov!$O$4:$T$208,5,FALSE)+Nov!L$4/1000,0)</f>
        <v>0</v>
      </c>
      <c r="Y174" s="16">
        <f t="shared" si="153"/>
        <v>0</v>
      </c>
      <c r="Z174" s="6">
        <f>IF(Dec!$E182&gt;0,VLOOKUP($A174,Dec!$O$4:$R$208,4,FALSE),0)</f>
        <v>0</v>
      </c>
      <c r="AA174" s="6">
        <f>IF(Dec!$E182&gt;0,VLOOKUP($A174,Dec!$O$4:$T$208,5,FALSE)+Dec!L$4/1000,0)</f>
        <v>0</v>
      </c>
      <c r="AB174" s="16">
        <f t="shared" si="154"/>
        <v>0</v>
      </c>
      <c r="AC174" s="6">
        <f>IF(Jan!$E182&gt;0,VLOOKUP($A174,Jan!$O$4:$R$208,4,FALSE),0)</f>
        <v>0</v>
      </c>
      <c r="AD174" s="6">
        <f>IF(Jan!$E182&gt;0,VLOOKUP($A174,Jan!$O$4:$T$208,5,FALSE)+Jan!L$4/1000,0)</f>
        <v>0</v>
      </c>
      <c r="AE174" s="16">
        <f t="shared" si="155"/>
        <v>0</v>
      </c>
      <c r="AF174" s="6">
        <f>IF(Feb!$E182&gt;0,VLOOKUP($A174,Feb!$O$4:$R$208,4,FALSE),0)</f>
        <v>0</v>
      </c>
      <c r="AG174" s="6">
        <f>IF(Feb!$E182&gt;0,VLOOKUP($A174,Feb!$O$4:$T$208,5,FALSE)+Feb!L$4/1000,0)</f>
        <v>0</v>
      </c>
      <c r="AH174" s="16">
        <f t="shared" si="156"/>
        <v>0</v>
      </c>
      <c r="AI174" s="6">
        <f>IF(Mar!$E182&gt;0,VLOOKUP($A174,Mar!$O$4:$R$208,4,FALSE),0)</f>
        <v>0</v>
      </c>
      <c r="AJ174" s="6">
        <f>IF(Mar!$E182&gt;0,VLOOKUP($A174,Mar!$O$4:$T$208,5,FALSE)+Mar!L$4/1000,0)</f>
        <v>0</v>
      </c>
      <c r="AK174" s="16">
        <f t="shared" si="182"/>
        <v>0</v>
      </c>
      <c r="AN174" s="67">
        <f t="shared" si="183"/>
        <v>0</v>
      </c>
      <c r="AQ174" s="1">
        <f t="shared" si="159"/>
        <v>0</v>
      </c>
      <c r="AR174" s="6">
        <f t="shared" si="160"/>
        <v>0</v>
      </c>
      <c r="AS174" s="6">
        <f t="shared" si="161"/>
        <v>0</v>
      </c>
      <c r="AT174" s="6">
        <f t="shared" si="162"/>
        <v>0</v>
      </c>
      <c r="AU174" s="6">
        <f t="shared" si="163"/>
        <v>0</v>
      </c>
      <c r="AV174" s="6">
        <f t="shared" si="164"/>
        <v>0</v>
      </c>
      <c r="AW174" s="6">
        <f t="shared" si="165"/>
        <v>0</v>
      </c>
      <c r="AX174" s="6">
        <f t="shared" si="166"/>
        <v>0</v>
      </c>
      <c r="AY174" s="6">
        <f t="shared" si="167"/>
        <v>0</v>
      </c>
      <c r="AZ174" s="6">
        <f t="shared" si="168"/>
        <v>0</v>
      </c>
      <c r="BA174" s="6">
        <f t="shared" si="169"/>
        <v>0</v>
      </c>
      <c r="BB174" s="6">
        <f t="shared" si="170"/>
        <v>0</v>
      </c>
      <c r="BC174" s="6">
        <f t="shared" si="171"/>
        <v>0</v>
      </c>
      <c r="BD174" s="6">
        <f t="shared" si="172"/>
        <v>0</v>
      </c>
      <c r="BE174" s="1">
        <f t="shared" si="173"/>
        <v>0</v>
      </c>
      <c r="BF174" s="1">
        <f t="shared" si="174"/>
        <v>0</v>
      </c>
      <c r="BG174" s="1">
        <f t="shared" si="175"/>
        <v>0</v>
      </c>
      <c r="BH174" s="1">
        <f t="shared" si="176"/>
        <v>0</v>
      </c>
      <c r="BI174" s="1">
        <f t="shared" si="177"/>
        <v>0</v>
      </c>
      <c r="BJ174" s="1">
        <f t="shared" si="178"/>
        <v>0</v>
      </c>
    </row>
    <row r="175" spans="2:62" x14ac:dyDescent="0.3">
      <c r="B175" s="6">
        <f>IF(Apr!$E180&gt;0,VLOOKUP($A175,Apr!$O$4:$T$211,4,FALSE),0)</f>
        <v>0</v>
      </c>
      <c r="C175" s="6">
        <f>IF(Apr!$E180&gt;0,VLOOKUP($A175,Apr!$O$4:$T$211,5,FALSE)+Apr!L$4/1000,0)</f>
        <v>0</v>
      </c>
      <c r="D175" s="16">
        <f t="shared" si="179"/>
        <v>0</v>
      </c>
      <c r="E175" s="6">
        <f>IF(May!$E179&gt;0,VLOOKUP($A175,May!$O$4:$T$210,4,FALSE),0)</f>
        <v>0</v>
      </c>
      <c r="F175" s="6">
        <f>IF(May!$E179&gt;0,VLOOKUP($A175,May!$O$4:$T$210,5,FALSE)+May!L$4/1000,0)</f>
        <v>0</v>
      </c>
      <c r="G175" s="16">
        <f t="shared" si="180"/>
        <v>0</v>
      </c>
      <c r="H175" s="6">
        <f>IF(Jun!$E185&gt;0,VLOOKUP($A175,Jun!$O$4:$R$210,4,FALSE),0)</f>
        <v>0</v>
      </c>
      <c r="I175" s="6">
        <f>IF(Jun!$E185&gt;0,VLOOKUP($A175,Jun!$O$4:$T$210,5,FALSE)+Jun!L$4/1000,0)</f>
        <v>0</v>
      </c>
      <c r="J175" s="16">
        <f t="shared" si="181"/>
        <v>0</v>
      </c>
      <c r="K175" s="6">
        <f>IF(Jul!$E182&gt;0,VLOOKUP($A175,Jul!$O$4:$R$207,4,FALSE),0)</f>
        <v>0</v>
      </c>
      <c r="L175" s="6">
        <f>IF(Jul!$E182&gt;0,VLOOKUP($A175,Jul!$O$4:$T$207,5,FALSE)+Jul!$L$4/1000,0)</f>
        <v>0</v>
      </c>
      <c r="M175" s="16">
        <f t="shared" si="149"/>
        <v>0</v>
      </c>
      <c r="N175" s="6">
        <f>IF(Aug!$E182&gt;0,VLOOKUP($A175,Aug!$O$4:$R$207,4,FALSE),0)</f>
        <v>0</v>
      </c>
      <c r="O175" s="6">
        <f>IF(Aug!$E182&gt;0,VLOOKUP($A175,Aug!$O$4:$T$207,5,FALSE)+Aug!L$4/1000,0)</f>
        <v>0</v>
      </c>
      <c r="P175" s="16">
        <f t="shared" si="150"/>
        <v>0</v>
      </c>
      <c r="Q175" s="6">
        <f>IF(Sep!$E182&gt;0,VLOOKUP($A175,Sep!$O$4:$R$207,4,FALSE),0)</f>
        <v>0</v>
      </c>
      <c r="R175" s="6">
        <f>IF(Sep!$E182&gt;0,VLOOKUP($A175,Sep!$O$4:$T$207,5,FALSE)+Sep!L$4/1000,0)</f>
        <v>0</v>
      </c>
      <c r="S175" s="16">
        <f t="shared" si="151"/>
        <v>0</v>
      </c>
      <c r="T175" s="6">
        <f>IF(Oct!$E182&gt;0,VLOOKUP($A175,Oct!$O$4:$R$207,4,FALSE),0)</f>
        <v>0</v>
      </c>
      <c r="U175" s="6">
        <f>IF(Oct!$E182&gt;0,VLOOKUP($A175,Oct!$O$4:$T$207,5,FALSE)+Oct!L$4/1000,0)</f>
        <v>0</v>
      </c>
      <c r="V175" s="16">
        <f t="shared" si="152"/>
        <v>0</v>
      </c>
      <c r="W175" s="6">
        <f>IF(Nov!$E183&gt;0,VLOOKUP($A175,Nov!$O$4:$R$208,4,FALSE),0)</f>
        <v>0</v>
      </c>
      <c r="X175" s="6">
        <f>IF(Nov!$E183&gt;0,VLOOKUP($A175,Nov!$O$4:$T$208,5,FALSE)+Nov!L$4/1000,0)</f>
        <v>0</v>
      </c>
      <c r="Y175" s="16">
        <f t="shared" si="153"/>
        <v>0</v>
      </c>
      <c r="Z175" s="6">
        <f>IF(Dec!$E183&gt;0,VLOOKUP($A175,Dec!$O$4:$R$208,4,FALSE),0)</f>
        <v>0</v>
      </c>
      <c r="AA175" s="6">
        <f>IF(Dec!$E183&gt;0,VLOOKUP($A175,Dec!$O$4:$T$208,5,FALSE)+Dec!L$4/1000,0)</f>
        <v>0</v>
      </c>
      <c r="AB175" s="16">
        <f t="shared" si="154"/>
        <v>0</v>
      </c>
      <c r="AC175" s="6">
        <f>IF(Jan!$E183&gt;0,VLOOKUP($A175,Jan!$O$4:$R$208,4,FALSE),0)</f>
        <v>0</v>
      </c>
      <c r="AD175" s="6">
        <f>IF(Jan!$E183&gt;0,VLOOKUP($A175,Jan!$O$4:$T$208,5,FALSE)+Jan!L$4/1000,0)</f>
        <v>0</v>
      </c>
      <c r="AE175" s="16">
        <f t="shared" si="155"/>
        <v>0</v>
      </c>
      <c r="AF175" s="6">
        <f>IF(Feb!$E183&gt;0,VLOOKUP($A175,Feb!$O$4:$R$208,4,FALSE),0)</f>
        <v>0</v>
      </c>
      <c r="AG175" s="6">
        <f>IF(Feb!$E183&gt;0,VLOOKUP($A175,Feb!$O$4:$T$208,5,FALSE)+Feb!L$4/1000,0)</f>
        <v>0</v>
      </c>
      <c r="AH175" s="16">
        <f t="shared" si="156"/>
        <v>0</v>
      </c>
      <c r="AI175" s="6">
        <f>IF(Mar!$E183&gt;0,VLOOKUP($A175,Mar!$O$4:$R$208,4,FALSE),0)</f>
        <v>0</v>
      </c>
      <c r="AJ175" s="6">
        <f>IF(Mar!$E183&gt;0,VLOOKUP($A175,Mar!$O$4:$T$208,5,FALSE)+Mar!L$4/1000,0)</f>
        <v>0</v>
      </c>
      <c r="AK175" s="16">
        <f t="shared" si="182"/>
        <v>0</v>
      </c>
      <c r="AN175" s="67">
        <f t="shared" si="183"/>
        <v>0</v>
      </c>
      <c r="AQ175" s="1">
        <f t="shared" si="159"/>
        <v>0</v>
      </c>
      <c r="AR175" s="6">
        <f t="shared" si="160"/>
        <v>0</v>
      </c>
      <c r="AS175" s="6">
        <f t="shared" si="161"/>
        <v>0</v>
      </c>
      <c r="AT175" s="6">
        <f t="shared" si="162"/>
        <v>0</v>
      </c>
      <c r="AU175" s="6">
        <f t="shared" si="163"/>
        <v>0</v>
      </c>
      <c r="AV175" s="6">
        <f t="shared" si="164"/>
        <v>0</v>
      </c>
      <c r="AW175" s="6">
        <f t="shared" si="165"/>
        <v>0</v>
      </c>
      <c r="AX175" s="6">
        <f t="shared" si="166"/>
        <v>0</v>
      </c>
      <c r="AY175" s="6">
        <f t="shared" si="167"/>
        <v>0</v>
      </c>
      <c r="AZ175" s="6">
        <f t="shared" si="168"/>
        <v>0</v>
      </c>
      <c r="BA175" s="6">
        <f t="shared" si="169"/>
        <v>0</v>
      </c>
      <c r="BB175" s="6">
        <f t="shared" si="170"/>
        <v>0</v>
      </c>
      <c r="BC175" s="6">
        <f t="shared" si="171"/>
        <v>0</v>
      </c>
      <c r="BD175" s="6">
        <f t="shared" si="172"/>
        <v>0</v>
      </c>
      <c r="BE175" s="1">
        <f t="shared" si="173"/>
        <v>0</v>
      </c>
      <c r="BF175" s="1">
        <f t="shared" si="174"/>
        <v>0</v>
      </c>
      <c r="BG175" s="1">
        <f t="shared" si="175"/>
        <v>0</v>
      </c>
      <c r="BH175" s="1">
        <f t="shared" si="176"/>
        <v>0</v>
      </c>
      <c r="BI175" s="1">
        <f t="shared" si="177"/>
        <v>0</v>
      </c>
      <c r="BJ175" s="1">
        <f t="shared" si="178"/>
        <v>0</v>
      </c>
    </row>
    <row r="176" spans="2:62" x14ac:dyDescent="0.3">
      <c r="B176" s="6">
        <f>IF(Apr!$E181&gt;0,VLOOKUP($A176,Apr!$O$4:$T$211,4,FALSE),0)</f>
        <v>0</v>
      </c>
      <c r="C176" s="6">
        <f>IF(Apr!$E181&gt;0,VLOOKUP($A176,Apr!$O$4:$T$211,5,FALSE)+Apr!L$4/1000,0)</f>
        <v>0</v>
      </c>
      <c r="D176" s="16">
        <f t="shared" si="179"/>
        <v>0</v>
      </c>
      <c r="E176" s="6">
        <f>IF(May!$E180&gt;0,VLOOKUP($A176,May!$O$4:$T$210,4,FALSE),0)</f>
        <v>0</v>
      </c>
      <c r="F176" s="6">
        <f>IF(May!$E180&gt;0,VLOOKUP($A176,May!$O$4:$T$210,5,FALSE)+May!L$4/1000,0)</f>
        <v>0</v>
      </c>
      <c r="G176" s="16">
        <f t="shared" si="180"/>
        <v>0</v>
      </c>
      <c r="H176" s="6">
        <f>IF(Jun!$E186&gt;0,VLOOKUP($A176,Jun!$O$4:$R$210,4,FALSE),0)</f>
        <v>0</v>
      </c>
      <c r="I176" s="6">
        <f>IF(Jun!$E186&gt;0,VLOOKUP($A176,Jun!$O$4:$T$210,5,FALSE)+Jun!L$4/1000,0)</f>
        <v>0</v>
      </c>
      <c r="J176" s="16">
        <f t="shared" si="181"/>
        <v>0</v>
      </c>
      <c r="K176" s="6">
        <f>IF(Jul!$E183&gt;0,VLOOKUP($A176,Jul!$O$4:$R$207,4,FALSE),0)</f>
        <v>0</v>
      </c>
      <c r="L176" s="6">
        <f>IF(Jul!$E183&gt;0,VLOOKUP($A176,Jul!$O$4:$T$207,5,FALSE)+Jul!$L$4/1000,0)</f>
        <v>0</v>
      </c>
      <c r="M176" s="16">
        <f t="shared" si="149"/>
        <v>0</v>
      </c>
      <c r="N176" s="6">
        <f>IF(Aug!$E183&gt;0,VLOOKUP($A176,Aug!$O$4:$R$207,4,FALSE),0)</f>
        <v>0</v>
      </c>
      <c r="O176" s="6">
        <f>IF(Aug!$E183&gt;0,VLOOKUP($A176,Aug!$O$4:$T$207,5,FALSE)+Aug!L$4/1000,0)</f>
        <v>0</v>
      </c>
      <c r="P176" s="16">
        <f t="shared" si="150"/>
        <v>0</v>
      </c>
      <c r="Q176" s="6">
        <f>IF(Sep!$E183&gt;0,VLOOKUP($A176,Sep!$O$4:$R$207,4,FALSE),0)</f>
        <v>0</v>
      </c>
      <c r="R176" s="6">
        <f>IF(Sep!$E183&gt;0,VLOOKUP($A176,Sep!$O$4:$T$207,5,FALSE)+Sep!L$4/1000,0)</f>
        <v>0</v>
      </c>
      <c r="S176" s="16">
        <f t="shared" si="151"/>
        <v>0</v>
      </c>
      <c r="T176" s="6">
        <f>IF(Oct!$E183&gt;0,VLOOKUP($A176,Oct!$O$4:$R$207,4,FALSE),0)</f>
        <v>0</v>
      </c>
      <c r="U176" s="6">
        <f>IF(Oct!$E183&gt;0,VLOOKUP($A176,Oct!$O$4:$T$207,5,FALSE)+Oct!L$4/1000,0)</f>
        <v>0</v>
      </c>
      <c r="V176" s="16">
        <f t="shared" si="152"/>
        <v>0</v>
      </c>
      <c r="W176" s="6">
        <f>IF(Nov!$E184&gt;0,VLOOKUP($A176,Nov!$O$4:$R$208,4,FALSE),0)</f>
        <v>0</v>
      </c>
      <c r="X176" s="6">
        <f>IF(Nov!$E184&gt;0,VLOOKUP($A176,Nov!$O$4:$T$208,5,FALSE)+Nov!L$4/1000,0)</f>
        <v>0</v>
      </c>
      <c r="Y176" s="16">
        <f t="shared" si="153"/>
        <v>0</v>
      </c>
      <c r="Z176" s="6">
        <f>IF(Dec!$E184&gt;0,VLOOKUP($A176,Dec!$O$4:$R$208,4,FALSE),0)</f>
        <v>0</v>
      </c>
      <c r="AA176" s="6">
        <f>IF(Dec!$E184&gt;0,VLOOKUP($A176,Dec!$O$4:$T$208,5,FALSE)+Dec!L$4/1000,0)</f>
        <v>0</v>
      </c>
      <c r="AB176" s="16">
        <f t="shared" si="154"/>
        <v>0</v>
      </c>
      <c r="AC176" s="6">
        <f>IF(Jan!$E184&gt;0,VLOOKUP($A176,Jan!$O$4:$R$208,4,FALSE),0)</f>
        <v>0</v>
      </c>
      <c r="AD176" s="6">
        <f>IF(Jan!$E184&gt;0,VLOOKUP($A176,Jan!$O$4:$T$208,5,FALSE)+Jan!L$4/1000,0)</f>
        <v>0</v>
      </c>
      <c r="AE176" s="16">
        <f t="shared" si="155"/>
        <v>0</v>
      </c>
      <c r="AF176" s="6">
        <f>IF(Feb!$E184&gt;0,VLOOKUP($A176,Feb!$O$4:$R$208,4,FALSE),0)</f>
        <v>0</v>
      </c>
      <c r="AG176" s="6">
        <f>IF(Feb!$E184&gt;0,VLOOKUP($A176,Feb!$O$4:$T$208,5,FALSE)+Feb!L$4/1000,0)</f>
        <v>0</v>
      </c>
      <c r="AH176" s="16">
        <f t="shared" si="156"/>
        <v>0</v>
      </c>
      <c r="AI176" s="6">
        <f>IF(Mar!$E184&gt;0,VLOOKUP($A176,Mar!$O$4:$R$208,4,FALSE),0)</f>
        <v>0</v>
      </c>
      <c r="AJ176" s="6">
        <f>IF(Mar!$E184&gt;0,VLOOKUP($A176,Mar!$O$4:$T$208,5,FALSE)+Mar!L$4/1000,0)</f>
        <v>0</v>
      </c>
      <c r="AK176" s="16">
        <f t="shared" si="182"/>
        <v>0</v>
      </c>
      <c r="AN176" s="67">
        <f t="shared" si="183"/>
        <v>0</v>
      </c>
      <c r="AQ176" s="1">
        <f t="shared" si="159"/>
        <v>0</v>
      </c>
      <c r="AR176" s="6">
        <f t="shared" si="160"/>
        <v>0</v>
      </c>
      <c r="AS176" s="6">
        <f t="shared" si="161"/>
        <v>0</v>
      </c>
      <c r="AT176" s="6">
        <f t="shared" si="162"/>
        <v>0</v>
      </c>
      <c r="AU176" s="6">
        <f t="shared" si="163"/>
        <v>0</v>
      </c>
      <c r="AV176" s="6">
        <f t="shared" si="164"/>
        <v>0</v>
      </c>
      <c r="AW176" s="6">
        <f t="shared" si="165"/>
        <v>0</v>
      </c>
      <c r="AX176" s="6">
        <f t="shared" si="166"/>
        <v>0</v>
      </c>
      <c r="AY176" s="6">
        <f t="shared" si="167"/>
        <v>0</v>
      </c>
      <c r="AZ176" s="6">
        <f t="shared" si="168"/>
        <v>0</v>
      </c>
      <c r="BA176" s="6">
        <f t="shared" si="169"/>
        <v>0</v>
      </c>
      <c r="BB176" s="6">
        <f t="shared" si="170"/>
        <v>0</v>
      </c>
      <c r="BC176" s="6">
        <f t="shared" si="171"/>
        <v>0</v>
      </c>
      <c r="BD176" s="6">
        <f t="shared" si="172"/>
        <v>0</v>
      </c>
      <c r="BE176" s="1">
        <f t="shared" si="173"/>
        <v>0</v>
      </c>
      <c r="BF176" s="1">
        <f t="shared" si="174"/>
        <v>0</v>
      </c>
      <c r="BG176" s="1">
        <f t="shared" si="175"/>
        <v>0</v>
      </c>
      <c r="BH176" s="1">
        <f t="shared" si="176"/>
        <v>0</v>
      </c>
      <c r="BI176" s="1">
        <f t="shared" si="177"/>
        <v>0</v>
      </c>
      <c r="BJ176" s="1">
        <f t="shared" si="178"/>
        <v>0</v>
      </c>
    </row>
    <row r="177" spans="2:62" x14ac:dyDescent="0.3">
      <c r="B177" s="6">
        <f>IF(Apr!$E182&gt;0,VLOOKUP($A177,Apr!$O$4:$T$211,4,FALSE),0)</f>
        <v>0</v>
      </c>
      <c r="C177" s="6">
        <f>IF(Apr!$E182&gt;0,VLOOKUP($A177,Apr!$O$4:$T$211,5,FALSE)+Apr!L$4/1000,0)</f>
        <v>0</v>
      </c>
      <c r="D177" s="16">
        <f t="shared" si="179"/>
        <v>0</v>
      </c>
      <c r="E177" s="6">
        <f>IF(May!$E181&gt;0,VLOOKUP($A177,May!$O$4:$T$210,4,FALSE),0)</f>
        <v>0</v>
      </c>
      <c r="F177" s="6">
        <f>IF(May!$E181&gt;0,VLOOKUP($A177,May!$O$4:$T$210,5,FALSE)+May!L$4/1000,0)</f>
        <v>0</v>
      </c>
      <c r="G177" s="16">
        <f t="shared" si="180"/>
        <v>0</v>
      </c>
      <c r="H177" s="6">
        <f>IF(Jun!$E187&gt;0,VLOOKUP($A177,Jun!$O$4:$R$210,4,FALSE),0)</f>
        <v>0</v>
      </c>
      <c r="I177" s="6">
        <f>IF(Jun!$E187&gt;0,VLOOKUP($A177,Jun!$O$4:$T$210,5,FALSE)+Jun!L$4/1000,0)</f>
        <v>0</v>
      </c>
      <c r="J177" s="16">
        <f t="shared" si="181"/>
        <v>0</v>
      </c>
      <c r="K177" s="6">
        <f>IF(Jul!$E184&gt;0,VLOOKUP($A177,Jul!$O$4:$R$207,4,FALSE),0)</f>
        <v>0</v>
      </c>
      <c r="L177" s="6">
        <f>IF(Jul!$E184&gt;0,VLOOKUP($A177,Jul!$O$4:$T$207,5,FALSE)+Jul!$L$4/1000,0)</f>
        <v>0</v>
      </c>
      <c r="M177" s="16">
        <f t="shared" si="149"/>
        <v>0</v>
      </c>
      <c r="N177" s="6">
        <f>IF(Aug!$E184&gt;0,VLOOKUP($A177,Aug!$O$4:$R$207,4,FALSE),0)</f>
        <v>0</v>
      </c>
      <c r="O177" s="6">
        <f>IF(Aug!$E184&gt;0,VLOOKUP($A177,Aug!$O$4:$T$207,5,FALSE)+Aug!L$4/1000,0)</f>
        <v>0</v>
      </c>
      <c r="P177" s="16">
        <f t="shared" si="150"/>
        <v>0</v>
      </c>
      <c r="Q177" s="6">
        <f>IF(Sep!$E184&gt;0,VLOOKUP($A177,Sep!$O$4:$R$207,4,FALSE),0)</f>
        <v>0</v>
      </c>
      <c r="R177" s="6">
        <f>IF(Sep!$E184&gt;0,VLOOKUP($A177,Sep!$O$4:$T$207,5,FALSE)+Sep!L$4/1000,0)</f>
        <v>0</v>
      </c>
      <c r="S177" s="16">
        <f t="shared" si="151"/>
        <v>0</v>
      </c>
      <c r="T177" s="6">
        <f>IF(Oct!$E184&gt;0,VLOOKUP($A177,Oct!$O$4:$R$207,4,FALSE),0)</f>
        <v>0</v>
      </c>
      <c r="U177" s="6">
        <f>IF(Oct!$E184&gt;0,VLOOKUP($A177,Oct!$O$4:$T$207,5,FALSE)+Oct!L$4/1000,0)</f>
        <v>0</v>
      </c>
      <c r="V177" s="16">
        <f t="shared" si="152"/>
        <v>0</v>
      </c>
      <c r="W177" s="6">
        <f>IF(Nov!$E185&gt;0,VLOOKUP($A177,Nov!$O$4:$R$208,4,FALSE),0)</f>
        <v>0</v>
      </c>
      <c r="X177" s="6">
        <f>IF(Nov!$E185&gt;0,VLOOKUP($A177,Nov!$O$4:$T$208,5,FALSE)+Nov!L$4/1000,0)</f>
        <v>0</v>
      </c>
      <c r="Y177" s="16">
        <f t="shared" si="153"/>
        <v>0</v>
      </c>
      <c r="Z177" s="6">
        <f>IF(Dec!$E185&gt;0,VLOOKUP($A177,Dec!$O$4:$R$208,4,FALSE),0)</f>
        <v>0</v>
      </c>
      <c r="AA177" s="6">
        <f>IF(Dec!$E185&gt;0,VLOOKUP($A177,Dec!$O$4:$T$208,5,FALSE)+Dec!L$4/1000,0)</f>
        <v>0</v>
      </c>
      <c r="AB177" s="16">
        <f t="shared" si="154"/>
        <v>0</v>
      </c>
      <c r="AC177" s="6">
        <f>IF(Jan!$E185&gt;0,VLOOKUP($A177,Jan!$O$4:$R$208,4,FALSE),0)</f>
        <v>0</v>
      </c>
      <c r="AD177" s="6">
        <f>IF(Jan!$E185&gt;0,VLOOKUP($A177,Jan!$O$4:$T$208,5,FALSE)+Jan!L$4/1000,0)</f>
        <v>0</v>
      </c>
      <c r="AE177" s="16">
        <f t="shared" si="155"/>
        <v>0</v>
      </c>
      <c r="AF177" s="6">
        <f>IF(Feb!$E185&gt;0,VLOOKUP($A177,Feb!$O$4:$R$208,4,FALSE),0)</f>
        <v>0</v>
      </c>
      <c r="AG177" s="6">
        <f>IF(Feb!$E185&gt;0,VLOOKUP($A177,Feb!$O$4:$T$208,5,FALSE)+Feb!L$4/1000,0)</f>
        <v>0</v>
      </c>
      <c r="AH177" s="16">
        <f t="shared" si="156"/>
        <v>0</v>
      </c>
      <c r="AI177" s="6">
        <f>IF(Mar!$E185&gt;0,VLOOKUP($A177,Mar!$O$4:$R$208,4,FALSE),0)</f>
        <v>0</v>
      </c>
      <c r="AJ177" s="6">
        <f>IF(Mar!$E185&gt;0,VLOOKUP($A177,Mar!$O$4:$T$208,5,FALSE)+Mar!L$4/1000,0)</f>
        <v>0</v>
      </c>
      <c r="AK177" s="16">
        <f t="shared" si="182"/>
        <v>0</v>
      </c>
      <c r="AN177" s="67">
        <f t="shared" si="183"/>
        <v>0</v>
      </c>
      <c r="AQ177" s="1">
        <f t="shared" si="159"/>
        <v>0</v>
      </c>
      <c r="AR177" s="6">
        <f t="shared" si="160"/>
        <v>0</v>
      </c>
      <c r="AS177" s="6">
        <f t="shared" si="161"/>
        <v>0</v>
      </c>
      <c r="AT177" s="6">
        <f t="shared" si="162"/>
        <v>0</v>
      </c>
      <c r="AU177" s="6">
        <f t="shared" si="163"/>
        <v>0</v>
      </c>
      <c r="AV177" s="6">
        <f t="shared" si="164"/>
        <v>0</v>
      </c>
      <c r="AW177" s="6">
        <f t="shared" si="165"/>
        <v>0</v>
      </c>
      <c r="AX177" s="6">
        <f t="shared" si="166"/>
        <v>0</v>
      </c>
      <c r="AY177" s="6">
        <f t="shared" si="167"/>
        <v>0</v>
      </c>
      <c r="AZ177" s="6">
        <f t="shared" si="168"/>
        <v>0</v>
      </c>
      <c r="BA177" s="6">
        <f t="shared" si="169"/>
        <v>0</v>
      </c>
      <c r="BB177" s="6">
        <f t="shared" si="170"/>
        <v>0</v>
      </c>
      <c r="BC177" s="6">
        <f t="shared" si="171"/>
        <v>0</v>
      </c>
      <c r="BD177" s="6">
        <f t="shared" si="172"/>
        <v>0</v>
      </c>
      <c r="BE177" s="1">
        <f t="shared" si="173"/>
        <v>0</v>
      </c>
      <c r="BF177" s="1">
        <f t="shared" si="174"/>
        <v>0</v>
      </c>
      <c r="BG177" s="1">
        <f t="shared" si="175"/>
        <v>0</v>
      </c>
      <c r="BH177" s="1">
        <f t="shared" si="176"/>
        <v>0</v>
      </c>
      <c r="BI177" s="1">
        <f t="shared" si="177"/>
        <v>0</v>
      </c>
      <c r="BJ177" s="1">
        <f t="shared" si="178"/>
        <v>0</v>
      </c>
    </row>
    <row r="178" spans="2:62" x14ac:dyDescent="0.3">
      <c r="B178" s="6">
        <f>IF(Apr!$E183&gt;0,VLOOKUP($A178,Apr!$O$4:$T$211,4,FALSE),0)</f>
        <v>0</v>
      </c>
      <c r="C178" s="6">
        <f>IF(Apr!$E183&gt;0,VLOOKUP($A178,Apr!$O$4:$T$211,5,FALSE)+Apr!L$4/1000,0)</f>
        <v>0</v>
      </c>
      <c r="D178" s="16">
        <f t="shared" si="179"/>
        <v>0</v>
      </c>
      <c r="E178" s="6">
        <f>IF(May!$E182&gt;0,VLOOKUP($A178,May!$O$4:$T$210,4,FALSE),0)</f>
        <v>0</v>
      </c>
      <c r="F178" s="6">
        <f>IF(May!$E182&gt;0,VLOOKUP($A178,May!$O$4:$T$210,5,FALSE)+May!L$4/1000,0)</f>
        <v>0</v>
      </c>
      <c r="G178" s="16">
        <f t="shared" si="180"/>
        <v>0</v>
      </c>
      <c r="H178" s="6">
        <f>IF(Jun!$E188&gt;0,VLOOKUP($A178,Jun!$O$4:$R$210,4,FALSE),0)</f>
        <v>0</v>
      </c>
      <c r="I178" s="6">
        <f>IF(Jun!$E188&gt;0,VLOOKUP($A178,Jun!$O$4:$T$210,5,FALSE)+Jun!L$4/1000,0)</f>
        <v>0</v>
      </c>
      <c r="J178" s="16">
        <f t="shared" si="181"/>
        <v>0</v>
      </c>
      <c r="K178" s="6">
        <f>IF(Jul!$E185&gt;0,VLOOKUP($A178,Jul!$O$4:$R$207,4,FALSE),0)</f>
        <v>0</v>
      </c>
      <c r="L178" s="6">
        <f>IF(Jul!$E185&gt;0,VLOOKUP($A178,Jul!$O$4:$T$207,5,FALSE)+Jul!$L$4/1000,0)</f>
        <v>0</v>
      </c>
      <c r="M178" s="16">
        <f t="shared" si="149"/>
        <v>0</v>
      </c>
      <c r="N178" s="6">
        <f>IF(Aug!$E185&gt;0,VLOOKUP($A178,Aug!$O$4:$R$207,4,FALSE),0)</f>
        <v>0</v>
      </c>
      <c r="O178" s="6">
        <f>IF(Aug!$E185&gt;0,VLOOKUP($A178,Aug!$O$4:$T$207,5,FALSE)+Aug!L$4/1000,0)</f>
        <v>0</v>
      </c>
      <c r="P178" s="16">
        <f t="shared" si="150"/>
        <v>0</v>
      </c>
      <c r="Q178" s="6">
        <f>IF(Sep!$E185&gt;0,VLOOKUP($A178,Sep!$O$4:$R$207,4,FALSE),0)</f>
        <v>0</v>
      </c>
      <c r="R178" s="6">
        <f>IF(Sep!$E185&gt;0,VLOOKUP($A178,Sep!$O$4:$T$207,5,FALSE)+Sep!L$4/1000,0)</f>
        <v>0</v>
      </c>
      <c r="S178" s="16">
        <f t="shared" si="151"/>
        <v>0</v>
      </c>
      <c r="T178" s="6">
        <f>IF(Oct!$E185&gt;0,VLOOKUP($A178,Oct!$O$4:$R$207,4,FALSE),0)</f>
        <v>0</v>
      </c>
      <c r="U178" s="6">
        <f>IF(Oct!$E185&gt;0,VLOOKUP($A178,Oct!$O$4:$T$207,5,FALSE)+Oct!L$4/1000,0)</f>
        <v>0</v>
      </c>
      <c r="V178" s="16">
        <f t="shared" si="152"/>
        <v>0</v>
      </c>
      <c r="W178" s="6">
        <f>IF(Nov!$E186&gt;0,VLOOKUP($A178,Nov!$O$4:$R$208,4,FALSE),0)</f>
        <v>0</v>
      </c>
      <c r="X178" s="6">
        <f>IF(Nov!$E186&gt;0,VLOOKUP($A178,Nov!$O$4:$T$208,5,FALSE)+Nov!L$4/1000,0)</f>
        <v>0</v>
      </c>
      <c r="Y178" s="16">
        <f t="shared" si="153"/>
        <v>0</v>
      </c>
      <c r="Z178" s="6">
        <f>IF(Dec!$E186&gt;0,VLOOKUP($A178,Dec!$O$4:$R$208,4,FALSE),0)</f>
        <v>0</v>
      </c>
      <c r="AA178" s="6">
        <f>IF(Dec!$E186&gt;0,VLOOKUP($A178,Dec!$O$4:$T$208,5,FALSE)+Dec!L$4/1000,0)</f>
        <v>0</v>
      </c>
      <c r="AB178" s="16">
        <f t="shared" si="154"/>
        <v>0</v>
      </c>
      <c r="AC178" s="6">
        <f>IF(Jan!$E186&gt;0,VLOOKUP($A178,Jan!$O$4:$R$208,4,FALSE),0)</f>
        <v>0</v>
      </c>
      <c r="AD178" s="6">
        <f>IF(Jan!$E186&gt;0,VLOOKUP($A178,Jan!$O$4:$T$208,5,FALSE)+Jan!L$4/1000,0)</f>
        <v>0</v>
      </c>
      <c r="AE178" s="16">
        <f t="shared" si="155"/>
        <v>0</v>
      </c>
      <c r="AF178" s="6">
        <f>IF(Feb!$E186&gt;0,VLOOKUP($A178,Feb!$O$4:$R$208,4,FALSE),0)</f>
        <v>0</v>
      </c>
      <c r="AG178" s="6">
        <f>IF(Feb!$E186&gt;0,VLOOKUP($A178,Feb!$O$4:$T$208,5,FALSE)+Feb!L$4/1000,0)</f>
        <v>0</v>
      </c>
      <c r="AH178" s="16">
        <f t="shared" si="156"/>
        <v>0</v>
      </c>
      <c r="AI178" s="6">
        <f>IF(Mar!$E186&gt;0,VLOOKUP($A178,Mar!$O$4:$R$208,4,FALSE),0)</f>
        <v>0</v>
      </c>
      <c r="AJ178" s="6">
        <f>IF(Mar!$E186&gt;0,VLOOKUP($A178,Mar!$O$4:$T$208,5,FALSE)+Mar!L$4/1000,0)</f>
        <v>0</v>
      </c>
      <c r="AK178" s="16">
        <f t="shared" si="182"/>
        <v>0</v>
      </c>
      <c r="AN178" s="67">
        <f t="shared" si="183"/>
        <v>0</v>
      </c>
      <c r="AQ178" s="1">
        <f t="shared" si="159"/>
        <v>0</v>
      </c>
      <c r="AR178" s="6">
        <f t="shared" si="160"/>
        <v>0</v>
      </c>
      <c r="AS178" s="6">
        <f t="shared" si="161"/>
        <v>0</v>
      </c>
      <c r="AT178" s="6">
        <f t="shared" si="162"/>
        <v>0</v>
      </c>
      <c r="AU178" s="6">
        <f t="shared" si="163"/>
        <v>0</v>
      </c>
      <c r="AV178" s="6">
        <f t="shared" si="164"/>
        <v>0</v>
      </c>
      <c r="AW178" s="6">
        <f t="shared" si="165"/>
        <v>0</v>
      </c>
      <c r="AX178" s="6">
        <f t="shared" si="166"/>
        <v>0</v>
      </c>
      <c r="AY178" s="6">
        <f t="shared" si="167"/>
        <v>0</v>
      </c>
      <c r="AZ178" s="6">
        <f t="shared" si="168"/>
        <v>0</v>
      </c>
      <c r="BA178" s="6">
        <f t="shared" si="169"/>
        <v>0</v>
      </c>
      <c r="BB178" s="6">
        <f t="shared" si="170"/>
        <v>0</v>
      </c>
      <c r="BC178" s="6">
        <f t="shared" si="171"/>
        <v>0</v>
      </c>
      <c r="BD178" s="6">
        <f t="shared" si="172"/>
        <v>0</v>
      </c>
      <c r="BE178" s="1">
        <f t="shared" si="173"/>
        <v>0</v>
      </c>
      <c r="BF178" s="1">
        <f t="shared" si="174"/>
        <v>0</v>
      </c>
      <c r="BG178" s="1">
        <f t="shared" si="175"/>
        <v>0</v>
      </c>
      <c r="BH178" s="1">
        <f t="shared" si="176"/>
        <v>0</v>
      </c>
      <c r="BI178" s="1">
        <f t="shared" si="177"/>
        <v>0</v>
      </c>
      <c r="BJ178" s="1">
        <f t="shared" si="178"/>
        <v>0</v>
      </c>
    </row>
    <row r="179" spans="2:62" x14ac:dyDescent="0.3">
      <c r="B179" s="6">
        <f>IF(Apr!$E184&gt;0,VLOOKUP($A179,Apr!$O$4:$T$211,4,FALSE),0)</f>
        <v>0</v>
      </c>
      <c r="C179" s="6">
        <f>IF(Apr!$E184&gt;0,VLOOKUP($A179,Apr!$O$4:$T$211,5,FALSE)+Apr!L$4/1000,0)</f>
        <v>0</v>
      </c>
      <c r="D179" s="16">
        <f t="shared" si="179"/>
        <v>0</v>
      </c>
      <c r="E179" s="6">
        <f>IF(May!$E183&gt;0,VLOOKUP($A179,May!$O$4:$T$210,4,FALSE),0)</f>
        <v>0</v>
      </c>
      <c r="F179" s="6">
        <f>IF(May!$E183&gt;0,VLOOKUP($A179,May!$O$4:$T$210,5,FALSE)+May!L$4/1000,0)</f>
        <v>0</v>
      </c>
      <c r="G179" s="16">
        <f t="shared" si="180"/>
        <v>0</v>
      </c>
      <c r="H179" s="6">
        <f>IF(Jun!$E189&gt;0,VLOOKUP($A179,Jun!$O$4:$R$210,4,FALSE),0)</f>
        <v>0</v>
      </c>
      <c r="I179" s="6">
        <f>IF(Jun!$E189&gt;0,VLOOKUP($A179,Jun!$O$4:$T$210,5,FALSE)+Jun!L$4/1000,0)</f>
        <v>0</v>
      </c>
      <c r="J179" s="16">
        <f t="shared" si="181"/>
        <v>0</v>
      </c>
      <c r="K179" s="6">
        <f>IF(Jul!$E186&gt;0,VLOOKUP($A179,Jul!$O$4:$R$207,4,FALSE),0)</f>
        <v>0</v>
      </c>
      <c r="L179" s="6">
        <f>IF(Jul!$E186&gt;0,VLOOKUP($A179,Jul!$O$4:$T$207,5,FALSE)+Jul!$L$4/1000,0)</f>
        <v>0</v>
      </c>
      <c r="M179" s="16">
        <f t="shared" si="149"/>
        <v>0</v>
      </c>
      <c r="N179" s="6">
        <f>IF(Aug!$E186&gt;0,VLOOKUP($A179,Aug!$O$4:$R$207,4,FALSE),0)</f>
        <v>0</v>
      </c>
      <c r="O179" s="6">
        <f>IF(Aug!$E186&gt;0,VLOOKUP($A179,Aug!$O$4:$T$207,5,FALSE)+Aug!L$4/1000,0)</f>
        <v>0</v>
      </c>
      <c r="P179" s="16">
        <f t="shared" si="150"/>
        <v>0</v>
      </c>
      <c r="Q179" s="6">
        <f>IF(Sep!$E186&gt;0,VLOOKUP($A179,Sep!$O$4:$R$207,4,FALSE),0)</f>
        <v>0</v>
      </c>
      <c r="R179" s="6">
        <f>IF(Sep!$E186&gt;0,VLOOKUP($A179,Sep!$O$4:$T$207,5,FALSE)+Sep!L$4/1000,0)</f>
        <v>0</v>
      </c>
      <c r="S179" s="16">
        <f t="shared" si="151"/>
        <v>0</v>
      </c>
      <c r="T179" s="6">
        <f>IF(Oct!$E186&gt;0,VLOOKUP($A179,Oct!$O$4:$R$207,4,FALSE),0)</f>
        <v>0</v>
      </c>
      <c r="U179" s="6">
        <f>IF(Oct!$E186&gt;0,VLOOKUP($A179,Oct!$O$4:$T$207,5,FALSE)+Oct!L$4/1000,0)</f>
        <v>0</v>
      </c>
      <c r="V179" s="16">
        <f t="shared" si="152"/>
        <v>0</v>
      </c>
      <c r="W179" s="6">
        <f>IF(Nov!$E187&gt;0,VLOOKUP($A179,Nov!$O$4:$R$208,4,FALSE),0)</f>
        <v>0</v>
      </c>
      <c r="X179" s="6">
        <f>IF(Nov!$E187&gt;0,VLOOKUP($A179,Nov!$O$4:$T$208,5,FALSE)+Nov!L$4/1000,0)</f>
        <v>0</v>
      </c>
      <c r="Y179" s="16">
        <f t="shared" si="153"/>
        <v>0</v>
      </c>
      <c r="Z179" s="6">
        <f>IF(Dec!$E187&gt;0,VLOOKUP($A179,Dec!$O$4:$R$208,4,FALSE),0)</f>
        <v>0</v>
      </c>
      <c r="AA179" s="6">
        <f>IF(Dec!$E187&gt;0,VLOOKUP($A179,Dec!$O$4:$T$208,5,FALSE)+Dec!L$4/1000,0)</f>
        <v>0</v>
      </c>
      <c r="AB179" s="16">
        <f t="shared" si="154"/>
        <v>0</v>
      </c>
      <c r="AC179" s="6">
        <f>IF(Jan!$E187&gt;0,VLOOKUP($A179,Jan!$O$4:$R$208,4,FALSE),0)</f>
        <v>0</v>
      </c>
      <c r="AD179" s="6">
        <f>IF(Jan!$E187&gt;0,VLOOKUP($A179,Jan!$O$4:$T$208,5,FALSE)+Jan!L$4/1000,0)</f>
        <v>0</v>
      </c>
      <c r="AE179" s="16">
        <f t="shared" si="155"/>
        <v>0</v>
      </c>
      <c r="AF179" s="6">
        <f>IF(Feb!$E187&gt;0,VLOOKUP($A179,Feb!$O$4:$R$208,4,FALSE),0)</f>
        <v>0</v>
      </c>
      <c r="AG179" s="6">
        <f>IF(Feb!$E187&gt;0,VLOOKUP($A179,Feb!$O$4:$T$208,5,FALSE)+Feb!L$4/1000,0)</f>
        <v>0</v>
      </c>
      <c r="AH179" s="16">
        <f t="shared" si="156"/>
        <v>0</v>
      </c>
      <c r="AI179" s="6">
        <f>IF(Mar!$E187&gt;0,VLOOKUP($A179,Mar!$O$4:$R$208,4,FALSE),0)</f>
        <v>0</v>
      </c>
      <c r="AJ179" s="6">
        <f>IF(Mar!$E187&gt;0,VLOOKUP($A179,Mar!$O$4:$T$208,5,FALSE)+Mar!L$4/1000,0)</f>
        <v>0</v>
      </c>
      <c r="AK179" s="16">
        <f t="shared" si="182"/>
        <v>0</v>
      </c>
      <c r="AN179" s="67">
        <f t="shared" si="183"/>
        <v>0</v>
      </c>
      <c r="AQ179" s="1">
        <f t="shared" si="159"/>
        <v>0</v>
      </c>
      <c r="AR179" s="6">
        <f t="shared" si="160"/>
        <v>0</v>
      </c>
      <c r="AS179" s="6">
        <f t="shared" si="161"/>
        <v>0</v>
      </c>
      <c r="AT179" s="6">
        <f t="shared" si="162"/>
        <v>0</v>
      </c>
      <c r="AU179" s="6">
        <f t="shared" si="163"/>
        <v>0</v>
      </c>
      <c r="AV179" s="6">
        <f t="shared" si="164"/>
        <v>0</v>
      </c>
      <c r="AW179" s="6">
        <f t="shared" si="165"/>
        <v>0</v>
      </c>
      <c r="AX179" s="6">
        <f t="shared" si="166"/>
        <v>0</v>
      </c>
      <c r="AY179" s="6">
        <f t="shared" si="167"/>
        <v>0</v>
      </c>
      <c r="AZ179" s="6">
        <f t="shared" si="168"/>
        <v>0</v>
      </c>
      <c r="BA179" s="6">
        <f t="shared" si="169"/>
        <v>0</v>
      </c>
      <c r="BB179" s="6">
        <f t="shared" si="170"/>
        <v>0</v>
      </c>
      <c r="BC179" s="6">
        <f t="shared" si="171"/>
        <v>0</v>
      </c>
      <c r="BD179" s="6">
        <f t="shared" si="172"/>
        <v>0</v>
      </c>
      <c r="BE179" s="1">
        <f t="shared" si="173"/>
        <v>0</v>
      </c>
      <c r="BF179" s="1">
        <f t="shared" si="174"/>
        <v>0</v>
      </c>
      <c r="BG179" s="1">
        <f t="shared" si="175"/>
        <v>0</v>
      </c>
      <c r="BH179" s="1">
        <f t="shared" si="176"/>
        <v>0</v>
      </c>
      <c r="BI179" s="1">
        <f t="shared" si="177"/>
        <v>0</v>
      </c>
      <c r="BJ179" s="1">
        <f t="shared" si="178"/>
        <v>0</v>
      </c>
    </row>
    <row r="180" spans="2:62" x14ac:dyDescent="0.3">
      <c r="B180" s="6">
        <f>IF(Apr!$E185&gt;0,VLOOKUP($A180,Apr!$O$4:$T$211,4,FALSE),0)</f>
        <v>0</v>
      </c>
      <c r="C180" s="6">
        <f>IF(Apr!$E185&gt;0,VLOOKUP($A180,Apr!$O$4:$T$211,5,FALSE)+Apr!L$4/1000,0)</f>
        <v>0</v>
      </c>
      <c r="D180" s="16">
        <f t="shared" si="179"/>
        <v>0</v>
      </c>
      <c r="E180" s="6">
        <f>IF(May!$E184&gt;0,VLOOKUP($A180,May!$O$4:$T$210,4,FALSE),0)</f>
        <v>0</v>
      </c>
      <c r="F180" s="6">
        <f>IF(May!$E184&gt;0,VLOOKUP($A180,May!$O$4:$T$210,5,FALSE)+May!L$4/1000,0)</f>
        <v>0</v>
      </c>
      <c r="G180" s="16">
        <f t="shared" si="180"/>
        <v>0</v>
      </c>
      <c r="H180" s="6">
        <f>IF(Jun!$E190&gt;0,VLOOKUP($A180,Jun!$O$4:$R$210,4,FALSE),0)</f>
        <v>0</v>
      </c>
      <c r="I180" s="6">
        <f>IF(Jun!$E190&gt;0,VLOOKUP($A180,Jun!$O$4:$T$210,5,FALSE)+Jun!L$4/1000,0)</f>
        <v>0</v>
      </c>
      <c r="J180" s="16">
        <f t="shared" si="181"/>
        <v>0</v>
      </c>
      <c r="K180" s="6">
        <f>IF(Jul!$E187&gt;0,VLOOKUP($A180,Jul!$O$4:$R$207,4,FALSE),0)</f>
        <v>0</v>
      </c>
      <c r="L180" s="6">
        <f>IF(Jul!$E187&gt;0,VLOOKUP($A180,Jul!$O$4:$T$207,5,FALSE)+Jul!$L$4/1000,0)</f>
        <v>0</v>
      </c>
      <c r="M180" s="16">
        <f t="shared" si="149"/>
        <v>0</v>
      </c>
      <c r="N180" s="6">
        <f>IF(Aug!$E187&gt;0,VLOOKUP($A180,Aug!$O$4:$R$207,4,FALSE),0)</f>
        <v>0</v>
      </c>
      <c r="O180" s="6">
        <f>IF(Aug!$E187&gt;0,VLOOKUP($A180,Aug!$O$4:$T$207,5,FALSE)+Aug!L$4/1000,0)</f>
        <v>0</v>
      </c>
      <c r="P180" s="16">
        <f t="shared" si="150"/>
        <v>0</v>
      </c>
      <c r="Q180" s="6">
        <f>IF(Sep!$E187&gt;0,VLOOKUP($A180,Sep!$O$4:$R$207,4,FALSE),0)</f>
        <v>0</v>
      </c>
      <c r="R180" s="6">
        <f>IF(Sep!$E187&gt;0,VLOOKUP($A180,Sep!$O$4:$T$207,5,FALSE)+Sep!L$4/1000,0)</f>
        <v>0</v>
      </c>
      <c r="S180" s="16">
        <f t="shared" si="151"/>
        <v>0</v>
      </c>
      <c r="T180" s="6">
        <f>IF(Oct!$E187&gt;0,VLOOKUP($A180,Oct!$O$4:$R$207,4,FALSE),0)</f>
        <v>0</v>
      </c>
      <c r="U180" s="6">
        <f>IF(Oct!$E187&gt;0,VLOOKUP($A180,Oct!$O$4:$T$207,5,FALSE)+Oct!L$4/1000,0)</f>
        <v>0</v>
      </c>
      <c r="V180" s="16">
        <f t="shared" si="152"/>
        <v>0</v>
      </c>
      <c r="W180" s="6">
        <f>IF(Nov!$E188&gt;0,VLOOKUP($A180,Nov!$O$4:$R$208,4,FALSE),0)</f>
        <v>0</v>
      </c>
      <c r="X180" s="6">
        <f>IF(Nov!$E188&gt;0,VLOOKUP($A180,Nov!$O$4:$T$208,5,FALSE)+Nov!L$4/1000,0)</f>
        <v>0</v>
      </c>
      <c r="Y180" s="16">
        <f t="shared" si="153"/>
        <v>0</v>
      </c>
      <c r="Z180" s="6">
        <f>IF(Dec!$E188&gt;0,VLOOKUP($A180,Dec!$O$4:$R$208,4,FALSE),0)</f>
        <v>0</v>
      </c>
      <c r="AA180" s="6">
        <f>IF(Dec!$E188&gt;0,VLOOKUP($A180,Dec!$O$4:$T$208,5,FALSE)+Dec!L$4/1000,0)</f>
        <v>0</v>
      </c>
      <c r="AB180" s="16">
        <f t="shared" si="154"/>
        <v>0</v>
      </c>
      <c r="AC180" s="6">
        <f>IF(Jan!$E188&gt;0,VLOOKUP($A180,Jan!$O$4:$R$208,4,FALSE),0)</f>
        <v>0</v>
      </c>
      <c r="AD180" s="6">
        <f>IF(Jan!$E188&gt;0,VLOOKUP($A180,Jan!$O$4:$T$208,5,FALSE)+Jan!L$4/1000,0)</f>
        <v>0</v>
      </c>
      <c r="AE180" s="16">
        <f t="shared" si="155"/>
        <v>0</v>
      </c>
      <c r="AF180" s="6">
        <f>IF(Feb!$E188&gt;0,VLOOKUP($A180,Feb!$O$4:$R$208,4,FALSE),0)</f>
        <v>0</v>
      </c>
      <c r="AG180" s="6">
        <f>IF(Feb!$E188&gt;0,VLOOKUP($A180,Feb!$O$4:$T$208,5,FALSE)+Feb!L$4/1000,0)</f>
        <v>0</v>
      </c>
      <c r="AH180" s="16">
        <f t="shared" si="156"/>
        <v>0</v>
      </c>
      <c r="AI180" s="6">
        <f>IF(Mar!$E188&gt;0,VLOOKUP($A180,Mar!$O$4:$R$208,4,FALSE),0)</f>
        <v>0</v>
      </c>
      <c r="AJ180" s="6">
        <f>IF(Mar!$E188&gt;0,VLOOKUP($A180,Mar!$O$4:$T$208,5,FALSE)+Mar!L$4/1000,0)</f>
        <v>0</v>
      </c>
      <c r="AK180" s="16">
        <f t="shared" si="182"/>
        <v>0</v>
      </c>
      <c r="AN180" s="67">
        <f t="shared" si="183"/>
        <v>0</v>
      </c>
      <c r="AQ180" s="1">
        <f t="shared" si="159"/>
        <v>0</v>
      </c>
      <c r="AR180" s="6">
        <f t="shared" si="160"/>
        <v>0</v>
      </c>
      <c r="AS180" s="6">
        <f t="shared" si="161"/>
        <v>0</v>
      </c>
      <c r="AT180" s="6">
        <f t="shared" si="162"/>
        <v>0</v>
      </c>
      <c r="AU180" s="6">
        <f t="shared" si="163"/>
        <v>0</v>
      </c>
      <c r="AV180" s="6">
        <f t="shared" si="164"/>
        <v>0</v>
      </c>
      <c r="AW180" s="6">
        <f t="shared" si="165"/>
        <v>0</v>
      </c>
      <c r="AX180" s="6">
        <f t="shared" si="166"/>
        <v>0</v>
      </c>
      <c r="AY180" s="6">
        <f t="shared" si="167"/>
        <v>0</v>
      </c>
      <c r="AZ180" s="6">
        <f t="shared" si="168"/>
        <v>0</v>
      </c>
      <c r="BA180" s="6">
        <f t="shared" si="169"/>
        <v>0</v>
      </c>
      <c r="BB180" s="6">
        <f t="shared" si="170"/>
        <v>0</v>
      </c>
      <c r="BC180" s="6">
        <f t="shared" si="171"/>
        <v>0</v>
      </c>
      <c r="BD180" s="6">
        <f t="shared" si="172"/>
        <v>0</v>
      </c>
      <c r="BE180" s="1">
        <f t="shared" si="173"/>
        <v>0</v>
      </c>
      <c r="BF180" s="1">
        <f t="shared" si="174"/>
        <v>0</v>
      </c>
      <c r="BG180" s="1">
        <f t="shared" si="175"/>
        <v>0</v>
      </c>
      <c r="BH180" s="1">
        <f t="shared" si="176"/>
        <v>0</v>
      </c>
      <c r="BI180" s="1">
        <f t="shared" si="177"/>
        <v>0</v>
      </c>
      <c r="BJ180" s="1">
        <f t="shared" si="178"/>
        <v>0</v>
      </c>
    </row>
    <row r="181" spans="2:62" x14ac:dyDescent="0.3">
      <c r="B181" s="6">
        <f>IF(Apr!$E186&gt;0,VLOOKUP($A181,Apr!$O$4:$T$211,4,FALSE),0)</f>
        <v>0</v>
      </c>
      <c r="C181" s="6">
        <f>IF(Apr!$E186&gt;0,VLOOKUP($A181,Apr!$O$4:$T$211,5,FALSE)+Apr!L$4/1000,0)</f>
        <v>0</v>
      </c>
      <c r="D181" s="16">
        <f t="shared" si="179"/>
        <v>0</v>
      </c>
      <c r="E181" s="6">
        <f>IF(May!$E185&gt;0,VLOOKUP($A181,May!$O$4:$T$210,4,FALSE),0)</f>
        <v>0</v>
      </c>
      <c r="F181" s="6">
        <f>IF(May!$E185&gt;0,VLOOKUP($A181,May!$O$4:$T$210,5,FALSE)+May!L$4/1000,0)</f>
        <v>0</v>
      </c>
      <c r="G181" s="16">
        <f t="shared" si="180"/>
        <v>0</v>
      </c>
      <c r="H181" s="6">
        <f>IF(Jun!$E191&gt;0,VLOOKUP($A181,Jun!$O$4:$R$210,4,FALSE),0)</f>
        <v>0</v>
      </c>
      <c r="I181" s="6">
        <f>IF(Jun!$E191&gt;0,VLOOKUP($A181,Jun!$O$4:$T$210,5,FALSE)+Jun!L$4/1000,0)</f>
        <v>0</v>
      </c>
      <c r="J181" s="16">
        <f t="shared" si="181"/>
        <v>0</v>
      </c>
      <c r="K181" s="6">
        <f>IF(Jul!$E188&gt;0,VLOOKUP($A181,Jul!$O$4:$R$207,4,FALSE),0)</f>
        <v>0</v>
      </c>
      <c r="L181" s="6">
        <f>IF(Jul!$E188&gt;0,VLOOKUP($A181,Jul!$O$4:$T$207,5,FALSE)+Jul!$L$4/1000,0)</f>
        <v>0</v>
      </c>
      <c r="M181" s="16">
        <f t="shared" si="149"/>
        <v>0</v>
      </c>
      <c r="N181" s="6">
        <f>IF(Aug!$E188&gt;0,VLOOKUP($A181,Aug!$O$4:$R$207,4,FALSE),0)</f>
        <v>0</v>
      </c>
      <c r="O181" s="6">
        <f>IF(Aug!$E188&gt;0,VLOOKUP($A181,Aug!$O$4:$T$207,5,FALSE)+Aug!L$4/1000,0)</f>
        <v>0</v>
      </c>
      <c r="P181" s="16">
        <f t="shared" si="150"/>
        <v>0</v>
      </c>
      <c r="Q181" s="6">
        <f>IF(Sep!$E188&gt;0,VLOOKUP($A181,Sep!$O$4:$R$207,4,FALSE),0)</f>
        <v>0</v>
      </c>
      <c r="R181" s="6">
        <f>IF(Sep!$E188&gt;0,VLOOKUP($A181,Sep!$O$4:$T$207,5,FALSE)+Sep!L$4/1000,0)</f>
        <v>0</v>
      </c>
      <c r="S181" s="16">
        <f t="shared" si="151"/>
        <v>0</v>
      </c>
      <c r="T181" s="6">
        <f>IF(Oct!$E188&gt;0,VLOOKUP($A181,Oct!$O$4:$R$207,4,FALSE),0)</f>
        <v>0</v>
      </c>
      <c r="U181" s="6">
        <f>IF(Oct!$E188&gt;0,VLOOKUP($A181,Oct!$O$4:$T$207,5,FALSE)+Oct!L$4/1000,0)</f>
        <v>0</v>
      </c>
      <c r="V181" s="16">
        <f t="shared" si="152"/>
        <v>0</v>
      </c>
      <c r="W181" s="6">
        <f>IF(Nov!$E189&gt;0,VLOOKUP($A181,Nov!$O$4:$R$208,4,FALSE),0)</f>
        <v>0</v>
      </c>
      <c r="X181" s="6">
        <f>IF(Nov!$E189&gt;0,VLOOKUP($A181,Nov!$O$4:$T$208,5,FALSE)+Nov!L$4/1000,0)</f>
        <v>0</v>
      </c>
      <c r="Y181" s="16">
        <f t="shared" si="153"/>
        <v>0</v>
      </c>
      <c r="Z181" s="6">
        <f>IF(Dec!$E189&gt;0,VLOOKUP($A181,Dec!$O$4:$R$208,4,FALSE),0)</f>
        <v>0</v>
      </c>
      <c r="AA181" s="6">
        <f>IF(Dec!$E189&gt;0,VLOOKUP($A181,Dec!$O$4:$T$208,5,FALSE)+Dec!L$4/1000,0)</f>
        <v>0</v>
      </c>
      <c r="AB181" s="16">
        <f t="shared" si="154"/>
        <v>0</v>
      </c>
      <c r="AC181" s="6">
        <f>IF(Jan!$E189&gt;0,VLOOKUP($A181,Jan!$O$4:$R$208,4,FALSE),0)</f>
        <v>0</v>
      </c>
      <c r="AD181" s="6">
        <f>IF(Jan!$E189&gt;0,VLOOKUP($A181,Jan!$O$4:$T$208,5,FALSE)+Jan!L$4/1000,0)</f>
        <v>0</v>
      </c>
      <c r="AE181" s="16">
        <f t="shared" si="155"/>
        <v>0</v>
      </c>
      <c r="AF181" s="6">
        <f>IF(Feb!$E189&gt;0,VLOOKUP($A181,Feb!$O$4:$R$208,4,FALSE),0)</f>
        <v>0</v>
      </c>
      <c r="AG181" s="6">
        <f>IF(Feb!$E189&gt;0,VLOOKUP($A181,Feb!$O$4:$T$208,5,FALSE)+Feb!L$4/1000,0)</f>
        <v>0</v>
      </c>
      <c r="AH181" s="16">
        <f t="shared" si="156"/>
        <v>0</v>
      </c>
      <c r="AI181" s="6">
        <f>IF(Mar!$E189&gt;0,VLOOKUP($A181,Mar!$O$4:$R$208,4,FALSE),0)</f>
        <v>0</v>
      </c>
      <c r="AJ181" s="6">
        <f>IF(Mar!$E189&gt;0,VLOOKUP($A181,Mar!$O$4:$T$208,5,FALSE)+Mar!L$4/1000,0)</f>
        <v>0</v>
      </c>
      <c r="AK181" s="16">
        <f t="shared" si="182"/>
        <v>0</v>
      </c>
      <c r="AN181" s="67">
        <f t="shared" si="183"/>
        <v>0</v>
      </c>
      <c r="AQ181" s="1">
        <f t="shared" si="159"/>
        <v>0</v>
      </c>
      <c r="AR181" s="6">
        <f t="shared" si="160"/>
        <v>0</v>
      </c>
      <c r="AS181" s="6">
        <f t="shared" si="161"/>
        <v>0</v>
      </c>
      <c r="AT181" s="6">
        <f t="shared" si="162"/>
        <v>0</v>
      </c>
      <c r="AU181" s="6">
        <f t="shared" si="163"/>
        <v>0</v>
      </c>
      <c r="AV181" s="6">
        <f t="shared" si="164"/>
        <v>0</v>
      </c>
      <c r="AW181" s="6">
        <f t="shared" si="165"/>
        <v>0</v>
      </c>
      <c r="AX181" s="6">
        <f t="shared" si="166"/>
        <v>0</v>
      </c>
      <c r="AY181" s="6">
        <f t="shared" si="167"/>
        <v>0</v>
      </c>
      <c r="AZ181" s="6">
        <f t="shared" si="168"/>
        <v>0</v>
      </c>
      <c r="BA181" s="6">
        <f t="shared" si="169"/>
        <v>0</v>
      </c>
      <c r="BB181" s="6">
        <f t="shared" si="170"/>
        <v>0</v>
      </c>
      <c r="BC181" s="6">
        <f t="shared" si="171"/>
        <v>0</v>
      </c>
      <c r="BD181" s="6">
        <f t="shared" si="172"/>
        <v>0</v>
      </c>
      <c r="BE181" s="1">
        <f t="shared" si="173"/>
        <v>0</v>
      </c>
      <c r="BF181" s="1">
        <f t="shared" si="174"/>
        <v>0</v>
      </c>
      <c r="BG181" s="1">
        <f t="shared" si="175"/>
        <v>0</v>
      </c>
      <c r="BH181" s="1">
        <f t="shared" si="176"/>
        <v>0</v>
      </c>
      <c r="BI181" s="1">
        <f t="shared" si="177"/>
        <v>0</v>
      </c>
      <c r="BJ181" s="1">
        <f t="shared" si="178"/>
        <v>0</v>
      </c>
    </row>
    <row r="182" spans="2:62" x14ac:dyDescent="0.3">
      <c r="B182" s="6">
        <f>IF(Apr!$E187&gt;0,VLOOKUP($A182,Apr!$O$4:$T$211,4,FALSE),0)</f>
        <v>0</v>
      </c>
      <c r="C182" s="6">
        <f>IF(Apr!$E187&gt;0,VLOOKUP($A182,Apr!$O$4:$T$211,5,FALSE)+Apr!L$4/1000,0)</f>
        <v>0</v>
      </c>
      <c r="D182" s="16">
        <f t="shared" si="179"/>
        <v>0</v>
      </c>
      <c r="E182" s="6">
        <f>IF(May!$E186&gt;0,VLOOKUP($A182,May!$O$4:$T$210,4,FALSE),0)</f>
        <v>0</v>
      </c>
      <c r="F182" s="6">
        <f>IF(May!$E186&gt;0,VLOOKUP($A182,May!$O$4:$T$210,5,FALSE)+May!L$4/1000,0)</f>
        <v>0</v>
      </c>
      <c r="G182" s="16">
        <f t="shared" si="180"/>
        <v>0</v>
      </c>
      <c r="H182" s="6">
        <f>IF(Jun!$E192&gt;0,VLOOKUP($A182,Jun!$O$4:$R$210,4,FALSE),0)</f>
        <v>0</v>
      </c>
      <c r="I182" s="6">
        <f>IF(Jun!$E192&gt;0,VLOOKUP($A182,Jun!$O$4:$T$210,5,FALSE)+Jun!L$4/1000,0)</f>
        <v>0</v>
      </c>
      <c r="J182" s="16">
        <f t="shared" si="181"/>
        <v>0</v>
      </c>
      <c r="K182" s="6">
        <f>IF(Jul!$E189&gt;0,VLOOKUP($A182,Jul!$O$4:$R$207,4,FALSE),0)</f>
        <v>0</v>
      </c>
      <c r="L182" s="6">
        <f>IF(Jul!$E189&gt;0,VLOOKUP($A182,Jul!$O$4:$T$207,5,FALSE)+Jul!$L$4/1000,0)</f>
        <v>0</v>
      </c>
      <c r="M182" s="16">
        <f t="shared" si="149"/>
        <v>0</v>
      </c>
      <c r="N182" s="6">
        <f>IF(Aug!$E189&gt;0,VLOOKUP($A182,Aug!$O$4:$R$207,4,FALSE),0)</f>
        <v>0</v>
      </c>
      <c r="O182" s="6">
        <f>IF(Aug!$E189&gt;0,VLOOKUP($A182,Aug!$O$4:$T$207,5,FALSE)+Aug!L$4/1000,0)</f>
        <v>0</v>
      </c>
      <c r="P182" s="16">
        <f t="shared" si="150"/>
        <v>0</v>
      </c>
      <c r="Q182" s="6">
        <f>IF(Sep!$E189&gt;0,VLOOKUP($A182,Sep!$O$4:$R$207,4,FALSE),0)</f>
        <v>0</v>
      </c>
      <c r="R182" s="6">
        <f>IF(Sep!$E189&gt;0,VLOOKUP($A182,Sep!$O$4:$T$207,5,FALSE)+Sep!L$4/1000,0)</f>
        <v>0</v>
      </c>
      <c r="S182" s="16">
        <f t="shared" si="151"/>
        <v>0</v>
      </c>
      <c r="T182" s="6">
        <f>IF(Oct!$E189&gt;0,VLOOKUP($A182,Oct!$O$4:$R$207,4,FALSE),0)</f>
        <v>0</v>
      </c>
      <c r="U182" s="6">
        <f>IF(Oct!$E189&gt;0,VLOOKUP($A182,Oct!$O$4:$T$207,5,FALSE)+Oct!L$4/1000,0)</f>
        <v>0</v>
      </c>
      <c r="V182" s="16">
        <f t="shared" si="152"/>
        <v>0</v>
      </c>
      <c r="W182" s="6">
        <f>IF(Nov!$E190&gt;0,VLOOKUP($A182,Nov!$O$4:$R$208,4,FALSE),0)</f>
        <v>0</v>
      </c>
      <c r="X182" s="6">
        <f>IF(Nov!$E190&gt;0,VLOOKUP($A182,Nov!$O$4:$T$208,5,FALSE)+Nov!L$4/1000,0)</f>
        <v>0</v>
      </c>
      <c r="Y182" s="16">
        <f t="shared" si="153"/>
        <v>0</v>
      </c>
      <c r="Z182" s="6">
        <f>IF(Dec!$E190&gt;0,VLOOKUP($A182,Dec!$O$4:$R$208,4,FALSE),0)</f>
        <v>0</v>
      </c>
      <c r="AA182" s="6">
        <f>IF(Dec!$E190&gt;0,VLOOKUP($A182,Dec!$O$4:$T$208,5,FALSE)+Dec!L$4/1000,0)</f>
        <v>0</v>
      </c>
      <c r="AB182" s="16">
        <f t="shared" si="154"/>
        <v>0</v>
      </c>
      <c r="AC182" s="6">
        <f>IF(Jan!$E190&gt;0,VLOOKUP($A182,Jan!$O$4:$R$208,4,FALSE),0)</f>
        <v>0</v>
      </c>
      <c r="AD182" s="6">
        <f>IF(Jan!$E190&gt;0,VLOOKUP($A182,Jan!$O$4:$T$208,5,FALSE)+Jan!L$4/1000,0)</f>
        <v>0</v>
      </c>
      <c r="AE182" s="16">
        <f t="shared" si="155"/>
        <v>0</v>
      </c>
      <c r="AF182" s="6">
        <f>IF(Feb!$E190&gt;0,VLOOKUP($A182,Feb!$O$4:$R$208,4,FALSE),0)</f>
        <v>0</v>
      </c>
      <c r="AG182" s="6">
        <f>IF(Feb!$E190&gt;0,VLOOKUP($A182,Feb!$O$4:$T$208,5,FALSE)+Feb!L$4/1000,0)</f>
        <v>0</v>
      </c>
      <c r="AH182" s="16">
        <f t="shared" si="156"/>
        <v>0</v>
      </c>
      <c r="AI182" s="6">
        <f>IF(Mar!$E190&gt;0,VLOOKUP($A182,Mar!$O$4:$R$208,4,FALSE),0)</f>
        <v>0</v>
      </c>
      <c r="AJ182" s="6">
        <f>IF(Mar!$E190&gt;0,VLOOKUP($A182,Mar!$O$4:$T$208,5,FALSE)+Mar!L$4/1000,0)</f>
        <v>0</v>
      </c>
      <c r="AK182" s="16">
        <f t="shared" si="182"/>
        <v>0</v>
      </c>
      <c r="AN182" s="67">
        <f t="shared" si="183"/>
        <v>0</v>
      </c>
      <c r="AQ182" s="1">
        <f t="shared" si="159"/>
        <v>0</v>
      </c>
      <c r="AR182" s="6">
        <f t="shared" si="160"/>
        <v>0</v>
      </c>
      <c r="AS182" s="6">
        <f t="shared" si="161"/>
        <v>0</v>
      </c>
      <c r="AT182" s="6">
        <f t="shared" si="162"/>
        <v>0</v>
      </c>
      <c r="AU182" s="6">
        <f t="shared" si="163"/>
        <v>0</v>
      </c>
      <c r="AV182" s="6">
        <f t="shared" si="164"/>
        <v>0</v>
      </c>
      <c r="AW182" s="6">
        <f t="shared" si="165"/>
        <v>0</v>
      </c>
      <c r="AX182" s="6">
        <f t="shared" si="166"/>
        <v>0</v>
      </c>
      <c r="AY182" s="6">
        <f t="shared" si="167"/>
        <v>0</v>
      </c>
      <c r="AZ182" s="6">
        <f t="shared" si="168"/>
        <v>0</v>
      </c>
      <c r="BA182" s="6">
        <f t="shared" si="169"/>
        <v>0</v>
      </c>
      <c r="BB182" s="6">
        <f t="shared" si="170"/>
        <v>0</v>
      </c>
      <c r="BC182" s="6">
        <f t="shared" si="171"/>
        <v>0</v>
      </c>
      <c r="BD182" s="6">
        <f t="shared" si="172"/>
        <v>0</v>
      </c>
      <c r="BE182" s="1">
        <f t="shared" si="173"/>
        <v>0</v>
      </c>
      <c r="BF182" s="1">
        <f t="shared" si="174"/>
        <v>0</v>
      </c>
      <c r="BG182" s="1">
        <f t="shared" si="175"/>
        <v>0</v>
      </c>
      <c r="BH182" s="1">
        <f t="shared" si="176"/>
        <v>0</v>
      </c>
      <c r="BI182" s="1">
        <f t="shared" si="177"/>
        <v>0</v>
      </c>
      <c r="BJ182" s="1">
        <f t="shared" si="178"/>
        <v>0</v>
      </c>
    </row>
    <row r="183" spans="2:62" x14ac:dyDescent="0.3">
      <c r="B183" s="6">
        <f>IF(Apr!$E188&gt;0,VLOOKUP($A183,Apr!$O$4:$T$211,4,FALSE),0)</f>
        <v>0</v>
      </c>
      <c r="C183" s="6">
        <f>IF(Apr!$E188&gt;0,VLOOKUP($A183,Apr!$O$4:$T$211,5,FALSE)+Apr!L$4/1000,0)</f>
        <v>0</v>
      </c>
      <c r="D183" s="16">
        <f t="shared" si="179"/>
        <v>0</v>
      </c>
      <c r="E183" s="6">
        <f>IF(May!$E187&gt;0,VLOOKUP($A183,May!$O$4:$T$210,4,FALSE),0)</f>
        <v>0</v>
      </c>
      <c r="F183" s="6">
        <f>IF(May!$E187&gt;0,VLOOKUP($A183,May!$O$4:$T$210,5,FALSE)+May!L$4/1000,0)</f>
        <v>0</v>
      </c>
      <c r="G183" s="16">
        <f t="shared" si="180"/>
        <v>0</v>
      </c>
      <c r="H183" s="6">
        <f>IF(Jun!$E193&gt;0,VLOOKUP($A183,Jun!$O$4:$R$210,4,FALSE),0)</f>
        <v>0</v>
      </c>
      <c r="I183" s="6">
        <f>IF(Jun!$E193&gt;0,VLOOKUP($A183,Jun!$O$4:$T$210,5,FALSE)+Jun!L$4/1000,0)</f>
        <v>0</v>
      </c>
      <c r="J183" s="16">
        <f t="shared" si="181"/>
        <v>0</v>
      </c>
      <c r="K183" s="6">
        <f>IF(Jul!$E190&gt;0,VLOOKUP($A183,Jul!$O$4:$R$207,4,FALSE),0)</f>
        <v>0</v>
      </c>
      <c r="L183" s="6">
        <f>IF(Jul!$E190&gt;0,VLOOKUP($A183,Jul!$O$4:$T$207,5,FALSE)+Jul!$L$4/1000,0)</f>
        <v>0</v>
      </c>
      <c r="M183" s="16">
        <f t="shared" si="149"/>
        <v>0</v>
      </c>
      <c r="N183" s="6">
        <f>IF(Aug!$E190&gt;0,VLOOKUP($A183,Aug!$O$4:$R$207,4,FALSE),0)</f>
        <v>0</v>
      </c>
      <c r="O183" s="6">
        <f>IF(Aug!$E190&gt;0,VLOOKUP($A183,Aug!$O$4:$T$207,5,FALSE)+Aug!L$4/1000,0)</f>
        <v>0</v>
      </c>
      <c r="P183" s="16">
        <f t="shared" si="150"/>
        <v>0</v>
      </c>
      <c r="Q183" s="6">
        <f>IF(Sep!$E190&gt;0,VLOOKUP($A183,Sep!$O$4:$R$207,4,FALSE),0)</f>
        <v>0</v>
      </c>
      <c r="R183" s="6">
        <f>IF(Sep!$E190&gt;0,VLOOKUP($A183,Sep!$O$4:$T$207,5,FALSE)+Sep!L$4/1000,0)</f>
        <v>0</v>
      </c>
      <c r="S183" s="16">
        <f t="shared" si="151"/>
        <v>0</v>
      </c>
      <c r="T183" s="6">
        <f>IF(Oct!$E190&gt;0,VLOOKUP($A183,Oct!$O$4:$R$207,4,FALSE),0)</f>
        <v>0</v>
      </c>
      <c r="U183" s="6">
        <f>IF(Oct!$E190&gt;0,VLOOKUP($A183,Oct!$O$4:$T$207,5,FALSE)+Oct!L$4/1000,0)</f>
        <v>0</v>
      </c>
      <c r="V183" s="16">
        <f t="shared" si="152"/>
        <v>0</v>
      </c>
      <c r="W183" s="6">
        <f>IF(Nov!$E191&gt;0,VLOOKUP($A183,Nov!$O$4:$R$208,4,FALSE),0)</f>
        <v>0</v>
      </c>
      <c r="X183" s="6">
        <f>IF(Nov!$E191&gt;0,VLOOKUP($A183,Nov!$O$4:$T$208,5,FALSE)+Nov!L$4/1000,0)</f>
        <v>0</v>
      </c>
      <c r="Y183" s="16">
        <f t="shared" si="153"/>
        <v>0</v>
      </c>
      <c r="Z183" s="6">
        <f>IF(Dec!$E191&gt;0,VLOOKUP($A183,Dec!$O$4:$R$208,4,FALSE),0)</f>
        <v>0</v>
      </c>
      <c r="AA183" s="6">
        <f>IF(Dec!$E191&gt;0,VLOOKUP($A183,Dec!$O$4:$T$208,5,FALSE)+Dec!L$4/1000,0)</f>
        <v>0</v>
      </c>
      <c r="AB183" s="16">
        <f t="shared" si="154"/>
        <v>0</v>
      </c>
      <c r="AC183" s="6">
        <f>IF(Jan!$E191&gt;0,VLOOKUP($A183,Jan!$O$4:$R$208,4,FALSE),0)</f>
        <v>0</v>
      </c>
      <c r="AD183" s="6">
        <f>IF(Jan!$E191&gt;0,VLOOKUP($A183,Jan!$O$4:$T$208,5,FALSE)+Jan!L$4/1000,0)</f>
        <v>0</v>
      </c>
      <c r="AE183" s="16">
        <f t="shared" si="155"/>
        <v>0</v>
      </c>
      <c r="AF183" s="6">
        <f>IF(Feb!$E191&gt;0,VLOOKUP($A183,Feb!$O$4:$R$208,4,FALSE),0)</f>
        <v>0</v>
      </c>
      <c r="AG183" s="6">
        <f>IF(Feb!$E191&gt;0,VLOOKUP($A183,Feb!$O$4:$T$208,5,FALSE)+Feb!L$4/1000,0)</f>
        <v>0</v>
      </c>
      <c r="AH183" s="16">
        <f t="shared" si="156"/>
        <v>0</v>
      </c>
      <c r="AI183" s="6">
        <f>IF(Mar!$E191&gt;0,VLOOKUP($A183,Mar!$O$4:$R$208,4,FALSE),0)</f>
        <v>0</v>
      </c>
      <c r="AJ183" s="6">
        <f>IF(Mar!$E191&gt;0,VLOOKUP($A183,Mar!$O$4:$T$208,5,FALSE)+Mar!L$4/1000,0)</f>
        <v>0</v>
      </c>
      <c r="AK183" s="16">
        <f t="shared" si="182"/>
        <v>0</v>
      </c>
      <c r="AN183" s="67">
        <f t="shared" si="183"/>
        <v>0</v>
      </c>
      <c r="AQ183" s="1">
        <f t="shared" si="159"/>
        <v>0</v>
      </c>
      <c r="AR183" s="6">
        <f t="shared" si="160"/>
        <v>0</v>
      </c>
      <c r="AS183" s="6">
        <f t="shared" si="161"/>
        <v>0</v>
      </c>
      <c r="AT183" s="6">
        <f t="shared" si="162"/>
        <v>0</v>
      </c>
      <c r="AU183" s="6">
        <f t="shared" si="163"/>
        <v>0</v>
      </c>
      <c r="AV183" s="6">
        <f t="shared" si="164"/>
        <v>0</v>
      </c>
      <c r="AW183" s="6">
        <f t="shared" si="165"/>
        <v>0</v>
      </c>
      <c r="AX183" s="6">
        <f t="shared" si="166"/>
        <v>0</v>
      </c>
      <c r="AY183" s="6">
        <f t="shared" si="167"/>
        <v>0</v>
      </c>
      <c r="AZ183" s="6">
        <f t="shared" si="168"/>
        <v>0</v>
      </c>
      <c r="BA183" s="6">
        <f t="shared" si="169"/>
        <v>0</v>
      </c>
      <c r="BB183" s="6">
        <f t="shared" si="170"/>
        <v>0</v>
      </c>
      <c r="BC183" s="6">
        <f t="shared" si="171"/>
        <v>0</v>
      </c>
      <c r="BD183" s="6">
        <f t="shared" si="172"/>
        <v>0</v>
      </c>
      <c r="BE183" s="1">
        <f t="shared" si="173"/>
        <v>0</v>
      </c>
      <c r="BF183" s="1">
        <f t="shared" si="174"/>
        <v>0</v>
      </c>
      <c r="BG183" s="1">
        <f t="shared" si="175"/>
        <v>0</v>
      </c>
      <c r="BH183" s="1">
        <f t="shared" si="176"/>
        <v>0</v>
      </c>
      <c r="BI183" s="1">
        <f t="shared" si="177"/>
        <v>0</v>
      </c>
      <c r="BJ183" s="1">
        <f t="shared" si="178"/>
        <v>0</v>
      </c>
    </row>
    <row r="184" spans="2:62" x14ac:dyDescent="0.3">
      <c r="B184" s="6">
        <f>IF(Apr!$E189&gt;0,VLOOKUP($A184,Apr!$O$4:$T$211,4,FALSE),0)</f>
        <v>0</v>
      </c>
      <c r="C184" s="6">
        <f>IF(Apr!$E189&gt;0,VLOOKUP($A184,Apr!$O$4:$T$211,5,FALSE)+Apr!L$4/1000,0)</f>
        <v>0</v>
      </c>
      <c r="D184" s="16">
        <f t="shared" si="179"/>
        <v>0</v>
      </c>
      <c r="E184" s="6">
        <f>IF(May!$E188&gt;0,VLOOKUP($A184,May!$O$4:$T$210,4,FALSE),0)</f>
        <v>0</v>
      </c>
      <c r="F184" s="6">
        <f>IF(May!$E188&gt;0,VLOOKUP($A184,May!$O$4:$T$210,5,FALSE)+May!L$4/1000,0)</f>
        <v>0</v>
      </c>
      <c r="G184" s="16">
        <f t="shared" si="180"/>
        <v>0</v>
      </c>
      <c r="H184" s="6">
        <f>IF(Jun!$E194&gt;0,VLOOKUP($A184,Jun!$O$4:$R$210,4,FALSE),0)</f>
        <v>0</v>
      </c>
      <c r="I184" s="6">
        <f>IF(Jun!$E194&gt;0,VLOOKUP($A184,Jun!$O$4:$T$210,5,FALSE)+Jun!L$4/1000,0)</f>
        <v>0</v>
      </c>
      <c r="J184" s="16">
        <f t="shared" si="181"/>
        <v>0</v>
      </c>
      <c r="K184" s="6">
        <f>IF(Jul!$E191&gt;0,VLOOKUP($A184,Jul!$O$4:$R$207,4,FALSE),0)</f>
        <v>0</v>
      </c>
      <c r="L184" s="6">
        <f>IF(Jul!$E191&gt;0,VLOOKUP($A184,Jul!$O$4:$T$207,5,FALSE)+Jul!$L$4/1000,0)</f>
        <v>0</v>
      </c>
      <c r="M184" s="16">
        <f t="shared" si="149"/>
        <v>0</v>
      </c>
      <c r="N184" s="6">
        <f>IF(Aug!$E191&gt;0,VLOOKUP($A184,Aug!$O$4:$R$207,4,FALSE),0)</f>
        <v>0</v>
      </c>
      <c r="O184" s="6">
        <f>IF(Aug!$E191&gt;0,VLOOKUP($A184,Aug!$O$4:$T$207,5,FALSE)+Aug!L$4/1000,0)</f>
        <v>0</v>
      </c>
      <c r="P184" s="16">
        <f t="shared" si="150"/>
        <v>0</v>
      </c>
      <c r="Q184" s="6">
        <f>IF(Sep!$E191&gt;0,VLOOKUP($A184,Sep!$O$4:$R$207,4,FALSE),0)</f>
        <v>0</v>
      </c>
      <c r="R184" s="6">
        <f>IF(Sep!$E191&gt;0,VLOOKUP($A184,Sep!$O$4:$T$207,5,FALSE)+Sep!L$4/1000,0)</f>
        <v>0</v>
      </c>
      <c r="S184" s="16">
        <f t="shared" si="151"/>
        <v>0</v>
      </c>
      <c r="T184" s="6">
        <f>IF(Oct!$E191&gt;0,VLOOKUP($A184,Oct!$O$4:$R$207,4,FALSE),0)</f>
        <v>0</v>
      </c>
      <c r="U184" s="6">
        <f>IF(Oct!$E191&gt;0,VLOOKUP($A184,Oct!$O$4:$T$207,5,FALSE)+Oct!L$4/1000,0)</f>
        <v>0</v>
      </c>
      <c r="V184" s="16">
        <f t="shared" si="152"/>
        <v>0</v>
      </c>
      <c r="W184" s="6">
        <f>IF(Nov!$E192&gt;0,VLOOKUP($A184,Nov!$O$4:$R$208,4,FALSE),0)</f>
        <v>0</v>
      </c>
      <c r="X184" s="6">
        <f>IF(Nov!$E192&gt;0,VLOOKUP($A184,Nov!$O$4:$T$208,5,FALSE)+Nov!L$4/1000,0)</f>
        <v>0</v>
      </c>
      <c r="Y184" s="16">
        <f t="shared" si="153"/>
        <v>0</v>
      </c>
      <c r="Z184" s="6">
        <f>IF(Dec!$E192&gt;0,VLOOKUP($A184,Dec!$O$4:$R$208,4,FALSE),0)</f>
        <v>0</v>
      </c>
      <c r="AA184" s="6">
        <f>IF(Dec!$E192&gt;0,VLOOKUP($A184,Dec!$O$4:$T$208,5,FALSE)+Dec!L$4/1000,0)</f>
        <v>0</v>
      </c>
      <c r="AB184" s="16">
        <f t="shared" si="154"/>
        <v>0</v>
      </c>
      <c r="AC184" s="6">
        <f>IF(Jan!$E192&gt;0,VLOOKUP($A184,Jan!$O$4:$R$208,4,FALSE),0)</f>
        <v>0</v>
      </c>
      <c r="AD184" s="6">
        <f>IF(Jan!$E192&gt;0,VLOOKUP($A184,Jan!$O$4:$T$208,5,FALSE)+Jan!L$4/1000,0)</f>
        <v>0</v>
      </c>
      <c r="AE184" s="16">
        <f t="shared" si="155"/>
        <v>0</v>
      </c>
      <c r="AF184" s="6">
        <f>IF(Feb!$E192&gt;0,VLOOKUP($A184,Feb!$O$4:$R$208,4,FALSE),0)</f>
        <v>0</v>
      </c>
      <c r="AG184" s="6">
        <f>IF(Feb!$E192&gt;0,VLOOKUP($A184,Feb!$O$4:$T$208,5,FALSE)+Feb!L$4/1000,0)</f>
        <v>0</v>
      </c>
      <c r="AH184" s="16">
        <f t="shared" si="156"/>
        <v>0</v>
      </c>
      <c r="AI184" s="6">
        <f>IF(Mar!$E192&gt;0,VLOOKUP($A184,Mar!$O$4:$R$208,4,FALSE),0)</f>
        <v>0</v>
      </c>
      <c r="AJ184" s="6">
        <f>IF(Mar!$E192&gt;0,VLOOKUP($A184,Mar!$O$4:$T$208,5,FALSE)+Mar!L$4/1000,0)</f>
        <v>0</v>
      </c>
      <c r="AK184" s="16">
        <f t="shared" si="182"/>
        <v>0</v>
      </c>
      <c r="AN184" s="67">
        <f t="shared" si="183"/>
        <v>0</v>
      </c>
      <c r="AQ184" s="1">
        <f t="shared" si="159"/>
        <v>0</v>
      </c>
      <c r="AR184" s="6">
        <f t="shared" si="160"/>
        <v>0</v>
      </c>
      <c r="AS184" s="6">
        <f t="shared" si="161"/>
        <v>0</v>
      </c>
      <c r="AT184" s="6">
        <f t="shared" si="162"/>
        <v>0</v>
      </c>
      <c r="AU184" s="6">
        <f t="shared" si="163"/>
        <v>0</v>
      </c>
      <c r="AV184" s="6">
        <f t="shared" si="164"/>
        <v>0</v>
      </c>
      <c r="AW184" s="6">
        <f t="shared" si="165"/>
        <v>0</v>
      </c>
      <c r="AX184" s="6">
        <f t="shared" si="166"/>
        <v>0</v>
      </c>
      <c r="AY184" s="6">
        <f t="shared" si="167"/>
        <v>0</v>
      </c>
      <c r="AZ184" s="6">
        <f t="shared" si="168"/>
        <v>0</v>
      </c>
      <c r="BA184" s="6">
        <f t="shared" si="169"/>
        <v>0</v>
      </c>
      <c r="BB184" s="6">
        <f t="shared" si="170"/>
        <v>0</v>
      </c>
      <c r="BC184" s="6">
        <f t="shared" si="171"/>
        <v>0</v>
      </c>
      <c r="BD184" s="6">
        <f t="shared" si="172"/>
        <v>0</v>
      </c>
      <c r="BE184" s="1">
        <f t="shared" si="173"/>
        <v>0</v>
      </c>
      <c r="BF184" s="1">
        <f t="shared" si="174"/>
        <v>0</v>
      </c>
      <c r="BG184" s="1">
        <f t="shared" si="175"/>
        <v>0</v>
      </c>
      <c r="BH184" s="1">
        <f t="shared" si="176"/>
        <v>0</v>
      </c>
      <c r="BI184" s="1">
        <f t="shared" si="177"/>
        <v>0</v>
      </c>
      <c r="BJ184" s="1">
        <f t="shared" si="178"/>
        <v>0</v>
      </c>
    </row>
    <row r="185" spans="2:62" x14ac:dyDescent="0.3">
      <c r="B185" s="6">
        <f>IF(Apr!$E190&gt;0,VLOOKUP($A185,Apr!$O$4:$T$211,4,FALSE),0)</f>
        <v>0</v>
      </c>
      <c r="C185" s="6">
        <f>IF(Apr!$E190&gt;0,VLOOKUP($A185,Apr!$O$4:$T$211,5,FALSE)+Apr!L$4/1000,0)</f>
        <v>0</v>
      </c>
      <c r="D185" s="16">
        <f t="shared" si="179"/>
        <v>0</v>
      </c>
      <c r="E185" s="6">
        <f>IF(May!$E189&gt;0,VLOOKUP($A185,May!$O$4:$T$210,4,FALSE),0)</f>
        <v>0</v>
      </c>
      <c r="F185" s="6">
        <f>IF(May!$E189&gt;0,VLOOKUP($A185,May!$O$4:$T$210,5,FALSE)+May!L$4/1000,0)</f>
        <v>0</v>
      </c>
      <c r="G185" s="16">
        <f t="shared" si="180"/>
        <v>0</v>
      </c>
      <c r="H185" s="6">
        <f>IF(Jun!$E195&gt;0,VLOOKUP($A185,Jun!$O$4:$R$210,4,FALSE),0)</f>
        <v>0</v>
      </c>
      <c r="I185" s="6">
        <f>IF(Jun!$E195&gt;0,VLOOKUP($A185,Jun!$O$4:$T$210,5,FALSE)+Jun!L$4/1000,0)</f>
        <v>0</v>
      </c>
      <c r="J185" s="16">
        <f t="shared" si="181"/>
        <v>0</v>
      </c>
      <c r="K185" s="6">
        <f>IF(Jul!$E192&gt;0,VLOOKUP($A185,Jul!$O$4:$R$207,4,FALSE),0)</f>
        <v>0</v>
      </c>
      <c r="L185" s="6">
        <f>IF(Jul!$E192&gt;0,VLOOKUP($A185,Jul!$O$4:$T$207,5,FALSE)+Jul!$L$4/1000,0)</f>
        <v>0</v>
      </c>
      <c r="M185" s="16">
        <f t="shared" si="149"/>
        <v>0</v>
      </c>
      <c r="N185" s="6">
        <f>IF(Aug!$E192&gt;0,VLOOKUP($A185,Aug!$O$4:$R$207,4,FALSE),0)</f>
        <v>0</v>
      </c>
      <c r="O185" s="6">
        <f>IF(Aug!$E192&gt;0,VLOOKUP($A185,Aug!$O$4:$T$207,5,FALSE)+Aug!L$4/1000,0)</f>
        <v>0</v>
      </c>
      <c r="P185" s="16">
        <f t="shared" si="150"/>
        <v>0</v>
      </c>
      <c r="Q185" s="6">
        <f>IF(Sep!$E192&gt;0,VLOOKUP($A185,Sep!$O$4:$R$207,4,FALSE),0)</f>
        <v>0</v>
      </c>
      <c r="R185" s="6">
        <f>IF(Sep!$E192&gt;0,VLOOKUP($A185,Sep!$O$4:$T$207,5,FALSE)+Sep!L$4/1000,0)</f>
        <v>0</v>
      </c>
      <c r="S185" s="16">
        <f t="shared" si="151"/>
        <v>0</v>
      </c>
      <c r="T185" s="6">
        <f>IF(Oct!$E192&gt;0,VLOOKUP($A185,Oct!$O$4:$R$207,4,FALSE),0)</f>
        <v>0</v>
      </c>
      <c r="U185" s="6">
        <f>IF(Oct!$E192&gt;0,VLOOKUP($A185,Oct!$O$4:$T$207,5,FALSE)+Oct!L$4/1000,0)</f>
        <v>0</v>
      </c>
      <c r="V185" s="16">
        <f t="shared" si="152"/>
        <v>0</v>
      </c>
      <c r="W185" s="6">
        <f>IF(Nov!$E193&gt;0,VLOOKUP($A185,Nov!$O$4:$R$208,4,FALSE),0)</f>
        <v>0</v>
      </c>
      <c r="X185" s="6">
        <f>IF(Nov!$E193&gt;0,VLOOKUP($A185,Nov!$O$4:$T$208,5,FALSE)+Nov!L$4/1000,0)</f>
        <v>0</v>
      </c>
      <c r="Y185" s="16">
        <f t="shared" si="153"/>
        <v>0</v>
      </c>
      <c r="Z185" s="6">
        <f>IF(Dec!$E193&gt;0,VLOOKUP($A185,Dec!$O$4:$R$208,4,FALSE),0)</f>
        <v>0</v>
      </c>
      <c r="AA185" s="6">
        <f>IF(Dec!$E193&gt;0,VLOOKUP($A185,Dec!$O$4:$T$208,5,FALSE)+Dec!L$4/1000,0)</f>
        <v>0</v>
      </c>
      <c r="AB185" s="16">
        <f t="shared" si="154"/>
        <v>0</v>
      </c>
      <c r="AC185" s="6">
        <f>IF(Jan!$E193&gt;0,VLOOKUP($A185,Jan!$O$4:$R$208,4,FALSE),0)</f>
        <v>0</v>
      </c>
      <c r="AD185" s="6">
        <f>IF(Jan!$E193&gt;0,VLOOKUP($A185,Jan!$O$4:$T$208,5,FALSE)+Jan!L$4/1000,0)</f>
        <v>0</v>
      </c>
      <c r="AE185" s="16">
        <f t="shared" si="155"/>
        <v>0</v>
      </c>
      <c r="AF185" s="6">
        <f>IF(Feb!$E193&gt;0,VLOOKUP($A185,Feb!$O$4:$R$208,4,FALSE),0)</f>
        <v>0</v>
      </c>
      <c r="AG185" s="6">
        <f>IF(Feb!$E193&gt;0,VLOOKUP($A185,Feb!$O$4:$T$208,5,FALSE)+Feb!L$4/1000,0)</f>
        <v>0</v>
      </c>
      <c r="AH185" s="16">
        <f t="shared" si="156"/>
        <v>0</v>
      </c>
      <c r="AI185" s="6">
        <f>IF(Mar!$E193&gt;0,VLOOKUP($A185,Mar!$O$4:$R$208,4,FALSE),0)</f>
        <v>0</v>
      </c>
      <c r="AJ185" s="6">
        <f>IF(Mar!$E193&gt;0,VLOOKUP($A185,Mar!$O$4:$T$208,5,FALSE)+Mar!L$4/1000,0)</f>
        <v>0</v>
      </c>
      <c r="AK185" s="16">
        <f t="shared" si="182"/>
        <v>0</v>
      </c>
      <c r="AN185" s="67">
        <f t="shared" si="183"/>
        <v>0</v>
      </c>
      <c r="AQ185" s="1">
        <f t="shared" si="159"/>
        <v>0</v>
      </c>
      <c r="AR185" s="6">
        <f t="shared" si="160"/>
        <v>0</v>
      </c>
      <c r="AS185" s="6">
        <f t="shared" si="161"/>
        <v>0</v>
      </c>
      <c r="AT185" s="6">
        <f t="shared" si="162"/>
        <v>0</v>
      </c>
      <c r="AU185" s="6">
        <f t="shared" si="163"/>
        <v>0</v>
      </c>
      <c r="AV185" s="6">
        <f t="shared" si="164"/>
        <v>0</v>
      </c>
      <c r="AW185" s="6">
        <f t="shared" si="165"/>
        <v>0</v>
      </c>
      <c r="AX185" s="6">
        <f t="shared" si="166"/>
        <v>0</v>
      </c>
      <c r="AY185" s="6">
        <f t="shared" si="167"/>
        <v>0</v>
      </c>
      <c r="AZ185" s="6">
        <f t="shared" si="168"/>
        <v>0</v>
      </c>
      <c r="BA185" s="6">
        <f t="shared" si="169"/>
        <v>0</v>
      </c>
      <c r="BB185" s="6">
        <f t="shared" si="170"/>
        <v>0</v>
      </c>
      <c r="BC185" s="6">
        <f t="shared" si="171"/>
        <v>0</v>
      </c>
      <c r="BD185" s="6">
        <f t="shared" si="172"/>
        <v>0</v>
      </c>
      <c r="BE185" s="1">
        <f t="shared" si="173"/>
        <v>0</v>
      </c>
      <c r="BF185" s="1">
        <f t="shared" si="174"/>
        <v>0</v>
      </c>
      <c r="BG185" s="1">
        <f t="shared" si="175"/>
        <v>0</v>
      </c>
      <c r="BH185" s="1">
        <f t="shared" si="176"/>
        <v>0</v>
      </c>
      <c r="BI185" s="1">
        <f t="shared" si="177"/>
        <v>0</v>
      </c>
      <c r="BJ185" s="1">
        <f t="shared" si="178"/>
        <v>0</v>
      </c>
    </row>
    <row r="186" spans="2:62" x14ac:dyDescent="0.3">
      <c r="B186" s="6">
        <f>IF(Apr!$E191&gt;0,VLOOKUP($A186,Apr!$O$4:$T$211,4,FALSE),0)</f>
        <v>0</v>
      </c>
      <c r="C186" s="6">
        <f>IF(Apr!$E191&gt;0,VLOOKUP($A186,Apr!$O$4:$T$211,5,FALSE)+Apr!L$4/1000,0)</f>
        <v>0</v>
      </c>
      <c r="D186" s="16">
        <f t="shared" si="179"/>
        <v>0</v>
      </c>
      <c r="E186" s="6">
        <f>IF(May!$E190&gt;0,VLOOKUP($A186,May!$O$4:$T$210,4,FALSE),0)</f>
        <v>0</v>
      </c>
      <c r="F186" s="6">
        <f>IF(May!$E190&gt;0,VLOOKUP($A186,May!$O$4:$T$210,5,FALSE)+May!L$4/1000,0)</f>
        <v>0</v>
      </c>
      <c r="G186" s="16">
        <f t="shared" si="180"/>
        <v>0</v>
      </c>
      <c r="H186" s="6">
        <f>IF(Jun!$E196&gt;0,VLOOKUP($A186,Jun!$O$4:$R$210,4,FALSE),0)</f>
        <v>0</v>
      </c>
      <c r="I186" s="6">
        <f>IF(Jun!$E196&gt;0,VLOOKUP($A186,Jun!$O$4:$T$210,5,FALSE)+Jun!L$4/1000,0)</f>
        <v>0</v>
      </c>
      <c r="J186" s="16">
        <f t="shared" si="181"/>
        <v>0</v>
      </c>
      <c r="K186" s="6">
        <f>IF(Jul!$E193&gt;0,VLOOKUP($A186,Jul!$O$4:$R$207,4,FALSE),0)</f>
        <v>0</v>
      </c>
      <c r="L186" s="6">
        <f>IF(Jul!$E193&gt;0,VLOOKUP($A186,Jul!$O$4:$T$207,5,FALSE)+Jul!$L$4/1000,0)</f>
        <v>0</v>
      </c>
      <c r="M186" s="16">
        <f t="shared" si="149"/>
        <v>0</v>
      </c>
      <c r="N186" s="6">
        <f>IF(Aug!$E193&gt;0,VLOOKUP($A186,Aug!$O$4:$R$207,4,FALSE),0)</f>
        <v>0</v>
      </c>
      <c r="O186" s="6">
        <f>IF(Aug!$E193&gt;0,VLOOKUP($A186,Aug!$O$4:$T$207,5,FALSE)+Aug!L$4/1000,0)</f>
        <v>0</v>
      </c>
      <c r="P186" s="16">
        <f t="shared" si="150"/>
        <v>0</v>
      </c>
      <c r="Q186" s="6">
        <f>IF(Sep!$E193&gt;0,VLOOKUP($A186,Sep!$O$4:$R$207,4,FALSE),0)</f>
        <v>0</v>
      </c>
      <c r="R186" s="6">
        <f>IF(Sep!$E193&gt;0,VLOOKUP($A186,Sep!$O$4:$T$207,5,FALSE)+Sep!L$4/1000,0)</f>
        <v>0</v>
      </c>
      <c r="S186" s="16">
        <f t="shared" si="151"/>
        <v>0</v>
      </c>
      <c r="T186" s="6">
        <f>IF(Oct!$E193&gt;0,VLOOKUP($A186,Oct!$O$4:$R$207,4,FALSE),0)</f>
        <v>0</v>
      </c>
      <c r="U186" s="6">
        <f>IF(Oct!$E193&gt;0,VLOOKUP($A186,Oct!$O$4:$T$207,5,FALSE)+Oct!L$4/1000,0)</f>
        <v>0</v>
      </c>
      <c r="V186" s="16">
        <f t="shared" si="152"/>
        <v>0</v>
      </c>
      <c r="W186" s="6">
        <f>IF(Nov!$E194&gt;0,VLOOKUP($A186,Nov!$O$4:$R$208,4,FALSE),0)</f>
        <v>0</v>
      </c>
      <c r="X186" s="6">
        <f>IF(Nov!$E194&gt;0,VLOOKUP($A186,Nov!$O$4:$T$208,5,FALSE)+Nov!L$4/1000,0)</f>
        <v>0</v>
      </c>
      <c r="Y186" s="16">
        <f t="shared" si="153"/>
        <v>0</v>
      </c>
      <c r="Z186" s="6">
        <f>IF(Dec!$E194&gt;0,VLOOKUP($A186,Dec!$O$4:$R$208,4,FALSE),0)</f>
        <v>0</v>
      </c>
      <c r="AA186" s="6">
        <f>IF(Dec!$E194&gt;0,VLOOKUP($A186,Dec!$O$4:$T$208,5,FALSE)+Dec!L$4/1000,0)</f>
        <v>0</v>
      </c>
      <c r="AB186" s="16">
        <f t="shared" si="154"/>
        <v>0</v>
      </c>
      <c r="AC186" s="6">
        <f>IF(Jan!$E194&gt;0,VLOOKUP($A186,Jan!$O$4:$R$208,4,FALSE),0)</f>
        <v>0</v>
      </c>
      <c r="AD186" s="6">
        <f>IF(Jan!$E194&gt;0,VLOOKUP($A186,Jan!$O$4:$T$208,5,FALSE)+Jan!L$4/1000,0)</f>
        <v>0</v>
      </c>
      <c r="AE186" s="16">
        <f t="shared" si="155"/>
        <v>0</v>
      </c>
      <c r="AF186" s="6">
        <f>IF(Feb!$E194&gt;0,VLOOKUP($A186,Feb!$O$4:$R$208,4,FALSE),0)</f>
        <v>0</v>
      </c>
      <c r="AG186" s="6">
        <f>IF(Feb!$E194&gt;0,VLOOKUP($A186,Feb!$O$4:$T$208,5,FALSE)+Feb!L$4/1000,0)</f>
        <v>0</v>
      </c>
      <c r="AH186" s="16">
        <f t="shared" si="156"/>
        <v>0</v>
      </c>
      <c r="AI186" s="6">
        <f>IF(Mar!$E194&gt;0,VLOOKUP($A186,Mar!$O$4:$R$208,4,FALSE),0)</f>
        <v>0</v>
      </c>
      <c r="AJ186" s="6">
        <f>IF(Mar!$E194&gt;0,VLOOKUP($A186,Mar!$O$4:$T$208,5,FALSE)+Mar!L$4/1000,0)</f>
        <v>0</v>
      </c>
      <c r="AK186" s="16">
        <f t="shared" si="182"/>
        <v>0</v>
      </c>
      <c r="AN186" s="67">
        <f t="shared" si="183"/>
        <v>0</v>
      </c>
      <c r="AQ186" s="1">
        <f t="shared" si="159"/>
        <v>0</v>
      </c>
      <c r="AR186" s="6">
        <f t="shared" si="160"/>
        <v>0</v>
      </c>
      <c r="AS186" s="6">
        <f t="shared" si="161"/>
        <v>0</v>
      </c>
      <c r="AT186" s="6">
        <f t="shared" si="162"/>
        <v>0</v>
      </c>
      <c r="AU186" s="6">
        <f t="shared" si="163"/>
        <v>0</v>
      </c>
      <c r="AV186" s="6">
        <f t="shared" si="164"/>
        <v>0</v>
      </c>
      <c r="AW186" s="6">
        <f t="shared" si="165"/>
        <v>0</v>
      </c>
      <c r="AX186" s="6">
        <f t="shared" si="166"/>
        <v>0</v>
      </c>
      <c r="AY186" s="6">
        <f t="shared" si="167"/>
        <v>0</v>
      </c>
      <c r="AZ186" s="6">
        <f t="shared" si="168"/>
        <v>0</v>
      </c>
      <c r="BA186" s="6">
        <f t="shared" si="169"/>
        <v>0</v>
      </c>
      <c r="BB186" s="6">
        <f t="shared" si="170"/>
        <v>0</v>
      </c>
      <c r="BC186" s="6">
        <f t="shared" si="171"/>
        <v>0</v>
      </c>
      <c r="BD186" s="6">
        <f t="shared" si="172"/>
        <v>0</v>
      </c>
      <c r="BE186" s="1">
        <f t="shared" si="173"/>
        <v>0</v>
      </c>
      <c r="BF186" s="1">
        <f t="shared" si="174"/>
        <v>0</v>
      </c>
      <c r="BG186" s="1">
        <f t="shared" si="175"/>
        <v>0</v>
      </c>
      <c r="BH186" s="1">
        <f t="shared" si="176"/>
        <v>0</v>
      </c>
      <c r="BI186" s="1">
        <f t="shared" si="177"/>
        <v>0</v>
      </c>
      <c r="BJ186" s="1">
        <f t="shared" si="178"/>
        <v>0</v>
      </c>
    </row>
    <row r="187" spans="2:62" x14ac:dyDescent="0.3">
      <c r="B187" s="6">
        <f>IF(Apr!$E192&gt;0,VLOOKUP($A187,Apr!$O$4:$T$211,4,FALSE),0)</f>
        <v>0</v>
      </c>
      <c r="C187" s="6">
        <f>IF(Apr!$E192&gt;0,VLOOKUP($A187,Apr!$O$4:$T$211,5,FALSE)+Apr!L$4/1000,0)</f>
        <v>0</v>
      </c>
      <c r="D187" s="16">
        <f t="shared" si="179"/>
        <v>0</v>
      </c>
      <c r="E187" s="6">
        <f>IF(May!$E191&gt;0,VLOOKUP($A187,May!$O$4:$T$210,4,FALSE),0)</f>
        <v>0</v>
      </c>
      <c r="F187" s="6">
        <f>IF(May!$E191&gt;0,VLOOKUP($A187,May!$O$4:$T$210,5,FALSE)+May!L$4/1000,0)</f>
        <v>0</v>
      </c>
      <c r="G187" s="16">
        <f t="shared" si="180"/>
        <v>0</v>
      </c>
      <c r="H187" s="6">
        <f>IF(Jun!$E197&gt;0,VLOOKUP($A187,Jun!$O$4:$R$210,4,FALSE),0)</f>
        <v>0</v>
      </c>
      <c r="I187" s="6">
        <f>IF(Jun!$E197&gt;0,VLOOKUP($A187,Jun!$O$4:$T$210,5,FALSE)+Jun!L$4/1000,0)</f>
        <v>0</v>
      </c>
      <c r="J187" s="16">
        <f t="shared" si="181"/>
        <v>0</v>
      </c>
      <c r="K187" s="6">
        <f>IF(Jul!$E194&gt;0,VLOOKUP($A187,Jul!$O$4:$R$207,4,FALSE),0)</f>
        <v>0</v>
      </c>
      <c r="L187" s="6">
        <f>IF(Jul!$E194&gt;0,VLOOKUP($A187,Jul!$O$4:$T$207,5,FALSE)+Jul!$L$4/1000,0)</f>
        <v>0</v>
      </c>
      <c r="M187" s="16">
        <f t="shared" si="149"/>
        <v>0</v>
      </c>
      <c r="N187" s="6">
        <f>IF(Aug!$E194&gt;0,VLOOKUP($A187,Aug!$O$4:$R$207,4,FALSE),0)</f>
        <v>0</v>
      </c>
      <c r="O187" s="6">
        <f>IF(Aug!$E194&gt;0,VLOOKUP($A187,Aug!$O$4:$T$207,5,FALSE)+Aug!L$4/1000,0)</f>
        <v>0</v>
      </c>
      <c r="P187" s="16">
        <f t="shared" si="150"/>
        <v>0</v>
      </c>
      <c r="Q187" s="6">
        <f>IF(Sep!$E194&gt;0,VLOOKUP($A187,Sep!$O$4:$R$207,4,FALSE),0)</f>
        <v>0</v>
      </c>
      <c r="R187" s="6">
        <f>IF(Sep!$E194&gt;0,VLOOKUP($A187,Sep!$O$4:$T$207,5,FALSE)+Sep!L$4/1000,0)</f>
        <v>0</v>
      </c>
      <c r="S187" s="16">
        <f t="shared" si="151"/>
        <v>0</v>
      </c>
      <c r="T187" s="6">
        <f>IF(Oct!$E194&gt;0,VLOOKUP($A187,Oct!$O$4:$R$207,4,FALSE),0)</f>
        <v>0</v>
      </c>
      <c r="U187" s="6">
        <f>IF(Oct!$E194&gt;0,VLOOKUP($A187,Oct!$O$4:$T$207,5,FALSE)+Oct!L$4/1000,0)</f>
        <v>0</v>
      </c>
      <c r="V187" s="16">
        <f t="shared" si="152"/>
        <v>0</v>
      </c>
      <c r="W187" s="6">
        <f>IF(Nov!$E195&gt;0,VLOOKUP($A187,Nov!$O$4:$R$208,4,FALSE),0)</f>
        <v>0</v>
      </c>
      <c r="X187" s="6">
        <f>IF(Nov!$E195&gt;0,VLOOKUP($A187,Nov!$O$4:$T$208,5,FALSE)+Nov!L$4/1000,0)</f>
        <v>0</v>
      </c>
      <c r="Y187" s="16">
        <f t="shared" si="153"/>
        <v>0</v>
      </c>
      <c r="Z187" s="6">
        <f>IF(Dec!$E195&gt;0,VLOOKUP($A187,Dec!$O$4:$R$208,4,FALSE),0)</f>
        <v>0</v>
      </c>
      <c r="AA187" s="6">
        <f>IF(Dec!$E195&gt;0,VLOOKUP($A187,Dec!$O$4:$T$208,5,FALSE)+Dec!L$4/1000,0)</f>
        <v>0</v>
      </c>
      <c r="AB187" s="16">
        <f t="shared" si="154"/>
        <v>0</v>
      </c>
      <c r="AC187" s="6">
        <f>IF(Jan!$E195&gt;0,VLOOKUP($A187,Jan!$O$4:$R$208,4,FALSE),0)</f>
        <v>0</v>
      </c>
      <c r="AD187" s="6">
        <f>IF(Jan!$E195&gt;0,VLOOKUP($A187,Jan!$O$4:$T$208,5,FALSE)+Jan!L$4/1000,0)</f>
        <v>0</v>
      </c>
      <c r="AE187" s="16">
        <f t="shared" si="155"/>
        <v>0</v>
      </c>
      <c r="AF187" s="6">
        <f>IF(Feb!$E195&gt;0,VLOOKUP($A187,Feb!$O$4:$R$208,4,FALSE),0)</f>
        <v>0</v>
      </c>
      <c r="AG187" s="6">
        <f>IF(Feb!$E195&gt;0,VLOOKUP($A187,Feb!$O$4:$T$208,5,FALSE)+Feb!L$4/1000,0)</f>
        <v>0</v>
      </c>
      <c r="AH187" s="16">
        <f t="shared" si="156"/>
        <v>0</v>
      </c>
      <c r="AI187" s="6">
        <f>IF(Mar!$E195&gt;0,VLOOKUP($A187,Mar!$O$4:$R$208,4,FALSE),0)</f>
        <v>0</v>
      </c>
      <c r="AJ187" s="6">
        <f>IF(Mar!$E195&gt;0,VLOOKUP($A187,Mar!$O$4:$T$208,5,FALSE)+Mar!L$4/1000,0)</f>
        <v>0</v>
      </c>
      <c r="AK187" s="16">
        <f t="shared" si="182"/>
        <v>0</v>
      </c>
      <c r="AN187" s="67">
        <f t="shared" si="183"/>
        <v>0</v>
      </c>
      <c r="AQ187" s="1">
        <f t="shared" si="159"/>
        <v>0</v>
      </c>
      <c r="AR187" s="6">
        <f t="shared" si="160"/>
        <v>0</v>
      </c>
      <c r="AS187" s="6">
        <f t="shared" si="161"/>
        <v>0</v>
      </c>
      <c r="AT187" s="6">
        <f t="shared" si="162"/>
        <v>0</v>
      </c>
      <c r="AU187" s="6">
        <f t="shared" si="163"/>
        <v>0</v>
      </c>
      <c r="AV187" s="6">
        <f t="shared" si="164"/>
        <v>0</v>
      </c>
      <c r="AW187" s="6">
        <f t="shared" si="165"/>
        <v>0</v>
      </c>
      <c r="AX187" s="6">
        <f t="shared" si="166"/>
        <v>0</v>
      </c>
      <c r="AY187" s="6">
        <f t="shared" si="167"/>
        <v>0</v>
      </c>
      <c r="AZ187" s="6">
        <f t="shared" si="168"/>
        <v>0</v>
      </c>
      <c r="BA187" s="6">
        <f t="shared" si="169"/>
        <v>0</v>
      </c>
      <c r="BB187" s="6">
        <f t="shared" si="170"/>
        <v>0</v>
      </c>
      <c r="BC187" s="6">
        <f t="shared" si="171"/>
        <v>0</v>
      </c>
      <c r="BD187" s="6">
        <f t="shared" si="172"/>
        <v>0</v>
      </c>
      <c r="BE187" s="1">
        <f t="shared" si="173"/>
        <v>0</v>
      </c>
      <c r="BF187" s="1">
        <f t="shared" si="174"/>
        <v>0</v>
      </c>
      <c r="BG187" s="1">
        <f t="shared" si="175"/>
        <v>0</v>
      </c>
      <c r="BH187" s="1">
        <f t="shared" si="176"/>
        <v>0</v>
      </c>
      <c r="BI187" s="1">
        <f t="shared" si="177"/>
        <v>0</v>
      </c>
      <c r="BJ187" s="1">
        <f t="shared" si="178"/>
        <v>0</v>
      </c>
    </row>
    <row r="188" spans="2:62" x14ac:dyDescent="0.3">
      <c r="B188" s="6">
        <f>IF(Apr!$E193&gt;0,VLOOKUP($A188,Apr!$O$4:$T$211,4,FALSE),0)</f>
        <v>0</v>
      </c>
      <c r="C188" s="6">
        <f>IF(Apr!$E193&gt;0,VLOOKUP($A188,Apr!$O$4:$T$211,5,FALSE)+Apr!L$4/1000,0)</f>
        <v>0</v>
      </c>
      <c r="D188" s="16">
        <f t="shared" si="179"/>
        <v>0</v>
      </c>
      <c r="E188" s="6">
        <f>IF(May!$E192&gt;0,VLOOKUP($A188,May!$O$4:$T$210,4,FALSE),0)</f>
        <v>0</v>
      </c>
      <c r="F188" s="6">
        <f>IF(May!$E192&gt;0,VLOOKUP($A188,May!$O$4:$T$210,5,FALSE)+May!L$4/1000,0)</f>
        <v>0</v>
      </c>
      <c r="G188" s="16">
        <f t="shared" si="180"/>
        <v>0</v>
      </c>
      <c r="H188" s="6">
        <f>IF(Jun!$E198&gt;0,VLOOKUP($A188,Jun!$O$4:$R$210,4,FALSE),0)</f>
        <v>0</v>
      </c>
      <c r="I188" s="6">
        <f>IF(Jun!$E198&gt;0,VLOOKUP($A188,Jun!$O$4:$T$210,5,FALSE)+Jun!L$4/1000,0)</f>
        <v>0</v>
      </c>
      <c r="J188" s="16">
        <f t="shared" si="181"/>
        <v>0</v>
      </c>
      <c r="K188" s="6">
        <f>IF(Jul!$E195&gt;0,VLOOKUP($A188,Jul!$O$4:$R$207,4,FALSE),0)</f>
        <v>0</v>
      </c>
      <c r="L188" s="6">
        <f>IF(Jul!$E195&gt;0,VLOOKUP($A188,Jul!$O$4:$T$207,5,FALSE)+Jul!$L$4/1000,0)</f>
        <v>0</v>
      </c>
      <c r="M188" s="16">
        <f t="shared" si="149"/>
        <v>0</v>
      </c>
      <c r="N188" s="6">
        <f>IF(Aug!$E195&gt;0,VLOOKUP($A188,Aug!$O$4:$R$207,4,FALSE),0)</f>
        <v>0</v>
      </c>
      <c r="O188" s="6">
        <f>IF(Aug!$E195&gt;0,VLOOKUP($A188,Aug!$O$4:$T$207,5,FALSE)+Aug!L$4/1000,0)</f>
        <v>0</v>
      </c>
      <c r="P188" s="16">
        <f t="shared" si="150"/>
        <v>0</v>
      </c>
      <c r="Q188" s="6">
        <f>IF(Sep!$E195&gt;0,VLOOKUP($A188,Sep!$O$4:$R$207,4,FALSE),0)</f>
        <v>0</v>
      </c>
      <c r="R188" s="6">
        <f>IF(Sep!$E195&gt;0,VLOOKUP($A188,Sep!$O$4:$T$207,5,FALSE)+Sep!L$4/1000,0)</f>
        <v>0</v>
      </c>
      <c r="S188" s="16">
        <f t="shared" si="151"/>
        <v>0</v>
      </c>
      <c r="T188" s="6">
        <f>IF(Oct!$E195&gt;0,VLOOKUP($A188,Oct!$O$4:$R$207,4,FALSE),0)</f>
        <v>0</v>
      </c>
      <c r="U188" s="6">
        <f>IF(Oct!$E195&gt;0,VLOOKUP($A188,Oct!$O$4:$T$207,5,FALSE)+Oct!L$4/1000,0)</f>
        <v>0</v>
      </c>
      <c r="V188" s="16">
        <f t="shared" si="152"/>
        <v>0</v>
      </c>
      <c r="W188" s="6">
        <f>IF(Nov!$E196&gt;0,VLOOKUP($A188,Nov!$O$4:$R$208,4,FALSE),0)</f>
        <v>0</v>
      </c>
      <c r="X188" s="6">
        <f>IF(Nov!$E196&gt;0,VLOOKUP($A188,Nov!$O$4:$T$208,5,FALSE)+Nov!L$4/1000,0)</f>
        <v>0</v>
      </c>
      <c r="Y188" s="16">
        <f t="shared" si="153"/>
        <v>0</v>
      </c>
      <c r="Z188" s="6">
        <f>IF(Dec!$E196&gt;0,VLOOKUP($A188,Dec!$O$4:$R$208,4,FALSE),0)</f>
        <v>0</v>
      </c>
      <c r="AA188" s="6">
        <f>IF(Dec!$E196&gt;0,VLOOKUP($A188,Dec!$O$4:$T$208,5,FALSE)+Dec!L$4/1000,0)</f>
        <v>0</v>
      </c>
      <c r="AB188" s="16">
        <f t="shared" si="154"/>
        <v>0</v>
      </c>
      <c r="AC188" s="6">
        <f>IF(Jan!$E196&gt;0,VLOOKUP($A188,Jan!$O$4:$R$208,4,FALSE),0)</f>
        <v>0</v>
      </c>
      <c r="AD188" s="6">
        <f>IF(Jan!$E196&gt;0,VLOOKUP($A188,Jan!$O$4:$T$208,5,FALSE)+Jan!L$4/1000,0)</f>
        <v>0</v>
      </c>
      <c r="AE188" s="16">
        <f t="shared" si="155"/>
        <v>0</v>
      </c>
      <c r="AF188" s="6">
        <f>IF(Feb!$E196&gt;0,VLOOKUP($A188,Feb!$O$4:$R$208,4,FALSE),0)</f>
        <v>0</v>
      </c>
      <c r="AG188" s="6">
        <f>IF(Feb!$E196&gt;0,VLOOKUP($A188,Feb!$O$4:$T$208,5,FALSE)+Feb!L$4/1000,0)</f>
        <v>0</v>
      </c>
      <c r="AH188" s="16">
        <f t="shared" si="156"/>
        <v>0</v>
      </c>
      <c r="AI188" s="6">
        <f>IF(Mar!$E196&gt;0,VLOOKUP($A188,Mar!$O$4:$R$208,4,FALSE),0)</f>
        <v>0</v>
      </c>
      <c r="AJ188" s="6">
        <f>IF(Mar!$E196&gt;0,VLOOKUP($A188,Mar!$O$4:$T$208,5,FALSE)+Mar!L$4/1000,0)</f>
        <v>0</v>
      </c>
      <c r="AK188" s="16">
        <f t="shared" si="182"/>
        <v>0</v>
      </c>
      <c r="AN188" s="67">
        <f t="shared" si="183"/>
        <v>0</v>
      </c>
      <c r="AQ188" s="1">
        <f t="shared" si="159"/>
        <v>0</v>
      </c>
      <c r="AR188" s="6">
        <f t="shared" si="160"/>
        <v>0</v>
      </c>
      <c r="AS188" s="6">
        <f t="shared" si="161"/>
        <v>0</v>
      </c>
      <c r="AT188" s="6">
        <f t="shared" si="162"/>
        <v>0</v>
      </c>
      <c r="AU188" s="6">
        <f t="shared" si="163"/>
        <v>0</v>
      </c>
      <c r="AV188" s="6">
        <f t="shared" si="164"/>
        <v>0</v>
      </c>
      <c r="AW188" s="6">
        <f t="shared" si="165"/>
        <v>0</v>
      </c>
      <c r="AX188" s="6">
        <f t="shared" si="166"/>
        <v>0</v>
      </c>
      <c r="AY188" s="6">
        <f t="shared" si="167"/>
        <v>0</v>
      </c>
      <c r="AZ188" s="6">
        <f t="shared" si="168"/>
        <v>0</v>
      </c>
      <c r="BA188" s="6">
        <f t="shared" si="169"/>
        <v>0</v>
      </c>
      <c r="BB188" s="6">
        <f t="shared" si="170"/>
        <v>0</v>
      </c>
      <c r="BC188" s="6">
        <f t="shared" si="171"/>
        <v>0</v>
      </c>
      <c r="BD188" s="6">
        <f t="shared" si="172"/>
        <v>0</v>
      </c>
      <c r="BE188" s="1">
        <f t="shared" si="173"/>
        <v>0</v>
      </c>
      <c r="BF188" s="1">
        <f t="shared" si="174"/>
        <v>0</v>
      </c>
      <c r="BG188" s="1">
        <f t="shared" si="175"/>
        <v>0</v>
      </c>
      <c r="BH188" s="1">
        <f t="shared" si="176"/>
        <v>0</v>
      </c>
      <c r="BI188" s="1">
        <f t="shared" si="177"/>
        <v>0</v>
      </c>
      <c r="BJ188" s="1">
        <f t="shared" si="178"/>
        <v>0</v>
      </c>
    </row>
    <row r="189" spans="2:62" x14ac:dyDescent="0.3">
      <c r="B189" s="6">
        <f>IF(Apr!$E194&gt;0,VLOOKUP($A189,Apr!$O$4:$T$211,4,FALSE),0)</f>
        <v>0</v>
      </c>
      <c r="C189" s="6">
        <f>IF(Apr!$E194&gt;0,VLOOKUP($A189,Apr!$O$4:$T$211,5,FALSE)+Apr!L$4/1000,0)</f>
        <v>0</v>
      </c>
      <c r="D189" s="16">
        <f t="shared" si="179"/>
        <v>0</v>
      </c>
      <c r="E189" s="6">
        <f>IF(May!$E193&gt;0,VLOOKUP($A189,May!$O$4:$T$210,4,FALSE),0)</f>
        <v>0</v>
      </c>
      <c r="F189" s="6">
        <f>IF(May!$E193&gt;0,VLOOKUP($A189,May!$O$4:$T$210,5,FALSE)+May!L$4/1000,0)</f>
        <v>0</v>
      </c>
      <c r="G189" s="16">
        <f t="shared" si="180"/>
        <v>0</v>
      </c>
      <c r="H189" s="6">
        <f>IF(Jun!$E199&gt;0,VLOOKUP($A189,Jun!$O$4:$R$210,4,FALSE),0)</f>
        <v>0</v>
      </c>
      <c r="I189" s="6">
        <f>IF(Jun!$E199&gt;0,VLOOKUP($A189,Jun!$O$4:$T$210,5,FALSE)+Jun!L$4/1000,0)</f>
        <v>0</v>
      </c>
      <c r="J189" s="16">
        <f t="shared" si="181"/>
        <v>0</v>
      </c>
      <c r="K189" s="6">
        <f>IF(Jul!$E196&gt;0,VLOOKUP($A189,Jul!$O$4:$R$207,4,FALSE),0)</f>
        <v>0</v>
      </c>
      <c r="L189" s="6">
        <f>IF(Jul!$E196&gt;0,VLOOKUP($A189,Jul!$O$4:$T$207,5,FALSE)+Jul!$L$4/1000,0)</f>
        <v>0</v>
      </c>
      <c r="M189" s="16">
        <f t="shared" si="149"/>
        <v>0</v>
      </c>
      <c r="N189" s="6">
        <f>IF(Aug!$E196&gt;0,VLOOKUP($A189,Aug!$O$4:$R$207,4,FALSE),0)</f>
        <v>0</v>
      </c>
      <c r="O189" s="6">
        <f>IF(Aug!$E196&gt;0,VLOOKUP($A189,Aug!$O$4:$T$207,5,FALSE)+Aug!L$4/1000,0)</f>
        <v>0</v>
      </c>
      <c r="P189" s="16">
        <f t="shared" si="150"/>
        <v>0</v>
      </c>
      <c r="Q189" s="6">
        <f>IF(Sep!$E196&gt;0,VLOOKUP($A189,Sep!$O$4:$R$207,4,FALSE),0)</f>
        <v>0</v>
      </c>
      <c r="R189" s="6">
        <f>IF(Sep!$E196&gt;0,VLOOKUP($A189,Sep!$O$4:$T$207,5,FALSE)+Sep!L$4/1000,0)</f>
        <v>0</v>
      </c>
      <c r="S189" s="16">
        <f t="shared" si="151"/>
        <v>0</v>
      </c>
      <c r="T189" s="6">
        <f>IF(Oct!$E196&gt;0,VLOOKUP($A189,Oct!$O$4:$R$207,4,FALSE),0)</f>
        <v>0</v>
      </c>
      <c r="U189" s="6">
        <f>IF(Oct!$E196&gt;0,VLOOKUP($A189,Oct!$O$4:$T$207,5,FALSE)+Oct!L$4/1000,0)</f>
        <v>0</v>
      </c>
      <c r="V189" s="16">
        <f t="shared" si="152"/>
        <v>0</v>
      </c>
      <c r="W189" s="6">
        <f>IF(Nov!$E197&gt;0,VLOOKUP($A189,Nov!$O$4:$R$208,4,FALSE),0)</f>
        <v>0</v>
      </c>
      <c r="X189" s="6">
        <f>IF(Nov!$E197&gt;0,VLOOKUP($A189,Nov!$O$4:$T$208,5,FALSE)+Nov!L$4/1000,0)</f>
        <v>0</v>
      </c>
      <c r="Y189" s="16">
        <f t="shared" si="153"/>
        <v>0</v>
      </c>
      <c r="Z189" s="6">
        <f>IF(Dec!$E197&gt;0,VLOOKUP($A189,Dec!$O$4:$R$208,4,FALSE),0)</f>
        <v>0</v>
      </c>
      <c r="AA189" s="6">
        <f>IF(Dec!$E197&gt;0,VLOOKUP($A189,Dec!$O$4:$T$208,5,FALSE)+Dec!L$4/1000,0)</f>
        <v>0</v>
      </c>
      <c r="AB189" s="16">
        <f t="shared" si="154"/>
        <v>0</v>
      </c>
      <c r="AC189" s="6">
        <f>IF(Jan!$E197&gt;0,VLOOKUP($A189,Jan!$O$4:$R$208,4,FALSE),0)</f>
        <v>0</v>
      </c>
      <c r="AD189" s="6">
        <f>IF(Jan!$E197&gt;0,VLOOKUP($A189,Jan!$O$4:$T$208,5,FALSE)+Jan!L$4/1000,0)</f>
        <v>0</v>
      </c>
      <c r="AE189" s="16">
        <f t="shared" si="155"/>
        <v>0</v>
      </c>
      <c r="AF189" s="6">
        <f>IF(Feb!$E197&gt;0,VLOOKUP($A189,Feb!$O$4:$R$208,4,FALSE),0)</f>
        <v>0</v>
      </c>
      <c r="AG189" s="6">
        <f>IF(Feb!$E197&gt;0,VLOOKUP($A189,Feb!$O$4:$T$208,5,FALSE)+Feb!L$4/1000,0)</f>
        <v>0</v>
      </c>
      <c r="AH189" s="16">
        <f t="shared" si="156"/>
        <v>0</v>
      </c>
      <c r="AI189" s="6">
        <f>IF(Mar!$E197&gt;0,VLOOKUP($A189,Mar!$O$4:$R$208,4,FALSE),0)</f>
        <v>0</v>
      </c>
      <c r="AJ189" s="6">
        <f>IF(Mar!$E197&gt;0,VLOOKUP($A189,Mar!$O$4:$T$208,5,FALSE)+Mar!L$4/1000,0)</f>
        <v>0</v>
      </c>
      <c r="AK189" s="16">
        <f t="shared" si="182"/>
        <v>0</v>
      </c>
      <c r="AN189" s="67">
        <f t="shared" si="183"/>
        <v>0</v>
      </c>
      <c r="AQ189" s="1">
        <f t="shared" si="159"/>
        <v>0</v>
      </c>
      <c r="AR189" s="6">
        <f t="shared" si="160"/>
        <v>0</v>
      </c>
      <c r="AS189" s="6">
        <f t="shared" si="161"/>
        <v>0</v>
      </c>
      <c r="AT189" s="6">
        <f t="shared" si="162"/>
        <v>0</v>
      </c>
      <c r="AU189" s="6">
        <f t="shared" si="163"/>
        <v>0</v>
      </c>
      <c r="AV189" s="6">
        <f t="shared" si="164"/>
        <v>0</v>
      </c>
      <c r="AW189" s="6">
        <f t="shared" si="165"/>
        <v>0</v>
      </c>
      <c r="AX189" s="6">
        <f t="shared" si="166"/>
        <v>0</v>
      </c>
      <c r="AY189" s="6">
        <f t="shared" si="167"/>
        <v>0</v>
      </c>
      <c r="AZ189" s="6">
        <f t="shared" si="168"/>
        <v>0</v>
      </c>
      <c r="BA189" s="6">
        <f t="shared" si="169"/>
        <v>0</v>
      </c>
      <c r="BB189" s="6">
        <f t="shared" si="170"/>
        <v>0</v>
      </c>
      <c r="BC189" s="6">
        <f t="shared" si="171"/>
        <v>0</v>
      </c>
      <c r="BD189" s="6">
        <f t="shared" si="172"/>
        <v>0</v>
      </c>
      <c r="BE189" s="1">
        <f t="shared" si="173"/>
        <v>0</v>
      </c>
      <c r="BF189" s="1">
        <f t="shared" si="174"/>
        <v>0</v>
      </c>
      <c r="BG189" s="1">
        <f t="shared" si="175"/>
        <v>0</v>
      </c>
      <c r="BH189" s="1">
        <f t="shared" si="176"/>
        <v>0</v>
      </c>
      <c r="BI189" s="1">
        <f t="shared" si="177"/>
        <v>0</v>
      </c>
      <c r="BJ189" s="1">
        <f t="shared" si="178"/>
        <v>0</v>
      </c>
    </row>
    <row r="190" spans="2:62" x14ac:dyDescent="0.3">
      <c r="B190" s="6">
        <f>IF(Apr!$E195&gt;0,VLOOKUP($A190,Apr!$O$4:$T$211,4,FALSE),0)</f>
        <v>0</v>
      </c>
      <c r="C190" s="6">
        <f>IF(Apr!$E195&gt;0,VLOOKUP($A190,Apr!$O$4:$T$211,5,FALSE)+Apr!L$4/1000,0)</f>
        <v>0</v>
      </c>
      <c r="D190" s="16">
        <f t="shared" si="179"/>
        <v>0</v>
      </c>
      <c r="E190" s="6">
        <f>IF(May!$E194&gt;0,VLOOKUP($A190,May!$O$4:$T$210,4,FALSE),0)</f>
        <v>0</v>
      </c>
      <c r="F190" s="6">
        <f>IF(May!$E194&gt;0,VLOOKUP($A190,May!$O$4:$T$210,5,FALSE)+May!L$4/1000,0)</f>
        <v>0</v>
      </c>
      <c r="G190" s="16">
        <f t="shared" si="180"/>
        <v>0</v>
      </c>
      <c r="H190" s="6">
        <f>IF(Jun!$E200&gt;0,VLOOKUP($A190,Jun!$O$4:$R$210,4,FALSE),0)</f>
        <v>0</v>
      </c>
      <c r="I190" s="6">
        <f>IF(Jun!$E200&gt;0,VLOOKUP($A190,Jun!$O$4:$T$210,5,FALSE)+Jun!L$4/1000,0)</f>
        <v>0</v>
      </c>
      <c r="J190" s="16">
        <f t="shared" si="181"/>
        <v>0</v>
      </c>
      <c r="K190" s="6">
        <f>IF(Jul!$E197&gt;0,VLOOKUP($A190,Jul!$O$4:$R$207,4,FALSE),0)</f>
        <v>0</v>
      </c>
      <c r="L190" s="6">
        <f>IF(Jul!$E197&gt;0,VLOOKUP($A190,Jul!$O$4:$T$207,5,FALSE)+Jul!$L$4/1000,0)</f>
        <v>0</v>
      </c>
      <c r="M190" s="16">
        <f t="shared" si="149"/>
        <v>0</v>
      </c>
      <c r="N190" s="6">
        <f>IF(Aug!$E197&gt;0,VLOOKUP($A190,Aug!$O$4:$R$207,4,FALSE),0)</f>
        <v>0</v>
      </c>
      <c r="O190" s="6">
        <f>IF(Aug!$E197&gt;0,VLOOKUP($A190,Aug!$O$4:$T$207,5,FALSE)+Aug!L$4/1000,0)</f>
        <v>0</v>
      </c>
      <c r="P190" s="16">
        <f t="shared" si="150"/>
        <v>0</v>
      </c>
      <c r="Q190" s="6">
        <f>IF(Sep!$E197&gt;0,VLOOKUP($A190,Sep!$O$4:$R$207,4,FALSE),0)</f>
        <v>0</v>
      </c>
      <c r="R190" s="6">
        <f>IF(Sep!$E197&gt;0,VLOOKUP($A190,Sep!$O$4:$T$207,5,FALSE)+Sep!L$4/1000,0)</f>
        <v>0</v>
      </c>
      <c r="S190" s="16">
        <f t="shared" si="151"/>
        <v>0</v>
      </c>
      <c r="T190" s="6">
        <f>IF(Oct!$E197&gt;0,VLOOKUP($A190,Oct!$O$4:$R$207,4,FALSE),0)</f>
        <v>0</v>
      </c>
      <c r="U190" s="6">
        <f>IF(Oct!$E197&gt;0,VLOOKUP($A190,Oct!$O$4:$T$207,5,FALSE)+Oct!L$4/1000,0)</f>
        <v>0</v>
      </c>
      <c r="V190" s="16">
        <f t="shared" si="152"/>
        <v>0</v>
      </c>
      <c r="W190" s="6">
        <f>IF(Nov!$E198&gt;0,VLOOKUP($A190,Nov!$O$4:$R$208,4,FALSE),0)</f>
        <v>0</v>
      </c>
      <c r="X190" s="6">
        <f>IF(Nov!$E198&gt;0,VLOOKUP($A190,Nov!$O$4:$T$208,5,FALSE)+Nov!L$4/1000,0)</f>
        <v>0</v>
      </c>
      <c r="Y190" s="16">
        <f t="shared" si="153"/>
        <v>0</v>
      </c>
      <c r="Z190" s="6">
        <f>IF(Dec!$E198&gt;0,VLOOKUP($A190,Dec!$O$4:$R$208,4,FALSE),0)</f>
        <v>0</v>
      </c>
      <c r="AA190" s="6">
        <f>IF(Dec!$E198&gt;0,VLOOKUP($A190,Dec!$O$4:$T$208,5,FALSE)+Dec!L$4/1000,0)</f>
        <v>0</v>
      </c>
      <c r="AB190" s="16">
        <f t="shared" si="154"/>
        <v>0</v>
      </c>
      <c r="AC190" s="6">
        <f>IF(Jan!$E198&gt;0,VLOOKUP($A190,Jan!$O$4:$R$208,4,FALSE),0)</f>
        <v>0</v>
      </c>
      <c r="AD190" s="6">
        <f>IF(Jan!$E198&gt;0,VLOOKUP($A190,Jan!$O$4:$T$208,5,FALSE)+Jan!L$4/1000,0)</f>
        <v>0</v>
      </c>
      <c r="AE190" s="16">
        <f t="shared" si="155"/>
        <v>0</v>
      </c>
      <c r="AF190" s="6">
        <f>IF(Feb!$E198&gt;0,VLOOKUP($A190,Feb!$O$4:$R$208,4,FALSE),0)</f>
        <v>0</v>
      </c>
      <c r="AG190" s="6">
        <f>IF(Feb!$E198&gt;0,VLOOKUP($A190,Feb!$O$4:$T$208,5,FALSE)+Feb!L$4/1000,0)</f>
        <v>0</v>
      </c>
      <c r="AH190" s="16">
        <f t="shared" si="156"/>
        <v>0</v>
      </c>
      <c r="AI190" s="6">
        <f>IF(Mar!$E198&gt;0,VLOOKUP($A190,Mar!$O$4:$R$208,4,FALSE),0)</f>
        <v>0</v>
      </c>
      <c r="AJ190" s="6">
        <f>IF(Mar!$E198&gt;0,VLOOKUP($A190,Mar!$O$4:$T$208,5,FALSE)+Mar!L$4/1000,0)</f>
        <v>0</v>
      </c>
      <c r="AK190" s="16">
        <f t="shared" si="182"/>
        <v>0</v>
      </c>
      <c r="AN190" s="67">
        <f t="shared" si="183"/>
        <v>0</v>
      </c>
      <c r="AQ190" s="1">
        <f t="shared" si="159"/>
        <v>0</v>
      </c>
      <c r="AR190" s="6">
        <f t="shared" si="160"/>
        <v>0</v>
      </c>
      <c r="AS190" s="6">
        <f t="shared" si="161"/>
        <v>0</v>
      </c>
      <c r="AT190" s="6">
        <f t="shared" si="162"/>
        <v>0</v>
      </c>
      <c r="AU190" s="6">
        <f t="shared" si="163"/>
        <v>0</v>
      </c>
      <c r="AV190" s="6">
        <f t="shared" si="164"/>
        <v>0</v>
      </c>
      <c r="AW190" s="6">
        <f t="shared" si="165"/>
        <v>0</v>
      </c>
      <c r="AX190" s="6">
        <f t="shared" si="166"/>
        <v>0</v>
      </c>
      <c r="AY190" s="6">
        <f t="shared" si="167"/>
        <v>0</v>
      </c>
      <c r="AZ190" s="6">
        <f t="shared" si="168"/>
        <v>0</v>
      </c>
      <c r="BA190" s="6">
        <f t="shared" si="169"/>
        <v>0</v>
      </c>
      <c r="BB190" s="6">
        <f t="shared" si="170"/>
        <v>0</v>
      </c>
      <c r="BC190" s="6">
        <f t="shared" si="171"/>
        <v>0</v>
      </c>
      <c r="BD190" s="6">
        <f t="shared" si="172"/>
        <v>0</v>
      </c>
      <c r="BE190" s="1">
        <f t="shared" si="173"/>
        <v>0</v>
      </c>
      <c r="BF190" s="1">
        <f t="shared" si="174"/>
        <v>0</v>
      </c>
      <c r="BG190" s="1">
        <f t="shared" si="175"/>
        <v>0</v>
      </c>
      <c r="BH190" s="1">
        <f t="shared" si="176"/>
        <v>0</v>
      </c>
      <c r="BI190" s="1">
        <f t="shared" si="177"/>
        <v>0</v>
      </c>
      <c r="BJ190" s="1">
        <f t="shared" si="178"/>
        <v>0</v>
      </c>
    </row>
    <row r="191" spans="2:62" x14ac:dyDescent="0.3">
      <c r="B191" s="6">
        <f>IF(Apr!$E196&gt;0,VLOOKUP($A191,Apr!$O$4:$T$211,4,FALSE),0)</f>
        <v>0</v>
      </c>
      <c r="C191" s="6">
        <f>IF(Apr!$E196&gt;0,VLOOKUP($A191,Apr!$O$4:$T$211,5,FALSE)+Apr!L$4/1000,0)</f>
        <v>0</v>
      </c>
      <c r="D191" s="16">
        <f t="shared" si="179"/>
        <v>0</v>
      </c>
      <c r="E191" s="6">
        <f>IF(May!$E195&gt;0,VLOOKUP($A191,May!$O$4:$T$210,4,FALSE),0)</f>
        <v>0</v>
      </c>
      <c r="F191" s="6">
        <f>IF(May!$E195&gt;0,VLOOKUP($A191,May!$O$4:$T$210,5,FALSE)+May!L$4/1000,0)</f>
        <v>0</v>
      </c>
      <c r="G191" s="16">
        <f t="shared" si="180"/>
        <v>0</v>
      </c>
      <c r="H191" s="6">
        <f>IF(Jun!$E201&gt;0,VLOOKUP($A191,Jun!$O$4:$R$210,4,FALSE),0)</f>
        <v>0</v>
      </c>
      <c r="I191" s="6">
        <f>IF(Jun!$E201&gt;0,VLOOKUP($A191,Jun!$O$4:$T$210,5,FALSE)+Jun!L$4/1000,0)</f>
        <v>0</v>
      </c>
      <c r="J191" s="16">
        <f t="shared" si="181"/>
        <v>0</v>
      </c>
      <c r="K191" s="6">
        <f>IF(Jul!$E198&gt;0,VLOOKUP($A191,Jul!$O$4:$R$207,4,FALSE),0)</f>
        <v>0</v>
      </c>
      <c r="L191" s="6">
        <f>IF(Jul!$E198&gt;0,VLOOKUP($A191,Jul!$O$4:$T$207,5,FALSE)+Jul!$L$4/1000,0)</f>
        <v>0</v>
      </c>
      <c r="M191" s="16">
        <f t="shared" si="149"/>
        <v>0</v>
      </c>
      <c r="N191" s="6">
        <f>IF(Aug!$E198&gt;0,VLOOKUP($A191,Aug!$O$4:$R$207,4,FALSE),0)</f>
        <v>0</v>
      </c>
      <c r="O191" s="6">
        <f>IF(Aug!$E198&gt;0,VLOOKUP($A191,Aug!$O$4:$T$207,5,FALSE)+Aug!L$4/1000,0)</f>
        <v>0</v>
      </c>
      <c r="P191" s="16">
        <f t="shared" si="150"/>
        <v>0</v>
      </c>
      <c r="Q191" s="6">
        <f>IF(Sep!$E198&gt;0,VLOOKUP($A191,Sep!$O$4:$R$207,4,FALSE),0)</f>
        <v>0</v>
      </c>
      <c r="R191" s="6">
        <f>IF(Sep!$E198&gt;0,VLOOKUP($A191,Sep!$O$4:$T$207,5,FALSE)+Sep!L$4/1000,0)</f>
        <v>0</v>
      </c>
      <c r="S191" s="16">
        <f t="shared" si="151"/>
        <v>0</v>
      </c>
      <c r="T191" s="6">
        <f>IF(Oct!$E198&gt;0,VLOOKUP($A191,Oct!$O$4:$R$207,4,FALSE),0)</f>
        <v>0</v>
      </c>
      <c r="U191" s="6">
        <f>IF(Oct!$E198&gt;0,VLOOKUP($A191,Oct!$O$4:$T$207,5,FALSE)+Oct!L$4/1000,0)</f>
        <v>0</v>
      </c>
      <c r="V191" s="16">
        <f t="shared" si="152"/>
        <v>0</v>
      </c>
      <c r="W191" s="6">
        <f>IF(Nov!$E199&gt;0,VLOOKUP($A191,Nov!$O$4:$R$208,4,FALSE),0)</f>
        <v>0</v>
      </c>
      <c r="X191" s="6">
        <f>IF(Nov!$E199&gt;0,VLOOKUP($A191,Nov!$O$4:$T$208,5,FALSE)+Nov!L$4/1000,0)</f>
        <v>0</v>
      </c>
      <c r="Y191" s="16">
        <f t="shared" si="153"/>
        <v>0</v>
      </c>
      <c r="Z191" s="6">
        <f>IF(Dec!$E199&gt;0,VLOOKUP($A191,Dec!$O$4:$R$208,4,FALSE),0)</f>
        <v>0</v>
      </c>
      <c r="AA191" s="6">
        <f>IF(Dec!$E199&gt;0,VLOOKUP($A191,Dec!$O$4:$T$208,5,FALSE)+Dec!L$4/1000,0)</f>
        <v>0</v>
      </c>
      <c r="AB191" s="16">
        <f t="shared" si="154"/>
        <v>0</v>
      </c>
      <c r="AC191" s="6">
        <f>IF(Jan!$E199&gt;0,VLOOKUP($A191,Jan!$O$4:$R$208,4,FALSE),0)</f>
        <v>0</v>
      </c>
      <c r="AD191" s="6">
        <f>IF(Jan!$E199&gt;0,VLOOKUP($A191,Jan!$O$4:$T$208,5,FALSE)+Jan!L$4/1000,0)</f>
        <v>0</v>
      </c>
      <c r="AE191" s="16">
        <f t="shared" si="155"/>
        <v>0</v>
      </c>
      <c r="AF191" s="6">
        <f>IF(Feb!$E199&gt;0,VLOOKUP($A191,Feb!$O$4:$R$208,4,FALSE),0)</f>
        <v>0</v>
      </c>
      <c r="AG191" s="6">
        <f>IF(Feb!$E199&gt;0,VLOOKUP($A191,Feb!$O$4:$T$208,5,FALSE)+Feb!L$4/1000,0)</f>
        <v>0</v>
      </c>
      <c r="AH191" s="16">
        <f t="shared" si="156"/>
        <v>0</v>
      </c>
      <c r="AI191" s="6">
        <f>IF(Mar!$E199&gt;0,VLOOKUP($A191,Mar!$O$4:$R$208,4,FALSE),0)</f>
        <v>0</v>
      </c>
      <c r="AJ191" s="6">
        <f>IF(Mar!$E199&gt;0,VLOOKUP($A191,Mar!$O$4:$T$208,5,FALSE)+Mar!L$4/1000,0)</f>
        <v>0</v>
      </c>
      <c r="AK191" s="16">
        <f t="shared" si="182"/>
        <v>0</v>
      </c>
      <c r="AN191" s="67">
        <f t="shared" si="183"/>
        <v>0</v>
      </c>
      <c r="AQ191" s="1">
        <f t="shared" si="159"/>
        <v>0</v>
      </c>
      <c r="AR191" s="6">
        <f t="shared" si="160"/>
        <v>0</v>
      </c>
      <c r="AS191" s="6">
        <f t="shared" si="161"/>
        <v>0</v>
      </c>
      <c r="AT191" s="6">
        <f t="shared" si="162"/>
        <v>0</v>
      </c>
      <c r="AU191" s="6">
        <f t="shared" si="163"/>
        <v>0</v>
      </c>
      <c r="AV191" s="6">
        <f t="shared" si="164"/>
        <v>0</v>
      </c>
      <c r="AW191" s="6">
        <f t="shared" si="165"/>
        <v>0</v>
      </c>
      <c r="AX191" s="6">
        <f t="shared" si="166"/>
        <v>0</v>
      </c>
      <c r="AY191" s="6">
        <f t="shared" si="167"/>
        <v>0</v>
      </c>
      <c r="AZ191" s="6">
        <f t="shared" si="168"/>
        <v>0</v>
      </c>
      <c r="BA191" s="6">
        <f t="shared" si="169"/>
        <v>0</v>
      </c>
      <c r="BB191" s="6">
        <f t="shared" si="170"/>
        <v>0</v>
      </c>
      <c r="BC191" s="6">
        <f t="shared" si="171"/>
        <v>0</v>
      </c>
      <c r="BD191" s="6">
        <f t="shared" si="172"/>
        <v>0</v>
      </c>
      <c r="BE191" s="1">
        <f t="shared" si="173"/>
        <v>0</v>
      </c>
      <c r="BF191" s="1">
        <f t="shared" si="174"/>
        <v>0</v>
      </c>
      <c r="BG191" s="1">
        <f t="shared" si="175"/>
        <v>0</v>
      </c>
      <c r="BH191" s="1">
        <f t="shared" si="176"/>
        <v>0</v>
      </c>
      <c r="BI191" s="1">
        <f t="shared" si="177"/>
        <v>0</v>
      </c>
      <c r="BJ191" s="1">
        <f t="shared" si="178"/>
        <v>0</v>
      </c>
    </row>
    <row r="192" spans="2:62" x14ac:dyDescent="0.3">
      <c r="B192" s="6">
        <f>IF(Apr!$E197&gt;0,VLOOKUP($A192,Apr!$O$4:$T$211,4,FALSE),0)</f>
        <v>0</v>
      </c>
      <c r="C192" s="6">
        <f>IF(Apr!$E197&gt;0,VLOOKUP($A192,Apr!$O$4:$T$211,5,FALSE)+Apr!L$4/1000,0)</f>
        <v>0</v>
      </c>
      <c r="D192" s="16">
        <f t="shared" si="179"/>
        <v>0</v>
      </c>
      <c r="E192" s="6">
        <f>IF(May!$E196&gt;0,VLOOKUP($A192,May!$O$4:$T$210,4,FALSE),0)</f>
        <v>0</v>
      </c>
      <c r="F192" s="6">
        <f>IF(May!$E196&gt;0,VLOOKUP($A192,May!$O$4:$T$210,5,FALSE)+May!L$4/1000,0)</f>
        <v>0</v>
      </c>
      <c r="G192" s="16">
        <f t="shared" si="180"/>
        <v>0</v>
      </c>
      <c r="H192" s="6">
        <f>IF(Jun!$E202&gt;0,VLOOKUP($A192,Jun!$O$4:$R$210,4,FALSE),0)</f>
        <v>0</v>
      </c>
      <c r="I192" s="6">
        <f>IF(Jun!$E202&gt;0,VLOOKUP($A192,Jun!$O$4:$T$210,5,FALSE)+Jun!L$4/1000,0)</f>
        <v>0</v>
      </c>
      <c r="J192" s="16">
        <f t="shared" si="181"/>
        <v>0</v>
      </c>
      <c r="K192" s="6">
        <f>IF(Jul!$E199&gt;0,VLOOKUP($A192,Jul!$O$4:$R$207,4,FALSE),0)</f>
        <v>0</v>
      </c>
      <c r="L192" s="6">
        <f>IF(Jul!$E199&gt;0,VLOOKUP($A192,Jul!$O$4:$T$207,5,FALSE)+Jul!$L$4/1000,0)</f>
        <v>0</v>
      </c>
      <c r="M192" s="16">
        <f t="shared" si="149"/>
        <v>0</v>
      </c>
      <c r="N192" s="6">
        <f>IF(Aug!$E199&gt;0,VLOOKUP($A192,Aug!$O$4:$R$207,4,FALSE),0)</f>
        <v>0</v>
      </c>
      <c r="O192" s="6">
        <f>IF(Aug!$E199&gt;0,VLOOKUP($A192,Aug!$O$4:$T$207,5,FALSE)+Aug!L$4/1000,0)</f>
        <v>0</v>
      </c>
      <c r="P192" s="16">
        <f t="shared" si="150"/>
        <v>0</v>
      </c>
      <c r="Q192" s="6">
        <f>IF(Sep!$E199&gt;0,VLOOKUP($A192,Sep!$O$4:$R$207,4,FALSE),0)</f>
        <v>0</v>
      </c>
      <c r="R192" s="6">
        <f>IF(Sep!$E199&gt;0,VLOOKUP($A192,Sep!$O$4:$T$207,5,FALSE)+Sep!L$4/1000,0)</f>
        <v>0</v>
      </c>
      <c r="S192" s="16">
        <f t="shared" si="151"/>
        <v>0</v>
      </c>
      <c r="T192" s="6">
        <f>IF(Oct!$E199&gt;0,VLOOKUP($A192,Oct!$O$4:$R$207,4,FALSE),0)</f>
        <v>0</v>
      </c>
      <c r="U192" s="6">
        <f>IF(Oct!$E199&gt;0,VLOOKUP($A192,Oct!$O$4:$T$207,5,FALSE)+Oct!L$4/1000,0)</f>
        <v>0</v>
      </c>
      <c r="V192" s="16">
        <f t="shared" si="152"/>
        <v>0</v>
      </c>
      <c r="W192" s="6">
        <f>IF(Nov!$E200&gt;0,VLOOKUP($A192,Nov!$O$4:$R$208,4,FALSE),0)</f>
        <v>0</v>
      </c>
      <c r="X192" s="6">
        <f>IF(Nov!$E200&gt;0,VLOOKUP($A192,Nov!$O$4:$T$208,5,FALSE)+Nov!L$4/1000,0)</f>
        <v>0</v>
      </c>
      <c r="Y192" s="16">
        <f t="shared" si="153"/>
        <v>0</v>
      </c>
      <c r="Z192" s="6">
        <f>IF(Dec!$E200&gt;0,VLOOKUP($A192,Dec!$O$4:$R$208,4,FALSE),0)</f>
        <v>0</v>
      </c>
      <c r="AA192" s="6">
        <f>IF(Dec!$E200&gt;0,VLOOKUP($A192,Dec!$O$4:$T$208,5,FALSE)+Dec!L$4/1000,0)</f>
        <v>0</v>
      </c>
      <c r="AB192" s="16">
        <f t="shared" si="154"/>
        <v>0</v>
      </c>
      <c r="AC192" s="6">
        <f>IF(Jan!$E200&gt;0,VLOOKUP($A192,Jan!$O$4:$R$208,4,FALSE),0)</f>
        <v>0</v>
      </c>
      <c r="AD192" s="6">
        <f>IF(Jan!$E200&gt;0,VLOOKUP($A192,Jan!$O$4:$T$208,5,FALSE)+Jan!L$4/1000,0)</f>
        <v>0</v>
      </c>
      <c r="AE192" s="16">
        <f t="shared" si="155"/>
        <v>0</v>
      </c>
      <c r="AF192" s="6">
        <f>IF(Feb!$E200&gt;0,VLOOKUP($A192,Feb!$O$4:$R$208,4,FALSE),0)</f>
        <v>0</v>
      </c>
      <c r="AG192" s="6">
        <f>IF(Feb!$E200&gt;0,VLOOKUP($A192,Feb!$O$4:$T$208,5,FALSE)+Feb!L$4/1000,0)</f>
        <v>0</v>
      </c>
      <c r="AH192" s="16">
        <f t="shared" si="156"/>
        <v>0</v>
      </c>
      <c r="AI192" s="6">
        <f>IF(Mar!$E200&gt;0,VLOOKUP($A192,Mar!$O$4:$R$208,4,FALSE),0)</f>
        <v>0</v>
      </c>
      <c r="AJ192" s="6">
        <f>IF(Mar!$E200&gt;0,VLOOKUP($A192,Mar!$O$4:$T$208,5,FALSE)+Mar!L$4/1000,0)</f>
        <v>0</v>
      </c>
      <c r="AK192" s="16">
        <f t="shared" si="182"/>
        <v>0</v>
      </c>
      <c r="AN192" s="67">
        <f t="shared" si="183"/>
        <v>0</v>
      </c>
      <c r="AQ192" s="1">
        <f t="shared" si="159"/>
        <v>0</v>
      </c>
      <c r="AR192" s="6">
        <f t="shared" si="160"/>
        <v>0</v>
      </c>
      <c r="AS192" s="6">
        <f t="shared" si="161"/>
        <v>0</v>
      </c>
      <c r="AT192" s="6">
        <f t="shared" si="162"/>
        <v>0</v>
      </c>
      <c r="AU192" s="6">
        <f t="shared" si="163"/>
        <v>0</v>
      </c>
      <c r="AV192" s="6">
        <f t="shared" si="164"/>
        <v>0</v>
      </c>
      <c r="AW192" s="6">
        <f t="shared" si="165"/>
        <v>0</v>
      </c>
      <c r="AX192" s="6">
        <f t="shared" si="166"/>
        <v>0</v>
      </c>
      <c r="AY192" s="6">
        <f t="shared" si="167"/>
        <v>0</v>
      </c>
      <c r="AZ192" s="6">
        <f t="shared" si="168"/>
        <v>0</v>
      </c>
      <c r="BA192" s="6">
        <f t="shared" si="169"/>
        <v>0</v>
      </c>
      <c r="BB192" s="6">
        <f t="shared" si="170"/>
        <v>0</v>
      </c>
      <c r="BC192" s="6">
        <f t="shared" si="171"/>
        <v>0</v>
      </c>
      <c r="BD192" s="6">
        <f t="shared" si="172"/>
        <v>0</v>
      </c>
      <c r="BE192" s="1">
        <f t="shared" si="173"/>
        <v>0</v>
      </c>
      <c r="BF192" s="1">
        <f t="shared" si="174"/>
        <v>0</v>
      </c>
      <c r="BG192" s="1">
        <f t="shared" si="175"/>
        <v>0</v>
      </c>
      <c r="BH192" s="1">
        <f t="shared" si="176"/>
        <v>0</v>
      </c>
      <c r="BI192" s="1">
        <f t="shared" si="177"/>
        <v>0</v>
      </c>
      <c r="BJ192" s="1">
        <f t="shared" si="178"/>
        <v>0</v>
      </c>
    </row>
    <row r="193" spans="2:62" x14ac:dyDescent="0.3">
      <c r="B193" s="6">
        <f>IF(Apr!$E198&gt;0,VLOOKUP($A193,Apr!$O$4:$T$211,4,FALSE),0)</f>
        <v>0</v>
      </c>
      <c r="C193" s="6">
        <f>IF(Apr!$E198&gt;0,VLOOKUP($A193,Apr!$O$4:$T$211,5,FALSE)+Apr!L$4/1000,0)</f>
        <v>0</v>
      </c>
      <c r="D193" s="16">
        <f t="shared" si="179"/>
        <v>0</v>
      </c>
      <c r="E193" s="6">
        <f>IF(May!$E197&gt;0,VLOOKUP($A193,May!$O$4:$T$210,4,FALSE),0)</f>
        <v>0</v>
      </c>
      <c r="F193" s="6">
        <f>IF(May!$E197&gt;0,VLOOKUP($A193,May!$O$4:$T$210,5,FALSE)+May!L$4/1000,0)</f>
        <v>0</v>
      </c>
      <c r="G193" s="16">
        <f t="shared" si="180"/>
        <v>0</v>
      </c>
      <c r="H193" s="6">
        <f>IF(Jun!$E203&gt;0,VLOOKUP($A193,Jun!$O$4:$R$210,4,FALSE),0)</f>
        <v>0</v>
      </c>
      <c r="I193" s="6">
        <f>IF(Jun!$E203&gt;0,VLOOKUP($A193,Jun!$O$4:$T$210,5,FALSE)+Jun!L$4/1000,0)</f>
        <v>0</v>
      </c>
      <c r="J193" s="16">
        <f t="shared" si="181"/>
        <v>0</v>
      </c>
      <c r="K193" s="6">
        <f>IF(Jul!$E200&gt;0,VLOOKUP($A193,Jul!$O$4:$R$207,4,FALSE),0)</f>
        <v>0</v>
      </c>
      <c r="L193" s="6">
        <f>IF(Jul!$E200&gt;0,VLOOKUP($A193,Jul!$O$4:$T$207,5,FALSE)+Jul!$L$4/1000,0)</f>
        <v>0</v>
      </c>
      <c r="M193" s="16">
        <f t="shared" si="149"/>
        <v>0</v>
      </c>
      <c r="N193" s="6">
        <f>IF(Aug!$E200&gt;0,VLOOKUP($A193,Aug!$O$4:$R$207,4,FALSE),0)</f>
        <v>0</v>
      </c>
      <c r="O193" s="6">
        <f>IF(Aug!$E200&gt;0,VLOOKUP($A193,Aug!$O$4:$T$207,5,FALSE)+Aug!L$4/1000,0)</f>
        <v>0</v>
      </c>
      <c r="P193" s="16">
        <f t="shared" si="150"/>
        <v>0</v>
      </c>
      <c r="Q193" s="6">
        <f>IF(Sep!$E200&gt;0,VLOOKUP($A193,Sep!$O$4:$R$207,4,FALSE),0)</f>
        <v>0</v>
      </c>
      <c r="R193" s="6">
        <f>IF(Sep!$E200&gt;0,VLOOKUP($A193,Sep!$O$4:$T$207,5,FALSE)+Sep!L$4/1000,0)</f>
        <v>0</v>
      </c>
      <c r="S193" s="16">
        <f t="shared" si="151"/>
        <v>0</v>
      </c>
      <c r="T193" s="6">
        <f>IF(Oct!$E200&gt;0,VLOOKUP($A193,Oct!$O$4:$R$207,4,FALSE),0)</f>
        <v>0</v>
      </c>
      <c r="U193" s="6">
        <f>IF(Oct!$E200&gt;0,VLOOKUP($A193,Oct!$O$4:$T$207,5,FALSE)+Oct!L$4/1000,0)</f>
        <v>0</v>
      </c>
      <c r="V193" s="16">
        <f t="shared" si="152"/>
        <v>0</v>
      </c>
      <c r="W193" s="6">
        <f>IF(Nov!$E201&gt;0,VLOOKUP($A193,Nov!$O$4:$R$208,4,FALSE),0)</f>
        <v>0</v>
      </c>
      <c r="X193" s="6">
        <f>IF(Nov!$E201&gt;0,VLOOKUP($A193,Nov!$O$4:$T$208,5,FALSE)+Nov!L$4/1000,0)</f>
        <v>0</v>
      </c>
      <c r="Y193" s="16">
        <f t="shared" si="153"/>
        <v>0</v>
      </c>
      <c r="Z193" s="6">
        <f>IF(Dec!$E201&gt;0,VLOOKUP($A193,Dec!$O$4:$R$208,4,FALSE),0)</f>
        <v>0</v>
      </c>
      <c r="AA193" s="6">
        <f>IF(Dec!$E201&gt;0,VLOOKUP($A193,Dec!$O$4:$T$208,5,FALSE)+Dec!L$4/1000,0)</f>
        <v>0</v>
      </c>
      <c r="AB193" s="16">
        <f t="shared" si="154"/>
        <v>0</v>
      </c>
      <c r="AC193" s="6">
        <f>IF(Jan!$E201&gt;0,VLOOKUP($A193,Jan!$O$4:$R$208,4,FALSE),0)</f>
        <v>0</v>
      </c>
      <c r="AD193" s="6">
        <f>IF(Jan!$E201&gt;0,VLOOKUP($A193,Jan!$O$4:$T$208,5,FALSE)+Jan!L$4/1000,0)</f>
        <v>0</v>
      </c>
      <c r="AE193" s="16">
        <f t="shared" si="155"/>
        <v>0</v>
      </c>
      <c r="AF193" s="6">
        <f>IF(Feb!$E201&gt;0,VLOOKUP($A193,Feb!$O$4:$R$208,4,FALSE),0)</f>
        <v>0</v>
      </c>
      <c r="AG193" s="6">
        <f>IF(Feb!$E201&gt;0,VLOOKUP($A193,Feb!$O$4:$T$208,5,FALSE)+Feb!L$4/1000,0)</f>
        <v>0</v>
      </c>
      <c r="AH193" s="16">
        <f t="shared" si="156"/>
        <v>0</v>
      </c>
      <c r="AI193" s="6">
        <f>IF(Mar!$E201&gt;0,VLOOKUP($A193,Mar!$O$4:$R$208,4,FALSE),0)</f>
        <v>0</v>
      </c>
      <c r="AJ193" s="6">
        <f>IF(Mar!$E201&gt;0,VLOOKUP($A193,Mar!$O$4:$T$208,5,FALSE)+Mar!L$4/1000,0)</f>
        <v>0</v>
      </c>
      <c r="AK193" s="16">
        <f t="shared" si="182"/>
        <v>0</v>
      </c>
      <c r="AN193" s="67">
        <f t="shared" si="183"/>
        <v>0</v>
      </c>
      <c r="AQ193" s="1">
        <f t="shared" si="159"/>
        <v>0</v>
      </c>
      <c r="AR193" s="6">
        <f t="shared" si="160"/>
        <v>0</v>
      </c>
      <c r="AS193" s="6">
        <f t="shared" si="161"/>
        <v>0</v>
      </c>
      <c r="AT193" s="6">
        <f t="shared" si="162"/>
        <v>0</v>
      </c>
      <c r="AU193" s="6">
        <f t="shared" si="163"/>
        <v>0</v>
      </c>
      <c r="AV193" s="6">
        <f t="shared" si="164"/>
        <v>0</v>
      </c>
      <c r="AW193" s="6">
        <f t="shared" si="165"/>
        <v>0</v>
      </c>
      <c r="AX193" s="6">
        <f t="shared" si="166"/>
        <v>0</v>
      </c>
      <c r="AY193" s="6">
        <f t="shared" si="167"/>
        <v>0</v>
      </c>
      <c r="AZ193" s="6">
        <f t="shared" si="168"/>
        <v>0</v>
      </c>
      <c r="BA193" s="6">
        <f t="shared" si="169"/>
        <v>0</v>
      </c>
      <c r="BB193" s="6">
        <f t="shared" si="170"/>
        <v>0</v>
      </c>
      <c r="BC193" s="6">
        <f t="shared" si="171"/>
        <v>0</v>
      </c>
      <c r="BD193" s="6">
        <f t="shared" si="172"/>
        <v>0</v>
      </c>
      <c r="BE193" s="1">
        <f t="shared" si="173"/>
        <v>0</v>
      </c>
      <c r="BF193" s="1">
        <f t="shared" si="174"/>
        <v>0</v>
      </c>
      <c r="BG193" s="1">
        <f t="shared" si="175"/>
        <v>0</v>
      </c>
      <c r="BH193" s="1">
        <f t="shared" si="176"/>
        <v>0</v>
      </c>
      <c r="BI193" s="1">
        <f t="shared" si="177"/>
        <v>0</v>
      </c>
      <c r="BJ193" s="1">
        <f t="shared" si="178"/>
        <v>0</v>
      </c>
    </row>
    <row r="194" spans="2:62" x14ac:dyDescent="0.3">
      <c r="B194" s="6">
        <f>IF(Apr!$E199&gt;0,VLOOKUP($A194,Apr!$O$4:$T$211,4,FALSE),0)</f>
        <v>0</v>
      </c>
      <c r="C194" s="6">
        <f>IF(Apr!$E199&gt;0,VLOOKUP($A194,Apr!$O$4:$T$211,5,FALSE)+Apr!L$4/1000,0)</f>
        <v>0</v>
      </c>
      <c r="D194" s="16">
        <f t="shared" ref="D194:D201" si="184">B194+B194/1000+C194</f>
        <v>0</v>
      </c>
      <c r="E194" s="6">
        <f>IF(May!$E198&gt;0,VLOOKUP($A194,May!$O$4:$T$210,4,FALSE),0)</f>
        <v>0</v>
      </c>
      <c r="F194" s="6">
        <f>IF(May!$E198&gt;0,VLOOKUP($A194,May!$O$4:$T$210,5,FALSE)+May!L$4/1000,0)</f>
        <v>0</v>
      </c>
      <c r="G194" s="16">
        <f t="shared" ref="G194:G201" si="185">E194+E194/1000+F194</f>
        <v>0</v>
      </c>
      <c r="H194" s="6">
        <f>IF(Jun!$E204&gt;0,VLOOKUP($A194,Jun!$O$4:$R$210,4,FALSE),0)</f>
        <v>0</v>
      </c>
      <c r="I194" s="6">
        <f>IF(Jun!$E204&gt;0,VLOOKUP($A194,Jun!$O$4:$T$210,5,FALSE)+Jun!L$4/1000,0)</f>
        <v>0</v>
      </c>
      <c r="J194" s="16">
        <f t="shared" ref="J194:J201" si="186">H194+H194/1000+I194</f>
        <v>0</v>
      </c>
      <c r="K194" s="6">
        <f>IF(Jul!$E201&gt;0,VLOOKUP($A194,Jul!$O$4:$R$207,4,FALSE),0)</f>
        <v>0</v>
      </c>
      <c r="L194" s="6">
        <f>IF(Jul!$E201&gt;0,VLOOKUP($A194,Jul!$O$4:$T$207,5,FALSE)+Jul!$L$4/1000,0)</f>
        <v>0</v>
      </c>
      <c r="M194" s="16">
        <f t="shared" ref="M194:M202" si="187">K194+K194/1000+L194</f>
        <v>0</v>
      </c>
      <c r="N194" s="6">
        <f>IF(Aug!$E201&gt;0,VLOOKUP($A194,Aug!$O$4:$R$207,4,FALSE),0)</f>
        <v>0</v>
      </c>
      <c r="O194" s="6">
        <f>IF(Aug!$E201&gt;0,VLOOKUP($A194,Aug!$O$4:$T$207,5,FALSE)+Aug!L$4/1000,0)</f>
        <v>0</v>
      </c>
      <c r="P194" s="16">
        <f t="shared" ref="P194:P202" si="188">N194+N194/1000+O194</f>
        <v>0</v>
      </c>
      <c r="Q194" s="6">
        <f>IF(Sep!$E201&gt;0,VLOOKUP($A194,Sep!$O$4:$R$207,4,FALSE),0)</f>
        <v>0</v>
      </c>
      <c r="R194" s="6">
        <f>IF(Sep!$E201&gt;0,VLOOKUP($A194,Sep!$O$4:$T$207,5,FALSE)+Sep!L$4/1000,0)</f>
        <v>0</v>
      </c>
      <c r="S194" s="16">
        <f t="shared" ref="S194:S202" si="189">Q194+Q194/1000+R194</f>
        <v>0</v>
      </c>
      <c r="T194" s="6">
        <f>IF(Oct!$E201&gt;0,VLOOKUP($A194,Oct!$O$4:$R$207,4,FALSE),0)</f>
        <v>0</v>
      </c>
      <c r="U194" s="6">
        <f>IF(Oct!$E201&gt;0,VLOOKUP($A194,Oct!$O$4:$T$207,5,FALSE)+Oct!L$4/1000,0)</f>
        <v>0</v>
      </c>
      <c r="V194" s="16">
        <f t="shared" ref="V194:V202" si="190">T194+T194/1000+U194</f>
        <v>0</v>
      </c>
      <c r="W194" s="6">
        <f>IF(Nov!$E202&gt;0,VLOOKUP($A194,Nov!$O$4:$R$208,4,FALSE),0)</f>
        <v>0</v>
      </c>
      <c r="X194" s="6">
        <f>IF(Nov!$E202&gt;0,VLOOKUP($A194,Nov!$O$4:$T$208,5,FALSE)+Nov!L$4/1000,0)</f>
        <v>0</v>
      </c>
      <c r="Y194" s="16">
        <f t="shared" ref="Y194:Y202" si="191">W194+W194/1000+X194</f>
        <v>0</v>
      </c>
      <c r="Z194" s="6">
        <f>IF(Dec!$E202&gt;0,VLOOKUP($A194,Dec!$O$4:$R$208,4,FALSE),0)</f>
        <v>0</v>
      </c>
      <c r="AA194" s="6">
        <f>IF(Dec!$E202&gt;0,VLOOKUP($A194,Dec!$O$4:$T$208,5,FALSE)+Dec!L$4/1000,0)</f>
        <v>0</v>
      </c>
      <c r="AB194" s="16">
        <f t="shared" ref="AB194:AB202" si="192">Z194+Z194/1000+AA194</f>
        <v>0</v>
      </c>
      <c r="AC194" s="6">
        <f>IF(Jan!$E202&gt;0,VLOOKUP($A194,Jan!$O$4:$R$208,4,FALSE),0)</f>
        <v>0</v>
      </c>
      <c r="AD194" s="6">
        <f>IF(Jan!$E202&gt;0,VLOOKUP($A194,Jan!$O$4:$T$208,5,FALSE)+Jan!L$4/1000,0)</f>
        <v>0</v>
      </c>
      <c r="AE194" s="16">
        <f t="shared" ref="AE194:AE202" si="193">AC194+AC194/1000+AD194</f>
        <v>0</v>
      </c>
      <c r="AF194" s="6">
        <f>IF(Feb!$E202&gt;0,VLOOKUP($A194,Feb!$O$4:$R$208,4,FALSE),0)</f>
        <v>0</v>
      </c>
      <c r="AG194" s="6">
        <f>IF(Feb!$E202&gt;0,VLOOKUP($A194,Feb!$O$4:$T$208,5,FALSE)+Feb!L$4/1000,0)</f>
        <v>0</v>
      </c>
      <c r="AH194" s="16">
        <f t="shared" ref="AH194:AH202" si="194">AF194+AF194/1000+AG194</f>
        <v>0</v>
      </c>
      <c r="AI194" s="6">
        <f>IF(Mar!$E202&gt;0,VLOOKUP($A194,Mar!$O$4:$R$208,4,FALSE),0)</f>
        <v>0</v>
      </c>
      <c r="AJ194" s="6">
        <f>IF(Mar!$E202&gt;0,VLOOKUP($A194,Mar!$O$4:$T$208,5,FALSE)+Mar!L$4/1000,0)</f>
        <v>0</v>
      </c>
      <c r="AK194" s="16">
        <f t="shared" ref="AK194:AK201" si="195">AI194+AI194/1000+AJ194</f>
        <v>0</v>
      </c>
      <c r="AN194" s="67">
        <f t="shared" ref="AN194:AN201" si="196">SUM(BE194:BM194)+BE194/1000+BF194/3000+BG194/5000+AM194</f>
        <v>0</v>
      </c>
      <c r="AQ194" s="1">
        <f t="shared" si="159"/>
        <v>0</v>
      </c>
      <c r="AR194" s="6">
        <f t="shared" si="160"/>
        <v>0</v>
      </c>
      <c r="AS194" s="6">
        <f t="shared" si="161"/>
        <v>0</v>
      </c>
      <c r="AT194" s="6">
        <f t="shared" si="162"/>
        <v>0</v>
      </c>
      <c r="AU194" s="6">
        <f t="shared" si="163"/>
        <v>0</v>
      </c>
      <c r="AV194" s="6">
        <f t="shared" si="164"/>
        <v>0</v>
      </c>
      <c r="AW194" s="6">
        <f t="shared" si="165"/>
        <v>0</v>
      </c>
      <c r="AX194" s="6">
        <f t="shared" si="166"/>
        <v>0</v>
      </c>
      <c r="AY194" s="6">
        <f t="shared" si="167"/>
        <v>0</v>
      </c>
      <c r="AZ194" s="6">
        <f t="shared" si="168"/>
        <v>0</v>
      </c>
      <c r="BA194" s="6">
        <f t="shared" si="169"/>
        <v>0</v>
      </c>
      <c r="BB194" s="6">
        <f t="shared" si="170"/>
        <v>0</v>
      </c>
      <c r="BC194" s="6">
        <f t="shared" si="171"/>
        <v>0</v>
      </c>
      <c r="BD194" s="6">
        <f t="shared" si="172"/>
        <v>0</v>
      </c>
      <c r="BE194" s="1">
        <f t="shared" si="173"/>
        <v>0</v>
      </c>
      <c r="BF194" s="1">
        <f t="shared" si="174"/>
        <v>0</v>
      </c>
      <c r="BG194" s="1">
        <f t="shared" si="175"/>
        <v>0</v>
      </c>
      <c r="BH194" s="1">
        <f t="shared" si="176"/>
        <v>0</v>
      </c>
      <c r="BI194" s="1">
        <f t="shared" si="177"/>
        <v>0</v>
      </c>
      <c r="BJ194" s="1">
        <f t="shared" si="178"/>
        <v>0</v>
      </c>
    </row>
    <row r="195" spans="2:62" x14ac:dyDescent="0.3">
      <c r="B195" s="6">
        <f>IF(Apr!$E200&gt;0,VLOOKUP($A195,Apr!$O$4:$T$211,4,FALSE),0)</f>
        <v>0</v>
      </c>
      <c r="C195" s="6">
        <f>IF(Apr!$E200&gt;0,VLOOKUP($A195,Apr!$O$4:$T$211,5,FALSE)+Apr!L$4/1000,0)</f>
        <v>0</v>
      </c>
      <c r="D195" s="16">
        <f t="shared" si="184"/>
        <v>0</v>
      </c>
      <c r="E195" s="6">
        <f>IF(May!$E199&gt;0,VLOOKUP($A195,May!$O$4:$T$210,4,FALSE),0)</f>
        <v>0</v>
      </c>
      <c r="F195" s="6">
        <f>IF(May!$E199&gt;0,VLOOKUP($A195,May!$O$4:$T$210,5,FALSE)+May!L$4/1000,0)</f>
        <v>0</v>
      </c>
      <c r="G195" s="16">
        <f t="shared" si="185"/>
        <v>0</v>
      </c>
      <c r="H195" s="6">
        <f>IF(Jun!$E205&gt;0,VLOOKUP($A195,Jun!$O$4:$R$210,4,FALSE),0)</f>
        <v>0</v>
      </c>
      <c r="I195" s="6">
        <f>IF(Jun!$E205&gt;0,VLOOKUP($A195,Jun!$O$4:$T$210,5,FALSE)+Jun!L$4/1000,0)</f>
        <v>0</v>
      </c>
      <c r="J195" s="16">
        <f t="shared" si="186"/>
        <v>0</v>
      </c>
      <c r="K195" s="6">
        <f>IF(Jul!$E202&gt;0,VLOOKUP($A195,Jul!$O$4:$R$207,4,FALSE),0)</f>
        <v>0</v>
      </c>
      <c r="L195" s="6">
        <f>IF(Jul!$E202&gt;0,VLOOKUP($A195,Jul!$O$4:$T$207,5,FALSE)+Jul!$L$4/1000,0)</f>
        <v>0</v>
      </c>
      <c r="M195" s="16">
        <f t="shared" si="187"/>
        <v>0</v>
      </c>
      <c r="N195" s="6">
        <f>IF(Aug!$E202&gt;0,VLOOKUP($A195,Aug!$O$4:$R$207,4,FALSE),0)</f>
        <v>0</v>
      </c>
      <c r="O195" s="6">
        <f>IF(Aug!$E202&gt;0,VLOOKUP($A195,Aug!$O$4:$T$207,5,FALSE)+Aug!L$4/1000,0)</f>
        <v>0</v>
      </c>
      <c r="P195" s="16">
        <f t="shared" si="188"/>
        <v>0</v>
      </c>
      <c r="Q195" s="6">
        <f>IF(Sep!$E202&gt;0,VLOOKUP($A195,Sep!$O$4:$R$207,4,FALSE),0)</f>
        <v>0</v>
      </c>
      <c r="R195" s="6">
        <f>IF(Sep!$E202&gt;0,VLOOKUP($A195,Sep!$O$4:$T$207,5,FALSE)+Sep!L$4/1000,0)</f>
        <v>0</v>
      </c>
      <c r="S195" s="16">
        <f t="shared" si="189"/>
        <v>0</v>
      </c>
      <c r="T195" s="6">
        <f>IF(Oct!$E202&gt;0,VLOOKUP($A195,Oct!$O$4:$R$207,4,FALSE),0)</f>
        <v>0</v>
      </c>
      <c r="U195" s="6">
        <f>IF(Oct!$E202&gt;0,VLOOKUP($A195,Oct!$O$4:$T$207,5,FALSE)+Oct!L$4/1000,0)</f>
        <v>0</v>
      </c>
      <c r="V195" s="16">
        <f t="shared" si="190"/>
        <v>0</v>
      </c>
      <c r="W195" s="6">
        <f>IF(Nov!$E203&gt;0,VLOOKUP($A195,Nov!$O$4:$R$208,4,FALSE),0)</f>
        <v>0</v>
      </c>
      <c r="X195" s="6">
        <f>IF(Nov!$E203&gt;0,VLOOKUP($A195,Nov!$O$4:$T$208,5,FALSE)+Nov!L$4/1000,0)</f>
        <v>0</v>
      </c>
      <c r="Y195" s="16">
        <f t="shared" si="191"/>
        <v>0</v>
      </c>
      <c r="Z195" s="6">
        <f>IF(Dec!$E203&gt;0,VLOOKUP($A195,Dec!$O$4:$R$208,4,FALSE),0)</f>
        <v>0</v>
      </c>
      <c r="AA195" s="6">
        <f>IF(Dec!$E203&gt;0,VLOOKUP($A195,Dec!$O$4:$T$208,5,FALSE)+Dec!L$4/1000,0)</f>
        <v>0</v>
      </c>
      <c r="AB195" s="16">
        <f t="shared" si="192"/>
        <v>0</v>
      </c>
      <c r="AC195" s="6">
        <f>IF(Jan!$E203&gt;0,VLOOKUP($A195,Jan!$O$4:$R$208,4,FALSE),0)</f>
        <v>0</v>
      </c>
      <c r="AD195" s="6">
        <f>IF(Jan!$E203&gt;0,VLOOKUP($A195,Jan!$O$4:$T$208,5,FALSE)+Jan!L$4/1000,0)</f>
        <v>0</v>
      </c>
      <c r="AE195" s="16">
        <f t="shared" si="193"/>
        <v>0</v>
      </c>
      <c r="AF195" s="6">
        <f>IF(Feb!$E203&gt;0,VLOOKUP($A195,Feb!$O$4:$R$208,4,FALSE),0)</f>
        <v>0</v>
      </c>
      <c r="AG195" s="6">
        <f>IF(Feb!$E203&gt;0,VLOOKUP($A195,Feb!$O$4:$T$208,5,FALSE)+Feb!L$4/1000,0)</f>
        <v>0</v>
      </c>
      <c r="AH195" s="16">
        <f t="shared" si="194"/>
        <v>0</v>
      </c>
      <c r="AI195" s="6">
        <f>IF(Mar!$E203&gt;0,VLOOKUP($A195,Mar!$O$4:$R$208,4,FALSE),0)</f>
        <v>0</v>
      </c>
      <c r="AJ195" s="6">
        <f>IF(Mar!$E203&gt;0,VLOOKUP($A195,Mar!$O$4:$T$208,5,FALSE)+Mar!L$4/1000,0)</f>
        <v>0</v>
      </c>
      <c r="AK195" s="16">
        <f t="shared" si="195"/>
        <v>0</v>
      </c>
      <c r="AN195" s="67">
        <f t="shared" si="196"/>
        <v>0</v>
      </c>
      <c r="AQ195" s="1">
        <f t="shared" si="159"/>
        <v>0</v>
      </c>
      <c r="AR195" s="6">
        <f t="shared" si="160"/>
        <v>0</v>
      </c>
      <c r="AS195" s="6">
        <f t="shared" si="161"/>
        <v>0</v>
      </c>
      <c r="AT195" s="6">
        <f t="shared" si="162"/>
        <v>0</v>
      </c>
      <c r="AU195" s="6">
        <f t="shared" si="163"/>
        <v>0</v>
      </c>
      <c r="AV195" s="6">
        <f t="shared" si="164"/>
        <v>0</v>
      </c>
      <c r="AW195" s="6">
        <f t="shared" si="165"/>
        <v>0</v>
      </c>
      <c r="AX195" s="6">
        <f t="shared" si="166"/>
        <v>0</v>
      </c>
      <c r="AY195" s="6">
        <f t="shared" si="167"/>
        <v>0</v>
      </c>
      <c r="AZ195" s="6">
        <f t="shared" si="168"/>
        <v>0</v>
      </c>
      <c r="BA195" s="6">
        <f t="shared" si="169"/>
        <v>0</v>
      </c>
      <c r="BB195" s="6">
        <f t="shared" si="170"/>
        <v>0</v>
      </c>
      <c r="BC195" s="6">
        <f t="shared" si="171"/>
        <v>0</v>
      </c>
      <c r="BD195" s="6">
        <f t="shared" si="172"/>
        <v>0</v>
      </c>
      <c r="BE195" s="1">
        <f t="shared" si="173"/>
        <v>0</v>
      </c>
      <c r="BF195" s="1">
        <f t="shared" si="174"/>
        <v>0</v>
      </c>
      <c r="BG195" s="1">
        <f t="shared" si="175"/>
        <v>0</v>
      </c>
      <c r="BH195" s="1">
        <f t="shared" si="176"/>
        <v>0</v>
      </c>
      <c r="BI195" s="1">
        <f t="shared" si="177"/>
        <v>0</v>
      </c>
      <c r="BJ195" s="1">
        <f t="shared" si="178"/>
        <v>0</v>
      </c>
    </row>
    <row r="196" spans="2:62" x14ac:dyDescent="0.3">
      <c r="B196" s="6">
        <f>IF(Apr!$E201&gt;0,VLOOKUP($A196,Apr!$O$4:$T$211,4,FALSE),0)</f>
        <v>0</v>
      </c>
      <c r="C196" s="6">
        <f>IF(Apr!$E201&gt;0,VLOOKUP($A196,Apr!$O$4:$T$211,5,FALSE)+Apr!L$4/1000,0)</f>
        <v>0</v>
      </c>
      <c r="D196" s="16">
        <f t="shared" si="184"/>
        <v>0</v>
      </c>
      <c r="E196" s="6">
        <f>IF(May!$E200&gt;0,VLOOKUP($A196,May!$O$4:$T$210,4,FALSE),0)</f>
        <v>0</v>
      </c>
      <c r="F196" s="6">
        <f>IF(May!$E200&gt;0,VLOOKUP($A196,May!$O$4:$T$210,5,FALSE)+May!L$4/1000,0)</f>
        <v>0</v>
      </c>
      <c r="G196" s="16">
        <f t="shared" si="185"/>
        <v>0</v>
      </c>
      <c r="H196" s="6">
        <f>IF(Jun!$E206&gt;0,VLOOKUP($A196,Jun!$O$4:$R$210,4,FALSE),0)</f>
        <v>0</v>
      </c>
      <c r="I196" s="6">
        <f>IF(Jun!$E206&gt;0,VLOOKUP($A196,Jun!$O$4:$T$210,5,FALSE)+Jun!L$4/1000,0)</f>
        <v>0</v>
      </c>
      <c r="J196" s="16">
        <f t="shared" si="186"/>
        <v>0</v>
      </c>
      <c r="K196" s="6">
        <f>IF(Jul!$E203&gt;0,VLOOKUP($A196,Jul!$O$4:$R$207,4,FALSE),0)</f>
        <v>0</v>
      </c>
      <c r="L196" s="6">
        <f>IF(Jul!$E203&gt;0,VLOOKUP($A196,Jul!$O$4:$T$207,5,FALSE)+Jul!$L$4/1000,0)</f>
        <v>0</v>
      </c>
      <c r="M196" s="16">
        <f t="shared" si="187"/>
        <v>0</v>
      </c>
      <c r="N196" s="6">
        <f>IF(Aug!$E203&gt;0,VLOOKUP($A196,Aug!$O$4:$R$207,4,FALSE),0)</f>
        <v>0</v>
      </c>
      <c r="O196" s="6">
        <f>IF(Aug!$E203&gt;0,VLOOKUP($A196,Aug!$O$4:$T$207,5,FALSE)+Aug!L$4/1000,0)</f>
        <v>0</v>
      </c>
      <c r="P196" s="16">
        <f t="shared" si="188"/>
        <v>0</v>
      </c>
      <c r="Q196" s="6">
        <f>IF(Sep!$E203&gt;0,VLOOKUP($A196,Sep!$O$4:$R$207,4,FALSE),0)</f>
        <v>0</v>
      </c>
      <c r="R196" s="6">
        <f>IF(Sep!$E203&gt;0,VLOOKUP($A196,Sep!$O$4:$T$207,5,FALSE)+Sep!L$4/1000,0)</f>
        <v>0</v>
      </c>
      <c r="S196" s="16">
        <f t="shared" si="189"/>
        <v>0</v>
      </c>
      <c r="T196" s="6">
        <f>IF(Oct!$E203&gt;0,VLOOKUP($A196,Oct!$O$4:$R$207,4,FALSE),0)</f>
        <v>0</v>
      </c>
      <c r="U196" s="6">
        <f>IF(Oct!$E203&gt;0,VLOOKUP($A196,Oct!$O$4:$T$207,5,FALSE)+Oct!L$4/1000,0)</f>
        <v>0</v>
      </c>
      <c r="V196" s="16">
        <f t="shared" si="190"/>
        <v>0</v>
      </c>
      <c r="W196" s="6">
        <f>IF(Nov!$E204&gt;0,VLOOKUP($A196,Nov!$O$4:$R$208,4,FALSE),0)</f>
        <v>0</v>
      </c>
      <c r="X196" s="6">
        <f>IF(Nov!$E204&gt;0,VLOOKUP($A196,Nov!$O$4:$T$208,5,FALSE)+Nov!L$4/1000,0)</f>
        <v>0</v>
      </c>
      <c r="Y196" s="16">
        <f t="shared" si="191"/>
        <v>0</v>
      </c>
      <c r="Z196" s="6">
        <f>IF(Dec!$E204&gt;0,VLOOKUP($A196,Dec!$O$4:$R$208,4,FALSE),0)</f>
        <v>0</v>
      </c>
      <c r="AA196" s="6">
        <f>IF(Dec!$E204&gt;0,VLOOKUP($A196,Dec!$O$4:$T$208,5,FALSE)+Dec!L$4/1000,0)</f>
        <v>0</v>
      </c>
      <c r="AB196" s="16">
        <f t="shared" si="192"/>
        <v>0</v>
      </c>
      <c r="AC196" s="6">
        <f>IF(Jan!$E204&gt;0,VLOOKUP($A196,Jan!$O$4:$R$208,4,FALSE),0)</f>
        <v>0</v>
      </c>
      <c r="AD196" s="6">
        <f>IF(Jan!$E204&gt;0,VLOOKUP($A196,Jan!$O$4:$T$208,5,FALSE)+Jan!L$4/1000,0)</f>
        <v>0</v>
      </c>
      <c r="AE196" s="16">
        <f t="shared" si="193"/>
        <v>0</v>
      </c>
      <c r="AF196" s="6">
        <f>IF(Feb!$E204&gt;0,VLOOKUP($A196,Feb!$O$4:$R$208,4,FALSE),0)</f>
        <v>0</v>
      </c>
      <c r="AG196" s="6">
        <f>IF(Feb!$E204&gt;0,VLOOKUP($A196,Feb!$O$4:$T$208,5,FALSE)+Feb!L$4/1000,0)</f>
        <v>0</v>
      </c>
      <c r="AH196" s="16">
        <f t="shared" si="194"/>
        <v>0</v>
      </c>
      <c r="AI196" s="6">
        <f>IF(Mar!$E204&gt;0,VLOOKUP($A196,Mar!$O$4:$R$208,4,FALSE),0)</f>
        <v>0</v>
      </c>
      <c r="AJ196" s="6">
        <f>IF(Mar!$E204&gt;0,VLOOKUP($A196,Mar!$O$4:$T$208,5,FALSE)+Mar!L$4/1000,0)</f>
        <v>0</v>
      </c>
      <c r="AK196" s="16">
        <f t="shared" si="195"/>
        <v>0</v>
      </c>
      <c r="AN196" s="67">
        <f t="shared" si="196"/>
        <v>0</v>
      </c>
      <c r="AQ196" s="1">
        <f t="shared" ref="AQ196:AQ201" si="197">A196</f>
        <v>0</v>
      </c>
      <c r="AR196" s="6">
        <f t="shared" ref="AR196:AR201" si="198">D196</f>
        <v>0</v>
      </c>
      <c r="AS196" s="6">
        <f t="shared" ref="AS196:AS201" si="199">G196</f>
        <v>0</v>
      </c>
      <c r="AT196" s="6">
        <f t="shared" ref="AT196:AT201" si="200">J196</f>
        <v>0</v>
      </c>
      <c r="AU196" s="6">
        <f t="shared" ref="AU196:AU201" si="201">M196</f>
        <v>0</v>
      </c>
      <c r="AV196" s="6">
        <f t="shared" ref="AV196:AV201" si="202">P196</f>
        <v>0</v>
      </c>
      <c r="AW196" s="6">
        <f t="shared" ref="AW196:AW201" si="203">S196</f>
        <v>0</v>
      </c>
      <c r="AX196" s="6">
        <f t="shared" ref="AX196:AX201" si="204">V196</f>
        <v>0</v>
      </c>
      <c r="AY196" s="6">
        <f t="shared" ref="AY196:AY201" si="205">Y196</f>
        <v>0</v>
      </c>
      <c r="AZ196" s="6">
        <f t="shared" ref="AZ196:AZ201" si="206">AB196</f>
        <v>0</v>
      </c>
      <c r="BA196" s="6">
        <f t="shared" ref="BA196:BA201" si="207">AE196</f>
        <v>0</v>
      </c>
      <c r="BB196" s="6">
        <f t="shared" ref="BB196:BB201" si="208">AH196</f>
        <v>0</v>
      </c>
      <c r="BC196" s="6">
        <f t="shared" ref="BC196:BC201" si="209">AK196</f>
        <v>0</v>
      </c>
      <c r="BD196" s="6">
        <f t="shared" ref="BD196:BD201" si="210">AM196</f>
        <v>0</v>
      </c>
      <c r="BE196" s="1">
        <f t="shared" ref="BE196:BE201" si="211">LARGE($AR196:$BC196,1)</f>
        <v>0</v>
      </c>
      <c r="BF196" s="1">
        <f t="shared" ref="BF196:BF201" si="212">LARGE($AR196:$BC196,2)</f>
        <v>0</v>
      </c>
      <c r="BG196" s="1">
        <f t="shared" ref="BG196:BG201" si="213">LARGE($AR196:$BC196,3)</f>
        <v>0</v>
      </c>
      <c r="BH196" s="1">
        <f t="shared" ref="BH196:BH201" si="214">LARGE($AR196:$BC196,4)</f>
        <v>0</v>
      </c>
      <c r="BI196" s="1">
        <f t="shared" ref="BI196:BI201" si="215">LARGE($AR196:$BC196,5)</f>
        <v>0</v>
      </c>
      <c r="BJ196" s="1">
        <f t="shared" ref="BJ196:BJ201" si="216">LARGE($AR196:$BC196,6)</f>
        <v>0</v>
      </c>
    </row>
    <row r="197" spans="2:62" x14ac:dyDescent="0.3">
      <c r="B197" s="6">
        <f>IF(Apr!$E202&gt;0,VLOOKUP($A197,Apr!$O$4:$T$211,4,FALSE),0)</f>
        <v>0</v>
      </c>
      <c r="C197" s="6">
        <f>IF(Apr!$E202&gt;0,VLOOKUP($A197,Apr!$O$4:$T$211,5,FALSE)+Apr!L$4/1000,0)</f>
        <v>0</v>
      </c>
      <c r="D197" s="16">
        <f t="shared" si="184"/>
        <v>0</v>
      </c>
      <c r="E197" s="6">
        <f>IF(May!$E201&gt;0,VLOOKUP($A197,May!$O$4:$T$210,4,FALSE),0)</f>
        <v>0</v>
      </c>
      <c r="F197" s="6">
        <f>IF(May!$E201&gt;0,VLOOKUP($A197,May!$O$4:$T$210,5,FALSE)+May!L$4/1000,0)</f>
        <v>0</v>
      </c>
      <c r="G197" s="16">
        <f t="shared" si="185"/>
        <v>0</v>
      </c>
      <c r="H197" s="6">
        <f>IF(Jun!$E207&gt;0,VLOOKUP($A197,Jun!$O$4:$R$210,4,FALSE),0)</f>
        <v>0</v>
      </c>
      <c r="I197" s="6">
        <f>IF(Jun!$E207&gt;0,VLOOKUP($A197,Jun!$O$4:$T$210,5,FALSE)+Jun!L$4/1000,0)</f>
        <v>0</v>
      </c>
      <c r="J197" s="16">
        <f t="shared" si="186"/>
        <v>0</v>
      </c>
      <c r="K197" s="6">
        <f>IF(Jul!$E204&gt;0,VLOOKUP($A197,Jul!$O$4:$R$207,4,FALSE),0)</f>
        <v>0</v>
      </c>
      <c r="L197" s="6">
        <f>IF(Jul!$E204&gt;0,VLOOKUP($A197,Jul!$O$4:$T$207,5,FALSE)+Jul!$L$4/1000,0)</f>
        <v>0</v>
      </c>
      <c r="M197" s="16">
        <f t="shared" si="187"/>
        <v>0</v>
      </c>
      <c r="N197" s="6">
        <f>IF(Aug!$E204&gt;0,VLOOKUP($A197,Aug!$O$4:$R$207,4,FALSE),0)</f>
        <v>0</v>
      </c>
      <c r="O197" s="6">
        <f>IF(Aug!$E204&gt;0,VLOOKUP($A197,Aug!$O$4:$T$207,5,FALSE)+Aug!L$4/1000,0)</f>
        <v>0</v>
      </c>
      <c r="P197" s="16">
        <f t="shared" si="188"/>
        <v>0</v>
      </c>
      <c r="Q197" s="6">
        <f>IF(Sep!$E204&gt;0,VLOOKUP($A197,Sep!$O$4:$R$207,4,FALSE),0)</f>
        <v>0</v>
      </c>
      <c r="R197" s="6">
        <f>IF(Sep!$E204&gt;0,VLOOKUP($A197,Sep!$O$4:$T$207,5,FALSE)+Sep!L$4/1000,0)</f>
        <v>0</v>
      </c>
      <c r="S197" s="16">
        <f t="shared" si="189"/>
        <v>0</v>
      </c>
      <c r="T197" s="6">
        <f>IF(Oct!$E204&gt;0,VLOOKUP($A197,Oct!$O$4:$R$207,4,FALSE),0)</f>
        <v>0</v>
      </c>
      <c r="U197" s="6">
        <f>IF(Oct!$E204&gt;0,VLOOKUP($A197,Oct!$O$4:$T$207,5,FALSE)+Oct!L$4/1000,0)</f>
        <v>0</v>
      </c>
      <c r="V197" s="16">
        <f t="shared" si="190"/>
        <v>0</v>
      </c>
      <c r="W197" s="6">
        <f>IF(Nov!$E205&gt;0,VLOOKUP($A197,Nov!$O$4:$R$208,4,FALSE),0)</f>
        <v>0</v>
      </c>
      <c r="X197" s="6">
        <f>IF(Nov!$E205&gt;0,VLOOKUP($A197,Nov!$O$4:$T$208,5,FALSE)+Nov!L$4/1000,0)</f>
        <v>0</v>
      </c>
      <c r="Y197" s="16">
        <f t="shared" si="191"/>
        <v>0</v>
      </c>
      <c r="Z197" s="6">
        <f>IF(Dec!$E205&gt;0,VLOOKUP($A197,Dec!$O$4:$R$208,4,FALSE),0)</f>
        <v>0</v>
      </c>
      <c r="AA197" s="6">
        <f>IF(Dec!$E205&gt;0,VLOOKUP($A197,Dec!$O$4:$T$208,5,FALSE)+Dec!L$4/1000,0)</f>
        <v>0</v>
      </c>
      <c r="AB197" s="16">
        <f t="shared" si="192"/>
        <v>0</v>
      </c>
      <c r="AC197" s="6">
        <f>IF(Jan!$E205&gt;0,VLOOKUP($A197,Jan!$O$4:$R$208,4,FALSE),0)</f>
        <v>0</v>
      </c>
      <c r="AD197" s="6">
        <f>IF(Jan!$E205&gt;0,VLOOKUP($A197,Jan!$O$4:$T$208,5,FALSE)+Jan!L$4/1000,0)</f>
        <v>0</v>
      </c>
      <c r="AE197" s="16">
        <f t="shared" si="193"/>
        <v>0</v>
      </c>
      <c r="AF197" s="6">
        <f>IF(Feb!$E205&gt;0,VLOOKUP($A197,Feb!$O$4:$R$208,4,FALSE),0)</f>
        <v>0</v>
      </c>
      <c r="AG197" s="6">
        <f>IF(Feb!$E205&gt;0,VLOOKUP($A197,Feb!$O$4:$T$208,5,FALSE)+Feb!L$4/1000,0)</f>
        <v>0</v>
      </c>
      <c r="AH197" s="16">
        <f t="shared" si="194"/>
        <v>0</v>
      </c>
      <c r="AI197" s="6">
        <f>IF(Mar!$E205&gt;0,VLOOKUP($A197,Mar!$O$4:$R$208,4,FALSE),0)</f>
        <v>0</v>
      </c>
      <c r="AJ197" s="6">
        <f>IF(Mar!$E205&gt;0,VLOOKUP($A197,Mar!$O$4:$T$208,5,FALSE)+Mar!L$4/1000,0)</f>
        <v>0</v>
      </c>
      <c r="AK197" s="16">
        <f t="shared" si="195"/>
        <v>0</v>
      </c>
      <c r="AN197" s="67">
        <f t="shared" si="196"/>
        <v>0</v>
      </c>
      <c r="AQ197" s="1">
        <f t="shared" si="197"/>
        <v>0</v>
      </c>
      <c r="AR197" s="6">
        <f t="shared" si="198"/>
        <v>0</v>
      </c>
      <c r="AS197" s="6">
        <f t="shared" si="199"/>
        <v>0</v>
      </c>
      <c r="AT197" s="6">
        <f t="shared" si="200"/>
        <v>0</v>
      </c>
      <c r="AU197" s="6">
        <f t="shared" si="201"/>
        <v>0</v>
      </c>
      <c r="AV197" s="6">
        <f t="shared" si="202"/>
        <v>0</v>
      </c>
      <c r="AW197" s="6">
        <f t="shared" si="203"/>
        <v>0</v>
      </c>
      <c r="AX197" s="6">
        <f t="shared" si="204"/>
        <v>0</v>
      </c>
      <c r="AY197" s="6">
        <f t="shared" si="205"/>
        <v>0</v>
      </c>
      <c r="AZ197" s="6">
        <f t="shared" si="206"/>
        <v>0</v>
      </c>
      <c r="BA197" s="6">
        <f t="shared" si="207"/>
        <v>0</v>
      </c>
      <c r="BB197" s="6">
        <f t="shared" si="208"/>
        <v>0</v>
      </c>
      <c r="BC197" s="6">
        <f t="shared" si="209"/>
        <v>0</v>
      </c>
      <c r="BD197" s="6">
        <f t="shared" si="210"/>
        <v>0</v>
      </c>
      <c r="BE197" s="1">
        <f t="shared" si="211"/>
        <v>0</v>
      </c>
      <c r="BF197" s="1">
        <f t="shared" si="212"/>
        <v>0</v>
      </c>
      <c r="BG197" s="1">
        <f t="shared" si="213"/>
        <v>0</v>
      </c>
      <c r="BH197" s="1">
        <f t="shared" si="214"/>
        <v>0</v>
      </c>
      <c r="BI197" s="1">
        <f t="shared" si="215"/>
        <v>0</v>
      </c>
      <c r="BJ197" s="1">
        <f t="shared" si="216"/>
        <v>0</v>
      </c>
    </row>
    <row r="198" spans="2:62" x14ac:dyDescent="0.3">
      <c r="B198" s="6">
        <f>IF(Apr!$E203&gt;0,VLOOKUP($A198,Apr!$O$4:$T$211,4,FALSE),0)</f>
        <v>0</v>
      </c>
      <c r="C198" s="6">
        <f>IF(Apr!$E203&gt;0,VLOOKUP($A198,Apr!$O$4:$T$211,5,FALSE)+Apr!L$4/1000,0)</f>
        <v>0</v>
      </c>
      <c r="D198" s="16">
        <f t="shared" si="184"/>
        <v>0</v>
      </c>
      <c r="E198" s="6">
        <f>IF(May!$E202&gt;0,VLOOKUP($A198,May!$O$4:$T$210,4,FALSE),0)</f>
        <v>0</v>
      </c>
      <c r="F198" s="6">
        <f>IF(May!$E202&gt;0,VLOOKUP($A198,May!$O$4:$T$210,5,FALSE)+May!L$4/1000,0)</f>
        <v>0</v>
      </c>
      <c r="G198" s="16">
        <f t="shared" si="185"/>
        <v>0</v>
      </c>
      <c r="H198" s="6">
        <f>IF(Jun!$E208&gt;0,VLOOKUP($A198,Jun!$O$4:$R$210,4,FALSE),0)</f>
        <v>0</v>
      </c>
      <c r="I198" s="6">
        <f>IF(Jun!$E208&gt;0,VLOOKUP($A198,Jun!$O$4:$T$210,5,FALSE)+Jun!L$4/1000,0)</f>
        <v>0</v>
      </c>
      <c r="J198" s="16">
        <f t="shared" si="186"/>
        <v>0</v>
      </c>
      <c r="K198" s="6">
        <f>IF(Jul!$E205&gt;0,VLOOKUP($A198,Jul!$O$4:$R$207,4,FALSE),0)</f>
        <v>0</v>
      </c>
      <c r="L198" s="6">
        <f>IF(Jul!$E205&gt;0,VLOOKUP($A198,Jul!$O$4:$T$207,5,FALSE)+Jul!$L$4/1000,0)</f>
        <v>0</v>
      </c>
      <c r="M198" s="16">
        <f t="shared" si="187"/>
        <v>0</v>
      </c>
      <c r="N198" s="6">
        <f>IF(Aug!$E205&gt;0,VLOOKUP($A198,Aug!$O$4:$R$207,4,FALSE),0)</f>
        <v>0</v>
      </c>
      <c r="O198" s="6">
        <f>IF(Aug!$E205&gt;0,VLOOKUP($A198,Aug!$O$4:$T$207,5,FALSE)+Aug!L$4/1000,0)</f>
        <v>0</v>
      </c>
      <c r="P198" s="16">
        <f t="shared" si="188"/>
        <v>0</v>
      </c>
      <c r="Q198" s="6">
        <f>IF(Sep!$E205&gt;0,VLOOKUP($A198,Sep!$O$4:$R$207,4,FALSE),0)</f>
        <v>0</v>
      </c>
      <c r="R198" s="6">
        <f>IF(Sep!$E205&gt;0,VLOOKUP($A198,Sep!$O$4:$T$207,5,FALSE)+Sep!L$4/1000,0)</f>
        <v>0</v>
      </c>
      <c r="S198" s="16">
        <f t="shared" si="189"/>
        <v>0</v>
      </c>
      <c r="T198" s="6">
        <f>IF(Oct!$E205&gt;0,VLOOKUP($A198,Oct!$O$4:$R$207,4,FALSE),0)</f>
        <v>0</v>
      </c>
      <c r="U198" s="6">
        <f>IF(Oct!$E205&gt;0,VLOOKUP($A198,Oct!$O$4:$T$207,5,FALSE)+Oct!L$4/1000,0)</f>
        <v>0</v>
      </c>
      <c r="V198" s="16">
        <f t="shared" si="190"/>
        <v>0</v>
      </c>
      <c r="W198" s="6">
        <f>IF(Nov!$E206&gt;0,VLOOKUP($A198,Nov!$O$4:$R$208,4,FALSE),0)</f>
        <v>0</v>
      </c>
      <c r="X198" s="6">
        <f>IF(Nov!$E206&gt;0,VLOOKUP($A198,Nov!$O$4:$T$208,5,FALSE)+Nov!L$4/1000,0)</f>
        <v>0</v>
      </c>
      <c r="Y198" s="16">
        <f t="shared" si="191"/>
        <v>0</v>
      </c>
      <c r="Z198" s="6">
        <f>IF(Dec!$E206&gt;0,VLOOKUP($A198,Dec!$O$4:$R$208,4,FALSE),0)</f>
        <v>0</v>
      </c>
      <c r="AA198" s="6">
        <f>IF(Dec!$E206&gt;0,VLOOKUP($A198,Dec!$O$4:$T$208,5,FALSE)+Dec!L$4/1000,0)</f>
        <v>0</v>
      </c>
      <c r="AB198" s="16">
        <f t="shared" si="192"/>
        <v>0</v>
      </c>
      <c r="AC198" s="6">
        <f>IF(Jan!$E206&gt;0,VLOOKUP($A198,Jan!$O$4:$R$208,4,FALSE),0)</f>
        <v>0</v>
      </c>
      <c r="AD198" s="6">
        <f>IF(Jan!$E206&gt;0,VLOOKUP($A198,Jan!$O$4:$T$208,5,FALSE)+Jan!L$4/1000,0)</f>
        <v>0</v>
      </c>
      <c r="AE198" s="16">
        <f t="shared" si="193"/>
        <v>0</v>
      </c>
      <c r="AF198" s="6">
        <f>IF(Feb!$E206&gt;0,VLOOKUP($A198,Feb!$O$4:$R$208,4,FALSE),0)</f>
        <v>0</v>
      </c>
      <c r="AG198" s="6">
        <f>IF(Feb!$E206&gt;0,VLOOKUP($A198,Feb!$O$4:$T$208,5,FALSE)+Feb!L$4/1000,0)</f>
        <v>0</v>
      </c>
      <c r="AH198" s="16">
        <f t="shared" si="194"/>
        <v>0</v>
      </c>
      <c r="AI198" s="6">
        <f>IF(Mar!$E206&gt;0,VLOOKUP($A198,Mar!$O$4:$R$208,4,FALSE),0)</f>
        <v>0</v>
      </c>
      <c r="AJ198" s="6">
        <f>IF(Mar!$E206&gt;0,VLOOKUP($A198,Mar!$O$4:$T$208,5,FALSE)+Mar!L$4/1000,0)</f>
        <v>0</v>
      </c>
      <c r="AK198" s="16">
        <f t="shared" si="195"/>
        <v>0</v>
      </c>
      <c r="AN198" s="67">
        <f t="shared" si="196"/>
        <v>0</v>
      </c>
      <c r="AQ198" s="1">
        <f t="shared" si="197"/>
        <v>0</v>
      </c>
      <c r="AR198" s="6">
        <f t="shared" si="198"/>
        <v>0</v>
      </c>
      <c r="AS198" s="6">
        <f t="shared" si="199"/>
        <v>0</v>
      </c>
      <c r="AT198" s="6">
        <f t="shared" si="200"/>
        <v>0</v>
      </c>
      <c r="AU198" s="6">
        <f t="shared" si="201"/>
        <v>0</v>
      </c>
      <c r="AV198" s="6">
        <f t="shared" si="202"/>
        <v>0</v>
      </c>
      <c r="AW198" s="6">
        <f t="shared" si="203"/>
        <v>0</v>
      </c>
      <c r="AX198" s="6">
        <f t="shared" si="204"/>
        <v>0</v>
      </c>
      <c r="AY198" s="6">
        <f t="shared" si="205"/>
        <v>0</v>
      </c>
      <c r="AZ198" s="6">
        <f t="shared" si="206"/>
        <v>0</v>
      </c>
      <c r="BA198" s="6">
        <f t="shared" si="207"/>
        <v>0</v>
      </c>
      <c r="BB198" s="6">
        <f t="shared" si="208"/>
        <v>0</v>
      </c>
      <c r="BC198" s="6">
        <f t="shared" si="209"/>
        <v>0</v>
      </c>
      <c r="BD198" s="6">
        <f t="shared" si="210"/>
        <v>0</v>
      </c>
      <c r="BE198" s="1">
        <f t="shared" si="211"/>
        <v>0</v>
      </c>
      <c r="BF198" s="1">
        <f t="shared" si="212"/>
        <v>0</v>
      </c>
      <c r="BG198" s="1">
        <f t="shared" si="213"/>
        <v>0</v>
      </c>
      <c r="BH198" s="1">
        <f t="shared" si="214"/>
        <v>0</v>
      </c>
      <c r="BI198" s="1">
        <f t="shared" si="215"/>
        <v>0</v>
      </c>
      <c r="BJ198" s="1">
        <f t="shared" si="216"/>
        <v>0</v>
      </c>
    </row>
    <row r="199" spans="2:62" x14ac:dyDescent="0.3">
      <c r="B199" s="6">
        <f>IF(Apr!$E204&gt;0,VLOOKUP($A199,Apr!$O$4:$T$211,4,FALSE),0)</f>
        <v>0</v>
      </c>
      <c r="C199" s="6">
        <f>IF(Apr!$E204&gt;0,VLOOKUP($A199,Apr!$O$4:$T$211,5,FALSE)+Apr!L$4/1000,0)</f>
        <v>0</v>
      </c>
      <c r="D199" s="16">
        <f t="shared" si="184"/>
        <v>0</v>
      </c>
      <c r="E199" s="6">
        <f>IF(May!$E203&gt;0,VLOOKUP($A199,May!$O$4:$T$210,4,FALSE),0)</f>
        <v>0</v>
      </c>
      <c r="F199" s="6">
        <f>IF(May!$E203&gt;0,VLOOKUP($A199,May!$O$4:$T$210,5,FALSE)+May!L$4/1000,0)</f>
        <v>0</v>
      </c>
      <c r="G199" s="16">
        <f t="shared" si="185"/>
        <v>0</v>
      </c>
      <c r="H199" s="6">
        <f>IF(Jun!$E209&gt;0,VLOOKUP($A199,Jun!$O$4:$R$210,4,FALSE),0)</f>
        <v>0</v>
      </c>
      <c r="I199" s="6">
        <f>IF(Jun!$E209&gt;0,VLOOKUP($A199,Jun!$O$4:$T$210,5,FALSE)+Jun!L$4/1000,0)</f>
        <v>0</v>
      </c>
      <c r="J199" s="16">
        <f t="shared" si="186"/>
        <v>0</v>
      </c>
      <c r="K199" s="6">
        <f>IF(Jul!$E206&gt;0,VLOOKUP($A199,Jul!$O$4:$R$207,4,FALSE),0)</f>
        <v>0</v>
      </c>
      <c r="L199" s="6">
        <f>IF(Jul!$E206&gt;0,VLOOKUP($A199,Jul!$O$4:$T$207,5,FALSE)+Jul!$L$4/1000,0)</f>
        <v>0</v>
      </c>
      <c r="M199" s="16">
        <f t="shared" si="187"/>
        <v>0</v>
      </c>
      <c r="N199" s="6">
        <f>IF(Aug!$E206&gt;0,VLOOKUP($A199,Aug!$O$4:$R$207,4,FALSE),0)</f>
        <v>0</v>
      </c>
      <c r="O199" s="6">
        <f>IF(Aug!$E206&gt;0,VLOOKUP($A199,Aug!$O$4:$T$207,5,FALSE)+Aug!L$4/1000,0)</f>
        <v>0</v>
      </c>
      <c r="P199" s="16">
        <f t="shared" si="188"/>
        <v>0</v>
      </c>
      <c r="Q199" s="6">
        <f>IF(Sep!$E206&gt;0,VLOOKUP($A199,Sep!$O$4:$R$207,4,FALSE),0)</f>
        <v>0</v>
      </c>
      <c r="R199" s="6">
        <f>IF(Sep!$E206&gt;0,VLOOKUP($A199,Sep!$O$4:$T$207,5,FALSE)+Sep!L$4/1000,0)</f>
        <v>0</v>
      </c>
      <c r="S199" s="16">
        <f t="shared" si="189"/>
        <v>0</v>
      </c>
      <c r="T199" s="6">
        <f>IF(Oct!$E206&gt;0,VLOOKUP($A199,Oct!$O$4:$R$207,4,FALSE),0)</f>
        <v>0</v>
      </c>
      <c r="U199" s="6">
        <f>IF(Oct!$E206&gt;0,VLOOKUP($A199,Oct!$O$4:$T$207,5,FALSE)+Oct!L$4/1000,0)</f>
        <v>0</v>
      </c>
      <c r="V199" s="16">
        <f t="shared" si="190"/>
        <v>0</v>
      </c>
      <c r="W199" s="6">
        <f>IF(Nov!$E207&gt;0,VLOOKUP($A199,Nov!$O$4:$R$208,4,FALSE),0)</f>
        <v>0</v>
      </c>
      <c r="X199" s="6">
        <f>IF(Nov!$E207&gt;0,VLOOKUP($A199,Nov!$O$4:$T$208,5,FALSE)+Nov!L$4/1000,0)</f>
        <v>0</v>
      </c>
      <c r="Y199" s="16">
        <f t="shared" si="191"/>
        <v>0</v>
      </c>
      <c r="Z199" s="6">
        <f>IF(Dec!$E207&gt;0,VLOOKUP($A199,Dec!$O$4:$R$208,4,FALSE),0)</f>
        <v>0</v>
      </c>
      <c r="AA199" s="6">
        <f>IF(Dec!$E207&gt;0,VLOOKUP($A199,Dec!$O$4:$T$208,5,FALSE)+Dec!L$4/1000,0)</f>
        <v>0</v>
      </c>
      <c r="AB199" s="16">
        <f t="shared" si="192"/>
        <v>0</v>
      </c>
      <c r="AC199" s="6">
        <f>IF(Jan!$E207&gt;0,VLOOKUP($A199,Jan!$O$4:$R$208,4,FALSE),0)</f>
        <v>0</v>
      </c>
      <c r="AD199" s="6">
        <f>IF(Jan!$E207&gt;0,VLOOKUP($A199,Jan!$O$4:$T$208,5,FALSE)+Jan!L$4/1000,0)</f>
        <v>0</v>
      </c>
      <c r="AE199" s="16">
        <f t="shared" si="193"/>
        <v>0</v>
      </c>
      <c r="AF199" s="6">
        <f>IF(Feb!$E207&gt;0,VLOOKUP($A199,Feb!$O$4:$R$208,4,FALSE),0)</f>
        <v>0</v>
      </c>
      <c r="AG199" s="6">
        <f>IF(Feb!$E207&gt;0,VLOOKUP($A199,Feb!$O$4:$T$208,5,FALSE)+Feb!L$4/1000,0)</f>
        <v>0</v>
      </c>
      <c r="AH199" s="16">
        <f t="shared" si="194"/>
        <v>0</v>
      </c>
      <c r="AI199" s="6">
        <f>IF(Mar!$E207&gt;0,VLOOKUP($A199,Mar!$O$4:$R$208,4,FALSE),0)</f>
        <v>0</v>
      </c>
      <c r="AJ199" s="6">
        <f>IF(Mar!$E207&gt;0,VLOOKUP($A199,Mar!$O$4:$T$208,5,FALSE)+Mar!L$4/1000,0)</f>
        <v>0</v>
      </c>
      <c r="AK199" s="16">
        <f t="shared" si="195"/>
        <v>0</v>
      </c>
      <c r="AN199" s="67">
        <f t="shared" si="196"/>
        <v>0</v>
      </c>
      <c r="AQ199" s="1">
        <f t="shared" si="197"/>
        <v>0</v>
      </c>
      <c r="AR199" s="6">
        <f t="shared" si="198"/>
        <v>0</v>
      </c>
      <c r="AS199" s="6">
        <f t="shared" si="199"/>
        <v>0</v>
      </c>
      <c r="AT199" s="6">
        <f t="shared" si="200"/>
        <v>0</v>
      </c>
      <c r="AU199" s="6">
        <f t="shared" si="201"/>
        <v>0</v>
      </c>
      <c r="AV199" s="6">
        <f t="shared" si="202"/>
        <v>0</v>
      </c>
      <c r="AW199" s="6">
        <f t="shared" si="203"/>
        <v>0</v>
      </c>
      <c r="AX199" s="6">
        <f t="shared" si="204"/>
        <v>0</v>
      </c>
      <c r="AY199" s="6">
        <f t="shared" si="205"/>
        <v>0</v>
      </c>
      <c r="AZ199" s="6">
        <f t="shared" si="206"/>
        <v>0</v>
      </c>
      <c r="BA199" s="6">
        <f t="shared" si="207"/>
        <v>0</v>
      </c>
      <c r="BB199" s="6">
        <f t="shared" si="208"/>
        <v>0</v>
      </c>
      <c r="BC199" s="6">
        <f t="shared" si="209"/>
        <v>0</v>
      </c>
      <c r="BD199" s="6">
        <f t="shared" si="210"/>
        <v>0</v>
      </c>
      <c r="BE199" s="1">
        <f t="shared" si="211"/>
        <v>0</v>
      </c>
      <c r="BF199" s="1">
        <f t="shared" si="212"/>
        <v>0</v>
      </c>
      <c r="BG199" s="1">
        <f t="shared" si="213"/>
        <v>0</v>
      </c>
      <c r="BH199" s="1">
        <f t="shared" si="214"/>
        <v>0</v>
      </c>
      <c r="BI199" s="1">
        <f t="shared" si="215"/>
        <v>0</v>
      </c>
      <c r="BJ199" s="1">
        <f t="shared" si="216"/>
        <v>0</v>
      </c>
    </row>
    <row r="200" spans="2:62" x14ac:dyDescent="0.3">
      <c r="B200" s="6">
        <f>IF(Apr!$E205&gt;0,VLOOKUP($A200,Apr!$O$4:$T$211,4,FALSE),0)</f>
        <v>0</v>
      </c>
      <c r="C200" s="6">
        <f>IF(Apr!$E205&gt;0,VLOOKUP($A200,Apr!$O$4:$T$211,5,FALSE)+Apr!L$4/1000,0)</f>
        <v>0</v>
      </c>
      <c r="D200" s="16">
        <f t="shared" si="184"/>
        <v>0</v>
      </c>
      <c r="E200" s="6">
        <f>IF(May!$E204&gt;0,VLOOKUP($A200,May!$O$4:$T$210,4,FALSE),0)</f>
        <v>0</v>
      </c>
      <c r="F200" s="6">
        <f>IF(May!$E204&gt;0,VLOOKUP($A200,May!$O$4:$T$210,5,FALSE)+May!L$4/1000,0)</f>
        <v>0</v>
      </c>
      <c r="G200" s="16">
        <f t="shared" si="185"/>
        <v>0</v>
      </c>
      <c r="H200" s="6">
        <f>IF(Jun!$E210&gt;0,VLOOKUP($A200,Jun!$O$4:$R$210,4,FALSE),0)</f>
        <v>0</v>
      </c>
      <c r="I200" s="6">
        <f>IF(Jun!$E210&gt;0,VLOOKUP($A200,Jun!$O$4:$T$210,5,FALSE)+Jun!L$4/1000,0)</f>
        <v>0</v>
      </c>
      <c r="J200" s="16">
        <f t="shared" si="186"/>
        <v>0</v>
      </c>
      <c r="K200" s="6">
        <f>IF(Jul!$E207&gt;0,VLOOKUP($A200,Jul!$O$4:$R$207,4,FALSE),0)</f>
        <v>0</v>
      </c>
      <c r="L200" s="6">
        <f>IF(Jul!$E207&gt;0,VLOOKUP($A200,Jul!$O$4:$T$207,5,FALSE)+Jul!$L$4/1000,0)</f>
        <v>0</v>
      </c>
      <c r="M200" s="16">
        <f t="shared" si="187"/>
        <v>0</v>
      </c>
      <c r="N200" s="6">
        <f>IF(Aug!$E207&gt;0,VLOOKUP($A200,Aug!$O$4:$R$207,4,FALSE),0)</f>
        <v>0</v>
      </c>
      <c r="O200" s="6">
        <f>IF(Aug!$E207&gt;0,VLOOKUP($A200,Aug!$O$4:$T$207,5,FALSE)+Aug!L$4/1000,0)</f>
        <v>0</v>
      </c>
      <c r="P200" s="16">
        <f t="shared" si="188"/>
        <v>0</v>
      </c>
      <c r="Q200" s="6">
        <f>IF(Sep!$E207&gt;0,VLOOKUP($A200,Sep!$O$4:$R$207,4,FALSE),0)</f>
        <v>0</v>
      </c>
      <c r="R200" s="6">
        <f>IF(Sep!$E207&gt;0,VLOOKUP($A200,Sep!$O$4:$T$207,5,FALSE)+Sep!L$4/1000,0)</f>
        <v>0</v>
      </c>
      <c r="S200" s="16">
        <f t="shared" si="189"/>
        <v>0</v>
      </c>
      <c r="T200" s="6">
        <f>IF(Oct!$E207&gt;0,VLOOKUP($A200,Oct!$O$4:$R$207,4,FALSE),0)</f>
        <v>0</v>
      </c>
      <c r="U200" s="6">
        <f>IF(Oct!$E207&gt;0,VLOOKUP($A200,Oct!$O$4:$T$207,5,FALSE)+Oct!L$4/1000,0)</f>
        <v>0</v>
      </c>
      <c r="V200" s="16">
        <f t="shared" si="190"/>
        <v>0</v>
      </c>
      <c r="W200" s="6">
        <f>IF(Nov!$E208&gt;0,VLOOKUP($A200,Nov!$O$4:$R$208,4,FALSE),0)</f>
        <v>0</v>
      </c>
      <c r="X200" s="6">
        <f>IF(Nov!$E208&gt;0,VLOOKUP($A200,Nov!$O$4:$T$208,5,FALSE)+Nov!L$4/1000,0)</f>
        <v>0</v>
      </c>
      <c r="Y200" s="16">
        <f t="shared" si="191"/>
        <v>0</v>
      </c>
      <c r="Z200" s="6">
        <f>IF(Dec!$E208&gt;0,VLOOKUP($A200,Dec!$O$4:$R$208,4,FALSE),0)</f>
        <v>0</v>
      </c>
      <c r="AA200" s="6">
        <f>IF(Dec!$E208&gt;0,VLOOKUP($A200,Dec!$O$4:$T$208,5,FALSE)+Dec!L$4/1000,0)</f>
        <v>0</v>
      </c>
      <c r="AB200" s="16">
        <f t="shared" si="192"/>
        <v>0</v>
      </c>
      <c r="AC200" s="6">
        <f>IF(Jan!$E208&gt;0,VLOOKUP($A200,Jan!$O$4:$R$208,4,FALSE),0)</f>
        <v>0</v>
      </c>
      <c r="AD200" s="6">
        <f>IF(Jan!$E208&gt;0,VLOOKUP($A200,Jan!$O$4:$T$208,5,FALSE)+Jan!L$4/1000,0)</f>
        <v>0</v>
      </c>
      <c r="AE200" s="16">
        <f t="shared" si="193"/>
        <v>0</v>
      </c>
      <c r="AF200" s="6">
        <f>IF(Feb!$E208&gt;0,VLOOKUP($A200,Feb!$O$4:$R$208,4,FALSE),0)</f>
        <v>0</v>
      </c>
      <c r="AG200" s="6">
        <f>IF(Feb!$E208&gt;0,VLOOKUP($A200,Feb!$O$4:$T$208,5,FALSE)+Feb!L$4/1000,0)</f>
        <v>0</v>
      </c>
      <c r="AH200" s="16">
        <f t="shared" si="194"/>
        <v>0</v>
      </c>
      <c r="AI200" s="6">
        <f>IF(Mar!$E208&gt;0,VLOOKUP($A200,Mar!$O$4:$R$208,4,FALSE),0)</f>
        <v>0</v>
      </c>
      <c r="AJ200" s="6">
        <f>IF(Mar!$E208&gt;0,VLOOKUP($A200,Mar!$O$4:$T$208,5,FALSE)+Mar!L$4/1000,0)</f>
        <v>0</v>
      </c>
      <c r="AK200" s="16">
        <f t="shared" si="195"/>
        <v>0</v>
      </c>
      <c r="AN200" s="67">
        <f t="shared" si="196"/>
        <v>0</v>
      </c>
      <c r="AQ200" s="1">
        <f t="shared" si="197"/>
        <v>0</v>
      </c>
      <c r="AR200" s="6">
        <f t="shared" si="198"/>
        <v>0</v>
      </c>
      <c r="AS200" s="6">
        <f t="shared" si="199"/>
        <v>0</v>
      </c>
      <c r="AT200" s="6">
        <f t="shared" si="200"/>
        <v>0</v>
      </c>
      <c r="AU200" s="6">
        <f t="shared" si="201"/>
        <v>0</v>
      </c>
      <c r="AV200" s="6">
        <f t="shared" si="202"/>
        <v>0</v>
      </c>
      <c r="AW200" s="6">
        <f t="shared" si="203"/>
        <v>0</v>
      </c>
      <c r="AX200" s="6">
        <f t="shared" si="204"/>
        <v>0</v>
      </c>
      <c r="AY200" s="6">
        <f t="shared" si="205"/>
        <v>0</v>
      </c>
      <c r="AZ200" s="6">
        <f t="shared" si="206"/>
        <v>0</v>
      </c>
      <c r="BA200" s="6">
        <f t="shared" si="207"/>
        <v>0</v>
      </c>
      <c r="BB200" s="6">
        <f t="shared" si="208"/>
        <v>0</v>
      </c>
      <c r="BC200" s="6">
        <f t="shared" si="209"/>
        <v>0</v>
      </c>
      <c r="BD200" s="6">
        <f t="shared" si="210"/>
        <v>0</v>
      </c>
      <c r="BE200" s="1">
        <f t="shared" si="211"/>
        <v>0</v>
      </c>
      <c r="BF200" s="1">
        <f t="shared" si="212"/>
        <v>0</v>
      </c>
      <c r="BG200" s="1">
        <f t="shared" si="213"/>
        <v>0</v>
      </c>
      <c r="BH200" s="1">
        <f t="shared" si="214"/>
        <v>0</v>
      </c>
      <c r="BI200" s="1">
        <f t="shared" si="215"/>
        <v>0</v>
      </c>
      <c r="BJ200" s="1">
        <f t="shared" si="216"/>
        <v>0</v>
      </c>
    </row>
    <row r="201" spans="2:62" x14ac:dyDescent="0.3">
      <c r="B201" s="6">
        <f>IF(Apr!$E206&gt;0,VLOOKUP($A201,Apr!$O$4:$T$211,4,FALSE),0)</f>
        <v>0</v>
      </c>
      <c r="C201" s="6">
        <f>IF(Apr!$E206&gt;0,VLOOKUP($A201,Apr!$O$4:$T$211,5,FALSE)+Apr!L$4/1000,0)</f>
        <v>0</v>
      </c>
      <c r="D201" s="16">
        <f t="shared" si="184"/>
        <v>0</v>
      </c>
      <c r="E201" s="6">
        <f>IF(May!$E205&gt;0,VLOOKUP($A201,May!$O$4:$T$210,4,FALSE),0)</f>
        <v>0</v>
      </c>
      <c r="F201" s="6">
        <f>IF(May!$E205&gt;0,VLOOKUP($A201,May!$O$4:$T$210,5,FALSE)+May!L$4/1000,0)</f>
        <v>0</v>
      </c>
      <c r="G201" s="16">
        <f t="shared" si="185"/>
        <v>0</v>
      </c>
      <c r="H201" s="6">
        <f>IF(Jun!$E211&gt;0,VLOOKUP($A201,Jun!$O$4:$R$210,4,FALSE),0)</f>
        <v>0</v>
      </c>
      <c r="I201" s="6">
        <f>IF(Jun!$E211&gt;0,VLOOKUP($A201,Jun!$O$4:$T$210,5,FALSE)+Jun!L$4/1000,0)</f>
        <v>0</v>
      </c>
      <c r="J201" s="16">
        <f t="shared" si="186"/>
        <v>0</v>
      </c>
      <c r="K201" s="6">
        <f>IF(Jul!$E208&gt;0,VLOOKUP($A201,Jul!$O$4:$R$207,4,FALSE),0)</f>
        <v>0</v>
      </c>
      <c r="L201" s="6">
        <f>IF(Jul!$E208&gt;0,VLOOKUP($A201,Jul!$O$4:$T$207,5,FALSE)+Jul!$L$4/1000,0)</f>
        <v>0</v>
      </c>
      <c r="M201" s="16">
        <f t="shared" si="187"/>
        <v>0</v>
      </c>
      <c r="N201" s="6">
        <f>IF(Aug!$E208&gt;0,VLOOKUP($A201,Aug!$O$4:$R$207,4,FALSE),0)</f>
        <v>0</v>
      </c>
      <c r="O201" s="6">
        <f>IF(Aug!$E208&gt;0,VLOOKUP($A201,Aug!$O$4:$T$207,5,FALSE)+Aug!L$4/1000,0)</f>
        <v>0</v>
      </c>
      <c r="P201" s="16">
        <f t="shared" si="188"/>
        <v>0</v>
      </c>
      <c r="Q201" s="6">
        <f>IF(Sep!$E208&gt;0,VLOOKUP($A201,Sep!$O$4:$R$207,4,FALSE),0)</f>
        <v>0</v>
      </c>
      <c r="R201" s="6">
        <f>IF(Sep!$E208&gt;0,VLOOKUP($A201,Sep!$O$4:$T$207,5,FALSE)+Sep!L$4/1000,0)</f>
        <v>0</v>
      </c>
      <c r="S201" s="16">
        <f t="shared" si="189"/>
        <v>0</v>
      </c>
      <c r="T201" s="6">
        <f>IF(Oct!$E208&gt;0,VLOOKUP($A201,Oct!$O$4:$R$207,4,FALSE),0)</f>
        <v>0</v>
      </c>
      <c r="U201" s="6">
        <f>IF(Oct!$E208&gt;0,VLOOKUP($A201,Oct!$O$4:$T$207,5,FALSE)+Oct!L$4/1000,0)</f>
        <v>0</v>
      </c>
      <c r="V201" s="16">
        <f t="shared" si="190"/>
        <v>0</v>
      </c>
      <c r="W201" s="6">
        <f>IF(Nov!$E209&gt;0,VLOOKUP($A201,Nov!$O$4:$R$208,4,FALSE),0)</f>
        <v>0</v>
      </c>
      <c r="X201" s="6">
        <f>IF(Nov!$E209&gt;0,VLOOKUP($A201,Nov!$O$4:$T$208,5,FALSE)+Nov!L$4/1000,0)</f>
        <v>0</v>
      </c>
      <c r="Y201" s="16">
        <f t="shared" si="191"/>
        <v>0</v>
      </c>
      <c r="Z201" s="6">
        <f>IF(Dec!$E209&gt;0,VLOOKUP($A201,Dec!$O$4:$R$208,4,FALSE),0)</f>
        <v>0</v>
      </c>
      <c r="AA201" s="6">
        <f>IF(Dec!$E209&gt;0,VLOOKUP($A201,Dec!$O$4:$T$208,5,FALSE)+Dec!L$4/1000,0)</f>
        <v>0</v>
      </c>
      <c r="AB201" s="16">
        <f t="shared" si="192"/>
        <v>0</v>
      </c>
      <c r="AC201" s="6">
        <f>IF(Jan!$E209&gt;0,VLOOKUP($A201,Jan!$O$4:$R$208,4,FALSE),0)</f>
        <v>0</v>
      </c>
      <c r="AD201" s="6">
        <f>IF(Jan!$E209&gt;0,VLOOKUP($A201,Jan!$O$4:$T$208,5,FALSE)+Jan!L$4/1000,0)</f>
        <v>0</v>
      </c>
      <c r="AE201" s="16">
        <f t="shared" si="193"/>
        <v>0</v>
      </c>
      <c r="AF201" s="6">
        <f>IF(Feb!$E209&gt;0,VLOOKUP($A201,Feb!$O$4:$R$208,4,FALSE),0)</f>
        <v>0</v>
      </c>
      <c r="AG201" s="6">
        <f>IF(Feb!$E209&gt;0,VLOOKUP($A201,Feb!$O$4:$T$208,5,FALSE)+Feb!L$4/1000,0)</f>
        <v>0</v>
      </c>
      <c r="AH201" s="16">
        <f t="shared" si="194"/>
        <v>0</v>
      </c>
      <c r="AI201" s="6">
        <f>IF(Mar!$E209&gt;0,VLOOKUP($A201,Mar!$O$4:$R$208,4,FALSE),0)</f>
        <v>0</v>
      </c>
      <c r="AJ201" s="6">
        <f>IF(Mar!$E209&gt;0,VLOOKUP($A201,Mar!$O$4:$T$208,5,FALSE)+Mar!L$4/1000,0)</f>
        <v>0</v>
      </c>
      <c r="AK201" s="16">
        <f t="shared" si="195"/>
        <v>0</v>
      </c>
      <c r="AN201" s="67">
        <f t="shared" si="196"/>
        <v>0</v>
      </c>
      <c r="AQ201" s="1">
        <f t="shared" si="197"/>
        <v>0</v>
      </c>
      <c r="AR201" s="6">
        <f t="shared" si="198"/>
        <v>0</v>
      </c>
      <c r="AS201" s="6">
        <f t="shared" si="199"/>
        <v>0</v>
      </c>
      <c r="AT201" s="6">
        <f t="shared" si="200"/>
        <v>0</v>
      </c>
      <c r="AU201" s="6">
        <f t="shared" si="201"/>
        <v>0</v>
      </c>
      <c r="AV201" s="6">
        <f t="shared" si="202"/>
        <v>0</v>
      </c>
      <c r="AW201" s="6">
        <f t="shared" si="203"/>
        <v>0</v>
      </c>
      <c r="AX201" s="6">
        <f t="shared" si="204"/>
        <v>0</v>
      </c>
      <c r="AY201" s="6">
        <f t="shared" si="205"/>
        <v>0</v>
      </c>
      <c r="AZ201" s="6">
        <f t="shared" si="206"/>
        <v>0</v>
      </c>
      <c r="BA201" s="6">
        <f t="shared" si="207"/>
        <v>0</v>
      </c>
      <c r="BB201" s="6">
        <f t="shared" si="208"/>
        <v>0</v>
      </c>
      <c r="BC201" s="6">
        <f t="shared" si="209"/>
        <v>0</v>
      </c>
      <c r="BD201" s="6">
        <f t="shared" si="210"/>
        <v>0</v>
      </c>
      <c r="BE201" s="1">
        <f t="shared" si="211"/>
        <v>0</v>
      </c>
      <c r="BF201" s="1">
        <f t="shared" si="212"/>
        <v>0</v>
      </c>
      <c r="BG201" s="1">
        <f t="shared" si="213"/>
        <v>0</v>
      </c>
      <c r="BH201" s="1">
        <f t="shared" si="214"/>
        <v>0</v>
      </c>
      <c r="BI201" s="1">
        <f t="shared" si="215"/>
        <v>0</v>
      </c>
      <c r="BJ201" s="1">
        <f t="shared" si="216"/>
        <v>0</v>
      </c>
    </row>
    <row r="202" spans="2:62" x14ac:dyDescent="0.3">
      <c r="E202" s="6">
        <f>IF(May!$E206&gt;0,VLOOKUP($A202,May!$O$4:$T$210,4,FALSE),0)</f>
        <v>0</v>
      </c>
      <c r="F202" s="6">
        <f>IF(May!$E206&gt;0,VLOOKUP($A202,May!$O$4:$T$210,5,FALSE)+May!L$4/1000,0)</f>
        <v>0</v>
      </c>
      <c r="H202" s="6">
        <f>IF(Jun!$E212&gt;0,VLOOKUP($A202,Jun!$O$4:$R$210,4,FALSE),0)</f>
        <v>0</v>
      </c>
      <c r="I202" s="6">
        <f>IF(Jun!$E212&gt;0,VLOOKUP($A202,Jun!$O$4:$T$210,5,FALSE)+Jun!L$4/1000,0)</f>
        <v>0</v>
      </c>
      <c r="K202" s="6">
        <f>IF(Jul!$E209&gt;0,VLOOKUP($A202,Jul!$O$4:$R$207,4,FALSE),0)</f>
        <v>0</v>
      </c>
      <c r="L202" s="6">
        <f>IF(Jul!$E209&gt;0,VLOOKUP($A202,Jul!$O$4:$T$207,5,FALSE)+Jul!$L$4/1000,0)</f>
        <v>0</v>
      </c>
      <c r="M202" s="16">
        <f t="shared" si="187"/>
        <v>0</v>
      </c>
      <c r="N202" s="6">
        <f>IF(Aug!$E209&gt;0,VLOOKUP($A202,Aug!$O$4:$R$207,4,FALSE),0)</f>
        <v>0</v>
      </c>
      <c r="O202" s="6">
        <f>IF(Aug!$E209&gt;0,VLOOKUP($A202,Aug!$O$4:$T$207,5,FALSE)+Aug!L$4/1000,0)</f>
        <v>0</v>
      </c>
      <c r="P202" s="16">
        <f t="shared" si="188"/>
        <v>0</v>
      </c>
      <c r="Q202" s="6">
        <f>IF(Sep!$E209&gt;0,VLOOKUP($A202,Sep!$O$4:$R$207,4,FALSE),0)</f>
        <v>0</v>
      </c>
      <c r="R202" s="6">
        <f>IF(Sep!$E209&gt;0,VLOOKUP($A202,Sep!$O$4:$T$207,5,FALSE)+Sep!L$4/1000,0)</f>
        <v>0</v>
      </c>
      <c r="S202" s="16">
        <f t="shared" si="189"/>
        <v>0</v>
      </c>
      <c r="T202" s="6">
        <f>IF(Oct!$E209&gt;0,VLOOKUP($A202,Oct!$O$4:$R$207,4,FALSE),0)</f>
        <v>0</v>
      </c>
      <c r="U202" s="6">
        <f>IF(Oct!$E209&gt;0,VLOOKUP($A202,Oct!$O$4:$T$207,5,FALSE)+Oct!L$4/1000,0)</f>
        <v>0</v>
      </c>
      <c r="V202" s="16">
        <f t="shared" si="190"/>
        <v>0</v>
      </c>
      <c r="W202" s="6">
        <f>IF(Nov!$E210&gt;0,VLOOKUP($A202,Nov!$O$4:$R$208,4,FALSE),0)</f>
        <v>0</v>
      </c>
      <c r="X202" s="6">
        <f>IF(Nov!$E210&gt;0,VLOOKUP($A202,Nov!$O$4:$T$208,5,FALSE)+Nov!L$4/1000,0)</f>
        <v>0</v>
      </c>
      <c r="Y202" s="16">
        <f t="shared" si="191"/>
        <v>0</v>
      </c>
      <c r="Z202" s="6">
        <f>IF(Dec!$E210&gt;0,VLOOKUP($A202,Dec!$O$4:$R$208,4,FALSE),0)</f>
        <v>0</v>
      </c>
      <c r="AA202" s="6">
        <f>IF(Dec!$E210&gt;0,VLOOKUP($A202,Dec!$O$4:$T$208,5,FALSE)+Dec!L$4/1000,0)</f>
        <v>0</v>
      </c>
      <c r="AB202" s="16">
        <f t="shared" si="192"/>
        <v>0</v>
      </c>
      <c r="AC202" s="6">
        <f>IF(Jan!$E210&gt;0,VLOOKUP($A202,Jan!$O$4:$R$208,4,FALSE),0)</f>
        <v>0</v>
      </c>
      <c r="AD202" s="6">
        <f>IF(Jan!$E210&gt;0,VLOOKUP($A202,Jan!$O$4:$T$208,5,FALSE)+Jan!L$4/1000,0)</f>
        <v>0</v>
      </c>
      <c r="AE202" s="16">
        <f t="shared" si="193"/>
        <v>0</v>
      </c>
      <c r="AF202" s="6">
        <f>IF(Feb!$E210&gt;0,VLOOKUP($A202,Feb!$O$4:$R$208,4,FALSE),0)</f>
        <v>0</v>
      </c>
      <c r="AG202" s="6">
        <f>IF(Feb!$E210&gt;0,VLOOKUP($A202,Feb!$O$4:$T$208,5,FALSE)+Feb!L$4/1000,0)</f>
        <v>0</v>
      </c>
      <c r="AH202" s="16">
        <f t="shared" si="194"/>
        <v>0</v>
      </c>
      <c r="AI202" s="6">
        <f>IF(Mar!$E210&gt;0,VLOOKUP($A202,Mar!$O$4:$R$208,4,FALSE),0)</f>
        <v>0</v>
      </c>
      <c r="AJ202" s="6">
        <f>IF(Mar!$E210&gt;0,VLOOKUP($A202,Mar!$O$4:$T$208,5,FALSE)+Mar!L$4/1000,0)</f>
        <v>0</v>
      </c>
    </row>
  </sheetData>
  <sortState ref="A2:AN202">
    <sortCondition ref="A112:A202"/>
  </sortState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A1:R201"/>
  <sheetViews>
    <sheetView showZeros="0" zoomScale="121" zoomScaleNormal="121" workbookViewId="0">
      <pane ySplit="3" topLeftCell="A4" activePane="bottomLeft" state="frozen"/>
      <selection activeCell="V44" sqref="V44"/>
      <selection pane="bottomLeft" activeCell="A4" sqref="A4"/>
    </sheetView>
  </sheetViews>
  <sheetFormatPr defaultColWidth="8.88671875" defaultRowHeight="10.95" customHeight="1" x14ac:dyDescent="0.25"/>
  <cols>
    <col min="1" max="1" width="5.44140625" style="1" customWidth="1"/>
    <col min="2" max="2" width="0.33203125" style="32" customWidth="1"/>
    <col min="3" max="3" width="7.44140625" style="94" customWidth="1"/>
    <col min="4" max="4" width="3.88671875" style="6" customWidth="1"/>
    <col min="5" max="5" width="17.5546875" style="1" customWidth="1"/>
    <col min="6" max="14" width="7.6640625" style="94" customWidth="1"/>
    <col min="15" max="17" width="7.6640625" style="32" customWidth="1"/>
    <col min="18" max="18" width="10.5546875" style="32" customWidth="1"/>
    <col min="19" max="16384" width="8.88671875" style="1"/>
  </cols>
  <sheetData>
    <row r="1" spans="1:18" ht="15" customHeight="1" x14ac:dyDescent="0.25">
      <c r="C1" s="93" t="s">
        <v>112</v>
      </c>
      <c r="D1" s="19"/>
      <c r="E1" s="20"/>
      <c r="F1" s="93" t="s">
        <v>23</v>
      </c>
      <c r="G1" s="93" t="s">
        <v>19</v>
      </c>
      <c r="H1" s="93" t="s">
        <v>22</v>
      </c>
      <c r="I1" s="93" t="s">
        <v>21</v>
      </c>
      <c r="J1" s="93" t="s">
        <v>20</v>
      </c>
      <c r="K1" s="93" t="s">
        <v>24</v>
      </c>
      <c r="L1" s="93" t="s">
        <v>25</v>
      </c>
      <c r="M1" s="93" t="s">
        <v>26</v>
      </c>
      <c r="N1" s="93" t="s">
        <v>27</v>
      </c>
      <c r="O1" s="97" t="s">
        <v>28</v>
      </c>
      <c r="P1" s="97" t="s">
        <v>29</v>
      </c>
      <c r="Q1" s="97" t="s">
        <v>30</v>
      </c>
      <c r="R1" s="97" t="s">
        <v>221</v>
      </c>
    </row>
    <row r="2" spans="1:18" ht="1.5" customHeight="1" x14ac:dyDescent="0.25">
      <c r="F2" s="94">
        <v>5</v>
      </c>
      <c r="G2" s="94">
        <v>6</v>
      </c>
      <c r="H2" s="94">
        <v>7</v>
      </c>
      <c r="I2" s="94">
        <v>8</v>
      </c>
      <c r="J2" s="94">
        <v>9</v>
      </c>
      <c r="K2" s="94">
        <v>10</v>
      </c>
      <c r="L2" s="94">
        <v>11</v>
      </c>
      <c r="M2" s="94">
        <v>12</v>
      </c>
      <c r="N2" s="94">
        <v>13</v>
      </c>
      <c r="O2" s="32">
        <v>14</v>
      </c>
      <c r="P2" s="32">
        <v>15</v>
      </c>
      <c r="Q2" s="32">
        <v>16</v>
      </c>
      <c r="R2" s="32">
        <v>17</v>
      </c>
    </row>
    <row r="3" spans="1:18" ht="12" customHeight="1" x14ac:dyDescent="0.25">
      <c r="C3" s="93" t="s">
        <v>173</v>
      </c>
    </row>
    <row r="4" spans="1:18" s="22" customFormat="1" ht="10.95" customHeight="1" x14ac:dyDescent="0.25">
      <c r="A4" s="22">
        <v>1</v>
      </c>
      <c r="B4" s="95">
        <f>IF(C4&gt;0.99,A4,"")</f>
        <v>1</v>
      </c>
      <c r="C4" s="96">
        <f>IF(LARGE('YTD Scores'!AN$2:AN$201,A4)&gt;0.99,LARGE('YTD Scores'!AN$2:AN$201,A4),0)</f>
        <v>268.39741906666666</v>
      </c>
      <c r="D4" s="23"/>
      <c r="E4" s="22" t="str">
        <f>IF(C4&gt;0.99,VLOOKUP(C4,'YTD Scores'!AN$2:AQ$201,4,FALSE),"")</f>
        <v>Steve Pepper</v>
      </c>
      <c r="F4" s="96" t="str">
        <f>IF($C4&gt;0,IF(VLOOKUP($C4,'YTD Scores'!$AN$2:$BC$201,F$2,FALSE)&gt;0,VLOOKUP($C4,'YTD Scores'!$AN$2:$BC$201,F$2,FALSE),""),"")</f>
        <v/>
      </c>
      <c r="G4" s="96" t="str">
        <f>IF($C4&gt;0,IF(VLOOKUP($C4,'YTD Scores'!$AN$2:$BC$201,G$2,FALSE)&gt;0,VLOOKUP($C4,'YTD Scores'!$AN$2:$BC$201,G$2,FALSE),""),"")</f>
        <v/>
      </c>
      <c r="H4" s="96">
        <f>IF($C4&gt;0,IF(VLOOKUP($C4,'YTD Scores'!$AN$2:$BC$201,H$2,FALSE)&gt;0,VLOOKUP($C4,'YTD Scores'!$AN$2:$BC$201,H$2,FALSE),""),"")</f>
        <v>33.052</v>
      </c>
      <c r="I4" s="96">
        <f>IF($C4&gt;0,IF(VLOOKUP($C4,'YTD Scores'!$AN$2:$BC$201,I$2,FALSE)&gt;0,VLOOKUP($C4,'YTD Scores'!$AN$2:$BC$201,I$2,FALSE),""),"")</f>
        <v>40.058</v>
      </c>
      <c r="J4" s="96">
        <f>IF($C4&gt;0,IF(VLOOKUP($C4,'YTD Scores'!$AN$2:$BC$201,J$2,FALSE)&gt;0,VLOOKUP($C4,'YTD Scores'!$AN$2:$BC$201,J$2,FALSE),""),"")</f>
        <v>39.054000000000002</v>
      </c>
      <c r="K4" s="96">
        <f>IF($C4&gt;0,IF(VLOOKUP($C4,'YTD Scores'!$AN$2:$BC$201,K$2,FALSE)&gt;0,VLOOKUP($C4,'YTD Scores'!$AN$2:$BC$201,K$2,FALSE),""),"")</f>
        <v>41.055</v>
      </c>
      <c r="L4" s="96">
        <f>IF($C4&gt;0,IF(VLOOKUP($C4,'YTD Scores'!$AN$2:$BC$201,L$2,FALSE)&gt;0,VLOOKUP($C4,'YTD Scores'!$AN$2:$BC$201,L$2,FALSE),""),"")</f>
        <v>40.057000000000002</v>
      </c>
      <c r="M4" s="96" t="str">
        <f>IF($C4&gt;0,IF(VLOOKUP($C4,'YTD Scores'!$AN$2:$BC$201,M$2,FALSE)&gt;0,VLOOKUP($C4,'YTD Scores'!$AN$2:$BC$201,M$2,FALSE),""),"")</f>
        <v/>
      </c>
      <c r="N4" s="96">
        <f>IF($C4&gt;0,IF(VLOOKUP($C4,'YTD Scores'!$AN$2:$BC$201,N$2,FALSE)&gt;0,VLOOKUP($C4,'YTD Scores'!$AN$2:$BC$201,N$2,FALSE),""),"")</f>
        <v>38.055999999999997</v>
      </c>
      <c r="O4" s="96">
        <f>IF($C4&gt;0,IF(VLOOKUP($C4,'YTD Scores'!$AN$2:$BC$201,O$2,FALSE)&gt;0,VLOOKUP($C4,'YTD Scores'!$AN$2:$BC$201,O$2,FALSE),""),"")</f>
        <v>40.055</v>
      </c>
      <c r="P4" s="96" t="str">
        <f>IF($C4&gt;0,IF(VLOOKUP($C4,'YTD Scores'!$AN$2:$BC$201,P$2,FALSE)&gt;0,VLOOKUP($C4,'YTD Scores'!$AN$2:$BC$201,P$2,FALSE),""),"")</f>
        <v/>
      </c>
      <c r="Q4" s="96" t="str">
        <f>IF($C4&gt;0,IF(VLOOKUP($C4,'YTD Scores'!$AN$2:$BC$201,Q$2,FALSE)&gt;0,VLOOKUP($C4,'YTD Scores'!$AN$2:$BC$201,Q$2,FALSE),""),"")</f>
        <v/>
      </c>
      <c r="R4" s="96">
        <f>IF($C4&gt;0,IF(VLOOKUP($C4,'YTD Scores'!$AN$2:$BD$201,R$2,FALSE)&gt;0,VLOOKUP($C4,'YTD Scores'!$AN$2:$BD$201,R$2,FALSE),""),"")</f>
        <v>30</v>
      </c>
    </row>
    <row r="5" spans="1:18" s="22" customFormat="1" ht="10.95" customHeight="1" x14ac:dyDescent="0.25">
      <c r="A5" s="22">
        <f>A4+1</f>
        <v>2</v>
      </c>
      <c r="B5" s="95">
        <f t="shared" ref="B5:B28" si="0">IF(C5&gt;0.99,A5,"")</f>
        <v>2</v>
      </c>
      <c r="C5" s="96">
        <f>IF(LARGE('YTD Scores'!AN$2:AN$201,A5)&gt;0.99,LARGE('YTD Scores'!AN$2:AN$201,A5),0)</f>
        <v>259.38182033333328</v>
      </c>
      <c r="D5" s="23"/>
      <c r="E5" s="22" t="str">
        <f>IF(C5&gt;0.99,VLOOKUP(C5,'YTD Scores'!AN$2:AQ$201,4,FALSE),"")</f>
        <v>Stephen Wise</v>
      </c>
      <c r="F5" s="96" t="str">
        <f>IF($C5&gt;0,IF(VLOOKUP($C5,'YTD Scores'!$AN$2:$BC$201,F$2,FALSE)&gt;0,VLOOKUP($C5,'YTD Scores'!$AN$2:$BC$201,F$2,FALSE),""),"")</f>
        <v/>
      </c>
      <c r="G5" s="96">
        <f>IF($C5&gt;0,IF(VLOOKUP($C5,'YTD Scores'!$AN$2:$BC$201,G$2,FALSE)&gt;0,VLOOKUP($C5,'YTD Scores'!$AN$2:$BC$201,G$2,FALSE),""),"")</f>
        <v>29.052</v>
      </c>
      <c r="H5" s="96">
        <f>IF($C5&gt;0,IF(VLOOKUP($C5,'YTD Scores'!$AN$2:$BC$201,H$2,FALSE)&gt;0,VLOOKUP($C5,'YTD Scores'!$AN$2:$BC$201,H$2,FALSE),""),"")</f>
        <v>40.056999999999995</v>
      </c>
      <c r="I5" s="96">
        <f>IF($C5&gt;0,IF(VLOOKUP($C5,'YTD Scores'!$AN$2:$BC$201,I$2,FALSE)&gt;0,VLOOKUP($C5,'YTD Scores'!$AN$2:$BC$201,I$2,FALSE),""),"")</f>
        <v>37.055</v>
      </c>
      <c r="J5" s="96">
        <f>IF($C5&gt;0,IF(VLOOKUP($C5,'YTD Scores'!$AN$2:$BC$201,J$2,FALSE)&gt;0,VLOOKUP($C5,'YTD Scores'!$AN$2:$BC$201,J$2,FALSE),""),"")</f>
        <v>42.057000000000002</v>
      </c>
      <c r="K5" s="96" t="str">
        <f>IF($C5&gt;0,IF(VLOOKUP($C5,'YTD Scores'!$AN$2:$BC$201,K$2,FALSE)&gt;0,VLOOKUP($C5,'YTD Scores'!$AN$2:$BC$201,K$2,FALSE),""),"")</f>
        <v/>
      </c>
      <c r="L5" s="96">
        <f>IF($C5&gt;0,IF(VLOOKUP($C5,'YTD Scores'!$AN$2:$BC$201,L$2,FALSE)&gt;0,VLOOKUP($C5,'YTD Scores'!$AN$2:$BC$201,L$2,FALSE),""),"")</f>
        <v>37.052</v>
      </c>
      <c r="M5" s="96">
        <f>IF($C5&gt;0,IF(VLOOKUP($C5,'YTD Scores'!$AN$2:$BC$201,M$2,FALSE)&gt;0,VLOOKUP($C5,'YTD Scores'!$AN$2:$BC$201,M$2,FALSE),""),"")</f>
        <v>37.052</v>
      </c>
      <c r="N5" s="96" t="str">
        <f>IF($C5&gt;0,IF(VLOOKUP($C5,'YTD Scores'!$AN$2:$BC$201,N$2,FALSE)&gt;0,VLOOKUP($C5,'YTD Scores'!$AN$2:$BC$201,N$2,FALSE),""),"")</f>
        <v/>
      </c>
      <c r="O5" s="96">
        <f>IF($C5&gt;0,IF(VLOOKUP($C5,'YTD Scores'!$AN$2:$BC$201,O$2,FALSE)&gt;0,VLOOKUP($C5,'YTD Scores'!$AN$2:$BC$201,O$2,FALSE),""),"")</f>
        <v>27.042000000000002</v>
      </c>
      <c r="P5" s="96">
        <f>IF($C5&gt;0,IF(VLOOKUP($C5,'YTD Scores'!$AN$2:$BC$201,P$2,FALSE)&gt;0,VLOOKUP($C5,'YTD Scores'!$AN$2:$BC$201,P$2,FALSE),""),"")</f>
        <v>36.045999999999999</v>
      </c>
      <c r="Q5" s="96" t="str">
        <f>IF($C5&gt;0,IF(VLOOKUP($C5,'YTD Scores'!$AN$2:$BC$201,Q$2,FALSE)&gt;0,VLOOKUP($C5,'YTD Scores'!$AN$2:$BC$201,Q$2,FALSE),""),"")</f>
        <v/>
      </c>
      <c r="R5" s="96">
        <f>IF($C5&gt;0,IF(VLOOKUP($C5,'YTD Scores'!$AN$2:$BD$201,R$2,FALSE)&gt;0,VLOOKUP($C5,'YTD Scores'!$AN$2:$BD$201,R$2,FALSE),""),"")</f>
        <v>30</v>
      </c>
    </row>
    <row r="6" spans="1:18" s="22" customFormat="1" ht="10.95" customHeight="1" x14ac:dyDescent="0.25">
      <c r="A6" s="22">
        <f t="shared" ref="A6:A30" si="1">A5+1</f>
        <v>3</v>
      </c>
      <c r="B6" s="95">
        <f t="shared" si="0"/>
        <v>3</v>
      </c>
      <c r="C6" s="96">
        <f>IF(LARGE('YTD Scores'!AN$2:AN$201,A6)&gt;0.99,LARGE('YTD Scores'!AN$2:AN$201,A6),0)</f>
        <v>246.37442086666664</v>
      </c>
      <c r="D6" s="23"/>
      <c r="E6" s="22" t="str">
        <f>IF(C6&gt;0.99,VLOOKUP(C6,'YTD Scores'!AN$2:AQ$201,4,FALSE),"")</f>
        <v>Xavia Cooper</v>
      </c>
      <c r="F6" s="96">
        <f>IF($C6&gt;0,IF(VLOOKUP($C6,'YTD Scores'!$AN$2:$BC$201,F$2,FALSE)&gt;0,VLOOKUP($C6,'YTD Scores'!$AN$2:$BC$201,F$2,FALSE),""),"")</f>
        <v>34.052</v>
      </c>
      <c r="G6" s="96">
        <f>IF($C6&gt;0,IF(VLOOKUP($C6,'YTD Scores'!$AN$2:$BC$201,G$2,FALSE)&gt;0,VLOOKUP($C6,'YTD Scores'!$AN$2:$BC$201,G$2,FALSE),""),"")</f>
        <v>35.056000000000004</v>
      </c>
      <c r="H6" s="96">
        <f>IF($C6&gt;0,IF(VLOOKUP($C6,'YTD Scores'!$AN$2:$BC$201,H$2,FALSE)&gt;0,VLOOKUP($C6,'YTD Scores'!$AN$2:$BC$201,H$2,FALSE),""),"")</f>
        <v>41.058</v>
      </c>
      <c r="I6" s="96">
        <f>IF($C6&gt;0,IF(VLOOKUP($C6,'YTD Scores'!$AN$2:$BC$201,I$2,FALSE)&gt;0,VLOOKUP($C6,'YTD Scores'!$AN$2:$BC$201,I$2,FALSE),""),"")</f>
        <v>30.048000000000002</v>
      </c>
      <c r="J6" s="96">
        <f>IF($C6&gt;0,IF(VLOOKUP($C6,'YTD Scores'!$AN$2:$BC$201,J$2,FALSE)&gt;0,VLOOKUP($C6,'YTD Scores'!$AN$2:$BC$201,J$2,FALSE),""),"")</f>
        <v>40.055</v>
      </c>
      <c r="K6" s="96">
        <f>IF($C6&gt;0,IF(VLOOKUP($C6,'YTD Scores'!$AN$2:$BC$201,K$2,FALSE)&gt;0,VLOOKUP($C6,'YTD Scores'!$AN$2:$BC$201,K$2,FALSE),""),"")</f>
        <v>35.050999999999995</v>
      </c>
      <c r="L6" s="96">
        <f>IF($C6&gt;0,IF(VLOOKUP($C6,'YTD Scores'!$AN$2:$BC$201,L$2,FALSE)&gt;0,VLOOKUP($C6,'YTD Scores'!$AN$2:$BC$201,L$2,FALSE),""),"")</f>
        <v>29.044</v>
      </c>
      <c r="M6" s="96">
        <f>IF($C6&gt;0,IF(VLOOKUP($C6,'YTD Scores'!$AN$2:$BC$201,M$2,FALSE)&gt;0,VLOOKUP($C6,'YTD Scores'!$AN$2:$BC$201,M$2,FALSE),""),"")</f>
        <v>30.045000000000002</v>
      </c>
      <c r="N6" s="96" t="str">
        <f>IF($C6&gt;0,IF(VLOOKUP($C6,'YTD Scores'!$AN$2:$BC$201,N$2,FALSE)&gt;0,VLOOKUP($C6,'YTD Scores'!$AN$2:$BC$201,N$2,FALSE),""),"")</f>
        <v/>
      </c>
      <c r="O6" s="96" t="str">
        <f>IF($C6&gt;0,IF(VLOOKUP($C6,'YTD Scores'!$AN$2:$BC$201,O$2,FALSE)&gt;0,VLOOKUP($C6,'YTD Scores'!$AN$2:$BC$201,O$2,FALSE),""),"")</f>
        <v/>
      </c>
      <c r="P6" s="96">
        <f>IF($C6&gt;0,IF(VLOOKUP($C6,'YTD Scores'!$AN$2:$BC$201,P$2,FALSE)&gt;0,VLOOKUP($C6,'YTD Scores'!$AN$2:$BC$201,P$2,FALSE),""),"")</f>
        <v>31.041</v>
      </c>
      <c r="Q6" s="96" t="str">
        <f>IF($C6&gt;0,IF(VLOOKUP($C6,'YTD Scores'!$AN$2:$BC$201,Q$2,FALSE)&gt;0,VLOOKUP($C6,'YTD Scores'!$AN$2:$BC$201,Q$2,FALSE),""),"")</f>
        <v/>
      </c>
      <c r="R6" s="96">
        <f>IF($C6&gt;0,IF(VLOOKUP($C6,'YTD Scores'!$AN$2:$BD$201,R$2,FALSE)&gt;0,VLOOKUP($C6,'YTD Scores'!$AN$2:$BD$201,R$2,FALSE),""),"")</f>
        <v>30</v>
      </c>
    </row>
    <row r="7" spans="1:18" s="22" customFormat="1" ht="10.95" customHeight="1" x14ac:dyDescent="0.25">
      <c r="A7" s="22">
        <f t="shared" si="1"/>
        <v>4</v>
      </c>
      <c r="B7" s="95">
        <f t="shared" si="0"/>
        <v>4</v>
      </c>
      <c r="C7" s="96">
        <f>IF(LARGE('YTD Scores'!AN$2:AN$201,A7)&gt;0.99,LARGE('YTD Scores'!AN$2:AN$201,A7),0)</f>
        <v>224.35321566666664</v>
      </c>
      <c r="D7" s="23"/>
      <c r="E7" s="22" t="str">
        <f>IF(C7&gt;0.99,VLOOKUP(C7,'YTD Scores'!AN$2:AQ$201,4,FALSE),"")</f>
        <v>James Whittle</v>
      </c>
      <c r="F7" s="96">
        <f>IF($C7&gt;0,IF(VLOOKUP($C7,'YTD Scores'!$AN$2:$BC$201,F$2,FALSE)&gt;0,VLOOKUP($C7,'YTD Scores'!$AN$2:$BC$201,F$2,FALSE),""),"")</f>
        <v>24.042000000000002</v>
      </c>
      <c r="G7" s="96" t="str">
        <f>IF($C7&gt;0,IF(VLOOKUP($C7,'YTD Scores'!$AN$2:$BC$201,G$2,FALSE)&gt;0,VLOOKUP($C7,'YTD Scores'!$AN$2:$BC$201,G$2,FALSE),""),"")</f>
        <v/>
      </c>
      <c r="H7" s="96">
        <f>IF($C7&gt;0,IF(VLOOKUP($C7,'YTD Scores'!$AN$2:$BC$201,H$2,FALSE)&gt;0,VLOOKUP($C7,'YTD Scores'!$AN$2:$BC$201,H$2,FALSE),""),"")</f>
        <v>24.042999999999999</v>
      </c>
      <c r="I7" s="96">
        <f>IF($C7&gt;0,IF(VLOOKUP($C7,'YTD Scores'!$AN$2:$BC$201,I$2,FALSE)&gt;0,VLOOKUP($C7,'YTD Scores'!$AN$2:$BC$201,I$2,FALSE),""),"")</f>
        <v>32.049999999999997</v>
      </c>
      <c r="J7" s="96">
        <f>IF($C7&gt;0,IF(VLOOKUP($C7,'YTD Scores'!$AN$2:$BC$201,J$2,FALSE)&gt;0,VLOOKUP($C7,'YTD Scores'!$AN$2:$BC$201,J$2,FALSE),""),"")</f>
        <v>30.044999999999998</v>
      </c>
      <c r="K7" s="96">
        <f>IF($C7&gt;0,IF(VLOOKUP($C7,'YTD Scores'!$AN$2:$BC$201,K$2,FALSE)&gt;0,VLOOKUP($C7,'YTD Scores'!$AN$2:$BC$201,K$2,FALSE),""),"")</f>
        <v>34.049999999999997</v>
      </c>
      <c r="L7" s="96">
        <f>IF($C7&gt;0,IF(VLOOKUP($C7,'YTD Scores'!$AN$2:$BC$201,L$2,FALSE)&gt;0,VLOOKUP($C7,'YTD Scores'!$AN$2:$BC$201,L$2,FALSE),""),"")</f>
        <v>40.055</v>
      </c>
      <c r="M7" s="96" t="str">
        <f>IF($C7&gt;0,IF(VLOOKUP($C7,'YTD Scores'!$AN$2:$BC$201,M$2,FALSE)&gt;0,VLOOKUP($C7,'YTD Scores'!$AN$2:$BC$201,M$2,FALSE),""),"")</f>
        <v/>
      </c>
      <c r="N7" s="96">
        <f>IF($C7&gt;0,IF(VLOOKUP($C7,'YTD Scores'!$AN$2:$BC$201,N$2,FALSE)&gt;0,VLOOKUP($C7,'YTD Scores'!$AN$2:$BC$201,N$2,FALSE),""),"")</f>
        <v>34.052</v>
      </c>
      <c r="O7" s="96" t="str">
        <f>IF($C7&gt;0,IF(VLOOKUP($C7,'YTD Scores'!$AN$2:$BC$201,O$2,FALSE)&gt;0,VLOOKUP($C7,'YTD Scores'!$AN$2:$BC$201,O$2,FALSE),""),"")</f>
        <v/>
      </c>
      <c r="P7" s="96" t="str">
        <f>IF($C7&gt;0,IF(VLOOKUP($C7,'YTD Scores'!$AN$2:$BC$201,P$2,FALSE)&gt;0,VLOOKUP($C7,'YTD Scores'!$AN$2:$BC$201,P$2,FALSE),""),"")</f>
        <v/>
      </c>
      <c r="Q7" s="96" t="str">
        <f>IF($C7&gt;0,IF(VLOOKUP($C7,'YTD Scores'!$AN$2:$BC$201,Q$2,FALSE)&gt;0,VLOOKUP($C7,'YTD Scores'!$AN$2:$BC$201,Q$2,FALSE),""),"")</f>
        <v/>
      </c>
      <c r="R7" s="96">
        <f>IF($C7&gt;0,IF(VLOOKUP($C7,'YTD Scores'!$AN$2:$BD$201,R$2,FALSE)&gt;0,VLOOKUP($C7,'YTD Scores'!$AN$2:$BD$201,R$2,FALSE),""),"")</f>
        <v>30</v>
      </c>
    </row>
    <row r="8" spans="1:18" s="22" customFormat="1" ht="10.95" customHeight="1" x14ac:dyDescent="0.25">
      <c r="A8" s="22">
        <f t="shared" si="1"/>
        <v>5</v>
      </c>
      <c r="B8" s="95">
        <f t="shared" si="0"/>
        <v>5</v>
      </c>
      <c r="C8" s="96">
        <f>IF(LARGE('YTD Scores'!AN$2:AN$201,A8)&gt;0.99,LARGE('YTD Scores'!AN$2:AN$201,A8),0)</f>
        <v>221.38601913333335</v>
      </c>
      <c r="D8" s="23"/>
      <c r="E8" s="22" t="str">
        <f>IF(C8&gt;0.99,VLOOKUP(C8,'YTD Scores'!AN$2:AQ$201,4,FALSE),"")</f>
        <v>Barry Broughton</v>
      </c>
      <c r="F8" s="96">
        <f>IF($C8&gt;0,IF(VLOOKUP($C8,'YTD Scores'!$AN$2:$BC$201,F$2,FALSE)&gt;0,VLOOKUP($C8,'YTD Scores'!$AN$2:$BC$201,F$2,FALSE),""),"")</f>
        <v>35.051000000000002</v>
      </c>
      <c r="G8" s="96">
        <f>IF($C8&gt;0,IF(VLOOKUP($C8,'YTD Scores'!$AN$2:$BC$201,G$2,FALSE)&gt;0,VLOOKUP($C8,'YTD Scores'!$AN$2:$BC$201,G$2,FALSE),""),"")</f>
        <v>38.059000000000005</v>
      </c>
      <c r="H8" s="96">
        <f>IF($C8&gt;0,IF(VLOOKUP($C8,'YTD Scores'!$AN$2:$BC$201,H$2,FALSE)&gt;0,VLOOKUP($C8,'YTD Scores'!$AN$2:$BC$201,H$2,FALSE),""),"")</f>
        <v>34.052999999999997</v>
      </c>
      <c r="I8" s="96">
        <f>IF($C8&gt;0,IF(VLOOKUP($C8,'YTD Scores'!$AN$2:$BC$201,I$2,FALSE)&gt;0,VLOOKUP($C8,'YTD Scores'!$AN$2:$BC$201,I$2,FALSE),""),"")</f>
        <v>33.051000000000002</v>
      </c>
      <c r="J8" s="96">
        <f>IF($C8&gt;0,IF(VLOOKUP($C8,'YTD Scores'!$AN$2:$BC$201,J$2,FALSE)&gt;0,VLOOKUP($C8,'YTD Scores'!$AN$2:$BC$201,J$2,FALSE),""),"")</f>
        <v>41.056000000000004</v>
      </c>
      <c r="K8" s="96">
        <f>IF($C8&gt;0,IF(VLOOKUP($C8,'YTD Scores'!$AN$2:$BC$201,K$2,FALSE)&gt;0,VLOOKUP($C8,'YTD Scores'!$AN$2:$BC$201,K$2,FALSE),""),"")</f>
        <v>40.053999999999995</v>
      </c>
      <c r="L8" s="96" t="str">
        <f>IF($C8&gt;0,IF(VLOOKUP($C8,'YTD Scores'!$AN$2:$BC$201,L$2,FALSE)&gt;0,VLOOKUP($C8,'YTD Scores'!$AN$2:$BC$201,L$2,FALSE),""),"")</f>
        <v/>
      </c>
      <c r="M8" s="96">
        <f>IF($C8&gt;0,IF(VLOOKUP($C8,'YTD Scores'!$AN$2:$BC$201,M$2,FALSE)&gt;0,VLOOKUP($C8,'YTD Scores'!$AN$2:$BC$201,M$2,FALSE),""),"")</f>
        <v>29.044</v>
      </c>
      <c r="N8" s="96" t="str">
        <f>IF($C8&gt;0,IF(VLOOKUP($C8,'YTD Scores'!$AN$2:$BC$201,N$2,FALSE)&gt;0,VLOOKUP($C8,'YTD Scores'!$AN$2:$BC$201,N$2,FALSE),""),"")</f>
        <v/>
      </c>
      <c r="O8" s="96" t="str">
        <f>IF($C8&gt;0,IF(VLOOKUP($C8,'YTD Scores'!$AN$2:$BC$201,O$2,FALSE)&gt;0,VLOOKUP($C8,'YTD Scores'!$AN$2:$BC$201,O$2,FALSE),""),"")</f>
        <v/>
      </c>
      <c r="P8" s="96" t="str">
        <f>IF($C8&gt;0,IF(VLOOKUP($C8,'YTD Scores'!$AN$2:$BC$201,P$2,FALSE)&gt;0,VLOOKUP($C8,'YTD Scores'!$AN$2:$BC$201,P$2,FALSE),""),"")</f>
        <v/>
      </c>
      <c r="Q8" s="96" t="str">
        <f>IF($C8&gt;0,IF(VLOOKUP($C8,'YTD Scores'!$AN$2:$BC$201,Q$2,FALSE)&gt;0,VLOOKUP($C8,'YTD Scores'!$AN$2:$BC$201,Q$2,FALSE),""),"")</f>
        <v/>
      </c>
      <c r="R8" s="96" t="str">
        <f>IF($C8&gt;0,IF(VLOOKUP($C8,'YTD Scores'!$AN$2:$BD$201,R$2,FALSE)&gt;0,VLOOKUP($C8,'YTD Scores'!$AN$2:$BD$201,R$2,FALSE),""),"")</f>
        <v/>
      </c>
    </row>
    <row r="9" spans="1:18" s="22" customFormat="1" ht="10.95" customHeight="1" x14ac:dyDescent="0.25">
      <c r="A9" s="22">
        <f t="shared" si="1"/>
        <v>6</v>
      </c>
      <c r="B9" s="95">
        <f t="shared" si="0"/>
        <v>6</v>
      </c>
      <c r="C9" s="96">
        <f>IF(LARGE('YTD Scores'!AN$2:AN$201,A9)&gt;0.99,LARGE('YTD Scores'!AN$2:AN$201,A9),0)</f>
        <v>218.36881673333332</v>
      </c>
      <c r="D9" s="23"/>
      <c r="E9" s="22" t="str">
        <f>IF(C9&gt;0.99,VLOOKUP(C9,'YTD Scores'!AN$2:AQ$201,4,FALSE),"")</f>
        <v>Joe Greenwood</v>
      </c>
      <c r="F9" s="96">
        <f>IF($C9&gt;0,IF(VLOOKUP($C9,'YTD Scores'!$AN$2:$BC$201,F$2,FALSE)&gt;0,VLOOKUP($C9,'YTD Scores'!$AN$2:$BC$201,F$2,FALSE),""),"")</f>
        <v>35.052999999999997</v>
      </c>
      <c r="G9" s="96" t="str">
        <f>IF($C9&gt;0,IF(VLOOKUP($C9,'YTD Scores'!$AN$2:$BC$201,G$2,FALSE)&gt;0,VLOOKUP($C9,'YTD Scores'!$AN$2:$BC$201,G$2,FALSE),""),"")</f>
        <v/>
      </c>
      <c r="H9" s="96">
        <f>IF($C9&gt;0,IF(VLOOKUP($C9,'YTD Scores'!$AN$2:$BC$201,H$2,FALSE)&gt;0,VLOOKUP($C9,'YTD Scores'!$AN$2:$BC$201,H$2,FALSE),""),"")</f>
        <v>30.048999999999999</v>
      </c>
      <c r="I9" s="96">
        <f>IF($C9&gt;0,IF(VLOOKUP($C9,'YTD Scores'!$AN$2:$BC$201,I$2,FALSE)&gt;0,VLOOKUP($C9,'YTD Scores'!$AN$2:$BC$201,I$2,FALSE),""),"")</f>
        <v>26.044</v>
      </c>
      <c r="J9" s="96">
        <f>IF($C9&gt;0,IF(VLOOKUP($C9,'YTD Scores'!$AN$2:$BC$201,J$2,FALSE)&gt;0,VLOOKUP($C9,'YTD Scores'!$AN$2:$BC$201,J$2,FALSE),""),"")</f>
        <v>36.051000000000002</v>
      </c>
      <c r="K9" s="96">
        <f>IF($C9&gt;0,IF(VLOOKUP($C9,'YTD Scores'!$AN$2:$BC$201,K$2,FALSE)&gt;0,VLOOKUP($C9,'YTD Scores'!$AN$2:$BC$201,K$2,FALSE),""),"")</f>
        <v>40.055999999999997</v>
      </c>
      <c r="L9" s="96">
        <f>IF($C9&gt;0,IF(VLOOKUP($C9,'YTD Scores'!$AN$2:$BC$201,L$2,FALSE)&gt;0,VLOOKUP($C9,'YTD Scores'!$AN$2:$BC$201,L$2,FALSE),""),"")</f>
        <v>37.054000000000002</v>
      </c>
      <c r="M9" s="96" t="str">
        <f>IF($C9&gt;0,IF(VLOOKUP($C9,'YTD Scores'!$AN$2:$BC$201,M$2,FALSE)&gt;0,VLOOKUP($C9,'YTD Scores'!$AN$2:$BC$201,M$2,FALSE),""),"")</f>
        <v/>
      </c>
      <c r="N9" s="96" t="str">
        <f>IF($C9&gt;0,IF(VLOOKUP($C9,'YTD Scores'!$AN$2:$BC$201,N$2,FALSE)&gt;0,VLOOKUP($C9,'YTD Scores'!$AN$2:$BC$201,N$2,FALSE),""),"")</f>
        <v/>
      </c>
      <c r="O9" s="96">
        <f>IF($C9&gt;0,IF(VLOOKUP($C9,'YTD Scores'!$AN$2:$BC$201,O$2,FALSE)&gt;0,VLOOKUP($C9,'YTD Scores'!$AN$2:$BC$201,O$2,FALSE),""),"")</f>
        <v>33.048000000000002</v>
      </c>
      <c r="P9" s="96">
        <f>IF($C9&gt;0,IF(VLOOKUP($C9,'YTD Scores'!$AN$2:$BC$201,P$2,FALSE)&gt;0,VLOOKUP($C9,'YTD Scores'!$AN$2:$BC$201,P$2,FALSE),""),"")</f>
        <v>37.046999999999997</v>
      </c>
      <c r="Q9" s="96" t="str">
        <f>IF($C9&gt;0,IF(VLOOKUP($C9,'YTD Scores'!$AN$2:$BC$201,Q$2,FALSE)&gt;0,VLOOKUP($C9,'YTD Scores'!$AN$2:$BC$201,Q$2,FALSE),""),"")</f>
        <v/>
      </c>
      <c r="R9" s="96" t="str">
        <f>IF($C9&gt;0,IF(VLOOKUP($C9,'YTD Scores'!$AN$2:$BD$201,R$2,FALSE)&gt;0,VLOOKUP($C9,'YTD Scores'!$AN$2:$BD$201,R$2,FALSE),""),"")</f>
        <v/>
      </c>
    </row>
    <row r="10" spans="1:18" s="22" customFormat="1" ht="10.95" customHeight="1" x14ac:dyDescent="0.25">
      <c r="A10" s="22">
        <f t="shared" si="1"/>
        <v>7</v>
      </c>
      <c r="B10" s="95">
        <f t="shared" si="0"/>
        <v>7</v>
      </c>
      <c r="C10" s="96">
        <f>IF(LARGE('YTD Scores'!AN$2:AN$201,A10)&gt;0.99,LARGE('YTD Scores'!AN$2:AN$201,A10),0)</f>
        <v>216.33814800000002</v>
      </c>
      <c r="D10" s="23"/>
      <c r="E10" s="22" t="str">
        <f>IF(C10&gt;0.99,VLOOKUP(C10,'YTD Scores'!AN$2:AQ$201,4,FALSE),"")</f>
        <v>Greg Oulton</v>
      </c>
      <c r="F10" s="96">
        <f>IF($C10&gt;0,IF(VLOOKUP($C10,'YTD Scores'!$AN$2:$BC$201,F$2,FALSE)&gt;0,VLOOKUP($C10,'YTD Scores'!$AN$2:$BC$201,F$2,FALSE),""),"")</f>
        <v>32.049999999999997</v>
      </c>
      <c r="G10" s="96">
        <f>IF($C10&gt;0,IF(VLOOKUP($C10,'YTD Scores'!$AN$2:$BC$201,G$2,FALSE)&gt;0,VLOOKUP($C10,'YTD Scores'!$AN$2:$BC$201,G$2,FALSE),""),"")</f>
        <v>19.041999999999998</v>
      </c>
      <c r="H10" s="96">
        <f>IF($C10&gt;0,IF(VLOOKUP($C10,'YTD Scores'!$AN$2:$BC$201,H$2,FALSE)&gt;0,VLOOKUP($C10,'YTD Scores'!$AN$2:$BC$201,H$2,FALSE),""),"")</f>
        <v>28.046999999999997</v>
      </c>
      <c r="I10" s="96">
        <f>IF($C10&gt;0,IF(VLOOKUP($C10,'YTD Scores'!$AN$2:$BC$201,I$2,FALSE)&gt;0,VLOOKUP($C10,'YTD Scores'!$AN$2:$BC$201,I$2,FALSE),""),"")</f>
        <v>39.057000000000002</v>
      </c>
      <c r="J10" s="96" t="str">
        <f>IF($C10&gt;0,IF(VLOOKUP($C10,'YTD Scores'!$AN$2:$BC$201,J$2,FALSE)&gt;0,VLOOKUP($C10,'YTD Scores'!$AN$2:$BC$201,J$2,FALSE),""),"")</f>
        <v/>
      </c>
      <c r="K10" s="96" t="str">
        <f>IF($C10&gt;0,IF(VLOOKUP($C10,'YTD Scores'!$AN$2:$BC$201,K$2,FALSE)&gt;0,VLOOKUP($C10,'YTD Scores'!$AN$2:$BC$201,K$2,FALSE),""),"")</f>
        <v/>
      </c>
      <c r="L10" s="96">
        <f>IF($C10&gt;0,IF(VLOOKUP($C10,'YTD Scores'!$AN$2:$BC$201,L$2,FALSE)&gt;0,VLOOKUP($C10,'YTD Scores'!$AN$2:$BC$201,L$2,FALSE),""),"")</f>
        <v>24.041</v>
      </c>
      <c r="M10" s="96" t="str">
        <f>IF($C10&gt;0,IF(VLOOKUP($C10,'YTD Scores'!$AN$2:$BC$201,M$2,FALSE)&gt;0,VLOOKUP($C10,'YTD Scores'!$AN$2:$BC$201,M$2,FALSE),""),"")</f>
        <v/>
      </c>
      <c r="N10" s="96">
        <f>IF($C10&gt;0,IF(VLOOKUP($C10,'YTD Scores'!$AN$2:$BC$201,N$2,FALSE)&gt;0,VLOOKUP($C10,'YTD Scores'!$AN$2:$BC$201,N$2,FALSE),""),"")</f>
        <v>23.041</v>
      </c>
      <c r="O10" s="96">
        <f>IF($C10&gt;0,IF(VLOOKUP($C10,'YTD Scores'!$AN$2:$BC$201,O$2,FALSE)&gt;0,VLOOKUP($C10,'YTD Scores'!$AN$2:$BC$201,O$2,FALSE),""),"")</f>
        <v>28.042999999999999</v>
      </c>
      <c r="P10" s="96">
        <f>IF($C10&gt;0,IF(VLOOKUP($C10,'YTD Scores'!$AN$2:$BC$201,P$2,FALSE)&gt;0,VLOOKUP($C10,'YTD Scores'!$AN$2:$BC$201,P$2,FALSE),""),"")</f>
        <v>35.042999999999999</v>
      </c>
      <c r="Q10" s="96" t="str">
        <f>IF($C10&gt;0,IF(VLOOKUP($C10,'YTD Scores'!$AN$2:$BC$201,Q$2,FALSE)&gt;0,VLOOKUP($C10,'YTD Scores'!$AN$2:$BC$201,Q$2,FALSE),""),"")</f>
        <v/>
      </c>
      <c r="R10" s="96">
        <f>IF($C10&gt;0,IF(VLOOKUP($C10,'YTD Scores'!$AN$2:$BD$201,R$2,FALSE)&gt;0,VLOOKUP($C10,'YTD Scores'!$AN$2:$BD$201,R$2,FALSE),""),"")</f>
        <v>30</v>
      </c>
    </row>
    <row r="11" spans="1:18" s="22" customFormat="1" ht="10.95" customHeight="1" x14ac:dyDescent="0.25">
      <c r="A11" s="22">
        <f t="shared" si="1"/>
        <v>8</v>
      </c>
      <c r="B11" s="95">
        <f t="shared" si="0"/>
        <v>8</v>
      </c>
      <c r="C11" s="96">
        <f>IF(LARGE('YTD Scores'!AN$2:AN$201,A11)&gt;0.99,LARGE('YTD Scores'!AN$2:AN$201,A11),0)</f>
        <v>212.36828226666668</v>
      </c>
      <c r="D11" s="23"/>
      <c r="E11" s="22" t="str">
        <f>IF(C11&gt;0.99,VLOOKUP(C11,'YTD Scores'!AN$2:AQ$201,4,FALSE),"")</f>
        <v>Jake Rodwell</v>
      </c>
      <c r="F11" s="96" t="str">
        <f>IF($C11&gt;0,IF(VLOOKUP($C11,'YTD Scores'!$AN$2:$BC$201,F$2,FALSE)&gt;0,VLOOKUP($C11,'YTD Scores'!$AN$2:$BC$201,F$2,FALSE),""),"")</f>
        <v/>
      </c>
      <c r="G11" s="96" t="str">
        <f>IF($C11&gt;0,IF(VLOOKUP($C11,'YTD Scores'!$AN$2:$BC$201,G$2,FALSE)&gt;0,VLOOKUP($C11,'YTD Scores'!$AN$2:$BC$201,G$2,FALSE),""),"")</f>
        <v/>
      </c>
      <c r="H11" s="96" t="str">
        <f>IF($C11&gt;0,IF(VLOOKUP($C11,'YTD Scores'!$AN$2:$BC$201,H$2,FALSE)&gt;0,VLOOKUP($C11,'YTD Scores'!$AN$2:$BC$201,H$2,FALSE),""),"")</f>
        <v/>
      </c>
      <c r="I11" s="96">
        <f>IF($C11&gt;0,IF(VLOOKUP($C11,'YTD Scores'!$AN$2:$BC$201,I$2,FALSE)&gt;0,VLOOKUP($C11,'YTD Scores'!$AN$2:$BC$201,I$2,FALSE),""),"")</f>
        <v>31.048999999999999</v>
      </c>
      <c r="J11" s="96">
        <f>IF($C11&gt;0,IF(VLOOKUP($C11,'YTD Scores'!$AN$2:$BC$201,J$2,FALSE)&gt;0,VLOOKUP($C11,'YTD Scores'!$AN$2:$BC$201,J$2,FALSE),""),"")</f>
        <v>32.047000000000004</v>
      </c>
      <c r="K11" s="96">
        <f>IF($C11&gt;0,IF(VLOOKUP($C11,'YTD Scores'!$AN$2:$BC$201,K$2,FALSE)&gt;0,VLOOKUP($C11,'YTD Scores'!$AN$2:$BC$201,K$2,FALSE),""),"")</f>
        <v>39.052999999999997</v>
      </c>
      <c r="L11" s="96">
        <f>IF($C11&gt;0,IF(VLOOKUP($C11,'YTD Scores'!$AN$2:$BC$201,L$2,FALSE)&gt;0,VLOOKUP($C11,'YTD Scores'!$AN$2:$BC$201,L$2,FALSE),""),"")</f>
        <v>36.053000000000004</v>
      </c>
      <c r="M11" s="96">
        <f>IF($C11&gt;0,IF(VLOOKUP($C11,'YTD Scores'!$AN$2:$BC$201,M$2,FALSE)&gt;0,VLOOKUP($C11,'YTD Scores'!$AN$2:$BC$201,M$2,FALSE),""),"")</f>
        <v>41.054000000000002</v>
      </c>
      <c r="N11" s="96">
        <f>IF($C11&gt;0,IF(VLOOKUP($C11,'YTD Scores'!$AN$2:$BC$201,N$2,FALSE)&gt;0,VLOOKUP($C11,'YTD Scores'!$AN$2:$BC$201,N$2,FALSE),""),"")</f>
        <v>33.051000000000002</v>
      </c>
      <c r="O11" s="96">
        <f>IF($C11&gt;0,IF(VLOOKUP($C11,'YTD Scores'!$AN$2:$BC$201,O$2,FALSE)&gt;0,VLOOKUP($C11,'YTD Scores'!$AN$2:$BC$201,O$2,FALSE),""),"")</f>
        <v>31.045999999999999</v>
      </c>
      <c r="P11" s="96" t="str">
        <f>IF($C11&gt;0,IF(VLOOKUP($C11,'YTD Scores'!$AN$2:$BC$201,P$2,FALSE)&gt;0,VLOOKUP($C11,'YTD Scores'!$AN$2:$BC$201,P$2,FALSE),""),"")</f>
        <v/>
      </c>
      <c r="Q11" s="96" t="str">
        <f>IF($C11&gt;0,IF(VLOOKUP($C11,'YTD Scores'!$AN$2:$BC$201,Q$2,FALSE)&gt;0,VLOOKUP($C11,'YTD Scores'!$AN$2:$BC$201,Q$2,FALSE),""),"")</f>
        <v/>
      </c>
      <c r="R11" s="96" t="str">
        <f>IF($C11&gt;0,IF(VLOOKUP($C11,'YTD Scores'!$AN$2:$BD$201,R$2,FALSE)&gt;0,VLOOKUP($C11,'YTD Scores'!$AN$2:$BD$201,R$2,FALSE),""),"")</f>
        <v/>
      </c>
    </row>
    <row r="12" spans="1:18" s="22" customFormat="1" ht="10.95" customHeight="1" x14ac:dyDescent="0.25">
      <c r="A12" s="22">
        <f t="shared" si="1"/>
        <v>9</v>
      </c>
      <c r="B12" s="95">
        <f t="shared" si="0"/>
        <v>9</v>
      </c>
      <c r="C12" s="96">
        <f>IF(LARGE('YTD Scores'!AN$2:AN$201,A12)&gt;0.99,LARGE('YTD Scores'!AN$2:AN$201,A12),0)</f>
        <v>212.3262192</v>
      </c>
      <c r="D12" s="23"/>
      <c r="E12" s="22" t="str">
        <f>IF(C12&gt;0.99,VLOOKUP(C12,'YTD Scores'!AN$2:AQ$201,4,FALSE),"")</f>
        <v>Alistair Leivers</v>
      </c>
      <c r="F12" s="96">
        <f>IF($C12&gt;0,IF(VLOOKUP($C12,'YTD Scores'!$AN$2:$BC$201,F$2,FALSE)&gt;0,VLOOKUP($C12,'YTD Scores'!$AN$2:$BC$201,F$2,FALSE),""),"")</f>
        <v>26.044</v>
      </c>
      <c r="G12" s="96" t="str">
        <f>IF($C12&gt;0,IF(VLOOKUP($C12,'YTD Scores'!$AN$2:$BC$201,G$2,FALSE)&gt;0,VLOOKUP($C12,'YTD Scores'!$AN$2:$BC$201,G$2,FALSE),""),"")</f>
        <v/>
      </c>
      <c r="H12" s="96" t="str">
        <f>IF($C12&gt;0,IF(VLOOKUP($C12,'YTD Scores'!$AN$2:$BC$201,H$2,FALSE)&gt;0,VLOOKUP($C12,'YTD Scores'!$AN$2:$BC$201,H$2,FALSE),""),"")</f>
        <v/>
      </c>
      <c r="I12" s="96">
        <f>IF($C12&gt;0,IF(VLOOKUP($C12,'YTD Scores'!$AN$2:$BC$201,I$2,FALSE)&gt;0,VLOOKUP($C12,'YTD Scores'!$AN$2:$BC$201,I$2,FALSE),""),"")</f>
        <v>36.054000000000002</v>
      </c>
      <c r="J12" s="96" t="str">
        <f>IF($C12&gt;0,IF(VLOOKUP($C12,'YTD Scores'!$AN$2:$BC$201,J$2,FALSE)&gt;0,VLOOKUP($C12,'YTD Scores'!$AN$2:$BC$201,J$2,FALSE),""),"")</f>
        <v/>
      </c>
      <c r="K12" s="96" t="str">
        <f>IF($C12&gt;0,IF(VLOOKUP($C12,'YTD Scores'!$AN$2:$BC$201,K$2,FALSE)&gt;0,VLOOKUP($C12,'YTD Scores'!$AN$2:$BC$201,K$2,FALSE),""),"")</f>
        <v/>
      </c>
      <c r="L12" s="96">
        <f>IF($C12&gt;0,IF(VLOOKUP($C12,'YTD Scores'!$AN$2:$BC$201,L$2,FALSE)&gt;0,VLOOKUP($C12,'YTD Scores'!$AN$2:$BC$201,L$2,FALSE),""),"")</f>
        <v>39.056000000000004</v>
      </c>
      <c r="M12" s="96" t="str">
        <f>IF($C12&gt;0,IF(VLOOKUP($C12,'YTD Scores'!$AN$2:$BC$201,M$2,FALSE)&gt;0,VLOOKUP($C12,'YTD Scores'!$AN$2:$BC$201,M$2,FALSE),""),"")</f>
        <v/>
      </c>
      <c r="N12" s="96">
        <f>IF($C12&gt;0,IF(VLOOKUP($C12,'YTD Scores'!$AN$2:$BC$201,N$2,FALSE)&gt;0,VLOOKUP($C12,'YTD Scores'!$AN$2:$BC$201,N$2,FALSE),""),"")</f>
        <v>41.057000000000002</v>
      </c>
      <c r="O12" s="96">
        <f>IF($C12&gt;0,IF(VLOOKUP($C12,'YTD Scores'!$AN$2:$BC$201,O$2,FALSE)&gt;0,VLOOKUP($C12,'YTD Scores'!$AN$2:$BC$201,O$2,FALSE),""),"")</f>
        <v>40.052999999999997</v>
      </c>
      <c r="P12" s="96" t="str">
        <f>IF($C12&gt;0,IF(VLOOKUP($C12,'YTD Scores'!$AN$2:$BC$201,P$2,FALSE)&gt;0,VLOOKUP($C12,'YTD Scores'!$AN$2:$BC$201,P$2,FALSE),""),"")</f>
        <v/>
      </c>
      <c r="Q12" s="96" t="str">
        <f>IF($C12&gt;0,IF(VLOOKUP($C12,'YTD Scores'!$AN$2:$BC$201,Q$2,FALSE)&gt;0,VLOOKUP($C12,'YTD Scores'!$AN$2:$BC$201,Q$2,FALSE),""),"")</f>
        <v/>
      </c>
      <c r="R12" s="96">
        <f>IF($C12&gt;0,IF(VLOOKUP($C12,'YTD Scores'!$AN$2:$BD$201,R$2,FALSE)&gt;0,VLOOKUP($C12,'YTD Scores'!$AN$2:$BD$201,R$2,FALSE),""),"")</f>
        <v>30</v>
      </c>
    </row>
    <row r="13" spans="1:18" s="22" customFormat="1" ht="10.95" customHeight="1" x14ac:dyDescent="0.25">
      <c r="A13" s="22">
        <f t="shared" si="1"/>
        <v>10</v>
      </c>
      <c r="B13" s="95">
        <f t="shared" si="0"/>
        <v>10</v>
      </c>
      <c r="C13" s="96">
        <f>IF(LARGE('YTD Scores'!AN$2:AN$201,A13)&gt;0.99,LARGE('YTD Scores'!AN$2:AN$201,A13),0)</f>
        <v>211.36714806666666</v>
      </c>
      <c r="D13" s="23"/>
      <c r="E13" s="22" t="str">
        <f>IF(C13&gt;0.99,VLOOKUP(C13,'YTD Scores'!AN$2:AQ$201,4,FALSE),"")</f>
        <v>Dominic Kirby</v>
      </c>
      <c r="F13" s="96">
        <f>IF($C13&gt;0,IF(VLOOKUP($C13,'YTD Scores'!$AN$2:$BC$201,F$2,FALSE)&gt;0,VLOOKUP($C13,'YTD Scores'!$AN$2:$BC$201,F$2,FALSE),""),"")</f>
        <v>28.045999999999999</v>
      </c>
      <c r="G13" s="96">
        <f>IF($C13&gt;0,IF(VLOOKUP($C13,'YTD Scores'!$AN$2:$BC$201,G$2,FALSE)&gt;0,VLOOKUP($C13,'YTD Scores'!$AN$2:$BC$201,G$2,FALSE),""),"")</f>
        <v>30.050999999999998</v>
      </c>
      <c r="H13" s="96">
        <f>IF($C13&gt;0,IF(VLOOKUP($C13,'YTD Scores'!$AN$2:$BC$201,H$2,FALSE)&gt;0,VLOOKUP($C13,'YTD Scores'!$AN$2:$BC$201,H$2,FALSE),""),"")</f>
        <v>27.045999999999999</v>
      </c>
      <c r="I13" s="96" t="str">
        <f>IF($C13&gt;0,IF(VLOOKUP($C13,'YTD Scores'!$AN$2:$BC$201,I$2,FALSE)&gt;0,VLOOKUP($C13,'YTD Scores'!$AN$2:$BC$201,I$2,FALSE),""),"")</f>
        <v/>
      </c>
      <c r="J13" s="96">
        <f>IF($C13&gt;0,IF(VLOOKUP($C13,'YTD Scores'!$AN$2:$BC$201,J$2,FALSE)&gt;0,VLOOKUP($C13,'YTD Scores'!$AN$2:$BC$201,J$2,FALSE),""),"")</f>
        <v>27.044</v>
      </c>
      <c r="K13" s="96">
        <f>IF($C13&gt;0,IF(VLOOKUP($C13,'YTD Scores'!$AN$2:$BC$201,K$2,FALSE)&gt;0,VLOOKUP($C13,'YTD Scores'!$AN$2:$BC$201,K$2,FALSE),""),"")</f>
        <v>36.052</v>
      </c>
      <c r="L13" s="96">
        <f>IF($C13&gt;0,IF(VLOOKUP($C13,'YTD Scores'!$AN$2:$BC$201,L$2,FALSE)&gt;0,VLOOKUP($C13,'YTD Scores'!$AN$2:$BC$201,L$2,FALSE),""),"")</f>
        <v>32.048999999999999</v>
      </c>
      <c r="M13" s="96">
        <f>IF($C13&gt;0,IF(VLOOKUP($C13,'YTD Scores'!$AN$2:$BC$201,M$2,FALSE)&gt;0,VLOOKUP($C13,'YTD Scores'!$AN$2:$BC$201,M$2,FALSE),""),"")</f>
        <v>38.051000000000002</v>
      </c>
      <c r="N13" s="96">
        <f>IF($C13&gt;0,IF(VLOOKUP($C13,'YTD Scores'!$AN$2:$BC$201,N$2,FALSE)&gt;0,VLOOKUP($C13,'YTD Scores'!$AN$2:$BC$201,N$2,FALSE),""),"")</f>
        <v>38.054000000000002</v>
      </c>
      <c r="O13" s="96">
        <f>IF($C13&gt;0,IF(VLOOKUP($C13,'YTD Scores'!$AN$2:$BC$201,O$2,FALSE)&gt;0,VLOOKUP($C13,'YTD Scores'!$AN$2:$BC$201,O$2,FALSE),""),"")</f>
        <v>37.052</v>
      </c>
      <c r="P13" s="96" t="str">
        <f>IF($C13&gt;0,IF(VLOOKUP($C13,'YTD Scores'!$AN$2:$BC$201,P$2,FALSE)&gt;0,VLOOKUP($C13,'YTD Scores'!$AN$2:$BC$201,P$2,FALSE),""),"")</f>
        <v/>
      </c>
      <c r="Q13" s="96" t="str">
        <f>IF($C13&gt;0,IF(VLOOKUP($C13,'YTD Scores'!$AN$2:$BC$201,Q$2,FALSE)&gt;0,VLOOKUP($C13,'YTD Scores'!$AN$2:$BC$201,Q$2,FALSE),""),"")</f>
        <v/>
      </c>
      <c r="R13" s="96" t="str">
        <f>IF($C13&gt;0,IF(VLOOKUP($C13,'YTD Scores'!$AN$2:$BD$201,R$2,FALSE)&gt;0,VLOOKUP($C13,'YTD Scores'!$AN$2:$BD$201,R$2,FALSE),""),"")</f>
        <v/>
      </c>
    </row>
    <row r="14" spans="1:18" s="22" customFormat="1" ht="10.95" customHeight="1" x14ac:dyDescent="0.25">
      <c r="A14" s="22">
        <f t="shared" si="1"/>
        <v>11</v>
      </c>
      <c r="B14" s="95">
        <f t="shared" si="0"/>
        <v>11</v>
      </c>
      <c r="C14" s="96">
        <f>IF(LARGE('YTD Scores'!AN$2:AN$201,A14)&gt;0.99,LARGE('YTD Scores'!AN$2:AN$201,A14),0)</f>
        <v>210.331287</v>
      </c>
      <c r="D14" s="23"/>
      <c r="E14" s="22" t="str">
        <f>IF(C14&gt;0.99,VLOOKUP(C14,'YTD Scores'!AN$2:AQ$201,4,FALSE),"")</f>
        <v>Elizabeth Canavan</v>
      </c>
      <c r="F14" s="96">
        <f>IF($C14&gt;0,IF(VLOOKUP($C14,'YTD Scores'!$AN$2:$BC$201,F$2,FALSE)&gt;0,VLOOKUP($C14,'YTD Scores'!$AN$2:$BC$201,F$2,FALSE),""),"")</f>
        <v>42.058</v>
      </c>
      <c r="G14" s="96">
        <f>IF($C14&gt;0,IF(VLOOKUP($C14,'YTD Scores'!$AN$2:$BC$201,G$2,FALSE)&gt;0,VLOOKUP($C14,'YTD Scores'!$AN$2:$BC$201,G$2,FALSE),""),"")</f>
        <v>31.053999999999998</v>
      </c>
      <c r="H14" s="96">
        <f>IF($C14&gt;0,IF(VLOOKUP($C14,'YTD Scores'!$AN$2:$BC$201,H$2,FALSE)&gt;0,VLOOKUP($C14,'YTD Scores'!$AN$2:$BC$201,H$2,FALSE),""),"")</f>
        <v>36.055</v>
      </c>
      <c r="I14" s="96" t="str">
        <f>IF($C14&gt;0,IF(VLOOKUP($C14,'YTD Scores'!$AN$2:$BC$201,I$2,FALSE)&gt;0,VLOOKUP($C14,'YTD Scores'!$AN$2:$BC$201,I$2,FALSE),""),"")</f>
        <v/>
      </c>
      <c r="J14" s="96" t="str">
        <f>IF($C14&gt;0,IF(VLOOKUP($C14,'YTD Scores'!$AN$2:$BC$201,J$2,FALSE)&gt;0,VLOOKUP($C14,'YTD Scores'!$AN$2:$BC$201,J$2,FALSE),""),"")</f>
        <v/>
      </c>
      <c r="K14" s="96">
        <f>IF($C14&gt;0,IF(VLOOKUP($C14,'YTD Scores'!$AN$2:$BC$201,K$2,FALSE)&gt;0,VLOOKUP($C14,'YTD Scores'!$AN$2:$BC$201,K$2,FALSE),""),"")</f>
        <v>32.047999999999995</v>
      </c>
      <c r="L14" s="96" t="str">
        <f>IF($C14&gt;0,IF(VLOOKUP($C14,'YTD Scores'!$AN$2:$BC$201,L$2,FALSE)&gt;0,VLOOKUP($C14,'YTD Scores'!$AN$2:$BC$201,L$2,FALSE),""),"")</f>
        <v/>
      </c>
      <c r="M14" s="96" t="str">
        <f>IF($C14&gt;0,IF(VLOOKUP($C14,'YTD Scores'!$AN$2:$BC$201,M$2,FALSE)&gt;0,VLOOKUP($C14,'YTD Scores'!$AN$2:$BC$201,M$2,FALSE),""),"")</f>
        <v/>
      </c>
      <c r="N14" s="96" t="str">
        <f>IF($C14&gt;0,IF(VLOOKUP($C14,'YTD Scores'!$AN$2:$BC$201,N$2,FALSE)&gt;0,VLOOKUP($C14,'YTD Scores'!$AN$2:$BC$201,N$2,FALSE),""),"")</f>
        <v/>
      </c>
      <c r="O14" s="96">
        <f>IF($C14&gt;0,IF(VLOOKUP($C14,'YTD Scores'!$AN$2:$BC$201,O$2,FALSE)&gt;0,VLOOKUP($C14,'YTD Scores'!$AN$2:$BC$201,O$2,FALSE),""),"")</f>
        <v>39.054000000000002</v>
      </c>
      <c r="P14" s="96" t="str">
        <f>IF($C14&gt;0,IF(VLOOKUP($C14,'YTD Scores'!$AN$2:$BC$201,P$2,FALSE)&gt;0,VLOOKUP($C14,'YTD Scores'!$AN$2:$BC$201,P$2,FALSE),""),"")</f>
        <v/>
      </c>
      <c r="Q14" s="96" t="str">
        <f>IF($C14&gt;0,IF(VLOOKUP($C14,'YTD Scores'!$AN$2:$BC$201,Q$2,FALSE)&gt;0,VLOOKUP($C14,'YTD Scores'!$AN$2:$BC$201,Q$2,FALSE),""),"")</f>
        <v/>
      </c>
      <c r="R14" s="96">
        <f>IF($C14&gt;0,IF(VLOOKUP($C14,'YTD Scores'!$AN$2:$BD$201,R$2,FALSE)&gt;0,VLOOKUP($C14,'YTD Scores'!$AN$2:$BD$201,R$2,FALSE),""),"")</f>
        <v>30</v>
      </c>
    </row>
    <row r="15" spans="1:18" s="22" customFormat="1" ht="10.95" customHeight="1" x14ac:dyDescent="0.25">
      <c r="A15" s="22">
        <f t="shared" si="1"/>
        <v>12</v>
      </c>
      <c r="B15" s="95">
        <f t="shared" si="0"/>
        <v>12</v>
      </c>
      <c r="C15" s="96">
        <f>IF(LARGE('YTD Scores'!AN$2:AN$201,A15)&gt;0.99,LARGE('YTD Scores'!AN$2:AN$201,A15),0)</f>
        <v>207.34961413333335</v>
      </c>
      <c r="D15" s="23"/>
      <c r="E15" s="22" t="str">
        <f>IF(C15&gt;0.99,VLOOKUP(C15,'YTD Scores'!AN$2:AQ$201,4,FALSE),"")</f>
        <v>Stephen Rodwell</v>
      </c>
      <c r="F15" s="96" t="str">
        <f>IF($C15&gt;0,IF(VLOOKUP($C15,'YTD Scores'!$AN$2:$BC$201,F$2,FALSE)&gt;0,VLOOKUP($C15,'YTD Scores'!$AN$2:$BC$201,F$2,FALSE),""),"")</f>
        <v/>
      </c>
      <c r="G15" s="96" t="str">
        <f>IF($C15&gt;0,IF(VLOOKUP($C15,'YTD Scores'!$AN$2:$BC$201,G$2,FALSE)&gt;0,VLOOKUP($C15,'YTD Scores'!$AN$2:$BC$201,G$2,FALSE),""),"")</f>
        <v/>
      </c>
      <c r="H15" s="96" t="str">
        <f>IF($C15&gt;0,IF(VLOOKUP($C15,'YTD Scores'!$AN$2:$BC$201,H$2,FALSE)&gt;0,VLOOKUP($C15,'YTD Scores'!$AN$2:$BC$201,H$2,FALSE),""),"")</f>
        <v/>
      </c>
      <c r="I15" s="96">
        <f>IF($C15&gt;0,IF(VLOOKUP($C15,'YTD Scores'!$AN$2:$BC$201,I$2,FALSE)&gt;0,VLOOKUP($C15,'YTD Scores'!$AN$2:$BC$201,I$2,FALSE),""),"")</f>
        <v>38.055999999999997</v>
      </c>
      <c r="J15" s="96">
        <f>IF($C15&gt;0,IF(VLOOKUP($C15,'YTD Scores'!$AN$2:$BC$201,J$2,FALSE)&gt;0,VLOOKUP($C15,'YTD Scores'!$AN$2:$BC$201,J$2,FALSE),""),"")</f>
        <v>31.045999999999999</v>
      </c>
      <c r="K15" s="96">
        <f>IF($C15&gt;0,IF(VLOOKUP($C15,'YTD Scores'!$AN$2:$BC$201,K$2,FALSE)&gt;0,VLOOKUP($C15,'YTD Scores'!$AN$2:$BC$201,K$2,FALSE),""),"")</f>
        <v>30.045999999999999</v>
      </c>
      <c r="L15" s="96">
        <f>IF($C15&gt;0,IF(VLOOKUP($C15,'YTD Scores'!$AN$2:$BC$201,L$2,FALSE)&gt;0,VLOOKUP($C15,'YTD Scores'!$AN$2:$BC$201,L$2,FALSE),""),"")</f>
        <v>29.045999999999999</v>
      </c>
      <c r="M15" s="96">
        <f>IF($C15&gt;0,IF(VLOOKUP($C15,'YTD Scores'!$AN$2:$BC$201,M$2,FALSE)&gt;0,VLOOKUP($C15,'YTD Scores'!$AN$2:$BC$201,M$2,FALSE),""),"")</f>
        <v>36.048999999999999</v>
      </c>
      <c r="N15" s="96">
        <f>IF($C15&gt;0,IF(VLOOKUP($C15,'YTD Scores'!$AN$2:$BC$201,N$2,FALSE)&gt;0,VLOOKUP($C15,'YTD Scores'!$AN$2:$BC$201,N$2,FALSE),""),"")</f>
        <v>31.047000000000001</v>
      </c>
      <c r="O15" s="96">
        <f>IF($C15&gt;0,IF(VLOOKUP($C15,'YTD Scores'!$AN$2:$BC$201,O$2,FALSE)&gt;0,VLOOKUP($C15,'YTD Scores'!$AN$2:$BC$201,O$2,FALSE),""),"")</f>
        <v>34.048999999999999</v>
      </c>
      <c r="P15" s="96">
        <f>IF($C15&gt;0,IF(VLOOKUP($C15,'YTD Scores'!$AN$2:$BC$201,P$2,FALSE)&gt;0,VLOOKUP($C15,'YTD Scores'!$AN$2:$BC$201,P$2,FALSE),""),"")</f>
        <v>37.044999999999995</v>
      </c>
      <c r="Q15" s="96" t="str">
        <f>IF($C15&gt;0,IF(VLOOKUP($C15,'YTD Scores'!$AN$2:$BC$201,Q$2,FALSE)&gt;0,VLOOKUP($C15,'YTD Scores'!$AN$2:$BC$201,Q$2,FALSE),""),"")</f>
        <v/>
      </c>
      <c r="R15" s="96" t="str">
        <f>IF($C15&gt;0,IF(VLOOKUP($C15,'YTD Scores'!$AN$2:$BD$201,R$2,FALSE)&gt;0,VLOOKUP($C15,'YTD Scores'!$AN$2:$BD$201,R$2,FALSE),""),"")</f>
        <v/>
      </c>
    </row>
    <row r="16" spans="1:18" s="22" customFormat="1" ht="10.95" customHeight="1" x14ac:dyDescent="0.25">
      <c r="A16" s="22">
        <f t="shared" si="1"/>
        <v>13</v>
      </c>
      <c r="B16" s="95">
        <f t="shared" si="0"/>
        <v>13</v>
      </c>
      <c r="C16" s="96">
        <f>IF(LARGE('YTD Scores'!AN$2:AN$201,A16)&gt;0.99,LARGE('YTD Scores'!AN$2:AN$201,A16),0)</f>
        <v>201.31553813333335</v>
      </c>
      <c r="D16" s="23"/>
      <c r="E16" s="22" t="str">
        <f>IF(C16&gt;0.99,VLOOKUP(C16,'YTD Scores'!AN$2:AQ$201,4,FALSE),"")</f>
        <v>Susan Hawitt</v>
      </c>
      <c r="F16" s="96" t="str">
        <f>IF($C16&gt;0,IF(VLOOKUP($C16,'YTD Scores'!$AN$2:$BC$201,F$2,FALSE)&gt;0,VLOOKUP($C16,'YTD Scores'!$AN$2:$BC$201,F$2,FALSE),""),"")</f>
        <v/>
      </c>
      <c r="G16" s="96">
        <f>IF($C16&gt;0,IF(VLOOKUP($C16,'YTD Scores'!$AN$2:$BC$201,G$2,FALSE)&gt;0,VLOOKUP($C16,'YTD Scores'!$AN$2:$BC$201,G$2,FALSE),""),"")</f>
        <v>24.047000000000001</v>
      </c>
      <c r="H16" s="96">
        <f>IF($C16&gt;0,IF(VLOOKUP($C16,'YTD Scores'!$AN$2:$BC$201,H$2,FALSE)&gt;0,VLOOKUP($C16,'YTD Scores'!$AN$2:$BC$201,H$2,FALSE),""),"")</f>
        <v>28.045000000000002</v>
      </c>
      <c r="I16" s="96">
        <f>IF($C16&gt;0,IF(VLOOKUP($C16,'YTD Scores'!$AN$2:$BC$201,I$2,FALSE)&gt;0,VLOOKUP($C16,'YTD Scores'!$AN$2:$BC$201,I$2,FALSE),""),"")</f>
        <v>29.047000000000001</v>
      </c>
      <c r="J16" s="96" t="str">
        <f>IF($C16&gt;0,IF(VLOOKUP($C16,'YTD Scores'!$AN$2:$BC$201,J$2,FALSE)&gt;0,VLOOKUP($C16,'YTD Scores'!$AN$2:$BC$201,J$2,FALSE),""),"")</f>
        <v/>
      </c>
      <c r="K16" s="96">
        <f>IF($C16&gt;0,IF(VLOOKUP($C16,'YTD Scores'!$AN$2:$BC$201,K$2,FALSE)&gt;0,VLOOKUP($C16,'YTD Scores'!$AN$2:$BC$201,K$2,FALSE),""),"")</f>
        <v>33.046999999999997</v>
      </c>
      <c r="L16" s="96">
        <f>IF($C16&gt;0,IF(VLOOKUP($C16,'YTD Scores'!$AN$2:$BC$201,L$2,FALSE)&gt;0,VLOOKUP($C16,'YTD Scores'!$AN$2:$BC$201,L$2,FALSE),""),"")</f>
        <v>25.041999999999998</v>
      </c>
      <c r="M16" s="96">
        <f>IF($C16&gt;0,IF(VLOOKUP($C16,'YTD Scores'!$AN$2:$BC$201,M$2,FALSE)&gt;0,VLOOKUP($C16,'YTD Scores'!$AN$2:$BC$201,M$2,FALSE),""),"")</f>
        <v>27.042000000000002</v>
      </c>
      <c r="N16" s="96" t="str">
        <f>IF($C16&gt;0,IF(VLOOKUP($C16,'YTD Scores'!$AN$2:$BC$201,N$2,FALSE)&gt;0,VLOOKUP($C16,'YTD Scores'!$AN$2:$BC$201,N$2,FALSE),""),"")</f>
        <v/>
      </c>
      <c r="O16" s="96">
        <f>IF($C16&gt;0,IF(VLOOKUP($C16,'YTD Scores'!$AN$2:$BC$201,O$2,FALSE)&gt;0,VLOOKUP($C16,'YTD Scores'!$AN$2:$BC$201,O$2,FALSE),""),"")</f>
        <v>29.044</v>
      </c>
      <c r="P16" s="96" t="str">
        <f>IF($C16&gt;0,IF(VLOOKUP($C16,'YTD Scores'!$AN$2:$BC$201,P$2,FALSE)&gt;0,VLOOKUP($C16,'YTD Scores'!$AN$2:$BC$201,P$2,FALSE),""),"")</f>
        <v/>
      </c>
      <c r="Q16" s="96" t="str">
        <f>IF($C16&gt;0,IF(VLOOKUP($C16,'YTD Scores'!$AN$2:$BC$201,Q$2,FALSE)&gt;0,VLOOKUP($C16,'YTD Scores'!$AN$2:$BC$201,Q$2,FALSE),""),"")</f>
        <v/>
      </c>
      <c r="R16" s="96">
        <f>IF($C16&gt;0,IF(VLOOKUP($C16,'YTD Scores'!$AN$2:$BD$201,R$2,FALSE)&gt;0,VLOOKUP($C16,'YTD Scores'!$AN$2:$BD$201,R$2,FALSE),""),"")</f>
        <v>30</v>
      </c>
    </row>
    <row r="17" spans="1:18" s="22" customFormat="1" ht="10.95" customHeight="1" x14ac:dyDescent="0.25">
      <c r="A17" s="22">
        <f t="shared" si="1"/>
        <v>14</v>
      </c>
      <c r="B17" s="95">
        <f t="shared" si="0"/>
        <v>14</v>
      </c>
      <c r="C17" s="96">
        <f>IF(LARGE('YTD Scores'!AN$2:AN$201,A17)&gt;0.99,LARGE('YTD Scores'!AN$2:AN$201,A17),0)</f>
        <v>186.33681139999996</v>
      </c>
      <c r="D17" s="23"/>
      <c r="E17" s="22" t="str">
        <f>IF(C17&gt;0.99,VLOOKUP(C17,'YTD Scores'!AN$2:AQ$201,4,FALSE),"")</f>
        <v>Gillian Anderson</v>
      </c>
      <c r="F17" s="96">
        <f>IF($C17&gt;0,IF(VLOOKUP($C17,'YTD Scores'!$AN$2:$BC$201,F$2,FALSE)&gt;0,VLOOKUP($C17,'YTD Scores'!$AN$2:$BC$201,F$2,FALSE),""),"")</f>
        <v>27.045000000000002</v>
      </c>
      <c r="G17" s="96">
        <f>IF($C17&gt;0,IF(VLOOKUP($C17,'YTD Scores'!$AN$2:$BC$201,G$2,FALSE)&gt;0,VLOOKUP($C17,'YTD Scores'!$AN$2:$BC$201,G$2,FALSE),""),"")</f>
        <v>20.042999999999999</v>
      </c>
      <c r="H17" s="96">
        <f>IF($C17&gt;0,IF(VLOOKUP($C17,'YTD Scores'!$AN$2:$BC$201,H$2,FALSE)&gt;0,VLOOKUP($C17,'YTD Scores'!$AN$2:$BC$201,H$2,FALSE),""),"")</f>
        <v>25.043999999999997</v>
      </c>
      <c r="I17" s="96">
        <f>IF($C17&gt;0,IF(VLOOKUP($C17,'YTD Scores'!$AN$2:$BC$201,I$2,FALSE)&gt;0,VLOOKUP($C17,'YTD Scores'!$AN$2:$BC$201,I$2,FALSE),""),"")</f>
        <v>28.045999999999999</v>
      </c>
      <c r="J17" s="96">
        <f>IF($C17&gt;0,IF(VLOOKUP($C17,'YTD Scores'!$AN$2:$BC$201,J$2,FALSE)&gt;0,VLOOKUP($C17,'YTD Scores'!$AN$2:$BC$201,J$2,FALSE),""),"")</f>
        <v>36.053000000000004</v>
      </c>
      <c r="K17" s="96">
        <f>IF($C17&gt;0,IF(VLOOKUP($C17,'YTD Scores'!$AN$2:$BC$201,K$2,FALSE)&gt;0,VLOOKUP($C17,'YTD Scores'!$AN$2:$BC$201,K$2,FALSE),""),"")</f>
        <v>29.044999999999998</v>
      </c>
      <c r="L17" s="96" t="str">
        <f>IF($C17&gt;0,IF(VLOOKUP($C17,'YTD Scores'!$AN$2:$BC$201,L$2,FALSE)&gt;0,VLOOKUP($C17,'YTD Scores'!$AN$2:$BC$201,L$2,FALSE),""),"")</f>
        <v/>
      </c>
      <c r="M17" s="96">
        <f>IF($C17&gt;0,IF(VLOOKUP($C17,'YTD Scores'!$AN$2:$BC$201,M$2,FALSE)&gt;0,VLOOKUP($C17,'YTD Scores'!$AN$2:$BC$201,M$2,FALSE),""),"")</f>
        <v>32.046999999999997</v>
      </c>
      <c r="N17" s="96">
        <f>IF($C17&gt;0,IF(VLOOKUP($C17,'YTD Scores'!$AN$2:$BC$201,N$2,FALSE)&gt;0,VLOOKUP($C17,'YTD Scores'!$AN$2:$BC$201,N$2,FALSE),""),"")</f>
        <v>25.042999999999999</v>
      </c>
      <c r="O17" s="96">
        <f>IF($C17&gt;0,IF(VLOOKUP($C17,'YTD Scores'!$AN$2:$BC$201,O$2,FALSE)&gt;0,VLOOKUP($C17,'YTD Scores'!$AN$2:$BC$201,O$2,FALSE),""),"")</f>
        <v>34.046999999999997</v>
      </c>
      <c r="P17" s="96" t="str">
        <f>IF($C17&gt;0,IF(VLOOKUP($C17,'YTD Scores'!$AN$2:$BC$201,P$2,FALSE)&gt;0,VLOOKUP($C17,'YTD Scores'!$AN$2:$BC$201,P$2,FALSE),""),"")</f>
        <v/>
      </c>
      <c r="Q17" s="96" t="str">
        <f>IF($C17&gt;0,IF(VLOOKUP($C17,'YTD Scores'!$AN$2:$BC$201,Q$2,FALSE)&gt;0,VLOOKUP($C17,'YTD Scores'!$AN$2:$BC$201,Q$2,FALSE),""),"")</f>
        <v/>
      </c>
      <c r="R17" s="96" t="str">
        <f>IF($C17&gt;0,IF(VLOOKUP($C17,'YTD Scores'!$AN$2:$BD$201,R$2,FALSE)&gt;0,VLOOKUP($C17,'YTD Scores'!$AN$2:$BD$201,R$2,FALSE),""),"")</f>
        <v/>
      </c>
    </row>
    <row r="18" spans="1:18" s="22" customFormat="1" ht="10.95" customHeight="1" x14ac:dyDescent="0.25">
      <c r="A18" s="22">
        <f t="shared" si="1"/>
        <v>15</v>
      </c>
      <c r="B18" s="95">
        <f t="shared" si="0"/>
        <v>15</v>
      </c>
      <c r="C18" s="96">
        <f>IF(LARGE('YTD Scores'!AN$2:AN$201,A18)&gt;0.99,LARGE('YTD Scores'!AN$2:AN$201,A18),0)</f>
        <v>185.30068459999998</v>
      </c>
      <c r="D18" s="23"/>
      <c r="E18" s="22" t="str">
        <f>IF(C18&gt;0.99,VLOOKUP(C18,'YTD Scores'!AN$2:AQ$201,4,FALSE),"")</f>
        <v>Susan Henry</v>
      </c>
      <c r="F18" s="96">
        <f>IF($C18&gt;0,IF(VLOOKUP($C18,'YTD Scores'!$AN$2:$BC$201,F$2,FALSE)&gt;0,VLOOKUP($C18,'YTD Scores'!$AN$2:$BC$201,F$2,FALSE),""),"")</f>
        <v>23.041</v>
      </c>
      <c r="G18" s="96">
        <f>IF($C18&gt;0,IF(VLOOKUP($C18,'YTD Scores'!$AN$2:$BC$201,G$2,FALSE)&gt;0,VLOOKUP($C18,'YTD Scores'!$AN$2:$BC$201,G$2,FALSE),""),"")</f>
        <v>36.057000000000002</v>
      </c>
      <c r="H18" s="96">
        <f>IF($C18&gt;0,IF(VLOOKUP($C18,'YTD Scores'!$AN$2:$BC$201,H$2,FALSE)&gt;0,VLOOKUP($C18,'YTD Scores'!$AN$2:$BC$201,H$2,FALSE),""),"")</f>
        <v>39.055999999999997</v>
      </c>
      <c r="I18" s="96" t="str">
        <f>IF($C18&gt;0,IF(VLOOKUP($C18,'YTD Scores'!$AN$2:$BC$201,I$2,FALSE)&gt;0,VLOOKUP($C18,'YTD Scores'!$AN$2:$BC$201,I$2,FALSE),""),"")</f>
        <v/>
      </c>
      <c r="J18" s="96">
        <f>IF($C18&gt;0,IF(VLOOKUP($C18,'YTD Scores'!$AN$2:$BC$201,J$2,FALSE)&gt;0,VLOOKUP($C18,'YTD Scores'!$AN$2:$BC$201,J$2,FALSE),""),"")</f>
        <v>24.041</v>
      </c>
      <c r="K18" s="96" t="str">
        <f>IF($C18&gt;0,IF(VLOOKUP($C18,'YTD Scores'!$AN$2:$BC$201,K$2,FALSE)&gt;0,VLOOKUP($C18,'YTD Scores'!$AN$2:$BC$201,K$2,FALSE),""),"")</f>
        <v/>
      </c>
      <c r="L18" s="96" t="str">
        <f>IF($C18&gt;0,IF(VLOOKUP($C18,'YTD Scores'!$AN$2:$BC$201,L$2,FALSE)&gt;0,VLOOKUP($C18,'YTD Scores'!$AN$2:$BC$201,L$2,FALSE),""),"")</f>
        <v/>
      </c>
      <c r="M18" s="96">
        <f>IF($C18&gt;0,IF(VLOOKUP($C18,'YTD Scores'!$AN$2:$BC$201,M$2,FALSE)&gt;0,VLOOKUP($C18,'YTD Scores'!$AN$2:$BC$201,M$2,FALSE),""),"")</f>
        <v>33.048000000000002</v>
      </c>
      <c r="N18" s="96" t="str">
        <f>IF($C18&gt;0,IF(VLOOKUP($C18,'YTD Scores'!$AN$2:$BC$201,N$2,FALSE)&gt;0,VLOOKUP($C18,'YTD Scores'!$AN$2:$BC$201,N$2,FALSE),""),"")</f>
        <v/>
      </c>
      <c r="O18" s="96" t="str">
        <f>IF($C18&gt;0,IF(VLOOKUP($C18,'YTD Scores'!$AN$2:$BC$201,O$2,FALSE)&gt;0,VLOOKUP($C18,'YTD Scores'!$AN$2:$BC$201,O$2,FALSE),""),"")</f>
        <v/>
      </c>
      <c r="P18" s="96" t="str">
        <f>IF($C18&gt;0,IF(VLOOKUP($C18,'YTD Scores'!$AN$2:$BC$201,P$2,FALSE)&gt;0,VLOOKUP($C18,'YTD Scores'!$AN$2:$BC$201,P$2,FALSE),""),"")</f>
        <v/>
      </c>
      <c r="Q18" s="96" t="str">
        <f>IF($C18&gt;0,IF(VLOOKUP($C18,'YTD Scores'!$AN$2:$BC$201,Q$2,FALSE)&gt;0,VLOOKUP($C18,'YTD Scores'!$AN$2:$BC$201,Q$2,FALSE),""),"")</f>
        <v/>
      </c>
      <c r="R18" s="96">
        <f>IF($C18&gt;0,IF(VLOOKUP($C18,'YTD Scores'!$AN$2:$BD$201,R$2,FALSE)&gt;0,VLOOKUP($C18,'YTD Scores'!$AN$2:$BD$201,R$2,FALSE),""),"")</f>
        <v>30</v>
      </c>
    </row>
    <row r="19" spans="1:18" s="22" customFormat="1" ht="10.95" customHeight="1" x14ac:dyDescent="0.25">
      <c r="A19" s="22">
        <f t="shared" si="1"/>
        <v>16</v>
      </c>
      <c r="B19" s="95">
        <f t="shared" si="0"/>
        <v>16</v>
      </c>
      <c r="C19" s="96">
        <f>IF(LARGE('YTD Scores'!AN$2:AN$201,A19)&gt;0.99,LARGE('YTD Scores'!AN$2:AN$201,A19),0)</f>
        <v>161.25794713333332</v>
      </c>
      <c r="D19" s="23"/>
      <c r="E19" s="22" t="str">
        <f>IF(C19&gt;0.99,VLOOKUP(C19,'YTD Scores'!AN$2:AQ$201,4,FALSE),"")</f>
        <v>Jonathan Tuck</v>
      </c>
      <c r="F19" s="96">
        <f>IF($C19&gt;0,IF(VLOOKUP($C19,'YTD Scores'!$AN$2:$BC$201,F$2,FALSE)&gt;0,VLOOKUP($C19,'YTD Scores'!$AN$2:$BC$201,F$2,FALSE),""),"")</f>
        <v>30.048000000000002</v>
      </c>
      <c r="G19" s="96">
        <f>IF($C19&gt;0,IF(VLOOKUP($C19,'YTD Scores'!$AN$2:$BC$201,G$2,FALSE)&gt;0,VLOOKUP($C19,'YTD Scores'!$AN$2:$BC$201,G$2,FALSE),""),"")</f>
        <v>32.053000000000004</v>
      </c>
      <c r="H19" s="96" t="str">
        <f>IF($C19&gt;0,IF(VLOOKUP($C19,'YTD Scores'!$AN$2:$BC$201,H$2,FALSE)&gt;0,VLOOKUP($C19,'YTD Scores'!$AN$2:$BC$201,H$2,FALSE),""),"")</f>
        <v/>
      </c>
      <c r="I19" s="96" t="str">
        <f>IF($C19&gt;0,IF(VLOOKUP($C19,'YTD Scores'!$AN$2:$BC$201,I$2,FALSE)&gt;0,VLOOKUP($C19,'YTD Scores'!$AN$2:$BC$201,I$2,FALSE),""),"")</f>
        <v/>
      </c>
      <c r="J19" s="96" t="str">
        <f>IF($C19&gt;0,IF(VLOOKUP($C19,'YTD Scores'!$AN$2:$BC$201,J$2,FALSE)&gt;0,VLOOKUP($C19,'YTD Scores'!$AN$2:$BC$201,J$2,FALSE),""),"")</f>
        <v/>
      </c>
      <c r="K19" s="96" t="str">
        <f>IF($C19&gt;0,IF(VLOOKUP($C19,'YTD Scores'!$AN$2:$BC$201,K$2,FALSE)&gt;0,VLOOKUP($C19,'YTD Scores'!$AN$2:$BC$201,K$2,FALSE),""),"")</f>
        <v/>
      </c>
      <c r="L19" s="96" t="str">
        <f>IF($C19&gt;0,IF(VLOOKUP($C19,'YTD Scores'!$AN$2:$BC$201,L$2,FALSE)&gt;0,VLOOKUP($C19,'YTD Scores'!$AN$2:$BC$201,L$2,FALSE),""),"")</f>
        <v/>
      </c>
      <c r="M19" s="96">
        <f>IF($C19&gt;0,IF(VLOOKUP($C19,'YTD Scores'!$AN$2:$BC$201,M$2,FALSE)&gt;0,VLOOKUP($C19,'YTD Scores'!$AN$2:$BC$201,M$2,FALSE),""),"")</f>
        <v>38.052999999999997</v>
      </c>
      <c r="N19" s="96">
        <f>IF($C19&gt;0,IF(VLOOKUP($C19,'YTD Scores'!$AN$2:$BC$201,N$2,FALSE)&gt;0,VLOOKUP($C19,'YTD Scores'!$AN$2:$BC$201,N$2,FALSE),""),"")</f>
        <v>31.048999999999999</v>
      </c>
      <c r="O19" s="96" t="str">
        <f>IF($C19&gt;0,IF(VLOOKUP($C19,'YTD Scores'!$AN$2:$BC$201,O$2,FALSE)&gt;0,VLOOKUP($C19,'YTD Scores'!$AN$2:$BC$201,O$2,FALSE),""),"")</f>
        <v/>
      </c>
      <c r="P19" s="96" t="str">
        <f>IF($C19&gt;0,IF(VLOOKUP($C19,'YTD Scores'!$AN$2:$BC$201,P$2,FALSE)&gt;0,VLOOKUP($C19,'YTD Scores'!$AN$2:$BC$201,P$2,FALSE),""),"")</f>
        <v/>
      </c>
      <c r="Q19" s="96" t="str">
        <f>IF($C19&gt;0,IF(VLOOKUP($C19,'YTD Scores'!$AN$2:$BC$201,Q$2,FALSE)&gt;0,VLOOKUP($C19,'YTD Scores'!$AN$2:$BC$201,Q$2,FALSE),""),"")</f>
        <v/>
      </c>
      <c r="R19" s="96">
        <f>IF($C19&gt;0,IF(VLOOKUP($C19,'YTD Scores'!$AN$2:$BD$201,R$2,FALSE)&gt;0,VLOOKUP($C19,'YTD Scores'!$AN$2:$BD$201,R$2,FALSE),""),"")</f>
        <v>30</v>
      </c>
    </row>
    <row r="20" spans="1:18" s="22" customFormat="1" ht="10.95" customHeight="1" x14ac:dyDescent="0.25">
      <c r="A20" s="22">
        <f t="shared" si="1"/>
        <v>17</v>
      </c>
      <c r="B20" s="95">
        <f t="shared" si="0"/>
        <v>17</v>
      </c>
      <c r="C20" s="96">
        <f>IF(LARGE('YTD Scores'!AN$2:AN$201,A20)&gt;0.99,LARGE('YTD Scores'!AN$2:AN$201,A20),0)</f>
        <v>156.29621646666666</v>
      </c>
      <c r="D20" s="23"/>
      <c r="E20" s="22" t="str">
        <f>IF(C20&gt;0.99,VLOOKUP(C20,'YTD Scores'!AN$2:AQ$201,4,FALSE),"")</f>
        <v>Sarah Cook</v>
      </c>
      <c r="F20" s="96">
        <f>IF($C20&gt;0,IF(VLOOKUP($C20,'YTD Scores'!$AN$2:$BC$201,F$2,FALSE)&gt;0,VLOOKUP($C20,'YTD Scores'!$AN$2:$BC$201,F$2,FALSE),""),"")</f>
        <v>37.055</v>
      </c>
      <c r="G20" s="96">
        <f>IF($C20&gt;0,IF(VLOOKUP($C20,'YTD Scores'!$AN$2:$BC$201,G$2,FALSE)&gt;0,VLOOKUP($C20,'YTD Scores'!$AN$2:$BC$201,G$2,FALSE),""),"")</f>
        <v>34.055</v>
      </c>
      <c r="H20" s="96" t="str">
        <f>IF($C20&gt;0,IF(VLOOKUP($C20,'YTD Scores'!$AN$2:$BC$201,H$2,FALSE)&gt;0,VLOOKUP($C20,'YTD Scores'!$AN$2:$BC$201,H$2,FALSE),""),"")</f>
        <v/>
      </c>
      <c r="I20" s="96" t="str">
        <f>IF($C20&gt;0,IF(VLOOKUP($C20,'YTD Scores'!$AN$2:$BC$201,I$2,FALSE)&gt;0,VLOOKUP($C20,'YTD Scores'!$AN$2:$BC$201,I$2,FALSE),""),"")</f>
        <v/>
      </c>
      <c r="J20" s="96">
        <f>IF($C20&gt;0,IF(VLOOKUP($C20,'YTD Scores'!$AN$2:$BC$201,J$2,FALSE)&gt;0,VLOOKUP($C20,'YTD Scores'!$AN$2:$BC$201,J$2,FALSE),""),"")</f>
        <v>34.048999999999999</v>
      </c>
      <c r="K20" s="96">
        <f>IF($C20&gt;0,IF(VLOOKUP($C20,'YTD Scores'!$AN$2:$BC$201,K$2,FALSE)&gt;0,VLOOKUP($C20,'YTD Scores'!$AN$2:$BC$201,K$2,FALSE),""),"")</f>
        <v>25.040999999999997</v>
      </c>
      <c r="L20" s="96" t="str">
        <f>IF($C20&gt;0,IF(VLOOKUP($C20,'YTD Scores'!$AN$2:$BC$201,L$2,FALSE)&gt;0,VLOOKUP($C20,'YTD Scores'!$AN$2:$BC$201,L$2,FALSE),""),"")</f>
        <v/>
      </c>
      <c r="M20" s="96" t="str">
        <f>IF($C20&gt;0,IF(VLOOKUP($C20,'YTD Scores'!$AN$2:$BC$201,M$2,FALSE)&gt;0,VLOOKUP($C20,'YTD Scores'!$AN$2:$BC$201,M$2,FALSE),""),"")</f>
        <v/>
      </c>
      <c r="N20" s="96" t="str">
        <f>IF($C20&gt;0,IF(VLOOKUP($C20,'YTD Scores'!$AN$2:$BC$201,N$2,FALSE)&gt;0,VLOOKUP($C20,'YTD Scores'!$AN$2:$BC$201,N$2,FALSE),""),"")</f>
        <v/>
      </c>
      <c r="O20" s="96">
        <f>IF($C20&gt;0,IF(VLOOKUP($C20,'YTD Scores'!$AN$2:$BC$201,O$2,FALSE)&gt;0,VLOOKUP($C20,'YTD Scores'!$AN$2:$BC$201,O$2,FALSE),""),"")</f>
        <v>26.041</v>
      </c>
      <c r="P20" s="96" t="str">
        <f>IF($C20&gt;0,IF(VLOOKUP($C20,'YTD Scores'!$AN$2:$BC$201,P$2,FALSE)&gt;0,VLOOKUP($C20,'YTD Scores'!$AN$2:$BC$201,P$2,FALSE),""),"")</f>
        <v/>
      </c>
      <c r="Q20" s="96" t="str">
        <f>IF($C20&gt;0,IF(VLOOKUP($C20,'YTD Scores'!$AN$2:$BC$201,Q$2,FALSE)&gt;0,VLOOKUP($C20,'YTD Scores'!$AN$2:$BC$201,Q$2,FALSE),""),"")</f>
        <v/>
      </c>
      <c r="R20" s="96" t="str">
        <f>IF($C20&gt;0,IF(VLOOKUP($C20,'YTD Scores'!$AN$2:$BD$201,R$2,FALSE)&gt;0,VLOOKUP($C20,'YTD Scores'!$AN$2:$BD$201,R$2,FALSE),""),"")</f>
        <v/>
      </c>
    </row>
    <row r="21" spans="1:18" s="22" customFormat="1" ht="10.95" customHeight="1" x14ac:dyDescent="0.25">
      <c r="A21" s="22">
        <f t="shared" si="1"/>
        <v>18</v>
      </c>
      <c r="B21" s="95">
        <f t="shared" si="0"/>
        <v>18</v>
      </c>
      <c r="C21" s="96">
        <f>IF(LARGE('YTD Scores'!AN$2:AN$201,A21)&gt;0.99,LARGE('YTD Scores'!AN$2:AN$201,A21),0)</f>
        <v>156.28774239999998</v>
      </c>
      <c r="D21" s="23"/>
      <c r="E21" s="22" t="str">
        <f>IF(C21&gt;0.99,VLOOKUP(C21,'YTD Scores'!AN$2:AQ$201,4,FALSE),"")</f>
        <v>Gillian Draper</v>
      </c>
      <c r="F21" s="96" t="str">
        <f>IF($C21&gt;0,IF(VLOOKUP($C21,'YTD Scores'!$AN$2:$BC$201,F$2,FALSE)&gt;0,VLOOKUP($C21,'YTD Scores'!$AN$2:$BC$201,F$2,FALSE),""),"")</f>
        <v/>
      </c>
      <c r="G21" s="96" t="str">
        <f>IF($C21&gt;0,IF(VLOOKUP($C21,'YTD Scores'!$AN$2:$BC$201,G$2,FALSE)&gt;0,VLOOKUP($C21,'YTD Scores'!$AN$2:$BC$201,G$2,FALSE),""),"")</f>
        <v/>
      </c>
      <c r="H21" s="96" t="str">
        <f>IF($C21&gt;0,IF(VLOOKUP($C21,'YTD Scores'!$AN$2:$BC$201,H$2,FALSE)&gt;0,VLOOKUP($C21,'YTD Scores'!$AN$2:$BC$201,H$2,FALSE),""),"")</f>
        <v/>
      </c>
      <c r="I21" s="96">
        <f>IF($C21&gt;0,IF(VLOOKUP($C21,'YTD Scores'!$AN$2:$BC$201,I$2,FALSE)&gt;0,VLOOKUP($C21,'YTD Scores'!$AN$2:$BC$201,I$2,FALSE),""),"")</f>
        <v>27.045000000000002</v>
      </c>
      <c r="J21" s="96">
        <f>IF($C21&gt;0,IF(VLOOKUP($C21,'YTD Scores'!$AN$2:$BC$201,J$2,FALSE)&gt;0,VLOOKUP($C21,'YTD Scores'!$AN$2:$BC$201,J$2,FALSE),""),"")</f>
        <v>27.041999999999998</v>
      </c>
      <c r="K21" s="96">
        <f>IF($C21&gt;0,IF(VLOOKUP($C21,'YTD Scores'!$AN$2:$BC$201,K$2,FALSE)&gt;0,VLOOKUP($C21,'YTD Scores'!$AN$2:$BC$201,K$2,FALSE),""),"")</f>
        <v>35.048999999999999</v>
      </c>
      <c r="L21" s="96">
        <f>IF($C21&gt;0,IF(VLOOKUP($C21,'YTD Scores'!$AN$2:$BC$201,L$2,FALSE)&gt;0,VLOOKUP($C21,'YTD Scores'!$AN$2:$BC$201,L$2,FALSE),""),"")</f>
        <v>30.047000000000001</v>
      </c>
      <c r="M21" s="96">
        <f>IF($C21&gt;0,IF(VLOOKUP($C21,'YTD Scores'!$AN$2:$BC$201,M$2,FALSE)&gt;0,VLOOKUP($C21,'YTD Scores'!$AN$2:$BC$201,M$2,FALSE),""),"")</f>
        <v>37.049999999999997</v>
      </c>
      <c r="N21" s="96" t="str">
        <f>IF($C21&gt;0,IF(VLOOKUP($C21,'YTD Scores'!$AN$2:$BC$201,N$2,FALSE)&gt;0,VLOOKUP($C21,'YTD Scores'!$AN$2:$BC$201,N$2,FALSE),""),"")</f>
        <v/>
      </c>
      <c r="O21" s="96" t="str">
        <f>IF($C21&gt;0,IF(VLOOKUP($C21,'YTD Scores'!$AN$2:$BC$201,O$2,FALSE)&gt;0,VLOOKUP($C21,'YTD Scores'!$AN$2:$BC$201,O$2,FALSE),""),"")</f>
        <v/>
      </c>
      <c r="P21" s="96" t="str">
        <f>IF($C21&gt;0,IF(VLOOKUP($C21,'YTD Scores'!$AN$2:$BC$201,P$2,FALSE)&gt;0,VLOOKUP($C21,'YTD Scores'!$AN$2:$BC$201,P$2,FALSE),""),"")</f>
        <v/>
      </c>
      <c r="Q21" s="96" t="str">
        <f>IF($C21&gt;0,IF(VLOOKUP($C21,'YTD Scores'!$AN$2:$BC$201,Q$2,FALSE)&gt;0,VLOOKUP($C21,'YTD Scores'!$AN$2:$BC$201,Q$2,FALSE),""),"")</f>
        <v/>
      </c>
      <c r="R21" s="96" t="str">
        <f>IF($C21&gt;0,IF(VLOOKUP($C21,'YTD Scores'!$AN$2:$BD$201,R$2,FALSE)&gt;0,VLOOKUP($C21,'YTD Scores'!$AN$2:$BD$201,R$2,FALSE),""),"")</f>
        <v/>
      </c>
    </row>
    <row r="22" spans="1:18" s="22" customFormat="1" ht="10.95" customHeight="1" x14ac:dyDescent="0.25">
      <c r="A22" s="22">
        <f t="shared" si="1"/>
        <v>19</v>
      </c>
      <c r="B22" s="95">
        <f t="shared" si="0"/>
        <v>19</v>
      </c>
      <c r="C22" s="96">
        <f>IF(LARGE('YTD Scores'!AN$2:AN$201,A22)&gt;0.99,LARGE('YTD Scores'!AN$2:AN$201,A22),0)</f>
        <v>153.25488226666664</v>
      </c>
      <c r="D22" s="23"/>
      <c r="E22" s="22" t="str">
        <f>IF(C22&gt;0.99,VLOOKUP(C22,'YTD Scores'!AN$2:AQ$201,4,FALSE),"")</f>
        <v>Claire Markham</v>
      </c>
      <c r="F22" s="96">
        <f>IF($C22&gt;0,IF(VLOOKUP($C22,'YTD Scores'!$AN$2:$BC$201,F$2,FALSE)&gt;0,VLOOKUP($C22,'YTD Scores'!$AN$2:$BC$201,F$2,FALSE),""),"")</f>
        <v>38.055999999999997</v>
      </c>
      <c r="G22" s="96">
        <f>IF($C22&gt;0,IF(VLOOKUP($C22,'YTD Scores'!$AN$2:$BC$201,G$2,FALSE)&gt;0,VLOOKUP($C22,'YTD Scores'!$AN$2:$BC$201,G$2,FALSE),""),"")</f>
        <v>23.045999999999999</v>
      </c>
      <c r="H22" s="96">
        <f>IF($C22&gt;0,IF(VLOOKUP($C22,'YTD Scores'!$AN$2:$BC$201,H$2,FALSE)&gt;0,VLOOKUP($C22,'YTD Scores'!$AN$2:$BC$201,H$2,FALSE),""),"")</f>
        <v>29.047999999999998</v>
      </c>
      <c r="I22" s="96" t="str">
        <f>IF($C22&gt;0,IF(VLOOKUP($C22,'YTD Scores'!$AN$2:$BC$201,I$2,FALSE)&gt;0,VLOOKUP($C22,'YTD Scores'!$AN$2:$BC$201,I$2,FALSE),""),"")</f>
        <v/>
      </c>
      <c r="J22" s="96">
        <f>IF($C22&gt;0,IF(VLOOKUP($C22,'YTD Scores'!$AN$2:$BC$201,J$2,FALSE)&gt;0,VLOOKUP($C22,'YTD Scores'!$AN$2:$BC$201,J$2,FALSE),""),"")</f>
        <v>33.050000000000004</v>
      </c>
      <c r="K22" s="96" t="str">
        <f>IF($C22&gt;0,IF(VLOOKUP($C22,'YTD Scores'!$AN$2:$BC$201,K$2,FALSE)&gt;0,VLOOKUP($C22,'YTD Scores'!$AN$2:$BC$201,K$2,FALSE),""),"")</f>
        <v/>
      </c>
      <c r="L22" s="96" t="str">
        <f>IF($C22&gt;0,IF(VLOOKUP($C22,'YTD Scores'!$AN$2:$BC$201,L$2,FALSE)&gt;0,VLOOKUP($C22,'YTD Scores'!$AN$2:$BC$201,L$2,FALSE),""),"")</f>
        <v/>
      </c>
      <c r="M22" s="96" t="str">
        <f>IF($C22&gt;0,IF(VLOOKUP($C22,'YTD Scores'!$AN$2:$BC$201,M$2,FALSE)&gt;0,VLOOKUP($C22,'YTD Scores'!$AN$2:$BC$201,M$2,FALSE),""),"")</f>
        <v/>
      </c>
      <c r="N22" s="96" t="str">
        <f>IF($C22&gt;0,IF(VLOOKUP($C22,'YTD Scores'!$AN$2:$BC$201,N$2,FALSE)&gt;0,VLOOKUP($C22,'YTD Scores'!$AN$2:$BC$201,N$2,FALSE),""),"")</f>
        <v/>
      </c>
      <c r="O22" s="96" t="str">
        <f>IF($C22&gt;0,IF(VLOOKUP($C22,'YTD Scores'!$AN$2:$BC$201,O$2,FALSE)&gt;0,VLOOKUP($C22,'YTD Scores'!$AN$2:$BC$201,O$2,FALSE),""),"")</f>
        <v/>
      </c>
      <c r="P22" s="96" t="str">
        <f>IF($C22&gt;0,IF(VLOOKUP($C22,'YTD Scores'!$AN$2:$BC$201,P$2,FALSE)&gt;0,VLOOKUP($C22,'YTD Scores'!$AN$2:$BC$201,P$2,FALSE),""),"")</f>
        <v/>
      </c>
      <c r="Q22" s="96" t="str">
        <f>IF($C22&gt;0,IF(VLOOKUP($C22,'YTD Scores'!$AN$2:$BC$201,Q$2,FALSE)&gt;0,VLOOKUP($C22,'YTD Scores'!$AN$2:$BC$201,Q$2,FALSE),""),"")</f>
        <v/>
      </c>
      <c r="R22" s="96">
        <f>IF($C22&gt;0,IF(VLOOKUP($C22,'YTD Scores'!$AN$2:$BD$201,R$2,FALSE)&gt;0,VLOOKUP($C22,'YTD Scores'!$AN$2:$BD$201,R$2,FALSE),""),"")</f>
        <v>30</v>
      </c>
    </row>
    <row r="23" spans="1:18" s="22" customFormat="1" ht="10.95" customHeight="1" x14ac:dyDescent="0.25">
      <c r="A23" s="22">
        <f t="shared" si="1"/>
        <v>20</v>
      </c>
      <c r="B23" s="95">
        <f t="shared" si="0"/>
        <v>20</v>
      </c>
      <c r="C23" s="96">
        <f>IF(LARGE('YTD Scores'!AN$2:AN$201,A23)&gt;0.99,LARGE('YTD Scores'!AN$2:AN$201,A23),0)</f>
        <v>148.22760086666668</v>
      </c>
      <c r="D23" s="23"/>
      <c r="E23" s="22" t="str">
        <f>IF(C23&gt;0.99,VLOOKUP(C23,'YTD Scores'!AN$2:AQ$201,4,FALSE),"")</f>
        <v>Dan Gregson</v>
      </c>
      <c r="F23" s="96">
        <f>IF($C23&gt;0,IF(VLOOKUP($C23,'YTD Scores'!$AN$2:$BC$201,F$2,FALSE)&gt;0,VLOOKUP($C23,'YTD Scores'!$AN$2:$BC$201,F$2,FALSE),""),"")</f>
        <v>31.048999999999999</v>
      </c>
      <c r="G23" s="96" t="str">
        <f>IF($C23&gt;0,IF(VLOOKUP($C23,'YTD Scores'!$AN$2:$BC$201,G$2,FALSE)&gt;0,VLOOKUP($C23,'YTD Scores'!$AN$2:$BC$201,G$2,FALSE),""),"")</f>
        <v/>
      </c>
      <c r="H23" s="96" t="str">
        <f>IF($C23&gt;0,IF(VLOOKUP($C23,'YTD Scores'!$AN$2:$BC$201,H$2,FALSE)&gt;0,VLOOKUP($C23,'YTD Scores'!$AN$2:$BC$201,H$2,FALSE),""),"")</f>
        <v/>
      </c>
      <c r="I23" s="96" t="str">
        <f>IF($C23&gt;0,IF(VLOOKUP($C23,'YTD Scores'!$AN$2:$BC$201,I$2,FALSE)&gt;0,VLOOKUP($C23,'YTD Scores'!$AN$2:$BC$201,I$2,FALSE),""),"")</f>
        <v/>
      </c>
      <c r="J23" s="96" t="str">
        <f>IF($C23&gt;0,IF(VLOOKUP($C23,'YTD Scores'!$AN$2:$BC$201,J$2,FALSE)&gt;0,VLOOKUP($C23,'YTD Scores'!$AN$2:$BC$201,J$2,FALSE),""),"")</f>
        <v/>
      </c>
      <c r="K23" s="96" t="str">
        <f>IF($C23&gt;0,IF(VLOOKUP($C23,'YTD Scores'!$AN$2:$BC$201,K$2,FALSE)&gt;0,VLOOKUP($C23,'YTD Scores'!$AN$2:$BC$201,K$2,FALSE),""),"")</f>
        <v/>
      </c>
      <c r="L23" s="96" t="str">
        <f>IF($C23&gt;0,IF(VLOOKUP($C23,'YTD Scores'!$AN$2:$BC$201,L$2,FALSE)&gt;0,VLOOKUP($C23,'YTD Scores'!$AN$2:$BC$201,L$2,FALSE),""),"")</f>
        <v/>
      </c>
      <c r="M23" s="96">
        <f>IF($C23&gt;0,IF(VLOOKUP($C23,'YTD Scores'!$AN$2:$BC$201,M$2,FALSE)&gt;0,VLOOKUP($C23,'YTD Scores'!$AN$2:$BC$201,M$2,FALSE),""),"")</f>
        <v>31.045999999999999</v>
      </c>
      <c r="N23" s="96">
        <f>IF($C23&gt;0,IF(VLOOKUP($C23,'YTD Scores'!$AN$2:$BC$201,N$2,FALSE)&gt;0,VLOOKUP($C23,'YTD Scores'!$AN$2:$BC$201,N$2,FALSE),""),"")</f>
        <v>24.042000000000002</v>
      </c>
      <c r="O23" s="96" t="str">
        <f>IF($C23&gt;0,IF(VLOOKUP($C23,'YTD Scores'!$AN$2:$BC$201,O$2,FALSE)&gt;0,VLOOKUP($C23,'YTD Scores'!$AN$2:$BC$201,O$2,FALSE),""),"")</f>
        <v/>
      </c>
      <c r="P23" s="96">
        <f>IF($C23&gt;0,IF(VLOOKUP($C23,'YTD Scores'!$AN$2:$BC$201,P$2,FALSE)&gt;0,VLOOKUP($C23,'YTD Scores'!$AN$2:$BC$201,P$2,FALSE),""),"")</f>
        <v>32.041999999999994</v>
      </c>
      <c r="Q23" s="96" t="str">
        <f>IF($C23&gt;0,IF(VLOOKUP($C23,'YTD Scores'!$AN$2:$BC$201,Q$2,FALSE)&gt;0,VLOOKUP($C23,'YTD Scores'!$AN$2:$BC$201,Q$2,FALSE),""),"")</f>
        <v/>
      </c>
      <c r="R23" s="96">
        <f>IF($C23&gt;0,IF(VLOOKUP($C23,'YTD Scores'!$AN$2:$BD$201,R$2,FALSE)&gt;0,VLOOKUP($C23,'YTD Scores'!$AN$2:$BD$201,R$2,FALSE),""),"")</f>
        <v>30</v>
      </c>
    </row>
    <row r="24" spans="1:18" s="22" customFormat="1" ht="10.95" customHeight="1" x14ac:dyDescent="0.25">
      <c r="A24" s="22">
        <f t="shared" si="1"/>
        <v>21</v>
      </c>
      <c r="B24" s="95">
        <f t="shared" si="0"/>
        <v>21</v>
      </c>
      <c r="C24" s="96">
        <f>IF(LARGE('YTD Scores'!AN$2:AN$201,A24)&gt;0.99,LARGE('YTD Scores'!AN$2:AN$201,A24),0)</f>
        <v>145.23202293333333</v>
      </c>
      <c r="D24" s="23"/>
      <c r="E24" s="22" t="str">
        <f>IF(C24&gt;0.99,VLOOKUP(C24,'YTD Scores'!AN$2:AQ$201,4,FALSE),"")</f>
        <v>Matthew Kay</v>
      </c>
      <c r="F24" s="96" t="str">
        <f>IF($C24&gt;0,IF(VLOOKUP($C24,'YTD Scores'!$AN$2:$BC$201,F$2,FALSE)&gt;0,VLOOKUP($C24,'YTD Scores'!$AN$2:$BC$201,F$2,FALSE),""),"")</f>
        <v/>
      </c>
      <c r="G24" s="96">
        <f>IF($C24&gt;0,IF(VLOOKUP($C24,'YTD Scores'!$AN$2:$BC$201,G$2,FALSE)&gt;0,VLOOKUP($C24,'YTD Scores'!$AN$2:$BC$201,G$2,FALSE),""),"")</f>
        <v>40.063000000000002</v>
      </c>
      <c r="H24" s="96">
        <f>IF($C24&gt;0,IF(VLOOKUP($C24,'YTD Scores'!$AN$2:$BC$201,H$2,FALSE)&gt;0,VLOOKUP($C24,'YTD Scores'!$AN$2:$BC$201,H$2,FALSE),""),"")</f>
        <v>42.058999999999997</v>
      </c>
      <c r="I24" s="96" t="str">
        <f>IF($C24&gt;0,IF(VLOOKUP($C24,'YTD Scores'!$AN$2:$BC$201,I$2,FALSE)&gt;0,VLOOKUP($C24,'YTD Scores'!$AN$2:$BC$201,I$2,FALSE),""),"")</f>
        <v/>
      </c>
      <c r="J24" s="96" t="str">
        <f>IF($C24&gt;0,IF(VLOOKUP($C24,'YTD Scores'!$AN$2:$BC$201,J$2,FALSE)&gt;0,VLOOKUP($C24,'YTD Scores'!$AN$2:$BC$201,J$2,FALSE),""),"")</f>
        <v/>
      </c>
      <c r="K24" s="96" t="str">
        <f>IF($C24&gt;0,IF(VLOOKUP($C24,'YTD Scores'!$AN$2:$BC$201,K$2,FALSE)&gt;0,VLOOKUP($C24,'YTD Scores'!$AN$2:$BC$201,K$2,FALSE),""),"")</f>
        <v/>
      </c>
      <c r="L24" s="96">
        <f>IF($C24&gt;0,IF(VLOOKUP($C24,'YTD Scores'!$AN$2:$BC$201,L$2,FALSE)&gt;0,VLOOKUP($C24,'YTD Scores'!$AN$2:$BC$201,L$2,FALSE),""),"")</f>
        <v>33.048000000000002</v>
      </c>
      <c r="M24" s="96" t="str">
        <f>IF($C24&gt;0,IF(VLOOKUP($C24,'YTD Scores'!$AN$2:$BC$201,M$2,FALSE)&gt;0,VLOOKUP($C24,'YTD Scores'!$AN$2:$BC$201,M$2,FALSE),""),"")</f>
        <v/>
      </c>
      <c r="N24" s="96" t="str">
        <f>IF($C24&gt;0,IF(VLOOKUP($C24,'YTD Scores'!$AN$2:$BC$201,N$2,FALSE)&gt;0,VLOOKUP($C24,'YTD Scores'!$AN$2:$BC$201,N$2,FALSE),""),"")</f>
        <v/>
      </c>
      <c r="O24" s="96" t="str">
        <f>IF($C24&gt;0,IF(VLOOKUP($C24,'YTD Scores'!$AN$2:$BC$201,O$2,FALSE)&gt;0,VLOOKUP($C24,'YTD Scores'!$AN$2:$BC$201,O$2,FALSE),""),"")</f>
        <v/>
      </c>
      <c r="P24" s="96" t="str">
        <f>IF($C24&gt;0,IF(VLOOKUP($C24,'YTD Scores'!$AN$2:$BC$201,P$2,FALSE)&gt;0,VLOOKUP($C24,'YTD Scores'!$AN$2:$BC$201,P$2,FALSE),""),"")</f>
        <v/>
      </c>
      <c r="Q24" s="96" t="str">
        <f>IF($C24&gt;0,IF(VLOOKUP($C24,'YTD Scores'!$AN$2:$BC$201,Q$2,FALSE)&gt;0,VLOOKUP($C24,'YTD Scores'!$AN$2:$BC$201,Q$2,FALSE),""),"")</f>
        <v/>
      </c>
      <c r="R24" s="96">
        <f>IF($C24&gt;0,IF(VLOOKUP($C24,'YTD Scores'!$AN$2:$BD$201,R$2,FALSE)&gt;0,VLOOKUP($C24,'YTD Scores'!$AN$2:$BD$201,R$2,FALSE),""),"")</f>
        <v>30</v>
      </c>
    </row>
    <row r="25" spans="1:18" s="22" customFormat="1" ht="10.95" customHeight="1" x14ac:dyDescent="0.25">
      <c r="A25" s="22">
        <f t="shared" si="1"/>
        <v>22</v>
      </c>
      <c r="B25" s="95">
        <f t="shared" si="0"/>
        <v>22</v>
      </c>
      <c r="C25" s="96">
        <f>IF(LARGE('YTD Scores'!AN$2:AN$201,A25)&gt;0.99,LARGE('YTD Scores'!AN$2:AN$201,A25),0)</f>
        <v>143.25941433333332</v>
      </c>
      <c r="D25" s="23"/>
      <c r="E25" s="22" t="str">
        <f>IF(C25&gt;0.99,VLOOKUP(C25,'YTD Scores'!AN$2:AQ$201,4,FALSE),"")</f>
        <v>Pete Dilks</v>
      </c>
      <c r="F25" s="96" t="str">
        <f>IF($C25&gt;0,IF(VLOOKUP($C25,'YTD Scores'!$AN$2:$BC$201,F$2,FALSE)&gt;0,VLOOKUP($C25,'YTD Scores'!$AN$2:$BC$201,F$2,FALSE),""),"")</f>
        <v/>
      </c>
      <c r="G25" s="96" t="str">
        <f>IF($C25&gt;0,IF(VLOOKUP($C25,'YTD Scores'!$AN$2:$BC$201,G$2,FALSE)&gt;0,VLOOKUP($C25,'YTD Scores'!$AN$2:$BC$201,G$2,FALSE),""),"")</f>
        <v/>
      </c>
      <c r="H25" s="96" t="str">
        <f>IF($C25&gt;0,IF(VLOOKUP($C25,'YTD Scores'!$AN$2:$BC$201,H$2,FALSE)&gt;0,VLOOKUP($C25,'YTD Scores'!$AN$2:$BC$201,H$2,FALSE),""),"")</f>
        <v/>
      </c>
      <c r="I25" s="96" t="str">
        <f>IF($C25&gt;0,IF(VLOOKUP($C25,'YTD Scores'!$AN$2:$BC$201,I$2,FALSE)&gt;0,VLOOKUP($C25,'YTD Scores'!$AN$2:$BC$201,I$2,FALSE),""),"")</f>
        <v/>
      </c>
      <c r="J25" s="96" t="str">
        <f>IF($C25&gt;0,IF(VLOOKUP($C25,'YTD Scores'!$AN$2:$BC$201,J$2,FALSE)&gt;0,VLOOKUP($C25,'YTD Scores'!$AN$2:$BC$201,J$2,FALSE),""),"")</f>
        <v/>
      </c>
      <c r="K25" s="96" t="str">
        <f>IF($C25&gt;0,IF(VLOOKUP($C25,'YTD Scores'!$AN$2:$BC$201,K$2,FALSE)&gt;0,VLOOKUP($C25,'YTD Scores'!$AN$2:$BC$201,K$2,FALSE),""),"")</f>
        <v/>
      </c>
      <c r="L25" s="96" t="str">
        <f>IF($C25&gt;0,IF(VLOOKUP($C25,'YTD Scores'!$AN$2:$BC$201,L$2,FALSE)&gt;0,VLOOKUP($C25,'YTD Scores'!$AN$2:$BC$201,L$2,FALSE),""),"")</f>
        <v/>
      </c>
      <c r="M25" s="96">
        <f>IF($C25&gt;0,IF(VLOOKUP($C25,'YTD Scores'!$AN$2:$BC$201,M$2,FALSE)&gt;0,VLOOKUP($C25,'YTD Scores'!$AN$2:$BC$201,M$2,FALSE),""),"")</f>
        <v>40.055</v>
      </c>
      <c r="N25" s="96">
        <f>IF($C25&gt;0,IF(VLOOKUP($C25,'YTD Scores'!$AN$2:$BC$201,N$2,FALSE)&gt;0,VLOOKUP($C25,'YTD Scores'!$AN$2:$BC$201,N$2,FALSE),""),"")</f>
        <v>28.045999999999999</v>
      </c>
      <c r="O25" s="96">
        <f>IF($C25&gt;0,IF(VLOOKUP($C25,'YTD Scores'!$AN$2:$BC$201,O$2,FALSE)&gt;0,VLOOKUP($C25,'YTD Scores'!$AN$2:$BC$201,O$2,FALSE),""),"")</f>
        <v>35.049999999999997</v>
      </c>
      <c r="P25" s="96">
        <f>IF($C25&gt;0,IF(VLOOKUP($C25,'YTD Scores'!$AN$2:$BC$201,P$2,FALSE)&gt;0,VLOOKUP($C25,'YTD Scores'!$AN$2:$BC$201,P$2,FALSE),""),"")</f>
        <v>40.047999999999995</v>
      </c>
      <c r="Q25" s="96" t="str">
        <f>IF($C25&gt;0,IF(VLOOKUP($C25,'YTD Scores'!$AN$2:$BC$201,Q$2,FALSE)&gt;0,VLOOKUP($C25,'YTD Scores'!$AN$2:$BC$201,Q$2,FALSE),""),"")</f>
        <v/>
      </c>
      <c r="R25" s="96" t="str">
        <f>IF($C25&gt;0,IF(VLOOKUP($C25,'YTD Scores'!$AN$2:$BD$201,R$2,FALSE)&gt;0,VLOOKUP($C25,'YTD Scores'!$AN$2:$BD$201,R$2,FALSE),""),"")</f>
        <v/>
      </c>
    </row>
    <row r="26" spans="1:18" s="22" customFormat="1" ht="10.95" customHeight="1" x14ac:dyDescent="0.25">
      <c r="A26" s="22">
        <f t="shared" si="1"/>
        <v>23</v>
      </c>
      <c r="B26" s="95">
        <f t="shared" si="0"/>
        <v>23</v>
      </c>
      <c r="C26" s="96">
        <f>IF(LARGE('YTD Scores'!AN$2:AN$201,A26)&gt;0.99,LARGE('YTD Scores'!AN$2:AN$201,A26),0)</f>
        <v>126.2066842</v>
      </c>
      <c r="D26" s="23"/>
      <c r="E26" s="22" t="str">
        <f>IF(C26&gt;0.99,VLOOKUP(C26,'YTD Scores'!AN$2:AQ$201,4,FALSE),"")</f>
        <v>Lewis McAfee</v>
      </c>
      <c r="F26" s="96">
        <f>IF($C26&gt;0,IF(VLOOKUP($C26,'YTD Scores'!$AN$2:$BC$201,F$2,FALSE)&gt;0,VLOOKUP($C26,'YTD Scores'!$AN$2:$BC$201,F$2,FALSE),""),"")</f>
        <v>36.054000000000002</v>
      </c>
      <c r="G26" s="96">
        <f>IF($C26&gt;0,IF(VLOOKUP($C26,'YTD Scores'!$AN$2:$BC$201,G$2,FALSE)&gt;0,VLOOKUP($C26,'YTD Scores'!$AN$2:$BC$201,G$2,FALSE),""),"")</f>
        <v>37.058</v>
      </c>
      <c r="H26" s="96" t="str">
        <f>IF($C26&gt;0,IF(VLOOKUP($C26,'YTD Scores'!$AN$2:$BC$201,H$2,FALSE)&gt;0,VLOOKUP($C26,'YTD Scores'!$AN$2:$BC$201,H$2,FALSE),""),"")</f>
        <v/>
      </c>
      <c r="I26" s="96">
        <f>IF($C26&gt;0,IF(VLOOKUP($C26,'YTD Scores'!$AN$2:$BC$201,I$2,FALSE)&gt;0,VLOOKUP($C26,'YTD Scores'!$AN$2:$BC$201,I$2,FALSE),""),"")</f>
        <v>23.041</v>
      </c>
      <c r="J26" s="96" t="str">
        <f>IF($C26&gt;0,IF(VLOOKUP($C26,'YTD Scores'!$AN$2:$BC$201,J$2,FALSE)&gt;0,VLOOKUP($C26,'YTD Scores'!$AN$2:$BC$201,J$2,FALSE),""),"")</f>
        <v/>
      </c>
      <c r="K26" s="96" t="str">
        <f>IF($C26&gt;0,IF(VLOOKUP($C26,'YTD Scores'!$AN$2:$BC$201,K$2,FALSE)&gt;0,VLOOKUP($C26,'YTD Scores'!$AN$2:$BC$201,K$2,FALSE),""),"")</f>
        <v/>
      </c>
      <c r="L26" s="96" t="str">
        <f>IF($C26&gt;0,IF(VLOOKUP($C26,'YTD Scores'!$AN$2:$BC$201,L$2,FALSE)&gt;0,VLOOKUP($C26,'YTD Scores'!$AN$2:$BC$201,L$2,FALSE),""),"")</f>
        <v/>
      </c>
      <c r="M26" s="96" t="str">
        <f>IF($C26&gt;0,IF(VLOOKUP($C26,'YTD Scores'!$AN$2:$BC$201,M$2,FALSE)&gt;0,VLOOKUP($C26,'YTD Scores'!$AN$2:$BC$201,M$2,FALSE),""),"")</f>
        <v/>
      </c>
      <c r="N26" s="96" t="str">
        <f>IF($C26&gt;0,IF(VLOOKUP($C26,'YTD Scores'!$AN$2:$BC$201,N$2,FALSE)&gt;0,VLOOKUP($C26,'YTD Scores'!$AN$2:$BC$201,N$2,FALSE),""),"")</f>
        <v/>
      </c>
      <c r="O26" s="96" t="str">
        <f>IF($C26&gt;0,IF(VLOOKUP($C26,'YTD Scores'!$AN$2:$BC$201,O$2,FALSE)&gt;0,VLOOKUP($C26,'YTD Scores'!$AN$2:$BC$201,O$2,FALSE),""),"")</f>
        <v/>
      </c>
      <c r="P26" s="96" t="str">
        <f>IF($C26&gt;0,IF(VLOOKUP($C26,'YTD Scores'!$AN$2:$BC$201,P$2,FALSE)&gt;0,VLOOKUP($C26,'YTD Scores'!$AN$2:$BC$201,P$2,FALSE),""),"")</f>
        <v/>
      </c>
      <c r="Q26" s="96" t="str">
        <f>IF($C26&gt;0,IF(VLOOKUP($C26,'YTD Scores'!$AN$2:$BC$201,Q$2,FALSE)&gt;0,VLOOKUP($C26,'YTD Scores'!$AN$2:$BC$201,Q$2,FALSE),""),"")</f>
        <v/>
      </c>
      <c r="R26" s="96">
        <f>IF($C26&gt;0,IF(VLOOKUP($C26,'YTD Scores'!$AN$2:$BD$201,R$2,FALSE)&gt;0,VLOOKUP($C26,'YTD Scores'!$AN$2:$BD$201,R$2,FALSE),""),"")</f>
        <v>30</v>
      </c>
    </row>
    <row r="27" spans="1:18" s="22" customFormat="1" ht="10.95" customHeight="1" x14ac:dyDescent="0.25">
      <c r="A27" s="22">
        <f t="shared" si="1"/>
        <v>24</v>
      </c>
      <c r="B27" s="95">
        <f t="shared" si="0"/>
        <v>24</v>
      </c>
      <c r="C27" s="96">
        <f>IF(LARGE('YTD Scores'!AN$2:AN$201,A27)&gt;0.99,LARGE('YTD Scores'!AN$2:AN$201,A27),0)</f>
        <v>122.2370028</v>
      </c>
      <c r="D27" s="23"/>
      <c r="E27" s="22" t="str">
        <f>IF(C27&gt;0.99,VLOOKUP(C27,'YTD Scores'!AN$2:AQ$201,4,FALSE),"")</f>
        <v>Clare Taylor</v>
      </c>
      <c r="F27" s="96">
        <f>IF($C27&gt;0,IF(VLOOKUP($C27,'YTD Scores'!$AN$2:$BC$201,F$2,FALSE)&gt;0,VLOOKUP($C27,'YTD Scores'!$AN$2:$BC$201,F$2,FALSE),""),"")</f>
        <v>31.047000000000001</v>
      </c>
      <c r="G27" s="96">
        <f>IF($C27&gt;0,IF(VLOOKUP($C27,'YTD Scores'!$AN$2:$BC$201,G$2,FALSE)&gt;0,VLOOKUP($C27,'YTD Scores'!$AN$2:$BC$201,G$2,FALSE),""),"")</f>
        <v>28.048999999999999</v>
      </c>
      <c r="H27" s="96" t="str">
        <f>IF($C27&gt;0,IF(VLOOKUP($C27,'YTD Scores'!$AN$2:$BC$201,H$2,FALSE)&gt;0,VLOOKUP($C27,'YTD Scores'!$AN$2:$BC$201,H$2,FALSE),""),"")</f>
        <v/>
      </c>
      <c r="I27" s="96" t="str">
        <f>IF($C27&gt;0,IF(VLOOKUP($C27,'YTD Scores'!$AN$2:$BC$201,I$2,FALSE)&gt;0,VLOOKUP($C27,'YTD Scores'!$AN$2:$BC$201,I$2,FALSE),""),"")</f>
        <v/>
      </c>
      <c r="J27" s="96" t="str">
        <f>IF($C27&gt;0,IF(VLOOKUP($C27,'YTD Scores'!$AN$2:$BC$201,J$2,FALSE)&gt;0,VLOOKUP($C27,'YTD Scores'!$AN$2:$BC$201,J$2,FALSE),""),"")</f>
        <v/>
      </c>
      <c r="K27" s="96" t="str">
        <f>IF($C27&gt;0,IF(VLOOKUP($C27,'YTD Scores'!$AN$2:$BC$201,K$2,FALSE)&gt;0,VLOOKUP($C27,'YTD Scores'!$AN$2:$BC$201,K$2,FALSE),""),"")</f>
        <v/>
      </c>
      <c r="L27" s="96" t="str">
        <f>IF($C27&gt;0,IF(VLOOKUP($C27,'YTD Scores'!$AN$2:$BC$201,L$2,FALSE)&gt;0,VLOOKUP($C27,'YTD Scores'!$AN$2:$BC$201,L$2,FALSE),""),"")</f>
        <v/>
      </c>
      <c r="M27" s="96" t="str">
        <f>IF($C27&gt;0,IF(VLOOKUP($C27,'YTD Scores'!$AN$2:$BC$201,M$2,FALSE)&gt;0,VLOOKUP($C27,'YTD Scores'!$AN$2:$BC$201,M$2,FALSE),""),"")</f>
        <v/>
      </c>
      <c r="N27" s="96">
        <f>IF($C27&gt;0,IF(VLOOKUP($C27,'YTD Scores'!$AN$2:$BC$201,N$2,FALSE)&gt;0,VLOOKUP($C27,'YTD Scores'!$AN$2:$BC$201,N$2,FALSE),""),"")</f>
        <v>27.045000000000002</v>
      </c>
      <c r="O27" s="96" t="str">
        <f>IF($C27&gt;0,IF(VLOOKUP($C27,'YTD Scores'!$AN$2:$BC$201,O$2,FALSE)&gt;0,VLOOKUP($C27,'YTD Scores'!$AN$2:$BC$201,O$2,FALSE),""),"")</f>
        <v/>
      </c>
      <c r="P27" s="96">
        <f>IF($C27&gt;0,IF(VLOOKUP($C27,'YTD Scores'!$AN$2:$BC$201,P$2,FALSE)&gt;0,VLOOKUP($C27,'YTD Scores'!$AN$2:$BC$201,P$2,FALSE),""),"")</f>
        <v>36.043999999999997</v>
      </c>
      <c r="Q27" s="96" t="str">
        <f>IF($C27&gt;0,IF(VLOOKUP($C27,'YTD Scores'!$AN$2:$BC$201,Q$2,FALSE)&gt;0,VLOOKUP($C27,'YTD Scores'!$AN$2:$BC$201,Q$2,FALSE),""),"")</f>
        <v/>
      </c>
      <c r="R27" s="96" t="str">
        <f>IF($C27&gt;0,IF(VLOOKUP($C27,'YTD Scores'!$AN$2:$BD$201,R$2,FALSE)&gt;0,VLOOKUP($C27,'YTD Scores'!$AN$2:$BD$201,R$2,FALSE),""),"")</f>
        <v/>
      </c>
    </row>
    <row r="28" spans="1:18" s="22" customFormat="1" ht="10.95" customHeight="1" x14ac:dyDescent="0.25">
      <c r="A28" s="22">
        <f t="shared" si="1"/>
        <v>25</v>
      </c>
      <c r="B28" s="95">
        <f t="shared" si="0"/>
        <v>25</v>
      </c>
      <c r="C28" s="96">
        <f>IF(LARGE('YTD Scores'!AN$2:AN$201,A28)&gt;0.99,LARGE('YTD Scores'!AN$2:AN$201,A28),0)</f>
        <v>112.21287720000001</v>
      </c>
      <c r="D28" s="23"/>
      <c r="E28" s="22" t="str">
        <f>IF(C28&gt;0.99,VLOOKUP(C28,'YTD Scores'!AN$2:AQ$201,4,FALSE),"")</f>
        <v>Morgan Pritchard</v>
      </c>
      <c r="F28" s="96" t="str">
        <f>IF($C28&gt;0,IF(VLOOKUP($C28,'YTD Scores'!$AN$2:$BC$201,F$2,FALSE)&gt;0,VLOOKUP($C28,'YTD Scores'!$AN$2:$BC$201,F$2,FALSE),""),"")</f>
        <v/>
      </c>
      <c r="G28" s="96" t="str">
        <f>IF($C28&gt;0,IF(VLOOKUP($C28,'YTD Scores'!$AN$2:$BC$201,G$2,FALSE)&gt;0,VLOOKUP($C28,'YTD Scores'!$AN$2:$BC$201,G$2,FALSE),""),"")</f>
        <v/>
      </c>
      <c r="H28" s="96" t="str">
        <f>IF($C28&gt;0,IF(VLOOKUP($C28,'YTD Scores'!$AN$2:$BC$201,H$2,FALSE)&gt;0,VLOOKUP($C28,'YTD Scores'!$AN$2:$BC$201,H$2,FALSE),""),"")</f>
        <v/>
      </c>
      <c r="I28" s="96" t="str">
        <f>IF($C28&gt;0,IF(VLOOKUP($C28,'YTD Scores'!$AN$2:$BC$201,I$2,FALSE)&gt;0,VLOOKUP($C28,'YTD Scores'!$AN$2:$BC$201,I$2,FALSE),""),"")</f>
        <v/>
      </c>
      <c r="J28" s="96" t="str">
        <f>IF($C28&gt;0,IF(VLOOKUP($C28,'YTD Scores'!$AN$2:$BC$201,J$2,FALSE)&gt;0,VLOOKUP($C28,'YTD Scores'!$AN$2:$BC$201,J$2,FALSE),""),"")</f>
        <v/>
      </c>
      <c r="K28" s="96" t="str">
        <f>IF($C28&gt;0,IF(VLOOKUP($C28,'YTD Scores'!$AN$2:$BC$201,K$2,FALSE)&gt;0,VLOOKUP($C28,'YTD Scores'!$AN$2:$BC$201,K$2,FALSE),""),"")</f>
        <v/>
      </c>
      <c r="L28" s="96">
        <f>IF($C28&gt;0,IF(VLOOKUP($C28,'YTD Scores'!$AN$2:$BC$201,L$2,FALSE)&gt;0,VLOOKUP($C28,'YTD Scores'!$AN$2:$BC$201,L$2,FALSE),""),"")</f>
        <v>34.051000000000002</v>
      </c>
      <c r="M28" s="96" t="str">
        <f>IF($C28&gt;0,IF(VLOOKUP($C28,'YTD Scores'!$AN$2:$BC$201,M$2,FALSE)&gt;0,VLOOKUP($C28,'YTD Scores'!$AN$2:$BC$201,M$2,FALSE),""),"")</f>
        <v/>
      </c>
      <c r="N28" s="96" t="str">
        <f>IF($C28&gt;0,IF(VLOOKUP($C28,'YTD Scores'!$AN$2:$BC$201,N$2,FALSE)&gt;0,VLOOKUP($C28,'YTD Scores'!$AN$2:$BC$201,N$2,FALSE),""),"")</f>
        <v/>
      </c>
      <c r="O28" s="96">
        <f>IF($C28&gt;0,IF(VLOOKUP($C28,'YTD Scores'!$AN$2:$BC$201,O$2,FALSE)&gt;0,VLOOKUP($C28,'YTD Scores'!$AN$2:$BC$201,O$2,FALSE),""),"")</f>
        <v>36.051000000000002</v>
      </c>
      <c r="P28" s="96">
        <f>IF($C28&gt;0,IF(VLOOKUP($C28,'YTD Scores'!$AN$2:$BC$201,P$2,FALSE)&gt;0,VLOOKUP($C28,'YTD Scores'!$AN$2:$BC$201,P$2,FALSE),""),"")</f>
        <v>42.05</v>
      </c>
      <c r="Q28" s="96" t="str">
        <f>IF($C28&gt;0,IF(VLOOKUP($C28,'YTD Scores'!$AN$2:$BC$201,Q$2,FALSE)&gt;0,VLOOKUP($C28,'YTD Scores'!$AN$2:$BC$201,Q$2,FALSE),""),"")</f>
        <v/>
      </c>
      <c r="R28" s="96" t="str">
        <f>IF($C28&gt;0,IF(VLOOKUP($C28,'YTD Scores'!$AN$2:$BD$201,R$2,FALSE)&gt;0,VLOOKUP($C28,'YTD Scores'!$AN$2:$BD$201,R$2,FALSE),""),"")</f>
        <v/>
      </c>
    </row>
    <row r="29" spans="1:18" s="22" customFormat="1" ht="10.95" customHeight="1" x14ac:dyDescent="0.25">
      <c r="A29" s="22">
        <f t="shared" si="1"/>
        <v>26</v>
      </c>
      <c r="B29" s="95">
        <f t="shared" ref="B29:B68" si="2">IF(C29&gt;0,A29,"")</f>
        <v>26</v>
      </c>
      <c r="C29" s="96">
        <f>IF(LARGE('YTD Scores'!AN$2:AN$201,A29)&gt;0.99,LARGE('YTD Scores'!AN$2:AN$201,A29),0)</f>
        <v>106.22106826666666</v>
      </c>
      <c r="D29" s="23"/>
      <c r="E29" s="22" t="str">
        <f>IF(C29&gt;0,VLOOKUP(C29,'YTD Scores'!AN$2:AQ$201,4,FALSE),"")</f>
        <v>Graham Webster</v>
      </c>
      <c r="F29" s="96" t="str">
        <f>IF($C29&gt;0,IF(VLOOKUP($C29,'YTD Scores'!$AN$2:$BC$201,F$2,FALSE)&gt;0,VLOOKUP($C29,'YTD Scores'!$AN$2:$BC$201,F$2,FALSE),""),"")</f>
        <v/>
      </c>
      <c r="G29" s="96">
        <f>IF($C29&gt;0,IF(VLOOKUP($C29,'YTD Scores'!$AN$2:$BC$201,G$2,FALSE)&gt;0,VLOOKUP($C29,'YTD Scores'!$AN$2:$BC$201,G$2,FALSE),""),"")</f>
        <v>21.044</v>
      </c>
      <c r="H29" s="96" t="str">
        <f>IF($C29&gt;0,IF(VLOOKUP($C29,'YTD Scores'!$AN$2:$BC$201,H$2,FALSE)&gt;0,VLOOKUP($C29,'YTD Scores'!$AN$2:$BC$201,H$2,FALSE),""),"")</f>
        <v/>
      </c>
      <c r="I29" s="96">
        <f>IF($C29&gt;0,IF(VLOOKUP($C29,'YTD Scores'!$AN$2:$BC$201,I$2,FALSE)&gt;0,VLOOKUP($C29,'YTD Scores'!$AN$2:$BC$201,I$2,FALSE),""),"")</f>
        <v>25.042999999999999</v>
      </c>
      <c r="J29" s="96" t="str">
        <f>IF($C29&gt;0,IF(VLOOKUP($C29,'YTD Scores'!$AN$2:$BC$201,J$2,FALSE)&gt;0,VLOOKUP($C29,'YTD Scores'!$AN$2:$BC$201,J$2,FALSE),""),"")</f>
        <v/>
      </c>
      <c r="K29" s="96">
        <f>IF($C29&gt;0,IF(VLOOKUP($C29,'YTD Scores'!$AN$2:$BC$201,K$2,FALSE)&gt;0,VLOOKUP($C29,'YTD Scores'!$AN$2:$BC$201,K$2,FALSE),""),"")</f>
        <v>30.043999999999997</v>
      </c>
      <c r="L29" s="96" t="str">
        <f>IF($C29&gt;0,IF(VLOOKUP($C29,'YTD Scores'!$AN$2:$BC$201,L$2,FALSE)&gt;0,VLOOKUP($C29,'YTD Scores'!$AN$2:$BC$201,L$2,FALSE),""),"")</f>
        <v/>
      </c>
      <c r="M29" s="96" t="str">
        <f>IF($C29&gt;0,IF(VLOOKUP($C29,'YTD Scores'!$AN$2:$BC$201,M$2,FALSE)&gt;0,VLOOKUP($C29,'YTD Scores'!$AN$2:$BC$201,M$2,FALSE),""),"")</f>
        <v/>
      </c>
      <c r="N29" s="96" t="str">
        <f>IF($C29&gt;0,IF(VLOOKUP($C29,'YTD Scores'!$AN$2:$BC$201,N$2,FALSE)&gt;0,VLOOKUP($C29,'YTD Scores'!$AN$2:$BC$201,N$2,FALSE),""),"")</f>
        <v/>
      </c>
      <c r="O29" s="96">
        <f>IF($C29&gt;0,IF(VLOOKUP($C29,'YTD Scores'!$AN$2:$BC$201,O$2,FALSE)&gt;0,VLOOKUP($C29,'YTD Scores'!$AN$2:$BC$201,O$2,FALSE),""),"")</f>
        <v>30.045000000000002</v>
      </c>
      <c r="P29" s="96" t="str">
        <f>IF($C29&gt;0,IF(VLOOKUP($C29,'YTD Scores'!$AN$2:$BC$201,P$2,FALSE)&gt;0,VLOOKUP($C29,'YTD Scores'!$AN$2:$BC$201,P$2,FALSE),""),"")</f>
        <v/>
      </c>
      <c r="Q29" s="96" t="str">
        <f>IF($C29&gt;0,IF(VLOOKUP($C29,'YTD Scores'!$AN$2:$BC$201,Q$2,FALSE)&gt;0,VLOOKUP($C29,'YTD Scores'!$AN$2:$BC$201,Q$2,FALSE),""),"")</f>
        <v/>
      </c>
      <c r="R29" s="96" t="str">
        <f>IF($C29&gt;0,IF(VLOOKUP($C29,'YTD Scores'!$AN$2:$BD$201,R$2,FALSE)&gt;0,VLOOKUP($C29,'YTD Scores'!$AN$2:$BD$201,R$2,FALSE),""),"")</f>
        <v/>
      </c>
    </row>
    <row r="30" spans="1:18" s="22" customFormat="1" ht="10.95" customHeight="1" x14ac:dyDescent="0.25">
      <c r="A30" s="22">
        <f t="shared" si="1"/>
        <v>27</v>
      </c>
      <c r="B30" s="95">
        <f t="shared" si="2"/>
        <v>27</v>
      </c>
      <c r="C30" s="96">
        <f>IF(LARGE('YTD Scores'!AN$2:AN$201,A30)&gt;0.99,LARGE('YTD Scores'!AN$2:AN$201,A30),0)</f>
        <v>95.206619133333334</v>
      </c>
      <c r="D30" s="23"/>
      <c r="E30" s="22" t="str">
        <f>IF(C30&gt;0,VLOOKUP(C30,'YTD Scores'!AN$2:AQ$201,4,FALSE),"")</f>
        <v>Kate Price Edwards</v>
      </c>
      <c r="F30" s="96" t="str">
        <f>IF($C30&gt;0,IF(VLOOKUP($C30,'YTD Scores'!$AN$2:$BC$201,F$2,FALSE)&gt;0,VLOOKUP($C30,'YTD Scores'!$AN$2:$BC$201,F$2,FALSE),""),"")</f>
        <v/>
      </c>
      <c r="G30" s="96">
        <f>IF($C30&gt;0,IF(VLOOKUP($C30,'YTD Scores'!$AN$2:$BC$201,G$2,FALSE)&gt;0,VLOOKUP($C30,'YTD Scores'!$AN$2:$BC$201,G$2,FALSE),""),"")</f>
        <v>38.061</v>
      </c>
      <c r="H30" s="96" t="str">
        <f>IF($C30&gt;0,IF(VLOOKUP($C30,'YTD Scores'!$AN$2:$BC$201,H$2,FALSE)&gt;0,VLOOKUP($C30,'YTD Scores'!$AN$2:$BC$201,H$2,FALSE),""),"")</f>
        <v/>
      </c>
      <c r="I30" s="96" t="str">
        <f>IF($C30&gt;0,IF(VLOOKUP($C30,'YTD Scores'!$AN$2:$BC$201,I$2,FALSE)&gt;0,VLOOKUP($C30,'YTD Scores'!$AN$2:$BC$201,I$2,FALSE),""),"")</f>
        <v/>
      </c>
      <c r="J30" s="96">
        <f>IF($C30&gt;0,IF(VLOOKUP($C30,'YTD Scores'!$AN$2:$BC$201,J$2,FALSE)&gt;0,VLOOKUP($C30,'YTD Scores'!$AN$2:$BC$201,J$2,FALSE),""),"")</f>
        <v>31.047999999999998</v>
      </c>
      <c r="K30" s="96" t="str">
        <f>IF($C30&gt;0,IF(VLOOKUP($C30,'YTD Scores'!$AN$2:$BC$201,K$2,FALSE)&gt;0,VLOOKUP($C30,'YTD Scores'!$AN$2:$BC$201,K$2,FALSE),""),"")</f>
        <v/>
      </c>
      <c r="L30" s="96" t="str">
        <f>IF($C30&gt;0,IF(VLOOKUP($C30,'YTD Scores'!$AN$2:$BC$201,L$2,FALSE)&gt;0,VLOOKUP($C30,'YTD Scores'!$AN$2:$BC$201,L$2,FALSE),""),"")</f>
        <v/>
      </c>
      <c r="M30" s="96" t="str">
        <f>IF($C30&gt;0,IF(VLOOKUP($C30,'YTD Scores'!$AN$2:$BC$201,M$2,FALSE)&gt;0,VLOOKUP($C30,'YTD Scores'!$AN$2:$BC$201,M$2,FALSE),""),"")</f>
        <v/>
      </c>
      <c r="N30" s="96">
        <f>IF($C30&gt;0,IF(VLOOKUP($C30,'YTD Scores'!$AN$2:$BC$201,N$2,FALSE)&gt;0,VLOOKUP($C30,'YTD Scores'!$AN$2:$BC$201,N$2,FALSE),""),"")</f>
        <v>26.044</v>
      </c>
      <c r="O30" s="96" t="str">
        <f>IF($C30&gt;0,IF(VLOOKUP($C30,'YTD Scores'!$AN$2:$BC$201,O$2,FALSE)&gt;0,VLOOKUP($C30,'YTD Scores'!$AN$2:$BC$201,O$2,FALSE),""),"")</f>
        <v/>
      </c>
      <c r="P30" s="96" t="str">
        <f>IF($C30&gt;0,IF(VLOOKUP($C30,'YTD Scores'!$AN$2:$BC$201,P$2,FALSE)&gt;0,VLOOKUP($C30,'YTD Scores'!$AN$2:$BC$201,P$2,FALSE),""),"")</f>
        <v/>
      </c>
      <c r="Q30" s="96" t="str">
        <f>IF($C30&gt;0,IF(VLOOKUP($C30,'YTD Scores'!$AN$2:$BC$201,Q$2,FALSE)&gt;0,VLOOKUP($C30,'YTD Scores'!$AN$2:$BC$201,Q$2,FALSE),""),"")</f>
        <v/>
      </c>
      <c r="R30" s="96" t="str">
        <f>IF($C30&gt;0,IF(VLOOKUP($C30,'YTD Scores'!$AN$2:$BD$201,R$2,FALSE)&gt;0,VLOOKUP($C30,'YTD Scores'!$AN$2:$BD$201,R$2,FALSE),""),"")</f>
        <v/>
      </c>
    </row>
    <row r="31" spans="1:18" s="22" customFormat="1" ht="10.95" customHeight="1" x14ac:dyDescent="0.25">
      <c r="A31" s="22">
        <f t="shared" ref="A31:A40" si="3">A30+1</f>
        <v>28</v>
      </c>
      <c r="B31" s="95">
        <f t="shared" si="2"/>
        <v>28</v>
      </c>
      <c r="C31" s="96">
        <f>IF(LARGE('YTD Scores'!AN$2:AN$201,A31)&gt;0.99,LARGE('YTD Scores'!AN$2:AN$201,A31),0)</f>
        <v>86.188342399999982</v>
      </c>
      <c r="D31" s="23"/>
      <c r="E31" s="22" t="str">
        <f>IF(C31&gt;0,VLOOKUP(C31,'YTD Scores'!AN$2:AQ$201,4,FALSE),"")</f>
        <v>Chris Cottam</v>
      </c>
      <c r="F31" s="96" t="str">
        <f>IF($C31&gt;0,IF(VLOOKUP($C31,'YTD Scores'!$AN$2:$BC$201,F$2,FALSE)&gt;0,VLOOKUP($C31,'YTD Scores'!$AN$2:$BC$201,F$2,FALSE),""),"")</f>
        <v/>
      </c>
      <c r="G31" s="96" t="str">
        <f>IF($C31&gt;0,IF(VLOOKUP($C31,'YTD Scores'!$AN$2:$BC$201,G$2,FALSE)&gt;0,VLOOKUP($C31,'YTD Scores'!$AN$2:$BC$201,G$2,FALSE),""),"")</f>
        <v/>
      </c>
      <c r="H31" s="96">
        <f>IF($C31&gt;0,IF(VLOOKUP($C31,'YTD Scores'!$AN$2:$BC$201,H$2,FALSE)&gt;0,VLOOKUP($C31,'YTD Scores'!$AN$2:$BC$201,H$2,FALSE),""),"")</f>
        <v>23.041999999999998</v>
      </c>
      <c r="I31" s="96" t="str">
        <f>IF($C31&gt;0,IF(VLOOKUP($C31,'YTD Scores'!$AN$2:$BC$201,I$2,FALSE)&gt;0,VLOOKUP($C31,'YTD Scores'!$AN$2:$BC$201,I$2,FALSE),""),"")</f>
        <v/>
      </c>
      <c r="J31" s="96" t="str">
        <f>IF($C31&gt;0,IF(VLOOKUP($C31,'YTD Scores'!$AN$2:$BC$201,J$2,FALSE)&gt;0,VLOOKUP($C31,'YTD Scores'!$AN$2:$BC$201,J$2,FALSE),""),"")</f>
        <v/>
      </c>
      <c r="K31" s="96" t="str">
        <f>IF($C31&gt;0,IF(VLOOKUP($C31,'YTD Scores'!$AN$2:$BC$201,K$2,FALSE)&gt;0,VLOOKUP($C31,'YTD Scores'!$AN$2:$BC$201,K$2,FALSE),""),"")</f>
        <v/>
      </c>
      <c r="L31" s="96">
        <f>IF($C31&gt;0,IF(VLOOKUP($C31,'YTD Scores'!$AN$2:$BC$201,L$2,FALSE)&gt;0,VLOOKUP($C31,'YTD Scores'!$AN$2:$BC$201,L$2,FALSE),""),"")</f>
        <v>26.042999999999999</v>
      </c>
      <c r="M31" s="96" t="str">
        <f>IF($C31&gt;0,IF(VLOOKUP($C31,'YTD Scores'!$AN$2:$BC$201,M$2,FALSE)&gt;0,VLOOKUP($C31,'YTD Scores'!$AN$2:$BC$201,M$2,FALSE),""),"")</f>
        <v/>
      </c>
      <c r="N31" s="96">
        <f>IF($C31&gt;0,IF(VLOOKUP($C31,'YTD Scores'!$AN$2:$BC$201,N$2,FALSE)&gt;0,VLOOKUP($C31,'YTD Scores'!$AN$2:$BC$201,N$2,FALSE),""),"")</f>
        <v>37.052999999999997</v>
      </c>
      <c r="O31" s="96" t="str">
        <f>IF($C31&gt;0,IF(VLOOKUP($C31,'YTD Scores'!$AN$2:$BC$201,O$2,FALSE)&gt;0,VLOOKUP($C31,'YTD Scores'!$AN$2:$BC$201,O$2,FALSE),""),"")</f>
        <v/>
      </c>
      <c r="P31" s="96" t="str">
        <f>IF($C31&gt;0,IF(VLOOKUP($C31,'YTD Scores'!$AN$2:$BC$201,P$2,FALSE)&gt;0,VLOOKUP($C31,'YTD Scores'!$AN$2:$BC$201,P$2,FALSE),""),"")</f>
        <v/>
      </c>
      <c r="Q31" s="96" t="str">
        <f>IF($C31&gt;0,IF(VLOOKUP($C31,'YTD Scores'!$AN$2:$BC$201,Q$2,FALSE)&gt;0,VLOOKUP($C31,'YTD Scores'!$AN$2:$BC$201,Q$2,FALSE),""),"")</f>
        <v/>
      </c>
      <c r="R31" s="96" t="str">
        <f>IF($C31&gt;0,IF(VLOOKUP($C31,'YTD Scores'!$AN$2:$BD$201,R$2,FALSE)&gt;0,VLOOKUP($C31,'YTD Scores'!$AN$2:$BD$201,R$2,FALSE),""),"")</f>
        <v/>
      </c>
    </row>
    <row r="32" spans="1:18" s="22" customFormat="1" ht="10.95" customHeight="1" x14ac:dyDescent="0.25">
      <c r="A32" s="22">
        <f t="shared" si="3"/>
        <v>29</v>
      </c>
      <c r="B32" s="95">
        <f t="shared" si="2"/>
        <v>29</v>
      </c>
      <c r="C32" s="96">
        <f>IF(LARGE('YTD Scores'!AN$2:AN$201,A32)&gt;0.99,LARGE('YTD Scores'!AN$2:AN$201,A32),0)</f>
        <v>78.157400666666661</v>
      </c>
      <c r="D32" s="23"/>
      <c r="E32" s="22" t="str">
        <f>IF(C32&gt;0,VLOOKUP(C32,'YTD Scores'!AN$2:AQ$201,4,FALSE),"")</f>
        <v>Mike Toft</v>
      </c>
      <c r="F32" s="96" t="str">
        <f>IF($C32&gt;0,IF(VLOOKUP($C32,'YTD Scores'!$AN$2:$BC$201,F$2,FALSE)&gt;0,VLOOKUP($C32,'YTD Scores'!$AN$2:$BC$201,F$2,FALSE),""),"")</f>
        <v/>
      </c>
      <c r="G32" s="96" t="str">
        <f>IF($C32&gt;0,IF(VLOOKUP($C32,'YTD Scores'!$AN$2:$BC$201,G$2,FALSE)&gt;0,VLOOKUP($C32,'YTD Scores'!$AN$2:$BC$201,G$2,FALSE),""),"")</f>
        <v/>
      </c>
      <c r="H32" s="96" t="str">
        <f>IF($C32&gt;0,IF(VLOOKUP($C32,'YTD Scores'!$AN$2:$BC$201,H$2,FALSE)&gt;0,VLOOKUP($C32,'YTD Scores'!$AN$2:$BC$201,H$2,FALSE),""),"")</f>
        <v/>
      </c>
      <c r="I32" s="96" t="str">
        <f>IF($C32&gt;0,IF(VLOOKUP($C32,'YTD Scores'!$AN$2:$BC$201,I$2,FALSE)&gt;0,VLOOKUP($C32,'YTD Scores'!$AN$2:$BC$201,I$2,FALSE),""),"")</f>
        <v/>
      </c>
      <c r="J32" s="96" t="str">
        <f>IF($C32&gt;0,IF(VLOOKUP($C32,'YTD Scores'!$AN$2:$BC$201,J$2,FALSE)&gt;0,VLOOKUP($C32,'YTD Scores'!$AN$2:$BC$201,J$2,FALSE),""),"")</f>
        <v/>
      </c>
      <c r="K32" s="96" t="str">
        <f>IF($C32&gt;0,IF(VLOOKUP($C32,'YTD Scores'!$AN$2:$BC$201,K$2,FALSE)&gt;0,VLOOKUP($C32,'YTD Scores'!$AN$2:$BC$201,K$2,FALSE),""),"")</f>
        <v/>
      </c>
      <c r="L32" s="96" t="str">
        <f>IF($C32&gt;0,IF(VLOOKUP($C32,'YTD Scores'!$AN$2:$BC$201,L$2,FALSE)&gt;0,VLOOKUP($C32,'YTD Scores'!$AN$2:$BC$201,L$2,FALSE),""),"")</f>
        <v/>
      </c>
      <c r="M32" s="96" t="str">
        <f>IF($C32&gt;0,IF(VLOOKUP($C32,'YTD Scores'!$AN$2:$BC$201,M$2,FALSE)&gt;0,VLOOKUP($C32,'YTD Scores'!$AN$2:$BC$201,M$2,FALSE),""),"")</f>
        <v/>
      </c>
      <c r="N32" s="96">
        <f>IF($C32&gt;0,IF(VLOOKUP($C32,'YTD Scores'!$AN$2:$BC$201,N$2,FALSE)&gt;0,VLOOKUP($C32,'YTD Scores'!$AN$2:$BC$201,N$2,FALSE),""),"")</f>
        <v>37.055</v>
      </c>
      <c r="O32" s="96" t="str">
        <f>IF($C32&gt;0,IF(VLOOKUP($C32,'YTD Scores'!$AN$2:$BC$201,O$2,FALSE)&gt;0,VLOOKUP($C32,'YTD Scores'!$AN$2:$BC$201,O$2,FALSE),""),"")</f>
        <v/>
      </c>
      <c r="P32" s="96">
        <f>IF($C32&gt;0,IF(VLOOKUP($C32,'YTD Scores'!$AN$2:$BC$201,P$2,FALSE)&gt;0,VLOOKUP($C32,'YTD Scores'!$AN$2:$BC$201,P$2,FALSE),""),"")</f>
        <v>41.048999999999999</v>
      </c>
      <c r="Q32" s="96" t="str">
        <f>IF($C32&gt;0,IF(VLOOKUP($C32,'YTD Scores'!$AN$2:$BC$201,Q$2,FALSE)&gt;0,VLOOKUP($C32,'YTD Scores'!$AN$2:$BC$201,Q$2,FALSE),""),"")</f>
        <v/>
      </c>
      <c r="R32" s="96" t="str">
        <f>IF($C32&gt;0,IF(VLOOKUP($C32,'YTD Scores'!$AN$2:$BD$201,R$2,FALSE)&gt;0,VLOOKUP($C32,'YTD Scores'!$AN$2:$BD$201,R$2,FALSE),""),"")</f>
        <v/>
      </c>
    </row>
    <row r="33" spans="1:18" s="22" customFormat="1" ht="10.95" customHeight="1" x14ac:dyDescent="0.25">
      <c r="A33" s="22">
        <f t="shared" si="3"/>
        <v>30</v>
      </c>
      <c r="B33" s="95">
        <f t="shared" si="2"/>
        <v>30</v>
      </c>
      <c r="C33" s="96">
        <f>IF(LARGE('YTD Scores'!AN$2:AN$201,A33)&gt;0.99,LARGE('YTD Scores'!AN$2:AN$201,A33),0)</f>
        <v>70.156407000000002</v>
      </c>
      <c r="D33" s="23"/>
      <c r="E33" s="22" t="str">
        <f>IF(C33&gt;0,VLOOKUP(C33,'YTD Scores'!AN$2:AQ$201,4,FALSE),"")</f>
        <v>Rosie Eagles</v>
      </c>
      <c r="F33" s="96">
        <f>IF($C33&gt;0,IF(VLOOKUP($C33,'YTD Scores'!$AN$2:$BC$201,F$2,FALSE)&gt;0,VLOOKUP($C33,'YTD Scores'!$AN$2:$BC$201,F$2,FALSE),""),"")</f>
        <v>39.057000000000002</v>
      </c>
      <c r="G33" s="96" t="str">
        <f>IF($C33&gt;0,IF(VLOOKUP($C33,'YTD Scores'!$AN$2:$BC$201,G$2,FALSE)&gt;0,VLOOKUP($C33,'YTD Scores'!$AN$2:$BC$201,G$2,FALSE),""),"")</f>
        <v/>
      </c>
      <c r="H33" s="96">
        <f>IF($C33&gt;0,IF(VLOOKUP($C33,'YTD Scores'!$AN$2:$BC$201,H$2,FALSE)&gt;0,VLOOKUP($C33,'YTD Scores'!$AN$2:$BC$201,H$2,FALSE),""),"")</f>
        <v>31.049999999999997</v>
      </c>
      <c r="I33" s="96" t="str">
        <f>IF($C33&gt;0,IF(VLOOKUP($C33,'YTD Scores'!$AN$2:$BC$201,I$2,FALSE)&gt;0,VLOOKUP($C33,'YTD Scores'!$AN$2:$BC$201,I$2,FALSE),""),"")</f>
        <v/>
      </c>
      <c r="J33" s="96" t="str">
        <f>IF($C33&gt;0,IF(VLOOKUP($C33,'YTD Scores'!$AN$2:$BC$201,J$2,FALSE)&gt;0,VLOOKUP($C33,'YTD Scores'!$AN$2:$BC$201,J$2,FALSE),""),"")</f>
        <v/>
      </c>
      <c r="K33" s="96" t="str">
        <f>IF($C33&gt;0,IF(VLOOKUP($C33,'YTD Scores'!$AN$2:$BC$201,K$2,FALSE)&gt;0,VLOOKUP($C33,'YTD Scores'!$AN$2:$BC$201,K$2,FALSE),""),"")</f>
        <v/>
      </c>
      <c r="L33" s="96" t="str">
        <f>IF($C33&gt;0,IF(VLOOKUP($C33,'YTD Scores'!$AN$2:$BC$201,L$2,FALSE)&gt;0,VLOOKUP($C33,'YTD Scores'!$AN$2:$BC$201,L$2,FALSE),""),"")</f>
        <v/>
      </c>
      <c r="M33" s="96" t="str">
        <f>IF($C33&gt;0,IF(VLOOKUP($C33,'YTD Scores'!$AN$2:$BC$201,M$2,FALSE)&gt;0,VLOOKUP($C33,'YTD Scores'!$AN$2:$BC$201,M$2,FALSE),""),"")</f>
        <v/>
      </c>
      <c r="N33" s="96" t="str">
        <f>IF($C33&gt;0,IF(VLOOKUP($C33,'YTD Scores'!$AN$2:$BC$201,N$2,FALSE)&gt;0,VLOOKUP($C33,'YTD Scores'!$AN$2:$BC$201,N$2,FALSE),""),"")</f>
        <v/>
      </c>
      <c r="O33" s="96" t="str">
        <f>IF($C33&gt;0,IF(VLOOKUP($C33,'YTD Scores'!$AN$2:$BC$201,O$2,FALSE)&gt;0,VLOOKUP($C33,'YTD Scores'!$AN$2:$BC$201,O$2,FALSE),""),"")</f>
        <v/>
      </c>
      <c r="P33" s="96" t="str">
        <f>IF($C33&gt;0,IF(VLOOKUP($C33,'YTD Scores'!$AN$2:$BC$201,P$2,FALSE)&gt;0,VLOOKUP($C33,'YTD Scores'!$AN$2:$BC$201,P$2,FALSE),""),"")</f>
        <v/>
      </c>
      <c r="Q33" s="96" t="str">
        <f>IF($C33&gt;0,IF(VLOOKUP($C33,'YTD Scores'!$AN$2:$BC$201,Q$2,FALSE)&gt;0,VLOOKUP($C33,'YTD Scores'!$AN$2:$BC$201,Q$2,FALSE),""),"")</f>
        <v/>
      </c>
      <c r="R33" s="96" t="str">
        <f>IF($C33&gt;0,IF(VLOOKUP($C33,'YTD Scores'!$AN$2:$BD$201,R$2,FALSE)&gt;0,VLOOKUP($C33,'YTD Scores'!$AN$2:$BD$201,R$2,FALSE),""),"")</f>
        <v/>
      </c>
    </row>
    <row r="34" spans="1:18" s="22" customFormat="1" ht="10.95" customHeight="1" x14ac:dyDescent="0.25">
      <c r="A34" s="22">
        <f t="shared" si="3"/>
        <v>31</v>
      </c>
      <c r="B34" s="95">
        <f t="shared" si="2"/>
        <v>31</v>
      </c>
      <c r="C34" s="96">
        <f>IF(LARGE('YTD Scores'!AN$2:AN$201,A34)&gt;0.99,LARGE('YTD Scores'!AN$2:AN$201,A34),0)</f>
        <v>69.158743666666652</v>
      </c>
      <c r="D34" s="23"/>
      <c r="E34" s="22" t="str">
        <f>IF(C34&gt;0,VLOOKUP(C34,'YTD Scores'!AN$2:AQ$201,4,FALSE),"")</f>
        <v>Sylvia Elisabeth Gittins</v>
      </c>
      <c r="F34" s="96" t="str">
        <f>IF($C34&gt;0,IF(VLOOKUP($C34,'YTD Scores'!$AN$2:$BC$201,F$2,FALSE)&gt;0,VLOOKUP($C34,'YTD Scores'!$AN$2:$BC$201,F$2,FALSE),""),"")</f>
        <v/>
      </c>
      <c r="G34" s="96">
        <f>IF($C34&gt;0,IF(VLOOKUP($C34,'YTD Scores'!$AN$2:$BC$201,G$2,FALSE)&gt;0,VLOOKUP($C34,'YTD Scores'!$AN$2:$BC$201,G$2,FALSE),""),"")</f>
        <v>37.06</v>
      </c>
      <c r="H34" s="96">
        <f>IF($C34&gt;0,IF(VLOOKUP($C34,'YTD Scores'!$AN$2:$BC$201,H$2,FALSE)&gt;0,VLOOKUP($C34,'YTD Scores'!$AN$2:$BC$201,H$2,FALSE),""),"")</f>
        <v>32.050999999999995</v>
      </c>
      <c r="I34" s="96" t="str">
        <f>IF($C34&gt;0,IF(VLOOKUP($C34,'YTD Scores'!$AN$2:$BC$201,I$2,FALSE)&gt;0,VLOOKUP($C34,'YTD Scores'!$AN$2:$BC$201,I$2,FALSE),""),"")</f>
        <v/>
      </c>
      <c r="J34" s="96" t="str">
        <f>IF($C34&gt;0,IF(VLOOKUP($C34,'YTD Scores'!$AN$2:$BC$201,J$2,FALSE)&gt;0,VLOOKUP($C34,'YTD Scores'!$AN$2:$BC$201,J$2,FALSE),""),"")</f>
        <v/>
      </c>
      <c r="K34" s="96" t="str">
        <f>IF($C34&gt;0,IF(VLOOKUP($C34,'YTD Scores'!$AN$2:$BC$201,K$2,FALSE)&gt;0,VLOOKUP($C34,'YTD Scores'!$AN$2:$BC$201,K$2,FALSE),""),"")</f>
        <v/>
      </c>
      <c r="L34" s="96" t="str">
        <f>IF($C34&gt;0,IF(VLOOKUP($C34,'YTD Scores'!$AN$2:$BC$201,L$2,FALSE)&gt;0,VLOOKUP($C34,'YTD Scores'!$AN$2:$BC$201,L$2,FALSE),""),"")</f>
        <v/>
      </c>
      <c r="M34" s="96" t="str">
        <f>IF($C34&gt;0,IF(VLOOKUP($C34,'YTD Scores'!$AN$2:$BC$201,M$2,FALSE)&gt;0,VLOOKUP($C34,'YTD Scores'!$AN$2:$BC$201,M$2,FALSE),""),"")</f>
        <v/>
      </c>
      <c r="N34" s="96" t="str">
        <f>IF($C34&gt;0,IF(VLOOKUP($C34,'YTD Scores'!$AN$2:$BC$201,N$2,FALSE)&gt;0,VLOOKUP($C34,'YTD Scores'!$AN$2:$BC$201,N$2,FALSE),""),"")</f>
        <v/>
      </c>
      <c r="O34" s="96" t="str">
        <f>IF($C34&gt;0,IF(VLOOKUP($C34,'YTD Scores'!$AN$2:$BC$201,O$2,FALSE)&gt;0,VLOOKUP($C34,'YTD Scores'!$AN$2:$BC$201,O$2,FALSE),""),"")</f>
        <v/>
      </c>
      <c r="P34" s="96" t="str">
        <f>IF($C34&gt;0,IF(VLOOKUP($C34,'YTD Scores'!$AN$2:$BC$201,P$2,FALSE)&gt;0,VLOOKUP($C34,'YTD Scores'!$AN$2:$BC$201,P$2,FALSE),""),"")</f>
        <v/>
      </c>
      <c r="Q34" s="96" t="str">
        <f>IF($C34&gt;0,IF(VLOOKUP($C34,'YTD Scores'!$AN$2:$BC$201,Q$2,FALSE)&gt;0,VLOOKUP($C34,'YTD Scores'!$AN$2:$BC$201,Q$2,FALSE),""),"")</f>
        <v/>
      </c>
      <c r="R34" s="96" t="str">
        <f>IF($C34&gt;0,IF(VLOOKUP($C34,'YTD Scores'!$AN$2:$BD$201,R$2,FALSE)&gt;0,VLOOKUP($C34,'YTD Scores'!$AN$2:$BD$201,R$2,FALSE),""),"")</f>
        <v/>
      </c>
    </row>
    <row r="35" spans="1:18" s="22" customFormat="1" ht="10.95" customHeight="1" x14ac:dyDescent="0.25">
      <c r="A35" s="22">
        <f t="shared" si="3"/>
        <v>32</v>
      </c>
      <c r="B35" s="95">
        <f t="shared" si="2"/>
        <v>32</v>
      </c>
      <c r="C35" s="96">
        <f>IF(LARGE('YTD Scores'!AN$2:AN$201,A35)&gt;0.99,LARGE('YTD Scores'!AN$2:AN$201,A35),0)</f>
        <v>69.101062000000013</v>
      </c>
      <c r="D35" s="23"/>
      <c r="E35" s="22" t="str">
        <f>IF(C35&gt;0,VLOOKUP(C35,'YTD Scores'!AN$2:AQ$201,4,FALSE),"")</f>
        <v>Mark Hughes</v>
      </c>
      <c r="F35" s="96" t="str">
        <f>IF($C35&gt;0,IF(VLOOKUP($C35,'YTD Scores'!$AN$2:$BC$201,F$2,FALSE)&gt;0,VLOOKUP($C35,'YTD Scores'!$AN$2:$BC$201,F$2,FALSE),""),"")</f>
        <v/>
      </c>
      <c r="G35" s="96">
        <f>IF($C35&gt;0,IF(VLOOKUP($C35,'YTD Scores'!$AN$2:$BC$201,G$2,FALSE)&gt;0,VLOOKUP($C35,'YTD Scores'!$AN$2:$BC$201,G$2,FALSE),""),"")</f>
        <v>39.062000000000005</v>
      </c>
      <c r="H35" s="96" t="str">
        <f>IF($C35&gt;0,IF(VLOOKUP($C35,'YTD Scores'!$AN$2:$BC$201,H$2,FALSE)&gt;0,VLOOKUP($C35,'YTD Scores'!$AN$2:$BC$201,H$2,FALSE),""),"")</f>
        <v/>
      </c>
      <c r="I35" s="96" t="str">
        <f>IF($C35&gt;0,IF(VLOOKUP($C35,'YTD Scores'!$AN$2:$BC$201,I$2,FALSE)&gt;0,VLOOKUP($C35,'YTD Scores'!$AN$2:$BC$201,I$2,FALSE),""),"")</f>
        <v/>
      </c>
      <c r="J35" s="96" t="str">
        <f>IF($C35&gt;0,IF(VLOOKUP($C35,'YTD Scores'!$AN$2:$BC$201,J$2,FALSE)&gt;0,VLOOKUP($C35,'YTD Scores'!$AN$2:$BC$201,J$2,FALSE),""),"")</f>
        <v/>
      </c>
      <c r="K35" s="96" t="str">
        <f>IF($C35&gt;0,IF(VLOOKUP($C35,'YTD Scores'!$AN$2:$BC$201,K$2,FALSE)&gt;0,VLOOKUP($C35,'YTD Scores'!$AN$2:$BC$201,K$2,FALSE),""),"")</f>
        <v/>
      </c>
      <c r="L35" s="96" t="str">
        <f>IF($C35&gt;0,IF(VLOOKUP($C35,'YTD Scores'!$AN$2:$BC$201,L$2,FALSE)&gt;0,VLOOKUP($C35,'YTD Scores'!$AN$2:$BC$201,L$2,FALSE),""),"")</f>
        <v/>
      </c>
      <c r="M35" s="96" t="str">
        <f>IF($C35&gt;0,IF(VLOOKUP($C35,'YTD Scores'!$AN$2:$BC$201,M$2,FALSE)&gt;0,VLOOKUP($C35,'YTD Scores'!$AN$2:$BC$201,M$2,FALSE),""),"")</f>
        <v/>
      </c>
      <c r="N35" s="96" t="str">
        <f>IF($C35&gt;0,IF(VLOOKUP($C35,'YTD Scores'!$AN$2:$BC$201,N$2,FALSE)&gt;0,VLOOKUP($C35,'YTD Scores'!$AN$2:$BC$201,N$2,FALSE),""),"")</f>
        <v/>
      </c>
      <c r="O35" s="96" t="str">
        <f>IF($C35&gt;0,IF(VLOOKUP($C35,'YTD Scores'!$AN$2:$BC$201,O$2,FALSE)&gt;0,VLOOKUP($C35,'YTD Scores'!$AN$2:$BC$201,O$2,FALSE),""),"")</f>
        <v/>
      </c>
      <c r="P35" s="96" t="str">
        <f>IF($C35&gt;0,IF(VLOOKUP($C35,'YTD Scores'!$AN$2:$BC$201,P$2,FALSE)&gt;0,VLOOKUP($C35,'YTD Scores'!$AN$2:$BC$201,P$2,FALSE),""),"")</f>
        <v/>
      </c>
      <c r="Q35" s="96" t="str">
        <f>IF($C35&gt;0,IF(VLOOKUP($C35,'YTD Scores'!$AN$2:$BC$201,Q$2,FALSE)&gt;0,VLOOKUP($C35,'YTD Scores'!$AN$2:$BC$201,Q$2,FALSE),""),"")</f>
        <v/>
      </c>
      <c r="R35" s="96">
        <f>IF($C35&gt;0,IF(VLOOKUP($C35,'YTD Scores'!$AN$2:$BD$201,R$2,FALSE)&gt;0,VLOOKUP($C35,'YTD Scores'!$AN$2:$BD$201,R$2,FALSE),""),"")</f>
        <v>30</v>
      </c>
    </row>
    <row r="36" spans="1:18" s="22" customFormat="1" ht="10.95" customHeight="1" x14ac:dyDescent="0.25">
      <c r="A36" s="22">
        <f t="shared" si="3"/>
        <v>33</v>
      </c>
      <c r="B36" s="95">
        <f t="shared" si="2"/>
        <v>33</v>
      </c>
      <c r="C36" s="96">
        <f>IF(LARGE('YTD Scores'!AN$2:AN$201,A36)&gt;0.99,LARGE('YTD Scores'!AN$2:AN$201,A36),0)</f>
        <v>65.147069999999999</v>
      </c>
      <c r="D36" s="23"/>
      <c r="E36" s="22" t="str">
        <f>IF(C36&gt;0,VLOOKUP(C36,'YTD Scores'!AN$2:AQ$201,4,FALSE),"")</f>
        <v>Matthew Staniforth</v>
      </c>
      <c r="F36" s="96" t="str">
        <f>IF($C36&gt;0,IF(VLOOKUP($C36,'YTD Scores'!$AN$2:$BC$201,F$2,FALSE)&gt;0,VLOOKUP($C36,'YTD Scores'!$AN$2:$BC$201,F$2,FALSE),""),"")</f>
        <v/>
      </c>
      <c r="G36" s="96" t="str">
        <f>IF($C36&gt;0,IF(VLOOKUP($C36,'YTD Scores'!$AN$2:$BC$201,G$2,FALSE)&gt;0,VLOOKUP($C36,'YTD Scores'!$AN$2:$BC$201,G$2,FALSE),""),"")</f>
        <v/>
      </c>
      <c r="H36" s="96">
        <f>IF($C36&gt;0,IF(VLOOKUP($C36,'YTD Scores'!$AN$2:$BC$201,H$2,FALSE)&gt;0,VLOOKUP($C36,'YTD Scores'!$AN$2:$BC$201,H$2,FALSE),""),"")</f>
        <v>35.053999999999995</v>
      </c>
      <c r="I36" s="96" t="str">
        <f>IF($C36&gt;0,IF(VLOOKUP($C36,'YTD Scores'!$AN$2:$BC$201,I$2,FALSE)&gt;0,VLOOKUP($C36,'YTD Scores'!$AN$2:$BC$201,I$2,FALSE),""),"")</f>
        <v/>
      </c>
      <c r="J36" s="96" t="str">
        <f>IF($C36&gt;0,IF(VLOOKUP($C36,'YTD Scores'!$AN$2:$BC$201,J$2,FALSE)&gt;0,VLOOKUP($C36,'YTD Scores'!$AN$2:$BC$201,J$2,FALSE),""),"")</f>
        <v/>
      </c>
      <c r="K36" s="96" t="str">
        <f>IF($C36&gt;0,IF(VLOOKUP($C36,'YTD Scores'!$AN$2:$BC$201,K$2,FALSE)&gt;0,VLOOKUP($C36,'YTD Scores'!$AN$2:$BC$201,K$2,FALSE),""),"")</f>
        <v/>
      </c>
      <c r="L36" s="96" t="str">
        <f>IF($C36&gt;0,IF(VLOOKUP($C36,'YTD Scores'!$AN$2:$BC$201,L$2,FALSE)&gt;0,VLOOKUP($C36,'YTD Scores'!$AN$2:$BC$201,L$2,FALSE),""),"")</f>
        <v/>
      </c>
      <c r="M36" s="96" t="str">
        <f>IF($C36&gt;0,IF(VLOOKUP($C36,'YTD Scores'!$AN$2:$BC$201,M$2,FALSE)&gt;0,VLOOKUP($C36,'YTD Scores'!$AN$2:$BC$201,M$2,FALSE),""),"")</f>
        <v/>
      </c>
      <c r="N36" s="96">
        <f>IF($C36&gt;0,IF(VLOOKUP($C36,'YTD Scores'!$AN$2:$BC$201,N$2,FALSE)&gt;0,VLOOKUP($C36,'YTD Scores'!$AN$2:$BC$201,N$2,FALSE),""),"")</f>
        <v>30.048000000000002</v>
      </c>
      <c r="O36" s="96" t="str">
        <f>IF($C36&gt;0,IF(VLOOKUP($C36,'YTD Scores'!$AN$2:$BC$201,O$2,FALSE)&gt;0,VLOOKUP($C36,'YTD Scores'!$AN$2:$BC$201,O$2,FALSE),""),"")</f>
        <v/>
      </c>
      <c r="P36" s="96" t="str">
        <f>IF($C36&gt;0,IF(VLOOKUP($C36,'YTD Scores'!$AN$2:$BC$201,P$2,FALSE)&gt;0,VLOOKUP($C36,'YTD Scores'!$AN$2:$BC$201,P$2,FALSE),""),"")</f>
        <v/>
      </c>
      <c r="Q36" s="96" t="str">
        <f>IF($C36&gt;0,IF(VLOOKUP($C36,'YTD Scores'!$AN$2:$BC$201,Q$2,FALSE)&gt;0,VLOOKUP($C36,'YTD Scores'!$AN$2:$BC$201,Q$2,FALSE),""),"")</f>
        <v/>
      </c>
      <c r="R36" s="96" t="str">
        <f>IF($C36&gt;0,IF(VLOOKUP($C36,'YTD Scores'!$AN$2:$BD$201,R$2,FALSE)&gt;0,VLOOKUP($C36,'YTD Scores'!$AN$2:$BD$201,R$2,FALSE),""),"")</f>
        <v/>
      </c>
    </row>
    <row r="37" spans="1:18" s="22" customFormat="1" ht="10.95" customHeight="1" x14ac:dyDescent="0.25">
      <c r="A37" s="22">
        <f t="shared" si="3"/>
        <v>34</v>
      </c>
      <c r="B37" s="95">
        <f t="shared" si="2"/>
        <v>34</v>
      </c>
      <c r="C37" s="96">
        <f>IF(LARGE('YTD Scores'!AN$2:AN$201,A37)&gt;0.99,LARGE('YTD Scores'!AN$2:AN$201,A37),0)</f>
        <v>65.14373333333333</v>
      </c>
      <c r="D37" s="23"/>
      <c r="E37" s="22" t="str">
        <f>IF(C37&gt;0,VLOOKUP(C37,'YTD Scores'!AN$2:AQ$201,4,FALSE),"")</f>
        <v>Sarah Beck</v>
      </c>
      <c r="F37" s="96" t="str">
        <f>IF($C37&gt;0,IF(VLOOKUP($C37,'YTD Scores'!$AN$2:$BC$201,F$2,FALSE)&gt;0,VLOOKUP($C37,'YTD Scores'!$AN$2:$BC$201,F$2,FALSE),""),"")</f>
        <v/>
      </c>
      <c r="G37" s="96" t="str">
        <f>IF($C37&gt;0,IF(VLOOKUP($C37,'YTD Scores'!$AN$2:$BC$201,G$2,FALSE)&gt;0,VLOOKUP($C37,'YTD Scores'!$AN$2:$BC$201,G$2,FALSE),""),"")</f>
        <v/>
      </c>
      <c r="H37" s="96" t="str">
        <f>IF($C37&gt;0,IF(VLOOKUP($C37,'YTD Scores'!$AN$2:$BC$201,H$2,FALSE)&gt;0,VLOOKUP($C37,'YTD Scores'!$AN$2:$BC$201,H$2,FALSE),""),"")</f>
        <v/>
      </c>
      <c r="I37" s="96" t="str">
        <f>IF($C37&gt;0,IF(VLOOKUP($C37,'YTD Scores'!$AN$2:$BC$201,I$2,FALSE)&gt;0,VLOOKUP($C37,'YTD Scores'!$AN$2:$BC$201,I$2,FALSE),""),"")</f>
        <v/>
      </c>
      <c r="J37" s="96" t="str">
        <f>IF($C37&gt;0,IF(VLOOKUP($C37,'YTD Scores'!$AN$2:$BC$201,J$2,FALSE)&gt;0,VLOOKUP($C37,'YTD Scores'!$AN$2:$BC$201,J$2,FALSE),""),"")</f>
        <v/>
      </c>
      <c r="K37" s="96" t="str">
        <f>IF($C37&gt;0,IF(VLOOKUP($C37,'YTD Scores'!$AN$2:$BC$201,K$2,FALSE)&gt;0,VLOOKUP($C37,'YTD Scores'!$AN$2:$BC$201,K$2,FALSE),""),"")</f>
        <v/>
      </c>
      <c r="L37" s="96">
        <f>IF($C37&gt;0,IF(VLOOKUP($C37,'YTD Scores'!$AN$2:$BC$201,L$2,FALSE)&gt;0,VLOOKUP($C37,'YTD Scores'!$AN$2:$BC$201,L$2,FALSE),""),"")</f>
        <v>33.050000000000004</v>
      </c>
      <c r="M37" s="96" t="str">
        <f>IF($C37&gt;0,IF(VLOOKUP($C37,'YTD Scores'!$AN$2:$BC$201,M$2,FALSE)&gt;0,VLOOKUP($C37,'YTD Scores'!$AN$2:$BC$201,M$2,FALSE),""),"")</f>
        <v/>
      </c>
      <c r="N37" s="96">
        <f>IF($C37&gt;0,IF(VLOOKUP($C37,'YTD Scores'!$AN$2:$BC$201,N$2,FALSE)&gt;0,VLOOKUP($C37,'YTD Scores'!$AN$2:$BC$201,N$2,FALSE),""),"")</f>
        <v>32.049999999999997</v>
      </c>
      <c r="O37" s="96" t="str">
        <f>IF($C37&gt;0,IF(VLOOKUP($C37,'YTD Scores'!$AN$2:$BC$201,O$2,FALSE)&gt;0,VLOOKUP($C37,'YTD Scores'!$AN$2:$BC$201,O$2,FALSE),""),"")</f>
        <v/>
      </c>
      <c r="P37" s="96" t="str">
        <f>IF($C37&gt;0,IF(VLOOKUP($C37,'YTD Scores'!$AN$2:$BC$201,P$2,FALSE)&gt;0,VLOOKUP($C37,'YTD Scores'!$AN$2:$BC$201,P$2,FALSE),""),"")</f>
        <v/>
      </c>
      <c r="Q37" s="96" t="str">
        <f>IF($C37&gt;0,IF(VLOOKUP($C37,'YTD Scores'!$AN$2:$BC$201,Q$2,FALSE)&gt;0,VLOOKUP($C37,'YTD Scores'!$AN$2:$BC$201,Q$2,FALSE),""),"")</f>
        <v/>
      </c>
      <c r="R37" s="96" t="str">
        <f>IF($C37&gt;0,IF(VLOOKUP($C37,'YTD Scores'!$AN$2:$BD$201,R$2,FALSE)&gt;0,VLOOKUP($C37,'YTD Scores'!$AN$2:$BD$201,R$2,FALSE),""),"")</f>
        <v/>
      </c>
    </row>
    <row r="38" spans="1:18" s="22" customFormat="1" ht="10.95" customHeight="1" x14ac:dyDescent="0.25">
      <c r="A38" s="22">
        <f t="shared" si="3"/>
        <v>35</v>
      </c>
      <c r="B38" s="95">
        <f t="shared" si="2"/>
        <v>35</v>
      </c>
      <c r="C38" s="96">
        <f>IF(LARGE('YTD Scores'!AN$2:AN$201,A38)&gt;0.99,LARGE('YTD Scores'!AN$2:AN$201,A38),0)</f>
        <v>64.086051999999995</v>
      </c>
      <c r="D38" s="23"/>
      <c r="E38" s="22" t="str">
        <f>IF(C38&gt;0,VLOOKUP(C38,'YTD Scores'!AN$2:AQ$201,4,FALSE),"")</f>
        <v>Roy Stevens</v>
      </c>
      <c r="F38" s="96" t="str">
        <f>IF($C38&gt;0,IF(VLOOKUP($C38,'YTD Scores'!$AN$2:$BC$201,F$2,FALSE)&gt;0,VLOOKUP($C38,'YTD Scores'!$AN$2:$BC$201,F$2,FALSE),""),"")</f>
        <v/>
      </c>
      <c r="G38" s="96" t="str">
        <f>IF($C38&gt;0,IF(VLOOKUP($C38,'YTD Scores'!$AN$2:$BC$201,G$2,FALSE)&gt;0,VLOOKUP($C38,'YTD Scores'!$AN$2:$BC$201,G$2,FALSE),""),"")</f>
        <v/>
      </c>
      <c r="H38" s="96" t="str">
        <f>IF($C38&gt;0,IF(VLOOKUP($C38,'YTD Scores'!$AN$2:$BC$201,H$2,FALSE)&gt;0,VLOOKUP($C38,'YTD Scores'!$AN$2:$BC$201,H$2,FALSE),""),"")</f>
        <v/>
      </c>
      <c r="I38" s="96">
        <f>IF($C38&gt;0,IF(VLOOKUP($C38,'YTD Scores'!$AN$2:$BC$201,I$2,FALSE)&gt;0,VLOOKUP($C38,'YTD Scores'!$AN$2:$BC$201,I$2,FALSE),""),"")</f>
        <v>34.052</v>
      </c>
      <c r="J38" s="96" t="str">
        <f>IF($C38&gt;0,IF(VLOOKUP($C38,'YTD Scores'!$AN$2:$BC$201,J$2,FALSE)&gt;0,VLOOKUP($C38,'YTD Scores'!$AN$2:$BC$201,J$2,FALSE),""),"")</f>
        <v/>
      </c>
      <c r="K38" s="96" t="str">
        <f>IF($C38&gt;0,IF(VLOOKUP($C38,'YTD Scores'!$AN$2:$BC$201,K$2,FALSE)&gt;0,VLOOKUP($C38,'YTD Scores'!$AN$2:$BC$201,K$2,FALSE),""),"")</f>
        <v/>
      </c>
      <c r="L38" s="96" t="str">
        <f>IF($C38&gt;0,IF(VLOOKUP($C38,'YTD Scores'!$AN$2:$BC$201,L$2,FALSE)&gt;0,VLOOKUP($C38,'YTD Scores'!$AN$2:$BC$201,L$2,FALSE),""),"")</f>
        <v/>
      </c>
      <c r="M38" s="96" t="str">
        <f>IF($C38&gt;0,IF(VLOOKUP($C38,'YTD Scores'!$AN$2:$BC$201,M$2,FALSE)&gt;0,VLOOKUP($C38,'YTD Scores'!$AN$2:$BC$201,M$2,FALSE),""),"")</f>
        <v/>
      </c>
      <c r="N38" s="96" t="str">
        <f>IF($C38&gt;0,IF(VLOOKUP($C38,'YTD Scores'!$AN$2:$BC$201,N$2,FALSE)&gt;0,VLOOKUP($C38,'YTD Scores'!$AN$2:$BC$201,N$2,FALSE),""),"")</f>
        <v/>
      </c>
      <c r="O38" s="96" t="str">
        <f>IF($C38&gt;0,IF(VLOOKUP($C38,'YTD Scores'!$AN$2:$BC$201,O$2,FALSE)&gt;0,VLOOKUP($C38,'YTD Scores'!$AN$2:$BC$201,O$2,FALSE),""),"")</f>
        <v/>
      </c>
      <c r="P38" s="96" t="str">
        <f>IF($C38&gt;0,IF(VLOOKUP($C38,'YTD Scores'!$AN$2:$BC$201,P$2,FALSE)&gt;0,VLOOKUP($C38,'YTD Scores'!$AN$2:$BC$201,P$2,FALSE),""),"")</f>
        <v/>
      </c>
      <c r="Q38" s="96" t="str">
        <f>IF($C38&gt;0,IF(VLOOKUP($C38,'YTD Scores'!$AN$2:$BC$201,Q$2,FALSE)&gt;0,VLOOKUP($C38,'YTD Scores'!$AN$2:$BC$201,Q$2,FALSE),""),"")</f>
        <v/>
      </c>
      <c r="R38" s="96">
        <f>IF($C38&gt;0,IF(VLOOKUP($C38,'YTD Scores'!$AN$2:$BD$201,R$2,FALSE)&gt;0,VLOOKUP($C38,'YTD Scores'!$AN$2:$BD$201,R$2,FALSE),""),"")</f>
        <v>30</v>
      </c>
    </row>
    <row r="39" spans="1:18" s="22" customFormat="1" ht="10.95" customHeight="1" x14ac:dyDescent="0.25">
      <c r="A39" s="22">
        <f t="shared" si="3"/>
        <v>36</v>
      </c>
      <c r="B39" s="95">
        <f t="shared" si="2"/>
        <v>36</v>
      </c>
      <c r="C39" s="96">
        <f>IF(LARGE('YTD Scores'!AN$2:AN$201,A39)&gt;0.99,LARGE('YTD Scores'!AN$2:AN$201,A39),0)</f>
        <v>63.140400666666658</v>
      </c>
      <c r="D39" s="23"/>
      <c r="E39" s="22" t="str">
        <f>IF(C39&gt;0,VLOOKUP(C39,'YTD Scores'!AN$2:AQ$201,4,FALSE),"")</f>
        <v>Graham Cunliffe</v>
      </c>
      <c r="F39" s="96" t="str">
        <f>IF($C39&gt;0,IF(VLOOKUP($C39,'YTD Scores'!$AN$2:$BC$201,F$2,FALSE)&gt;0,VLOOKUP($C39,'YTD Scores'!$AN$2:$BC$201,F$2,FALSE),""),"")</f>
        <v/>
      </c>
      <c r="G39" s="96" t="str">
        <f>IF($C39&gt;0,IF(VLOOKUP($C39,'YTD Scores'!$AN$2:$BC$201,G$2,FALSE)&gt;0,VLOOKUP($C39,'YTD Scores'!$AN$2:$BC$201,G$2,FALSE),""),"")</f>
        <v/>
      </c>
      <c r="H39" s="96" t="str">
        <f>IF($C39&gt;0,IF(VLOOKUP($C39,'YTD Scores'!$AN$2:$BC$201,H$2,FALSE)&gt;0,VLOOKUP($C39,'YTD Scores'!$AN$2:$BC$201,H$2,FALSE),""),"")</f>
        <v/>
      </c>
      <c r="I39" s="96">
        <f>IF($C39&gt;0,IF(VLOOKUP($C39,'YTD Scores'!$AN$2:$BC$201,I$2,FALSE)&gt;0,VLOOKUP($C39,'YTD Scores'!$AN$2:$BC$201,I$2,FALSE),""),"")</f>
        <v>35.052999999999997</v>
      </c>
      <c r="J39" s="96">
        <f>IF($C39&gt;0,IF(VLOOKUP($C39,'YTD Scores'!$AN$2:$BC$201,J$2,FALSE)&gt;0,VLOOKUP($C39,'YTD Scores'!$AN$2:$BC$201,J$2,FALSE),""),"")</f>
        <v>28.042999999999999</v>
      </c>
      <c r="K39" s="96" t="str">
        <f>IF($C39&gt;0,IF(VLOOKUP($C39,'YTD Scores'!$AN$2:$BC$201,K$2,FALSE)&gt;0,VLOOKUP($C39,'YTD Scores'!$AN$2:$BC$201,K$2,FALSE),""),"")</f>
        <v/>
      </c>
      <c r="L39" s="96" t="str">
        <f>IF($C39&gt;0,IF(VLOOKUP($C39,'YTD Scores'!$AN$2:$BC$201,L$2,FALSE)&gt;0,VLOOKUP($C39,'YTD Scores'!$AN$2:$BC$201,L$2,FALSE),""),"")</f>
        <v/>
      </c>
      <c r="M39" s="96" t="str">
        <f>IF($C39&gt;0,IF(VLOOKUP($C39,'YTD Scores'!$AN$2:$BC$201,M$2,FALSE)&gt;0,VLOOKUP($C39,'YTD Scores'!$AN$2:$BC$201,M$2,FALSE),""),"")</f>
        <v/>
      </c>
      <c r="N39" s="96" t="str">
        <f>IF($C39&gt;0,IF(VLOOKUP($C39,'YTD Scores'!$AN$2:$BC$201,N$2,FALSE)&gt;0,VLOOKUP($C39,'YTD Scores'!$AN$2:$BC$201,N$2,FALSE),""),"")</f>
        <v/>
      </c>
      <c r="O39" s="96" t="str">
        <f>IF($C39&gt;0,IF(VLOOKUP($C39,'YTD Scores'!$AN$2:$BC$201,O$2,FALSE)&gt;0,VLOOKUP($C39,'YTD Scores'!$AN$2:$BC$201,O$2,FALSE),""),"")</f>
        <v/>
      </c>
      <c r="P39" s="96" t="str">
        <f>IF($C39&gt;0,IF(VLOOKUP($C39,'YTD Scores'!$AN$2:$BC$201,P$2,FALSE)&gt;0,VLOOKUP($C39,'YTD Scores'!$AN$2:$BC$201,P$2,FALSE),""),"")</f>
        <v/>
      </c>
      <c r="Q39" s="96" t="str">
        <f>IF($C39&gt;0,IF(VLOOKUP($C39,'YTD Scores'!$AN$2:$BC$201,Q$2,FALSE)&gt;0,VLOOKUP($C39,'YTD Scores'!$AN$2:$BC$201,Q$2,FALSE),""),"")</f>
        <v/>
      </c>
      <c r="R39" s="96" t="str">
        <f>IF($C39&gt;0,IF(VLOOKUP($C39,'YTD Scores'!$AN$2:$BD$201,R$2,FALSE)&gt;0,VLOOKUP($C39,'YTD Scores'!$AN$2:$BD$201,R$2,FALSE),""),"")</f>
        <v/>
      </c>
    </row>
    <row r="40" spans="1:18" s="22" customFormat="1" ht="10.95" customHeight="1" x14ac:dyDescent="0.25">
      <c r="A40" s="22">
        <f t="shared" si="3"/>
        <v>37</v>
      </c>
      <c r="B40" s="95">
        <f t="shared" si="2"/>
        <v>37</v>
      </c>
      <c r="C40" s="96">
        <f>IF(LARGE('YTD Scores'!AN$2:AN$201,A40)&gt;0.99,LARGE('YTD Scores'!AN$2:AN$201,A40),0)</f>
        <v>54.121723666666654</v>
      </c>
      <c r="D40" s="23"/>
      <c r="E40" s="22" t="str">
        <f>IF(C40&gt;0,VLOOKUP(C40,'YTD Scores'!AN$2:AQ$201,4,FALSE),"")</f>
        <v>Richard Storey</v>
      </c>
      <c r="F40" s="96" t="str">
        <f>IF($C40&gt;0,IF(VLOOKUP($C40,'YTD Scores'!$AN$2:$BC$201,F$2,FALSE)&gt;0,VLOOKUP($C40,'YTD Scores'!$AN$2:$BC$201,F$2,FALSE),""),"")</f>
        <v/>
      </c>
      <c r="G40" s="96" t="str">
        <f>IF($C40&gt;0,IF(VLOOKUP($C40,'YTD Scores'!$AN$2:$BC$201,G$2,FALSE)&gt;0,VLOOKUP($C40,'YTD Scores'!$AN$2:$BC$201,G$2,FALSE),""),"")</f>
        <v/>
      </c>
      <c r="H40" s="96" t="str">
        <f>IF($C40&gt;0,IF(VLOOKUP($C40,'YTD Scores'!$AN$2:$BC$201,H$2,FALSE)&gt;0,VLOOKUP($C40,'YTD Scores'!$AN$2:$BC$201,H$2,FALSE),""),"")</f>
        <v/>
      </c>
      <c r="I40" s="96" t="str">
        <f>IF($C40&gt;0,IF(VLOOKUP($C40,'YTD Scores'!$AN$2:$BC$201,I$2,FALSE)&gt;0,VLOOKUP($C40,'YTD Scores'!$AN$2:$BC$201,I$2,FALSE),""),"")</f>
        <v/>
      </c>
      <c r="J40" s="96" t="str">
        <f>IF($C40&gt;0,IF(VLOOKUP($C40,'YTD Scores'!$AN$2:$BC$201,J$2,FALSE)&gt;0,VLOOKUP($C40,'YTD Scores'!$AN$2:$BC$201,J$2,FALSE),""),"")</f>
        <v/>
      </c>
      <c r="K40" s="96">
        <f>IF($C40&gt;0,IF(VLOOKUP($C40,'YTD Scores'!$AN$2:$BC$201,K$2,FALSE)&gt;0,VLOOKUP($C40,'YTD Scores'!$AN$2:$BC$201,K$2,FALSE),""),"")</f>
        <v>26.041999999999998</v>
      </c>
      <c r="L40" s="96" t="str">
        <f>IF($C40&gt;0,IF(VLOOKUP($C40,'YTD Scores'!$AN$2:$BC$201,L$2,FALSE)&gt;0,VLOOKUP($C40,'YTD Scores'!$AN$2:$BC$201,L$2,FALSE),""),"")</f>
        <v/>
      </c>
      <c r="M40" s="96">
        <f>IF($C40&gt;0,IF(VLOOKUP($C40,'YTD Scores'!$AN$2:$BC$201,M$2,FALSE)&gt;0,VLOOKUP($C40,'YTD Scores'!$AN$2:$BC$201,M$2,FALSE),""),"")</f>
        <v>28.042999999999999</v>
      </c>
      <c r="N40" s="96" t="str">
        <f>IF($C40&gt;0,IF(VLOOKUP($C40,'YTD Scores'!$AN$2:$BC$201,N$2,FALSE)&gt;0,VLOOKUP($C40,'YTD Scores'!$AN$2:$BC$201,N$2,FALSE),""),"")</f>
        <v/>
      </c>
      <c r="O40" s="96" t="str">
        <f>IF($C40&gt;0,IF(VLOOKUP($C40,'YTD Scores'!$AN$2:$BC$201,O$2,FALSE)&gt;0,VLOOKUP($C40,'YTD Scores'!$AN$2:$BC$201,O$2,FALSE),""),"")</f>
        <v/>
      </c>
      <c r="P40" s="96" t="str">
        <f>IF($C40&gt;0,IF(VLOOKUP($C40,'YTD Scores'!$AN$2:$BC$201,P$2,FALSE)&gt;0,VLOOKUP($C40,'YTD Scores'!$AN$2:$BC$201,P$2,FALSE),""),"")</f>
        <v/>
      </c>
      <c r="Q40" s="96" t="str">
        <f>IF($C40&gt;0,IF(VLOOKUP($C40,'YTD Scores'!$AN$2:$BC$201,Q$2,FALSE)&gt;0,VLOOKUP($C40,'YTD Scores'!$AN$2:$BC$201,Q$2,FALSE),""),"")</f>
        <v/>
      </c>
      <c r="R40" s="96" t="str">
        <f>IF($C40&gt;0,IF(VLOOKUP($C40,'YTD Scores'!$AN$2:$BD$201,R$2,FALSE)&gt;0,VLOOKUP($C40,'YTD Scores'!$AN$2:$BD$201,R$2,FALSE),""),"")</f>
        <v/>
      </c>
    </row>
    <row r="41" spans="1:18" s="22" customFormat="1" ht="10.95" customHeight="1" x14ac:dyDescent="0.25">
      <c r="A41" s="22">
        <f t="shared" ref="A41:A52" si="4">A40+1</f>
        <v>38</v>
      </c>
      <c r="B41" s="95">
        <f t="shared" si="2"/>
        <v>38</v>
      </c>
      <c r="C41" s="96">
        <f>IF(LARGE('YTD Scores'!AN$2:AN$201,A41)&gt;0.99,LARGE('YTD Scores'!AN$2:AN$201,A41),0)</f>
        <v>52.12639566666666</v>
      </c>
      <c r="D41" s="23"/>
      <c r="E41" s="22" t="str">
        <f>IF(C41&gt;0,VLOOKUP(C41,'YTD Scores'!AN$2:AQ$201,4,FALSE),"")</f>
        <v>Paul McAllister</v>
      </c>
      <c r="F41" s="96">
        <f>IF($C41&gt;0,IF(VLOOKUP($C41,'YTD Scores'!$AN$2:$BC$201,F$2,FALSE)&gt;0,VLOOKUP($C41,'YTD Scores'!$AN$2:$BC$201,F$2,FALSE),""),"")</f>
        <v>25.042999999999999</v>
      </c>
      <c r="G41" s="96">
        <f>IF($C41&gt;0,IF(VLOOKUP($C41,'YTD Scores'!$AN$2:$BC$201,G$2,FALSE)&gt;0,VLOOKUP($C41,'YTD Scores'!$AN$2:$BC$201,G$2,FALSE),""),"")</f>
        <v>27.047999999999998</v>
      </c>
      <c r="H41" s="96" t="str">
        <f>IF($C41&gt;0,IF(VLOOKUP($C41,'YTD Scores'!$AN$2:$BC$201,H$2,FALSE)&gt;0,VLOOKUP($C41,'YTD Scores'!$AN$2:$BC$201,H$2,FALSE),""),"")</f>
        <v/>
      </c>
      <c r="I41" s="96" t="str">
        <f>IF($C41&gt;0,IF(VLOOKUP($C41,'YTD Scores'!$AN$2:$BC$201,I$2,FALSE)&gt;0,VLOOKUP($C41,'YTD Scores'!$AN$2:$BC$201,I$2,FALSE),""),"")</f>
        <v/>
      </c>
      <c r="J41" s="96" t="str">
        <f>IF($C41&gt;0,IF(VLOOKUP($C41,'YTD Scores'!$AN$2:$BC$201,J$2,FALSE)&gt;0,VLOOKUP($C41,'YTD Scores'!$AN$2:$BC$201,J$2,FALSE),""),"")</f>
        <v/>
      </c>
      <c r="K41" s="96" t="str">
        <f>IF($C41&gt;0,IF(VLOOKUP($C41,'YTD Scores'!$AN$2:$BC$201,K$2,FALSE)&gt;0,VLOOKUP($C41,'YTD Scores'!$AN$2:$BC$201,K$2,FALSE),""),"")</f>
        <v/>
      </c>
      <c r="L41" s="96" t="str">
        <f>IF($C41&gt;0,IF(VLOOKUP($C41,'YTD Scores'!$AN$2:$BC$201,L$2,FALSE)&gt;0,VLOOKUP($C41,'YTD Scores'!$AN$2:$BC$201,L$2,FALSE),""),"")</f>
        <v/>
      </c>
      <c r="M41" s="96" t="str">
        <f>IF($C41&gt;0,IF(VLOOKUP($C41,'YTD Scores'!$AN$2:$BC$201,M$2,FALSE)&gt;0,VLOOKUP($C41,'YTD Scores'!$AN$2:$BC$201,M$2,FALSE),""),"")</f>
        <v/>
      </c>
      <c r="N41" s="96" t="str">
        <f>IF($C41&gt;0,IF(VLOOKUP($C41,'YTD Scores'!$AN$2:$BC$201,N$2,FALSE)&gt;0,VLOOKUP($C41,'YTD Scores'!$AN$2:$BC$201,N$2,FALSE),""),"")</f>
        <v/>
      </c>
      <c r="O41" s="96" t="str">
        <f>IF($C41&gt;0,IF(VLOOKUP($C41,'YTD Scores'!$AN$2:$BC$201,O$2,FALSE)&gt;0,VLOOKUP($C41,'YTD Scores'!$AN$2:$BC$201,O$2,FALSE),""),"")</f>
        <v/>
      </c>
      <c r="P41" s="96" t="str">
        <f>IF($C41&gt;0,IF(VLOOKUP($C41,'YTD Scores'!$AN$2:$BC$201,P$2,FALSE)&gt;0,VLOOKUP($C41,'YTD Scores'!$AN$2:$BC$201,P$2,FALSE),""),"")</f>
        <v/>
      </c>
      <c r="Q41" s="96" t="str">
        <f>IF($C41&gt;0,IF(VLOOKUP($C41,'YTD Scores'!$AN$2:$BC$201,Q$2,FALSE)&gt;0,VLOOKUP($C41,'YTD Scores'!$AN$2:$BC$201,Q$2,FALSE),""),"")</f>
        <v/>
      </c>
      <c r="R41" s="96" t="str">
        <f>IF($C41&gt;0,IF(VLOOKUP($C41,'YTD Scores'!$AN$2:$BD$201,R$2,FALSE)&gt;0,VLOOKUP($C41,'YTD Scores'!$AN$2:$BD$201,R$2,FALSE),""),"")</f>
        <v/>
      </c>
    </row>
    <row r="42" spans="1:18" s="22" customFormat="1" ht="10.95" customHeight="1" x14ac:dyDescent="0.25">
      <c r="A42" s="22">
        <f t="shared" si="4"/>
        <v>39</v>
      </c>
      <c r="B42" s="95">
        <f t="shared" si="2"/>
        <v>39</v>
      </c>
      <c r="C42" s="96">
        <f>IF(LARGE('YTD Scores'!AN$2:AN$201,A42)&gt;0.99,LARGE('YTD Scores'!AN$2:AN$201,A42),0)</f>
        <v>51.123057999999993</v>
      </c>
      <c r="D42" s="23"/>
      <c r="E42" s="22" t="str">
        <f>IF(C42&gt;0,VLOOKUP(C42,'YTD Scores'!AN$2:AQ$201,4,FALSE),"")</f>
        <v>Laura Byrne</v>
      </c>
      <c r="F42" s="96" t="str">
        <f>IF($C42&gt;0,IF(VLOOKUP($C42,'YTD Scores'!$AN$2:$BC$201,F$2,FALSE)&gt;0,VLOOKUP($C42,'YTD Scores'!$AN$2:$BC$201,F$2,FALSE),""),"")</f>
        <v/>
      </c>
      <c r="G42" s="96">
        <f>IF($C42&gt;0,IF(VLOOKUP($C42,'YTD Scores'!$AN$2:$BC$201,G$2,FALSE)&gt;0,VLOOKUP($C42,'YTD Scores'!$AN$2:$BC$201,G$2,FALSE),""),"")</f>
        <v>24.044999999999998</v>
      </c>
      <c r="H42" s="96" t="str">
        <f>IF($C42&gt;0,IF(VLOOKUP($C42,'YTD Scores'!$AN$2:$BC$201,H$2,FALSE)&gt;0,VLOOKUP($C42,'YTD Scores'!$AN$2:$BC$201,H$2,FALSE),""),"")</f>
        <v/>
      </c>
      <c r="I42" s="96" t="str">
        <f>IF($C42&gt;0,IF(VLOOKUP($C42,'YTD Scores'!$AN$2:$BC$201,I$2,FALSE)&gt;0,VLOOKUP($C42,'YTD Scores'!$AN$2:$BC$201,I$2,FALSE),""),"")</f>
        <v/>
      </c>
      <c r="J42" s="96" t="str">
        <f>IF($C42&gt;0,IF(VLOOKUP($C42,'YTD Scores'!$AN$2:$BC$201,J$2,FALSE)&gt;0,VLOOKUP($C42,'YTD Scores'!$AN$2:$BC$201,J$2,FALSE),""),"")</f>
        <v/>
      </c>
      <c r="K42" s="96">
        <f>IF($C42&gt;0,IF(VLOOKUP($C42,'YTD Scores'!$AN$2:$BC$201,K$2,FALSE)&gt;0,VLOOKUP($C42,'YTD Scores'!$AN$2:$BC$201,K$2,FALSE),""),"")</f>
        <v>27.042999999999999</v>
      </c>
      <c r="L42" s="96" t="str">
        <f>IF($C42&gt;0,IF(VLOOKUP($C42,'YTD Scores'!$AN$2:$BC$201,L$2,FALSE)&gt;0,VLOOKUP($C42,'YTD Scores'!$AN$2:$BC$201,L$2,FALSE),""),"")</f>
        <v/>
      </c>
      <c r="M42" s="96" t="str">
        <f>IF($C42&gt;0,IF(VLOOKUP($C42,'YTD Scores'!$AN$2:$BC$201,M$2,FALSE)&gt;0,VLOOKUP($C42,'YTD Scores'!$AN$2:$BC$201,M$2,FALSE),""),"")</f>
        <v/>
      </c>
      <c r="N42" s="96" t="str">
        <f>IF($C42&gt;0,IF(VLOOKUP($C42,'YTD Scores'!$AN$2:$BC$201,N$2,FALSE)&gt;0,VLOOKUP($C42,'YTD Scores'!$AN$2:$BC$201,N$2,FALSE),""),"")</f>
        <v/>
      </c>
      <c r="O42" s="96" t="str">
        <f>IF($C42&gt;0,IF(VLOOKUP($C42,'YTD Scores'!$AN$2:$BC$201,O$2,FALSE)&gt;0,VLOOKUP($C42,'YTD Scores'!$AN$2:$BC$201,O$2,FALSE),""),"")</f>
        <v/>
      </c>
      <c r="P42" s="96" t="str">
        <f>IF($C42&gt;0,IF(VLOOKUP($C42,'YTD Scores'!$AN$2:$BC$201,P$2,FALSE)&gt;0,VLOOKUP($C42,'YTD Scores'!$AN$2:$BC$201,P$2,FALSE),""),"")</f>
        <v/>
      </c>
      <c r="Q42" s="96" t="str">
        <f>IF($C42&gt;0,IF(VLOOKUP($C42,'YTD Scores'!$AN$2:$BC$201,Q$2,FALSE)&gt;0,VLOOKUP($C42,'YTD Scores'!$AN$2:$BC$201,Q$2,FALSE),""),"")</f>
        <v/>
      </c>
      <c r="R42" s="96" t="str">
        <f>IF($C42&gt;0,IF(VLOOKUP($C42,'YTD Scores'!$AN$2:$BD$201,R$2,FALSE)&gt;0,VLOOKUP($C42,'YTD Scores'!$AN$2:$BD$201,R$2,FALSE),""),"")</f>
        <v/>
      </c>
    </row>
    <row r="43" spans="1:18" s="22" customFormat="1" ht="10.95" customHeight="1" x14ac:dyDescent="0.25">
      <c r="A43" s="22">
        <f t="shared" si="4"/>
        <v>40</v>
      </c>
      <c r="B43" s="95">
        <f t="shared" si="2"/>
        <v>40</v>
      </c>
      <c r="C43" s="96">
        <f>IF(LARGE('YTD Scores'!AN$2:AN$201,A43)&gt;0.99,LARGE('YTD Scores'!AN$2:AN$201,A43),0)</f>
        <v>40.098058000000002</v>
      </c>
      <c r="D43" s="23"/>
      <c r="E43" s="22" t="str">
        <f>IF(C43&gt;0,VLOOKUP(C43,'YTD Scores'!AN$2:AQ$201,4,FALSE),"")</f>
        <v>Linda Herriott</v>
      </c>
      <c r="F43" s="96" t="str">
        <f>IF($C43&gt;0,IF(VLOOKUP($C43,'YTD Scores'!$AN$2:$BC$201,F$2,FALSE)&gt;0,VLOOKUP($C43,'YTD Scores'!$AN$2:$BC$201,F$2,FALSE),""),"")</f>
        <v/>
      </c>
      <c r="G43" s="96" t="str">
        <f>IF($C43&gt;0,IF(VLOOKUP($C43,'YTD Scores'!$AN$2:$BC$201,G$2,FALSE)&gt;0,VLOOKUP($C43,'YTD Scores'!$AN$2:$BC$201,G$2,FALSE),""),"")</f>
        <v/>
      </c>
      <c r="H43" s="96" t="str">
        <f>IF($C43&gt;0,IF(VLOOKUP($C43,'YTD Scores'!$AN$2:$BC$201,H$2,FALSE)&gt;0,VLOOKUP($C43,'YTD Scores'!$AN$2:$BC$201,H$2,FALSE),""),"")</f>
        <v/>
      </c>
      <c r="I43" s="96" t="str">
        <f>IF($C43&gt;0,IF(VLOOKUP($C43,'YTD Scores'!$AN$2:$BC$201,I$2,FALSE)&gt;0,VLOOKUP($C43,'YTD Scores'!$AN$2:$BC$201,I$2,FALSE),""),"")</f>
        <v/>
      </c>
      <c r="J43" s="96" t="str">
        <f>IF($C43&gt;0,IF(VLOOKUP($C43,'YTD Scores'!$AN$2:$BC$201,J$2,FALSE)&gt;0,VLOOKUP($C43,'YTD Scores'!$AN$2:$BC$201,J$2,FALSE),""),"")</f>
        <v/>
      </c>
      <c r="K43" s="96" t="str">
        <f>IF($C43&gt;0,IF(VLOOKUP($C43,'YTD Scores'!$AN$2:$BC$201,K$2,FALSE)&gt;0,VLOOKUP($C43,'YTD Scores'!$AN$2:$BC$201,K$2,FALSE),""),"")</f>
        <v/>
      </c>
      <c r="L43" s="96" t="str">
        <f>IF($C43&gt;0,IF(VLOOKUP($C43,'YTD Scores'!$AN$2:$BC$201,L$2,FALSE)&gt;0,VLOOKUP($C43,'YTD Scores'!$AN$2:$BC$201,L$2,FALSE),""),"")</f>
        <v/>
      </c>
      <c r="M43" s="96" t="str">
        <f>IF($C43&gt;0,IF(VLOOKUP($C43,'YTD Scores'!$AN$2:$BC$201,M$2,FALSE)&gt;0,VLOOKUP($C43,'YTD Scores'!$AN$2:$BC$201,M$2,FALSE),""),"")</f>
        <v/>
      </c>
      <c r="N43" s="96">
        <f>IF($C43&gt;0,IF(VLOOKUP($C43,'YTD Scores'!$AN$2:$BC$201,N$2,FALSE)&gt;0,VLOOKUP($C43,'YTD Scores'!$AN$2:$BC$201,N$2,FALSE),""),"")</f>
        <v>40.058</v>
      </c>
      <c r="O43" s="96" t="str">
        <f>IF($C43&gt;0,IF(VLOOKUP($C43,'YTD Scores'!$AN$2:$BC$201,O$2,FALSE)&gt;0,VLOOKUP($C43,'YTD Scores'!$AN$2:$BC$201,O$2,FALSE),""),"")</f>
        <v/>
      </c>
      <c r="P43" s="96" t="str">
        <f>IF($C43&gt;0,IF(VLOOKUP($C43,'YTD Scores'!$AN$2:$BC$201,P$2,FALSE)&gt;0,VLOOKUP($C43,'YTD Scores'!$AN$2:$BC$201,P$2,FALSE),""),"")</f>
        <v/>
      </c>
      <c r="Q43" s="96" t="str">
        <f>IF($C43&gt;0,IF(VLOOKUP($C43,'YTD Scores'!$AN$2:$BC$201,Q$2,FALSE)&gt;0,VLOOKUP($C43,'YTD Scores'!$AN$2:$BC$201,Q$2,FALSE),""),"")</f>
        <v/>
      </c>
      <c r="R43" s="96" t="str">
        <f>IF($C43&gt;0,IF(VLOOKUP($C43,'YTD Scores'!$AN$2:$BD$201,R$2,FALSE)&gt;0,VLOOKUP($C43,'YTD Scores'!$AN$2:$BD$201,R$2,FALSE),""),"")</f>
        <v/>
      </c>
    </row>
    <row r="44" spans="1:18" s="22" customFormat="1" ht="10.95" customHeight="1" x14ac:dyDescent="0.25">
      <c r="A44" s="22">
        <f t="shared" si="4"/>
        <v>41</v>
      </c>
      <c r="B44" s="95">
        <f t="shared" si="2"/>
        <v>41</v>
      </c>
      <c r="C44" s="96">
        <f>IF(LARGE('YTD Scores'!AN$2:AN$201,A44)&gt;0.99,LARGE('YTD Scores'!AN$2:AN$201,A44),0)</f>
        <v>35.087052</v>
      </c>
      <c r="D44" s="23"/>
      <c r="E44" s="22" t="str">
        <f>IF(C44&gt;0,VLOOKUP(C44,'YTD Scores'!AN$2:AQ$201,4,FALSE),"")</f>
        <v>Barbara Holmes</v>
      </c>
      <c r="F44" s="96" t="str">
        <f>IF($C44&gt;0,IF(VLOOKUP($C44,'YTD Scores'!$AN$2:$BC$201,F$2,FALSE)&gt;0,VLOOKUP($C44,'YTD Scores'!$AN$2:$BC$201,F$2,FALSE),""),"")</f>
        <v/>
      </c>
      <c r="G44" s="96" t="str">
        <f>IF($C44&gt;0,IF(VLOOKUP($C44,'YTD Scores'!$AN$2:$BC$201,G$2,FALSE)&gt;0,VLOOKUP($C44,'YTD Scores'!$AN$2:$BC$201,G$2,FALSE),""),"")</f>
        <v/>
      </c>
      <c r="H44" s="96" t="str">
        <f>IF($C44&gt;0,IF(VLOOKUP($C44,'YTD Scores'!$AN$2:$BC$201,H$2,FALSE)&gt;0,VLOOKUP($C44,'YTD Scores'!$AN$2:$BC$201,H$2,FALSE),""),"")</f>
        <v/>
      </c>
      <c r="I44" s="96" t="str">
        <f>IF($C44&gt;0,IF(VLOOKUP($C44,'YTD Scores'!$AN$2:$BC$201,I$2,FALSE)&gt;0,VLOOKUP($C44,'YTD Scores'!$AN$2:$BC$201,I$2,FALSE),""),"")</f>
        <v/>
      </c>
      <c r="J44" s="96">
        <f>IF($C44&gt;0,IF(VLOOKUP($C44,'YTD Scores'!$AN$2:$BC$201,J$2,FALSE)&gt;0,VLOOKUP($C44,'YTD Scores'!$AN$2:$BC$201,J$2,FALSE),""),"")</f>
        <v>35.052</v>
      </c>
      <c r="K44" s="96" t="str">
        <f>IF($C44&gt;0,IF(VLOOKUP($C44,'YTD Scores'!$AN$2:$BC$201,K$2,FALSE)&gt;0,VLOOKUP($C44,'YTD Scores'!$AN$2:$BC$201,K$2,FALSE),""),"")</f>
        <v/>
      </c>
      <c r="L44" s="96" t="str">
        <f>IF($C44&gt;0,IF(VLOOKUP($C44,'YTD Scores'!$AN$2:$BC$201,L$2,FALSE)&gt;0,VLOOKUP($C44,'YTD Scores'!$AN$2:$BC$201,L$2,FALSE),""),"")</f>
        <v/>
      </c>
      <c r="M44" s="96" t="str">
        <f>IF($C44&gt;0,IF(VLOOKUP($C44,'YTD Scores'!$AN$2:$BC$201,M$2,FALSE)&gt;0,VLOOKUP($C44,'YTD Scores'!$AN$2:$BC$201,M$2,FALSE),""),"")</f>
        <v/>
      </c>
      <c r="N44" s="96" t="str">
        <f>IF($C44&gt;0,IF(VLOOKUP($C44,'YTD Scores'!$AN$2:$BC$201,N$2,FALSE)&gt;0,VLOOKUP($C44,'YTD Scores'!$AN$2:$BC$201,N$2,FALSE),""),"")</f>
        <v/>
      </c>
      <c r="O44" s="96" t="str">
        <f>IF($C44&gt;0,IF(VLOOKUP($C44,'YTD Scores'!$AN$2:$BC$201,O$2,FALSE)&gt;0,VLOOKUP($C44,'YTD Scores'!$AN$2:$BC$201,O$2,FALSE),""),"")</f>
        <v/>
      </c>
      <c r="P44" s="96" t="str">
        <f>IF($C44&gt;0,IF(VLOOKUP($C44,'YTD Scores'!$AN$2:$BC$201,P$2,FALSE)&gt;0,VLOOKUP($C44,'YTD Scores'!$AN$2:$BC$201,P$2,FALSE),""),"")</f>
        <v/>
      </c>
      <c r="Q44" s="96" t="str">
        <f>IF($C44&gt;0,IF(VLOOKUP($C44,'YTD Scores'!$AN$2:$BC$201,Q$2,FALSE)&gt;0,VLOOKUP($C44,'YTD Scores'!$AN$2:$BC$201,Q$2,FALSE),""),"")</f>
        <v/>
      </c>
      <c r="R44" s="96" t="str">
        <f>IF($C44&gt;0,IF(VLOOKUP($C44,'YTD Scores'!$AN$2:$BD$201,R$2,FALSE)&gt;0,VLOOKUP($C44,'YTD Scores'!$AN$2:$BD$201,R$2,FALSE),""),"")</f>
        <v/>
      </c>
    </row>
    <row r="45" spans="1:18" s="22" customFormat="1" ht="10.95" customHeight="1" x14ac:dyDescent="0.25">
      <c r="A45" s="22">
        <f t="shared" si="4"/>
        <v>42</v>
      </c>
      <c r="B45" s="95">
        <f t="shared" si="2"/>
        <v>42</v>
      </c>
      <c r="C45" s="96">
        <f>IF(LARGE('YTD Scores'!AN$2:AN$201,A45)&gt;0.99,LARGE('YTD Scores'!AN$2:AN$201,A45),0)</f>
        <v>30</v>
      </c>
      <c r="D45" s="23"/>
      <c r="E45" s="22" t="str">
        <f>IF(C45&gt;0,VLOOKUP(C45,'YTD Scores'!AN$2:AQ$201,4,FALSE),"")</f>
        <v>Juli Wiseman</v>
      </c>
      <c r="F45" s="96" t="str">
        <f>IF($C45&gt;0,IF(VLOOKUP($C45,'YTD Scores'!$AN$2:$BC$201,F$2,FALSE)&gt;0,VLOOKUP($C45,'YTD Scores'!$AN$2:$BC$201,F$2,FALSE),""),"")</f>
        <v/>
      </c>
      <c r="G45" s="96" t="str">
        <f>IF($C45&gt;0,IF(VLOOKUP($C45,'YTD Scores'!$AN$2:$BC$201,G$2,FALSE)&gt;0,VLOOKUP($C45,'YTD Scores'!$AN$2:$BC$201,G$2,FALSE),""),"")</f>
        <v/>
      </c>
      <c r="H45" s="96" t="str">
        <f>IF($C45&gt;0,IF(VLOOKUP($C45,'YTD Scores'!$AN$2:$BC$201,H$2,FALSE)&gt;0,VLOOKUP($C45,'YTD Scores'!$AN$2:$BC$201,H$2,FALSE),""),"")</f>
        <v/>
      </c>
      <c r="I45" s="96" t="str">
        <f>IF($C45&gt;0,IF(VLOOKUP($C45,'YTD Scores'!$AN$2:$BC$201,I$2,FALSE)&gt;0,VLOOKUP($C45,'YTD Scores'!$AN$2:$BC$201,I$2,FALSE),""),"")</f>
        <v/>
      </c>
      <c r="J45" s="96" t="str">
        <f>IF($C45&gt;0,IF(VLOOKUP($C45,'YTD Scores'!$AN$2:$BC$201,J$2,FALSE)&gt;0,VLOOKUP($C45,'YTD Scores'!$AN$2:$BC$201,J$2,FALSE),""),"")</f>
        <v/>
      </c>
      <c r="K45" s="96" t="str">
        <f>IF($C45&gt;0,IF(VLOOKUP($C45,'YTD Scores'!$AN$2:$BC$201,K$2,FALSE)&gt;0,VLOOKUP($C45,'YTD Scores'!$AN$2:$BC$201,K$2,FALSE),""),"")</f>
        <v/>
      </c>
      <c r="L45" s="96" t="str">
        <f>IF($C45&gt;0,IF(VLOOKUP($C45,'YTD Scores'!$AN$2:$BC$201,L$2,FALSE)&gt;0,VLOOKUP($C45,'YTD Scores'!$AN$2:$BC$201,L$2,FALSE),""),"")</f>
        <v/>
      </c>
      <c r="M45" s="96" t="str">
        <f>IF($C45&gt;0,IF(VLOOKUP($C45,'YTD Scores'!$AN$2:$BC$201,M$2,FALSE)&gt;0,VLOOKUP($C45,'YTD Scores'!$AN$2:$BC$201,M$2,FALSE),""),"")</f>
        <v/>
      </c>
      <c r="N45" s="96" t="str">
        <f>IF($C45&gt;0,IF(VLOOKUP($C45,'YTD Scores'!$AN$2:$BC$201,N$2,FALSE)&gt;0,VLOOKUP($C45,'YTD Scores'!$AN$2:$BC$201,N$2,FALSE),""),"")</f>
        <v/>
      </c>
      <c r="O45" s="96" t="str">
        <f>IF($C45&gt;0,IF(VLOOKUP($C45,'YTD Scores'!$AN$2:$BC$201,O$2,FALSE)&gt;0,VLOOKUP($C45,'YTD Scores'!$AN$2:$BC$201,O$2,FALSE),""),"")</f>
        <v/>
      </c>
      <c r="P45" s="96" t="str">
        <f>IF($C45&gt;0,IF(VLOOKUP($C45,'YTD Scores'!$AN$2:$BC$201,P$2,FALSE)&gt;0,VLOOKUP($C45,'YTD Scores'!$AN$2:$BC$201,P$2,FALSE),""),"")</f>
        <v/>
      </c>
      <c r="Q45" s="96" t="str">
        <f>IF($C45&gt;0,IF(VLOOKUP($C45,'YTD Scores'!$AN$2:$BC$201,Q$2,FALSE)&gt;0,VLOOKUP($C45,'YTD Scores'!$AN$2:$BC$201,Q$2,FALSE),""),"")</f>
        <v/>
      </c>
      <c r="R45" s="96">
        <f>IF($C45&gt;0,IF(VLOOKUP($C45,'YTD Scores'!$AN$2:$BD$201,R$2,FALSE)&gt;0,VLOOKUP($C45,'YTD Scores'!$AN$2:$BD$201,R$2,FALSE),""),"")</f>
        <v>30</v>
      </c>
    </row>
    <row r="46" spans="1:18" s="22" customFormat="1" ht="10.95" customHeight="1" x14ac:dyDescent="0.25">
      <c r="A46" s="22">
        <f t="shared" si="4"/>
        <v>43</v>
      </c>
      <c r="B46" s="95">
        <f t="shared" si="2"/>
        <v>43</v>
      </c>
      <c r="C46" s="96">
        <f>IF(LARGE('YTD Scores'!AN$2:AN$201,A46)&gt;0.99,LARGE('YTD Scores'!AN$2:AN$201,A46),0)</f>
        <v>28.073044999999997</v>
      </c>
      <c r="D46" s="23"/>
      <c r="E46" s="22" t="str">
        <f>IF(C46&gt;0,VLOOKUP(C46,'YTD Scores'!AN$2:AQ$201,4,FALSE),"")</f>
        <v>Peter Reid</v>
      </c>
      <c r="F46" s="96" t="str">
        <f>IF($C46&gt;0,IF(VLOOKUP($C46,'YTD Scores'!$AN$2:$BC$201,F$2,FALSE)&gt;0,VLOOKUP($C46,'YTD Scores'!$AN$2:$BC$201,F$2,FALSE),""),"")</f>
        <v/>
      </c>
      <c r="G46" s="96" t="str">
        <f>IF($C46&gt;0,IF(VLOOKUP($C46,'YTD Scores'!$AN$2:$BC$201,G$2,FALSE)&gt;0,VLOOKUP($C46,'YTD Scores'!$AN$2:$BC$201,G$2,FALSE),""),"")</f>
        <v/>
      </c>
      <c r="H46" s="96" t="str">
        <f>IF($C46&gt;0,IF(VLOOKUP($C46,'YTD Scores'!$AN$2:$BC$201,H$2,FALSE)&gt;0,VLOOKUP($C46,'YTD Scores'!$AN$2:$BC$201,H$2,FALSE),""),"")</f>
        <v/>
      </c>
      <c r="I46" s="96" t="str">
        <f>IF($C46&gt;0,IF(VLOOKUP($C46,'YTD Scores'!$AN$2:$BC$201,I$2,FALSE)&gt;0,VLOOKUP($C46,'YTD Scores'!$AN$2:$BC$201,I$2,FALSE),""),"")</f>
        <v/>
      </c>
      <c r="J46" s="96" t="str">
        <f>IF($C46&gt;0,IF(VLOOKUP($C46,'YTD Scores'!$AN$2:$BC$201,J$2,FALSE)&gt;0,VLOOKUP($C46,'YTD Scores'!$AN$2:$BC$201,J$2,FALSE),""),"")</f>
        <v/>
      </c>
      <c r="K46" s="96" t="str">
        <f>IF($C46&gt;0,IF(VLOOKUP($C46,'YTD Scores'!$AN$2:$BC$201,K$2,FALSE)&gt;0,VLOOKUP($C46,'YTD Scores'!$AN$2:$BC$201,K$2,FALSE),""),"")</f>
        <v/>
      </c>
      <c r="L46" s="96">
        <f>IF($C46&gt;0,IF(VLOOKUP($C46,'YTD Scores'!$AN$2:$BC$201,L$2,FALSE)&gt;0,VLOOKUP($C46,'YTD Scores'!$AN$2:$BC$201,L$2,FALSE),""),"")</f>
        <v>28.044999999999998</v>
      </c>
      <c r="M46" s="96" t="str">
        <f>IF($C46&gt;0,IF(VLOOKUP($C46,'YTD Scores'!$AN$2:$BC$201,M$2,FALSE)&gt;0,VLOOKUP($C46,'YTD Scores'!$AN$2:$BC$201,M$2,FALSE),""),"")</f>
        <v/>
      </c>
      <c r="N46" s="96" t="str">
        <f>IF($C46&gt;0,IF(VLOOKUP($C46,'YTD Scores'!$AN$2:$BC$201,N$2,FALSE)&gt;0,VLOOKUP($C46,'YTD Scores'!$AN$2:$BC$201,N$2,FALSE),""),"")</f>
        <v/>
      </c>
      <c r="O46" s="96" t="str">
        <f>IF($C46&gt;0,IF(VLOOKUP($C46,'YTD Scores'!$AN$2:$BC$201,O$2,FALSE)&gt;0,VLOOKUP($C46,'YTD Scores'!$AN$2:$BC$201,O$2,FALSE),""),"")</f>
        <v/>
      </c>
      <c r="P46" s="96" t="str">
        <f>IF($C46&gt;0,IF(VLOOKUP($C46,'YTD Scores'!$AN$2:$BC$201,P$2,FALSE)&gt;0,VLOOKUP($C46,'YTD Scores'!$AN$2:$BC$201,P$2,FALSE),""),"")</f>
        <v/>
      </c>
      <c r="Q46" s="96" t="str">
        <f>IF($C46&gt;0,IF(VLOOKUP($C46,'YTD Scores'!$AN$2:$BC$201,Q$2,FALSE)&gt;0,VLOOKUP($C46,'YTD Scores'!$AN$2:$BC$201,Q$2,FALSE),""),"")</f>
        <v/>
      </c>
      <c r="R46" s="96" t="str">
        <f>IF($C46&gt;0,IF(VLOOKUP($C46,'YTD Scores'!$AN$2:$BD$201,R$2,FALSE)&gt;0,VLOOKUP($C46,'YTD Scores'!$AN$2:$BD$201,R$2,FALSE),""),"")</f>
        <v/>
      </c>
    </row>
    <row r="47" spans="1:18" s="22" customFormat="1" ht="10.95" customHeight="1" x14ac:dyDescent="0.25">
      <c r="A47" s="22">
        <f t="shared" si="4"/>
        <v>44</v>
      </c>
      <c r="B47" s="95">
        <f t="shared" si="2"/>
        <v>44</v>
      </c>
      <c r="C47" s="96">
        <f>IF(LARGE('YTD Scores'!AN$2:AN$201,A47)&gt;0.99,LARGE('YTD Scores'!AN$2:AN$201,A47),0)</f>
        <v>27.07705</v>
      </c>
      <c r="D47" s="23"/>
      <c r="E47" s="22" t="str">
        <f>IF(C47&gt;0,VLOOKUP(C47,'YTD Scores'!AN$2:AQ$201,4,FALSE),"")</f>
        <v>Jayden Richardson</v>
      </c>
      <c r="F47" s="96" t="str">
        <f>IF($C47&gt;0,IF(VLOOKUP($C47,'YTD Scores'!$AN$2:$BC$201,F$2,FALSE)&gt;0,VLOOKUP($C47,'YTD Scores'!$AN$2:$BC$201,F$2,FALSE),""),"")</f>
        <v/>
      </c>
      <c r="G47" s="96">
        <f>IF($C47&gt;0,IF(VLOOKUP($C47,'YTD Scores'!$AN$2:$BC$201,G$2,FALSE)&gt;0,VLOOKUP($C47,'YTD Scores'!$AN$2:$BC$201,G$2,FALSE),""),"")</f>
        <v>27.05</v>
      </c>
      <c r="H47" s="96" t="str">
        <f>IF($C47&gt;0,IF(VLOOKUP($C47,'YTD Scores'!$AN$2:$BC$201,H$2,FALSE)&gt;0,VLOOKUP($C47,'YTD Scores'!$AN$2:$BC$201,H$2,FALSE),""),"")</f>
        <v/>
      </c>
      <c r="I47" s="96" t="str">
        <f>IF($C47&gt;0,IF(VLOOKUP($C47,'YTD Scores'!$AN$2:$BC$201,I$2,FALSE)&gt;0,VLOOKUP($C47,'YTD Scores'!$AN$2:$BC$201,I$2,FALSE),""),"")</f>
        <v/>
      </c>
      <c r="J47" s="96" t="str">
        <f>IF($C47&gt;0,IF(VLOOKUP($C47,'YTD Scores'!$AN$2:$BC$201,J$2,FALSE)&gt;0,VLOOKUP($C47,'YTD Scores'!$AN$2:$BC$201,J$2,FALSE),""),"")</f>
        <v/>
      </c>
      <c r="K47" s="96" t="str">
        <f>IF($C47&gt;0,IF(VLOOKUP($C47,'YTD Scores'!$AN$2:$BC$201,K$2,FALSE)&gt;0,VLOOKUP($C47,'YTD Scores'!$AN$2:$BC$201,K$2,FALSE),""),"")</f>
        <v/>
      </c>
      <c r="L47" s="96" t="str">
        <f>IF($C47&gt;0,IF(VLOOKUP($C47,'YTD Scores'!$AN$2:$BC$201,L$2,FALSE)&gt;0,VLOOKUP($C47,'YTD Scores'!$AN$2:$BC$201,L$2,FALSE),""),"")</f>
        <v/>
      </c>
      <c r="M47" s="96" t="str">
        <f>IF($C47&gt;0,IF(VLOOKUP($C47,'YTD Scores'!$AN$2:$BC$201,M$2,FALSE)&gt;0,VLOOKUP($C47,'YTD Scores'!$AN$2:$BC$201,M$2,FALSE),""),"")</f>
        <v/>
      </c>
      <c r="N47" s="96" t="str">
        <f>IF($C47&gt;0,IF(VLOOKUP($C47,'YTD Scores'!$AN$2:$BC$201,N$2,FALSE)&gt;0,VLOOKUP($C47,'YTD Scores'!$AN$2:$BC$201,N$2,FALSE),""),"")</f>
        <v/>
      </c>
      <c r="O47" s="96" t="str">
        <f>IF($C47&gt;0,IF(VLOOKUP($C47,'YTD Scores'!$AN$2:$BC$201,O$2,FALSE)&gt;0,VLOOKUP($C47,'YTD Scores'!$AN$2:$BC$201,O$2,FALSE),""),"")</f>
        <v/>
      </c>
      <c r="P47" s="96" t="str">
        <f>IF($C47&gt;0,IF(VLOOKUP($C47,'YTD Scores'!$AN$2:$BC$201,P$2,FALSE)&gt;0,VLOOKUP($C47,'YTD Scores'!$AN$2:$BC$201,P$2,FALSE),""),"")</f>
        <v/>
      </c>
      <c r="Q47" s="96" t="str">
        <f>IF($C47&gt;0,IF(VLOOKUP($C47,'YTD Scores'!$AN$2:$BC$201,Q$2,FALSE)&gt;0,VLOOKUP($C47,'YTD Scores'!$AN$2:$BC$201,Q$2,FALSE),""),"")</f>
        <v/>
      </c>
      <c r="R47" s="96" t="str">
        <f>IF($C47&gt;0,IF(VLOOKUP($C47,'YTD Scores'!$AN$2:$BD$201,R$2,FALSE)&gt;0,VLOOKUP($C47,'YTD Scores'!$AN$2:$BD$201,R$2,FALSE),""),"")</f>
        <v/>
      </c>
    </row>
    <row r="48" spans="1:18" s="22" customFormat="1" ht="10.95" customHeight="1" x14ac:dyDescent="0.25">
      <c r="A48" s="22">
        <f t="shared" si="4"/>
        <v>45</v>
      </c>
      <c r="B48" s="95">
        <f t="shared" si="2"/>
        <v>45</v>
      </c>
      <c r="C48" s="96">
        <f>IF(LARGE('YTD Scores'!AN$2:AN$201,A48)&gt;0.99,LARGE('YTD Scores'!AN$2:AN$201,A48),0)</f>
        <v>26.067041</v>
      </c>
      <c r="D48" s="23"/>
      <c r="E48" s="22" t="str">
        <f>IF(C48&gt;0,VLOOKUP(C48,'YTD Scores'!AN$2:AQ$201,4,FALSE),"")</f>
        <v>Sharon Cooper</v>
      </c>
      <c r="F48" s="96" t="str">
        <f>IF($C48&gt;0,IF(VLOOKUP($C48,'YTD Scores'!$AN$2:$BC$201,F$2,FALSE)&gt;0,VLOOKUP($C48,'YTD Scores'!$AN$2:$BC$201,F$2,FALSE),""),"")</f>
        <v/>
      </c>
      <c r="G48" s="96" t="str">
        <f>IF($C48&gt;0,IF(VLOOKUP($C48,'YTD Scores'!$AN$2:$BC$201,G$2,FALSE)&gt;0,VLOOKUP($C48,'YTD Scores'!$AN$2:$BC$201,G$2,FALSE),""),"")</f>
        <v/>
      </c>
      <c r="H48" s="96" t="str">
        <f>IF($C48&gt;0,IF(VLOOKUP($C48,'YTD Scores'!$AN$2:$BC$201,H$2,FALSE)&gt;0,VLOOKUP($C48,'YTD Scores'!$AN$2:$BC$201,H$2,FALSE),""),"")</f>
        <v/>
      </c>
      <c r="I48" s="96" t="str">
        <f>IF($C48&gt;0,IF(VLOOKUP($C48,'YTD Scores'!$AN$2:$BC$201,I$2,FALSE)&gt;0,VLOOKUP($C48,'YTD Scores'!$AN$2:$BC$201,I$2,FALSE),""),"")</f>
        <v/>
      </c>
      <c r="J48" s="96" t="str">
        <f>IF($C48&gt;0,IF(VLOOKUP($C48,'YTD Scores'!$AN$2:$BC$201,J$2,FALSE)&gt;0,VLOOKUP($C48,'YTD Scores'!$AN$2:$BC$201,J$2,FALSE),""),"")</f>
        <v/>
      </c>
      <c r="K48" s="96" t="str">
        <f>IF($C48&gt;0,IF(VLOOKUP($C48,'YTD Scores'!$AN$2:$BC$201,K$2,FALSE)&gt;0,VLOOKUP($C48,'YTD Scores'!$AN$2:$BC$201,K$2,FALSE),""),"")</f>
        <v/>
      </c>
      <c r="L48" s="96" t="str">
        <f>IF($C48&gt;0,IF(VLOOKUP($C48,'YTD Scores'!$AN$2:$BC$201,L$2,FALSE)&gt;0,VLOOKUP($C48,'YTD Scores'!$AN$2:$BC$201,L$2,FALSE),""),"")</f>
        <v/>
      </c>
      <c r="M48" s="96">
        <f>IF($C48&gt;0,IF(VLOOKUP($C48,'YTD Scores'!$AN$2:$BC$201,M$2,FALSE)&gt;0,VLOOKUP($C48,'YTD Scores'!$AN$2:$BC$201,M$2,FALSE),""),"")</f>
        <v>26.041</v>
      </c>
      <c r="N48" s="96" t="str">
        <f>IF($C48&gt;0,IF(VLOOKUP($C48,'YTD Scores'!$AN$2:$BC$201,N$2,FALSE)&gt;0,VLOOKUP($C48,'YTD Scores'!$AN$2:$BC$201,N$2,FALSE),""),"")</f>
        <v/>
      </c>
      <c r="O48" s="96" t="str">
        <f>IF($C48&gt;0,IF(VLOOKUP($C48,'YTD Scores'!$AN$2:$BC$201,O$2,FALSE)&gt;0,VLOOKUP($C48,'YTD Scores'!$AN$2:$BC$201,O$2,FALSE),""),"")</f>
        <v/>
      </c>
      <c r="P48" s="96" t="str">
        <f>IF($C48&gt;0,IF(VLOOKUP($C48,'YTD Scores'!$AN$2:$BC$201,P$2,FALSE)&gt;0,VLOOKUP($C48,'YTD Scores'!$AN$2:$BC$201,P$2,FALSE),""),"")</f>
        <v/>
      </c>
      <c r="Q48" s="96" t="str">
        <f>IF($C48&gt;0,IF(VLOOKUP($C48,'YTD Scores'!$AN$2:$BC$201,Q$2,FALSE)&gt;0,VLOOKUP($C48,'YTD Scores'!$AN$2:$BC$201,Q$2,FALSE),""),"")</f>
        <v/>
      </c>
      <c r="R48" s="96" t="str">
        <f>IF($C48&gt;0,IF(VLOOKUP($C48,'YTD Scores'!$AN$2:$BD$201,R$2,FALSE)&gt;0,VLOOKUP($C48,'YTD Scores'!$AN$2:$BD$201,R$2,FALSE),""),"")</f>
        <v/>
      </c>
    </row>
    <row r="49" spans="1:18" s="22" customFormat="1" ht="10.95" customHeight="1" x14ac:dyDescent="0.25">
      <c r="A49" s="22">
        <f t="shared" si="4"/>
        <v>46</v>
      </c>
      <c r="B49" s="95">
        <f t="shared" si="2"/>
        <v>46</v>
      </c>
      <c r="C49" s="96">
        <f>IF(LARGE('YTD Scores'!AN$2:AN$201,A49)&gt;0.99,LARGE('YTD Scores'!AN$2:AN$201,A49),0)</f>
        <v>24.066042000000003</v>
      </c>
      <c r="D49" s="23"/>
      <c r="E49" s="22" t="str">
        <f>IF(C49&gt;0,VLOOKUP(C49,'YTD Scores'!AN$2:AQ$201,4,FALSE),"")</f>
        <v>Catherine Carrdus</v>
      </c>
      <c r="F49" s="96" t="str">
        <f>IF($C49&gt;0,IF(VLOOKUP($C49,'YTD Scores'!$AN$2:$BC$201,F$2,FALSE)&gt;0,VLOOKUP($C49,'YTD Scores'!$AN$2:$BC$201,F$2,FALSE),""),"")</f>
        <v/>
      </c>
      <c r="G49" s="96" t="str">
        <f>IF($C49&gt;0,IF(VLOOKUP($C49,'YTD Scores'!$AN$2:$BC$201,G$2,FALSE)&gt;0,VLOOKUP($C49,'YTD Scores'!$AN$2:$BC$201,G$2,FALSE),""),"")</f>
        <v/>
      </c>
      <c r="H49" s="96" t="str">
        <f>IF($C49&gt;0,IF(VLOOKUP($C49,'YTD Scores'!$AN$2:$BC$201,H$2,FALSE)&gt;0,VLOOKUP($C49,'YTD Scores'!$AN$2:$BC$201,H$2,FALSE),""),"")</f>
        <v/>
      </c>
      <c r="I49" s="96">
        <f>IF($C49&gt;0,IF(VLOOKUP($C49,'YTD Scores'!$AN$2:$BC$201,I$2,FALSE)&gt;0,VLOOKUP($C49,'YTD Scores'!$AN$2:$BC$201,I$2,FALSE),""),"")</f>
        <v>24.042000000000002</v>
      </c>
      <c r="J49" s="96" t="str">
        <f>IF($C49&gt;0,IF(VLOOKUP($C49,'YTD Scores'!$AN$2:$BC$201,J$2,FALSE)&gt;0,VLOOKUP($C49,'YTD Scores'!$AN$2:$BC$201,J$2,FALSE),""),"")</f>
        <v/>
      </c>
      <c r="K49" s="96" t="str">
        <f>IF($C49&gt;0,IF(VLOOKUP($C49,'YTD Scores'!$AN$2:$BC$201,K$2,FALSE)&gt;0,VLOOKUP($C49,'YTD Scores'!$AN$2:$BC$201,K$2,FALSE),""),"")</f>
        <v/>
      </c>
      <c r="L49" s="96" t="str">
        <f>IF($C49&gt;0,IF(VLOOKUP($C49,'YTD Scores'!$AN$2:$BC$201,L$2,FALSE)&gt;0,VLOOKUP($C49,'YTD Scores'!$AN$2:$BC$201,L$2,FALSE),""),"")</f>
        <v/>
      </c>
      <c r="M49" s="96" t="str">
        <f>IF($C49&gt;0,IF(VLOOKUP($C49,'YTD Scores'!$AN$2:$BC$201,M$2,FALSE)&gt;0,VLOOKUP($C49,'YTD Scores'!$AN$2:$BC$201,M$2,FALSE),""),"")</f>
        <v/>
      </c>
      <c r="N49" s="96" t="str">
        <f>IF($C49&gt;0,IF(VLOOKUP($C49,'YTD Scores'!$AN$2:$BC$201,N$2,FALSE)&gt;0,VLOOKUP($C49,'YTD Scores'!$AN$2:$BC$201,N$2,FALSE),""),"")</f>
        <v/>
      </c>
      <c r="O49" s="96" t="str">
        <f>IF($C49&gt;0,IF(VLOOKUP($C49,'YTD Scores'!$AN$2:$BC$201,O$2,FALSE)&gt;0,VLOOKUP($C49,'YTD Scores'!$AN$2:$BC$201,O$2,FALSE),""),"")</f>
        <v/>
      </c>
      <c r="P49" s="96" t="str">
        <f>IF($C49&gt;0,IF(VLOOKUP($C49,'YTD Scores'!$AN$2:$BC$201,P$2,FALSE)&gt;0,VLOOKUP($C49,'YTD Scores'!$AN$2:$BC$201,P$2,FALSE),""),"")</f>
        <v/>
      </c>
      <c r="Q49" s="96" t="str">
        <f>IF($C49&gt;0,IF(VLOOKUP($C49,'YTD Scores'!$AN$2:$BC$201,Q$2,FALSE)&gt;0,VLOOKUP($C49,'YTD Scores'!$AN$2:$BC$201,Q$2,FALSE),""),"")</f>
        <v/>
      </c>
      <c r="R49" s="96" t="str">
        <f>IF($C49&gt;0,IF(VLOOKUP($C49,'YTD Scores'!$AN$2:$BD$201,R$2,FALSE)&gt;0,VLOOKUP($C49,'YTD Scores'!$AN$2:$BD$201,R$2,FALSE),""),"")</f>
        <v/>
      </c>
    </row>
    <row r="50" spans="1:18" s="22" customFormat="1" ht="10.95" customHeight="1" x14ac:dyDescent="0.25">
      <c r="A50" s="22">
        <f t="shared" si="4"/>
        <v>47</v>
      </c>
      <c r="B50" s="95">
        <f t="shared" si="2"/>
        <v>47</v>
      </c>
      <c r="C50" s="96">
        <f>IF(LARGE('YTD Scores'!AN$2:AN$201,A50)&gt;0.99,LARGE('YTD Scores'!AN$2:AN$201,A50),0)</f>
        <v>22.063040999999998</v>
      </c>
      <c r="D50" s="23"/>
      <c r="E50" s="22" t="str">
        <f>IF(C50&gt;0,VLOOKUP(C50,'YTD Scores'!AN$2:AQ$201,4,FALSE),"")</f>
        <v>Ross McKelvie</v>
      </c>
      <c r="F50" s="96" t="str">
        <f>IF($C50&gt;0,IF(VLOOKUP($C50,'YTD Scores'!$AN$2:$BC$201,F$2,FALSE)&gt;0,VLOOKUP($C50,'YTD Scores'!$AN$2:$BC$201,F$2,FALSE),""),"")</f>
        <v/>
      </c>
      <c r="G50" s="96" t="str">
        <f>IF($C50&gt;0,IF(VLOOKUP($C50,'YTD Scores'!$AN$2:$BC$201,G$2,FALSE)&gt;0,VLOOKUP($C50,'YTD Scores'!$AN$2:$BC$201,G$2,FALSE),""),"")</f>
        <v/>
      </c>
      <c r="H50" s="96">
        <f>IF($C50&gt;0,IF(VLOOKUP($C50,'YTD Scores'!$AN$2:$BC$201,H$2,FALSE)&gt;0,VLOOKUP($C50,'YTD Scores'!$AN$2:$BC$201,H$2,FALSE),""),"")</f>
        <v>22.040999999999997</v>
      </c>
      <c r="I50" s="96" t="str">
        <f>IF($C50&gt;0,IF(VLOOKUP($C50,'YTD Scores'!$AN$2:$BC$201,I$2,FALSE)&gt;0,VLOOKUP($C50,'YTD Scores'!$AN$2:$BC$201,I$2,FALSE),""),"")</f>
        <v/>
      </c>
      <c r="J50" s="96" t="str">
        <f>IF($C50&gt;0,IF(VLOOKUP($C50,'YTD Scores'!$AN$2:$BC$201,J$2,FALSE)&gt;0,VLOOKUP($C50,'YTD Scores'!$AN$2:$BC$201,J$2,FALSE),""),"")</f>
        <v/>
      </c>
      <c r="K50" s="96" t="str">
        <f>IF($C50&gt;0,IF(VLOOKUP($C50,'YTD Scores'!$AN$2:$BC$201,K$2,FALSE)&gt;0,VLOOKUP($C50,'YTD Scores'!$AN$2:$BC$201,K$2,FALSE),""),"")</f>
        <v/>
      </c>
      <c r="L50" s="96" t="str">
        <f>IF($C50&gt;0,IF(VLOOKUP($C50,'YTD Scores'!$AN$2:$BC$201,L$2,FALSE)&gt;0,VLOOKUP($C50,'YTD Scores'!$AN$2:$BC$201,L$2,FALSE),""),"")</f>
        <v/>
      </c>
      <c r="M50" s="96" t="str">
        <f>IF($C50&gt;0,IF(VLOOKUP($C50,'YTD Scores'!$AN$2:$BC$201,M$2,FALSE)&gt;0,VLOOKUP($C50,'YTD Scores'!$AN$2:$BC$201,M$2,FALSE),""),"")</f>
        <v/>
      </c>
      <c r="N50" s="96" t="str">
        <f>IF($C50&gt;0,IF(VLOOKUP($C50,'YTD Scores'!$AN$2:$BC$201,N$2,FALSE)&gt;0,VLOOKUP($C50,'YTD Scores'!$AN$2:$BC$201,N$2,FALSE),""),"")</f>
        <v/>
      </c>
      <c r="O50" s="96" t="str">
        <f>IF($C50&gt;0,IF(VLOOKUP($C50,'YTD Scores'!$AN$2:$BC$201,O$2,FALSE)&gt;0,VLOOKUP($C50,'YTD Scores'!$AN$2:$BC$201,O$2,FALSE),""),"")</f>
        <v/>
      </c>
      <c r="P50" s="96" t="str">
        <f>IF($C50&gt;0,IF(VLOOKUP($C50,'YTD Scores'!$AN$2:$BC$201,P$2,FALSE)&gt;0,VLOOKUP($C50,'YTD Scores'!$AN$2:$BC$201,P$2,FALSE),""),"")</f>
        <v/>
      </c>
      <c r="Q50" s="96" t="str">
        <f>IF($C50&gt;0,IF(VLOOKUP($C50,'YTD Scores'!$AN$2:$BC$201,Q$2,FALSE)&gt;0,VLOOKUP($C50,'YTD Scores'!$AN$2:$BC$201,Q$2,FALSE),""),"")</f>
        <v/>
      </c>
      <c r="R50" s="96" t="str">
        <f>IF($C50&gt;0,IF(VLOOKUP($C50,'YTD Scores'!$AN$2:$BD$201,R$2,FALSE)&gt;0,VLOOKUP($C50,'YTD Scores'!$AN$2:$BD$201,R$2,FALSE),""),"")</f>
        <v/>
      </c>
    </row>
    <row r="51" spans="1:18" s="22" customFormat="1" ht="10.95" customHeight="1" x14ac:dyDescent="0.25">
      <c r="A51" s="22">
        <f t="shared" si="4"/>
        <v>48</v>
      </c>
      <c r="B51" s="95">
        <f t="shared" si="2"/>
        <v>48</v>
      </c>
      <c r="C51" s="96">
        <f>IF(LARGE('YTD Scores'!AN$2:AN$201,A51)&gt;0.99,LARGE('YTD Scores'!AN$2:AN$201,A51),0)</f>
        <v>18.059041000000001</v>
      </c>
      <c r="D51" s="23"/>
      <c r="E51" s="22" t="str">
        <f>IF(C51&gt;0,VLOOKUP(C51,'YTD Scores'!AN$2:AQ$201,4,FALSE),"")</f>
        <v>Pamela Binns</v>
      </c>
      <c r="F51" s="96" t="str">
        <f>IF($C51&gt;0,IF(VLOOKUP($C51,'YTD Scores'!$AN$2:$BC$201,F$2,FALSE)&gt;0,VLOOKUP($C51,'YTD Scores'!$AN$2:$BC$201,F$2,FALSE),""),"")</f>
        <v/>
      </c>
      <c r="G51" s="96">
        <f>IF($C51&gt;0,IF(VLOOKUP($C51,'YTD Scores'!$AN$2:$BC$201,G$2,FALSE)&gt;0,VLOOKUP($C51,'YTD Scores'!$AN$2:$BC$201,G$2,FALSE),""),"")</f>
        <v>18.041</v>
      </c>
      <c r="H51" s="96" t="str">
        <f>IF($C51&gt;0,IF(VLOOKUP($C51,'YTD Scores'!$AN$2:$BC$201,H$2,FALSE)&gt;0,VLOOKUP($C51,'YTD Scores'!$AN$2:$BC$201,H$2,FALSE),""),"")</f>
        <v/>
      </c>
      <c r="I51" s="96" t="str">
        <f>IF($C51&gt;0,IF(VLOOKUP($C51,'YTD Scores'!$AN$2:$BC$201,I$2,FALSE)&gt;0,VLOOKUP($C51,'YTD Scores'!$AN$2:$BC$201,I$2,FALSE),""),"")</f>
        <v/>
      </c>
      <c r="J51" s="96" t="str">
        <f>IF($C51&gt;0,IF(VLOOKUP($C51,'YTD Scores'!$AN$2:$BC$201,J$2,FALSE)&gt;0,VLOOKUP($C51,'YTD Scores'!$AN$2:$BC$201,J$2,FALSE),""),"")</f>
        <v/>
      </c>
      <c r="K51" s="96" t="str">
        <f>IF($C51&gt;0,IF(VLOOKUP($C51,'YTD Scores'!$AN$2:$BC$201,K$2,FALSE)&gt;0,VLOOKUP($C51,'YTD Scores'!$AN$2:$BC$201,K$2,FALSE),""),"")</f>
        <v/>
      </c>
      <c r="L51" s="96" t="str">
        <f>IF($C51&gt;0,IF(VLOOKUP($C51,'YTD Scores'!$AN$2:$BC$201,L$2,FALSE)&gt;0,VLOOKUP($C51,'YTD Scores'!$AN$2:$BC$201,L$2,FALSE),""),"")</f>
        <v/>
      </c>
      <c r="M51" s="96" t="str">
        <f>IF($C51&gt;0,IF(VLOOKUP($C51,'YTD Scores'!$AN$2:$BC$201,M$2,FALSE)&gt;0,VLOOKUP($C51,'YTD Scores'!$AN$2:$BC$201,M$2,FALSE),""),"")</f>
        <v/>
      </c>
      <c r="N51" s="96" t="str">
        <f>IF($C51&gt;0,IF(VLOOKUP($C51,'YTD Scores'!$AN$2:$BC$201,N$2,FALSE)&gt;0,VLOOKUP($C51,'YTD Scores'!$AN$2:$BC$201,N$2,FALSE),""),"")</f>
        <v/>
      </c>
      <c r="O51" s="96" t="str">
        <f>IF($C51&gt;0,IF(VLOOKUP($C51,'YTD Scores'!$AN$2:$BC$201,O$2,FALSE)&gt;0,VLOOKUP($C51,'YTD Scores'!$AN$2:$BC$201,O$2,FALSE),""),"")</f>
        <v/>
      </c>
      <c r="P51" s="96" t="str">
        <f>IF($C51&gt;0,IF(VLOOKUP($C51,'YTD Scores'!$AN$2:$BC$201,P$2,FALSE)&gt;0,VLOOKUP($C51,'YTD Scores'!$AN$2:$BC$201,P$2,FALSE),""),"")</f>
        <v/>
      </c>
      <c r="Q51" s="96" t="str">
        <f>IF($C51&gt;0,IF(VLOOKUP($C51,'YTD Scores'!$AN$2:$BC$201,Q$2,FALSE)&gt;0,VLOOKUP($C51,'YTD Scores'!$AN$2:$BC$201,Q$2,FALSE),""),"")</f>
        <v/>
      </c>
      <c r="R51" s="96" t="str">
        <f>IF($C51&gt;0,IF(VLOOKUP($C51,'YTD Scores'!$AN$2:$BD$201,R$2,FALSE)&gt;0,VLOOKUP($C51,'YTD Scores'!$AN$2:$BD$201,R$2,FALSE),""),"")</f>
        <v/>
      </c>
    </row>
    <row r="52" spans="1:18" s="22" customFormat="1" ht="10.95" customHeight="1" x14ac:dyDescent="0.25">
      <c r="A52" s="22">
        <f t="shared" si="4"/>
        <v>49</v>
      </c>
      <c r="B52" s="95" t="str">
        <f t="shared" si="2"/>
        <v/>
      </c>
      <c r="C52" s="96">
        <f>IF(LARGE('YTD Scores'!AN$2:AN$201,A52)&gt;0.99,LARGE('YTD Scores'!AN$2:AN$201,A52),0)</f>
        <v>0</v>
      </c>
      <c r="D52" s="23"/>
      <c r="E52" s="22" t="str">
        <f>IF(C52&gt;0,VLOOKUP(C52,'YTD Scores'!AN$2:AQ$201,4,FALSE),"")</f>
        <v/>
      </c>
      <c r="F52" s="96" t="str">
        <f>IF($C52&gt;0,IF(VLOOKUP($C52,'YTD Scores'!$AN$2:$BC$201,F$2,FALSE)&gt;0,VLOOKUP($C52,'YTD Scores'!$AN$2:$BC$201,F$2,FALSE),""),"")</f>
        <v/>
      </c>
      <c r="G52" s="96" t="str">
        <f>IF($C52&gt;0,IF(VLOOKUP($C52,'YTD Scores'!$AN$2:$BC$201,G$2,FALSE)&gt;0,VLOOKUP($C52,'YTD Scores'!$AN$2:$BC$201,G$2,FALSE),""),"")</f>
        <v/>
      </c>
      <c r="H52" s="96" t="str">
        <f>IF($C52&gt;0,IF(VLOOKUP($C52,'YTD Scores'!$AN$2:$BC$201,H$2,FALSE)&gt;0,VLOOKUP($C52,'YTD Scores'!$AN$2:$BC$201,H$2,FALSE),""),"")</f>
        <v/>
      </c>
      <c r="I52" s="96" t="str">
        <f>IF($C52&gt;0,IF(VLOOKUP($C52,'YTD Scores'!$AN$2:$BC$201,I$2,FALSE)&gt;0,VLOOKUP($C52,'YTD Scores'!$AN$2:$BC$201,I$2,FALSE),""),"")</f>
        <v/>
      </c>
      <c r="J52" s="96" t="str">
        <f>IF($C52&gt;0,IF(VLOOKUP($C52,'YTD Scores'!$AN$2:$BC$201,J$2,FALSE)&gt;0,VLOOKUP($C52,'YTD Scores'!$AN$2:$BC$201,J$2,FALSE),""),"")</f>
        <v/>
      </c>
      <c r="K52" s="96" t="str">
        <f>IF($C52&gt;0,IF(VLOOKUP($C52,'YTD Scores'!$AN$2:$BC$201,K$2,FALSE)&gt;0,VLOOKUP($C52,'YTD Scores'!$AN$2:$BC$201,K$2,FALSE),""),"")</f>
        <v/>
      </c>
      <c r="L52" s="96" t="str">
        <f>IF($C52&gt;0,IF(VLOOKUP($C52,'YTD Scores'!$AN$2:$BC$201,L$2,FALSE)&gt;0,VLOOKUP($C52,'YTD Scores'!$AN$2:$BC$201,L$2,FALSE),""),"")</f>
        <v/>
      </c>
      <c r="M52" s="96" t="str">
        <f>IF($C52&gt;0,IF(VLOOKUP($C52,'YTD Scores'!$AN$2:$BC$201,M$2,FALSE)&gt;0,VLOOKUP($C52,'YTD Scores'!$AN$2:$BC$201,M$2,FALSE),""),"")</f>
        <v/>
      </c>
      <c r="N52" s="96" t="str">
        <f>IF($C52&gt;0,IF(VLOOKUP($C52,'YTD Scores'!$AN$2:$BC$201,N$2,FALSE)&gt;0,VLOOKUP($C52,'YTD Scores'!$AN$2:$BC$201,N$2,FALSE),""),"")</f>
        <v/>
      </c>
      <c r="O52" s="96" t="str">
        <f>IF($C52&gt;0,IF(VLOOKUP($C52,'YTD Scores'!$AN$2:$BC$201,O$2,FALSE)&gt;0,VLOOKUP($C52,'YTD Scores'!$AN$2:$BC$201,O$2,FALSE),""),"")</f>
        <v/>
      </c>
      <c r="P52" s="96" t="str">
        <f>IF($C52&gt;0,IF(VLOOKUP($C52,'YTD Scores'!$AN$2:$BC$201,P$2,FALSE)&gt;0,VLOOKUP($C52,'YTD Scores'!$AN$2:$BC$201,P$2,FALSE),""),"")</f>
        <v/>
      </c>
      <c r="Q52" s="96" t="str">
        <f>IF($C52&gt;0,IF(VLOOKUP($C52,'YTD Scores'!$AN$2:$BC$201,Q$2,FALSE)&gt;0,VLOOKUP($C52,'YTD Scores'!$AN$2:$BC$201,Q$2,FALSE),""),"")</f>
        <v/>
      </c>
      <c r="R52" s="96" t="str">
        <f>IF($C52&gt;0,IF(VLOOKUP($C52,'YTD Scores'!$AN$2:$BD$201,R$2,FALSE)&gt;0,VLOOKUP($C52,'YTD Scores'!$AN$2:$BD$201,R$2,FALSE),""),"")</f>
        <v/>
      </c>
    </row>
    <row r="53" spans="1:18" s="22" customFormat="1" ht="10.95" customHeight="1" x14ac:dyDescent="0.25">
      <c r="A53" s="22">
        <f t="shared" ref="A53:A116" si="5">A52+1</f>
        <v>50</v>
      </c>
      <c r="B53" s="95" t="str">
        <f t="shared" si="2"/>
        <v/>
      </c>
      <c r="C53" s="96">
        <f>IF(LARGE('YTD Scores'!AN$2:AN$201,A53)&gt;0.99,LARGE('YTD Scores'!AN$2:AN$201,A53),0)</f>
        <v>0</v>
      </c>
      <c r="D53" s="23"/>
      <c r="E53" s="22" t="str">
        <f>IF(C53&gt;0,VLOOKUP(C53,'YTD Scores'!AN$2:AQ$201,4,FALSE),"")</f>
        <v/>
      </c>
      <c r="F53" s="96" t="str">
        <f>IF($C53&gt;0,IF(VLOOKUP($C53,'YTD Scores'!$AN$2:$BC$201,F$2,FALSE)&gt;0,VLOOKUP($C53,'YTD Scores'!$AN$2:$BC$201,F$2,FALSE),""),"")</f>
        <v/>
      </c>
      <c r="G53" s="96" t="str">
        <f>IF($C53&gt;0,IF(VLOOKUP($C53,'YTD Scores'!$AN$2:$BC$201,G$2,FALSE)&gt;0,VLOOKUP($C53,'YTD Scores'!$AN$2:$BC$201,G$2,FALSE),""),"")</f>
        <v/>
      </c>
      <c r="H53" s="96" t="str">
        <f>IF($C53&gt;0,IF(VLOOKUP($C53,'YTD Scores'!$AN$2:$BC$201,H$2,FALSE)&gt;0,VLOOKUP($C53,'YTD Scores'!$AN$2:$BC$201,H$2,FALSE),""),"")</f>
        <v/>
      </c>
      <c r="I53" s="96" t="str">
        <f>IF($C53&gt;0,IF(VLOOKUP($C53,'YTD Scores'!$AN$2:$BC$201,I$2,FALSE)&gt;0,VLOOKUP($C53,'YTD Scores'!$AN$2:$BC$201,I$2,FALSE),""),"")</f>
        <v/>
      </c>
      <c r="J53" s="96" t="str">
        <f>IF($C53&gt;0,IF(VLOOKUP($C53,'YTD Scores'!$AN$2:$BC$201,J$2,FALSE)&gt;0,VLOOKUP($C53,'YTD Scores'!$AN$2:$BC$201,J$2,FALSE),""),"")</f>
        <v/>
      </c>
      <c r="K53" s="96" t="str">
        <f>IF($C53&gt;0,IF(VLOOKUP($C53,'YTD Scores'!$AN$2:$BC$201,K$2,FALSE)&gt;0,VLOOKUP($C53,'YTD Scores'!$AN$2:$BC$201,K$2,FALSE),""),"")</f>
        <v/>
      </c>
      <c r="L53" s="96" t="str">
        <f>IF($C53&gt;0,IF(VLOOKUP($C53,'YTD Scores'!$AN$2:$BC$201,L$2,FALSE)&gt;0,VLOOKUP($C53,'YTD Scores'!$AN$2:$BC$201,L$2,FALSE),""),"")</f>
        <v/>
      </c>
      <c r="M53" s="96" t="str">
        <f>IF($C53&gt;0,IF(VLOOKUP($C53,'YTD Scores'!$AN$2:$BC$201,M$2,FALSE)&gt;0,VLOOKUP($C53,'YTD Scores'!$AN$2:$BC$201,M$2,FALSE),""),"")</f>
        <v/>
      </c>
      <c r="N53" s="96" t="str">
        <f>IF($C53&gt;0,IF(VLOOKUP($C53,'YTD Scores'!$AN$2:$BC$201,N$2,FALSE)&gt;0,VLOOKUP($C53,'YTD Scores'!$AN$2:$BC$201,N$2,FALSE),""),"")</f>
        <v/>
      </c>
      <c r="O53" s="96" t="str">
        <f>IF($C53&gt;0,IF(VLOOKUP($C53,'YTD Scores'!$AN$2:$BC$201,O$2,FALSE)&gt;0,VLOOKUP($C53,'YTD Scores'!$AN$2:$BC$201,O$2,FALSE),""),"")</f>
        <v/>
      </c>
      <c r="P53" s="96" t="str">
        <f>IF($C53&gt;0,IF(VLOOKUP($C53,'YTD Scores'!$AN$2:$BC$201,P$2,FALSE)&gt;0,VLOOKUP($C53,'YTD Scores'!$AN$2:$BC$201,P$2,FALSE),""),"")</f>
        <v/>
      </c>
      <c r="Q53" s="96" t="str">
        <f>IF($C53&gt;0,IF(VLOOKUP($C53,'YTD Scores'!$AN$2:$BC$201,Q$2,FALSE)&gt;0,VLOOKUP($C53,'YTD Scores'!$AN$2:$BC$201,Q$2,FALSE),""),"")</f>
        <v/>
      </c>
      <c r="R53" s="96" t="str">
        <f>IF($C53&gt;0,IF(VLOOKUP($C53,'YTD Scores'!$AN$2:$BD$201,R$2,FALSE)&gt;0,VLOOKUP($C53,'YTD Scores'!$AN$2:$BD$201,R$2,FALSE),""),"")</f>
        <v/>
      </c>
    </row>
    <row r="54" spans="1:18" s="22" customFormat="1" ht="10.95" customHeight="1" x14ac:dyDescent="0.25">
      <c r="A54" s="22">
        <f t="shared" si="5"/>
        <v>51</v>
      </c>
      <c r="B54" s="95" t="str">
        <f t="shared" si="2"/>
        <v/>
      </c>
      <c r="C54" s="96">
        <f>IF(LARGE('YTD Scores'!AN$2:AN$201,A54)&gt;0.99,LARGE('YTD Scores'!AN$2:AN$201,A54),0)</f>
        <v>0</v>
      </c>
      <c r="D54" s="23"/>
      <c r="E54" s="22" t="str">
        <f>IF(C54&gt;0,VLOOKUP(C54,'YTD Scores'!AN$2:AQ$201,4,FALSE),"")</f>
        <v/>
      </c>
      <c r="F54" s="96" t="str">
        <f>IF($C54&gt;0,IF(VLOOKUP($C54,'YTD Scores'!$AN$2:$BC$201,F$2,FALSE)&gt;0,VLOOKUP($C54,'YTD Scores'!$AN$2:$BC$201,F$2,FALSE),""),"")</f>
        <v/>
      </c>
      <c r="G54" s="96" t="str">
        <f>IF($C54&gt;0,IF(VLOOKUP($C54,'YTD Scores'!$AN$2:$BC$201,G$2,FALSE)&gt;0,VLOOKUP($C54,'YTD Scores'!$AN$2:$BC$201,G$2,FALSE),""),"")</f>
        <v/>
      </c>
      <c r="H54" s="96" t="str">
        <f>IF($C54&gt;0,IF(VLOOKUP($C54,'YTD Scores'!$AN$2:$BC$201,H$2,FALSE)&gt;0,VLOOKUP($C54,'YTD Scores'!$AN$2:$BC$201,H$2,FALSE),""),"")</f>
        <v/>
      </c>
      <c r="I54" s="96" t="str">
        <f>IF($C54&gt;0,IF(VLOOKUP($C54,'YTD Scores'!$AN$2:$BC$201,I$2,FALSE)&gt;0,VLOOKUP($C54,'YTD Scores'!$AN$2:$BC$201,I$2,FALSE),""),"")</f>
        <v/>
      </c>
      <c r="J54" s="96" t="str">
        <f>IF($C54&gt;0,IF(VLOOKUP($C54,'YTD Scores'!$AN$2:$BC$201,J$2,FALSE)&gt;0,VLOOKUP($C54,'YTD Scores'!$AN$2:$BC$201,J$2,FALSE),""),"")</f>
        <v/>
      </c>
      <c r="K54" s="96" t="str">
        <f>IF($C54&gt;0,IF(VLOOKUP($C54,'YTD Scores'!$AN$2:$BC$201,K$2,FALSE)&gt;0,VLOOKUP($C54,'YTD Scores'!$AN$2:$BC$201,K$2,FALSE),""),"")</f>
        <v/>
      </c>
      <c r="L54" s="96" t="str">
        <f>IF($C54&gt;0,IF(VLOOKUP($C54,'YTD Scores'!$AN$2:$BC$201,L$2,FALSE)&gt;0,VLOOKUP($C54,'YTD Scores'!$AN$2:$BC$201,L$2,FALSE),""),"")</f>
        <v/>
      </c>
      <c r="M54" s="96" t="str">
        <f>IF($C54&gt;0,IF(VLOOKUP($C54,'YTD Scores'!$AN$2:$BC$201,M$2,FALSE)&gt;0,VLOOKUP($C54,'YTD Scores'!$AN$2:$BC$201,M$2,FALSE),""),"")</f>
        <v/>
      </c>
      <c r="N54" s="96" t="str">
        <f>IF($C54&gt;0,IF(VLOOKUP($C54,'YTD Scores'!$AN$2:$BC$201,N$2,FALSE)&gt;0,VLOOKUP($C54,'YTD Scores'!$AN$2:$BC$201,N$2,FALSE),""),"")</f>
        <v/>
      </c>
      <c r="O54" s="96" t="str">
        <f>IF($C54&gt;0,IF(VLOOKUP($C54,'YTD Scores'!$AN$2:$BC$201,O$2,FALSE)&gt;0,VLOOKUP($C54,'YTD Scores'!$AN$2:$BC$201,O$2,FALSE),""),"")</f>
        <v/>
      </c>
      <c r="P54" s="96" t="str">
        <f>IF($C54&gt;0,IF(VLOOKUP($C54,'YTD Scores'!$AN$2:$BC$201,P$2,FALSE)&gt;0,VLOOKUP($C54,'YTD Scores'!$AN$2:$BC$201,P$2,FALSE),""),"")</f>
        <v/>
      </c>
      <c r="Q54" s="96" t="str">
        <f>IF($C54&gt;0,IF(VLOOKUP($C54,'YTD Scores'!$AN$2:$BC$201,Q$2,FALSE)&gt;0,VLOOKUP($C54,'YTD Scores'!$AN$2:$BC$201,Q$2,FALSE),""),"")</f>
        <v/>
      </c>
      <c r="R54" s="96" t="str">
        <f>IF($C54&gt;0,IF(VLOOKUP($C54,'YTD Scores'!$AN$2:$BD$201,R$2,FALSE)&gt;0,VLOOKUP($C54,'YTD Scores'!$AN$2:$BD$201,R$2,FALSE),""),"")</f>
        <v/>
      </c>
    </row>
    <row r="55" spans="1:18" s="22" customFormat="1" ht="10.95" customHeight="1" x14ac:dyDescent="0.25">
      <c r="A55" s="22">
        <f t="shared" si="5"/>
        <v>52</v>
      </c>
      <c r="B55" s="95" t="str">
        <f t="shared" si="2"/>
        <v/>
      </c>
      <c r="C55" s="96">
        <f>IF(LARGE('YTD Scores'!AN$2:AN$201,A55)&gt;0.99,LARGE('YTD Scores'!AN$2:AN$201,A55),0)</f>
        <v>0</v>
      </c>
      <c r="D55" s="23"/>
      <c r="E55" s="22" t="str">
        <f>IF(C55&gt;0,VLOOKUP(C55,'YTD Scores'!AN$2:AQ$201,4,FALSE),"")</f>
        <v/>
      </c>
      <c r="F55" s="96" t="str">
        <f>IF($C55&gt;0,IF(VLOOKUP($C55,'YTD Scores'!$AN$2:$BC$201,F$2,FALSE)&gt;0,VLOOKUP($C55,'YTD Scores'!$AN$2:$BC$201,F$2,FALSE),""),"")</f>
        <v/>
      </c>
      <c r="G55" s="96" t="str">
        <f>IF($C55&gt;0,IF(VLOOKUP($C55,'YTD Scores'!$AN$2:$BC$201,G$2,FALSE)&gt;0,VLOOKUP($C55,'YTD Scores'!$AN$2:$BC$201,G$2,FALSE),""),"")</f>
        <v/>
      </c>
      <c r="H55" s="96" t="str">
        <f>IF($C55&gt;0,IF(VLOOKUP($C55,'YTD Scores'!$AN$2:$BC$201,H$2,FALSE)&gt;0,VLOOKUP($C55,'YTD Scores'!$AN$2:$BC$201,H$2,FALSE),""),"")</f>
        <v/>
      </c>
      <c r="I55" s="96" t="str">
        <f>IF($C55&gt;0,IF(VLOOKUP($C55,'YTD Scores'!$AN$2:$BC$201,I$2,FALSE)&gt;0,VLOOKUP($C55,'YTD Scores'!$AN$2:$BC$201,I$2,FALSE),""),"")</f>
        <v/>
      </c>
      <c r="J55" s="96" t="str">
        <f>IF($C55&gt;0,IF(VLOOKUP($C55,'YTD Scores'!$AN$2:$BC$201,J$2,FALSE)&gt;0,VLOOKUP($C55,'YTD Scores'!$AN$2:$BC$201,J$2,FALSE),""),"")</f>
        <v/>
      </c>
      <c r="K55" s="96" t="str">
        <f>IF($C55&gt;0,IF(VLOOKUP($C55,'YTD Scores'!$AN$2:$BC$201,K$2,FALSE)&gt;0,VLOOKUP($C55,'YTD Scores'!$AN$2:$BC$201,K$2,FALSE),""),"")</f>
        <v/>
      </c>
      <c r="L55" s="96" t="str">
        <f>IF($C55&gt;0,IF(VLOOKUP($C55,'YTD Scores'!$AN$2:$BC$201,L$2,FALSE)&gt;0,VLOOKUP($C55,'YTD Scores'!$AN$2:$BC$201,L$2,FALSE),""),"")</f>
        <v/>
      </c>
      <c r="M55" s="96" t="str">
        <f>IF($C55&gt;0,IF(VLOOKUP($C55,'YTD Scores'!$AN$2:$BC$201,M$2,FALSE)&gt;0,VLOOKUP($C55,'YTD Scores'!$AN$2:$BC$201,M$2,FALSE),""),"")</f>
        <v/>
      </c>
      <c r="N55" s="96" t="str">
        <f>IF($C55&gt;0,IF(VLOOKUP($C55,'YTD Scores'!$AN$2:$BC$201,N$2,FALSE)&gt;0,VLOOKUP($C55,'YTD Scores'!$AN$2:$BC$201,N$2,FALSE),""),"")</f>
        <v/>
      </c>
      <c r="O55" s="96" t="str">
        <f>IF($C55&gt;0,IF(VLOOKUP($C55,'YTD Scores'!$AN$2:$BC$201,O$2,FALSE)&gt;0,VLOOKUP($C55,'YTD Scores'!$AN$2:$BC$201,O$2,FALSE),""),"")</f>
        <v/>
      </c>
      <c r="P55" s="96" t="str">
        <f>IF($C55&gt;0,IF(VLOOKUP($C55,'YTD Scores'!$AN$2:$BC$201,P$2,FALSE)&gt;0,VLOOKUP($C55,'YTD Scores'!$AN$2:$BC$201,P$2,FALSE),""),"")</f>
        <v/>
      </c>
      <c r="Q55" s="96" t="str">
        <f>IF($C55&gt;0,IF(VLOOKUP($C55,'YTD Scores'!$AN$2:$BC$201,Q$2,FALSE)&gt;0,VLOOKUP($C55,'YTD Scores'!$AN$2:$BC$201,Q$2,FALSE),""),"")</f>
        <v/>
      </c>
      <c r="R55" s="96" t="str">
        <f>IF($C55&gt;0,IF(VLOOKUP($C55,'YTD Scores'!$AN$2:$BD$201,R$2,FALSE)&gt;0,VLOOKUP($C55,'YTD Scores'!$AN$2:$BD$201,R$2,FALSE),""),"")</f>
        <v/>
      </c>
    </row>
    <row r="56" spans="1:18" s="22" customFormat="1" ht="10.95" customHeight="1" x14ac:dyDescent="0.25">
      <c r="A56" s="22">
        <f t="shared" si="5"/>
        <v>53</v>
      </c>
      <c r="B56" s="95" t="str">
        <f t="shared" si="2"/>
        <v/>
      </c>
      <c r="C56" s="96">
        <f>IF(LARGE('YTD Scores'!AN$2:AN$201,A56)&gt;0.99,LARGE('YTD Scores'!AN$2:AN$201,A56),0)</f>
        <v>0</v>
      </c>
      <c r="D56" s="23"/>
      <c r="E56" s="22" t="str">
        <f>IF(C56&gt;0,VLOOKUP(C56,'YTD Scores'!AN$2:AQ$201,4,FALSE),"")</f>
        <v/>
      </c>
      <c r="F56" s="96" t="str">
        <f>IF($C56&gt;0,IF(VLOOKUP($C56,'YTD Scores'!$AN$2:$BC$201,F$2,FALSE)&gt;0,VLOOKUP($C56,'YTD Scores'!$AN$2:$BC$201,F$2,FALSE),""),"")</f>
        <v/>
      </c>
      <c r="G56" s="96" t="str">
        <f>IF($C56&gt;0,IF(VLOOKUP($C56,'YTD Scores'!$AN$2:$BC$201,G$2,FALSE)&gt;0,VLOOKUP($C56,'YTD Scores'!$AN$2:$BC$201,G$2,FALSE),""),"")</f>
        <v/>
      </c>
      <c r="H56" s="96" t="str">
        <f>IF($C56&gt;0,IF(VLOOKUP($C56,'YTD Scores'!$AN$2:$BC$201,H$2,FALSE)&gt;0,VLOOKUP($C56,'YTD Scores'!$AN$2:$BC$201,H$2,FALSE),""),"")</f>
        <v/>
      </c>
      <c r="I56" s="96" t="str">
        <f>IF($C56&gt;0,IF(VLOOKUP($C56,'YTD Scores'!$AN$2:$BC$201,I$2,FALSE)&gt;0,VLOOKUP($C56,'YTD Scores'!$AN$2:$BC$201,I$2,FALSE),""),"")</f>
        <v/>
      </c>
      <c r="J56" s="96" t="str">
        <f>IF($C56&gt;0,IF(VLOOKUP($C56,'YTD Scores'!$AN$2:$BC$201,J$2,FALSE)&gt;0,VLOOKUP($C56,'YTD Scores'!$AN$2:$BC$201,J$2,FALSE),""),"")</f>
        <v/>
      </c>
      <c r="K56" s="96" t="str">
        <f>IF($C56&gt;0,IF(VLOOKUP($C56,'YTD Scores'!$AN$2:$BC$201,K$2,FALSE)&gt;0,VLOOKUP($C56,'YTD Scores'!$AN$2:$BC$201,K$2,FALSE),""),"")</f>
        <v/>
      </c>
      <c r="L56" s="96" t="str">
        <f>IF($C56&gt;0,IF(VLOOKUP($C56,'YTD Scores'!$AN$2:$BC$201,L$2,FALSE)&gt;0,VLOOKUP($C56,'YTD Scores'!$AN$2:$BC$201,L$2,FALSE),""),"")</f>
        <v/>
      </c>
      <c r="M56" s="96" t="str">
        <f>IF($C56&gt;0,IF(VLOOKUP($C56,'YTD Scores'!$AN$2:$BC$201,M$2,FALSE)&gt;0,VLOOKUP($C56,'YTD Scores'!$AN$2:$BC$201,M$2,FALSE),""),"")</f>
        <v/>
      </c>
      <c r="N56" s="96" t="str">
        <f>IF($C56&gt;0,IF(VLOOKUP($C56,'YTD Scores'!$AN$2:$BC$201,N$2,FALSE)&gt;0,VLOOKUP($C56,'YTD Scores'!$AN$2:$BC$201,N$2,FALSE),""),"")</f>
        <v/>
      </c>
      <c r="O56" s="96" t="str">
        <f>IF($C56&gt;0,IF(VLOOKUP($C56,'YTD Scores'!$AN$2:$BC$201,O$2,FALSE)&gt;0,VLOOKUP($C56,'YTD Scores'!$AN$2:$BC$201,O$2,FALSE),""),"")</f>
        <v/>
      </c>
      <c r="P56" s="96" t="str">
        <f>IF($C56&gt;0,IF(VLOOKUP($C56,'YTD Scores'!$AN$2:$BC$201,P$2,FALSE)&gt;0,VLOOKUP($C56,'YTD Scores'!$AN$2:$BC$201,P$2,FALSE),""),"")</f>
        <v/>
      </c>
      <c r="Q56" s="96" t="str">
        <f>IF($C56&gt;0,IF(VLOOKUP($C56,'YTD Scores'!$AN$2:$BC$201,Q$2,FALSE)&gt;0,VLOOKUP($C56,'YTD Scores'!$AN$2:$BC$201,Q$2,FALSE),""),"")</f>
        <v/>
      </c>
      <c r="R56" s="96" t="str">
        <f>IF($C56&gt;0,IF(VLOOKUP($C56,'YTD Scores'!$AN$2:$BD$201,R$2,FALSE)&gt;0,VLOOKUP($C56,'YTD Scores'!$AN$2:$BD$201,R$2,FALSE),""),"")</f>
        <v/>
      </c>
    </row>
    <row r="57" spans="1:18" s="22" customFormat="1" ht="10.95" customHeight="1" x14ac:dyDescent="0.25">
      <c r="A57" s="22">
        <f t="shared" si="5"/>
        <v>54</v>
      </c>
      <c r="B57" s="95" t="str">
        <f t="shared" si="2"/>
        <v/>
      </c>
      <c r="C57" s="96">
        <f>IF(LARGE('YTD Scores'!AN$2:AN$201,A57)&gt;0.99,LARGE('YTD Scores'!AN$2:AN$201,A57),0)</f>
        <v>0</v>
      </c>
      <c r="D57" s="23"/>
      <c r="E57" s="22" t="str">
        <f>IF(C57&gt;0,VLOOKUP(C57,'YTD Scores'!AN$2:AQ$201,4,FALSE),"")</f>
        <v/>
      </c>
      <c r="F57" s="96" t="str">
        <f>IF($C57&gt;0,IF(VLOOKUP($C57,'YTD Scores'!$AN$2:$BC$201,F$2,FALSE)&gt;0,VLOOKUP($C57,'YTD Scores'!$AN$2:$BC$201,F$2,FALSE),""),"")</f>
        <v/>
      </c>
      <c r="G57" s="96" t="str">
        <f>IF($C57&gt;0,IF(VLOOKUP($C57,'YTD Scores'!$AN$2:$BC$201,G$2,FALSE)&gt;0,VLOOKUP($C57,'YTD Scores'!$AN$2:$BC$201,G$2,FALSE),""),"")</f>
        <v/>
      </c>
      <c r="H57" s="96" t="str">
        <f>IF($C57&gt;0,IF(VLOOKUP($C57,'YTD Scores'!$AN$2:$BC$201,H$2,FALSE)&gt;0,VLOOKUP($C57,'YTD Scores'!$AN$2:$BC$201,H$2,FALSE),""),"")</f>
        <v/>
      </c>
      <c r="I57" s="96" t="str">
        <f>IF($C57&gt;0,IF(VLOOKUP($C57,'YTD Scores'!$AN$2:$BC$201,I$2,FALSE)&gt;0,VLOOKUP($C57,'YTD Scores'!$AN$2:$BC$201,I$2,FALSE),""),"")</f>
        <v/>
      </c>
      <c r="J57" s="96" t="str">
        <f>IF($C57&gt;0,IF(VLOOKUP($C57,'YTD Scores'!$AN$2:$BC$201,J$2,FALSE)&gt;0,VLOOKUP($C57,'YTD Scores'!$AN$2:$BC$201,J$2,FALSE),""),"")</f>
        <v/>
      </c>
      <c r="K57" s="96" t="str">
        <f>IF($C57&gt;0,IF(VLOOKUP($C57,'YTD Scores'!$AN$2:$BC$201,K$2,FALSE)&gt;0,VLOOKUP($C57,'YTD Scores'!$AN$2:$BC$201,K$2,FALSE),""),"")</f>
        <v/>
      </c>
      <c r="L57" s="96" t="str">
        <f>IF($C57&gt;0,IF(VLOOKUP($C57,'YTD Scores'!$AN$2:$BC$201,L$2,FALSE)&gt;0,VLOOKUP($C57,'YTD Scores'!$AN$2:$BC$201,L$2,FALSE),""),"")</f>
        <v/>
      </c>
      <c r="M57" s="96" t="str">
        <f>IF($C57&gt;0,IF(VLOOKUP($C57,'YTD Scores'!$AN$2:$BC$201,M$2,FALSE)&gt;0,VLOOKUP($C57,'YTD Scores'!$AN$2:$BC$201,M$2,FALSE),""),"")</f>
        <v/>
      </c>
      <c r="N57" s="96" t="str">
        <f>IF($C57&gt;0,IF(VLOOKUP($C57,'YTD Scores'!$AN$2:$BC$201,N$2,FALSE)&gt;0,VLOOKUP($C57,'YTD Scores'!$AN$2:$BC$201,N$2,FALSE),""),"")</f>
        <v/>
      </c>
      <c r="O57" s="96" t="str">
        <f>IF($C57&gt;0,IF(VLOOKUP($C57,'YTD Scores'!$AN$2:$BC$201,O$2,FALSE)&gt;0,VLOOKUP($C57,'YTD Scores'!$AN$2:$BC$201,O$2,FALSE),""),"")</f>
        <v/>
      </c>
      <c r="P57" s="96" t="str">
        <f>IF($C57&gt;0,IF(VLOOKUP($C57,'YTD Scores'!$AN$2:$BC$201,P$2,FALSE)&gt;0,VLOOKUP($C57,'YTD Scores'!$AN$2:$BC$201,P$2,FALSE),""),"")</f>
        <v/>
      </c>
      <c r="Q57" s="96" t="str">
        <f>IF($C57&gt;0,IF(VLOOKUP($C57,'YTD Scores'!$AN$2:$BC$201,Q$2,FALSE)&gt;0,VLOOKUP($C57,'YTD Scores'!$AN$2:$BC$201,Q$2,FALSE),""),"")</f>
        <v/>
      </c>
      <c r="R57" s="96" t="str">
        <f>IF($C57&gt;0,IF(VLOOKUP($C57,'YTD Scores'!$AN$2:$BD$201,R$2,FALSE)&gt;0,VLOOKUP($C57,'YTD Scores'!$AN$2:$BD$201,R$2,FALSE),""),"")</f>
        <v/>
      </c>
    </row>
    <row r="58" spans="1:18" s="22" customFormat="1" ht="10.95" customHeight="1" x14ac:dyDescent="0.25">
      <c r="A58" s="22">
        <f t="shared" si="5"/>
        <v>55</v>
      </c>
      <c r="B58" s="95" t="str">
        <f t="shared" si="2"/>
        <v/>
      </c>
      <c r="C58" s="96">
        <f>IF(LARGE('YTD Scores'!AN$2:AN$201,A58)&gt;0.99,LARGE('YTD Scores'!AN$2:AN$201,A58),0)</f>
        <v>0</v>
      </c>
      <c r="D58" s="23"/>
      <c r="E58" s="22" t="str">
        <f>IF(C58&gt;0,VLOOKUP(C58,'YTD Scores'!AN$2:AQ$201,4,FALSE),"")</f>
        <v/>
      </c>
      <c r="F58" s="96" t="str">
        <f>IF($C58&gt;0,IF(VLOOKUP($C58,'YTD Scores'!$AN$2:$BC$201,F$2,FALSE)&gt;0,VLOOKUP($C58,'YTD Scores'!$AN$2:$BC$201,F$2,FALSE),""),"")</f>
        <v/>
      </c>
      <c r="G58" s="96" t="str">
        <f>IF($C58&gt;0,IF(VLOOKUP($C58,'YTD Scores'!$AN$2:$BC$201,G$2,FALSE)&gt;0,VLOOKUP($C58,'YTD Scores'!$AN$2:$BC$201,G$2,FALSE),""),"")</f>
        <v/>
      </c>
      <c r="H58" s="96" t="str">
        <f>IF($C58&gt;0,IF(VLOOKUP($C58,'YTD Scores'!$AN$2:$BC$201,H$2,FALSE)&gt;0,VLOOKUP($C58,'YTD Scores'!$AN$2:$BC$201,H$2,FALSE),""),"")</f>
        <v/>
      </c>
      <c r="I58" s="96" t="str">
        <f>IF($C58&gt;0,IF(VLOOKUP($C58,'YTD Scores'!$AN$2:$BC$201,I$2,FALSE)&gt;0,VLOOKUP($C58,'YTD Scores'!$AN$2:$BC$201,I$2,FALSE),""),"")</f>
        <v/>
      </c>
      <c r="J58" s="96" t="str">
        <f>IF($C58&gt;0,IF(VLOOKUP($C58,'YTD Scores'!$AN$2:$BC$201,J$2,FALSE)&gt;0,VLOOKUP($C58,'YTD Scores'!$AN$2:$BC$201,J$2,FALSE),""),"")</f>
        <v/>
      </c>
      <c r="K58" s="96" t="str">
        <f>IF($C58&gt;0,IF(VLOOKUP($C58,'YTD Scores'!$AN$2:$BC$201,K$2,FALSE)&gt;0,VLOOKUP($C58,'YTD Scores'!$AN$2:$BC$201,K$2,FALSE),""),"")</f>
        <v/>
      </c>
      <c r="L58" s="96" t="str">
        <f>IF($C58&gt;0,IF(VLOOKUP($C58,'YTD Scores'!$AN$2:$BC$201,L$2,FALSE)&gt;0,VLOOKUP($C58,'YTD Scores'!$AN$2:$BC$201,L$2,FALSE),""),"")</f>
        <v/>
      </c>
      <c r="M58" s="96" t="str">
        <f>IF($C58&gt;0,IF(VLOOKUP($C58,'YTD Scores'!$AN$2:$BC$201,M$2,FALSE)&gt;0,VLOOKUP($C58,'YTD Scores'!$AN$2:$BC$201,M$2,FALSE),""),"")</f>
        <v/>
      </c>
      <c r="N58" s="96" t="str">
        <f>IF($C58&gt;0,IF(VLOOKUP($C58,'YTD Scores'!$AN$2:$BC$201,N$2,FALSE)&gt;0,VLOOKUP($C58,'YTD Scores'!$AN$2:$BC$201,N$2,FALSE),""),"")</f>
        <v/>
      </c>
      <c r="O58" s="96" t="str">
        <f>IF($C58&gt;0,IF(VLOOKUP($C58,'YTD Scores'!$AN$2:$BC$201,O$2,FALSE)&gt;0,VLOOKUP($C58,'YTD Scores'!$AN$2:$BC$201,O$2,FALSE),""),"")</f>
        <v/>
      </c>
      <c r="P58" s="96" t="str">
        <f>IF($C58&gt;0,IF(VLOOKUP($C58,'YTD Scores'!$AN$2:$BC$201,P$2,FALSE)&gt;0,VLOOKUP($C58,'YTD Scores'!$AN$2:$BC$201,P$2,FALSE),""),"")</f>
        <v/>
      </c>
      <c r="Q58" s="96" t="str">
        <f>IF($C58&gt;0,IF(VLOOKUP($C58,'YTD Scores'!$AN$2:$BC$201,Q$2,FALSE)&gt;0,VLOOKUP($C58,'YTD Scores'!$AN$2:$BC$201,Q$2,FALSE),""),"")</f>
        <v/>
      </c>
      <c r="R58" s="96" t="str">
        <f>IF($C58&gt;0,IF(VLOOKUP($C58,'YTD Scores'!$AN$2:$BD$201,R$2,FALSE)&gt;0,VLOOKUP($C58,'YTD Scores'!$AN$2:$BD$201,R$2,FALSE),""),"")</f>
        <v/>
      </c>
    </row>
    <row r="59" spans="1:18" s="22" customFormat="1" ht="10.95" customHeight="1" x14ac:dyDescent="0.25">
      <c r="A59" s="22">
        <f t="shared" si="5"/>
        <v>56</v>
      </c>
      <c r="B59" s="95" t="str">
        <f t="shared" si="2"/>
        <v/>
      </c>
      <c r="C59" s="96">
        <f>IF(LARGE('YTD Scores'!AN$2:AN$201,A59)&gt;0.99,LARGE('YTD Scores'!AN$2:AN$201,A59),0)</f>
        <v>0</v>
      </c>
      <c r="D59" s="23"/>
      <c r="E59" s="22" t="str">
        <f>IF(C59&gt;0,VLOOKUP(C59,'YTD Scores'!AN$2:AQ$201,4,FALSE),"")</f>
        <v/>
      </c>
      <c r="F59" s="96" t="str">
        <f>IF($C59&gt;0,IF(VLOOKUP($C59,'YTD Scores'!$AN$2:$BC$201,F$2,FALSE)&gt;0,VLOOKUP($C59,'YTD Scores'!$AN$2:$BC$201,F$2,FALSE),""),"")</f>
        <v/>
      </c>
      <c r="G59" s="96" t="str">
        <f>IF($C59&gt;0,IF(VLOOKUP($C59,'YTD Scores'!$AN$2:$BC$201,G$2,FALSE)&gt;0,VLOOKUP($C59,'YTD Scores'!$AN$2:$BC$201,G$2,FALSE),""),"")</f>
        <v/>
      </c>
      <c r="H59" s="96" t="str">
        <f>IF($C59&gt;0,IF(VLOOKUP($C59,'YTD Scores'!$AN$2:$BC$201,H$2,FALSE)&gt;0,VLOOKUP($C59,'YTD Scores'!$AN$2:$BC$201,H$2,FALSE),""),"")</f>
        <v/>
      </c>
      <c r="I59" s="96" t="str">
        <f>IF($C59&gt;0,IF(VLOOKUP($C59,'YTD Scores'!$AN$2:$BC$201,I$2,FALSE)&gt;0,VLOOKUP($C59,'YTD Scores'!$AN$2:$BC$201,I$2,FALSE),""),"")</f>
        <v/>
      </c>
      <c r="J59" s="96" t="str">
        <f>IF($C59&gt;0,IF(VLOOKUP($C59,'YTD Scores'!$AN$2:$BC$201,J$2,FALSE)&gt;0,VLOOKUP($C59,'YTD Scores'!$AN$2:$BC$201,J$2,FALSE),""),"")</f>
        <v/>
      </c>
      <c r="K59" s="96" t="str">
        <f>IF($C59&gt;0,IF(VLOOKUP($C59,'YTD Scores'!$AN$2:$BC$201,K$2,FALSE)&gt;0,VLOOKUP($C59,'YTD Scores'!$AN$2:$BC$201,K$2,FALSE),""),"")</f>
        <v/>
      </c>
      <c r="L59" s="96" t="str">
        <f>IF($C59&gt;0,IF(VLOOKUP($C59,'YTD Scores'!$AN$2:$BC$201,L$2,FALSE)&gt;0,VLOOKUP($C59,'YTD Scores'!$AN$2:$BC$201,L$2,FALSE),""),"")</f>
        <v/>
      </c>
      <c r="M59" s="96" t="str">
        <f>IF($C59&gt;0,IF(VLOOKUP($C59,'YTD Scores'!$AN$2:$BC$201,M$2,FALSE)&gt;0,VLOOKUP($C59,'YTD Scores'!$AN$2:$BC$201,M$2,FALSE),""),"")</f>
        <v/>
      </c>
      <c r="N59" s="96" t="str">
        <f>IF($C59&gt;0,IF(VLOOKUP($C59,'YTD Scores'!$AN$2:$BC$201,N$2,FALSE)&gt;0,VLOOKUP($C59,'YTD Scores'!$AN$2:$BC$201,N$2,FALSE),""),"")</f>
        <v/>
      </c>
      <c r="O59" s="96" t="str">
        <f>IF($C59&gt;0,IF(VLOOKUP($C59,'YTD Scores'!$AN$2:$BC$201,O$2,FALSE)&gt;0,VLOOKUP($C59,'YTD Scores'!$AN$2:$BC$201,O$2,FALSE),""),"")</f>
        <v/>
      </c>
      <c r="P59" s="96" t="str">
        <f>IF($C59&gt;0,IF(VLOOKUP($C59,'YTD Scores'!$AN$2:$BC$201,P$2,FALSE)&gt;0,VLOOKUP($C59,'YTD Scores'!$AN$2:$BC$201,P$2,FALSE),""),"")</f>
        <v/>
      </c>
      <c r="Q59" s="96" t="str">
        <f>IF($C59&gt;0,IF(VLOOKUP($C59,'YTD Scores'!$AN$2:$BC$201,Q$2,FALSE)&gt;0,VLOOKUP($C59,'YTD Scores'!$AN$2:$BC$201,Q$2,FALSE),""),"")</f>
        <v/>
      </c>
      <c r="R59" s="96" t="str">
        <f>IF($C59&gt;0,IF(VLOOKUP($C59,'YTD Scores'!$AN$2:$BD$201,R$2,FALSE)&gt;0,VLOOKUP($C59,'YTD Scores'!$AN$2:$BD$201,R$2,FALSE),""),"")</f>
        <v/>
      </c>
    </row>
    <row r="60" spans="1:18" s="22" customFormat="1" ht="10.95" customHeight="1" x14ac:dyDescent="0.25">
      <c r="A60" s="22">
        <f t="shared" si="5"/>
        <v>57</v>
      </c>
      <c r="B60" s="95" t="str">
        <f t="shared" si="2"/>
        <v/>
      </c>
      <c r="C60" s="96">
        <f>IF(LARGE('YTD Scores'!AN$2:AN$201,A60)&gt;0.99,LARGE('YTD Scores'!AN$2:AN$201,A60),0)</f>
        <v>0</v>
      </c>
      <c r="D60" s="23"/>
      <c r="E60" s="22" t="str">
        <f>IF(C60&gt;0,VLOOKUP(C60,'YTD Scores'!AN$2:AQ$201,4,FALSE),"")</f>
        <v/>
      </c>
      <c r="F60" s="96" t="str">
        <f>IF($C60&gt;0,IF(VLOOKUP($C60,'YTD Scores'!$AN$2:$BC$201,F$2,FALSE)&gt;0,VLOOKUP($C60,'YTD Scores'!$AN$2:$BC$201,F$2,FALSE),""),"")</f>
        <v/>
      </c>
      <c r="G60" s="96" t="str">
        <f>IF($C60&gt;0,IF(VLOOKUP($C60,'YTD Scores'!$AN$2:$BC$201,G$2,FALSE)&gt;0,VLOOKUP($C60,'YTD Scores'!$AN$2:$BC$201,G$2,FALSE),""),"")</f>
        <v/>
      </c>
      <c r="H60" s="96" t="str">
        <f>IF($C60&gt;0,IF(VLOOKUP($C60,'YTD Scores'!$AN$2:$BC$201,H$2,FALSE)&gt;0,VLOOKUP($C60,'YTD Scores'!$AN$2:$BC$201,H$2,FALSE),""),"")</f>
        <v/>
      </c>
      <c r="I60" s="96" t="str">
        <f>IF($C60&gt;0,IF(VLOOKUP($C60,'YTD Scores'!$AN$2:$BC$201,I$2,FALSE)&gt;0,VLOOKUP($C60,'YTD Scores'!$AN$2:$BC$201,I$2,FALSE),""),"")</f>
        <v/>
      </c>
      <c r="J60" s="96" t="str">
        <f>IF($C60&gt;0,IF(VLOOKUP($C60,'YTD Scores'!$AN$2:$BC$201,J$2,FALSE)&gt;0,VLOOKUP($C60,'YTD Scores'!$AN$2:$BC$201,J$2,FALSE),""),"")</f>
        <v/>
      </c>
      <c r="K60" s="96" t="str">
        <f>IF($C60&gt;0,IF(VLOOKUP($C60,'YTD Scores'!$AN$2:$BC$201,K$2,FALSE)&gt;0,VLOOKUP($C60,'YTD Scores'!$AN$2:$BC$201,K$2,FALSE),""),"")</f>
        <v/>
      </c>
      <c r="L60" s="96" t="str">
        <f>IF($C60&gt;0,IF(VLOOKUP($C60,'YTD Scores'!$AN$2:$BC$201,L$2,FALSE)&gt;0,VLOOKUP($C60,'YTD Scores'!$AN$2:$BC$201,L$2,FALSE),""),"")</f>
        <v/>
      </c>
      <c r="M60" s="96" t="str">
        <f>IF($C60&gt;0,IF(VLOOKUP($C60,'YTD Scores'!$AN$2:$BC$201,M$2,FALSE)&gt;0,VLOOKUP($C60,'YTD Scores'!$AN$2:$BC$201,M$2,FALSE),""),"")</f>
        <v/>
      </c>
      <c r="N60" s="96" t="str">
        <f>IF($C60&gt;0,IF(VLOOKUP($C60,'YTD Scores'!$AN$2:$BC$201,N$2,FALSE)&gt;0,VLOOKUP($C60,'YTD Scores'!$AN$2:$BC$201,N$2,FALSE),""),"")</f>
        <v/>
      </c>
      <c r="O60" s="96" t="str">
        <f>IF($C60&gt;0,IF(VLOOKUP($C60,'YTD Scores'!$AN$2:$BC$201,O$2,FALSE)&gt;0,VLOOKUP($C60,'YTD Scores'!$AN$2:$BC$201,O$2,FALSE),""),"")</f>
        <v/>
      </c>
      <c r="P60" s="96" t="str">
        <f>IF($C60&gt;0,IF(VLOOKUP($C60,'YTD Scores'!$AN$2:$BC$201,P$2,FALSE)&gt;0,VLOOKUP($C60,'YTD Scores'!$AN$2:$BC$201,P$2,FALSE),""),"")</f>
        <v/>
      </c>
      <c r="Q60" s="96" t="str">
        <f>IF($C60&gt;0,IF(VLOOKUP($C60,'YTD Scores'!$AN$2:$BC$201,Q$2,FALSE)&gt;0,VLOOKUP($C60,'YTD Scores'!$AN$2:$BC$201,Q$2,FALSE),""),"")</f>
        <v/>
      </c>
      <c r="R60" s="96" t="str">
        <f>IF($C60&gt;0,IF(VLOOKUP($C60,'YTD Scores'!$AN$2:$BD$201,R$2,FALSE)&gt;0,VLOOKUP($C60,'YTD Scores'!$AN$2:$BD$201,R$2,FALSE),""),"")</f>
        <v/>
      </c>
    </row>
    <row r="61" spans="1:18" s="22" customFormat="1" ht="10.95" customHeight="1" x14ac:dyDescent="0.25">
      <c r="A61" s="22">
        <f t="shared" si="5"/>
        <v>58</v>
      </c>
      <c r="B61" s="95" t="str">
        <f t="shared" si="2"/>
        <v/>
      </c>
      <c r="C61" s="96">
        <f>IF(LARGE('YTD Scores'!AN$2:AN$201,A61)&gt;0.99,LARGE('YTD Scores'!AN$2:AN$201,A61),0)</f>
        <v>0</v>
      </c>
      <c r="D61" s="23"/>
      <c r="E61" s="22" t="str">
        <f>IF(C61&gt;0,VLOOKUP(C61,'YTD Scores'!AN$2:AQ$201,4,FALSE),"")</f>
        <v/>
      </c>
      <c r="F61" s="96" t="str">
        <f>IF($C61&gt;0,IF(VLOOKUP($C61,'YTD Scores'!$AN$2:$BC$201,F$2,FALSE)&gt;0,VLOOKUP($C61,'YTD Scores'!$AN$2:$BC$201,F$2,FALSE),""),"")</f>
        <v/>
      </c>
      <c r="G61" s="96" t="str">
        <f>IF($C61&gt;0,IF(VLOOKUP($C61,'YTD Scores'!$AN$2:$BC$201,G$2,FALSE)&gt;0,VLOOKUP($C61,'YTD Scores'!$AN$2:$BC$201,G$2,FALSE),""),"")</f>
        <v/>
      </c>
      <c r="H61" s="96" t="str">
        <f>IF($C61&gt;0,IF(VLOOKUP($C61,'YTD Scores'!$AN$2:$BC$201,H$2,FALSE)&gt;0,VLOOKUP($C61,'YTD Scores'!$AN$2:$BC$201,H$2,FALSE),""),"")</f>
        <v/>
      </c>
      <c r="I61" s="96" t="str">
        <f>IF($C61&gt;0,IF(VLOOKUP($C61,'YTD Scores'!$AN$2:$BC$201,I$2,FALSE)&gt;0,VLOOKUP($C61,'YTD Scores'!$AN$2:$BC$201,I$2,FALSE),""),"")</f>
        <v/>
      </c>
      <c r="J61" s="96" t="str">
        <f>IF($C61&gt;0,IF(VLOOKUP($C61,'YTD Scores'!$AN$2:$BC$201,J$2,FALSE)&gt;0,VLOOKUP($C61,'YTD Scores'!$AN$2:$BC$201,J$2,FALSE),""),"")</f>
        <v/>
      </c>
      <c r="K61" s="96" t="str">
        <f>IF($C61&gt;0,IF(VLOOKUP($C61,'YTD Scores'!$AN$2:$BC$201,K$2,FALSE)&gt;0,VLOOKUP($C61,'YTD Scores'!$AN$2:$BC$201,K$2,FALSE),""),"")</f>
        <v/>
      </c>
      <c r="L61" s="96" t="str">
        <f>IF($C61&gt;0,IF(VLOOKUP($C61,'YTD Scores'!$AN$2:$BC$201,L$2,FALSE)&gt;0,VLOOKUP($C61,'YTD Scores'!$AN$2:$BC$201,L$2,FALSE),""),"")</f>
        <v/>
      </c>
      <c r="M61" s="96" t="str">
        <f>IF($C61&gt;0,IF(VLOOKUP($C61,'YTD Scores'!$AN$2:$BC$201,M$2,FALSE)&gt;0,VLOOKUP($C61,'YTD Scores'!$AN$2:$BC$201,M$2,FALSE),""),"")</f>
        <v/>
      </c>
      <c r="N61" s="96" t="str">
        <f>IF($C61&gt;0,IF(VLOOKUP($C61,'YTD Scores'!$AN$2:$BC$201,N$2,FALSE)&gt;0,VLOOKUP($C61,'YTD Scores'!$AN$2:$BC$201,N$2,FALSE),""),"")</f>
        <v/>
      </c>
      <c r="O61" s="96" t="str">
        <f>IF($C61&gt;0,IF(VLOOKUP($C61,'YTD Scores'!$AN$2:$BC$201,O$2,FALSE)&gt;0,VLOOKUP($C61,'YTD Scores'!$AN$2:$BC$201,O$2,FALSE),""),"")</f>
        <v/>
      </c>
      <c r="P61" s="96" t="str">
        <f>IF($C61&gt;0,IF(VLOOKUP($C61,'YTD Scores'!$AN$2:$BC$201,P$2,FALSE)&gt;0,VLOOKUP($C61,'YTD Scores'!$AN$2:$BC$201,P$2,FALSE),""),"")</f>
        <v/>
      </c>
      <c r="Q61" s="96" t="str">
        <f>IF($C61&gt;0,IF(VLOOKUP($C61,'YTD Scores'!$AN$2:$BC$201,Q$2,FALSE)&gt;0,VLOOKUP($C61,'YTD Scores'!$AN$2:$BC$201,Q$2,FALSE),""),"")</f>
        <v/>
      </c>
      <c r="R61" s="96" t="str">
        <f>IF($C61&gt;0,IF(VLOOKUP($C61,'YTD Scores'!$AN$2:$BD$201,R$2,FALSE)&gt;0,VLOOKUP($C61,'YTD Scores'!$AN$2:$BD$201,R$2,FALSE),""),"")</f>
        <v/>
      </c>
    </row>
    <row r="62" spans="1:18" s="22" customFormat="1" ht="10.95" customHeight="1" x14ac:dyDescent="0.25">
      <c r="A62" s="22">
        <f t="shared" si="5"/>
        <v>59</v>
      </c>
      <c r="B62" s="95" t="str">
        <f t="shared" si="2"/>
        <v/>
      </c>
      <c r="C62" s="96">
        <f>IF(LARGE('YTD Scores'!AN$2:AN$201,A62)&gt;0.99,LARGE('YTD Scores'!AN$2:AN$201,A62),0)</f>
        <v>0</v>
      </c>
      <c r="D62" s="23"/>
      <c r="E62" s="22" t="str">
        <f>IF(C62&gt;0,VLOOKUP(C62,'YTD Scores'!AN$2:AQ$201,4,FALSE),"")</f>
        <v/>
      </c>
      <c r="F62" s="96" t="str">
        <f>IF($C62&gt;0,IF(VLOOKUP($C62,'YTD Scores'!$AN$2:$BC$201,F$2,FALSE)&gt;0,VLOOKUP($C62,'YTD Scores'!$AN$2:$BC$201,F$2,FALSE),""),"")</f>
        <v/>
      </c>
      <c r="G62" s="96" t="str">
        <f>IF($C62&gt;0,IF(VLOOKUP($C62,'YTD Scores'!$AN$2:$BC$201,G$2,FALSE)&gt;0,VLOOKUP($C62,'YTD Scores'!$AN$2:$BC$201,G$2,FALSE),""),"")</f>
        <v/>
      </c>
      <c r="H62" s="96" t="str">
        <f>IF($C62&gt;0,IF(VLOOKUP($C62,'YTD Scores'!$AN$2:$BC$201,H$2,FALSE)&gt;0,VLOOKUP($C62,'YTD Scores'!$AN$2:$BC$201,H$2,FALSE),""),"")</f>
        <v/>
      </c>
      <c r="I62" s="96" t="str">
        <f>IF($C62&gt;0,IF(VLOOKUP($C62,'YTD Scores'!$AN$2:$BC$201,I$2,FALSE)&gt;0,VLOOKUP($C62,'YTD Scores'!$AN$2:$BC$201,I$2,FALSE),""),"")</f>
        <v/>
      </c>
      <c r="J62" s="96" t="str">
        <f>IF($C62&gt;0,IF(VLOOKUP($C62,'YTD Scores'!$AN$2:$BC$201,J$2,FALSE)&gt;0,VLOOKUP($C62,'YTD Scores'!$AN$2:$BC$201,J$2,FALSE),""),"")</f>
        <v/>
      </c>
      <c r="K62" s="96" t="str">
        <f>IF($C62&gt;0,IF(VLOOKUP($C62,'YTD Scores'!$AN$2:$BC$201,K$2,FALSE)&gt;0,VLOOKUP($C62,'YTD Scores'!$AN$2:$BC$201,K$2,FALSE),""),"")</f>
        <v/>
      </c>
      <c r="L62" s="96" t="str">
        <f>IF($C62&gt;0,IF(VLOOKUP($C62,'YTD Scores'!$AN$2:$BC$201,L$2,FALSE)&gt;0,VLOOKUP($C62,'YTD Scores'!$AN$2:$BC$201,L$2,FALSE),""),"")</f>
        <v/>
      </c>
      <c r="M62" s="96" t="str">
        <f>IF($C62&gt;0,IF(VLOOKUP($C62,'YTD Scores'!$AN$2:$BC$201,M$2,FALSE)&gt;0,VLOOKUP($C62,'YTD Scores'!$AN$2:$BC$201,M$2,FALSE),""),"")</f>
        <v/>
      </c>
      <c r="N62" s="96" t="str">
        <f>IF($C62&gt;0,IF(VLOOKUP($C62,'YTD Scores'!$AN$2:$BC$201,N$2,FALSE)&gt;0,VLOOKUP($C62,'YTD Scores'!$AN$2:$BC$201,N$2,FALSE),""),"")</f>
        <v/>
      </c>
      <c r="O62" s="96" t="str">
        <f>IF($C62&gt;0,IF(VLOOKUP($C62,'YTD Scores'!$AN$2:$BC$201,O$2,FALSE)&gt;0,VLOOKUP($C62,'YTD Scores'!$AN$2:$BC$201,O$2,FALSE),""),"")</f>
        <v/>
      </c>
      <c r="P62" s="96" t="str">
        <f>IF($C62&gt;0,IF(VLOOKUP($C62,'YTD Scores'!$AN$2:$BC$201,P$2,FALSE)&gt;0,VLOOKUP($C62,'YTD Scores'!$AN$2:$BC$201,P$2,FALSE),""),"")</f>
        <v/>
      </c>
      <c r="Q62" s="96" t="str">
        <f>IF($C62&gt;0,IF(VLOOKUP($C62,'YTD Scores'!$AN$2:$BC$201,Q$2,FALSE)&gt;0,VLOOKUP($C62,'YTD Scores'!$AN$2:$BC$201,Q$2,FALSE),""),"")</f>
        <v/>
      </c>
      <c r="R62" s="96" t="str">
        <f>IF($C62&gt;0,IF(VLOOKUP($C62,'YTD Scores'!$AN$2:$BD$201,R$2,FALSE)&gt;0,VLOOKUP($C62,'YTD Scores'!$AN$2:$BD$201,R$2,FALSE),""),"")</f>
        <v/>
      </c>
    </row>
    <row r="63" spans="1:18" s="22" customFormat="1" ht="10.95" customHeight="1" x14ac:dyDescent="0.25">
      <c r="A63" s="22">
        <f t="shared" si="5"/>
        <v>60</v>
      </c>
      <c r="B63" s="95" t="str">
        <f t="shared" si="2"/>
        <v/>
      </c>
      <c r="C63" s="96">
        <f>IF(LARGE('YTD Scores'!AN$2:AN$201,A63)&gt;0.99,LARGE('YTD Scores'!AN$2:AN$201,A63),0)</f>
        <v>0</v>
      </c>
      <c r="D63" s="23"/>
      <c r="E63" s="22" t="str">
        <f>IF(C63&gt;0,VLOOKUP(C63,'YTD Scores'!AN$2:AQ$201,4,FALSE),"")</f>
        <v/>
      </c>
      <c r="F63" s="96" t="str">
        <f>IF($C63&gt;0,IF(VLOOKUP($C63,'YTD Scores'!$AN$2:$BC$201,F$2,FALSE)&gt;0,VLOOKUP($C63,'YTD Scores'!$AN$2:$BC$201,F$2,FALSE),""),"")</f>
        <v/>
      </c>
      <c r="G63" s="96" t="str">
        <f>IF($C63&gt;0,IF(VLOOKUP($C63,'YTD Scores'!$AN$2:$BC$201,G$2,FALSE)&gt;0,VLOOKUP($C63,'YTD Scores'!$AN$2:$BC$201,G$2,FALSE),""),"")</f>
        <v/>
      </c>
      <c r="H63" s="96" t="str">
        <f>IF($C63&gt;0,IF(VLOOKUP($C63,'YTD Scores'!$AN$2:$BC$201,H$2,FALSE)&gt;0,VLOOKUP($C63,'YTD Scores'!$AN$2:$BC$201,H$2,FALSE),""),"")</f>
        <v/>
      </c>
      <c r="I63" s="96" t="str">
        <f>IF($C63&gt;0,IF(VLOOKUP($C63,'YTD Scores'!$AN$2:$BC$201,I$2,FALSE)&gt;0,VLOOKUP($C63,'YTD Scores'!$AN$2:$BC$201,I$2,FALSE),""),"")</f>
        <v/>
      </c>
      <c r="J63" s="96" t="str">
        <f>IF($C63&gt;0,IF(VLOOKUP($C63,'YTD Scores'!$AN$2:$BC$201,J$2,FALSE)&gt;0,VLOOKUP($C63,'YTD Scores'!$AN$2:$BC$201,J$2,FALSE),""),"")</f>
        <v/>
      </c>
      <c r="K63" s="96" t="str">
        <f>IF($C63&gt;0,IF(VLOOKUP($C63,'YTD Scores'!$AN$2:$BC$201,K$2,FALSE)&gt;0,VLOOKUP($C63,'YTD Scores'!$AN$2:$BC$201,K$2,FALSE),""),"")</f>
        <v/>
      </c>
      <c r="L63" s="96" t="str">
        <f>IF($C63&gt;0,IF(VLOOKUP($C63,'YTD Scores'!$AN$2:$BC$201,L$2,FALSE)&gt;0,VLOOKUP($C63,'YTD Scores'!$AN$2:$BC$201,L$2,FALSE),""),"")</f>
        <v/>
      </c>
      <c r="M63" s="96" t="str">
        <f>IF($C63&gt;0,IF(VLOOKUP($C63,'YTD Scores'!$AN$2:$BC$201,M$2,FALSE)&gt;0,VLOOKUP($C63,'YTD Scores'!$AN$2:$BC$201,M$2,FALSE),""),"")</f>
        <v/>
      </c>
      <c r="N63" s="96" t="str">
        <f>IF($C63&gt;0,IF(VLOOKUP($C63,'YTD Scores'!$AN$2:$BC$201,N$2,FALSE)&gt;0,VLOOKUP($C63,'YTD Scores'!$AN$2:$BC$201,N$2,FALSE),""),"")</f>
        <v/>
      </c>
      <c r="O63" s="96" t="str">
        <f>IF($C63&gt;0,IF(VLOOKUP($C63,'YTD Scores'!$AN$2:$BC$201,O$2,FALSE)&gt;0,VLOOKUP($C63,'YTD Scores'!$AN$2:$BC$201,O$2,FALSE),""),"")</f>
        <v/>
      </c>
      <c r="P63" s="96" t="str">
        <f>IF($C63&gt;0,IF(VLOOKUP($C63,'YTD Scores'!$AN$2:$BC$201,P$2,FALSE)&gt;0,VLOOKUP($C63,'YTD Scores'!$AN$2:$BC$201,P$2,FALSE),""),"")</f>
        <v/>
      </c>
      <c r="Q63" s="96" t="str">
        <f>IF($C63&gt;0,IF(VLOOKUP($C63,'YTD Scores'!$AN$2:$BC$201,Q$2,FALSE)&gt;0,VLOOKUP($C63,'YTD Scores'!$AN$2:$BC$201,Q$2,FALSE),""),"")</f>
        <v/>
      </c>
      <c r="R63" s="96" t="str">
        <f>IF($C63&gt;0,IF(VLOOKUP($C63,'YTD Scores'!$AN$2:$BD$201,R$2,FALSE)&gt;0,VLOOKUP($C63,'YTD Scores'!$AN$2:$BD$201,R$2,FALSE),""),"")</f>
        <v/>
      </c>
    </row>
    <row r="64" spans="1:18" s="22" customFormat="1" ht="10.95" customHeight="1" x14ac:dyDescent="0.25">
      <c r="A64" s="22">
        <f t="shared" si="5"/>
        <v>61</v>
      </c>
      <c r="B64" s="95" t="str">
        <f t="shared" si="2"/>
        <v/>
      </c>
      <c r="C64" s="96">
        <f>IF(LARGE('YTD Scores'!AN$2:AN$201,A64)&gt;0.99,LARGE('YTD Scores'!AN$2:AN$201,A64),0)</f>
        <v>0</v>
      </c>
      <c r="D64" s="23"/>
      <c r="E64" s="22" t="str">
        <f>IF(C64&gt;0,VLOOKUP(C64,'YTD Scores'!AN$2:AQ$201,4,FALSE),"")</f>
        <v/>
      </c>
      <c r="F64" s="96" t="str">
        <f>IF($C64&gt;0,IF(VLOOKUP($C64,'YTD Scores'!$AN$2:$BC$201,F$2,FALSE)&gt;0,VLOOKUP($C64,'YTD Scores'!$AN$2:$BC$201,F$2,FALSE),""),"")</f>
        <v/>
      </c>
      <c r="G64" s="96" t="str">
        <f>IF($C64&gt;0,IF(VLOOKUP($C64,'YTD Scores'!$AN$2:$BC$201,G$2,FALSE)&gt;0,VLOOKUP($C64,'YTD Scores'!$AN$2:$BC$201,G$2,FALSE),""),"")</f>
        <v/>
      </c>
      <c r="H64" s="96" t="str">
        <f>IF($C64&gt;0,IF(VLOOKUP($C64,'YTD Scores'!$AN$2:$BC$201,H$2,FALSE)&gt;0,VLOOKUP($C64,'YTD Scores'!$AN$2:$BC$201,H$2,FALSE),""),"")</f>
        <v/>
      </c>
      <c r="I64" s="96" t="str">
        <f>IF($C64&gt;0,IF(VLOOKUP($C64,'YTD Scores'!$AN$2:$BC$201,I$2,FALSE)&gt;0,VLOOKUP($C64,'YTD Scores'!$AN$2:$BC$201,I$2,FALSE),""),"")</f>
        <v/>
      </c>
      <c r="J64" s="96" t="str">
        <f>IF($C64&gt;0,IF(VLOOKUP($C64,'YTD Scores'!$AN$2:$BC$201,J$2,FALSE)&gt;0,VLOOKUP($C64,'YTD Scores'!$AN$2:$BC$201,J$2,FALSE),""),"")</f>
        <v/>
      </c>
      <c r="K64" s="96" t="str">
        <f>IF($C64&gt;0,IF(VLOOKUP($C64,'YTD Scores'!$AN$2:$BC$201,K$2,FALSE)&gt;0,VLOOKUP($C64,'YTD Scores'!$AN$2:$BC$201,K$2,FALSE),""),"")</f>
        <v/>
      </c>
      <c r="L64" s="96" t="str">
        <f>IF($C64&gt;0,IF(VLOOKUP($C64,'YTD Scores'!$AN$2:$BC$201,L$2,FALSE)&gt;0,VLOOKUP($C64,'YTD Scores'!$AN$2:$BC$201,L$2,FALSE),""),"")</f>
        <v/>
      </c>
      <c r="M64" s="96" t="str">
        <f>IF($C64&gt;0,IF(VLOOKUP($C64,'YTD Scores'!$AN$2:$BC$201,M$2,FALSE)&gt;0,VLOOKUP($C64,'YTD Scores'!$AN$2:$BC$201,M$2,FALSE),""),"")</f>
        <v/>
      </c>
      <c r="N64" s="96" t="str">
        <f>IF($C64&gt;0,IF(VLOOKUP($C64,'YTD Scores'!$AN$2:$BC$201,N$2,FALSE)&gt;0,VLOOKUP($C64,'YTD Scores'!$AN$2:$BC$201,N$2,FALSE),""),"")</f>
        <v/>
      </c>
      <c r="O64" s="96" t="str">
        <f>IF($C64&gt;0,IF(VLOOKUP($C64,'YTD Scores'!$AN$2:$BC$201,O$2,FALSE)&gt;0,VLOOKUP($C64,'YTD Scores'!$AN$2:$BC$201,O$2,FALSE),""),"")</f>
        <v/>
      </c>
      <c r="P64" s="96" t="str">
        <f>IF($C64&gt;0,IF(VLOOKUP($C64,'YTD Scores'!$AN$2:$BC$201,P$2,FALSE)&gt;0,VLOOKUP($C64,'YTD Scores'!$AN$2:$BC$201,P$2,FALSE),""),"")</f>
        <v/>
      </c>
      <c r="Q64" s="96" t="str">
        <f>IF($C64&gt;0,IF(VLOOKUP($C64,'YTD Scores'!$AN$2:$BC$201,Q$2,FALSE)&gt;0,VLOOKUP($C64,'YTD Scores'!$AN$2:$BC$201,Q$2,FALSE),""),"")</f>
        <v/>
      </c>
      <c r="R64" s="96" t="str">
        <f>IF($C64&gt;0,IF(VLOOKUP($C64,'YTD Scores'!$AN$2:$BD$201,R$2,FALSE)&gt;0,VLOOKUP($C64,'YTD Scores'!$AN$2:$BD$201,R$2,FALSE),""),"")</f>
        <v/>
      </c>
    </row>
    <row r="65" spans="1:18" s="22" customFormat="1" ht="10.95" customHeight="1" x14ac:dyDescent="0.25">
      <c r="A65" s="22">
        <f t="shared" si="5"/>
        <v>62</v>
      </c>
      <c r="B65" s="95" t="str">
        <f t="shared" si="2"/>
        <v/>
      </c>
      <c r="C65" s="96">
        <f>IF(LARGE('YTD Scores'!AN$2:AN$201,A65)&gt;0.99,LARGE('YTD Scores'!AN$2:AN$201,A65),0)</f>
        <v>0</v>
      </c>
      <c r="D65" s="23"/>
      <c r="E65" s="22" t="str">
        <f>IF(C65&gt;0,VLOOKUP(C65,'YTD Scores'!AN$2:AQ$201,4,FALSE),"")</f>
        <v/>
      </c>
      <c r="F65" s="96" t="str">
        <f>IF($C65&gt;0,IF(VLOOKUP($C65,'YTD Scores'!$AN$2:$BC$201,F$2,FALSE)&gt;0,VLOOKUP($C65,'YTD Scores'!$AN$2:$BC$201,F$2,FALSE),""),"")</f>
        <v/>
      </c>
      <c r="G65" s="96" t="str">
        <f>IF($C65&gt;0,IF(VLOOKUP($C65,'YTD Scores'!$AN$2:$BC$201,G$2,FALSE)&gt;0,VLOOKUP($C65,'YTD Scores'!$AN$2:$BC$201,G$2,FALSE),""),"")</f>
        <v/>
      </c>
      <c r="H65" s="96" t="str">
        <f>IF($C65&gt;0,IF(VLOOKUP($C65,'YTD Scores'!$AN$2:$BC$201,H$2,FALSE)&gt;0,VLOOKUP($C65,'YTD Scores'!$AN$2:$BC$201,H$2,FALSE),""),"")</f>
        <v/>
      </c>
      <c r="I65" s="96" t="str">
        <f>IF($C65&gt;0,IF(VLOOKUP($C65,'YTD Scores'!$AN$2:$BC$201,I$2,FALSE)&gt;0,VLOOKUP($C65,'YTD Scores'!$AN$2:$BC$201,I$2,FALSE),""),"")</f>
        <v/>
      </c>
      <c r="J65" s="96" t="str">
        <f>IF($C65&gt;0,IF(VLOOKUP($C65,'YTD Scores'!$AN$2:$BC$201,J$2,FALSE)&gt;0,VLOOKUP($C65,'YTD Scores'!$AN$2:$BC$201,J$2,FALSE),""),"")</f>
        <v/>
      </c>
      <c r="K65" s="96" t="str">
        <f>IF($C65&gt;0,IF(VLOOKUP($C65,'YTD Scores'!$AN$2:$BC$201,K$2,FALSE)&gt;0,VLOOKUP($C65,'YTD Scores'!$AN$2:$BC$201,K$2,FALSE),""),"")</f>
        <v/>
      </c>
      <c r="L65" s="96" t="str">
        <f>IF($C65&gt;0,IF(VLOOKUP($C65,'YTD Scores'!$AN$2:$BC$201,L$2,FALSE)&gt;0,VLOOKUP($C65,'YTD Scores'!$AN$2:$BC$201,L$2,FALSE),""),"")</f>
        <v/>
      </c>
      <c r="M65" s="96" t="str">
        <f>IF($C65&gt;0,IF(VLOOKUP($C65,'YTD Scores'!$AN$2:$BC$201,M$2,FALSE)&gt;0,VLOOKUP($C65,'YTD Scores'!$AN$2:$BC$201,M$2,FALSE),""),"")</f>
        <v/>
      </c>
      <c r="N65" s="96" t="str">
        <f>IF($C65&gt;0,IF(VLOOKUP($C65,'YTD Scores'!$AN$2:$BC$201,N$2,FALSE)&gt;0,VLOOKUP($C65,'YTD Scores'!$AN$2:$BC$201,N$2,FALSE),""),"")</f>
        <v/>
      </c>
      <c r="O65" s="96" t="str">
        <f>IF($C65&gt;0,IF(VLOOKUP($C65,'YTD Scores'!$AN$2:$BC$201,O$2,FALSE)&gt;0,VLOOKUP($C65,'YTD Scores'!$AN$2:$BC$201,O$2,FALSE),""),"")</f>
        <v/>
      </c>
      <c r="P65" s="96" t="str">
        <f>IF($C65&gt;0,IF(VLOOKUP($C65,'YTD Scores'!$AN$2:$BC$201,P$2,FALSE)&gt;0,VLOOKUP($C65,'YTD Scores'!$AN$2:$BC$201,P$2,FALSE),""),"")</f>
        <v/>
      </c>
      <c r="Q65" s="96" t="str">
        <f>IF($C65&gt;0,IF(VLOOKUP($C65,'YTD Scores'!$AN$2:$BC$201,Q$2,FALSE)&gt;0,VLOOKUP($C65,'YTD Scores'!$AN$2:$BC$201,Q$2,FALSE),""),"")</f>
        <v/>
      </c>
      <c r="R65" s="96" t="str">
        <f>IF($C65&gt;0,IF(VLOOKUP($C65,'YTD Scores'!$AN$2:$BD$201,R$2,FALSE)&gt;0,VLOOKUP($C65,'YTD Scores'!$AN$2:$BD$201,R$2,FALSE),""),"")</f>
        <v/>
      </c>
    </row>
    <row r="66" spans="1:18" s="22" customFormat="1" ht="10.95" customHeight="1" x14ac:dyDescent="0.25">
      <c r="A66" s="22">
        <f t="shared" si="5"/>
        <v>63</v>
      </c>
      <c r="B66" s="95" t="str">
        <f t="shared" si="2"/>
        <v/>
      </c>
      <c r="C66" s="96">
        <f>IF(LARGE('YTD Scores'!AN$2:AN$201,A66)&gt;0.99,LARGE('YTD Scores'!AN$2:AN$201,A66),0)</f>
        <v>0</v>
      </c>
      <c r="D66" s="23"/>
      <c r="E66" s="22" t="str">
        <f>IF(C66&gt;0,VLOOKUP(C66,'YTD Scores'!AN$2:AQ$201,4,FALSE),"")</f>
        <v/>
      </c>
      <c r="F66" s="96" t="str">
        <f>IF($C66&gt;0,IF(VLOOKUP($C66,'YTD Scores'!$AN$2:$BC$201,F$2,FALSE)&gt;0,VLOOKUP($C66,'YTD Scores'!$AN$2:$BC$201,F$2,FALSE),""),"")</f>
        <v/>
      </c>
      <c r="G66" s="96" t="str">
        <f>IF($C66&gt;0,IF(VLOOKUP($C66,'YTD Scores'!$AN$2:$BC$201,G$2,FALSE)&gt;0,VLOOKUP($C66,'YTD Scores'!$AN$2:$BC$201,G$2,FALSE),""),"")</f>
        <v/>
      </c>
      <c r="H66" s="96" t="str">
        <f>IF($C66&gt;0,IF(VLOOKUP($C66,'YTD Scores'!$AN$2:$BC$201,H$2,FALSE)&gt;0,VLOOKUP($C66,'YTD Scores'!$AN$2:$BC$201,H$2,FALSE),""),"")</f>
        <v/>
      </c>
      <c r="I66" s="96" t="str">
        <f>IF($C66&gt;0,IF(VLOOKUP($C66,'YTD Scores'!$AN$2:$BC$201,I$2,FALSE)&gt;0,VLOOKUP($C66,'YTD Scores'!$AN$2:$BC$201,I$2,FALSE),""),"")</f>
        <v/>
      </c>
      <c r="J66" s="96" t="str">
        <f>IF($C66&gt;0,IF(VLOOKUP($C66,'YTD Scores'!$AN$2:$BC$201,J$2,FALSE)&gt;0,VLOOKUP($C66,'YTD Scores'!$AN$2:$BC$201,J$2,FALSE),""),"")</f>
        <v/>
      </c>
      <c r="K66" s="96" t="str">
        <f>IF($C66&gt;0,IF(VLOOKUP($C66,'YTD Scores'!$AN$2:$BC$201,K$2,FALSE)&gt;0,VLOOKUP($C66,'YTD Scores'!$AN$2:$BC$201,K$2,FALSE),""),"")</f>
        <v/>
      </c>
      <c r="L66" s="96" t="str">
        <f>IF($C66&gt;0,IF(VLOOKUP($C66,'YTD Scores'!$AN$2:$BC$201,L$2,FALSE)&gt;0,VLOOKUP($C66,'YTD Scores'!$AN$2:$BC$201,L$2,FALSE),""),"")</f>
        <v/>
      </c>
      <c r="M66" s="96" t="str">
        <f>IF($C66&gt;0,IF(VLOOKUP($C66,'YTD Scores'!$AN$2:$BC$201,M$2,FALSE)&gt;0,VLOOKUP($C66,'YTD Scores'!$AN$2:$BC$201,M$2,FALSE),""),"")</f>
        <v/>
      </c>
      <c r="N66" s="96" t="str">
        <f>IF($C66&gt;0,IF(VLOOKUP($C66,'YTD Scores'!$AN$2:$BC$201,N$2,FALSE)&gt;0,VLOOKUP($C66,'YTD Scores'!$AN$2:$BC$201,N$2,FALSE),""),"")</f>
        <v/>
      </c>
      <c r="O66" s="96" t="str">
        <f>IF($C66&gt;0,IF(VLOOKUP($C66,'YTD Scores'!$AN$2:$BC$201,O$2,FALSE)&gt;0,VLOOKUP($C66,'YTD Scores'!$AN$2:$BC$201,O$2,FALSE),""),"")</f>
        <v/>
      </c>
      <c r="P66" s="96" t="str">
        <f>IF($C66&gt;0,IF(VLOOKUP($C66,'YTD Scores'!$AN$2:$BC$201,P$2,FALSE)&gt;0,VLOOKUP($C66,'YTD Scores'!$AN$2:$BC$201,P$2,FALSE),""),"")</f>
        <v/>
      </c>
      <c r="Q66" s="96" t="str">
        <f>IF($C66&gt;0,IF(VLOOKUP($C66,'YTD Scores'!$AN$2:$BC$201,Q$2,FALSE)&gt;0,VLOOKUP($C66,'YTD Scores'!$AN$2:$BC$201,Q$2,FALSE),""),"")</f>
        <v/>
      </c>
      <c r="R66" s="96" t="str">
        <f>IF($C66&gt;0,IF(VLOOKUP($C66,'YTD Scores'!$AN$2:$BD$201,R$2,FALSE)&gt;0,VLOOKUP($C66,'YTD Scores'!$AN$2:$BD$201,R$2,FALSE),""),"")</f>
        <v/>
      </c>
    </row>
    <row r="67" spans="1:18" ht="10.95" customHeight="1" x14ac:dyDescent="0.25">
      <c r="A67" s="1">
        <f t="shared" si="5"/>
        <v>64</v>
      </c>
      <c r="B67" s="32" t="str">
        <f t="shared" si="2"/>
        <v/>
      </c>
      <c r="C67" s="96">
        <f>IF(LARGE('YTD Scores'!AN$2:AN$201,A67)&gt;0.99,LARGE('YTD Scores'!AN$2:AN$201,A67),0)</f>
        <v>0</v>
      </c>
      <c r="E67" s="1" t="str">
        <f>IF(C67&gt;0,VLOOKUP(C67,'YTD Scores'!AN$2:AQ$201,4,FALSE),"")</f>
        <v/>
      </c>
      <c r="F67" s="94" t="str">
        <f>IF($C67&gt;0,IF(VLOOKUP($C67,'YTD Scores'!$AN$2:$BC$201,F$2,FALSE)&gt;0,VLOOKUP($C67,'YTD Scores'!$AN$2:$BC$201,F$2,FALSE),""),"")</f>
        <v/>
      </c>
      <c r="G67" s="94" t="str">
        <f>IF($C67&gt;0,IF(VLOOKUP($C67,'YTD Scores'!$AN$2:$BC$201,G$2,FALSE)&gt;0,VLOOKUP($C67,'YTD Scores'!$AN$2:$BC$201,G$2,FALSE),""),"")</f>
        <v/>
      </c>
      <c r="H67" s="94" t="str">
        <f>IF($C67&gt;0,IF(VLOOKUP($C67,'YTD Scores'!$AN$2:$BC$201,H$2,FALSE)&gt;0,VLOOKUP($C67,'YTD Scores'!$AN$2:$BC$201,H$2,FALSE),""),"")</f>
        <v/>
      </c>
      <c r="I67" s="94" t="str">
        <f>IF($C67&gt;0,IF(VLOOKUP($C67,'YTD Scores'!$AN$2:$BC$201,I$2,FALSE)&gt;0,VLOOKUP($C67,'YTD Scores'!$AN$2:$BC$201,I$2,FALSE),""),"")</f>
        <v/>
      </c>
      <c r="J67" s="94" t="str">
        <f>IF($C67&gt;0,IF(VLOOKUP($C67,'YTD Scores'!$AN$2:$BC$201,J$2,FALSE)&gt;0,VLOOKUP($C67,'YTD Scores'!$AN$2:$BC$201,J$2,FALSE),""),"")</f>
        <v/>
      </c>
      <c r="K67" s="94" t="str">
        <f>IF($C67&gt;0,IF(VLOOKUP($C67,'YTD Scores'!$AN$2:$BC$201,K$2,FALSE)&gt;0,VLOOKUP($C67,'YTD Scores'!$AN$2:$BC$201,K$2,FALSE),""),"")</f>
        <v/>
      </c>
      <c r="L67" s="94" t="str">
        <f>IF($C67&gt;0,IF(VLOOKUP($C67,'YTD Scores'!$AN$2:$BC$201,L$2,FALSE)&gt;0,VLOOKUP($C67,'YTD Scores'!$AN$2:$BC$201,L$2,FALSE),""),"")</f>
        <v/>
      </c>
      <c r="M67" s="94" t="str">
        <f>IF($C67&gt;0,IF(VLOOKUP($C67,'YTD Scores'!$AN$2:$BC$201,M$2,FALSE)&gt;0,VLOOKUP($C67,'YTD Scores'!$AN$2:$BC$201,M$2,FALSE),""),"")</f>
        <v/>
      </c>
      <c r="N67" s="94" t="str">
        <f>IF($C67&gt;0,IF(VLOOKUP($C67,'YTD Scores'!$AN$2:$BC$201,N$2,FALSE)&gt;0,VLOOKUP($C67,'YTD Scores'!$AN$2:$BC$201,N$2,FALSE),""),"")</f>
        <v/>
      </c>
      <c r="O67" s="94" t="str">
        <f>IF($C67&gt;0,IF(VLOOKUP($C67,'YTD Scores'!$AN$2:$BC$201,O$2,FALSE)&gt;0,VLOOKUP($C67,'YTD Scores'!$AN$2:$BC$201,O$2,FALSE),""),"")</f>
        <v/>
      </c>
      <c r="P67" s="94" t="str">
        <f>IF($C67&gt;0,IF(VLOOKUP($C67,'YTD Scores'!$AN$2:$BC$201,P$2,FALSE)&gt;0,VLOOKUP($C67,'YTD Scores'!$AN$2:$BC$201,P$2,FALSE),""),"")</f>
        <v/>
      </c>
      <c r="Q67" s="94" t="str">
        <f>IF($C67&gt;0,IF(VLOOKUP($C67,'YTD Scores'!$AN$2:$BC$201,Q$2,FALSE)&gt;0,VLOOKUP($C67,'YTD Scores'!$AN$2:$BC$201,Q$2,FALSE),""),"")</f>
        <v/>
      </c>
      <c r="R67" s="96" t="str">
        <f>IF($C67&gt;0,IF(VLOOKUP($C67,'YTD Scores'!$AN$2:$BD$201,R$2,FALSE)&gt;0,VLOOKUP($C67,'YTD Scores'!$AN$2:$BD$201,R$2,FALSE),""),"")</f>
        <v/>
      </c>
    </row>
    <row r="68" spans="1:18" ht="10.95" customHeight="1" x14ac:dyDescent="0.25">
      <c r="A68" s="1">
        <f t="shared" si="5"/>
        <v>65</v>
      </c>
      <c r="B68" s="32" t="str">
        <f t="shared" si="2"/>
        <v/>
      </c>
      <c r="C68" s="96">
        <f>IF(LARGE('YTD Scores'!AN$2:AN$201,A68)&gt;0.99,LARGE('YTD Scores'!AN$2:AN$201,A68),0)</f>
        <v>0</v>
      </c>
      <c r="E68" s="1" t="str">
        <f>IF(C68&gt;0,VLOOKUP(C68,'YTD Scores'!AN$2:AQ$201,4,FALSE),"")</f>
        <v/>
      </c>
      <c r="F68" s="94" t="str">
        <f>IF($C68&gt;0,IF(VLOOKUP($C68,'YTD Scores'!$AN$2:$BC$201,F$2,FALSE)&gt;0,VLOOKUP($C68,'YTD Scores'!$AN$2:$BC$201,F$2,FALSE),""),"")</f>
        <v/>
      </c>
      <c r="G68" s="94" t="str">
        <f>IF($C68&gt;0,IF(VLOOKUP($C68,'YTD Scores'!$AN$2:$BC$201,G$2,FALSE)&gt;0,VLOOKUP($C68,'YTD Scores'!$AN$2:$BC$201,G$2,FALSE),""),"")</f>
        <v/>
      </c>
      <c r="H68" s="94" t="str">
        <f>IF($C68&gt;0,IF(VLOOKUP($C68,'YTD Scores'!$AN$2:$BC$201,H$2,FALSE)&gt;0,VLOOKUP($C68,'YTD Scores'!$AN$2:$BC$201,H$2,FALSE),""),"")</f>
        <v/>
      </c>
      <c r="I68" s="94" t="str">
        <f>IF($C68&gt;0,IF(VLOOKUP($C68,'YTD Scores'!$AN$2:$BC$201,I$2,FALSE)&gt;0,VLOOKUP($C68,'YTD Scores'!$AN$2:$BC$201,I$2,FALSE),""),"")</f>
        <v/>
      </c>
      <c r="J68" s="94" t="str">
        <f>IF($C68&gt;0,IF(VLOOKUP($C68,'YTD Scores'!$AN$2:$BC$201,J$2,FALSE)&gt;0,VLOOKUP($C68,'YTD Scores'!$AN$2:$BC$201,J$2,FALSE),""),"")</f>
        <v/>
      </c>
      <c r="K68" s="94" t="str">
        <f>IF($C68&gt;0,IF(VLOOKUP($C68,'YTD Scores'!$AN$2:$BC$201,K$2,FALSE)&gt;0,VLOOKUP($C68,'YTD Scores'!$AN$2:$BC$201,K$2,FALSE),""),"")</f>
        <v/>
      </c>
      <c r="L68" s="94" t="str">
        <f>IF($C68&gt;0,IF(VLOOKUP($C68,'YTD Scores'!$AN$2:$BC$201,L$2,FALSE)&gt;0,VLOOKUP($C68,'YTD Scores'!$AN$2:$BC$201,L$2,FALSE),""),"")</f>
        <v/>
      </c>
      <c r="M68" s="94" t="str">
        <f>IF($C68&gt;0,IF(VLOOKUP($C68,'YTD Scores'!$AN$2:$BC$201,M$2,FALSE)&gt;0,VLOOKUP($C68,'YTD Scores'!$AN$2:$BC$201,M$2,FALSE),""),"")</f>
        <v/>
      </c>
      <c r="N68" s="94" t="str">
        <f>IF($C68&gt;0,IF(VLOOKUP($C68,'YTD Scores'!$AN$2:$BC$201,N$2,FALSE)&gt;0,VLOOKUP($C68,'YTD Scores'!$AN$2:$BC$201,N$2,FALSE),""),"")</f>
        <v/>
      </c>
      <c r="O68" s="94" t="str">
        <f>IF($C68&gt;0,IF(VLOOKUP($C68,'YTD Scores'!$AN$2:$BC$201,O$2,FALSE)&gt;0,VLOOKUP($C68,'YTD Scores'!$AN$2:$BC$201,O$2,FALSE),""),"")</f>
        <v/>
      </c>
      <c r="P68" s="94" t="str">
        <f>IF($C68&gt;0,IF(VLOOKUP($C68,'YTD Scores'!$AN$2:$BC$201,P$2,FALSE)&gt;0,VLOOKUP($C68,'YTD Scores'!$AN$2:$BC$201,P$2,FALSE),""),"")</f>
        <v/>
      </c>
      <c r="Q68" s="94" t="str">
        <f>IF($C68&gt;0,IF(VLOOKUP($C68,'YTD Scores'!$AN$2:$BC$201,Q$2,FALSE)&gt;0,VLOOKUP($C68,'YTD Scores'!$AN$2:$BC$201,Q$2,FALSE),""),"")</f>
        <v/>
      </c>
      <c r="R68" s="96" t="str">
        <f>IF($C68&gt;0,IF(VLOOKUP($C68,'YTD Scores'!$AN$2:$BD$201,R$2,FALSE)&gt;0,VLOOKUP($C68,'YTD Scores'!$AN$2:$BD$201,R$2,FALSE),""),"")</f>
        <v/>
      </c>
    </row>
    <row r="69" spans="1:18" ht="10.95" customHeight="1" x14ac:dyDescent="0.25">
      <c r="A69" s="1">
        <f t="shared" si="5"/>
        <v>66</v>
      </c>
      <c r="B69" s="32" t="str">
        <f t="shared" ref="B69:B132" si="6">IF(C69&gt;0,A69,"")</f>
        <v/>
      </c>
      <c r="C69" s="96">
        <f>IF(LARGE('YTD Scores'!AN$2:AN$201,A69)&gt;0.99,LARGE('YTD Scores'!AN$2:AN$201,A69),0)</f>
        <v>0</v>
      </c>
      <c r="E69" s="1" t="str">
        <f>IF(C69&gt;0,VLOOKUP(C69,'YTD Scores'!AN$2:AQ$201,4,FALSE),"")</f>
        <v/>
      </c>
      <c r="F69" s="94" t="str">
        <f>IF($C69&gt;0,IF(VLOOKUP($C69,'YTD Scores'!$AN$2:$BC$201,F$2,FALSE)&gt;0,VLOOKUP($C69,'YTD Scores'!$AN$2:$BC$201,F$2,FALSE),""),"")</f>
        <v/>
      </c>
      <c r="G69" s="94" t="str">
        <f>IF($C69&gt;0,IF(VLOOKUP($C69,'YTD Scores'!$AN$2:$BC$201,G$2,FALSE)&gt;0,VLOOKUP($C69,'YTD Scores'!$AN$2:$BC$201,G$2,FALSE),""),"")</f>
        <v/>
      </c>
      <c r="H69" s="94" t="str">
        <f>IF($C69&gt;0,IF(VLOOKUP($C69,'YTD Scores'!$AN$2:$BC$201,H$2,FALSE)&gt;0,VLOOKUP($C69,'YTD Scores'!$AN$2:$BC$201,H$2,FALSE),""),"")</f>
        <v/>
      </c>
      <c r="I69" s="94" t="str">
        <f>IF($C69&gt;0,IF(VLOOKUP($C69,'YTD Scores'!$AN$2:$BC$201,I$2,FALSE)&gt;0,VLOOKUP($C69,'YTD Scores'!$AN$2:$BC$201,I$2,FALSE),""),"")</f>
        <v/>
      </c>
      <c r="J69" s="94" t="str">
        <f>IF($C69&gt;0,IF(VLOOKUP($C69,'YTD Scores'!$AN$2:$BC$201,J$2,FALSE)&gt;0,VLOOKUP($C69,'YTD Scores'!$AN$2:$BC$201,J$2,FALSE),""),"")</f>
        <v/>
      </c>
      <c r="K69" s="94" t="str">
        <f>IF($C69&gt;0,IF(VLOOKUP($C69,'YTD Scores'!$AN$2:$BC$201,K$2,FALSE)&gt;0,VLOOKUP($C69,'YTD Scores'!$AN$2:$BC$201,K$2,FALSE),""),"")</f>
        <v/>
      </c>
      <c r="L69" s="94" t="str">
        <f>IF($C69&gt;0,IF(VLOOKUP($C69,'YTD Scores'!$AN$2:$BC$201,L$2,FALSE)&gt;0,VLOOKUP($C69,'YTD Scores'!$AN$2:$BC$201,L$2,FALSE),""),"")</f>
        <v/>
      </c>
      <c r="M69" s="94" t="str">
        <f>IF($C69&gt;0,IF(VLOOKUP($C69,'YTD Scores'!$AN$2:$BC$201,M$2,FALSE)&gt;0,VLOOKUP($C69,'YTD Scores'!$AN$2:$BC$201,M$2,FALSE),""),"")</f>
        <v/>
      </c>
      <c r="N69" s="94" t="str">
        <f>IF($C69&gt;0,IF(VLOOKUP($C69,'YTD Scores'!$AN$2:$BC$201,N$2,FALSE)&gt;0,VLOOKUP($C69,'YTD Scores'!$AN$2:$BC$201,N$2,FALSE),""),"")</f>
        <v/>
      </c>
      <c r="O69" s="94" t="str">
        <f>IF($C69&gt;0,IF(VLOOKUP($C69,'YTD Scores'!$AN$2:$BC$201,O$2,FALSE)&gt;0,VLOOKUP($C69,'YTD Scores'!$AN$2:$BC$201,O$2,FALSE),""),"")</f>
        <v/>
      </c>
      <c r="P69" s="94" t="str">
        <f>IF($C69&gt;0,IF(VLOOKUP($C69,'YTD Scores'!$AN$2:$BC$201,P$2,FALSE)&gt;0,VLOOKUP($C69,'YTD Scores'!$AN$2:$BC$201,P$2,FALSE),""),"")</f>
        <v/>
      </c>
      <c r="Q69" s="94" t="str">
        <f>IF($C69&gt;0,IF(VLOOKUP($C69,'YTD Scores'!$AN$2:$BC$201,Q$2,FALSE)&gt;0,VLOOKUP($C69,'YTD Scores'!$AN$2:$BC$201,Q$2,FALSE),""),"")</f>
        <v/>
      </c>
      <c r="R69" s="96" t="str">
        <f>IF($C69&gt;0,IF(VLOOKUP($C69,'YTD Scores'!$AN$2:$BD$201,R$2,FALSE)&gt;0,VLOOKUP($C69,'YTD Scores'!$AN$2:$BD$201,R$2,FALSE),""),"")</f>
        <v/>
      </c>
    </row>
    <row r="70" spans="1:18" ht="10.95" customHeight="1" x14ac:dyDescent="0.25">
      <c r="A70" s="1">
        <f t="shared" si="5"/>
        <v>67</v>
      </c>
      <c r="B70" s="32" t="str">
        <f t="shared" si="6"/>
        <v/>
      </c>
      <c r="C70" s="96">
        <f>IF(LARGE('YTD Scores'!AN$2:AN$201,A70)&gt;0.99,LARGE('YTD Scores'!AN$2:AN$201,A70),0)</f>
        <v>0</v>
      </c>
      <c r="E70" s="1" t="str">
        <f>IF(C70&gt;0,VLOOKUP(C70,'YTD Scores'!AN$2:AQ$201,4,FALSE),"")</f>
        <v/>
      </c>
      <c r="F70" s="94" t="str">
        <f>IF($C70&gt;0,IF(VLOOKUP($C70,'YTD Scores'!$AN$2:$BC$201,F$2,FALSE)&gt;0,VLOOKUP($C70,'YTD Scores'!$AN$2:$BC$201,F$2,FALSE),""),"")</f>
        <v/>
      </c>
      <c r="G70" s="94" t="str">
        <f>IF($C70&gt;0,IF(VLOOKUP($C70,'YTD Scores'!$AN$2:$BC$201,G$2,FALSE)&gt;0,VLOOKUP($C70,'YTD Scores'!$AN$2:$BC$201,G$2,FALSE),""),"")</f>
        <v/>
      </c>
      <c r="H70" s="94" t="str">
        <f>IF($C70&gt;0,IF(VLOOKUP($C70,'YTD Scores'!$AN$2:$BC$201,H$2,FALSE)&gt;0,VLOOKUP($C70,'YTD Scores'!$AN$2:$BC$201,H$2,FALSE),""),"")</f>
        <v/>
      </c>
      <c r="I70" s="94" t="str">
        <f>IF($C70&gt;0,IF(VLOOKUP($C70,'YTD Scores'!$AN$2:$BC$201,I$2,FALSE)&gt;0,VLOOKUP($C70,'YTD Scores'!$AN$2:$BC$201,I$2,FALSE),""),"")</f>
        <v/>
      </c>
      <c r="J70" s="94" t="str">
        <f>IF($C70&gt;0,IF(VLOOKUP($C70,'YTD Scores'!$AN$2:$BC$201,J$2,FALSE)&gt;0,VLOOKUP($C70,'YTD Scores'!$AN$2:$BC$201,J$2,FALSE),""),"")</f>
        <v/>
      </c>
      <c r="K70" s="94" t="str">
        <f>IF($C70&gt;0,IF(VLOOKUP($C70,'YTD Scores'!$AN$2:$BC$201,K$2,FALSE)&gt;0,VLOOKUP($C70,'YTD Scores'!$AN$2:$BC$201,K$2,FALSE),""),"")</f>
        <v/>
      </c>
      <c r="L70" s="94" t="str">
        <f>IF($C70&gt;0,IF(VLOOKUP($C70,'YTD Scores'!$AN$2:$BC$201,L$2,FALSE)&gt;0,VLOOKUP($C70,'YTD Scores'!$AN$2:$BC$201,L$2,FALSE),""),"")</f>
        <v/>
      </c>
      <c r="M70" s="94" t="str">
        <f>IF($C70&gt;0,IF(VLOOKUP($C70,'YTD Scores'!$AN$2:$BC$201,M$2,FALSE)&gt;0,VLOOKUP($C70,'YTD Scores'!$AN$2:$BC$201,M$2,FALSE),""),"")</f>
        <v/>
      </c>
      <c r="N70" s="94" t="str">
        <f>IF($C70&gt;0,IF(VLOOKUP($C70,'YTD Scores'!$AN$2:$BC$201,N$2,FALSE)&gt;0,VLOOKUP($C70,'YTD Scores'!$AN$2:$BC$201,N$2,FALSE),""),"")</f>
        <v/>
      </c>
      <c r="O70" s="94" t="str">
        <f>IF($C70&gt;0,IF(VLOOKUP($C70,'YTD Scores'!$AN$2:$BC$201,O$2,FALSE)&gt;0,VLOOKUP($C70,'YTD Scores'!$AN$2:$BC$201,O$2,FALSE),""),"")</f>
        <v/>
      </c>
      <c r="P70" s="94" t="str">
        <f>IF($C70&gt;0,IF(VLOOKUP($C70,'YTD Scores'!$AN$2:$BC$201,P$2,FALSE)&gt;0,VLOOKUP($C70,'YTD Scores'!$AN$2:$BC$201,P$2,FALSE),""),"")</f>
        <v/>
      </c>
      <c r="Q70" s="94" t="str">
        <f>IF($C70&gt;0,IF(VLOOKUP($C70,'YTD Scores'!$AN$2:$BC$201,Q$2,FALSE)&gt;0,VLOOKUP($C70,'YTD Scores'!$AN$2:$BC$201,Q$2,FALSE),""),"")</f>
        <v/>
      </c>
      <c r="R70" s="96" t="str">
        <f>IF($C70&gt;0,IF(VLOOKUP($C70,'YTD Scores'!$AN$2:$BD$201,R$2,FALSE)&gt;0,VLOOKUP($C70,'YTD Scores'!$AN$2:$BD$201,R$2,FALSE),""),"")</f>
        <v/>
      </c>
    </row>
    <row r="71" spans="1:18" ht="10.95" customHeight="1" x14ac:dyDescent="0.25">
      <c r="A71" s="1">
        <f t="shared" si="5"/>
        <v>68</v>
      </c>
      <c r="B71" s="32" t="str">
        <f t="shared" si="6"/>
        <v/>
      </c>
      <c r="C71" s="96">
        <f>IF(LARGE('YTD Scores'!AN$2:AN$201,A71)&gt;0.99,LARGE('YTD Scores'!AN$2:AN$201,A71),0)</f>
        <v>0</v>
      </c>
      <c r="E71" s="1" t="str">
        <f>IF(C71&gt;0,VLOOKUP(C71,'YTD Scores'!AN$2:AQ$201,4,FALSE),"")</f>
        <v/>
      </c>
      <c r="F71" s="94" t="str">
        <f>IF($C71&gt;0,IF(VLOOKUP($C71,'YTD Scores'!$AN$2:$BC$201,F$2,FALSE)&gt;0,VLOOKUP($C71,'YTD Scores'!$AN$2:$BC$201,F$2,FALSE),""),"")</f>
        <v/>
      </c>
      <c r="G71" s="94" t="str">
        <f>IF($C71&gt;0,IF(VLOOKUP($C71,'YTD Scores'!$AN$2:$BC$201,G$2,FALSE)&gt;0,VLOOKUP($C71,'YTD Scores'!$AN$2:$BC$201,G$2,FALSE),""),"")</f>
        <v/>
      </c>
      <c r="H71" s="94" t="str">
        <f>IF($C71&gt;0,IF(VLOOKUP($C71,'YTD Scores'!$AN$2:$BC$201,H$2,FALSE)&gt;0,VLOOKUP($C71,'YTD Scores'!$AN$2:$BC$201,H$2,FALSE),""),"")</f>
        <v/>
      </c>
      <c r="I71" s="94" t="str">
        <f>IF($C71&gt;0,IF(VLOOKUP($C71,'YTD Scores'!$AN$2:$BC$201,I$2,FALSE)&gt;0,VLOOKUP($C71,'YTD Scores'!$AN$2:$BC$201,I$2,FALSE),""),"")</f>
        <v/>
      </c>
      <c r="J71" s="94" t="str">
        <f>IF($C71&gt;0,IF(VLOOKUP($C71,'YTD Scores'!$AN$2:$BC$201,J$2,FALSE)&gt;0,VLOOKUP($C71,'YTD Scores'!$AN$2:$BC$201,J$2,FALSE),""),"")</f>
        <v/>
      </c>
      <c r="K71" s="94" t="str">
        <f>IF($C71&gt;0,IF(VLOOKUP($C71,'YTD Scores'!$AN$2:$BC$201,K$2,FALSE)&gt;0,VLOOKUP($C71,'YTD Scores'!$AN$2:$BC$201,K$2,FALSE),""),"")</f>
        <v/>
      </c>
      <c r="L71" s="94" t="str">
        <f>IF($C71&gt;0,IF(VLOOKUP($C71,'YTD Scores'!$AN$2:$BC$201,L$2,FALSE)&gt;0,VLOOKUP($C71,'YTD Scores'!$AN$2:$BC$201,L$2,FALSE),""),"")</f>
        <v/>
      </c>
      <c r="M71" s="94" t="str">
        <f>IF($C71&gt;0,IF(VLOOKUP($C71,'YTD Scores'!$AN$2:$BC$201,M$2,FALSE)&gt;0,VLOOKUP($C71,'YTD Scores'!$AN$2:$BC$201,M$2,FALSE),""),"")</f>
        <v/>
      </c>
      <c r="N71" s="94" t="str">
        <f>IF($C71&gt;0,IF(VLOOKUP($C71,'YTD Scores'!$AN$2:$BC$201,N$2,FALSE)&gt;0,VLOOKUP($C71,'YTD Scores'!$AN$2:$BC$201,N$2,FALSE),""),"")</f>
        <v/>
      </c>
      <c r="O71" s="94" t="str">
        <f>IF($C71&gt;0,IF(VLOOKUP($C71,'YTD Scores'!$AN$2:$BC$201,O$2,FALSE)&gt;0,VLOOKUP($C71,'YTD Scores'!$AN$2:$BC$201,O$2,FALSE),""),"")</f>
        <v/>
      </c>
      <c r="P71" s="94" t="str">
        <f>IF($C71&gt;0,IF(VLOOKUP($C71,'YTD Scores'!$AN$2:$BC$201,P$2,FALSE)&gt;0,VLOOKUP($C71,'YTD Scores'!$AN$2:$BC$201,P$2,FALSE),""),"")</f>
        <v/>
      </c>
      <c r="Q71" s="94" t="str">
        <f>IF($C71&gt;0,IF(VLOOKUP($C71,'YTD Scores'!$AN$2:$BC$201,Q$2,FALSE)&gt;0,VLOOKUP($C71,'YTD Scores'!$AN$2:$BC$201,Q$2,FALSE),""),"")</f>
        <v/>
      </c>
      <c r="R71" s="96" t="str">
        <f>IF($C71&gt;0,IF(VLOOKUP($C71,'YTD Scores'!$AN$2:$BD$201,R$2,FALSE)&gt;0,VLOOKUP($C71,'YTD Scores'!$AN$2:$BD$201,R$2,FALSE),""),"")</f>
        <v/>
      </c>
    </row>
    <row r="72" spans="1:18" ht="10.95" customHeight="1" x14ac:dyDescent="0.25">
      <c r="A72" s="1">
        <f t="shared" si="5"/>
        <v>69</v>
      </c>
      <c r="B72" s="32" t="str">
        <f t="shared" si="6"/>
        <v/>
      </c>
      <c r="C72" s="96">
        <f>IF(LARGE('YTD Scores'!AN$2:AN$201,A72)&gt;0.99,LARGE('YTD Scores'!AN$2:AN$201,A72),0)</f>
        <v>0</v>
      </c>
      <c r="E72" s="1" t="str">
        <f>IF(C72&gt;0,VLOOKUP(C72,'YTD Scores'!AN$2:AQ$201,4,FALSE),"")</f>
        <v/>
      </c>
      <c r="F72" s="94" t="str">
        <f>IF($C72&gt;0,IF(VLOOKUP($C72,'YTD Scores'!$AN$2:$BC$201,F$2,FALSE)&gt;0,VLOOKUP($C72,'YTD Scores'!$AN$2:$BC$201,F$2,FALSE),""),"")</f>
        <v/>
      </c>
      <c r="G72" s="94" t="str">
        <f>IF($C72&gt;0,IF(VLOOKUP($C72,'YTD Scores'!$AN$2:$BC$201,G$2,FALSE)&gt;0,VLOOKUP($C72,'YTD Scores'!$AN$2:$BC$201,G$2,FALSE),""),"")</f>
        <v/>
      </c>
      <c r="H72" s="94" t="str">
        <f>IF($C72&gt;0,IF(VLOOKUP($C72,'YTD Scores'!$AN$2:$BC$201,H$2,FALSE)&gt;0,VLOOKUP($C72,'YTD Scores'!$AN$2:$BC$201,H$2,FALSE),""),"")</f>
        <v/>
      </c>
      <c r="I72" s="94" t="str">
        <f>IF($C72&gt;0,IF(VLOOKUP($C72,'YTD Scores'!$AN$2:$BC$201,I$2,FALSE)&gt;0,VLOOKUP($C72,'YTD Scores'!$AN$2:$BC$201,I$2,FALSE),""),"")</f>
        <v/>
      </c>
      <c r="J72" s="94" t="str">
        <f>IF($C72&gt;0,IF(VLOOKUP($C72,'YTD Scores'!$AN$2:$BC$201,J$2,FALSE)&gt;0,VLOOKUP($C72,'YTD Scores'!$AN$2:$BC$201,J$2,FALSE),""),"")</f>
        <v/>
      </c>
      <c r="K72" s="94" t="str">
        <f>IF($C72&gt;0,IF(VLOOKUP($C72,'YTD Scores'!$AN$2:$BC$201,K$2,FALSE)&gt;0,VLOOKUP($C72,'YTD Scores'!$AN$2:$BC$201,K$2,FALSE),""),"")</f>
        <v/>
      </c>
      <c r="L72" s="94" t="str">
        <f>IF($C72&gt;0,IF(VLOOKUP($C72,'YTD Scores'!$AN$2:$BC$201,L$2,FALSE)&gt;0,VLOOKUP($C72,'YTD Scores'!$AN$2:$BC$201,L$2,FALSE),""),"")</f>
        <v/>
      </c>
      <c r="M72" s="94" t="str">
        <f>IF($C72&gt;0,IF(VLOOKUP($C72,'YTD Scores'!$AN$2:$BC$201,M$2,FALSE)&gt;0,VLOOKUP($C72,'YTD Scores'!$AN$2:$BC$201,M$2,FALSE),""),"")</f>
        <v/>
      </c>
      <c r="N72" s="94" t="str">
        <f>IF($C72&gt;0,IF(VLOOKUP($C72,'YTD Scores'!$AN$2:$BC$201,N$2,FALSE)&gt;0,VLOOKUP($C72,'YTD Scores'!$AN$2:$BC$201,N$2,FALSE),""),"")</f>
        <v/>
      </c>
      <c r="O72" s="94" t="str">
        <f>IF($C72&gt;0,IF(VLOOKUP($C72,'YTD Scores'!$AN$2:$BC$201,O$2,FALSE)&gt;0,VLOOKUP($C72,'YTD Scores'!$AN$2:$BC$201,O$2,FALSE),""),"")</f>
        <v/>
      </c>
      <c r="P72" s="94" t="str">
        <f>IF($C72&gt;0,IF(VLOOKUP($C72,'YTD Scores'!$AN$2:$BC$201,P$2,FALSE)&gt;0,VLOOKUP($C72,'YTD Scores'!$AN$2:$BC$201,P$2,FALSE),""),"")</f>
        <v/>
      </c>
      <c r="Q72" s="94" t="str">
        <f>IF($C72&gt;0,IF(VLOOKUP($C72,'YTD Scores'!$AN$2:$BC$201,Q$2,FALSE)&gt;0,VLOOKUP($C72,'YTD Scores'!$AN$2:$BC$201,Q$2,FALSE),""),"")</f>
        <v/>
      </c>
      <c r="R72" s="96" t="str">
        <f>IF($C72&gt;0,IF(VLOOKUP($C72,'YTD Scores'!$AN$2:$BD$201,R$2,FALSE)&gt;0,VLOOKUP($C72,'YTD Scores'!$AN$2:$BD$201,R$2,FALSE),""),"")</f>
        <v/>
      </c>
    </row>
    <row r="73" spans="1:18" ht="10.95" customHeight="1" x14ac:dyDescent="0.25">
      <c r="A73" s="1">
        <f t="shared" si="5"/>
        <v>70</v>
      </c>
      <c r="B73" s="32" t="str">
        <f t="shared" si="6"/>
        <v/>
      </c>
      <c r="C73" s="96">
        <f>IF(LARGE('YTD Scores'!AN$2:AN$201,A73)&gt;0.99,LARGE('YTD Scores'!AN$2:AN$201,A73),0)</f>
        <v>0</v>
      </c>
      <c r="E73" s="1" t="str">
        <f>IF(C73&gt;0,VLOOKUP(C73,'YTD Scores'!AN$2:AQ$201,4,FALSE),"")</f>
        <v/>
      </c>
      <c r="F73" s="94" t="str">
        <f>IF($C73&gt;0,IF(VLOOKUP($C73,'YTD Scores'!$AN$2:$BC$201,F$2,FALSE)&gt;0,VLOOKUP($C73,'YTD Scores'!$AN$2:$BC$201,F$2,FALSE),""),"")</f>
        <v/>
      </c>
      <c r="G73" s="94" t="str">
        <f>IF($C73&gt;0,IF(VLOOKUP($C73,'YTD Scores'!$AN$2:$BC$201,G$2,FALSE)&gt;0,VLOOKUP($C73,'YTD Scores'!$AN$2:$BC$201,G$2,FALSE),""),"")</f>
        <v/>
      </c>
      <c r="H73" s="94" t="str">
        <f>IF($C73&gt;0,IF(VLOOKUP($C73,'YTD Scores'!$AN$2:$BC$201,H$2,FALSE)&gt;0,VLOOKUP($C73,'YTD Scores'!$AN$2:$BC$201,H$2,FALSE),""),"")</f>
        <v/>
      </c>
      <c r="I73" s="94" t="str">
        <f>IF($C73&gt;0,IF(VLOOKUP($C73,'YTD Scores'!$AN$2:$BC$201,I$2,FALSE)&gt;0,VLOOKUP($C73,'YTD Scores'!$AN$2:$BC$201,I$2,FALSE),""),"")</f>
        <v/>
      </c>
      <c r="J73" s="94" t="str">
        <f>IF($C73&gt;0,IF(VLOOKUP($C73,'YTD Scores'!$AN$2:$BC$201,J$2,FALSE)&gt;0,VLOOKUP($C73,'YTD Scores'!$AN$2:$BC$201,J$2,FALSE),""),"")</f>
        <v/>
      </c>
      <c r="K73" s="94" t="str">
        <f>IF($C73&gt;0,IF(VLOOKUP($C73,'YTD Scores'!$AN$2:$BC$201,K$2,FALSE)&gt;0,VLOOKUP($C73,'YTD Scores'!$AN$2:$BC$201,K$2,FALSE),""),"")</f>
        <v/>
      </c>
      <c r="L73" s="94" t="str">
        <f>IF($C73&gt;0,IF(VLOOKUP($C73,'YTD Scores'!$AN$2:$BC$201,L$2,FALSE)&gt;0,VLOOKUP($C73,'YTD Scores'!$AN$2:$BC$201,L$2,FALSE),""),"")</f>
        <v/>
      </c>
      <c r="M73" s="94" t="str">
        <f>IF($C73&gt;0,IF(VLOOKUP($C73,'YTD Scores'!$AN$2:$BC$201,M$2,FALSE)&gt;0,VLOOKUP($C73,'YTD Scores'!$AN$2:$BC$201,M$2,FALSE),""),"")</f>
        <v/>
      </c>
      <c r="N73" s="94" t="str">
        <f>IF($C73&gt;0,IF(VLOOKUP($C73,'YTD Scores'!$AN$2:$BC$201,N$2,FALSE)&gt;0,VLOOKUP($C73,'YTD Scores'!$AN$2:$BC$201,N$2,FALSE),""),"")</f>
        <v/>
      </c>
      <c r="O73" s="94" t="str">
        <f>IF($C73&gt;0,IF(VLOOKUP($C73,'YTD Scores'!$AN$2:$BC$201,O$2,FALSE)&gt;0,VLOOKUP($C73,'YTD Scores'!$AN$2:$BC$201,O$2,FALSE),""),"")</f>
        <v/>
      </c>
      <c r="P73" s="94" t="str">
        <f>IF($C73&gt;0,IF(VLOOKUP($C73,'YTD Scores'!$AN$2:$BC$201,P$2,FALSE)&gt;0,VLOOKUP($C73,'YTD Scores'!$AN$2:$BC$201,P$2,FALSE),""),"")</f>
        <v/>
      </c>
      <c r="Q73" s="94" t="str">
        <f>IF($C73&gt;0,IF(VLOOKUP($C73,'YTD Scores'!$AN$2:$BC$201,Q$2,FALSE)&gt;0,VLOOKUP($C73,'YTD Scores'!$AN$2:$BC$201,Q$2,FALSE),""),"")</f>
        <v/>
      </c>
      <c r="R73" s="96" t="str">
        <f>IF($C73&gt;0,IF(VLOOKUP($C73,'YTD Scores'!$AN$2:$BD$201,R$2,FALSE)&gt;0,VLOOKUP($C73,'YTD Scores'!$AN$2:$BD$201,R$2,FALSE),""),"")</f>
        <v/>
      </c>
    </row>
    <row r="74" spans="1:18" ht="10.95" customHeight="1" x14ac:dyDescent="0.25">
      <c r="A74" s="1">
        <f t="shared" si="5"/>
        <v>71</v>
      </c>
      <c r="B74" s="32" t="str">
        <f t="shared" si="6"/>
        <v/>
      </c>
      <c r="C74" s="96">
        <f>IF(LARGE('YTD Scores'!AN$2:AN$201,A74)&gt;0.99,LARGE('YTD Scores'!AN$2:AN$201,A74),0)</f>
        <v>0</v>
      </c>
      <c r="E74" s="1" t="str">
        <f>IF(C74&gt;0,VLOOKUP(C74,'YTD Scores'!AN$2:AQ$201,4,FALSE),"")</f>
        <v/>
      </c>
      <c r="F74" s="94" t="str">
        <f>IF($C74&gt;0,IF(VLOOKUP($C74,'YTD Scores'!$AN$2:$BC$201,F$2,FALSE)&gt;0,VLOOKUP($C74,'YTD Scores'!$AN$2:$BC$201,F$2,FALSE),""),"")</f>
        <v/>
      </c>
      <c r="G74" s="94" t="str">
        <f>IF($C74&gt;0,IF(VLOOKUP($C74,'YTD Scores'!$AN$2:$BC$201,G$2,FALSE)&gt;0,VLOOKUP($C74,'YTD Scores'!$AN$2:$BC$201,G$2,FALSE),""),"")</f>
        <v/>
      </c>
      <c r="H74" s="94" t="str">
        <f>IF($C74&gt;0,IF(VLOOKUP($C74,'YTD Scores'!$AN$2:$BC$201,H$2,FALSE)&gt;0,VLOOKUP($C74,'YTD Scores'!$AN$2:$BC$201,H$2,FALSE),""),"")</f>
        <v/>
      </c>
      <c r="I74" s="94" t="str">
        <f>IF($C74&gt;0,IF(VLOOKUP($C74,'YTD Scores'!$AN$2:$BC$201,I$2,FALSE)&gt;0,VLOOKUP($C74,'YTD Scores'!$AN$2:$BC$201,I$2,FALSE),""),"")</f>
        <v/>
      </c>
      <c r="J74" s="94" t="str">
        <f>IF($C74&gt;0,IF(VLOOKUP($C74,'YTD Scores'!$AN$2:$BC$201,J$2,FALSE)&gt;0,VLOOKUP($C74,'YTD Scores'!$AN$2:$BC$201,J$2,FALSE),""),"")</f>
        <v/>
      </c>
      <c r="K74" s="94" t="str">
        <f>IF($C74&gt;0,IF(VLOOKUP($C74,'YTD Scores'!$AN$2:$BC$201,K$2,FALSE)&gt;0,VLOOKUP($C74,'YTD Scores'!$AN$2:$BC$201,K$2,FALSE),""),"")</f>
        <v/>
      </c>
      <c r="L74" s="94" t="str">
        <f>IF($C74&gt;0,IF(VLOOKUP($C74,'YTD Scores'!$AN$2:$BC$201,L$2,FALSE)&gt;0,VLOOKUP($C74,'YTD Scores'!$AN$2:$BC$201,L$2,FALSE),""),"")</f>
        <v/>
      </c>
      <c r="M74" s="94" t="str">
        <f>IF($C74&gt;0,IF(VLOOKUP($C74,'YTD Scores'!$AN$2:$BC$201,M$2,FALSE)&gt;0,VLOOKUP($C74,'YTD Scores'!$AN$2:$BC$201,M$2,FALSE),""),"")</f>
        <v/>
      </c>
      <c r="N74" s="94" t="str">
        <f>IF($C74&gt;0,IF(VLOOKUP($C74,'YTD Scores'!$AN$2:$BC$201,N$2,FALSE)&gt;0,VLOOKUP($C74,'YTD Scores'!$AN$2:$BC$201,N$2,FALSE),""),"")</f>
        <v/>
      </c>
      <c r="O74" s="94" t="str">
        <f>IF($C74&gt;0,IF(VLOOKUP($C74,'YTD Scores'!$AN$2:$BC$201,O$2,FALSE)&gt;0,VLOOKUP($C74,'YTD Scores'!$AN$2:$BC$201,O$2,FALSE),""),"")</f>
        <v/>
      </c>
      <c r="P74" s="94" t="str">
        <f>IF($C74&gt;0,IF(VLOOKUP($C74,'YTD Scores'!$AN$2:$BC$201,P$2,FALSE)&gt;0,VLOOKUP($C74,'YTD Scores'!$AN$2:$BC$201,P$2,FALSE),""),"")</f>
        <v/>
      </c>
      <c r="Q74" s="94" t="str">
        <f>IF($C74&gt;0,IF(VLOOKUP($C74,'YTD Scores'!$AN$2:$BC$201,Q$2,FALSE)&gt;0,VLOOKUP($C74,'YTD Scores'!$AN$2:$BC$201,Q$2,FALSE),""),"")</f>
        <v/>
      </c>
      <c r="R74" s="96" t="str">
        <f>IF($C74&gt;0,IF(VLOOKUP($C74,'YTD Scores'!$AN$2:$BD$201,R$2,FALSE)&gt;0,VLOOKUP($C74,'YTD Scores'!$AN$2:$BD$201,R$2,FALSE),""),"")</f>
        <v/>
      </c>
    </row>
    <row r="75" spans="1:18" ht="10.95" customHeight="1" x14ac:dyDescent="0.25">
      <c r="A75" s="1">
        <f t="shared" si="5"/>
        <v>72</v>
      </c>
      <c r="B75" s="32" t="str">
        <f t="shared" si="6"/>
        <v/>
      </c>
      <c r="C75" s="96">
        <f>IF(LARGE('YTD Scores'!AN$2:AN$201,A75)&gt;0.99,LARGE('YTD Scores'!AN$2:AN$201,A75),0)</f>
        <v>0</v>
      </c>
      <c r="F75" s="94" t="str">
        <f>IF($C75&gt;0,IF(VLOOKUP($C75,'YTD Scores'!$AN$2:$BC$201,F$2,FALSE)&gt;0,VLOOKUP($C75,'YTD Scores'!$AN$2:$BC$201,F$2,FALSE),""),"")</f>
        <v/>
      </c>
      <c r="G75" s="94" t="str">
        <f>IF($C75&gt;0,IF(VLOOKUP($C75,'YTD Scores'!$AN$2:$BC$201,G$2,FALSE)&gt;0,VLOOKUP($C75,'YTD Scores'!$AN$2:$BC$201,G$2,FALSE),""),"")</f>
        <v/>
      </c>
      <c r="H75" s="94" t="str">
        <f>IF($C75&gt;0,IF(VLOOKUP($C75,'YTD Scores'!$AN$2:$BC$201,H$2,FALSE)&gt;0,VLOOKUP($C75,'YTD Scores'!$AN$2:$BC$201,H$2,FALSE),""),"")</f>
        <v/>
      </c>
      <c r="I75" s="94" t="str">
        <f>IF($C75&gt;0,IF(VLOOKUP($C75,'YTD Scores'!$AN$2:$BC$201,I$2,FALSE)&gt;0,VLOOKUP($C75,'YTD Scores'!$AN$2:$BC$201,I$2,FALSE),""),"")</f>
        <v/>
      </c>
      <c r="J75" s="94" t="str">
        <f>IF($C75&gt;0,IF(VLOOKUP($C75,'YTD Scores'!$AN$2:$BC$201,J$2,FALSE)&gt;0,VLOOKUP($C75,'YTD Scores'!$AN$2:$BC$201,J$2,FALSE),""),"")</f>
        <v/>
      </c>
      <c r="K75" s="94" t="str">
        <f>IF($C75&gt;0,IF(VLOOKUP($C75,'YTD Scores'!$AN$2:$BC$201,K$2,FALSE)&gt;0,VLOOKUP($C75,'YTD Scores'!$AN$2:$BC$201,K$2,FALSE),""),"")</f>
        <v/>
      </c>
      <c r="L75" s="94" t="str">
        <f>IF($C75&gt;0,IF(VLOOKUP($C75,'YTD Scores'!$AN$2:$BC$201,L$2,FALSE)&gt;0,VLOOKUP($C75,'YTD Scores'!$AN$2:$BC$201,L$2,FALSE),""),"")</f>
        <v/>
      </c>
      <c r="M75" s="94" t="str">
        <f>IF($C75&gt;0,IF(VLOOKUP($C75,'YTD Scores'!$AN$2:$BC$201,M$2,FALSE)&gt;0,VLOOKUP($C75,'YTD Scores'!$AN$2:$BC$201,M$2,FALSE),""),"")</f>
        <v/>
      </c>
      <c r="N75" s="94" t="str">
        <f>IF($C75&gt;0,IF(VLOOKUP($C75,'YTD Scores'!$AN$2:$BC$201,N$2,FALSE)&gt;0,VLOOKUP($C75,'YTD Scores'!$AN$2:$BC$201,N$2,FALSE),""),"")</f>
        <v/>
      </c>
      <c r="O75" s="94" t="str">
        <f>IF($C75&gt;0,IF(VLOOKUP($C75,'YTD Scores'!$AN$2:$BC$201,O$2,FALSE)&gt;0,VLOOKUP($C75,'YTD Scores'!$AN$2:$BC$201,O$2,FALSE),""),"")</f>
        <v/>
      </c>
      <c r="P75" s="94" t="str">
        <f>IF($C75&gt;0,IF(VLOOKUP($C75,'YTD Scores'!$AN$2:$BC$201,P$2,FALSE)&gt;0,VLOOKUP($C75,'YTD Scores'!$AN$2:$BC$201,P$2,FALSE),""),"")</f>
        <v/>
      </c>
      <c r="Q75" s="94" t="str">
        <f>IF($C75&gt;0,IF(VLOOKUP($C75,'YTD Scores'!$AN$2:$BC$201,Q$2,FALSE)&gt;0,VLOOKUP($C75,'YTD Scores'!$AN$2:$BC$201,Q$2,FALSE),""),"")</f>
        <v/>
      </c>
      <c r="R75" s="96" t="str">
        <f>IF($C75&gt;0,IF(VLOOKUP($C75,'YTD Scores'!$AN$2:$BD$201,R$2,FALSE)&gt;0,VLOOKUP($C75,'YTD Scores'!$AN$2:$BD$201,R$2,FALSE),""),"")</f>
        <v/>
      </c>
    </row>
    <row r="76" spans="1:18" ht="10.95" customHeight="1" x14ac:dyDescent="0.25">
      <c r="A76" s="1">
        <f t="shared" si="5"/>
        <v>73</v>
      </c>
      <c r="B76" s="32" t="str">
        <f t="shared" si="6"/>
        <v/>
      </c>
      <c r="C76" s="96">
        <f>IF(LARGE('YTD Scores'!AN$2:AN$201,A76)&gt;0.99,LARGE('YTD Scores'!AN$2:AN$201,A76),0)</f>
        <v>0</v>
      </c>
      <c r="F76" s="94" t="str">
        <f>IF($C76&gt;0,IF(VLOOKUP($C76,'YTD Scores'!$AN$2:$BC$201,F$2,FALSE)&gt;0,VLOOKUP($C76,'YTD Scores'!$AN$2:$BC$201,F$2,FALSE),""),"")</f>
        <v/>
      </c>
      <c r="G76" s="94" t="str">
        <f>IF($C76&gt;0,IF(VLOOKUP($C76,'YTD Scores'!$AN$2:$BC$201,G$2,FALSE)&gt;0,VLOOKUP($C76,'YTD Scores'!$AN$2:$BC$201,G$2,FALSE),""),"")</f>
        <v/>
      </c>
      <c r="H76" s="94" t="str">
        <f>IF($C76&gt;0,IF(VLOOKUP($C76,'YTD Scores'!$AN$2:$BC$201,H$2,FALSE)&gt;0,VLOOKUP($C76,'YTD Scores'!$AN$2:$BC$201,H$2,FALSE),""),"")</f>
        <v/>
      </c>
      <c r="I76" s="94" t="str">
        <f>IF($C76&gt;0,IF(VLOOKUP($C76,'YTD Scores'!$AN$2:$BC$201,I$2,FALSE)&gt;0,VLOOKUP($C76,'YTD Scores'!$AN$2:$BC$201,I$2,FALSE),""),"")</f>
        <v/>
      </c>
      <c r="J76" s="94" t="str">
        <f>IF($C76&gt;0,IF(VLOOKUP($C76,'YTD Scores'!$AN$2:$BC$201,J$2,FALSE)&gt;0,VLOOKUP($C76,'YTD Scores'!$AN$2:$BC$201,J$2,FALSE),""),"")</f>
        <v/>
      </c>
      <c r="K76" s="94" t="str">
        <f>IF($C76&gt;0,IF(VLOOKUP($C76,'YTD Scores'!$AN$2:$BC$201,K$2,FALSE)&gt;0,VLOOKUP($C76,'YTD Scores'!$AN$2:$BC$201,K$2,FALSE),""),"")</f>
        <v/>
      </c>
      <c r="L76" s="94" t="str">
        <f>IF($C76&gt;0,IF(VLOOKUP($C76,'YTD Scores'!$AN$2:$BC$201,L$2,FALSE)&gt;0,VLOOKUP($C76,'YTD Scores'!$AN$2:$BC$201,L$2,FALSE),""),"")</f>
        <v/>
      </c>
      <c r="M76" s="94" t="str">
        <f>IF($C76&gt;0,IF(VLOOKUP($C76,'YTD Scores'!$AN$2:$BC$201,M$2,FALSE)&gt;0,VLOOKUP($C76,'YTD Scores'!$AN$2:$BC$201,M$2,FALSE),""),"")</f>
        <v/>
      </c>
      <c r="N76" s="94" t="str">
        <f>IF($C76&gt;0,IF(VLOOKUP($C76,'YTD Scores'!$AN$2:$BC$201,N$2,FALSE)&gt;0,VLOOKUP($C76,'YTD Scores'!$AN$2:$BC$201,N$2,FALSE),""),"")</f>
        <v/>
      </c>
      <c r="O76" s="94" t="str">
        <f>IF($C76&gt;0,IF(VLOOKUP($C76,'YTD Scores'!$AN$2:$BC$201,O$2,FALSE)&gt;0,VLOOKUP($C76,'YTD Scores'!$AN$2:$BC$201,O$2,FALSE),""),"")</f>
        <v/>
      </c>
      <c r="P76" s="94" t="str">
        <f>IF($C76&gt;0,IF(VLOOKUP($C76,'YTD Scores'!$AN$2:$BC$201,P$2,FALSE)&gt;0,VLOOKUP($C76,'YTD Scores'!$AN$2:$BC$201,P$2,FALSE),""),"")</f>
        <v/>
      </c>
      <c r="Q76" s="94" t="str">
        <f>IF($C76&gt;0,IF(VLOOKUP($C76,'YTD Scores'!$AN$2:$BC$201,Q$2,FALSE)&gt;0,VLOOKUP($C76,'YTD Scores'!$AN$2:$BC$201,Q$2,FALSE),""),"")</f>
        <v/>
      </c>
      <c r="R76" s="96" t="str">
        <f>IF($C76&gt;0,IF(VLOOKUP($C76,'YTD Scores'!$AN$2:$BD$201,R$2,FALSE)&gt;0,VLOOKUP($C76,'YTD Scores'!$AN$2:$BD$201,R$2,FALSE),""),"")</f>
        <v/>
      </c>
    </row>
    <row r="77" spans="1:18" ht="10.95" customHeight="1" x14ac:dyDescent="0.25">
      <c r="A77" s="1">
        <f t="shared" si="5"/>
        <v>74</v>
      </c>
      <c r="B77" s="32" t="str">
        <f t="shared" si="6"/>
        <v/>
      </c>
      <c r="C77" s="96">
        <f>IF(LARGE('YTD Scores'!AN$2:AN$201,A77)&gt;0.99,LARGE('YTD Scores'!AN$2:AN$201,A77),0)</f>
        <v>0</v>
      </c>
      <c r="F77" s="94" t="str">
        <f>IF($C77&gt;0,IF(VLOOKUP($C77,'YTD Scores'!$AN$2:$BC$201,F$2,FALSE)&gt;0,VLOOKUP($C77,'YTD Scores'!$AN$2:$BC$201,F$2,FALSE),""),"")</f>
        <v/>
      </c>
      <c r="G77" s="94" t="str">
        <f>IF($C77&gt;0,IF(VLOOKUP($C77,'YTD Scores'!$AN$2:$BC$201,G$2,FALSE)&gt;0,VLOOKUP($C77,'YTD Scores'!$AN$2:$BC$201,G$2,FALSE),""),"")</f>
        <v/>
      </c>
      <c r="H77" s="94" t="str">
        <f>IF($C77&gt;0,IF(VLOOKUP($C77,'YTD Scores'!$AN$2:$BC$201,H$2,FALSE)&gt;0,VLOOKUP($C77,'YTD Scores'!$AN$2:$BC$201,H$2,FALSE),""),"")</f>
        <v/>
      </c>
      <c r="I77" s="94" t="str">
        <f>IF($C77&gt;0,IF(VLOOKUP($C77,'YTD Scores'!$AN$2:$BC$201,I$2,FALSE)&gt;0,VLOOKUP($C77,'YTD Scores'!$AN$2:$BC$201,I$2,FALSE),""),"")</f>
        <v/>
      </c>
      <c r="J77" s="94" t="str">
        <f>IF($C77&gt;0,IF(VLOOKUP($C77,'YTD Scores'!$AN$2:$BC$201,J$2,FALSE)&gt;0,VLOOKUP($C77,'YTD Scores'!$AN$2:$BC$201,J$2,FALSE),""),"")</f>
        <v/>
      </c>
      <c r="K77" s="94" t="str">
        <f>IF($C77&gt;0,IF(VLOOKUP($C77,'YTD Scores'!$AN$2:$BC$201,K$2,FALSE)&gt;0,VLOOKUP($C77,'YTD Scores'!$AN$2:$BC$201,K$2,FALSE),""),"")</f>
        <v/>
      </c>
      <c r="L77" s="94" t="str">
        <f>IF($C77&gt;0,IF(VLOOKUP($C77,'YTD Scores'!$AN$2:$BC$201,L$2,FALSE)&gt;0,VLOOKUP($C77,'YTD Scores'!$AN$2:$BC$201,L$2,FALSE),""),"")</f>
        <v/>
      </c>
      <c r="M77" s="94" t="str">
        <f>IF($C77&gt;0,IF(VLOOKUP($C77,'YTD Scores'!$AN$2:$BC$201,M$2,FALSE)&gt;0,VLOOKUP($C77,'YTD Scores'!$AN$2:$BC$201,M$2,FALSE),""),"")</f>
        <v/>
      </c>
      <c r="N77" s="94" t="str">
        <f>IF($C77&gt;0,IF(VLOOKUP($C77,'YTD Scores'!$AN$2:$BC$201,N$2,FALSE)&gt;0,VLOOKUP($C77,'YTD Scores'!$AN$2:$BC$201,N$2,FALSE),""),"")</f>
        <v/>
      </c>
      <c r="O77" s="94" t="str">
        <f>IF($C77&gt;0,IF(VLOOKUP($C77,'YTD Scores'!$AN$2:$BC$201,O$2,FALSE)&gt;0,VLOOKUP($C77,'YTD Scores'!$AN$2:$BC$201,O$2,FALSE),""),"")</f>
        <v/>
      </c>
      <c r="P77" s="94" t="str">
        <f>IF($C77&gt;0,IF(VLOOKUP($C77,'YTD Scores'!$AN$2:$BC$201,P$2,FALSE)&gt;0,VLOOKUP($C77,'YTD Scores'!$AN$2:$BC$201,P$2,FALSE),""),"")</f>
        <v/>
      </c>
      <c r="Q77" s="94" t="str">
        <f>IF($C77&gt;0,IF(VLOOKUP($C77,'YTD Scores'!$AN$2:$BC$201,Q$2,FALSE)&gt;0,VLOOKUP($C77,'YTD Scores'!$AN$2:$BC$201,Q$2,FALSE),""),"")</f>
        <v/>
      </c>
      <c r="R77" s="96" t="str">
        <f>IF($C77&gt;0,IF(VLOOKUP($C77,'YTD Scores'!$AN$2:$BD$201,R$2,FALSE)&gt;0,VLOOKUP($C77,'YTD Scores'!$AN$2:$BD$201,R$2,FALSE),""),"")</f>
        <v/>
      </c>
    </row>
    <row r="78" spans="1:18" ht="10.95" customHeight="1" x14ac:dyDescent="0.25">
      <c r="A78" s="1">
        <f t="shared" si="5"/>
        <v>75</v>
      </c>
      <c r="B78" s="32" t="str">
        <f t="shared" si="6"/>
        <v/>
      </c>
      <c r="C78" s="96">
        <f>IF(LARGE('YTD Scores'!AN$2:AN$201,A78)&gt;0.99,LARGE('YTD Scores'!AN$2:AN$201,A78),0)</f>
        <v>0</v>
      </c>
      <c r="F78" s="94" t="str">
        <f>IF($C78&gt;0,IF(VLOOKUP($C78,'YTD Scores'!$AN$2:$BC$201,F$2,FALSE)&gt;0,VLOOKUP($C78,'YTD Scores'!$AN$2:$BC$201,F$2,FALSE),""),"")</f>
        <v/>
      </c>
      <c r="G78" s="94" t="str">
        <f>IF($C78&gt;0,IF(VLOOKUP($C78,'YTD Scores'!$AN$2:$BC$201,G$2,FALSE)&gt;0,VLOOKUP($C78,'YTD Scores'!$AN$2:$BC$201,G$2,FALSE),""),"")</f>
        <v/>
      </c>
      <c r="H78" s="94" t="str">
        <f>IF($C78&gt;0,IF(VLOOKUP($C78,'YTD Scores'!$AN$2:$BC$201,H$2,FALSE)&gt;0,VLOOKUP($C78,'YTD Scores'!$AN$2:$BC$201,H$2,FALSE),""),"")</f>
        <v/>
      </c>
      <c r="I78" s="94" t="str">
        <f>IF($C78&gt;0,IF(VLOOKUP($C78,'YTD Scores'!$AN$2:$BC$201,I$2,FALSE)&gt;0,VLOOKUP($C78,'YTD Scores'!$AN$2:$BC$201,I$2,FALSE),""),"")</f>
        <v/>
      </c>
      <c r="J78" s="94" t="str">
        <f>IF($C78&gt;0,IF(VLOOKUP($C78,'YTD Scores'!$AN$2:$BC$201,J$2,FALSE)&gt;0,VLOOKUP($C78,'YTD Scores'!$AN$2:$BC$201,J$2,FALSE),""),"")</f>
        <v/>
      </c>
      <c r="K78" s="94" t="str">
        <f>IF($C78&gt;0,IF(VLOOKUP($C78,'YTD Scores'!$AN$2:$BC$201,K$2,FALSE)&gt;0,VLOOKUP($C78,'YTD Scores'!$AN$2:$BC$201,K$2,FALSE),""),"")</f>
        <v/>
      </c>
      <c r="L78" s="94" t="str">
        <f>IF($C78&gt;0,IF(VLOOKUP($C78,'YTD Scores'!$AN$2:$BC$201,L$2,FALSE)&gt;0,VLOOKUP($C78,'YTD Scores'!$AN$2:$BC$201,L$2,FALSE),""),"")</f>
        <v/>
      </c>
      <c r="M78" s="94" t="str">
        <f>IF($C78&gt;0,IF(VLOOKUP($C78,'YTD Scores'!$AN$2:$BC$201,M$2,FALSE)&gt;0,VLOOKUP($C78,'YTD Scores'!$AN$2:$BC$201,M$2,FALSE),""),"")</f>
        <v/>
      </c>
      <c r="N78" s="94" t="str">
        <f>IF($C78&gt;0,IF(VLOOKUP($C78,'YTD Scores'!$AN$2:$BC$201,N$2,FALSE)&gt;0,VLOOKUP($C78,'YTD Scores'!$AN$2:$BC$201,N$2,FALSE),""),"")</f>
        <v/>
      </c>
      <c r="O78" s="94" t="str">
        <f>IF($C78&gt;0,IF(VLOOKUP($C78,'YTD Scores'!$AN$2:$BC$201,O$2,FALSE)&gt;0,VLOOKUP($C78,'YTD Scores'!$AN$2:$BC$201,O$2,FALSE),""),"")</f>
        <v/>
      </c>
      <c r="P78" s="94" t="str">
        <f>IF($C78&gt;0,IF(VLOOKUP($C78,'YTD Scores'!$AN$2:$BC$201,P$2,FALSE)&gt;0,VLOOKUP($C78,'YTD Scores'!$AN$2:$BC$201,P$2,FALSE),""),"")</f>
        <v/>
      </c>
      <c r="Q78" s="94" t="str">
        <f>IF($C78&gt;0,IF(VLOOKUP($C78,'YTD Scores'!$AN$2:$BC$201,Q$2,FALSE)&gt;0,VLOOKUP($C78,'YTD Scores'!$AN$2:$BC$201,Q$2,FALSE),""),"")</f>
        <v/>
      </c>
      <c r="R78" s="96" t="str">
        <f>IF($C78&gt;0,IF(VLOOKUP($C78,'YTD Scores'!$AN$2:$BD$201,R$2,FALSE)&gt;0,VLOOKUP($C78,'YTD Scores'!$AN$2:$BD$201,R$2,FALSE),""),"")</f>
        <v/>
      </c>
    </row>
    <row r="79" spans="1:18" ht="10.95" customHeight="1" x14ac:dyDescent="0.25">
      <c r="A79" s="1">
        <f t="shared" si="5"/>
        <v>76</v>
      </c>
      <c r="B79" s="32" t="str">
        <f t="shared" si="6"/>
        <v/>
      </c>
      <c r="C79" s="96">
        <f>IF(LARGE('YTD Scores'!AN$2:AN$201,A79)&gt;0.99,LARGE('YTD Scores'!AN$2:AN$201,A79),0)</f>
        <v>0</v>
      </c>
      <c r="F79" s="94" t="str">
        <f>IF($C79&gt;0,IF(VLOOKUP($C79,'YTD Scores'!$AN$2:$BC$201,F$2,FALSE)&gt;0,VLOOKUP($C79,'YTD Scores'!$AN$2:$BC$201,F$2,FALSE),""),"")</f>
        <v/>
      </c>
      <c r="G79" s="94" t="str">
        <f>IF($C79&gt;0,IF(VLOOKUP($C79,'YTD Scores'!$AN$2:$BC$201,G$2,FALSE)&gt;0,VLOOKUP($C79,'YTD Scores'!$AN$2:$BC$201,G$2,FALSE),""),"")</f>
        <v/>
      </c>
      <c r="H79" s="94" t="str">
        <f>IF($C79&gt;0,IF(VLOOKUP($C79,'YTD Scores'!$AN$2:$BC$201,H$2,FALSE)&gt;0,VLOOKUP($C79,'YTD Scores'!$AN$2:$BC$201,H$2,FALSE),""),"")</f>
        <v/>
      </c>
      <c r="I79" s="94" t="str">
        <f>IF($C79&gt;0,IF(VLOOKUP($C79,'YTD Scores'!$AN$2:$BC$201,I$2,FALSE)&gt;0,VLOOKUP($C79,'YTD Scores'!$AN$2:$BC$201,I$2,FALSE),""),"")</f>
        <v/>
      </c>
      <c r="J79" s="94" t="str">
        <f>IF($C79&gt;0,IF(VLOOKUP($C79,'YTD Scores'!$AN$2:$BC$201,J$2,FALSE)&gt;0,VLOOKUP($C79,'YTD Scores'!$AN$2:$BC$201,J$2,FALSE),""),"")</f>
        <v/>
      </c>
      <c r="K79" s="94" t="str">
        <f>IF($C79&gt;0,IF(VLOOKUP($C79,'YTD Scores'!$AN$2:$BC$201,K$2,FALSE)&gt;0,VLOOKUP($C79,'YTD Scores'!$AN$2:$BC$201,K$2,FALSE),""),"")</f>
        <v/>
      </c>
      <c r="L79" s="94" t="str">
        <f>IF($C79&gt;0,IF(VLOOKUP($C79,'YTD Scores'!$AN$2:$BC$201,L$2,FALSE)&gt;0,VLOOKUP($C79,'YTD Scores'!$AN$2:$BC$201,L$2,FALSE),""),"")</f>
        <v/>
      </c>
      <c r="M79" s="94" t="str">
        <f>IF($C79&gt;0,IF(VLOOKUP($C79,'YTD Scores'!$AN$2:$BC$201,M$2,FALSE)&gt;0,VLOOKUP($C79,'YTD Scores'!$AN$2:$BC$201,M$2,FALSE),""),"")</f>
        <v/>
      </c>
      <c r="N79" s="94" t="str">
        <f>IF($C79&gt;0,IF(VLOOKUP($C79,'YTD Scores'!$AN$2:$BC$201,N$2,FALSE)&gt;0,VLOOKUP($C79,'YTD Scores'!$AN$2:$BC$201,N$2,FALSE),""),"")</f>
        <v/>
      </c>
      <c r="O79" s="94" t="str">
        <f>IF($C79&gt;0,IF(VLOOKUP($C79,'YTD Scores'!$AN$2:$BC$201,O$2,FALSE)&gt;0,VLOOKUP($C79,'YTD Scores'!$AN$2:$BC$201,O$2,FALSE),""),"")</f>
        <v/>
      </c>
      <c r="P79" s="94" t="str">
        <f>IF($C79&gt;0,IF(VLOOKUP($C79,'YTD Scores'!$AN$2:$BC$201,P$2,FALSE)&gt;0,VLOOKUP($C79,'YTD Scores'!$AN$2:$BC$201,P$2,FALSE),""),"")</f>
        <v/>
      </c>
      <c r="Q79" s="94" t="str">
        <f>IF($C79&gt;0,IF(VLOOKUP($C79,'YTD Scores'!$AN$2:$BC$201,Q$2,FALSE)&gt;0,VLOOKUP($C79,'YTD Scores'!$AN$2:$BC$201,Q$2,FALSE),""),"")</f>
        <v/>
      </c>
      <c r="R79" s="96" t="str">
        <f>IF($C79&gt;0,IF(VLOOKUP($C79,'YTD Scores'!$AN$2:$BD$201,R$2,FALSE)&gt;0,VLOOKUP($C79,'YTD Scores'!$AN$2:$BD$201,R$2,FALSE),""),"")</f>
        <v/>
      </c>
    </row>
    <row r="80" spans="1:18" ht="10.95" customHeight="1" x14ac:dyDescent="0.25">
      <c r="A80" s="1">
        <f t="shared" si="5"/>
        <v>77</v>
      </c>
      <c r="B80" s="32" t="str">
        <f t="shared" si="6"/>
        <v/>
      </c>
      <c r="C80" s="96">
        <f>IF(LARGE('YTD Scores'!AN$2:AN$201,A80)&gt;0.99,LARGE('YTD Scores'!AN$2:AN$201,A80),0)</f>
        <v>0</v>
      </c>
      <c r="F80" s="94" t="str">
        <f>IF($C80&gt;0,IF(VLOOKUP($C80,'YTD Scores'!$AN$2:$BC$201,F$2,FALSE)&gt;0,VLOOKUP($C80,'YTD Scores'!$AN$2:$BC$201,F$2,FALSE),""),"")</f>
        <v/>
      </c>
      <c r="G80" s="94" t="str">
        <f>IF($C80&gt;0,IF(VLOOKUP($C80,'YTD Scores'!$AN$2:$BC$201,G$2,FALSE)&gt;0,VLOOKUP($C80,'YTD Scores'!$AN$2:$BC$201,G$2,FALSE),""),"")</f>
        <v/>
      </c>
      <c r="H80" s="94" t="str">
        <f>IF($C80&gt;0,IF(VLOOKUP($C80,'YTD Scores'!$AN$2:$BC$201,H$2,FALSE)&gt;0,VLOOKUP($C80,'YTD Scores'!$AN$2:$BC$201,H$2,FALSE),""),"")</f>
        <v/>
      </c>
      <c r="I80" s="94" t="str">
        <f>IF($C80&gt;0,IF(VLOOKUP($C80,'YTD Scores'!$AN$2:$BC$201,I$2,FALSE)&gt;0,VLOOKUP($C80,'YTD Scores'!$AN$2:$BC$201,I$2,FALSE),""),"")</f>
        <v/>
      </c>
      <c r="J80" s="94" t="str">
        <f>IF($C80&gt;0,IF(VLOOKUP($C80,'YTD Scores'!$AN$2:$BC$201,J$2,FALSE)&gt;0,VLOOKUP($C80,'YTD Scores'!$AN$2:$BC$201,J$2,FALSE),""),"")</f>
        <v/>
      </c>
      <c r="K80" s="94" t="str">
        <f>IF($C80&gt;0,IF(VLOOKUP($C80,'YTD Scores'!$AN$2:$BC$201,K$2,FALSE)&gt;0,VLOOKUP($C80,'YTD Scores'!$AN$2:$BC$201,K$2,FALSE),""),"")</f>
        <v/>
      </c>
      <c r="L80" s="94" t="str">
        <f>IF($C80&gt;0,IF(VLOOKUP($C80,'YTD Scores'!$AN$2:$BC$201,L$2,FALSE)&gt;0,VLOOKUP($C80,'YTD Scores'!$AN$2:$BC$201,L$2,FALSE),""),"")</f>
        <v/>
      </c>
      <c r="M80" s="94" t="str">
        <f>IF($C80&gt;0,IF(VLOOKUP($C80,'YTD Scores'!$AN$2:$BC$201,M$2,FALSE)&gt;0,VLOOKUP($C80,'YTD Scores'!$AN$2:$BC$201,M$2,FALSE),""),"")</f>
        <v/>
      </c>
      <c r="N80" s="94" t="str">
        <f>IF($C80&gt;0,IF(VLOOKUP($C80,'YTD Scores'!$AN$2:$BC$201,N$2,FALSE)&gt;0,VLOOKUP($C80,'YTD Scores'!$AN$2:$BC$201,N$2,FALSE),""),"")</f>
        <v/>
      </c>
      <c r="O80" s="94" t="str">
        <f>IF($C80&gt;0,IF(VLOOKUP($C80,'YTD Scores'!$AN$2:$BC$201,O$2,FALSE)&gt;0,VLOOKUP($C80,'YTD Scores'!$AN$2:$BC$201,O$2,FALSE),""),"")</f>
        <v/>
      </c>
      <c r="P80" s="94" t="str">
        <f>IF($C80&gt;0,IF(VLOOKUP($C80,'YTD Scores'!$AN$2:$BC$201,P$2,FALSE)&gt;0,VLOOKUP($C80,'YTD Scores'!$AN$2:$BC$201,P$2,FALSE),""),"")</f>
        <v/>
      </c>
      <c r="Q80" s="94" t="str">
        <f>IF($C80&gt;0,IF(VLOOKUP($C80,'YTD Scores'!$AN$2:$BC$201,Q$2,FALSE)&gt;0,VLOOKUP($C80,'YTD Scores'!$AN$2:$BC$201,Q$2,FALSE),""),"")</f>
        <v/>
      </c>
      <c r="R80" s="96" t="str">
        <f>IF($C80&gt;0,IF(VLOOKUP($C80,'YTD Scores'!$AN$2:$BD$201,R$2,FALSE)&gt;0,VLOOKUP($C80,'YTD Scores'!$AN$2:$BD$201,R$2,FALSE),""),"")</f>
        <v/>
      </c>
    </row>
    <row r="81" spans="1:18" ht="10.95" customHeight="1" x14ac:dyDescent="0.25">
      <c r="A81" s="1">
        <f t="shared" si="5"/>
        <v>78</v>
      </c>
      <c r="B81" s="32" t="str">
        <f t="shared" si="6"/>
        <v/>
      </c>
      <c r="C81" s="96">
        <f>IF(LARGE('YTD Scores'!AN$2:AN$201,A81)&gt;0.99,LARGE('YTD Scores'!AN$2:AN$201,A81),0)</f>
        <v>0</v>
      </c>
      <c r="F81" s="94" t="str">
        <f>IF($C81&gt;0,IF(VLOOKUP($C81,'YTD Scores'!$AN$2:$BC$201,F$2,FALSE)&gt;0,VLOOKUP($C81,'YTD Scores'!$AN$2:$BC$201,F$2,FALSE),""),"")</f>
        <v/>
      </c>
      <c r="G81" s="94" t="str">
        <f>IF($C81&gt;0,IF(VLOOKUP($C81,'YTD Scores'!$AN$2:$BC$201,G$2,FALSE)&gt;0,VLOOKUP($C81,'YTD Scores'!$AN$2:$BC$201,G$2,FALSE),""),"")</f>
        <v/>
      </c>
      <c r="H81" s="94" t="str">
        <f>IF($C81&gt;0,IF(VLOOKUP($C81,'YTD Scores'!$AN$2:$BC$201,H$2,FALSE)&gt;0,VLOOKUP($C81,'YTD Scores'!$AN$2:$BC$201,H$2,FALSE),""),"")</f>
        <v/>
      </c>
      <c r="I81" s="94" t="str">
        <f>IF($C81&gt;0,IF(VLOOKUP($C81,'YTD Scores'!$AN$2:$BC$201,I$2,FALSE)&gt;0,VLOOKUP($C81,'YTD Scores'!$AN$2:$BC$201,I$2,FALSE),""),"")</f>
        <v/>
      </c>
      <c r="J81" s="94" t="str">
        <f>IF($C81&gt;0,IF(VLOOKUP($C81,'YTD Scores'!$AN$2:$BC$201,J$2,FALSE)&gt;0,VLOOKUP($C81,'YTD Scores'!$AN$2:$BC$201,J$2,FALSE),""),"")</f>
        <v/>
      </c>
      <c r="K81" s="94" t="str">
        <f>IF($C81&gt;0,IF(VLOOKUP($C81,'YTD Scores'!$AN$2:$BC$201,K$2,FALSE)&gt;0,VLOOKUP($C81,'YTD Scores'!$AN$2:$BC$201,K$2,FALSE),""),"")</f>
        <v/>
      </c>
      <c r="L81" s="94" t="str">
        <f>IF($C81&gt;0,IF(VLOOKUP($C81,'YTD Scores'!$AN$2:$BC$201,L$2,FALSE)&gt;0,VLOOKUP($C81,'YTD Scores'!$AN$2:$BC$201,L$2,FALSE),""),"")</f>
        <v/>
      </c>
      <c r="M81" s="94" t="str">
        <f>IF($C81&gt;0,IF(VLOOKUP($C81,'YTD Scores'!$AN$2:$BC$201,M$2,FALSE)&gt;0,VLOOKUP($C81,'YTD Scores'!$AN$2:$BC$201,M$2,FALSE),""),"")</f>
        <v/>
      </c>
      <c r="N81" s="94" t="str">
        <f>IF($C81&gt;0,IF(VLOOKUP($C81,'YTD Scores'!$AN$2:$BC$201,N$2,FALSE)&gt;0,VLOOKUP($C81,'YTD Scores'!$AN$2:$BC$201,N$2,FALSE),""),"")</f>
        <v/>
      </c>
      <c r="O81" s="94" t="str">
        <f>IF($C81&gt;0,IF(VLOOKUP($C81,'YTD Scores'!$AN$2:$BC$201,O$2,FALSE)&gt;0,VLOOKUP($C81,'YTD Scores'!$AN$2:$BC$201,O$2,FALSE),""),"")</f>
        <v/>
      </c>
      <c r="P81" s="94" t="str">
        <f>IF($C81&gt;0,IF(VLOOKUP($C81,'YTD Scores'!$AN$2:$BC$201,P$2,FALSE)&gt;0,VLOOKUP($C81,'YTD Scores'!$AN$2:$BC$201,P$2,FALSE),""),"")</f>
        <v/>
      </c>
      <c r="Q81" s="94" t="str">
        <f>IF($C81&gt;0,IF(VLOOKUP($C81,'YTD Scores'!$AN$2:$BC$201,Q$2,FALSE)&gt;0,VLOOKUP($C81,'YTD Scores'!$AN$2:$BC$201,Q$2,FALSE),""),"")</f>
        <v/>
      </c>
      <c r="R81" s="96" t="str">
        <f>IF($C81&gt;0,IF(VLOOKUP($C81,'YTD Scores'!$AN$2:$BD$201,R$2,FALSE)&gt;0,VLOOKUP($C81,'YTD Scores'!$AN$2:$BD$201,R$2,FALSE),""),"")</f>
        <v/>
      </c>
    </row>
    <row r="82" spans="1:18" ht="10.95" customHeight="1" x14ac:dyDescent="0.25">
      <c r="A82" s="1">
        <f t="shared" si="5"/>
        <v>79</v>
      </c>
      <c r="B82" s="32" t="str">
        <f t="shared" si="6"/>
        <v/>
      </c>
      <c r="C82" s="96">
        <f>IF(LARGE('YTD Scores'!AN$2:AN$201,A82)&gt;0.99,LARGE('YTD Scores'!AN$2:AN$201,A82),0)</f>
        <v>0</v>
      </c>
      <c r="F82" s="94" t="str">
        <f>IF($C82&gt;0,IF(VLOOKUP($C82,'YTD Scores'!$AN$2:$BC$201,F$2,FALSE)&gt;0,VLOOKUP($C82,'YTD Scores'!$AN$2:$BC$201,F$2,FALSE),""),"")</f>
        <v/>
      </c>
      <c r="G82" s="94" t="str">
        <f>IF($C82&gt;0,IF(VLOOKUP($C82,'YTD Scores'!$AN$2:$BC$201,G$2,FALSE)&gt;0,VLOOKUP($C82,'YTD Scores'!$AN$2:$BC$201,G$2,FALSE),""),"")</f>
        <v/>
      </c>
      <c r="H82" s="94" t="str">
        <f>IF($C82&gt;0,IF(VLOOKUP($C82,'YTD Scores'!$AN$2:$BC$201,H$2,FALSE)&gt;0,VLOOKUP($C82,'YTD Scores'!$AN$2:$BC$201,H$2,FALSE),""),"")</f>
        <v/>
      </c>
      <c r="I82" s="94" t="str">
        <f>IF($C82&gt;0,IF(VLOOKUP($C82,'YTD Scores'!$AN$2:$BC$201,I$2,FALSE)&gt;0,VLOOKUP($C82,'YTD Scores'!$AN$2:$BC$201,I$2,FALSE),""),"")</f>
        <v/>
      </c>
      <c r="J82" s="94" t="str">
        <f>IF($C82&gt;0,IF(VLOOKUP($C82,'YTD Scores'!$AN$2:$BC$201,J$2,FALSE)&gt;0,VLOOKUP($C82,'YTD Scores'!$AN$2:$BC$201,J$2,FALSE),""),"")</f>
        <v/>
      </c>
      <c r="K82" s="94" t="str">
        <f>IF($C82&gt;0,IF(VLOOKUP($C82,'YTD Scores'!$AN$2:$BC$201,K$2,FALSE)&gt;0,VLOOKUP($C82,'YTD Scores'!$AN$2:$BC$201,K$2,FALSE),""),"")</f>
        <v/>
      </c>
      <c r="L82" s="94" t="str">
        <f>IF($C82&gt;0,IF(VLOOKUP($C82,'YTD Scores'!$AN$2:$BC$201,L$2,FALSE)&gt;0,VLOOKUP($C82,'YTD Scores'!$AN$2:$BC$201,L$2,FALSE),""),"")</f>
        <v/>
      </c>
      <c r="M82" s="94" t="str">
        <f>IF($C82&gt;0,IF(VLOOKUP($C82,'YTD Scores'!$AN$2:$BC$201,M$2,FALSE)&gt;0,VLOOKUP($C82,'YTD Scores'!$AN$2:$BC$201,M$2,FALSE),""),"")</f>
        <v/>
      </c>
      <c r="N82" s="94" t="str">
        <f>IF($C82&gt;0,IF(VLOOKUP($C82,'YTD Scores'!$AN$2:$BC$201,N$2,FALSE)&gt;0,VLOOKUP($C82,'YTD Scores'!$AN$2:$BC$201,N$2,FALSE),""),"")</f>
        <v/>
      </c>
      <c r="O82" s="94" t="str">
        <f>IF($C82&gt;0,IF(VLOOKUP($C82,'YTD Scores'!$AN$2:$BC$201,O$2,FALSE)&gt;0,VLOOKUP($C82,'YTD Scores'!$AN$2:$BC$201,O$2,FALSE),""),"")</f>
        <v/>
      </c>
      <c r="P82" s="94" t="str">
        <f>IF($C82&gt;0,IF(VLOOKUP($C82,'YTD Scores'!$AN$2:$BC$201,P$2,FALSE)&gt;0,VLOOKUP($C82,'YTD Scores'!$AN$2:$BC$201,P$2,FALSE),""),"")</f>
        <v/>
      </c>
      <c r="Q82" s="94" t="str">
        <f>IF($C82&gt;0,IF(VLOOKUP($C82,'YTD Scores'!$AN$2:$BC$201,Q$2,FALSE)&gt;0,VLOOKUP($C82,'YTD Scores'!$AN$2:$BC$201,Q$2,FALSE),""),"")</f>
        <v/>
      </c>
      <c r="R82" s="96" t="str">
        <f>IF($C82&gt;0,IF(VLOOKUP($C82,'YTD Scores'!$AN$2:$BD$201,R$2,FALSE)&gt;0,VLOOKUP($C82,'YTD Scores'!$AN$2:$BD$201,R$2,FALSE),""),"")</f>
        <v/>
      </c>
    </row>
    <row r="83" spans="1:18" ht="10.95" customHeight="1" x14ac:dyDescent="0.25">
      <c r="A83" s="1">
        <f t="shared" si="5"/>
        <v>80</v>
      </c>
      <c r="B83" s="32" t="str">
        <f t="shared" si="6"/>
        <v/>
      </c>
      <c r="C83" s="96">
        <f>IF(LARGE('YTD Scores'!AN$2:AN$201,A83)&gt;0.99,LARGE('YTD Scores'!AN$2:AN$201,A83),0)</f>
        <v>0</v>
      </c>
      <c r="F83" s="94" t="str">
        <f>IF($C83&gt;0,IF(VLOOKUP($C83,'YTD Scores'!$AN$2:$BC$201,F$2,FALSE)&gt;0,VLOOKUP($C83,'YTD Scores'!$AN$2:$BC$201,F$2,FALSE),""),"")</f>
        <v/>
      </c>
      <c r="G83" s="94" t="str">
        <f>IF($C83&gt;0,IF(VLOOKUP($C83,'YTD Scores'!$AN$2:$BC$201,G$2,FALSE)&gt;0,VLOOKUP($C83,'YTD Scores'!$AN$2:$BC$201,G$2,FALSE),""),"")</f>
        <v/>
      </c>
      <c r="H83" s="94" t="str">
        <f>IF($C83&gt;0,IF(VLOOKUP($C83,'YTD Scores'!$AN$2:$BC$201,H$2,FALSE)&gt;0,VLOOKUP($C83,'YTD Scores'!$AN$2:$BC$201,H$2,FALSE),""),"")</f>
        <v/>
      </c>
      <c r="I83" s="94" t="str">
        <f>IF($C83&gt;0,IF(VLOOKUP($C83,'YTD Scores'!$AN$2:$BC$201,I$2,FALSE)&gt;0,VLOOKUP($C83,'YTD Scores'!$AN$2:$BC$201,I$2,FALSE),""),"")</f>
        <v/>
      </c>
      <c r="J83" s="94" t="str">
        <f>IF($C83&gt;0,IF(VLOOKUP($C83,'YTD Scores'!$AN$2:$BC$201,J$2,FALSE)&gt;0,VLOOKUP($C83,'YTD Scores'!$AN$2:$BC$201,J$2,FALSE),""),"")</f>
        <v/>
      </c>
      <c r="K83" s="94" t="str">
        <f>IF($C83&gt;0,IF(VLOOKUP($C83,'YTD Scores'!$AN$2:$BC$201,K$2,FALSE)&gt;0,VLOOKUP($C83,'YTD Scores'!$AN$2:$BC$201,K$2,FALSE),""),"")</f>
        <v/>
      </c>
      <c r="L83" s="94" t="str">
        <f>IF($C83&gt;0,IF(VLOOKUP($C83,'YTD Scores'!$AN$2:$BC$201,L$2,FALSE)&gt;0,VLOOKUP($C83,'YTD Scores'!$AN$2:$BC$201,L$2,FALSE),""),"")</f>
        <v/>
      </c>
      <c r="M83" s="94" t="str">
        <f>IF($C83&gt;0,IF(VLOOKUP($C83,'YTD Scores'!$AN$2:$BC$201,M$2,FALSE)&gt;0,VLOOKUP($C83,'YTD Scores'!$AN$2:$BC$201,M$2,FALSE),""),"")</f>
        <v/>
      </c>
      <c r="N83" s="94" t="str">
        <f>IF($C83&gt;0,IF(VLOOKUP($C83,'YTD Scores'!$AN$2:$BC$201,N$2,FALSE)&gt;0,VLOOKUP($C83,'YTD Scores'!$AN$2:$BC$201,N$2,FALSE),""),"")</f>
        <v/>
      </c>
      <c r="O83" s="94" t="str">
        <f>IF($C83&gt;0,IF(VLOOKUP($C83,'YTD Scores'!$AN$2:$BC$201,O$2,FALSE)&gt;0,VLOOKUP($C83,'YTD Scores'!$AN$2:$BC$201,O$2,FALSE),""),"")</f>
        <v/>
      </c>
      <c r="P83" s="94" t="str">
        <f>IF($C83&gt;0,IF(VLOOKUP($C83,'YTD Scores'!$AN$2:$BC$201,P$2,FALSE)&gt;0,VLOOKUP($C83,'YTD Scores'!$AN$2:$BC$201,P$2,FALSE),""),"")</f>
        <v/>
      </c>
      <c r="Q83" s="94" t="str">
        <f>IF($C83&gt;0,IF(VLOOKUP($C83,'YTD Scores'!$AN$2:$BC$201,Q$2,FALSE)&gt;0,VLOOKUP($C83,'YTD Scores'!$AN$2:$BC$201,Q$2,FALSE),""),"")</f>
        <v/>
      </c>
      <c r="R83" s="96" t="str">
        <f>IF($C83&gt;0,IF(VLOOKUP($C83,'YTD Scores'!$AN$2:$BD$201,R$2,FALSE)&gt;0,VLOOKUP($C83,'YTD Scores'!$AN$2:$BD$201,R$2,FALSE),""),"")</f>
        <v/>
      </c>
    </row>
    <row r="84" spans="1:18" ht="10.95" customHeight="1" x14ac:dyDescent="0.25">
      <c r="A84" s="1">
        <f t="shared" si="5"/>
        <v>81</v>
      </c>
      <c r="B84" s="32" t="str">
        <f t="shared" si="6"/>
        <v/>
      </c>
      <c r="C84" s="96">
        <f>IF(LARGE('YTD Scores'!AN$2:AN$201,A84)&gt;0.99,LARGE('YTD Scores'!AN$2:AN$201,A84),0)</f>
        <v>0</v>
      </c>
      <c r="F84" s="94" t="str">
        <f>IF($C84&gt;0,IF(VLOOKUP($C84,'YTD Scores'!$AN$2:$BC$201,F$2,FALSE)&gt;0,VLOOKUP($C84,'YTD Scores'!$AN$2:$BC$201,F$2,FALSE),""),"")</f>
        <v/>
      </c>
      <c r="G84" s="94" t="str">
        <f>IF($C84&gt;0,IF(VLOOKUP($C84,'YTD Scores'!$AN$2:$BC$201,G$2,FALSE)&gt;0,VLOOKUP($C84,'YTD Scores'!$AN$2:$BC$201,G$2,FALSE),""),"")</f>
        <v/>
      </c>
      <c r="H84" s="94" t="str">
        <f>IF($C84&gt;0,IF(VLOOKUP($C84,'YTD Scores'!$AN$2:$BC$201,H$2,FALSE)&gt;0,VLOOKUP($C84,'YTD Scores'!$AN$2:$BC$201,H$2,FALSE),""),"")</f>
        <v/>
      </c>
      <c r="I84" s="94" t="str">
        <f>IF($C84&gt;0,IF(VLOOKUP($C84,'YTD Scores'!$AN$2:$BC$201,I$2,FALSE)&gt;0,VLOOKUP($C84,'YTD Scores'!$AN$2:$BC$201,I$2,FALSE),""),"")</f>
        <v/>
      </c>
      <c r="J84" s="94" t="str">
        <f>IF($C84&gt;0,IF(VLOOKUP($C84,'YTD Scores'!$AN$2:$BC$201,J$2,FALSE)&gt;0,VLOOKUP($C84,'YTD Scores'!$AN$2:$BC$201,J$2,FALSE),""),"")</f>
        <v/>
      </c>
      <c r="K84" s="94" t="str">
        <f>IF($C84&gt;0,IF(VLOOKUP($C84,'YTD Scores'!$AN$2:$BC$201,K$2,FALSE)&gt;0,VLOOKUP($C84,'YTD Scores'!$AN$2:$BC$201,K$2,FALSE),""),"")</f>
        <v/>
      </c>
      <c r="L84" s="94" t="str">
        <f>IF($C84&gt;0,IF(VLOOKUP($C84,'YTD Scores'!$AN$2:$BC$201,L$2,FALSE)&gt;0,VLOOKUP($C84,'YTD Scores'!$AN$2:$BC$201,L$2,FALSE),""),"")</f>
        <v/>
      </c>
      <c r="M84" s="94" t="str">
        <f>IF($C84&gt;0,IF(VLOOKUP($C84,'YTD Scores'!$AN$2:$BC$201,M$2,FALSE)&gt;0,VLOOKUP($C84,'YTD Scores'!$AN$2:$BC$201,M$2,FALSE),""),"")</f>
        <v/>
      </c>
      <c r="N84" s="94" t="str">
        <f>IF($C84&gt;0,IF(VLOOKUP($C84,'YTD Scores'!$AN$2:$BC$201,N$2,FALSE)&gt;0,VLOOKUP($C84,'YTD Scores'!$AN$2:$BC$201,N$2,FALSE),""),"")</f>
        <v/>
      </c>
      <c r="O84" s="94" t="str">
        <f>IF($C84&gt;0,IF(VLOOKUP($C84,'YTD Scores'!$AN$2:$BC$201,O$2,FALSE)&gt;0,VLOOKUP($C84,'YTD Scores'!$AN$2:$BC$201,O$2,FALSE),""),"")</f>
        <v/>
      </c>
      <c r="P84" s="94" t="str">
        <f>IF($C84&gt;0,IF(VLOOKUP($C84,'YTD Scores'!$AN$2:$BC$201,P$2,FALSE)&gt;0,VLOOKUP($C84,'YTD Scores'!$AN$2:$BC$201,P$2,FALSE),""),"")</f>
        <v/>
      </c>
      <c r="Q84" s="94" t="str">
        <f>IF($C84&gt;0,IF(VLOOKUP($C84,'YTD Scores'!$AN$2:$BC$201,Q$2,FALSE)&gt;0,VLOOKUP($C84,'YTD Scores'!$AN$2:$BC$201,Q$2,FALSE),""),"")</f>
        <v/>
      </c>
      <c r="R84" s="96" t="str">
        <f>IF($C84&gt;0,IF(VLOOKUP($C84,'YTD Scores'!$AN$2:$BD$201,R$2,FALSE)&gt;0,VLOOKUP($C84,'YTD Scores'!$AN$2:$BD$201,R$2,FALSE),""),"")</f>
        <v/>
      </c>
    </row>
    <row r="85" spans="1:18" ht="10.95" customHeight="1" x14ac:dyDescent="0.25">
      <c r="A85" s="1">
        <f t="shared" si="5"/>
        <v>82</v>
      </c>
      <c r="B85" s="32" t="str">
        <f t="shared" si="6"/>
        <v/>
      </c>
      <c r="C85" s="96">
        <f>IF(LARGE('YTD Scores'!AN$2:AN$201,A85)&gt;0.99,LARGE('YTD Scores'!AN$2:AN$201,A85),0)</f>
        <v>0</v>
      </c>
      <c r="F85" s="94" t="str">
        <f>IF($C85&gt;0,IF(VLOOKUP($C85,'YTD Scores'!$AN$2:$BC$201,F$2,FALSE)&gt;0,VLOOKUP($C85,'YTD Scores'!$AN$2:$BC$201,F$2,FALSE),""),"")</f>
        <v/>
      </c>
      <c r="G85" s="94" t="str">
        <f>IF($C85&gt;0,IF(VLOOKUP($C85,'YTD Scores'!$AN$2:$BC$201,G$2,FALSE)&gt;0,VLOOKUP($C85,'YTD Scores'!$AN$2:$BC$201,G$2,FALSE),""),"")</f>
        <v/>
      </c>
      <c r="H85" s="94" t="str">
        <f>IF($C85&gt;0,IF(VLOOKUP($C85,'YTD Scores'!$AN$2:$BC$201,H$2,FALSE)&gt;0,VLOOKUP($C85,'YTD Scores'!$AN$2:$BC$201,H$2,FALSE),""),"")</f>
        <v/>
      </c>
      <c r="I85" s="94" t="str">
        <f>IF($C85&gt;0,IF(VLOOKUP($C85,'YTD Scores'!$AN$2:$BC$201,I$2,FALSE)&gt;0,VLOOKUP($C85,'YTD Scores'!$AN$2:$BC$201,I$2,FALSE),""),"")</f>
        <v/>
      </c>
      <c r="J85" s="94" t="str">
        <f>IF($C85&gt;0,IF(VLOOKUP($C85,'YTD Scores'!$AN$2:$BC$201,J$2,FALSE)&gt;0,VLOOKUP($C85,'YTD Scores'!$AN$2:$BC$201,J$2,FALSE),""),"")</f>
        <v/>
      </c>
      <c r="K85" s="94" t="str">
        <f>IF($C85&gt;0,IF(VLOOKUP($C85,'YTD Scores'!$AN$2:$BC$201,K$2,FALSE)&gt;0,VLOOKUP($C85,'YTD Scores'!$AN$2:$BC$201,K$2,FALSE),""),"")</f>
        <v/>
      </c>
      <c r="L85" s="94" t="str">
        <f>IF($C85&gt;0,IF(VLOOKUP($C85,'YTD Scores'!$AN$2:$BC$201,L$2,FALSE)&gt;0,VLOOKUP($C85,'YTD Scores'!$AN$2:$BC$201,L$2,FALSE),""),"")</f>
        <v/>
      </c>
      <c r="M85" s="94" t="str">
        <f>IF($C85&gt;0,IF(VLOOKUP($C85,'YTD Scores'!$AN$2:$BC$201,M$2,FALSE)&gt;0,VLOOKUP($C85,'YTD Scores'!$AN$2:$BC$201,M$2,FALSE),""),"")</f>
        <v/>
      </c>
      <c r="N85" s="94" t="str">
        <f>IF($C85&gt;0,IF(VLOOKUP($C85,'YTD Scores'!$AN$2:$BC$201,N$2,FALSE)&gt;0,VLOOKUP($C85,'YTD Scores'!$AN$2:$BC$201,N$2,FALSE),""),"")</f>
        <v/>
      </c>
      <c r="O85" s="94" t="str">
        <f>IF($C85&gt;0,IF(VLOOKUP($C85,'YTD Scores'!$AN$2:$BC$201,O$2,FALSE)&gt;0,VLOOKUP($C85,'YTD Scores'!$AN$2:$BC$201,O$2,FALSE),""),"")</f>
        <v/>
      </c>
      <c r="P85" s="94" t="str">
        <f>IF($C85&gt;0,IF(VLOOKUP($C85,'YTD Scores'!$AN$2:$BC$201,P$2,FALSE)&gt;0,VLOOKUP($C85,'YTD Scores'!$AN$2:$BC$201,P$2,FALSE),""),"")</f>
        <v/>
      </c>
      <c r="Q85" s="94" t="str">
        <f>IF($C85&gt;0,IF(VLOOKUP($C85,'YTD Scores'!$AN$2:$BC$201,Q$2,FALSE)&gt;0,VLOOKUP($C85,'YTD Scores'!$AN$2:$BC$201,Q$2,FALSE),""),"")</f>
        <v/>
      </c>
      <c r="R85" s="96" t="str">
        <f>IF($C85&gt;0,IF(VLOOKUP($C85,'YTD Scores'!$AN$2:$BD$201,R$2,FALSE)&gt;0,VLOOKUP($C85,'YTD Scores'!$AN$2:$BD$201,R$2,FALSE),""),"")</f>
        <v/>
      </c>
    </row>
    <row r="86" spans="1:18" ht="10.95" customHeight="1" x14ac:dyDescent="0.25">
      <c r="A86" s="1">
        <f t="shared" si="5"/>
        <v>83</v>
      </c>
      <c r="B86" s="32" t="str">
        <f t="shared" si="6"/>
        <v/>
      </c>
      <c r="C86" s="96">
        <f>IF(LARGE('YTD Scores'!AN$2:AN$201,A86)&gt;0.99,LARGE('YTD Scores'!AN$2:AN$201,A86),0)</f>
        <v>0</v>
      </c>
      <c r="F86" s="94" t="str">
        <f>IF($C86&gt;0,IF(VLOOKUP($C86,'YTD Scores'!$AN$2:$BC$201,F$2,FALSE)&gt;0,VLOOKUP($C86,'YTD Scores'!$AN$2:$BC$201,F$2,FALSE),""),"")</f>
        <v/>
      </c>
      <c r="G86" s="94" t="str">
        <f>IF($C86&gt;0,IF(VLOOKUP($C86,'YTD Scores'!$AN$2:$BC$201,G$2,FALSE)&gt;0,VLOOKUP($C86,'YTD Scores'!$AN$2:$BC$201,G$2,FALSE),""),"")</f>
        <v/>
      </c>
      <c r="H86" s="94" t="str">
        <f>IF($C86&gt;0,IF(VLOOKUP($C86,'YTD Scores'!$AN$2:$BC$201,H$2,FALSE)&gt;0,VLOOKUP($C86,'YTD Scores'!$AN$2:$BC$201,H$2,FALSE),""),"")</f>
        <v/>
      </c>
      <c r="I86" s="94" t="str">
        <f>IF($C86&gt;0,IF(VLOOKUP($C86,'YTD Scores'!$AN$2:$BC$201,I$2,FALSE)&gt;0,VLOOKUP($C86,'YTD Scores'!$AN$2:$BC$201,I$2,FALSE),""),"")</f>
        <v/>
      </c>
      <c r="J86" s="94" t="str">
        <f>IF($C86&gt;0,IF(VLOOKUP($C86,'YTD Scores'!$AN$2:$BC$201,J$2,FALSE)&gt;0,VLOOKUP($C86,'YTD Scores'!$AN$2:$BC$201,J$2,FALSE),""),"")</f>
        <v/>
      </c>
      <c r="K86" s="94" t="str">
        <f>IF($C86&gt;0,IF(VLOOKUP($C86,'YTD Scores'!$AN$2:$BC$201,K$2,FALSE)&gt;0,VLOOKUP($C86,'YTD Scores'!$AN$2:$BC$201,K$2,FALSE),""),"")</f>
        <v/>
      </c>
      <c r="L86" s="94" t="str">
        <f>IF($C86&gt;0,IF(VLOOKUP($C86,'YTD Scores'!$AN$2:$BC$201,L$2,FALSE)&gt;0,VLOOKUP($C86,'YTD Scores'!$AN$2:$BC$201,L$2,FALSE),""),"")</f>
        <v/>
      </c>
      <c r="M86" s="94" t="str">
        <f>IF($C86&gt;0,IF(VLOOKUP($C86,'YTD Scores'!$AN$2:$BC$201,M$2,FALSE)&gt;0,VLOOKUP($C86,'YTD Scores'!$AN$2:$BC$201,M$2,FALSE),""),"")</f>
        <v/>
      </c>
      <c r="N86" s="94" t="str">
        <f>IF($C86&gt;0,IF(VLOOKUP($C86,'YTD Scores'!$AN$2:$BC$201,N$2,FALSE)&gt;0,VLOOKUP($C86,'YTD Scores'!$AN$2:$BC$201,N$2,FALSE),""),"")</f>
        <v/>
      </c>
      <c r="O86" s="94" t="str">
        <f>IF($C86&gt;0,IF(VLOOKUP($C86,'YTD Scores'!$AN$2:$BC$201,O$2,FALSE)&gt;0,VLOOKUP($C86,'YTD Scores'!$AN$2:$BC$201,O$2,FALSE),""),"")</f>
        <v/>
      </c>
      <c r="P86" s="94" t="str">
        <f>IF($C86&gt;0,IF(VLOOKUP($C86,'YTD Scores'!$AN$2:$BC$201,P$2,FALSE)&gt;0,VLOOKUP($C86,'YTD Scores'!$AN$2:$BC$201,P$2,FALSE),""),"")</f>
        <v/>
      </c>
      <c r="Q86" s="94" t="str">
        <f>IF($C86&gt;0,IF(VLOOKUP($C86,'YTD Scores'!$AN$2:$BC$201,Q$2,FALSE)&gt;0,VLOOKUP($C86,'YTD Scores'!$AN$2:$BC$201,Q$2,FALSE),""),"")</f>
        <v/>
      </c>
      <c r="R86" s="96" t="str">
        <f>IF($C86&gt;0,IF(VLOOKUP($C86,'YTD Scores'!$AN$2:$BD$201,R$2,FALSE)&gt;0,VLOOKUP($C86,'YTD Scores'!$AN$2:$BD$201,R$2,FALSE),""),"")</f>
        <v/>
      </c>
    </row>
    <row r="87" spans="1:18" ht="10.95" customHeight="1" x14ac:dyDescent="0.25">
      <c r="A87" s="1">
        <f t="shared" si="5"/>
        <v>84</v>
      </c>
      <c r="B87" s="32" t="str">
        <f t="shared" si="6"/>
        <v/>
      </c>
      <c r="C87" s="96">
        <f>IF(LARGE('YTD Scores'!AN$2:AN$201,A87)&gt;0.99,LARGE('YTD Scores'!AN$2:AN$201,A87),0)</f>
        <v>0</v>
      </c>
      <c r="F87" s="94" t="str">
        <f>IF($C87&gt;0,IF(VLOOKUP($C87,'YTD Scores'!$AN$2:$BC$201,F$2,FALSE)&gt;0,VLOOKUP($C87,'YTD Scores'!$AN$2:$BC$201,F$2,FALSE),""),"")</f>
        <v/>
      </c>
      <c r="G87" s="94" t="str">
        <f>IF($C87&gt;0,IF(VLOOKUP($C87,'YTD Scores'!$AN$2:$BC$201,G$2,FALSE)&gt;0,VLOOKUP($C87,'YTD Scores'!$AN$2:$BC$201,G$2,FALSE),""),"")</f>
        <v/>
      </c>
      <c r="H87" s="94" t="str">
        <f>IF($C87&gt;0,IF(VLOOKUP($C87,'YTD Scores'!$AN$2:$BC$201,H$2,FALSE)&gt;0,VLOOKUP($C87,'YTD Scores'!$AN$2:$BC$201,H$2,FALSE),""),"")</f>
        <v/>
      </c>
      <c r="I87" s="94" t="str">
        <f>IF($C87&gt;0,IF(VLOOKUP($C87,'YTD Scores'!$AN$2:$BC$201,I$2,FALSE)&gt;0,VLOOKUP($C87,'YTD Scores'!$AN$2:$BC$201,I$2,FALSE),""),"")</f>
        <v/>
      </c>
      <c r="J87" s="94" t="str">
        <f>IF($C87&gt;0,IF(VLOOKUP($C87,'YTD Scores'!$AN$2:$BC$201,J$2,FALSE)&gt;0,VLOOKUP($C87,'YTD Scores'!$AN$2:$BC$201,J$2,FALSE),""),"")</f>
        <v/>
      </c>
      <c r="K87" s="94" t="str">
        <f>IF($C87&gt;0,IF(VLOOKUP($C87,'YTD Scores'!$AN$2:$BC$201,K$2,FALSE)&gt;0,VLOOKUP($C87,'YTD Scores'!$AN$2:$BC$201,K$2,FALSE),""),"")</f>
        <v/>
      </c>
      <c r="L87" s="94" t="str">
        <f>IF($C87&gt;0,IF(VLOOKUP($C87,'YTD Scores'!$AN$2:$BC$201,L$2,FALSE)&gt;0,VLOOKUP($C87,'YTD Scores'!$AN$2:$BC$201,L$2,FALSE),""),"")</f>
        <v/>
      </c>
      <c r="M87" s="94" t="str">
        <f>IF($C87&gt;0,IF(VLOOKUP($C87,'YTD Scores'!$AN$2:$BC$201,M$2,FALSE)&gt;0,VLOOKUP($C87,'YTD Scores'!$AN$2:$BC$201,M$2,FALSE),""),"")</f>
        <v/>
      </c>
      <c r="N87" s="94" t="str">
        <f>IF($C87&gt;0,IF(VLOOKUP($C87,'YTD Scores'!$AN$2:$BC$201,N$2,FALSE)&gt;0,VLOOKUP($C87,'YTD Scores'!$AN$2:$BC$201,N$2,FALSE),""),"")</f>
        <v/>
      </c>
      <c r="O87" s="94" t="str">
        <f>IF($C87&gt;0,IF(VLOOKUP($C87,'YTD Scores'!$AN$2:$BC$201,O$2,FALSE)&gt;0,VLOOKUP($C87,'YTD Scores'!$AN$2:$BC$201,O$2,FALSE),""),"")</f>
        <v/>
      </c>
      <c r="P87" s="94" t="str">
        <f>IF($C87&gt;0,IF(VLOOKUP($C87,'YTD Scores'!$AN$2:$BC$201,P$2,FALSE)&gt;0,VLOOKUP($C87,'YTD Scores'!$AN$2:$BC$201,P$2,FALSE),""),"")</f>
        <v/>
      </c>
      <c r="Q87" s="94" t="str">
        <f>IF($C87&gt;0,IF(VLOOKUP($C87,'YTD Scores'!$AN$2:$BC$201,Q$2,FALSE)&gt;0,VLOOKUP($C87,'YTD Scores'!$AN$2:$BC$201,Q$2,FALSE),""),"")</f>
        <v/>
      </c>
      <c r="R87" s="96" t="str">
        <f>IF($C87&gt;0,IF(VLOOKUP($C87,'YTD Scores'!$AN$2:$BD$201,R$2,FALSE)&gt;0,VLOOKUP($C87,'YTD Scores'!$AN$2:$BD$201,R$2,FALSE),""),"")</f>
        <v/>
      </c>
    </row>
    <row r="88" spans="1:18" ht="10.95" customHeight="1" x14ac:dyDescent="0.25">
      <c r="A88" s="1">
        <f t="shared" si="5"/>
        <v>85</v>
      </c>
      <c r="B88" s="32" t="str">
        <f t="shared" si="6"/>
        <v/>
      </c>
      <c r="C88" s="96">
        <f>IF(LARGE('YTD Scores'!AN$2:AN$201,A88)&gt;0.99,LARGE('YTD Scores'!AN$2:AN$201,A88),0)</f>
        <v>0</v>
      </c>
      <c r="F88" s="94" t="str">
        <f>IF($C88&gt;0,IF(VLOOKUP($C88,'YTD Scores'!$AN$2:$BC$201,F$2,FALSE)&gt;0,VLOOKUP($C88,'YTD Scores'!$AN$2:$BC$201,F$2,FALSE),""),"")</f>
        <v/>
      </c>
      <c r="G88" s="94" t="str">
        <f>IF($C88&gt;0,IF(VLOOKUP($C88,'YTD Scores'!$AN$2:$BC$201,G$2,FALSE)&gt;0,VLOOKUP($C88,'YTD Scores'!$AN$2:$BC$201,G$2,FALSE),""),"")</f>
        <v/>
      </c>
      <c r="H88" s="94" t="str">
        <f>IF($C88&gt;0,IF(VLOOKUP($C88,'YTD Scores'!$AN$2:$BC$201,H$2,FALSE)&gt;0,VLOOKUP($C88,'YTD Scores'!$AN$2:$BC$201,H$2,FALSE),""),"")</f>
        <v/>
      </c>
      <c r="I88" s="94" t="str">
        <f>IF($C88&gt;0,IF(VLOOKUP($C88,'YTD Scores'!$AN$2:$BC$201,I$2,FALSE)&gt;0,VLOOKUP($C88,'YTD Scores'!$AN$2:$BC$201,I$2,FALSE),""),"")</f>
        <v/>
      </c>
      <c r="J88" s="94" t="str">
        <f>IF($C88&gt;0,IF(VLOOKUP($C88,'YTD Scores'!$AN$2:$BC$201,J$2,FALSE)&gt;0,VLOOKUP($C88,'YTD Scores'!$AN$2:$BC$201,J$2,FALSE),""),"")</f>
        <v/>
      </c>
      <c r="K88" s="94" t="str">
        <f>IF($C88&gt;0,IF(VLOOKUP($C88,'YTD Scores'!$AN$2:$BC$201,K$2,FALSE)&gt;0,VLOOKUP($C88,'YTD Scores'!$AN$2:$BC$201,K$2,FALSE),""),"")</f>
        <v/>
      </c>
      <c r="L88" s="94" t="str">
        <f>IF($C88&gt;0,IF(VLOOKUP($C88,'YTD Scores'!$AN$2:$BC$201,L$2,FALSE)&gt;0,VLOOKUP($C88,'YTD Scores'!$AN$2:$BC$201,L$2,FALSE),""),"")</f>
        <v/>
      </c>
      <c r="M88" s="94" t="str">
        <f>IF($C88&gt;0,IF(VLOOKUP($C88,'YTD Scores'!$AN$2:$BC$201,M$2,FALSE)&gt;0,VLOOKUP($C88,'YTD Scores'!$AN$2:$BC$201,M$2,FALSE),""),"")</f>
        <v/>
      </c>
      <c r="N88" s="94" t="str">
        <f>IF($C88&gt;0,IF(VLOOKUP($C88,'YTD Scores'!$AN$2:$BC$201,N$2,FALSE)&gt;0,VLOOKUP($C88,'YTD Scores'!$AN$2:$BC$201,N$2,FALSE),""),"")</f>
        <v/>
      </c>
      <c r="O88" s="94" t="str">
        <f>IF($C88&gt;0,IF(VLOOKUP($C88,'YTD Scores'!$AN$2:$BC$201,O$2,FALSE)&gt;0,VLOOKUP($C88,'YTD Scores'!$AN$2:$BC$201,O$2,FALSE),""),"")</f>
        <v/>
      </c>
      <c r="P88" s="94" t="str">
        <f>IF($C88&gt;0,IF(VLOOKUP($C88,'YTD Scores'!$AN$2:$BC$201,P$2,FALSE)&gt;0,VLOOKUP($C88,'YTD Scores'!$AN$2:$BC$201,P$2,FALSE),""),"")</f>
        <v/>
      </c>
      <c r="Q88" s="94" t="str">
        <f>IF($C88&gt;0,IF(VLOOKUP($C88,'YTD Scores'!$AN$2:$BC$201,Q$2,FALSE)&gt;0,VLOOKUP($C88,'YTD Scores'!$AN$2:$BC$201,Q$2,FALSE),""),"")</f>
        <v/>
      </c>
      <c r="R88" s="96" t="str">
        <f>IF($C88&gt;0,IF(VLOOKUP($C88,'YTD Scores'!$AN$2:$BD$201,R$2,FALSE)&gt;0,VLOOKUP($C88,'YTD Scores'!$AN$2:$BD$201,R$2,FALSE),""),"")</f>
        <v/>
      </c>
    </row>
    <row r="89" spans="1:18" ht="10.95" customHeight="1" x14ac:dyDescent="0.25">
      <c r="A89" s="1">
        <f t="shared" si="5"/>
        <v>86</v>
      </c>
      <c r="B89" s="32" t="str">
        <f t="shared" si="6"/>
        <v/>
      </c>
      <c r="C89" s="96">
        <f>IF(LARGE('YTD Scores'!AN$2:AN$201,A89)&gt;0.99,LARGE('YTD Scores'!AN$2:AN$201,A89),0)</f>
        <v>0</v>
      </c>
      <c r="F89" s="94" t="str">
        <f>IF($C89&gt;0,IF(VLOOKUP($C89,'YTD Scores'!$AN$2:$BC$201,F$2,FALSE)&gt;0,VLOOKUP($C89,'YTD Scores'!$AN$2:$BC$201,F$2,FALSE),""),"")</f>
        <v/>
      </c>
      <c r="G89" s="94" t="str">
        <f>IF($C89&gt;0,IF(VLOOKUP($C89,'YTD Scores'!$AN$2:$BC$201,G$2,FALSE)&gt;0,VLOOKUP($C89,'YTD Scores'!$AN$2:$BC$201,G$2,FALSE),""),"")</f>
        <v/>
      </c>
      <c r="H89" s="94" t="str">
        <f>IF($C89&gt;0,IF(VLOOKUP($C89,'YTD Scores'!$AN$2:$BC$201,H$2,FALSE)&gt;0,VLOOKUP($C89,'YTD Scores'!$AN$2:$BC$201,H$2,FALSE),""),"")</f>
        <v/>
      </c>
      <c r="I89" s="94" t="str">
        <f>IF($C89&gt;0,IF(VLOOKUP($C89,'YTD Scores'!$AN$2:$BC$201,I$2,FALSE)&gt;0,VLOOKUP($C89,'YTD Scores'!$AN$2:$BC$201,I$2,FALSE),""),"")</f>
        <v/>
      </c>
      <c r="J89" s="94" t="str">
        <f>IF($C89&gt;0,IF(VLOOKUP($C89,'YTD Scores'!$AN$2:$BC$201,J$2,FALSE)&gt;0,VLOOKUP($C89,'YTD Scores'!$AN$2:$BC$201,J$2,FALSE),""),"")</f>
        <v/>
      </c>
      <c r="K89" s="94" t="str">
        <f>IF($C89&gt;0,IF(VLOOKUP($C89,'YTD Scores'!$AN$2:$BC$201,K$2,FALSE)&gt;0,VLOOKUP($C89,'YTD Scores'!$AN$2:$BC$201,K$2,FALSE),""),"")</f>
        <v/>
      </c>
      <c r="L89" s="94" t="str">
        <f>IF($C89&gt;0,IF(VLOOKUP($C89,'YTD Scores'!$AN$2:$BC$201,L$2,FALSE)&gt;0,VLOOKUP($C89,'YTD Scores'!$AN$2:$BC$201,L$2,FALSE),""),"")</f>
        <v/>
      </c>
      <c r="M89" s="94" t="str">
        <f>IF($C89&gt;0,IF(VLOOKUP($C89,'YTD Scores'!$AN$2:$BC$201,M$2,FALSE)&gt;0,VLOOKUP($C89,'YTD Scores'!$AN$2:$BC$201,M$2,FALSE),""),"")</f>
        <v/>
      </c>
      <c r="N89" s="94" t="str">
        <f>IF($C89&gt;0,IF(VLOOKUP($C89,'YTD Scores'!$AN$2:$BC$201,N$2,FALSE)&gt;0,VLOOKUP($C89,'YTD Scores'!$AN$2:$BC$201,N$2,FALSE),""),"")</f>
        <v/>
      </c>
      <c r="O89" s="94" t="str">
        <f>IF($C89&gt;0,IF(VLOOKUP($C89,'YTD Scores'!$AN$2:$BC$201,O$2,FALSE)&gt;0,VLOOKUP($C89,'YTD Scores'!$AN$2:$BC$201,O$2,FALSE),""),"")</f>
        <v/>
      </c>
      <c r="P89" s="94" t="str">
        <f>IF($C89&gt;0,IF(VLOOKUP($C89,'YTD Scores'!$AN$2:$BC$201,P$2,FALSE)&gt;0,VLOOKUP($C89,'YTD Scores'!$AN$2:$BC$201,P$2,FALSE),""),"")</f>
        <v/>
      </c>
      <c r="Q89" s="94" t="str">
        <f>IF($C89&gt;0,IF(VLOOKUP($C89,'YTD Scores'!$AN$2:$BC$201,Q$2,FALSE)&gt;0,VLOOKUP($C89,'YTD Scores'!$AN$2:$BC$201,Q$2,FALSE),""),"")</f>
        <v/>
      </c>
      <c r="R89" s="96" t="str">
        <f>IF($C89&gt;0,IF(VLOOKUP($C89,'YTD Scores'!$AN$2:$BD$201,R$2,FALSE)&gt;0,VLOOKUP($C89,'YTD Scores'!$AN$2:$BD$201,R$2,FALSE),""),"")</f>
        <v/>
      </c>
    </row>
    <row r="90" spans="1:18" ht="10.95" customHeight="1" x14ac:dyDescent="0.25">
      <c r="A90" s="1">
        <f t="shared" si="5"/>
        <v>87</v>
      </c>
      <c r="B90" s="32" t="str">
        <f t="shared" si="6"/>
        <v/>
      </c>
      <c r="C90" s="96">
        <f>IF(LARGE('YTD Scores'!AN$2:AN$201,A90)&gt;0.99,LARGE('YTD Scores'!AN$2:AN$201,A90),0)</f>
        <v>0</v>
      </c>
      <c r="F90" s="94" t="str">
        <f>IF($C90&gt;0,IF(VLOOKUP($C90,'YTD Scores'!$AN$2:$BC$201,F$2,FALSE)&gt;0,VLOOKUP($C90,'YTD Scores'!$AN$2:$BC$201,F$2,FALSE),""),"")</f>
        <v/>
      </c>
      <c r="G90" s="94" t="str">
        <f>IF($C90&gt;0,IF(VLOOKUP($C90,'YTD Scores'!$AN$2:$BC$201,G$2,FALSE)&gt;0,VLOOKUP($C90,'YTD Scores'!$AN$2:$BC$201,G$2,FALSE),""),"")</f>
        <v/>
      </c>
      <c r="H90" s="94" t="str">
        <f>IF($C90&gt;0,IF(VLOOKUP($C90,'YTD Scores'!$AN$2:$BC$201,H$2,FALSE)&gt;0,VLOOKUP($C90,'YTD Scores'!$AN$2:$BC$201,H$2,FALSE),""),"")</f>
        <v/>
      </c>
      <c r="I90" s="94" t="str">
        <f>IF($C90&gt;0,IF(VLOOKUP($C90,'YTD Scores'!$AN$2:$BC$201,I$2,FALSE)&gt;0,VLOOKUP($C90,'YTD Scores'!$AN$2:$BC$201,I$2,FALSE),""),"")</f>
        <v/>
      </c>
      <c r="J90" s="94" t="str">
        <f>IF($C90&gt;0,IF(VLOOKUP($C90,'YTD Scores'!$AN$2:$BC$201,J$2,FALSE)&gt;0,VLOOKUP($C90,'YTD Scores'!$AN$2:$BC$201,J$2,FALSE),""),"")</f>
        <v/>
      </c>
      <c r="K90" s="94" t="str">
        <f>IF($C90&gt;0,IF(VLOOKUP($C90,'YTD Scores'!$AN$2:$BC$201,K$2,FALSE)&gt;0,VLOOKUP($C90,'YTD Scores'!$AN$2:$BC$201,K$2,FALSE),""),"")</f>
        <v/>
      </c>
      <c r="L90" s="94" t="str">
        <f>IF($C90&gt;0,IF(VLOOKUP($C90,'YTD Scores'!$AN$2:$BC$201,L$2,FALSE)&gt;0,VLOOKUP($C90,'YTD Scores'!$AN$2:$BC$201,L$2,FALSE),""),"")</f>
        <v/>
      </c>
      <c r="M90" s="94" t="str">
        <f>IF($C90&gt;0,IF(VLOOKUP($C90,'YTD Scores'!$AN$2:$BC$201,M$2,FALSE)&gt;0,VLOOKUP($C90,'YTD Scores'!$AN$2:$BC$201,M$2,FALSE),""),"")</f>
        <v/>
      </c>
      <c r="N90" s="94" t="str">
        <f>IF($C90&gt;0,IF(VLOOKUP($C90,'YTD Scores'!$AN$2:$BC$201,N$2,FALSE)&gt;0,VLOOKUP($C90,'YTD Scores'!$AN$2:$BC$201,N$2,FALSE),""),"")</f>
        <v/>
      </c>
      <c r="O90" s="94" t="str">
        <f>IF($C90&gt;0,IF(VLOOKUP($C90,'YTD Scores'!$AN$2:$BC$201,O$2,FALSE)&gt;0,VLOOKUP($C90,'YTD Scores'!$AN$2:$BC$201,O$2,FALSE),""),"")</f>
        <v/>
      </c>
      <c r="P90" s="94" t="str">
        <f>IF($C90&gt;0,IF(VLOOKUP($C90,'YTD Scores'!$AN$2:$BC$201,P$2,FALSE)&gt;0,VLOOKUP($C90,'YTD Scores'!$AN$2:$BC$201,P$2,FALSE),""),"")</f>
        <v/>
      </c>
      <c r="Q90" s="94" t="str">
        <f>IF($C90&gt;0,IF(VLOOKUP($C90,'YTD Scores'!$AN$2:$BC$201,Q$2,FALSE)&gt;0,VLOOKUP($C90,'YTD Scores'!$AN$2:$BC$201,Q$2,FALSE),""),"")</f>
        <v/>
      </c>
      <c r="R90" s="96" t="str">
        <f>IF($C90&gt;0,IF(VLOOKUP($C90,'YTD Scores'!$AN$2:$BD$201,R$2,FALSE)&gt;0,VLOOKUP($C90,'YTD Scores'!$AN$2:$BD$201,R$2,FALSE),""),"")</f>
        <v/>
      </c>
    </row>
    <row r="91" spans="1:18" ht="10.95" customHeight="1" x14ac:dyDescent="0.25">
      <c r="A91" s="1">
        <f t="shared" si="5"/>
        <v>88</v>
      </c>
      <c r="B91" s="32" t="str">
        <f t="shared" si="6"/>
        <v/>
      </c>
      <c r="C91" s="96">
        <f>IF(LARGE('YTD Scores'!AN$2:AN$201,A91)&gt;0.99,LARGE('YTD Scores'!AN$2:AN$201,A91),0)</f>
        <v>0</v>
      </c>
      <c r="F91" s="94" t="str">
        <f>IF($C91&gt;0,IF(VLOOKUP($C91,'YTD Scores'!$AN$2:$BC$201,F$2,FALSE)&gt;0,VLOOKUP($C91,'YTD Scores'!$AN$2:$BC$201,F$2,FALSE),""),"")</f>
        <v/>
      </c>
      <c r="G91" s="94" t="str">
        <f>IF($C91&gt;0,IF(VLOOKUP($C91,'YTD Scores'!$AN$2:$BC$201,G$2,FALSE)&gt;0,VLOOKUP($C91,'YTD Scores'!$AN$2:$BC$201,G$2,FALSE),""),"")</f>
        <v/>
      </c>
      <c r="H91" s="94" t="str">
        <f>IF($C91&gt;0,IF(VLOOKUP($C91,'YTD Scores'!$AN$2:$BC$201,H$2,FALSE)&gt;0,VLOOKUP($C91,'YTD Scores'!$AN$2:$BC$201,H$2,FALSE),""),"")</f>
        <v/>
      </c>
      <c r="I91" s="94" t="str">
        <f>IF($C91&gt;0,IF(VLOOKUP($C91,'YTD Scores'!$AN$2:$BC$201,I$2,FALSE)&gt;0,VLOOKUP($C91,'YTD Scores'!$AN$2:$BC$201,I$2,FALSE),""),"")</f>
        <v/>
      </c>
      <c r="J91" s="94" t="str">
        <f>IF($C91&gt;0,IF(VLOOKUP($C91,'YTD Scores'!$AN$2:$BC$201,J$2,FALSE)&gt;0,VLOOKUP($C91,'YTD Scores'!$AN$2:$BC$201,J$2,FALSE),""),"")</f>
        <v/>
      </c>
      <c r="K91" s="94" t="str">
        <f>IF($C91&gt;0,IF(VLOOKUP($C91,'YTD Scores'!$AN$2:$BC$201,K$2,FALSE)&gt;0,VLOOKUP($C91,'YTD Scores'!$AN$2:$BC$201,K$2,FALSE),""),"")</f>
        <v/>
      </c>
      <c r="L91" s="94" t="str">
        <f>IF($C91&gt;0,IF(VLOOKUP($C91,'YTD Scores'!$AN$2:$BC$201,L$2,FALSE)&gt;0,VLOOKUP($C91,'YTD Scores'!$AN$2:$BC$201,L$2,FALSE),""),"")</f>
        <v/>
      </c>
      <c r="M91" s="94" t="str">
        <f>IF($C91&gt;0,IF(VLOOKUP($C91,'YTD Scores'!$AN$2:$BC$201,M$2,FALSE)&gt;0,VLOOKUP($C91,'YTD Scores'!$AN$2:$BC$201,M$2,FALSE),""),"")</f>
        <v/>
      </c>
      <c r="N91" s="94" t="str">
        <f>IF($C91&gt;0,IF(VLOOKUP($C91,'YTD Scores'!$AN$2:$BC$201,N$2,FALSE)&gt;0,VLOOKUP($C91,'YTD Scores'!$AN$2:$BC$201,N$2,FALSE),""),"")</f>
        <v/>
      </c>
      <c r="O91" s="94" t="str">
        <f>IF($C91&gt;0,IF(VLOOKUP($C91,'YTD Scores'!$AN$2:$BC$201,O$2,FALSE)&gt;0,VLOOKUP($C91,'YTD Scores'!$AN$2:$BC$201,O$2,FALSE),""),"")</f>
        <v/>
      </c>
      <c r="P91" s="94" t="str">
        <f>IF($C91&gt;0,IF(VLOOKUP($C91,'YTD Scores'!$AN$2:$BC$201,P$2,FALSE)&gt;0,VLOOKUP($C91,'YTD Scores'!$AN$2:$BC$201,P$2,FALSE),""),"")</f>
        <v/>
      </c>
      <c r="Q91" s="94" t="str">
        <f>IF($C91&gt;0,IF(VLOOKUP($C91,'YTD Scores'!$AN$2:$BC$201,Q$2,FALSE)&gt;0,VLOOKUP($C91,'YTD Scores'!$AN$2:$BC$201,Q$2,FALSE),""),"")</f>
        <v/>
      </c>
      <c r="R91" s="96" t="str">
        <f>IF($C91&gt;0,IF(VLOOKUP($C91,'YTD Scores'!$AN$2:$BD$201,R$2,FALSE)&gt;0,VLOOKUP($C91,'YTD Scores'!$AN$2:$BD$201,R$2,FALSE),""),"")</f>
        <v/>
      </c>
    </row>
    <row r="92" spans="1:18" ht="10.95" customHeight="1" x14ac:dyDescent="0.25">
      <c r="A92" s="1">
        <f t="shared" si="5"/>
        <v>89</v>
      </c>
      <c r="B92" s="32" t="str">
        <f t="shared" si="6"/>
        <v/>
      </c>
      <c r="C92" s="96">
        <f>IF(LARGE('YTD Scores'!AN$2:AN$201,A92)&gt;0.99,LARGE('YTD Scores'!AN$2:AN$201,A92),0)</f>
        <v>0</v>
      </c>
      <c r="F92" s="94" t="str">
        <f>IF($C92&gt;0,IF(VLOOKUP($C92,'YTD Scores'!$AN$2:$BC$201,F$2,FALSE)&gt;0,VLOOKUP($C92,'YTD Scores'!$AN$2:$BC$201,F$2,FALSE),""),"")</f>
        <v/>
      </c>
      <c r="G92" s="94" t="str">
        <f>IF($C92&gt;0,IF(VLOOKUP($C92,'YTD Scores'!$AN$2:$BC$201,G$2,FALSE)&gt;0,VLOOKUP($C92,'YTD Scores'!$AN$2:$BC$201,G$2,FALSE),""),"")</f>
        <v/>
      </c>
      <c r="H92" s="94" t="str">
        <f>IF($C92&gt;0,IF(VLOOKUP($C92,'YTD Scores'!$AN$2:$BC$201,H$2,FALSE)&gt;0,VLOOKUP($C92,'YTD Scores'!$AN$2:$BC$201,H$2,FALSE),""),"")</f>
        <v/>
      </c>
      <c r="I92" s="94" t="str">
        <f>IF($C92&gt;0,IF(VLOOKUP($C92,'YTD Scores'!$AN$2:$BC$201,I$2,FALSE)&gt;0,VLOOKUP($C92,'YTD Scores'!$AN$2:$BC$201,I$2,FALSE),""),"")</f>
        <v/>
      </c>
      <c r="J92" s="94" t="str">
        <f>IF($C92&gt;0,IF(VLOOKUP($C92,'YTD Scores'!$AN$2:$BC$201,J$2,FALSE)&gt;0,VLOOKUP($C92,'YTD Scores'!$AN$2:$BC$201,J$2,FALSE),""),"")</f>
        <v/>
      </c>
      <c r="K92" s="94" t="str">
        <f>IF($C92&gt;0,IF(VLOOKUP($C92,'YTD Scores'!$AN$2:$BC$201,K$2,FALSE)&gt;0,VLOOKUP($C92,'YTD Scores'!$AN$2:$BC$201,K$2,FALSE),""),"")</f>
        <v/>
      </c>
      <c r="L92" s="94" t="str">
        <f>IF($C92&gt;0,IF(VLOOKUP($C92,'YTD Scores'!$AN$2:$BC$201,L$2,FALSE)&gt;0,VLOOKUP($C92,'YTD Scores'!$AN$2:$BC$201,L$2,FALSE),""),"")</f>
        <v/>
      </c>
      <c r="M92" s="94" t="str">
        <f>IF($C92&gt;0,IF(VLOOKUP($C92,'YTD Scores'!$AN$2:$BC$201,M$2,FALSE)&gt;0,VLOOKUP($C92,'YTD Scores'!$AN$2:$BC$201,M$2,FALSE),""),"")</f>
        <v/>
      </c>
      <c r="N92" s="94" t="str">
        <f>IF($C92&gt;0,IF(VLOOKUP($C92,'YTD Scores'!$AN$2:$BC$201,N$2,FALSE)&gt;0,VLOOKUP($C92,'YTD Scores'!$AN$2:$BC$201,N$2,FALSE),""),"")</f>
        <v/>
      </c>
      <c r="O92" s="94" t="str">
        <f>IF($C92&gt;0,IF(VLOOKUP($C92,'YTD Scores'!$AN$2:$BC$201,O$2,FALSE)&gt;0,VLOOKUP($C92,'YTD Scores'!$AN$2:$BC$201,O$2,FALSE),""),"")</f>
        <v/>
      </c>
      <c r="P92" s="94" t="str">
        <f>IF($C92&gt;0,IF(VLOOKUP($C92,'YTD Scores'!$AN$2:$BC$201,P$2,FALSE)&gt;0,VLOOKUP($C92,'YTD Scores'!$AN$2:$BC$201,P$2,FALSE),""),"")</f>
        <v/>
      </c>
      <c r="Q92" s="94" t="str">
        <f>IF($C92&gt;0,IF(VLOOKUP($C92,'YTD Scores'!$AN$2:$BC$201,Q$2,FALSE)&gt;0,VLOOKUP($C92,'YTD Scores'!$AN$2:$BC$201,Q$2,FALSE),""),"")</f>
        <v/>
      </c>
      <c r="R92" s="96" t="str">
        <f>IF($C92&gt;0,IF(VLOOKUP($C92,'YTD Scores'!$AN$2:$BD$201,R$2,FALSE)&gt;0,VLOOKUP($C92,'YTD Scores'!$AN$2:$BD$201,R$2,FALSE),""),"")</f>
        <v/>
      </c>
    </row>
    <row r="93" spans="1:18" ht="10.95" customHeight="1" x14ac:dyDescent="0.25">
      <c r="A93" s="1">
        <f t="shared" si="5"/>
        <v>90</v>
      </c>
      <c r="B93" s="32" t="str">
        <f t="shared" si="6"/>
        <v/>
      </c>
      <c r="C93" s="96">
        <f>IF(LARGE('YTD Scores'!AN$2:AN$201,A93)&gt;0.99,LARGE('YTD Scores'!AN$2:AN$201,A93),0)</f>
        <v>0</v>
      </c>
      <c r="F93" s="94" t="str">
        <f>IF($C93&gt;0,IF(VLOOKUP($C93,'YTD Scores'!$AN$2:$BC$201,F$2,FALSE)&gt;0,VLOOKUP($C93,'YTD Scores'!$AN$2:$BC$201,F$2,FALSE),""),"")</f>
        <v/>
      </c>
      <c r="G93" s="94" t="str">
        <f>IF($C93&gt;0,IF(VLOOKUP($C93,'YTD Scores'!$AN$2:$BC$201,G$2,FALSE)&gt;0,VLOOKUP($C93,'YTD Scores'!$AN$2:$BC$201,G$2,FALSE),""),"")</f>
        <v/>
      </c>
      <c r="H93" s="94" t="str">
        <f>IF($C93&gt;0,IF(VLOOKUP($C93,'YTD Scores'!$AN$2:$BC$201,H$2,FALSE)&gt;0,VLOOKUP($C93,'YTD Scores'!$AN$2:$BC$201,H$2,FALSE),""),"")</f>
        <v/>
      </c>
      <c r="I93" s="94" t="str">
        <f>IF($C93&gt;0,IF(VLOOKUP($C93,'YTD Scores'!$AN$2:$BC$201,I$2,FALSE)&gt;0,VLOOKUP($C93,'YTD Scores'!$AN$2:$BC$201,I$2,FALSE),""),"")</f>
        <v/>
      </c>
      <c r="J93" s="94" t="str">
        <f>IF($C93&gt;0,IF(VLOOKUP($C93,'YTD Scores'!$AN$2:$BC$201,J$2,FALSE)&gt;0,VLOOKUP($C93,'YTD Scores'!$AN$2:$BC$201,J$2,FALSE),""),"")</f>
        <v/>
      </c>
      <c r="K93" s="94" t="str">
        <f>IF($C93&gt;0,IF(VLOOKUP($C93,'YTD Scores'!$AN$2:$BC$201,K$2,FALSE)&gt;0,VLOOKUP($C93,'YTD Scores'!$AN$2:$BC$201,K$2,FALSE),""),"")</f>
        <v/>
      </c>
      <c r="L93" s="94" t="str">
        <f>IF($C93&gt;0,IF(VLOOKUP($C93,'YTD Scores'!$AN$2:$BC$201,L$2,FALSE)&gt;0,VLOOKUP($C93,'YTD Scores'!$AN$2:$BC$201,L$2,FALSE),""),"")</f>
        <v/>
      </c>
      <c r="M93" s="94" t="str">
        <f>IF($C93&gt;0,IF(VLOOKUP($C93,'YTD Scores'!$AN$2:$BC$201,M$2,FALSE)&gt;0,VLOOKUP($C93,'YTD Scores'!$AN$2:$BC$201,M$2,FALSE),""),"")</f>
        <v/>
      </c>
      <c r="N93" s="94" t="str">
        <f>IF($C93&gt;0,IF(VLOOKUP($C93,'YTD Scores'!$AN$2:$BC$201,N$2,FALSE)&gt;0,VLOOKUP($C93,'YTD Scores'!$AN$2:$BC$201,N$2,FALSE),""),"")</f>
        <v/>
      </c>
      <c r="O93" s="94" t="str">
        <f>IF($C93&gt;0,IF(VLOOKUP($C93,'YTD Scores'!$AN$2:$BC$201,O$2,FALSE)&gt;0,VLOOKUP($C93,'YTD Scores'!$AN$2:$BC$201,O$2,FALSE),""),"")</f>
        <v/>
      </c>
      <c r="P93" s="94" t="str">
        <f>IF($C93&gt;0,IF(VLOOKUP($C93,'YTD Scores'!$AN$2:$BC$201,P$2,FALSE)&gt;0,VLOOKUP($C93,'YTD Scores'!$AN$2:$BC$201,P$2,FALSE),""),"")</f>
        <v/>
      </c>
      <c r="Q93" s="94" t="str">
        <f>IF($C93&gt;0,IF(VLOOKUP($C93,'YTD Scores'!$AN$2:$BC$201,Q$2,FALSE)&gt;0,VLOOKUP($C93,'YTD Scores'!$AN$2:$BC$201,Q$2,FALSE),""),"")</f>
        <v/>
      </c>
      <c r="R93" s="96" t="str">
        <f>IF($C93&gt;0,IF(VLOOKUP($C93,'YTD Scores'!$AN$2:$BD$201,R$2,FALSE)&gt;0,VLOOKUP($C93,'YTD Scores'!$AN$2:$BD$201,R$2,FALSE),""),"")</f>
        <v/>
      </c>
    </row>
    <row r="94" spans="1:18" ht="10.95" customHeight="1" x14ac:dyDescent="0.25">
      <c r="A94" s="1">
        <f t="shared" si="5"/>
        <v>91</v>
      </c>
      <c r="B94" s="32" t="str">
        <f t="shared" si="6"/>
        <v/>
      </c>
      <c r="C94" s="96">
        <f>IF(LARGE('YTD Scores'!AN$2:AN$201,A94)&gt;0.99,LARGE('YTD Scores'!AN$2:AN$201,A94),0)</f>
        <v>0</v>
      </c>
      <c r="F94" s="94" t="str">
        <f>IF($C94&gt;0,IF(VLOOKUP($C94,'YTD Scores'!$AN$2:$BC$201,F$2,FALSE)&gt;0,VLOOKUP($C94,'YTD Scores'!$AN$2:$BC$201,F$2,FALSE),""),"")</f>
        <v/>
      </c>
      <c r="G94" s="94" t="str">
        <f>IF($C94&gt;0,IF(VLOOKUP($C94,'YTD Scores'!$AN$2:$BC$201,G$2,FALSE)&gt;0,VLOOKUP($C94,'YTD Scores'!$AN$2:$BC$201,G$2,FALSE),""),"")</f>
        <v/>
      </c>
      <c r="H94" s="94" t="str">
        <f>IF($C94&gt;0,IF(VLOOKUP($C94,'YTD Scores'!$AN$2:$BC$201,H$2,FALSE)&gt;0,VLOOKUP($C94,'YTD Scores'!$AN$2:$BC$201,H$2,FALSE),""),"")</f>
        <v/>
      </c>
      <c r="I94" s="94" t="str">
        <f>IF($C94&gt;0,IF(VLOOKUP($C94,'YTD Scores'!$AN$2:$BC$201,I$2,FALSE)&gt;0,VLOOKUP($C94,'YTD Scores'!$AN$2:$BC$201,I$2,FALSE),""),"")</f>
        <v/>
      </c>
      <c r="J94" s="94" t="str">
        <f>IF($C94&gt;0,IF(VLOOKUP($C94,'YTD Scores'!$AN$2:$BC$201,J$2,FALSE)&gt;0,VLOOKUP($C94,'YTD Scores'!$AN$2:$BC$201,J$2,FALSE),""),"")</f>
        <v/>
      </c>
      <c r="K94" s="94" t="str">
        <f>IF($C94&gt;0,IF(VLOOKUP($C94,'YTD Scores'!$AN$2:$BC$201,K$2,FALSE)&gt;0,VLOOKUP($C94,'YTD Scores'!$AN$2:$BC$201,K$2,FALSE),""),"")</f>
        <v/>
      </c>
      <c r="L94" s="94" t="str">
        <f>IF($C94&gt;0,IF(VLOOKUP($C94,'YTD Scores'!$AN$2:$BC$201,L$2,FALSE)&gt;0,VLOOKUP($C94,'YTD Scores'!$AN$2:$BC$201,L$2,FALSE),""),"")</f>
        <v/>
      </c>
      <c r="M94" s="94" t="str">
        <f>IF($C94&gt;0,IF(VLOOKUP($C94,'YTD Scores'!$AN$2:$BC$201,M$2,FALSE)&gt;0,VLOOKUP($C94,'YTD Scores'!$AN$2:$BC$201,M$2,FALSE),""),"")</f>
        <v/>
      </c>
      <c r="N94" s="94" t="str">
        <f>IF($C94&gt;0,IF(VLOOKUP($C94,'YTD Scores'!$AN$2:$BC$201,N$2,FALSE)&gt;0,VLOOKUP($C94,'YTD Scores'!$AN$2:$BC$201,N$2,FALSE),""),"")</f>
        <v/>
      </c>
      <c r="O94" s="94" t="str">
        <f>IF($C94&gt;0,IF(VLOOKUP($C94,'YTD Scores'!$AN$2:$BC$201,O$2,FALSE)&gt;0,VLOOKUP($C94,'YTD Scores'!$AN$2:$BC$201,O$2,FALSE),""),"")</f>
        <v/>
      </c>
      <c r="P94" s="94" t="str">
        <f>IF($C94&gt;0,IF(VLOOKUP($C94,'YTD Scores'!$AN$2:$BC$201,P$2,FALSE)&gt;0,VLOOKUP($C94,'YTD Scores'!$AN$2:$BC$201,P$2,FALSE),""),"")</f>
        <v/>
      </c>
      <c r="Q94" s="94" t="str">
        <f>IF($C94&gt;0,IF(VLOOKUP($C94,'YTD Scores'!$AN$2:$BC$201,Q$2,FALSE)&gt;0,VLOOKUP($C94,'YTD Scores'!$AN$2:$BC$201,Q$2,FALSE),""),"")</f>
        <v/>
      </c>
      <c r="R94" s="96" t="str">
        <f>IF($C94&gt;0,IF(VLOOKUP($C94,'YTD Scores'!$AN$2:$BD$201,R$2,FALSE)&gt;0,VLOOKUP($C94,'YTD Scores'!$AN$2:$BD$201,R$2,FALSE),""),"")</f>
        <v/>
      </c>
    </row>
    <row r="95" spans="1:18" ht="10.95" customHeight="1" x14ac:dyDescent="0.25">
      <c r="A95" s="1">
        <f t="shared" si="5"/>
        <v>92</v>
      </c>
      <c r="B95" s="32" t="str">
        <f t="shared" si="6"/>
        <v/>
      </c>
      <c r="C95" s="96">
        <f>IF(LARGE('YTD Scores'!AN$2:AN$201,A95)&gt;0.99,LARGE('YTD Scores'!AN$2:AN$201,A95),0)</f>
        <v>0</v>
      </c>
      <c r="F95" s="94" t="str">
        <f>IF($C95&gt;0,IF(VLOOKUP($C95,'YTD Scores'!$AN$2:$BC$201,F$2,FALSE)&gt;0,VLOOKUP($C95,'YTD Scores'!$AN$2:$BC$201,F$2,FALSE),""),"")</f>
        <v/>
      </c>
      <c r="G95" s="94" t="str">
        <f>IF($C95&gt;0,IF(VLOOKUP($C95,'YTD Scores'!$AN$2:$BC$201,G$2,FALSE)&gt;0,VLOOKUP($C95,'YTD Scores'!$AN$2:$BC$201,G$2,FALSE),""),"")</f>
        <v/>
      </c>
      <c r="H95" s="94" t="str">
        <f>IF($C95&gt;0,IF(VLOOKUP($C95,'YTD Scores'!$AN$2:$BC$201,H$2,FALSE)&gt;0,VLOOKUP($C95,'YTD Scores'!$AN$2:$BC$201,H$2,FALSE),""),"")</f>
        <v/>
      </c>
      <c r="I95" s="94" t="str">
        <f>IF($C95&gt;0,IF(VLOOKUP($C95,'YTD Scores'!$AN$2:$BC$201,I$2,FALSE)&gt;0,VLOOKUP($C95,'YTD Scores'!$AN$2:$BC$201,I$2,FALSE),""),"")</f>
        <v/>
      </c>
      <c r="J95" s="94" t="str">
        <f>IF($C95&gt;0,IF(VLOOKUP($C95,'YTD Scores'!$AN$2:$BC$201,J$2,FALSE)&gt;0,VLOOKUP($C95,'YTD Scores'!$AN$2:$BC$201,J$2,FALSE),""),"")</f>
        <v/>
      </c>
      <c r="K95" s="94" t="str">
        <f>IF($C95&gt;0,IF(VLOOKUP($C95,'YTD Scores'!$AN$2:$BC$201,K$2,FALSE)&gt;0,VLOOKUP($C95,'YTD Scores'!$AN$2:$BC$201,K$2,FALSE),""),"")</f>
        <v/>
      </c>
      <c r="L95" s="94" t="str">
        <f>IF($C95&gt;0,IF(VLOOKUP($C95,'YTD Scores'!$AN$2:$BC$201,L$2,FALSE)&gt;0,VLOOKUP($C95,'YTD Scores'!$AN$2:$BC$201,L$2,FALSE),""),"")</f>
        <v/>
      </c>
      <c r="M95" s="94" t="str">
        <f>IF($C95&gt;0,IF(VLOOKUP($C95,'YTD Scores'!$AN$2:$BC$201,M$2,FALSE)&gt;0,VLOOKUP($C95,'YTD Scores'!$AN$2:$BC$201,M$2,FALSE),""),"")</f>
        <v/>
      </c>
      <c r="N95" s="94" t="str">
        <f>IF($C95&gt;0,IF(VLOOKUP($C95,'YTD Scores'!$AN$2:$BC$201,N$2,FALSE)&gt;0,VLOOKUP($C95,'YTD Scores'!$AN$2:$BC$201,N$2,FALSE),""),"")</f>
        <v/>
      </c>
      <c r="O95" s="94" t="str">
        <f>IF($C95&gt;0,IF(VLOOKUP($C95,'YTD Scores'!$AN$2:$BC$201,O$2,FALSE)&gt;0,VLOOKUP($C95,'YTD Scores'!$AN$2:$BC$201,O$2,FALSE),""),"")</f>
        <v/>
      </c>
      <c r="P95" s="94" t="str">
        <f>IF($C95&gt;0,IF(VLOOKUP($C95,'YTD Scores'!$AN$2:$BC$201,P$2,FALSE)&gt;0,VLOOKUP($C95,'YTD Scores'!$AN$2:$BC$201,P$2,FALSE),""),"")</f>
        <v/>
      </c>
      <c r="Q95" s="94" t="str">
        <f>IF($C95&gt;0,IF(VLOOKUP($C95,'YTD Scores'!$AN$2:$BC$201,Q$2,FALSE)&gt;0,VLOOKUP($C95,'YTD Scores'!$AN$2:$BC$201,Q$2,FALSE),""),"")</f>
        <v/>
      </c>
      <c r="R95" s="96" t="str">
        <f>IF($C95&gt;0,IF(VLOOKUP($C95,'YTD Scores'!$AN$2:$BD$201,R$2,FALSE)&gt;0,VLOOKUP($C95,'YTD Scores'!$AN$2:$BD$201,R$2,FALSE),""),"")</f>
        <v/>
      </c>
    </row>
    <row r="96" spans="1:18" ht="10.95" customHeight="1" x14ac:dyDescent="0.25">
      <c r="A96" s="1">
        <f t="shared" si="5"/>
        <v>93</v>
      </c>
      <c r="B96" s="32" t="str">
        <f t="shared" si="6"/>
        <v/>
      </c>
      <c r="C96" s="96">
        <f>IF(LARGE('YTD Scores'!AN$2:AN$201,A96)&gt;0.99,LARGE('YTD Scores'!AN$2:AN$201,A96),0)</f>
        <v>0</v>
      </c>
      <c r="F96" s="94" t="str">
        <f>IF($C96&gt;0,IF(VLOOKUP($C96,'YTD Scores'!$AN$2:$BC$201,F$2,FALSE)&gt;0,VLOOKUP($C96,'YTD Scores'!$AN$2:$BC$201,F$2,FALSE),""),"")</f>
        <v/>
      </c>
      <c r="G96" s="94" t="str">
        <f>IF($C96&gt;0,IF(VLOOKUP($C96,'YTD Scores'!$AN$2:$BC$201,G$2,FALSE)&gt;0,VLOOKUP($C96,'YTD Scores'!$AN$2:$BC$201,G$2,FALSE),""),"")</f>
        <v/>
      </c>
      <c r="H96" s="94" t="str">
        <f>IF($C96&gt;0,IF(VLOOKUP($C96,'YTD Scores'!$AN$2:$BC$201,H$2,FALSE)&gt;0,VLOOKUP($C96,'YTD Scores'!$AN$2:$BC$201,H$2,FALSE),""),"")</f>
        <v/>
      </c>
      <c r="I96" s="94" t="str">
        <f>IF($C96&gt;0,IF(VLOOKUP($C96,'YTD Scores'!$AN$2:$BC$201,I$2,FALSE)&gt;0,VLOOKUP($C96,'YTD Scores'!$AN$2:$BC$201,I$2,FALSE),""),"")</f>
        <v/>
      </c>
      <c r="J96" s="94" t="str">
        <f>IF($C96&gt;0,IF(VLOOKUP($C96,'YTD Scores'!$AN$2:$BC$201,J$2,FALSE)&gt;0,VLOOKUP($C96,'YTD Scores'!$AN$2:$BC$201,J$2,FALSE),""),"")</f>
        <v/>
      </c>
      <c r="K96" s="94" t="str">
        <f>IF($C96&gt;0,IF(VLOOKUP($C96,'YTD Scores'!$AN$2:$BC$201,K$2,FALSE)&gt;0,VLOOKUP($C96,'YTD Scores'!$AN$2:$BC$201,K$2,FALSE),""),"")</f>
        <v/>
      </c>
      <c r="L96" s="94" t="str">
        <f>IF($C96&gt;0,IF(VLOOKUP($C96,'YTD Scores'!$AN$2:$BC$201,L$2,FALSE)&gt;0,VLOOKUP($C96,'YTD Scores'!$AN$2:$BC$201,L$2,FALSE),""),"")</f>
        <v/>
      </c>
      <c r="M96" s="94" t="str">
        <f>IF($C96&gt;0,IF(VLOOKUP($C96,'YTD Scores'!$AN$2:$BC$201,M$2,FALSE)&gt;0,VLOOKUP($C96,'YTD Scores'!$AN$2:$BC$201,M$2,FALSE),""),"")</f>
        <v/>
      </c>
      <c r="N96" s="94" t="str">
        <f>IF($C96&gt;0,IF(VLOOKUP($C96,'YTD Scores'!$AN$2:$BC$201,N$2,FALSE)&gt;0,VLOOKUP($C96,'YTD Scores'!$AN$2:$BC$201,N$2,FALSE),""),"")</f>
        <v/>
      </c>
      <c r="O96" s="94" t="str">
        <f>IF($C96&gt;0,IF(VLOOKUP($C96,'YTD Scores'!$AN$2:$BC$201,O$2,FALSE)&gt;0,VLOOKUP($C96,'YTD Scores'!$AN$2:$BC$201,O$2,FALSE),""),"")</f>
        <v/>
      </c>
      <c r="P96" s="94" t="str">
        <f>IF($C96&gt;0,IF(VLOOKUP($C96,'YTD Scores'!$AN$2:$BC$201,P$2,FALSE)&gt;0,VLOOKUP($C96,'YTD Scores'!$AN$2:$BC$201,P$2,FALSE),""),"")</f>
        <v/>
      </c>
      <c r="Q96" s="94" t="str">
        <f>IF($C96&gt;0,IF(VLOOKUP($C96,'YTD Scores'!$AN$2:$BC$201,Q$2,FALSE)&gt;0,VLOOKUP($C96,'YTD Scores'!$AN$2:$BC$201,Q$2,FALSE),""),"")</f>
        <v/>
      </c>
      <c r="R96" s="96" t="str">
        <f>IF($C96&gt;0,IF(VLOOKUP($C96,'YTD Scores'!$AN$2:$BD$201,R$2,FALSE)&gt;0,VLOOKUP($C96,'YTD Scores'!$AN$2:$BD$201,R$2,FALSE),""),"")</f>
        <v/>
      </c>
    </row>
    <row r="97" spans="1:18" ht="10.95" customHeight="1" x14ac:dyDescent="0.25">
      <c r="A97" s="1">
        <f t="shared" si="5"/>
        <v>94</v>
      </c>
      <c r="B97" s="32" t="str">
        <f t="shared" si="6"/>
        <v/>
      </c>
      <c r="C97" s="96">
        <f>IF(LARGE('YTD Scores'!AN$2:AN$201,A97)&gt;0.99,LARGE('YTD Scores'!AN$2:AN$201,A97),0)</f>
        <v>0</v>
      </c>
      <c r="F97" s="94" t="str">
        <f>IF($C97&gt;0,IF(VLOOKUP($C97,'YTD Scores'!$AN$2:$BC$201,F$2,FALSE)&gt;0,VLOOKUP($C97,'YTD Scores'!$AN$2:$BC$201,F$2,FALSE),""),"")</f>
        <v/>
      </c>
      <c r="G97" s="94" t="str">
        <f>IF($C97&gt;0,IF(VLOOKUP($C97,'YTD Scores'!$AN$2:$BC$201,G$2,FALSE)&gt;0,VLOOKUP($C97,'YTD Scores'!$AN$2:$BC$201,G$2,FALSE),""),"")</f>
        <v/>
      </c>
      <c r="H97" s="94" t="str">
        <f>IF($C97&gt;0,IF(VLOOKUP($C97,'YTD Scores'!$AN$2:$BC$201,H$2,FALSE)&gt;0,VLOOKUP($C97,'YTD Scores'!$AN$2:$BC$201,H$2,FALSE),""),"")</f>
        <v/>
      </c>
      <c r="I97" s="94" t="str">
        <f>IF($C97&gt;0,IF(VLOOKUP($C97,'YTD Scores'!$AN$2:$BC$201,I$2,FALSE)&gt;0,VLOOKUP($C97,'YTD Scores'!$AN$2:$BC$201,I$2,FALSE),""),"")</f>
        <v/>
      </c>
      <c r="J97" s="94" t="str">
        <f>IF($C97&gt;0,IF(VLOOKUP($C97,'YTD Scores'!$AN$2:$BC$201,J$2,FALSE)&gt;0,VLOOKUP($C97,'YTD Scores'!$AN$2:$BC$201,J$2,FALSE),""),"")</f>
        <v/>
      </c>
      <c r="K97" s="94" t="str">
        <f>IF($C97&gt;0,IF(VLOOKUP($C97,'YTD Scores'!$AN$2:$BC$201,K$2,FALSE)&gt;0,VLOOKUP($C97,'YTD Scores'!$AN$2:$BC$201,K$2,FALSE),""),"")</f>
        <v/>
      </c>
      <c r="L97" s="94" t="str">
        <f>IF($C97&gt;0,IF(VLOOKUP($C97,'YTD Scores'!$AN$2:$BC$201,L$2,FALSE)&gt;0,VLOOKUP($C97,'YTD Scores'!$AN$2:$BC$201,L$2,FALSE),""),"")</f>
        <v/>
      </c>
      <c r="M97" s="94" t="str">
        <f>IF($C97&gt;0,IF(VLOOKUP($C97,'YTD Scores'!$AN$2:$BC$201,M$2,FALSE)&gt;0,VLOOKUP($C97,'YTD Scores'!$AN$2:$BC$201,M$2,FALSE),""),"")</f>
        <v/>
      </c>
      <c r="N97" s="94" t="str">
        <f>IF($C97&gt;0,IF(VLOOKUP($C97,'YTD Scores'!$AN$2:$BC$201,N$2,FALSE)&gt;0,VLOOKUP($C97,'YTD Scores'!$AN$2:$BC$201,N$2,FALSE),""),"")</f>
        <v/>
      </c>
      <c r="O97" s="94" t="str">
        <f>IF($C97&gt;0,IF(VLOOKUP($C97,'YTD Scores'!$AN$2:$BC$201,O$2,FALSE)&gt;0,VLOOKUP($C97,'YTD Scores'!$AN$2:$BC$201,O$2,FALSE),""),"")</f>
        <v/>
      </c>
      <c r="P97" s="94" t="str">
        <f>IF($C97&gt;0,IF(VLOOKUP($C97,'YTD Scores'!$AN$2:$BC$201,P$2,FALSE)&gt;0,VLOOKUP($C97,'YTD Scores'!$AN$2:$BC$201,P$2,FALSE),""),"")</f>
        <v/>
      </c>
      <c r="Q97" s="94" t="str">
        <f>IF($C97&gt;0,IF(VLOOKUP($C97,'YTD Scores'!$AN$2:$BC$201,Q$2,FALSE)&gt;0,VLOOKUP($C97,'YTD Scores'!$AN$2:$BC$201,Q$2,FALSE),""),"")</f>
        <v/>
      </c>
      <c r="R97" s="96" t="str">
        <f>IF($C97&gt;0,IF(VLOOKUP($C97,'YTD Scores'!$AN$2:$BD$201,R$2,FALSE)&gt;0,VLOOKUP($C97,'YTD Scores'!$AN$2:$BD$201,R$2,FALSE),""),"")</f>
        <v/>
      </c>
    </row>
    <row r="98" spans="1:18" ht="10.95" customHeight="1" x14ac:dyDescent="0.25">
      <c r="A98" s="1">
        <f t="shared" si="5"/>
        <v>95</v>
      </c>
      <c r="B98" s="32" t="str">
        <f t="shared" si="6"/>
        <v/>
      </c>
      <c r="C98" s="96">
        <f>IF(LARGE('YTD Scores'!AN$2:AN$201,A98)&gt;0.99,LARGE('YTD Scores'!AN$2:AN$201,A98),0)</f>
        <v>0</v>
      </c>
      <c r="F98" s="94" t="str">
        <f>IF($C98&gt;0,IF(VLOOKUP($C98,'YTD Scores'!$AN$2:$BC$201,F$2,FALSE)&gt;0,VLOOKUP($C98,'YTD Scores'!$AN$2:$BC$201,F$2,FALSE),""),"")</f>
        <v/>
      </c>
      <c r="G98" s="94" t="str">
        <f>IF($C98&gt;0,IF(VLOOKUP($C98,'YTD Scores'!$AN$2:$BC$201,G$2,FALSE)&gt;0,VLOOKUP($C98,'YTD Scores'!$AN$2:$BC$201,G$2,FALSE),""),"")</f>
        <v/>
      </c>
      <c r="H98" s="94" t="str">
        <f>IF($C98&gt;0,IF(VLOOKUP($C98,'YTD Scores'!$AN$2:$BC$201,H$2,FALSE)&gt;0,VLOOKUP($C98,'YTD Scores'!$AN$2:$BC$201,H$2,FALSE),""),"")</f>
        <v/>
      </c>
      <c r="I98" s="94" t="str">
        <f>IF($C98&gt;0,IF(VLOOKUP($C98,'YTD Scores'!$AN$2:$BC$201,I$2,FALSE)&gt;0,VLOOKUP($C98,'YTD Scores'!$AN$2:$BC$201,I$2,FALSE),""),"")</f>
        <v/>
      </c>
      <c r="J98" s="94" t="str">
        <f>IF($C98&gt;0,IF(VLOOKUP($C98,'YTD Scores'!$AN$2:$BC$201,J$2,FALSE)&gt;0,VLOOKUP($C98,'YTD Scores'!$AN$2:$BC$201,J$2,FALSE),""),"")</f>
        <v/>
      </c>
      <c r="K98" s="94" t="str">
        <f>IF($C98&gt;0,IF(VLOOKUP($C98,'YTD Scores'!$AN$2:$BC$201,K$2,FALSE)&gt;0,VLOOKUP($C98,'YTD Scores'!$AN$2:$BC$201,K$2,FALSE),""),"")</f>
        <v/>
      </c>
      <c r="L98" s="94" t="str">
        <f>IF($C98&gt;0,IF(VLOOKUP($C98,'YTD Scores'!$AN$2:$BC$201,L$2,FALSE)&gt;0,VLOOKUP($C98,'YTD Scores'!$AN$2:$BC$201,L$2,FALSE),""),"")</f>
        <v/>
      </c>
      <c r="M98" s="94" t="str">
        <f>IF($C98&gt;0,IF(VLOOKUP($C98,'YTD Scores'!$AN$2:$BC$201,M$2,FALSE)&gt;0,VLOOKUP($C98,'YTD Scores'!$AN$2:$BC$201,M$2,FALSE),""),"")</f>
        <v/>
      </c>
      <c r="N98" s="94" t="str">
        <f>IF($C98&gt;0,IF(VLOOKUP($C98,'YTD Scores'!$AN$2:$BC$201,N$2,FALSE)&gt;0,VLOOKUP($C98,'YTD Scores'!$AN$2:$BC$201,N$2,FALSE),""),"")</f>
        <v/>
      </c>
      <c r="O98" s="94" t="str">
        <f>IF($C98&gt;0,IF(VLOOKUP($C98,'YTD Scores'!$AN$2:$BC$201,O$2,FALSE)&gt;0,VLOOKUP($C98,'YTD Scores'!$AN$2:$BC$201,O$2,FALSE),""),"")</f>
        <v/>
      </c>
      <c r="P98" s="94" t="str">
        <f>IF($C98&gt;0,IF(VLOOKUP($C98,'YTD Scores'!$AN$2:$BC$201,P$2,FALSE)&gt;0,VLOOKUP($C98,'YTD Scores'!$AN$2:$BC$201,P$2,FALSE),""),"")</f>
        <v/>
      </c>
      <c r="Q98" s="94" t="str">
        <f>IF($C98&gt;0,IF(VLOOKUP($C98,'YTD Scores'!$AN$2:$BC$201,Q$2,FALSE)&gt;0,VLOOKUP($C98,'YTD Scores'!$AN$2:$BC$201,Q$2,FALSE),""),"")</f>
        <v/>
      </c>
      <c r="R98" s="96" t="str">
        <f>IF($C98&gt;0,IF(VLOOKUP($C98,'YTD Scores'!$AN$2:$BD$201,R$2,FALSE)&gt;0,VLOOKUP($C98,'YTD Scores'!$AN$2:$BD$201,R$2,FALSE),""),"")</f>
        <v/>
      </c>
    </row>
    <row r="99" spans="1:18" ht="10.95" customHeight="1" x14ac:dyDescent="0.25">
      <c r="A99" s="1">
        <f t="shared" si="5"/>
        <v>96</v>
      </c>
      <c r="B99" s="32" t="str">
        <f t="shared" si="6"/>
        <v/>
      </c>
      <c r="C99" s="96">
        <f>IF(LARGE('YTD Scores'!AN$2:AN$201,A99)&gt;0.99,LARGE('YTD Scores'!AN$2:AN$201,A99),0)</f>
        <v>0</v>
      </c>
      <c r="F99" s="94" t="str">
        <f>IF($C99&gt;0,IF(VLOOKUP($C99,'YTD Scores'!$AN$2:$BC$201,F$2,FALSE)&gt;0,VLOOKUP($C99,'YTD Scores'!$AN$2:$BC$201,F$2,FALSE),""),"")</f>
        <v/>
      </c>
      <c r="G99" s="94" t="str">
        <f>IF($C99&gt;0,IF(VLOOKUP($C99,'YTD Scores'!$AN$2:$BC$201,G$2,FALSE)&gt;0,VLOOKUP($C99,'YTD Scores'!$AN$2:$BC$201,G$2,FALSE),""),"")</f>
        <v/>
      </c>
      <c r="H99" s="94" t="str">
        <f>IF($C99&gt;0,IF(VLOOKUP($C99,'YTD Scores'!$AN$2:$BC$201,H$2,FALSE)&gt;0,VLOOKUP($C99,'YTD Scores'!$AN$2:$BC$201,H$2,FALSE),""),"")</f>
        <v/>
      </c>
      <c r="I99" s="94" t="str">
        <f>IF($C99&gt;0,IF(VLOOKUP($C99,'YTD Scores'!$AN$2:$BC$201,I$2,FALSE)&gt;0,VLOOKUP($C99,'YTD Scores'!$AN$2:$BC$201,I$2,FALSE),""),"")</f>
        <v/>
      </c>
      <c r="J99" s="94" t="str">
        <f>IF($C99&gt;0,IF(VLOOKUP($C99,'YTD Scores'!$AN$2:$BC$201,J$2,FALSE)&gt;0,VLOOKUP($C99,'YTD Scores'!$AN$2:$BC$201,J$2,FALSE),""),"")</f>
        <v/>
      </c>
      <c r="K99" s="94" t="str">
        <f>IF($C99&gt;0,IF(VLOOKUP($C99,'YTD Scores'!$AN$2:$BC$201,K$2,FALSE)&gt;0,VLOOKUP($C99,'YTD Scores'!$AN$2:$BC$201,K$2,FALSE),""),"")</f>
        <v/>
      </c>
      <c r="L99" s="94" t="str">
        <f>IF($C99&gt;0,IF(VLOOKUP($C99,'YTD Scores'!$AN$2:$BC$201,L$2,FALSE)&gt;0,VLOOKUP($C99,'YTD Scores'!$AN$2:$BC$201,L$2,FALSE),""),"")</f>
        <v/>
      </c>
      <c r="M99" s="94" t="str">
        <f>IF($C99&gt;0,IF(VLOOKUP($C99,'YTD Scores'!$AN$2:$BC$201,M$2,FALSE)&gt;0,VLOOKUP($C99,'YTD Scores'!$AN$2:$BC$201,M$2,FALSE),""),"")</f>
        <v/>
      </c>
      <c r="N99" s="94" t="str">
        <f>IF($C99&gt;0,IF(VLOOKUP($C99,'YTD Scores'!$AN$2:$BC$201,N$2,FALSE)&gt;0,VLOOKUP($C99,'YTD Scores'!$AN$2:$BC$201,N$2,FALSE),""),"")</f>
        <v/>
      </c>
      <c r="O99" s="94" t="str">
        <f>IF($C99&gt;0,IF(VLOOKUP($C99,'YTD Scores'!$AN$2:$BC$201,O$2,FALSE)&gt;0,VLOOKUP($C99,'YTD Scores'!$AN$2:$BC$201,O$2,FALSE),""),"")</f>
        <v/>
      </c>
      <c r="P99" s="94" t="str">
        <f>IF($C99&gt;0,IF(VLOOKUP($C99,'YTD Scores'!$AN$2:$BC$201,P$2,FALSE)&gt;0,VLOOKUP($C99,'YTD Scores'!$AN$2:$BC$201,P$2,FALSE),""),"")</f>
        <v/>
      </c>
      <c r="Q99" s="94" t="str">
        <f>IF($C99&gt;0,IF(VLOOKUP($C99,'YTD Scores'!$AN$2:$BC$201,Q$2,FALSE)&gt;0,VLOOKUP($C99,'YTD Scores'!$AN$2:$BC$201,Q$2,FALSE),""),"")</f>
        <v/>
      </c>
      <c r="R99" s="96" t="str">
        <f>IF($C99&gt;0,IF(VLOOKUP($C99,'YTD Scores'!$AN$2:$BD$201,R$2,FALSE)&gt;0,VLOOKUP($C99,'YTD Scores'!$AN$2:$BD$201,R$2,FALSE),""),"")</f>
        <v/>
      </c>
    </row>
    <row r="100" spans="1:18" ht="10.95" customHeight="1" x14ac:dyDescent="0.25">
      <c r="A100" s="1">
        <f t="shared" si="5"/>
        <v>97</v>
      </c>
      <c r="B100" s="32" t="str">
        <f t="shared" si="6"/>
        <v/>
      </c>
      <c r="C100" s="96">
        <f>IF(LARGE('YTD Scores'!AN$2:AN$201,A100)&gt;0.99,LARGE('YTD Scores'!AN$2:AN$201,A100),0)</f>
        <v>0</v>
      </c>
      <c r="F100" s="94" t="str">
        <f>IF($C100&gt;0,IF(VLOOKUP($C100,'YTD Scores'!$AN$2:$BC$201,F$2,FALSE)&gt;0,VLOOKUP($C100,'YTD Scores'!$AN$2:$BC$201,F$2,FALSE),""),"")</f>
        <v/>
      </c>
      <c r="G100" s="94" t="str">
        <f>IF($C100&gt;0,IF(VLOOKUP($C100,'YTD Scores'!$AN$2:$BC$201,G$2,FALSE)&gt;0,VLOOKUP($C100,'YTD Scores'!$AN$2:$BC$201,G$2,FALSE),""),"")</f>
        <v/>
      </c>
      <c r="H100" s="94" t="str">
        <f>IF($C100&gt;0,IF(VLOOKUP($C100,'YTD Scores'!$AN$2:$BC$201,H$2,FALSE)&gt;0,VLOOKUP($C100,'YTD Scores'!$AN$2:$BC$201,H$2,FALSE),""),"")</f>
        <v/>
      </c>
      <c r="I100" s="94" t="str">
        <f>IF($C100&gt;0,IF(VLOOKUP($C100,'YTD Scores'!$AN$2:$BC$201,I$2,FALSE)&gt;0,VLOOKUP($C100,'YTD Scores'!$AN$2:$BC$201,I$2,FALSE),""),"")</f>
        <v/>
      </c>
      <c r="J100" s="94" t="str">
        <f>IF($C100&gt;0,IF(VLOOKUP($C100,'YTD Scores'!$AN$2:$BC$201,J$2,FALSE)&gt;0,VLOOKUP($C100,'YTD Scores'!$AN$2:$BC$201,J$2,FALSE),""),"")</f>
        <v/>
      </c>
      <c r="K100" s="94" t="str">
        <f>IF($C100&gt;0,IF(VLOOKUP($C100,'YTD Scores'!$AN$2:$BC$201,K$2,FALSE)&gt;0,VLOOKUP($C100,'YTD Scores'!$AN$2:$BC$201,K$2,FALSE),""),"")</f>
        <v/>
      </c>
      <c r="L100" s="94" t="str">
        <f>IF($C100&gt;0,IF(VLOOKUP($C100,'YTD Scores'!$AN$2:$BC$201,L$2,FALSE)&gt;0,VLOOKUP($C100,'YTD Scores'!$AN$2:$BC$201,L$2,FALSE),""),"")</f>
        <v/>
      </c>
      <c r="M100" s="94" t="str">
        <f>IF($C100&gt;0,IF(VLOOKUP($C100,'YTD Scores'!$AN$2:$BC$201,M$2,FALSE)&gt;0,VLOOKUP($C100,'YTD Scores'!$AN$2:$BC$201,M$2,FALSE),""),"")</f>
        <v/>
      </c>
      <c r="N100" s="94" t="str">
        <f>IF($C100&gt;0,IF(VLOOKUP($C100,'YTD Scores'!$AN$2:$BC$201,N$2,FALSE)&gt;0,VLOOKUP($C100,'YTD Scores'!$AN$2:$BC$201,N$2,FALSE),""),"")</f>
        <v/>
      </c>
      <c r="O100" s="94" t="str">
        <f>IF($C100&gt;0,IF(VLOOKUP($C100,'YTD Scores'!$AN$2:$BC$201,O$2,FALSE)&gt;0,VLOOKUP($C100,'YTD Scores'!$AN$2:$BC$201,O$2,FALSE),""),"")</f>
        <v/>
      </c>
      <c r="P100" s="94" t="str">
        <f>IF($C100&gt;0,IF(VLOOKUP($C100,'YTD Scores'!$AN$2:$BC$201,P$2,FALSE)&gt;0,VLOOKUP($C100,'YTD Scores'!$AN$2:$BC$201,P$2,FALSE),""),"")</f>
        <v/>
      </c>
      <c r="Q100" s="94" t="str">
        <f>IF($C100&gt;0,IF(VLOOKUP($C100,'YTD Scores'!$AN$2:$BC$201,Q$2,FALSE)&gt;0,VLOOKUP($C100,'YTD Scores'!$AN$2:$BC$201,Q$2,FALSE),""),"")</f>
        <v/>
      </c>
      <c r="R100" s="96" t="str">
        <f>IF($C100&gt;0,IF(VLOOKUP($C100,'YTD Scores'!$AN$2:$BD$201,R$2,FALSE)&gt;0,VLOOKUP($C100,'YTD Scores'!$AN$2:$BD$201,R$2,FALSE),""),"")</f>
        <v/>
      </c>
    </row>
    <row r="101" spans="1:18" ht="10.95" customHeight="1" x14ac:dyDescent="0.25">
      <c r="A101" s="1">
        <f t="shared" si="5"/>
        <v>98</v>
      </c>
      <c r="B101" s="32" t="str">
        <f t="shared" si="6"/>
        <v/>
      </c>
      <c r="C101" s="96">
        <f>IF(LARGE('YTD Scores'!AN$2:AN$201,A101)&gt;0.99,LARGE('YTD Scores'!AN$2:AN$201,A101),0)</f>
        <v>0</v>
      </c>
      <c r="F101" s="94" t="str">
        <f>IF($C101&gt;0,IF(VLOOKUP($C101,'YTD Scores'!$AN$2:$BC$201,F$2,FALSE)&gt;0,VLOOKUP($C101,'YTD Scores'!$AN$2:$BC$201,F$2,FALSE),""),"")</f>
        <v/>
      </c>
      <c r="G101" s="94" t="str">
        <f>IF($C101&gt;0,IF(VLOOKUP($C101,'YTD Scores'!$AN$2:$BC$201,G$2,FALSE)&gt;0,VLOOKUP($C101,'YTD Scores'!$AN$2:$BC$201,G$2,FALSE),""),"")</f>
        <v/>
      </c>
      <c r="H101" s="94" t="str">
        <f>IF($C101&gt;0,IF(VLOOKUP($C101,'YTD Scores'!$AN$2:$BC$201,H$2,FALSE)&gt;0,VLOOKUP($C101,'YTD Scores'!$AN$2:$BC$201,H$2,FALSE),""),"")</f>
        <v/>
      </c>
      <c r="I101" s="94" t="str">
        <f>IF($C101&gt;0,IF(VLOOKUP($C101,'YTD Scores'!$AN$2:$BC$201,I$2,FALSE)&gt;0,VLOOKUP($C101,'YTD Scores'!$AN$2:$BC$201,I$2,FALSE),""),"")</f>
        <v/>
      </c>
      <c r="J101" s="94" t="str">
        <f>IF($C101&gt;0,IF(VLOOKUP($C101,'YTD Scores'!$AN$2:$BC$201,J$2,FALSE)&gt;0,VLOOKUP($C101,'YTD Scores'!$AN$2:$BC$201,J$2,FALSE),""),"")</f>
        <v/>
      </c>
      <c r="K101" s="94" t="str">
        <f>IF($C101&gt;0,IF(VLOOKUP($C101,'YTD Scores'!$AN$2:$BC$201,K$2,FALSE)&gt;0,VLOOKUP($C101,'YTD Scores'!$AN$2:$BC$201,K$2,FALSE),""),"")</f>
        <v/>
      </c>
      <c r="L101" s="94" t="str">
        <f>IF($C101&gt;0,IF(VLOOKUP($C101,'YTD Scores'!$AN$2:$BC$201,L$2,FALSE)&gt;0,VLOOKUP($C101,'YTD Scores'!$AN$2:$BC$201,L$2,FALSE),""),"")</f>
        <v/>
      </c>
      <c r="M101" s="94" t="str">
        <f>IF($C101&gt;0,IF(VLOOKUP($C101,'YTD Scores'!$AN$2:$BC$201,M$2,FALSE)&gt;0,VLOOKUP($C101,'YTD Scores'!$AN$2:$BC$201,M$2,FALSE),""),"")</f>
        <v/>
      </c>
      <c r="N101" s="94" t="str">
        <f>IF($C101&gt;0,IF(VLOOKUP($C101,'YTD Scores'!$AN$2:$BC$201,N$2,FALSE)&gt;0,VLOOKUP($C101,'YTD Scores'!$AN$2:$BC$201,N$2,FALSE),""),"")</f>
        <v/>
      </c>
      <c r="O101" s="94" t="str">
        <f>IF($C101&gt;0,IF(VLOOKUP($C101,'YTD Scores'!$AN$2:$BC$201,O$2,FALSE)&gt;0,VLOOKUP($C101,'YTD Scores'!$AN$2:$BC$201,O$2,FALSE),""),"")</f>
        <v/>
      </c>
      <c r="P101" s="94" t="str">
        <f>IF($C101&gt;0,IF(VLOOKUP($C101,'YTD Scores'!$AN$2:$BC$201,P$2,FALSE)&gt;0,VLOOKUP($C101,'YTD Scores'!$AN$2:$BC$201,P$2,FALSE),""),"")</f>
        <v/>
      </c>
      <c r="Q101" s="94" t="str">
        <f>IF($C101&gt;0,IF(VLOOKUP($C101,'YTD Scores'!$AN$2:$BC$201,Q$2,FALSE)&gt;0,VLOOKUP($C101,'YTD Scores'!$AN$2:$BC$201,Q$2,FALSE),""),"")</f>
        <v/>
      </c>
      <c r="R101" s="96" t="str">
        <f>IF($C101&gt;0,IF(VLOOKUP($C101,'YTD Scores'!$AN$2:$BD$201,R$2,FALSE)&gt;0,VLOOKUP($C101,'YTD Scores'!$AN$2:$BD$201,R$2,FALSE),""),"")</f>
        <v/>
      </c>
    </row>
    <row r="102" spans="1:18" ht="10.95" customHeight="1" x14ac:dyDescent="0.25">
      <c r="A102" s="1">
        <f t="shared" si="5"/>
        <v>99</v>
      </c>
      <c r="B102" s="32" t="str">
        <f t="shared" si="6"/>
        <v/>
      </c>
      <c r="C102" s="96">
        <f>IF(LARGE('YTD Scores'!AN$2:AN$201,A102)&gt;0.99,LARGE('YTD Scores'!AN$2:AN$201,A102),0)</f>
        <v>0</v>
      </c>
      <c r="F102" s="94" t="str">
        <f>IF($C102&gt;0,IF(VLOOKUP($C102,'YTD Scores'!$AN$2:$BC$201,F$2,FALSE)&gt;0,VLOOKUP($C102,'YTD Scores'!$AN$2:$BC$201,F$2,FALSE),""),"")</f>
        <v/>
      </c>
      <c r="G102" s="94" t="str">
        <f>IF($C102&gt;0,IF(VLOOKUP($C102,'YTD Scores'!$AN$2:$BC$201,G$2,FALSE)&gt;0,VLOOKUP($C102,'YTD Scores'!$AN$2:$BC$201,G$2,FALSE),""),"")</f>
        <v/>
      </c>
      <c r="H102" s="94" t="str">
        <f>IF($C102&gt;0,IF(VLOOKUP($C102,'YTD Scores'!$AN$2:$BC$201,H$2,FALSE)&gt;0,VLOOKUP($C102,'YTD Scores'!$AN$2:$BC$201,H$2,FALSE),""),"")</f>
        <v/>
      </c>
      <c r="I102" s="94" t="str">
        <f>IF($C102&gt;0,IF(VLOOKUP($C102,'YTD Scores'!$AN$2:$BC$201,I$2,FALSE)&gt;0,VLOOKUP($C102,'YTD Scores'!$AN$2:$BC$201,I$2,FALSE),""),"")</f>
        <v/>
      </c>
      <c r="J102" s="94" t="str">
        <f>IF($C102&gt;0,IF(VLOOKUP($C102,'YTD Scores'!$AN$2:$BC$201,J$2,FALSE)&gt;0,VLOOKUP($C102,'YTD Scores'!$AN$2:$BC$201,J$2,FALSE),""),"")</f>
        <v/>
      </c>
      <c r="K102" s="94" t="str">
        <f>IF($C102&gt;0,IF(VLOOKUP($C102,'YTD Scores'!$AN$2:$BC$201,K$2,FALSE)&gt;0,VLOOKUP($C102,'YTD Scores'!$AN$2:$BC$201,K$2,FALSE),""),"")</f>
        <v/>
      </c>
      <c r="L102" s="94" t="str">
        <f>IF($C102&gt;0,IF(VLOOKUP($C102,'YTD Scores'!$AN$2:$BC$201,L$2,FALSE)&gt;0,VLOOKUP($C102,'YTD Scores'!$AN$2:$BC$201,L$2,FALSE),""),"")</f>
        <v/>
      </c>
      <c r="M102" s="94" t="str">
        <f>IF($C102&gt;0,IF(VLOOKUP($C102,'YTD Scores'!$AN$2:$BC$201,M$2,FALSE)&gt;0,VLOOKUP($C102,'YTD Scores'!$AN$2:$BC$201,M$2,FALSE),""),"")</f>
        <v/>
      </c>
      <c r="N102" s="94" t="str">
        <f>IF($C102&gt;0,IF(VLOOKUP($C102,'YTD Scores'!$AN$2:$BC$201,N$2,FALSE)&gt;0,VLOOKUP($C102,'YTD Scores'!$AN$2:$BC$201,N$2,FALSE),""),"")</f>
        <v/>
      </c>
      <c r="O102" s="94" t="str">
        <f>IF($C102&gt;0,IF(VLOOKUP($C102,'YTD Scores'!$AN$2:$BC$201,O$2,FALSE)&gt;0,VLOOKUP($C102,'YTD Scores'!$AN$2:$BC$201,O$2,FALSE),""),"")</f>
        <v/>
      </c>
      <c r="P102" s="94" t="str">
        <f>IF($C102&gt;0,IF(VLOOKUP($C102,'YTD Scores'!$AN$2:$BC$201,P$2,FALSE)&gt;0,VLOOKUP($C102,'YTD Scores'!$AN$2:$BC$201,P$2,FALSE),""),"")</f>
        <v/>
      </c>
      <c r="Q102" s="94" t="str">
        <f>IF($C102&gt;0,IF(VLOOKUP($C102,'YTD Scores'!$AN$2:$BC$201,Q$2,FALSE)&gt;0,VLOOKUP($C102,'YTD Scores'!$AN$2:$BC$201,Q$2,FALSE),""),"")</f>
        <v/>
      </c>
      <c r="R102" s="96" t="str">
        <f>IF($C102&gt;0,IF(VLOOKUP($C102,'YTD Scores'!$AN$2:$BD$201,R$2,FALSE)&gt;0,VLOOKUP($C102,'YTD Scores'!$AN$2:$BD$201,R$2,FALSE),""),"")</f>
        <v/>
      </c>
    </row>
    <row r="103" spans="1:18" ht="10.95" customHeight="1" x14ac:dyDescent="0.25">
      <c r="A103" s="1">
        <f t="shared" si="5"/>
        <v>100</v>
      </c>
      <c r="B103" s="32" t="str">
        <f t="shared" si="6"/>
        <v/>
      </c>
      <c r="C103" s="96">
        <f>IF(LARGE('YTD Scores'!AN$2:AN$201,A103)&gt;0.99,LARGE('YTD Scores'!AN$2:AN$201,A103),0)</f>
        <v>0</v>
      </c>
      <c r="F103" s="94" t="str">
        <f>IF($C103&gt;0,IF(VLOOKUP($C103,'YTD Scores'!$AN$2:$BC$201,F$2,FALSE)&gt;0,VLOOKUP($C103,'YTD Scores'!$AN$2:$BC$201,F$2,FALSE),""),"")</f>
        <v/>
      </c>
      <c r="G103" s="94" t="str">
        <f>IF($C103&gt;0,IF(VLOOKUP($C103,'YTD Scores'!$AN$2:$BC$201,G$2,FALSE)&gt;0,VLOOKUP($C103,'YTD Scores'!$AN$2:$BC$201,G$2,FALSE),""),"")</f>
        <v/>
      </c>
      <c r="H103" s="94" t="str">
        <f>IF($C103&gt;0,IF(VLOOKUP($C103,'YTD Scores'!$AN$2:$BC$201,H$2,FALSE)&gt;0,VLOOKUP($C103,'YTD Scores'!$AN$2:$BC$201,H$2,FALSE),""),"")</f>
        <v/>
      </c>
      <c r="I103" s="94" t="str">
        <f>IF($C103&gt;0,IF(VLOOKUP($C103,'YTD Scores'!$AN$2:$BC$201,I$2,FALSE)&gt;0,VLOOKUP($C103,'YTD Scores'!$AN$2:$BC$201,I$2,FALSE),""),"")</f>
        <v/>
      </c>
      <c r="J103" s="94" t="str">
        <f>IF($C103&gt;0,IF(VLOOKUP($C103,'YTD Scores'!$AN$2:$BC$201,J$2,FALSE)&gt;0,VLOOKUP($C103,'YTD Scores'!$AN$2:$BC$201,J$2,FALSE),""),"")</f>
        <v/>
      </c>
      <c r="K103" s="94" t="str">
        <f>IF($C103&gt;0,IF(VLOOKUP($C103,'YTD Scores'!$AN$2:$BC$201,K$2,FALSE)&gt;0,VLOOKUP($C103,'YTD Scores'!$AN$2:$BC$201,K$2,FALSE),""),"")</f>
        <v/>
      </c>
      <c r="L103" s="94" t="str">
        <f>IF($C103&gt;0,IF(VLOOKUP($C103,'YTD Scores'!$AN$2:$BC$201,L$2,FALSE)&gt;0,VLOOKUP($C103,'YTD Scores'!$AN$2:$BC$201,L$2,FALSE),""),"")</f>
        <v/>
      </c>
      <c r="M103" s="94" t="str">
        <f>IF($C103&gt;0,IF(VLOOKUP($C103,'YTD Scores'!$AN$2:$BC$201,M$2,FALSE)&gt;0,VLOOKUP($C103,'YTD Scores'!$AN$2:$BC$201,M$2,FALSE),""),"")</f>
        <v/>
      </c>
      <c r="N103" s="94" t="str">
        <f>IF($C103&gt;0,IF(VLOOKUP($C103,'YTD Scores'!$AN$2:$BC$201,N$2,FALSE)&gt;0,VLOOKUP($C103,'YTD Scores'!$AN$2:$BC$201,N$2,FALSE),""),"")</f>
        <v/>
      </c>
      <c r="O103" s="94" t="str">
        <f>IF($C103&gt;0,IF(VLOOKUP($C103,'YTD Scores'!$AN$2:$BC$201,O$2,FALSE)&gt;0,VLOOKUP($C103,'YTD Scores'!$AN$2:$BC$201,O$2,FALSE),""),"")</f>
        <v/>
      </c>
      <c r="P103" s="94" t="str">
        <f>IF($C103&gt;0,IF(VLOOKUP($C103,'YTD Scores'!$AN$2:$BC$201,P$2,FALSE)&gt;0,VLOOKUP($C103,'YTD Scores'!$AN$2:$BC$201,P$2,FALSE),""),"")</f>
        <v/>
      </c>
      <c r="Q103" s="94" t="str">
        <f>IF($C103&gt;0,IF(VLOOKUP($C103,'YTD Scores'!$AN$2:$BC$201,Q$2,FALSE)&gt;0,VLOOKUP($C103,'YTD Scores'!$AN$2:$BC$201,Q$2,FALSE),""),"")</f>
        <v/>
      </c>
      <c r="R103" s="96" t="str">
        <f>IF($C103&gt;0,IF(VLOOKUP($C103,'YTD Scores'!$AN$2:$BD$201,R$2,FALSE)&gt;0,VLOOKUP($C103,'YTD Scores'!$AN$2:$BD$201,R$2,FALSE),""),"")</f>
        <v/>
      </c>
    </row>
    <row r="104" spans="1:18" ht="10.95" customHeight="1" x14ac:dyDescent="0.25">
      <c r="A104" s="1">
        <f t="shared" si="5"/>
        <v>101</v>
      </c>
      <c r="B104" s="32" t="str">
        <f t="shared" si="6"/>
        <v/>
      </c>
      <c r="C104" s="96">
        <f>IF(LARGE('YTD Scores'!AN$2:AN$201,A104)&gt;0.99,LARGE('YTD Scores'!AN$2:AN$201,A104),0)</f>
        <v>0</v>
      </c>
      <c r="F104" s="94" t="str">
        <f>IF($C104&gt;0,IF(VLOOKUP($C104,'YTD Scores'!$AN$2:$BC$201,F$2,FALSE)&gt;0,VLOOKUP($C104,'YTD Scores'!$AN$2:$BC$201,F$2,FALSE),""),"")</f>
        <v/>
      </c>
      <c r="G104" s="94" t="str">
        <f>IF($C104&gt;0,IF(VLOOKUP($C104,'YTD Scores'!$AN$2:$BC$201,G$2,FALSE)&gt;0,VLOOKUP($C104,'YTD Scores'!$AN$2:$BC$201,G$2,FALSE),""),"")</f>
        <v/>
      </c>
      <c r="H104" s="94" t="str">
        <f>IF($C104&gt;0,IF(VLOOKUP($C104,'YTD Scores'!$AN$2:$BC$201,H$2,FALSE)&gt;0,VLOOKUP($C104,'YTD Scores'!$AN$2:$BC$201,H$2,FALSE),""),"")</f>
        <v/>
      </c>
      <c r="I104" s="94" t="str">
        <f>IF($C104&gt;0,IF(VLOOKUP($C104,'YTD Scores'!$AN$2:$BC$201,I$2,FALSE)&gt;0,VLOOKUP($C104,'YTD Scores'!$AN$2:$BC$201,I$2,FALSE),""),"")</f>
        <v/>
      </c>
      <c r="J104" s="94" t="str">
        <f>IF($C104&gt;0,IF(VLOOKUP($C104,'YTD Scores'!$AN$2:$BC$201,J$2,FALSE)&gt;0,VLOOKUP($C104,'YTD Scores'!$AN$2:$BC$201,J$2,FALSE),""),"")</f>
        <v/>
      </c>
      <c r="K104" s="94" t="str">
        <f>IF($C104&gt;0,IF(VLOOKUP($C104,'YTD Scores'!$AN$2:$BC$201,K$2,FALSE)&gt;0,VLOOKUP($C104,'YTD Scores'!$AN$2:$BC$201,K$2,FALSE),""),"")</f>
        <v/>
      </c>
      <c r="L104" s="94" t="str">
        <f>IF($C104&gt;0,IF(VLOOKUP($C104,'YTD Scores'!$AN$2:$BC$201,L$2,FALSE)&gt;0,VLOOKUP($C104,'YTD Scores'!$AN$2:$BC$201,L$2,FALSE),""),"")</f>
        <v/>
      </c>
      <c r="M104" s="94" t="str">
        <f>IF($C104&gt;0,IF(VLOOKUP($C104,'YTD Scores'!$AN$2:$BC$201,M$2,FALSE)&gt;0,VLOOKUP($C104,'YTD Scores'!$AN$2:$BC$201,M$2,FALSE),""),"")</f>
        <v/>
      </c>
      <c r="N104" s="94" t="str">
        <f>IF($C104&gt;0,IF(VLOOKUP($C104,'YTD Scores'!$AN$2:$BC$201,N$2,FALSE)&gt;0,VLOOKUP($C104,'YTD Scores'!$AN$2:$BC$201,N$2,FALSE),""),"")</f>
        <v/>
      </c>
      <c r="O104" s="94" t="str">
        <f>IF($C104&gt;0,IF(VLOOKUP($C104,'YTD Scores'!$AN$2:$BC$201,O$2,FALSE)&gt;0,VLOOKUP($C104,'YTD Scores'!$AN$2:$BC$201,O$2,FALSE),""),"")</f>
        <v/>
      </c>
      <c r="P104" s="94" t="str">
        <f>IF($C104&gt;0,IF(VLOOKUP($C104,'YTD Scores'!$AN$2:$BC$201,P$2,FALSE)&gt;0,VLOOKUP($C104,'YTD Scores'!$AN$2:$BC$201,P$2,FALSE),""),"")</f>
        <v/>
      </c>
      <c r="Q104" s="94" t="str">
        <f>IF($C104&gt;0,IF(VLOOKUP($C104,'YTD Scores'!$AN$2:$BC$201,Q$2,FALSE)&gt;0,VLOOKUP($C104,'YTD Scores'!$AN$2:$BC$201,Q$2,FALSE),""),"")</f>
        <v/>
      </c>
      <c r="R104" s="96" t="str">
        <f>IF($C104&gt;0,IF(VLOOKUP($C104,'YTD Scores'!$AN$2:$BD$201,R$2,FALSE)&gt;0,VLOOKUP($C104,'YTD Scores'!$AN$2:$BD$201,R$2,FALSE),""),"")</f>
        <v/>
      </c>
    </row>
    <row r="105" spans="1:18" ht="10.95" customHeight="1" x14ac:dyDescent="0.25">
      <c r="A105" s="1">
        <f t="shared" si="5"/>
        <v>102</v>
      </c>
      <c r="B105" s="32" t="str">
        <f t="shared" si="6"/>
        <v/>
      </c>
      <c r="C105" s="96">
        <f>IF(LARGE('YTD Scores'!AN$2:AN$201,A105)&gt;0.99,LARGE('YTD Scores'!AN$2:AN$201,A105),0)</f>
        <v>0</v>
      </c>
      <c r="F105" s="94" t="str">
        <f>IF($C105&gt;0,IF(VLOOKUP($C105,'YTD Scores'!$AN$2:$BC$201,F$2,FALSE)&gt;0,VLOOKUP($C105,'YTD Scores'!$AN$2:$BC$201,F$2,FALSE),""),"")</f>
        <v/>
      </c>
      <c r="G105" s="94" t="str">
        <f>IF($C105&gt;0,IF(VLOOKUP($C105,'YTD Scores'!$AN$2:$BC$201,G$2,FALSE)&gt;0,VLOOKUP($C105,'YTD Scores'!$AN$2:$BC$201,G$2,FALSE),""),"")</f>
        <v/>
      </c>
      <c r="H105" s="94" t="str">
        <f>IF($C105&gt;0,IF(VLOOKUP($C105,'YTD Scores'!$AN$2:$BC$201,H$2,FALSE)&gt;0,VLOOKUP($C105,'YTD Scores'!$AN$2:$BC$201,H$2,FALSE),""),"")</f>
        <v/>
      </c>
      <c r="I105" s="94" t="str">
        <f>IF($C105&gt;0,IF(VLOOKUP($C105,'YTD Scores'!$AN$2:$BC$201,I$2,FALSE)&gt;0,VLOOKUP($C105,'YTD Scores'!$AN$2:$BC$201,I$2,FALSE),""),"")</f>
        <v/>
      </c>
      <c r="J105" s="94" t="str">
        <f>IF($C105&gt;0,IF(VLOOKUP($C105,'YTD Scores'!$AN$2:$BC$201,J$2,FALSE)&gt;0,VLOOKUP($C105,'YTD Scores'!$AN$2:$BC$201,J$2,FALSE),""),"")</f>
        <v/>
      </c>
      <c r="K105" s="94" t="str">
        <f>IF($C105&gt;0,IF(VLOOKUP($C105,'YTD Scores'!$AN$2:$BC$201,K$2,FALSE)&gt;0,VLOOKUP($C105,'YTD Scores'!$AN$2:$BC$201,K$2,FALSE),""),"")</f>
        <v/>
      </c>
      <c r="L105" s="94" t="str">
        <f>IF($C105&gt;0,IF(VLOOKUP($C105,'YTD Scores'!$AN$2:$BC$201,L$2,FALSE)&gt;0,VLOOKUP($C105,'YTD Scores'!$AN$2:$BC$201,L$2,FALSE),""),"")</f>
        <v/>
      </c>
      <c r="M105" s="94" t="str">
        <f>IF($C105&gt;0,IF(VLOOKUP($C105,'YTD Scores'!$AN$2:$BC$201,M$2,FALSE)&gt;0,VLOOKUP($C105,'YTD Scores'!$AN$2:$BC$201,M$2,FALSE),""),"")</f>
        <v/>
      </c>
      <c r="N105" s="94" t="str">
        <f>IF($C105&gt;0,IF(VLOOKUP($C105,'YTD Scores'!$AN$2:$BC$201,N$2,FALSE)&gt;0,VLOOKUP($C105,'YTD Scores'!$AN$2:$BC$201,N$2,FALSE),""),"")</f>
        <v/>
      </c>
      <c r="O105" s="94" t="str">
        <f>IF($C105&gt;0,IF(VLOOKUP($C105,'YTD Scores'!$AN$2:$BC$201,O$2,FALSE)&gt;0,VLOOKUP($C105,'YTD Scores'!$AN$2:$BC$201,O$2,FALSE),""),"")</f>
        <v/>
      </c>
      <c r="P105" s="94" t="str">
        <f>IF($C105&gt;0,IF(VLOOKUP($C105,'YTD Scores'!$AN$2:$BC$201,P$2,FALSE)&gt;0,VLOOKUP($C105,'YTD Scores'!$AN$2:$BC$201,P$2,FALSE),""),"")</f>
        <v/>
      </c>
      <c r="Q105" s="94" t="str">
        <f>IF($C105&gt;0,IF(VLOOKUP($C105,'YTD Scores'!$AN$2:$BC$201,Q$2,FALSE)&gt;0,VLOOKUP($C105,'YTD Scores'!$AN$2:$BC$201,Q$2,FALSE),""),"")</f>
        <v/>
      </c>
      <c r="R105" s="96" t="str">
        <f>IF($C105&gt;0,IF(VLOOKUP($C105,'YTD Scores'!$AN$2:$BD$201,R$2,FALSE)&gt;0,VLOOKUP($C105,'YTD Scores'!$AN$2:$BD$201,R$2,FALSE),""),"")</f>
        <v/>
      </c>
    </row>
    <row r="106" spans="1:18" ht="10.95" customHeight="1" x14ac:dyDescent="0.25">
      <c r="A106" s="1">
        <f t="shared" si="5"/>
        <v>103</v>
      </c>
      <c r="B106" s="32" t="str">
        <f t="shared" si="6"/>
        <v/>
      </c>
      <c r="C106" s="96">
        <f>IF(LARGE('YTD Scores'!AN$2:AN$201,A106)&gt;0.99,LARGE('YTD Scores'!AN$2:AN$201,A106),0)</f>
        <v>0</v>
      </c>
      <c r="F106" s="94" t="str">
        <f>IF($C106&gt;0,IF(VLOOKUP($C106,'YTD Scores'!$AN$2:$BC$201,F$2,FALSE)&gt;0,VLOOKUP($C106,'YTD Scores'!$AN$2:$BC$201,F$2,FALSE),""),"")</f>
        <v/>
      </c>
      <c r="G106" s="94" t="str">
        <f>IF($C106&gt;0,IF(VLOOKUP($C106,'YTD Scores'!$AN$2:$BC$201,G$2,FALSE)&gt;0,VLOOKUP($C106,'YTD Scores'!$AN$2:$BC$201,G$2,FALSE),""),"")</f>
        <v/>
      </c>
      <c r="H106" s="94" t="str">
        <f>IF($C106&gt;0,IF(VLOOKUP($C106,'YTD Scores'!$AN$2:$BC$201,H$2,FALSE)&gt;0,VLOOKUP($C106,'YTD Scores'!$AN$2:$BC$201,H$2,FALSE),""),"")</f>
        <v/>
      </c>
      <c r="I106" s="94" t="str">
        <f>IF($C106&gt;0,IF(VLOOKUP($C106,'YTD Scores'!$AN$2:$BC$201,I$2,FALSE)&gt;0,VLOOKUP($C106,'YTD Scores'!$AN$2:$BC$201,I$2,FALSE),""),"")</f>
        <v/>
      </c>
      <c r="J106" s="94" t="str">
        <f>IF($C106&gt;0,IF(VLOOKUP($C106,'YTD Scores'!$AN$2:$BC$201,J$2,FALSE)&gt;0,VLOOKUP($C106,'YTD Scores'!$AN$2:$BC$201,J$2,FALSE),""),"")</f>
        <v/>
      </c>
      <c r="K106" s="94" t="str">
        <f>IF($C106&gt;0,IF(VLOOKUP($C106,'YTD Scores'!$AN$2:$BC$201,K$2,FALSE)&gt;0,VLOOKUP($C106,'YTD Scores'!$AN$2:$BC$201,K$2,FALSE),""),"")</f>
        <v/>
      </c>
      <c r="L106" s="94" t="str">
        <f>IF($C106&gt;0,IF(VLOOKUP($C106,'YTD Scores'!$AN$2:$BC$201,L$2,FALSE)&gt;0,VLOOKUP($C106,'YTD Scores'!$AN$2:$BC$201,L$2,FALSE),""),"")</f>
        <v/>
      </c>
      <c r="M106" s="94" t="str">
        <f>IF($C106&gt;0,IF(VLOOKUP($C106,'YTD Scores'!$AN$2:$BC$201,M$2,FALSE)&gt;0,VLOOKUP($C106,'YTD Scores'!$AN$2:$BC$201,M$2,FALSE),""),"")</f>
        <v/>
      </c>
      <c r="N106" s="94" t="str">
        <f>IF($C106&gt;0,IF(VLOOKUP($C106,'YTD Scores'!$AN$2:$BC$201,N$2,FALSE)&gt;0,VLOOKUP($C106,'YTD Scores'!$AN$2:$BC$201,N$2,FALSE),""),"")</f>
        <v/>
      </c>
      <c r="O106" s="94" t="str">
        <f>IF($C106&gt;0,IF(VLOOKUP($C106,'YTD Scores'!$AN$2:$BC$201,O$2,FALSE)&gt;0,VLOOKUP($C106,'YTD Scores'!$AN$2:$BC$201,O$2,FALSE),""),"")</f>
        <v/>
      </c>
      <c r="P106" s="94" t="str">
        <f>IF($C106&gt;0,IF(VLOOKUP($C106,'YTD Scores'!$AN$2:$BC$201,P$2,FALSE)&gt;0,VLOOKUP($C106,'YTD Scores'!$AN$2:$BC$201,P$2,FALSE),""),"")</f>
        <v/>
      </c>
      <c r="Q106" s="94" t="str">
        <f>IF($C106&gt;0,IF(VLOOKUP($C106,'YTD Scores'!$AN$2:$BC$201,Q$2,FALSE)&gt;0,VLOOKUP($C106,'YTD Scores'!$AN$2:$BC$201,Q$2,FALSE),""),"")</f>
        <v/>
      </c>
      <c r="R106" s="96" t="str">
        <f>IF($C106&gt;0,IF(VLOOKUP($C106,'YTD Scores'!$AN$2:$BD$201,R$2,FALSE)&gt;0,VLOOKUP($C106,'YTD Scores'!$AN$2:$BD$201,R$2,FALSE),""),"")</f>
        <v/>
      </c>
    </row>
    <row r="107" spans="1:18" ht="10.95" customHeight="1" x14ac:dyDescent="0.25">
      <c r="A107" s="1">
        <f t="shared" si="5"/>
        <v>104</v>
      </c>
      <c r="B107" s="32" t="str">
        <f t="shared" si="6"/>
        <v/>
      </c>
      <c r="C107" s="96">
        <f>IF(LARGE('YTD Scores'!AN$2:AN$201,A107)&gt;0.99,LARGE('YTD Scores'!AN$2:AN$201,A107),0)</f>
        <v>0</v>
      </c>
      <c r="F107" s="94" t="str">
        <f>IF($C107&gt;0,IF(VLOOKUP($C107,'YTD Scores'!$AN$2:$BC$201,F$2,FALSE)&gt;0,VLOOKUP($C107,'YTD Scores'!$AN$2:$BC$201,F$2,FALSE),""),"")</f>
        <v/>
      </c>
      <c r="G107" s="94" t="str">
        <f>IF($C107&gt;0,IF(VLOOKUP($C107,'YTD Scores'!$AN$2:$BC$201,G$2,FALSE)&gt;0,VLOOKUP($C107,'YTD Scores'!$AN$2:$BC$201,G$2,FALSE),""),"")</f>
        <v/>
      </c>
      <c r="H107" s="94" t="str">
        <f>IF($C107&gt;0,IF(VLOOKUP($C107,'YTD Scores'!$AN$2:$BC$201,H$2,FALSE)&gt;0,VLOOKUP($C107,'YTD Scores'!$AN$2:$BC$201,H$2,FALSE),""),"")</f>
        <v/>
      </c>
      <c r="I107" s="94" t="str">
        <f>IF($C107&gt;0,IF(VLOOKUP($C107,'YTD Scores'!$AN$2:$BC$201,I$2,FALSE)&gt;0,VLOOKUP($C107,'YTD Scores'!$AN$2:$BC$201,I$2,FALSE),""),"")</f>
        <v/>
      </c>
      <c r="J107" s="94" t="str">
        <f>IF($C107&gt;0,IF(VLOOKUP($C107,'YTD Scores'!$AN$2:$BC$201,J$2,FALSE)&gt;0,VLOOKUP($C107,'YTD Scores'!$AN$2:$BC$201,J$2,FALSE),""),"")</f>
        <v/>
      </c>
      <c r="K107" s="94" t="str">
        <f>IF($C107&gt;0,IF(VLOOKUP($C107,'YTD Scores'!$AN$2:$BC$201,K$2,FALSE)&gt;0,VLOOKUP($C107,'YTD Scores'!$AN$2:$BC$201,K$2,FALSE),""),"")</f>
        <v/>
      </c>
      <c r="L107" s="94" t="str">
        <f>IF($C107&gt;0,IF(VLOOKUP($C107,'YTD Scores'!$AN$2:$BC$201,L$2,FALSE)&gt;0,VLOOKUP($C107,'YTD Scores'!$AN$2:$BC$201,L$2,FALSE),""),"")</f>
        <v/>
      </c>
      <c r="M107" s="94" t="str">
        <f>IF($C107&gt;0,IF(VLOOKUP($C107,'YTD Scores'!$AN$2:$BC$201,M$2,FALSE)&gt;0,VLOOKUP($C107,'YTD Scores'!$AN$2:$BC$201,M$2,FALSE),""),"")</f>
        <v/>
      </c>
      <c r="N107" s="94" t="str">
        <f>IF($C107&gt;0,IF(VLOOKUP($C107,'YTD Scores'!$AN$2:$BC$201,N$2,FALSE)&gt;0,VLOOKUP($C107,'YTD Scores'!$AN$2:$BC$201,N$2,FALSE),""),"")</f>
        <v/>
      </c>
      <c r="O107" s="94" t="str">
        <f>IF($C107&gt;0,IF(VLOOKUP($C107,'YTD Scores'!$AN$2:$BC$201,O$2,FALSE)&gt;0,VLOOKUP($C107,'YTD Scores'!$AN$2:$BC$201,O$2,FALSE),""),"")</f>
        <v/>
      </c>
      <c r="P107" s="94" t="str">
        <f>IF($C107&gt;0,IF(VLOOKUP($C107,'YTD Scores'!$AN$2:$BC$201,P$2,FALSE)&gt;0,VLOOKUP($C107,'YTD Scores'!$AN$2:$BC$201,P$2,FALSE),""),"")</f>
        <v/>
      </c>
      <c r="Q107" s="94" t="str">
        <f>IF($C107&gt;0,IF(VLOOKUP($C107,'YTD Scores'!$AN$2:$BC$201,Q$2,FALSE)&gt;0,VLOOKUP($C107,'YTD Scores'!$AN$2:$BC$201,Q$2,FALSE),""),"")</f>
        <v/>
      </c>
      <c r="R107" s="96" t="str">
        <f>IF($C107&gt;0,IF(VLOOKUP($C107,'YTD Scores'!$AN$2:$BD$201,R$2,FALSE)&gt;0,VLOOKUP($C107,'YTD Scores'!$AN$2:$BD$201,R$2,FALSE),""),"")</f>
        <v/>
      </c>
    </row>
    <row r="108" spans="1:18" ht="10.95" customHeight="1" x14ac:dyDescent="0.25">
      <c r="A108" s="1">
        <f t="shared" si="5"/>
        <v>105</v>
      </c>
      <c r="B108" s="32" t="str">
        <f t="shared" si="6"/>
        <v/>
      </c>
      <c r="C108" s="96">
        <f>IF(LARGE('YTD Scores'!AN$2:AN$201,A108)&gt;0.99,LARGE('YTD Scores'!AN$2:AN$201,A108),0)</f>
        <v>0</v>
      </c>
      <c r="F108" s="94" t="str">
        <f>IF($C108&gt;0,IF(VLOOKUP($C108,'YTD Scores'!$AN$2:$BC$201,F$2,FALSE)&gt;0,VLOOKUP($C108,'YTD Scores'!$AN$2:$BC$201,F$2,FALSE),""),"")</f>
        <v/>
      </c>
      <c r="G108" s="94" t="str">
        <f>IF($C108&gt;0,IF(VLOOKUP($C108,'YTD Scores'!$AN$2:$BC$201,G$2,FALSE)&gt;0,VLOOKUP($C108,'YTD Scores'!$AN$2:$BC$201,G$2,FALSE),""),"")</f>
        <v/>
      </c>
      <c r="H108" s="94" t="str">
        <f>IF($C108&gt;0,IF(VLOOKUP($C108,'YTD Scores'!$AN$2:$BC$201,H$2,FALSE)&gt;0,VLOOKUP($C108,'YTD Scores'!$AN$2:$BC$201,H$2,FALSE),""),"")</f>
        <v/>
      </c>
      <c r="I108" s="94" t="str">
        <f>IF($C108&gt;0,IF(VLOOKUP($C108,'YTD Scores'!$AN$2:$BC$201,I$2,FALSE)&gt;0,VLOOKUP($C108,'YTD Scores'!$AN$2:$BC$201,I$2,FALSE),""),"")</f>
        <v/>
      </c>
      <c r="J108" s="94" t="str">
        <f>IF($C108&gt;0,IF(VLOOKUP($C108,'YTD Scores'!$AN$2:$BC$201,J$2,FALSE)&gt;0,VLOOKUP($C108,'YTD Scores'!$AN$2:$BC$201,J$2,FALSE),""),"")</f>
        <v/>
      </c>
      <c r="K108" s="94" t="str">
        <f>IF($C108&gt;0,IF(VLOOKUP($C108,'YTD Scores'!$AN$2:$BC$201,K$2,FALSE)&gt;0,VLOOKUP($C108,'YTD Scores'!$AN$2:$BC$201,K$2,FALSE),""),"")</f>
        <v/>
      </c>
      <c r="L108" s="94" t="str">
        <f>IF($C108&gt;0,IF(VLOOKUP($C108,'YTD Scores'!$AN$2:$BC$201,L$2,FALSE)&gt;0,VLOOKUP($C108,'YTD Scores'!$AN$2:$BC$201,L$2,FALSE),""),"")</f>
        <v/>
      </c>
      <c r="M108" s="94" t="str">
        <f>IF($C108&gt;0,IF(VLOOKUP($C108,'YTD Scores'!$AN$2:$BC$201,M$2,FALSE)&gt;0,VLOOKUP($C108,'YTD Scores'!$AN$2:$BC$201,M$2,FALSE),""),"")</f>
        <v/>
      </c>
      <c r="N108" s="94" t="str">
        <f>IF($C108&gt;0,IF(VLOOKUP($C108,'YTD Scores'!$AN$2:$BC$201,N$2,FALSE)&gt;0,VLOOKUP($C108,'YTD Scores'!$AN$2:$BC$201,N$2,FALSE),""),"")</f>
        <v/>
      </c>
      <c r="O108" s="94" t="str">
        <f>IF($C108&gt;0,IF(VLOOKUP($C108,'YTD Scores'!$AN$2:$BC$201,O$2,FALSE)&gt;0,VLOOKUP($C108,'YTD Scores'!$AN$2:$BC$201,O$2,FALSE),""),"")</f>
        <v/>
      </c>
      <c r="P108" s="94" t="str">
        <f>IF($C108&gt;0,IF(VLOOKUP($C108,'YTD Scores'!$AN$2:$BC$201,P$2,FALSE)&gt;0,VLOOKUP($C108,'YTD Scores'!$AN$2:$BC$201,P$2,FALSE),""),"")</f>
        <v/>
      </c>
      <c r="Q108" s="94" t="str">
        <f>IF($C108&gt;0,IF(VLOOKUP($C108,'YTD Scores'!$AN$2:$BC$201,Q$2,FALSE)&gt;0,VLOOKUP($C108,'YTD Scores'!$AN$2:$BC$201,Q$2,FALSE),""),"")</f>
        <v/>
      </c>
      <c r="R108" s="96" t="str">
        <f>IF($C108&gt;0,IF(VLOOKUP($C108,'YTD Scores'!$AN$2:$BD$201,R$2,FALSE)&gt;0,VLOOKUP($C108,'YTD Scores'!$AN$2:$BD$201,R$2,FALSE),""),"")</f>
        <v/>
      </c>
    </row>
    <row r="109" spans="1:18" ht="10.95" customHeight="1" x14ac:dyDescent="0.25">
      <c r="A109" s="1">
        <f t="shared" si="5"/>
        <v>106</v>
      </c>
      <c r="B109" s="32" t="str">
        <f t="shared" si="6"/>
        <v/>
      </c>
      <c r="C109" s="96">
        <f>IF(LARGE('YTD Scores'!AN$2:AN$201,A109)&gt;0.99,LARGE('YTD Scores'!AN$2:AN$201,A109),0)</f>
        <v>0</v>
      </c>
      <c r="F109" s="94" t="str">
        <f>IF($C109&gt;0,IF(VLOOKUP($C109,'YTD Scores'!$AN$2:$BC$201,F$2,FALSE)&gt;0,VLOOKUP($C109,'YTD Scores'!$AN$2:$BC$201,F$2,FALSE),""),"")</f>
        <v/>
      </c>
      <c r="G109" s="94" t="str">
        <f>IF($C109&gt;0,IF(VLOOKUP($C109,'YTD Scores'!$AN$2:$BC$201,G$2,FALSE)&gt;0,VLOOKUP($C109,'YTD Scores'!$AN$2:$BC$201,G$2,FALSE),""),"")</f>
        <v/>
      </c>
      <c r="H109" s="94" t="str">
        <f>IF($C109&gt;0,IF(VLOOKUP($C109,'YTD Scores'!$AN$2:$BC$201,H$2,FALSE)&gt;0,VLOOKUP($C109,'YTD Scores'!$AN$2:$BC$201,H$2,FALSE),""),"")</f>
        <v/>
      </c>
      <c r="I109" s="94" t="str">
        <f>IF($C109&gt;0,IF(VLOOKUP($C109,'YTD Scores'!$AN$2:$BC$201,I$2,FALSE)&gt;0,VLOOKUP($C109,'YTD Scores'!$AN$2:$BC$201,I$2,FALSE),""),"")</f>
        <v/>
      </c>
      <c r="J109" s="94" t="str">
        <f>IF($C109&gt;0,IF(VLOOKUP($C109,'YTD Scores'!$AN$2:$BC$201,J$2,FALSE)&gt;0,VLOOKUP($C109,'YTD Scores'!$AN$2:$BC$201,J$2,FALSE),""),"")</f>
        <v/>
      </c>
      <c r="K109" s="94" t="str">
        <f>IF($C109&gt;0,IF(VLOOKUP($C109,'YTD Scores'!$AN$2:$BC$201,K$2,FALSE)&gt;0,VLOOKUP($C109,'YTD Scores'!$AN$2:$BC$201,K$2,FALSE),""),"")</f>
        <v/>
      </c>
      <c r="L109" s="94" t="str">
        <f>IF($C109&gt;0,IF(VLOOKUP($C109,'YTD Scores'!$AN$2:$BC$201,L$2,FALSE)&gt;0,VLOOKUP($C109,'YTD Scores'!$AN$2:$BC$201,L$2,FALSE),""),"")</f>
        <v/>
      </c>
      <c r="M109" s="94" t="str">
        <f>IF($C109&gt;0,IF(VLOOKUP($C109,'YTD Scores'!$AN$2:$BC$201,M$2,FALSE)&gt;0,VLOOKUP($C109,'YTD Scores'!$AN$2:$BC$201,M$2,FALSE),""),"")</f>
        <v/>
      </c>
      <c r="N109" s="94" t="str">
        <f>IF($C109&gt;0,IF(VLOOKUP($C109,'YTD Scores'!$AN$2:$BC$201,N$2,FALSE)&gt;0,VLOOKUP($C109,'YTD Scores'!$AN$2:$BC$201,N$2,FALSE),""),"")</f>
        <v/>
      </c>
      <c r="O109" s="94" t="str">
        <f>IF($C109&gt;0,IF(VLOOKUP($C109,'YTD Scores'!$AN$2:$BC$201,O$2,FALSE)&gt;0,VLOOKUP($C109,'YTD Scores'!$AN$2:$BC$201,O$2,FALSE),""),"")</f>
        <v/>
      </c>
      <c r="P109" s="94" t="str">
        <f>IF($C109&gt;0,IF(VLOOKUP($C109,'YTD Scores'!$AN$2:$BC$201,P$2,FALSE)&gt;0,VLOOKUP($C109,'YTD Scores'!$AN$2:$BC$201,P$2,FALSE),""),"")</f>
        <v/>
      </c>
      <c r="Q109" s="94" t="str">
        <f>IF($C109&gt;0,IF(VLOOKUP($C109,'YTD Scores'!$AN$2:$BC$201,Q$2,FALSE)&gt;0,VLOOKUP($C109,'YTD Scores'!$AN$2:$BC$201,Q$2,FALSE),""),"")</f>
        <v/>
      </c>
      <c r="R109" s="96" t="str">
        <f>IF($C109&gt;0,IF(VLOOKUP($C109,'YTD Scores'!$AN$2:$BD$201,R$2,FALSE)&gt;0,VLOOKUP($C109,'YTD Scores'!$AN$2:$BD$201,R$2,FALSE),""),"")</f>
        <v/>
      </c>
    </row>
    <row r="110" spans="1:18" ht="10.95" customHeight="1" x14ac:dyDescent="0.25">
      <c r="A110" s="1">
        <f t="shared" si="5"/>
        <v>107</v>
      </c>
      <c r="B110" s="32" t="str">
        <f t="shared" si="6"/>
        <v/>
      </c>
      <c r="C110" s="96">
        <f>IF(LARGE('YTD Scores'!AN$2:AN$201,A110)&gt;0.99,LARGE('YTD Scores'!AN$2:AN$201,A110),0)</f>
        <v>0</v>
      </c>
      <c r="F110" s="94" t="str">
        <f>IF($C110&gt;0,IF(VLOOKUP($C110,'YTD Scores'!$AN$2:$BC$201,F$2,FALSE)&gt;0,VLOOKUP($C110,'YTD Scores'!$AN$2:$BC$201,F$2,FALSE),""),"")</f>
        <v/>
      </c>
      <c r="G110" s="94" t="str">
        <f>IF($C110&gt;0,IF(VLOOKUP($C110,'YTD Scores'!$AN$2:$BC$201,G$2,FALSE)&gt;0,VLOOKUP($C110,'YTD Scores'!$AN$2:$BC$201,G$2,FALSE),""),"")</f>
        <v/>
      </c>
      <c r="H110" s="94" t="str">
        <f>IF($C110&gt;0,IF(VLOOKUP($C110,'YTD Scores'!$AN$2:$BC$201,H$2,FALSE)&gt;0,VLOOKUP($C110,'YTD Scores'!$AN$2:$BC$201,H$2,FALSE),""),"")</f>
        <v/>
      </c>
      <c r="I110" s="94" t="str">
        <f>IF($C110&gt;0,IF(VLOOKUP($C110,'YTD Scores'!$AN$2:$BC$201,I$2,FALSE)&gt;0,VLOOKUP($C110,'YTD Scores'!$AN$2:$BC$201,I$2,FALSE),""),"")</f>
        <v/>
      </c>
      <c r="J110" s="94" t="str">
        <f>IF($C110&gt;0,IF(VLOOKUP($C110,'YTD Scores'!$AN$2:$BC$201,J$2,FALSE)&gt;0,VLOOKUP($C110,'YTD Scores'!$AN$2:$BC$201,J$2,FALSE),""),"")</f>
        <v/>
      </c>
      <c r="K110" s="94" t="str">
        <f>IF($C110&gt;0,IF(VLOOKUP($C110,'YTD Scores'!$AN$2:$BC$201,K$2,FALSE)&gt;0,VLOOKUP($C110,'YTD Scores'!$AN$2:$BC$201,K$2,FALSE),""),"")</f>
        <v/>
      </c>
      <c r="L110" s="94" t="str">
        <f>IF($C110&gt;0,IF(VLOOKUP($C110,'YTD Scores'!$AN$2:$BC$201,L$2,FALSE)&gt;0,VLOOKUP($C110,'YTD Scores'!$AN$2:$BC$201,L$2,FALSE),""),"")</f>
        <v/>
      </c>
      <c r="M110" s="94" t="str">
        <f>IF($C110&gt;0,IF(VLOOKUP($C110,'YTD Scores'!$AN$2:$BC$201,M$2,FALSE)&gt;0,VLOOKUP($C110,'YTD Scores'!$AN$2:$BC$201,M$2,FALSE),""),"")</f>
        <v/>
      </c>
      <c r="N110" s="94" t="str">
        <f>IF($C110&gt;0,IF(VLOOKUP($C110,'YTD Scores'!$AN$2:$BC$201,N$2,FALSE)&gt;0,VLOOKUP($C110,'YTD Scores'!$AN$2:$BC$201,N$2,FALSE),""),"")</f>
        <v/>
      </c>
      <c r="O110" s="94" t="str">
        <f>IF($C110&gt;0,IF(VLOOKUP($C110,'YTD Scores'!$AN$2:$BC$201,O$2,FALSE)&gt;0,VLOOKUP($C110,'YTD Scores'!$AN$2:$BC$201,O$2,FALSE),""),"")</f>
        <v/>
      </c>
      <c r="P110" s="94" t="str">
        <f>IF($C110&gt;0,IF(VLOOKUP($C110,'YTD Scores'!$AN$2:$BC$201,P$2,FALSE)&gt;0,VLOOKUP($C110,'YTD Scores'!$AN$2:$BC$201,P$2,FALSE),""),"")</f>
        <v/>
      </c>
      <c r="Q110" s="94" t="str">
        <f>IF($C110&gt;0,IF(VLOOKUP($C110,'YTD Scores'!$AN$2:$BC$201,Q$2,FALSE)&gt;0,VLOOKUP($C110,'YTD Scores'!$AN$2:$BC$201,Q$2,FALSE),""),"")</f>
        <v/>
      </c>
      <c r="R110" s="96" t="str">
        <f>IF($C110&gt;0,IF(VLOOKUP($C110,'YTD Scores'!$AN$2:$BD$201,R$2,FALSE)&gt;0,VLOOKUP($C110,'YTD Scores'!$AN$2:$BD$201,R$2,FALSE),""),"")</f>
        <v/>
      </c>
    </row>
    <row r="111" spans="1:18" ht="10.95" customHeight="1" x14ac:dyDescent="0.25">
      <c r="A111" s="1">
        <f t="shared" si="5"/>
        <v>108</v>
      </c>
      <c r="B111" s="32" t="str">
        <f t="shared" si="6"/>
        <v/>
      </c>
      <c r="C111" s="96">
        <f>IF(LARGE('YTD Scores'!AN$2:AN$201,A111)&gt;0.99,LARGE('YTD Scores'!AN$2:AN$201,A111),0)</f>
        <v>0</v>
      </c>
      <c r="F111" s="94" t="str">
        <f>IF($C111&gt;0,IF(VLOOKUP($C111,'YTD Scores'!$AN$2:$BC$201,F$2,FALSE)&gt;0,VLOOKUP($C111,'YTD Scores'!$AN$2:$BC$201,F$2,FALSE),""),"")</f>
        <v/>
      </c>
      <c r="G111" s="94" t="str">
        <f>IF($C111&gt;0,IF(VLOOKUP($C111,'YTD Scores'!$AN$2:$BC$201,G$2,FALSE)&gt;0,VLOOKUP($C111,'YTD Scores'!$AN$2:$BC$201,G$2,FALSE),""),"")</f>
        <v/>
      </c>
      <c r="H111" s="94" t="str">
        <f>IF($C111&gt;0,IF(VLOOKUP($C111,'YTD Scores'!$AN$2:$BC$201,H$2,FALSE)&gt;0,VLOOKUP($C111,'YTD Scores'!$AN$2:$BC$201,H$2,FALSE),""),"")</f>
        <v/>
      </c>
      <c r="I111" s="94" t="str">
        <f>IF($C111&gt;0,IF(VLOOKUP($C111,'YTD Scores'!$AN$2:$BC$201,I$2,FALSE)&gt;0,VLOOKUP($C111,'YTD Scores'!$AN$2:$BC$201,I$2,FALSE),""),"")</f>
        <v/>
      </c>
      <c r="J111" s="94" t="str">
        <f>IF($C111&gt;0,IF(VLOOKUP($C111,'YTD Scores'!$AN$2:$BC$201,J$2,FALSE)&gt;0,VLOOKUP($C111,'YTD Scores'!$AN$2:$BC$201,J$2,FALSE),""),"")</f>
        <v/>
      </c>
      <c r="K111" s="94" t="str">
        <f>IF($C111&gt;0,IF(VLOOKUP($C111,'YTD Scores'!$AN$2:$BC$201,K$2,FALSE)&gt;0,VLOOKUP($C111,'YTD Scores'!$AN$2:$BC$201,K$2,FALSE),""),"")</f>
        <v/>
      </c>
      <c r="L111" s="94" t="str">
        <f>IF($C111&gt;0,IF(VLOOKUP($C111,'YTD Scores'!$AN$2:$BC$201,L$2,FALSE)&gt;0,VLOOKUP($C111,'YTD Scores'!$AN$2:$BC$201,L$2,FALSE),""),"")</f>
        <v/>
      </c>
      <c r="M111" s="94" t="str">
        <f>IF($C111&gt;0,IF(VLOOKUP($C111,'YTD Scores'!$AN$2:$BC$201,M$2,FALSE)&gt;0,VLOOKUP($C111,'YTD Scores'!$AN$2:$BC$201,M$2,FALSE),""),"")</f>
        <v/>
      </c>
      <c r="N111" s="94" t="str">
        <f>IF($C111&gt;0,IF(VLOOKUP($C111,'YTD Scores'!$AN$2:$BC$201,N$2,FALSE)&gt;0,VLOOKUP($C111,'YTD Scores'!$AN$2:$BC$201,N$2,FALSE),""),"")</f>
        <v/>
      </c>
      <c r="O111" s="94" t="str">
        <f>IF($C111&gt;0,IF(VLOOKUP($C111,'YTD Scores'!$AN$2:$BC$201,O$2,FALSE)&gt;0,VLOOKUP($C111,'YTD Scores'!$AN$2:$BC$201,O$2,FALSE),""),"")</f>
        <v/>
      </c>
      <c r="P111" s="94" t="str">
        <f>IF($C111&gt;0,IF(VLOOKUP($C111,'YTD Scores'!$AN$2:$BC$201,P$2,FALSE)&gt;0,VLOOKUP($C111,'YTD Scores'!$AN$2:$BC$201,P$2,FALSE),""),"")</f>
        <v/>
      </c>
      <c r="Q111" s="94" t="str">
        <f>IF($C111&gt;0,IF(VLOOKUP($C111,'YTD Scores'!$AN$2:$BC$201,Q$2,FALSE)&gt;0,VLOOKUP($C111,'YTD Scores'!$AN$2:$BC$201,Q$2,FALSE),""),"")</f>
        <v/>
      </c>
      <c r="R111" s="96" t="str">
        <f>IF($C111&gt;0,IF(VLOOKUP($C111,'YTD Scores'!$AN$2:$BD$201,R$2,FALSE)&gt;0,VLOOKUP($C111,'YTD Scores'!$AN$2:$BD$201,R$2,FALSE),""),"")</f>
        <v/>
      </c>
    </row>
    <row r="112" spans="1:18" ht="10.95" customHeight="1" x14ac:dyDescent="0.25">
      <c r="A112" s="1">
        <f t="shared" si="5"/>
        <v>109</v>
      </c>
      <c r="B112" s="32" t="str">
        <f t="shared" si="6"/>
        <v/>
      </c>
      <c r="C112" s="96">
        <f>IF(LARGE('YTD Scores'!AN$2:AN$201,A112)&gt;0.99,LARGE('YTD Scores'!AN$2:AN$201,A112),0)</f>
        <v>0</v>
      </c>
      <c r="F112" s="94" t="str">
        <f>IF($C112&gt;0,IF(VLOOKUP($C112,'YTD Scores'!$AN$2:$BC$201,F$2,FALSE)&gt;0,VLOOKUP($C112,'YTD Scores'!$AN$2:$BC$201,F$2,FALSE),""),"")</f>
        <v/>
      </c>
      <c r="G112" s="94" t="str">
        <f>IF($C112&gt;0,IF(VLOOKUP($C112,'YTD Scores'!$AN$2:$BC$201,G$2,FALSE)&gt;0,VLOOKUP($C112,'YTD Scores'!$AN$2:$BC$201,G$2,FALSE),""),"")</f>
        <v/>
      </c>
      <c r="H112" s="94" t="str">
        <f>IF($C112&gt;0,IF(VLOOKUP($C112,'YTD Scores'!$AN$2:$BC$201,H$2,FALSE)&gt;0,VLOOKUP($C112,'YTD Scores'!$AN$2:$BC$201,H$2,FALSE),""),"")</f>
        <v/>
      </c>
      <c r="I112" s="94" t="str">
        <f>IF($C112&gt;0,IF(VLOOKUP($C112,'YTD Scores'!$AN$2:$BC$201,I$2,FALSE)&gt;0,VLOOKUP($C112,'YTD Scores'!$AN$2:$BC$201,I$2,FALSE),""),"")</f>
        <v/>
      </c>
      <c r="J112" s="94" t="str">
        <f>IF($C112&gt;0,IF(VLOOKUP($C112,'YTD Scores'!$AN$2:$BC$201,J$2,FALSE)&gt;0,VLOOKUP($C112,'YTD Scores'!$AN$2:$BC$201,J$2,FALSE),""),"")</f>
        <v/>
      </c>
      <c r="K112" s="94" t="str">
        <f>IF($C112&gt;0,IF(VLOOKUP($C112,'YTD Scores'!$AN$2:$BC$201,K$2,FALSE)&gt;0,VLOOKUP($C112,'YTD Scores'!$AN$2:$BC$201,K$2,FALSE),""),"")</f>
        <v/>
      </c>
      <c r="L112" s="94" t="str">
        <f>IF($C112&gt;0,IF(VLOOKUP($C112,'YTD Scores'!$AN$2:$BC$201,L$2,FALSE)&gt;0,VLOOKUP($C112,'YTD Scores'!$AN$2:$BC$201,L$2,FALSE),""),"")</f>
        <v/>
      </c>
      <c r="M112" s="94" t="str">
        <f>IF($C112&gt;0,IF(VLOOKUP($C112,'YTD Scores'!$AN$2:$BC$201,M$2,FALSE)&gt;0,VLOOKUP($C112,'YTD Scores'!$AN$2:$BC$201,M$2,FALSE),""),"")</f>
        <v/>
      </c>
      <c r="N112" s="94" t="str">
        <f>IF($C112&gt;0,IF(VLOOKUP($C112,'YTD Scores'!$AN$2:$BC$201,N$2,FALSE)&gt;0,VLOOKUP($C112,'YTD Scores'!$AN$2:$BC$201,N$2,FALSE),""),"")</f>
        <v/>
      </c>
      <c r="O112" s="94" t="str">
        <f>IF($C112&gt;0,IF(VLOOKUP($C112,'YTD Scores'!$AN$2:$BC$201,O$2,FALSE)&gt;0,VLOOKUP($C112,'YTD Scores'!$AN$2:$BC$201,O$2,FALSE),""),"")</f>
        <v/>
      </c>
      <c r="P112" s="94" t="str">
        <f>IF($C112&gt;0,IF(VLOOKUP($C112,'YTD Scores'!$AN$2:$BC$201,P$2,FALSE)&gt;0,VLOOKUP($C112,'YTD Scores'!$AN$2:$BC$201,P$2,FALSE),""),"")</f>
        <v/>
      </c>
      <c r="Q112" s="94" t="str">
        <f>IF($C112&gt;0,IF(VLOOKUP($C112,'YTD Scores'!$AN$2:$BC$201,Q$2,FALSE)&gt;0,VLOOKUP($C112,'YTD Scores'!$AN$2:$BC$201,Q$2,FALSE),""),"")</f>
        <v/>
      </c>
      <c r="R112" s="96" t="str">
        <f>IF($C112&gt;0,IF(VLOOKUP($C112,'YTD Scores'!$AN$2:$BD$201,R$2,FALSE)&gt;0,VLOOKUP($C112,'YTD Scores'!$AN$2:$BD$201,R$2,FALSE),""),"")</f>
        <v/>
      </c>
    </row>
    <row r="113" spans="1:18" ht="10.95" customHeight="1" x14ac:dyDescent="0.25">
      <c r="A113" s="1">
        <f t="shared" si="5"/>
        <v>110</v>
      </c>
      <c r="B113" s="32" t="str">
        <f t="shared" si="6"/>
        <v/>
      </c>
      <c r="C113" s="96">
        <f>IF(LARGE('YTD Scores'!AN$2:AN$201,A113)&gt;0.99,LARGE('YTD Scores'!AN$2:AN$201,A113),0)</f>
        <v>0</v>
      </c>
      <c r="F113" s="94" t="str">
        <f>IF($C113&gt;0,IF(VLOOKUP($C113,'YTD Scores'!$AN$2:$BC$201,F$2,FALSE)&gt;0,VLOOKUP($C113,'YTD Scores'!$AN$2:$BC$201,F$2,FALSE),""),"")</f>
        <v/>
      </c>
      <c r="G113" s="94" t="str">
        <f>IF($C113&gt;0,IF(VLOOKUP($C113,'YTD Scores'!$AN$2:$BC$201,G$2,FALSE)&gt;0,VLOOKUP($C113,'YTD Scores'!$AN$2:$BC$201,G$2,FALSE),""),"")</f>
        <v/>
      </c>
      <c r="H113" s="94" t="str">
        <f>IF($C113&gt;0,IF(VLOOKUP($C113,'YTD Scores'!$AN$2:$BC$201,H$2,FALSE)&gt;0,VLOOKUP($C113,'YTD Scores'!$AN$2:$BC$201,H$2,FALSE),""),"")</f>
        <v/>
      </c>
      <c r="I113" s="94" t="str">
        <f>IF($C113&gt;0,IF(VLOOKUP($C113,'YTD Scores'!$AN$2:$BC$201,I$2,FALSE)&gt;0,VLOOKUP($C113,'YTD Scores'!$AN$2:$BC$201,I$2,FALSE),""),"")</f>
        <v/>
      </c>
      <c r="J113" s="94" t="str">
        <f>IF($C113&gt;0,IF(VLOOKUP($C113,'YTD Scores'!$AN$2:$BC$201,J$2,FALSE)&gt;0,VLOOKUP($C113,'YTD Scores'!$AN$2:$BC$201,J$2,FALSE),""),"")</f>
        <v/>
      </c>
      <c r="K113" s="94" t="str">
        <f>IF($C113&gt;0,IF(VLOOKUP($C113,'YTD Scores'!$AN$2:$BC$201,K$2,FALSE)&gt;0,VLOOKUP($C113,'YTD Scores'!$AN$2:$BC$201,K$2,FALSE),""),"")</f>
        <v/>
      </c>
      <c r="L113" s="94" t="str">
        <f>IF($C113&gt;0,IF(VLOOKUP($C113,'YTD Scores'!$AN$2:$BC$201,L$2,FALSE)&gt;0,VLOOKUP($C113,'YTD Scores'!$AN$2:$BC$201,L$2,FALSE),""),"")</f>
        <v/>
      </c>
      <c r="M113" s="94" t="str">
        <f>IF($C113&gt;0,IF(VLOOKUP($C113,'YTD Scores'!$AN$2:$BC$201,M$2,FALSE)&gt;0,VLOOKUP($C113,'YTD Scores'!$AN$2:$BC$201,M$2,FALSE),""),"")</f>
        <v/>
      </c>
      <c r="N113" s="94" t="str">
        <f>IF($C113&gt;0,IF(VLOOKUP($C113,'YTD Scores'!$AN$2:$BC$201,N$2,FALSE)&gt;0,VLOOKUP($C113,'YTD Scores'!$AN$2:$BC$201,N$2,FALSE),""),"")</f>
        <v/>
      </c>
      <c r="O113" s="94" t="str">
        <f>IF($C113&gt;0,IF(VLOOKUP($C113,'YTD Scores'!$AN$2:$BC$201,O$2,FALSE)&gt;0,VLOOKUP($C113,'YTD Scores'!$AN$2:$BC$201,O$2,FALSE),""),"")</f>
        <v/>
      </c>
      <c r="P113" s="94" t="str">
        <f>IF($C113&gt;0,IF(VLOOKUP($C113,'YTD Scores'!$AN$2:$BC$201,P$2,FALSE)&gt;0,VLOOKUP($C113,'YTD Scores'!$AN$2:$BC$201,P$2,FALSE),""),"")</f>
        <v/>
      </c>
      <c r="Q113" s="94" t="str">
        <f>IF($C113&gt;0,IF(VLOOKUP($C113,'YTD Scores'!$AN$2:$BC$201,Q$2,FALSE)&gt;0,VLOOKUP($C113,'YTD Scores'!$AN$2:$BC$201,Q$2,FALSE),""),"")</f>
        <v/>
      </c>
      <c r="R113" s="96" t="str">
        <f>IF($C113&gt;0,IF(VLOOKUP($C113,'YTD Scores'!$AN$2:$BD$201,R$2,FALSE)&gt;0,VLOOKUP($C113,'YTD Scores'!$AN$2:$BD$201,R$2,FALSE),""),"")</f>
        <v/>
      </c>
    </row>
    <row r="114" spans="1:18" ht="10.95" customHeight="1" x14ac:dyDescent="0.25">
      <c r="A114" s="1">
        <f t="shared" si="5"/>
        <v>111</v>
      </c>
      <c r="B114" s="32" t="str">
        <f t="shared" si="6"/>
        <v/>
      </c>
      <c r="C114" s="96">
        <f>IF(LARGE('YTD Scores'!AN$2:AN$201,A114)&gt;0.99,LARGE('YTD Scores'!AN$2:AN$201,A114),0)</f>
        <v>0</v>
      </c>
      <c r="F114" s="94" t="str">
        <f>IF($C114&gt;0,IF(VLOOKUP($C114,'YTD Scores'!$AN$2:$BC$201,F$2,FALSE)&gt;0,VLOOKUP($C114,'YTD Scores'!$AN$2:$BC$201,F$2,FALSE),""),"")</f>
        <v/>
      </c>
      <c r="G114" s="94" t="str">
        <f>IF($C114&gt;0,IF(VLOOKUP($C114,'YTD Scores'!$AN$2:$BC$201,G$2,FALSE)&gt;0,VLOOKUP($C114,'YTD Scores'!$AN$2:$BC$201,G$2,FALSE),""),"")</f>
        <v/>
      </c>
      <c r="H114" s="94" t="str">
        <f>IF($C114&gt;0,IF(VLOOKUP($C114,'YTD Scores'!$AN$2:$BC$201,H$2,FALSE)&gt;0,VLOOKUP($C114,'YTD Scores'!$AN$2:$BC$201,H$2,FALSE),""),"")</f>
        <v/>
      </c>
      <c r="I114" s="94" t="str">
        <f>IF($C114&gt;0,IF(VLOOKUP($C114,'YTD Scores'!$AN$2:$BC$201,I$2,FALSE)&gt;0,VLOOKUP($C114,'YTD Scores'!$AN$2:$BC$201,I$2,FALSE),""),"")</f>
        <v/>
      </c>
      <c r="J114" s="94" t="str">
        <f>IF($C114&gt;0,IF(VLOOKUP($C114,'YTD Scores'!$AN$2:$BC$201,J$2,FALSE)&gt;0,VLOOKUP($C114,'YTD Scores'!$AN$2:$BC$201,J$2,FALSE),""),"")</f>
        <v/>
      </c>
      <c r="K114" s="94" t="str">
        <f>IF($C114&gt;0,IF(VLOOKUP($C114,'YTD Scores'!$AN$2:$BC$201,K$2,FALSE)&gt;0,VLOOKUP($C114,'YTD Scores'!$AN$2:$BC$201,K$2,FALSE),""),"")</f>
        <v/>
      </c>
      <c r="L114" s="94" t="str">
        <f>IF($C114&gt;0,IF(VLOOKUP($C114,'YTD Scores'!$AN$2:$BC$201,L$2,FALSE)&gt;0,VLOOKUP($C114,'YTD Scores'!$AN$2:$BC$201,L$2,FALSE),""),"")</f>
        <v/>
      </c>
      <c r="M114" s="94" t="str">
        <f>IF($C114&gt;0,IF(VLOOKUP($C114,'YTD Scores'!$AN$2:$BC$201,M$2,FALSE)&gt;0,VLOOKUP($C114,'YTD Scores'!$AN$2:$BC$201,M$2,FALSE),""),"")</f>
        <v/>
      </c>
      <c r="N114" s="94" t="str">
        <f>IF($C114&gt;0,IF(VLOOKUP($C114,'YTD Scores'!$AN$2:$BC$201,N$2,FALSE)&gt;0,VLOOKUP($C114,'YTD Scores'!$AN$2:$BC$201,N$2,FALSE),""),"")</f>
        <v/>
      </c>
      <c r="O114" s="94" t="str">
        <f>IF($C114&gt;0,IF(VLOOKUP($C114,'YTD Scores'!$AN$2:$BC$201,O$2,FALSE)&gt;0,VLOOKUP($C114,'YTD Scores'!$AN$2:$BC$201,O$2,FALSE),""),"")</f>
        <v/>
      </c>
      <c r="P114" s="94" t="str">
        <f>IF($C114&gt;0,IF(VLOOKUP($C114,'YTD Scores'!$AN$2:$BC$201,P$2,FALSE)&gt;0,VLOOKUP($C114,'YTD Scores'!$AN$2:$BC$201,P$2,FALSE),""),"")</f>
        <v/>
      </c>
      <c r="Q114" s="94" t="str">
        <f>IF($C114&gt;0,IF(VLOOKUP($C114,'YTD Scores'!$AN$2:$BC$201,Q$2,FALSE)&gt;0,VLOOKUP($C114,'YTD Scores'!$AN$2:$BC$201,Q$2,FALSE),""),"")</f>
        <v/>
      </c>
      <c r="R114" s="96" t="str">
        <f>IF($C114&gt;0,IF(VLOOKUP($C114,'YTD Scores'!$AN$2:$BD$201,R$2,FALSE)&gt;0,VLOOKUP($C114,'YTD Scores'!$AN$2:$BD$201,R$2,FALSE),""),"")</f>
        <v/>
      </c>
    </row>
    <row r="115" spans="1:18" ht="10.95" customHeight="1" x14ac:dyDescent="0.25">
      <c r="A115" s="1">
        <f t="shared" si="5"/>
        <v>112</v>
      </c>
      <c r="B115" s="32" t="str">
        <f t="shared" si="6"/>
        <v/>
      </c>
      <c r="C115" s="96">
        <f>IF(LARGE('YTD Scores'!AN$2:AN$201,A115)&gt;0.99,LARGE('YTD Scores'!AN$2:AN$201,A115),0)</f>
        <v>0</v>
      </c>
      <c r="F115" s="94" t="str">
        <f>IF($C115&gt;0,IF(VLOOKUP($C115,'YTD Scores'!$AN$2:$BC$201,F$2,FALSE)&gt;0,VLOOKUP($C115,'YTD Scores'!$AN$2:$BC$201,F$2,FALSE),""),"")</f>
        <v/>
      </c>
      <c r="G115" s="94" t="str">
        <f>IF($C115&gt;0,IF(VLOOKUP($C115,'YTD Scores'!$AN$2:$BC$201,G$2,FALSE)&gt;0,VLOOKUP($C115,'YTD Scores'!$AN$2:$BC$201,G$2,FALSE),""),"")</f>
        <v/>
      </c>
      <c r="H115" s="94" t="str">
        <f>IF($C115&gt;0,IF(VLOOKUP($C115,'YTD Scores'!$AN$2:$BC$201,H$2,FALSE)&gt;0,VLOOKUP($C115,'YTD Scores'!$AN$2:$BC$201,H$2,FALSE),""),"")</f>
        <v/>
      </c>
      <c r="I115" s="94" t="str">
        <f>IF($C115&gt;0,IF(VLOOKUP($C115,'YTD Scores'!$AN$2:$BC$201,I$2,FALSE)&gt;0,VLOOKUP($C115,'YTD Scores'!$AN$2:$BC$201,I$2,FALSE),""),"")</f>
        <v/>
      </c>
      <c r="J115" s="94" t="str">
        <f>IF($C115&gt;0,IF(VLOOKUP($C115,'YTD Scores'!$AN$2:$BC$201,J$2,FALSE)&gt;0,VLOOKUP($C115,'YTD Scores'!$AN$2:$BC$201,J$2,FALSE),""),"")</f>
        <v/>
      </c>
      <c r="K115" s="94" t="str">
        <f>IF($C115&gt;0,IF(VLOOKUP($C115,'YTD Scores'!$AN$2:$BC$201,K$2,FALSE)&gt;0,VLOOKUP($C115,'YTD Scores'!$AN$2:$BC$201,K$2,FALSE),""),"")</f>
        <v/>
      </c>
      <c r="L115" s="94" t="str">
        <f>IF($C115&gt;0,IF(VLOOKUP($C115,'YTD Scores'!$AN$2:$BC$201,L$2,FALSE)&gt;0,VLOOKUP($C115,'YTD Scores'!$AN$2:$BC$201,L$2,FALSE),""),"")</f>
        <v/>
      </c>
      <c r="M115" s="94" t="str">
        <f>IF($C115&gt;0,IF(VLOOKUP($C115,'YTD Scores'!$AN$2:$BC$201,M$2,FALSE)&gt;0,VLOOKUP($C115,'YTD Scores'!$AN$2:$BC$201,M$2,FALSE),""),"")</f>
        <v/>
      </c>
      <c r="N115" s="94" t="str">
        <f>IF($C115&gt;0,IF(VLOOKUP($C115,'YTD Scores'!$AN$2:$BC$201,N$2,FALSE)&gt;0,VLOOKUP($C115,'YTD Scores'!$AN$2:$BC$201,N$2,FALSE),""),"")</f>
        <v/>
      </c>
      <c r="O115" s="94" t="str">
        <f>IF($C115&gt;0,IF(VLOOKUP($C115,'YTD Scores'!$AN$2:$BC$201,O$2,FALSE)&gt;0,VLOOKUP($C115,'YTD Scores'!$AN$2:$BC$201,O$2,FALSE),""),"")</f>
        <v/>
      </c>
      <c r="P115" s="94" t="str">
        <f>IF($C115&gt;0,IF(VLOOKUP($C115,'YTD Scores'!$AN$2:$BC$201,P$2,FALSE)&gt;0,VLOOKUP($C115,'YTD Scores'!$AN$2:$BC$201,P$2,FALSE),""),"")</f>
        <v/>
      </c>
      <c r="Q115" s="94" t="str">
        <f>IF($C115&gt;0,IF(VLOOKUP($C115,'YTD Scores'!$AN$2:$BC$201,Q$2,FALSE)&gt;0,VLOOKUP($C115,'YTD Scores'!$AN$2:$BC$201,Q$2,FALSE),""),"")</f>
        <v/>
      </c>
      <c r="R115" s="96" t="str">
        <f>IF($C115&gt;0,IF(VLOOKUP($C115,'YTD Scores'!$AN$2:$BD$201,R$2,FALSE)&gt;0,VLOOKUP($C115,'YTD Scores'!$AN$2:$BD$201,R$2,FALSE),""),"")</f>
        <v/>
      </c>
    </row>
    <row r="116" spans="1:18" ht="10.95" customHeight="1" x14ac:dyDescent="0.25">
      <c r="A116" s="1">
        <f t="shared" si="5"/>
        <v>113</v>
      </c>
      <c r="B116" s="32" t="str">
        <f t="shared" si="6"/>
        <v/>
      </c>
      <c r="C116" s="96">
        <f>IF(LARGE('YTD Scores'!AN$2:AN$201,A116)&gt;0.99,LARGE('YTD Scores'!AN$2:AN$201,A116),0)</f>
        <v>0</v>
      </c>
      <c r="F116" s="94" t="str">
        <f>IF($C116&gt;0,IF(VLOOKUP($C116,'YTD Scores'!$AN$2:$BC$201,F$2,FALSE)&gt;0,VLOOKUP($C116,'YTD Scores'!$AN$2:$BC$201,F$2,FALSE),""),"")</f>
        <v/>
      </c>
      <c r="G116" s="94" t="str">
        <f>IF($C116&gt;0,IF(VLOOKUP($C116,'YTD Scores'!$AN$2:$BC$201,G$2,FALSE)&gt;0,VLOOKUP($C116,'YTD Scores'!$AN$2:$BC$201,G$2,FALSE),""),"")</f>
        <v/>
      </c>
      <c r="H116" s="94" t="str">
        <f>IF($C116&gt;0,IF(VLOOKUP($C116,'YTD Scores'!$AN$2:$BC$201,H$2,FALSE)&gt;0,VLOOKUP($C116,'YTD Scores'!$AN$2:$BC$201,H$2,FALSE),""),"")</f>
        <v/>
      </c>
      <c r="I116" s="94" t="str">
        <f>IF($C116&gt;0,IF(VLOOKUP($C116,'YTD Scores'!$AN$2:$BC$201,I$2,FALSE)&gt;0,VLOOKUP($C116,'YTD Scores'!$AN$2:$BC$201,I$2,FALSE),""),"")</f>
        <v/>
      </c>
      <c r="J116" s="94" t="str">
        <f>IF($C116&gt;0,IF(VLOOKUP($C116,'YTD Scores'!$AN$2:$BC$201,J$2,FALSE)&gt;0,VLOOKUP($C116,'YTD Scores'!$AN$2:$BC$201,J$2,FALSE),""),"")</f>
        <v/>
      </c>
      <c r="K116" s="94" t="str">
        <f>IF($C116&gt;0,IF(VLOOKUP($C116,'YTD Scores'!$AN$2:$BC$201,K$2,FALSE)&gt;0,VLOOKUP($C116,'YTD Scores'!$AN$2:$BC$201,K$2,FALSE),""),"")</f>
        <v/>
      </c>
      <c r="L116" s="94" t="str">
        <f>IF($C116&gt;0,IF(VLOOKUP($C116,'YTD Scores'!$AN$2:$BC$201,L$2,FALSE)&gt;0,VLOOKUP($C116,'YTD Scores'!$AN$2:$BC$201,L$2,FALSE),""),"")</f>
        <v/>
      </c>
      <c r="M116" s="94" t="str">
        <f>IF($C116&gt;0,IF(VLOOKUP($C116,'YTD Scores'!$AN$2:$BC$201,M$2,FALSE)&gt;0,VLOOKUP($C116,'YTD Scores'!$AN$2:$BC$201,M$2,FALSE),""),"")</f>
        <v/>
      </c>
      <c r="N116" s="94" t="str">
        <f>IF($C116&gt;0,IF(VLOOKUP($C116,'YTD Scores'!$AN$2:$BC$201,N$2,FALSE)&gt;0,VLOOKUP($C116,'YTD Scores'!$AN$2:$BC$201,N$2,FALSE),""),"")</f>
        <v/>
      </c>
      <c r="O116" s="94" t="str">
        <f>IF($C116&gt;0,IF(VLOOKUP($C116,'YTD Scores'!$AN$2:$BC$201,O$2,FALSE)&gt;0,VLOOKUP($C116,'YTD Scores'!$AN$2:$BC$201,O$2,FALSE),""),"")</f>
        <v/>
      </c>
      <c r="P116" s="94" t="str">
        <f>IF($C116&gt;0,IF(VLOOKUP($C116,'YTD Scores'!$AN$2:$BC$201,P$2,FALSE)&gt;0,VLOOKUP($C116,'YTD Scores'!$AN$2:$BC$201,P$2,FALSE),""),"")</f>
        <v/>
      </c>
      <c r="Q116" s="94" t="str">
        <f>IF($C116&gt;0,IF(VLOOKUP($C116,'YTD Scores'!$AN$2:$BC$201,Q$2,FALSE)&gt;0,VLOOKUP($C116,'YTD Scores'!$AN$2:$BC$201,Q$2,FALSE),""),"")</f>
        <v/>
      </c>
      <c r="R116" s="96" t="str">
        <f>IF($C116&gt;0,IF(VLOOKUP($C116,'YTD Scores'!$AN$2:$BD$201,R$2,FALSE)&gt;0,VLOOKUP($C116,'YTD Scores'!$AN$2:$BD$201,R$2,FALSE),""),"")</f>
        <v/>
      </c>
    </row>
    <row r="117" spans="1:18" ht="10.95" customHeight="1" x14ac:dyDescent="0.25">
      <c r="A117" s="1">
        <f t="shared" ref="A117:A180" si="7">A116+1</f>
        <v>114</v>
      </c>
      <c r="B117" s="32" t="str">
        <f t="shared" si="6"/>
        <v/>
      </c>
      <c r="C117" s="96">
        <f>IF(LARGE('YTD Scores'!AN$2:AN$201,A117)&gt;0.99,LARGE('YTD Scores'!AN$2:AN$201,A117),0)</f>
        <v>0</v>
      </c>
      <c r="F117" s="94" t="str">
        <f>IF($C117&gt;0,IF(VLOOKUP($C117,'YTD Scores'!$AN$2:$BC$201,F$2,FALSE)&gt;0,VLOOKUP($C117,'YTD Scores'!$AN$2:$BC$201,F$2,FALSE),""),"")</f>
        <v/>
      </c>
      <c r="G117" s="94" t="str">
        <f>IF($C117&gt;0,IF(VLOOKUP($C117,'YTD Scores'!$AN$2:$BC$201,G$2,FALSE)&gt;0,VLOOKUP($C117,'YTD Scores'!$AN$2:$BC$201,G$2,FALSE),""),"")</f>
        <v/>
      </c>
      <c r="H117" s="94" t="str">
        <f>IF($C117&gt;0,IF(VLOOKUP($C117,'YTD Scores'!$AN$2:$BC$201,H$2,FALSE)&gt;0,VLOOKUP($C117,'YTD Scores'!$AN$2:$BC$201,H$2,FALSE),""),"")</f>
        <v/>
      </c>
      <c r="I117" s="94" t="str">
        <f>IF($C117&gt;0,IF(VLOOKUP($C117,'YTD Scores'!$AN$2:$BC$201,I$2,FALSE)&gt;0,VLOOKUP($C117,'YTD Scores'!$AN$2:$BC$201,I$2,FALSE),""),"")</f>
        <v/>
      </c>
      <c r="J117" s="94" t="str">
        <f>IF($C117&gt;0,IF(VLOOKUP($C117,'YTD Scores'!$AN$2:$BC$201,J$2,FALSE)&gt;0,VLOOKUP($C117,'YTD Scores'!$AN$2:$BC$201,J$2,FALSE),""),"")</f>
        <v/>
      </c>
      <c r="K117" s="94" t="str">
        <f>IF($C117&gt;0,IF(VLOOKUP($C117,'YTD Scores'!$AN$2:$BC$201,K$2,FALSE)&gt;0,VLOOKUP($C117,'YTD Scores'!$AN$2:$BC$201,K$2,FALSE),""),"")</f>
        <v/>
      </c>
      <c r="L117" s="94" t="str">
        <f>IF($C117&gt;0,IF(VLOOKUP($C117,'YTD Scores'!$AN$2:$BC$201,L$2,FALSE)&gt;0,VLOOKUP($C117,'YTD Scores'!$AN$2:$BC$201,L$2,FALSE),""),"")</f>
        <v/>
      </c>
      <c r="M117" s="94" t="str">
        <f>IF($C117&gt;0,IF(VLOOKUP($C117,'YTD Scores'!$AN$2:$BC$201,M$2,FALSE)&gt;0,VLOOKUP($C117,'YTD Scores'!$AN$2:$BC$201,M$2,FALSE),""),"")</f>
        <v/>
      </c>
      <c r="N117" s="94" t="str">
        <f>IF($C117&gt;0,IF(VLOOKUP($C117,'YTD Scores'!$AN$2:$BC$201,N$2,FALSE)&gt;0,VLOOKUP($C117,'YTD Scores'!$AN$2:$BC$201,N$2,FALSE),""),"")</f>
        <v/>
      </c>
      <c r="O117" s="94" t="str">
        <f>IF($C117&gt;0,IF(VLOOKUP($C117,'YTD Scores'!$AN$2:$BC$201,O$2,FALSE)&gt;0,VLOOKUP($C117,'YTD Scores'!$AN$2:$BC$201,O$2,FALSE),""),"")</f>
        <v/>
      </c>
      <c r="P117" s="94" t="str">
        <f>IF($C117&gt;0,IF(VLOOKUP($C117,'YTD Scores'!$AN$2:$BC$201,P$2,FALSE)&gt;0,VLOOKUP($C117,'YTD Scores'!$AN$2:$BC$201,P$2,FALSE),""),"")</f>
        <v/>
      </c>
      <c r="Q117" s="94" t="str">
        <f>IF($C117&gt;0,IF(VLOOKUP($C117,'YTD Scores'!$AN$2:$BC$201,Q$2,FALSE)&gt;0,VLOOKUP($C117,'YTD Scores'!$AN$2:$BC$201,Q$2,FALSE),""),"")</f>
        <v/>
      </c>
      <c r="R117" s="96" t="str">
        <f>IF($C117&gt;0,IF(VLOOKUP($C117,'YTD Scores'!$AN$2:$BD$201,R$2,FALSE)&gt;0,VLOOKUP($C117,'YTD Scores'!$AN$2:$BD$201,R$2,FALSE),""),"")</f>
        <v/>
      </c>
    </row>
    <row r="118" spans="1:18" ht="10.95" customHeight="1" x14ac:dyDescent="0.25">
      <c r="A118" s="1">
        <f t="shared" si="7"/>
        <v>115</v>
      </c>
      <c r="B118" s="32" t="str">
        <f t="shared" si="6"/>
        <v/>
      </c>
      <c r="C118" s="96">
        <f>IF(LARGE('YTD Scores'!AN$2:AN$201,A118)&gt;0.99,LARGE('YTD Scores'!AN$2:AN$201,A118),0)</f>
        <v>0</v>
      </c>
      <c r="F118" s="94" t="str">
        <f>IF($C118&gt;0,IF(VLOOKUP($C118,'YTD Scores'!$AN$2:$BC$201,F$2,FALSE)&gt;0,VLOOKUP($C118,'YTD Scores'!$AN$2:$BC$201,F$2,FALSE),""),"")</f>
        <v/>
      </c>
      <c r="G118" s="94" t="str">
        <f>IF($C118&gt;0,IF(VLOOKUP($C118,'YTD Scores'!$AN$2:$BC$201,G$2,FALSE)&gt;0,VLOOKUP($C118,'YTD Scores'!$AN$2:$BC$201,G$2,FALSE),""),"")</f>
        <v/>
      </c>
      <c r="H118" s="94" t="str">
        <f>IF($C118&gt;0,IF(VLOOKUP($C118,'YTD Scores'!$AN$2:$BC$201,H$2,FALSE)&gt;0,VLOOKUP($C118,'YTD Scores'!$AN$2:$BC$201,H$2,FALSE),""),"")</f>
        <v/>
      </c>
      <c r="I118" s="94" t="str">
        <f>IF($C118&gt;0,IF(VLOOKUP($C118,'YTD Scores'!$AN$2:$BC$201,I$2,FALSE)&gt;0,VLOOKUP($C118,'YTD Scores'!$AN$2:$BC$201,I$2,FALSE),""),"")</f>
        <v/>
      </c>
      <c r="J118" s="94" t="str">
        <f>IF($C118&gt;0,IF(VLOOKUP($C118,'YTD Scores'!$AN$2:$BC$201,J$2,FALSE)&gt;0,VLOOKUP($C118,'YTD Scores'!$AN$2:$BC$201,J$2,FALSE),""),"")</f>
        <v/>
      </c>
      <c r="K118" s="94" t="str">
        <f>IF($C118&gt;0,IF(VLOOKUP($C118,'YTD Scores'!$AN$2:$BC$201,K$2,FALSE)&gt;0,VLOOKUP($C118,'YTD Scores'!$AN$2:$BC$201,K$2,FALSE),""),"")</f>
        <v/>
      </c>
      <c r="L118" s="94" t="str">
        <f>IF($C118&gt;0,IF(VLOOKUP($C118,'YTD Scores'!$AN$2:$BC$201,L$2,FALSE)&gt;0,VLOOKUP($C118,'YTD Scores'!$AN$2:$BC$201,L$2,FALSE),""),"")</f>
        <v/>
      </c>
      <c r="M118" s="94" t="str">
        <f>IF($C118&gt;0,IF(VLOOKUP($C118,'YTD Scores'!$AN$2:$BC$201,M$2,FALSE)&gt;0,VLOOKUP($C118,'YTD Scores'!$AN$2:$BC$201,M$2,FALSE),""),"")</f>
        <v/>
      </c>
      <c r="N118" s="94" t="str">
        <f>IF($C118&gt;0,IF(VLOOKUP($C118,'YTD Scores'!$AN$2:$BC$201,N$2,FALSE)&gt;0,VLOOKUP($C118,'YTD Scores'!$AN$2:$BC$201,N$2,FALSE),""),"")</f>
        <v/>
      </c>
      <c r="O118" s="94" t="str">
        <f>IF($C118&gt;0,IF(VLOOKUP($C118,'YTD Scores'!$AN$2:$BC$201,O$2,FALSE)&gt;0,VLOOKUP($C118,'YTD Scores'!$AN$2:$BC$201,O$2,FALSE),""),"")</f>
        <v/>
      </c>
      <c r="P118" s="94" t="str">
        <f>IF($C118&gt;0,IF(VLOOKUP($C118,'YTD Scores'!$AN$2:$BC$201,P$2,FALSE)&gt;0,VLOOKUP($C118,'YTD Scores'!$AN$2:$BC$201,P$2,FALSE),""),"")</f>
        <v/>
      </c>
      <c r="Q118" s="94" t="str">
        <f>IF($C118&gt;0,IF(VLOOKUP($C118,'YTD Scores'!$AN$2:$BC$201,Q$2,FALSE)&gt;0,VLOOKUP($C118,'YTD Scores'!$AN$2:$BC$201,Q$2,FALSE),""),"")</f>
        <v/>
      </c>
      <c r="R118" s="96" t="str">
        <f>IF($C118&gt;0,IF(VLOOKUP($C118,'YTD Scores'!$AN$2:$BD$201,R$2,FALSE)&gt;0,VLOOKUP($C118,'YTD Scores'!$AN$2:$BD$201,R$2,FALSE),""),"")</f>
        <v/>
      </c>
    </row>
    <row r="119" spans="1:18" ht="10.95" customHeight="1" x14ac:dyDescent="0.25">
      <c r="A119" s="1">
        <f t="shared" si="7"/>
        <v>116</v>
      </c>
      <c r="B119" s="32" t="str">
        <f t="shared" si="6"/>
        <v/>
      </c>
      <c r="C119" s="96">
        <f>IF(LARGE('YTD Scores'!AN$2:AN$201,A119)&gt;0.99,LARGE('YTD Scores'!AN$2:AN$201,A119),0)</f>
        <v>0</v>
      </c>
      <c r="F119" s="94" t="str">
        <f>IF($C119&gt;0,IF(VLOOKUP($C119,'YTD Scores'!$AN$2:$BC$201,F$2,FALSE)&gt;0,VLOOKUP($C119,'YTD Scores'!$AN$2:$BC$201,F$2,FALSE),""),"")</f>
        <v/>
      </c>
      <c r="G119" s="94" t="str">
        <f>IF($C119&gt;0,IF(VLOOKUP($C119,'YTD Scores'!$AN$2:$BC$201,G$2,FALSE)&gt;0,VLOOKUP($C119,'YTD Scores'!$AN$2:$BC$201,G$2,FALSE),""),"")</f>
        <v/>
      </c>
      <c r="H119" s="94" t="str">
        <f>IF($C119&gt;0,IF(VLOOKUP($C119,'YTD Scores'!$AN$2:$BC$201,H$2,FALSE)&gt;0,VLOOKUP($C119,'YTD Scores'!$AN$2:$BC$201,H$2,FALSE),""),"")</f>
        <v/>
      </c>
      <c r="I119" s="94" t="str">
        <f>IF($C119&gt;0,IF(VLOOKUP($C119,'YTD Scores'!$AN$2:$BC$201,I$2,FALSE)&gt;0,VLOOKUP($C119,'YTD Scores'!$AN$2:$BC$201,I$2,FALSE),""),"")</f>
        <v/>
      </c>
      <c r="J119" s="94" t="str">
        <f>IF($C119&gt;0,IF(VLOOKUP($C119,'YTD Scores'!$AN$2:$BC$201,J$2,FALSE)&gt;0,VLOOKUP($C119,'YTD Scores'!$AN$2:$BC$201,J$2,FALSE),""),"")</f>
        <v/>
      </c>
      <c r="K119" s="94" t="str">
        <f>IF($C119&gt;0,IF(VLOOKUP($C119,'YTD Scores'!$AN$2:$BC$201,K$2,FALSE)&gt;0,VLOOKUP($C119,'YTD Scores'!$AN$2:$BC$201,K$2,FALSE),""),"")</f>
        <v/>
      </c>
      <c r="L119" s="94" t="str">
        <f>IF($C119&gt;0,IF(VLOOKUP($C119,'YTD Scores'!$AN$2:$BC$201,L$2,FALSE)&gt;0,VLOOKUP($C119,'YTD Scores'!$AN$2:$BC$201,L$2,FALSE),""),"")</f>
        <v/>
      </c>
      <c r="M119" s="94" t="str">
        <f>IF($C119&gt;0,IF(VLOOKUP($C119,'YTD Scores'!$AN$2:$BC$201,M$2,FALSE)&gt;0,VLOOKUP($C119,'YTD Scores'!$AN$2:$BC$201,M$2,FALSE),""),"")</f>
        <v/>
      </c>
      <c r="N119" s="94" t="str">
        <f>IF($C119&gt;0,IF(VLOOKUP($C119,'YTD Scores'!$AN$2:$BC$201,N$2,FALSE)&gt;0,VLOOKUP($C119,'YTD Scores'!$AN$2:$BC$201,N$2,FALSE),""),"")</f>
        <v/>
      </c>
      <c r="O119" s="94" t="str">
        <f>IF($C119&gt;0,IF(VLOOKUP($C119,'YTD Scores'!$AN$2:$BC$201,O$2,FALSE)&gt;0,VLOOKUP($C119,'YTD Scores'!$AN$2:$BC$201,O$2,FALSE),""),"")</f>
        <v/>
      </c>
      <c r="P119" s="94" t="str">
        <f>IF($C119&gt;0,IF(VLOOKUP($C119,'YTD Scores'!$AN$2:$BC$201,P$2,FALSE)&gt;0,VLOOKUP($C119,'YTD Scores'!$AN$2:$BC$201,P$2,FALSE),""),"")</f>
        <v/>
      </c>
      <c r="Q119" s="94" t="str">
        <f>IF($C119&gt;0,IF(VLOOKUP($C119,'YTD Scores'!$AN$2:$BC$201,Q$2,FALSE)&gt;0,VLOOKUP($C119,'YTD Scores'!$AN$2:$BC$201,Q$2,FALSE),""),"")</f>
        <v/>
      </c>
      <c r="R119" s="96" t="str">
        <f>IF($C119&gt;0,IF(VLOOKUP($C119,'YTD Scores'!$AN$2:$BD$201,R$2,FALSE)&gt;0,VLOOKUP($C119,'YTD Scores'!$AN$2:$BD$201,R$2,FALSE),""),"")</f>
        <v/>
      </c>
    </row>
    <row r="120" spans="1:18" ht="10.95" customHeight="1" x14ac:dyDescent="0.25">
      <c r="A120" s="1">
        <f t="shared" si="7"/>
        <v>117</v>
      </c>
      <c r="B120" s="32" t="str">
        <f t="shared" si="6"/>
        <v/>
      </c>
      <c r="C120" s="96">
        <f>IF(LARGE('YTD Scores'!AN$2:AN$201,A120)&gt;0.99,LARGE('YTD Scores'!AN$2:AN$201,A120),0)</f>
        <v>0</v>
      </c>
      <c r="F120" s="94" t="str">
        <f>IF($C120&gt;0,IF(VLOOKUP($C120,'YTD Scores'!$AN$2:$BC$201,F$2,FALSE)&gt;0,VLOOKUP($C120,'YTD Scores'!$AN$2:$BC$201,F$2,FALSE),""),"")</f>
        <v/>
      </c>
      <c r="G120" s="94" t="str">
        <f>IF($C120&gt;0,IF(VLOOKUP($C120,'YTD Scores'!$AN$2:$BC$201,G$2,FALSE)&gt;0,VLOOKUP($C120,'YTD Scores'!$AN$2:$BC$201,G$2,FALSE),""),"")</f>
        <v/>
      </c>
      <c r="H120" s="94" t="str">
        <f>IF($C120&gt;0,IF(VLOOKUP($C120,'YTD Scores'!$AN$2:$BC$201,H$2,FALSE)&gt;0,VLOOKUP($C120,'YTD Scores'!$AN$2:$BC$201,H$2,FALSE),""),"")</f>
        <v/>
      </c>
      <c r="I120" s="94" t="str">
        <f>IF($C120&gt;0,IF(VLOOKUP($C120,'YTD Scores'!$AN$2:$BC$201,I$2,FALSE)&gt;0,VLOOKUP($C120,'YTD Scores'!$AN$2:$BC$201,I$2,FALSE),""),"")</f>
        <v/>
      </c>
      <c r="J120" s="94" t="str">
        <f>IF($C120&gt;0,IF(VLOOKUP($C120,'YTD Scores'!$AN$2:$BC$201,J$2,FALSE)&gt;0,VLOOKUP($C120,'YTD Scores'!$AN$2:$BC$201,J$2,FALSE),""),"")</f>
        <v/>
      </c>
      <c r="K120" s="94" t="str">
        <f>IF($C120&gt;0,IF(VLOOKUP($C120,'YTD Scores'!$AN$2:$BC$201,K$2,FALSE)&gt;0,VLOOKUP($C120,'YTD Scores'!$AN$2:$BC$201,K$2,FALSE),""),"")</f>
        <v/>
      </c>
      <c r="L120" s="94" t="str">
        <f>IF($C120&gt;0,IF(VLOOKUP($C120,'YTD Scores'!$AN$2:$BC$201,L$2,FALSE)&gt;0,VLOOKUP($C120,'YTD Scores'!$AN$2:$BC$201,L$2,FALSE),""),"")</f>
        <v/>
      </c>
      <c r="M120" s="94" t="str">
        <f>IF($C120&gt;0,IF(VLOOKUP($C120,'YTD Scores'!$AN$2:$BC$201,M$2,FALSE)&gt;0,VLOOKUP($C120,'YTD Scores'!$AN$2:$BC$201,M$2,FALSE),""),"")</f>
        <v/>
      </c>
      <c r="N120" s="94" t="str">
        <f>IF($C120&gt;0,IF(VLOOKUP($C120,'YTD Scores'!$AN$2:$BC$201,N$2,FALSE)&gt;0,VLOOKUP($C120,'YTD Scores'!$AN$2:$BC$201,N$2,FALSE),""),"")</f>
        <v/>
      </c>
      <c r="O120" s="94" t="str">
        <f>IF($C120&gt;0,IF(VLOOKUP($C120,'YTD Scores'!$AN$2:$BC$201,O$2,FALSE)&gt;0,VLOOKUP($C120,'YTD Scores'!$AN$2:$BC$201,O$2,FALSE),""),"")</f>
        <v/>
      </c>
      <c r="P120" s="94" t="str">
        <f>IF($C120&gt;0,IF(VLOOKUP($C120,'YTD Scores'!$AN$2:$BC$201,P$2,FALSE)&gt;0,VLOOKUP($C120,'YTD Scores'!$AN$2:$BC$201,P$2,FALSE),""),"")</f>
        <v/>
      </c>
      <c r="Q120" s="94" t="str">
        <f>IF($C120&gt;0,IF(VLOOKUP($C120,'YTD Scores'!$AN$2:$BC$201,Q$2,FALSE)&gt;0,VLOOKUP($C120,'YTD Scores'!$AN$2:$BC$201,Q$2,FALSE),""),"")</f>
        <v/>
      </c>
      <c r="R120" s="96" t="str">
        <f>IF($C120&gt;0,IF(VLOOKUP($C120,'YTD Scores'!$AN$2:$BD$201,R$2,FALSE)&gt;0,VLOOKUP($C120,'YTD Scores'!$AN$2:$BD$201,R$2,FALSE),""),"")</f>
        <v/>
      </c>
    </row>
    <row r="121" spans="1:18" ht="10.95" customHeight="1" x14ac:dyDescent="0.25">
      <c r="A121" s="1">
        <f t="shared" si="7"/>
        <v>118</v>
      </c>
      <c r="B121" s="32" t="str">
        <f t="shared" si="6"/>
        <v/>
      </c>
      <c r="C121" s="96">
        <f>IF(LARGE('YTD Scores'!AN$2:AN$201,A121)&gt;0.99,LARGE('YTD Scores'!AN$2:AN$201,A121),0)</f>
        <v>0</v>
      </c>
      <c r="F121" s="94" t="str">
        <f>IF($C121&gt;0,IF(VLOOKUP($C121,'YTD Scores'!$AN$2:$BC$201,F$2,FALSE)&gt;0,VLOOKUP($C121,'YTD Scores'!$AN$2:$BC$201,F$2,FALSE),""),"")</f>
        <v/>
      </c>
      <c r="G121" s="94" t="str">
        <f>IF($C121&gt;0,IF(VLOOKUP($C121,'YTD Scores'!$AN$2:$BC$201,G$2,FALSE)&gt;0,VLOOKUP($C121,'YTD Scores'!$AN$2:$BC$201,G$2,FALSE),""),"")</f>
        <v/>
      </c>
      <c r="H121" s="94" t="str">
        <f>IF($C121&gt;0,IF(VLOOKUP($C121,'YTD Scores'!$AN$2:$BC$201,H$2,FALSE)&gt;0,VLOOKUP($C121,'YTD Scores'!$AN$2:$BC$201,H$2,FALSE),""),"")</f>
        <v/>
      </c>
      <c r="I121" s="94" t="str">
        <f>IF($C121&gt;0,IF(VLOOKUP($C121,'YTD Scores'!$AN$2:$BC$201,I$2,FALSE)&gt;0,VLOOKUP($C121,'YTD Scores'!$AN$2:$BC$201,I$2,FALSE),""),"")</f>
        <v/>
      </c>
      <c r="J121" s="94" t="str">
        <f>IF($C121&gt;0,IF(VLOOKUP($C121,'YTD Scores'!$AN$2:$BC$201,J$2,FALSE)&gt;0,VLOOKUP($C121,'YTD Scores'!$AN$2:$BC$201,J$2,FALSE),""),"")</f>
        <v/>
      </c>
      <c r="K121" s="94" t="str">
        <f>IF($C121&gt;0,IF(VLOOKUP($C121,'YTD Scores'!$AN$2:$BC$201,K$2,FALSE)&gt;0,VLOOKUP($C121,'YTD Scores'!$AN$2:$BC$201,K$2,FALSE),""),"")</f>
        <v/>
      </c>
      <c r="L121" s="94" t="str">
        <f>IF($C121&gt;0,IF(VLOOKUP($C121,'YTD Scores'!$AN$2:$BC$201,L$2,FALSE)&gt;0,VLOOKUP($C121,'YTD Scores'!$AN$2:$BC$201,L$2,FALSE),""),"")</f>
        <v/>
      </c>
      <c r="M121" s="94" t="str">
        <f>IF($C121&gt;0,IF(VLOOKUP($C121,'YTD Scores'!$AN$2:$BC$201,M$2,FALSE)&gt;0,VLOOKUP($C121,'YTD Scores'!$AN$2:$BC$201,M$2,FALSE),""),"")</f>
        <v/>
      </c>
      <c r="N121" s="94" t="str">
        <f>IF($C121&gt;0,IF(VLOOKUP($C121,'YTD Scores'!$AN$2:$BC$201,N$2,FALSE)&gt;0,VLOOKUP($C121,'YTD Scores'!$AN$2:$BC$201,N$2,FALSE),""),"")</f>
        <v/>
      </c>
      <c r="O121" s="94" t="str">
        <f>IF($C121&gt;0,IF(VLOOKUP($C121,'YTD Scores'!$AN$2:$BC$201,O$2,FALSE)&gt;0,VLOOKUP($C121,'YTD Scores'!$AN$2:$BC$201,O$2,FALSE),""),"")</f>
        <v/>
      </c>
      <c r="P121" s="94" t="str">
        <f>IF($C121&gt;0,IF(VLOOKUP($C121,'YTD Scores'!$AN$2:$BC$201,P$2,FALSE)&gt;0,VLOOKUP($C121,'YTD Scores'!$AN$2:$BC$201,P$2,FALSE),""),"")</f>
        <v/>
      </c>
      <c r="Q121" s="94" t="str">
        <f>IF($C121&gt;0,IF(VLOOKUP($C121,'YTD Scores'!$AN$2:$BC$201,Q$2,FALSE)&gt;0,VLOOKUP($C121,'YTD Scores'!$AN$2:$BC$201,Q$2,FALSE),""),"")</f>
        <v/>
      </c>
      <c r="R121" s="96" t="str">
        <f>IF($C121&gt;0,IF(VLOOKUP($C121,'YTD Scores'!$AN$2:$BD$201,R$2,FALSE)&gt;0,VLOOKUP($C121,'YTD Scores'!$AN$2:$BD$201,R$2,FALSE),""),"")</f>
        <v/>
      </c>
    </row>
    <row r="122" spans="1:18" ht="10.95" customHeight="1" x14ac:dyDescent="0.25">
      <c r="A122" s="1">
        <f t="shared" si="7"/>
        <v>119</v>
      </c>
      <c r="B122" s="32" t="str">
        <f t="shared" si="6"/>
        <v/>
      </c>
      <c r="C122" s="96">
        <f>IF(LARGE('YTD Scores'!AN$2:AN$201,A122)&gt;0.99,LARGE('YTD Scores'!AN$2:AN$201,A122),0)</f>
        <v>0</v>
      </c>
      <c r="F122" s="94" t="str">
        <f>IF($C122&gt;0,IF(VLOOKUP($C122,'YTD Scores'!$AN$2:$BC$201,F$2,FALSE)&gt;0,VLOOKUP($C122,'YTD Scores'!$AN$2:$BC$201,F$2,FALSE),""),"")</f>
        <v/>
      </c>
      <c r="G122" s="94" t="str">
        <f>IF($C122&gt;0,IF(VLOOKUP($C122,'YTD Scores'!$AN$2:$BC$201,G$2,FALSE)&gt;0,VLOOKUP($C122,'YTD Scores'!$AN$2:$BC$201,G$2,FALSE),""),"")</f>
        <v/>
      </c>
      <c r="H122" s="94" t="str">
        <f>IF($C122&gt;0,IF(VLOOKUP($C122,'YTD Scores'!$AN$2:$BC$201,H$2,FALSE)&gt;0,VLOOKUP($C122,'YTD Scores'!$AN$2:$BC$201,H$2,FALSE),""),"")</f>
        <v/>
      </c>
      <c r="I122" s="94" t="str">
        <f>IF($C122&gt;0,IF(VLOOKUP($C122,'YTD Scores'!$AN$2:$BC$201,I$2,FALSE)&gt;0,VLOOKUP($C122,'YTD Scores'!$AN$2:$BC$201,I$2,FALSE),""),"")</f>
        <v/>
      </c>
      <c r="J122" s="94" t="str">
        <f>IF($C122&gt;0,IF(VLOOKUP($C122,'YTD Scores'!$AN$2:$BC$201,J$2,FALSE)&gt;0,VLOOKUP($C122,'YTD Scores'!$AN$2:$BC$201,J$2,FALSE),""),"")</f>
        <v/>
      </c>
      <c r="K122" s="94" t="str">
        <f>IF($C122&gt;0,IF(VLOOKUP($C122,'YTD Scores'!$AN$2:$BC$201,K$2,FALSE)&gt;0,VLOOKUP($C122,'YTD Scores'!$AN$2:$BC$201,K$2,FALSE),""),"")</f>
        <v/>
      </c>
      <c r="L122" s="94" t="str">
        <f>IF($C122&gt;0,IF(VLOOKUP($C122,'YTD Scores'!$AN$2:$BC$201,L$2,FALSE)&gt;0,VLOOKUP($C122,'YTD Scores'!$AN$2:$BC$201,L$2,FALSE),""),"")</f>
        <v/>
      </c>
      <c r="M122" s="94" t="str">
        <f>IF($C122&gt;0,IF(VLOOKUP($C122,'YTD Scores'!$AN$2:$BC$201,M$2,FALSE)&gt;0,VLOOKUP($C122,'YTD Scores'!$AN$2:$BC$201,M$2,FALSE),""),"")</f>
        <v/>
      </c>
      <c r="N122" s="94" t="str">
        <f>IF($C122&gt;0,IF(VLOOKUP($C122,'YTD Scores'!$AN$2:$BC$201,N$2,FALSE)&gt;0,VLOOKUP($C122,'YTD Scores'!$AN$2:$BC$201,N$2,FALSE),""),"")</f>
        <v/>
      </c>
      <c r="O122" s="94" t="str">
        <f>IF($C122&gt;0,IF(VLOOKUP($C122,'YTD Scores'!$AN$2:$BC$201,O$2,FALSE)&gt;0,VLOOKUP($C122,'YTD Scores'!$AN$2:$BC$201,O$2,FALSE),""),"")</f>
        <v/>
      </c>
      <c r="P122" s="94" t="str">
        <f>IF($C122&gt;0,IF(VLOOKUP($C122,'YTD Scores'!$AN$2:$BC$201,P$2,FALSE)&gt;0,VLOOKUP($C122,'YTD Scores'!$AN$2:$BC$201,P$2,FALSE),""),"")</f>
        <v/>
      </c>
      <c r="Q122" s="94" t="str">
        <f>IF($C122&gt;0,IF(VLOOKUP($C122,'YTD Scores'!$AN$2:$BC$201,Q$2,FALSE)&gt;0,VLOOKUP($C122,'YTD Scores'!$AN$2:$BC$201,Q$2,FALSE),""),"")</f>
        <v/>
      </c>
      <c r="R122" s="96" t="str">
        <f>IF($C122&gt;0,IF(VLOOKUP($C122,'YTD Scores'!$AN$2:$BD$201,R$2,FALSE)&gt;0,VLOOKUP($C122,'YTD Scores'!$AN$2:$BD$201,R$2,FALSE),""),"")</f>
        <v/>
      </c>
    </row>
    <row r="123" spans="1:18" ht="10.95" customHeight="1" x14ac:dyDescent="0.25">
      <c r="A123" s="1">
        <f t="shared" si="7"/>
        <v>120</v>
      </c>
      <c r="B123" s="32" t="str">
        <f t="shared" si="6"/>
        <v/>
      </c>
      <c r="C123" s="96">
        <f>IF(LARGE('YTD Scores'!AN$2:AN$201,A123)&gt;0.99,LARGE('YTD Scores'!AN$2:AN$201,A123),0)</f>
        <v>0</v>
      </c>
      <c r="F123" s="94" t="str">
        <f>IF($C123&gt;0,IF(VLOOKUP($C123,'YTD Scores'!$AN$2:$BC$201,F$2,FALSE)&gt;0,VLOOKUP($C123,'YTD Scores'!$AN$2:$BC$201,F$2,FALSE),""),"")</f>
        <v/>
      </c>
      <c r="G123" s="94" t="str">
        <f>IF($C123&gt;0,IF(VLOOKUP($C123,'YTD Scores'!$AN$2:$BC$201,G$2,FALSE)&gt;0,VLOOKUP($C123,'YTD Scores'!$AN$2:$BC$201,G$2,FALSE),""),"")</f>
        <v/>
      </c>
      <c r="H123" s="94" t="str">
        <f>IF($C123&gt;0,IF(VLOOKUP($C123,'YTD Scores'!$AN$2:$BC$201,H$2,FALSE)&gt;0,VLOOKUP($C123,'YTD Scores'!$AN$2:$BC$201,H$2,FALSE),""),"")</f>
        <v/>
      </c>
      <c r="I123" s="94" t="str">
        <f>IF($C123&gt;0,IF(VLOOKUP($C123,'YTD Scores'!$AN$2:$BC$201,I$2,FALSE)&gt;0,VLOOKUP($C123,'YTD Scores'!$AN$2:$BC$201,I$2,FALSE),""),"")</f>
        <v/>
      </c>
      <c r="J123" s="94" t="str">
        <f>IF($C123&gt;0,IF(VLOOKUP($C123,'YTD Scores'!$AN$2:$BC$201,J$2,FALSE)&gt;0,VLOOKUP($C123,'YTD Scores'!$AN$2:$BC$201,J$2,FALSE),""),"")</f>
        <v/>
      </c>
      <c r="K123" s="94" t="str">
        <f>IF($C123&gt;0,IF(VLOOKUP($C123,'YTD Scores'!$AN$2:$BC$201,K$2,FALSE)&gt;0,VLOOKUP($C123,'YTD Scores'!$AN$2:$BC$201,K$2,FALSE),""),"")</f>
        <v/>
      </c>
      <c r="L123" s="94" t="str">
        <f>IF($C123&gt;0,IF(VLOOKUP($C123,'YTD Scores'!$AN$2:$BC$201,L$2,FALSE)&gt;0,VLOOKUP($C123,'YTD Scores'!$AN$2:$BC$201,L$2,FALSE),""),"")</f>
        <v/>
      </c>
      <c r="M123" s="94" t="str">
        <f>IF($C123&gt;0,IF(VLOOKUP($C123,'YTD Scores'!$AN$2:$BC$201,M$2,FALSE)&gt;0,VLOOKUP($C123,'YTD Scores'!$AN$2:$BC$201,M$2,FALSE),""),"")</f>
        <v/>
      </c>
      <c r="N123" s="94" t="str">
        <f>IF($C123&gt;0,IF(VLOOKUP($C123,'YTD Scores'!$AN$2:$BC$201,N$2,FALSE)&gt;0,VLOOKUP($C123,'YTD Scores'!$AN$2:$BC$201,N$2,FALSE),""),"")</f>
        <v/>
      </c>
      <c r="O123" s="94" t="str">
        <f>IF($C123&gt;0,IF(VLOOKUP($C123,'YTD Scores'!$AN$2:$BC$201,O$2,FALSE)&gt;0,VLOOKUP($C123,'YTD Scores'!$AN$2:$BC$201,O$2,FALSE),""),"")</f>
        <v/>
      </c>
      <c r="P123" s="94" t="str">
        <f>IF($C123&gt;0,IF(VLOOKUP($C123,'YTD Scores'!$AN$2:$BC$201,P$2,FALSE)&gt;0,VLOOKUP($C123,'YTD Scores'!$AN$2:$BC$201,P$2,FALSE),""),"")</f>
        <v/>
      </c>
      <c r="Q123" s="94" t="str">
        <f>IF($C123&gt;0,IF(VLOOKUP($C123,'YTD Scores'!$AN$2:$BC$201,Q$2,FALSE)&gt;0,VLOOKUP($C123,'YTD Scores'!$AN$2:$BC$201,Q$2,FALSE),""),"")</f>
        <v/>
      </c>
      <c r="R123" s="96" t="str">
        <f>IF($C123&gt;0,IF(VLOOKUP($C123,'YTD Scores'!$AN$2:$BD$201,R$2,FALSE)&gt;0,VLOOKUP($C123,'YTD Scores'!$AN$2:$BD$201,R$2,FALSE),""),"")</f>
        <v/>
      </c>
    </row>
    <row r="124" spans="1:18" ht="10.95" customHeight="1" x14ac:dyDescent="0.25">
      <c r="A124" s="1">
        <f t="shared" si="7"/>
        <v>121</v>
      </c>
      <c r="B124" s="32" t="str">
        <f t="shared" si="6"/>
        <v/>
      </c>
      <c r="C124" s="96">
        <f>IF(LARGE('YTD Scores'!AN$2:AN$201,A124)&gt;0.99,LARGE('YTD Scores'!AN$2:AN$201,A124),0)</f>
        <v>0</v>
      </c>
      <c r="F124" s="94" t="str">
        <f>IF($C124&gt;0,IF(VLOOKUP($C124,'YTD Scores'!$AN$2:$BC$201,F$2,FALSE)&gt;0,VLOOKUP($C124,'YTD Scores'!$AN$2:$BC$201,F$2,FALSE),""),"")</f>
        <v/>
      </c>
      <c r="G124" s="94" t="str">
        <f>IF($C124&gt;0,IF(VLOOKUP($C124,'YTD Scores'!$AN$2:$BC$201,G$2,FALSE)&gt;0,VLOOKUP($C124,'YTD Scores'!$AN$2:$BC$201,G$2,FALSE),""),"")</f>
        <v/>
      </c>
      <c r="H124" s="94" t="str">
        <f>IF($C124&gt;0,IF(VLOOKUP($C124,'YTD Scores'!$AN$2:$BC$201,H$2,FALSE)&gt;0,VLOOKUP($C124,'YTD Scores'!$AN$2:$BC$201,H$2,FALSE),""),"")</f>
        <v/>
      </c>
      <c r="I124" s="94" t="str">
        <f>IF($C124&gt;0,IF(VLOOKUP($C124,'YTD Scores'!$AN$2:$BC$201,I$2,FALSE)&gt;0,VLOOKUP($C124,'YTD Scores'!$AN$2:$BC$201,I$2,FALSE),""),"")</f>
        <v/>
      </c>
      <c r="J124" s="94" t="str">
        <f>IF($C124&gt;0,IF(VLOOKUP($C124,'YTD Scores'!$AN$2:$BC$201,J$2,FALSE)&gt;0,VLOOKUP($C124,'YTD Scores'!$AN$2:$BC$201,J$2,FALSE),""),"")</f>
        <v/>
      </c>
      <c r="K124" s="94" t="str">
        <f>IF($C124&gt;0,IF(VLOOKUP($C124,'YTD Scores'!$AN$2:$BC$201,K$2,FALSE)&gt;0,VLOOKUP($C124,'YTD Scores'!$AN$2:$BC$201,K$2,FALSE),""),"")</f>
        <v/>
      </c>
      <c r="L124" s="94" t="str">
        <f>IF($C124&gt;0,IF(VLOOKUP($C124,'YTD Scores'!$AN$2:$BC$201,L$2,FALSE)&gt;0,VLOOKUP($C124,'YTD Scores'!$AN$2:$BC$201,L$2,FALSE),""),"")</f>
        <v/>
      </c>
      <c r="M124" s="94" t="str">
        <f>IF($C124&gt;0,IF(VLOOKUP($C124,'YTD Scores'!$AN$2:$BC$201,M$2,FALSE)&gt;0,VLOOKUP($C124,'YTD Scores'!$AN$2:$BC$201,M$2,FALSE),""),"")</f>
        <v/>
      </c>
      <c r="N124" s="94" t="str">
        <f>IF($C124&gt;0,IF(VLOOKUP($C124,'YTD Scores'!$AN$2:$BC$201,N$2,FALSE)&gt;0,VLOOKUP($C124,'YTD Scores'!$AN$2:$BC$201,N$2,FALSE),""),"")</f>
        <v/>
      </c>
      <c r="O124" s="94" t="str">
        <f>IF($C124&gt;0,IF(VLOOKUP($C124,'YTD Scores'!$AN$2:$BC$201,O$2,FALSE)&gt;0,VLOOKUP($C124,'YTD Scores'!$AN$2:$BC$201,O$2,FALSE),""),"")</f>
        <v/>
      </c>
      <c r="P124" s="94" t="str">
        <f>IF($C124&gt;0,IF(VLOOKUP($C124,'YTD Scores'!$AN$2:$BC$201,P$2,FALSE)&gt;0,VLOOKUP($C124,'YTD Scores'!$AN$2:$BC$201,P$2,FALSE),""),"")</f>
        <v/>
      </c>
      <c r="Q124" s="94" t="str">
        <f>IF($C124&gt;0,IF(VLOOKUP($C124,'YTD Scores'!$AN$2:$BC$201,Q$2,FALSE)&gt;0,VLOOKUP($C124,'YTD Scores'!$AN$2:$BC$201,Q$2,FALSE),""),"")</f>
        <v/>
      </c>
      <c r="R124" s="96" t="str">
        <f>IF($C124&gt;0,IF(VLOOKUP($C124,'YTD Scores'!$AN$2:$BD$201,R$2,FALSE)&gt;0,VLOOKUP($C124,'YTD Scores'!$AN$2:$BD$201,R$2,FALSE),""),"")</f>
        <v/>
      </c>
    </row>
    <row r="125" spans="1:18" ht="10.95" customHeight="1" x14ac:dyDescent="0.25">
      <c r="A125" s="1">
        <f t="shared" si="7"/>
        <v>122</v>
      </c>
      <c r="B125" s="32" t="str">
        <f t="shared" si="6"/>
        <v/>
      </c>
      <c r="C125" s="96">
        <f>IF(LARGE('YTD Scores'!AN$2:AN$201,A125)&gt;0.99,LARGE('YTD Scores'!AN$2:AN$201,A125),0)</f>
        <v>0</v>
      </c>
      <c r="F125" s="94" t="str">
        <f>IF($C125&gt;0,IF(VLOOKUP($C125,'YTD Scores'!$AN$2:$BC$201,F$2,FALSE)&gt;0,VLOOKUP($C125,'YTD Scores'!$AN$2:$BC$201,F$2,FALSE),""),"")</f>
        <v/>
      </c>
      <c r="G125" s="94" t="str">
        <f>IF($C125&gt;0,IF(VLOOKUP($C125,'YTD Scores'!$AN$2:$BC$201,G$2,FALSE)&gt;0,VLOOKUP($C125,'YTD Scores'!$AN$2:$BC$201,G$2,FALSE),""),"")</f>
        <v/>
      </c>
      <c r="H125" s="94" t="str">
        <f>IF($C125&gt;0,IF(VLOOKUP($C125,'YTD Scores'!$AN$2:$BC$201,H$2,FALSE)&gt;0,VLOOKUP($C125,'YTD Scores'!$AN$2:$BC$201,H$2,FALSE),""),"")</f>
        <v/>
      </c>
      <c r="I125" s="94" t="str">
        <f>IF($C125&gt;0,IF(VLOOKUP($C125,'YTD Scores'!$AN$2:$BC$201,I$2,FALSE)&gt;0,VLOOKUP($C125,'YTD Scores'!$AN$2:$BC$201,I$2,FALSE),""),"")</f>
        <v/>
      </c>
      <c r="J125" s="94" t="str">
        <f>IF($C125&gt;0,IF(VLOOKUP($C125,'YTD Scores'!$AN$2:$BC$201,J$2,FALSE)&gt;0,VLOOKUP($C125,'YTD Scores'!$AN$2:$BC$201,J$2,FALSE),""),"")</f>
        <v/>
      </c>
      <c r="K125" s="94" t="str">
        <f>IF($C125&gt;0,IF(VLOOKUP($C125,'YTD Scores'!$AN$2:$BC$201,K$2,FALSE)&gt;0,VLOOKUP($C125,'YTD Scores'!$AN$2:$BC$201,K$2,FALSE),""),"")</f>
        <v/>
      </c>
      <c r="L125" s="94" t="str">
        <f>IF($C125&gt;0,IF(VLOOKUP($C125,'YTD Scores'!$AN$2:$BC$201,L$2,FALSE)&gt;0,VLOOKUP($C125,'YTD Scores'!$AN$2:$BC$201,L$2,FALSE),""),"")</f>
        <v/>
      </c>
      <c r="M125" s="94" t="str">
        <f>IF($C125&gt;0,IF(VLOOKUP($C125,'YTD Scores'!$AN$2:$BC$201,M$2,FALSE)&gt;0,VLOOKUP($C125,'YTD Scores'!$AN$2:$BC$201,M$2,FALSE),""),"")</f>
        <v/>
      </c>
      <c r="N125" s="94" t="str">
        <f>IF($C125&gt;0,IF(VLOOKUP($C125,'YTD Scores'!$AN$2:$BC$201,N$2,FALSE)&gt;0,VLOOKUP($C125,'YTD Scores'!$AN$2:$BC$201,N$2,FALSE),""),"")</f>
        <v/>
      </c>
      <c r="O125" s="94" t="str">
        <f>IF($C125&gt;0,IF(VLOOKUP($C125,'YTD Scores'!$AN$2:$BC$201,O$2,FALSE)&gt;0,VLOOKUP($C125,'YTD Scores'!$AN$2:$BC$201,O$2,FALSE),""),"")</f>
        <v/>
      </c>
      <c r="P125" s="94" t="str">
        <f>IF($C125&gt;0,IF(VLOOKUP($C125,'YTD Scores'!$AN$2:$BC$201,P$2,FALSE)&gt;0,VLOOKUP($C125,'YTD Scores'!$AN$2:$BC$201,P$2,FALSE),""),"")</f>
        <v/>
      </c>
      <c r="Q125" s="94" t="str">
        <f>IF($C125&gt;0,IF(VLOOKUP($C125,'YTD Scores'!$AN$2:$BC$201,Q$2,FALSE)&gt;0,VLOOKUP($C125,'YTD Scores'!$AN$2:$BC$201,Q$2,FALSE),""),"")</f>
        <v/>
      </c>
      <c r="R125" s="96" t="str">
        <f>IF($C125&gt;0,IF(VLOOKUP($C125,'YTD Scores'!$AN$2:$BD$201,R$2,FALSE)&gt;0,VLOOKUP($C125,'YTD Scores'!$AN$2:$BD$201,R$2,FALSE),""),"")</f>
        <v/>
      </c>
    </row>
    <row r="126" spans="1:18" ht="10.95" customHeight="1" x14ac:dyDescent="0.25">
      <c r="A126" s="1">
        <f t="shared" si="7"/>
        <v>123</v>
      </c>
      <c r="B126" s="32" t="str">
        <f t="shared" si="6"/>
        <v/>
      </c>
      <c r="C126" s="96">
        <f>IF(LARGE('YTD Scores'!AN$2:AN$201,A126)&gt;0.99,LARGE('YTD Scores'!AN$2:AN$201,A126),0)</f>
        <v>0</v>
      </c>
      <c r="F126" s="94" t="str">
        <f>IF($C126&gt;0,IF(VLOOKUP($C126,'YTD Scores'!$AN$2:$BC$201,F$2,FALSE)&gt;0,VLOOKUP($C126,'YTD Scores'!$AN$2:$BC$201,F$2,FALSE),""),"")</f>
        <v/>
      </c>
      <c r="G126" s="94" t="str">
        <f>IF($C126&gt;0,IF(VLOOKUP($C126,'YTD Scores'!$AN$2:$BC$201,G$2,FALSE)&gt;0,VLOOKUP($C126,'YTD Scores'!$AN$2:$BC$201,G$2,FALSE),""),"")</f>
        <v/>
      </c>
      <c r="H126" s="94" t="str">
        <f>IF($C126&gt;0,IF(VLOOKUP($C126,'YTD Scores'!$AN$2:$BC$201,H$2,FALSE)&gt;0,VLOOKUP($C126,'YTD Scores'!$AN$2:$BC$201,H$2,FALSE),""),"")</f>
        <v/>
      </c>
      <c r="I126" s="94" t="str">
        <f>IF($C126&gt;0,IF(VLOOKUP($C126,'YTD Scores'!$AN$2:$BC$201,I$2,FALSE)&gt;0,VLOOKUP($C126,'YTD Scores'!$AN$2:$BC$201,I$2,FALSE),""),"")</f>
        <v/>
      </c>
      <c r="J126" s="94" t="str">
        <f>IF($C126&gt;0,IF(VLOOKUP($C126,'YTD Scores'!$AN$2:$BC$201,J$2,FALSE)&gt;0,VLOOKUP($C126,'YTD Scores'!$AN$2:$BC$201,J$2,FALSE),""),"")</f>
        <v/>
      </c>
      <c r="K126" s="94" t="str">
        <f>IF($C126&gt;0,IF(VLOOKUP($C126,'YTD Scores'!$AN$2:$BC$201,K$2,FALSE)&gt;0,VLOOKUP($C126,'YTD Scores'!$AN$2:$BC$201,K$2,FALSE),""),"")</f>
        <v/>
      </c>
      <c r="L126" s="94" t="str">
        <f>IF($C126&gt;0,IF(VLOOKUP($C126,'YTD Scores'!$AN$2:$BC$201,L$2,FALSE)&gt;0,VLOOKUP($C126,'YTD Scores'!$AN$2:$BC$201,L$2,FALSE),""),"")</f>
        <v/>
      </c>
      <c r="M126" s="94" t="str">
        <f>IF($C126&gt;0,IF(VLOOKUP($C126,'YTD Scores'!$AN$2:$BC$201,M$2,FALSE)&gt;0,VLOOKUP($C126,'YTD Scores'!$AN$2:$BC$201,M$2,FALSE),""),"")</f>
        <v/>
      </c>
      <c r="N126" s="94" t="str">
        <f>IF($C126&gt;0,IF(VLOOKUP($C126,'YTD Scores'!$AN$2:$BC$201,N$2,FALSE)&gt;0,VLOOKUP($C126,'YTD Scores'!$AN$2:$BC$201,N$2,FALSE),""),"")</f>
        <v/>
      </c>
      <c r="O126" s="94" t="str">
        <f>IF($C126&gt;0,IF(VLOOKUP($C126,'YTD Scores'!$AN$2:$BC$201,O$2,FALSE)&gt;0,VLOOKUP($C126,'YTD Scores'!$AN$2:$BC$201,O$2,FALSE),""),"")</f>
        <v/>
      </c>
      <c r="P126" s="94" t="str">
        <f>IF($C126&gt;0,IF(VLOOKUP($C126,'YTD Scores'!$AN$2:$BC$201,P$2,FALSE)&gt;0,VLOOKUP($C126,'YTD Scores'!$AN$2:$BC$201,P$2,FALSE),""),"")</f>
        <v/>
      </c>
      <c r="Q126" s="94" t="str">
        <f>IF($C126&gt;0,IF(VLOOKUP($C126,'YTD Scores'!$AN$2:$BC$201,Q$2,FALSE)&gt;0,VLOOKUP($C126,'YTD Scores'!$AN$2:$BC$201,Q$2,FALSE),""),"")</f>
        <v/>
      </c>
      <c r="R126" s="96" t="str">
        <f>IF($C126&gt;0,IF(VLOOKUP($C126,'YTD Scores'!$AN$2:$BD$201,R$2,FALSE)&gt;0,VLOOKUP($C126,'YTD Scores'!$AN$2:$BD$201,R$2,FALSE),""),"")</f>
        <v/>
      </c>
    </row>
    <row r="127" spans="1:18" ht="10.95" customHeight="1" x14ac:dyDescent="0.25">
      <c r="A127" s="1">
        <f t="shared" si="7"/>
        <v>124</v>
      </c>
      <c r="B127" s="32" t="str">
        <f t="shared" si="6"/>
        <v/>
      </c>
      <c r="C127" s="96">
        <f>IF(LARGE('YTD Scores'!AN$2:AN$201,A127)&gt;0.99,LARGE('YTD Scores'!AN$2:AN$201,A127),0)</f>
        <v>0</v>
      </c>
      <c r="F127" s="94" t="str">
        <f>IF($C127&gt;0,IF(VLOOKUP($C127,'YTD Scores'!$AN$2:$BC$201,F$2,FALSE)&gt;0,VLOOKUP($C127,'YTD Scores'!$AN$2:$BC$201,F$2,FALSE),""),"")</f>
        <v/>
      </c>
      <c r="G127" s="94" t="str">
        <f>IF($C127&gt;0,IF(VLOOKUP($C127,'YTD Scores'!$AN$2:$BC$201,G$2,FALSE)&gt;0,VLOOKUP($C127,'YTD Scores'!$AN$2:$BC$201,G$2,FALSE),""),"")</f>
        <v/>
      </c>
      <c r="H127" s="94" t="str">
        <f>IF($C127&gt;0,IF(VLOOKUP($C127,'YTD Scores'!$AN$2:$BC$201,H$2,FALSE)&gt;0,VLOOKUP($C127,'YTD Scores'!$AN$2:$BC$201,H$2,FALSE),""),"")</f>
        <v/>
      </c>
      <c r="I127" s="94" t="str">
        <f>IF($C127&gt;0,IF(VLOOKUP($C127,'YTD Scores'!$AN$2:$BC$201,I$2,FALSE)&gt;0,VLOOKUP($C127,'YTD Scores'!$AN$2:$BC$201,I$2,FALSE),""),"")</f>
        <v/>
      </c>
      <c r="J127" s="94" t="str">
        <f>IF($C127&gt;0,IF(VLOOKUP($C127,'YTD Scores'!$AN$2:$BC$201,J$2,FALSE)&gt;0,VLOOKUP($C127,'YTD Scores'!$AN$2:$BC$201,J$2,FALSE),""),"")</f>
        <v/>
      </c>
      <c r="K127" s="94" t="str">
        <f>IF($C127&gt;0,IF(VLOOKUP($C127,'YTD Scores'!$AN$2:$BC$201,K$2,FALSE)&gt;0,VLOOKUP($C127,'YTD Scores'!$AN$2:$BC$201,K$2,FALSE),""),"")</f>
        <v/>
      </c>
      <c r="L127" s="94" t="str">
        <f>IF($C127&gt;0,IF(VLOOKUP($C127,'YTD Scores'!$AN$2:$BC$201,L$2,FALSE)&gt;0,VLOOKUP($C127,'YTD Scores'!$AN$2:$BC$201,L$2,FALSE),""),"")</f>
        <v/>
      </c>
      <c r="M127" s="94" t="str">
        <f>IF($C127&gt;0,IF(VLOOKUP($C127,'YTD Scores'!$AN$2:$BC$201,M$2,FALSE)&gt;0,VLOOKUP($C127,'YTD Scores'!$AN$2:$BC$201,M$2,FALSE),""),"")</f>
        <v/>
      </c>
      <c r="N127" s="94" t="str">
        <f>IF($C127&gt;0,IF(VLOOKUP($C127,'YTD Scores'!$AN$2:$BC$201,N$2,FALSE)&gt;0,VLOOKUP($C127,'YTD Scores'!$AN$2:$BC$201,N$2,FALSE),""),"")</f>
        <v/>
      </c>
      <c r="O127" s="94" t="str">
        <f>IF($C127&gt;0,IF(VLOOKUP($C127,'YTD Scores'!$AN$2:$BC$201,O$2,FALSE)&gt;0,VLOOKUP($C127,'YTD Scores'!$AN$2:$BC$201,O$2,FALSE),""),"")</f>
        <v/>
      </c>
      <c r="P127" s="94" t="str">
        <f>IF($C127&gt;0,IF(VLOOKUP($C127,'YTD Scores'!$AN$2:$BC$201,P$2,FALSE)&gt;0,VLOOKUP($C127,'YTD Scores'!$AN$2:$BC$201,P$2,FALSE),""),"")</f>
        <v/>
      </c>
      <c r="Q127" s="94" t="str">
        <f>IF($C127&gt;0,IF(VLOOKUP($C127,'YTD Scores'!$AN$2:$BC$201,Q$2,FALSE)&gt;0,VLOOKUP($C127,'YTD Scores'!$AN$2:$BC$201,Q$2,FALSE),""),"")</f>
        <v/>
      </c>
      <c r="R127" s="96" t="str">
        <f>IF($C127&gt;0,IF(VLOOKUP($C127,'YTD Scores'!$AN$2:$BD$201,R$2,FALSE)&gt;0,VLOOKUP($C127,'YTD Scores'!$AN$2:$BD$201,R$2,FALSE),""),"")</f>
        <v/>
      </c>
    </row>
    <row r="128" spans="1:18" ht="10.95" customHeight="1" x14ac:dyDescent="0.25">
      <c r="A128" s="1">
        <f t="shared" si="7"/>
        <v>125</v>
      </c>
      <c r="B128" s="32" t="str">
        <f t="shared" si="6"/>
        <v/>
      </c>
      <c r="C128" s="96">
        <f>IF(LARGE('YTD Scores'!AN$2:AN$201,A128)&gt;0.99,LARGE('YTD Scores'!AN$2:AN$201,A128),0)</f>
        <v>0</v>
      </c>
      <c r="F128" s="94" t="str">
        <f>IF($C128&gt;0,IF(VLOOKUP($C128,'YTD Scores'!$AN$2:$BC$201,F$2,FALSE)&gt;0,VLOOKUP($C128,'YTD Scores'!$AN$2:$BC$201,F$2,FALSE),""),"")</f>
        <v/>
      </c>
      <c r="G128" s="94" t="str">
        <f>IF($C128&gt;0,IF(VLOOKUP($C128,'YTD Scores'!$AN$2:$BC$201,G$2,FALSE)&gt;0,VLOOKUP($C128,'YTD Scores'!$AN$2:$BC$201,G$2,FALSE),""),"")</f>
        <v/>
      </c>
      <c r="H128" s="94" t="str">
        <f>IF($C128&gt;0,IF(VLOOKUP($C128,'YTD Scores'!$AN$2:$BC$201,H$2,FALSE)&gt;0,VLOOKUP($C128,'YTD Scores'!$AN$2:$BC$201,H$2,FALSE),""),"")</f>
        <v/>
      </c>
      <c r="I128" s="94" t="str">
        <f>IF($C128&gt;0,IF(VLOOKUP($C128,'YTD Scores'!$AN$2:$BC$201,I$2,FALSE)&gt;0,VLOOKUP($C128,'YTD Scores'!$AN$2:$BC$201,I$2,FALSE),""),"")</f>
        <v/>
      </c>
      <c r="J128" s="94" t="str">
        <f>IF($C128&gt;0,IF(VLOOKUP($C128,'YTD Scores'!$AN$2:$BC$201,J$2,FALSE)&gt;0,VLOOKUP($C128,'YTD Scores'!$AN$2:$BC$201,J$2,FALSE),""),"")</f>
        <v/>
      </c>
      <c r="K128" s="94" t="str">
        <f>IF($C128&gt;0,IF(VLOOKUP($C128,'YTD Scores'!$AN$2:$BC$201,K$2,FALSE)&gt;0,VLOOKUP($C128,'YTD Scores'!$AN$2:$BC$201,K$2,FALSE),""),"")</f>
        <v/>
      </c>
      <c r="L128" s="94" t="str">
        <f>IF($C128&gt;0,IF(VLOOKUP($C128,'YTD Scores'!$AN$2:$BC$201,L$2,FALSE)&gt;0,VLOOKUP($C128,'YTD Scores'!$AN$2:$BC$201,L$2,FALSE),""),"")</f>
        <v/>
      </c>
      <c r="M128" s="94" t="str">
        <f>IF($C128&gt;0,IF(VLOOKUP($C128,'YTD Scores'!$AN$2:$BC$201,M$2,FALSE)&gt;0,VLOOKUP($C128,'YTD Scores'!$AN$2:$BC$201,M$2,FALSE),""),"")</f>
        <v/>
      </c>
      <c r="N128" s="94" t="str">
        <f>IF($C128&gt;0,IF(VLOOKUP($C128,'YTD Scores'!$AN$2:$BC$201,N$2,FALSE)&gt;0,VLOOKUP($C128,'YTD Scores'!$AN$2:$BC$201,N$2,FALSE),""),"")</f>
        <v/>
      </c>
      <c r="O128" s="94" t="str">
        <f>IF($C128&gt;0,IF(VLOOKUP($C128,'YTD Scores'!$AN$2:$BC$201,O$2,FALSE)&gt;0,VLOOKUP($C128,'YTD Scores'!$AN$2:$BC$201,O$2,FALSE),""),"")</f>
        <v/>
      </c>
      <c r="P128" s="94" t="str">
        <f>IF($C128&gt;0,IF(VLOOKUP($C128,'YTD Scores'!$AN$2:$BC$201,P$2,FALSE)&gt;0,VLOOKUP($C128,'YTD Scores'!$AN$2:$BC$201,P$2,FALSE),""),"")</f>
        <v/>
      </c>
      <c r="Q128" s="94" t="str">
        <f>IF($C128&gt;0,IF(VLOOKUP($C128,'YTD Scores'!$AN$2:$BC$201,Q$2,FALSE)&gt;0,VLOOKUP($C128,'YTD Scores'!$AN$2:$BC$201,Q$2,FALSE),""),"")</f>
        <v/>
      </c>
      <c r="R128" s="96" t="str">
        <f>IF($C128&gt;0,IF(VLOOKUP($C128,'YTD Scores'!$AN$2:$BD$201,R$2,FALSE)&gt;0,VLOOKUP($C128,'YTD Scores'!$AN$2:$BD$201,R$2,FALSE),""),"")</f>
        <v/>
      </c>
    </row>
    <row r="129" spans="1:18" ht="10.95" customHeight="1" x14ac:dyDescent="0.25">
      <c r="A129" s="1">
        <f t="shared" si="7"/>
        <v>126</v>
      </c>
      <c r="B129" s="32" t="str">
        <f t="shared" si="6"/>
        <v/>
      </c>
      <c r="C129" s="96">
        <f>IF(LARGE('YTD Scores'!AN$2:AN$201,A129)&gt;0.99,LARGE('YTD Scores'!AN$2:AN$201,A129),0)</f>
        <v>0</v>
      </c>
      <c r="F129" s="94" t="str">
        <f>IF($C129&gt;0,IF(VLOOKUP($C129,'YTD Scores'!$AN$2:$BC$201,F$2,FALSE)&gt;0,VLOOKUP($C129,'YTD Scores'!$AN$2:$BC$201,F$2,FALSE),""),"")</f>
        <v/>
      </c>
      <c r="G129" s="94" t="str">
        <f>IF($C129&gt;0,IF(VLOOKUP($C129,'YTD Scores'!$AN$2:$BC$201,G$2,FALSE)&gt;0,VLOOKUP($C129,'YTD Scores'!$AN$2:$BC$201,G$2,FALSE),""),"")</f>
        <v/>
      </c>
      <c r="H129" s="94" t="str">
        <f>IF($C129&gt;0,IF(VLOOKUP($C129,'YTD Scores'!$AN$2:$BC$201,H$2,FALSE)&gt;0,VLOOKUP($C129,'YTD Scores'!$AN$2:$BC$201,H$2,FALSE),""),"")</f>
        <v/>
      </c>
      <c r="I129" s="94" t="str">
        <f>IF($C129&gt;0,IF(VLOOKUP($C129,'YTD Scores'!$AN$2:$BC$201,I$2,FALSE)&gt;0,VLOOKUP($C129,'YTD Scores'!$AN$2:$BC$201,I$2,FALSE),""),"")</f>
        <v/>
      </c>
      <c r="J129" s="94" t="str">
        <f>IF($C129&gt;0,IF(VLOOKUP($C129,'YTD Scores'!$AN$2:$BC$201,J$2,FALSE)&gt;0,VLOOKUP($C129,'YTD Scores'!$AN$2:$BC$201,J$2,FALSE),""),"")</f>
        <v/>
      </c>
      <c r="K129" s="94" t="str">
        <f>IF($C129&gt;0,IF(VLOOKUP($C129,'YTD Scores'!$AN$2:$BC$201,K$2,FALSE)&gt;0,VLOOKUP($C129,'YTD Scores'!$AN$2:$BC$201,K$2,FALSE),""),"")</f>
        <v/>
      </c>
      <c r="L129" s="94" t="str">
        <f>IF($C129&gt;0,IF(VLOOKUP($C129,'YTD Scores'!$AN$2:$BC$201,L$2,FALSE)&gt;0,VLOOKUP($C129,'YTD Scores'!$AN$2:$BC$201,L$2,FALSE),""),"")</f>
        <v/>
      </c>
      <c r="M129" s="94" t="str">
        <f>IF($C129&gt;0,IF(VLOOKUP($C129,'YTD Scores'!$AN$2:$BC$201,M$2,FALSE)&gt;0,VLOOKUP($C129,'YTD Scores'!$AN$2:$BC$201,M$2,FALSE),""),"")</f>
        <v/>
      </c>
      <c r="N129" s="94" t="str">
        <f>IF($C129&gt;0,IF(VLOOKUP($C129,'YTD Scores'!$AN$2:$BC$201,N$2,FALSE)&gt;0,VLOOKUP($C129,'YTD Scores'!$AN$2:$BC$201,N$2,FALSE),""),"")</f>
        <v/>
      </c>
      <c r="O129" s="94" t="str">
        <f>IF($C129&gt;0,IF(VLOOKUP($C129,'YTD Scores'!$AN$2:$BC$201,O$2,FALSE)&gt;0,VLOOKUP($C129,'YTD Scores'!$AN$2:$BC$201,O$2,FALSE),""),"")</f>
        <v/>
      </c>
      <c r="P129" s="94" t="str">
        <f>IF($C129&gt;0,IF(VLOOKUP($C129,'YTD Scores'!$AN$2:$BC$201,P$2,FALSE)&gt;0,VLOOKUP($C129,'YTD Scores'!$AN$2:$BC$201,P$2,FALSE),""),"")</f>
        <v/>
      </c>
      <c r="Q129" s="94" t="str">
        <f>IF($C129&gt;0,IF(VLOOKUP($C129,'YTD Scores'!$AN$2:$BC$201,Q$2,FALSE)&gt;0,VLOOKUP($C129,'YTD Scores'!$AN$2:$BC$201,Q$2,FALSE),""),"")</f>
        <v/>
      </c>
      <c r="R129" s="96" t="str">
        <f>IF($C129&gt;0,IF(VLOOKUP($C129,'YTD Scores'!$AN$2:$BD$201,R$2,FALSE)&gt;0,VLOOKUP($C129,'YTD Scores'!$AN$2:$BD$201,R$2,FALSE),""),"")</f>
        <v/>
      </c>
    </row>
    <row r="130" spans="1:18" ht="10.95" customHeight="1" x14ac:dyDescent="0.25">
      <c r="A130" s="1">
        <f t="shared" si="7"/>
        <v>127</v>
      </c>
      <c r="B130" s="32" t="str">
        <f t="shared" si="6"/>
        <v/>
      </c>
      <c r="C130" s="96">
        <f>IF(LARGE('YTD Scores'!AN$2:AN$201,A130)&gt;0.99,LARGE('YTD Scores'!AN$2:AN$201,A130),0)</f>
        <v>0</v>
      </c>
      <c r="F130" s="94" t="str">
        <f>IF($C130&gt;0,IF(VLOOKUP($C130,'YTD Scores'!$AN$2:$BC$201,F$2,FALSE)&gt;0,VLOOKUP($C130,'YTD Scores'!$AN$2:$BC$201,F$2,FALSE),""),"")</f>
        <v/>
      </c>
      <c r="G130" s="94" t="str">
        <f>IF($C130&gt;0,IF(VLOOKUP($C130,'YTD Scores'!$AN$2:$BC$201,G$2,FALSE)&gt;0,VLOOKUP($C130,'YTD Scores'!$AN$2:$BC$201,G$2,FALSE),""),"")</f>
        <v/>
      </c>
      <c r="H130" s="94" t="str">
        <f>IF($C130&gt;0,IF(VLOOKUP($C130,'YTD Scores'!$AN$2:$BC$201,H$2,FALSE)&gt;0,VLOOKUP($C130,'YTD Scores'!$AN$2:$BC$201,H$2,FALSE),""),"")</f>
        <v/>
      </c>
      <c r="I130" s="94" t="str">
        <f>IF($C130&gt;0,IF(VLOOKUP($C130,'YTD Scores'!$AN$2:$BC$201,I$2,FALSE)&gt;0,VLOOKUP($C130,'YTD Scores'!$AN$2:$BC$201,I$2,FALSE),""),"")</f>
        <v/>
      </c>
      <c r="J130" s="94" t="str">
        <f>IF($C130&gt;0,IF(VLOOKUP($C130,'YTD Scores'!$AN$2:$BC$201,J$2,FALSE)&gt;0,VLOOKUP($C130,'YTD Scores'!$AN$2:$BC$201,J$2,FALSE),""),"")</f>
        <v/>
      </c>
      <c r="K130" s="94" t="str">
        <f>IF($C130&gt;0,IF(VLOOKUP($C130,'YTD Scores'!$AN$2:$BC$201,K$2,FALSE)&gt;0,VLOOKUP($C130,'YTD Scores'!$AN$2:$BC$201,K$2,FALSE),""),"")</f>
        <v/>
      </c>
      <c r="L130" s="94" t="str">
        <f>IF($C130&gt;0,IF(VLOOKUP($C130,'YTD Scores'!$AN$2:$BC$201,L$2,FALSE)&gt;0,VLOOKUP($C130,'YTD Scores'!$AN$2:$BC$201,L$2,FALSE),""),"")</f>
        <v/>
      </c>
      <c r="M130" s="94" t="str">
        <f>IF($C130&gt;0,IF(VLOOKUP($C130,'YTD Scores'!$AN$2:$BC$201,M$2,FALSE)&gt;0,VLOOKUP($C130,'YTD Scores'!$AN$2:$BC$201,M$2,FALSE),""),"")</f>
        <v/>
      </c>
      <c r="N130" s="94" t="str">
        <f>IF($C130&gt;0,IF(VLOOKUP($C130,'YTD Scores'!$AN$2:$BC$201,N$2,FALSE)&gt;0,VLOOKUP($C130,'YTD Scores'!$AN$2:$BC$201,N$2,FALSE),""),"")</f>
        <v/>
      </c>
      <c r="O130" s="94" t="str">
        <f>IF($C130&gt;0,IF(VLOOKUP($C130,'YTD Scores'!$AN$2:$BC$201,O$2,FALSE)&gt;0,VLOOKUP($C130,'YTD Scores'!$AN$2:$BC$201,O$2,FALSE),""),"")</f>
        <v/>
      </c>
      <c r="P130" s="94" t="str">
        <f>IF($C130&gt;0,IF(VLOOKUP($C130,'YTD Scores'!$AN$2:$BC$201,P$2,FALSE)&gt;0,VLOOKUP($C130,'YTD Scores'!$AN$2:$BC$201,P$2,FALSE),""),"")</f>
        <v/>
      </c>
      <c r="Q130" s="94" t="str">
        <f>IF($C130&gt;0,IF(VLOOKUP($C130,'YTD Scores'!$AN$2:$BC$201,Q$2,FALSE)&gt;0,VLOOKUP($C130,'YTD Scores'!$AN$2:$BC$201,Q$2,FALSE),""),"")</f>
        <v/>
      </c>
      <c r="R130" s="96" t="str">
        <f>IF($C130&gt;0,IF(VLOOKUP($C130,'YTD Scores'!$AN$2:$BD$201,R$2,FALSE)&gt;0,VLOOKUP($C130,'YTD Scores'!$AN$2:$BD$201,R$2,FALSE),""),"")</f>
        <v/>
      </c>
    </row>
    <row r="131" spans="1:18" ht="10.95" customHeight="1" x14ac:dyDescent="0.25">
      <c r="A131" s="1">
        <f t="shared" si="7"/>
        <v>128</v>
      </c>
      <c r="B131" s="32" t="str">
        <f t="shared" si="6"/>
        <v/>
      </c>
      <c r="C131" s="96">
        <f>IF(LARGE('YTD Scores'!AN$2:AN$201,A131)&gt;0.99,LARGE('YTD Scores'!AN$2:AN$201,A131),0)</f>
        <v>0</v>
      </c>
      <c r="F131" s="94" t="str">
        <f>IF($C131&gt;0,IF(VLOOKUP($C131,'YTD Scores'!$AN$2:$BC$201,F$2,FALSE)&gt;0,VLOOKUP($C131,'YTD Scores'!$AN$2:$BC$201,F$2,FALSE),""),"")</f>
        <v/>
      </c>
      <c r="G131" s="94" t="str">
        <f>IF($C131&gt;0,IF(VLOOKUP($C131,'YTD Scores'!$AN$2:$BC$201,G$2,FALSE)&gt;0,VLOOKUP($C131,'YTD Scores'!$AN$2:$BC$201,G$2,FALSE),""),"")</f>
        <v/>
      </c>
      <c r="H131" s="94" t="str">
        <f>IF($C131&gt;0,IF(VLOOKUP($C131,'YTD Scores'!$AN$2:$BC$201,H$2,FALSE)&gt;0,VLOOKUP($C131,'YTD Scores'!$AN$2:$BC$201,H$2,FALSE),""),"")</f>
        <v/>
      </c>
      <c r="I131" s="94" t="str">
        <f>IF($C131&gt;0,IF(VLOOKUP($C131,'YTD Scores'!$AN$2:$BC$201,I$2,FALSE)&gt;0,VLOOKUP($C131,'YTD Scores'!$AN$2:$BC$201,I$2,FALSE),""),"")</f>
        <v/>
      </c>
      <c r="J131" s="94" t="str">
        <f>IF($C131&gt;0,IF(VLOOKUP($C131,'YTD Scores'!$AN$2:$BC$201,J$2,FALSE)&gt;0,VLOOKUP($C131,'YTD Scores'!$AN$2:$BC$201,J$2,FALSE),""),"")</f>
        <v/>
      </c>
      <c r="K131" s="94" t="str">
        <f>IF($C131&gt;0,IF(VLOOKUP($C131,'YTD Scores'!$AN$2:$BC$201,K$2,FALSE)&gt;0,VLOOKUP($C131,'YTD Scores'!$AN$2:$BC$201,K$2,FALSE),""),"")</f>
        <v/>
      </c>
      <c r="L131" s="94" t="str">
        <f>IF($C131&gt;0,IF(VLOOKUP($C131,'YTD Scores'!$AN$2:$BC$201,L$2,FALSE)&gt;0,VLOOKUP($C131,'YTD Scores'!$AN$2:$BC$201,L$2,FALSE),""),"")</f>
        <v/>
      </c>
      <c r="M131" s="94" t="str">
        <f>IF($C131&gt;0,IF(VLOOKUP($C131,'YTD Scores'!$AN$2:$BC$201,M$2,FALSE)&gt;0,VLOOKUP($C131,'YTD Scores'!$AN$2:$BC$201,M$2,FALSE),""),"")</f>
        <v/>
      </c>
      <c r="N131" s="94" t="str">
        <f>IF($C131&gt;0,IF(VLOOKUP($C131,'YTD Scores'!$AN$2:$BC$201,N$2,FALSE)&gt;0,VLOOKUP($C131,'YTD Scores'!$AN$2:$BC$201,N$2,FALSE),""),"")</f>
        <v/>
      </c>
      <c r="O131" s="94" t="str">
        <f>IF($C131&gt;0,IF(VLOOKUP($C131,'YTD Scores'!$AN$2:$BC$201,O$2,FALSE)&gt;0,VLOOKUP($C131,'YTD Scores'!$AN$2:$BC$201,O$2,FALSE),""),"")</f>
        <v/>
      </c>
      <c r="P131" s="94" t="str">
        <f>IF($C131&gt;0,IF(VLOOKUP($C131,'YTD Scores'!$AN$2:$BC$201,P$2,FALSE)&gt;0,VLOOKUP($C131,'YTD Scores'!$AN$2:$BC$201,P$2,FALSE),""),"")</f>
        <v/>
      </c>
      <c r="Q131" s="94" t="str">
        <f>IF($C131&gt;0,IF(VLOOKUP($C131,'YTD Scores'!$AN$2:$BC$201,Q$2,FALSE)&gt;0,VLOOKUP($C131,'YTD Scores'!$AN$2:$BC$201,Q$2,FALSE),""),"")</f>
        <v/>
      </c>
      <c r="R131" s="96" t="str">
        <f>IF($C131&gt;0,IF(VLOOKUP($C131,'YTD Scores'!$AN$2:$BD$201,R$2,FALSE)&gt;0,VLOOKUP($C131,'YTD Scores'!$AN$2:$BD$201,R$2,FALSE),""),"")</f>
        <v/>
      </c>
    </row>
    <row r="132" spans="1:18" ht="10.95" customHeight="1" x14ac:dyDescent="0.25">
      <c r="A132" s="1">
        <f t="shared" si="7"/>
        <v>129</v>
      </c>
      <c r="B132" s="32" t="str">
        <f t="shared" si="6"/>
        <v/>
      </c>
      <c r="C132" s="96">
        <f>IF(LARGE('YTD Scores'!AN$2:AN$201,A132)&gt;0.99,LARGE('YTD Scores'!AN$2:AN$201,A132),0)</f>
        <v>0</v>
      </c>
      <c r="F132" s="94" t="str">
        <f>IF($C132&gt;0,IF(VLOOKUP($C132,'YTD Scores'!$AN$2:$BC$201,F$2,FALSE)&gt;0,VLOOKUP($C132,'YTD Scores'!$AN$2:$BC$201,F$2,FALSE),""),"")</f>
        <v/>
      </c>
      <c r="G132" s="94" t="str">
        <f>IF($C132&gt;0,IF(VLOOKUP($C132,'YTD Scores'!$AN$2:$BC$201,G$2,FALSE)&gt;0,VLOOKUP($C132,'YTD Scores'!$AN$2:$BC$201,G$2,FALSE),""),"")</f>
        <v/>
      </c>
      <c r="H132" s="94" t="str">
        <f>IF($C132&gt;0,IF(VLOOKUP($C132,'YTD Scores'!$AN$2:$BC$201,H$2,FALSE)&gt;0,VLOOKUP($C132,'YTD Scores'!$AN$2:$BC$201,H$2,FALSE),""),"")</f>
        <v/>
      </c>
      <c r="I132" s="94" t="str">
        <f>IF($C132&gt;0,IF(VLOOKUP($C132,'YTD Scores'!$AN$2:$BC$201,I$2,FALSE)&gt;0,VLOOKUP($C132,'YTD Scores'!$AN$2:$BC$201,I$2,FALSE),""),"")</f>
        <v/>
      </c>
      <c r="J132" s="94" t="str">
        <f>IF($C132&gt;0,IF(VLOOKUP($C132,'YTD Scores'!$AN$2:$BC$201,J$2,FALSE)&gt;0,VLOOKUP($C132,'YTD Scores'!$AN$2:$BC$201,J$2,FALSE),""),"")</f>
        <v/>
      </c>
      <c r="K132" s="94" t="str">
        <f>IF($C132&gt;0,IF(VLOOKUP($C132,'YTD Scores'!$AN$2:$BC$201,K$2,FALSE)&gt;0,VLOOKUP($C132,'YTD Scores'!$AN$2:$BC$201,K$2,FALSE),""),"")</f>
        <v/>
      </c>
      <c r="L132" s="94" t="str">
        <f>IF($C132&gt;0,IF(VLOOKUP($C132,'YTD Scores'!$AN$2:$BC$201,L$2,FALSE)&gt;0,VLOOKUP($C132,'YTD Scores'!$AN$2:$BC$201,L$2,FALSE),""),"")</f>
        <v/>
      </c>
      <c r="M132" s="94" t="str">
        <f>IF($C132&gt;0,IF(VLOOKUP($C132,'YTD Scores'!$AN$2:$BC$201,M$2,FALSE)&gt;0,VLOOKUP($C132,'YTD Scores'!$AN$2:$BC$201,M$2,FALSE),""),"")</f>
        <v/>
      </c>
      <c r="N132" s="94" t="str">
        <f>IF($C132&gt;0,IF(VLOOKUP($C132,'YTD Scores'!$AN$2:$BC$201,N$2,FALSE)&gt;0,VLOOKUP($C132,'YTD Scores'!$AN$2:$BC$201,N$2,FALSE),""),"")</f>
        <v/>
      </c>
      <c r="O132" s="94" t="str">
        <f>IF($C132&gt;0,IF(VLOOKUP($C132,'YTD Scores'!$AN$2:$BC$201,O$2,FALSE)&gt;0,VLOOKUP($C132,'YTD Scores'!$AN$2:$BC$201,O$2,FALSE),""),"")</f>
        <v/>
      </c>
      <c r="P132" s="94" t="str">
        <f>IF($C132&gt;0,IF(VLOOKUP($C132,'YTD Scores'!$AN$2:$BC$201,P$2,FALSE)&gt;0,VLOOKUP($C132,'YTD Scores'!$AN$2:$BC$201,P$2,FALSE),""),"")</f>
        <v/>
      </c>
      <c r="Q132" s="94" t="str">
        <f>IF($C132&gt;0,IF(VLOOKUP($C132,'YTD Scores'!$AN$2:$BC$201,Q$2,FALSE)&gt;0,VLOOKUP($C132,'YTD Scores'!$AN$2:$BC$201,Q$2,FALSE),""),"")</f>
        <v/>
      </c>
      <c r="R132" s="96" t="str">
        <f>IF($C132&gt;0,IF(VLOOKUP($C132,'YTD Scores'!$AN$2:$BD$201,R$2,FALSE)&gt;0,VLOOKUP($C132,'YTD Scores'!$AN$2:$BD$201,R$2,FALSE),""),"")</f>
        <v/>
      </c>
    </row>
    <row r="133" spans="1:18" ht="10.95" customHeight="1" x14ac:dyDescent="0.25">
      <c r="A133" s="1">
        <f t="shared" si="7"/>
        <v>130</v>
      </c>
      <c r="B133" s="32" t="str">
        <f t="shared" ref="B133:B196" si="8">IF(C133&gt;0,A133,"")</f>
        <v/>
      </c>
      <c r="C133" s="96">
        <f>IF(LARGE('YTD Scores'!AN$2:AN$201,A133)&gt;0.99,LARGE('YTD Scores'!AN$2:AN$201,A133),0)</f>
        <v>0</v>
      </c>
      <c r="F133" s="94" t="str">
        <f>IF($C133&gt;0,IF(VLOOKUP($C133,'YTD Scores'!$AN$2:$BC$201,F$2,FALSE)&gt;0,VLOOKUP($C133,'YTD Scores'!$AN$2:$BC$201,F$2,FALSE),""),"")</f>
        <v/>
      </c>
      <c r="G133" s="94" t="str">
        <f>IF($C133&gt;0,IF(VLOOKUP($C133,'YTD Scores'!$AN$2:$BC$201,G$2,FALSE)&gt;0,VLOOKUP($C133,'YTD Scores'!$AN$2:$BC$201,G$2,FALSE),""),"")</f>
        <v/>
      </c>
      <c r="H133" s="94" t="str">
        <f>IF($C133&gt;0,IF(VLOOKUP($C133,'YTD Scores'!$AN$2:$BC$201,H$2,FALSE)&gt;0,VLOOKUP($C133,'YTD Scores'!$AN$2:$BC$201,H$2,FALSE),""),"")</f>
        <v/>
      </c>
      <c r="I133" s="94" t="str">
        <f>IF($C133&gt;0,IF(VLOOKUP($C133,'YTD Scores'!$AN$2:$BC$201,I$2,FALSE)&gt;0,VLOOKUP($C133,'YTD Scores'!$AN$2:$BC$201,I$2,FALSE),""),"")</f>
        <v/>
      </c>
      <c r="J133" s="94" t="str">
        <f>IF($C133&gt;0,IF(VLOOKUP($C133,'YTD Scores'!$AN$2:$BC$201,J$2,FALSE)&gt;0,VLOOKUP($C133,'YTD Scores'!$AN$2:$BC$201,J$2,FALSE),""),"")</f>
        <v/>
      </c>
      <c r="K133" s="94" t="str">
        <f>IF($C133&gt;0,IF(VLOOKUP($C133,'YTD Scores'!$AN$2:$BC$201,K$2,FALSE)&gt;0,VLOOKUP($C133,'YTD Scores'!$AN$2:$BC$201,K$2,FALSE),""),"")</f>
        <v/>
      </c>
      <c r="L133" s="94" t="str">
        <f>IF($C133&gt;0,IF(VLOOKUP($C133,'YTD Scores'!$AN$2:$BC$201,L$2,FALSE)&gt;0,VLOOKUP($C133,'YTD Scores'!$AN$2:$BC$201,L$2,FALSE),""),"")</f>
        <v/>
      </c>
      <c r="M133" s="94" t="str">
        <f>IF($C133&gt;0,IF(VLOOKUP($C133,'YTD Scores'!$AN$2:$BC$201,M$2,FALSE)&gt;0,VLOOKUP($C133,'YTD Scores'!$AN$2:$BC$201,M$2,FALSE),""),"")</f>
        <v/>
      </c>
      <c r="N133" s="94" t="str">
        <f>IF($C133&gt;0,IF(VLOOKUP($C133,'YTD Scores'!$AN$2:$BC$201,N$2,FALSE)&gt;0,VLOOKUP($C133,'YTD Scores'!$AN$2:$BC$201,N$2,FALSE),""),"")</f>
        <v/>
      </c>
      <c r="O133" s="94" t="str">
        <f>IF($C133&gt;0,IF(VLOOKUP($C133,'YTD Scores'!$AN$2:$BC$201,O$2,FALSE)&gt;0,VLOOKUP($C133,'YTD Scores'!$AN$2:$BC$201,O$2,FALSE),""),"")</f>
        <v/>
      </c>
      <c r="P133" s="94" t="str">
        <f>IF($C133&gt;0,IF(VLOOKUP($C133,'YTD Scores'!$AN$2:$BC$201,P$2,FALSE)&gt;0,VLOOKUP($C133,'YTD Scores'!$AN$2:$BC$201,P$2,FALSE),""),"")</f>
        <v/>
      </c>
      <c r="Q133" s="94" t="str">
        <f>IF($C133&gt;0,IF(VLOOKUP($C133,'YTD Scores'!$AN$2:$BC$201,Q$2,FALSE)&gt;0,VLOOKUP($C133,'YTD Scores'!$AN$2:$BC$201,Q$2,FALSE),""),"")</f>
        <v/>
      </c>
      <c r="R133" s="96" t="str">
        <f>IF($C133&gt;0,IF(VLOOKUP($C133,'YTD Scores'!$AN$2:$BD$201,R$2,FALSE)&gt;0,VLOOKUP($C133,'YTD Scores'!$AN$2:$BD$201,R$2,FALSE),""),"")</f>
        <v/>
      </c>
    </row>
    <row r="134" spans="1:18" ht="10.95" customHeight="1" x14ac:dyDescent="0.25">
      <c r="A134" s="1">
        <f t="shared" si="7"/>
        <v>131</v>
      </c>
      <c r="B134" s="32" t="str">
        <f t="shared" si="8"/>
        <v/>
      </c>
      <c r="C134" s="96">
        <f>IF(LARGE('YTD Scores'!AN$2:AN$201,A134)&gt;0.99,LARGE('YTD Scores'!AN$2:AN$201,A134),0)</f>
        <v>0</v>
      </c>
      <c r="F134" s="94" t="str">
        <f>IF($C134&gt;0,IF(VLOOKUP($C134,'YTD Scores'!$AN$2:$BC$201,F$2,FALSE)&gt;0,VLOOKUP($C134,'YTD Scores'!$AN$2:$BC$201,F$2,FALSE),""),"")</f>
        <v/>
      </c>
      <c r="G134" s="94" t="str">
        <f>IF($C134&gt;0,IF(VLOOKUP($C134,'YTD Scores'!$AN$2:$BC$201,G$2,FALSE)&gt;0,VLOOKUP($C134,'YTD Scores'!$AN$2:$BC$201,G$2,FALSE),""),"")</f>
        <v/>
      </c>
      <c r="H134" s="94" t="str">
        <f>IF($C134&gt;0,IF(VLOOKUP($C134,'YTD Scores'!$AN$2:$BC$201,H$2,FALSE)&gt;0,VLOOKUP($C134,'YTD Scores'!$AN$2:$BC$201,H$2,FALSE),""),"")</f>
        <v/>
      </c>
      <c r="I134" s="94" t="str">
        <f>IF($C134&gt;0,IF(VLOOKUP($C134,'YTD Scores'!$AN$2:$BC$201,I$2,FALSE)&gt;0,VLOOKUP($C134,'YTD Scores'!$AN$2:$BC$201,I$2,FALSE),""),"")</f>
        <v/>
      </c>
      <c r="J134" s="94" t="str">
        <f>IF($C134&gt;0,IF(VLOOKUP($C134,'YTD Scores'!$AN$2:$BC$201,J$2,FALSE)&gt;0,VLOOKUP($C134,'YTD Scores'!$AN$2:$BC$201,J$2,FALSE),""),"")</f>
        <v/>
      </c>
      <c r="K134" s="94" t="str">
        <f>IF($C134&gt;0,IF(VLOOKUP($C134,'YTD Scores'!$AN$2:$BC$201,K$2,FALSE)&gt;0,VLOOKUP($C134,'YTD Scores'!$AN$2:$BC$201,K$2,FALSE),""),"")</f>
        <v/>
      </c>
      <c r="L134" s="94" t="str">
        <f>IF($C134&gt;0,IF(VLOOKUP($C134,'YTD Scores'!$AN$2:$BC$201,L$2,FALSE)&gt;0,VLOOKUP($C134,'YTD Scores'!$AN$2:$BC$201,L$2,FALSE),""),"")</f>
        <v/>
      </c>
      <c r="M134" s="94" t="str">
        <f>IF($C134&gt;0,IF(VLOOKUP($C134,'YTD Scores'!$AN$2:$BC$201,M$2,FALSE)&gt;0,VLOOKUP($C134,'YTD Scores'!$AN$2:$BC$201,M$2,FALSE),""),"")</f>
        <v/>
      </c>
      <c r="N134" s="94" t="str">
        <f>IF($C134&gt;0,IF(VLOOKUP($C134,'YTD Scores'!$AN$2:$BC$201,N$2,FALSE)&gt;0,VLOOKUP($C134,'YTD Scores'!$AN$2:$BC$201,N$2,FALSE),""),"")</f>
        <v/>
      </c>
      <c r="O134" s="94" t="str">
        <f>IF($C134&gt;0,IF(VLOOKUP($C134,'YTD Scores'!$AN$2:$BC$201,O$2,FALSE)&gt;0,VLOOKUP($C134,'YTD Scores'!$AN$2:$BC$201,O$2,FALSE),""),"")</f>
        <v/>
      </c>
      <c r="P134" s="94" t="str">
        <f>IF($C134&gt;0,IF(VLOOKUP($C134,'YTD Scores'!$AN$2:$BC$201,P$2,FALSE)&gt;0,VLOOKUP($C134,'YTD Scores'!$AN$2:$BC$201,P$2,FALSE),""),"")</f>
        <v/>
      </c>
      <c r="Q134" s="94" t="str">
        <f>IF($C134&gt;0,IF(VLOOKUP($C134,'YTD Scores'!$AN$2:$BC$201,Q$2,FALSE)&gt;0,VLOOKUP($C134,'YTD Scores'!$AN$2:$BC$201,Q$2,FALSE),""),"")</f>
        <v/>
      </c>
      <c r="R134" s="96" t="str">
        <f>IF($C134&gt;0,IF(VLOOKUP($C134,'YTD Scores'!$AN$2:$BD$201,R$2,FALSE)&gt;0,VLOOKUP($C134,'YTD Scores'!$AN$2:$BD$201,R$2,FALSE),""),"")</f>
        <v/>
      </c>
    </row>
    <row r="135" spans="1:18" ht="10.95" customHeight="1" x14ac:dyDescent="0.25">
      <c r="A135" s="1">
        <f t="shared" si="7"/>
        <v>132</v>
      </c>
      <c r="B135" s="32" t="str">
        <f t="shared" si="8"/>
        <v/>
      </c>
      <c r="C135" s="96">
        <f>IF(LARGE('YTD Scores'!AN$2:AN$201,A135)&gt;0.99,LARGE('YTD Scores'!AN$2:AN$201,A135),0)</f>
        <v>0</v>
      </c>
      <c r="F135" s="94" t="str">
        <f>IF($C135&gt;0,IF(VLOOKUP($C135,'YTD Scores'!$AN$2:$BC$201,F$2,FALSE)&gt;0,VLOOKUP($C135,'YTD Scores'!$AN$2:$BC$201,F$2,FALSE),""),"")</f>
        <v/>
      </c>
      <c r="G135" s="94" t="str">
        <f>IF($C135&gt;0,IF(VLOOKUP($C135,'YTD Scores'!$AN$2:$BC$201,G$2,FALSE)&gt;0,VLOOKUP($C135,'YTD Scores'!$AN$2:$BC$201,G$2,FALSE),""),"")</f>
        <v/>
      </c>
      <c r="H135" s="94" t="str">
        <f>IF($C135&gt;0,IF(VLOOKUP($C135,'YTD Scores'!$AN$2:$BC$201,H$2,FALSE)&gt;0,VLOOKUP($C135,'YTD Scores'!$AN$2:$BC$201,H$2,FALSE),""),"")</f>
        <v/>
      </c>
      <c r="I135" s="94" t="str">
        <f>IF($C135&gt;0,IF(VLOOKUP($C135,'YTD Scores'!$AN$2:$BC$201,I$2,FALSE)&gt;0,VLOOKUP($C135,'YTD Scores'!$AN$2:$BC$201,I$2,FALSE),""),"")</f>
        <v/>
      </c>
      <c r="J135" s="94" t="str">
        <f>IF($C135&gt;0,IF(VLOOKUP($C135,'YTD Scores'!$AN$2:$BC$201,J$2,FALSE)&gt;0,VLOOKUP($C135,'YTD Scores'!$AN$2:$BC$201,J$2,FALSE),""),"")</f>
        <v/>
      </c>
      <c r="K135" s="94" t="str">
        <f>IF($C135&gt;0,IF(VLOOKUP($C135,'YTD Scores'!$AN$2:$BC$201,K$2,FALSE)&gt;0,VLOOKUP($C135,'YTD Scores'!$AN$2:$BC$201,K$2,FALSE),""),"")</f>
        <v/>
      </c>
      <c r="L135" s="94" t="str">
        <f>IF($C135&gt;0,IF(VLOOKUP($C135,'YTD Scores'!$AN$2:$BC$201,L$2,FALSE)&gt;0,VLOOKUP($C135,'YTD Scores'!$AN$2:$BC$201,L$2,FALSE),""),"")</f>
        <v/>
      </c>
      <c r="M135" s="94" t="str">
        <f>IF($C135&gt;0,IF(VLOOKUP($C135,'YTD Scores'!$AN$2:$BC$201,M$2,FALSE)&gt;0,VLOOKUP($C135,'YTD Scores'!$AN$2:$BC$201,M$2,FALSE),""),"")</f>
        <v/>
      </c>
      <c r="N135" s="94" t="str">
        <f>IF($C135&gt;0,IF(VLOOKUP($C135,'YTD Scores'!$AN$2:$BC$201,N$2,FALSE)&gt;0,VLOOKUP($C135,'YTD Scores'!$AN$2:$BC$201,N$2,FALSE),""),"")</f>
        <v/>
      </c>
      <c r="O135" s="94" t="str">
        <f>IF($C135&gt;0,IF(VLOOKUP($C135,'YTD Scores'!$AN$2:$BC$201,O$2,FALSE)&gt;0,VLOOKUP($C135,'YTD Scores'!$AN$2:$BC$201,O$2,FALSE),""),"")</f>
        <v/>
      </c>
      <c r="P135" s="94" t="str">
        <f>IF($C135&gt;0,IF(VLOOKUP($C135,'YTD Scores'!$AN$2:$BC$201,P$2,FALSE)&gt;0,VLOOKUP($C135,'YTD Scores'!$AN$2:$BC$201,P$2,FALSE),""),"")</f>
        <v/>
      </c>
      <c r="Q135" s="94" t="str">
        <f>IF($C135&gt;0,IF(VLOOKUP($C135,'YTD Scores'!$AN$2:$BC$201,Q$2,FALSE)&gt;0,VLOOKUP($C135,'YTD Scores'!$AN$2:$BC$201,Q$2,FALSE),""),"")</f>
        <v/>
      </c>
      <c r="R135" s="96" t="str">
        <f>IF($C135&gt;0,IF(VLOOKUP($C135,'YTD Scores'!$AN$2:$BD$201,R$2,FALSE)&gt;0,VLOOKUP($C135,'YTD Scores'!$AN$2:$BD$201,R$2,FALSE),""),"")</f>
        <v/>
      </c>
    </row>
    <row r="136" spans="1:18" ht="10.95" customHeight="1" x14ac:dyDescent="0.25">
      <c r="A136" s="1">
        <f t="shared" si="7"/>
        <v>133</v>
      </c>
      <c r="B136" s="32" t="str">
        <f t="shared" si="8"/>
        <v/>
      </c>
      <c r="C136" s="96">
        <f>IF(LARGE('YTD Scores'!AN$2:AN$201,A136)&gt;0.99,LARGE('YTD Scores'!AN$2:AN$201,A136),0)</f>
        <v>0</v>
      </c>
      <c r="F136" s="94" t="str">
        <f>IF($C136&gt;0,IF(VLOOKUP($C136,'YTD Scores'!$AN$2:$BC$201,F$2,FALSE)&gt;0,VLOOKUP($C136,'YTD Scores'!$AN$2:$BC$201,F$2,FALSE),""),"")</f>
        <v/>
      </c>
      <c r="G136" s="94" t="str">
        <f>IF($C136&gt;0,IF(VLOOKUP($C136,'YTD Scores'!$AN$2:$BC$201,G$2,FALSE)&gt;0,VLOOKUP($C136,'YTD Scores'!$AN$2:$BC$201,G$2,FALSE),""),"")</f>
        <v/>
      </c>
      <c r="H136" s="94" t="str">
        <f>IF($C136&gt;0,IF(VLOOKUP($C136,'YTD Scores'!$AN$2:$BC$201,H$2,FALSE)&gt;0,VLOOKUP($C136,'YTD Scores'!$AN$2:$BC$201,H$2,FALSE),""),"")</f>
        <v/>
      </c>
      <c r="I136" s="94" t="str">
        <f>IF($C136&gt;0,IF(VLOOKUP($C136,'YTD Scores'!$AN$2:$BC$201,I$2,FALSE)&gt;0,VLOOKUP($C136,'YTD Scores'!$AN$2:$BC$201,I$2,FALSE),""),"")</f>
        <v/>
      </c>
      <c r="J136" s="94" t="str">
        <f>IF($C136&gt;0,IF(VLOOKUP($C136,'YTD Scores'!$AN$2:$BC$201,J$2,FALSE)&gt;0,VLOOKUP($C136,'YTD Scores'!$AN$2:$BC$201,J$2,FALSE),""),"")</f>
        <v/>
      </c>
      <c r="K136" s="94" t="str">
        <f>IF($C136&gt;0,IF(VLOOKUP($C136,'YTD Scores'!$AN$2:$BC$201,K$2,FALSE)&gt;0,VLOOKUP($C136,'YTD Scores'!$AN$2:$BC$201,K$2,FALSE),""),"")</f>
        <v/>
      </c>
      <c r="L136" s="94" t="str">
        <f>IF($C136&gt;0,IF(VLOOKUP($C136,'YTD Scores'!$AN$2:$BC$201,L$2,FALSE)&gt;0,VLOOKUP($C136,'YTD Scores'!$AN$2:$BC$201,L$2,FALSE),""),"")</f>
        <v/>
      </c>
      <c r="M136" s="94" t="str">
        <f>IF($C136&gt;0,IF(VLOOKUP($C136,'YTD Scores'!$AN$2:$BC$201,M$2,FALSE)&gt;0,VLOOKUP($C136,'YTD Scores'!$AN$2:$BC$201,M$2,FALSE),""),"")</f>
        <v/>
      </c>
      <c r="N136" s="94" t="str">
        <f>IF($C136&gt;0,IF(VLOOKUP($C136,'YTD Scores'!$AN$2:$BC$201,N$2,FALSE)&gt;0,VLOOKUP($C136,'YTD Scores'!$AN$2:$BC$201,N$2,FALSE),""),"")</f>
        <v/>
      </c>
      <c r="O136" s="94" t="str">
        <f>IF($C136&gt;0,IF(VLOOKUP($C136,'YTD Scores'!$AN$2:$BC$201,O$2,FALSE)&gt;0,VLOOKUP($C136,'YTD Scores'!$AN$2:$BC$201,O$2,FALSE),""),"")</f>
        <v/>
      </c>
      <c r="P136" s="94" t="str">
        <f>IF($C136&gt;0,IF(VLOOKUP($C136,'YTD Scores'!$AN$2:$BC$201,P$2,FALSE)&gt;0,VLOOKUP($C136,'YTD Scores'!$AN$2:$BC$201,P$2,FALSE),""),"")</f>
        <v/>
      </c>
      <c r="Q136" s="94" t="str">
        <f>IF($C136&gt;0,IF(VLOOKUP($C136,'YTD Scores'!$AN$2:$BC$201,Q$2,FALSE)&gt;0,VLOOKUP($C136,'YTD Scores'!$AN$2:$BC$201,Q$2,FALSE),""),"")</f>
        <v/>
      </c>
      <c r="R136" s="96" t="str">
        <f>IF($C136&gt;0,IF(VLOOKUP($C136,'YTD Scores'!$AN$2:$BD$201,R$2,FALSE)&gt;0,VLOOKUP($C136,'YTD Scores'!$AN$2:$BD$201,R$2,FALSE),""),"")</f>
        <v/>
      </c>
    </row>
    <row r="137" spans="1:18" ht="10.95" customHeight="1" x14ac:dyDescent="0.25">
      <c r="A137" s="1">
        <f t="shared" si="7"/>
        <v>134</v>
      </c>
      <c r="B137" s="32" t="str">
        <f t="shared" si="8"/>
        <v/>
      </c>
      <c r="C137" s="96">
        <f>IF(LARGE('YTD Scores'!AN$2:AN$201,A137)&gt;0.99,LARGE('YTD Scores'!AN$2:AN$201,A137),0)</f>
        <v>0</v>
      </c>
      <c r="F137" s="94" t="str">
        <f>IF($C137&gt;0,IF(VLOOKUP($C137,'YTD Scores'!$AN$2:$BC$201,F$2,FALSE)&gt;0,VLOOKUP($C137,'YTD Scores'!$AN$2:$BC$201,F$2,FALSE),""),"")</f>
        <v/>
      </c>
      <c r="G137" s="94" t="str">
        <f>IF($C137&gt;0,IF(VLOOKUP($C137,'YTD Scores'!$AN$2:$BC$201,G$2,FALSE)&gt;0,VLOOKUP($C137,'YTD Scores'!$AN$2:$BC$201,G$2,FALSE),""),"")</f>
        <v/>
      </c>
      <c r="H137" s="94" t="str">
        <f>IF($C137&gt;0,IF(VLOOKUP($C137,'YTD Scores'!$AN$2:$BC$201,H$2,FALSE)&gt;0,VLOOKUP($C137,'YTD Scores'!$AN$2:$BC$201,H$2,FALSE),""),"")</f>
        <v/>
      </c>
      <c r="I137" s="94" t="str">
        <f>IF($C137&gt;0,IF(VLOOKUP($C137,'YTD Scores'!$AN$2:$BC$201,I$2,FALSE)&gt;0,VLOOKUP($C137,'YTD Scores'!$AN$2:$BC$201,I$2,FALSE),""),"")</f>
        <v/>
      </c>
      <c r="J137" s="94" t="str">
        <f>IF($C137&gt;0,IF(VLOOKUP($C137,'YTD Scores'!$AN$2:$BC$201,J$2,FALSE)&gt;0,VLOOKUP($C137,'YTD Scores'!$AN$2:$BC$201,J$2,FALSE),""),"")</f>
        <v/>
      </c>
      <c r="K137" s="94" t="str">
        <f>IF($C137&gt;0,IF(VLOOKUP($C137,'YTD Scores'!$AN$2:$BC$201,K$2,FALSE)&gt;0,VLOOKUP($C137,'YTD Scores'!$AN$2:$BC$201,K$2,FALSE),""),"")</f>
        <v/>
      </c>
      <c r="L137" s="94" t="str">
        <f>IF($C137&gt;0,IF(VLOOKUP($C137,'YTD Scores'!$AN$2:$BC$201,L$2,FALSE)&gt;0,VLOOKUP($C137,'YTD Scores'!$AN$2:$BC$201,L$2,FALSE),""),"")</f>
        <v/>
      </c>
      <c r="M137" s="94" t="str">
        <f>IF($C137&gt;0,IF(VLOOKUP($C137,'YTD Scores'!$AN$2:$BC$201,M$2,FALSE)&gt;0,VLOOKUP($C137,'YTD Scores'!$AN$2:$BC$201,M$2,FALSE),""),"")</f>
        <v/>
      </c>
      <c r="N137" s="94" t="str">
        <f>IF($C137&gt;0,IF(VLOOKUP($C137,'YTD Scores'!$AN$2:$BC$201,N$2,FALSE)&gt;0,VLOOKUP($C137,'YTD Scores'!$AN$2:$BC$201,N$2,FALSE),""),"")</f>
        <v/>
      </c>
      <c r="O137" s="94" t="str">
        <f>IF($C137&gt;0,IF(VLOOKUP($C137,'YTD Scores'!$AN$2:$BC$201,O$2,FALSE)&gt;0,VLOOKUP($C137,'YTD Scores'!$AN$2:$BC$201,O$2,FALSE),""),"")</f>
        <v/>
      </c>
      <c r="P137" s="94" t="str">
        <f>IF($C137&gt;0,IF(VLOOKUP($C137,'YTD Scores'!$AN$2:$BC$201,P$2,FALSE)&gt;0,VLOOKUP($C137,'YTD Scores'!$AN$2:$BC$201,P$2,FALSE),""),"")</f>
        <v/>
      </c>
      <c r="Q137" s="94" t="str">
        <f>IF($C137&gt;0,IF(VLOOKUP($C137,'YTD Scores'!$AN$2:$BC$201,Q$2,FALSE)&gt;0,VLOOKUP($C137,'YTD Scores'!$AN$2:$BC$201,Q$2,FALSE),""),"")</f>
        <v/>
      </c>
      <c r="R137" s="96" t="str">
        <f>IF($C137&gt;0,IF(VLOOKUP($C137,'YTD Scores'!$AN$2:$BD$201,R$2,FALSE)&gt;0,VLOOKUP($C137,'YTD Scores'!$AN$2:$BD$201,R$2,FALSE),""),"")</f>
        <v/>
      </c>
    </row>
    <row r="138" spans="1:18" ht="10.95" customHeight="1" x14ac:dyDescent="0.25">
      <c r="A138" s="1">
        <f t="shared" si="7"/>
        <v>135</v>
      </c>
      <c r="B138" s="32" t="str">
        <f t="shared" si="8"/>
        <v/>
      </c>
      <c r="C138" s="96">
        <f>IF(LARGE('YTD Scores'!AN$2:AN$201,A138)&gt;0.99,LARGE('YTD Scores'!AN$2:AN$201,A138),0)</f>
        <v>0</v>
      </c>
      <c r="F138" s="94" t="str">
        <f>IF($C138&gt;0,IF(VLOOKUP($C138,'YTD Scores'!$AN$2:$BC$201,F$2,FALSE)&gt;0,VLOOKUP($C138,'YTD Scores'!$AN$2:$BC$201,F$2,FALSE),""),"")</f>
        <v/>
      </c>
      <c r="G138" s="94" t="str">
        <f>IF($C138&gt;0,IF(VLOOKUP($C138,'YTD Scores'!$AN$2:$BC$201,G$2,FALSE)&gt;0,VLOOKUP($C138,'YTD Scores'!$AN$2:$BC$201,G$2,FALSE),""),"")</f>
        <v/>
      </c>
      <c r="H138" s="94" t="str">
        <f>IF($C138&gt;0,IF(VLOOKUP($C138,'YTD Scores'!$AN$2:$BC$201,H$2,FALSE)&gt;0,VLOOKUP($C138,'YTD Scores'!$AN$2:$BC$201,H$2,FALSE),""),"")</f>
        <v/>
      </c>
      <c r="I138" s="94" t="str">
        <f>IF($C138&gt;0,IF(VLOOKUP($C138,'YTD Scores'!$AN$2:$BC$201,I$2,FALSE)&gt;0,VLOOKUP($C138,'YTD Scores'!$AN$2:$BC$201,I$2,FALSE),""),"")</f>
        <v/>
      </c>
      <c r="J138" s="94" t="str">
        <f>IF($C138&gt;0,IF(VLOOKUP($C138,'YTD Scores'!$AN$2:$BC$201,J$2,FALSE)&gt;0,VLOOKUP($C138,'YTD Scores'!$AN$2:$BC$201,J$2,FALSE),""),"")</f>
        <v/>
      </c>
      <c r="K138" s="94" t="str">
        <f>IF($C138&gt;0,IF(VLOOKUP($C138,'YTD Scores'!$AN$2:$BC$201,K$2,FALSE)&gt;0,VLOOKUP($C138,'YTD Scores'!$AN$2:$BC$201,K$2,FALSE),""),"")</f>
        <v/>
      </c>
      <c r="L138" s="94" t="str">
        <f>IF($C138&gt;0,IF(VLOOKUP($C138,'YTD Scores'!$AN$2:$BC$201,L$2,FALSE)&gt;0,VLOOKUP($C138,'YTD Scores'!$AN$2:$BC$201,L$2,FALSE),""),"")</f>
        <v/>
      </c>
      <c r="M138" s="94" t="str">
        <f>IF($C138&gt;0,IF(VLOOKUP($C138,'YTD Scores'!$AN$2:$BC$201,M$2,FALSE)&gt;0,VLOOKUP($C138,'YTD Scores'!$AN$2:$BC$201,M$2,FALSE),""),"")</f>
        <v/>
      </c>
      <c r="N138" s="94" t="str">
        <f>IF($C138&gt;0,IF(VLOOKUP($C138,'YTD Scores'!$AN$2:$BC$201,N$2,FALSE)&gt;0,VLOOKUP($C138,'YTD Scores'!$AN$2:$BC$201,N$2,FALSE),""),"")</f>
        <v/>
      </c>
      <c r="O138" s="94" t="str">
        <f>IF($C138&gt;0,IF(VLOOKUP($C138,'YTD Scores'!$AN$2:$BC$201,O$2,FALSE)&gt;0,VLOOKUP($C138,'YTD Scores'!$AN$2:$BC$201,O$2,FALSE),""),"")</f>
        <v/>
      </c>
      <c r="P138" s="94" t="str">
        <f>IF($C138&gt;0,IF(VLOOKUP($C138,'YTD Scores'!$AN$2:$BC$201,P$2,FALSE)&gt;0,VLOOKUP($C138,'YTD Scores'!$AN$2:$BC$201,P$2,FALSE),""),"")</f>
        <v/>
      </c>
      <c r="Q138" s="94" t="str">
        <f>IF($C138&gt;0,IF(VLOOKUP($C138,'YTD Scores'!$AN$2:$BC$201,Q$2,FALSE)&gt;0,VLOOKUP($C138,'YTD Scores'!$AN$2:$BC$201,Q$2,FALSE),""),"")</f>
        <v/>
      </c>
      <c r="R138" s="96" t="str">
        <f>IF($C138&gt;0,IF(VLOOKUP($C138,'YTD Scores'!$AN$2:$BD$201,R$2,FALSE)&gt;0,VLOOKUP($C138,'YTD Scores'!$AN$2:$BD$201,R$2,FALSE),""),"")</f>
        <v/>
      </c>
    </row>
    <row r="139" spans="1:18" ht="10.95" customHeight="1" x14ac:dyDescent="0.25">
      <c r="A139" s="1">
        <f t="shared" si="7"/>
        <v>136</v>
      </c>
      <c r="B139" s="32" t="str">
        <f t="shared" si="8"/>
        <v/>
      </c>
      <c r="C139" s="96">
        <f>IF(LARGE('YTD Scores'!AN$2:AN$201,A139)&gt;0.99,LARGE('YTD Scores'!AN$2:AN$201,A139),0)</f>
        <v>0</v>
      </c>
      <c r="F139" s="94" t="str">
        <f>IF($C139&gt;0,IF(VLOOKUP($C139,'YTD Scores'!$AN$2:$BC$201,F$2,FALSE)&gt;0,VLOOKUP($C139,'YTD Scores'!$AN$2:$BC$201,F$2,FALSE),""),"")</f>
        <v/>
      </c>
      <c r="G139" s="94" t="str">
        <f>IF($C139&gt;0,IF(VLOOKUP($C139,'YTD Scores'!$AN$2:$BC$201,G$2,FALSE)&gt;0,VLOOKUP($C139,'YTD Scores'!$AN$2:$BC$201,G$2,FALSE),""),"")</f>
        <v/>
      </c>
      <c r="H139" s="94" t="str">
        <f>IF($C139&gt;0,IF(VLOOKUP($C139,'YTD Scores'!$AN$2:$BC$201,H$2,FALSE)&gt;0,VLOOKUP($C139,'YTD Scores'!$AN$2:$BC$201,H$2,FALSE),""),"")</f>
        <v/>
      </c>
      <c r="I139" s="94" t="str">
        <f>IF($C139&gt;0,IF(VLOOKUP($C139,'YTD Scores'!$AN$2:$BC$201,I$2,FALSE)&gt;0,VLOOKUP($C139,'YTD Scores'!$AN$2:$BC$201,I$2,FALSE),""),"")</f>
        <v/>
      </c>
      <c r="J139" s="94" t="str">
        <f>IF($C139&gt;0,IF(VLOOKUP($C139,'YTD Scores'!$AN$2:$BC$201,J$2,FALSE)&gt;0,VLOOKUP($C139,'YTD Scores'!$AN$2:$BC$201,J$2,FALSE),""),"")</f>
        <v/>
      </c>
      <c r="K139" s="94" t="str">
        <f>IF($C139&gt;0,IF(VLOOKUP($C139,'YTD Scores'!$AN$2:$BC$201,K$2,FALSE)&gt;0,VLOOKUP($C139,'YTD Scores'!$AN$2:$BC$201,K$2,FALSE),""),"")</f>
        <v/>
      </c>
      <c r="L139" s="94" t="str">
        <f>IF($C139&gt;0,IF(VLOOKUP($C139,'YTD Scores'!$AN$2:$BC$201,L$2,FALSE)&gt;0,VLOOKUP($C139,'YTD Scores'!$AN$2:$BC$201,L$2,FALSE),""),"")</f>
        <v/>
      </c>
      <c r="M139" s="94" t="str">
        <f>IF($C139&gt;0,IF(VLOOKUP($C139,'YTD Scores'!$AN$2:$BC$201,M$2,FALSE)&gt;0,VLOOKUP($C139,'YTD Scores'!$AN$2:$BC$201,M$2,FALSE),""),"")</f>
        <v/>
      </c>
      <c r="N139" s="94" t="str">
        <f>IF($C139&gt;0,IF(VLOOKUP($C139,'YTD Scores'!$AN$2:$BC$201,N$2,FALSE)&gt;0,VLOOKUP($C139,'YTD Scores'!$AN$2:$BC$201,N$2,FALSE),""),"")</f>
        <v/>
      </c>
      <c r="O139" s="94" t="str">
        <f>IF($C139&gt;0,IF(VLOOKUP($C139,'YTD Scores'!$AN$2:$BC$201,O$2,FALSE)&gt;0,VLOOKUP($C139,'YTD Scores'!$AN$2:$BC$201,O$2,FALSE),""),"")</f>
        <v/>
      </c>
      <c r="P139" s="94" t="str">
        <f>IF($C139&gt;0,IF(VLOOKUP($C139,'YTD Scores'!$AN$2:$BC$201,P$2,FALSE)&gt;0,VLOOKUP($C139,'YTD Scores'!$AN$2:$BC$201,P$2,FALSE),""),"")</f>
        <v/>
      </c>
      <c r="Q139" s="94" t="str">
        <f>IF($C139&gt;0,IF(VLOOKUP($C139,'YTD Scores'!$AN$2:$BC$201,Q$2,FALSE)&gt;0,VLOOKUP($C139,'YTD Scores'!$AN$2:$BC$201,Q$2,FALSE),""),"")</f>
        <v/>
      </c>
      <c r="R139" s="96" t="str">
        <f>IF($C139&gt;0,IF(VLOOKUP($C139,'YTD Scores'!$AN$2:$BD$201,R$2,FALSE)&gt;0,VLOOKUP($C139,'YTD Scores'!$AN$2:$BD$201,R$2,FALSE),""),"")</f>
        <v/>
      </c>
    </row>
    <row r="140" spans="1:18" ht="10.95" customHeight="1" x14ac:dyDescent="0.25">
      <c r="A140" s="1">
        <f t="shared" si="7"/>
        <v>137</v>
      </c>
      <c r="B140" s="32" t="str">
        <f t="shared" si="8"/>
        <v/>
      </c>
      <c r="C140" s="96">
        <f>IF(LARGE('YTD Scores'!AN$2:AN$201,A140)&gt;0.99,LARGE('YTD Scores'!AN$2:AN$201,A140),0)</f>
        <v>0</v>
      </c>
      <c r="F140" s="94" t="str">
        <f>IF($C140&gt;0,IF(VLOOKUP($C140,'YTD Scores'!$AN$2:$BC$201,F$2,FALSE)&gt;0,VLOOKUP($C140,'YTD Scores'!$AN$2:$BC$201,F$2,FALSE),""),"")</f>
        <v/>
      </c>
      <c r="G140" s="94" t="str">
        <f>IF($C140&gt;0,IF(VLOOKUP($C140,'YTD Scores'!$AN$2:$BC$201,G$2,FALSE)&gt;0,VLOOKUP($C140,'YTD Scores'!$AN$2:$BC$201,G$2,FALSE),""),"")</f>
        <v/>
      </c>
      <c r="H140" s="94" t="str">
        <f>IF($C140&gt;0,IF(VLOOKUP($C140,'YTD Scores'!$AN$2:$BC$201,H$2,FALSE)&gt;0,VLOOKUP($C140,'YTD Scores'!$AN$2:$BC$201,H$2,FALSE),""),"")</f>
        <v/>
      </c>
      <c r="I140" s="94" t="str">
        <f>IF($C140&gt;0,IF(VLOOKUP($C140,'YTD Scores'!$AN$2:$BC$201,I$2,FALSE)&gt;0,VLOOKUP($C140,'YTD Scores'!$AN$2:$BC$201,I$2,FALSE),""),"")</f>
        <v/>
      </c>
      <c r="J140" s="94" t="str">
        <f>IF($C140&gt;0,IF(VLOOKUP($C140,'YTD Scores'!$AN$2:$BC$201,J$2,FALSE)&gt;0,VLOOKUP($C140,'YTD Scores'!$AN$2:$BC$201,J$2,FALSE),""),"")</f>
        <v/>
      </c>
      <c r="K140" s="94" t="str">
        <f>IF($C140&gt;0,IF(VLOOKUP($C140,'YTD Scores'!$AN$2:$BC$201,K$2,FALSE)&gt;0,VLOOKUP($C140,'YTD Scores'!$AN$2:$BC$201,K$2,FALSE),""),"")</f>
        <v/>
      </c>
      <c r="L140" s="94" t="str">
        <f>IF($C140&gt;0,IF(VLOOKUP($C140,'YTD Scores'!$AN$2:$BC$201,L$2,FALSE)&gt;0,VLOOKUP($C140,'YTD Scores'!$AN$2:$BC$201,L$2,FALSE),""),"")</f>
        <v/>
      </c>
      <c r="M140" s="94" t="str">
        <f>IF($C140&gt;0,IF(VLOOKUP($C140,'YTD Scores'!$AN$2:$BC$201,M$2,FALSE)&gt;0,VLOOKUP($C140,'YTD Scores'!$AN$2:$BC$201,M$2,FALSE),""),"")</f>
        <v/>
      </c>
      <c r="N140" s="94" t="str">
        <f>IF($C140&gt;0,IF(VLOOKUP($C140,'YTD Scores'!$AN$2:$BC$201,N$2,FALSE)&gt;0,VLOOKUP($C140,'YTD Scores'!$AN$2:$BC$201,N$2,FALSE),""),"")</f>
        <v/>
      </c>
      <c r="O140" s="94" t="str">
        <f>IF($C140&gt;0,IF(VLOOKUP($C140,'YTD Scores'!$AN$2:$BC$201,O$2,FALSE)&gt;0,VLOOKUP($C140,'YTD Scores'!$AN$2:$BC$201,O$2,FALSE),""),"")</f>
        <v/>
      </c>
      <c r="P140" s="94" t="str">
        <f>IF($C140&gt;0,IF(VLOOKUP($C140,'YTD Scores'!$AN$2:$BC$201,P$2,FALSE)&gt;0,VLOOKUP($C140,'YTD Scores'!$AN$2:$BC$201,P$2,FALSE),""),"")</f>
        <v/>
      </c>
      <c r="Q140" s="94" t="str">
        <f>IF($C140&gt;0,IF(VLOOKUP($C140,'YTD Scores'!$AN$2:$BC$201,Q$2,FALSE)&gt;0,VLOOKUP($C140,'YTD Scores'!$AN$2:$BC$201,Q$2,FALSE),""),"")</f>
        <v/>
      </c>
      <c r="R140" s="96" t="str">
        <f>IF($C140&gt;0,IF(VLOOKUP($C140,'YTD Scores'!$AN$2:$BD$201,R$2,FALSE)&gt;0,VLOOKUP($C140,'YTD Scores'!$AN$2:$BD$201,R$2,FALSE),""),"")</f>
        <v/>
      </c>
    </row>
    <row r="141" spans="1:18" ht="10.95" customHeight="1" x14ac:dyDescent="0.25">
      <c r="A141" s="1">
        <f t="shared" si="7"/>
        <v>138</v>
      </c>
      <c r="B141" s="32" t="str">
        <f t="shared" si="8"/>
        <v/>
      </c>
      <c r="C141" s="96">
        <f>IF(LARGE('YTD Scores'!AN$2:AN$201,A141)&gt;0.99,LARGE('YTD Scores'!AN$2:AN$201,A141),0)</f>
        <v>0</v>
      </c>
      <c r="F141" s="94" t="str">
        <f>IF($C141&gt;0,IF(VLOOKUP($C141,'YTD Scores'!$AN$2:$BC$201,F$2,FALSE)&gt;0,VLOOKUP($C141,'YTD Scores'!$AN$2:$BC$201,F$2,FALSE),""),"")</f>
        <v/>
      </c>
      <c r="G141" s="94" t="str">
        <f>IF($C141&gt;0,IF(VLOOKUP($C141,'YTD Scores'!$AN$2:$BC$201,G$2,FALSE)&gt;0,VLOOKUP($C141,'YTD Scores'!$AN$2:$BC$201,G$2,FALSE),""),"")</f>
        <v/>
      </c>
      <c r="H141" s="94" t="str">
        <f>IF($C141&gt;0,IF(VLOOKUP($C141,'YTD Scores'!$AN$2:$BC$201,H$2,FALSE)&gt;0,VLOOKUP($C141,'YTD Scores'!$AN$2:$BC$201,H$2,FALSE),""),"")</f>
        <v/>
      </c>
      <c r="I141" s="94" t="str">
        <f>IF($C141&gt;0,IF(VLOOKUP($C141,'YTD Scores'!$AN$2:$BC$201,I$2,FALSE)&gt;0,VLOOKUP($C141,'YTD Scores'!$AN$2:$BC$201,I$2,FALSE),""),"")</f>
        <v/>
      </c>
      <c r="J141" s="94" t="str">
        <f>IF($C141&gt;0,IF(VLOOKUP($C141,'YTD Scores'!$AN$2:$BC$201,J$2,FALSE)&gt;0,VLOOKUP($C141,'YTD Scores'!$AN$2:$BC$201,J$2,FALSE),""),"")</f>
        <v/>
      </c>
      <c r="K141" s="94" t="str">
        <f>IF($C141&gt;0,IF(VLOOKUP($C141,'YTD Scores'!$AN$2:$BC$201,K$2,FALSE)&gt;0,VLOOKUP($C141,'YTD Scores'!$AN$2:$BC$201,K$2,FALSE),""),"")</f>
        <v/>
      </c>
      <c r="L141" s="94" t="str">
        <f>IF($C141&gt;0,IF(VLOOKUP($C141,'YTD Scores'!$AN$2:$BC$201,L$2,FALSE)&gt;0,VLOOKUP($C141,'YTD Scores'!$AN$2:$BC$201,L$2,FALSE),""),"")</f>
        <v/>
      </c>
      <c r="M141" s="94" t="str">
        <f>IF($C141&gt;0,IF(VLOOKUP($C141,'YTD Scores'!$AN$2:$BC$201,M$2,FALSE)&gt;0,VLOOKUP($C141,'YTD Scores'!$AN$2:$BC$201,M$2,FALSE),""),"")</f>
        <v/>
      </c>
      <c r="N141" s="94" t="str">
        <f>IF($C141&gt;0,IF(VLOOKUP($C141,'YTD Scores'!$AN$2:$BC$201,N$2,FALSE)&gt;0,VLOOKUP($C141,'YTD Scores'!$AN$2:$BC$201,N$2,FALSE),""),"")</f>
        <v/>
      </c>
      <c r="O141" s="94" t="str">
        <f>IF($C141&gt;0,IF(VLOOKUP($C141,'YTD Scores'!$AN$2:$BC$201,O$2,FALSE)&gt;0,VLOOKUP($C141,'YTD Scores'!$AN$2:$BC$201,O$2,FALSE),""),"")</f>
        <v/>
      </c>
      <c r="P141" s="94" t="str">
        <f>IF($C141&gt;0,IF(VLOOKUP($C141,'YTD Scores'!$AN$2:$BC$201,P$2,FALSE)&gt;0,VLOOKUP($C141,'YTD Scores'!$AN$2:$BC$201,P$2,FALSE),""),"")</f>
        <v/>
      </c>
      <c r="Q141" s="94" t="str">
        <f>IF($C141&gt;0,IF(VLOOKUP($C141,'YTD Scores'!$AN$2:$BC$201,Q$2,FALSE)&gt;0,VLOOKUP($C141,'YTD Scores'!$AN$2:$BC$201,Q$2,FALSE),""),"")</f>
        <v/>
      </c>
      <c r="R141" s="96" t="str">
        <f>IF($C141&gt;0,IF(VLOOKUP($C141,'YTD Scores'!$AN$2:$BD$201,R$2,FALSE)&gt;0,VLOOKUP($C141,'YTD Scores'!$AN$2:$BD$201,R$2,FALSE),""),"")</f>
        <v/>
      </c>
    </row>
    <row r="142" spans="1:18" ht="10.95" customHeight="1" x14ac:dyDescent="0.25">
      <c r="A142" s="1">
        <f t="shared" si="7"/>
        <v>139</v>
      </c>
      <c r="B142" s="32" t="str">
        <f t="shared" si="8"/>
        <v/>
      </c>
      <c r="C142" s="96">
        <f>IF(LARGE('YTD Scores'!AN$2:AN$201,A142)&gt;0.99,LARGE('YTD Scores'!AN$2:AN$201,A142),0)</f>
        <v>0</v>
      </c>
      <c r="F142" s="94" t="str">
        <f>IF($C142&gt;0,IF(VLOOKUP($C142,'YTD Scores'!$AN$2:$BC$201,F$2,FALSE)&gt;0,VLOOKUP($C142,'YTD Scores'!$AN$2:$BC$201,F$2,FALSE),""),"")</f>
        <v/>
      </c>
      <c r="G142" s="94" t="str">
        <f>IF($C142&gt;0,IF(VLOOKUP($C142,'YTD Scores'!$AN$2:$BC$201,G$2,FALSE)&gt;0,VLOOKUP($C142,'YTD Scores'!$AN$2:$BC$201,G$2,FALSE),""),"")</f>
        <v/>
      </c>
      <c r="H142" s="94" t="str">
        <f>IF($C142&gt;0,IF(VLOOKUP($C142,'YTD Scores'!$AN$2:$BC$201,H$2,FALSE)&gt;0,VLOOKUP($C142,'YTD Scores'!$AN$2:$BC$201,H$2,FALSE),""),"")</f>
        <v/>
      </c>
      <c r="I142" s="94" t="str">
        <f>IF($C142&gt;0,IF(VLOOKUP($C142,'YTD Scores'!$AN$2:$BC$201,I$2,FALSE)&gt;0,VLOOKUP($C142,'YTD Scores'!$AN$2:$BC$201,I$2,FALSE),""),"")</f>
        <v/>
      </c>
      <c r="J142" s="94" t="str">
        <f>IF($C142&gt;0,IF(VLOOKUP($C142,'YTD Scores'!$AN$2:$BC$201,J$2,FALSE)&gt;0,VLOOKUP($C142,'YTD Scores'!$AN$2:$BC$201,J$2,FALSE),""),"")</f>
        <v/>
      </c>
      <c r="K142" s="94" t="str">
        <f>IF($C142&gt;0,IF(VLOOKUP($C142,'YTD Scores'!$AN$2:$BC$201,K$2,FALSE)&gt;0,VLOOKUP($C142,'YTD Scores'!$AN$2:$BC$201,K$2,FALSE),""),"")</f>
        <v/>
      </c>
      <c r="L142" s="94" t="str">
        <f>IF($C142&gt;0,IF(VLOOKUP($C142,'YTD Scores'!$AN$2:$BC$201,L$2,FALSE)&gt;0,VLOOKUP($C142,'YTD Scores'!$AN$2:$BC$201,L$2,FALSE),""),"")</f>
        <v/>
      </c>
      <c r="M142" s="94" t="str">
        <f>IF($C142&gt;0,IF(VLOOKUP($C142,'YTD Scores'!$AN$2:$BC$201,M$2,FALSE)&gt;0,VLOOKUP($C142,'YTD Scores'!$AN$2:$BC$201,M$2,FALSE),""),"")</f>
        <v/>
      </c>
      <c r="N142" s="94" t="str">
        <f>IF($C142&gt;0,IF(VLOOKUP($C142,'YTD Scores'!$AN$2:$BC$201,N$2,FALSE)&gt;0,VLOOKUP($C142,'YTD Scores'!$AN$2:$BC$201,N$2,FALSE),""),"")</f>
        <v/>
      </c>
      <c r="O142" s="94" t="str">
        <f>IF($C142&gt;0,IF(VLOOKUP($C142,'YTD Scores'!$AN$2:$BC$201,O$2,FALSE)&gt;0,VLOOKUP($C142,'YTD Scores'!$AN$2:$BC$201,O$2,FALSE),""),"")</f>
        <v/>
      </c>
      <c r="P142" s="94" t="str">
        <f>IF($C142&gt;0,IF(VLOOKUP($C142,'YTD Scores'!$AN$2:$BC$201,P$2,FALSE)&gt;0,VLOOKUP($C142,'YTD Scores'!$AN$2:$BC$201,P$2,FALSE),""),"")</f>
        <v/>
      </c>
      <c r="Q142" s="94" t="str">
        <f>IF($C142&gt;0,IF(VLOOKUP($C142,'YTD Scores'!$AN$2:$BC$201,Q$2,FALSE)&gt;0,VLOOKUP($C142,'YTD Scores'!$AN$2:$BC$201,Q$2,FALSE),""),"")</f>
        <v/>
      </c>
      <c r="R142" s="96" t="str">
        <f>IF($C142&gt;0,IF(VLOOKUP($C142,'YTD Scores'!$AN$2:$BD$201,R$2,FALSE)&gt;0,VLOOKUP($C142,'YTD Scores'!$AN$2:$BD$201,R$2,FALSE),""),"")</f>
        <v/>
      </c>
    </row>
    <row r="143" spans="1:18" ht="10.95" customHeight="1" x14ac:dyDescent="0.25">
      <c r="A143" s="1">
        <f t="shared" si="7"/>
        <v>140</v>
      </c>
      <c r="B143" s="32" t="str">
        <f t="shared" si="8"/>
        <v/>
      </c>
      <c r="C143" s="96">
        <f>IF(LARGE('YTD Scores'!AN$2:AN$201,A143)&gt;0.99,LARGE('YTD Scores'!AN$2:AN$201,A143),0)</f>
        <v>0</v>
      </c>
      <c r="F143" s="94" t="str">
        <f>IF($C143&gt;0,IF(VLOOKUP($C143,'YTD Scores'!$AN$2:$BC$201,F$2,FALSE)&gt;0,VLOOKUP($C143,'YTD Scores'!$AN$2:$BC$201,F$2,FALSE),""),"")</f>
        <v/>
      </c>
      <c r="G143" s="94" t="str">
        <f>IF($C143&gt;0,IF(VLOOKUP($C143,'YTD Scores'!$AN$2:$BC$201,G$2,FALSE)&gt;0,VLOOKUP($C143,'YTD Scores'!$AN$2:$BC$201,G$2,FALSE),""),"")</f>
        <v/>
      </c>
      <c r="H143" s="94" t="str">
        <f>IF($C143&gt;0,IF(VLOOKUP($C143,'YTD Scores'!$AN$2:$BC$201,H$2,FALSE)&gt;0,VLOOKUP($C143,'YTD Scores'!$AN$2:$BC$201,H$2,FALSE),""),"")</f>
        <v/>
      </c>
      <c r="I143" s="94" t="str">
        <f>IF($C143&gt;0,IF(VLOOKUP($C143,'YTD Scores'!$AN$2:$BC$201,I$2,FALSE)&gt;0,VLOOKUP($C143,'YTD Scores'!$AN$2:$BC$201,I$2,FALSE),""),"")</f>
        <v/>
      </c>
      <c r="J143" s="94" t="str">
        <f>IF($C143&gt;0,IF(VLOOKUP($C143,'YTD Scores'!$AN$2:$BC$201,J$2,FALSE)&gt;0,VLOOKUP($C143,'YTD Scores'!$AN$2:$BC$201,J$2,FALSE),""),"")</f>
        <v/>
      </c>
      <c r="K143" s="94" t="str">
        <f>IF($C143&gt;0,IF(VLOOKUP($C143,'YTD Scores'!$AN$2:$BC$201,K$2,FALSE)&gt;0,VLOOKUP($C143,'YTD Scores'!$AN$2:$BC$201,K$2,FALSE),""),"")</f>
        <v/>
      </c>
      <c r="L143" s="94" t="str">
        <f>IF($C143&gt;0,IF(VLOOKUP($C143,'YTD Scores'!$AN$2:$BC$201,L$2,FALSE)&gt;0,VLOOKUP($C143,'YTD Scores'!$AN$2:$BC$201,L$2,FALSE),""),"")</f>
        <v/>
      </c>
      <c r="M143" s="94" t="str">
        <f>IF($C143&gt;0,IF(VLOOKUP($C143,'YTD Scores'!$AN$2:$BC$201,M$2,FALSE)&gt;0,VLOOKUP($C143,'YTD Scores'!$AN$2:$BC$201,M$2,FALSE),""),"")</f>
        <v/>
      </c>
      <c r="N143" s="94" t="str">
        <f>IF($C143&gt;0,IF(VLOOKUP($C143,'YTD Scores'!$AN$2:$BC$201,N$2,FALSE)&gt;0,VLOOKUP($C143,'YTD Scores'!$AN$2:$BC$201,N$2,FALSE),""),"")</f>
        <v/>
      </c>
      <c r="O143" s="94" t="str">
        <f>IF($C143&gt;0,IF(VLOOKUP($C143,'YTD Scores'!$AN$2:$BC$201,O$2,FALSE)&gt;0,VLOOKUP($C143,'YTD Scores'!$AN$2:$BC$201,O$2,FALSE),""),"")</f>
        <v/>
      </c>
      <c r="P143" s="94" t="str">
        <f>IF($C143&gt;0,IF(VLOOKUP($C143,'YTD Scores'!$AN$2:$BC$201,P$2,FALSE)&gt;0,VLOOKUP($C143,'YTD Scores'!$AN$2:$BC$201,P$2,FALSE),""),"")</f>
        <v/>
      </c>
      <c r="Q143" s="94" t="str">
        <f>IF($C143&gt;0,IF(VLOOKUP($C143,'YTD Scores'!$AN$2:$BC$201,Q$2,FALSE)&gt;0,VLOOKUP($C143,'YTD Scores'!$AN$2:$BC$201,Q$2,FALSE),""),"")</f>
        <v/>
      </c>
      <c r="R143" s="96" t="str">
        <f>IF($C143&gt;0,IF(VLOOKUP($C143,'YTD Scores'!$AN$2:$BD$201,R$2,FALSE)&gt;0,VLOOKUP($C143,'YTD Scores'!$AN$2:$BD$201,R$2,FALSE),""),"")</f>
        <v/>
      </c>
    </row>
    <row r="144" spans="1:18" ht="10.95" customHeight="1" x14ac:dyDescent="0.25">
      <c r="A144" s="1">
        <f t="shared" si="7"/>
        <v>141</v>
      </c>
      <c r="B144" s="32" t="str">
        <f t="shared" si="8"/>
        <v/>
      </c>
      <c r="C144" s="96">
        <f>IF(LARGE('YTD Scores'!AN$2:AN$201,A144)&gt;0.99,LARGE('YTD Scores'!AN$2:AN$201,A144),0)</f>
        <v>0</v>
      </c>
      <c r="F144" s="94" t="str">
        <f>IF($C144&gt;0,IF(VLOOKUP($C144,'YTD Scores'!$AN$2:$BC$201,F$2,FALSE)&gt;0,VLOOKUP($C144,'YTD Scores'!$AN$2:$BC$201,F$2,FALSE),""),"")</f>
        <v/>
      </c>
      <c r="G144" s="94" t="str">
        <f>IF($C144&gt;0,IF(VLOOKUP($C144,'YTD Scores'!$AN$2:$BC$201,G$2,FALSE)&gt;0,VLOOKUP($C144,'YTD Scores'!$AN$2:$BC$201,G$2,FALSE),""),"")</f>
        <v/>
      </c>
      <c r="H144" s="94" t="str">
        <f>IF($C144&gt;0,IF(VLOOKUP($C144,'YTD Scores'!$AN$2:$BC$201,H$2,FALSE)&gt;0,VLOOKUP($C144,'YTD Scores'!$AN$2:$BC$201,H$2,FALSE),""),"")</f>
        <v/>
      </c>
      <c r="I144" s="94" t="str">
        <f>IF($C144&gt;0,IF(VLOOKUP($C144,'YTD Scores'!$AN$2:$BC$201,I$2,FALSE)&gt;0,VLOOKUP($C144,'YTD Scores'!$AN$2:$BC$201,I$2,FALSE),""),"")</f>
        <v/>
      </c>
      <c r="J144" s="94" t="str">
        <f>IF($C144&gt;0,IF(VLOOKUP($C144,'YTD Scores'!$AN$2:$BC$201,J$2,FALSE)&gt;0,VLOOKUP($C144,'YTD Scores'!$AN$2:$BC$201,J$2,FALSE),""),"")</f>
        <v/>
      </c>
      <c r="K144" s="94" t="str">
        <f>IF($C144&gt;0,IF(VLOOKUP($C144,'YTD Scores'!$AN$2:$BC$201,K$2,FALSE)&gt;0,VLOOKUP($C144,'YTD Scores'!$AN$2:$BC$201,K$2,FALSE),""),"")</f>
        <v/>
      </c>
      <c r="L144" s="94" t="str">
        <f>IF($C144&gt;0,IF(VLOOKUP($C144,'YTD Scores'!$AN$2:$BC$201,L$2,FALSE)&gt;0,VLOOKUP($C144,'YTD Scores'!$AN$2:$BC$201,L$2,FALSE),""),"")</f>
        <v/>
      </c>
      <c r="M144" s="94" t="str">
        <f>IF($C144&gt;0,IF(VLOOKUP($C144,'YTD Scores'!$AN$2:$BC$201,M$2,FALSE)&gt;0,VLOOKUP($C144,'YTD Scores'!$AN$2:$BC$201,M$2,FALSE),""),"")</f>
        <v/>
      </c>
      <c r="N144" s="94" t="str">
        <f>IF($C144&gt;0,IF(VLOOKUP($C144,'YTD Scores'!$AN$2:$BC$201,N$2,FALSE)&gt;0,VLOOKUP($C144,'YTD Scores'!$AN$2:$BC$201,N$2,FALSE),""),"")</f>
        <v/>
      </c>
      <c r="O144" s="94" t="str">
        <f>IF($C144&gt;0,IF(VLOOKUP($C144,'YTD Scores'!$AN$2:$BC$201,O$2,FALSE)&gt;0,VLOOKUP($C144,'YTD Scores'!$AN$2:$BC$201,O$2,FALSE),""),"")</f>
        <v/>
      </c>
      <c r="P144" s="94" t="str">
        <f>IF($C144&gt;0,IF(VLOOKUP($C144,'YTD Scores'!$AN$2:$BC$201,P$2,FALSE)&gt;0,VLOOKUP($C144,'YTD Scores'!$AN$2:$BC$201,P$2,FALSE),""),"")</f>
        <v/>
      </c>
      <c r="Q144" s="94" t="str">
        <f>IF($C144&gt;0,IF(VLOOKUP($C144,'YTD Scores'!$AN$2:$BC$201,Q$2,FALSE)&gt;0,VLOOKUP($C144,'YTD Scores'!$AN$2:$BC$201,Q$2,FALSE),""),"")</f>
        <v/>
      </c>
      <c r="R144" s="96" t="str">
        <f>IF($C144&gt;0,IF(VLOOKUP($C144,'YTD Scores'!$AN$2:$BD$201,R$2,FALSE)&gt;0,VLOOKUP($C144,'YTD Scores'!$AN$2:$BD$201,R$2,FALSE),""),"")</f>
        <v/>
      </c>
    </row>
    <row r="145" spans="1:18" ht="10.95" customHeight="1" x14ac:dyDescent="0.25">
      <c r="A145" s="1">
        <f t="shared" si="7"/>
        <v>142</v>
      </c>
      <c r="B145" s="32" t="str">
        <f t="shared" si="8"/>
        <v/>
      </c>
      <c r="C145" s="96">
        <f>IF(LARGE('YTD Scores'!AN$2:AN$201,A145)&gt;0.99,LARGE('YTD Scores'!AN$2:AN$201,A145),0)</f>
        <v>0</v>
      </c>
      <c r="F145" s="94" t="str">
        <f>IF($C145&gt;0,IF(VLOOKUP($C145,'YTD Scores'!$AN$2:$BC$201,F$2,FALSE)&gt;0,VLOOKUP($C145,'YTD Scores'!$AN$2:$BC$201,F$2,FALSE),""),"")</f>
        <v/>
      </c>
      <c r="G145" s="94" t="str">
        <f>IF($C145&gt;0,IF(VLOOKUP($C145,'YTD Scores'!$AN$2:$BC$201,G$2,FALSE)&gt;0,VLOOKUP($C145,'YTD Scores'!$AN$2:$BC$201,G$2,FALSE),""),"")</f>
        <v/>
      </c>
      <c r="H145" s="94" t="str">
        <f>IF($C145&gt;0,IF(VLOOKUP($C145,'YTD Scores'!$AN$2:$BC$201,H$2,FALSE)&gt;0,VLOOKUP($C145,'YTD Scores'!$AN$2:$BC$201,H$2,FALSE),""),"")</f>
        <v/>
      </c>
      <c r="I145" s="94" t="str">
        <f>IF($C145&gt;0,IF(VLOOKUP($C145,'YTD Scores'!$AN$2:$BC$201,I$2,FALSE)&gt;0,VLOOKUP($C145,'YTD Scores'!$AN$2:$BC$201,I$2,FALSE),""),"")</f>
        <v/>
      </c>
      <c r="J145" s="94" t="str">
        <f>IF($C145&gt;0,IF(VLOOKUP($C145,'YTD Scores'!$AN$2:$BC$201,J$2,FALSE)&gt;0,VLOOKUP($C145,'YTD Scores'!$AN$2:$BC$201,J$2,FALSE),""),"")</f>
        <v/>
      </c>
      <c r="K145" s="94" t="str">
        <f>IF($C145&gt;0,IF(VLOOKUP($C145,'YTD Scores'!$AN$2:$BC$201,K$2,FALSE)&gt;0,VLOOKUP($C145,'YTD Scores'!$AN$2:$BC$201,K$2,FALSE),""),"")</f>
        <v/>
      </c>
      <c r="L145" s="94" t="str">
        <f>IF($C145&gt;0,IF(VLOOKUP($C145,'YTD Scores'!$AN$2:$BC$201,L$2,FALSE)&gt;0,VLOOKUP($C145,'YTD Scores'!$AN$2:$BC$201,L$2,FALSE),""),"")</f>
        <v/>
      </c>
      <c r="M145" s="94" t="str">
        <f>IF($C145&gt;0,IF(VLOOKUP($C145,'YTD Scores'!$AN$2:$BC$201,M$2,FALSE)&gt;0,VLOOKUP($C145,'YTD Scores'!$AN$2:$BC$201,M$2,FALSE),""),"")</f>
        <v/>
      </c>
      <c r="N145" s="94" t="str">
        <f>IF($C145&gt;0,IF(VLOOKUP($C145,'YTD Scores'!$AN$2:$BC$201,N$2,FALSE)&gt;0,VLOOKUP($C145,'YTD Scores'!$AN$2:$BC$201,N$2,FALSE),""),"")</f>
        <v/>
      </c>
      <c r="O145" s="94" t="str">
        <f>IF($C145&gt;0,IF(VLOOKUP($C145,'YTD Scores'!$AN$2:$BC$201,O$2,FALSE)&gt;0,VLOOKUP($C145,'YTD Scores'!$AN$2:$BC$201,O$2,FALSE),""),"")</f>
        <v/>
      </c>
      <c r="P145" s="94" t="str">
        <f>IF($C145&gt;0,IF(VLOOKUP($C145,'YTD Scores'!$AN$2:$BC$201,P$2,FALSE)&gt;0,VLOOKUP($C145,'YTD Scores'!$AN$2:$BC$201,P$2,FALSE),""),"")</f>
        <v/>
      </c>
      <c r="Q145" s="94" t="str">
        <f>IF($C145&gt;0,IF(VLOOKUP($C145,'YTD Scores'!$AN$2:$BC$201,Q$2,FALSE)&gt;0,VLOOKUP($C145,'YTD Scores'!$AN$2:$BC$201,Q$2,FALSE),""),"")</f>
        <v/>
      </c>
      <c r="R145" s="96" t="str">
        <f>IF($C145&gt;0,IF(VLOOKUP($C145,'YTD Scores'!$AN$2:$BD$201,R$2,FALSE)&gt;0,VLOOKUP($C145,'YTD Scores'!$AN$2:$BD$201,R$2,FALSE),""),"")</f>
        <v/>
      </c>
    </row>
    <row r="146" spans="1:18" ht="10.95" customHeight="1" x14ac:dyDescent="0.25">
      <c r="A146" s="1">
        <f t="shared" si="7"/>
        <v>143</v>
      </c>
      <c r="B146" s="32" t="str">
        <f t="shared" si="8"/>
        <v/>
      </c>
      <c r="C146" s="96">
        <f>IF(LARGE('YTD Scores'!AN$2:AN$201,A146)&gt;0.99,LARGE('YTD Scores'!AN$2:AN$201,A146),0)</f>
        <v>0</v>
      </c>
      <c r="F146" s="94" t="str">
        <f>IF($C146&gt;0,IF(VLOOKUP($C146,'YTD Scores'!$AN$2:$BC$201,F$2,FALSE)&gt;0,VLOOKUP($C146,'YTD Scores'!$AN$2:$BC$201,F$2,FALSE),""),"")</f>
        <v/>
      </c>
      <c r="G146" s="94" t="str">
        <f>IF($C146&gt;0,IF(VLOOKUP($C146,'YTD Scores'!$AN$2:$BC$201,G$2,FALSE)&gt;0,VLOOKUP($C146,'YTD Scores'!$AN$2:$BC$201,G$2,FALSE),""),"")</f>
        <v/>
      </c>
      <c r="H146" s="94" t="str">
        <f>IF($C146&gt;0,IF(VLOOKUP($C146,'YTD Scores'!$AN$2:$BC$201,H$2,FALSE)&gt;0,VLOOKUP($C146,'YTD Scores'!$AN$2:$BC$201,H$2,FALSE),""),"")</f>
        <v/>
      </c>
      <c r="I146" s="94" t="str">
        <f>IF($C146&gt;0,IF(VLOOKUP($C146,'YTD Scores'!$AN$2:$BC$201,I$2,FALSE)&gt;0,VLOOKUP($C146,'YTD Scores'!$AN$2:$BC$201,I$2,FALSE),""),"")</f>
        <v/>
      </c>
      <c r="J146" s="94" t="str">
        <f>IF($C146&gt;0,IF(VLOOKUP($C146,'YTD Scores'!$AN$2:$BC$201,J$2,FALSE)&gt;0,VLOOKUP($C146,'YTD Scores'!$AN$2:$BC$201,J$2,FALSE),""),"")</f>
        <v/>
      </c>
      <c r="K146" s="94" t="str">
        <f>IF($C146&gt;0,IF(VLOOKUP($C146,'YTD Scores'!$AN$2:$BC$201,K$2,FALSE)&gt;0,VLOOKUP($C146,'YTD Scores'!$AN$2:$BC$201,K$2,FALSE),""),"")</f>
        <v/>
      </c>
      <c r="L146" s="94" t="str">
        <f>IF($C146&gt;0,IF(VLOOKUP($C146,'YTD Scores'!$AN$2:$BC$201,L$2,FALSE)&gt;0,VLOOKUP($C146,'YTD Scores'!$AN$2:$BC$201,L$2,FALSE),""),"")</f>
        <v/>
      </c>
      <c r="M146" s="94" t="str">
        <f>IF($C146&gt;0,IF(VLOOKUP($C146,'YTD Scores'!$AN$2:$BC$201,M$2,FALSE)&gt;0,VLOOKUP($C146,'YTD Scores'!$AN$2:$BC$201,M$2,FALSE),""),"")</f>
        <v/>
      </c>
      <c r="N146" s="94" t="str">
        <f>IF($C146&gt;0,IF(VLOOKUP($C146,'YTD Scores'!$AN$2:$BC$201,N$2,FALSE)&gt;0,VLOOKUP($C146,'YTD Scores'!$AN$2:$BC$201,N$2,FALSE),""),"")</f>
        <v/>
      </c>
      <c r="O146" s="94" t="str">
        <f>IF($C146&gt;0,IF(VLOOKUP($C146,'YTD Scores'!$AN$2:$BC$201,O$2,FALSE)&gt;0,VLOOKUP($C146,'YTD Scores'!$AN$2:$BC$201,O$2,FALSE),""),"")</f>
        <v/>
      </c>
      <c r="P146" s="94" t="str">
        <f>IF($C146&gt;0,IF(VLOOKUP($C146,'YTD Scores'!$AN$2:$BC$201,P$2,FALSE)&gt;0,VLOOKUP($C146,'YTD Scores'!$AN$2:$BC$201,P$2,FALSE),""),"")</f>
        <v/>
      </c>
      <c r="Q146" s="94" t="str">
        <f>IF($C146&gt;0,IF(VLOOKUP($C146,'YTD Scores'!$AN$2:$BC$201,Q$2,FALSE)&gt;0,VLOOKUP($C146,'YTD Scores'!$AN$2:$BC$201,Q$2,FALSE),""),"")</f>
        <v/>
      </c>
      <c r="R146" s="96" t="str">
        <f>IF($C146&gt;0,IF(VLOOKUP($C146,'YTD Scores'!$AN$2:$BD$201,R$2,FALSE)&gt;0,VLOOKUP($C146,'YTD Scores'!$AN$2:$BD$201,R$2,FALSE),""),"")</f>
        <v/>
      </c>
    </row>
    <row r="147" spans="1:18" ht="10.95" customHeight="1" x14ac:dyDescent="0.25">
      <c r="A147" s="1">
        <f t="shared" si="7"/>
        <v>144</v>
      </c>
      <c r="B147" s="32" t="str">
        <f t="shared" si="8"/>
        <v/>
      </c>
      <c r="C147" s="96">
        <f>IF(LARGE('YTD Scores'!AN$2:AN$201,A147)&gt;0.99,LARGE('YTD Scores'!AN$2:AN$201,A147),0)</f>
        <v>0</v>
      </c>
      <c r="F147" s="94" t="str">
        <f>IF($C147&gt;0,IF(VLOOKUP($C147,'YTD Scores'!$AN$2:$BC$201,F$2,FALSE)&gt;0,VLOOKUP($C147,'YTD Scores'!$AN$2:$BC$201,F$2,FALSE),""),"")</f>
        <v/>
      </c>
      <c r="G147" s="94" t="str">
        <f>IF($C147&gt;0,IF(VLOOKUP($C147,'YTD Scores'!$AN$2:$BC$201,G$2,FALSE)&gt;0,VLOOKUP($C147,'YTD Scores'!$AN$2:$BC$201,G$2,FALSE),""),"")</f>
        <v/>
      </c>
      <c r="H147" s="94" t="str">
        <f>IF($C147&gt;0,IF(VLOOKUP($C147,'YTD Scores'!$AN$2:$BC$201,H$2,FALSE)&gt;0,VLOOKUP($C147,'YTD Scores'!$AN$2:$BC$201,H$2,FALSE),""),"")</f>
        <v/>
      </c>
      <c r="I147" s="94" t="str">
        <f>IF($C147&gt;0,IF(VLOOKUP($C147,'YTD Scores'!$AN$2:$BC$201,I$2,FALSE)&gt;0,VLOOKUP($C147,'YTD Scores'!$AN$2:$BC$201,I$2,FALSE),""),"")</f>
        <v/>
      </c>
      <c r="J147" s="94" t="str">
        <f>IF($C147&gt;0,IF(VLOOKUP($C147,'YTD Scores'!$AN$2:$BC$201,J$2,FALSE)&gt;0,VLOOKUP($C147,'YTD Scores'!$AN$2:$BC$201,J$2,FALSE),""),"")</f>
        <v/>
      </c>
      <c r="K147" s="94" t="str">
        <f>IF($C147&gt;0,IF(VLOOKUP($C147,'YTD Scores'!$AN$2:$BC$201,K$2,FALSE)&gt;0,VLOOKUP($C147,'YTD Scores'!$AN$2:$BC$201,K$2,FALSE),""),"")</f>
        <v/>
      </c>
      <c r="L147" s="94" t="str">
        <f>IF($C147&gt;0,IF(VLOOKUP($C147,'YTD Scores'!$AN$2:$BC$201,L$2,FALSE)&gt;0,VLOOKUP($C147,'YTD Scores'!$AN$2:$BC$201,L$2,FALSE),""),"")</f>
        <v/>
      </c>
      <c r="M147" s="94" t="str">
        <f>IF($C147&gt;0,IF(VLOOKUP($C147,'YTD Scores'!$AN$2:$BC$201,M$2,FALSE)&gt;0,VLOOKUP($C147,'YTD Scores'!$AN$2:$BC$201,M$2,FALSE),""),"")</f>
        <v/>
      </c>
      <c r="N147" s="94" t="str">
        <f>IF($C147&gt;0,IF(VLOOKUP($C147,'YTD Scores'!$AN$2:$BC$201,N$2,FALSE)&gt;0,VLOOKUP($C147,'YTD Scores'!$AN$2:$BC$201,N$2,FALSE),""),"")</f>
        <v/>
      </c>
      <c r="O147" s="94" t="str">
        <f>IF($C147&gt;0,IF(VLOOKUP($C147,'YTD Scores'!$AN$2:$BC$201,O$2,FALSE)&gt;0,VLOOKUP($C147,'YTD Scores'!$AN$2:$BC$201,O$2,FALSE),""),"")</f>
        <v/>
      </c>
      <c r="P147" s="94" t="str">
        <f>IF($C147&gt;0,IF(VLOOKUP($C147,'YTD Scores'!$AN$2:$BC$201,P$2,FALSE)&gt;0,VLOOKUP($C147,'YTD Scores'!$AN$2:$BC$201,P$2,FALSE),""),"")</f>
        <v/>
      </c>
      <c r="Q147" s="94" t="str">
        <f>IF($C147&gt;0,IF(VLOOKUP($C147,'YTD Scores'!$AN$2:$BC$201,Q$2,FALSE)&gt;0,VLOOKUP($C147,'YTD Scores'!$AN$2:$BC$201,Q$2,FALSE),""),"")</f>
        <v/>
      </c>
      <c r="R147" s="96" t="str">
        <f>IF($C147&gt;0,IF(VLOOKUP($C147,'YTD Scores'!$AN$2:$BD$201,R$2,FALSE)&gt;0,VLOOKUP($C147,'YTD Scores'!$AN$2:$BD$201,R$2,FALSE),""),"")</f>
        <v/>
      </c>
    </row>
    <row r="148" spans="1:18" ht="10.95" customHeight="1" x14ac:dyDescent="0.25">
      <c r="A148" s="1">
        <f t="shared" si="7"/>
        <v>145</v>
      </c>
      <c r="B148" s="32" t="str">
        <f t="shared" si="8"/>
        <v/>
      </c>
      <c r="C148" s="96">
        <f>IF(LARGE('YTD Scores'!AN$2:AN$201,A148)&gt;0.99,LARGE('YTD Scores'!AN$2:AN$201,A148),0)</f>
        <v>0</v>
      </c>
      <c r="F148" s="94" t="str">
        <f>IF($C148&gt;0,IF(VLOOKUP($C148,'YTD Scores'!$AN$2:$BC$201,F$2,FALSE)&gt;0,VLOOKUP($C148,'YTD Scores'!$AN$2:$BC$201,F$2,FALSE),""),"")</f>
        <v/>
      </c>
      <c r="G148" s="94" t="str">
        <f>IF($C148&gt;0,IF(VLOOKUP($C148,'YTD Scores'!$AN$2:$BC$201,G$2,FALSE)&gt;0,VLOOKUP($C148,'YTD Scores'!$AN$2:$BC$201,G$2,FALSE),""),"")</f>
        <v/>
      </c>
      <c r="H148" s="94" t="str">
        <f>IF($C148&gt;0,IF(VLOOKUP($C148,'YTD Scores'!$AN$2:$BC$201,H$2,FALSE)&gt;0,VLOOKUP($C148,'YTD Scores'!$AN$2:$BC$201,H$2,FALSE),""),"")</f>
        <v/>
      </c>
      <c r="I148" s="94" t="str">
        <f>IF($C148&gt;0,IF(VLOOKUP($C148,'YTD Scores'!$AN$2:$BC$201,I$2,FALSE)&gt;0,VLOOKUP($C148,'YTD Scores'!$AN$2:$BC$201,I$2,FALSE),""),"")</f>
        <v/>
      </c>
      <c r="J148" s="94" t="str">
        <f>IF($C148&gt;0,IF(VLOOKUP($C148,'YTD Scores'!$AN$2:$BC$201,J$2,FALSE)&gt;0,VLOOKUP($C148,'YTD Scores'!$AN$2:$BC$201,J$2,FALSE),""),"")</f>
        <v/>
      </c>
      <c r="K148" s="94" t="str">
        <f>IF($C148&gt;0,IF(VLOOKUP($C148,'YTD Scores'!$AN$2:$BC$201,K$2,FALSE)&gt;0,VLOOKUP($C148,'YTD Scores'!$AN$2:$BC$201,K$2,FALSE),""),"")</f>
        <v/>
      </c>
      <c r="L148" s="94" t="str">
        <f>IF($C148&gt;0,IF(VLOOKUP($C148,'YTD Scores'!$AN$2:$BC$201,L$2,FALSE)&gt;0,VLOOKUP($C148,'YTD Scores'!$AN$2:$BC$201,L$2,FALSE),""),"")</f>
        <v/>
      </c>
      <c r="M148" s="94" t="str">
        <f>IF($C148&gt;0,IF(VLOOKUP($C148,'YTD Scores'!$AN$2:$BC$201,M$2,FALSE)&gt;0,VLOOKUP($C148,'YTD Scores'!$AN$2:$BC$201,M$2,FALSE),""),"")</f>
        <v/>
      </c>
      <c r="N148" s="94" t="str">
        <f>IF($C148&gt;0,IF(VLOOKUP($C148,'YTD Scores'!$AN$2:$BC$201,N$2,FALSE)&gt;0,VLOOKUP($C148,'YTD Scores'!$AN$2:$BC$201,N$2,FALSE),""),"")</f>
        <v/>
      </c>
      <c r="O148" s="94" t="str">
        <f>IF($C148&gt;0,IF(VLOOKUP($C148,'YTD Scores'!$AN$2:$BC$201,O$2,FALSE)&gt;0,VLOOKUP($C148,'YTD Scores'!$AN$2:$BC$201,O$2,FALSE),""),"")</f>
        <v/>
      </c>
      <c r="P148" s="94" t="str">
        <f>IF($C148&gt;0,IF(VLOOKUP($C148,'YTD Scores'!$AN$2:$BC$201,P$2,FALSE)&gt;0,VLOOKUP($C148,'YTD Scores'!$AN$2:$BC$201,P$2,FALSE),""),"")</f>
        <v/>
      </c>
      <c r="Q148" s="94" t="str">
        <f>IF($C148&gt;0,IF(VLOOKUP($C148,'YTD Scores'!$AN$2:$BC$201,Q$2,FALSE)&gt;0,VLOOKUP($C148,'YTD Scores'!$AN$2:$BC$201,Q$2,FALSE),""),"")</f>
        <v/>
      </c>
      <c r="R148" s="96" t="str">
        <f>IF($C148&gt;0,IF(VLOOKUP($C148,'YTD Scores'!$AN$2:$BD$201,R$2,FALSE)&gt;0,VLOOKUP($C148,'YTD Scores'!$AN$2:$BD$201,R$2,FALSE),""),"")</f>
        <v/>
      </c>
    </row>
    <row r="149" spans="1:18" ht="10.95" customHeight="1" x14ac:dyDescent="0.25">
      <c r="A149" s="1">
        <f t="shared" si="7"/>
        <v>146</v>
      </c>
      <c r="B149" s="32" t="str">
        <f t="shared" si="8"/>
        <v/>
      </c>
      <c r="C149" s="96">
        <f>IF(LARGE('YTD Scores'!AN$2:AN$201,A149)&gt;0.99,LARGE('YTD Scores'!AN$2:AN$201,A149),0)</f>
        <v>0</v>
      </c>
      <c r="F149" s="94" t="str">
        <f>IF($C149&gt;0,IF(VLOOKUP($C149,'YTD Scores'!$AN$2:$BC$201,F$2,FALSE)&gt;0,VLOOKUP($C149,'YTD Scores'!$AN$2:$BC$201,F$2,FALSE),""),"")</f>
        <v/>
      </c>
      <c r="G149" s="94" t="str">
        <f>IF($C149&gt;0,IF(VLOOKUP($C149,'YTD Scores'!$AN$2:$BC$201,G$2,FALSE)&gt;0,VLOOKUP($C149,'YTD Scores'!$AN$2:$BC$201,G$2,FALSE),""),"")</f>
        <v/>
      </c>
      <c r="H149" s="94" t="str">
        <f>IF($C149&gt;0,IF(VLOOKUP($C149,'YTD Scores'!$AN$2:$BC$201,H$2,FALSE)&gt;0,VLOOKUP($C149,'YTD Scores'!$AN$2:$BC$201,H$2,FALSE),""),"")</f>
        <v/>
      </c>
      <c r="I149" s="94" t="str">
        <f>IF($C149&gt;0,IF(VLOOKUP($C149,'YTD Scores'!$AN$2:$BC$201,I$2,FALSE)&gt;0,VLOOKUP($C149,'YTD Scores'!$AN$2:$BC$201,I$2,FALSE),""),"")</f>
        <v/>
      </c>
      <c r="J149" s="94" t="str">
        <f>IF($C149&gt;0,IF(VLOOKUP($C149,'YTD Scores'!$AN$2:$BC$201,J$2,FALSE)&gt;0,VLOOKUP($C149,'YTD Scores'!$AN$2:$BC$201,J$2,FALSE),""),"")</f>
        <v/>
      </c>
      <c r="K149" s="94" t="str">
        <f>IF($C149&gt;0,IF(VLOOKUP($C149,'YTD Scores'!$AN$2:$BC$201,K$2,FALSE)&gt;0,VLOOKUP($C149,'YTD Scores'!$AN$2:$BC$201,K$2,FALSE),""),"")</f>
        <v/>
      </c>
      <c r="L149" s="94" t="str">
        <f>IF($C149&gt;0,IF(VLOOKUP($C149,'YTD Scores'!$AN$2:$BC$201,L$2,FALSE)&gt;0,VLOOKUP($C149,'YTD Scores'!$AN$2:$BC$201,L$2,FALSE),""),"")</f>
        <v/>
      </c>
      <c r="M149" s="94" t="str">
        <f>IF($C149&gt;0,IF(VLOOKUP($C149,'YTD Scores'!$AN$2:$BC$201,M$2,FALSE)&gt;0,VLOOKUP($C149,'YTD Scores'!$AN$2:$BC$201,M$2,FALSE),""),"")</f>
        <v/>
      </c>
      <c r="N149" s="94" t="str">
        <f>IF($C149&gt;0,IF(VLOOKUP($C149,'YTD Scores'!$AN$2:$BC$201,N$2,FALSE)&gt;0,VLOOKUP($C149,'YTD Scores'!$AN$2:$BC$201,N$2,FALSE),""),"")</f>
        <v/>
      </c>
      <c r="O149" s="94" t="str">
        <f>IF($C149&gt;0,IF(VLOOKUP($C149,'YTD Scores'!$AN$2:$BC$201,O$2,FALSE)&gt;0,VLOOKUP($C149,'YTD Scores'!$AN$2:$BC$201,O$2,FALSE),""),"")</f>
        <v/>
      </c>
      <c r="P149" s="94" t="str">
        <f>IF($C149&gt;0,IF(VLOOKUP($C149,'YTD Scores'!$AN$2:$BC$201,P$2,FALSE)&gt;0,VLOOKUP($C149,'YTD Scores'!$AN$2:$BC$201,P$2,FALSE),""),"")</f>
        <v/>
      </c>
      <c r="Q149" s="94" t="str">
        <f>IF($C149&gt;0,IF(VLOOKUP($C149,'YTD Scores'!$AN$2:$BC$201,Q$2,FALSE)&gt;0,VLOOKUP($C149,'YTD Scores'!$AN$2:$BC$201,Q$2,FALSE),""),"")</f>
        <v/>
      </c>
      <c r="R149" s="96" t="str">
        <f>IF($C149&gt;0,IF(VLOOKUP($C149,'YTD Scores'!$AN$2:$BD$201,R$2,FALSE)&gt;0,VLOOKUP($C149,'YTD Scores'!$AN$2:$BD$201,R$2,FALSE),""),"")</f>
        <v/>
      </c>
    </row>
    <row r="150" spans="1:18" ht="10.95" customHeight="1" x14ac:dyDescent="0.25">
      <c r="A150" s="1">
        <f t="shared" si="7"/>
        <v>147</v>
      </c>
      <c r="B150" s="32" t="str">
        <f t="shared" si="8"/>
        <v/>
      </c>
      <c r="C150" s="96">
        <f>IF(LARGE('YTD Scores'!AN$2:AN$201,A150)&gt;0.99,LARGE('YTD Scores'!AN$2:AN$201,A150),0)</f>
        <v>0</v>
      </c>
      <c r="F150" s="94" t="str">
        <f>IF($C150&gt;0,IF(VLOOKUP($C150,'YTD Scores'!$AN$2:$BC$201,F$2,FALSE)&gt;0,VLOOKUP($C150,'YTD Scores'!$AN$2:$BC$201,F$2,FALSE),""),"")</f>
        <v/>
      </c>
      <c r="G150" s="94" t="str">
        <f>IF($C150&gt;0,IF(VLOOKUP($C150,'YTD Scores'!$AN$2:$BC$201,G$2,FALSE)&gt;0,VLOOKUP($C150,'YTD Scores'!$AN$2:$BC$201,G$2,FALSE),""),"")</f>
        <v/>
      </c>
      <c r="H150" s="94" t="str">
        <f>IF($C150&gt;0,IF(VLOOKUP($C150,'YTD Scores'!$AN$2:$BC$201,H$2,FALSE)&gt;0,VLOOKUP($C150,'YTD Scores'!$AN$2:$BC$201,H$2,FALSE),""),"")</f>
        <v/>
      </c>
      <c r="I150" s="94" t="str">
        <f>IF($C150&gt;0,IF(VLOOKUP($C150,'YTD Scores'!$AN$2:$BC$201,I$2,FALSE)&gt;0,VLOOKUP($C150,'YTD Scores'!$AN$2:$BC$201,I$2,FALSE),""),"")</f>
        <v/>
      </c>
      <c r="J150" s="94" t="str">
        <f>IF($C150&gt;0,IF(VLOOKUP($C150,'YTD Scores'!$AN$2:$BC$201,J$2,FALSE)&gt;0,VLOOKUP($C150,'YTD Scores'!$AN$2:$BC$201,J$2,FALSE),""),"")</f>
        <v/>
      </c>
      <c r="K150" s="94" t="str">
        <f>IF($C150&gt;0,IF(VLOOKUP($C150,'YTD Scores'!$AN$2:$BC$201,K$2,FALSE)&gt;0,VLOOKUP($C150,'YTD Scores'!$AN$2:$BC$201,K$2,FALSE),""),"")</f>
        <v/>
      </c>
      <c r="L150" s="94" t="str">
        <f>IF($C150&gt;0,IF(VLOOKUP($C150,'YTD Scores'!$AN$2:$BC$201,L$2,FALSE)&gt;0,VLOOKUP($C150,'YTD Scores'!$AN$2:$BC$201,L$2,FALSE),""),"")</f>
        <v/>
      </c>
      <c r="M150" s="94" t="str">
        <f>IF($C150&gt;0,IF(VLOOKUP($C150,'YTD Scores'!$AN$2:$BC$201,M$2,FALSE)&gt;0,VLOOKUP($C150,'YTD Scores'!$AN$2:$BC$201,M$2,FALSE),""),"")</f>
        <v/>
      </c>
      <c r="N150" s="94" t="str">
        <f>IF($C150&gt;0,IF(VLOOKUP($C150,'YTD Scores'!$AN$2:$BC$201,N$2,FALSE)&gt;0,VLOOKUP($C150,'YTD Scores'!$AN$2:$BC$201,N$2,FALSE),""),"")</f>
        <v/>
      </c>
      <c r="O150" s="94" t="str">
        <f>IF($C150&gt;0,IF(VLOOKUP($C150,'YTD Scores'!$AN$2:$BC$201,O$2,FALSE)&gt;0,VLOOKUP($C150,'YTD Scores'!$AN$2:$BC$201,O$2,FALSE),""),"")</f>
        <v/>
      </c>
      <c r="P150" s="94" t="str">
        <f>IF($C150&gt;0,IF(VLOOKUP($C150,'YTD Scores'!$AN$2:$BC$201,P$2,FALSE)&gt;0,VLOOKUP($C150,'YTD Scores'!$AN$2:$BC$201,P$2,FALSE),""),"")</f>
        <v/>
      </c>
      <c r="Q150" s="94" t="str">
        <f>IF($C150&gt;0,IF(VLOOKUP($C150,'YTD Scores'!$AN$2:$BC$201,Q$2,FALSE)&gt;0,VLOOKUP($C150,'YTD Scores'!$AN$2:$BC$201,Q$2,FALSE),""),"")</f>
        <v/>
      </c>
      <c r="R150" s="96" t="str">
        <f>IF($C150&gt;0,IF(VLOOKUP($C150,'YTD Scores'!$AN$2:$BD$201,R$2,FALSE)&gt;0,VLOOKUP($C150,'YTD Scores'!$AN$2:$BD$201,R$2,FALSE),""),"")</f>
        <v/>
      </c>
    </row>
    <row r="151" spans="1:18" ht="10.95" customHeight="1" x14ac:dyDescent="0.25">
      <c r="A151" s="1">
        <f t="shared" si="7"/>
        <v>148</v>
      </c>
      <c r="B151" s="32" t="str">
        <f t="shared" si="8"/>
        <v/>
      </c>
      <c r="C151" s="96">
        <f>IF(LARGE('YTD Scores'!AN$2:AN$201,A151)&gt;0.99,LARGE('YTD Scores'!AN$2:AN$201,A151),0)</f>
        <v>0</v>
      </c>
      <c r="F151" s="94" t="str">
        <f>IF($C151&gt;0,IF(VLOOKUP($C151,'YTD Scores'!$AN$2:$BC$201,F$2,FALSE)&gt;0,VLOOKUP($C151,'YTD Scores'!$AN$2:$BC$201,F$2,FALSE),""),"")</f>
        <v/>
      </c>
      <c r="G151" s="94" t="str">
        <f>IF($C151&gt;0,IF(VLOOKUP($C151,'YTD Scores'!$AN$2:$BC$201,G$2,FALSE)&gt;0,VLOOKUP($C151,'YTD Scores'!$AN$2:$BC$201,G$2,FALSE),""),"")</f>
        <v/>
      </c>
      <c r="H151" s="94" t="str">
        <f>IF($C151&gt;0,IF(VLOOKUP($C151,'YTD Scores'!$AN$2:$BC$201,H$2,FALSE)&gt;0,VLOOKUP($C151,'YTD Scores'!$AN$2:$BC$201,H$2,FALSE),""),"")</f>
        <v/>
      </c>
      <c r="I151" s="94" t="str">
        <f>IF($C151&gt;0,IF(VLOOKUP($C151,'YTD Scores'!$AN$2:$BC$201,I$2,FALSE)&gt;0,VLOOKUP($C151,'YTD Scores'!$AN$2:$BC$201,I$2,FALSE),""),"")</f>
        <v/>
      </c>
      <c r="J151" s="94" t="str">
        <f>IF($C151&gt;0,IF(VLOOKUP($C151,'YTD Scores'!$AN$2:$BC$201,J$2,FALSE)&gt;0,VLOOKUP($C151,'YTD Scores'!$AN$2:$BC$201,J$2,FALSE),""),"")</f>
        <v/>
      </c>
      <c r="K151" s="94" t="str">
        <f>IF($C151&gt;0,IF(VLOOKUP($C151,'YTD Scores'!$AN$2:$BC$201,K$2,FALSE)&gt;0,VLOOKUP($C151,'YTD Scores'!$AN$2:$BC$201,K$2,FALSE),""),"")</f>
        <v/>
      </c>
      <c r="L151" s="94" t="str">
        <f>IF($C151&gt;0,IF(VLOOKUP($C151,'YTD Scores'!$AN$2:$BC$201,L$2,FALSE)&gt;0,VLOOKUP($C151,'YTD Scores'!$AN$2:$BC$201,L$2,FALSE),""),"")</f>
        <v/>
      </c>
      <c r="M151" s="94" t="str">
        <f>IF($C151&gt;0,IF(VLOOKUP($C151,'YTD Scores'!$AN$2:$BC$201,M$2,FALSE)&gt;0,VLOOKUP($C151,'YTD Scores'!$AN$2:$BC$201,M$2,FALSE),""),"")</f>
        <v/>
      </c>
      <c r="N151" s="94" t="str">
        <f>IF($C151&gt;0,IF(VLOOKUP($C151,'YTD Scores'!$AN$2:$BC$201,N$2,FALSE)&gt;0,VLOOKUP($C151,'YTD Scores'!$AN$2:$BC$201,N$2,FALSE),""),"")</f>
        <v/>
      </c>
      <c r="O151" s="94" t="str">
        <f>IF($C151&gt;0,IF(VLOOKUP($C151,'YTD Scores'!$AN$2:$BC$201,O$2,FALSE)&gt;0,VLOOKUP($C151,'YTD Scores'!$AN$2:$BC$201,O$2,FALSE),""),"")</f>
        <v/>
      </c>
      <c r="P151" s="94" t="str">
        <f>IF($C151&gt;0,IF(VLOOKUP($C151,'YTD Scores'!$AN$2:$BC$201,P$2,FALSE)&gt;0,VLOOKUP($C151,'YTD Scores'!$AN$2:$BC$201,P$2,FALSE),""),"")</f>
        <v/>
      </c>
      <c r="Q151" s="94" t="str">
        <f>IF($C151&gt;0,IF(VLOOKUP($C151,'YTD Scores'!$AN$2:$BC$201,Q$2,FALSE)&gt;0,VLOOKUP($C151,'YTD Scores'!$AN$2:$BC$201,Q$2,FALSE),""),"")</f>
        <v/>
      </c>
      <c r="R151" s="96" t="str">
        <f>IF($C151&gt;0,IF(VLOOKUP($C151,'YTD Scores'!$AN$2:$BD$201,R$2,FALSE)&gt;0,VLOOKUP($C151,'YTD Scores'!$AN$2:$BD$201,R$2,FALSE),""),"")</f>
        <v/>
      </c>
    </row>
    <row r="152" spans="1:18" ht="10.95" customHeight="1" x14ac:dyDescent="0.25">
      <c r="A152" s="1">
        <f t="shared" si="7"/>
        <v>149</v>
      </c>
      <c r="B152" s="32" t="str">
        <f t="shared" si="8"/>
        <v/>
      </c>
      <c r="C152" s="96">
        <f>IF(LARGE('YTD Scores'!AN$2:AN$201,A152)&gt;0.99,LARGE('YTD Scores'!AN$2:AN$201,A152),0)</f>
        <v>0</v>
      </c>
      <c r="F152" s="94" t="str">
        <f>IF($C152&gt;0,IF(VLOOKUP($C152,'YTD Scores'!$AN$2:$BC$201,F$2,FALSE)&gt;0,VLOOKUP($C152,'YTD Scores'!$AN$2:$BC$201,F$2,FALSE),""),"")</f>
        <v/>
      </c>
      <c r="G152" s="94" t="str">
        <f>IF($C152&gt;0,IF(VLOOKUP($C152,'YTD Scores'!$AN$2:$BC$201,G$2,FALSE)&gt;0,VLOOKUP($C152,'YTD Scores'!$AN$2:$BC$201,G$2,FALSE),""),"")</f>
        <v/>
      </c>
      <c r="H152" s="94" t="str">
        <f>IF($C152&gt;0,IF(VLOOKUP($C152,'YTD Scores'!$AN$2:$BC$201,H$2,FALSE)&gt;0,VLOOKUP($C152,'YTD Scores'!$AN$2:$BC$201,H$2,FALSE),""),"")</f>
        <v/>
      </c>
      <c r="I152" s="94" t="str">
        <f>IF($C152&gt;0,IF(VLOOKUP($C152,'YTD Scores'!$AN$2:$BC$201,I$2,FALSE)&gt;0,VLOOKUP($C152,'YTD Scores'!$AN$2:$BC$201,I$2,FALSE),""),"")</f>
        <v/>
      </c>
      <c r="J152" s="94" t="str">
        <f>IF($C152&gt;0,IF(VLOOKUP($C152,'YTD Scores'!$AN$2:$BC$201,J$2,FALSE)&gt;0,VLOOKUP($C152,'YTD Scores'!$AN$2:$BC$201,J$2,FALSE),""),"")</f>
        <v/>
      </c>
      <c r="K152" s="94" t="str">
        <f>IF($C152&gt;0,IF(VLOOKUP($C152,'YTD Scores'!$AN$2:$BC$201,K$2,FALSE)&gt;0,VLOOKUP($C152,'YTD Scores'!$AN$2:$BC$201,K$2,FALSE),""),"")</f>
        <v/>
      </c>
      <c r="L152" s="94" t="str">
        <f>IF($C152&gt;0,IF(VLOOKUP($C152,'YTD Scores'!$AN$2:$BC$201,L$2,FALSE)&gt;0,VLOOKUP($C152,'YTD Scores'!$AN$2:$BC$201,L$2,FALSE),""),"")</f>
        <v/>
      </c>
      <c r="M152" s="94" t="str">
        <f>IF($C152&gt;0,IF(VLOOKUP($C152,'YTD Scores'!$AN$2:$BC$201,M$2,FALSE)&gt;0,VLOOKUP($C152,'YTD Scores'!$AN$2:$BC$201,M$2,FALSE),""),"")</f>
        <v/>
      </c>
      <c r="N152" s="94" t="str">
        <f>IF($C152&gt;0,IF(VLOOKUP($C152,'YTD Scores'!$AN$2:$BC$201,N$2,FALSE)&gt;0,VLOOKUP($C152,'YTD Scores'!$AN$2:$BC$201,N$2,FALSE),""),"")</f>
        <v/>
      </c>
      <c r="O152" s="94" t="str">
        <f>IF($C152&gt;0,IF(VLOOKUP($C152,'YTD Scores'!$AN$2:$BC$201,O$2,FALSE)&gt;0,VLOOKUP($C152,'YTD Scores'!$AN$2:$BC$201,O$2,FALSE),""),"")</f>
        <v/>
      </c>
      <c r="P152" s="94" t="str">
        <f>IF($C152&gt;0,IF(VLOOKUP($C152,'YTD Scores'!$AN$2:$BC$201,P$2,FALSE)&gt;0,VLOOKUP($C152,'YTD Scores'!$AN$2:$BC$201,P$2,FALSE),""),"")</f>
        <v/>
      </c>
      <c r="Q152" s="94" t="str">
        <f>IF($C152&gt;0,IF(VLOOKUP($C152,'YTD Scores'!$AN$2:$BC$201,Q$2,FALSE)&gt;0,VLOOKUP($C152,'YTD Scores'!$AN$2:$BC$201,Q$2,FALSE),""),"")</f>
        <v/>
      </c>
      <c r="R152" s="96" t="str">
        <f>IF($C152&gt;0,IF(VLOOKUP($C152,'YTD Scores'!$AN$2:$BD$201,R$2,FALSE)&gt;0,VLOOKUP($C152,'YTD Scores'!$AN$2:$BD$201,R$2,FALSE),""),"")</f>
        <v/>
      </c>
    </row>
    <row r="153" spans="1:18" ht="10.95" customHeight="1" x14ac:dyDescent="0.25">
      <c r="A153" s="1">
        <f t="shared" si="7"/>
        <v>150</v>
      </c>
      <c r="B153" s="32" t="str">
        <f t="shared" si="8"/>
        <v/>
      </c>
      <c r="C153" s="96">
        <f>IF(LARGE('YTD Scores'!AN$2:AN$201,A153)&gt;0.99,LARGE('YTD Scores'!AN$2:AN$201,A153),0)</f>
        <v>0</v>
      </c>
      <c r="F153" s="94" t="str">
        <f>IF($C153&gt;0,IF(VLOOKUP($C153,'YTD Scores'!$AN$2:$BC$201,F$2,FALSE)&gt;0,VLOOKUP($C153,'YTD Scores'!$AN$2:$BC$201,F$2,FALSE),""),"")</f>
        <v/>
      </c>
      <c r="G153" s="94" t="str">
        <f>IF($C153&gt;0,IF(VLOOKUP($C153,'YTD Scores'!$AN$2:$BC$201,G$2,FALSE)&gt;0,VLOOKUP($C153,'YTD Scores'!$AN$2:$BC$201,G$2,FALSE),""),"")</f>
        <v/>
      </c>
      <c r="H153" s="94" t="str">
        <f>IF($C153&gt;0,IF(VLOOKUP($C153,'YTD Scores'!$AN$2:$BC$201,H$2,FALSE)&gt;0,VLOOKUP($C153,'YTD Scores'!$AN$2:$BC$201,H$2,FALSE),""),"")</f>
        <v/>
      </c>
      <c r="I153" s="94" t="str">
        <f>IF($C153&gt;0,IF(VLOOKUP($C153,'YTD Scores'!$AN$2:$BC$201,I$2,FALSE)&gt;0,VLOOKUP($C153,'YTD Scores'!$AN$2:$BC$201,I$2,FALSE),""),"")</f>
        <v/>
      </c>
      <c r="J153" s="94" t="str">
        <f>IF($C153&gt;0,IF(VLOOKUP($C153,'YTD Scores'!$AN$2:$BC$201,J$2,FALSE)&gt;0,VLOOKUP($C153,'YTD Scores'!$AN$2:$BC$201,J$2,FALSE),""),"")</f>
        <v/>
      </c>
      <c r="K153" s="94" t="str">
        <f>IF($C153&gt;0,IF(VLOOKUP($C153,'YTD Scores'!$AN$2:$BC$201,K$2,FALSE)&gt;0,VLOOKUP($C153,'YTD Scores'!$AN$2:$BC$201,K$2,FALSE),""),"")</f>
        <v/>
      </c>
      <c r="L153" s="94" t="str">
        <f>IF($C153&gt;0,IF(VLOOKUP($C153,'YTD Scores'!$AN$2:$BC$201,L$2,FALSE)&gt;0,VLOOKUP($C153,'YTD Scores'!$AN$2:$BC$201,L$2,FALSE),""),"")</f>
        <v/>
      </c>
      <c r="M153" s="94" t="str">
        <f>IF($C153&gt;0,IF(VLOOKUP($C153,'YTD Scores'!$AN$2:$BC$201,M$2,FALSE)&gt;0,VLOOKUP($C153,'YTD Scores'!$AN$2:$BC$201,M$2,FALSE),""),"")</f>
        <v/>
      </c>
      <c r="N153" s="94" t="str">
        <f>IF($C153&gt;0,IF(VLOOKUP($C153,'YTD Scores'!$AN$2:$BC$201,N$2,FALSE)&gt;0,VLOOKUP($C153,'YTD Scores'!$AN$2:$BC$201,N$2,FALSE),""),"")</f>
        <v/>
      </c>
      <c r="O153" s="94" t="str">
        <f>IF($C153&gt;0,IF(VLOOKUP($C153,'YTD Scores'!$AN$2:$BC$201,O$2,FALSE)&gt;0,VLOOKUP($C153,'YTD Scores'!$AN$2:$BC$201,O$2,FALSE),""),"")</f>
        <v/>
      </c>
      <c r="P153" s="94" t="str">
        <f>IF($C153&gt;0,IF(VLOOKUP($C153,'YTD Scores'!$AN$2:$BC$201,P$2,FALSE)&gt;0,VLOOKUP($C153,'YTD Scores'!$AN$2:$BC$201,P$2,FALSE),""),"")</f>
        <v/>
      </c>
      <c r="Q153" s="94" t="str">
        <f>IF($C153&gt;0,IF(VLOOKUP($C153,'YTD Scores'!$AN$2:$BC$201,Q$2,FALSE)&gt;0,VLOOKUP($C153,'YTD Scores'!$AN$2:$BC$201,Q$2,FALSE),""),"")</f>
        <v/>
      </c>
      <c r="R153" s="96" t="str">
        <f>IF($C153&gt;0,IF(VLOOKUP($C153,'YTD Scores'!$AN$2:$BD$201,R$2,FALSE)&gt;0,VLOOKUP($C153,'YTD Scores'!$AN$2:$BD$201,R$2,FALSE),""),"")</f>
        <v/>
      </c>
    </row>
    <row r="154" spans="1:18" ht="10.95" customHeight="1" x14ac:dyDescent="0.25">
      <c r="A154" s="1">
        <f t="shared" si="7"/>
        <v>151</v>
      </c>
      <c r="B154" s="32" t="str">
        <f t="shared" si="8"/>
        <v/>
      </c>
      <c r="C154" s="96">
        <f>IF(LARGE('YTD Scores'!AN$2:AN$201,A154)&gt;0.99,LARGE('YTD Scores'!AN$2:AN$201,A154),0)</f>
        <v>0</v>
      </c>
      <c r="F154" s="94" t="str">
        <f>IF($C154&gt;0,IF(VLOOKUP($C154,'YTD Scores'!$AN$2:$BC$201,F$2,FALSE)&gt;0,VLOOKUP($C154,'YTD Scores'!$AN$2:$BC$201,F$2,FALSE),""),"")</f>
        <v/>
      </c>
      <c r="G154" s="94" t="str">
        <f>IF($C154&gt;0,IF(VLOOKUP($C154,'YTD Scores'!$AN$2:$BC$201,G$2,FALSE)&gt;0,VLOOKUP($C154,'YTD Scores'!$AN$2:$BC$201,G$2,FALSE),""),"")</f>
        <v/>
      </c>
      <c r="H154" s="94" t="str">
        <f>IF($C154&gt;0,IF(VLOOKUP($C154,'YTD Scores'!$AN$2:$BC$201,H$2,FALSE)&gt;0,VLOOKUP($C154,'YTD Scores'!$AN$2:$BC$201,H$2,FALSE),""),"")</f>
        <v/>
      </c>
      <c r="I154" s="94" t="str">
        <f>IF($C154&gt;0,IF(VLOOKUP($C154,'YTD Scores'!$AN$2:$BC$201,I$2,FALSE)&gt;0,VLOOKUP($C154,'YTD Scores'!$AN$2:$BC$201,I$2,FALSE),""),"")</f>
        <v/>
      </c>
      <c r="J154" s="94" t="str">
        <f>IF($C154&gt;0,IF(VLOOKUP($C154,'YTD Scores'!$AN$2:$BC$201,J$2,FALSE)&gt;0,VLOOKUP($C154,'YTD Scores'!$AN$2:$BC$201,J$2,FALSE),""),"")</f>
        <v/>
      </c>
      <c r="K154" s="94" t="str">
        <f>IF($C154&gt;0,IF(VLOOKUP($C154,'YTD Scores'!$AN$2:$BC$201,K$2,FALSE)&gt;0,VLOOKUP($C154,'YTD Scores'!$AN$2:$BC$201,K$2,FALSE),""),"")</f>
        <v/>
      </c>
      <c r="L154" s="94" t="str">
        <f>IF($C154&gt;0,IF(VLOOKUP($C154,'YTD Scores'!$AN$2:$BC$201,L$2,FALSE)&gt;0,VLOOKUP($C154,'YTD Scores'!$AN$2:$BC$201,L$2,FALSE),""),"")</f>
        <v/>
      </c>
      <c r="M154" s="94" t="str">
        <f>IF($C154&gt;0,IF(VLOOKUP($C154,'YTD Scores'!$AN$2:$BC$201,M$2,FALSE)&gt;0,VLOOKUP($C154,'YTD Scores'!$AN$2:$BC$201,M$2,FALSE),""),"")</f>
        <v/>
      </c>
      <c r="N154" s="94" t="str">
        <f>IF($C154&gt;0,IF(VLOOKUP($C154,'YTD Scores'!$AN$2:$BC$201,N$2,FALSE)&gt;0,VLOOKUP($C154,'YTD Scores'!$AN$2:$BC$201,N$2,FALSE),""),"")</f>
        <v/>
      </c>
      <c r="O154" s="94" t="str">
        <f>IF($C154&gt;0,IF(VLOOKUP($C154,'YTD Scores'!$AN$2:$BC$201,O$2,FALSE)&gt;0,VLOOKUP($C154,'YTD Scores'!$AN$2:$BC$201,O$2,FALSE),""),"")</f>
        <v/>
      </c>
      <c r="P154" s="94" t="str">
        <f>IF($C154&gt;0,IF(VLOOKUP($C154,'YTD Scores'!$AN$2:$BC$201,P$2,FALSE)&gt;0,VLOOKUP($C154,'YTD Scores'!$AN$2:$BC$201,P$2,FALSE),""),"")</f>
        <v/>
      </c>
      <c r="Q154" s="94" t="str">
        <f>IF($C154&gt;0,IF(VLOOKUP($C154,'YTD Scores'!$AN$2:$BC$201,Q$2,FALSE)&gt;0,VLOOKUP($C154,'YTD Scores'!$AN$2:$BC$201,Q$2,FALSE),""),"")</f>
        <v/>
      </c>
      <c r="R154" s="96" t="str">
        <f>IF($C154&gt;0,IF(VLOOKUP($C154,'YTD Scores'!$AN$2:$BD$201,R$2,FALSE)&gt;0,VLOOKUP($C154,'YTD Scores'!$AN$2:$BD$201,R$2,FALSE),""),"")</f>
        <v/>
      </c>
    </row>
    <row r="155" spans="1:18" ht="10.95" customHeight="1" x14ac:dyDescent="0.25">
      <c r="A155" s="1">
        <f t="shared" si="7"/>
        <v>152</v>
      </c>
      <c r="B155" s="32" t="str">
        <f t="shared" si="8"/>
        <v/>
      </c>
      <c r="C155" s="96">
        <f>IF(LARGE('YTD Scores'!AN$2:AN$201,A155)&gt;0.99,LARGE('YTD Scores'!AN$2:AN$201,A155),0)</f>
        <v>0</v>
      </c>
      <c r="F155" s="94" t="str">
        <f>IF($C155&gt;0,IF(VLOOKUP($C155,'YTD Scores'!$AN$2:$BC$201,F$2,FALSE)&gt;0,VLOOKUP($C155,'YTD Scores'!$AN$2:$BC$201,F$2,FALSE),""),"")</f>
        <v/>
      </c>
      <c r="G155" s="94" t="str">
        <f>IF($C155&gt;0,IF(VLOOKUP($C155,'YTD Scores'!$AN$2:$BC$201,G$2,FALSE)&gt;0,VLOOKUP($C155,'YTD Scores'!$AN$2:$BC$201,G$2,FALSE),""),"")</f>
        <v/>
      </c>
      <c r="H155" s="94" t="str">
        <f>IF($C155&gt;0,IF(VLOOKUP($C155,'YTD Scores'!$AN$2:$BC$201,H$2,FALSE)&gt;0,VLOOKUP($C155,'YTD Scores'!$AN$2:$BC$201,H$2,FALSE),""),"")</f>
        <v/>
      </c>
      <c r="I155" s="94" t="str">
        <f>IF($C155&gt;0,IF(VLOOKUP($C155,'YTD Scores'!$AN$2:$BC$201,I$2,FALSE)&gt;0,VLOOKUP($C155,'YTD Scores'!$AN$2:$BC$201,I$2,FALSE),""),"")</f>
        <v/>
      </c>
      <c r="J155" s="94" t="str">
        <f>IF($C155&gt;0,IF(VLOOKUP($C155,'YTD Scores'!$AN$2:$BC$201,J$2,FALSE)&gt;0,VLOOKUP($C155,'YTD Scores'!$AN$2:$BC$201,J$2,FALSE),""),"")</f>
        <v/>
      </c>
      <c r="K155" s="94" t="str">
        <f>IF($C155&gt;0,IF(VLOOKUP($C155,'YTD Scores'!$AN$2:$BC$201,K$2,FALSE)&gt;0,VLOOKUP($C155,'YTD Scores'!$AN$2:$BC$201,K$2,FALSE),""),"")</f>
        <v/>
      </c>
      <c r="L155" s="94" t="str">
        <f>IF($C155&gt;0,IF(VLOOKUP($C155,'YTD Scores'!$AN$2:$BC$201,L$2,FALSE)&gt;0,VLOOKUP($C155,'YTD Scores'!$AN$2:$BC$201,L$2,FALSE),""),"")</f>
        <v/>
      </c>
      <c r="M155" s="94" t="str">
        <f>IF($C155&gt;0,IF(VLOOKUP($C155,'YTD Scores'!$AN$2:$BC$201,M$2,FALSE)&gt;0,VLOOKUP($C155,'YTD Scores'!$AN$2:$BC$201,M$2,FALSE),""),"")</f>
        <v/>
      </c>
      <c r="N155" s="94" t="str">
        <f>IF($C155&gt;0,IF(VLOOKUP($C155,'YTD Scores'!$AN$2:$BC$201,N$2,FALSE)&gt;0,VLOOKUP($C155,'YTD Scores'!$AN$2:$BC$201,N$2,FALSE),""),"")</f>
        <v/>
      </c>
      <c r="O155" s="94" t="str">
        <f>IF($C155&gt;0,IF(VLOOKUP($C155,'YTD Scores'!$AN$2:$BC$201,O$2,FALSE)&gt;0,VLOOKUP($C155,'YTD Scores'!$AN$2:$BC$201,O$2,FALSE),""),"")</f>
        <v/>
      </c>
      <c r="P155" s="94" t="str">
        <f>IF($C155&gt;0,IF(VLOOKUP($C155,'YTD Scores'!$AN$2:$BC$201,P$2,FALSE)&gt;0,VLOOKUP($C155,'YTD Scores'!$AN$2:$BC$201,P$2,FALSE),""),"")</f>
        <v/>
      </c>
      <c r="Q155" s="94" t="str">
        <f>IF($C155&gt;0,IF(VLOOKUP($C155,'YTD Scores'!$AN$2:$BC$201,Q$2,FALSE)&gt;0,VLOOKUP($C155,'YTD Scores'!$AN$2:$BC$201,Q$2,FALSE),""),"")</f>
        <v/>
      </c>
      <c r="R155" s="96" t="str">
        <f>IF($C155&gt;0,IF(VLOOKUP($C155,'YTD Scores'!$AN$2:$BD$201,R$2,FALSE)&gt;0,VLOOKUP($C155,'YTD Scores'!$AN$2:$BD$201,R$2,FALSE),""),"")</f>
        <v/>
      </c>
    </row>
    <row r="156" spans="1:18" ht="10.95" customHeight="1" x14ac:dyDescent="0.25">
      <c r="A156" s="1">
        <f t="shared" si="7"/>
        <v>153</v>
      </c>
      <c r="B156" s="32" t="str">
        <f t="shared" si="8"/>
        <v/>
      </c>
      <c r="C156" s="96">
        <f>IF(LARGE('YTD Scores'!AN$2:AN$201,A156)&gt;0.99,LARGE('YTD Scores'!AN$2:AN$201,A156),0)</f>
        <v>0</v>
      </c>
      <c r="F156" s="94" t="str">
        <f>IF($C156&gt;0,IF(VLOOKUP($C156,'YTD Scores'!$AN$2:$BC$201,F$2,FALSE)&gt;0,VLOOKUP($C156,'YTD Scores'!$AN$2:$BC$201,F$2,FALSE),""),"")</f>
        <v/>
      </c>
      <c r="G156" s="94" t="str">
        <f>IF($C156&gt;0,IF(VLOOKUP($C156,'YTD Scores'!$AN$2:$BC$201,G$2,FALSE)&gt;0,VLOOKUP($C156,'YTD Scores'!$AN$2:$BC$201,G$2,FALSE),""),"")</f>
        <v/>
      </c>
      <c r="H156" s="94" t="str">
        <f>IF($C156&gt;0,IF(VLOOKUP($C156,'YTD Scores'!$AN$2:$BC$201,H$2,FALSE)&gt;0,VLOOKUP($C156,'YTD Scores'!$AN$2:$BC$201,H$2,FALSE),""),"")</f>
        <v/>
      </c>
      <c r="I156" s="94" t="str">
        <f>IF($C156&gt;0,IF(VLOOKUP($C156,'YTD Scores'!$AN$2:$BC$201,I$2,FALSE)&gt;0,VLOOKUP($C156,'YTD Scores'!$AN$2:$BC$201,I$2,FALSE),""),"")</f>
        <v/>
      </c>
      <c r="J156" s="94" t="str">
        <f>IF($C156&gt;0,IF(VLOOKUP($C156,'YTD Scores'!$AN$2:$BC$201,J$2,FALSE)&gt;0,VLOOKUP($C156,'YTD Scores'!$AN$2:$BC$201,J$2,FALSE),""),"")</f>
        <v/>
      </c>
      <c r="K156" s="94" t="str">
        <f>IF($C156&gt;0,IF(VLOOKUP($C156,'YTD Scores'!$AN$2:$BC$201,K$2,FALSE)&gt;0,VLOOKUP($C156,'YTD Scores'!$AN$2:$BC$201,K$2,FALSE),""),"")</f>
        <v/>
      </c>
      <c r="L156" s="94" t="str">
        <f>IF($C156&gt;0,IF(VLOOKUP($C156,'YTD Scores'!$AN$2:$BC$201,L$2,FALSE)&gt;0,VLOOKUP($C156,'YTD Scores'!$AN$2:$BC$201,L$2,FALSE),""),"")</f>
        <v/>
      </c>
      <c r="M156" s="94" t="str">
        <f>IF($C156&gt;0,IF(VLOOKUP($C156,'YTD Scores'!$AN$2:$BC$201,M$2,FALSE)&gt;0,VLOOKUP($C156,'YTD Scores'!$AN$2:$BC$201,M$2,FALSE),""),"")</f>
        <v/>
      </c>
      <c r="N156" s="94" t="str">
        <f>IF($C156&gt;0,IF(VLOOKUP($C156,'YTD Scores'!$AN$2:$BC$201,N$2,FALSE)&gt;0,VLOOKUP($C156,'YTD Scores'!$AN$2:$BC$201,N$2,FALSE),""),"")</f>
        <v/>
      </c>
      <c r="O156" s="94" t="str">
        <f>IF($C156&gt;0,IF(VLOOKUP($C156,'YTD Scores'!$AN$2:$BC$201,O$2,FALSE)&gt;0,VLOOKUP($C156,'YTD Scores'!$AN$2:$BC$201,O$2,FALSE),""),"")</f>
        <v/>
      </c>
      <c r="P156" s="94" t="str">
        <f>IF($C156&gt;0,IF(VLOOKUP($C156,'YTD Scores'!$AN$2:$BC$201,P$2,FALSE)&gt;0,VLOOKUP($C156,'YTD Scores'!$AN$2:$BC$201,P$2,FALSE),""),"")</f>
        <v/>
      </c>
      <c r="Q156" s="94" t="str">
        <f>IF($C156&gt;0,IF(VLOOKUP($C156,'YTD Scores'!$AN$2:$BC$201,Q$2,FALSE)&gt;0,VLOOKUP($C156,'YTD Scores'!$AN$2:$BC$201,Q$2,FALSE),""),"")</f>
        <v/>
      </c>
      <c r="R156" s="96" t="str">
        <f>IF($C156&gt;0,IF(VLOOKUP($C156,'YTD Scores'!$AN$2:$BD$201,R$2,FALSE)&gt;0,VLOOKUP($C156,'YTD Scores'!$AN$2:$BD$201,R$2,FALSE),""),"")</f>
        <v/>
      </c>
    </row>
    <row r="157" spans="1:18" ht="10.95" customHeight="1" x14ac:dyDescent="0.25">
      <c r="A157" s="1">
        <f t="shared" si="7"/>
        <v>154</v>
      </c>
      <c r="B157" s="32" t="str">
        <f t="shared" si="8"/>
        <v/>
      </c>
      <c r="C157" s="96">
        <f>IF(LARGE('YTD Scores'!AN$2:AN$201,A157)&gt;0.99,LARGE('YTD Scores'!AN$2:AN$201,A157),0)</f>
        <v>0</v>
      </c>
      <c r="F157" s="94" t="str">
        <f>IF($C157&gt;0,IF(VLOOKUP($C157,'YTD Scores'!$AN$2:$BC$201,F$2,FALSE)&gt;0,VLOOKUP($C157,'YTD Scores'!$AN$2:$BC$201,F$2,FALSE),""),"")</f>
        <v/>
      </c>
      <c r="G157" s="94" t="str">
        <f>IF($C157&gt;0,IF(VLOOKUP($C157,'YTD Scores'!$AN$2:$BC$201,G$2,FALSE)&gt;0,VLOOKUP($C157,'YTD Scores'!$AN$2:$BC$201,G$2,FALSE),""),"")</f>
        <v/>
      </c>
      <c r="H157" s="94" t="str">
        <f>IF($C157&gt;0,IF(VLOOKUP($C157,'YTD Scores'!$AN$2:$BC$201,H$2,FALSE)&gt;0,VLOOKUP($C157,'YTD Scores'!$AN$2:$BC$201,H$2,FALSE),""),"")</f>
        <v/>
      </c>
      <c r="I157" s="94" t="str">
        <f>IF($C157&gt;0,IF(VLOOKUP($C157,'YTD Scores'!$AN$2:$BC$201,I$2,FALSE)&gt;0,VLOOKUP($C157,'YTD Scores'!$AN$2:$BC$201,I$2,FALSE),""),"")</f>
        <v/>
      </c>
      <c r="J157" s="94" t="str">
        <f>IF($C157&gt;0,IF(VLOOKUP($C157,'YTD Scores'!$AN$2:$BC$201,J$2,FALSE)&gt;0,VLOOKUP($C157,'YTD Scores'!$AN$2:$BC$201,J$2,FALSE),""),"")</f>
        <v/>
      </c>
      <c r="K157" s="94" t="str">
        <f>IF($C157&gt;0,IF(VLOOKUP($C157,'YTD Scores'!$AN$2:$BC$201,K$2,FALSE)&gt;0,VLOOKUP($C157,'YTD Scores'!$AN$2:$BC$201,K$2,FALSE),""),"")</f>
        <v/>
      </c>
      <c r="L157" s="94" t="str">
        <f>IF($C157&gt;0,IF(VLOOKUP($C157,'YTD Scores'!$AN$2:$BC$201,L$2,FALSE)&gt;0,VLOOKUP($C157,'YTD Scores'!$AN$2:$BC$201,L$2,FALSE),""),"")</f>
        <v/>
      </c>
      <c r="M157" s="94" t="str">
        <f>IF($C157&gt;0,IF(VLOOKUP($C157,'YTD Scores'!$AN$2:$BC$201,M$2,FALSE)&gt;0,VLOOKUP($C157,'YTD Scores'!$AN$2:$BC$201,M$2,FALSE),""),"")</f>
        <v/>
      </c>
      <c r="N157" s="94" t="str">
        <f>IF($C157&gt;0,IF(VLOOKUP($C157,'YTD Scores'!$AN$2:$BC$201,N$2,FALSE)&gt;0,VLOOKUP($C157,'YTD Scores'!$AN$2:$BC$201,N$2,FALSE),""),"")</f>
        <v/>
      </c>
      <c r="O157" s="94" t="str">
        <f>IF($C157&gt;0,IF(VLOOKUP($C157,'YTD Scores'!$AN$2:$BC$201,O$2,FALSE)&gt;0,VLOOKUP($C157,'YTD Scores'!$AN$2:$BC$201,O$2,FALSE),""),"")</f>
        <v/>
      </c>
      <c r="P157" s="94" t="str">
        <f>IF($C157&gt;0,IF(VLOOKUP($C157,'YTD Scores'!$AN$2:$BC$201,P$2,FALSE)&gt;0,VLOOKUP($C157,'YTD Scores'!$AN$2:$BC$201,P$2,FALSE),""),"")</f>
        <v/>
      </c>
      <c r="Q157" s="94" t="str">
        <f>IF($C157&gt;0,IF(VLOOKUP($C157,'YTD Scores'!$AN$2:$BC$201,Q$2,FALSE)&gt;0,VLOOKUP($C157,'YTD Scores'!$AN$2:$BC$201,Q$2,FALSE),""),"")</f>
        <v/>
      </c>
      <c r="R157" s="96" t="str">
        <f>IF($C157&gt;0,IF(VLOOKUP($C157,'YTD Scores'!$AN$2:$BD$201,R$2,FALSE)&gt;0,VLOOKUP($C157,'YTD Scores'!$AN$2:$BD$201,R$2,FALSE),""),"")</f>
        <v/>
      </c>
    </row>
    <row r="158" spans="1:18" ht="10.95" customHeight="1" x14ac:dyDescent="0.25">
      <c r="A158" s="1">
        <f t="shared" si="7"/>
        <v>155</v>
      </c>
      <c r="B158" s="32" t="str">
        <f t="shared" si="8"/>
        <v/>
      </c>
      <c r="C158" s="96">
        <f>IF(LARGE('YTD Scores'!AN$2:AN$201,A158)&gt;0.99,LARGE('YTD Scores'!AN$2:AN$201,A158),0)</f>
        <v>0</v>
      </c>
      <c r="F158" s="94" t="str">
        <f>IF($C158&gt;0,IF(VLOOKUP($C158,'YTD Scores'!$AN$2:$BC$201,F$2,FALSE)&gt;0,VLOOKUP($C158,'YTD Scores'!$AN$2:$BC$201,F$2,FALSE),""),"")</f>
        <v/>
      </c>
      <c r="G158" s="94" t="str">
        <f>IF($C158&gt;0,IF(VLOOKUP($C158,'YTD Scores'!$AN$2:$BC$201,G$2,FALSE)&gt;0,VLOOKUP($C158,'YTD Scores'!$AN$2:$BC$201,G$2,FALSE),""),"")</f>
        <v/>
      </c>
      <c r="H158" s="94" t="str">
        <f>IF($C158&gt;0,IF(VLOOKUP($C158,'YTD Scores'!$AN$2:$BC$201,H$2,FALSE)&gt;0,VLOOKUP($C158,'YTD Scores'!$AN$2:$BC$201,H$2,FALSE),""),"")</f>
        <v/>
      </c>
      <c r="I158" s="94" t="str">
        <f>IF($C158&gt;0,IF(VLOOKUP($C158,'YTD Scores'!$AN$2:$BC$201,I$2,FALSE)&gt;0,VLOOKUP($C158,'YTD Scores'!$AN$2:$BC$201,I$2,FALSE),""),"")</f>
        <v/>
      </c>
      <c r="J158" s="94" t="str">
        <f>IF($C158&gt;0,IF(VLOOKUP($C158,'YTD Scores'!$AN$2:$BC$201,J$2,FALSE)&gt;0,VLOOKUP($C158,'YTD Scores'!$AN$2:$BC$201,J$2,FALSE),""),"")</f>
        <v/>
      </c>
      <c r="K158" s="94" t="str">
        <f>IF($C158&gt;0,IF(VLOOKUP($C158,'YTD Scores'!$AN$2:$BC$201,K$2,FALSE)&gt;0,VLOOKUP($C158,'YTD Scores'!$AN$2:$BC$201,K$2,FALSE),""),"")</f>
        <v/>
      </c>
      <c r="L158" s="94" t="str">
        <f>IF($C158&gt;0,IF(VLOOKUP($C158,'YTD Scores'!$AN$2:$BC$201,L$2,FALSE)&gt;0,VLOOKUP($C158,'YTD Scores'!$AN$2:$BC$201,L$2,FALSE),""),"")</f>
        <v/>
      </c>
      <c r="M158" s="94" t="str">
        <f>IF($C158&gt;0,IF(VLOOKUP($C158,'YTD Scores'!$AN$2:$BC$201,M$2,FALSE)&gt;0,VLOOKUP($C158,'YTD Scores'!$AN$2:$BC$201,M$2,FALSE),""),"")</f>
        <v/>
      </c>
      <c r="N158" s="94" t="str">
        <f>IF($C158&gt;0,IF(VLOOKUP($C158,'YTD Scores'!$AN$2:$BC$201,N$2,FALSE)&gt;0,VLOOKUP($C158,'YTD Scores'!$AN$2:$BC$201,N$2,FALSE),""),"")</f>
        <v/>
      </c>
      <c r="O158" s="94" t="str">
        <f>IF($C158&gt;0,IF(VLOOKUP($C158,'YTD Scores'!$AN$2:$BC$201,O$2,FALSE)&gt;0,VLOOKUP($C158,'YTD Scores'!$AN$2:$BC$201,O$2,FALSE),""),"")</f>
        <v/>
      </c>
      <c r="P158" s="94" t="str">
        <f>IF($C158&gt;0,IF(VLOOKUP($C158,'YTD Scores'!$AN$2:$BC$201,P$2,FALSE)&gt;0,VLOOKUP($C158,'YTD Scores'!$AN$2:$BC$201,P$2,FALSE),""),"")</f>
        <v/>
      </c>
      <c r="Q158" s="94" t="str">
        <f>IF($C158&gt;0,IF(VLOOKUP($C158,'YTD Scores'!$AN$2:$BC$201,Q$2,FALSE)&gt;0,VLOOKUP($C158,'YTD Scores'!$AN$2:$BC$201,Q$2,FALSE),""),"")</f>
        <v/>
      </c>
      <c r="R158" s="96" t="str">
        <f>IF($C158&gt;0,IF(VLOOKUP($C158,'YTD Scores'!$AN$2:$BD$201,R$2,FALSE)&gt;0,VLOOKUP($C158,'YTD Scores'!$AN$2:$BD$201,R$2,FALSE),""),"")</f>
        <v/>
      </c>
    </row>
    <row r="159" spans="1:18" ht="10.95" customHeight="1" x14ac:dyDescent="0.25">
      <c r="A159" s="1">
        <f t="shared" si="7"/>
        <v>156</v>
      </c>
      <c r="B159" s="32" t="str">
        <f t="shared" si="8"/>
        <v/>
      </c>
      <c r="C159" s="96">
        <f>IF(LARGE('YTD Scores'!AN$2:AN$201,A159)&gt;0.99,LARGE('YTD Scores'!AN$2:AN$201,A159),0)</f>
        <v>0</v>
      </c>
      <c r="F159" s="94" t="str">
        <f>IF($C159&gt;0,IF(VLOOKUP($C159,'YTD Scores'!$AN$2:$BC$201,F$2,FALSE)&gt;0,VLOOKUP($C159,'YTD Scores'!$AN$2:$BC$201,F$2,FALSE),""),"")</f>
        <v/>
      </c>
      <c r="G159" s="94" t="str">
        <f>IF($C159&gt;0,IF(VLOOKUP($C159,'YTD Scores'!$AN$2:$BC$201,G$2,FALSE)&gt;0,VLOOKUP($C159,'YTD Scores'!$AN$2:$BC$201,G$2,FALSE),""),"")</f>
        <v/>
      </c>
      <c r="H159" s="94" t="str">
        <f>IF($C159&gt;0,IF(VLOOKUP($C159,'YTD Scores'!$AN$2:$BC$201,H$2,FALSE)&gt;0,VLOOKUP($C159,'YTD Scores'!$AN$2:$BC$201,H$2,FALSE),""),"")</f>
        <v/>
      </c>
      <c r="I159" s="94" t="str">
        <f>IF($C159&gt;0,IF(VLOOKUP($C159,'YTD Scores'!$AN$2:$BC$201,I$2,FALSE)&gt;0,VLOOKUP($C159,'YTD Scores'!$AN$2:$BC$201,I$2,FALSE),""),"")</f>
        <v/>
      </c>
      <c r="J159" s="94" t="str">
        <f>IF($C159&gt;0,IF(VLOOKUP($C159,'YTD Scores'!$AN$2:$BC$201,J$2,FALSE)&gt;0,VLOOKUP($C159,'YTD Scores'!$AN$2:$BC$201,J$2,FALSE),""),"")</f>
        <v/>
      </c>
      <c r="K159" s="94" t="str">
        <f>IF($C159&gt;0,IF(VLOOKUP($C159,'YTD Scores'!$AN$2:$BC$201,K$2,FALSE)&gt;0,VLOOKUP($C159,'YTD Scores'!$AN$2:$BC$201,K$2,FALSE),""),"")</f>
        <v/>
      </c>
      <c r="L159" s="94" t="str">
        <f>IF($C159&gt;0,IF(VLOOKUP($C159,'YTD Scores'!$AN$2:$BC$201,L$2,FALSE)&gt;0,VLOOKUP($C159,'YTD Scores'!$AN$2:$BC$201,L$2,FALSE),""),"")</f>
        <v/>
      </c>
      <c r="M159" s="94" t="str">
        <f>IF($C159&gt;0,IF(VLOOKUP($C159,'YTD Scores'!$AN$2:$BC$201,M$2,FALSE)&gt;0,VLOOKUP($C159,'YTD Scores'!$AN$2:$BC$201,M$2,FALSE),""),"")</f>
        <v/>
      </c>
      <c r="N159" s="94" t="str">
        <f>IF($C159&gt;0,IF(VLOOKUP($C159,'YTD Scores'!$AN$2:$BC$201,N$2,FALSE)&gt;0,VLOOKUP($C159,'YTD Scores'!$AN$2:$BC$201,N$2,FALSE),""),"")</f>
        <v/>
      </c>
      <c r="O159" s="94" t="str">
        <f>IF($C159&gt;0,IF(VLOOKUP($C159,'YTD Scores'!$AN$2:$BC$201,O$2,FALSE)&gt;0,VLOOKUP($C159,'YTD Scores'!$AN$2:$BC$201,O$2,FALSE),""),"")</f>
        <v/>
      </c>
      <c r="P159" s="94" t="str">
        <f>IF($C159&gt;0,IF(VLOOKUP($C159,'YTD Scores'!$AN$2:$BC$201,P$2,FALSE)&gt;0,VLOOKUP($C159,'YTD Scores'!$AN$2:$BC$201,P$2,FALSE),""),"")</f>
        <v/>
      </c>
      <c r="Q159" s="94" t="str">
        <f>IF($C159&gt;0,IF(VLOOKUP($C159,'YTD Scores'!$AN$2:$BC$201,Q$2,FALSE)&gt;0,VLOOKUP($C159,'YTD Scores'!$AN$2:$BC$201,Q$2,FALSE),""),"")</f>
        <v/>
      </c>
      <c r="R159" s="96" t="str">
        <f>IF($C159&gt;0,IF(VLOOKUP($C159,'YTD Scores'!$AN$2:$BD$201,R$2,FALSE)&gt;0,VLOOKUP($C159,'YTD Scores'!$AN$2:$BD$201,R$2,FALSE),""),"")</f>
        <v/>
      </c>
    </row>
    <row r="160" spans="1:18" ht="10.95" customHeight="1" x14ac:dyDescent="0.25">
      <c r="A160" s="1">
        <f t="shared" si="7"/>
        <v>157</v>
      </c>
      <c r="B160" s="32" t="str">
        <f t="shared" si="8"/>
        <v/>
      </c>
      <c r="C160" s="96">
        <f>IF(LARGE('YTD Scores'!AN$2:AN$201,A160)&gt;0.99,LARGE('YTD Scores'!AN$2:AN$201,A160),0)</f>
        <v>0</v>
      </c>
      <c r="F160" s="94" t="str">
        <f>IF($C160&gt;0,IF(VLOOKUP($C160,'YTD Scores'!$AN$2:$BC$201,F$2,FALSE)&gt;0,VLOOKUP($C160,'YTD Scores'!$AN$2:$BC$201,F$2,FALSE),""),"")</f>
        <v/>
      </c>
      <c r="G160" s="94" t="str">
        <f>IF($C160&gt;0,IF(VLOOKUP($C160,'YTD Scores'!$AN$2:$BC$201,G$2,FALSE)&gt;0,VLOOKUP($C160,'YTD Scores'!$AN$2:$BC$201,G$2,FALSE),""),"")</f>
        <v/>
      </c>
      <c r="H160" s="94" t="str">
        <f>IF($C160&gt;0,IF(VLOOKUP($C160,'YTD Scores'!$AN$2:$BC$201,H$2,FALSE)&gt;0,VLOOKUP($C160,'YTD Scores'!$AN$2:$BC$201,H$2,FALSE),""),"")</f>
        <v/>
      </c>
      <c r="I160" s="94" t="str">
        <f>IF($C160&gt;0,IF(VLOOKUP($C160,'YTD Scores'!$AN$2:$BC$201,I$2,FALSE)&gt;0,VLOOKUP($C160,'YTD Scores'!$AN$2:$BC$201,I$2,FALSE),""),"")</f>
        <v/>
      </c>
      <c r="J160" s="94" t="str">
        <f>IF($C160&gt;0,IF(VLOOKUP($C160,'YTD Scores'!$AN$2:$BC$201,J$2,FALSE)&gt;0,VLOOKUP($C160,'YTD Scores'!$AN$2:$BC$201,J$2,FALSE),""),"")</f>
        <v/>
      </c>
      <c r="K160" s="94" t="str">
        <f>IF($C160&gt;0,IF(VLOOKUP($C160,'YTD Scores'!$AN$2:$BC$201,K$2,FALSE)&gt;0,VLOOKUP($C160,'YTD Scores'!$AN$2:$BC$201,K$2,FALSE),""),"")</f>
        <v/>
      </c>
      <c r="L160" s="94" t="str">
        <f>IF($C160&gt;0,IF(VLOOKUP($C160,'YTD Scores'!$AN$2:$BC$201,L$2,FALSE)&gt;0,VLOOKUP($C160,'YTD Scores'!$AN$2:$BC$201,L$2,FALSE),""),"")</f>
        <v/>
      </c>
      <c r="M160" s="94" t="str">
        <f>IF($C160&gt;0,IF(VLOOKUP($C160,'YTD Scores'!$AN$2:$BC$201,M$2,FALSE)&gt;0,VLOOKUP($C160,'YTD Scores'!$AN$2:$BC$201,M$2,FALSE),""),"")</f>
        <v/>
      </c>
      <c r="N160" s="94" t="str">
        <f>IF($C160&gt;0,IF(VLOOKUP($C160,'YTD Scores'!$AN$2:$BC$201,N$2,FALSE)&gt;0,VLOOKUP($C160,'YTD Scores'!$AN$2:$BC$201,N$2,FALSE),""),"")</f>
        <v/>
      </c>
      <c r="O160" s="94" t="str">
        <f>IF($C160&gt;0,IF(VLOOKUP($C160,'YTD Scores'!$AN$2:$BC$201,O$2,FALSE)&gt;0,VLOOKUP($C160,'YTD Scores'!$AN$2:$BC$201,O$2,FALSE),""),"")</f>
        <v/>
      </c>
      <c r="P160" s="94" t="str">
        <f>IF($C160&gt;0,IF(VLOOKUP($C160,'YTD Scores'!$AN$2:$BC$201,P$2,FALSE)&gt;0,VLOOKUP($C160,'YTD Scores'!$AN$2:$BC$201,P$2,FALSE),""),"")</f>
        <v/>
      </c>
      <c r="Q160" s="94" t="str">
        <f>IF($C160&gt;0,IF(VLOOKUP($C160,'YTD Scores'!$AN$2:$BC$201,Q$2,FALSE)&gt;0,VLOOKUP($C160,'YTD Scores'!$AN$2:$BC$201,Q$2,FALSE),""),"")</f>
        <v/>
      </c>
      <c r="R160" s="96" t="str">
        <f>IF($C160&gt;0,IF(VLOOKUP($C160,'YTD Scores'!$AN$2:$BD$201,R$2,FALSE)&gt;0,VLOOKUP($C160,'YTD Scores'!$AN$2:$BD$201,R$2,FALSE),""),"")</f>
        <v/>
      </c>
    </row>
    <row r="161" spans="1:18" ht="10.95" customHeight="1" x14ac:dyDescent="0.25">
      <c r="A161" s="1">
        <f t="shared" si="7"/>
        <v>158</v>
      </c>
      <c r="B161" s="32" t="str">
        <f t="shared" si="8"/>
        <v/>
      </c>
      <c r="C161" s="96">
        <f>IF(LARGE('YTD Scores'!AN$2:AN$201,A161)&gt;0.99,LARGE('YTD Scores'!AN$2:AN$201,A161),0)</f>
        <v>0</v>
      </c>
      <c r="F161" s="94" t="str">
        <f>IF($C161&gt;0,IF(VLOOKUP($C161,'YTD Scores'!$AN$2:$BC$201,F$2,FALSE)&gt;0,VLOOKUP($C161,'YTD Scores'!$AN$2:$BC$201,F$2,FALSE),""),"")</f>
        <v/>
      </c>
      <c r="G161" s="94" t="str">
        <f>IF($C161&gt;0,IF(VLOOKUP($C161,'YTD Scores'!$AN$2:$BC$201,G$2,FALSE)&gt;0,VLOOKUP($C161,'YTD Scores'!$AN$2:$BC$201,G$2,FALSE),""),"")</f>
        <v/>
      </c>
      <c r="H161" s="94" t="str">
        <f>IF($C161&gt;0,IF(VLOOKUP($C161,'YTD Scores'!$AN$2:$BC$201,H$2,FALSE)&gt;0,VLOOKUP($C161,'YTD Scores'!$AN$2:$BC$201,H$2,FALSE),""),"")</f>
        <v/>
      </c>
      <c r="I161" s="94" t="str">
        <f>IF($C161&gt;0,IF(VLOOKUP($C161,'YTD Scores'!$AN$2:$BC$201,I$2,FALSE)&gt;0,VLOOKUP($C161,'YTD Scores'!$AN$2:$BC$201,I$2,FALSE),""),"")</f>
        <v/>
      </c>
      <c r="J161" s="94" t="str">
        <f>IF($C161&gt;0,IF(VLOOKUP($C161,'YTD Scores'!$AN$2:$BC$201,J$2,FALSE)&gt;0,VLOOKUP($C161,'YTD Scores'!$AN$2:$BC$201,J$2,FALSE),""),"")</f>
        <v/>
      </c>
      <c r="K161" s="94" t="str">
        <f>IF($C161&gt;0,IF(VLOOKUP($C161,'YTD Scores'!$AN$2:$BC$201,K$2,FALSE)&gt;0,VLOOKUP($C161,'YTD Scores'!$AN$2:$BC$201,K$2,FALSE),""),"")</f>
        <v/>
      </c>
      <c r="L161" s="94" t="str">
        <f>IF($C161&gt;0,IF(VLOOKUP($C161,'YTD Scores'!$AN$2:$BC$201,L$2,FALSE)&gt;0,VLOOKUP($C161,'YTD Scores'!$AN$2:$BC$201,L$2,FALSE),""),"")</f>
        <v/>
      </c>
      <c r="M161" s="94" t="str">
        <f>IF($C161&gt;0,IF(VLOOKUP($C161,'YTD Scores'!$AN$2:$BC$201,M$2,FALSE)&gt;0,VLOOKUP($C161,'YTD Scores'!$AN$2:$BC$201,M$2,FALSE),""),"")</f>
        <v/>
      </c>
      <c r="N161" s="94" t="str">
        <f>IF($C161&gt;0,IF(VLOOKUP($C161,'YTD Scores'!$AN$2:$BC$201,N$2,FALSE)&gt;0,VLOOKUP($C161,'YTD Scores'!$AN$2:$BC$201,N$2,FALSE),""),"")</f>
        <v/>
      </c>
      <c r="O161" s="94" t="str">
        <f>IF($C161&gt;0,IF(VLOOKUP($C161,'YTD Scores'!$AN$2:$BC$201,O$2,FALSE)&gt;0,VLOOKUP($C161,'YTD Scores'!$AN$2:$BC$201,O$2,FALSE),""),"")</f>
        <v/>
      </c>
      <c r="P161" s="94" t="str">
        <f>IF($C161&gt;0,IF(VLOOKUP($C161,'YTD Scores'!$AN$2:$BC$201,P$2,FALSE)&gt;0,VLOOKUP($C161,'YTD Scores'!$AN$2:$BC$201,P$2,FALSE),""),"")</f>
        <v/>
      </c>
      <c r="Q161" s="94" t="str">
        <f>IF($C161&gt;0,IF(VLOOKUP($C161,'YTD Scores'!$AN$2:$BC$201,Q$2,FALSE)&gt;0,VLOOKUP($C161,'YTD Scores'!$AN$2:$BC$201,Q$2,FALSE),""),"")</f>
        <v/>
      </c>
      <c r="R161" s="96" t="str">
        <f>IF($C161&gt;0,IF(VLOOKUP($C161,'YTD Scores'!$AN$2:$BD$201,R$2,FALSE)&gt;0,VLOOKUP($C161,'YTD Scores'!$AN$2:$BD$201,R$2,FALSE),""),"")</f>
        <v/>
      </c>
    </row>
    <row r="162" spans="1:18" ht="10.95" customHeight="1" x14ac:dyDescent="0.25">
      <c r="A162" s="1">
        <f t="shared" si="7"/>
        <v>159</v>
      </c>
      <c r="B162" s="32" t="str">
        <f t="shared" si="8"/>
        <v/>
      </c>
      <c r="C162" s="96">
        <f>IF(LARGE('YTD Scores'!AN$2:AN$201,A162)&gt;0.99,LARGE('YTD Scores'!AN$2:AN$201,A162),0)</f>
        <v>0</v>
      </c>
      <c r="F162" s="94" t="str">
        <f>IF($C162&gt;0,IF(VLOOKUP($C162,'YTD Scores'!$AN$2:$BC$201,F$2,FALSE)&gt;0,VLOOKUP($C162,'YTD Scores'!$AN$2:$BC$201,F$2,FALSE),""),"")</f>
        <v/>
      </c>
      <c r="G162" s="94" t="str">
        <f>IF($C162&gt;0,IF(VLOOKUP($C162,'YTD Scores'!$AN$2:$BC$201,G$2,FALSE)&gt;0,VLOOKUP($C162,'YTD Scores'!$AN$2:$BC$201,G$2,FALSE),""),"")</f>
        <v/>
      </c>
      <c r="H162" s="94" t="str">
        <f>IF($C162&gt;0,IF(VLOOKUP($C162,'YTD Scores'!$AN$2:$BC$201,H$2,FALSE)&gt;0,VLOOKUP($C162,'YTD Scores'!$AN$2:$BC$201,H$2,FALSE),""),"")</f>
        <v/>
      </c>
      <c r="I162" s="94" t="str">
        <f>IF($C162&gt;0,IF(VLOOKUP($C162,'YTD Scores'!$AN$2:$BC$201,I$2,FALSE)&gt;0,VLOOKUP($C162,'YTD Scores'!$AN$2:$BC$201,I$2,FALSE),""),"")</f>
        <v/>
      </c>
      <c r="J162" s="94" t="str">
        <f>IF($C162&gt;0,IF(VLOOKUP($C162,'YTD Scores'!$AN$2:$BC$201,J$2,FALSE)&gt;0,VLOOKUP($C162,'YTD Scores'!$AN$2:$BC$201,J$2,FALSE),""),"")</f>
        <v/>
      </c>
      <c r="K162" s="94" t="str">
        <f>IF($C162&gt;0,IF(VLOOKUP($C162,'YTD Scores'!$AN$2:$BC$201,K$2,FALSE)&gt;0,VLOOKUP($C162,'YTD Scores'!$AN$2:$BC$201,K$2,FALSE),""),"")</f>
        <v/>
      </c>
      <c r="L162" s="94" t="str">
        <f>IF($C162&gt;0,IF(VLOOKUP($C162,'YTD Scores'!$AN$2:$BC$201,L$2,FALSE)&gt;0,VLOOKUP($C162,'YTD Scores'!$AN$2:$BC$201,L$2,FALSE),""),"")</f>
        <v/>
      </c>
      <c r="M162" s="94" t="str">
        <f>IF($C162&gt;0,IF(VLOOKUP($C162,'YTD Scores'!$AN$2:$BC$201,M$2,FALSE)&gt;0,VLOOKUP($C162,'YTD Scores'!$AN$2:$BC$201,M$2,FALSE),""),"")</f>
        <v/>
      </c>
      <c r="N162" s="94" t="str">
        <f>IF($C162&gt;0,IF(VLOOKUP($C162,'YTD Scores'!$AN$2:$BC$201,N$2,FALSE)&gt;0,VLOOKUP($C162,'YTD Scores'!$AN$2:$BC$201,N$2,FALSE),""),"")</f>
        <v/>
      </c>
      <c r="O162" s="94" t="str">
        <f>IF($C162&gt;0,IF(VLOOKUP($C162,'YTD Scores'!$AN$2:$BC$201,O$2,FALSE)&gt;0,VLOOKUP($C162,'YTD Scores'!$AN$2:$BC$201,O$2,FALSE),""),"")</f>
        <v/>
      </c>
      <c r="P162" s="94" t="str">
        <f>IF($C162&gt;0,IF(VLOOKUP($C162,'YTD Scores'!$AN$2:$BC$201,P$2,FALSE)&gt;0,VLOOKUP($C162,'YTD Scores'!$AN$2:$BC$201,P$2,FALSE),""),"")</f>
        <v/>
      </c>
      <c r="Q162" s="94" t="str">
        <f>IF($C162&gt;0,IF(VLOOKUP($C162,'YTD Scores'!$AN$2:$BC$201,Q$2,FALSE)&gt;0,VLOOKUP($C162,'YTD Scores'!$AN$2:$BC$201,Q$2,FALSE),""),"")</f>
        <v/>
      </c>
      <c r="R162" s="96" t="str">
        <f>IF($C162&gt;0,IF(VLOOKUP($C162,'YTD Scores'!$AN$2:$BD$201,R$2,FALSE)&gt;0,VLOOKUP($C162,'YTD Scores'!$AN$2:$BD$201,R$2,FALSE),""),"")</f>
        <v/>
      </c>
    </row>
    <row r="163" spans="1:18" ht="10.95" customHeight="1" x14ac:dyDescent="0.25">
      <c r="A163" s="1">
        <f t="shared" si="7"/>
        <v>160</v>
      </c>
      <c r="B163" s="32" t="str">
        <f t="shared" si="8"/>
        <v/>
      </c>
      <c r="C163" s="96">
        <f>IF(LARGE('YTD Scores'!AN$2:AN$201,A163)&gt;0.99,LARGE('YTD Scores'!AN$2:AN$201,A163),0)</f>
        <v>0</v>
      </c>
      <c r="F163" s="94" t="str">
        <f>IF($C163&gt;0,IF(VLOOKUP($C163,'YTD Scores'!$AN$2:$BC$201,F$2,FALSE)&gt;0,VLOOKUP($C163,'YTD Scores'!$AN$2:$BC$201,F$2,FALSE),""),"")</f>
        <v/>
      </c>
      <c r="G163" s="94" t="str">
        <f>IF($C163&gt;0,IF(VLOOKUP($C163,'YTD Scores'!$AN$2:$BC$201,G$2,FALSE)&gt;0,VLOOKUP($C163,'YTD Scores'!$AN$2:$BC$201,G$2,FALSE),""),"")</f>
        <v/>
      </c>
      <c r="H163" s="94" t="str">
        <f>IF($C163&gt;0,IF(VLOOKUP($C163,'YTD Scores'!$AN$2:$BC$201,H$2,FALSE)&gt;0,VLOOKUP($C163,'YTD Scores'!$AN$2:$BC$201,H$2,FALSE),""),"")</f>
        <v/>
      </c>
      <c r="I163" s="94" t="str">
        <f>IF($C163&gt;0,IF(VLOOKUP($C163,'YTD Scores'!$AN$2:$BC$201,I$2,FALSE)&gt;0,VLOOKUP($C163,'YTD Scores'!$AN$2:$BC$201,I$2,FALSE),""),"")</f>
        <v/>
      </c>
      <c r="J163" s="94" t="str">
        <f>IF($C163&gt;0,IF(VLOOKUP($C163,'YTD Scores'!$AN$2:$BC$201,J$2,FALSE)&gt;0,VLOOKUP($C163,'YTD Scores'!$AN$2:$BC$201,J$2,FALSE),""),"")</f>
        <v/>
      </c>
      <c r="K163" s="94" t="str">
        <f>IF($C163&gt;0,IF(VLOOKUP($C163,'YTD Scores'!$AN$2:$BC$201,K$2,FALSE)&gt;0,VLOOKUP($C163,'YTD Scores'!$AN$2:$BC$201,K$2,FALSE),""),"")</f>
        <v/>
      </c>
      <c r="L163" s="94" t="str">
        <f>IF($C163&gt;0,IF(VLOOKUP($C163,'YTD Scores'!$AN$2:$BC$201,L$2,FALSE)&gt;0,VLOOKUP($C163,'YTD Scores'!$AN$2:$BC$201,L$2,FALSE),""),"")</f>
        <v/>
      </c>
      <c r="M163" s="94" t="str">
        <f>IF($C163&gt;0,IF(VLOOKUP($C163,'YTD Scores'!$AN$2:$BC$201,M$2,FALSE)&gt;0,VLOOKUP($C163,'YTD Scores'!$AN$2:$BC$201,M$2,FALSE),""),"")</f>
        <v/>
      </c>
      <c r="N163" s="94" t="str">
        <f>IF($C163&gt;0,IF(VLOOKUP($C163,'YTD Scores'!$AN$2:$BC$201,N$2,FALSE)&gt;0,VLOOKUP($C163,'YTD Scores'!$AN$2:$BC$201,N$2,FALSE),""),"")</f>
        <v/>
      </c>
      <c r="O163" s="94" t="str">
        <f>IF($C163&gt;0,IF(VLOOKUP($C163,'YTD Scores'!$AN$2:$BC$201,O$2,FALSE)&gt;0,VLOOKUP($C163,'YTD Scores'!$AN$2:$BC$201,O$2,FALSE),""),"")</f>
        <v/>
      </c>
      <c r="P163" s="94" t="str">
        <f>IF($C163&gt;0,IF(VLOOKUP($C163,'YTD Scores'!$AN$2:$BC$201,P$2,FALSE)&gt;0,VLOOKUP($C163,'YTD Scores'!$AN$2:$BC$201,P$2,FALSE),""),"")</f>
        <v/>
      </c>
      <c r="Q163" s="94" t="str">
        <f>IF($C163&gt;0,IF(VLOOKUP($C163,'YTD Scores'!$AN$2:$BC$201,Q$2,FALSE)&gt;0,VLOOKUP($C163,'YTD Scores'!$AN$2:$BC$201,Q$2,FALSE),""),"")</f>
        <v/>
      </c>
      <c r="R163" s="96" t="str">
        <f>IF($C163&gt;0,IF(VLOOKUP($C163,'YTD Scores'!$AN$2:$BD$201,R$2,FALSE)&gt;0,VLOOKUP($C163,'YTD Scores'!$AN$2:$BD$201,R$2,FALSE),""),"")</f>
        <v/>
      </c>
    </row>
    <row r="164" spans="1:18" ht="10.95" customHeight="1" x14ac:dyDescent="0.25">
      <c r="A164" s="1">
        <f t="shared" si="7"/>
        <v>161</v>
      </c>
      <c r="B164" s="32" t="str">
        <f t="shared" si="8"/>
        <v/>
      </c>
      <c r="C164" s="96">
        <f>IF(LARGE('YTD Scores'!AN$2:AN$201,A164)&gt;0.99,LARGE('YTD Scores'!AN$2:AN$201,A164),0)</f>
        <v>0</v>
      </c>
      <c r="F164" s="94" t="str">
        <f>IF($C164&gt;0,IF(VLOOKUP($C164,'YTD Scores'!$AN$2:$BC$201,F$2,FALSE)&gt;0,VLOOKUP($C164,'YTD Scores'!$AN$2:$BC$201,F$2,FALSE),""),"")</f>
        <v/>
      </c>
      <c r="G164" s="94" t="str">
        <f>IF($C164&gt;0,IF(VLOOKUP($C164,'YTD Scores'!$AN$2:$BC$201,G$2,FALSE)&gt;0,VLOOKUP($C164,'YTD Scores'!$AN$2:$BC$201,G$2,FALSE),""),"")</f>
        <v/>
      </c>
      <c r="H164" s="94" t="str">
        <f>IF($C164&gt;0,IF(VLOOKUP($C164,'YTD Scores'!$AN$2:$BC$201,H$2,FALSE)&gt;0,VLOOKUP($C164,'YTD Scores'!$AN$2:$BC$201,H$2,FALSE),""),"")</f>
        <v/>
      </c>
      <c r="I164" s="94" t="str">
        <f>IF($C164&gt;0,IF(VLOOKUP($C164,'YTD Scores'!$AN$2:$BC$201,I$2,FALSE)&gt;0,VLOOKUP($C164,'YTD Scores'!$AN$2:$BC$201,I$2,FALSE),""),"")</f>
        <v/>
      </c>
      <c r="J164" s="94" t="str">
        <f>IF($C164&gt;0,IF(VLOOKUP($C164,'YTD Scores'!$AN$2:$BC$201,J$2,FALSE)&gt;0,VLOOKUP($C164,'YTD Scores'!$AN$2:$BC$201,J$2,FALSE),""),"")</f>
        <v/>
      </c>
      <c r="K164" s="94" t="str">
        <f>IF($C164&gt;0,IF(VLOOKUP($C164,'YTD Scores'!$AN$2:$BC$201,K$2,FALSE)&gt;0,VLOOKUP($C164,'YTD Scores'!$AN$2:$BC$201,K$2,FALSE),""),"")</f>
        <v/>
      </c>
      <c r="L164" s="94" t="str">
        <f>IF($C164&gt;0,IF(VLOOKUP($C164,'YTD Scores'!$AN$2:$BC$201,L$2,FALSE)&gt;0,VLOOKUP($C164,'YTD Scores'!$AN$2:$BC$201,L$2,FALSE),""),"")</f>
        <v/>
      </c>
      <c r="M164" s="94" t="str">
        <f>IF($C164&gt;0,IF(VLOOKUP($C164,'YTD Scores'!$AN$2:$BC$201,M$2,FALSE)&gt;0,VLOOKUP($C164,'YTD Scores'!$AN$2:$BC$201,M$2,FALSE),""),"")</f>
        <v/>
      </c>
      <c r="N164" s="94" t="str">
        <f>IF($C164&gt;0,IF(VLOOKUP($C164,'YTD Scores'!$AN$2:$BC$201,N$2,FALSE)&gt;0,VLOOKUP($C164,'YTD Scores'!$AN$2:$BC$201,N$2,FALSE),""),"")</f>
        <v/>
      </c>
      <c r="O164" s="94" t="str">
        <f>IF($C164&gt;0,IF(VLOOKUP($C164,'YTD Scores'!$AN$2:$BC$201,O$2,FALSE)&gt;0,VLOOKUP($C164,'YTD Scores'!$AN$2:$BC$201,O$2,FALSE),""),"")</f>
        <v/>
      </c>
      <c r="P164" s="94" t="str">
        <f>IF($C164&gt;0,IF(VLOOKUP($C164,'YTD Scores'!$AN$2:$BC$201,P$2,FALSE)&gt;0,VLOOKUP($C164,'YTD Scores'!$AN$2:$BC$201,P$2,FALSE),""),"")</f>
        <v/>
      </c>
      <c r="Q164" s="94" t="str">
        <f>IF($C164&gt;0,IF(VLOOKUP($C164,'YTD Scores'!$AN$2:$BC$201,Q$2,FALSE)&gt;0,VLOOKUP($C164,'YTD Scores'!$AN$2:$BC$201,Q$2,FALSE),""),"")</f>
        <v/>
      </c>
      <c r="R164" s="96" t="str">
        <f>IF($C164&gt;0,IF(VLOOKUP($C164,'YTD Scores'!$AN$2:$BD$201,R$2,FALSE)&gt;0,VLOOKUP($C164,'YTD Scores'!$AN$2:$BD$201,R$2,FALSE),""),"")</f>
        <v/>
      </c>
    </row>
    <row r="165" spans="1:18" ht="10.95" customHeight="1" x14ac:dyDescent="0.25">
      <c r="A165" s="1">
        <f t="shared" si="7"/>
        <v>162</v>
      </c>
      <c r="B165" s="32" t="str">
        <f t="shared" si="8"/>
        <v/>
      </c>
      <c r="C165" s="96">
        <f>IF(LARGE('YTD Scores'!AN$2:AN$201,A165)&gt;0.99,LARGE('YTD Scores'!AN$2:AN$201,A165),0)</f>
        <v>0</v>
      </c>
      <c r="F165" s="94" t="str">
        <f>IF($C165&gt;0,IF(VLOOKUP($C165,'YTD Scores'!$AN$2:$BC$201,F$2,FALSE)&gt;0,VLOOKUP($C165,'YTD Scores'!$AN$2:$BC$201,F$2,FALSE),""),"")</f>
        <v/>
      </c>
      <c r="G165" s="94" t="str">
        <f>IF($C165&gt;0,IF(VLOOKUP($C165,'YTD Scores'!$AN$2:$BC$201,G$2,FALSE)&gt;0,VLOOKUP($C165,'YTD Scores'!$AN$2:$BC$201,G$2,FALSE),""),"")</f>
        <v/>
      </c>
      <c r="H165" s="94" t="str">
        <f>IF($C165&gt;0,IF(VLOOKUP($C165,'YTD Scores'!$AN$2:$BC$201,H$2,FALSE)&gt;0,VLOOKUP($C165,'YTD Scores'!$AN$2:$BC$201,H$2,FALSE),""),"")</f>
        <v/>
      </c>
      <c r="I165" s="94" t="str">
        <f>IF($C165&gt;0,IF(VLOOKUP($C165,'YTD Scores'!$AN$2:$BC$201,I$2,FALSE)&gt;0,VLOOKUP($C165,'YTD Scores'!$AN$2:$BC$201,I$2,FALSE),""),"")</f>
        <v/>
      </c>
      <c r="J165" s="94" t="str">
        <f>IF($C165&gt;0,IF(VLOOKUP($C165,'YTD Scores'!$AN$2:$BC$201,J$2,FALSE)&gt;0,VLOOKUP($C165,'YTD Scores'!$AN$2:$BC$201,J$2,FALSE),""),"")</f>
        <v/>
      </c>
      <c r="K165" s="94" t="str">
        <f>IF($C165&gt;0,IF(VLOOKUP($C165,'YTD Scores'!$AN$2:$BC$201,K$2,FALSE)&gt;0,VLOOKUP($C165,'YTD Scores'!$AN$2:$BC$201,K$2,FALSE),""),"")</f>
        <v/>
      </c>
      <c r="L165" s="94" t="str">
        <f>IF($C165&gt;0,IF(VLOOKUP($C165,'YTD Scores'!$AN$2:$BC$201,L$2,FALSE)&gt;0,VLOOKUP($C165,'YTD Scores'!$AN$2:$BC$201,L$2,FALSE),""),"")</f>
        <v/>
      </c>
      <c r="M165" s="94" t="str">
        <f>IF($C165&gt;0,IF(VLOOKUP($C165,'YTD Scores'!$AN$2:$BC$201,M$2,FALSE)&gt;0,VLOOKUP($C165,'YTD Scores'!$AN$2:$BC$201,M$2,FALSE),""),"")</f>
        <v/>
      </c>
      <c r="N165" s="94" t="str">
        <f>IF($C165&gt;0,IF(VLOOKUP($C165,'YTD Scores'!$AN$2:$BC$201,N$2,FALSE)&gt;0,VLOOKUP($C165,'YTD Scores'!$AN$2:$BC$201,N$2,FALSE),""),"")</f>
        <v/>
      </c>
      <c r="O165" s="94" t="str">
        <f>IF($C165&gt;0,IF(VLOOKUP($C165,'YTD Scores'!$AN$2:$BC$201,O$2,FALSE)&gt;0,VLOOKUP($C165,'YTD Scores'!$AN$2:$BC$201,O$2,FALSE),""),"")</f>
        <v/>
      </c>
      <c r="P165" s="94" t="str">
        <f>IF($C165&gt;0,IF(VLOOKUP($C165,'YTD Scores'!$AN$2:$BC$201,P$2,FALSE)&gt;0,VLOOKUP($C165,'YTD Scores'!$AN$2:$BC$201,P$2,FALSE),""),"")</f>
        <v/>
      </c>
      <c r="Q165" s="94" t="str">
        <f>IF($C165&gt;0,IF(VLOOKUP($C165,'YTD Scores'!$AN$2:$BC$201,Q$2,FALSE)&gt;0,VLOOKUP($C165,'YTD Scores'!$AN$2:$BC$201,Q$2,FALSE),""),"")</f>
        <v/>
      </c>
      <c r="R165" s="96" t="str">
        <f>IF($C165&gt;0,IF(VLOOKUP($C165,'YTD Scores'!$AN$2:$BD$201,R$2,FALSE)&gt;0,VLOOKUP($C165,'YTD Scores'!$AN$2:$BD$201,R$2,FALSE),""),"")</f>
        <v/>
      </c>
    </row>
    <row r="166" spans="1:18" ht="10.95" customHeight="1" x14ac:dyDescent="0.25">
      <c r="A166" s="1">
        <f t="shared" si="7"/>
        <v>163</v>
      </c>
      <c r="B166" s="32" t="str">
        <f t="shared" si="8"/>
        <v/>
      </c>
      <c r="C166" s="96">
        <f>IF(LARGE('YTD Scores'!AN$2:AN$201,A166)&gt;0.99,LARGE('YTD Scores'!AN$2:AN$201,A166),0)</f>
        <v>0</v>
      </c>
      <c r="F166" s="94" t="str">
        <f>IF($C166&gt;0,IF(VLOOKUP($C166,'YTD Scores'!$AN$2:$BC$201,F$2,FALSE)&gt;0,VLOOKUP($C166,'YTD Scores'!$AN$2:$BC$201,F$2,FALSE),""),"")</f>
        <v/>
      </c>
      <c r="G166" s="94" t="str">
        <f>IF($C166&gt;0,IF(VLOOKUP($C166,'YTD Scores'!$AN$2:$BC$201,G$2,FALSE)&gt;0,VLOOKUP($C166,'YTD Scores'!$AN$2:$BC$201,G$2,FALSE),""),"")</f>
        <v/>
      </c>
      <c r="H166" s="94" t="str">
        <f>IF($C166&gt;0,IF(VLOOKUP($C166,'YTD Scores'!$AN$2:$BC$201,H$2,FALSE)&gt;0,VLOOKUP($C166,'YTD Scores'!$AN$2:$BC$201,H$2,FALSE),""),"")</f>
        <v/>
      </c>
      <c r="I166" s="94" t="str">
        <f>IF($C166&gt;0,IF(VLOOKUP($C166,'YTD Scores'!$AN$2:$BC$201,I$2,FALSE)&gt;0,VLOOKUP($C166,'YTD Scores'!$AN$2:$BC$201,I$2,FALSE),""),"")</f>
        <v/>
      </c>
      <c r="J166" s="94" t="str">
        <f>IF($C166&gt;0,IF(VLOOKUP($C166,'YTD Scores'!$AN$2:$BC$201,J$2,FALSE)&gt;0,VLOOKUP($C166,'YTD Scores'!$AN$2:$BC$201,J$2,FALSE),""),"")</f>
        <v/>
      </c>
      <c r="K166" s="94" t="str">
        <f>IF($C166&gt;0,IF(VLOOKUP($C166,'YTD Scores'!$AN$2:$BC$201,K$2,FALSE)&gt;0,VLOOKUP($C166,'YTD Scores'!$AN$2:$BC$201,K$2,FALSE),""),"")</f>
        <v/>
      </c>
      <c r="L166" s="94" t="str">
        <f>IF($C166&gt;0,IF(VLOOKUP($C166,'YTD Scores'!$AN$2:$BC$201,L$2,FALSE)&gt;0,VLOOKUP($C166,'YTD Scores'!$AN$2:$BC$201,L$2,FALSE),""),"")</f>
        <v/>
      </c>
      <c r="M166" s="94" t="str">
        <f>IF($C166&gt;0,IF(VLOOKUP($C166,'YTD Scores'!$AN$2:$BC$201,M$2,FALSE)&gt;0,VLOOKUP($C166,'YTD Scores'!$AN$2:$BC$201,M$2,FALSE),""),"")</f>
        <v/>
      </c>
      <c r="N166" s="94" t="str">
        <f>IF($C166&gt;0,IF(VLOOKUP($C166,'YTD Scores'!$AN$2:$BC$201,N$2,FALSE)&gt;0,VLOOKUP($C166,'YTD Scores'!$AN$2:$BC$201,N$2,FALSE),""),"")</f>
        <v/>
      </c>
      <c r="O166" s="94" t="str">
        <f>IF($C166&gt;0,IF(VLOOKUP($C166,'YTD Scores'!$AN$2:$BC$201,O$2,FALSE)&gt;0,VLOOKUP($C166,'YTD Scores'!$AN$2:$BC$201,O$2,FALSE),""),"")</f>
        <v/>
      </c>
      <c r="P166" s="94" t="str">
        <f>IF($C166&gt;0,IF(VLOOKUP($C166,'YTD Scores'!$AN$2:$BC$201,P$2,FALSE)&gt;0,VLOOKUP($C166,'YTD Scores'!$AN$2:$BC$201,P$2,FALSE),""),"")</f>
        <v/>
      </c>
      <c r="Q166" s="94" t="str">
        <f>IF($C166&gt;0,IF(VLOOKUP($C166,'YTD Scores'!$AN$2:$BC$201,Q$2,FALSE)&gt;0,VLOOKUP($C166,'YTD Scores'!$AN$2:$BC$201,Q$2,FALSE),""),"")</f>
        <v/>
      </c>
      <c r="R166" s="96" t="str">
        <f>IF($C166&gt;0,IF(VLOOKUP($C166,'YTD Scores'!$AN$2:$BD$201,R$2,FALSE)&gt;0,VLOOKUP($C166,'YTD Scores'!$AN$2:$BD$201,R$2,FALSE),""),"")</f>
        <v/>
      </c>
    </row>
    <row r="167" spans="1:18" ht="10.95" customHeight="1" x14ac:dyDescent="0.25">
      <c r="A167" s="1">
        <f t="shared" si="7"/>
        <v>164</v>
      </c>
      <c r="B167" s="32" t="str">
        <f t="shared" si="8"/>
        <v/>
      </c>
      <c r="C167" s="96">
        <f>IF(LARGE('YTD Scores'!AN$2:AN$201,A167)&gt;0.99,LARGE('YTD Scores'!AN$2:AN$201,A167),0)</f>
        <v>0</v>
      </c>
      <c r="F167" s="94" t="str">
        <f>IF($C167&gt;0,IF(VLOOKUP($C167,'YTD Scores'!$AN$2:$BC$201,F$2,FALSE)&gt;0,VLOOKUP($C167,'YTD Scores'!$AN$2:$BC$201,F$2,FALSE),""),"")</f>
        <v/>
      </c>
      <c r="G167" s="94" t="str">
        <f>IF($C167&gt;0,IF(VLOOKUP($C167,'YTD Scores'!$AN$2:$BC$201,G$2,FALSE)&gt;0,VLOOKUP($C167,'YTD Scores'!$AN$2:$BC$201,G$2,FALSE),""),"")</f>
        <v/>
      </c>
      <c r="H167" s="94" t="str">
        <f>IF($C167&gt;0,IF(VLOOKUP($C167,'YTD Scores'!$AN$2:$BC$201,H$2,FALSE)&gt;0,VLOOKUP($C167,'YTD Scores'!$AN$2:$BC$201,H$2,FALSE),""),"")</f>
        <v/>
      </c>
      <c r="I167" s="94" t="str">
        <f>IF($C167&gt;0,IF(VLOOKUP($C167,'YTD Scores'!$AN$2:$BC$201,I$2,FALSE)&gt;0,VLOOKUP($C167,'YTD Scores'!$AN$2:$BC$201,I$2,FALSE),""),"")</f>
        <v/>
      </c>
      <c r="J167" s="94" t="str">
        <f>IF($C167&gt;0,IF(VLOOKUP($C167,'YTD Scores'!$AN$2:$BC$201,J$2,FALSE)&gt;0,VLOOKUP($C167,'YTD Scores'!$AN$2:$BC$201,J$2,FALSE),""),"")</f>
        <v/>
      </c>
      <c r="K167" s="94" t="str">
        <f>IF($C167&gt;0,IF(VLOOKUP($C167,'YTD Scores'!$AN$2:$BC$201,K$2,FALSE)&gt;0,VLOOKUP($C167,'YTD Scores'!$AN$2:$BC$201,K$2,FALSE),""),"")</f>
        <v/>
      </c>
      <c r="L167" s="94" t="str">
        <f>IF($C167&gt;0,IF(VLOOKUP($C167,'YTD Scores'!$AN$2:$BC$201,L$2,FALSE)&gt;0,VLOOKUP($C167,'YTD Scores'!$AN$2:$BC$201,L$2,FALSE),""),"")</f>
        <v/>
      </c>
      <c r="M167" s="94" t="str">
        <f>IF($C167&gt;0,IF(VLOOKUP($C167,'YTD Scores'!$AN$2:$BC$201,M$2,FALSE)&gt;0,VLOOKUP($C167,'YTD Scores'!$AN$2:$BC$201,M$2,FALSE),""),"")</f>
        <v/>
      </c>
      <c r="N167" s="94" t="str">
        <f>IF($C167&gt;0,IF(VLOOKUP($C167,'YTD Scores'!$AN$2:$BC$201,N$2,FALSE)&gt;0,VLOOKUP($C167,'YTD Scores'!$AN$2:$BC$201,N$2,FALSE),""),"")</f>
        <v/>
      </c>
      <c r="O167" s="94" t="str">
        <f>IF($C167&gt;0,IF(VLOOKUP($C167,'YTD Scores'!$AN$2:$BC$201,O$2,FALSE)&gt;0,VLOOKUP($C167,'YTD Scores'!$AN$2:$BC$201,O$2,FALSE),""),"")</f>
        <v/>
      </c>
      <c r="P167" s="94" t="str">
        <f>IF($C167&gt;0,IF(VLOOKUP($C167,'YTD Scores'!$AN$2:$BC$201,P$2,FALSE)&gt;0,VLOOKUP($C167,'YTD Scores'!$AN$2:$BC$201,P$2,FALSE),""),"")</f>
        <v/>
      </c>
      <c r="Q167" s="94" t="str">
        <f>IF($C167&gt;0,IF(VLOOKUP($C167,'YTD Scores'!$AN$2:$BC$201,Q$2,FALSE)&gt;0,VLOOKUP($C167,'YTD Scores'!$AN$2:$BC$201,Q$2,FALSE),""),"")</f>
        <v/>
      </c>
      <c r="R167" s="96" t="str">
        <f>IF($C167&gt;0,IF(VLOOKUP($C167,'YTD Scores'!$AN$2:$BD$201,R$2,FALSE)&gt;0,VLOOKUP($C167,'YTD Scores'!$AN$2:$BD$201,R$2,FALSE),""),"")</f>
        <v/>
      </c>
    </row>
    <row r="168" spans="1:18" ht="10.95" customHeight="1" x14ac:dyDescent="0.25">
      <c r="A168" s="1">
        <f t="shared" si="7"/>
        <v>165</v>
      </c>
      <c r="B168" s="32" t="str">
        <f t="shared" si="8"/>
        <v/>
      </c>
      <c r="C168" s="96">
        <f>IF(LARGE('YTD Scores'!AN$2:AN$201,A168)&gt;0.99,LARGE('YTD Scores'!AN$2:AN$201,A168),0)</f>
        <v>0</v>
      </c>
      <c r="F168" s="94" t="str">
        <f>IF($C168&gt;0,IF(VLOOKUP($C168,'YTD Scores'!$AN$2:$BC$201,F$2,FALSE)&gt;0,VLOOKUP($C168,'YTD Scores'!$AN$2:$BC$201,F$2,FALSE),""),"")</f>
        <v/>
      </c>
      <c r="G168" s="94" t="str">
        <f>IF($C168&gt;0,IF(VLOOKUP($C168,'YTD Scores'!$AN$2:$BC$201,G$2,FALSE)&gt;0,VLOOKUP($C168,'YTD Scores'!$AN$2:$BC$201,G$2,FALSE),""),"")</f>
        <v/>
      </c>
      <c r="H168" s="94" t="str">
        <f>IF($C168&gt;0,IF(VLOOKUP($C168,'YTD Scores'!$AN$2:$BC$201,H$2,FALSE)&gt;0,VLOOKUP($C168,'YTD Scores'!$AN$2:$BC$201,H$2,FALSE),""),"")</f>
        <v/>
      </c>
      <c r="I168" s="94" t="str">
        <f>IF($C168&gt;0,IF(VLOOKUP($C168,'YTD Scores'!$AN$2:$BC$201,I$2,FALSE)&gt;0,VLOOKUP($C168,'YTD Scores'!$AN$2:$BC$201,I$2,FALSE),""),"")</f>
        <v/>
      </c>
      <c r="J168" s="94" t="str">
        <f>IF($C168&gt;0,IF(VLOOKUP($C168,'YTD Scores'!$AN$2:$BC$201,J$2,FALSE)&gt;0,VLOOKUP($C168,'YTD Scores'!$AN$2:$BC$201,J$2,FALSE),""),"")</f>
        <v/>
      </c>
      <c r="K168" s="94" t="str">
        <f>IF($C168&gt;0,IF(VLOOKUP($C168,'YTD Scores'!$AN$2:$BC$201,K$2,FALSE)&gt;0,VLOOKUP($C168,'YTD Scores'!$AN$2:$BC$201,K$2,FALSE),""),"")</f>
        <v/>
      </c>
      <c r="L168" s="94" t="str">
        <f>IF($C168&gt;0,IF(VLOOKUP($C168,'YTD Scores'!$AN$2:$BC$201,L$2,FALSE)&gt;0,VLOOKUP($C168,'YTD Scores'!$AN$2:$BC$201,L$2,FALSE),""),"")</f>
        <v/>
      </c>
      <c r="M168" s="94" t="str">
        <f>IF($C168&gt;0,IF(VLOOKUP($C168,'YTD Scores'!$AN$2:$BC$201,M$2,FALSE)&gt;0,VLOOKUP($C168,'YTD Scores'!$AN$2:$BC$201,M$2,FALSE),""),"")</f>
        <v/>
      </c>
      <c r="N168" s="94" t="str">
        <f>IF($C168&gt;0,IF(VLOOKUP($C168,'YTD Scores'!$AN$2:$BC$201,N$2,FALSE)&gt;0,VLOOKUP($C168,'YTD Scores'!$AN$2:$BC$201,N$2,FALSE),""),"")</f>
        <v/>
      </c>
      <c r="O168" s="94" t="str">
        <f>IF($C168&gt;0,IF(VLOOKUP($C168,'YTD Scores'!$AN$2:$BC$201,O$2,FALSE)&gt;0,VLOOKUP($C168,'YTD Scores'!$AN$2:$BC$201,O$2,FALSE),""),"")</f>
        <v/>
      </c>
      <c r="P168" s="94" t="str">
        <f>IF($C168&gt;0,IF(VLOOKUP($C168,'YTD Scores'!$AN$2:$BC$201,P$2,FALSE)&gt;0,VLOOKUP($C168,'YTD Scores'!$AN$2:$BC$201,P$2,FALSE),""),"")</f>
        <v/>
      </c>
      <c r="Q168" s="94" t="str">
        <f>IF($C168&gt;0,IF(VLOOKUP($C168,'YTD Scores'!$AN$2:$BC$201,Q$2,FALSE)&gt;0,VLOOKUP($C168,'YTD Scores'!$AN$2:$BC$201,Q$2,FALSE),""),"")</f>
        <v/>
      </c>
      <c r="R168" s="96" t="str">
        <f>IF($C168&gt;0,IF(VLOOKUP($C168,'YTD Scores'!$AN$2:$BD$201,R$2,FALSE)&gt;0,VLOOKUP($C168,'YTD Scores'!$AN$2:$BD$201,R$2,FALSE),""),"")</f>
        <v/>
      </c>
    </row>
    <row r="169" spans="1:18" ht="10.95" customHeight="1" x14ac:dyDescent="0.25">
      <c r="A169" s="1">
        <f t="shared" si="7"/>
        <v>166</v>
      </c>
      <c r="B169" s="32" t="str">
        <f t="shared" si="8"/>
        <v/>
      </c>
      <c r="C169" s="96">
        <f>IF(LARGE('YTD Scores'!AN$2:AN$201,A169)&gt;0.99,LARGE('YTD Scores'!AN$2:AN$201,A169),0)</f>
        <v>0</v>
      </c>
      <c r="F169" s="94" t="str">
        <f>IF($C169&gt;0,IF(VLOOKUP($C169,'YTD Scores'!$AN$2:$BC$201,F$2,FALSE)&gt;0,VLOOKUP($C169,'YTD Scores'!$AN$2:$BC$201,F$2,FALSE),""),"")</f>
        <v/>
      </c>
      <c r="G169" s="94" t="str">
        <f>IF($C169&gt;0,IF(VLOOKUP($C169,'YTD Scores'!$AN$2:$BC$201,G$2,FALSE)&gt;0,VLOOKUP($C169,'YTD Scores'!$AN$2:$BC$201,G$2,FALSE),""),"")</f>
        <v/>
      </c>
      <c r="H169" s="94" t="str">
        <f>IF($C169&gt;0,IF(VLOOKUP($C169,'YTD Scores'!$AN$2:$BC$201,H$2,FALSE)&gt;0,VLOOKUP($C169,'YTD Scores'!$AN$2:$BC$201,H$2,FALSE),""),"")</f>
        <v/>
      </c>
      <c r="I169" s="94" t="str">
        <f>IF($C169&gt;0,IF(VLOOKUP($C169,'YTD Scores'!$AN$2:$BC$201,I$2,FALSE)&gt;0,VLOOKUP($C169,'YTD Scores'!$AN$2:$BC$201,I$2,FALSE),""),"")</f>
        <v/>
      </c>
      <c r="J169" s="94" t="str">
        <f>IF($C169&gt;0,IF(VLOOKUP($C169,'YTD Scores'!$AN$2:$BC$201,J$2,FALSE)&gt;0,VLOOKUP($C169,'YTD Scores'!$AN$2:$BC$201,J$2,FALSE),""),"")</f>
        <v/>
      </c>
      <c r="K169" s="94" t="str">
        <f>IF($C169&gt;0,IF(VLOOKUP($C169,'YTD Scores'!$AN$2:$BC$201,K$2,FALSE)&gt;0,VLOOKUP($C169,'YTD Scores'!$AN$2:$BC$201,K$2,FALSE),""),"")</f>
        <v/>
      </c>
      <c r="L169" s="94" t="str">
        <f>IF($C169&gt;0,IF(VLOOKUP($C169,'YTD Scores'!$AN$2:$BC$201,L$2,FALSE)&gt;0,VLOOKUP($C169,'YTD Scores'!$AN$2:$BC$201,L$2,FALSE),""),"")</f>
        <v/>
      </c>
      <c r="M169" s="94" t="str">
        <f>IF($C169&gt;0,IF(VLOOKUP($C169,'YTD Scores'!$AN$2:$BC$201,M$2,FALSE)&gt;0,VLOOKUP($C169,'YTD Scores'!$AN$2:$BC$201,M$2,FALSE),""),"")</f>
        <v/>
      </c>
      <c r="N169" s="94" t="str">
        <f>IF($C169&gt;0,IF(VLOOKUP($C169,'YTD Scores'!$AN$2:$BC$201,N$2,FALSE)&gt;0,VLOOKUP($C169,'YTD Scores'!$AN$2:$BC$201,N$2,FALSE),""),"")</f>
        <v/>
      </c>
      <c r="O169" s="94" t="str">
        <f>IF($C169&gt;0,IF(VLOOKUP($C169,'YTD Scores'!$AN$2:$BC$201,O$2,FALSE)&gt;0,VLOOKUP($C169,'YTD Scores'!$AN$2:$BC$201,O$2,FALSE),""),"")</f>
        <v/>
      </c>
      <c r="P169" s="94" t="str">
        <f>IF($C169&gt;0,IF(VLOOKUP($C169,'YTD Scores'!$AN$2:$BC$201,P$2,FALSE)&gt;0,VLOOKUP($C169,'YTD Scores'!$AN$2:$BC$201,P$2,FALSE),""),"")</f>
        <v/>
      </c>
      <c r="Q169" s="94" t="str">
        <f>IF($C169&gt;0,IF(VLOOKUP($C169,'YTD Scores'!$AN$2:$BC$201,Q$2,FALSE)&gt;0,VLOOKUP($C169,'YTD Scores'!$AN$2:$BC$201,Q$2,FALSE),""),"")</f>
        <v/>
      </c>
      <c r="R169" s="96" t="str">
        <f>IF($C169&gt;0,IF(VLOOKUP($C169,'YTD Scores'!$AN$2:$BD$201,R$2,FALSE)&gt;0,VLOOKUP($C169,'YTD Scores'!$AN$2:$BD$201,R$2,FALSE),""),"")</f>
        <v/>
      </c>
    </row>
    <row r="170" spans="1:18" ht="10.95" customHeight="1" x14ac:dyDescent="0.25">
      <c r="A170" s="1">
        <f t="shared" si="7"/>
        <v>167</v>
      </c>
      <c r="B170" s="32" t="str">
        <f t="shared" si="8"/>
        <v/>
      </c>
      <c r="C170" s="96">
        <f>IF(LARGE('YTD Scores'!AN$2:AN$201,A170)&gt;0.99,LARGE('YTD Scores'!AN$2:AN$201,A170),0)</f>
        <v>0</v>
      </c>
      <c r="F170" s="94" t="str">
        <f>IF($C170&gt;0,IF(VLOOKUP($C170,'YTD Scores'!$AN$2:$BC$201,F$2,FALSE)&gt;0,VLOOKUP($C170,'YTD Scores'!$AN$2:$BC$201,F$2,FALSE),""),"")</f>
        <v/>
      </c>
      <c r="G170" s="94" t="str">
        <f>IF($C170&gt;0,IF(VLOOKUP($C170,'YTD Scores'!$AN$2:$BC$201,G$2,FALSE)&gt;0,VLOOKUP($C170,'YTD Scores'!$AN$2:$BC$201,G$2,FALSE),""),"")</f>
        <v/>
      </c>
      <c r="H170" s="94" t="str">
        <f>IF($C170&gt;0,IF(VLOOKUP($C170,'YTD Scores'!$AN$2:$BC$201,H$2,FALSE)&gt;0,VLOOKUP($C170,'YTD Scores'!$AN$2:$BC$201,H$2,FALSE),""),"")</f>
        <v/>
      </c>
      <c r="I170" s="94" t="str">
        <f>IF($C170&gt;0,IF(VLOOKUP($C170,'YTD Scores'!$AN$2:$BC$201,I$2,FALSE)&gt;0,VLOOKUP($C170,'YTD Scores'!$AN$2:$BC$201,I$2,FALSE),""),"")</f>
        <v/>
      </c>
      <c r="J170" s="94" t="str">
        <f>IF($C170&gt;0,IF(VLOOKUP($C170,'YTD Scores'!$AN$2:$BC$201,J$2,FALSE)&gt;0,VLOOKUP($C170,'YTD Scores'!$AN$2:$BC$201,J$2,FALSE),""),"")</f>
        <v/>
      </c>
      <c r="K170" s="94" t="str">
        <f>IF($C170&gt;0,IF(VLOOKUP($C170,'YTD Scores'!$AN$2:$BC$201,K$2,FALSE)&gt;0,VLOOKUP($C170,'YTD Scores'!$AN$2:$BC$201,K$2,FALSE),""),"")</f>
        <v/>
      </c>
      <c r="L170" s="94" t="str">
        <f>IF($C170&gt;0,IF(VLOOKUP($C170,'YTD Scores'!$AN$2:$BC$201,L$2,FALSE)&gt;0,VLOOKUP($C170,'YTD Scores'!$AN$2:$BC$201,L$2,FALSE),""),"")</f>
        <v/>
      </c>
      <c r="M170" s="94" t="str">
        <f>IF($C170&gt;0,IF(VLOOKUP($C170,'YTD Scores'!$AN$2:$BC$201,M$2,FALSE)&gt;0,VLOOKUP($C170,'YTD Scores'!$AN$2:$BC$201,M$2,FALSE),""),"")</f>
        <v/>
      </c>
      <c r="N170" s="94" t="str">
        <f>IF($C170&gt;0,IF(VLOOKUP($C170,'YTD Scores'!$AN$2:$BC$201,N$2,FALSE)&gt;0,VLOOKUP($C170,'YTD Scores'!$AN$2:$BC$201,N$2,FALSE),""),"")</f>
        <v/>
      </c>
      <c r="O170" s="94" t="str">
        <f>IF($C170&gt;0,IF(VLOOKUP($C170,'YTD Scores'!$AN$2:$BC$201,O$2,FALSE)&gt;0,VLOOKUP($C170,'YTD Scores'!$AN$2:$BC$201,O$2,FALSE),""),"")</f>
        <v/>
      </c>
      <c r="P170" s="94" t="str">
        <f>IF($C170&gt;0,IF(VLOOKUP($C170,'YTD Scores'!$AN$2:$BC$201,P$2,FALSE)&gt;0,VLOOKUP($C170,'YTD Scores'!$AN$2:$BC$201,P$2,FALSE),""),"")</f>
        <v/>
      </c>
      <c r="Q170" s="94" t="str">
        <f>IF($C170&gt;0,IF(VLOOKUP($C170,'YTD Scores'!$AN$2:$BC$201,Q$2,FALSE)&gt;0,VLOOKUP($C170,'YTD Scores'!$AN$2:$BC$201,Q$2,FALSE),""),"")</f>
        <v/>
      </c>
      <c r="R170" s="96" t="str">
        <f>IF($C170&gt;0,IF(VLOOKUP($C170,'YTD Scores'!$AN$2:$BD$201,R$2,FALSE)&gt;0,VLOOKUP($C170,'YTD Scores'!$AN$2:$BD$201,R$2,FALSE),""),"")</f>
        <v/>
      </c>
    </row>
    <row r="171" spans="1:18" ht="10.95" customHeight="1" x14ac:dyDescent="0.25">
      <c r="A171" s="1">
        <f t="shared" si="7"/>
        <v>168</v>
      </c>
      <c r="B171" s="32" t="str">
        <f t="shared" si="8"/>
        <v/>
      </c>
      <c r="C171" s="96">
        <f>IF(LARGE('YTD Scores'!AN$2:AN$201,A171)&gt;0.99,LARGE('YTD Scores'!AN$2:AN$201,A171),0)</f>
        <v>0</v>
      </c>
      <c r="F171" s="94" t="str">
        <f>IF($C171&gt;0,IF(VLOOKUP($C171,'YTD Scores'!$AN$2:$BC$201,F$2,FALSE)&gt;0,VLOOKUP($C171,'YTD Scores'!$AN$2:$BC$201,F$2,FALSE),""),"")</f>
        <v/>
      </c>
      <c r="G171" s="94" t="str">
        <f>IF($C171&gt;0,IF(VLOOKUP($C171,'YTD Scores'!$AN$2:$BC$201,G$2,FALSE)&gt;0,VLOOKUP($C171,'YTD Scores'!$AN$2:$BC$201,G$2,FALSE),""),"")</f>
        <v/>
      </c>
      <c r="H171" s="94" t="str">
        <f>IF($C171&gt;0,IF(VLOOKUP($C171,'YTD Scores'!$AN$2:$BC$201,H$2,FALSE)&gt;0,VLOOKUP($C171,'YTD Scores'!$AN$2:$BC$201,H$2,FALSE),""),"")</f>
        <v/>
      </c>
      <c r="I171" s="94" t="str">
        <f>IF($C171&gt;0,IF(VLOOKUP($C171,'YTD Scores'!$AN$2:$BC$201,I$2,FALSE)&gt;0,VLOOKUP($C171,'YTD Scores'!$AN$2:$BC$201,I$2,FALSE),""),"")</f>
        <v/>
      </c>
      <c r="J171" s="94" t="str">
        <f>IF($C171&gt;0,IF(VLOOKUP($C171,'YTD Scores'!$AN$2:$BC$201,J$2,FALSE)&gt;0,VLOOKUP($C171,'YTD Scores'!$AN$2:$BC$201,J$2,FALSE),""),"")</f>
        <v/>
      </c>
      <c r="K171" s="94" t="str">
        <f>IF($C171&gt;0,IF(VLOOKUP($C171,'YTD Scores'!$AN$2:$BC$201,K$2,FALSE)&gt;0,VLOOKUP($C171,'YTD Scores'!$AN$2:$BC$201,K$2,FALSE),""),"")</f>
        <v/>
      </c>
      <c r="L171" s="94" t="str">
        <f>IF($C171&gt;0,IF(VLOOKUP($C171,'YTD Scores'!$AN$2:$BC$201,L$2,FALSE)&gt;0,VLOOKUP($C171,'YTD Scores'!$AN$2:$BC$201,L$2,FALSE),""),"")</f>
        <v/>
      </c>
      <c r="M171" s="94" t="str">
        <f>IF($C171&gt;0,IF(VLOOKUP($C171,'YTD Scores'!$AN$2:$BC$201,M$2,FALSE)&gt;0,VLOOKUP($C171,'YTD Scores'!$AN$2:$BC$201,M$2,FALSE),""),"")</f>
        <v/>
      </c>
      <c r="N171" s="94" t="str">
        <f>IF($C171&gt;0,IF(VLOOKUP($C171,'YTD Scores'!$AN$2:$BC$201,N$2,FALSE)&gt;0,VLOOKUP($C171,'YTD Scores'!$AN$2:$BC$201,N$2,FALSE),""),"")</f>
        <v/>
      </c>
      <c r="O171" s="94" t="str">
        <f>IF($C171&gt;0,IF(VLOOKUP($C171,'YTD Scores'!$AN$2:$BC$201,O$2,FALSE)&gt;0,VLOOKUP($C171,'YTD Scores'!$AN$2:$BC$201,O$2,FALSE),""),"")</f>
        <v/>
      </c>
      <c r="P171" s="94" t="str">
        <f>IF($C171&gt;0,IF(VLOOKUP($C171,'YTD Scores'!$AN$2:$BC$201,P$2,FALSE)&gt;0,VLOOKUP($C171,'YTD Scores'!$AN$2:$BC$201,P$2,FALSE),""),"")</f>
        <v/>
      </c>
      <c r="Q171" s="94" t="str">
        <f>IF($C171&gt;0,IF(VLOOKUP($C171,'YTD Scores'!$AN$2:$BC$201,Q$2,FALSE)&gt;0,VLOOKUP($C171,'YTD Scores'!$AN$2:$BC$201,Q$2,FALSE),""),"")</f>
        <v/>
      </c>
      <c r="R171" s="96" t="str">
        <f>IF($C171&gt;0,IF(VLOOKUP($C171,'YTD Scores'!$AN$2:$BD$201,R$2,FALSE)&gt;0,VLOOKUP($C171,'YTD Scores'!$AN$2:$BD$201,R$2,FALSE),""),"")</f>
        <v/>
      </c>
    </row>
    <row r="172" spans="1:18" ht="10.95" customHeight="1" x14ac:dyDescent="0.25">
      <c r="A172" s="1">
        <f t="shared" si="7"/>
        <v>169</v>
      </c>
      <c r="B172" s="32" t="str">
        <f t="shared" si="8"/>
        <v/>
      </c>
      <c r="C172" s="96">
        <f>IF(LARGE('YTD Scores'!AN$2:AN$201,A172)&gt;0.99,LARGE('YTD Scores'!AN$2:AN$201,A172),0)</f>
        <v>0</v>
      </c>
      <c r="F172" s="94" t="str">
        <f>IF($C172&gt;0,IF(VLOOKUP($C172,'YTD Scores'!$AN$2:$BC$201,F$2,FALSE)&gt;0,VLOOKUP($C172,'YTD Scores'!$AN$2:$BC$201,F$2,FALSE),""),"")</f>
        <v/>
      </c>
      <c r="G172" s="94" t="str">
        <f>IF($C172&gt;0,IF(VLOOKUP($C172,'YTD Scores'!$AN$2:$BC$201,G$2,FALSE)&gt;0,VLOOKUP($C172,'YTD Scores'!$AN$2:$BC$201,G$2,FALSE),""),"")</f>
        <v/>
      </c>
      <c r="H172" s="94" t="str">
        <f>IF($C172&gt;0,IF(VLOOKUP($C172,'YTD Scores'!$AN$2:$BC$201,H$2,FALSE)&gt;0,VLOOKUP($C172,'YTD Scores'!$AN$2:$BC$201,H$2,FALSE),""),"")</f>
        <v/>
      </c>
      <c r="I172" s="94" t="str">
        <f>IF($C172&gt;0,IF(VLOOKUP($C172,'YTD Scores'!$AN$2:$BC$201,I$2,FALSE)&gt;0,VLOOKUP($C172,'YTD Scores'!$AN$2:$BC$201,I$2,FALSE),""),"")</f>
        <v/>
      </c>
      <c r="J172" s="94" t="str">
        <f>IF($C172&gt;0,IF(VLOOKUP($C172,'YTD Scores'!$AN$2:$BC$201,J$2,FALSE)&gt;0,VLOOKUP($C172,'YTD Scores'!$AN$2:$BC$201,J$2,FALSE),""),"")</f>
        <v/>
      </c>
      <c r="K172" s="94" t="str">
        <f>IF($C172&gt;0,IF(VLOOKUP($C172,'YTD Scores'!$AN$2:$BC$201,K$2,FALSE)&gt;0,VLOOKUP($C172,'YTD Scores'!$AN$2:$BC$201,K$2,FALSE),""),"")</f>
        <v/>
      </c>
      <c r="L172" s="94" t="str">
        <f>IF($C172&gt;0,IF(VLOOKUP($C172,'YTD Scores'!$AN$2:$BC$201,L$2,FALSE)&gt;0,VLOOKUP($C172,'YTD Scores'!$AN$2:$BC$201,L$2,FALSE),""),"")</f>
        <v/>
      </c>
      <c r="M172" s="94" t="str">
        <f>IF($C172&gt;0,IF(VLOOKUP($C172,'YTD Scores'!$AN$2:$BC$201,M$2,FALSE)&gt;0,VLOOKUP($C172,'YTD Scores'!$AN$2:$BC$201,M$2,FALSE),""),"")</f>
        <v/>
      </c>
      <c r="N172" s="94" t="str">
        <f>IF($C172&gt;0,IF(VLOOKUP($C172,'YTD Scores'!$AN$2:$BC$201,N$2,FALSE)&gt;0,VLOOKUP($C172,'YTD Scores'!$AN$2:$BC$201,N$2,FALSE),""),"")</f>
        <v/>
      </c>
      <c r="O172" s="94" t="str">
        <f>IF($C172&gt;0,IF(VLOOKUP($C172,'YTD Scores'!$AN$2:$BC$201,O$2,FALSE)&gt;0,VLOOKUP($C172,'YTD Scores'!$AN$2:$BC$201,O$2,FALSE),""),"")</f>
        <v/>
      </c>
      <c r="P172" s="94" t="str">
        <f>IF($C172&gt;0,IF(VLOOKUP($C172,'YTD Scores'!$AN$2:$BC$201,P$2,FALSE)&gt;0,VLOOKUP($C172,'YTD Scores'!$AN$2:$BC$201,P$2,FALSE),""),"")</f>
        <v/>
      </c>
      <c r="Q172" s="94" t="str">
        <f>IF($C172&gt;0,IF(VLOOKUP($C172,'YTD Scores'!$AN$2:$BC$201,Q$2,FALSE)&gt;0,VLOOKUP($C172,'YTD Scores'!$AN$2:$BC$201,Q$2,FALSE),""),"")</f>
        <v/>
      </c>
      <c r="R172" s="96" t="str">
        <f>IF($C172&gt;0,IF(VLOOKUP($C172,'YTD Scores'!$AN$2:$BD$201,R$2,FALSE)&gt;0,VLOOKUP($C172,'YTD Scores'!$AN$2:$BD$201,R$2,FALSE),""),"")</f>
        <v/>
      </c>
    </row>
    <row r="173" spans="1:18" ht="10.95" customHeight="1" x14ac:dyDescent="0.25">
      <c r="A173" s="1">
        <f t="shared" si="7"/>
        <v>170</v>
      </c>
      <c r="B173" s="32" t="str">
        <f t="shared" si="8"/>
        <v/>
      </c>
      <c r="C173" s="96">
        <f>IF(LARGE('YTD Scores'!AN$2:AN$201,A173)&gt;0.99,LARGE('YTD Scores'!AN$2:AN$201,A173),0)</f>
        <v>0</v>
      </c>
      <c r="F173" s="94" t="str">
        <f>IF($C173&gt;0,IF(VLOOKUP($C173,'YTD Scores'!$AN$2:$BC$201,F$2,FALSE)&gt;0,VLOOKUP($C173,'YTD Scores'!$AN$2:$BC$201,F$2,FALSE),""),"")</f>
        <v/>
      </c>
      <c r="G173" s="94" t="str">
        <f>IF($C173&gt;0,IF(VLOOKUP($C173,'YTD Scores'!$AN$2:$BC$201,G$2,FALSE)&gt;0,VLOOKUP($C173,'YTD Scores'!$AN$2:$BC$201,G$2,FALSE),""),"")</f>
        <v/>
      </c>
      <c r="H173" s="94" t="str">
        <f>IF($C173&gt;0,IF(VLOOKUP($C173,'YTD Scores'!$AN$2:$BC$201,H$2,FALSE)&gt;0,VLOOKUP($C173,'YTD Scores'!$AN$2:$BC$201,H$2,FALSE),""),"")</f>
        <v/>
      </c>
      <c r="I173" s="94" t="str">
        <f>IF($C173&gt;0,IF(VLOOKUP($C173,'YTD Scores'!$AN$2:$BC$201,I$2,FALSE)&gt;0,VLOOKUP($C173,'YTD Scores'!$AN$2:$BC$201,I$2,FALSE),""),"")</f>
        <v/>
      </c>
      <c r="J173" s="94" t="str">
        <f>IF($C173&gt;0,IF(VLOOKUP($C173,'YTD Scores'!$AN$2:$BC$201,J$2,FALSE)&gt;0,VLOOKUP($C173,'YTD Scores'!$AN$2:$BC$201,J$2,FALSE),""),"")</f>
        <v/>
      </c>
      <c r="K173" s="94" t="str">
        <f>IF($C173&gt;0,IF(VLOOKUP($C173,'YTD Scores'!$AN$2:$BC$201,K$2,FALSE)&gt;0,VLOOKUP($C173,'YTD Scores'!$AN$2:$BC$201,K$2,FALSE),""),"")</f>
        <v/>
      </c>
      <c r="L173" s="94" t="str">
        <f>IF($C173&gt;0,IF(VLOOKUP($C173,'YTD Scores'!$AN$2:$BC$201,L$2,FALSE)&gt;0,VLOOKUP($C173,'YTD Scores'!$AN$2:$BC$201,L$2,FALSE),""),"")</f>
        <v/>
      </c>
      <c r="M173" s="94" t="str">
        <f>IF($C173&gt;0,IF(VLOOKUP($C173,'YTD Scores'!$AN$2:$BC$201,M$2,FALSE)&gt;0,VLOOKUP($C173,'YTD Scores'!$AN$2:$BC$201,M$2,FALSE),""),"")</f>
        <v/>
      </c>
      <c r="N173" s="94" t="str">
        <f>IF($C173&gt;0,IF(VLOOKUP($C173,'YTD Scores'!$AN$2:$BC$201,N$2,FALSE)&gt;0,VLOOKUP($C173,'YTD Scores'!$AN$2:$BC$201,N$2,FALSE),""),"")</f>
        <v/>
      </c>
      <c r="O173" s="94" t="str">
        <f>IF($C173&gt;0,IF(VLOOKUP($C173,'YTD Scores'!$AN$2:$BC$201,O$2,FALSE)&gt;0,VLOOKUP($C173,'YTD Scores'!$AN$2:$BC$201,O$2,FALSE),""),"")</f>
        <v/>
      </c>
      <c r="P173" s="94" t="str">
        <f>IF($C173&gt;0,IF(VLOOKUP($C173,'YTD Scores'!$AN$2:$BC$201,P$2,FALSE)&gt;0,VLOOKUP($C173,'YTD Scores'!$AN$2:$BC$201,P$2,FALSE),""),"")</f>
        <v/>
      </c>
      <c r="Q173" s="94" t="str">
        <f>IF($C173&gt;0,IF(VLOOKUP($C173,'YTD Scores'!$AN$2:$BC$201,Q$2,FALSE)&gt;0,VLOOKUP($C173,'YTD Scores'!$AN$2:$BC$201,Q$2,FALSE),""),"")</f>
        <v/>
      </c>
      <c r="R173" s="96" t="str">
        <f>IF($C173&gt;0,IF(VLOOKUP($C173,'YTD Scores'!$AN$2:$BD$201,R$2,FALSE)&gt;0,VLOOKUP($C173,'YTD Scores'!$AN$2:$BD$201,R$2,FALSE),""),"")</f>
        <v/>
      </c>
    </row>
    <row r="174" spans="1:18" ht="10.95" customHeight="1" x14ac:dyDescent="0.25">
      <c r="A174" s="1">
        <f t="shared" si="7"/>
        <v>171</v>
      </c>
      <c r="B174" s="32" t="str">
        <f t="shared" si="8"/>
        <v/>
      </c>
      <c r="C174" s="96">
        <f>IF(LARGE('YTD Scores'!AN$2:AN$201,A174)&gt;0.99,LARGE('YTD Scores'!AN$2:AN$201,A174),0)</f>
        <v>0</v>
      </c>
      <c r="F174" s="94" t="str">
        <f>IF($C174&gt;0,IF(VLOOKUP($C174,'YTD Scores'!$AN$2:$BC$201,F$2,FALSE)&gt;0,VLOOKUP($C174,'YTD Scores'!$AN$2:$BC$201,F$2,FALSE),""),"")</f>
        <v/>
      </c>
      <c r="G174" s="94" t="str">
        <f>IF($C174&gt;0,IF(VLOOKUP($C174,'YTD Scores'!$AN$2:$BC$201,G$2,FALSE)&gt;0,VLOOKUP($C174,'YTD Scores'!$AN$2:$BC$201,G$2,FALSE),""),"")</f>
        <v/>
      </c>
      <c r="H174" s="94" t="str">
        <f>IF($C174&gt;0,IF(VLOOKUP($C174,'YTD Scores'!$AN$2:$BC$201,H$2,FALSE)&gt;0,VLOOKUP($C174,'YTD Scores'!$AN$2:$BC$201,H$2,FALSE),""),"")</f>
        <v/>
      </c>
      <c r="I174" s="94" t="str">
        <f>IF($C174&gt;0,IF(VLOOKUP($C174,'YTD Scores'!$AN$2:$BC$201,I$2,FALSE)&gt;0,VLOOKUP($C174,'YTD Scores'!$AN$2:$BC$201,I$2,FALSE),""),"")</f>
        <v/>
      </c>
      <c r="J174" s="94" t="str">
        <f>IF($C174&gt;0,IF(VLOOKUP($C174,'YTD Scores'!$AN$2:$BC$201,J$2,FALSE)&gt;0,VLOOKUP($C174,'YTD Scores'!$AN$2:$BC$201,J$2,FALSE),""),"")</f>
        <v/>
      </c>
      <c r="K174" s="94" t="str">
        <f>IF($C174&gt;0,IF(VLOOKUP($C174,'YTD Scores'!$AN$2:$BC$201,K$2,FALSE)&gt;0,VLOOKUP($C174,'YTD Scores'!$AN$2:$BC$201,K$2,FALSE),""),"")</f>
        <v/>
      </c>
      <c r="L174" s="94" t="str">
        <f>IF($C174&gt;0,IF(VLOOKUP($C174,'YTD Scores'!$AN$2:$BC$201,L$2,FALSE)&gt;0,VLOOKUP($C174,'YTD Scores'!$AN$2:$BC$201,L$2,FALSE),""),"")</f>
        <v/>
      </c>
      <c r="M174" s="94" t="str">
        <f>IF($C174&gt;0,IF(VLOOKUP($C174,'YTD Scores'!$AN$2:$BC$201,M$2,FALSE)&gt;0,VLOOKUP($C174,'YTD Scores'!$AN$2:$BC$201,M$2,FALSE),""),"")</f>
        <v/>
      </c>
      <c r="N174" s="94" t="str">
        <f>IF($C174&gt;0,IF(VLOOKUP($C174,'YTD Scores'!$AN$2:$BC$201,N$2,FALSE)&gt;0,VLOOKUP($C174,'YTD Scores'!$AN$2:$BC$201,N$2,FALSE),""),"")</f>
        <v/>
      </c>
      <c r="O174" s="94" t="str">
        <f>IF($C174&gt;0,IF(VLOOKUP($C174,'YTD Scores'!$AN$2:$BC$201,O$2,FALSE)&gt;0,VLOOKUP($C174,'YTD Scores'!$AN$2:$BC$201,O$2,FALSE),""),"")</f>
        <v/>
      </c>
      <c r="P174" s="94" t="str">
        <f>IF($C174&gt;0,IF(VLOOKUP($C174,'YTD Scores'!$AN$2:$BC$201,P$2,FALSE)&gt;0,VLOOKUP($C174,'YTD Scores'!$AN$2:$BC$201,P$2,FALSE),""),"")</f>
        <v/>
      </c>
      <c r="Q174" s="94" t="str">
        <f>IF($C174&gt;0,IF(VLOOKUP($C174,'YTD Scores'!$AN$2:$BC$201,Q$2,FALSE)&gt;0,VLOOKUP($C174,'YTD Scores'!$AN$2:$BC$201,Q$2,FALSE),""),"")</f>
        <v/>
      </c>
      <c r="R174" s="96" t="str">
        <f>IF($C174&gt;0,IF(VLOOKUP($C174,'YTD Scores'!$AN$2:$BD$201,R$2,FALSE)&gt;0,VLOOKUP($C174,'YTD Scores'!$AN$2:$BD$201,R$2,FALSE),""),"")</f>
        <v/>
      </c>
    </row>
    <row r="175" spans="1:18" ht="10.95" customHeight="1" x14ac:dyDescent="0.25">
      <c r="A175" s="1">
        <f t="shared" si="7"/>
        <v>172</v>
      </c>
      <c r="B175" s="32" t="str">
        <f t="shared" si="8"/>
        <v/>
      </c>
      <c r="C175" s="96">
        <f>IF(LARGE('YTD Scores'!AN$2:AN$201,A175)&gt;0.99,LARGE('YTD Scores'!AN$2:AN$201,A175),0)</f>
        <v>0</v>
      </c>
      <c r="F175" s="94" t="str">
        <f>IF($C175&gt;0,IF(VLOOKUP($C175,'YTD Scores'!$AN$2:$BC$201,F$2,FALSE)&gt;0,VLOOKUP($C175,'YTD Scores'!$AN$2:$BC$201,F$2,FALSE),""),"")</f>
        <v/>
      </c>
      <c r="G175" s="94" t="str">
        <f>IF($C175&gt;0,IF(VLOOKUP($C175,'YTD Scores'!$AN$2:$BC$201,G$2,FALSE)&gt;0,VLOOKUP($C175,'YTD Scores'!$AN$2:$BC$201,G$2,FALSE),""),"")</f>
        <v/>
      </c>
      <c r="H175" s="94" t="str">
        <f>IF($C175&gt;0,IF(VLOOKUP($C175,'YTD Scores'!$AN$2:$BC$201,H$2,FALSE)&gt;0,VLOOKUP($C175,'YTD Scores'!$AN$2:$BC$201,H$2,FALSE),""),"")</f>
        <v/>
      </c>
      <c r="I175" s="94" t="str">
        <f>IF($C175&gt;0,IF(VLOOKUP($C175,'YTD Scores'!$AN$2:$BC$201,I$2,FALSE)&gt;0,VLOOKUP($C175,'YTD Scores'!$AN$2:$BC$201,I$2,FALSE),""),"")</f>
        <v/>
      </c>
      <c r="J175" s="94" t="str">
        <f>IF($C175&gt;0,IF(VLOOKUP($C175,'YTD Scores'!$AN$2:$BC$201,J$2,FALSE)&gt;0,VLOOKUP($C175,'YTD Scores'!$AN$2:$BC$201,J$2,FALSE),""),"")</f>
        <v/>
      </c>
      <c r="K175" s="94" t="str">
        <f>IF($C175&gt;0,IF(VLOOKUP($C175,'YTD Scores'!$AN$2:$BC$201,K$2,FALSE)&gt;0,VLOOKUP($C175,'YTD Scores'!$AN$2:$BC$201,K$2,FALSE),""),"")</f>
        <v/>
      </c>
      <c r="L175" s="94" t="str">
        <f>IF($C175&gt;0,IF(VLOOKUP($C175,'YTD Scores'!$AN$2:$BC$201,L$2,FALSE)&gt;0,VLOOKUP($C175,'YTD Scores'!$AN$2:$BC$201,L$2,FALSE),""),"")</f>
        <v/>
      </c>
      <c r="M175" s="94" t="str">
        <f>IF($C175&gt;0,IF(VLOOKUP($C175,'YTD Scores'!$AN$2:$BC$201,M$2,FALSE)&gt;0,VLOOKUP($C175,'YTD Scores'!$AN$2:$BC$201,M$2,FALSE),""),"")</f>
        <v/>
      </c>
      <c r="N175" s="94" t="str">
        <f>IF($C175&gt;0,IF(VLOOKUP($C175,'YTD Scores'!$AN$2:$BC$201,N$2,FALSE)&gt;0,VLOOKUP($C175,'YTD Scores'!$AN$2:$BC$201,N$2,FALSE),""),"")</f>
        <v/>
      </c>
      <c r="O175" s="94" t="str">
        <f>IF($C175&gt;0,IF(VLOOKUP($C175,'YTD Scores'!$AN$2:$BC$201,O$2,FALSE)&gt;0,VLOOKUP($C175,'YTD Scores'!$AN$2:$BC$201,O$2,FALSE),""),"")</f>
        <v/>
      </c>
      <c r="P175" s="94" t="str">
        <f>IF($C175&gt;0,IF(VLOOKUP($C175,'YTD Scores'!$AN$2:$BC$201,P$2,FALSE)&gt;0,VLOOKUP($C175,'YTD Scores'!$AN$2:$BC$201,P$2,FALSE),""),"")</f>
        <v/>
      </c>
      <c r="Q175" s="94" t="str">
        <f>IF($C175&gt;0,IF(VLOOKUP($C175,'YTD Scores'!$AN$2:$BC$201,Q$2,FALSE)&gt;0,VLOOKUP($C175,'YTD Scores'!$AN$2:$BC$201,Q$2,FALSE),""),"")</f>
        <v/>
      </c>
      <c r="R175" s="96" t="str">
        <f>IF($C175&gt;0,IF(VLOOKUP($C175,'YTD Scores'!$AN$2:$BD$201,R$2,FALSE)&gt;0,VLOOKUP($C175,'YTD Scores'!$AN$2:$BD$201,R$2,FALSE),""),"")</f>
        <v/>
      </c>
    </row>
    <row r="176" spans="1:18" ht="10.95" customHeight="1" x14ac:dyDescent="0.25">
      <c r="A176" s="1">
        <f t="shared" si="7"/>
        <v>173</v>
      </c>
      <c r="B176" s="32" t="str">
        <f t="shared" si="8"/>
        <v/>
      </c>
      <c r="C176" s="96">
        <f>IF(LARGE('YTD Scores'!AN$2:AN$201,A176)&gt;0.99,LARGE('YTD Scores'!AN$2:AN$201,A176),0)</f>
        <v>0</v>
      </c>
      <c r="F176" s="94" t="str">
        <f>IF($C176&gt;0,IF(VLOOKUP($C176,'YTD Scores'!$AN$2:$BC$201,F$2,FALSE)&gt;0,VLOOKUP($C176,'YTD Scores'!$AN$2:$BC$201,F$2,FALSE),""),"")</f>
        <v/>
      </c>
      <c r="G176" s="94" t="str">
        <f>IF($C176&gt;0,IF(VLOOKUP($C176,'YTD Scores'!$AN$2:$BC$201,G$2,FALSE)&gt;0,VLOOKUP($C176,'YTD Scores'!$AN$2:$BC$201,G$2,FALSE),""),"")</f>
        <v/>
      </c>
      <c r="H176" s="94" t="str">
        <f>IF($C176&gt;0,IF(VLOOKUP($C176,'YTD Scores'!$AN$2:$BC$201,H$2,FALSE)&gt;0,VLOOKUP($C176,'YTD Scores'!$AN$2:$BC$201,H$2,FALSE),""),"")</f>
        <v/>
      </c>
      <c r="I176" s="94" t="str">
        <f>IF($C176&gt;0,IF(VLOOKUP($C176,'YTD Scores'!$AN$2:$BC$201,I$2,FALSE)&gt;0,VLOOKUP($C176,'YTD Scores'!$AN$2:$BC$201,I$2,FALSE),""),"")</f>
        <v/>
      </c>
      <c r="J176" s="94" t="str">
        <f>IF($C176&gt;0,IF(VLOOKUP($C176,'YTD Scores'!$AN$2:$BC$201,J$2,FALSE)&gt;0,VLOOKUP($C176,'YTD Scores'!$AN$2:$BC$201,J$2,FALSE),""),"")</f>
        <v/>
      </c>
      <c r="K176" s="94" t="str">
        <f>IF($C176&gt;0,IF(VLOOKUP($C176,'YTD Scores'!$AN$2:$BC$201,K$2,FALSE)&gt;0,VLOOKUP($C176,'YTD Scores'!$AN$2:$BC$201,K$2,FALSE),""),"")</f>
        <v/>
      </c>
      <c r="L176" s="94" t="str">
        <f>IF($C176&gt;0,IF(VLOOKUP($C176,'YTD Scores'!$AN$2:$BC$201,L$2,FALSE)&gt;0,VLOOKUP($C176,'YTD Scores'!$AN$2:$BC$201,L$2,FALSE),""),"")</f>
        <v/>
      </c>
      <c r="M176" s="94" t="str">
        <f>IF($C176&gt;0,IF(VLOOKUP($C176,'YTD Scores'!$AN$2:$BC$201,M$2,FALSE)&gt;0,VLOOKUP($C176,'YTD Scores'!$AN$2:$BC$201,M$2,FALSE),""),"")</f>
        <v/>
      </c>
      <c r="N176" s="94" t="str">
        <f>IF($C176&gt;0,IF(VLOOKUP($C176,'YTD Scores'!$AN$2:$BC$201,N$2,FALSE)&gt;0,VLOOKUP($C176,'YTD Scores'!$AN$2:$BC$201,N$2,FALSE),""),"")</f>
        <v/>
      </c>
      <c r="O176" s="94" t="str">
        <f>IF($C176&gt;0,IF(VLOOKUP($C176,'YTD Scores'!$AN$2:$BC$201,O$2,FALSE)&gt;0,VLOOKUP($C176,'YTD Scores'!$AN$2:$BC$201,O$2,FALSE),""),"")</f>
        <v/>
      </c>
      <c r="P176" s="94" t="str">
        <f>IF($C176&gt;0,IF(VLOOKUP($C176,'YTD Scores'!$AN$2:$BC$201,P$2,FALSE)&gt;0,VLOOKUP($C176,'YTD Scores'!$AN$2:$BC$201,P$2,FALSE),""),"")</f>
        <v/>
      </c>
      <c r="Q176" s="94" t="str">
        <f>IF($C176&gt;0,IF(VLOOKUP($C176,'YTD Scores'!$AN$2:$BC$201,Q$2,FALSE)&gt;0,VLOOKUP($C176,'YTD Scores'!$AN$2:$BC$201,Q$2,FALSE),""),"")</f>
        <v/>
      </c>
      <c r="R176" s="96" t="str">
        <f>IF($C176&gt;0,IF(VLOOKUP($C176,'YTD Scores'!$AN$2:$BD$201,R$2,FALSE)&gt;0,VLOOKUP($C176,'YTD Scores'!$AN$2:$BD$201,R$2,FALSE),""),"")</f>
        <v/>
      </c>
    </row>
    <row r="177" spans="1:18" ht="10.95" customHeight="1" x14ac:dyDescent="0.25">
      <c r="A177" s="1">
        <f t="shared" si="7"/>
        <v>174</v>
      </c>
      <c r="B177" s="32" t="str">
        <f t="shared" si="8"/>
        <v/>
      </c>
      <c r="C177" s="96">
        <f>IF(LARGE('YTD Scores'!AN$2:AN$201,A177)&gt;0.99,LARGE('YTD Scores'!AN$2:AN$201,A177),0)</f>
        <v>0</v>
      </c>
      <c r="F177" s="94" t="str">
        <f>IF($C177&gt;0,IF(VLOOKUP($C177,'YTD Scores'!$AN$2:$BC$201,F$2,FALSE)&gt;0,VLOOKUP($C177,'YTD Scores'!$AN$2:$BC$201,F$2,FALSE),""),"")</f>
        <v/>
      </c>
      <c r="G177" s="94" t="str">
        <f>IF($C177&gt;0,IF(VLOOKUP($C177,'YTD Scores'!$AN$2:$BC$201,G$2,FALSE)&gt;0,VLOOKUP($C177,'YTD Scores'!$AN$2:$BC$201,G$2,FALSE),""),"")</f>
        <v/>
      </c>
      <c r="H177" s="94" t="str">
        <f>IF($C177&gt;0,IF(VLOOKUP($C177,'YTD Scores'!$AN$2:$BC$201,H$2,FALSE)&gt;0,VLOOKUP($C177,'YTD Scores'!$AN$2:$BC$201,H$2,FALSE),""),"")</f>
        <v/>
      </c>
      <c r="I177" s="94" t="str">
        <f>IF($C177&gt;0,IF(VLOOKUP($C177,'YTD Scores'!$AN$2:$BC$201,I$2,FALSE)&gt;0,VLOOKUP($C177,'YTD Scores'!$AN$2:$BC$201,I$2,FALSE),""),"")</f>
        <v/>
      </c>
      <c r="J177" s="94" t="str">
        <f>IF($C177&gt;0,IF(VLOOKUP($C177,'YTD Scores'!$AN$2:$BC$201,J$2,FALSE)&gt;0,VLOOKUP($C177,'YTD Scores'!$AN$2:$BC$201,J$2,FALSE),""),"")</f>
        <v/>
      </c>
      <c r="K177" s="94" t="str">
        <f>IF($C177&gt;0,IF(VLOOKUP($C177,'YTD Scores'!$AN$2:$BC$201,K$2,FALSE)&gt;0,VLOOKUP($C177,'YTD Scores'!$AN$2:$BC$201,K$2,FALSE),""),"")</f>
        <v/>
      </c>
      <c r="L177" s="94" t="str">
        <f>IF($C177&gt;0,IF(VLOOKUP($C177,'YTD Scores'!$AN$2:$BC$201,L$2,FALSE)&gt;0,VLOOKUP($C177,'YTD Scores'!$AN$2:$BC$201,L$2,FALSE),""),"")</f>
        <v/>
      </c>
      <c r="M177" s="94" t="str">
        <f>IF($C177&gt;0,IF(VLOOKUP($C177,'YTD Scores'!$AN$2:$BC$201,M$2,FALSE)&gt;0,VLOOKUP($C177,'YTD Scores'!$AN$2:$BC$201,M$2,FALSE),""),"")</f>
        <v/>
      </c>
      <c r="N177" s="94" t="str">
        <f>IF($C177&gt;0,IF(VLOOKUP($C177,'YTD Scores'!$AN$2:$BC$201,N$2,FALSE)&gt;0,VLOOKUP($C177,'YTD Scores'!$AN$2:$BC$201,N$2,FALSE),""),"")</f>
        <v/>
      </c>
      <c r="O177" s="94" t="str">
        <f>IF($C177&gt;0,IF(VLOOKUP($C177,'YTD Scores'!$AN$2:$BC$201,O$2,FALSE)&gt;0,VLOOKUP($C177,'YTD Scores'!$AN$2:$BC$201,O$2,FALSE),""),"")</f>
        <v/>
      </c>
      <c r="P177" s="94" t="str">
        <f>IF($C177&gt;0,IF(VLOOKUP($C177,'YTD Scores'!$AN$2:$BC$201,P$2,FALSE)&gt;0,VLOOKUP($C177,'YTD Scores'!$AN$2:$BC$201,P$2,FALSE),""),"")</f>
        <v/>
      </c>
      <c r="Q177" s="94" t="str">
        <f>IF($C177&gt;0,IF(VLOOKUP($C177,'YTD Scores'!$AN$2:$BC$201,Q$2,FALSE)&gt;0,VLOOKUP($C177,'YTD Scores'!$AN$2:$BC$201,Q$2,FALSE),""),"")</f>
        <v/>
      </c>
      <c r="R177" s="96" t="str">
        <f>IF($C177&gt;0,IF(VLOOKUP($C177,'YTD Scores'!$AN$2:$BD$201,R$2,FALSE)&gt;0,VLOOKUP($C177,'YTD Scores'!$AN$2:$BD$201,R$2,FALSE),""),"")</f>
        <v/>
      </c>
    </row>
    <row r="178" spans="1:18" ht="10.95" customHeight="1" x14ac:dyDescent="0.25">
      <c r="A178" s="1">
        <f t="shared" si="7"/>
        <v>175</v>
      </c>
      <c r="B178" s="32" t="str">
        <f t="shared" si="8"/>
        <v/>
      </c>
      <c r="C178" s="96">
        <f>IF(LARGE('YTD Scores'!AN$2:AN$201,A178)&gt;0.99,LARGE('YTD Scores'!AN$2:AN$201,A178),0)</f>
        <v>0</v>
      </c>
      <c r="F178" s="94" t="str">
        <f>IF($C178&gt;0,IF(VLOOKUP($C178,'YTD Scores'!$AN$2:$BC$201,F$2,FALSE)&gt;0,VLOOKUP($C178,'YTD Scores'!$AN$2:$BC$201,F$2,FALSE),""),"")</f>
        <v/>
      </c>
      <c r="G178" s="94" t="str">
        <f>IF($C178&gt;0,IF(VLOOKUP($C178,'YTD Scores'!$AN$2:$BC$201,G$2,FALSE)&gt;0,VLOOKUP($C178,'YTD Scores'!$AN$2:$BC$201,G$2,FALSE),""),"")</f>
        <v/>
      </c>
      <c r="H178" s="94" t="str">
        <f>IF($C178&gt;0,IF(VLOOKUP($C178,'YTD Scores'!$AN$2:$BC$201,H$2,FALSE)&gt;0,VLOOKUP($C178,'YTD Scores'!$AN$2:$BC$201,H$2,FALSE),""),"")</f>
        <v/>
      </c>
      <c r="I178" s="94" t="str">
        <f>IF($C178&gt;0,IF(VLOOKUP($C178,'YTD Scores'!$AN$2:$BC$201,I$2,FALSE)&gt;0,VLOOKUP($C178,'YTD Scores'!$AN$2:$BC$201,I$2,FALSE),""),"")</f>
        <v/>
      </c>
      <c r="J178" s="94" t="str">
        <f>IF($C178&gt;0,IF(VLOOKUP($C178,'YTD Scores'!$AN$2:$BC$201,J$2,FALSE)&gt;0,VLOOKUP($C178,'YTD Scores'!$AN$2:$BC$201,J$2,FALSE),""),"")</f>
        <v/>
      </c>
      <c r="K178" s="94" t="str">
        <f>IF($C178&gt;0,IF(VLOOKUP($C178,'YTD Scores'!$AN$2:$BC$201,K$2,FALSE)&gt;0,VLOOKUP($C178,'YTD Scores'!$AN$2:$BC$201,K$2,FALSE),""),"")</f>
        <v/>
      </c>
      <c r="L178" s="94" t="str">
        <f>IF($C178&gt;0,IF(VLOOKUP($C178,'YTD Scores'!$AN$2:$BC$201,L$2,FALSE)&gt;0,VLOOKUP($C178,'YTD Scores'!$AN$2:$BC$201,L$2,FALSE),""),"")</f>
        <v/>
      </c>
      <c r="M178" s="94" t="str">
        <f>IF($C178&gt;0,IF(VLOOKUP($C178,'YTD Scores'!$AN$2:$BC$201,M$2,FALSE)&gt;0,VLOOKUP($C178,'YTD Scores'!$AN$2:$BC$201,M$2,FALSE),""),"")</f>
        <v/>
      </c>
      <c r="N178" s="94" t="str">
        <f>IF($C178&gt;0,IF(VLOOKUP($C178,'YTD Scores'!$AN$2:$BC$201,N$2,FALSE)&gt;0,VLOOKUP($C178,'YTD Scores'!$AN$2:$BC$201,N$2,FALSE),""),"")</f>
        <v/>
      </c>
      <c r="O178" s="94" t="str">
        <f>IF($C178&gt;0,IF(VLOOKUP($C178,'YTD Scores'!$AN$2:$BC$201,O$2,FALSE)&gt;0,VLOOKUP($C178,'YTD Scores'!$AN$2:$BC$201,O$2,FALSE),""),"")</f>
        <v/>
      </c>
      <c r="P178" s="94" t="str">
        <f>IF($C178&gt;0,IF(VLOOKUP($C178,'YTD Scores'!$AN$2:$BC$201,P$2,FALSE)&gt;0,VLOOKUP($C178,'YTD Scores'!$AN$2:$BC$201,P$2,FALSE),""),"")</f>
        <v/>
      </c>
      <c r="Q178" s="94" t="str">
        <f>IF($C178&gt;0,IF(VLOOKUP($C178,'YTD Scores'!$AN$2:$BC$201,Q$2,FALSE)&gt;0,VLOOKUP($C178,'YTD Scores'!$AN$2:$BC$201,Q$2,FALSE),""),"")</f>
        <v/>
      </c>
      <c r="R178" s="96" t="str">
        <f>IF($C178&gt;0,IF(VLOOKUP($C178,'YTD Scores'!$AN$2:$BD$201,R$2,FALSE)&gt;0,VLOOKUP($C178,'YTD Scores'!$AN$2:$BD$201,R$2,FALSE),""),"")</f>
        <v/>
      </c>
    </row>
    <row r="179" spans="1:18" ht="10.95" customHeight="1" x14ac:dyDescent="0.25">
      <c r="A179" s="1">
        <f t="shared" si="7"/>
        <v>176</v>
      </c>
      <c r="B179" s="32" t="str">
        <f t="shared" si="8"/>
        <v/>
      </c>
      <c r="C179" s="96">
        <f>IF(LARGE('YTD Scores'!AN$2:AN$201,A179)&gt;0.99,LARGE('YTD Scores'!AN$2:AN$201,A179),0)</f>
        <v>0</v>
      </c>
      <c r="F179" s="94" t="str">
        <f>IF($C179&gt;0,IF(VLOOKUP($C179,'YTD Scores'!$AN$2:$BC$201,F$2,FALSE)&gt;0,VLOOKUP($C179,'YTD Scores'!$AN$2:$BC$201,F$2,FALSE),""),"")</f>
        <v/>
      </c>
      <c r="G179" s="94" t="str">
        <f>IF($C179&gt;0,IF(VLOOKUP($C179,'YTD Scores'!$AN$2:$BC$201,G$2,FALSE)&gt;0,VLOOKUP($C179,'YTD Scores'!$AN$2:$BC$201,G$2,FALSE),""),"")</f>
        <v/>
      </c>
      <c r="H179" s="94" t="str">
        <f>IF($C179&gt;0,IF(VLOOKUP($C179,'YTD Scores'!$AN$2:$BC$201,H$2,FALSE)&gt;0,VLOOKUP($C179,'YTD Scores'!$AN$2:$BC$201,H$2,FALSE),""),"")</f>
        <v/>
      </c>
      <c r="I179" s="94" t="str">
        <f>IF($C179&gt;0,IF(VLOOKUP($C179,'YTD Scores'!$AN$2:$BC$201,I$2,FALSE)&gt;0,VLOOKUP($C179,'YTD Scores'!$AN$2:$BC$201,I$2,FALSE),""),"")</f>
        <v/>
      </c>
      <c r="J179" s="94" t="str">
        <f>IF($C179&gt;0,IF(VLOOKUP($C179,'YTD Scores'!$AN$2:$BC$201,J$2,FALSE)&gt;0,VLOOKUP($C179,'YTD Scores'!$AN$2:$BC$201,J$2,FALSE),""),"")</f>
        <v/>
      </c>
      <c r="K179" s="94" t="str">
        <f>IF($C179&gt;0,IF(VLOOKUP($C179,'YTD Scores'!$AN$2:$BC$201,K$2,FALSE)&gt;0,VLOOKUP($C179,'YTD Scores'!$AN$2:$BC$201,K$2,FALSE),""),"")</f>
        <v/>
      </c>
      <c r="L179" s="94" t="str">
        <f>IF($C179&gt;0,IF(VLOOKUP($C179,'YTD Scores'!$AN$2:$BC$201,L$2,FALSE)&gt;0,VLOOKUP($C179,'YTD Scores'!$AN$2:$BC$201,L$2,FALSE),""),"")</f>
        <v/>
      </c>
      <c r="M179" s="94" t="str">
        <f>IF($C179&gt;0,IF(VLOOKUP($C179,'YTD Scores'!$AN$2:$BC$201,M$2,FALSE)&gt;0,VLOOKUP($C179,'YTD Scores'!$AN$2:$BC$201,M$2,FALSE),""),"")</f>
        <v/>
      </c>
      <c r="N179" s="94" t="str">
        <f>IF($C179&gt;0,IF(VLOOKUP($C179,'YTD Scores'!$AN$2:$BC$201,N$2,FALSE)&gt;0,VLOOKUP($C179,'YTD Scores'!$AN$2:$BC$201,N$2,FALSE),""),"")</f>
        <v/>
      </c>
      <c r="O179" s="94" t="str">
        <f>IF($C179&gt;0,IF(VLOOKUP($C179,'YTD Scores'!$AN$2:$BC$201,O$2,FALSE)&gt;0,VLOOKUP($C179,'YTD Scores'!$AN$2:$BC$201,O$2,FALSE),""),"")</f>
        <v/>
      </c>
      <c r="P179" s="94" t="str">
        <f>IF($C179&gt;0,IF(VLOOKUP($C179,'YTD Scores'!$AN$2:$BC$201,P$2,FALSE)&gt;0,VLOOKUP($C179,'YTD Scores'!$AN$2:$BC$201,P$2,FALSE),""),"")</f>
        <v/>
      </c>
      <c r="Q179" s="94" t="str">
        <f>IF($C179&gt;0,IF(VLOOKUP($C179,'YTD Scores'!$AN$2:$BC$201,Q$2,FALSE)&gt;0,VLOOKUP($C179,'YTD Scores'!$AN$2:$BC$201,Q$2,FALSE),""),"")</f>
        <v/>
      </c>
      <c r="R179" s="96" t="str">
        <f>IF($C179&gt;0,IF(VLOOKUP($C179,'YTD Scores'!$AN$2:$BD$201,R$2,FALSE)&gt;0,VLOOKUP($C179,'YTD Scores'!$AN$2:$BD$201,R$2,FALSE),""),"")</f>
        <v/>
      </c>
    </row>
    <row r="180" spans="1:18" ht="10.95" customHeight="1" x14ac:dyDescent="0.25">
      <c r="A180" s="1">
        <f t="shared" si="7"/>
        <v>177</v>
      </c>
      <c r="B180" s="32" t="str">
        <f t="shared" si="8"/>
        <v/>
      </c>
      <c r="C180" s="96">
        <f>IF(LARGE('YTD Scores'!AN$2:AN$201,A180)&gt;0.99,LARGE('YTD Scores'!AN$2:AN$201,A180),0)</f>
        <v>0</v>
      </c>
      <c r="F180" s="94" t="str">
        <f>IF($C180&gt;0,IF(VLOOKUP($C180,'YTD Scores'!$AN$2:$BC$201,F$2,FALSE)&gt;0,VLOOKUP($C180,'YTD Scores'!$AN$2:$BC$201,F$2,FALSE),""),"")</f>
        <v/>
      </c>
      <c r="G180" s="94" t="str">
        <f>IF($C180&gt;0,IF(VLOOKUP($C180,'YTD Scores'!$AN$2:$BC$201,G$2,FALSE)&gt;0,VLOOKUP($C180,'YTD Scores'!$AN$2:$BC$201,G$2,FALSE),""),"")</f>
        <v/>
      </c>
      <c r="H180" s="94" t="str">
        <f>IF($C180&gt;0,IF(VLOOKUP($C180,'YTD Scores'!$AN$2:$BC$201,H$2,FALSE)&gt;0,VLOOKUP($C180,'YTD Scores'!$AN$2:$BC$201,H$2,FALSE),""),"")</f>
        <v/>
      </c>
      <c r="I180" s="94" t="str">
        <f>IF($C180&gt;0,IF(VLOOKUP($C180,'YTD Scores'!$AN$2:$BC$201,I$2,FALSE)&gt;0,VLOOKUP($C180,'YTD Scores'!$AN$2:$BC$201,I$2,FALSE),""),"")</f>
        <v/>
      </c>
      <c r="J180" s="94" t="str">
        <f>IF($C180&gt;0,IF(VLOOKUP($C180,'YTD Scores'!$AN$2:$BC$201,J$2,FALSE)&gt;0,VLOOKUP($C180,'YTD Scores'!$AN$2:$BC$201,J$2,FALSE),""),"")</f>
        <v/>
      </c>
      <c r="K180" s="94" t="str">
        <f>IF($C180&gt;0,IF(VLOOKUP($C180,'YTD Scores'!$AN$2:$BC$201,K$2,FALSE)&gt;0,VLOOKUP($C180,'YTD Scores'!$AN$2:$BC$201,K$2,FALSE),""),"")</f>
        <v/>
      </c>
      <c r="L180" s="94" t="str">
        <f>IF($C180&gt;0,IF(VLOOKUP($C180,'YTD Scores'!$AN$2:$BC$201,L$2,FALSE)&gt;0,VLOOKUP($C180,'YTD Scores'!$AN$2:$BC$201,L$2,FALSE),""),"")</f>
        <v/>
      </c>
      <c r="M180" s="94" t="str">
        <f>IF($C180&gt;0,IF(VLOOKUP($C180,'YTD Scores'!$AN$2:$BC$201,M$2,FALSE)&gt;0,VLOOKUP($C180,'YTD Scores'!$AN$2:$BC$201,M$2,FALSE),""),"")</f>
        <v/>
      </c>
      <c r="N180" s="94" t="str">
        <f>IF($C180&gt;0,IF(VLOOKUP($C180,'YTD Scores'!$AN$2:$BC$201,N$2,FALSE)&gt;0,VLOOKUP($C180,'YTD Scores'!$AN$2:$BC$201,N$2,FALSE),""),"")</f>
        <v/>
      </c>
      <c r="O180" s="94" t="str">
        <f>IF($C180&gt;0,IF(VLOOKUP($C180,'YTD Scores'!$AN$2:$BC$201,O$2,FALSE)&gt;0,VLOOKUP($C180,'YTD Scores'!$AN$2:$BC$201,O$2,FALSE),""),"")</f>
        <v/>
      </c>
      <c r="P180" s="94" t="str">
        <f>IF($C180&gt;0,IF(VLOOKUP($C180,'YTD Scores'!$AN$2:$BC$201,P$2,FALSE)&gt;0,VLOOKUP($C180,'YTD Scores'!$AN$2:$BC$201,P$2,FALSE),""),"")</f>
        <v/>
      </c>
      <c r="Q180" s="94" t="str">
        <f>IF($C180&gt;0,IF(VLOOKUP($C180,'YTD Scores'!$AN$2:$BC$201,Q$2,FALSE)&gt;0,VLOOKUP($C180,'YTD Scores'!$AN$2:$BC$201,Q$2,FALSE),""),"")</f>
        <v/>
      </c>
      <c r="R180" s="96" t="str">
        <f>IF($C180&gt;0,IF(VLOOKUP($C180,'YTD Scores'!$AN$2:$BD$201,R$2,FALSE)&gt;0,VLOOKUP($C180,'YTD Scores'!$AN$2:$BD$201,R$2,FALSE),""),"")</f>
        <v/>
      </c>
    </row>
    <row r="181" spans="1:18" ht="10.95" customHeight="1" x14ac:dyDescent="0.25">
      <c r="A181" s="1">
        <f t="shared" ref="A181:A201" si="9">A180+1</f>
        <v>178</v>
      </c>
      <c r="B181" s="32" t="str">
        <f t="shared" si="8"/>
        <v/>
      </c>
      <c r="C181" s="96">
        <f>IF(LARGE('YTD Scores'!AN$2:AN$201,A181)&gt;0.99,LARGE('YTD Scores'!AN$2:AN$201,A181),0)</f>
        <v>0</v>
      </c>
      <c r="F181" s="94" t="str">
        <f>IF($C181&gt;0,IF(VLOOKUP($C181,'YTD Scores'!$AN$2:$BC$201,F$2,FALSE)&gt;0,VLOOKUP($C181,'YTD Scores'!$AN$2:$BC$201,F$2,FALSE),""),"")</f>
        <v/>
      </c>
      <c r="G181" s="94" t="str">
        <f>IF($C181&gt;0,IF(VLOOKUP($C181,'YTD Scores'!$AN$2:$BC$201,G$2,FALSE)&gt;0,VLOOKUP($C181,'YTD Scores'!$AN$2:$BC$201,G$2,FALSE),""),"")</f>
        <v/>
      </c>
      <c r="H181" s="94" t="str">
        <f>IF($C181&gt;0,IF(VLOOKUP($C181,'YTD Scores'!$AN$2:$BC$201,H$2,FALSE)&gt;0,VLOOKUP($C181,'YTD Scores'!$AN$2:$BC$201,H$2,FALSE),""),"")</f>
        <v/>
      </c>
      <c r="I181" s="94" t="str">
        <f>IF($C181&gt;0,IF(VLOOKUP($C181,'YTD Scores'!$AN$2:$BC$201,I$2,FALSE)&gt;0,VLOOKUP($C181,'YTD Scores'!$AN$2:$BC$201,I$2,FALSE),""),"")</f>
        <v/>
      </c>
      <c r="J181" s="94" t="str">
        <f>IF($C181&gt;0,IF(VLOOKUP($C181,'YTD Scores'!$AN$2:$BC$201,J$2,FALSE)&gt;0,VLOOKUP($C181,'YTD Scores'!$AN$2:$BC$201,J$2,FALSE),""),"")</f>
        <v/>
      </c>
      <c r="K181" s="94" t="str">
        <f>IF($C181&gt;0,IF(VLOOKUP($C181,'YTD Scores'!$AN$2:$BC$201,K$2,FALSE)&gt;0,VLOOKUP($C181,'YTD Scores'!$AN$2:$BC$201,K$2,FALSE),""),"")</f>
        <v/>
      </c>
      <c r="L181" s="94" t="str">
        <f>IF($C181&gt;0,IF(VLOOKUP($C181,'YTD Scores'!$AN$2:$BC$201,L$2,FALSE)&gt;0,VLOOKUP($C181,'YTD Scores'!$AN$2:$BC$201,L$2,FALSE),""),"")</f>
        <v/>
      </c>
      <c r="M181" s="94" t="str">
        <f>IF($C181&gt;0,IF(VLOOKUP($C181,'YTD Scores'!$AN$2:$BC$201,M$2,FALSE)&gt;0,VLOOKUP($C181,'YTD Scores'!$AN$2:$BC$201,M$2,FALSE),""),"")</f>
        <v/>
      </c>
      <c r="N181" s="94" t="str">
        <f>IF($C181&gt;0,IF(VLOOKUP($C181,'YTD Scores'!$AN$2:$BC$201,N$2,FALSE)&gt;0,VLOOKUP($C181,'YTD Scores'!$AN$2:$BC$201,N$2,FALSE),""),"")</f>
        <v/>
      </c>
      <c r="O181" s="94" t="str">
        <f>IF($C181&gt;0,IF(VLOOKUP($C181,'YTD Scores'!$AN$2:$BC$201,O$2,FALSE)&gt;0,VLOOKUP($C181,'YTD Scores'!$AN$2:$BC$201,O$2,FALSE),""),"")</f>
        <v/>
      </c>
      <c r="P181" s="94" t="str">
        <f>IF($C181&gt;0,IF(VLOOKUP($C181,'YTD Scores'!$AN$2:$BC$201,P$2,FALSE)&gt;0,VLOOKUP($C181,'YTD Scores'!$AN$2:$BC$201,P$2,FALSE),""),"")</f>
        <v/>
      </c>
      <c r="Q181" s="94" t="str">
        <f>IF($C181&gt;0,IF(VLOOKUP($C181,'YTD Scores'!$AN$2:$BC$201,Q$2,FALSE)&gt;0,VLOOKUP($C181,'YTD Scores'!$AN$2:$BC$201,Q$2,FALSE),""),"")</f>
        <v/>
      </c>
      <c r="R181" s="96" t="str">
        <f>IF($C181&gt;0,IF(VLOOKUP($C181,'YTD Scores'!$AN$2:$BD$201,R$2,FALSE)&gt;0,VLOOKUP($C181,'YTD Scores'!$AN$2:$BD$201,R$2,FALSE),""),"")</f>
        <v/>
      </c>
    </row>
    <row r="182" spans="1:18" ht="10.95" customHeight="1" x14ac:dyDescent="0.25">
      <c r="A182" s="1">
        <f t="shared" si="9"/>
        <v>179</v>
      </c>
      <c r="B182" s="32" t="str">
        <f t="shared" si="8"/>
        <v/>
      </c>
      <c r="C182" s="96">
        <f>IF(LARGE('YTD Scores'!AN$2:AN$201,A182)&gt;0.99,LARGE('YTD Scores'!AN$2:AN$201,A182),0)</f>
        <v>0</v>
      </c>
      <c r="F182" s="94" t="str">
        <f>IF($C182&gt;0,IF(VLOOKUP($C182,'YTD Scores'!$AN$2:$BC$201,F$2,FALSE)&gt;0,VLOOKUP($C182,'YTD Scores'!$AN$2:$BC$201,F$2,FALSE),""),"")</f>
        <v/>
      </c>
      <c r="G182" s="94" t="str">
        <f>IF($C182&gt;0,IF(VLOOKUP($C182,'YTD Scores'!$AN$2:$BC$201,G$2,FALSE)&gt;0,VLOOKUP($C182,'YTD Scores'!$AN$2:$BC$201,G$2,FALSE),""),"")</f>
        <v/>
      </c>
      <c r="H182" s="94" t="str">
        <f>IF($C182&gt;0,IF(VLOOKUP($C182,'YTD Scores'!$AN$2:$BC$201,H$2,FALSE)&gt;0,VLOOKUP($C182,'YTD Scores'!$AN$2:$BC$201,H$2,FALSE),""),"")</f>
        <v/>
      </c>
      <c r="I182" s="94" t="str">
        <f>IF($C182&gt;0,IF(VLOOKUP($C182,'YTD Scores'!$AN$2:$BC$201,I$2,FALSE)&gt;0,VLOOKUP($C182,'YTD Scores'!$AN$2:$BC$201,I$2,FALSE),""),"")</f>
        <v/>
      </c>
      <c r="J182" s="94" t="str">
        <f>IF($C182&gt;0,IF(VLOOKUP($C182,'YTD Scores'!$AN$2:$BC$201,J$2,FALSE)&gt;0,VLOOKUP($C182,'YTD Scores'!$AN$2:$BC$201,J$2,FALSE),""),"")</f>
        <v/>
      </c>
      <c r="K182" s="94" t="str">
        <f>IF($C182&gt;0,IF(VLOOKUP($C182,'YTD Scores'!$AN$2:$BC$201,K$2,FALSE)&gt;0,VLOOKUP($C182,'YTD Scores'!$AN$2:$BC$201,K$2,FALSE),""),"")</f>
        <v/>
      </c>
      <c r="L182" s="94" t="str">
        <f>IF($C182&gt;0,IF(VLOOKUP($C182,'YTD Scores'!$AN$2:$BC$201,L$2,FALSE)&gt;0,VLOOKUP($C182,'YTD Scores'!$AN$2:$BC$201,L$2,FALSE),""),"")</f>
        <v/>
      </c>
      <c r="M182" s="94" t="str">
        <f>IF($C182&gt;0,IF(VLOOKUP($C182,'YTD Scores'!$AN$2:$BC$201,M$2,FALSE)&gt;0,VLOOKUP($C182,'YTD Scores'!$AN$2:$BC$201,M$2,FALSE),""),"")</f>
        <v/>
      </c>
      <c r="N182" s="94" t="str">
        <f>IF($C182&gt;0,IF(VLOOKUP($C182,'YTD Scores'!$AN$2:$BC$201,N$2,FALSE)&gt;0,VLOOKUP($C182,'YTD Scores'!$AN$2:$BC$201,N$2,FALSE),""),"")</f>
        <v/>
      </c>
      <c r="O182" s="94" t="str">
        <f>IF($C182&gt;0,IF(VLOOKUP($C182,'YTD Scores'!$AN$2:$BC$201,O$2,FALSE)&gt;0,VLOOKUP($C182,'YTD Scores'!$AN$2:$BC$201,O$2,FALSE),""),"")</f>
        <v/>
      </c>
      <c r="P182" s="94" t="str">
        <f>IF($C182&gt;0,IF(VLOOKUP($C182,'YTD Scores'!$AN$2:$BC$201,P$2,FALSE)&gt;0,VLOOKUP($C182,'YTD Scores'!$AN$2:$BC$201,P$2,FALSE),""),"")</f>
        <v/>
      </c>
      <c r="Q182" s="94" t="str">
        <f>IF($C182&gt;0,IF(VLOOKUP($C182,'YTD Scores'!$AN$2:$BC$201,Q$2,FALSE)&gt;0,VLOOKUP($C182,'YTD Scores'!$AN$2:$BC$201,Q$2,FALSE),""),"")</f>
        <v/>
      </c>
      <c r="R182" s="96" t="str">
        <f>IF($C182&gt;0,IF(VLOOKUP($C182,'YTD Scores'!$AN$2:$BD$201,R$2,FALSE)&gt;0,VLOOKUP($C182,'YTD Scores'!$AN$2:$BD$201,R$2,FALSE),""),"")</f>
        <v/>
      </c>
    </row>
    <row r="183" spans="1:18" ht="10.95" customHeight="1" x14ac:dyDescent="0.25">
      <c r="A183" s="1">
        <f t="shared" si="9"/>
        <v>180</v>
      </c>
      <c r="B183" s="32" t="str">
        <f t="shared" si="8"/>
        <v/>
      </c>
      <c r="C183" s="96">
        <f>IF(LARGE('YTD Scores'!AN$2:AN$201,A183)&gt;0.99,LARGE('YTD Scores'!AN$2:AN$201,A183),0)</f>
        <v>0</v>
      </c>
      <c r="F183" s="94" t="str">
        <f>IF($C183&gt;0,IF(VLOOKUP($C183,'YTD Scores'!$AN$2:$BC$201,F$2,FALSE)&gt;0,VLOOKUP($C183,'YTD Scores'!$AN$2:$BC$201,F$2,FALSE),""),"")</f>
        <v/>
      </c>
      <c r="G183" s="94" t="str">
        <f>IF($C183&gt;0,IF(VLOOKUP($C183,'YTD Scores'!$AN$2:$BC$201,G$2,FALSE)&gt;0,VLOOKUP($C183,'YTD Scores'!$AN$2:$BC$201,G$2,FALSE),""),"")</f>
        <v/>
      </c>
      <c r="H183" s="94" t="str">
        <f>IF($C183&gt;0,IF(VLOOKUP($C183,'YTD Scores'!$AN$2:$BC$201,H$2,FALSE)&gt;0,VLOOKUP($C183,'YTD Scores'!$AN$2:$BC$201,H$2,FALSE),""),"")</f>
        <v/>
      </c>
      <c r="I183" s="94" t="str">
        <f>IF($C183&gt;0,IF(VLOOKUP($C183,'YTD Scores'!$AN$2:$BC$201,I$2,FALSE)&gt;0,VLOOKUP($C183,'YTD Scores'!$AN$2:$BC$201,I$2,FALSE),""),"")</f>
        <v/>
      </c>
      <c r="J183" s="94" t="str">
        <f>IF($C183&gt;0,IF(VLOOKUP($C183,'YTD Scores'!$AN$2:$BC$201,J$2,FALSE)&gt;0,VLOOKUP($C183,'YTD Scores'!$AN$2:$BC$201,J$2,FALSE),""),"")</f>
        <v/>
      </c>
      <c r="K183" s="94" t="str">
        <f>IF($C183&gt;0,IF(VLOOKUP($C183,'YTD Scores'!$AN$2:$BC$201,K$2,FALSE)&gt;0,VLOOKUP($C183,'YTD Scores'!$AN$2:$BC$201,K$2,FALSE),""),"")</f>
        <v/>
      </c>
      <c r="L183" s="94" t="str">
        <f>IF($C183&gt;0,IF(VLOOKUP($C183,'YTD Scores'!$AN$2:$BC$201,L$2,FALSE)&gt;0,VLOOKUP($C183,'YTD Scores'!$AN$2:$BC$201,L$2,FALSE),""),"")</f>
        <v/>
      </c>
      <c r="M183" s="94" t="str">
        <f>IF($C183&gt;0,IF(VLOOKUP($C183,'YTD Scores'!$AN$2:$BC$201,M$2,FALSE)&gt;0,VLOOKUP($C183,'YTD Scores'!$AN$2:$BC$201,M$2,FALSE),""),"")</f>
        <v/>
      </c>
      <c r="N183" s="94" t="str">
        <f>IF($C183&gt;0,IF(VLOOKUP($C183,'YTD Scores'!$AN$2:$BC$201,N$2,FALSE)&gt;0,VLOOKUP($C183,'YTD Scores'!$AN$2:$BC$201,N$2,FALSE),""),"")</f>
        <v/>
      </c>
      <c r="O183" s="94" t="str">
        <f>IF($C183&gt;0,IF(VLOOKUP($C183,'YTD Scores'!$AN$2:$BC$201,O$2,FALSE)&gt;0,VLOOKUP($C183,'YTD Scores'!$AN$2:$BC$201,O$2,FALSE),""),"")</f>
        <v/>
      </c>
      <c r="P183" s="94" t="str">
        <f>IF($C183&gt;0,IF(VLOOKUP($C183,'YTD Scores'!$AN$2:$BC$201,P$2,FALSE)&gt;0,VLOOKUP($C183,'YTD Scores'!$AN$2:$BC$201,P$2,FALSE),""),"")</f>
        <v/>
      </c>
      <c r="Q183" s="94" t="str">
        <f>IF($C183&gt;0,IF(VLOOKUP($C183,'YTD Scores'!$AN$2:$BC$201,Q$2,FALSE)&gt;0,VLOOKUP($C183,'YTD Scores'!$AN$2:$BC$201,Q$2,FALSE),""),"")</f>
        <v/>
      </c>
      <c r="R183" s="96" t="str">
        <f>IF($C183&gt;0,IF(VLOOKUP($C183,'YTD Scores'!$AN$2:$BD$201,R$2,FALSE)&gt;0,VLOOKUP($C183,'YTD Scores'!$AN$2:$BD$201,R$2,FALSE),""),"")</f>
        <v/>
      </c>
    </row>
    <row r="184" spans="1:18" ht="10.95" customHeight="1" x14ac:dyDescent="0.25">
      <c r="A184" s="1">
        <f t="shared" si="9"/>
        <v>181</v>
      </c>
      <c r="B184" s="32" t="str">
        <f t="shared" si="8"/>
        <v/>
      </c>
      <c r="C184" s="96">
        <f>IF(LARGE('YTD Scores'!AN$2:AN$201,A184)&gt;0.99,LARGE('YTD Scores'!AN$2:AN$201,A184),0)</f>
        <v>0</v>
      </c>
      <c r="F184" s="94" t="str">
        <f>IF($C184&gt;0,IF(VLOOKUP($C184,'YTD Scores'!$AN$2:$BC$201,F$2,FALSE)&gt;0,VLOOKUP($C184,'YTD Scores'!$AN$2:$BC$201,F$2,FALSE),""),"")</f>
        <v/>
      </c>
      <c r="G184" s="94" t="str">
        <f>IF($C184&gt;0,IF(VLOOKUP($C184,'YTD Scores'!$AN$2:$BC$201,G$2,FALSE)&gt;0,VLOOKUP($C184,'YTD Scores'!$AN$2:$BC$201,G$2,FALSE),""),"")</f>
        <v/>
      </c>
      <c r="H184" s="94" t="str">
        <f>IF($C184&gt;0,IF(VLOOKUP($C184,'YTD Scores'!$AN$2:$BC$201,H$2,FALSE)&gt;0,VLOOKUP($C184,'YTD Scores'!$AN$2:$BC$201,H$2,FALSE),""),"")</f>
        <v/>
      </c>
      <c r="I184" s="94" t="str">
        <f>IF($C184&gt;0,IF(VLOOKUP($C184,'YTD Scores'!$AN$2:$BC$201,I$2,FALSE)&gt;0,VLOOKUP($C184,'YTD Scores'!$AN$2:$BC$201,I$2,FALSE),""),"")</f>
        <v/>
      </c>
      <c r="J184" s="94" t="str">
        <f>IF($C184&gt;0,IF(VLOOKUP($C184,'YTD Scores'!$AN$2:$BC$201,J$2,FALSE)&gt;0,VLOOKUP($C184,'YTD Scores'!$AN$2:$BC$201,J$2,FALSE),""),"")</f>
        <v/>
      </c>
      <c r="K184" s="94" t="str">
        <f>IF($C184&gt;0,IF(VLOOKUP($C184,'YTD Scores'!$AN$2:$BC$201,K$2,FALSE)&gt;0,VLOOKUP($C184,'YTD Scores'!$AN$2:$BC$201,K$2,FALSE),""),"")</f>
        <v/>
      </c>
      <c r="L184" s="94" t="str">
        <f>IF($C184&gt;0,IF(VLOOKUP($C184,'YTD Scores'!$AN$2:$BC$201,L$2,FALSE)&gt;0,VLOOKUP($C184,'YTD Scores'!$AN$2:$BC$201,L$2,FALSE),""),"")</f>
        <v/>
      </c>
      <c r="M184" s="94" t="str">
        <f>IF($C184&gt;0,IF(VLOOKUP($C184,'YTD Scores'!$AN$2:$BC$201,M$2,FALSE)&gt;0,VLOOKUP($C184,'YTD Scores'!$AN$2:$BC$201,M$2,FALSE),""),"")</f>
        <v/>
      </c>
      <c r="N184" s="94" t="str">
        <f>IF($C184&gt;0,IF(VLOOKUP($C184,'YTD Scores'!$AN$2:$BC$201,N$2,FALSE)&gt;0,VLOOKUP($C184,'YTD Scores'!$AN$2:$BC$201,N$2,FALSE),""),"")</f>
        <v/>
      </c>
      <c r="O184" s="94" t="str">
        <f>IF($C184&gt;0,IF(VLOOKUP($C184,'YTD Scores'!$AN$2:$BC$201,O$2,FALSE)&gt;0,VLOOKUP($C184,'YTD Scores'!$AN$2:$BC$201,O$2,FALSE),""),"")</f>
        <v/>
      </c>
      <c r="P184" s="94" t="str">
        <f>IF($C184&gt;0,IF(VLOOKUP($C184,'YTD Scores'!$AN$2:$BC$201,P$2,FALSE)&gt;0,VLOOKUP($C184,'YTD Scores'!$AN$2:$BC$201,P$2,FALSE),""),"")</f>
        <v/>
      </c>
      <c r="Q184" s="94" t="str">
        <f>IF($C184&gt;0,IF(VLOOKUP($C184,'YTD Scores'!$AN$2:$BC$201,Q$2,FALSE)&gt;0,VLOOKUP($C184,'YTD Scores'!$AN$2:$BC$201,Q$2,FALSE),""),"")</f>
        <v/>
      </c>
      <c r="R184" s="96" t="str">
        <f>IF($C184&gt;0,IF(VLOOKUP($C184,'YTD Scores'!$AN$2:$BD$201,R$2,FALSE)&gt;0,VLOOKUP($C184,'YTD Scores'!$AN$2:$BD$201,R$2,FALSE),""),"")</f>
        <v/>
      </c>
    </row>
    <row r="185" spans="1:18" ht="10.95" customHeight="1" x14ac:dyDescent="0.25">
      <c r="A185" s="1">
        <f t="shared" si="9"/>
        <v>182</v>
      </c>
      <c r="B185" s="32" t="str">
        <f t="shared" si="8"/>
        <v/>
      </c>
      <c r="C185" s="96">
        <f>IF(LARGE('YTD Scores'!AN$2:AN$201,A185)&gt;0.99,LARGE('YTD Scores'!AN$2:AN$201,A185),0)</f>
        <v>0</v>
      </c>
      <c r="F185" s="94" t="str">
        <f>IF($C185&gt;0,IF(VLOOKUP($C185,'YTD Scores'!$AN$2:$BC$201,F$2,FALSE)&gt;0,VLOOKUP($C185,'YTD Scores'!$AN$2:$BC$201,F$2,FALSE),""),"")</f>
        <v/>
      </c>
      <c r="G185" s="94" t="str">
        <f>IF($C185&gt;0,IF(VLOOKUP($C185,'YTD Scores'!$AN$2:$BC$201,G$2,FALSE)&gt;0,VLOOKUP($C185,'YTD Scores'!$AN$2:$BC$201,G$2,FALSE),""),"")</f>
        <v/>
      </c>
      <c r="H185" s="94" t="str">
        <f>IF($C185&gt;0,IF(VLOOKUP($C185,'YTD Scores'!$AN$2:$BC$201,H$2,FALSE)&gt;0,VLOOKUP($C185,'YTD Scores'!$AN$2:$BC$201,H$2,FALSE),""),"")</f>
        <v/>
      </c>
      <c r="I185" s="94" t="str">
        <f>IF($C185&gt;0,IF(VLOOKUP($C185,'YTD Scores'!$AN$2:$BC$201,I$2,FALSE)&gt;0,VLOOKUP($C185,'YTD Scores'!$AN$2:$BC$201,I$2,FALSE),""),"")</f>
        <v/>
      </c>
      <c r="J185" s="94" t="str">
        <f>IF($C185&gt;0,IF(VLOOKUP($C185,'YTD Scores'!$AN$2:$BC$201,J$2,FALSE)&gt;0,VLOOKUP($C185,'YTD Scores'!$AN$2:$BC$201,J$2,FALSE),""),"")</f>
        <v/>
      </c>
      <c r="K185" s="94" t="str">
        <f>IF($C185&gt;0,IF(VLOOKUP($C185,'YTD Scores'!$AN$2:$BC$201,K$2,FALSE)&gt;0,VLOOKUP($C185,'YTD Scores'!$AN$2:$BC$201,K$2,FALSE),""),"")</f>
        <v/>
      </c>
      <c r="L185" s="94" t="str">
        <f>IF($C185&gt;0,IF(VLOOKUP($C185,'YTD Scores'!$AN$2:$BC$201,L$2,FALSE)&gt;0,VLOOKUP($C185,'YTD Scores'!$AN$2:$BC$201,L$2,FALSE),""),"")</f>
        <v/>
      </c>
      <c r="M185" s="94" t="str">
        <f>IF($C185&gt;0,IF(VLOOKUP($C185,'YTD Scores'!$AN$2:$BC$201,M$2,FALSE)&gt;0,VLOOKUP($C185,'YTD Scores'!$AN$2:$BC$201,M$2,FALSE),""),"")</f>
        <v/>
      </c>
      <c r="N185" s="94" t="str">
        <f>IF($C185&gt;0,IF(VLOOKUP($C185,'YTD Scores'!$AN$2:$BC$201,N$2,FALSE)&gt;0,VLOOKUP($C185,'YTD Scores'!$AN$2:$BC$201,N$2,FALSE),""),"")</f>
        <v/>
      </c>
      <c r="O185" s="94" t="str">
        <f>IF($C185&gt;0,IF(VLOOKUP($C185,'YTD Scores'!$AN$2:$BC$201,O$2,FALSE)&gt;0,VLOOKUP($C185,'YTD Scores'!$AN$2:$BC$201,O$2,FALSE),""),"")</f>
        <v/>
      </c>
      <c r="P185" s="94" t="str">
        <f>IF($C185&gt;0,IF(VLOOKUP($C185,'YTD Scores'!$AN$2:$BC$201,P$2,FALSE)&gt;0,VLOOKUP($C185,'YTD Scores'!$AN$2:$BC$201,P$2,FALSE),""),"")</f>
        <v/>
      </c>
      <c r="Q185" s="94" t="str">
        <f>IF($C185&gt;0,IF(VLOOKUP($C185,'YTD Scores'!$AN$2:$BC$201,Q$2,FALSE)&gt;0,VLOOKUP($C185,'YTD Scores'!$AN$2:$BC$201,Q$2,FALSE),""),"")</f>
        <v/>
      </c>
      <c r="R185" s="96" t="str">
        <f>IF($C185&gt;0,IF(VLOOKUP($C185,'YTD Scores'!$AN$2:$BD$201,R$2,FALSE)&gt;0,VLOOKUP($C185,'YTD Scores'!$AN$2:$BD$201,R$2,FALSE),""),"")</f>
        <v/>
      </c>
    </row>
    <row r="186" spans="1:18" ht="10.95" customHeight="1" x14ac:dyDescent="0.25">
      <c r="A186" s="1">
        <f t="shared" si="9"/>
        <v>183</v>
      </c>
      <c r="B186" s="32" t="str">
        <f t="shared" si="8"/>
        <v/>
      </c>
      <c r="C186" s="96">
        <f>IF(LARGE('YTD Scores'!AN$2:AN$201,A186)&gt;0.99,LARGE('YTD Scores'!AN$2:AN$201,A186),0)</f>
        <v>0</v>
      </c>
      <c r="F186" s="94" t="str">
        <f>IF($C186&gt;0,IF(VLOOKUP($C186,'YTD Scores'!$AN$2:$BC$201,F$2,FALSE)&gt;0,VLOOKUP($C186,'YTD Scores'!$AN$2:$BC$201,F$2,FALSE),""),"")</f>
        <v/>
      </c>
      <c r="G186" s="94" t="str">
        <f>IF($C186&gt;0,IF(VLOOKUP($C186,'YTD Scores'!$AN$2:$BC$201,G$2,FALSE)&gt;0,VLOOKUP($C186,'YTD Scores'!$AN$2:$BC$201,G$2,FALSE),""),"")</f>
        <v/>
      </c>
      <c r="H186" s="94" t="str">
        <f>IF($C186&gt;0,IF(VLOOKUP($C186,'YTD Scores'!$AN$2:$BC$201,H$2,FALSE)&gt;0,VLOOKUP($C186,'YTD Scores'!$AN$2:$BC$201,H$2,FALSE),""),"")</f>
        <v/>
      </c>
      <c r="I186" s="94" t="str">
        <f>IF($C186&gt;0,IF(VLOOKUP($C186,'YTD Scores'!$AN$2:$BC$201,I$2,FALSE)&gt;0,VLOOKUP($C186,'YTD Scores'!$AN$2:$BC$201,I$2,FALSE),""),"")</f>
        <v/>
      </c>
      <c r="J186" s="94" t="str">
        <f>IF($C186&gt;0,IF(VLOOKUP($C186,'YTD Scores'!$AN$2:$BC$201,J$2,FALSE)&gt;0,VLOOKUP($C186,'YTD Scores'!$AN$2:$BC$201,J$2,FALSE),""),"")</f>
        <v/>
      </c>
      <c r="K186" s="94" t="str">
        <f>IF($C186&gt;0,IF(VLOOKUP($C186,'YTD Scores'!$AN$2:$BC$201,K$2,FALSE)&gt;0,VLOOKUP($C186,'YTD Scores'!$AN$2:$BC$201,K$2,FALSE),""),"")</f>
        <v/>
      </c>
      <c r="L186" s="94" t="str">
        <f>IF($C186&gt;0,IF(VLOOKUP($C186,'YTD Scores'!$AN$2:$BC$201,L$2,FALSE)&gt;0,VLOOKUP($C186,'YTD Scores'!$AN$2:$BC$201,L$2,FALSE),""),"")</f>
        <v/>
      </c>
      <c r="M186" s="94" t="str">
        <f>IF($C186&gt;0,IF(VLOOKUP($C186,'YTD Scores'!$AN$2:$BC$201,M$2,FALSE)&gt;0,VLOOKUP($C186,'YTD Scores'!$AN$2:$BC$201,M$2,FALSE),""),"")</f>
        <v/>
      </c>
      <c r="N186" s="94" t="str">
        <f>IF($C186&gt;0,IF(VLOOKUP($C186,'YTD Scores'!$AN$2:$BC$201,N$2,FALSE)&gt;0,VLOOKUP($C186,'YTD Scores'!$AN$2:$BC$201,N$2,FALSE),""),"")</f>
        <v/>
      </c>
      <c r="O186" s="94" t="str">
        <f>IF($C186&gt;0,IF(VLOOKUP($C186,'YTD Scores'!$AN$2:$BC$201,O$2,FALSE)&gt;0,VLOOKUP($C186,'YTD Scores'!$AN$2:$BC$201,O$2,FALSE),""),"")</f>
        <v/>
      </c>
      <c r="P186" s="94" t="str">
        <f>IF($C186&gt;0,IF(VLOOKUP($C186,'YTD Scores'!$AN$2:$BC$201,P$2,FALSE)&gt;0,VLOOKUP($C186,'YTD Scores'!$AN$2:$BC$201,P$2,FALSE),""),"")</f>
        <v/>
      </c>
      <c r="Q186" s="94" t="str">
        <f>IF($C186&gt;0,IF(VLOOKUP($C186,'YTD Scores'!$AN$2:$BC$201,Q$2,FALSE)&gt;0,VLOOKUP($C186,'YTD Scores'!$AN$2:$BC$201,Q$2,FALSE),""),"")</f>
        <v/>
      </c>
      <c r="R186" s="96" t="str">
        <f>IF($C186&gt;0,IF(VLOOKUP($C186,'YTD Scores'!$AN$2:$BD$201,R$2,FALSE)&gt;0,VLOOKUP($C186,'YTD Scores'!$AN$2:$BD$201,R$2,FALSE),""),"")</f>
        <v/>
      </c>
    </row>
    <row r="187" spans="1:18" ht="10.95" customHeight="1" x14ac:dyDescent="0.25">
      <c r="A187" s="1">
        <f t="shared" si="9"/>
        <v>184</v>
      </c>
      <c r="B187" s="32" t="str">
        <f t="shared" si="8"/>
        <v/>
      </c>
      <c r="C187" s="96">
        <f>IF(LARGE('YTD Scores'!AN$2:AN$201,A187)&gt;0.99,LARGE('YTD Scores'!AN$2:AN$201,A187),0)</f>
        <v>0</v>
      </c>
      <c r="F187" s="94" t="str">
        <f>IF($C187&gt;0,IF(VLOOKUP($C187,'YTD Scores'!$AN$2:$BC$201,F$2,FALSE)&gt;0,VLOOKUP($C187,'YTD Scores'!$AN$2:$BC$201,F$2,FALSE),""),"")</f>
        <v/>
      </c>
      <c r="G187" s="94" t="str">
        <f>IF($C187&gt;0,IF(VLOOKUP($C187,'YTD Scores'!$AN$2:$BC$201,G$2,FALSE)&gt;0,VLOOKUP($C187,'YTD Scores'!$AN$2:$BC$201,G$2,FALSE),""),"")</f>
        <v/>
      </c>
      <c r="H187" s="94" t="str">
        <f>IF($C187&gt;0,IF(VLOOKUP($C187,'YTD Scores'!$AN$2:$BC$201,H$2,FALSE)&gt;0,VLOOKUP($C187,'YTD Scores'!$AN$2:$BC$201,H$2,FALSE),""),"")</f>
        <v/>
      </c>
      <c r="I187" s="94" t="str">
        <f>IF($C187&gt;0,IF(VLOOKUP($C187,'YTD Scores'!$AN$2:$BC$201,I$2,FALSE)&gt;0,VLOOKUP($C187,'YTD Scores'!$AN$2:$BC$201,I$2,FALSE),""),"")</f>
        <v/>
      </c>
      <c r="J187" s="94" t="str">
        <f>IF($C187&gt;0,IF(VLOOKUP($C187,'YTD Scores'!$AN$2:$BC$201,J$2,FALSE)&gt;0,VLOOKUP($C187,'YTD Scores'!$AN$2:$BC$201,J$2,FALSE),""),"")</f>
        <v/>
      </c>
      <c r="K187" s="94" t="str">
        <f>IF($C187&gt;0,IF(VLOOKUP($C187,'YTD Scores'!$AN$2:$BC$201,K$2,FALSE)&gt;0,VLOOKUP($C187,'YTD Scores'!$AN$2:$BC$201,K$2,FALSE),""),"")</f>
        <v/>
      </c>
      <c r="L187" s="94" t="str">
        <f>IF($C187&gt;0,IF(VLOOKUP($C187,'YTD Scores'!$AN$2:$BC$201,L$2,FALSE)&gt;0,VLOOKUP($C187,'YTD Scores'!$AN$2:$BC$201,L$2,FALSE),""),"")</f>
        <v/>
      </c>
      <c r="M187" s="94" t="str">
        <f>IF($C187&gt;0,IF(VLOOKUP($C187,'YTD Scores'!$AN$2:$BC$201,M$2,FALSE)&gt;0,VLOOKUP($C187,'YTD Scores'!$AN$2:$BC$201,M$2,FALSE),""),"")</f>
        <v/>
      </c>
      <c r="N187" s="94" t="str">
        <f>IF($C187&gt;0,IF(VLOOKUP($C187,'YTD Scores'!$AN$2:$BC$201,N$2,FALSE)&gt;0,VLOOKUP($C187,'YTD Scores'!$AN$2:$BC$201,N$2,FALSE),""),"")</f>
        <v/>
      </c>
      <c r="O187" s="94" t="str">
        <f>IF($C187&gt;0,IF(VLOOKUP($C187,'YTD Scores'!$AN$2:$BC$201,O$2,FALSE)&gt;0,VLOOKUP($C187,'YTD Scores'!$AN$2:$BC$201,O$2,FALSE),""),"")</f>
        <v/>
      </c>
      <c r="P187" s="94" t="str">
        <f>IF($C187&gt;0,IF(VLOOKUP($C187,'YTD Scores'!$AN$2:$BC$201,P$2,FALSE)&gt;0,VLOOKUP($C187,'YTD Scores'!$AN$2:$BC$201,P$2,FALSE),""),"")</f>
        <v/>
      </c>
      <c r="Q187" s="94" t="str">
        <f>IF($C187&gt;0,IF(VLOOKUP($C187,'YTD Scores'!$AN$2:$BC$201,Q$2,FALSE)&gt;0,VLOOKUP($C187,'YTD Scores'!$AN$2:$BC$201,Q$2,FALSE),""),"")</f>
        <v/>
      </c>
      <c r="R187" s="96" t="str">
        <f>IF($C187&gt;0,IF(VLOOKUP($C187,'YTD Scores'!$AN$2:$BD$201,R$2,FALSE)&gt;0,VLOOKUP($C187,'YTD Scores'!$AN$2:$BD$201,R$2,FALSE),""),"")</f>
        <v/>
      </c>
    </row>
    <row r="188" spans="1:18" ht="10.95" customHeight="1" x14ac:dyDescent="0.25">
      <c r="A188" s="1">
        <f t="shared" si="9"/>
        <v>185</v>
      </c>
      <c r="B188" s="32" t="str">
        <f t="shared" si="8"/>
        <v/>
      </c>
      <c r="C188" s="96">
        <f>IF(LARGE('YTD Scores'!AN$2:AN$201,A188)&gt;0.99,LARGE('YTD Scores'!AN$2:AN$201,A188),0)</f>
        <v>0</v>
      </c>
      <c r="F188" s="94" t="str">
        <f>IF($C188&gt;0,IF(VLOOKUP($C188,'YTD Scores'!$AN$2:$BC$201,F$2,FALSE)&gt;0,VLOOKUP($C188,'YTD Scores'!$AN$2:$BC$201,F$2,FALSE),""),"")</f>
        <v/>
      </c>
      <c r="G188" s="94" t="str">
        <f>IF($C188&gt;0,IF(VLOOKUP($C188,'YTD Scores'!$AN$2:$BC$201,G$2,FALSE)&gt;0,VLOOKUP($C188,'YTD Scores'!$AN$2:$BC$201,G$2,FALSE),""),"")</f>
        <v/>
      </c>
      <c r="H188" s="94" t="str">
        <f>IF($C188&gt;0,IF(VLOOKUP($C188,'YTD Scores'!$AN$2:$BC$201,H$2,FALSE)&gt;0,VLOOKUP($C188,'YTD Scores'!$AN$2:$BC$201,H$2,FALSE),""),"")</f>
        <v/>
      </c>
      <c r="I188" s="94" t="str">
        <f>IF($C188&gt;0,IF(VLOOKUP($C188,'YTD Scores'!$AN$2:$BC$201,I$2,FALSE)&gt;0,VLOOKUP($C188,'YTD Scores'!$AN$2:$BC$201,I$2,FALSE),""),"")</f>
        <v/>
      </c>
      <c r="J188" s="94" t="str">
        <f>IF($C188&gt;0,IF(VLOOKUP($C188,'YTD Scores'!$AN$2:$BC$201,J$2,FALSE)&gt;0,VLOOKUP($C188,'YTD Scores'!$AN$2:$BC$201,J$2,FALSE),""),"")</f>
        <v/>
      </c>
      <c r="K188" s="94" t="str">
        <f>IF($C188&gt;0,IF(VLOOKUP($C188,'YTD Scores'!$AN$2:$BC$201,K$2,FALSE)&gt;0,VLOOKUP($C188,'YTD Scores'!$AN$2:$BC$201,K$2,FALSE),""),"")</f>
        <v/>
      </c>
      <c r="L188" s="94" t="str">
        <f>IF($C188&gt;0,IF(VLOOKUP($C188,'YTD Scores'!$AN$2:$BC$201,L$2,FALSE)&gt;0,VLOOKUP($C188,'YTD Scores'!$AN$2:$BC$201,L$2,FALSE),""),"")</f>
        <v/>
      </c>
      <c r="M188" s="94" t="str">
        <f>IF($C188&gt;0,IF(VLOOKUP($C188,'YTD Scores'!$AN$2:$BC$201,M$2,FALSE)&gt;0,VLOOKUP($C188,'YTD Scores'!$AN$2:$BC$201,M$2,FALSE),""),"")</f>
        <v/>
      </c>
      <c r="N188" s="94" t="str">
        <f>IF($C188&gt;0,IF(VLOOKUP($C188,'YTD Scores'!$AN$2:$BC$201,N$2,FALSE)&gt;0,VLOOKUP($C188,'YTD Scores'!$AN$2:$BC$201,N$2,FALSE),""),"")</f>
        <v/>
      </c>
      <c r="O188" s="94" t="str">
        <f>IF($C188&gt;0,IF(VLOOKUP($C188,'YTD Scores'!$AN$2:$BC$201,O$2,FALSE)&gt;0,VLOOKUP($C188,'YTD Scores'!$AN$2:$BC$201,O$2,FALSE),""),"")</f>
        <v/>
      </c>
      <c r="P188" s="94" t="str">
        <f>IF($C188&gt;0,IF(VLOOKUP($C188,'YTD Scores'!$AN$2:$BC$201,P$2,FALSE)&gt;0,VLOOKUP($C188,'YTD Scores'!$AN$2:$BC$201,P$2,FALSE),""),"")</f>
        <v/>
      </c>
      <c r="Q188" s="94" t="str">
        <f>IF($C188&gt;0,IF(VLOOKUP($C188,'YTD Scores'!$AN$2:$BC$201,Q$2,FALSE)&gt;0,VLOOKUP($C188,'YTD Scores'!$AN$2:$BC$201,Q$2,FALSE),""),"")</f>
        <v/>
      </c>
      <c r="R188" s="96" t="str">
        <f>IF($C188&gt;0,IF(VLOOKUP($C188,'YTD Scores'!$AN$2:$BD$201,R$2,FALSE)&gt;0,VLOOKUP($C188,'YTD Scores'!$AN$2:$BD$201,R$2,FALSE),""),"")</f>
        <v/>
      </c>
    </row>
    <row r="189" spans="1:18" ht="10.95" customHeight="1" x14ac:dyDescent="0.25">
      <c r="A189" s="1">
        <f t="shared" si="9"/>
        <v>186</v>
      </c>
      <c r="B189" s="32" t="str">
        <f t="shared" si="8"/>
        <v/>
      </c>
      <c r="C189" s="96">
        <f>IF(LARGE('YTD Scores'!AN$2:AN$201,A189)&gt;0.99,LARGE('YTD Scores'!AN$2:AN$201,A189),0)</f>
        <v>0</v>
      </c>
      <c r="F189" s="94" t="str">
        <f>IF($C189&gt;0,IF(VLOOKUP($C189,'YTD Scores'!$AN$2:$BC$201,F$2,FALSE)&gt;0,VLOOKUP($C189,'YTD Scores'!$AN$2:$BC$201,F$2,FALSE),""),"")</f>
        <v/>
      </c>
      <c r="G189" s="94" t="str">
        <f>IF($C189&gt;0,IF(VLOOKUP($C189,'YTD Scores'!$AN$2:$BC$201,G$2,FALSE)&gt;0,VLOOKUP($C189,'YTD Scores'!$AN$2:$BC$201,G$2,FALSE),""),"")</f>
        <v/>
      </c>
      <c r="H189" s="94" t="str">
        <f>IF($C189&gt;0,IF(VLOOKUP($C189,'YTD Scores'!$AN$2:$BC$201,H$2,FALSE)&gt;0,VLOOKUP($C189,'YTD Scores'!$AN$2:$BC$201,H$2,FALSE),""),"")</f>
        <v/>
      </c>
      <c r="I189" s="94" t="str">
        <f>IF($C189&gt;0,IF(VLOOKUP($C189,'YTD Scores'!$AN$2:$BC$201,I$2,FALSE)&gt;0,VLOOKUP($C189,'YTD Scores'!$AN$2:$BC$201,I$2,FALSE),""),"")</f>
        <v/>
      </c>
      <c r="J189" s="94" t="str">
        <f>IF($C189&gt;0,IF(VLOOKUP($C189,'YTD Scores'!$AN$2:$BC$201,J$2,FALSE)&gt;0,VLOOKUP($C189,'YTD Scores'!$AN$2:$BC$201,J$2,FALSE),""),"")</f>
        <v/>
      </c>
      <c r="K189" s="94" t="str">
        <f>IF($C189&gt;0,IF(VLOOKUP($C189,'YTD Scores'!$AN$2:$BC$201,K$2,FALSE)&gt;0,VLOOKUP($C189,'YTD Scores'!$AN$2:$BC$201,K$2,FALSE),""),"")</f>
        <v/>
      </c>
      <c r="L189" s="94" t="str">
        <f>IF($C189&gt;0,IF(VLOOKUP($C189,'YTD Scores'!$AN$2:$BC$201,L$2,FALSE)&gt;0,VLOOKUP($C189,'YTD Scores'!$AN$2:$BC$201,L$2,FALSE),""),"")</f>
        <v/>
      </c>
      <c r="M189" s="94" t="str">
        <f>IF($C189&gt;0,IF(VLOOKUP($C189,'YTD Scores'!$AN$2:$BC$201,M$2,FALSE)&gt;0,VLOOKUP($C189,'YTD Scores'!$AN$2:$BC$201,M$2,FALSE),""),"")</f>
        <v/>
      </c>
      <c r="N189" s="94" t="str">
        <f>IF($C189&gt;0,IF(VLOOKUP($C189,'YTD Scores'!$AN$2:$BC$201,N$2,FALSE)&gt;0,VLOOKUP($C189,'YTD Scores'!$AN$2:$BC$201,N$2,FALSE),""),"")</f>
        <v/>
      </c>
      <c r="O189" s="94" t="str">
        <f>IF($C189&gt;0,IF(VLOOKUP($C189,'YTD Scores'!$AN$2:$BC$201,O$2,FALSE)&gt;0,VLOOKUP($C189,'YTD Scores'!$AN$2:$BC$201,O$2,FALSE),""),"")</f>
        <v/>
      </c>
      <c r="P189" s="94" t="str">
        <f>IF($C189&gt;0,IF(VLOOKUP($C189,'YTD Scores'!$AN$2:$BC$201,P$2,FALSE)&gt;0,VLOOKUP($C189,'YTD Scores'!$AN$2:$BC$201,P$2,FALSE),""),"")</f>
        <v/>
      </c>
      <c r="Q189" s="94" t="str">
        <f>IF($C189&gt;0,IF(VLOOKUP($C189,'YTD Scores'!$AN$2:$BC$201,Q$2,FALSE)&gt;0,VLOOKUP($C189,'YTD Scores'!$AN$2:$BC$201,Q$2,FALSE),""),"")</f>
        <v/>
      </c>
      <c r="R189" s="96" t="str">
        <f>IF($C189&gt;0,IF(VLOOKUP($C189,'YTD Scores'!$AN$2:$BD$201,R$2,FALSE)&gt;0,VLOOKUP($C189,'YTD Scores'!$AN$2:$BD$201,R$2,FALSE),""),"")</f>
        <v/>
      </c>
    </row>
    <row r="190" spans="1:18" ht="10.95" customHeight="1" x14ac:dyDescent="0.25">
      <c r="A190" s="1">
        <f t="shared" si="9"/>
        <v>187</v>
      </c>
      <c r="B190" s="32" t="str">
        <f t="shared" si="8"/>
        <v/>
      </c>
      <c r="C190" s="96">
        <f>IF(LARGE('YTD Scores'!AN$2:AN$201,A190)&gt;0.99,LARGE('YTD Scores'!AN$2:AN$201,A190),0)</f>
        <v>0</v>
      </c>
      <c r="F190" s="94" t="str">
        <f>IF($C190&gt;0,IF(VLOOKUP($C190,'YTD Scores'!$AN$2:$BC$201,F$2,FALSE)&gt;0,VLOOKUP($C190,'YTD Scores'!$AN$2:$BC$201,F$2,FALSE),""),"")</f>
        <v/>
      </c>
      <c r="G190" s="94" t="str">
        <f>IF($C190&gt;0,IF(VLOOKUP($C190,'YTD Scores'!$AN$2:$BC$201,G$2,FALSE)&gt;0,VLOOKUP($C190,'YTD Scores'!$AN$2:$BC$201,G$2,FALSE),""),"")</f>
        <v/>
      </c>
      <c r="H190" s="94" t="str">
        <f>IF($C190&gt;0,IF(VLOOKUP($C190,'YTD Scores'!$AN$2:$BC$201,H$2,FALSE)&gt;0,VLOOKUP($C190,'YTD Scores'!$AN$2:$BC$201,H$2,FALSE),""),"")</f>
        <v/>
      </c>
      <c r="I190" s="94" t="str">
        <f>IF($C190&gt;0,IF(VLOOKUP($C190,'YTD Scores'!$AN$2:$BC$201,I$2,FALSE)&gt;0,VLOOKUP($C190,'YTD Scores'!$AN$2:$BC$201,I$2,FALSE),""),"")</f>
        <v/>
      </c>
      <c r="J190" s="94" t="str">
        <f>IF($C190&gt;0,IF(VLOOKUP($C190,'YTD Scores'!$AN$2:$BC$201,J$2,FALSE)&gt;0,VLOOKUP($C190,'YTD Scores'!$AN$2:$BC$201,J$2,FALSE),""),"")</f>
        <v/>
      </c>
      <c r="K190" s="94" t="str">
        <f>IF($C190&gt;0,IF(VLOOKUP($C190,'YTD Scores'!$AN$2:$BC$201,K$2,FALSE)&gt;0,VLOOKUP($C190,'YTD Scores'!$AN$2:$BC$201,K$2,FALSE),""),"")</f>
        <v/>
      </c>
      <c r="L190" s="94" t="str">
        <f>IF($C190&gt;0,IF(VLOOKUP($C190,'YTD Scores'!$AN$2:$BC$201,L$2,FALSE)&gt;0,VLOOKUP($C190,'YTD Scores'!$AN$2:$BC$201,L$2,FALSE),""),"")</f>
        <v/>
      </c>
      <c r="M190" s="94" t="str">
        <f>IF($C190&gt;0,IF(VLOOKUP($C190,'YTD Scores'!$AN$2:$BC$201,M$2,FALSE)&gt;0,VLOOKUP($C190,'YTD Scores'!$AN$2:$BC$201,M$2,FALSE),""),"")</f>
        <v/>
      </c>
      <c r="N190" s="94" t="str">
        <f>IF($C190&gt;0,IF(VLOOKUP($C190,'YTD Scores'!$AN$2:$BC$201,N$2,FALSE)&gt;0,VLOOKUP($C190,'YTD Scores'!$AN$2:$BC$201,N$2,FALSE),""),"")</f>
        <v/>
      </c>
      <c r="O190" s="94" t="str">
        <f>IF($C190&gt;0,IF(VLOOKUP($C190,'YTD Scores'!$AN$2:$BC$201,O$2,FALSE)&gt;0,VLOOKUP($C190,'YTD Scores'!$AN$2:$BC$201,O$2,FALSE),""),"")</f>
        <v/>
      </c>
      <c r="P190" s="94" t="str">
        <f>IF($C190&gt;0,IF(VLOOKUP($C190,'YTD Scores'!$AN$2:$BC$201,P$2,FALSE)&gt;0,VLOOKUP($C190,'YTD Scores'!$AN$2:$BC$201,P$2,FALSE),""),"")</f>
        <v/>
      </c>
      <c r="Q190" s="94" t="str">
        <f>IF($C190&gt;0,IF(VLOOKUP($C190,'YTD Scores'!$AN$2:$BC$201,Q$2,FALSE)&gt;0,VLOOKUP($C190,'YTD Scores'!$AN$2:$BC$201,Q$2,FALSE),""),"")</f>
        <v/>
      </c>
      <c r="R190" s="96" t="str">
        <f>IF($C190&gt;0,IF(VLOOKUP($C190,'YTD Scores'!$AN$2:$BD$201,R$2,FALSE)&gt;0,VLOOKUP($C190,'YTD Scores'!$AN$2:$BD$201,R$2,FALSE),""),"")</f>
        <v/>
      </c>
    </row>
    <row r="191" spans="1:18" ht="10.95" customHeight="1" x14ac:dyDescent="0.25">
      <c r="A191" s="1">
        <f t="shared" si="9"/>
        <v>188</v>
      </c>
      <c r="B191" s="32" t="str">
        <f t="shared" si="8"/>
        <v/>
      </c>
      <c r="C191" s="96">
        <f>IF(LARGE('YTD Scores'!AN$2:AN$201,A191)&gt;0.99,LARGE('YTD Scores'!AN$2:AN$201,A191),0)</f>
        <v>0</v>
      </c>
      <c r="F191" s="94" t="str">
        <f>IF($C191&gt;0,IF(VLOOKUP($C191,'YTD Scores'!$AN$2:$BC$201,F$2,FALSE)&gt;0,VLOOKUP($C191,'YTD Scores'!$AN$2:$BC$201,F$2,FALSE),""),"")</f>
        <v/>
      </c>
      <c r="G191" s="94" t="str">
        <f>IF($C191&gt;0,IF(VLOOKUP($C191,'YTD Scores'!$AN$2:$BC$201,G$2,FALSE)&gt;0,VLOOKUP($C191,'YTD Scores'!$AN$2:$BC$201,G$2,FALSE),""),"")</f>
        <v/>
      </c>
      <c r="H191" s="94" t="str">
        <f>IF($C191&gt;0,IF(VLOOKUP($C191,'YTD Scores'!$AN$2:$BC$201,H$2,FALSE)&gt;0,VLOOKUP($C191,'YTD Scores'!$AN$2:$BC$201,H$2,FALSE),""),"")</f>
        <v/>
      </c>
      <c r="I191" s="94" t="str">
        <f>IF($C191&gt;0,IF(VLOOKUP($C191,'YTD Scores'!$AN$2:$BC$201,I$2,FALSE)&gt;0,VLOOKUP($C191,'YTD Scores'!$AN$2:$BC$201,I$2,FALSE),""),"")</f>
        <v/>
      </c>
      <c r="J191" s="94" t="str">
        <f>IF($C191&gt;0,IF(VLOOKUP($C191,'YTD Scores'!$AN$2:$BC$201,J$2,FALSE)&gt;0,VLOOKUP($C191,'YTD Scores'!$AN$2:$BC$201,J$2,FALSE),""),"")</f>
        <v/>
      </c>
      <c r="K191" s="94" t="str">
        <f>IF($C191&gt;0,IF(VLOOKUP($C191,'YTD Scores'!$AN$2:$BC$201,K$2,FALSE)&gt;0,VLOOKUP($C191,'YTD Scores'!$AN$2:$BC$201,K$2,FALSE),""),"")</f>
        <v/>
      </c>
      <c r="L191" s="94" t="str">
        <f>IF($C191&gt;0,IF(VLOOKUP($C191,'YTD Scores'!$AN$2:$BC$201,L$2,FALSE)&gt;0,VLOOKUP($C191,'YTD Scores'!$AN$2:$BC$201,L$2,FALSE),""),"")</f>
        <v/>
      </c>
      <c r="M191" s="94" t="str">
        <f>IF($C191&gt;0,IF(VLOOKUP($C191,'YTD Scores'!$AN$2:$BC$201,M$2,FALSE)&gt;0,VLOOKUP($C191,'YTD Scores'!$AN$2:$BC$201,M$2,FALSE),""),"")</f>
        <v/>
      </c>
      <c r="N191" s="94" t="str">
        <f>IF($C191&gt;0,IF(VLOOKUP($C191,'YTD Scores'!$AN$2:$BC$201,N$2,FALSE)&gt;0,VLOOKUP($C191,'YTD Scores'!$AN$2:$BC$201,N$2,FALSE),""),"")</f>
        <v/>
      </c>
      <c r="O191" s="94" t="str">
        <f>IF($C191&gt;0,IF(VLOOKUP($C191,'YTD Scores'!$AN$2:$BC$201,O$2,FALSE)&gt;0,VLOOKUP($C191,'YTD Scores'!$AN$2:$BC$201,O$2,FALSE),""),"")</f>
        <v/>
      </c>
      <c r="P191" s="94" t="str">
        <f>IF($C191&gt;0,IF(VLOOKUP($C191,'YTD Scores'!$AN$2:$BC$201,P$2,FALSE)&gt;0,VLOOKUP($C191,'YTD Scores'!$AN$2:$BC$201,P$2,FALSE),""),"")</f>
        <v/>
      </c>
      <c r="Q191" s="94" t="str">
        <f>IF($C191&gt;0,IF(VLOOKUP($C191,'YTD Scores'!$AN$2:$BC$201,Q$2,FALSE)&gt;0,VLOOKUP($C191,'YTD Scores'!$AN$2:$BC$201,Q$2,FALSE),""),"")</f>
        <v/>
      </c>
      <c r="R191" s="96" t="str">
        <f>IF($C191&gt;0,IF(VLOOKUP($C191,'YTD Scores'!$AN$2:$BD$201,R$2,FALSE)&gt;0,VLOOKUP($C191,'YTD Scores'!$AN$2:$BD$201,R$2,FALSE),""),"")</f>
        <v/>
      </c>
    </row>
    <row r="192" spans="1:18" ht="10.95" customHeight="1" x14ac:dyDescent="0.25">
      <c r="A192" s="1">
        <f t="shared" si="9"/>
        <v>189</v>
      </c>
      <c r="B192" s="32" t="str">
        <f t="shared" si="8"/>
        <v/>
      </c>
      <c r="C192" s="96">
        <f>IF(LARGE('YTD Scores'!AN$2:AN$201,A192)&gt;0.99,LARGE('YTD Scores'!AN$2:AN$201,A192),0)</f>
        <v>0</v>
      </c>
      <c r="F192" s="94" t="str">
        <f>IF($C192&gt;0,IF(VLOOKUP($C192,'YTD Scores'!$AN$2:$BC$201,F$2,FALSE)&gt;0,VLOOKUP($C192,'YTD Scores'!$AN$2:$BC$201,F$2,FALSE),""),"")</f>
        <v/>
      </c>
      <c r="G192" s="94" t="str">
        <f>IF($C192&gt;0,IF(VLOOKUP($C192,'YTD Scores'!$AN$2:$BC$201,G$2,FALSE)&gt;0,VLOOKUP($C192,'YTD Scores'!$AN$2:$BC$201,G$2,FALSE),""),"")</f>
        <v/>
      </c>
      <c r="H192" s="94" t="str">
        <f>IF($C192&gt;0,IF(VLOOKUP($C192,'YTD Scores'!$AN$2:$BC$201,H$2,FALSE)&gt;0,VLOOKUP($C192,'YTD Scores'!$AN$2:$BC$201,H$2,FALSE),""),"")</f>
        <v/>
      </c>
      <c r="I192" s="94" t="str">
        <f>IF($C192&gt;0,IF(VLOOKUP($C192,'YTD Scores'!$AN$2:$BC$201,I$2,FALSE)&gt;0,VLOOKUP($C192,'YTD Scores'!$AN$2:$BC$201,I$2,FALSE),""),"")</f>
        <v/>
      </c>
      <c r="J192" s="94" t="str">
        <f>IF($C192&gt;0,IF(VLOOKUP($C192,'YTD Scores'!$AN$2:$BC$201,J$2,FALSE)&gt;0,VLOOKUP($C192,'YTD Scores'!$AN$2:$BC$201,J$2,FALSE),""),"")</f>
        <v/>
      </c>
      <c r="K192" s="94" t="str">
        <f>IF($C192&gt;0,IF(VLOOKUP($C192,'YTD Scores'!$AN$2:$BC$201,K$2,FALSE)&gt;0,VLOOKUP($C192,'YTD Scores'!$AN$2:$BC$201,K$2,FALSE),""),"")</f>
        <v/>
      </c>
      <c r="L192" s="94" t="str">
        <f>IF($C192&gt;0,IF(VLOOKUP($C192,'YTD Scores'!$AN$2:$BC$201,L$2,FALSE)&gt;0,VLOOKUP($C192,'YTD Scores'!$AN$2:$BC$201,L$2,FALSE),""),"")</f>
        <v/>
      </c>
      <c r="M192" s="94" t="str">
        <f>IF($C192&gt;0,IF(VLOOKUP($C192,'YTD Scores'!$AN$2:$BC$201,M$2,FALSE)&gt;0,VLOOKUP($C192,'YTD Scores'!$AN$2:$BC$201,M$2,FALSE),""),"")</f>
        <v/>
      </c>
      <c r="N192" s="94" t="str">
        <f>IF($C192&gt;0,IF(VLOOKUP($C192,'YTD Scores'!$AN$2:$BC$201,N$2,FALSE)&gt;0,VLOOKUP($C192,'YTD Scores'!$AN$2:$BC$201,N$2,FALSE),""),"")</f>
        <v/>
      </c>
      <c r="O192" s="94" t="str">
        <f>IF($C192&gt;0,IF(VLOOKUP($C192,'YTD Scores'!$AN$2:$BC$201,O$2,FALSE)&gt;0,VLOOKUP($C192,'YTD Scores'!$AN$2:$BC$201,O$2,FALSE),""),"")</f>
        <v/>
      </c>
      <c r="P192" s="94" t="str">
        <f>IF($C192&gt;0,IF(VLOOKUP($C192,'YTD Scores'!$AN$2:$BC$201,P$2,FALSE)&gt;0,VLOOKUP($C192,'YTD Scores'!$AN$2:$BC$201,P$2,FALSE),""),"")</f>
        <v/>
      </c>
      <c r="Q192" s="94" t="str">
        <f>IF($C192&gt;0,IF(VLOOKUP($C192,'YTD Scores'!$AN$2:$BC$201,Q$2,FALSE)&gt;0,VLOOKUP($C192,'YTD Scores'!$AN$2:$BC$201,Q$2,FALSE),""),"")</f>
        <v/>
      </c>
      <c r="R192" s="96" t="str">
        <f>IF($C192&gt;0,IF(VLOOKUP($C192,'YTD Scores'!$AN$2:$BD$201,R$2,FALSE)&gt;0,VLOOKUP($C192,'YTD Scores'!$AN$2:$BD$201,R$2,FALSE),""),"")</f>
        <v/>
      </c>
    </row>
    <row r="193" spans="1:18" ht="10.95" customHeight="1" x14ac:dyDescent="0.25">
      <c r="A193" s="1">
        <f t="shared" si="9"/>
        <v>190</v>
      </c>
      <c r="B193" s="32" t="str">
        <f t="shared" si="8"/>
        <v/>
      </c>
      <c r="C193" s="96">
        <f>IF(LARGE('YTD Scores'!AN$2:AN$201,A193)&gt;0.99,LARGE('YTD Scores'!AN$2:AN$201,A193),0)</f>
        <v>0</v>
      </c>
      <c r="F193" s="94" t="str">
        <f>IF($C193&gt;0,IF(VLOOKUP($C193,'YTD Scores'!$AN$2:$BC$201,F$2,FALSE)&gt;0,VLOOKUP($C193,'YTD Scores'!$AN$2:$BC$201,F$2,FALSE),""),"")</f>
        <v/>
      </c>
      <c r="G193" s="94" t="str">
        <f>IF($C193&gt;0,IF(VLOOKUP($C193,'YTD Scores'!$AN$2:$BC$201,G$2,FALSE)&gt;0,VLOOKUP($C193,'YTD Scores'!$AN$2:$BC$201,G$2,FALSE),""),"")</f>
        <v/>
      </c>
      <c r="H193" s="94" t="str">
        <f>IF($C193&gt;0,IF(VLOOKUP($C193,'YTD Scores'!$AN$2:$BC$201,H$2,FALSE)&gt;0,VLOOKUP($C193,'YTD Scores'!$AN$2:$BC$201,H$2,FALSE),""),"")</f>
        <v/>
      </c>
      <c r="I193" s="94" t="str">
        <f>IF($C193&gt;0,IF(VLOOKUP($C193,'YTD Scores'!$AN$2:$BC$201,I$2,FALSE)&gt;0,VLOOKUP($C193,'YTD Scores'!$AN$2:$BC$201,I$2,FALSE),""),"")</f>
        <v/>
      </c>
      <c r="J193" s="94" t="str">
        <f>IF($C193&gt;0,IF(VLOOKUP($C193,'YTD Scores'!$AN$2:$BC$201,J$2,FALSE)&gt;0,VLOOKUP($C193,'YTD Scores'!$AN$2:$BC$201,J$2,FALSE),""),"")</f>
        <v/>
      </c>
      <c r="K193" s="94" t="str">
        <f>IF($C193&gt;0,IF(VLOOKUP($C193,'YTD Scores'!$AN$2:$BC$201,K$2,FALSE)&gt;0,VLOOKUP($C193,'YTD Scores'!$AN$2:$BC$201,K$2,FALSE),""),"")</f>
        <v/>
      </c>
      <c r="L193" s="94" t="str">
        <f>IF($C193&gt;0,IF(VLOOKUP($C193,'YTD Scores'!$AN$2:$BC$201,L$2,FALSE)&gt;0,VLOOKUP($C193,'YTD Scores'!$AN$2:$BC$201,L$2,FALSE),""),"")</f>
        <v/>
      </c>
      <c r="M193" s="94" t="str">
        <f>IF($C193&gt;0,IF(VLOOKUP($C193,'YTD Scores'!$AN$2:$BC$201,M$2,FALSE)&gt;0,VLOOKUP($C193,'YTD Scores'!$AN$2:$BC$201,M$2,FALSE),""),"")</f>
        <v/>
      </c>
      <c r="N193" s="94" t="str">
        <f>IF($C193&gt;0,IF(VLOOKUP($C193,'YTD Scores'!$AN$2:$BC$201,N$2,FALSE)&gt;0,VLOOKUP($C193,'YTD Scores'!$AN$2:$BC$201,N$2,FALSE),""),"")</f>
        <v/>
      </c>
      <c r="O193" s="94" t="str">
        <f>IF($C193&gt;0,IF(VLOOKUP($C193,'YTD Scores'!$AN$2:$BC$201,O$2,FALSE)&gt;0,VLOOKUP($C193,'YTD Scores'!$AN$2:$BC$201,O$2,FALSE),""),"")</f>
        <v/>
      </c>
      <c r="P193" s="94" t="str">
        <f>IF($C193&gt;0,IF(VLOOKUP($C193,'YTD Scores'!$AN$2:$BC$201,P$2,FALSE)&gt;0,VLOOKUP($C193,'YTD Scores'!$AN$2:$BC$201,P$2,FALSE),""),"")</f>
        <v/>
      </c>
      <c r="Q193" s="94" t="str">
        <f>IF($C193&gt;0,IF(VLOOKUP($C193,'YTD Scores'!$AN$2:$BC$201,Q$2,FALSE)&gt;0,VLOOKUP($C193,'YTD Scores'!$AN$2:$BC$201,Q$2,FALSE),""),"")</f>
        <v/>
      </c>
      <c r="R193" s="96" t="str">
        <f>IF($C193&gt;0,IF(VLOOKUP($C193,'YTD Scores'!$AN$2:$BD$201,R$2,FALSE)&gt;0,VLOOKUP($C193,'YTD Scores'!$AN$2:$BD$201,R$2,FALSE),""),"")</f>
        <v/>
      </c>
    </row>
    <row r="194" spans="1:18" ht="10.95" customHeight="1" x14ac:dyDescent="0.25">
      <c r="A194" s="1">
        <f t="shared" si="9"/>
        <v>191</v>
      </c>
      <c r="B194" s="32" t="str">
        <f t="shared" si="8"/>
        <v/>
      </c>
      <c r="C194" s="96">
        <f>IF(LARGE('YTD Scores'!AN$2:AN$201,A194)&gt;0.99,LARGE('YTD Scores'!AN$2:AN$201,A194),0)</f>
        <v>0</v>
      </c>
      <c r="F194" s="94" t="str">
        <f>IF($C194&gt;0,IF(VLOOKUP($C194,'YTD Scores'!$AN$2:$BC$201,F$2,FALSE)&gt;0,VLOOKUP($C194,'YTD Scores'!$AN$2:$BC$201,F$2,FALSE),""),"")</f>
        <v/>
      </c>
      <c r="G194" s="94" t="str">
        <f>IF($C194&gt;0,IF(VLOOKUP($C194,'YTD Scores'!$AN$2:$BC$201,G$2,FALSE)&gt;0,VLOOKUP($C194,'YTD Scores'!$AN$2:$BC$201,G$2,FALSE),""),"")</f>
        <v/>
      </c>
      <c r="H194" s="94" t="str">
        <f>IF($C194&gt;0,IF(VLOOKUP($C194,'YTD Scores'!$AN$2:$BC$201,H$2,FALSE)&gt;0,VLOOKUP($C194,'YTD Scores'!$AN$2:$BC$201,H$2,FALSE),""),"")</f>
        <v/>
      </c>
      <c r="I194" s="94" t="str">
        <f>IF($C194&gt;0,IF(VLOOKUP($C194,'YTD Scores'!$AN$2:$BC$201,I$2,FALSE)&gt;0,VLOOKUP($C194,'YTD Scores'!$AN$2:$BC$201,I$2,FALSE),""),"")</f>
        <v/>
      </c>
      <c r="J194" s="94" t="str">
        <f>IF($C194&gt;0,IF(VLOOKUP($C194,'YTD Scores'!$AN$2:$BC$201,J$2,FALSE)&gt;0,VLOOKUP($C194,'YTD Scores'!$AN$2:$BC$201,J$2,FALSE),""),"")</f>
        <v/>
      </c>
      <c r="K194" s="94" t="str">
        <f>IF($C194&gt;0,IF(VLOOKUP($C194,'YTD Scores'!$AN$2:$BC$201,K$2,FALSE)&gt;0,VLOOKUP($C194,'YTD Scores'!$AN$2:$BC$201,K$2,FALSE),""),"")</f>
        <v/>
      </c>
      <c r="L194" s="94" t="str">
        <f>IF($C194&gt;0,IF(VLOOKUP($C194,'YTD Scores'!$AN$2:$BC$201,L$2,FALSE)&gt;0,VLOOKUP($C194,'YTD Scores'!$AN$2:$BC$201,L$2,FALSE),""),"")</f>
        <v/>
      </c>
      <c r="M194" s="94" t="str">
        <f>IF($C194&gt;0,IF(VLOOKUP($C194,'YTD Scores'!$AN$2:$BC$201,M$2,FALSE)&gt;0,VLOOKUP($C194,'YTD Scores'!$AN$2:$BC$201,M$2,FALSE),""),"")</f>
        <v/>
      </c>
      <c r="N194" s="94" t="str">
        <f>IF($C194&gt;0,IF(VLOOKUP($C194,'YTD Scores'!$AN$2:$BC$201,N$2,FALSE)&gt;0,VLOOKUP($C194,'YTD Scores'!$AN$2:$BC$201,N$2,FALSE),""),"")</f>
        <v/>
      </c>
      <c r="O194" s="94" t="str">
        <f>IF($C194&gt;0,IF(VLOOKUP($C194,'YTD Scores'!$AN$2:$BC$201,O$2,FALSE)&gt;0,VLOOKUP($C194,'YTD Scores'!$AN$2:$BC$201,O$2,FALSE),""),"")</f>
        <v/>
      </c>
      <c r="P194" s="94" t="str">
        <f>IF($C194&gt;0,IF(VLOOKUP($C194,'YTD Scores'!$AN$2:$BC$201,P$2,FALSE)&gt;0,VLOOKUP($C194,'YTD Scores'!$AN$2:$BC$201,P$2,FALSE),""),"")</f>
        <v/>
      </c>
      <c r="Q194" s="94" t="str">
        <f>IF($C194&gt;0,IF(VLOOKUP($C194,'YTD Scores'!$AN$2:$BC$201,Q$2,FALSE)&gt;0,VLOOKUP($C194,'YTD Scores'!$AN$2:$BC$201,Q$2,FALSE),""),"")</f>
        <v/>
      </c>
      <c r="R194" s="96" t="str">
        <f>IF($C194&gt;0,IF(VLOOKUP($C194,'YTD Scores'!$AN$2:$BD$201,R$2,FALSE)&gt;0,VLOOKUP($C194,'YTD Scores'!$AN$2:$BD$201,R$2,FALSE),""),"")</f>
        <v/>
      </c>
    </row>
    <row r="195" spans="1:18" ht="10.95" customHeight="1" x14ac:dyDescent="0.25">
      <c r="A195" s="1">
        <f t="shared" si="9"/>
        <v>192</v>
      </c>
      <c r="B195" s="32" t="str">
        <f t="shared" si="8"/>
        <v/>
      </c>
      <c r="C195" s="96">
        <f>IF(LARGE('YTD Scores'!AN$2:AN$201,A195)&gt;0.99,LARGE('YTD Scores'!AN$2:AN$201,A195),0)</f>
        <v>0</v>
      </c>
      <c r="F195" s="94" t="str">
        <f>IF($C195&gt;0,IF(VLOOKUP($C195,'YTD Scores'!$AN$2:$BC$201,F$2,FALSE)&gt;0,VLOOKUP($C195,'YTD Scores'!$AN$2:$BC$201,F$2,FALSE),""),"")</f>
        <v/>
      </c>
      <c r="G195" s="94" t="str">
        <f>IF($C195&gt;0,IF(VLOOKUP($C195,'YTD Scores'!$AN$2:$BC$201,G$2,FALSE)&gt;0,VLOOKUP($C195,'YTD Scores'!$AN$2:$BC$201,G$2,FALSE),""),"")</f>
        <v/>
      </c>
      <c r="H195" s="94" t="str">
        <f>IF($C195&gt;0,IF(VLOOKUP($C195,'YTD Scores'!$AN$2:$BC$201,H$2,FALSE)&gt;0,VLOOKUP($C195,'YTD Scores'!$AN$2:$BC$201,H$2,FALSE),""),"")</f>
        <v/>
      </c>
      <c r="I195" s="94" t="str">
        <f>IF($C195&gt;0,IF(VLOOKUP($C195,'YTD Scores'!$AN$2:$BC$201,I$2,FALSE)&gt;0,VLOOKUP($C195,'YTD Scores'!$AN$2:$BC$201,I$2,FALSE),""),"")</f>
        <v/>
      </c>
      <c r="J195" s="94" t="str">
        <f>IF($C195&gt;0,IF(VLOOKUP($C195,'YTD Scores'!$AN$2:$BC$201,J$2,FALSE)&gt;0,VLOOKUP($C195,'YTD Scores'!$AN$2:$BC$201,J$2,FALSE),""),"")</f>
        <v/>
      </c>
      <c r="K195" s="94" t="str">
        <f>IF($C195&gt;0,IF(VLOOKUP($C195,'YTD Scores'!$AN$2:$BC$201,K$2,FALSE)&gt;0,VLOOKUP($C195,'YTD Scores'!$AN$2:$BC$201,K$2,FALSE),""),"")</f>
        <v/>
      </c>
      <c r="L195" s="94" t="str">
        <f>IF($C195&gt;0,IF(VLOOKUP($C195,'YTD Scores'!$AN$2:$BC$201,L$2,FALSE)&gt;0,VLOOKUP($C195,'YTD Scores'!$AN$2:$BC$201,L$2,FALSE),""),"")</f>
        <v/>
      </c>
      <c r="M195" s="94" t="str">
        <f>IF($C195&gt;0,IF(VLOOKUP($C195,'YTD Scores'!$AN$2:$BC$201,M$2,FALSE)&gt;0,VLOOKUP($C195,'YTD Scores'!$AN$2:$BC$201,M$2,FALSE),""),"")</f>
        <v/>
      </c>
      <c r="N195" s="94" t="str">
        <f>IF($C195&gt;0,IF(VLOOKUP($C195,'YTD Scores'!$AN$2:$BC$201,N$2,FALSE)&gt;0,VLOOKUP($C195,'YTD Scores'!$AN$2:$BC$201,N$2,FALSE),""),"")</f>
        <v/>
      </c>
      <c r="O195" s="94" t="str">
        <f>IF($C195&gt;0,IF(VLOOKUP($C195,'YTD Scores'!$AN$2:$BC$201,O$2,FALSE)&gt;0,VLOOKUP($C195,'YTD Scores'!$AN$2:$BC$201,O$2,FALSE),""),"")</f>
        <v/>
      </c>
      <c r="P195" s="94" t="str">
        <f>IF($C195&gt;0,IF(VLOOKUP($C195,'YTD Scores'!$AN$2:$BC$201,P$2,FALSE)&gt;0,VLOOKUP($C195,'YTD Scores'!$AN$2:$BC$201,P$2,FALSE),""),"")</f>
        <v/>
      </c>
      <c r="Q195" s="94" t="str">
        <f>IF($C195&gt;0,IF(VLOOKUP($C195,'YTD Scores'!$AN$2:$BC$201,Q$2,FALSE)&gt;0,VLOOKUP($C195,'YTD Scores'!$AN$2:$BC$201,Q$2,FALSE),""),"")</f>
        <v/>
      </c>
      <c r="R195" s="96" t="str">
        <f>IF($C195&gt;0,IF(VLOOKUP($C195,'YTD Scores'!$AN$2:$BD$201,R$2,FALSE)&gt;0,VLOOKUP($C195,'YTD Scores'!$AN$2:$BD$201,R$2,FALSE),""),"")</f>
        <v/>
      </c>
    </row>
    <row r="196" spans="1:18" ht="10.95" customHeight="1" x14ac:dyDescent="0.25">
      <c r="A196" s="1">
        <f t="shared" si="9"/>
        <v>193</v>
      </c>
      <c r="B196" s="32" t="str">
        <f t="shared" si="8"/>
        <v/>
      </c>
      <c r="C196" s="96">
        <f>IF(LARGE('YTD Scores'!AN$2:AN$201,A196)&gt;0.99,LARGE('YTD Scores'!AN$2:AN$201,A196),0)</f>
        <v>0</v>
      </c>
      <c r="F196" s="94" t="str">
        <f>IF($C196&gt;0,IF(VLOOKUP($C196,'YTD Scores'!$AN$2:$BC$201,F$2,FALSE)&gt;0,VLOOKUP($C196,'YTD Scores'!$AN$2:$BC$201,F$2,FALSE),""),"")</f>
        <v/>
      </c>
      <c r="G196" s="94" t="str">
        <f>IF($C196&gt;0,IF(VLOOKUP($C196,'YTD Scores'!$AN$2:$BC$201,G$2,FALSE)&gt;0,VLOOKUP($C196,'YTD Scores'!$AN$2:$BC$201,G$2,FALSE),""),"")</f>
        <v/>
      </c>
      <c r="H196" s="94" t="str">
        <f>IF($C196&gt;0,IF(VLOOKUP($C196,'YTD Scores'!$AN$2:$BC$201,H$2,FALSE)&gt;0,VLOOKUP($C196,'YTD Scores'!$AN$2:$BC$201,H$2,FALSE),""),"")</f>
        <v/>
      </c>
      <c r="I196" s="94" t="str">
        <f>IF($C196&gt;0,IF(VLOOKUP($C196,'YTD Scores'!$AN$2:$BC$201,I$2,FALSE)&gt;0,VLOOKUP($C196,'YTD Scores'!$AN$2:$BC$201,I$2,FALSE),""),"")</f>
        <v/>
      </c>
      <c r="J196" s="94" t="str">
        <f>IF($C196&gt;0,IF(VLOOKUP($C196,'YTD Scores'!$AN$2:$BC$201,J$2,FALSE)&gt;0,VLOOKUP($C196,'YTD Scores'!$AN$2:$BC$201,J$2,FALSE),""),"")</f>
        <v/>
      </c>
      <c r="K196" s="94" t="str">
        <f>IF($C196&gt;0,IF(VLOOKUP($C196,'YTD Scores'!$AN$2:$BC$201,K$2,FALSE)&gt;0,VLOOKUP($C196,'YTD Scores'!$AN$2:$BC$201,K$2,FALSE),""),"")</f>
        <v/>
      </c>
      <c r="L196" s="94" t="str">
        <f>IF($C196&gt;0,IF(VLOOKUP($C196,'YTD Scores'!$AN$2:$BC$201,L$2,FALSE)&gt;0,VLOOKUP($C196,'YTD Scores'!$AN$2:$BC$201,L$2,FALSE),""),"")</f>
        <v/>
      </c>
      <c r="M196" s="94" t="str">
        <f>IF($C196&gt;0,IF(VLOOKUP($C196,'YTD Scores'!$AN$2:$BC$201,M$2,FALSE)&gt;0,VLOOKUP($C196,'YTD Scores'!$AN$2:$BC$201,M$2,FALSE),""),"")</f>
        <v/>
      </c>
      <c r="N196" s="94" t="str">
        <f>IF($C196&gt;0,IF(VLOOKUP($C196,'YTD Scores'!$AN$2:$BC$201,N$2,FALSE)&gt;0,VLOOKUP($C196,'YTD Scores'!$AN$2:$BC$201,N$2,FALSE),""),"")</f>
        <v/>
      </c>
      <c r="O196" s="94" t="str">
        <f>IF($C196&gt;0,IF(VLOOKUP($C196,'YTD Scores'!$AN$2:$BC$201,O$2,FALSE)&gt;0,VLOOKUP($C196,'YTD Scores'!$AN$2:$BC$201,O$2,FALSE),""),"")</f>
        <v/>
      </c>
      <c r="P196" s="94" t="str">
        <f>IF($C196&gt;0,IF(VLOOKUP($C196,'YTD Scores'!$AN$2:$BC$201,P$2,FALSE)&gt;0,VLOOKUP($C196,'YTD Scores'!$AN$2:$BC$201,P$2,FALSE),""),"")</f>
        <v/>
      </c>
      <c r="Q196" s="94" t="str">
        <f>IF($C196&gt;0,IF(VLOOKUP($C196,'YTD Scores'!$AN$2:$BC$201,Q$2,FALSE)&gt;0,VLOOKUP($C196,'YTD Scores'!$AN$2:$BC$201,Q$2,FALSE),""),"")</f>
        <v/>
      </c>
      <c r="R196" s="96" t="str">
        <f>IF($C196&gt;0,IF(VLOOKUP($C196,'YTD Scores'!$AN$2:$BD$201,R$2,FALSE)&gt;0,VLOOKUP($C196,'YTD Scores'!$AN$2:$BD$201,R$2,FALSE),""),"")</f>
        <v/>
      </c>
    </row>
    <row r="197" spans="1:18" ht="10.95" customHeight="1" x14ac:dyDescent="0.25">
      <c r="A197" s="1">
        <f t="shared" si="9"/>
        <v>194</v>
      </c>
      <c r="B197" s="32" t="str">
        <f t="shared" ref="B197:B201" si="10">IF(C197&gt;0,A197,"")</f>
        <v/>
      </c>
      <c r="C197" s="96">
        <f>IF(LARGE('YTD Scores'!AN$2:AN$201,A197)&gt;0.99,LARGE('YTD Scores'!AN$2:AN$201,A197),0)</f>
        <v>0</v>
      </c>
      <c r="F197" s="94" t="str">
        <f>IF($C197&gt;0,IF(VLOOKUP($C197,'YTD Scores'!$AN$2:$BC$201,F$2,FALSE)&gt;0,VLOOKUP($C197,'YTD Scores'!$AN$2:$BC$201,F$2,FALSE),""),"")</f>
        <v/>
      </c>
      <c r="G197" s="94" t="str">
        <f>IF($C197&gt;0,IF(VLOOKUP($C197,'YTD Scores'!$AN$2:$BC$201,G$2,FALSE)&gt;0,VLOOKUP($C197,'YTD Scores'!$AN$2:$BC$201,G$2,FALSE),""),"")</f>
        <v/>
      </c>
      <c r="H197" s="94" t="str">
        <f>IF($C197&gt;0,IF(VLOOKUP($C197,'YTD Scores'!$AN$2:$BC$201,H$2,FALSE)&gt;0,VLOOKUP($C197,'YTD Scores'!$AN$2:$BC$201,H$2,FALSE),""),"")</f>
        <v/>
      </c>
      <c r="I197" s="94" t="str">
        <f>IF($C197&gt;0,IF(VLOOKUP($C197,'YTD Scores'!$AN$2:$BC$201,I$2,FALSE)&gt;0,VLOOKUP($C197,'YTD Scores'!$AN$2:$BC$201,I$2,FALSE),""),"")</f>
        <v/>
      </c>
      <c r="J197" s="94" t="str">
        <f>IF($C197&gt;0,IF(VLOOKUP($C197,'YTD Scores'!$AN$2:$BC$201,J$2,FALSE)&gt;0,VLOOKUP($C197,'YTD Scores'!$AN$2:$BC$201,J$2,FALSE),""),"")</f>
        <v/>
      </c>
      <c r="K197" s="94" t="str">
        <f>IF($C197&gt;0,IF(VLOOKUP($C197,'YTD Scores'!$AN$2:$BC$201,K$2,FALSE)&gt;0,VLOOKUP($C197,'YTD Scores'!$AN$2:$BC$201,K$2,FALSE),""),"")</f>
        <v/>
      </c>
      <c r="L197" s="94" t="str">
        <f>IF($C197&gt;0,IF(VLOOKUP($C197,'YTD Scores'!$AN$2:$BC$201,L$2,FALSE)&gt;0,VLOOKUP($C197,'YTD Scores'!$AN$2:$BC$201,L$2,FALSE),""),"")</f>
        <v/>
      </c>
      <c r="M197" s="94" t="str">
        <f>IF($C197&gt;0,IF(VLOOKUP($C197,'YTD Scores'!$AN$2:$BC$201,M$2,FALSE)&gt;0,VLOOKUP($C197,'YTD Scores'!$AN$2:$BC$201,M$2,FALSE),""),"")</f>
        <v/>
      </c>
      <c r="N197" s="94" t="str">
        <f>IF($C197&gt;0,IF(VLOOKUP($C197,'YTD Scores'!$AN$2:$BC$201,N$2,FALSE)&gt;0,VLOOKUP($C197,'YTD Scores'!$AN$2:$BC$201,N$2,FALSE),""),"")</f>
        <v/>
      </c>
      <c r="O197" s="94" t="str">
        <f>IF($C197&gt;0,IF(VLOOKUP($C197,'YTD Scores'!$AN$2:$BC$201,O$2,FALSE)&gt;0,VLOOKUP($C197,'YTD Scores'!$AN$2:$BC$201,O$2,FALSE),""),"")</f>
        <v/>
      </c>
      <c r="P197" s="94" t="str">
        <f>IF($C197&gt;0,IF(VLOOKUP($C197,'YTD Scores'!$AN$2:$BC$201,P$2,FALSE)&gt;0,VLOOKUP($C197,'YTD Scores'!$AN$2:$BC$201,P$2,FALSE),""),"")</f>
        <v/>
      </c>
      <c r="Q197" s="94" t="str">
        <f>IF($C197&gt;0,IF(VLOOKUP($C197,'YTD Scores'!$AN$2:$BC$201,Q$2,FALSE)&gt;0,VLOOKUP($C197,'YTD Scores'!$AN$2:$BC$201,Q$2,FALSE),""),"")</f>
        <v/>
      </c>
      <c r="R197" s="96" t="str">
        <f>IF($C197&gt;0,IF(VLOOKUP($C197,'YTD Scores'!$AN$2:$BD$201,R$2,FALSE)&gt;0,VLOOKUP($C197,'YTD Scores'!$AN$2:$BD$201,R$2,FALSE),""),"")</f>
        <v/>
      </c>
    </row>
    <row r="198" spans="1:18" ht="10.95" customHeight="1" x14ac:dyDescent="0.25">
      <c r="A198" s="1">
        <f t="shared" si="9"/>
        <v>195</v>
      </c>
      <c r="B198" s="32" t="str">
        <f t="shared" si="10"/>
        <v/>
      </c>
      <c r="C198" s="96">
        <f>IF(LARGE('YTD Scores'!AN$2:AN$201,A198)&gt;0.99,LARGE('YTD Scores'!AN$2:AN$201,A198),0)</f>
        <v>0</v>
      </c>
      <c r="F198" s="94" t="str">
        <f>IF($C198&gt;0,IF(VLOOKUP($C198,'YTD Scores'!$AN$2:$BC$201,F$2,FALSE)&gt;0,VLOOKUP($C198,'YTD Scores'!$AN$2:$BC$201,F$2,FALSE),""),"")</f>
        <v/>
      </c>
      <c r="G198" s="94" t="str">
        <f>IF($C198&gt;0,IF(VLOOKUP($C198,'YTD Scores'!$AN$2:$BC$201,G$2,FALSE)&gt;0,VLOOKUP($C198,'YTD Scores'!$AN$2:$BC$201,G$2,FALSE),""),"")</f>
        <v/>
      </c>
      <c r="H198" s="94" t="str">
        <f>IF($C198&gt;0,IF(VLOOKUP($C198,'YTD Scores'!$AN$2:$BC$201,H$2,FALSE)&gt;0,VLOOKUP($C198,'YTD Scores'!$AN$2:$BC$201,H$2,FALSE),""),"")</f>
        <v/>
      </c>
      <c r="I198" s="94" t="str">
        <f>IF($C198&gt;0,IF(VLOOKUP($C198,'YTD Scores'!$AN$2:$BC$201,I$2,FALSE)&gt;0,VLOOKUP($C198,'YTD Scores'!$AN$2:$BC$201,I$2,FALSE),""),"")</f>
        <v/>
      </c>
      <c r="J198" s="94" t="str">
        <f>IF($C198&gt;0,IF(VLOOKUP($C198,'YTD Scores'!$AN$2:$BC$201,J$2,FALSE)&gt;0,VLOOKUP($C198,'YTD Scores'!$AN$2:$BC$201,J$2,FALSE),""),"")</f>
        <v/>
      </c>
      <c r="K198" s="94" t="str">
        <f>IF($C198&gt;0,IF(VLOOKUP($C198,'YTD Scores'!$AN$2:$BC$201,K$2,FALSE)&gt;0,VLOOKUP($C198,'YTD Scores'!$AN$2:$BC$201,K$2,FALSE),""),"")</f>
        <v/>
      </c>
      <c r="L198" s="94" t="str">
        <f>IF($C198&gt;0,IF(VLOOKUP($C198,'YTD Scores'!$AN$2:$BC$201,L$2,FALSE)&gt;0,VLOOKUP($C198,'YTD Scores'!$AN$2:$BC$201,L$2,FALSE),""),"")</f>
        <v/>
      </c>
      <c r="M198" s="94" t="str">
        <f>IF($C198&gt;0,IF(VLOOKUP($C198,'YTD Scores'!$AN$2:$BC$201,M$2,FALSE)&gt;0,VLOOKUP($C198,'YTD Scores'!$AN$2:$BC$201,M$2,FALSE),""),"")</f>
        <v/>
      </c>
      <c r="N198" s="94" t="str">
        <f>IF($C198&gt;0,IF(VLOOKUP($C198,'YTD Scores'!$AN$2:$BC$201,N$2,FALSE)&gt;0,VLOOKUP($C198,'YTD Scores'!$AN$2:$BC$201,N$2,FALSE),""),"")</f>
        <v/>
      </c>
      <c r="O198" s="94" t="str">
        <f>IF($C198&gt;0,IF(VLOOKUP($C198,'YTD Scores'!$AN$2:$BC$201,O$2,FALSE)&gt;0,VLOOKUP($C198,'YTD Scores'!$AN$2:$BC$201,O$2,FALSE),""),"")</f>
        <v/>
      </c>
      <c r="P198" s="94" t="str">
        <f>IF($C198&gt;0,IF(VLOOKUP($C198,'YTD Scores'!$AN$2:$BC$201,P$2,FALSE)&gt;0,VLOOKUP($C198,'YTD Scores'!$AN$2:$BC$201,P$2,FALSE),""),"")</f>
        <v/>
      </c>
      <c r="Q198" s="94" t="str">
        <f>IF($C198&gt;0,IF(VLOOKUP($C198,'YTD Scores'!$AN$2:$BC$201,Q$2,FALSE)&gt;0,VLOOKUP($C198,'YTD Scores'!$AN$2:$BC$201,Q$2,FALSE),""),"")</f>
        <v/>
      </c>
      <c r="R198" s="96" t="str">
        <f>IF($C198&gt;0,IF(VLOOKUP($C198,'YTD Scores'!$AN$2:$BD$201,R$2,FALSE)&gt;0,VLOOKUP($C198,'YTD Scores'!$AN$2:$BD$201,R$2,FALSE),""),"")</f>
        <v/>
      </c>
    </row>
    <row r="199" spans="1:18" ht="10.95" customHeight="1" x14ac:dyDescent="0.25">
      <c r="A199" s="1">
        <f t="shared" si="9"/>
        <v>196</v>
      </c>
      <c r="B199" s="32" t="str">
        <f t="shared" si="10"/>
        <v/>
      </c>
      <c r="C199" s="96">
        <f>IF(LARGE('YTD Scores'!AN$2:AN$201,A199)&gt;0.99,LARGE('YTD Scores'!AN$2:AN$201,A199),0)</f>
        <v>0</v>
      </c>
      <c r="F199" s="94" t="str">
        <f>IF($C199&gt;0,IF(VLOOKUP($C199,'YTD Scores'!$AN$2:$BC$201,F$2,FALSE)&gt;0,VLOOKUP($C199,'YTD Scores'!$AN$2:$BC$201,F$2,FALSE),""),"")</f>
        <v/>
      </c>
      <c r="G199" s="94" t="str">
        <f>IF($C199&gt;0,IF(VLOOKUP($C199,'YTD Scores'!$AN$2:$BC$201,G$2,FALSE)&gt;0,VLOOKUP($C199,'YTD Scores'!$AN$2:$BC$201,G$2,FALSE),""),"")</f>
        <v/>
      </c>
      <c r="H199" s="94" t="str">
        <f>IF($C199&gt;0,IF(VLOOKUP($C199,'YTD Scores'!$AN$2:$BC$201,H$2,FALSE)&gt;0,VLOOKUP($C199,'YTD Scores'!$AN$2:$BC$201,H$2,FALSE),""),"")</f>
        <v/>
      </c>
      <c r="I199" s="94" t="str">
        <f>IF($C199&gt;0,IF(VLOOKUP($C199,'YTD Scores'!$AN$2:$BC$201,I$2,FALSE)&gt;0,VLOOKUP($C199,'YTD Scores'!$AN$2:$BC$201,I$2,FALSE),""),"")</f>
        <v/>
      </c>
      <c r="J199" s="94" t="str">
        <f>IF($C199&gt;0,IF(VLOOKUP($C199,'YTD Scores'!$AN$2:$BC$201,J$2,FALSE)&gt;0,VLOOKUP($C199,'YTD Scores'!$AN$2:$BC$201,J$2,FALSE),""),"")</f>
        <v/>
      </c>
      <c r="K199" s="94" t="str">
        <f>IF($C199&gt;0,IF(VLOOKUP($C199,'YTD Scores'!$AN$2:$BC$201,K$2,FALSE)&gt;0,VLOOKUP($C199,'YTD Scores'!$AN$2:$BC$201,K$2,FALSE),""),"")</f>
        <v/>
      </c>
      <c r="L199" s="94" t="str">
        <f>IF($C199&gt;0,IF(VLOOKUP($C199,'YTD Scores'!$AN$2:$BC$201,L$2,FALSE)&gt;0,VLOOKUP($C199,'YTD Scores'!$AN$2:$BC$201,L$2,FALSE),""),"")</f>
        <v/>
      </c>
      <c r="M199" s="94" t="str">
        <f>IF($C199&gt;0,IF(VLOOKUP($C199,'YTD Scores'!$AN$2:$BC$201,M$2,FALSE)&gt;0,VLOOKUP($C199,'YTD Scores'!$AN$2:$BC$201,M$2,FALSE),""),"")</f>
        <v/>
      </c>
      <c r="N199" s="94" t="str">
        <f>IF($C199&gt;0,IF(VLOOKUP($C199,'YTD Scores'!$AN$2:$BC$201,N$2,FALSE)&gt;0,VLOOKUP($C199,'YTD Scores'!$AN$2:$BC$201,N$2,FALSE),""),"")</f>
        <v/>
      </c>
      <c r="O199" s="94" t="str">
        <f>IF($C199&gt;0,IF(VLOOKUP($C199,'YTD Scores'!$AN$2:$BC$201,O$2,FALSE)&gt;0,VLOOKUP($C199,'YTD Scores'!$AN$2:$BC$201,O$2,FALSE),""),"")</f>
        <v/>
      </c>
      <c r="P199" s="94" t="str">
        <f>IF($C199&gt;0,IF(VLOOKUP($C199,'YTD Scores'!$AN$2:$BC$201,P$2,FALSE)&gt;0,VLOOKUP($C199,'YTD Scores'!$AN$2:$BC$201,P$2,FALSE),""),"")</f>
        <v/>
      </c>
      <c r="Q199" s="94" t="str">
        <f>IF($C199&gt;0,IF(VLOOKUP($C199,'YTD Scores'!$AN$2:$BC$201,Q$2,FALSE)&gt;0,VLOOKUP($C199,'YTD Scores'!$AN$2:$BC$201,Q$2,FALSE),""),"")</f>
        <v/>
      </c>
      <c r="R199" s="96" t="str">
        <f>IF($C199&gt;0,IF(VLOOKUP($C199,'YTD Scores'!$AN$2:$BD$201,R$2,FALSE)&gt;0,VLOOKUP($C199,'YTD Scores'!$AN$2:$BD$201,R$2,FALSE),""),"")</f>
        <v/>
      </c>
    </row>
    <row r="200" spans="1:18" ht="10.95" customHeight="1" x14ac:dyDescent="0.25">
      <c r="A200" s="1">
        <f t="shared" si="9"/>
        <v>197</v>
      </c>
      <c r="B200" s="32" t="str">
        <f t="shared" si="10"/>
        <v/>
      </c>
      <c r="C200" s="96">
        <f>IF(LARGE('YTD Scores'!AN$2:AN$201,A200)&gt;0.99,LARGE('YTD Scores'!AN$2:AN$201,A200),0)</f>
        <v>0</v>
      </c>
      <c r="F200" s="94" t="str">
        <f>IF($C200&gt;0,IF(VLOOKUP($C200,'YTD Scores'!$AN$2:$BC$201,F$2,FALSE)&gt;0,VLOOKUP($C200,'YTD Scores'!$AN$2:$BC$201,F$2,FALSE),""),"")</f>
        <v/>
      </c>
      <c r="G200" s="94" t="str">
        <f>IF($C200&gt;0,IF(VLOOKUP($C200,'YTD Scores'!$AN$2:$BC$201,G$2,FALSE)&gt;0,VLOOKUP($C200,'YTD Scores'!$AN$2:$BC$201,G$2,FALSE),""),"")</f>
        <v/>
      </c>
      <c r="H200" s="94" t="str">
        <f>IF($C200&gt;0,IF(VLOOKUP($C200,'YTD Scores'!$AN$2:$BC$201,H$2,FALSE)&gt;0,VLOOKUP($C200,'YTD Scores'!$AN$2:$BC$201,H$2,FALSE),""),"")</f>
        <v/>
      </c>
      <c r="I200" s="94" t="str">
        <f>IF($C200&gt;0,IF(VLOOKUP($C200,'YTD Scores'!$AN$2:$BC$201,I$2,FALSE)&gt;0,VLOOKUP($C200,'YTD Scores'!$AN$2:$BC$201,I$2,FALSE),""),"")</f>
        <v/>
      </c>
      <c r="J200" s="94" t="str">
        <f>IF($C200&gt;0,IF(VLOOKUP($C200,'YTD Scores'!$AN$2:$BC$201,J$2,FALSE)&gt;0,VLOOKUP($C200,'YTD Scores'!$AN$2:$BC$201,J$2,FALSE),""),"")</f>
        <v/>
      </c>
      <c r="K200" s="94" t="str">
        <f>IF($C200&gt;0,IF(VLOOKUP($C200,'YTD Scores'!$AN$2:$BC$201,K$2,FALSE)&gt;0,VLOOKUP($C200,'YTD Scores'!$AN$2:$BC$201,K$2,FALSE),""),"")</f>
        <v/>
      </c>
      <c r="L200" s="94" t="str">
        <f>IF($C200&gt;0,IF(VLOOKUP($C200,'YTD Scores'!$AN$2:$BC$201,L$2,FALSE)&gt;0,VLOOKUP($C200,'YTD Scores'!$AN$2:$BC$201,L$2,FALSE),""),"")</f>
        <v/>
      </c>
      <c r="M200" s="94" t="str">
        <f>IF($C200&gt;0,IF(VLOOKUP($C200,'YTD Scores'!$AN$2:$BC$201,M$2,FALSE)&gt;0,VLOOKUP($C200,'YTD Scores'!$AN$2:$BC$201,M$2,FALSE),""),"")</f>
        <v/>
      </c>
      <c r="N200" s="94" t="str">
        <f>IF($C200&gt;0,IF(VLOOKUP($C200,'YTD Scores'!$AN$2:$BC$201,N$2,FALSE)&gt;0,VLOOKUP($C200,'YTD Scores'!$AN$2:$BC$201,N$2,FALSE),""),"")</f>
        <v/>
      </c>
      <c r="O200" s="94" t="str">
        <f>IF($C200&gt;0,IF(VLOOKUP($C200,'YTD Scores'!$AN$2:$BC$201,O$2,FALSE)&gt;0,VLOOKUP($C200,'YTD Scores'!$AN$2:$BC$201,O$2,FALSE),""),"")</f>
        <v/>
      </c>
      <c r="P200" s="94" t="str">
        <f>IF($C200&gt;0,IF(VLOOKUP($C200,'YTD Scores'!$AN$2:$BC$201,P$2,FALSE)&gt;0,VLOOKUP($C200,'YTD Scores'!$AN$2:$BC$201,P$2,FALSE),""),"")</f>
        <v/>
      </c>
      <c r="Q200" s="94" t="str">
        <f>IF($C200&gt;0,IF(VLOOKUP($C200,'YTD Scores'!$AN$2:$BC$201,Q$2,FALSE)&gt;0,VLOOKUP($C200,'YTD Scores'!$AN$2:$BC$201,Q$2,FALSE),""),"")</f>
        <v/>
      </c>
      <c r="R200" s="96" t="str">
        <f>IF($C200&gt;0,IF(VLOOKUP($C200,'YTD Scores'!$AN$2:$BD$201,R$2,FALSE)&gt;0,VLOOKUP($C200,'YTD Scores'!$AN$2:$BD$201,R$2,FALSE),""),"")</f>
        <v/>
      </c>
    </row>
    <row r="201" spans="1:18" ht="10.95" customHeight="1" x14ac:dyDescent="0.25">
      <c r="A201" s="1">
        <f t="shared" si="9"/>
        <v>198</v>
      </c>
      <c r="B201" s="32" t="str">
        <f t="shared" si="10"/>
        <v/>
      </c>
      <c r="F201" s="94" t="str">
        <f>IF($C201&gt;0,IF(VLOOKUP($C201,'YTD Scores'!$AN$2:$BC$201,F$2,FALSE)&gt;0,VLOOKUP($C201,'YTD Scores'!$AN$2:$BC$201,F$2,FALSE),""),"")</f>
        <v/>
      </c>
      <c r="G201" s="94" t="str">
        <f>IF($C201&gt;0,IF(VLOOKUP($C201,'YTD Scores'!$AN$2:$BC$201,G$2,FALSE)&gt;0,VLOOKUP($C201,'YTD Scores'!$AN$2:$BC$201,G$2,FALSE),""),"")</f>
        <v/>
      </c>
      <c r="H201" s="94" t="str">
        <f>IF($C201&gt;0,IF(VLOOKUP($C201,'YTD Scores'!$AN$2:$BC$201,H$2,FALSE)&gt;0,VLOOKUP($C201,'YTD Scores'!$AN$2:$BC$201,H$2,FALSE),""),"")</f>
        <v/>
      </c>
      <c r="I201" s="94" t="str">
        <f>IF($C201&gt;0,IF(VLOOKUP($C201,'YTD Scores'!$AN$2:$BC$201,I$2,FALSE)&gt;0,VLOOKUP($C201,'YTD Scores'!$AN$2:$BC$201,I$2,FALSE),""),"")</f>
        <v/>
      </c>
      <c r="J201" s="94" t="str">
        <f>IF($C201&gt;0,IF(VLOOKUP($C201,'YTD Scores'!$AN$2:$BC$201,J$2,FALSE)&gt;0,VLOOKUP($C201,'YTD Scores'!$AN$2:$BC$201,J$2,FALSE),""),"")</f>
        <v/>
      </c>
      <c r="K201" s="94" t="str">
        <f>IF($C201&gt;0,IF(VLOOKUP($C201,'YTD Scores'!$AN$2:$BC$201,K$2,FALSE)&gt;0,VLOOKUP($C201,'YTD Scores'!$AN$2:$BC$201,K$2,FALSE),""),"")</f>
        <v/>
      </c>
      <c r="L201" s="94" t="str">
        <f>IF($C201&gt;0,IF(VLOOKUP($C201,'YTD Scores'!$AN$2:$BC$201,L$2,FALSE)&gt;0,VLOOKUP($C201,'YTD Scores'!$AN$2:$BC$201,L$2,FALSE),""),"")</f>
        <v/>
      </c>
      <c r="M201" s="94" t="str">
        <f>IF($C201&gt;0,IF(VLOOKUP($C201,'YTD Scores'!$AN$2:$BC$201,M$2,FALSE)&gt;0,VLOOKUP($C201,'YTD Scores'!$AN$2:$BC$201,M$2,FALSE),""),"")</f>
        <v/>
      </c>
      <c r="N201" s="94" t="str">
        <f>IF($C201&gt;0,IF(VLOOKUP($C201,'YTD Scores'!$AN$2:$BC$201,N$2,FALSE)&gt;0,VLOOKUP($C201,'YTD Scores'!$AN$2:$BC$201,N$2,FALSE),""),"")</f>
        <v/>
      </c>
      <c r="O201" s="94" t="str">
        <f>IF($C201&gt;0,IF(VLOOKUP($C201,'YTD Scores'!$AN$2:$BC$201,O$2,FALSE)&gt;0,VLOOKUP($C201,'YTD Scores'!$AN$2:$BC$201,O$2,FALSE),""),"")</f>
        <v/>
      </c>
      <c r="P201" s="94" t="str">
        <f>IF($C201&gt;0,IF(VLOOKUP($C201,'YTD Scores'!$AN$2:$BC$201,P$2,FALSE)&gt;0,VLOOKUP($C201,'YTD Scores'!$AN$2:$BC$201,P$2,FALSE),""),"")</f>
        <v/>
      </c>
      <c r="Q201" s="94" t="str">
        <f>IF($C201&gt;0,IF(VLOOKUP($C201,'YTD Scores'!$AN$2:$BC$201,Q$2,FALSE)&gt;0,VLOOKUP($C201,'YTD Scores'!$AN$2:$BC$201,Q$2,FALSE),""),"")</f>
        <v/>
      </c>
      <c r="R201" s="96" t="str">
        <f>IF($C201&gt;0,IF(VLOOKUP($C201,'YTD Scores'!$AN$2:$BD$201,R$2,FALSE)&gt;0,VLOOKUP($C201,'YTD Scores'!$AN$2:$BD$201,R$2,FALSE),""),"")</f>
        <v/>
      </c>
    </row>
  </sheetData>
  <pageMargins left="0.7" right="0.7" top="0.75" bottom="0.75" header="0.3" footer="0.3"/>
  <pageSetup paperSize="9" scale="92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N117"/>
  <sheetViews>
    <sheetView showZeros="0" workbookViewId="0">
      <selection activeCell="P15" sqref="P15"/>
    </sheetView>
  </sheetViews>
  <sheetFormatPr defaultColWidth="8.88671875" defaultRowHeight="14.4" x14ac:dyDescent="0.3"/>
  <cols>
    <col min="1" max="1" width="16.33203125" style="124" customWidth="1"/>
    <col min="2" max="3" width="13.33203125" style="125" customWidth="1"/>
    <col min="4" max="4" width="18.6640625" style="25" customWidth="1"/>
    <col min="5" max="5" width="9.44140625" style="127" customWidth="1"/>
    <col min="6" max="6" width="6.6640625" style="127" hidden="1" customWidth="1"/>
    <col min="7" max="7" width="8.6640625" style="127" customWidth="1"/>
    <col min="8" max="8" width="8.5546875" style="127" customWidth="1"/>
    <col min="9" max="9" width="7.5546875" style="127" customWidth="1"/>
    <col min="10" max="10" width="11" style="25" customWidth="1"/>
    <col min="11" max="11" width="9.109375" style="27" hidden="1" customWidth="1"/>
    <col min="12" max="12" width="30.109375" style="28" customWidth="1"/>
    <col min="13" max="16384" width="8.88671875" style="25"/>
  </cols>
  <sheetData>
    <row r="1" spans="1:14" ht="15" customHeight="1" x14ac:dyDescent="0.3">
      <c r="A1" s="122" t="s">
        <v>113</v>
      </c>
      <c r="B1" s="123" t="s">
        <v>114</v>
      </c>
      <c r="C1" s="123" t="s">
        <v>18</v>
      </c>
      <c r="D1" s="24" t="s">
        <v>10</v>
      </c>
      <c r="E1" s="126" t="s">
        <v>44</v>
      </c>
      <c r="F1" s="126" t="s">
        <v>243</v>
      </c>
      <c r="G1" s="127" t="s">
        <v>17</v>
      </c>
      <c r="H1" s="127" t="s">
        <v>96</v>
      </c>
      <c r="I1" s="127" t="s">
        <v>100</v>
      </c>
      <c r="J1" s="25" t="s">
        <v>38</v>
      </c>
      <c r="K1" s="27" t="s">
        <v>244</v>
      </c>
      <c r="L1" s="26" t="s">
        <v>116</v>
      </c>
    </row>
    <row r="2" spans="1:14" ht="15" customHeight="1" x14ac:dyDescent="0.3">
      <c r="J2" s="121"/>
    </row>
    <row r="3" spans="1:14" x14ac:dyDescent="0.3">
      <c r="J3" s="121"/>
    </row>
    <row r="4" spans="1:14" x14ac:dyDescent="0.3">
      <c r="J4" s="121"/>
    </row>
    <row r="5" spans="1:14" x14ac:dyDescent="0.3">
      <c r="J5" s="121"/>
    </row>
    <row r="7" spans="1:14" x14ac:dyDescent="0.3">
      <c r="J7" s="121"/>
    </row>
    <row r="13" spans="1:14" x14ac:dyDescent="0.3">
      <c r="J13" s="121"/>
      <c r="M13" s="3">
        <f>IF(K13&lt;&gt;"",VLOOKUP(K13,'Runners RBH2'!K$3:DD$114,M$1,FALSE),0)</f>
        <v>0</v>
      </c>
      <c r="N13" s="196"/>
    </row>
    <row r="15" spans="1:14" x14ac:dyDescent="0.3">
      <c r="J15" s="121"/>
    </row>
    <row r="18" spans="2:12" x14ac:dyDescent="0.3">
      <c r="J18" s="121"/>
    </row>
    <row r="25" spans="2:12" x14ac:dyDescent="0.3">
      <c r="B25" s="125" t="s">
        <v>126</v>
      </c>
      <c r="C25" s="125" t="s">
        <v>126</v>
      </c>
      <c r="D25" s="25" t="s">
        <v>126</v>
      </c>
      <c r="E25" s="127" t="s">
        <v>126</v>
      </c>
      <c r="F25" s="127" t="s">
        <v>126</v>
      </c>
      <c r="G25" s="127">
        <v>0</v>
      </c>
      <c r="H25" s="127">
        <v>0</v>
      </c>
      <c r="I25" s="127">
        <v>0</v>
      </c>
      <c r="K25" s="27" t="s">
        <v>126</v>
      </c>
      <c r="L25" s="28" t="s">
        <v>126</v>
      </c>
    </row>
    <row r="26" spans="2:12" x14ac:dyDescent="0.3">
      <c r="B26" s="125" t="s">
        <v>126</v>
      </c>
      <c r="C26" s="125" t="s">
        <v>126</v>
      </c>
      <c r="D26" s="25" t="s">
        <v>126</v>
      </c>
      <c r="E26" s="127" t="s">
        <v>126</v>
      </c>
      <c r="F26" s="127" t="s">
        <v>126</v>
      </c>
      <c r="G26" s="127">
        <v>0</v>
      </c>
      <c r="H26" s="127">
        <v>0</v>
      </c>
      <c r="I26" s="127">
        <v>0</v>
      </c>
      <c r="K26" s="27" t="s">
        <v>126</v>
      </c>
      <c r="L26" s="28" t="s">
        <v>126</v>
      </c>
    </row>
    <row r="27" spans="2:12" x14ac:dyDescent="0.3">
      <c r="B27" s="125" t="s">
        <v>126</v>
      </c>
      <c r="C27" s="125" t="s">
        <v>126</v>
      </c>
      <c r="D27" s="25" t="s">
        <v>126</v>
      </c>
      <c r="E27" s="127" t="s">
        <v>126</v>
      </c>
      <c r="F27" s="127" t="s">
        <v>126</v>
      </c>
      <c r="G27" s="127">
        <v>0</v>
      </c>
      <c r="H27" s="127">
        <v>0</v>
      </c>
      <c r="I27" s="127">
        <v>0</v>
      </c>
      <c r="K27" s="27" t="s">
        <v>126</v>
      </c>
      <c r="L27" s="28" t="s">
        <v>126</v>
      </c>
    </row>
    <row r="28" spans="2:12" x14ac:dyDescent="0.3">
      <c r="B28" s="125" t="s">
        <v>126</v>
      </c>
      <c r="C28" s="125" t="s">
        <v>126</v>
      </c>
      <c r="D28" s="25" t="s">
        <v>126</v>
      </c>
      <c r="E28" s="127" t="s">
        <v>126</v>
      </c>
      <c r="F28" s="127" t="s">
        <v>126</v>
      </c>
      <c r="G28" s="127">
        <v>0</v>
      </c>
      <c r="H28" s="127">
        <v>0</v>
      </c>
      <c r="I28" s="127">
        <v>0</v>
      </c>
      <c r="K28" s="27" t="s">
        <v>126</v>
      </c>
      <c r="L28" s="28" t="s">
        <v>126</v>
      </c>
    </row>
    <row r="29" spans="2:12" x14ac:dyDescent="0.3">
      <c r="B29" s="125" t="s">
        <v>126</v>
      </c>
      <c r="C29" s="125" t="s">
        <v>126</v>
      </c>
      <c r="D29" s="25" t="s">
        <v>126</v>
      </c>
      <c r="E29" s="127" t="s">
        <v>126</v>
      </c>
      <c r="F29" s="127" t="s">
        <v>126</v>
      </c>
      <c r="G29" s="127">
        <v>0</v>
      </c>
      <c r="H29" s="127">
        <v>0</v>
      </c>
      <c r="I29" s="127">
        <v>0</v>
      </c>
      <c r="K29" s="27" t="s">
        <v>126</v>
      </c>
      <c r="L29" s="28" t="s">
        <v>126</v>
      </c>
    </row>
    <row r="30" spans="2:12" x14ac:dyDescent="0.3">
      <c r="B30" s="125" t="s">
        <v>126</v>
      </c>
      <c r="C30" s="125" t="s">
        <v>126</v>
      </c>
      <c r="D30" s="25" t="s">
        <v>126</v>
      </c>
      <c r="E30" s="127" t="s">
        <v>126</v>
      </c>
      <c r="F30" s="127" t="s">
        <v>126</v>
      </c>
      <c r="G30" s="127">
        <v>0</v>
      </c>
      <c r="H30" s="127">
        <v>0</v>
      </c>
      <c r="I30" s="127">
        <v>0</v>
      </c>
      <c r="K30" s="27" t="s">
        <v>126</v>
      </c>
      <c r="L30" s="28" t="s">
        <v>126</v>
      </c>
    </row>
    <row r="31" spans="2:12" x14ac:dyDescent="0.3">
      <c r="B31" s="125" t="s">
        <v>126</v>
      </c>
      <c r="C31" s="125" t="s">
        <v>126</v>
      </c>
      <c r="D31" s="25" t="s">
        <v>126</v>
      </c>
      <c r="E31" s="127" t="s">
        <v>126</v>
      </c>
      <c r="F31" s="127" t="s">
        <v>126</v>
      </c>
      <c r="G31" s="127">
        <v>0</v>
      </c>
      <c r="H31" s="127">
        <v>0</v>
      </c>
      <c r="I31" s="127">
        <v>0</v>
      </c>
      <c r="K31" s="27" t="s">
        <v>126</v>
      </c>
      <c r="L31" s="28" t="s">
        <v>126</v>
      </c>
    </row>
    <row r="32" spans="2:12" x14ac:dyDescent="0.3">
      <c r="B32" s="125" t="s">
        <v>126</v>
      </c>
      <c r="C32" s="125" t="s">
        <v>126</v>
      </c>
      <c r="D32" s="25" t="s">
        <v>126</v>
      </c>
      <c r="E32" s="127" t="s">
        <v>126</v>
      </c>
      <c r="F32" s="127" t="s">
        <v>126</v>
      </c>
      <c r="G32" s="127">
        <v>0</v>
      </c>
      <c r="H32" s="127">
        <v>0</v>
      </c>
      <c r="I32" s="127">
        <v>0</v>
      </c>
      <c r="K32" s="27" t="s">
        <v>126</v>
      </c>
      <c r="L32" s="28" t="s">
        <v>126</v>
      </c>
    </row>
    <row r="33" spans="2:12" x14ac:dyDescent="0.3">
      <c r="B33" s="125" t="s">
        <v>126</v>
      </c>
      <c r="C33" s="125" t="s">
        <v>126</v>
      </c>
      <c r="D33" s="25" t="s">
        <v>126</v>
      </c>
      <c r="E33" s="127" t="s">
        <v>126</v>
      </c>
      <c r="F33" s="127" t="s">
        <v>126</v>
      </c>
      <c r="G33" s="127">
        <v>0</v>
      </c>
      <c r="H33" s="127">
        <v>0</v>
      </c>
      <c r="I33" s="127">
        <v>0</v>
      </c>
      <c r="K33" s="27" t="s">
        <v>126</v>
      </c>
      <c r="L33" s="28" t="s">
        <v>126</v>
      </c>
    </row>
    <row r="34" spans="2:12" x14ac:dyDescent="0.3">
      <c r="B34" s="125" t="s">
        <v>126</v>
      </c>
      <c r="C34" s="125" t="s">
        <v>126</v>
      </c>
      <c r="D34" s="25" t="s">
        <v>126</v>
      </c>
      <c r="E34" s="127" t="s">
        <v>126</v>
      </c>
      <c r="F34" s="127" t="s">
        <v>126</v>
      </c>
      <c r="G34" s="127">
        <v>0</v>
      </c>
      <c r="H34" s="127">
        <v>0</v>
      </c>
      <c r="I34" s="127">
        <v>0</v>
      </c>
      <c r="K34" s="27" t="s">
        <v>126</v>
      </c>
      <c r="L34" s="28" t="s">
        <v>126</v>
      </c>
    </row>
    <row r="35" spans="2:12" x14ac:dyDescent="0.3">
      <c r="B35" s="125" t="s">
        <v>126</v>
      </c>
      <c r="C35" s="125" t="s">
        <v>126</v>
      </c>
      <c r="D35" s="25" t="s">
        <v>126</v>
      </c>
      <c r="E35" s="127" t="s">
        <v>126</v>
      </c>
      <c r="F35" s="127" t="s">
        <v>126</v>
      </c>
      <c r="G35" s="127">
        <v>0</v>
      </c>
      <c r="H35" s="127">
        <v>0</v>
      </c>
      <c r="I35" s="127">
        <v>0</v>
      </c>
      <c r="K35" s="27" t="s">
        <v>126</v>
      </c>
      <c r="L35" s="28" t="s">
        <v>126</v>
      </c>
    </row>
    <row r="36" spans="2:12" x14ac:dyDescent="0.3">
      <c r="B36" s="125" t="s">
        <v>126</v>
      </c>
      <c r="C36" s="125" t="s">
        <v>126</v>
      </c>
      <c r="D36" s="25" t="s">
        <v>126</v>
      </c>
      <c r="E36" s="127" t="s">
        <v>126</v>
      </c>
      <c r="F36" s="127" t="s">
        <v>126</v>
      </c>
      <c r="G36" s="127">
        <v>0</v>
      </c>
      <c r="H36" s="127">
        <v>0</v>
      </c>
      <c r="I36" s="127">
        <v>0</v>
      </c>
      <c r="K36" s="27" t="s">
        <v>126</v>
      </c>
      <c r="L36" s="28" t="s">
        <v>126</v>
      </c>
    </row>
    <row r="37" spans="2:12" x14ac:dyDescent="0.3">
      <c r="B37" s="125" t="s">
        <v>126</v>
      </c>
      <c r="C37" s="125" t="s">
        <v>126</v>
      </c>
      <c r="D37" s="25" t="s">
        <v>126</v>
      </c>
      <c r="E37" s="127" t="s">
        <v>126</v>
      </c>
      <c r="F37" s="127" t="s">
        <v>126</v>
      </c>
      <c r="G37" s="127">
        <v>0</v>
      </c>
      <c r="H37" s="127">
        <v>0</v>
      </c>
      <c r="I37" s="127">
        <v>0</v>
      </c>
      <c r="K37" s="27" t="s">
        <v>126</v>
      </c>
      <c r="L37" s="28" t="s">
        <v>126</v>
      </c>
    </row>
    <row r="38" spans="2:12" x14ac:dyDescent="0.3">
      <c r="B38" s="125" t="s">
        <v>126</v>
      </c>
      <c r="C38" s="125" t="s">
        <v>126</v>
      </c>
      <c r="D38" s="25" t="s">
        <v>126</v>
      </c>
      <c r="E38" s="127" t="s">
        <v>126</v>
      </c>
      <c r="F38" s="127" t="s">
        <v>126</v>
      </c>
      <c r="G38" s="127">
        <v>0</v>
      </c>
      <c r="H38" s="127">
        <v>0</v>
      </c>
      <c r="I38" s="127">
        <v>0</v>
      </c>
      <c r="K38" s="27" t="s">
        <v>126</v>
      </c>
      <c r="L38" s="28" t="s">
        <v>126</v>
      </c>
    </row>
    <row r="39" spans="2:12" x14ac:dyDescent="0.3">
      <c r="B39" s="125" t="s">
        <v>126</v>
      </c>
      <c r="C39" s="125" t="s">
        <v>126</v>
      </c>
      <c r="D39" s="25" t="s">
        <v>126</v>
      </c>
      <c r="E39" s="127" t="s">
        <v>126</v>
      </c>
      <c r="F39" s="127" t="s">
        <v>126</v>
      </c>
      <c r="G39" s="127">
        <v>0</v>
      </c>
      <c r="H39" s="127">
        <v>0</v>
      </c>
      <c r="I39" s="127">
        <v>0</v>
      </c>
      <c r="K39" s="27" t="s">
        <v>126</v>
      </c>
      <c r="L39" s="28" t="s">
        <v>126</v>
      </c>
    </row>
    <row r="40" spans="2:12" x14ac:dyDescent="0.3">
      <c r="B40" s="125" t="s">
        <v>126</v>
      </c>
      <c r="C40" s="125" t="s">
        <v>126</v>
      </c>
      <c r="D40" s="25" t="s">
        <v>126</v>
      </c>
      <c r="E40" s="127" t="s">
        <v>126</v>
      </c>
      <c r="F40" s="127" t="s">
        <v>126</v>
      </c>
      <c r="G40" s="127">
        <v>0</v>
      </c>
      <c r="H40" s="127">
        <v>0</v>
      </c>
      <c r="I40" s="127">
        <v>0</v>
      </c>
      <c r="K40" s="27" t="s">
        <v>126</v>
      </c>
      <c r="L40" s="28" t="s">
        <v>126</v>
      </c>
    </row>
    <row r="41" spans="2:12" x14ac:dyDescent="0.3">
      <c r="B41" s="125" t="s">
        <v>126</v>
      </c>
      <c r="C41" s="125" t="s">
        <v>126</v>
      </c>
      <c r="D41" s="25" t="s">
        <v>126</v>
      </c>
      <c r="E41" s="127" t="s">
        <v>126</v>
      </c>
      <c r="F41" s="127" t="s">
        <v>126</v>
      </c>
      <c r="G41" s="127">
        <v>0</v>
      </c>
      <c r="H41" s="127">
        <v>0</v>
      </c>
      <c r="I41" s="127">
        <v>0</v>
      </c>
      <c r="K41" s="27" t="s">
        <v>126</v>
      </c>
      <c r="L41" s="28" t="s">
        <v>126</v>
      </c>
    </row>
    <row r="42" spans="2:12" x14ac:dyDescent="0.3">
      <c r="B42" s="125" t="s">
        <v>126</v>
      </c>
      <c r="C42" s="125" t="s">
        <v>126</v>
      </c>
      <c r="D42" s="25" t="s">
        <v>126</v>
      </c>
      <c r="E42" s="127" t="s">
        <v>126</v>
      </c>
      <c r="F42" s="127" t="s">
        <v>126</v>
      </c>
      <c r="G42" s="127">
        <v>0</v>
      </c>
      <c r="H42" s="127">
        <v>0</v>
      </c>
      <c r="I42" s="127">
        <v>0</v>
      </c>
      <c r="K42" s="27" t="s">
        <v>126</v>
      </c>
      <c r="L42" s="28" t="s">
        <v>126</v>
      </c>
    </row>
    <row r="43" spans="2:12" x14ac:dyDescent="0.3">
      <c r="B43" s="125" t="s">
        <v>126</v>
      </c>
      <c r="C43" s="125" t="s">
        <v>126</v>
      </c>
      <c r="D43" s="25" t="s">
        <v>126</v>
      </c>
      <c r="E43" s="127" t="s">
        <v>126</v>
      </c>
      <c r="F43" s="127" t="s">
        <v>126</v>
      </c>
      <c r="G43" s="127">
        <v>0</v>
      </c>
      <c r="H43" s="127">
        <v>0</v>
      </c>
      <c r="I43" s="127">
        <v>0</v>
      </c>
      <c r="K43" s="27" t="s">
        <v>126</v>
      </c>
      <c r="L43" s="28" t="s">
        <v>126</v>
      </c>
    </row>
    <row r="44" spans="2:12" x14ac:dyDescent="0.3">
      <c r="B44" s="125" t="s">
        <v>126</v>
      </c>
      <c r="C44" s="125" t="s">
        <v>126</v>
      </c>
      <c r="D44" s="25" t="s">
        <v>126</v>
      </c>
      <c r="E44" s="127" t="s">
        <v>126</v>
      </c>
      <c r="F44" s="127" t="s">
        <v>126</v>
      </c>
      <c r="G44" s="127">
        <v>0</v>
      </c>
      <c r="H44" s="127">
        <v>0</v>
      </c>
      <c r="I44" s="127">
        <v>0</v>
      </c>
      <c r="K44" s="27" t="s">
        <v>126</v>
      </c>
      <c r="L44" s="28" t="s">
        <v>126</v>
      </c>
    </row>
    <row r="45" spans="2:12" x14ac:dyDescent="0.3">
      <c r="B45" s="125" t="s">
        <v>126</v>
      </c>
      <c r="C45" s="125" t="s">
        <v>126</v>
      </c>
      <c r="D45" s="25" t="s">
        <v>126</v>
      </c>
      <c r="E45" s="127" t="s">
        <v>126</v>
      </c>
      <c r="F45" s="127" t="s">
        <v>126</v>
      </c>
      <c r="G45" s="127">
        <v>0</v>
      </c>
      <c r="H45" s="127">
        <v>0</v>
      </c>
      <c r="I45" s="127">
        <v>0</v>
      </c>
      <c r="K45" s="27" t="s">
        <v>126</v>
      </c>
      <c r="L45" s="28" t="s">
        <v>126</v>
      </c>
    </row>
    <row r="46" spans="2:12" x14ac:dyDescent="0.3">
      <c r="B46" s="125" t="s">
        <v>126</v>
      </c>
      <c r="C46" s="125" t="s">
        <v>126</v>
      </c>
      <c r="D46" s="25" t="s">
        <v>126</v>
      </c>
      <c r="E46" s="127" t="s">
        <v>126</v>
      </c>
      <c r="F46" s="127" t="s">
        <v>126</v>
      </c>
      <c r="G46" s="127">
        <v>0</v>
      </c>
      <c r="H46" s="127">
        <v>0</v>
      </c>
      <c r="I46" s="127">
        <v>0</v>
      </c>
      <c r="K46" s="27" t="s">
        <v>126</v>
      </c>
      <c r="L46" s="28" t="s">
        <v>126</v>
      </c>
    </row>
    <row r="47" spans="2:12" x14ac:dyDescent="0.3">
      <c r="B47" s="125" t="s">
        <v>126</v>
      </c>
      <c r="C47" s="125" t="s">
        <v>126</v>
      </c>
      <c r="D47" s="25" t="s">
        <v>126</v>
      </c>
      <c r="E47" s="127" t="s">
        <v>126</v>
      </c>
      <c r="F47" s="127" t="s">
        <v>126</v>
      </c>
      <c r="G47" s="127">
        <v>0</v>
      </c>
      <c r="H47" s="127">
        <v>0</v>
      </c>
      <c r="I47" s="127">
        <v>0</v>
      </c>
      <c r="K47" s="27" t="s">
        <v>126</v>
      </c>
      <c r="L47" s="28" t="s">
        <v>126</v>
      </c>
    </row>
    <row r="48" spans="2:12" x14ac:dyDescent="0.3">
      <c r="B48" s="125" t="s">
        <v>126</v>
      </c>
      <c r="C48" s="125" t="s">
        <v>126</v>
      </c>
      <c r="D48" s="25" t="s">
        <v>126</v>
      </c>
      <c r="E48" s="127" t="s">
        <v>126</v>
      </c>
      <c r="F48" s="127" t="s">
        <v>126</v>
      </c>
      <c r="G48" s="127">
        <v>0</v>
      </c>
      <c r="H48" s="127">
        <v>0</v>
      </c>
      <c r="I48" s="127">
        <v>0</v>
      </c>
      <c r="K48" s="27" t="s">
        <v>126</v>
      </c>
      <c r="L48" s="28" t="s">
        <v>126</v>
      </c>
    </row>
    <row r="49" spans="2:12" x14ac:dyDescent="0.3">
      <c r="B49" s="125" t="s">
        <v>126</v>
      </c>
      <c r="C49" s="125" t="s">
        <v>126</v>
      </c>
      <c r="D49" s="25" t="s">
        <v>126</v>
      </c>
      <c r="E49" s="127" t="s">
        <v>126</v>
      </c>
      <c r="F49" s="127" t="s">
        <v>126</v>
      </c>
      <c r="G49" s="127">
        <v>0</v>
      </c>
      <c r="H49" s="127">
        <v>0</v>
      </c>
      <c r="I49" s="127">
        <v>0</v>
      </c>
      <c r="K49" s="27" t="s">
        <v>126</v>
      </c>
      <c r="L49" s="28" t="s">
        <v>126</v>
      </c>
    </row>
    <row r="50" spans="2:12" x14ac:dyDescent="0.3">
      <c r="B50" s="125" t="s">
        <v>126</v>
      </c>
      <c r="C50" s="125" t="s">
        <v>126</v>
      </c>
      <c r="D50" s="25" t="s">
        <v>126</v>
      </c>
      <c r="E50" s="127" t="s">
        <v>126</v>
      </c>
      <c r="F50" s="127" t="s">
        <v>126</v>
      </c>
      <c r="G50" s="127">
        <v>0</v>
      </c>
      <c r="H50" s="127">
        <v>0</v>
      </c>
      <c r="I50" s="127">
        <v>0</v>
      </c>
      <c r="K50" s="27" t="s">
        <v>126</v>
      </c>
      <c r="L50" s="28" t="s">
        <v>126</v>
      </c>
    </row>
    <row r="51" spans="2:12" x14ac:dyDescent="0.3">
      <c r="B51" s="125" t="s">
        <v>126</v>
      </c>
      <c r="C51" s="125" t="s">
        <v>126</v>
      </c>
      <c r="D51" s="25" t="s">
        <v>126</v>
      </c>
      <c r="E51" s="127" t="s">
        <v>126</v>
      </c>
      <c r="F51" s="127" t="s">
        <v>126</v>
      </c>
      <c r="G51" s="127">
        <v>0</v>
      </c>
      <c r="H51" s="127">
        <v>0</v>
      </c>
      <c r="I51" s="127">
        <v>0</v>
      </c>
      <c r="K51" s="27" t="s">
        <v>126</v>
      </c>
      <c r="L51" s="28" t="s">
        <v>126</v>
      </c>
    </row>
    <row r="52" spans="2:12" x14ac:dyDescent="0.3">
      <c r="B52" s="125" t="s">
        <v>126</v>
      </c>
      <c r="C52" s="125" t="s">
        <v>126</v>
      </c>
      <c r="D52" s="25" t="s">
        <v>126</v>
      </c>
      <c r="E52" s="127" t="s">
        <v>126</v>
      </c>
      <c r="F52" s="127" t="s">
        <v>126</v>
      </c>
      <c r="G52" s="127">
        <v>0</v>
      </c>
      <c r="H52" s="127">
        <v>0</v>
      </c>
      <c r="I52" s="127">
        <v>0</v>
      </c>
      <c r="K52" s="27" t="s">
        <v>126</v>
      </c>
      <c r="L52" s="28" t="s">
        <v>126</v>
      </c>
    </row>
    <row r="53" spans="2:12" x14ac:dyDescent="0.3">
      <c r="B53" s="125" t="s">
        <v>126</v>
      </c>
      <c r="C53" s="125" t="s">
        <v>126</v>
      </c>
      <c r="D53" s="25" t="s">
        <v>126</v>
      </c>
      <c r="E53" s="127" t="s">
        <v>126</v>
      </c>
      <c r="F53" s="127" t="s">
        <v>126</v>
      </c>
      <c r="G53" s="127">
        <v>0</v>
      </c>
      <c r="H53" s="127">
        <v>0</v>
      </c>
      <c r="I53" s="127">
        <v>0</v>
      </c>
      <c r="K53" s="27" t="s">
        <v>126</v>
      </c>
      <c r="L53" s="28" t="s">
        <v>126</v>
      </c>
    </row>
    <row r="54" spans="2:12" x14ac:dyDescent="0.3">
      <c r="B54" s="125" t="s">
        <v>126</v>
      </c>
      <c r="C54" s="125" t="s">
        <v>126</v>
      </c>
      <c r="D54" s="25" t="s">
        <v>126</v>
      </c>
      <c r="E54" s="127" t="s">
        <v>126</v>
      </c>
      <c r="F54" s="127" t="s">
        <v>126</v>
      </c>
      <c r="G54" s="127">
        <v>0</v>
      </c>
      <c r="H54" s="127">
        <v>0</v>
      </c>
      <c r="I54" s="127">
        <v>0</v>
      </c>
      <c r="K54" s="27" t="s">
        <v>126</v>
      </c>
      <c r="L54" s="28" t="s">
        <v>126</v>
      </c>
    </row>
    <row r="55" spans="2:12" x14ac:dyDescent="0.3">
      <c r="B55" s="125" t="s">
        <v>126</v>
      </c>
      <c r="C55" s="125" t="s">
        <v>126</v>
      </c>
      <c r="D55" s="25" t="s">
        <v>126</v>
      </c>
      <c r="E55" s="127" t="s">
        <v>126</v>
      </c>
      <c r="F55" s="127" t="s">
        <v>126</v>
      </c>
      <c r="G55" s="127">
        <v>0</v>
      </c>
      <c r="H55" s="127">
        <v>0</v>
      </c>
      <c r="I55" s="127">
        <v>0</v>
      </c>
      <c r="K55" s="27" t="s">
        <v>126</v>
      </c>
      <c r="L55" s="28" t="s">
        <v>126</v>
      </c>
    </row>
    <row r="56" spans="2:12" x14ac:dyDescent="0.3">
      <c r="B56" s="125" t="s">
        <v>126</v>
      </c>
      <c r="C56" s="125" t="s">
        <v>126</v>
      </c>
      <c r="D56" s="25" t="s">
        <v>126</v>
      </c>
      <c r="E56" s="127" t="s">
        <v>126</v>
      </c>
      <c r="F56" s="127" t="s">
        <v>126</v>
      </c>
      <c r="G56" s="127">
        <v>0</v>
      </c>
      <c r="H56" s="127">
        <v>0</v>
      </c>
      <c r="I56" s="127">
        <v>0</v>
      </c>
      <c r="K56" s="27" t="s">
        <v>126</v>
      </c>
      <c r="L56" s="28" t="s">
        <v>126</v>
      </c>
    </row>
    <row r="57" spans="2:12" x14ac:dyDescent="0.3">
      <c r="B57" s="125" t="s">
        <v>126</v>
      </c>
      <c r="C57" s="125" t="s">
        <v>126</v>
      </c>
      <c r="D57" s="25" t="s">
        <v>126</v>
      </c>
      <c r="E57" s="127" t="s">
        <v>126</v>
      </c>
      <c r="F57" s="127" t="s">
        <v>126</v>
      </c>
      <c r="G57" s="127">
        <v>0</v>
      </c>
      <c r="H57" s="127">
        <v>0</v>
      </c>
      <c r="I57" s="127">
        <v>0</v>
      </c>
      <c r="K57" s="27" t="s">
        <v>126</v>
      </c>
      <c r="L57" s="28" t="s">
        <v>126</v>
      </c>
    </row>
    <row r="58" spans="2:12" x14ac:dyDescent="0.3">
      <c r="B58" s="125" t="s">
        <v>126</v>
      </c>
      <c r="C58" s="125" t="s">
        <v>126</v>
      </c>
      <c r="D58" s="25" t="s">
        <v>126</v>
      </c>
      <c r="E58" s="127" t="s">
        <v>126</v>
      </c>
      <c r="F58" s="127" t="s">
        <v>126</v>
      </c>
      <c r="G58" s="127">
        <v>0</v>
      </c>
      <c r="H58" s="127">
        <v>0</v>
      </c>
      <c r="I58" s="127">
        <v>0</v>
      </c>
      <c r="K58" s="27" t="s">
        <v>126</v>
      </c>
      <c r="L58" s="28" t="s">
        <v>126</v>
      </c>
    </row>
    <row r="59" spans="2:12" x14ac:dyDescent="0.3">
      <c r="B59" s="125" t="s">
        <v>126</v>
      </c>
      <c r="C59" s="125" t="s">
        <v>126</v>
      </c>
      <c r="D59" s="25" t="s">
        <v>126</v>
      </c>
      <c r="E59" s="127" t="s">
        <v>126</v>
      </c>
      <c r="F59" s="127" t="s">
        <v>126</v>
      </c>
      <c r="G59" s="127">
        <v>0</v>
      </c>
      <c r="H59" s="127">
        <v>0</v>
      </c>
      <c r="I59" s="127">
        <v>0</v>
      </c>
      <c r="K59" s="27" t="s">
        <v>126</v>
      </c>
      <c r="L59" s="28" t="s">
        <v>126</v>
      </c>
    </row>
    <row r="60" spans="2:12" x14ac:dyDescent="0.3">
      <c r="B60" s="125" t="s">
        <v>126</v>
      </c>
      <c r="C60" s="125" t="s">
        <v>126</v>
      </c>
      <c r="D60" s="25" t="s">
        <v>126</v>
      </c>
      <c r="E60" s="127" t="s">
        <v>126</v>
      </c>
      <c r="F60" s="127" t="s">
        <v>126</v>
      </c>
      <c r="G60" s="127">
        <v>0</v>
      </c>
      <c r="H60" s="127">
        <v>0</v>
      </c>
      <c r="I60" s="127">
        <v>0</v>
      </c>
      <c r="K60" s="27" t="s">
        <v>126</v>
      </c>
      <c r="L60" s="28" t="s">
        <v>126</v>
      </c>
    </row>
    <row r="61" spans="2:12" x14ac:dyDescent="0.3">
      <c r="B61" s="125" t="s">
        <v>126</v>
      </c>
      <c r="C61" s="125" t="s">
        <v>126</v>
      </c>
      <c r="D61" s="25" t="s">
        <v>126</v>
      </c>
      <c r="E61" s="127" t="s">
        <v>126</v>
      </c>
      <c r="F61" s="127" t="s">
        <v>126</v>
      </c>
      <c r="G61" s="127">
        <v>0</v>
      </c>
      <c r="H61" s="127">
        <v>0</v>
      </c>
      <c r="I61" s="127">
        <v>0</v>
      </c>
      <c r="K61" s="27" t="s">
        <v>126</v>
      </c>
      <c r="L61" s="28" t="s">
        <v>126</v>
      </c>
    </row>
    <row r="62" spans="2:12" x14ac:dyDescent="0.3">
      <c r="B62" s="125" t="s">
        <v>126</v>
      </c>
      <c r="C62" s="125" t="s">
        <v>126</v>
      </c>
      <c r="D62" s="25" t="s">
        <v>126</v>
      </c>
      <c r="E62" s="127" t="s">
        <v>126</v>
      </c>
      <c r="F62" s="127" t="s">
        <v>126</v>
      </c>
      <c r="G62" s="127">
        <v>0</v>
      </c>
      <c r="H62" s="127">
        <v>0</v>
      </c>
      <c r="I62" s="127">
        <v>0</v>
      </c>
      <c r="K62" s="27" t="s">
        <v>126</v>
      </c>
      <c r="L62" s="28" t="s">
        <v>126</v>
      </c>
    </row>
    <row r="63" spans="2:12" x14ac:dyDescent="0.3">
      <c r="B63" s="125" t="s">
        <v>126</v>
      </c>
      <c r="C63" s="125" t="s">
        <v>126</v>
      </c>
      <c r="D63" s="25" t="s">
        <v>126</v>
      </c>
      <c r="E63" s="127" t="s">
        <v>126</v>
      </c>
      <c r="F63" s="127" t="s">
        <v>126</v>
      </c>
      <c r="G63" s="127">
        <v>0</v>
      </c>
      <c r="H63" s="127">
        <v>0</v>
      </c>
      <c r="I63" s="127">
        <v>0</v>
      </c>
      <c r="K63" s="27" t="s">
        <v>126</v>
      </c>
      <c r="L63" s="28" t="s">
        <v>126</v>
      </c>
    </row>
    <row r="64" spans="2:12" x14ac:dyDescent="0.3">
      <c r="B64" s="125" t="s">
        <v>126</v>
      </c>
      <c r="C64" s="125" t="s">
        <v>126</v>
      </c>
      <c r="D64" s="25" t="s">
        <v>126</v>
      </c>
      <c r="E64" s="127" t="s">
        <v>126</v>
      </c>
      <c r="F64" s="127" t="s">
        <v>126</v>
      </c>
      <c r="G64" s="127">
        <v>0</v>
      </c>
      <c r="H64" s="127">
        <v>0</v>
      </c>
      <c r="I64" s="127">
        <v>0</v>
      </c>
      <c r="K64" s="27" t="s">
        <v>126</v>
      </c>
      <c r="L64" s="28" t="s">
        <v>126</v>
      </c>
    </row>
    <row r="65" spans="2:12" x14ac:dyDescent="0.3">
      <c r="B65" s="125" t="s">
        <v>126</v>
      </c>
      <c r="C65" s="125" t="s">
        <v>126</v>
      </c>
      <c r="D65" s="25" t="s">
        <v>126</v>
      </c>
      <c r="E65" s="127" t="s">
        <v>126</v>
      </c>
      <c r="F65" s="127" t="s">
        <v>126</v>
      </c>
      <c r="G65" s="127">
        <v>0</v>
      </c>
      <c r="H65" s="127">
        <v>0</v>
      </c>
      <c r="I65" s="127">
        <v>0</v>
      </c>
      <c r="K65" s="27" t="s">
        <v>126</v>
      </c>
      <c r="L65" s="28" t="s">
        <v>126</v>
      </c>
    </row>
    <row r="66" spans="2:12" x14ac:dyDescent="0.3">
      <c r="B66" s="125" t="s">
        <v>126</v>
      </c>
      <c r="C66" s="125" t="s">
        <v>126</v>
      </c>
      <c r="D66" s="25" t="s">
        <v>126</v>
      </c>
      <c r="E66" s="127" t="s">
        <v>126</v>
      </c>
      <c r="F66" s="127" t="s">
        <v>126</v>
      </c>
      <c r="G66" s="127">
        <v>0</v>
      </c>
      <c r="H66" s="127">
        <v>0</v>
      </c>
      <c r="I66" s="127">
        <v>0</v>
      </c>
      <c r="K66" s="27" t="s">
        <v>126</v>
      </c>
      <c r="L66" s="28" t="s">
        <v>126</v>
      </c>
    </row>
    <row r="67" spans="2:12" x14ac:dyDescent="0.3">
      <c r="B67" s="125" t="s">
        <v>126</v>
      </c>
      <c r="C67" s="125" t="s">
        <v>126</v>
      </c>
      <c r="D67" s="25" t="s">
        <v>126</v>
      </c>
      <c r="E67" s="127" t="s">
        <v>126</v>
      </c>
      <c r="F67" s="127" t="s">
        <v>126</v>
      </c>
      <c r="G67" s="127">
        <v>0</v>
      </c>
      <c r="H67" s="127">
        <v>0</v>
      </c>
      <c r="I67" s="127">
        <v>0</v>
      </c>
      <c r="K67" s="27" t="s">
        <v>126</v>
      </c>
      <c r="L67" s="28" t="s">
        <v>126</v>
      </c>
    </row>
    <row r="68" spans="2:12" x14ac:dyDescent="0.3">
      <c r="B68" s="125" t="s">
        <v>126</v>
      </c>
      <c r="C68" s="125" t="s">
        <v>126</v>
      </c>
      <c r="D68" s="25" t="s">
        <v>126</v>
      </c>
      <c r="E68" s="127" t="s">
        <v>126</v>
      </c>
      <c r="F68" s="127" t="s">
        <v>126</v>
      </c>
      <c r="G68" s="127">
        <v>0</v>
      </c>
      <c r="H68" s="127">
        <v>0</v>
      </c>
      <c r="I68" s="127">
        <v>0</v>
      </c>
      <c r="K68" s="27" t="s">
        <v>126</v>
      </c>
      <c r="L68" s="28" t="s">
        <v>126</v>
      </c>
    </row>
    <row r="69" spans="2:12" x14ac:dyDescent="0.3">
      <c r="B69" s="125" t="s">
        <v>126</v>
      </c>
      <c r="C69" s="125" t="s">
        <v>126</v>
      </c>
      <c r="D69" s="25" t="s">
        <v>126</v>
      </c>
      <c r="E69" s="127" t="s">
        <v>126</v>
      </c>
      <c r="F69" s="127" t="s">
        <v>126</v>
      </c>
      <c r="G69" s="127">
        <v>0</v>
      </c>
      <c r="H69" s="127">
        <v>0</v>
      </c>
      <c r="I69" s="127">
        <v>0</v>
      </c>
      <c r="K69" s="27" t="s">
        <v>126</v>
      </c>
      <c r="L69" s="28" t="s">
        <v>126</v>
      </c>
    </row>
    <row r="70" spans="2:12" x14ac:dyDescent="0.3">
      <c r="B70" s="125" t="s">
        <v>126</v>
      </c>
      <c r="C70" s="125" t="s">
        <v>126</v>
      </c>
      <c r="D70" s="25" t="s">
        <v>126</v>
      </c>
      <c r="E70" s="127" t="s">
        <v>126</v>
      </c>
      <c r="F70" s="127" t="s">
        <v>126</v>
      </c>
      <c r="G70" s="127">
        <v>0</v>
      </c>
      <c r="H70" s="127">
        <v>0</v>
      </c>
      <c r="I70" s="127">
        <v>0</v>
      </c>
      <c r="K70" s="27" t="s">
        <v>126</v>
      </c>
      <c r="L70" s="28" t="s">
        <v>126</v>
      </c>
    </row>
    <row r="71" spans="2:12" x14ac:dyDescent="0.3">
      <c r="B71" s="125" t="s">
        <v>126</v>
      </c>
      <c r="C71" s="125" t="s">
        <v>126</v>
      </c>
      <c r="D71" s="25" t="s">
        <v>126</v>
      </c>
      <c r="E71" s="127" t="s">
        <v>126</v>
      </c>
      <c r="F71" s="127" t="s">
        <v>126</v>
      </c>
      <c r="G71" s="127">
        <v>0</v>
      </c>
      <c r="H71" s="127">
        <v>0</v>
      </c>
      <c r="I71" s="127">
        <v>0</v>
      </c>
      <c r="K71" s="27" t="s">
        <v>126</v>
      </c>
      <c r="L71" s="28" t="s">
        <v>126</v>
      </c>
    </row>
    <row r="72" spans="2:12" x14ac:dyDescent="0.3">
      <c r="B72" s="125" t="s">
        <v>126</v>
      </c>
      <c r="C72" s="125" t="s">
        <v>126</v>
      </c>
      <c r="D72" s="25" t="s">
        <v>126</v>
      </c>
      <c r="E72" s="127" t="s">
        <v>126</v>
      </c>
      <c r="F72" s="127" t="s">
        <v>126</v>
      </c>
      <c r="G72" s="127">
        <v>0</v>
      </c>
      <c r="H72" s="127">
        <v>0</v>
      </c>
      <c r="I72" s="127">
        <v>0</v>
      </c>
      <c r="K72" s="27" t="s">
        <v>126</v>
      </c>
      <c r="L72" s="28" t="s">
        <v>126</v>
      </c>
    </row>
    <row r="73" spans="2:12" x14ac:dyDescent="0.3">
      <c r="B73" s="125" t="s">
        <v>126</v>
      </c>
      <c r="C73" s="125" t="s">
        <v>126</v>
      </c>
      <c r="D73" s="25" t="s">
        <v>126</v>
      </c>
      <c r="E73" s="127" t="s">
        <v>126</v>
      </c>
      <c r="F73" s="127" t="s">
        <v>126</v>
      </c>
      <c r="G73" s="127">
        <v>0</v>
      </c>
      <c r="H73" s="127">
        <v>0</v>
      </c>
      <c r="I73" s="127">
        <v>0</v>
      </c>
      <c r="K73" s="27" t="s">
        <v>126</v>
      </c>
      <c r="L73" s="28" t="s">
        <v>126</v>
      </c>
    </row>
    <row r="74" spans="2:12" x14ac:dyDescent="0.3">
      <c r="B74" s="125" t="s">
        <v>126</v>
      </c>
      <c r="C74" s="125" t="s">
        <v>126</v>
      </c>
      <c r="D74" s="25" t="s">
        <v>126</v>
      </c>
      <c r="E74" s="127" t="s">
        <v>126</v>
      </c>
      <c r="F74" s="127" t="s">
        <v>126</v>
      </c>
      <c r="G74" s="127">
        <v>0</v>
      </c>
      <c r="H74" s="127">
        <v>0</v>
      </c>
      <c r="I74" s="127">
        <v>0</v>
      </c>
      <c r="K74" s="27" t="s">
        <v>126</v>
      </c>
      <c r="L74" s="28" t="s">
        <v>126</v>
      </c>
    </row>
    <row r="75" spans="2:12" x14ac:dyDescent="0.3">
      <c r="B75" s="125" t="s">
        <v>126</v>
      </c>
      <c r="C75" s="125" t="s">
        <v>126</v>
      </c>
      <c r="D75" s="25" t="s">
        <v>126</v>
      </c>
      <c r="E75" s="127" t="s">
        <v>126</v>
      </c>
      <c r="F75" s="127" t="s">
        <v>126</v>
      </c>
      <c r="G75" s="127">
        <v>0</v>
      </c>
      <c r="H75" s="127">
        <v>0</v>
      </c>
      <c r="I75" s="127">
        <v>0</v>
      </c>
      <c r="K75" s="27" t="s">
        <v>126</v>
      </c>
      <c r="L75" s="28" t="s">
        <v>126</v>
      </c>
    </row>
    <row r="76" spans="2:12" x14ac:dyDescent="0.3">
      <c r="B76" s="125" t="s">
        <v>126</v>
      </c>
      <c r="C76" s="125" t="s">
        <v>126</v>
      </c>
      <c r="D76" s="25" t="s">
        <v>126</v>
      </c>
      <c r="E76" s="127" t="s">
        <v>126</v>
      </c>
      <c r="F76" s="127" t="s">
        <v>126</v>
      </c>
      <c r="G76" s="127">
        <v>0</v>
      </c>
      <c r="H76" s="127">
        <v>0</v>
      </c>
      <c r="I76" s="127">
        <v>0</v>
      </c>
      <c r="K76" s="27" t="s">
        <v>126</v>
      </c>
      <c r="L76" s="28" t="s">
        <v>126</v>
      </c>
    </row>
    <row r="77" spans="2:12" x14ac:dyDescent="0.3">
      <c r="B77" s="125" t="s">
        <v>126</v>
      </c>
      <c r="C77" s="125" t="s">
        <v>126</v>
      </c>
      <c r="D77" s="25" t="s">
        <v>126</v>
      </c>
      <c r="E77" s="127" t="s">
        <v>126</v>
      </c>
      <c r="F77" s="127" t="s">
        <v>126</v>
      </c>
      <c r="G77" s="127">
        <v>0</v>
      </c>
      <c r="H77" s="127">
        <v>0</v>
      </c>
      <c r="I77" s="127">
        <v>0</v>
      </c>
      <c r="K77" s="27" t="s">
        <v>126</v>
      </c>
      <c r="L77" s="28" t="s">
        <v>126</v>
      </c>
    </row>
    <row r="78" spans="2:12" x14ac:dyDescent="0.3">
      <c r="B78" s="125" t="s">
        <v>126</v>
      </c>
      <c r="C78" s="125" t="s">
        <v>126</v>
      </c>
      <c r="D78" s="25" t="s">
        <v>126</v>
      </c>
      <c r="E78" s="127" t="s">
        <v>126</v>
      </c>
      <c r="F78" s="127" t="s">
        <v>126</v>
      </c>
      <c r="G78" s="127">
        <v>0</v>
      </c>
      <c r="H78" s="127">
        <v>0</v>
      </c>
      <c r="I78" s="127">
        <v>0</v>
      </c>
      <c r="K78" s="27" t="s">
        <v>126</v>
      </c>
      <c r="L78" s="28" t="s">
        <v>126</v>
      </c>
    </row>
    <row r="79" spans="2:12" x14ac:dyDescent="0.3">
      <c r="B79" s="125" t="s">
        <v>126</v>
      </c>
      <c r="C79" s="125" t="s">
        <v>126</v>
      </c>
      <c r="D79" s="25" t="s">
        <v>126</v>
      </c>
      <c r="E79" s="127" t="s">
        <v>126</v>
      </c>
      <c r="F79" s="127" t="s">
        <v>126</v>
      </c>
      <c r="G79" s="127">
        <v>0</v>
      </c>
      <c r="H79" s="127">
        <v>0</v>
      </c>
      <c r="I79" s="127">
        <v>0</v>
      </c>
      <c r="K79" s="27" t="s">
        <v>126</v>
      </c>
      <c r="L79" s="28" t="s">
        <v>126</v>
      </c>
    </row>
    <row r="80" spans="2:12" x14ac:dyDescent="0.3">
      <c r="B80" s="125" t="s">
        <v>126</v>
      </c>
      <c r="C80" s="125" t="s">
        <v>126</v>
      </c>
      <c r="D80" s="25" t="s">
        <v>126</v>
      </c>
      <c r="E80" s="127" t="s">
        <v>126</v>
      </c>
      <c r="F80" s="127" t="s">
        <v>126</v>
      </c>
      <c r="G80" s="127">
        <v>0</v>
      </c>
      <c r="H80" s="127">
        <v>0</v>
      </c>
      <c r="I80" s="127">
        <v>0</v>
      </c>
      <c r="K80" s="27" t="s">
        <v>126</v>
      </c>
      <c r="L80" s="28" t="s">
        <v>126</v>
      </c>
    </row>
    <row r="81" spans="2:12" x14ac:dyDescent="0.3">
      <c r="B81" s="125" t="s">
        <v>126</v>
      </c>
      <c r="C81" s="125" t="s">
        <v>126</v>
      </c>
      <c r="D81" s="25" t="s">
        <v>126</v>
      </c>
      <c r="E81" s="127" t="s">
        <v>126</v>
      </c>
      <c r="F81" s="127" t="s">
        <v>126</v>
      </c>
      <c r="G81" s="127">
        <v>0</v>
      </c>
      <c r="H81" s="127">
        <v>0</v>
      </c>
      <c r="I81" s="127">
        <v>0</v>
      </c>
      <c r="K81" s="27" t="s">
        <v>126</v>
      </c>
      <c r="L81" s="28" t="s">
        <v>126</v>
      </c>
    </row>
    <row r="82" spans="2:12" x14ac:dyDescent="0.3">
      <c r="B82" s="125" t="s">
        <v>126</v>
      </c>
      <c r="C82" s="125" t="s">
        <v>126</v>
      </c>
      <c r="D82" s="25" t="s">
        <v>126</v>
      </c>
      <c r="E82" s="127" t="s">
        <v>126</v>
      </c>
      <c r="F82" s="127" t="s">
        <v>126</v>
      </c>
      <c r="G82" s="127">
        <v>0</v>
      </c>
      <c r="H82" s="127">
        <v>0</v>
      </c>
      <c r="I82" s="127">
        <v>0</v>
      </c>
      <c r="K82" s="27" t="s">
        <v>126</v>
      </c>
      <c r="L82" s="28" t="s">
        <v>126</v>
      </c>
    </row>
    <row r="83" spans="2:12" x14ac:dyDescent="0.3">
      <c r="B83" s="125" t="s">
        <v>126</v>
      </c>
      <c r="C83" s="125" t="s">
        <v>126</v>
      </c>
      <c r="D83" s="25" t="s">
        <v>126</v>
      </c>
      <c r="E83" s="127" t="s">
        <v>126</v>
      </c>
      <c r="F83" s="127" t="s">
        <v>126</v>
      </c>
      <c r="G83" s="127">
        <v>0</v>
      </c>
      <c r="H83" s="127">
        <v>0</v>
      </c>
      <c r="I83" s="127">
        <v>0</v>
      </c>
      <c r="K83" s="27" t="s">
        <v>126</v>
      </c>
      <c r="L83" s="28" t="s">
        <v>126</v>
      </c>
    </row>
    <row r="84" spans="2:12" x14ac:dyDescent="0.3">
      <c r="B84" s="125" t="s">
        <v>126</v>
      </c>
      <c r="C84" s="125" t="s">
        <v>126</v>
      </c>
      <c r="D84" s="25" t="s">
        <v>126</v>
      </c>
      <c r="E84" s="127" t="s">
        <v>126</v>
      </c>
      <c r="F84" s="127" t="s">
        <v>126</v>
      </c>
      <c r="G84" s="127">
        <v>0</v>
      </c>
      <c r="H84" s="127">
        <v>0</v>
      </c>
      <c r="I84" s="127">
        <v>0</v>
      </c>
      <c r="K84" s="27" t="s">
        <v>126</v>
      </c>
      <c r="L84" s="28" t="s">
        <v>126</v>
      </c>
    </row>
    <row r="85" spans="2:12" x14ac:dyDescent="0.3">
      <c r="B85" s="125" t="s">
        <v>126</v>
      </c>
      <c r="C85" s="125" t="s">
        <v>126</v>
      </c>
      <c r="D85" s="25" t="s">
        <v>126</v>
      </c>
      <c r="E85" s="127" t="s">
        <v>126</v>
      </c>
      <c r="F85" s="127" t="s">
        <v>126</v>
      </c>
      <c r="G85" s="127">
        <v>0</v>
      </c>
      <c r="H85" s="127">
        <v>0</v>
      </c>
      <c r="I85" s="127">
        <v>0</v>
      </c>
      <c r="K85" s="27" t="s">
        <v>126</v>
      </c>
      <c r="L85" s="28" t="s">
        <v>126</v>
      </c>
    </row>
    <row r="86" spans="2:12" x14ac:dyDescent="0.3">
      <c r="B86" s="125" t="s">
        <v>126</v>
      </c>
      <c r="C86" s="125" t="s">
        <v>126</v>
      </c>
      <c r="D86" s="25" t="s">
        <v>126</v>
      </c>
      <c r="E86" s="127" t="s">
        <v>126</v>
      </c>
      <c r="F86" s="127" t="s">
        <v>126</v>
      </c>
      <c r="G86" s="127">
        <v>0</v>
      </c>
      <c r="H86" s="127">
        <v>0</v>
      </c>
      <c r="I86" s="127">
        <v>0</v>
      </c>
      <c r="K86" s="27" t="s">
        <v>126</v>
      </c>
      <c r="L86" s="28" t="s">
        <v>126</v>
      </c>
    </row>
    <row r="87" spans="2:12" x14ac:dyDescent="0.3">
      <c r="B87" s="125" t="s">
        <v>126</v>
      </c>
      <c r="C87" s="125" t="s">
        <v>126</v>
      </c>
      <c r="D87" s="25" t="s">
        <v>126</v>
      </c>
      <c r="E87" s="127" t="s">
        <v>126</v>
      </c>
      <c r="F87" s="127" t="s">
        <v>126</v>
      </c>
      <c r="G87" s="127">
        <v>0</v>
      </c>
      <c r="H87" s="127">
        <v>0</v>
      </c>
      <c r="I87" s="127">
        <v>0</v>
      </c>
      <c r="K87" s="27" t="s">
        <v>126</v>
      </c>
      <c r="L87" s="28" t="s">
        <v>126</v>
      </c>
    </row>
    <row r="88" spans="2:12" x14ac:dyDescent="0.3">
      <c r="B88" s="125" t="s">
        <v>126</v>
      </c>
      <c r="C88" s="125" t="s">
        <v>126</v>
      </c>
      <c r="D88" s="25" t="s">
        <v>126</v>
      </c>
      <c r="E88" s="127" t="s">
        <v>126</v>
      </c>
      <c r="F88" s="127" t="s">
        <v>126</v>
      </c>
      <c r="G88" s="127">
        <v>0</v>
      </c>
      <c r="H88" s="127">
        <v>0</v>
      </c>
      <c r="I88" s="127">
        <v>0</v>
      </c>
      <c r="K88" s="27" t="s">
        <v>126</v>
      </c>
      <c r="L88" s="28" t="s">
        <v>126</v>
      </c>
    </row>
    <row r="89" spans="2:12" x14ac:dyDescent="0.3">
      <c r="B89" s="125" t="s">
        <v>126</v>
      </c>
      <c r="C89" s="125" t="s">
        <v>126</v>
      </c>
      <c r="D89" s="25" t="s">
        <v>126</v>
      </c>
      <c r="E89" s="127" t="s">
        <v>126</v>
      </c>
      <c r="F89" s="127" t="s">
        <v>126</v>
      </c>
      <c r="G89" s="127">
        <v>0</v>
      </c>
      <c r="H89" s="127">
        <v>0</v>
      </c>
      <c r="I89" s="127">
        <v>0</v>
      </c>
      <c r="K89" s="27" t="s">
        <v>126</v>
      </c>
      <c r="L89" s="28" t="s">
        <v>126</v>
      </c>
    </row>
    <row r="90" spans="2:12" x14ac:dyDescent="0.3">
      <c r="B90" s="125" t="s">
        <v>126</v>
      </c>
      <c r="C90" s="125" t="s">
        <v>126</v>
      </c>
      <c r="D90" s="25" t="s">
        <v>126</v>
      </c>
      <c r="E90" s="127" t="s">
        <v>126</v>
      </c>
      <c r="F90" s="127" t="s">
        <v>126</v>
      </c>
      <c r="G90" s="127">
        <v>0</v>
      </c>
      <c r="H90" s="127">
        <v>0</v>
      </c>
      <c r="I90" s="127">
        <v>0</v>
      </c>
      <c r="K90" s="27" t="s">
        <v>126</v>
      </c>
      <c r="L90" s="28" t="s">
        <v>126</v>
      </c>
    </row>
    <row r="91" spans="2:12" x14ac:dyDescent="0.3">
      <c r="B91" s="125" t="s">
        <v>126</v>
      </c>
      <c r="C91" s="125" t="s">
        <v>126</v>
      </c>
      <c r="D91" s="25" t="s">
        <v>126</v>
      </c>
      <c r="E91" s="127" t="s">
        <v>126</v>
      </c>
      <c r="F91" s="127" t="s">
        <v>126</v>
      </c>
      <c r="G91" s="127">
        <v>0</v>
      </c>
      <c r="H91" s="127">
        <v>0</v>
      </c>
      <c r="I91" s="127">
        <v>0</v>
      </c>
      <c r="K91" s="27" t="s">
        <v>126</v>
      </c>
      <c r="L91" s="28" t="s">
        <v>126</v>
      </c>
    </row>
    <row r="92" spans="2:12" x14ac:dyDescent="0.3">
      <c r="B92" s="125" t="s">
        <v>126</v>
      </c>
      <c r="C92" s="125" t="s">
        <v>126</v>
      </c>
      <c r="D92" s="25" t="s">
        <v>126</v>
      </c>
      <c r="E92" s="127" t="s">
        <v>126</v>
      </c>
      <c r="F92" s="127" t="s">
        <v>126</v>
      </c>
      <c r="G92" s="127">
        <v>0</v>
      </c>
      <c r="H92" s="127">
        <v>0</v>
      </c>
      <c r="I92" s="127">
        <v>0</v>
      </c>
      <c r="K92" s="27" t="s">
        <v>126</v>
      </c>
      <c r="L92" s="28" t="s">
        <v>126</v>
      </c>
    </row>
    <row r="93" spans="2:12" x14ac:dyDescent="0.3">
      <c r="B93" s="125" t="s">
        <v>126</v>
      </c>
      <c r="C93" s="125" t="s">
        <v>126</v>
      </c>
      <c r="D93" s="25" t="s">
        <v>126</v>
      </c>
      <c r="E93" s="127" t="s">
        <v>126</v>
      </c>
      <c r="F93" s="127" t="s">
        <v>126</v>
      </c>
      <c r="G93" s="127">
        <v>0</v>
      </c>
      <c r="H93" s="127">
        <v>0</v>
      </c>
      <c r="I93" s="127">
        <v>0</v>
      </c>
      <c r="K93" s="27" t="s">
        <v>126</v>
      </c>
      <c r="L93" s="28" t="s">
        <v>126</v>
      </c>
    </row>
    <row r="94" spans="2:12" x14ac:dyDescent="0.3">
      <c r="B94" s="125" t="s">
        <v>126</v>
      </c>
      <c r="C94" s="125" t="s">
        <v>126</v>
      </c>
      <c r="D94" s="25" t="s">
        <v>126</v>
      </c>
      <c r="E94" s="127" t="s">
        <v>126</v>
      </c>
      <c r="F94" s="127" t="s">
        <v>126</v>
      </c>
      <c r="G94" s="127">
        <v>0</v>
      </c>
      <c r="H94" s="127">
        <v>0</v>
      </c>
      <c r="I94" s="127">
        <v>0</v>
      </c>
      <c r="K94" s="27" t="s">
        <v>126</v>
      </c>
      <c r="L94" s="28" t="s">
        <v>126</v>
      </c>
    </row>
    <row r="95" spans="2:12" x14ac:dyDescent="0.3">
      <c r="B95" s="125" t="s">
        <v>126</v>
      </c>
      <c r="C95" s="125" t="s">
        <v>126</v>
      </c>
      <c r="D95" s="25" t="s">
        <v>126</v>
      </c>
      <c r="E95" s="127" t="s">
        <v>126</v>
      </c>
      <c r="F95" s="127" t="s">
        <v>126</v>
      </c>
      <c r="G95" s="127">
        <v>0</v>
      </c>
      <c r="H95" s="127">
        <v>0</v>
      </c>
      <c r="I95" s="127">
        <v>0</v>
      </c>
      <c r="K95" s="27" t="s">
        <v>126</v>
      </c>
      <c r="L95" s="28" t="s">
        <v>126</v>
      </c>
    </row>
    <row r="96" spans="2:12" x14ac:dyDescent="0.3">
      <c r="B96" s="125" t="s">
        <v>126</v>
      </c>
      <c r="C96" s="125" t="s">
        <v>126</v>
      </c>
      <c r="D96" s="25" t="s">
        <v>126</v>
      </c>
      <c r="E96" s="127" t="s">
        <v>126</v>
      </c>
      <c r="F96" s="127" t="s">
        <v>126</v>
      </c>
      <c r="G96" s="127">
        <v>0</v>
      </c>
      <c r="H96" s="127">
        <v>0</v>
      </c>
      <c r="I96" s="127">
        <v>0</v>
      </c>
      <c r="K96" s="27" t="s">
        <v>126</v>
      </c>
      <c r="L96" s="28" t="s">
        <v>126</v>
      </c>
    </row>
    <row r="97" spans="2:12" x14ac:dyDescent="0.3">
      <c r="B97" s="125" t="s">
        <v>126</v>
      </c>
      <c r="C97" s="125" t="s">
        <v>126</v>
      </c>
      <c r="D97" s="25" t="s">
        <v>126</v>
      </c>
      <c r="E97" s="127" t="s">
        <v>126</v>
      </c>
      <c r="F97" s="127" t="s">
        <v>126</v>
      </c>
      <c r="G97" s="127">
        <v>0</v>
      </c>
      <c r="H97" s="127">
        <v>0</v>
      </c>
      <c r="I97" s="127">
        <v>0</v>
      </c>
      <c r="K97" s="27" t="s">
        <v>126</v>
      </c>
      <c r="L97" s="28" t="s">
        <v>126</v>
      </c>
    </row>
    <row r="98" spans="2:12" x14ac:dyDescent="0.3">
      <c r="B98" s="125" t="s">
        <v>126</v>
      </c>
      <c r="C98" s="125" t="s">
        <v>126</v>
      </c>
      <c r="D98" s="25" t="s">
        <v>126</v>
      </c>
      <c r="E98" s="127" t="s">
        <v>126</v>
      </c>
      <c r="F98" s="127" t="s">
        <v>126</v>
      </c>
      <c r="G98" s="127">
        <v>0</v>
      </c>
      <c r="H98" s="127">
        <v>0</v>
      </c>
      <c r="I98" s="127">
        <v>0</v>
      </c>
      <c r="K98" s="27" t="s">
        <v>126</v>
      </c>
      <c r="L98" s="28" t="s">
        <v>126</v>
      </c>
    </row>
    <row r="99" spans="2:12" x14ac:dyDescent="0.3">
      <c r="B99" s="125" t="s">
        <v>126</v>
      </c>
      <c r="C99" s="125" t="s">
        <v>126</v>
      </c>
      <c r="D99" s="25" t="s">
        <v>126</v>
      </c>
      <c r="E99" s="127" t="s">
        <v>126</v>
      </c>
      <c r="F99" s="127" t="s">
        <v>126</v>
      </c>
      <c r="G99" s="127">
        <v>0</v>
      </c>
      <c r="H99" s="127">
        <v>0</v>
      </c>
      <c r="I99" s="127">
        <v>0</v>
      </c>
      <c r="K99" s="27" t="s">
        <v>126</v>
      </c>
      <c r="L99" s="28" t="s">
        <v>126</v>
      </c>
    </row>
    <row r="100" spans="2:12" x14ac:dyDescent="0.3">
      <c r="B100" s="125" t="s">
        <v>126</v>
      </c>
      <c r="C100" s="125" t="s">
        <v>126</v>
      </c>
      <c r="D100" s="25" t="s">
        <v>126</v>
      </c>
      <c r="E100" s="127" t="s">
        <v>126</v>
      </c>
      <c r="F100" s="127" t="s">
        <v>126</v>
      </c>
      <c r="G100" s="127">
        <v>0</v>
      </c>
      <c r="H100" s="127">
        <v>0</v>
      </c>
      <c r="I100" s="127">
        <v>0</v>
      </c>
      <c r="K100" s="27" t="s">
        <v>126</v>
      </c>
      <c r="L100" s="28" t="s">
        <v>126</v>
      </c>
    </row>
    <row r="101" spans="2:12" x14ac:dyDescent="0.3">
      <c r="B101" s="125" t="s">
        <v>126</v>
      </c>
      <c r="C101" s="125" t="s">
        <v>126</v>
      </c>
      <c r="D101" s="25" t="s">
        <v>126</v>
      </c>
      <c r="E101" s="127" t="s">
        <v>126</v>
      </c>
      <c r="F101" s="127" t="s">
        <v>126</v>
      </c>
      <c r="G101" s="127">
        <v>0</v>
      </c>
      <c r="H101" s="127">
        <v>0</v>
      </c>
      <c r="I101" s="127">
        <v>0</v>
      </c>
      <c r="K101" s="27" t="s">
        <v>126</v>
      </c>
      <c r="L101" s="28" t="s">
        <v>126</v>
      </c>
    </row>
    <row r="102" spans="2:12" x14ac:dyDescent="0.3">
      <c r="B102" s="125" t="s">
        <v>126</v>
      </c>
      <c r="C102" s="125" t="s">
        <v>126</v>
      </c>
      <c r="D102" s="25" t="s">
        <v>126</v>
      </c>
      <c r="E102" s="127" t="s">
        <v>126</v>
      </c>
      <c r="F102" s="127" t="s">
        <v>126</v>
      </c>
      <c r="G102" s="127">
        <v>0</v>
      </c>
      <c r="H102" s="127">
        <v>0</v>
      </c>
      <c r="I102" s="127">
        <v>0</v>
      </c>
      <c r="K102" s="27" t="s">
        <v>126</v>
      </c>
      <c r="L102" s="28" t="s">
        <v>126</v>
      </c>
    </row>
    <row r="103" spans="2:12" x14ac:dyDescent="0.3">
      <c r="B103" s="125" t="s">
        <v>126</v>
      </c>
      <c r="C103" s="125" t="s">
        <v>126</v>
      </c>
      <c r="D103" s="25" t="s">
        <v>126</v>
      </c>
      <c r="E103" s="127" t="s">
        <v>126</v>
      </c>
      <c r="F103" s="127" t="s">
        <v>126</v>
      </c>
      <c r="G103" s="127">
        <v>0</v>
      </c>
      <c r="H103" s="127">
        <v>0</v>
      </c>
      <c r="I103" s="127">
        <v>0</v>
      </c>
      <c r="K103" s="27" t="s">
        <v>126</v>
      </c>
      <c r="L103" s="28" t="s">
        <v>126</v>
      </c>
    </row>
    <row r="104" spans="2:12" x14ac:dyDescent="0.3">
      <c r="B104" s="125" t="s">
        <v>126</v>
      </c>
      <c r="C104" s="125" t="s">
        <v>126</v>
      </c>
      <c r="D104" s="25" t="s">
        <v>126</v>
      </c>
      <c r="E104" s="127" t="s">
        <v>126</v>
      </c>
      <c r="F104" s="127" t="s">
        <v>126</v>
      </c>
      <c r="G104" s="127">
        <v>0</v>
      </c>
      <c r="H104" s="127">
        <v>0</v>
      </c>
      <c r="I104" s="127">
        <v>0</v>
      </c>
      <c r="K104" s="27" t="s">
        <v>126</v>
      </c>
      <c r="L104" s="28" t="s">
        <v>126</v>
      </c>
    </row>
    <row r="105" spans="2:12" x14ac:dyDescent="0.3">
      <c r="B105" s="125" t="s">
        <v>126</v>
      </c>
      <c r="C105" s="125" t="s">
        <v>126</v>
      </c>
      <c r="D105" s="25" t="s">
        <v>126</v>
      </c>
      <c r="E105" s="127" t="s">
        <v>126</v>
      </c>
      <c r="F105" s="127" t="s">
        <v>126</v>
      </c>
      <c r="G105" s="127">
        <v>0</v>
      </c>
      <c r="H105" s="127">
        <v>0</v>
      </c>
      <c r="I105" s="127">
        <v>0</v>
      </c>
      <c r="K105" s="27" t="s">
        <v>126</v>
      </c>
      <c r="L105" s="28" t="s">
        <v>126</v>
      </c>
    </row>
    <row r="106" spans="2:12" x14ac:dyDescent="0.3">
      <c r="B106" s="125" t="s">
        <v>126</v>
      </c>
      <c r="C106" s="125" t="s">
        <v>126</v>
      </c>
      <c r="D106" s="25" t="s">
        <v>126</v>
      </c>
      <c r="E106" s="127" t="s">
        <v>126</v>
      </c>
      <c r="F106" s="127" t="s">
        <v>126</v>
      </c>
      <c r="G106" s="127">
        <v>0</v>
      </c>
      <c r="H106" s="127">
        <v>0</v>
      </c>
      <c r="I106" s="127">
        <v>0</v>
      </c>
      <c r="K106" s="27" t="s">
        <v>126</v>
      </c>
      <c r="L106" s="28" t="s">
        <v>126</v>
      </c>
    </row>
    <row r="107" spans="2:12" x14ac:dyDescent="0.3">
      <c r="B107" s="125" t="s">
        <v>126</v>
      </c>
      <c r="C107" s="125" t="s">
        <v>126</v>
      </c>
      <c r="D107" s="25" t="s">
        <v>126</v>
      </c>
      <c r="E107" s="127" t="s">
        <v>126</v>
      </c>
      <c r="F107" s="127" t="s">
        <v>126</v>
      </c>
      <c r="G107" s="127">
        <v>0</v>
      </c>
      <c r="H107" s="127">
        <v>0</v>
      </c>
      <c r="I107" s="127">
        <v>0</v>
      </c>
      <c r="K107" s="27" t="s">
        <v>126</v>
      </c>
      <c r="L107" s="28" t="s">
        <v>126</v>
      </c>
    </row>
    <row r="108" spans="2:12" x14ac:dyDescent="0.3">
      <c r="B108" s="125" t="s">
        <v>126</v>
      </c>
      <c r="C108" s="125" t="s">
        <v>126</v>
      </c>
      <c r="D108" s="25" t="s">
        <v>126</v>
      </c>
      <c r="E108" s="127" t="s">
        <v>126</v>
      </c>
      <c r="F108" s="127" t="s">
        <v>126</v>
      </c>
      <c r="G108" s="127">
        <v>0</v>
      </c>
      <c r="H108" s="127">
        <v>0</v>
      </c>
      <c r="I108" s="127">
        <v>0</v>
      </c>
      <c r="K108" s="27" t="s">
        <v>126</v>
      </c>
      <c r="L108" s="28" t="s">
        <v>126</v>
      </c>
    </row>
    <row r="109" spans="2:12" x14ac:dyDescent="0.3">
      <c r="B109" s="125" t="s">
        <v>126</v>
      </c>
      <c r="C109" s="125" t="s">
        <v>126</v>
      </c>
      <c r="D109" s="25" t="s">
        <v>126</v>
      </c>
      <c r="E109" s="127" t="s">
        <v>126</v>
      </c>
      <c r="F109" s="127" t="s">
        <v>126</v>
      </c>
      <c r="G109" s="127">
        <v>0</v>
      </c>
      <c r="H109" s="127">
        <v>0</v>
      </c>
      <c r="I109" s="127">
        <v>0</v>
      </c>
      <c r="K109" s="27" t="s">
        <v>126</v>
      </c>
      <c r="L109" s="28" t="s">
        <v>126</v>
      </c>
    </row>
    <row r="110" spans="2:12" x14ac:dyDescent="0.3">
      <c r="B110" s="125" t="s">
        <v>126</v>
      </c>
      <c r="C110" s="125" t="s">
        <v>126</v>
      </c>
      <c r="D110" s="25" t="s">
        <v>126</v>
      </c>
      <c r="E110" s="127" t="s">
        <v>126</v>
      </c>
      <c r="F110" s="127" t="s">
        <v>126</v>
      </c>
      <c r="G110" s="127">
        <v>0</v>
      </c>
      <c r="H110" s="127">
        <v>0</v>
      </c>
      <c r="I110" s="127">
        <v>0</v>
      </c>
      <c r="K110" s="27" t="s">
        <v>126</v>
      </c>
      <c r="L110" s="28" t="s">
        <v>126</v>
      </c>
    </row>
    <row r="111" spans="2:12" x14ac:dyDescent="0.3">
      <c r="B111" s="125" t="s">
        <v>126</v>
      </c>
      <c r="C111" s="125" t="s">
        <v>126</v>
      </c>
      <c r="D111" s="25" t="s">
        <v>126</v>
      </c>
      <c r="E111" s="127" t="s">
        <v>126</v>
      </c>
      <c r="F111" s="127" t="s">
        <v>126</v>
      </c>
      <c r="G111" s="127">
        <v>0</v>
      </c>
      <c r="H111" s="127">
        <v>0</v>
      </c>
      <c r="I111" s="127">
        <v>0</v>
      </c>
      <c r="K111" s="27" t="s">
        <v>126</v>
      </c>
      <c r="L111" s="28" t="s">
        <v>126</v>
      </c>
    </row>
    <row r="112" spans="2:12" x14ac:dyDescent="0.3">
      <c r="B112" s="125" t="s">
        <v>126</v>
      </c>
      <c r="C112" s="125" t="s">
        <v>126</v>
      </c>
      <c r="D112" s="25" t="s">
        <v>126</v>
      </c>
      <c r="E112" s="127" t="s">
        <v>126</v>
      </c>
      <c r="F112" s="127" t="s">
        <v>126</v>
      </c>
      <c r="G112" s="127">
        <v>0</v>
      </c>
      <c r="H112" s="127">
        <v>0</v>
      </c>
      <c r="I112" s="127">
        <v>0</v>
      </c>
      <c r="K112" s="27" t="s">
        <v>126</v>
      </c>
      <c r="L112" s="28" t="s">
        <v>126</v>
      </c>
    </row>
    <row r="113" spans="2:12" x14ac:dyDescent="0.3">
      <c r="B113" s="125" t="s">
        <v>126</v>
      </c>
      <c r="C113" s="125" t="s">
        <v>126</v>
      </c>
      <c r="D113" s="25" t="s">
        <v>126</v>
      </c>
      <c r="E113" s="127" t="s">
        <v>126</v>
      </c>
      <c r="F113" s="127" t="s">
        <v>126</v>
      </c>
      <c r="G113" s="127">
        <v>0</v>
      </c>
      <c r="H113" s="127">
        <v>0</v>
      </c>
      <c r="I113" s="127">
        <v>0</v>
      </c>
      <c r="K113" s="27" t="s">
        <v>126</v>
      </c>
      <c r="L113" s="28" t="s">
        <v>126</v>
      </c>
    </row>
    <row r="114" spans="2:12" x14ac:dyDescent="0.3">
      <c r="B114" s="125" t="s">
        <v>126</v>
      </c>
      <c r="C114" s="125" t="s">
        <v>126</v>
      </c>
      <c r="D114" s="25" t="s">
        <v>126</v>
      </c>
      <c r="E114" s="127" t="s">
        <v>126</v>
      </c>
      <c r="F114" s="127" t="s">
        <v>126</v>
      </c>
      <c r="G114" s="127">
        <v>0</v>
      </c>
      <c r="H114" s="127">
        <v>0</v>
      </c>
      <c r="I114" s="127">
        <v>0</v>
      </c>
      <c r="K114" s="27" t="s">
        <v>126</v>
      </c>
      <c r="L114" s="28" t="s">
        <v>126</v>
      </c>
    </row>
    <row r="115" spans="2:12" x14ac:dyDescent="0.3">
      <c r="B115" s="125" t="s">
        <v>126</v>
      </c>
      <c r="C115" s="125" t="s">
        <v>126</v>
      </c>
      <c r="D115" s="25" t="s">
        <v>126</v>
      </c>
      <c r="E115" s="127" t="s">
        <v>126</v>
      </c>
      <c r="F115" s="127" t="s">
        <v>126</v>
      </c>
      <c r="G115" s="127">
        <v>0</v>
      </c>
      <c r="H115" s="127">
        <v>0</v>
      </c>
      <c r="I115" s="127">
        <v>0</v>
      </c>
      <c r="K115" s="27" t="s">
        <v>126</v>
      </c>
      <c r="L115" s="28" t="s">
        <v>126</v>
      </c>
    </row>
    <row r="116" spans="2:12" x14ac:dyDescent="0.3">
      <c r="B116" s="125" t="s">
        <v>126</v>
      </c>
      <c r="C116" s="125" t="s">
        <v>126</v>
      </c>
      <c r="D116" s="25" t="s">
        <v>126</v>
      </c>
      <c r="E116" s="127" t="s">
        <v>126</v>
      </c>
      <c r="F116" s="127" t="s">
        <v>126</v>
      </c>
      <c r="G116" s="127">
        <v>0</v>
      </c>
      <c r="H116" s="127">
        <v>0</v>
      </c>
      <c r="I116" s="127">
        <v>0</v>
      </c>
      <c r="K116" s="27" t="s">
        <v>126</v>
      </c>
      <c r="L116" s="28" t="s">
        <v>126</v>
      </c>
    </row>
    <row r="117" spans="2:12" x14ac:dyDescent="0.3">
      <c r="B117" s="125" t="s">
        <v>126</v>
      </c>
      <c r="C117" s="125" t="s">
        <v>126</v>
      </c>
      <c r="D117" s="25" t="s">
        <v>126</v>
      </c>
      <c r="E117" s="127" t="s">
        <v>126</v>
      </c>
      <c r="F117" s="127" t="s">
        <v>126</v>
      </c>
      <c r="G117" s="127">
        <v>0</v>
      </c>
      <c r="H117" s="127">
        <v>0</v>
      </c>
      <c r="I117" s="127">
        <v>0</v>
      </c>
      <c r="K117" s="27" t="s">
        <v>126</v>
      </c>
      <c r="L117" s="28" t="s">
        <v>126</v>
      </c>
    </row>
  </sheetData>
  <pageMargins left="0.7" right="0.7" top="0.75" bottom="0.75" header="0.3" footer="0.3"/>
  <pageSetup paperSize="9" scale="18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I112"/>
  <sheetViews>
    <sheetView topLeftCell="A7" zoomScaleNormal="100" workbookViewId="0">
      <selection activeCell="B3" sqref="B3"/>
    </sheetView>
  </sheetViews>
  <sheetFormatPr defaultColWidth="8.88671875" defaultRowHeight="12" x14ac:dyDescent="0.25"/>
  <cols>
    <col min="1" max="1" width="8.88671875" style="1"/>
    <col min="2" max="2" width="24" style="8" bestFit="1" customWidth="1"/>
    <col min="3" max="3" width="10.33203125" style="8" bestFit="1" customWidth="1"/>
    <col min="4" max="4" width="4.44140625" style="8" customWidth="1"/>
    <col min="5" max="5" width="19.33203125" style="1" bestFit="1" customWidth="1"/>
    <col min="6" max="6" width="10.109375" style="1" bestFit="1" customWidth="1"/>
    <col min="7" max="8" width="8.88671875" style="1"/>
    <col min="9" max="9" width="8.88671875" style="35"/>
    <col min="10" max="16384" width="8.88671875" style="1"/>
  </cols>
  <sheetData>
    <row r="1" spans="1:8" ht="2.25" customHeight="1" x14ac:dyDescent="0.25">
      <c r="A1" s="8" t="s">
        <v>107</v>
      </c>
      <c r="B1" s="1"/>
      <c r="C1" s="2">
        <v>0.77083333333333337</v>
      </c>
      <c r="D1" s="1"/>
    </row>
    <row r="2" spans="1:8" ht="2.25" customHeight="1" x14ac:dyDescent="0.25">
      <c r="A2" s="1">
        <v>0</v>
      </c>
    </row>
    <row r="3" spans="1:8" ht="31.2" customHeight="1" x14ac:dyDescent="0.3">
      <c r="B3" s="39" t="s">
        <v>105</v>
      </c>
      <c r="C3" s="29" t="s">
        <v>117</v>
      </c>
      <c r="F3" s="1" t="s">
        <v>264</v>
      </c>
      <c r="G3" s="1" t="s">
        <v>270</v>
      </c>
    </row>
    <row r="4" spans="1:8" x14ac:dyDescent="0.25">
      <c r="A4" s="1">
        <f>A2+1</f>
        <v>1</v>
      </c>
      <c r="B4" s="8">
        <f>IF('Runners RBH2'!A3&lt;&gt;"",SMALL('Runners RBH2'!BA$3:BA$114,A4),"")</f>
        <v>6.7728338333333336E-3</v>
      </c>
      <c r="C4" s="8">
        <f>IF(B4&lt;&gt;"",B4+C$1,"")</f>
        <v>0.77760616716666675</v>
      </c>
      <c r="E4" s="1" t="str">
        <f>VLOOKUP(B4,'Runners RBH2'!$BA$3:$BB$113,2,FALSE)</f>
        <v>John Wild</v>
      </c>
      <c r="F4" s="1">
        <f>VLOOKUP(E4,'Runners RBH2'!A$3:AW$114,29,FALSE)</f>
        <v>0</v>
      </c>
      <c r="G4" s="1">
        <f>VLOOKUP(E4,'Runners RBH2'!A$3:AQ$114,23,FALSE)</f>
        <v>0</v>
      </c>
      <c r="H4" s="35"/>
    </row>
    <row r="5" spans="1:8" x14ac:dyDescent="0.25">
      <c r="A5" s="1">
        <f t="shared" ref="A5:A68" si="0">A4+1</f>
        <v>2</v>
      </c>
      <c r="B5" s="8">
        <f>IF('Runners RBH2'!A4&lt;&gt;"",SMALL('Runners RBH2'!BA$3:BA$114,A5),"")</f>
        <v>7.8145010100000006E-3</v>
      </c>
      <c r="C5" s="8">
        <f t="shared" ref="C5:C68" si="1">IF(B5&lt;&gt;"",B5+C$1,"")</f>
        <v>0.7786478343433334</v>
      </c>
      <c r="E5" s="1" t="str">
        <f>VLOOKUP(B5,'Runners RBH2'!$BA$3:$BB$113,2,FALSE)</f>
        <v>Susan Henry</v>
      </c>
      <c r="F5" s="1">
        <f>VLOOKUP(E5,'Runners RBH2'!A$3:AW$114,29,FALSE)</f>
        <v>0</v>
      </c>
      <c r="G5" s="1">
        <f>VLOOKUP(E5,'Runners RBH2'!A$3:AQ$114,23,FALSE)</f>
        <v>0</v>
      </c>
      <c r="H5" s="35"/>
    </row>
    <row r="6" spans="1:8" x14ac:dyDescent="0.25">
      <c r="A6" s="1">
        <f t="shared" si="0"/>
        <v>3</v>
      </c>
      <c r="B6" s="8">
        <f>IF('Runners RBH2'!A5&lt;&gt;"",SMALL('Runners RBH2'!BA$3:BA$114,A6),"")</f>
        <v>8.3353342733333332E-3</v>
      </c>
      <c r="C6" s="8">
        <f t="shared" si="1"/>
        <v>0.7791686676066667</v>
      </c>
      <c r="E6" s="1" t="str">
        <f>VLOOKUP(B6,'Runners RBH2'!$BA$3:$BB$113,2,FALSE)</f>
        <v>Scott Gall</v>
      </c>
      <c r="F6" s="1">
        <f>VLOOKUP(E6,'Runners RBH2'!A$3:AW$114,29,FALSE)</f>
        <v>0</v>
      </c>
      <c r="G6" s="1">
        <f>VLOOKUP(E6,'Runners RBH2'!A$3:AQ$114,23,FALSE)</f>
        <v>0</v>
      </c>
      <c r="H6" s="35"/>
    </row>
    <row r="7" spans="1:8" x14ac:dyDescent="0.25">
      <c r="A7" s="1">
        <f t="shared" si="0"/>
        <v>4</v>
      </c>
      <c r="B7" s="8">
        <f>IF('Runners RBH2'!A6&lt;&gt;"",SMALL('Runners RBH2'!BA$3:BA$114,A7),"")</f>
        <v>9.0297788277777773E-3</v>
      </c>
      <c r="C7" s="8">
        <f t="shared" si="1"/>
        <v>0.77986311216111115</v>
      </c>
      <c r="E7" s="1" t="str">
        <f>VLOOKUP(B7,'Runners RBH2'!$BA$3:$BB$113,2,FALSE)</f>
        <v>Trevor Roberts</v>
      </c>
      <c r="F7" s="1">
        <f>VLOOKUP(E7,'Runners RBH2'!A$3:AW$114,29,FALSE)</f>
        <v>0</v>
      </c>
      <c r="G7" s="1">
        <f>VLOOKUP(E7,'Runners RBH2'!A$3:AQ$114,23,FALSE)</f>
        <v>0</v>
      </c>
      <c r="H7" s="35"/>
    </row>
    <row r="8" spans="1:8" x14ac:dyDescent="0.25">
      <c r="A8" s="1">
        <f t="shared" si="0"/>
        <v>5</v>
      </c>
      <c r="B8" s="8">
        <f>IF('Runners RBH2'!A7&lt;&gt;"",SMALL('Runners RBH2'!BA$3:BA$114,A8),"")</f>
        <v>9.3749999999999997E-3</v>
      </c>
      <c r="C8" s="8">
        <f t="shared" si="1"/>
        <v>0.78020833333333339</v>
      </c>
      <c r="E8" s="1" t="str">
        <f>VLOOKUP(B8,'Runners RBH2'!$BA$3:$BB$113,2,FALSE)</f>
        <v>Linda Herriott</v>
      </c>
      <c r="F8" s="1">
        <f>VLOOKUP(E8,'Runners RBH2'!A$3:AW$114,29,FALSE)</f>
        <v>0</v>
      </c>
      <c r="G8" s="1">
        <f>VLOOKUP(E8,'Runners RBH2'!A$3:AQ$114,23,FALSE)</f>
        <v>0</v>
      </c>
      <c r="H8" s="35"/>
    </row>
    <row r="9" spans="1:8" x14ac:dyDescent="0.25">
      <c r="A9" s="1">
        <f t="shared" si="0"/>
        <v>6</v>
      </c>
      <c r="B9" s="8">
        <f>IF('Runners RBH2'!A8&lt;&gt;"",SMALL('Runners RBH2'!BA$3:BA$114,A9),"")</f>
        <v>9.5506117311111114E-3</v>
      </c>
      <c r="C9" s="8">
        <f t="shared" si="1"/>
        <v>0.78038394506444453</v>
      </c>
      <c r="E9" s="1" t="str">
        <f>VLOOKUP(B9,'Runners RBH2'!$BA$3:$BB$113,2,FALSE)</f>
        <v>Linda Chadderton</v>
      </c>
      <c r="F9" s="1">
        <f>VLOOKUP(E9,'Runners RBH2'!A$3:AW$114,29,FALSE)</f>
        <v>0</v>
      </c>
      <c r="G9" s="1">
        <f>VLOOKUP(E9,'Runners RBH2'!A$3:AQ$114,23,FALSE)</f>
        <v>0</v>
      </c>
      <c r="H9" s="35"/>
    </row>
    <row r="10" spans="1:8" x14ac:dyDescent="0.25">
      <c r="A10" s="1">
        <f t="shared" si="0"/>
        <v>7</v>
      </c>
      <c r="B10" s="8">
        <f>IF('Runners RBH2'!A9&lt;&gt;"",SMALL('Runners RBH2'!BA$3:BA$114,A10),"")</f>
        <v>1.0245055555555556E-2</v>
      </c>
      <c r="C10" s="8">
        <f t="shared" si="1"/>
        <v>0.78107838888888892</v>
      </c>
      <c r="E10" s="1" t="str">
        <f>VLOOKUP(B10,'Runners RBH2'!$BA$3:$BB$113,2,FALSE)</f>
        <v>Alexandra Young</v>
      </c>
      <c r="F10" s="1">
        <f>VLOOKUP(E10,'Runners RBH2'!A$3:AW$114,29,FALSE)</f>
        <v>0</v>
      </c>
      <c r="G10" s="1">
        <f>VLOOKUP(E10,'Runners RBH2'!A$3:AQ$114,23,FALSE)</f>
        <v>0</v>
      </c>
      <c r="H10" s="35"/>
    </row>
    <row r="11" spans="1:8" x14ac:dyDescent="0.25">
      <c r="A11" s="1">
        <f t="shared" si="0"/>
        <v>8</v>
      </c>
      <c r="B11" s="8">
        <f>IF('Runners RBH2'!A10&lt;&gt;"",SMALL('Runners RBH2'!BA$3:BA$114,A11),"")</f>
        <v>1.0245055615555556E-2</v>
      </c>
      <c r="C11" s="8">
        <f t="shared" si="1"/>
        <v>0.78107838894888892</v>
      </c>
      <c r="E11" s="1" t="str">
        <f>VLOOKUP(B11,'Runners RBH2'!$BA$3:$BB$113,2,FALSE)</f>
        <v>Bill Lock</v>
      </c>
      <c r="F11" s="1">
        <f>VLOOKUP(E11,'Runners RBH2'!A$3:AW$114,29,FALSE)</f>
        <v>0</v>
      </c>
      <c r="G11" s="1">
        <f>VLOOKUP(E11,'Runners RBH2'!A$3:AQ$114,23,FALSE)</f>
        <v>0</v>
      </c>
      <c r="H11" s="35"/>
    </row>
    <row r="12" spans="1:8" x14ac:dyDescent="0.25">
      <c r="A12" s="1">
        <f t="shared" si="0"/>
        <v>9</v>
      </c>
      <c r="B12" s="8">
        <f>IF('Runners RBH2'!A11&lt;&gt;"",SMALL('Runners RBH2'!BA$3:BA$114,A12),"")</f>
        <v>1.0245055635555556E-2</v>
      </c>
      <c r="C12" s="8">
        <f t="shared" si="1"/>
        <v>0.78107838896888893</v>
      </c>
      <c r="E12" s="1" t="str">
        <f>VLOOKUP(B12,'Runners RBH2'!$BA$3:$BB$113,2,FALSE)</f>
        <v>Bryan Grundy</v>
      </c>
      <c r="F12" s="1">
        <f>VLOOKUP(E12,'Runners RBH2'!A$3:AW$114,29,FALSE)</f>
        <v>0</v>
      </c>
      <c r="G12" s="1">
        <f>VLOOKUP(E12,'Runners RBH2'!A$3:AQ$114,23,FALSE)</f>
        <v>0</v>
      </c>
      <c r="H12" s="35"/>
    </row>
    <row r="13" spans="1:8" x14ac:dyDescent="0.25">
      <c r="A13" s="1">
        <f t="shared" si="0"/>
        <v>10</v>
      </c>
      <c r="B13" s="8">
        <f>IF('Runners RBH2'!A12&lt;&gt;"",SMALL('Runners RBH2'!BA$3:BA$114,A13),"")</f>
        <v>1.0245055715555555E-2</v>
      </c>
      <c r="C13" s="8">
        <f t="shared" si="1"/>
        <v>0.78107838904888893</v>
      </c>
      <c r="E13" s="1" t="str">
        <f>VLOOKUP(B13,'Runners RBH2'!$BA$3:$BB$113,2,FALSE)</f>
        <v>Cliff Whiston</v>
      </c>
      <c r="F13" s="1">
        <f>VLOOKUP(E13,'Runners RBH2'!A$3:AW$114,29,FALSE)</f>
        <v>0</v>
      </c>
      <c r="G13" s="1">
        <f>VLOOKUP(E13,'Runners RBH2'!A$3:AQ$114,23,FALSE)</f>
        <v>0</v>
      </c>
      <c r="H13" s="35"/>
    </row>
    <row r="14" spans="1:8" x14ac:dyDescent="0.25">
      <c r="A14" s="1">
        <f t="shared" si="0"/>
        <v>11</v>
      </c>
      <c r="B14" s="8">
        <f>IF('Runners RBH2'!A13&lt;&gt;"",SMALL('Runners RBH2'!BA$3:BA$114,A14),"")</f>
        <v>1.0245055775555555E-2</v>
      </c>
      <c r="C14" s="8">
        <f t="shared" si="1"/>
        <v>0.78107838910888894</v>
      </c>
      <c r="E14" s="1" t="str">
        <f>VLOOKUP(B14,'Runners RBH2'!$BA$3:$BB$113,2,FALSE)</f>
        <v>Dawn Lock</v>
      </c>
      <c r="F14" s="1">
        <f>VLOOKUP(E14,'Runners RBH2'!A$3:AW$114,29,FALSE)</f>
        <v>0</v>
      </c>
      <c r="G14" s="1">
        <f>VLOOKUP(E14,'Runners RBH2'!A$3:AQ$114,23,FALSE)</f>
        <v>0</v>
      </c>
      <c r="H14" s="35"/>
    </row>
    <row r="15" spans="1:8" x14ac:dyDescent="0.25">
      <c r="A15" s="1">
        <f t="shared" si="0"/>
        <v>12</v>
      </c>
      <c r="B15" s="8">
        <f>IF('Runners RBH2'!A14&lt;&gt;"",SMALL('Runners RBH2'!BA$3:BA$114,A15),"")</f>
        <v>1.0245056115555555E-2</v>
      </c>
      <c r="C15" s="8">
        <f t="shared" si="1"/>
        <v>0.78107838944888897</v>
      </c>
      <c r="E15" s="1" t="str">
        <f>VLOOKUP(B15,'Runners RBH2'!$BA$3:$BB$113,2,FALSE)</f>
        <v>Katy McIntyre</v>
      </c>
      <c r="F15" s="1">
        <f>VLOOKUP(E15,'Runners RBH2'!A$3:AW$114,29,FALSE)</f>
        <v>0</v>
      </c>
      <c r="G15" s="1">
        <f>VLOOKUP(E15,'Runners RBH2'!A$3:AQ$114,23,FALSE)</f>
        <v>0</v>
      </c>
      <c r="H15" s="35"/>
    </row>
    <row r="16" spans="1:8" x14ac:dyDescent="0.25">
      <c r="A16" s="1">
        <f t="shared" si="0"/>
        <v>13</v>
      </c>
      <c r="B16" s="8">
        <f>IF('Runners RBH2'!A15&lt;&gt;"",SMALL('Runners RBH2'!BA$3:BA$114,A16),"")</f>
        <v>1.0245056395555556E-2</v>
      </c>
      <c r="C16" s="8">
        <f t="shared" si="1"/>
        <v>0.78107838972888888</v>
      </c>
      <c r="E16" s="1" t="str">
        <f>VLOOKUP(B16,'Runners RBH2'!$BA$3:$BB$113,2,FALSE)</f>
        <v>Phil Buller</v>
      </c>
      <c r="F16" s="1">
        <f>VLOOKUP(E16,'Runners RBH2'!A$3:AW$114,29,FALSE)</f>
        <v>0</v>
      </c>
      <c r="G16" s="1">
        <f>VLOOKUP(E16,'Runners RBH2'!A$3:AQ$114,23,FALSE)</f>
        <v>0</v>
      </c>
      <c r="H16" s="35"/>
    </row>
    <row r="17" spans="1:8" x14ac:dyDescent="0.25">
      <c r="A17" s="1">
        <f t="shared" si="0"/>
        <v>14</v>
      </c>
      <c r="B17" s="8">
        <f>IF('Runners RBH2'!A16&lt;&gt;"",SMALL('Runners RBH2'!BA$3:BA$114,A17),"")</f>
        <v>1.0592278677777778E-2</v>
      </c>
      <c r="C17" s="8">
        <f t="shared" si="1"/>
        <v>0.78142561201111116</v>
      </c>
      <c r="E17" s="1" t="str">
        <f>VLOOKUP(B17,'Runners RBH2'!$BA$3:$BB$113,2,FALSE)</f>
        <v>Ruth Bye</v>
      </c>
      <c r="F17" s="1">
        <f>VLOOKUP(E17,'Runners RBH2'!A$3:AW$114,29,FALSE)</f>
        <v>0</v>
      </c>
      <c r="G17" s="1">
        <f>VLOOKUP(E17,'Runners RBH2'!A$3:AQ$114,23,FALSE)</f>
        <v>0</v>
      </c>
      <c r="H17" s="35"/>
    </row>
    <row r="18" spans="1:8" x14ac:dyDescent="0.25">
      <c r="A18" s="1">
        <f t="shared" si="0"/>
        <v>15</v>
      </c>
      <c r="B18" s="8">
        <f>IF('Runners RBH2'!A17&lt;&gt;"",SMALL('Runners RBH2'!BA$3:BA$114,A18),"")</f>
        <v>1.1113111511111112E-2</v>
      </c>
      <c r="C18" s="8">
        <f t="shared" si="1"/>
        <v>0.78194644484444453</v>
      </c>
      <c r="E18" s="1" t="str">
        <f>VLOOKUP(B18,'Runners RBH2'!$BA$3:$BB$113,2,FALSE)</f>
        <v>Guest 60:00</v>
      </c>
      <c r="F18" s="1">
        <f>VLOOKUP(E18,'Runners RBH2'!A$3:AW$114,29,FALSE)</f>
        <v>0</v>
      </c>
      <c r="G18" s="1">
        <f>VLOOKUP(E18,'Runners RBH2'!A$3:AQ$114,23,FALSE)</f>
        <v>0</v>
      </c>
      <c r="H18" s="35"/>
    </row>
    <row r="19" spans="1:8" x14ac:dyDescent="0.25">
      <c r="A19" s="1">
        <f t="shared" si="0"/>
        <v>16</v>
      </c>
      <c r="B19" s="8">
        <f>IF('Runners RBH2'!A18&lt;&gt;"",SMALL('Runners RBH2'!BA$3:BA$114,A19),"")</f>
        <v>1.1286722352222223E-2</v>
      </c>
      <c r="C19" s="8">
        <f t="shared" si="1"/>
        <v>0.78212005568555565</v>
      </c>
      <c r="E19" s="1" t="str">
        <f>VLOOKUP(B19,'Runners RBH2'!$BA$3:$BB$113,2,FALSE)</f>
        <v>Claire England</v>
      </c>
      <c r="F19" s="1">
        <f>VLOOKUP(E19,'Runners RBH2'!A$3:AW$114,29,FALSE)</f>
        <v>0</v>
      </c>
      <c r="G19" s="1">
        <f>VLOOKUP(E19,'Runners RBH2'!A$3:AQ$114,23,FALSE)</f>
        <v>0</v>
      </c>
      <c r="H19" s="35"/>
    </row>
    <row r="20" spans="1:8" x14ac:dyDescent="0.25">
      <c r="A20" s="1">
        <f t="shared" si="0"/>
        <v>17</v>
      </c>
      <c r="B20" s="8">
        <f>IF('Runners RBH2'!A19&lt;&gt;"",SMALL('Runners RBH2'!BA$3:BA$114,A20),"")</f>
        <v>1.1286723152222221E-2</v>
      </c>
      <c r="C20" s="8">
        <f t="shared" si="1"/>
        <v>0.7821200564855556</v>
      </c>
      <c r="E20" s="1" t="str">
        <f>VLOOKUP(B20,'Runners RBH2'!$BA$3:$BB$113,2,FALSE)</f>
        <v>Sarah Cook</v>
      </c>
      <c r="F20" s="1">
        <f>VLOOKUP(E20,'Runners RBH2'!A$3:AW$114,29,FALSE)</f>
        <v>0</v>
      </c>
      <c r="G20" s="1">
        <f>VLOOKUP(E20,'Runners RBH2'!A$3:AQ$114,23,FALSE)</f>
        <v>0</v>
      </c>
      <c r="H20" s="35"/>
    </row>
    <row r="21" spans="1:8" x14ac:dyDescent="0.25">
      <c r="A21" s="1">
        <f t="shared" si="0"/>
        <v>18</v>
      </c>
      <c r="B21" s="8">
        <f>IF('Runners RBH2'!A20&lt;&gt;"",SMALL('Runners RBH2'!BA$3:BA$114,A21),"")</f>
        <v>1.1460333943333333E-2</v>
      </c>
      <c r="C21" s="8">
        <f t="shared" si="1"/>
        <v>0.78229366727666672</v>
      </c>
      <c r="E21" s="1" t="str">
        <f>VLOOKUP(B21,'Runners RBH2'!$BA$3:$BB$113,2,FALSE)</f>
        <v>Lia Murphy</v>
      </c>
      <c r="F21" s="1">
        <f>VLOOKUP(E21,'Runners RBH2'!A$3:AW$114,29,FALSE)</f>
        <v>0</v>
      </c>
      <c r="G21" s="1">
        <f>VLOOKUP(E21,'Runners RBH2'!A$3:AQ$114,23,FALSE)</f>
        <v>0</v>
      </c>
      <c r="H21" s="35"/>
    </row>
    <row r="22" spans="1:8" x14ac:dyDescent="0.25">
      <c r="A22" s="1">
        <f t="shared" si="0"/>
        <v>19</v>
      </c>
      <c r="B22" s="8">
        <f>IF('Runners RBH2'!A21&lt;&gt;"",SMALL('Runners RBH2'!BA$3:BA$114,A22),"")</f>
        <v>1.1981166876666668E-2</v>
      </c>
      <c r="C22" s="8">
        <f t="shared" si="1"/>
        <v>0.78281450020999999</v>
      </c>
      <c r="E22" s="1" t="str">
        <f>VLOOKUP(B22,'Runners RBH2'!$BA$3:$BB$113,2,FALSE)</f>
        <v>David McDonald</v>
      </c>
      <c r="F22" s="1">
        <f>VLOOKUP(E22,'Runners RBH2'!A$3:AW$114,29,FALSE)</f>
        <v>0</v>
      </c>
      <c r="G22" s="1">
        <f>VLOOKUP(E22,'Runners RBH2'!A$3:AQ$114,23,FALSE)</f>
        <v>0</v>
      </c>
      <c r="H22" s="35"/>
    </row>
    <row r="23" spans="1:8" x14ac:dyDescent="0.25">
      <c r="A23" s="1">
        <f t="shared" si="0"/>
        <v>20</v>
      </c>
      <c r="B23" s="8">
        <f>IF('Runners RBH2'!A22&lt;&gt;"",SMALL('Runners RBH2'!BA$3:BA$114,A23),"")</f>
        <v>1.1981167686666667E-2</v>
      </c>
      <c r="C23" s="8">
        <f t="shared" si="1"/>
        <v>0.78281450102000005</v>
      </c>
      <c r="E23" s="1" t="str">
        <f>VLOOKUP(B23,'Runners RBH2'!$BA$3:$BB$113,2,FALSE)</f>
        <v>Sylvia Elisabeth Gittins</v>
      </c>
      <c r="F23" s="1">
        <f>VLOOKUP(E23,'Runners RBH2'!A$3:AW$114,29,FALSE)</f>
        <v>0</v>
      </c>
      <c r="G23" s="1">
        <f>VLOOKUP(E23,'Runners RBH2'!A$3:AQ$114,23,FALSE)</f>
        <v>0</v>
      </c>
      <c r="H23" s="35"/>
    </row>
    <row r="24" spans="1:8" x14ac:dyDescent="0.25">
      <c r="A24" s="1">
        <f t="shared" si="0"/>
        <v>21</v>
      </c>
      <c r="B24" s="8">
        <f>IF('Runners RBH2'!A23&lt;&gt;"",SMALL('Runners RBH2'!BA$3:BA$114,A24),"")</f>
        <v>1.2154777847777779E-2</v>
      </c>
      <c r="C24" s="8">
        <f t="shared" si="1"/>
        <v>0.78298811118111111</v>
      </c>
      <c r="E24" s="1" t="str">
        <f>VLOOKUP(B24,'Runners RBH2'!$BA$3:$BB$113,2,FALSE)</f>
        <v>Bob Clough</v>
      </c>
      <c r="F24" s="1">
        <f>VLOOKUP(E24,'Runners RBH2'!A$3:AW$114,29,FALSE)</f>
        <v>0</v>
      </c>
      <c r="G24" s="1">
        <f>VLOOKUP(E24,'Runners RBH2'!A$3:AQ$114,23,FALSE)</f>
        <v>0</v>
      </c>
      <c r="H24" s="35"/>
    </row>
    <row r="25" spans="1:8" x14ac:dyDescent="0.25">
      <c r="A25" s="1">
        <f t="shared" si="0"/>
        <v>22</v>
      </c>
      <c r="B25" s="8">
        <f>IF('Runners RBH2'!A24&lt;&gt;"",SMALL('Runners RBH2'!BA$3:BA$114,A25),"")</f>
        <v>1.2154778367777778E-2</v>
      </c>
      <c r="C25" s="8">
        <f t="shared" si="1"/>
        <v>0.78298811170111116</v>
      </c>
      <c r="E25" s="1" t="str">
        <f>VLOOKUP(B25,'Runners RBH2'!$BA$3:$BB$113,2,FALSE)</f>
        <v>Laura Byrne</v>
      </c>
      <c r="F25" s="1">
        <f>VLOOKUP(E25,'Runners RBH2'!A$3:AW$114,29,FALSE)</f>
        <v>0</v>
      </c>
      <c r="G25" s="1">
        <f>VLOOKUP(E25,'Runners RBH2'!A$3:AQ$114,23,FALSE)</f>
        <v>0</v>
      </c>
      <c r="H25" s="35"/>
    </row>
    <row r="26" spans="1:8" x14ac:dyDescent="0.25">
      <c r="A26" s="1">
        <f t="shared" si="0"/>
        <v>23</v>
      </c>
      <c r="B26" s="8">
        <f>IF('Runners RBH2'!A25&lt;&gt;"",SMALL('Runners RBH2'!BA$3:BA$114,A26),"")</f>
        <v>1.2328389438888889E-2</v>
      </c>
      <c r="C26" s="8">
        <f t="shared" si="1"/>
        <v>0.78316172277222229</v>
      </c>
      <c r="E26" s="1" t="str">
        <f>VLOOKUP(B26,'Runners RBH2'!$BA$3:$BB$113,2,FALSE)</f>
        <v>Kathy Gaunt</v>
      </c>
      <c r="F26" s="1">
        <f>VLOOKUP(E26,'Runners RBH2'!A$3:AW$114,29,FALSE)</f>
        <v>0</v>
      </c>
      <c r="G26" s="1">
        <f>VLOOKUP(E26,'Runners RBH2'!A$3:AQ$114,23,FALSE)</f>
        <v>0</v>
      </c>
      <c r="H26" s="35"/>
    </row>
    <row r="27" spans="1:8" x14ac:dyDescent="0.25">
      <c r="A27" s="1">
        <f t="shared" si="0"/>
        <v>24</v>
      </c>
      <c r="B27" s="8">
        <f>IF('Runners RBH2'!A26&lt;&gt;"",SMALL('Runners RBH2'!BA$3:BA$114,A27),"")</f>
        <v>1.2328389698888888E-2</v>
      </c>
      <c r="C27" s="8">
        <f t="shared" si="1"/>
        <v>0.78316172303222231</v>
      </c>
      <c r="E27" s="1" t="str">
        <f>VLOOKUP(B27,'Runners RBH2'!$BA$3:$BB$113,2,FALSE)</f>
        <v>Pete Dilks</v>
      </c>
      <c r="F27" s="1">
        <f>VLOOKUP(E27,'Runners RBH2'!A$3:AW$114,29,FALSE)</f>
        <v>0</v>
      </c>
      <c r="G27" s="1">
        <f>VLOOKUP(E27,'Runners RBH2'!A$3:AQ$114,23,FALSE)</f>
        <v>0</v>
      </c>
      <c r="H27" s="35"/>
    </row>
    <row r="28" spans="1:8" x14ac:dyDescent="0.25">
      <c r="A28" s="1">
        <f t="shared" si="0"/>
        <v>25</v>
      </c>
      <c r="B28" s="8">
        <f>IF('Runners RBH2'!A27&lt;&gt;"",SMALL('Runners RBH2'!BA$3:BA$114,A28),"")</f>
        <v>1.2328389948888888E-2</v>
      </c>
      <c r="C28" s="8">
        <f t="shared" si="1"/>
        <v>0.78316172328222222</v>
      </c>
      <c r="E28" s="1" t="str">
        <f>VLOOKUP(B28,'Runners RBH2'!$BA$3:$BB$113,2,FALSE)</f>
        <v>Vicki Richardson</v>
      </c>
      <c r="F28" s="1">
        <f>VLOOKUP(E28,'Runners RBH2'!A$3:AW$114,29,FALSE)</f>
        <v>0</v>
      </c>
      <c r="G28" s="1">
        <f>VLOOKUP(E28,'Runners RBH2'!A$3:AQ$114,23,FALSE)</f>
        <v>0</v>
      </c>
      <c r="H28" s="35"/>
    </row>
    <row r="29" spans="1:8" x14ac:dyDescent="0.25">
      <c r="A29" s="1">
        <f t="shared" si="0"/>
        <v>26</v>
      </c>
      <c r="B29" s="8">
        <f>IF('Runners RBH2'!A28&lt;&gt;"",SMALL('Runners RBH2'!BA$3:BA$114,A29),"")</f>
        <v>1.2502000760000001E-2</v>
      </c>
      <c r="C29" s="8">
        <f t="shared" si="1"/>
        <v>0.78333533409333334</v>
      </c>
      <c r="E29" s="1" t="str">
        <f>VLOOKUP(B29,'Runners RBH2'!$BA$3:$BB$113,2,FALSE)</f>
        <v>Nigel Simpkin</v>
      </c>
      <c r="F29" s="1">
        <f>VLOOKUP(E29,'Runners RBH2'!A$3:AW$114,29,FALSE)</f>
        <v>0</v>
      </c>
      <c r="G29" s="1">
        <f>VLOOKUP(E29,'Runners RBH2'!A$3:AQ$114,23,FALSE)</f>
        <v>0</v>
      </c>
      <c r="H29" s="35"/>
    </row>
    <row r="30" spans="1:8" x14ac:dyDescent="0.25">
      <c r="A30" s="1">
        <f t="shared" si="0"/>
        <v>27</v>
      </c>
      <c r="B30" s="8">
        <f>IF('Runners RBH2'!A29&lt;&gt;"",SMALL('Runners RBH2'!BA$3:BA$114,A30),"")</f>
        <v>1.2675611891111112E-2</v>
      </c>
      <c r="C30" s="8">
        <f t="shared" si="1"/>
        <v>0.78350894522444448</v>
      </c>
      <c r="E30" s="1" t="str">
        <f>VLOOKUP(B30,'Runners RBH2'!$BA$3:$BB$113,2,FALSE)</f>
        <v>Pamela Binns</v>
      </c>
      <c r="F30" s="1">
        <f>VLOOKUP(E30,'Runners RBH2'!A$3:AW$114,29,FALSE)</f>
        <v>0</v>
      </c>
      <c r="G30" s="1">
        <f>VLOOKUP(E30,'Runners RBH2'!A$3:AQ$114,23,FALSE)</f>
        <v>0</v>
      </c>
      <c r="H30" s="35"/>
    </row>
    <row r="31" spans="1:8" x14ac:dyDescent="0.25">
      <c r="A31" s="1">
        <f t="shared" si="0"/>
        <v>28</v>
      </c>
      <c r="B31" s="8">
        <f>IF('Runners RBH2'!A30&lt;&gt;"",SMALL('Runners RBH2'!BA$3:BA$114,A31),"")</f>
        <v>1.2849222742222222E-2</v>
      </c>
      <c r="C31" s="8">
        <f t="shared" si="1"/>
        <v>0.78368255607555559</v>
      </c>
      <c r="E31" s="1" t="str">
        <f>VLOOKUP(B31,'Runners RBH2'!$BA$3:$BB$113,2,FALSE)</f>
        <v>Juli Wiseman</v>
      </c>
      <c r="F31" s="1">
        <f>VLOOKUP(E31,'Runners RBH2'!A$3:AW$114,29,FALSE)</f>
        <v>0</v>
      </c>
      <c r="G31" s="1">
        <f>VLOOKUP(E31,'Runners RBH2'!A$3:AQ$114,23,FALSE)</f>
        <v>0</v>
      </c>
      <c r="H31" s="35"/>
    </row>
    <row r="32" spans="1:8" x14ac:dyDescent="0.25">
      <c r="A32" s="1">
        <f t="shared" si="0"/>
        <v>29</v>
      </c>
      <c r="B32" s="8">
        <f>IF('Runners RBH2'!A31&lt;&gt;"",SMALL('Runners RBH2'!BA$3:BA$114,A32),"")</f>
        <v>1.2849222852222222E-2</v>
      </c>
      <c r="C32" s="8">
        <f t="shared" si="1"/>
        <v>0.7836825561855556</v>
      </c>
      <c r="E32" s="1" t="str">
        <f>VLOOKUP(B32,'Runners RBH2'!$BA$3:$BB$113,2,FALSE)</f>
        <v>Louise Charnock</v>
      </c>
      <c r="F32" s="1">
        <f>VLOOKUP(E32,'Runners RBH2'!A$3:AW$114,29,FALSE)</f>
        <v>0</v>
      </c>
      <c r="G32" s="1">
        <f>VLOOKUP(E32,'Runners RBH2'!A$3:AQ$114,23,FALSE)</f>
        <v>0</v>
      </c>
      <c r="H32" s="35"/>
    </row>
    <row r="33" spans="1:8" x14ac:dyDescent="0.25">
      <c r="A33" s="1">
        <f t="shared" si="0"/>
        <v>30</v>
      </c>
      <c r="B33" s="8">
        <f>IF('Runners RBH2'!A32&lt;&gt;"",SMALL('Runners RBH2'!BA$3:BA$114,A33),"")</f>
        <v>1.3543667056666667E-2</v>
      </c>
      <c r="C33" s="8">
        <f t="shared" si="1"/>
        <v>0.78437700039000002</v>
      </c>
      <c r="E33" s="1" t="str">
        <f>VLOOKUP(B33,'Runners RBH2'!$BA$3:$BB$113,2,FALSE)</f>
        <v>Guest 55:00</v>
      </c>
      <c r="F33" s="1">
        <f>VLOOKUP(E33,'Runners RBH2'!A$3:AW$114,29,FALSE)</f>
        <v>0</v>
      </c>
      <c r="G33" s="1">
        <f>VLOOKUP(E33,'Runners RBH2'!A$3:AQ$114,23,FALSE)</f>
        <v>0</v>
      </c>
      <c r="H33" s="35"/>
    </row>
    <row r="34" spans="1:8" x14ac:dyDescent="0.25">
      <c r="A34" s="1">
        <f t="shared" si="0"/>
        <v>31</v>
      </c>
      <c r="B34" s="8">
        <f>IF('Runners RBH2'!A33&lt;&gt;"",SMALL('Runners RBH2'!BA$3:BA$114,A34),"")</f>
        <v>1.3543667556666666E-2</v>
      </c>
      <c r="C34" s="8">
        <f t="shared" si="1"/>
        <v>0.78437700089000006</v>
      </c>
      <c r="E34" s="1" t="str">
        <f>VLOOKUP(B34,'Runners RBH2'!$BA$3:$BB$113,2,FALSE)</f>
        <v>Roy Stevens</v>
      </c>
      <c r="F34" s="1">
        <f>VLOOKUP(E34,'Runners RBH2'!A$3:AW$114,29,FALSE)</f>
        <v>0</v>
      </c>
      <c r="G34" s="1">
        <f>VLOOKUP(E34,'Runners RBH2'!A$3:AQ$114,23,FALSE)</f>
        <v>0</v>
      </c>
      <c r="H34" s="35"/>
    </row>
    <row r="35" spans="1:8" x14ac:dyDescent="0.25">
      <c r="A35" s="1">
        <f t="shared" si="0"/>
        <v>32</v>
      </c>
      <c r="B35" s="8">
        <f>IF('Runners RBH2'!A34&lt;&gt;"",SMALL('Runners RBH2'!BA$3:BA$114,A35),"")</f>
        <v>1.3890889078888888E-2</v>
      </c>
      <c r="C35" s="8">
        <f t="shared" si="1"/>
        <v>0.78472422241222228</v>
      </c>
      <c r="E35" s="1" t="str">
        <f>VLOOKUP(B35,'Runners RBH2'!$BA$3:$BB$113,2,FALSE)</f>
        <v>Dave Booth</v>
      </c>
      <c r="F35" s="1">
        <f>VLOOKUP(E35,'Runners RBH2'!A$3:AW$114,29,FALSE)</f>
        <v>0</v>
      </c>
      <c r="G35" s="1">
        <f>VLOOKUP(E35,'Runners RBH2'!A$3:AQ$114,23,FALSE)</f>
        <v>0</v>
      </c>
      <c r="H35" s="35"/>
    </row>
    <row r="36" spans="1:8" x14ac:dyDescent="0.25">
      <c r="A36" s="1">
        <f t="shared" si="0"/>
        <v>33</v>
      </c>
      <c r="B36" s="8">
        <f>IF('Runners RBH2'!A35&lt;&gt;"",SMALL('Runners RBH2'!BA$3:BA$114,A36),"")</f>
        <v>1.423811202111111E-2</v>
      </c>
      <c r="C36" s="8">
        <f t="shared" si="1"/>
        <v>0.78507144535444451</v>
      </c>
      <c r="E36" s="1" t="str">
        <f>VLOOKUP(B36,'Runners RBH2'!$BA$3:$BB$113,2,FALSE)</f>
        <v>Ruth Williams</v>
      </c>
      <c r="F36" s="1">
        <f>VLOOKUP(E36,'Runners RBH2'!A$3:AW$114,29,FALSE)</f>
        <v>0</v>
      </c>
      <c r="G36" s="1">
        <f>VLOOKUP(E36,'Runners RBH2'!A$3:AQ$114,23,FALSE)</f>
        <v>0</v>
      </c>
      <c r="H36" s="35"/>
    </row>
    <row r="37" spans="1:8" x14ac:dyDescent="0.25">
      <c r="A37" s="1">
        <f t="shared" si="0"/>
        <v>34</v>
      </c>
      <c r="B37" s="8">
        <f>IF('Runners RBH2'!A36&lt;&gt;"",SMALL('Runners RBH2'!BA$3:BA$114,A37),"")</f>
        <v>1.4410722222222222E-2</v>
      </c>
      <c r="C37" s="8">
        <f t="shared" si="1"/>
        <v>0.78524405555555554</v>
      </c>
      <c r="E37" s="1" t="str">
        <f>VLOOKUP(B37,'Runners RBH2'!$BA$3:$BB$113,2,FALSE)</f>
        <v>Alex Wiggins</v>
      </c>
      <c r="F37" s="1">
        <f>VLOOKUP(E37,'Runners RBH2'!A$3:AW$114,29,FALSE)</f>
        <v>0</v>
      </c>
      <c r="G37" s="1">
        <f>VLOOKUP(E37,'Runners RBH2'!A$3:AQ$114,23,FALSE)</f>
        <v>0</v>
      </c>
      <c r="H37" s="35"/>
    </row>
    <row r="38" spans="1:8" x14ac:dyDescent="0.25">
      <c r="A38" s="1">
        <f t="shared" si="0"/>
        <v>35</v>
      </c>
      <c r="B38" s="8">
        <f>IF('Runners RBH2'!A37&lt;&gt;"",SMALL('Runners RBH2'!BA$3:BA$114,A38),"")</f>
        <v>1.4411722322222223E-2</v>
      </c>
      <c r="C38" s="8">
        <f t="shared" si="1"/>
        <v>0.78524505565555558</v>
      </c>
      <c r="E38" s="1" t="str">
        <f>VLOOKUP(B38,'Runners RBH2'!$BA$3:$BB$113,2,FALSE)</f>
        <v>Catherine MacLachlan</v>
      </c>
      <c r="F38" s="1">
        <f>VLOOKUP(E38,'Runners RBH2'!A$3:AW$114,29,FALSE)</f>
        <v>0</v>
      </c>
      <c r="G38" s="1">
        <f>VLOOKUP(E38,'Runners RBH2'!A$3:AQ$114,23,FALSE)</f>
        <v>0</v>
      </c>
      <c r="H38" s="35"/>
    </row>
    <row r="39" spans="1:8" x14ac:dyDescent="0.25">
      <c r="A39" s="1">
        <f t="shared" si="0"/>
        <v>36</v>
      </c>
      <c r="B39" s="8">
        <f>IF('Runners RBH2'!A38&lt;&gt;"",SMALL('Runners RBH2'!BA$3:BA$114,A39),"")</f>
        <v>1.4411722902222222E-2</v>
      </c>
      <c r="C39" s="8">
        <f t="shared" si="1"/>
        <v>0.78524505623555563</v>
      </c>
      <c r="E39" s="1" t="str">
        <f>VLOOKUP(B39,'Runners RBH2'!$BA$3:$BB$113,2,FALSE)</f>
        <v>Matthew Kay</v>
      </c>
      <c r="F39" s="1">
        <f>VLOOKUP(E39,'Runners RBH2'!A$3:AW$114,29,FALSE)</f>
        <v>0</v>
      </c>
      <c r="G39" s="1">
        <f>VLOOKUP(E39,'Runners RBH2'!A$3:AQ$114,23,FALSE)</f>
        <v>0</v>
      </c>
      <c r="H39" s="35"/>
    </row>
    <row r="40" spans="1:8" x14ac:dyDescent="0.25">
      <c r="A40" s="1">
        <f t="shared" si="0"/>
        <v>37</v>
      </c>
      <c r="B40" s="8">
        <f>IF('Runners RBH2'!A39&lt;&gt;"",SMALL('Runners RBH2'!BA$3:BA$114,A40),"")</f>
        <v>1.4411723072222223E-2</v>
      </c>
      <c r="C40" s="8">
        <f t="shared" si="1"/>
        <v>0.78524505640555564</v>
      </c>
      <c r="E40" s="1" t="str">
        <f>VLOOKUP(B40,'Runners RBH2'!$BA$3:$BB$113,2,FALSE)</f>
        <v>Rebecca Willetts</v>
      </c>
      <c r="F40" s="1">
        <f>VLOOKUP(E40,'Runners RBH2'!A$3:AW$114,29,FALSE)</f>
        <v>0</v>
      </c>
      <c r="G40" s="1">
        <f>VLOOKUP(E40,'Runners RBH2'!A$3:AQ$114,23,FALSE)</f>
        <v>0</v>
      </c>
      <c r="H40" s="35"/>
    </row>
    <row r="41" spans="1:8" x14ac:dyDescent="0.25">
      <c r="A41" s="1">
        <f t="shared" si="0"/>
        <v>38</v>
      </c>
      <c r="B41" s="8">
        <f>IF('Runners RBH2'!A40&lt;&gt;"",SMALL('Runners RBH2'!BA$3:BA$114,A41),"")</f>
        <v>1.4585333753333334E-2</v>
      </c>
      <c r="C41" s="8">
        <f t="shared" si="1"/>
        <v>0.78541866708666674</v>
      </c>
      <c r="E41" s="1" t="str">
        <f>VLOOKUP(B41,'Runners RBH2'!$BA$3:$BB$113,2,FALSE)</f>
        <v>Ian Tate</v>
      </c>
      <c r="F41" s="1">
        <f>VLOOKUP(E41,'Runners RBH2'!A$3:AW$114,29,FALSE)</f>
        <v>0</v>
      </c>
      <c r="G41" s="1">
        <f>VLOOKUP(E41,'Runners RBH2'!A$3:AQ$114,23,FALSE)</f>
        <v>0</v>
      </c>
      <c r="H41" s="35"/>
    </row>
    <row r="42" spans="1:8" x14ac:dyDescent="0.25">
      <c r="A42" s="1">
        <f t="shared" si="0"/>
        <v>39</v>
      </c>
      <c r="B42" s="8">
        <f>IF('Runners RBH2'!A41&lt;&gt;"",SMALL('Runners RBH2'!BA$3:BA$114,A42),"")</f>
        <v>1.4758944644444444E-2</v>
      </c>
      <c r="C42" s="8">
        <f t="shared" si="1"/>
        <v>0.78559227797777786</v>
      </c>
      <c r="E42" s="1" t="str">
        <f>VLOOKUP(B42,'Runners RBH2'!$BA$3:$BB$113,2,FALSE)</f>
        <v>Dave Dunn</v>
      </c>
      <c r="F42" s="1">
        <f>VLOOKUP(E42,'Runners RBH2'!A$3:AW$114,29,FALSE)</f>
        <v>0</v>
      </c>
      <c r="G42" s="1">
        <f>VLOOKUP(E42,'Runners RBH2'!A$3:AQ$114,23,FALSE)</f>
        <v>0</v>
      </c>
      <c r="H42" s="35"/>
    </row>
    <row r="43" spans="1:8" x14ac:dyDescent="0.25">
      <c r="A43" s="1">
        <f t="shared" si="0"/>
        <v>40</v>
      </c>
      <c r="B43" s="8">
        <f>IF('Runners RBH2'!A42&lt;&gt;"",SMALL('Runners RBH2'!BA$3:BA$114,A43),"")</f>
        <v>1.4758944704444443E-2</v>
      </c>
      <c r="C43" s="8">
        <f t="shared" si="1"/>
        <v>0.78559227803777776</v>
      </c>
      <c r="E43" s="1" t="str">
        <f>VLOOKUP(B43,'Runners RBH2'!$BA$3:$BB$113,2,FALSE)</f>
        <v>Gavin Stanfield</v>
      </c>
      <c r="F43" s="1">
        <f>VLOOKUP(E43,'Runners RBH2'!A$3:AW$114,29,FALSE)</f>
        <v>0</v>
      </c>
      <c r="G43" s="1">
        <f>VLOOKUP(E43,'Runners RBH2'!A$3:AQ$114,23,FALSE)</f>
        <v>0</v>
      </c>
      <c r="H43" s="35"/>
    </row>
    <row r="44" spans="1:8" x14ac:dyDescent="0.25">
      <c r="A44" s="1">
        <f t="shared" si="0"/>
        <v>41</v>
      </c>
      <c r="B44" s="8">
        <f>IF('Runners RBH2'!A43&lt;&gt;"",SMALL('Runners RBH2'!BA$3:BA$114,A44),"")</f>
        <v>1.4758945234444444E-2</v>
      </c>
      <c r="C44" s="8">
        <f t="shared" si="1"/>
        <v>0.7855922785677778</v>
      </c>
      <c r="E44" s="1" t="str">
        <f>VLOOKUP(B44,'Runners RBH2'!$BA$3:$BB$113,2,FALSE)</f>
        <v>Pamela Hardman</v>
      </c>
      <c r="F44" s="1">
        <f>VLOOKUP(E44,'Runners RBH2'!A$3:AW$114,29,FALSE)</f>
        <v>0</v>
      </c>
      <c r="G44" s="1">
        <f>VLOOKUP(E44,'Runners RBH2'!A$3:AQ$114,23,FALSE)</f>
        <v>0</v>
      </c>
      <c r="H44" s="35"/>
    </row>
    <row r="45" spans="1:8" x14ac:dyDescent="0.25">
      <c r="A45" s="1">
        <f t="shared" si="0"/>
        <v>42</v>
      </c>
      <c r="B45" s="8">
        <f>IF('Runners RBH2'!A44&lt;&gt;"",SMALL('Runners RBH2'!BA$3:BA$114,A45),"")</f>
        <v>1.4932556385555556E-2</v>
      </c>
      <c r="C45" s="8">
        <f t="shared" si="1"/>
        <v>0.78576588971888894</v>
      </c>
      <c r="E45" s="1" t="str">
        <f>VLOOKUP(B45,'Runners RBH2'!$BA$3:$BB$113,2,FALSE)</f>
        <v>Peter Thomson</v>
      </c>
      <c r="F45" s="1">
        <f>VLOOKUP(E45,'Runners RBH2'!A$3:AW$114,29,FALSE)</f>
        <v>0</v>
      </c>
      <c r="G45" s="1">
        <f>VLOOKUP(E45,'Runners RBH2'!A$3:AQ$114,23,FALSE)</f>
        <v>0</v>
      </c>
      <c r="H45" s="35"/>
    </row>
    <row r="46" spans="1:8" x14ac:dyDescent="0.25">
      <c r="A46" s="1">
        <f t="shared" si="0"/>
        <v>43</v>
      </c>
      <c r="B46" s="8">
        <f>IF('Runners RBH2'!A45&lt;&gt;"",SMALL('Runners RBH2'!BA$3:BA$114,A46),"")</f>
        <v>1.5279778597777778E-2</v>
      </c>
      <c r="C46" s="8">
        <f t="shared" si="1"/>
        <v>0.78611311193111111</v>
      </c>
      <c r="E46" s="1" t="str">
        <f>VLOOKUP(B46,'Runners RBH2'!$BA$3:$BB$113,2,FALSE)</f>
        <v>Peter Reid</v>
      </c>
      <c r="F46" s="1">
        <f>VLOOKUP(E46,'Runners RBH2'!A$3:AW$114,29,FALSE)</f>
        <v>0</v>
      </c>
      <c r="G46" s="1">
        <f>VLOOKUP(E46,'Runners RBH2'!A$3:AQ$114,23,FALSE)</f>
        <v>0</v>
      </c>
      <c r="H46" s="35"/>
    </row>
    <row r="47" spans="1:8" x14ac:dyDescent="0.25">
      <c r="A47" s="1">
        <f t="shared" si="0"/>
        <v>44</v>
      </c>
      <c r="B47" s="8">
        <f>IF('Runners RBH2'!A46&lt;&gt;"",SMALL('Runners RBH2'!BA$3:BA$114,A47),"")</f>
        <v>1.545338941888889E-2</v>
      </c>
      <c r="C47" s="8">
        <f t="shared" si="1"/>
        <v>0.78628672275222222</v>
      </c>
      <c r="E47" s="1" t="str">
        <f>VLOOKUP(B47,'Runners RBH2'!$BA$3:$BB$113,2,FALSE)</f>
        <v>Julia Rolfe</v>
      </c>
      <c r="F47" s="1">
        <f>VLOOKUP(E47,'Runners RBH2'!A$3:AW$114,29,FALSE)</f>
        <v>0</v>
      </c>
      <c r="G47" s="1">
        <f>VLOOKUP(E47,'Runners RBH2'!A$3:AQ$114,23,FALSE)</f>
        <v>0</v>
      </c>
      <c r="H47" s="35"/>
    </row>
    <row r="48" spans="1:8" x14ac:dyDescent="0.25">
      <c r="A48" s="1">
        <f t="shared" si="0"/>
        <v>45</v>
      </c>
      <c r="B48" s="8">
        <f>IF('Runners RBH2'!A47&lt;&gt;"",SMALL('Runners RBH2'!BA$3:BA$114,A48),"")</f>
        <v>1.5453389468888889E-2</v>
      </c>
      <c r="C48" s="8">
        <f t="shared" si="1"/>
        <v>0.78628672280222223</v>
      </c>
      <c r="E48" s="1" t="str">
        <f>VLOOKUP(B48,'Runners RBH2'!$BA$3:$BB$113,2,FALSE)</f>
        <v>Kirsten Burnett</v>
      </c>
      <c r="F48" s="1">
        <f>VLOOKUP(E48,'Runners RBH2'!A$3:AW$114,29,FALSE)</f>
        <v>0</v>
      </c>
      <c r="G48" s="1">
        <f>VLOOKUP(E48,'Runners RBH2'!A$3:AQ$114,23,FALSE)</f>
        <v>0</v>
      </c>
      <c r="H48" s="35"/>
    </row>
    <row r="49" spans="1:8" x14ac:dyDescent="0.25">
      <c r="A49" s="1">
        <f t="shared" si="0"/>
        <v>46</v>
      </c>
      <c r="B49" s="8">
        <f>IF('Runners RBH2'!A48&lt;&gt;"",SMALL('Runners RBH2'!BA$3:BA$114,A49),"")</f>
        <v>1.5627000719999999E-2</v>
      </c>
      <c r="C49" s="8">
        <f t="shared" si="1"/>
        <v>0.78646033405333338</v>
      </c>
      <c r="E49" s="1" t="str">
        <f>VLOOKUP(B49,'Runners RBH2'!$BA$3:$BB$113,2,FALSE)</f>
        <v>Mick Widdop</v>
      </c>
      <c r="F49" s="1">
        <f>VLOOKUP(E49,'Runners RBH2'!A$3:AW$114,29,FALSE)</f>
        <v>0</v>
      </c>
      <c r="G49" s="1">
        <f>VLOOKUP(E49,'Runners RBH2'!A$3:AQ$114,23,FALSE)</f>
        <v>0</v>
      </c>
      <c r="H49" s="35"/>
    </row>
    <row r="50" spans="1:8" x14ac:dyDescent="0.25">
      <c r="A50" s="1">
        <f t="shared" si="0"/>
        <v>47</v>
      </c>
      <c r="B50" s="8">
        <f>IF('Runners RBH2'!A49&lt;&gt;"",SMALL('Runners RBH2'!BA$3:BA$114,A50),"")</f>
        <v>1.5627000750000002E-2</v>
      </c>
      <c r="C50" s="8">
        <f t="shared" si="1"/>
        <v>0.78646033408333338</v>
      </c>
      <c r="E50" s="1" t="str">
        <f>VLOOKUP(B50,'Runners RBH2'!$BA$3:$BB$113,2,FALSE)</f>
        <v>Neil Baynton-Roberts</v>
      </c>
      <c r="F50" s="1">
        <f>VLOOKUP(E50,'Runners RBH2'!A$3:AW$114,29,FALSE)</f>
        <v>0</v>
      </c>
      <c r="G50" s="1">
        <f>VLOOKUP(E50,'Runners RBH2'!A$3:AQ$114,23,FALSE)</f>
        <v>0</v>
      </c>
      <c r="H50" s="35"/>
    </row>
    <row r="51" spans="1:8" x14ac:dyDescent="0.25">
      <c r="A51" s="1">
        <f t="shared" si="0"/>
        <v>48</v>
      </c>
      <c r="B51" s="8">
        <f>IF('Runners RBH2'!A50&lt;&gt;"",SMALL('Runners RBH2'!BA$3:BA$114,A51),"")</f>
        <v>1.5800611911111109E-2</v>
      </c>
      <c r="C51" s="8">
        <f t="shared" si="1"/>
        <v>0.78663394524444452</v>
      </c>
      <c r="E51" s="1" t="str">
        <f>VLOOKUP(B51,'Runners RBH2'!$BA$3:$BB$113,2,FALSE)</f>
        <v>Paul McAllister</v>
      </c>
      <c r="F51" s="1">
        <f>VLOOKUP(E51,'Runners RBH2'!A$3:AW$114,29,FALSE)</f>
        <v>0</v>
      </c>
      <c r="G51" s="1">
        <f>VLOOKUP(E51,'Runners RBH2'!A$3:AQ$114,23,FALSE)</f>
        <v>0</v>
      </c>
      <c r="H51" s="35"/>
    </row>
    <row r="52" spans="1:8" x14ac:dyDescent="0.25">
      <c r="A52" s="1">
        <f t="shared" si="0"/>
        <v>49</v>
      </c>
      <c r="B52" s="8">
        <f>IF('Runners RBH2'!A51&lt;&gt;"",SMALL('Runners RBH2'!BA$3:BA$114,A52),"")</f>
        <v>1.597422260222222E-2</v>
      </c>
      <c r="C52" s="8">
        <f t="shared" si="1"/>
        <v>0.78680755593555562</v>
      </c>
      <c r="E52" s="1" t="str">
        <f>VLOOKUP(B52,'Runners RBH2'!$BA$3:$BB$113,2,FALSE)</f>
        <v>Guest 50:00</v>
      </c>
      <c r="F52" s="1">
        <f>VLOOKUP(E52,'Runners RBH2'!A$3:AW$114,29,FALSE)</f>
        <v>0</v>
      </c>
      <c r="G52" s="1">
        <f>VLOOKUP(E52,'Runners RBH2'!A$3:AQ$114,23,FALSE)</f>
        <v>0</v>
      </c>
      <c r="H52" s="35"/>
    </row>
    <row r="53" spans="1:8" x14ac:dyDescent="0.25">
      <c r="A53" s="1">
        <f t="shared" si="0"/>
        <v>50</v>
      </c>
      <c r="B53" s="8">
        <f>IF('Runners RBH2'!A52&lt;&gt;"",SMALL('Runners RBH2'!BA$3:BA$114,A53),"")</f>
        <v>1.5974223172222222E-2</v>
      </c>
      <c r="C53" s="8">
        <f t="shared" si="1"/>
        <v>0.78680755650555556</v>
      </c>
      <c r="E53" s="1" t="str">
        <f>VLOOKUP(B53,'Runners RBH2'!$BA$3:$BB$113,2,FALSE)</f>
        <v>Sharon Cooper</v>
      </c>
      <c r="F53" s="1">
        <f>VLOOKUP(E53,'Runners RBH2'!A$3:AW$114,29,FALSE)</f>
        <v>0</v>
      </c>
      <c r="G53" s="1">
        <f>VLOOKUP(E53,'Runners RBH2'!A$3:AQ$114,23,FALSE)</f>
        <v>0</v>
      </c>
      <c r="H53" s="35"/>
    </row>
    <row r="54" spans="1:8" x14ac:dyDescent="0.25">
      <c r="A54" s="1">
        <f t="shared" si="0"/>
        <v>51</v>
      </c>
      <c r="B54" s="8">
        <f>IF('Runners RBH2'!A53&lt;&gt;"",SMALL('Runners RBH2'!BA$3:BA$114,A54),"")</f>
        <v>1.6147833903333336E-2</v>
      </c>
      <c r="C54" s="8">
        <f t="shared" si="1"/>
        <v>0.78698116723666667</v>
      </c>
      <c r="E54" s="1" t="str">
        <f>VLOOKUP(B54,'Runners RBH2'!$BA$3:$BB$113,2,FALSE)</f>
        <v>Kim Dykes</v>
      </c>
      <c r="F54" s="1">
        <f>VLOOKUP(E54,'Runners RBH2'!A$3:AW$114,29,FALSE)</f>
        <v>0</v>
      </c>
      <c r="G54" s="1">
        <f>VLOOKUP(E54,'Runners RBH2'!A$3:AQ$114,23,FALSE)</f>
        <v>0</v>
      </c>
      <c r="H54" s="35"/>
    </row>
    <row r="55" spans="1:8" x14ac:dyDescent="0.25">
      <c r="A55" s="1">
        <f t="shared" si="0"/>
        <v>52</v>
      </c>
      <c r="B55" s="8">
        <f>IF('Runners RBH2'!A54&lt;&gt;"",SMALL('Runners RBH2'!BA$3:BA$114,A55),"")</f>
        <v>1.6321444584444445E-2</v>
      </c>
      <c r="C55" s="8">
        <f t="shared" si="1"/>
        <v>0.78715477791777777</v>
      </c>
      <c r="E55" s="1" t="str">
        <f>VLOOKUP(B55,'Runners RBH2'!$BA$3:$BB$113,2,FALSE)</f>
        <v>Claire Markham</v>
      </c>
      <c r="F55" s="1">
        <f>VLOOKUP(E55,'Runners RBH2'!A$3:AW$114,29,FALSE)</f>
        <v>0</v>
      </c>
      <c r="G55" s="1">
        <f>VLOOKUP(E55,'Runners RBH2'!A$3:AQ$114,23,FALSE)</f>
        <v>0</v>
      </c>
      <c r="H55" s="35"/>
    </row>
    <row r="56" spans="1:8" x14ac:dyDescent="0.25">
      <c r="A56" s="1">
        <f t="shared" si="0"/>
        <v>53</v>
      </c>
      <c r="B56" s="8">
        <f>IF('Runners RBH2'!A55&lt;&gt;"",SMALL('Runners RBH2'!BA$3:BA$114,A56),"")</f>
        <v>1.6495056555555557E-2</v>
      </c>
      <c r="C56" s="8">
        <f t="shared" si="1"/>
        <v>0.78732838988888898</v>
      </c>
      <c r="E56" s="1" t="str">
        <f>VLOOKUP(B56,'Runners RBH2'!$BA$3:$BB$113,2,FALSE)</f>
        <v>Susan Hawitt</v>
      </c>
      <c r="F56" s="1">
        <f>VLOOKUP(E56,'Runners RBH2'!A$3:AW$114,29,FALSE)</f>
        <v>0</v>
      </c>
      <c r="G56" s="1">
        <f>VLOOKUP(E56,'Runners RBH2'!A$3:AQ$114,23,FALSE)</f>
        <v>0</v>
      </c>
      <c r="H56" s="35"/>
    </row>
    <row r="57" spans="1:8" x14ac:dyDescent="0.25">
      <c r="A57" s="1">
        <f t="shared" si="0"/>
        <v>54</v>
      </c>
      <c r="B57" s="8">
        <f>IF('Runners RBH2'!A56&lt;&gt;"",SMALL('Runners RBH2'!BA$3:BA$114,A57),"")</f>
        <v>1.6668666776666667E-2</v>
      </c>
      <c r="C57" s="8">
        <f t="shared" si="1"/>
        <v>0.78750200011000004</v>
      </c>
      <c r="E57" s="1" t="str">
        <f>VLOOKUP(B57,'Runners RBH2'!$BA$3:$BB$113,2,FALSE)</f>
        <v>Chris Bowker</v>
      </c>
      <c r="F57" s="1">
        <f>VLOOKUP(E57,'Runners RBH2'!A$3:AW$114,29,FALSE)</f>
        <v>0</v>
      </c>
      <c r="G57" s="1">
        <f>VLOOKUP(E57,'Runners RBH2'!A$3:AQ$114,23,FALSE)</f>
        <v>0</v>
      </c>
      <c r="H57" s="35"/>
    </row>
    <row r="58" spans="1:8" x14ac:dyDescent="0.25">
      <c r="A58" s="1">
        <f t="shared" si="0"/>
        <v>55</v>
      </c>
      <c r="B58" s="8">
        <f>IF('Runners RBH2'!A57&lt;&gt;"",SMALL('Runners RBH2'!BA$3:BA$114,A58),"")</f>
        <v>1.6668667536666668E-2</v>
      </c>
      <c r="C58" s="8">
        <f t="shared" si="1"/>
        <v>0.78750200087</v>
      </c>
      <c r="E58" s="1" t="str">
        <f>VLOOKUP(B58,'Runners RBH2'!$BA$3:$BB$113,2,FALSE)</f>
        <v>Rosie Eagles</v>
      </c>
      <c r="F58" s="1">
        <f>VLOOKUP(E58,'Runners RBH2'!A$3:AW$114,29,FALSE)</f>
        <v>0</v>
      </c>
      <c r="G58" s="1">
        <f>VLOOKUP(E58,'Runners RBH2'!A$3:AQ$114,23,FALSE)</f>
        <v>0</v>
      </c>
      <c r="H58" s="35"/>
    </row>
    <row r="59" spans="1:8" x14ac:dyDescent="0.25">
      <c r="A59" s="1">
        <f t="shared" si="0"/>
        <v>56</v>
      </c>
      <c r="B59" s="8">
        <f>IF('Runners RBH2'!A58&lt;&gt;"",SMALL('Runners RBH2'!BA$3:BA$114,A59),"")</f>
        <v>1.6842277817777775E-2</v>
      </c>
      <c r="C59" s="8">
        <f t="shared" si="1"/>
        <v>0.78767561115111118</v>
      </c>
      <c r="E59" s="1" t="str">
        <f>VLOOKUP(B59,'Runners RBH2'!$BA$3:$BB$113,2,FALSE)</f>
        <v>Barbara Holmes</v>
      </c>
      <c r="F59" s="1">
        <f>VLOOKUP(E59,'Runners RBH2'!A$3:AW$114,29,FALSE)</f>
        <v>0</v>
      </c>
      <c r="G59" s="1">
        <f>VLOOKUP(E59,'Runners RBH2'!A$3:AQ$114,23,FALSE)</f>
        <v>0</v>
      </c>
      <c r="H59" s="35"/>
    </row>
    <row r="60" spans="1:8" x14ac:dyDescent="0.25">
      <c r="A60" s="1">
        <f t="shared" si="0"/>
        <v>57</v>
      </c>
      <c r="B60" s="8">
        <f>IF('Runners RBH2'!A59&lt;&gt;"",SMALL('Runners RBH2'!BA$3:BA$114,A60),"")</f>
        <v>1.6842278027777775E-2</v>
      </c>
      <c r="C60" s="8">
        <f t="shared" si="1"/>
        <v>0.78767561136111119</v>
      </c>
      <c r="E60" s="1" t="str">
        <f>VLOOKUP(B60,'Runners RBH2'!$BA$3:$BB$113,2,FALSE)</f>
        <v>Elizabeth Canavan</v>
      </c>
      <c r="F60" s="1">
        <f>VLOOKUP(E60,'Runners RBH2'!A$3:AW$114,29,FALSE)</f>
        <v>0</v>
      </c>
      <c r="G60" s="1">
        <f>VLOOKUP(E60,'Runners RBH2'!A$3:AQ$114,23,FALSE)</f>
        <v>0</v>
      </c>
      <c r="H60" s="35"/>
    </row>
    <row r="61" spans="1:8" x14ac:dyDescent="0.25">
      <c r="A61" s="1">
        <f t="shared" si="0"/>
        <v>58</v>
      </c>
      <c r="B61" s="8">
        <f>IF('Runners RBH2'!A60&lt;&gt;"",SMALL('Runners RBH2'!BA$3:BA$114,A61),"")</f>
        <v>1.6842278047777777E-2</v>
      </c>
      <c r="C61" s="8">
        <f t="shared" si="1"/>
        <v>0.7876756113811112</v>
      </c>
      <c r="E61" s="1" t="str">
        <f>VLOOKUP(B61,'Runners RBH2'!$BA$3:$BB$113,2,FALSE)</f>
        <v>Gillian Anderson</v>
      </c>
      <c r="F61" s="1">
        <f>VLOOKUP(E61,'Runners RBH2'!A$3:AW$114,29,FALSE)</f>
        <v>0</v>
      </c>
      <c r="G61" s="1">
        <f>VLOOKUP(E61,'Runners RBH2'!A$3:AQ$114,23,FALSE)</f>
        <v>0</v>
      </c>
      <c r="H61" s="35"/>
    </row>
    <row r="62" spans="1:8" x14ac:dyDescent="0.25">
      <c r="A62" s="1">
        <f t="shared" si="0"/>
        <v>59</v>
      </c>
      <c r="B62" s="8">
        <f>IF('Runners RBH2'!A61&lt;&gt;"",SMALL('Runners RBH2'!BA$3:BA$114,A62),"")</f>
        <v>1.6842278067777779E-2</v>
      </c>
      <c r="C62" s="8">
        <f t="shared" si="1"/>
        <v>0.7876756114011112</v>
      </c>
      <c r="E62" s="1" t="str">
        <f>VLOOKUP(B62,'Runners RBH2'!$BA$3:$BB$113,2,FALSE)</f>
        <v>Graham Cunliffe</v>
      </c>
      <c r="F62" s="1">
        <f>VLOOKUP(E62,'Runners RBH2'!A$3:AW$114,29,FALSE)</f>
        <v>0</v>
      </c>
      <c r="G62" s="1">
        <f>VLOOKUP(E62,'Runners RBH2'!A$3:AQ$114,23,FALSE)</f>
        <v>0</v>
      </c>
      <c r="H62" s="35"/>
    </row>
    <row r="63" spans="1:8" x14ac:dyDescent="0.25">
      <c r="A63" s="1">
        <f t="shared" si="0"/>
        <v>60</v>
      </c>
      <c r="B63" s="8">
        <f>IF('Runners RBH2'!A62&lt;&gt;"",SMALL('Runners RBH2'!BA$3:BA$114,A63),"")</f>
        <v>1.6842278187777778E-2</v>
      </c>
      <c r="C63" s="8">
        <f t="shared" si="1"/>
        <v>0.7876756115211111</v>
      </c>
      <c r="E63" s="1" t="str">
        <f>VLOOKUP(B63,'Runners RBH2'!$BA$3:$BB$113,2,FALSE)</f>
        <v>Helen Rennie</v>
      </c>
      <c r="F63" s="1">
        <f>VLOOKUP(E63,'Runners RBH2'!A$3:AW$114,29,FALSE)</f>
        <v>0</v>
      </c>
      <c r="G63" s="1">
        <f>VLOOKUP(E63,'Runners RBH2'!A$3:AQ$114,23,FALSE)</f>
        <v>0</v>
      </c>
      <c r="H63" s="35"/>
    </row>
    <row r="64" spans="1:8" x14ac:dyDescent="0.25">
      <c r="A64" s="1">
        <f t="shared" si="0"/>
        <v>61</v>
      </c>
      <c r="B64" s="8">
        <f>IF('Runners RBH2'!A63&lt;&gt;"",SMALL('Runners RBH2'!BA$3:BA$114,A64),"")</f>
        <v>1.7015888918888888E-2</v>
      </c>
      <c r="C64" s="8">
        <f t="shared" si="1"/>
        <v>0.7878492222522222</v>
      </c>
      <c r="E64" s="1" t="str">
        <f>VLOOKUP(B64,'Runners RBH2'!$BA$3:$BB$113,2,FALSE)</f>
        <v>Anthony Joy</v>
      </c>
      <c r="F64" s="1">
        <f>VLOOKUP(E64,'Runners RBH2'!A$3:AW$114,29,FALSE)</f>
        <v>0</v>
      </c>
      <c r="G64" s="1">
        <f>VLOOKUP(E64,'Runners RBH2'!A$3:AQ$114,23,FALSE)</f>
        <v>0</v>
      </c>
      <c r="H64" s="35"/>
    </row>
    <row r="65" spans="1:8" x14ac:dyDescent="0.25">
      <c r="A65" s="1">
        <f t="shared" si="0"/>
        <v>62</v>
      </c>
      <c r="B65" s="8">
        <f>IF('Runners RBH2'!A64&lt;&gt;"",SMALL('Runners RBH2'!BA$3:BA$114,A65),"")</f>
        <v>1.7015889198888887E-2</v>
      </c>
      <c r="C65" s="8">
        <f t="shared" si="1"/>
        <v>0.78784922253222223</v>
      </c>
      <c r="E65" s="1" t="str">
        <f>VLOOKUP(B65,'Runners RBH2'!$BA$3:$BB$113,2,FALSE)</f>
        <v>Greg Oulton</v>
      </c>
      <c r="F65" s="1">
        <f>VLOOKUP(E65,'Runners RBH2'!A$3:AW$114,29,FALSE)</f>
        <v>0</v>
      </c>
      <c r="G65" s="1">
        <f>VLOOKUP(E65,'Runners RBH2'!A$3:AQ$114,23,FALSE)</f>
        <v>0</v>
      </c>
      <c r="H65" s="35"/>
    </row>
    <row r="66" spans="1:8" x14ac:dyDescent="0.25">
      <c r="A66" s="1">
        <f t="shared" si="0"/>
        <v>63</v>
      </c>
      <c r="B66" s="8">
        <f>IF('Runners RBH2'!A65&lt;&gt;"",SMALL('Runners RBH2'!BA$3:BA$114,A66),"")</f>
        <v>1.7015889258888889E-2</v>
      </c>
      <c r="C66" s="8">
        <f t="shared" si="1"/>
        <v>0.78784922259222223</v>
      </c>
      <c r="E66" s="1" t="str">
        <f>VLOOKUP(B66,'Runners RBH2'!$BA$3:$BB$113,2,FALSE)</f>
        <v>Guest 47:30</v>
      </c>
      <c r="F66" s="1">
        <f>VLOOKUP(E66,'Runners RBH2'!A$3:AW$114,29,FALSE)</f>
        <v>0</v>
      </c>
      <c r="G66" s="1">
        <f>VLOOKUP(E66,'Runners RBH2'!A$3:AQ$114,23,FALSE)</f>
        <v>0</v>
      </c>
      <c r="H66" s="35"/>
    </row>
    <row r="67" spans="1:8" x14ac:dyDescent="0.25">
      <c r="A67" s="1">
        <f t="shared" si="0"/>
        <v>64</v>
      </c>
      <c r="B67" s="8">
        <f>IF('Runners RBH2'!A66&lt;&gt;"",SMALL('Runners RBH2'!BA$3:BA$114,A67),"")</f>
        <v>1.7015889918888888E-2</v>
      </c>
      <c r="C67" s="8">
        <f t="shared" si="1"/>
        <v>0.78784922325222229</v>
      </c>
      <c r="E67" s="1" t="str">
        <f>VLOOKUP(B67,'Runners RBH2'!$BA$3:$BB$113,2,FALSE)</f>
        <v>Terry Hellings</v>
      </c>
      <c r="F67" s="1">
        <f>VLOOKUP(E67,'Runners RBH2'!A$3:AW$114,29,FALSE)</f>
        <v>0</v>
      </c>
      <c r="G67" s="1">
        <f>VLOOKUP(E67,'Runners RBH2'!A$3:AQ$114,23,FALSE)</f>
        <v>0</v>
      </c>
      <c r="H67" s="35"/>
    </row>
    <row r="68" spans="1:8" x14ac:dyDescent="0.25">
      <c r="A68" s="1">
        <f t="shared" si="0"/>
        <v>65</v>
      </c>
      <c r="B68" s="8">
        <f>IF('Runners RBH2'!A68&lt;&gt;"",SMALL('Runners RBH2'!BA$3:BA$114,A68),"")</f>
        <v>1.7015889958888888E-2</v>
      </c>
      <c r="C68" s="8">
        <f t="shared" si="1"/>
        <v>0.78784922329222229</v>
      </c>
      <c r="E68" s="1" t="str">
        <f>VLOOKUP(B68,'Runners RBH2'!$BA$3:$BB$113,2,FALSE)</f>
        <v>Xavia Cooper</v>
      </c>
      <c r="F68" s="1">
        <f>VLOOKUP(E68,'Runners RBH2'!A$3:AW$114,29,FALSE)</f>
        <v>0</v>
      </c>
      <c r="G68" s="1">
        <f>VLOOKUP(E68,'Runners RBH2'!A$3:AQ$114,23,FALSE)</f>
        <v>0</v>
      </c>
      <c r="H68" s="35"/>
    </row>
    <row r="69" spans="1:8" x14ac:dyDescent="0.25">
      <c r="A69" s="1">
        <f t="shared" ref="A69:A112" si="2">A68+1</f>
        <v>66</v>
      </c>
      <c r="B69" s="8">
        <f>IF('Runners RBH2'!A69&lt;&gt;"",SMALL('Runners RBH2'!BA$3:BA$114,A69),"")</f>
        <v>1.7189500740000002E-2</v>
      </c>
      <c r="C69" s="8">
        <f t="shared" ref="C69:C112" si="3">IF(B69&lt;&gt;"",B69+C$1,"")</f>
        <v>0.7880228340733334</v>
      </c>
      <c r="E69" s="1" t="str">
        <f>VLOOKUP(B69,'Runners RBH2'!$BA$3:$BB$113,2,FALSE)</f>
        <v>Morgan Pritchard</v>
      </c>
      <c r="F69" s="1">
        <f>VLOOKUP(E69,'Runners RBH2'!A$3:AW$114,29,FALSE)</f>
        <v>0</v>
      </c>
      <c r="G69" s="1">
        <f>VLOOKUP(E69,'Runners RBH2'!A$3:AQ$114,23,FALSE)</f>
        <v>0</v>
      </c>
      <c r="H69" s="35"/>
    </row>
    <row r="70" spans="1:8" x14ac:dyDescent="0.25">
      <c r="A70" s="1">
        <f t="shared" si="2"/>
        <v>67</v>
      </c>
      <c r="B70" s="8">
        <f>IF('Runners RBH2'!A70&lt;&gt;"",SMALL('Runners RBH2'!BA$3:BA$114,A70),"")</f>
        <v>1.7189500860000002E-2</v>
      </c>
      <c r="C70" s="8">
        <f t="shared" si="3"/>
        <v>0.78802283419333341</v>
      </c>
      <c r="E70" s="1" t="str">
        <f>VLOOKUP(B70,'Runners RBH2'!$BA$3:$BB$113,2,FALSE)</f>
        <v>Richard Storey</v>
      </c>
      <c r="F70" s="1">
        <f>VLOOKUP(E70,'Runners RBH2'!A$3:AW$114,29,FALSE)</f>
        <v>0</v>
      </c>
      <c r="G70" s="1">
        <f>VLOOKUP(E70,'Runners RBH2'!A$3:AQ$114,23,FALSE)</f>
        <v>0</v>
      </c>
      <c r="H70" s="35"/>
    </row>
    <row r="71" spans="1:8" x14ac:dyDescent="0.25">
      <c r="A71" s="1">
        <f t="shared" si="2"/>
        <v>68</v>
      </c>
      <c r="B71" s="8">
        <f>IF('Runners RBH2'!A71&lt;&gt;"",SMALL('Runners RBH2'!BA$3:BA$114,A71),"")</f>
        <v>1.7536722272222222E-2</v>
      </c>
      <c r="C71" s="8">
        <f t="shared" si="3"/>
        <v>0.78837005560555562</v>
      </c>
      <c r="E71" s="1" t="str">
        <f>VLOOKUP(B71,'Runners RBH2'!$BA$3:$BB$113,2,FALSE)</f>
        <v>Barry Broughton</v>
      </c>
      <c r="F71" s="1">
        <f>VLOOKUP(E71,'Runners RBH2'!A$3:AW$114,29,FALSE)</f>
        <v>0</v>
      </c>
      <c r="G71" s="1">
        <f>VLOOKUP(E71,'Runners RBH2'!A$3:AQ$114,23,FALSE)</f>
        <v>0</v>
      </c>
      <c r="H71" s="35"/>
    </row>
    <row r="72" spans="1:8" x14ac:dyDescent="0.25">
      <c r="A72" s="1">
        <f t="shared" si="2"/>
        <v>69</v>
      </c>
      <c r="B72" s="8">
        <f>IF('Runners RBH2'!A72&lt;&gt;"",SMALL('Runners RBH2'!BA$3:BA$114,A72),"")</f>
        <v>1.7710333993333334E-2</v>
      </c>
      <c r="C72" s="8">
        <f t="shared" si="3"/>
        <v>0.7885436673266667</v>
      </c>
      <c r="E72" s="1" t="str">
        <f>VLOOKUP(B72,'Runners RBH2'!$BA$3:$BB$113,2,FALSE)</f>
        <v>Mark Hughes</v>
      </c>
      <c r="F72" s="1">
        <f>VLOOKUP(E72,'Runners RBH2'!A$3:AW$114,29,FALSE)</f>
        <v>0</v>
      </c>
      <c r="G72" s="1">
        <f>VLOOKUP(E72,'Runners RBH2'!A$3:AQ$114,23,FALSE)</f>
        <v>0</v>
      </c>
      <c r="H72" s="35"/>
    </row>
    <row r="73" spans="1:8" x14ac:dyDescent="0.25">
      <c r="A73" s="1">
        <f t="shared" si="2"/>
        <v>70</v>
      </c>
      <c r="B73" s="8">
        <f>IF('Runners RBH2'!A73&lt;&gt;"",SMALL('Runners RBH2'!BA$3:BA$114,A73),"")</f>
        <v>1.7883944624444443E-2</v>
      </c>
      <c r="C73" s="8">
        <f t="shared" si="3"/>
        <v>0.7887172779577778</v>
      </c>
      <c r="E73" s="1" t="str">
        <f>VLOOKUP(B73,'Runners RBH2'!$BA$3:$BB$113,2,FALSE)</f>
        <v>Darran Ames</v>
      </c>
      <c r="F73" s="1">
        <f>VLOOKUP(E73,'Runners RBH2'!A$3:AW$114,29,FALSE)</f>
        <v>0</v>
      </c>
      <c r="G73" s="1">
        <f>VLOOKUP(E73,'Runners RBH2'!A$3:AQ$114,23,FALSE)</f>
        <v>0</v>
      </c>
      <c r="H73" s="35"/>
    </row>
    <row r="74" spans="1:8" x14ac:dyDescent="0.25">
      <c r="A74" s="1">
        <f t="shared" si="2"/>
        <v>71</v>
      </c>
      <c r="B74" s="8">
        <f>IF('Runners RBH2'!A74&lt;&gt;"",SMALL('Runners RBH2'!BA$3:BA$114,A74),"")</f>
        <v>1.7883944934444444E-2</v>
      </c>
      <c r="C74" s="8">
        <f t="shared" si="3"/>
        <v>0.78871727826777782</v>
      </c>
      <c r="E74" s="1" t="str">
        <f>VLOOKUP(B74,'Runners RBH2'!$BA$3:$BB$113,2,FALSE)</f>
        <v>John Bertenshaw</v>
      </c>
      <c r="F74" s="1">
        <f>VLOOKUP(E74,'Runners RBH2'!A$3:AW$114,29,FALSE)</f>
        <v>0</v>
      </c>
      <c r="G74" s="1">
        <f>VLOOKUP(E74,'Runners RBH2'!A$3:AQ$114,23,FALSE)</f>
        <v>0</v>
      </c>
      <c r="H74" s="35"/>
    </row>
    <row r="75" spans="1:8" x14ac:dyDescent="0.25">
      <c r="A75" s="1">
        <f t="shared" si="2"/>
        <v>72</v>
      </c>
      <c r="B75" s="8">
        <f>IF('Runners RBH2'!A75&lt;&gt;"",SMALL('Runners RBH2'!BA$3:BA$114,A75),"")</f>
        <v>1.7883945084444443E-2</v>
      </c>
      <c r="C75" s="8">
        <f t="shared" si="3"/>
        <v>0.78871727841777783</v>
      </c>
      <c r="E75" s="1" t="str">
        <f>VLOOKUP(B75,'Runners RBH2'!$BA$3:$BB$113,2,FALSE)</f>
        <v>Louise Cox</v>
      </c>
      <c r="F75" s="1">
        <f>VLOOKUP(E75,'Runners RBH2'!A$3:AW$114,29,FALSE)</f>
        <v>0</v>
      </c>
      <c r="G75" s="1">
        <f>VLOOKUP(E75,'Runners RBH2'!A$3:AQ$114,23,FALSE)</f>
        <v>0</v>
      </c>
      <c r="H75" s="35"/>
    </row>
    <row r="76" spans="1:8" x14ac:dyDescent="0.25">
      <c r="A76" s="1">
        <f t="shared" si="2"/>
        <v>73</v>
      </c>
      <c r="B76" s="8">
        <f>IF('Runners RBH2'!A76&lt;&gt;"",SMALL('Runners RBH2'!BA$3:BA$114,A76),"")</f>
        <v>1.7883945254444443E-2</v>
      </c>
      <c r="C76" s="8">
        <f t="shared" si="3"/>
        <v>0.78871727858777785</v>
      </c>
      <c r="E76" s="1" t="str">
        <f>VLOOKUP(B76,'Runners RBH2'!$BA$3:$BB$113,2,FALSE)</f>
        <v>Paul Veevers</v>
      </c>
      <c r="F76" s="1">
        <f>VLOOKUP(E76,'Runners RBH2'!A$3:AW$114,29,FALSE)</f>
        <v>0</v>
      </c>
      <c r="G76" s="1">
        <f>VLOOKUP(E76,'Runners RBH2'!A$3:AQ$114,23,FALSE)</f>
        <v>0</v>
      </c>
      <c r="H76" s="35"/>
    </row>
    <row r="77" spans="1:8" x14ac:dyDescent="0.25">
      <c r="A77" s="1">
        <f t="shared" si="2"/>
        <v>74</v>
      </c>
      <c r="B77" s="8">
        <f>IF('Runners RBH2'!A77&lt;&gt;"",SMALL('Runners RBH2'!BA$3:BA$114,A77),"")</f>
        <v>1.7883945424444443E-2</v>
      </c>
      <c r="C77" s="8">
        <f t="shared" si="3"/>
        <v>0.78871727875777786</v>
      </c>
      <c r="E77" s="1" t="str">
        <f>VLOOKUP(B77,'Runners RBH2'!$BA$3:$BB$113,2,FALSE)</f>
        <v>Stephen Wise</v>
      </c>
      <c r="F77" s="1">
        <f>VLOOKUP(E77,'Runners RBH2'!A$3:AW$114,29,FALSE)</f>
        <v>0</v>
      </c>
      <c r="G77" s="1">
        <f>VLOOKUP(E77,'Runners RBH2'!A$3:AQ$114,23,FALSE)</f>
        <v>0</v>
      </c>
      <c r="H77" s="35"/>
    </row>
    <row r="78" spans="1:8" x14ac:dyDescent="0.25">
      <c r="A78" s="1">
        <f t="shared" si="2"/>
        <v>75</v>
      </c>
      <c r="B78" s="8">
        <f>IF('Runners RBH2'!A78&lt;&gt;"",SMALL('Runners RBH2'!BA$3:BA$114,A78),"")</f>
        <v>1.7883945484444445E-2</v>
      </c>
      <c r="C78" s="8">
        <f t="shared" si="3"/>
        <v>0.78871727881777787</v>
      </c>
      <c r="E78" s="1" t="str">
        <f>VLOOKUP(B78,'Runners RBH2'!$BA$3:$BB$113,2,FALSE)</f>
        <v>Thomas Howarth</v>
      </c>
      <c r="F78" s="1">
        <f>VLOOKUP(E78,'Runners RBH2'!A$3:AW$114,29,FALSE)</f>
        <v>0</v>
      </c>
      <c r="G78" s="1">
        <f>VLOOKUP(E78,'Runners RBH2'!A$3:AQ$114,23,FALSE)</f>
        <v>0</v>
      </c>
      <c r="H78" s="35"/>
    </row>
    <row r="79" spans="1:8" x14ac:dyDescent="0.25">
      <c r="A79" s="1">
        <f t="shared" si="2"/>
        <v>76</v>
      </c>
      <c r="B79" s="8">
        <f>IF('Runners RBH2'!A79&lt;&gt;"",SMALL('Runners RBH2'!BA$3:BA$114,A79),"")</f>
        <v>1.8057555855555553E-2</v>
      </c>
      <c r="C79" s="8">
        <f t="shared" si="3"/>
        <v>0.78889088918888894</v>
      </c>
      <c r="E79" s="1" t="str">
        <f>VLOOKUP(B79,'Runners RBH2'!$BA$3:$BB$113,2,FALSE)</f>
        <v>Graham Webster</v>
      </c>
      <c r="F79" s="1">
        <f>VLOOKUP(E79,'Runners RBH2'!A$3:AW$114,29,FALSE)</f>
        <v>0</v>
      </c>
      <c r="G79" s="1">
        <f>VLOOKUP(E79,'Runners RBH2'!A$3:AQ$114,23,FALSE)</f>
        <v>0</v>
      </c>
      <c r="H79" s="35"/>
    </row>
    <row r="80" spans="1:8" x14ac:dyDescent="0.25">
      <c r="A80" s="1">
        <f t="shared" si="2"/>
        <v>77</v>
      </c>
      <c r="B80" s="8">
        <f>IF('Runners RBH2'!A80&lt;&gt;"",SMALL('Runners RBH2'!BA$3:BA$114,A80),"")</f>
        <v>1.8057556155555553E-2</v>
      </c>
      <c r="C80" s="8">
        <f t="shared" si="3"/>
        <v>0.78889088948888897</v>
      </c>
      <c r="E80" s="1" t="str">
        <f>VLOOKUP(B80,'Runners RBH2'!$BA$3:$BB$113,2,FALSE)</f>
        <v>Lewis McAfee</v>
      </c>
      <c r="F80" s="1">
        <f>VLOOKUP(E80,'Runners RBH2'!A$3:AW$114,29,FALSE)</f>
        <v>0</v>
      </c>
      <c r="G80" s="1">
        <f>VLOOKUP(E80,'Runners RBH2'!A$3:AQ$114,23,FALSE)</f>
        <v>0</v>
      </c>
      <c r="H80" s="35"/>
    </row>
    <row r="81" spans="1:8" x14ac:dyDescent="0.25">
      <c r="A81" s="1">
        <f t="shared" si="2"/>
        <v>78</v>
      </c>
      <c r="B81" s="8">
        <f>IF('Runners RBH2'!A81&lt;&gt;"",SMALL('Runners RBH2'!BA$3:BA$114,A81),"")</f>
        <v>1.8057556205555554E-2</v>
      </c>
      <c r="C81" s="8">
        <f t="shared" si="3"/>
        <v>0.78889088953888897</v>
      </c>
      <c r="E81" s="1" t="str">
        <f>VLOOKUP(B81,'Runners RBH2'!$BA$3:$BB$113,2,FALSE)</f>
        <v>Maddy Markham</v>
      </c>
      <c r="F81" s="1">
        <f>VLOOKUP(E81,'Runners RBH2'!A$3:AW$114,29,FALSE)</f>
        <v>0</v>
      </c>
      <c r="G81" s="1">
        <f>VLOOKUP(E81,'Runners RBH2'!A$3:AQ$114,23,FALSE)</f>
        <v>0</v>
      </c>
      <c r="H81" s="35"/>
    </row>
    <row r="82" spans="1:8" x14ac:dyDescent="0.25">
      <c r="A82" s="1">
        <f t="shared" si="2"/>
        <v>79</v>
      </c>
      <c r="B82" s="8">
        <f>IF('Runners RBH2'!A82&lt;&gt;"",SMALL('Runners RBH2'!BA$3:BA$114,A82),"")</f>
        <v>1.8231167026666668E-2</v>
      </c>
      <c r="C82" s="8">
        <f t="shared" si="3"/>
        <v>0.78906450036000009</v>
      </c>
      <c r="E82" s="1" t="str">
        <f>VLOOKUP(B82,'Runners RBH2'!$BA$3:$BB$113,2,FALSE)</f>
        <v>Guest 45:00</v>
      </c>
      <c r="F82" s="1">
        <f>VLOOKUP(E82,'Runners RBH2'!A$3:AW$114,29,FALSE)</f>
        <v>0</v>
      </c>
      <c r="G82" s="1">
        <f>VLOOKUP(E82,'Runners RBH2'!A$3:AQ$114,23,FALSE)</f>
        <v>0</v>
      </c>
      <c r="H82" s="35"/>
    </row>
    <row r="83" spans="1:8" x14ac:dyDescent="0.25">
      <c r="A83" s="1">
        <f t="shared" si="2"/>
        <v>80</v>
      </c>
      <c r="B83" s="8">
        <f>IF('Runners RBH2'!A83&lt;&gt;"",SMALL('Runners RBH2'!BA$3:BA$114,A83),"")</f>
        <v>1.8231167206666669E-2</v>
      </c>
      <c r="C83" s="8">
        <f t="shared" si="3"/>
        <v>0.78906450053999999</v>
      </c>
      <c r="E83" s="1" t="str">
        <f>VLOOKUP(B83,'Runners RBH2'!$BA$3:$BB$113,2,FALSE)</f>
        <v>Kate Price Edwards</v>
      </c>
      <c r="F83" s="1">
        <f>VLOOKUP(E83,'Runners RBH2'!A$3:AW$114,29,FALSE)</f>
        <v>0</v>
      </c>
      <c r="G83" s="1">
        <f>VLOOKUP(E83,'Runners RBH2'!A$3:AQ$114,23,FALSE)</f>
        <v>0</v>
      </c>
      <c r="H83" s="35"/>
    </row>
    <row r="84" spans="1:8" x14ac:dyDescent="0.25">
      <c r="A84" s="1">
        <f t="shared" si="2"/>
        <v>81</v>
      </c>
      <c r="B84" s="8">
        <f>IF('Runners RBH2'!A84&lt;&gt;"",SMALL('Runners RBH2'!BA$3:BA$114,A84),"")</f>
        <v>1.8231167356666668E-2</v>
      </c>
      <c r="C84" s="8">
        <f t="shared" si="3"/>
        <v>0.78906450069</v>
      </c>
      <c r="E84" s="1" t="str">
        <f>VLOOKUP(B84,'Runners RBH2'!$BA$3:$BB$113,2,FALSE)</f>
        <v>Matthew Staniforth</v>
      </c>
      <c r="F84" s="1">
        <f>VLOOKUP(E84,'Runners RBH2'!A$3:AW$114,29,FALSE)</f>
        <v>0</v>
      </c>
      <c r="G84" s="1">
        <f>VLOOKUP(E84,'Runners RBH2'!A$3:AQ$114,23,FALSE)</f>
        <v>0</v>
      </c>
      <c r="H84" s="35"/>
    </row>
    <row r="85" spans="1:8" x14ac:dyDescent="0.25">
      <c r="A85" s="1">
        <f t="shared" si="2"/>
        <v>82</v>
      </c>
      <c r="B85" s="8">
        <f>IF('Runners RBH2'!A85&lt;&gt;"",SMALL('Runners RBH2'!BA$3:BA$114,A85),"")</f>
        <v>1.8404777927777779E-2</v>
      </c>
      <c r="C85" s="8">
        <f t="shared" si="3"/>
        <v>0.7892381112611111</v>
      </c>
      <c r="E85" s="1" t="str">
        <f>VLOOKUP(B85,'Runners RBH2'!$BA$3:$BB$113,2,FALSE)</f>
        <v>Clare Taylor</v>
      </c>
      <c r="F85" s="1">
        <f>VLOOKUP(E85,'Runners RBH2'!A$3:AW$114,29,FALSE)</f>
        <v>0</v>
      </c>
      <c r="G85" s="1">
        <f>VLOOKUP(E85,'Runners RBH2'!A$3:AQ$114,23,FALSE)</f>
        <v>0</v>
      </c>
      <c r="H85" s="35"/>
    </row>
    <row r="86" spans="1:8" x14ac:dyDescent="0.25">
      <c r="A86" s="1">
        <f t="shared" si="2"/>
        <v>83</v>
      </c>
      <c r="B86" s="8">
        <f>IF('Runners RBH2'!A86&lt;&gt;"",SMALL('Runners RBH2'!BA$3:BA$114,A86),"")</f>
        <v>1.8404778237777777E-2</v>
      </c>
      <c r="C86" s="8">
        <f t="shared" si="3"/>
        <v>0.78923811157111112</v>
      </c>
      <c r="E86" s="1" t="str">
        <f>VLOOKUP(B86,'Runners RBH2'!$BA$3:$BB$113,2,FALSE)</f>
        <v>Jennifer Hill</v>
      </c>
      <c r="F86" s="1">
        <f>VLOOKUP(E86,'Runners RBH2'!A$3:AW$114,29,FALSE)</f>
        <v>0</v>
      </c>
      <c r="G86" s="1">
        <f>VLOOKUP(E86,'Runners RBH2'!A$3:AQ$114,23,FALSE)</f>
        <v>0</v>
      </c>
      <c r="H86" s="35"/>
    </row>
    <row r="87" spans="1:8" x14ac:dyDescent="0.25">
      <c r="A87" s="1">
        <f t="shared" si="2"/>
        <v>84</v>
      </c>
      <c r="B87" s="8">
        <f>IF('Runners RBH2'!A88&lt;&gt;"",SMALL('Runners RBH2'!BA$3:BA$114,A87),"")</f>
        <v>1.8404778697777777E-2</v>
      </c>
      <c r="C87" s="8">
        <f t="shared" si="3"/>
        <v>0.78923811203111116</v>
      </c>
      <c r="E87" s="1" t="str">
        <f>VLOOKUP(B87,'Runners RBH2'!$BA$3:$BB$113,2,FALSE)</f>
        <v>Sarah Beck</v>
      </c>
      <c r="F87" s="1">
        <f>VLOOKUP(E87,'Runners RBH2'!A$3:AW$114,29,FALSE)</f>
        <v>0</v>
      </c>
      <c r="G87" s="1">
        <f>VLOOKUP(E87,'Runners RBH2'!A$3:AQ$114,23,FALSE)</f>
        <v>0</v>
      </c>
      <c r="H87" s="35"/>
    </row>
    <row r="88" spans="1:8" x14ac:dyDescent="0.25">
      <c r="A88" s="1">
        <f t="shared" si="2"/>
        <v>85</v>
      </c>
      <c r="B88" s="8">
        <f>IF('Runners RBH2'!A89&lt;&gt;"",SMALL('Runners RBH2'!BA$3:BA$114,A88),"")</f>
        <v>1.840477873777778E-2</v>
      </c>
      <c r="C88" s="8">
        <f t="shared" si="3"/>
        <v>0.78923811207111116</v>
      </c>
      <c r="E88" s="1" t="str">
        <f>VLOOKUP(B88,'Runners RBH2'!$BA$3:$BB$113,2,FALSE)</f>
        <v>Simon Smith</v>
      </c>
      <c r="F88" s="1">
        <f>VLOOKUP(E88,'Runners RBH2'!A$3:AW$114,29,FALSE)</f>
        <v>0</v>
      </c>
      <c r="G88" s="1">
        <f>VLOOKUP(E88,'Runners RBH2'!A$3:AQ$114,23,FALSE)</f>
        <v>0</v>
      </c>
      <c r="H88" s="35"/>
    </row>
    <row r="89" spans="1:8" x14ac:dyDescent="0.25">
      <c r="A89" s="1">
        <f t="shared" si="2"/>
        <v>86</v>
      </c>
      <c r="B89" s="8">
        <f>IF('Runners RBH2'!A90&lt;&gt;"",SMALL('Runners RBH2'!BA$3:BA$114,A89),"")</f>
        <v>1.8752000169999998E-2</v>
      </c>
      <c r="C89" s="8">
        <f t="shared" si="3"/>
        <v>0.78958533350333338</v>
      </c>
      <c r="E89" s="1" t="str">
        <f>VLOOKUP(B89,'Runners RBH2'!$BA$3:$BB$113,2,FALSE)</f>
        <v>Dan Gregson</v>
      </c>
      <c r="F89" s="1">
        <f>VLOOKUP(E89,'Runners RBH2'!A$3:AW$114,29,FALSE)</f>
        <v>0</v>
      </c>
      <c r="G89" s="1">
        <f>VLOOKUP(E89,'Runners RBH2'!A$3:AQ$114,23,FALSE)</f>
        <v>0</v>
      </c>
      <c r="H89" s="35"/>
    </row>
    <row r="90" spans="1:8" x14ac:dyDescent="0.25">
      <c r="A90" s="1">
        <f t="shared" si="2"/>
        <v>87</v>
      </c>
      <c r="B90" s="8">
        <f>IF('Runners RBH2'!A91&lt;&gt;"",SMALL('Runners RBH2'!BA$3:BA$114,A90),"")</f>
        <v>1.8925611781111108E-2</v>
      </c>
      <c r="C90" s="8">
        <f t="shared" si="3"/>
        <v>0.78975894511444444</v>
      </c>
      <c r="E90" s="1" t="str">
        <f>VLOOKUP(B90,'Runners RBH2'!$BA$3:$BB$113,2,FALSE)</f>
        <v>Mark Selby</v>
      </c>
      <c r="F90" s="1">
        <f>VLOOKUP(E90,'Runners RBH2'!A$3:AW$114,29,FALSE)</f>
        <v>0</v>
      </c>
      <c r="G90" s="1">
        <f>VLOOKUP(E90,'Runners RBH2'!A$3:AQ$114,23,FALSE)</f>
        <v>0</v>
      </c>
      <c r="H90" s="35"/>
    </row>
    <row r="91" spans="1:8" x14ac:dyDescent="0.25">
      <c r="A91" s="1">
        <f t="shared" si="2"/>
        <v>88</v>
      </c>
      <c r="B91" s="8">
        <f>IF('Runners RBH2'!A92&lt;&gt;"",SMALL('Runners RBH2'!BA$3:BA$114,A91),"")</f>
        <v>1.9099222992222224E-2</v>
      </c>
      <c r="C91" s="8">
        <f t="shared" si="3"/>
        <v>0.78993255632555559</v>
      </c>
      <c r="E91" s="1" t="str">
        <f>VLOOKUP(B91,'Runners RBH2'!$BA$3:$BB$113,2,FALSE)</f>
        <v>Oliver Thomson</v>
      </c>
      <c r="F91" s="1">
        <f>VLOOKUP(E91,'Runners RBH2'!A$3:AW$114,29,FALSE)</f>
        <v>0</v>
      </c>
      <c r="G91" s="1">
        <f>VLOOKUP(E91,'Runners RBH2'!A$3:AQ$114,23,FALSE)</f>
        <v>0</v>
      </c>
      <c r="H91" s="35"/>
    </row>
    <row r="92" spans="1:8" x14ac:dyDescent="0.25">
      <c r="A92" s="1">
        <f t="shared" si="2"/>
        <v>89</v>
      </c>
      <c r="B92" s="8">
        <f>IF('Runners RBH2'!A93&lt;&gt;"",SMALL('Runners RBH2'!BA$3:BA$114,A92),"")</f>
        <v>1.9272834303333333E-2</v>
      </c>
      <c r="C92" s="8">
        <f t="shared" si="3"/>
        <v>0.79010616763666675</v>
      </c>
      <c r="E92" s="1" t="str">
        <f>VLOOKUP(B92,'Runners RBH2'!$BA$3:$BB$113,2,FALSE)</f>
        <v>Stephen Rodwell</v>
      </c>
      <c r="F92" s="1">
        <f>VLOOKUP(E92,'Runners RBH2'!A$3:AW$114,29,FALSE)</f>
        <v>0</v>
      </c>
      <c r="G92" s="1">
        <f>VLOOKUP(E92,'Runners RBH2'!A$3:AQ$114,23,FALSE)</f>
        <v>0</v>
      </c>
      <c r="H92" s="35"/>
    </row>
    <row r="93" spans="1:8" x14ac:dyDescent="0.25">
      <c r="A93" s="1">
        <f t="shared" si="2"/>
        <v>90</v>
      </c>
      <c r="B93" s="8">
        <f>IF('Runners RBH2'!A94&lt;&gt;"",SMALL('Runners RBH2'!BA$3:BA$114,A93),"")</f>
        <v>1.9446444674444445E-2</v>
      </c>
      <c r="C93" s="8">
        <f t="shared" si="3"/>
        <v>0.79027977800777782</v>
      </c>
      <c r="E93" s="1" t="str">
        <f>VLOOKUP(B93,'Runners RBH2'!$BA$3:$BB$113,2,FALSE)</f>
        <v>Domenic Read-Garrett</v>
      </c>
      <c r="F93" s="1">
        <f>VLOOKUP(E93,'Runners RBH2'!A$3:AW$114,29,FALSE)</f>
        <v>0</v>
      </c>
      <c r="G93" s="1">
        <f>VLOOKUP(E93,'Runners RBH2'!A$3:AQ$114,23,FALSE)</f>
        <v>0</v>
      </c>
      <c r="H93" s="35"/>
    </row>
    <row r="94" spans="1:8" x14ac:dyDescent="0.25">
      <c r="A94" s="1">
        <f t="shared" si="2"/>
        <v>91</v>
      </c>
      <c r="B94" s="8">
        <f>IF('Runners RBH2'!A95&lt;&gt;"",SMALL('Runners RBH2'!BA$3:BA$114,A94),"")</f>
        <v>1.9620056025555555E-2</v>
      </c>
      <c r="C94" s="8">
        <f t="shared" si="3"/>
        <v>0.79045338935888898</v>
      </c>
      <c r="E94" s="1" t="str">
        <f>VLOOKUP(B94,'Runners RBH2'!$BA$3:$BB$113,2,FALSE)</f>
        <v>Joanna Goorney</v>
      </c>
      <c r="F94" s="1">
        <f>VLOOKUP(E94,'Runners RBH2'!A$3:AW$114,29,FALSE)</f>
        <v>0</v>
      </c>
      <c r="G94" s="1">
        <f>VLOOKUP(E94,'Runners RBH2'!A$3:AQ$114,23,FALSE)</f>
        <v>0</v>
      </c>
      <c r="H94" s="35"/>
    </row>
    <row r="95" spans="1:8" x14ac:dyDescent="0.25">
      <c r="A95" s="1">
        <f t="shared" si="2"/>
        <v>92</v>
      </c>
      <c r="B95" s="8">
        <f>IF('Runners RBH2'!A96&lt;&gt;"",SMALL('Runners RBH2'!BA$3:BA$114,A95),"")</f>
        <v>1.9793667376666664E-2</v>
      </c>
      <c r="C95" s="8">
        <f t="shared" si="3"/>
        <v>0.79062700071000003</v>
      </c>
      <c r="E95" s="1" t="str">
        <f>VLOOKUP(B95,'Runners RBH2'!$BA$3:$BB$113,2,FALSE)</f>
        <v>Michael Hall</v>
      </c>
      <c r="F95" s="1">
        <f>VLOOKUP(E95,'Runners RBH2'!A$3:AW$114,29,FALSE)</f>
        <v>0</v>
      </c>
      <c r="G95" s="1">
        <f>VLOOKUP(E95,'Runners RBH2'!A$3:AQ$114,23,FALSE)</f>
        <v>0</v>
      </c>
      <c r="H95" s="35"/>
    </row>
    <row r="96" spans="1:8" x14ac:dyDescent="0.25">
      <c r="A96" s="1">
        <f t="shared" si="2"/>
        <v>93</v>
      </c>
      <c r="B96" s="8">
        <f>IF('Runners RBH2'!A97&lt;&gt;"",SMALL('Runners RBH2'!BA$3:BA$114,A96),"")</f>
        <v>1.9967277867777775E-2</v>
      </c>
      <c r="C96" s="8">
        <f t="shared" si="3"/>
        <v>0.79080061120111111</v>
      </c>
      <c r="E96" s="1" t="str">
        <f>VLOOKUP(B96,'Runners RBH2'!$BA$3:$BB$113,2,FALSE)</f>
        <v>Catherine Carrdus</v>
      </c>
      <c r="F96" s="1">
        <f>VLOOKUP(E96,'Runners RBH2'!A$3:AW$114,29,FALSE)</f>
        <v>0</v>
      </c>
      <c r="G96" s="1">
        <f>VLOOKUP(E96,'Runners RBH2'!A$3:AQ$114,23,FALSE)</f>
        <v>0</v>
      </c>
      <c r="H96" s="35"/>
    </row>
    <row r="97" spans="1:8" x14ac:dyDescent="0.25">
      <c r="A97" s="1">
        <f t="shared" si="2"/>
        <v>94</v>
      </c>
      <c r="B97" s="8">
        <f>IF('Runners RBH2'!A98&lt;&gt;"",SMALL('Runners RBH2'!BA$3:BA$114,A97),"")</f>
        <v>1.9967278127777776E-2</v>
      </c>
      <c r="C97" s="8">
        <f t="shared" si="3"/>
        <v>0.79080061146111114</v>
      </c>
      <c r="E97" s="1" t="str">
        <f>VLOOKUP(B97,'Runners RBH2'!$BA$3:$BB$113,2,FALSE)</f>
        <v>Guest 42:30</v>
      </c>
      <c r="F97" s="1">
        <f>VLOOKUP(E97,'Runners RBH2'!A$3:AW$114,29,FALSE)</f>
        <v>0</v>
      </c>
      <c r="G97" s="1">
        <f>VLOOKUP(E97,'Runners RBH2'!A$3:AQ$114,23,FALSE)</f>
        <v>0</v>
      </c>
      <c r="H97" s="35"/>
    </row>
    <row r="98" spans="1:8" x14ac:dyDescent="0.25">
      <c r="A98" s="1">
        <f t="shared" si="2"/>
        <v>95</v>
      </c>
      <c r="B98" s="8">
        <f>IF('Runners RBH2'!A99&lt;&gt;"",SMALL('Runners RBH2'!BA$3:BA$114,A98),"")</f>
        <v>2.0314500700000002E-2</v>
      </c>
      <c r="C98" s="8">
        <f t="shared" si="3"/>
        <v>0.79114783403333333</v>
      </c>
      <c r="E98" s="1" t="str">
        <f>VLOOKUP(B98,'Runners RBH2'!$BA$3:$BB$113,2,FALSE)</f>
        <v>Melanie Koth</v>
      </c>
      <c r="F98" s="1">
        <f>VLOOKUP(E98,'Runners RBH2'!A$3:AW$114,29,FALSE)</f>
        <v>0</v>
      </c>
      <c r="G98" s="1">
        <f>VLOOKUP(E98,'Runners RBH2'!A$3:AQ$114,23,FALSE)</f>
        <v>0</v>
      </c>
      <c r="H98" s="35"/>
    </row>
    <row r="99" spans="1:8" x14ac:dyDescent="0.25">
      <c r="A99" s="1">
        <f t="shared" si="2"/>
        <v>96</v>
      </c>
      <c r="B99" s="8">
        <f>IF('Runners RBH2'!A100&lt;&gt;"",SMALL('Runners RBH2'!BA$3:BA$114,A99),"")</f>
        <v>2.0488111231111113E-2</v>
      </c>
      <c r="C99" s="8">
        <f t="shared" si="3"/>
        <v>0.79132144456444453</v>
      </c>
      <c r="E99" s="1" t="str">
        <f>VLOOKUP(B99,'Runners RBH2'!$BA$3:$BB$113,2,FALSE)</f>
        <v>Chris Cottam</v>
      </c>
      <c r="F99" s="1">
        <f>VLOOKUP(E99,'Runners RBH2'!A$3:AW$114,29,FALSE)</f>
        <v>0</v>
      </c>
      <c r="G99" s="1">
        <f>VLOOKUP(E99,'Runners RBH2'!A$3:AQ$114,23,FALSE)</f>
        <v>0</v>
      </c>
      <c r="H99" s="35"/>
    </row>
    <row r="100" spans="1:8" x14ac:dyDescent="0.25">
      <c r="A100" s="1">
        <f t="shared" si="2"/>
        <v>97</v>
      </c>
      <c r="B100" s="8">
        <f>IF('Runners RBH2'!A101&lt;&gt;"",SMALL('Runners RBH2'!BA$3:BA$114,A100),"")</f>
        <v>2.0488112101111112E-2</v>
      </c>
      <c r="C100" s="8">
        <f t="shared" si="3"/>
        <v>0.79132144543444449</v>
      </c>
      <c r="E100" s="1" t="str">
        <f>VLOOKUP(B100,'Runners RBH2'!$BA$3:$BB$113,2,FALSE)</f>
        <v>Steve Pepper</v>
      </c>
      <c r="F100" s="1">
        <f>VLOOKUP(E100,'Runners RBH2'!A$3:AW$114,29,FALSE)</f>
        <v>0</v>
      </c>
      <c r="G100" s="1">
        <f>VLOOKUP(E100,'Runners RBH2'!A$3:AQ$114,23,FALSE)</f>
        <v>0</v>
      </c>
      <c r="H100" s="35"/>
    </row>
    <row r="101" spans="1:8" x14ac:dyDescent="0.25">
      <c r="A101" s="1">
        <f t="shared" si="2"/>
        <v>98</v>
      </c>
      <c r="B101" s="8">
        <f>IF('Runners RBH2'!A102&lt;&gt;"",SMALL('Runners RBH2'!BA$3:BA$114,A101),"")</f>
        <v>2.0835333673333331E-2</v>
      </c>
      <c r="C101" s="8">
        <f t="shared" si="3"/>
        <v>0.79166866700666672</v>
      </c>
      <c r="E101" s="1" t="str">
        <f>VLOOKUP(B101,'Runners RBH2'!$BA$3:$BB$113,2,FALSE)</f>
        <v>Guest 40:00</v>
      </c>
      <c r="F101" s="1">
        <f>VLOOKUP(E101,'Runners RBH2'!A$3:AW$114,29,FALSE)</f>
        <v>0</v>
      </c>
      <c r="G101" s="1">
        <f>VLOOKUP(E101,'Runners RBH2'!A$3:AQ$114,23,FALSE)</f>
        <v>0</v>
      </c>
      <c r="H101" s="35"/>
    </row>
    <row r="102" spans="1:8" x14ac:dyDescent="0.25">
      <c r="A102" s="1">
        <f t="shared" si="2"/>
        <v>99</v>
      </c>
      <c r="B102" s="8">
        <f>IF('Runners RBH2'!A103&lt;&gt;"",SMALL('Runners RBH2'!BA$3:BA$114,A102),"")</f>
        <v>2.1008944684444447E-2</v>
      </c>
      <c r="C102" s="8">
        <f t="shared" si="3"/>
        <v>0.79184227801777785</v>
      </c>
      <c r="E102" s="1" t="str">
        <f>VLOOKUP(B102,'Runners RBH2'!$BA$3:$BB$113,2,FALSE)</f>
        <v>Dominic Kirby</v>
      </c>
      <c r="F102" s="1">
        <f>VLOOKUP(E102,'Runners RBH2'!A$3:AW$114,29,FALSE)</f>
        <v>0</v>
      </c>
      <c r="G102" s="1">
        <f>VLOOKUP(E102,'Runners RBH2'!A$3:AQ$114,23,FALSE)</f>
        <v>0</v>
      </c>
      <c r="H102" s="35"/>
    </row>
    <row r="103" spans="1:8" x14ac:dyDescent="0.25">
      <c r="A103" s="1">
        <f t="shared" si="2"/>
        <v>100</v>
      </c>
      <c r="B103" s="8">
        <f>IF('Runners RBH2'!A104&lt;&gt;"",SMALL('Runners RBH2'!BA$3:BA$114,A103),"")</f>
        <v>2.1182555835555558E-2</v>
      </c>
      <c r="C103" s="8">
        <f t="shared" si="3"/>
        <v>0.79201588916888888</v>
      </c>
      <c r="E103" s="1" t="str">
        <f>VLOOKUP(B103,'Runners RBH2'!$BA$3:$BB$113,2,FALSE)</f>
        <v>Gillian Draper</v>
      </c>
      <c r="F103" s="1">
        <f>VLOOKUP(E103,'Runners RBH2'!A$3:AW$114,29,FALSE)</f>
        <v>0</v>
      </c>
      <c r="G103" s="1">
        <f>VLOOKUP(E103,'Runners RBH2'!A$3:AQ$114,23,FALSE)</f>
        <v>0</v>
      </c>
      <c r="H103" s="35"/>
    </row>
    <row r="104" spans="1:8" x14ac:dyDescent="0.25">
      <c r="A104" s="1">
        <f t="shared" si="2"/>
        <v>101</v>
      </c>
      <c r="B104" s="8">
        <f>IF('Runners RBH2'!A105&lt;&gt;"",SMALL('Runners RBH2'!BA$3:BA$114,A104),"")</f>
        <v>2.1182556005555558E-2</v>
      </c>
      <c r="C104" s="8">
        <f t="shared" si="3"/>
        <v>0.79201588933888889</v>
      </c>
      <c r="E104" s="1" t="str">
        <f>VLOOKUP(B104,'Runners RBH2'!$BA$3:$BB$113,2,FALSE)</f>
        <v>Jayden Richardson</v>
      </c>
      <c r="F104" s="1">
        <f>VLOOKUP(E104,'Runners RBH2'!A$3:AW$114,29,FALSE)</f>
        <v>0</v>
      </c>
      <c r="G104" s="1">
        <f>VLOOKUP(E104,'Runners RBH2'!A$3:AQ$114,23,FALSE)</f>
        <v>0</v>
      </c>
    </row>
    <row r="105" spans="1:8" x14ac:dyDescent="0.25">
      <c r="A105" s="1">
        <f t="shared" si="2"/>
        <v>102</v>
      </c>
      <c r="B105" s="8">
        <f>IF('Runners RBH2'!A106&lt;&gt;"",SMALL('Runners RBH2'!BA$3:BA$114,A105),"")</f>
        <v>2.1529778207777777E-2</v>
      </c>
      <c r="C105" s="8">
        <f t="shared" si="3"/>
        <v>0.79236311154111116</v>
      </c>
      <c r="E105" s="1" t="str">
        <f>VLOOKUP(B105,'Runners RBH2'!$BA$3:$BB$113,2,FALSE)</f>
        <v>Jake Rodwell</v>
      </c>
      <c r="F105" s="1">
        <f>VLOOKUP(E105,'Runners RBH2'!A$3:AW$114,29,FALSE)</f>
        <v>0</v>
      </c>
      <c r="G105" s="1">
        <f>VLOOKUP(E105,'Runners RBH2'!A$3:AQ$114,23,FALSE)</f>
        <v>0</v>
      </c>
    </row>
    <row r="106" spans="1:8" x14ac:dyDescent="0.25">
      <c r="A106" s="1">
        <f t="shared" si="2"/>
        <v>103</v>
      </c>
      <c r="B106" s="8">
        <f>IF('Runners RBH2'!A107&lt;&gt;"",SMALL('Runners RBH2'!BA$3:BA$114,A106),"")</f>
        <v>2.1529778287777777E-2</v>
      </c>
      <c r="C106" s="8">
        <f t="shared" si="3"/>
        <v>0.79236311162111117</v>
      </c>
      <c r="E106" s="1" t="str">
        <f>VLOOKUP(B106,'Runners RBH2'!$BA$3:$BB$113,2,FALSE)</f>
        <v>Jonathan Tuck</v>
      </c>
      <c r="F106" s="1">
        <f>VLOOKUP(E106,'Runners RBH2'!A$3:AW$114,29,FALSE)</f>
        <v>0</v>
      </c>
      <c r="G106" s="1">
        <f>VLOOKUP(E106,'Runners RBH2'!A$3:AQ$114,23,FALSE)</f>
        <v>0</v>
      </c>
    </row>
    <row r="107" spans="1:8" x14ac:dyDescent="0.25">
      <c r="A107" s="1">
        <f t="shared" si="2"/>
        <v>104</v>
      </c>
      <c r="B107" s="8">
        <f>IF('Runners RBH2'!A108&lt;&gt;"",SMALL('Runners RBH2'!BA$3:BA$114,A107),"")</f>
        <v>2.187700033E-2</v>
      </c>
      <c r="C107" s="8">
        <f t="shared" si="3"/>
        <v>0.79271033366333332</v>
      </c>
      <c r="E107" s="1" t="str">
        <f>VLOOKUP(B107,'Runners RBH2'!$BA$3:$BB$113,2,FALSE)</f>
        <v>Guest 37:30</v>
      </c>
      <c r="F107" s="1">
        <f>VLOOKUP(E107,'Runners RBH2'!A$3:AW$114,29,FALSE)</f>
        <v>0</v>
      </c>
      <c r="G107" s="1">
        <f>VLOOKUP(E107,'Runners RBH2'!A$3:AQ$114,23,FALSE)</f>
        <v>0</v>
      </c>
    </row>
    <row r="108" spans="1:8" x14ac:dyDescent="0.25">
      <c r="A108" s="1">
        <f t="shared" si="2"/>
        <v>105</v>
      </c>
      <c r="B108" s="8">
        <f>IF('Runners RBH2'!A109&lt;&gt;"",SMALL('Runners RBH2'!BA$3:BA$114,A108),"")</f>
        <v>2.1877000439999999E-2</v>
      </c>
      <c r="C108" s="8">
        <f t="shared" si="3"/>
        <v>0.79271033377333333</v>
      </c>
      <c r="E108" s="1" t="str">
        <f>VLOOKUP(B108,'Runners RBH2'!$BA$3:$BB$113,2,FALSE)</f>
        <v>James Whittle</v>
      </c>
      <c r="F108" s="1">
        <f>VLOOKUP(E108,'Runners RBH2'!A$3:AW$114,29,FALSE)</f>
        <v>0</v>
      </c>
      <c r="G108" s="1">
        <f>VLOOKUP(E108,'Runners RBH2'!A$3:AQ$114,23,FALSE)</f>
        <v>0</v>
      </c>
    </row>
    <row r="109" spans="1:8" x14ac:dyDescent="0.25">
      <c r="A109" s="1">
        <f t="shared" si="2"/>
        <v>106</v>
      </c>
      <c r="B109" s="8">
        <f>IF('Runners RBH2'!A110&lt;&gt;"",SMALL('Runners RBH2'!BA$3:BA$114,A109),"")</f>
        <v>2.2050611591111113E-2</v>
      </c>
      <c r="C109" s="8">
        <f t="shared" si="3"/>
        <v>0.79288394492444447</v>
      </c>
      <c r="E109" s="1" t="str">
        <f>VLOOKUP(B109,'Runners RBH2'!$BA$3:$BB$113,2,FALSE)</f>
        <v>Joe Greenwood</v>
      </c>
      <c r="F109" s="1">
        <f>VLOOKUP(E109,'Runners RBH2'!A$3:AW$114,29,FALSE)</f>
        <v>0</v>
      </c>
      <c r="G109" s="1">
        <f>VLOOKUP(E109,'Runners RBH2'!A$3:AQ$114,23,FALSE)</f>
        <v>0</v>
      </c>
    </row>
    <row r="110" spans="1:8" x14ac:dyDescent="0.25">
      <c r="A110" s="1">
        <f t="shared" si="2"/>
        <v>107</v>
      </c>
      <c r="B110" s="8">
        <f>IF('Runners RBH2'!A111&lt;&gt;"",SMALL('Runners RBH2'!BA$3:BA$114,A110),"")</f>
        <v>2.2397833353333334E-2</v>
      </c>
      <c r="C110" s="8">
        <f t="shared" si="3"/>
        <v>0.79323116668666671</v>
      </c>
      <c r="E110" s="1" t="str">
        <f>VLOOKUP(B110,'Runners RBH2'!$BA$3:$BB$113,2,FALSE)</f>
        <v>Andrew Draper</v>
      </c>
      <c r="F110" s="1">
        <f>VLOOKUP(E110,'Runners RBH2'!A$3:AW$114,29,FALSE)</f>
        <v>0</v>
      </c>
      <c r="G110" s="1">
        <f>VLOOKUP(E110,'Runners RBH2'!A$3:AQ$114,23,FALSE)</f>
        <v>0</v>
      </c>
    </row>
    <row r="111" spans="1:8" x14ac:dyDescent="0.25">
      <c r="A111" s="1">
        <f t="shared" si="2"/>
        <v>108</v>
      </c>
      <c r="B111" s="8">
        <f>IF('Runners RBH2'!A112&lt;&gt;"",SMALL('Runners RBH2'!BA$3:BA$114,A111),"")</f>
        <v>2.2745055565555554E-2</v>
      </c>
      <c r="C111" s="8">
        <f t="shared" si="3"/>
        <v>0.79357838889888888</v>
      </c>
      <c r="E111" s="1" t="str">
        <f>VLOOKUP(B111,'Runners RBH2'!$BA$3:$BB$113,2,FALSE)</f>
        <v>Alistair Leivers</v>
      </c>
      <c r="F111" s="1">
        <f>VLOOKUP(E111,'Runners RBH2'!A$3:AW$114,29,FALSE)</f>
        <v>0</v>
      </c>
      <c r="G111" s="1">
        <f>VLOOKUP(E111,'Runners RBH2'!A$3:AQ$114,23,FALSE)</f>
        <v>0</v>
      </c>
    </row>
    <row r="112" spans="1:8" x14ac:dyDescent="0.25">
      <c r="A112" s="1">
        <f t="shared" si="2"/>
        <v>109</v>
      </c>
      <c r="B112" s="8">
        <f>IF('Runners RBH2'!A113&lt;&gt;"",SMALL('Runners RBH2'!BA$3:BA$114,A112),"")</f>
        <v>2.2918666986666666E-2</v>
      </c>
      <c r="C112" s="8">
        <f t="shared" si="3"/>
        <v>0.79375200032000004</v>
      </c>
      <c r="E112" s="1" t="str">
        <f>VLOOKUP(B112,'Runners RBH2'!$BA$3:$BB$113,2,FALSE)</f>
        <v>Guest 35:00</v>
      </c>
      <c r="F112" s="1">
        <f>VLOOKUP(E112,'Runners RBH2'!A$3:AW$114,29,FALSE)</f>
        <v>0</v>
      </c>
      <c r="G112" s="1">
        <f>VLOOKUP(E112,'Runners RBH2'!A$3:AQ$114,23,FALSE)</f>
        <v>0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  <pageSetUpPr fitToPage="1"/>
  </sheetPr>
  <dimension ref="A2:Y62"/>
  <sheetViews>
    <sheetView zoomScale="55" zoomScaleNormal="55" workbookViewId="0">
      <selection activeCell="T52" sqref="T52"/>
    </sheetView>
  </sheetViews>
  <sheetFormatPr defaultColWidth="8.88671875" defaultRowHeight="12" x14ac:dyDescent="0.25"/>
  <cols>
    <col min="1" max="1" width="4.33203125" style="1" customWidth="1"/>
    <col min="2" max="2" width="2.5546875" style="1" customWidth="1"/>
    <col min="3" max="3" width="7.88671875" style="104" customWidth="1"/>
    <col min="4" max="4" width="12.109375" style="104" customWidth="1"/>
    <col min="5" max="5" width="14.33203125" style="78" customWidth="1"/>
    <col min="6" max="6" width="20.5546875" style="78" customWidth="1"/>
    <col min="7" max="7" width="33.33203125" style="46" customWidth="1"/>
    <col min="8" max="8" width="13.5546875" style="46" bestFit="1" customWidth="1"/>
    <col min="9" max="9" width="35.6640625" style="46" customWidth="1"/>
    <col min="10" max="10" width="5.6640625" style="46" customWidth="1"/>
    <col min="11" max="11" width="9.109375" style="147" customWidth="1"/>
    <col min="12" max="12" width="11.88671875" style="147" customWidth="1"/>
    <col min="13" max="13" width="15.6640625" style="80" customWidth="1"/>
    <col min="14" max="14" width="18.33203125" style="80" customWidth="1"/>
    <col min="15" max="15" width="31.88671875" style="46" customWidth="1"/>
    <col min="16" max="16" width="13.5546875" style="46" bestFit="1" customWidth="1"/>
    <col min="17" max="17" width="36.33203125" style="46" customWidth="1"/>
    <col min="18" max="18" width="8.88671875" style="1"/>
    <col min="19" max="19" width="8.88671875" style="8"/>
    <col min="20" max="20" width="28.6640625" style="8" bestFit="1" customWidth="1"/>
    <col min="21" max="16384" width="8.88671875" style="1"/>
  </cols>
  <sheetData>
    <row r="2" spans="1:25" ht="84" customHeight="1" x14ac:dyDescent="0.4">
      <c r="C2" s="156" t="s">
        <v>266</v>
      </c>
      <c r="D2" s="157" t="s">
        <v>267</v>
      </c>
      <c r="E2" s="172" t="s">
        <v>167</v>
      </c>
      <c r="F2" s="173" t="s">
        <v>265</v>
      </c>
      <c r="G2" s="174" t="s">
        <v>218</v>
      </c>
      <c r="H2" s="180" t="s">
        <v>268</v>
      </c>
      <c r="I2" s="175" t="s">
        <v>169</v>
      </c>
      <c r="J2" s="148"/>
      <c r="K2" s="156" t="s">
        <v>266</v>
      </c>
      <c r="L2" s="157" t="s">
        <v>267</v>
      </c>
      <c r="M2" s="158" t="s">
        <v>167</v>
      </c>
      <c r="N2" s="159" t="s">
        <v>265</v>
      </c>
      <c r="O2" s="160" t="s">
        <v>218</v>
      </c>
      <c r="P2" s="180" t="s">
        <v>268</v>
      </c>
      <c r="Q2" s="161" t="s">
        <v>169</v>
      </c>
      <c r="T2" s="83" t="s">
        <v>219</v>
      </c>
      <c r="V2" s="49"/>
      <c r="W2" s="50"/>
      <c r="X2" s="50"/>
      <c r="Y2" s="48"/>
    </row>
    <row r="3" spans="1:25" ht="37.5" customHeight="1" x14ac:dyDescent="0.3">
      <c r="C3" s="191">
        <f>'Summer Start TimesRBH'!$F4</f>
        <v>0</v>
      </c>
      <c r="D3" s="187">
        <f>'Summer Start TimesRBH'!$F4-'Summer Start TimesRBH'!$G4</f>
        <v>0</v>
      </c>
      <c r="E3" s="151">
        <f>'Summer Start TimesRBH'!B4</f>
        <v>6.7728338333333336E-3</v>
      </c>
      <c r="F3" s="152">
        <f>'Summer Start TimesRBH'!C4</f>
        <v>0.77760616716666675</v>
      </c>
      <c r="G3" s="150" t="str">
        <f>'Summer Start TimesRBH'!E4</f>
        <v>John Wild</v>
      </c>
      <c r="H3" s="181"/>
      <c r="I3" s="150"/>
      <c r="J3" s="150"/>
      <c r="K3" s="191">
        <f>'Summer Start TimesRBH'!$F59</f>
        <v>0</v>
      </c>
      <c r="L3" s="187">
        <f>'Summer Start TimesRBH'!$F59-'Summer Start TimesRBH'!$G59</f>
        <v>0</v>
      </c>
      <c r="M3" s="151">
        <f>'Summer Start TimesRBH'!B59</f>
        <v>1.6842277817777775E-2</v>
      </c>
      <c r="N3" s="152">
        <f>'Summer Start TimesRBH'!C59</f>
        <v>0.78767561115111118</v>
      </c>
      <c r="O3" s="150" t="str">
        <f>'Summer Start TimesRBH'!E59</f>
        <v>Barbara Holmes</v>
      </c>
      <c r="P3" s="181"/>
      <c r="Q3" s="153"/>
      <c r="T3" s="84" t="s">
        <v>177</v>
      </c>
    </row>
    <row r="4" spans="1:25" ht="37.5" customHeight="1" x14ac:dyDescent="0.3">
      <c r="C4" s="192">
        <f>'Summer Start TimesRBH'!$F5</f>
        <v>0</v>
      </c>
      <c r="D4" s="188">
        <f>'Summer Start TimesRBH'!$F5-'Summer Start TimesRBH'!$G5</f>
        <v>0</v>
      </c>
      <c r="E4" s="162">
        <f>'Summer Start TimesRBH'!B5</f>
        <v>7.8145010100000006E-3</v>
      </c>
      <c r="F4" s="163">
        <f>'Summer Start TimesRBH'!C5</f>
        <v>0.7786478343433334</v>
      </c>
      <c r="G4" s="164" t="str">
        <f>'Summer Start TimesRBH'!E5</f>
        <v>Susan Henry</v>
      </c>
      <c r="H4" s="182"/>
      <c r="I4" s="164"/>
      <c r="J4" s="150"/>
      <c r="K4" s="192">
        <f>'Summer Start TimesRBH'!$F60</f>
        <v>0</v>
      </c>
      <c r="L4" s="188">
        <f>'Summer Start TimesRBH'!$F60-'Summer Start TimesRBH'!$G60</f>
        <v>0</v>
      </c>
      <c r="M4" s="162">
        <f>'Summer Start TimesRBH'!B60</f>
        <v>1.6842278027777775E-2</v>
      </c>
      <c r="N4" s="163">
        <f>'Summer Start TimesRBH'!C60</f>
        <v>0.78767561136111119</v>
      </c>
      <c r="O4" s="164" t="str">
        <f>'Summer Start TimesRBH'!E60</f>
        <v>Elizabeth Canavan</v>
      </c>
      <c r="P4" s="182"/>
      <c r="Q4" s="165"/>
      <c r="T4" s="84" t="s">
        <v>180</v>
      </c>
    </row>
    <row r="5" spans="1:25" ht="37.5" customHeight="1" x14ac:dyDescent="0.3">
      <c r="C5" s="191">
        <f>'Summer Start TimesRBH'!$F6</f>
        <v>0</v>
      </c>
      <c r="D5" s="187">
        <f>'Summer Start TimesRBH'!$F6-'Summer Start TimesRBH'!$G6</f>
        <v>0</v>
      </c>
      <c r="E5" s="151">
        <f>'Summer Start TimesRBH'!B6</f>
        <v>8.3353342733333332E-3</v>
      </c>
      <c r="F5" s="152">
        <f>'Summer Start TimesRBH'!C6</f>
        <v>0.7791686676066667</v>
      </c>
      <c r="G5" s="150" t="str">
        <f>'Summer Start TimesRBH'!E6</f>
        <v>Scott Gall</v>
      </c>
      <c r="H5" s="181"/>
      <c r="I5" s="150"/>
      <c r="J5" s="150"/>
      <c r="K5" s="191">
        <f>'Summer Start TimesRBH'!$F61</f>
        <v>0</v>
      </c>
      <c r="L5" s="187">
        <f>'Summer Start TimesRBH'!$F61-'Summer Start TimesRBH'!$G61</f>
        <v>0</v>
      </c>
      <c r="M5" s="151">
        <f>'Summer Start TimesRBH'!B61</f>
        <v>1.6842278047777777E-2</v>
      </c>
      <c r="N5" s="152">
        <f>'Summer Start TimesRBH'!C61</f>
        <v>0.7876756113811112</v>
      </c>
      <c r="O5" s="150" t="str">
        <f>'Summer Start TimesRBH'!E61</f>
        <v>Gillian Anderson</v>
      </c>
      <c r="P5" s="181"/>
      <c r="Q5" s="153"/>
      <c r="T5" s="84" t="s">
        <v>181</v>
      </c>
    </row>
    <row r="6" spans="1:25" ht="37.5" customHeight="1" x14ac:dyDescent="0.3">
      <c r="C6" s="192">
        <f>'Summer Start TimesRBH'!$F7</f>
        <v>0</v>
      </c>
      <c r="D6" s="188">
        <f>'Summer Start TimesRBH'!$F7-'Summer Start TimesRBH'!$G7</f>
        <v>0</v>
      </c>
      <c r="E6" s="162">
        <f>'Summer Start TimesRBH'!B7</f>
        <v>9.0297788277777773E-3</v>
      </c>
      <c r="F6" s="163">
        <f>'Summer Start TimesRBH'!C7</f>
        <v>0.77986311216111115</v>
      </c>
      <c r="G6" s="164" t="str">
        <f>'Summer Start TimesRBH'!E7</f>
        <v>Trevor Roberts</v>
      </c>
      <c r="H6" s="182"/>
      <c r="I6" s="164"/>
      <c r="J6" s="150"/>
      <c r="K6" s="192">
        <f>'Summer Start TimesRBH'!$F62</f>
        <v>0</v>
      </c>
      <c r="L6" s="188">
        <f>'Summer Start TimesRBH'!$F62-'Summer Start TimesRBH'!$G62</f>
        <v>0</v>
      </c>
      <c r="M6" s="162">
        <f>'Summer Start TimesRBH'!B62</f>
        <v>1.6842278067777779E-2</v>
      </c>
      <c r="N6" s="163">
        <f>'Summer Start TimesRBH'!C62</f>
        <v>0.7876756114011112</v>
      </c>
      <c r="O6" s="164" t="str">
        <f>'Summer Start TimesRBH'!E62</f>
        <v>Graham Cunliffe</v>
      </c>
      <c r="P6" s="182"/>
      <c r="Q6" s="165"/>
      <c r="T6" s="84" t="s">
        <v>183</v>
      </c>
    </row>
    <row r="7" spans="1:25" ht="37.5" customHeight="1" x14ac:dyDescent="0.3">
      <c r="C7" s="191">
        <f>'Summer Start TimesRBH'!$F8</f>
        <v>0</v>
      </c>
      <c r="D7" s="187">
        <f>'Summer Start TimesRBH'!$F8-'Summer Start TimesRBH'!$G8</f>
        <v>0</v>
      </c>
      <c r="E7" s="151">
        <f>'Summer Start TimesRBH'!B8</f>
        <v>9.3749999999999997E-3</v>
      </c>
      <c r="F7" s="152">
        <f>'Summer Start TimesRBH'!C8</f>
        <v>0.78020833333333339</v>
      </c>
      <c r="G7" s="150" t="str">
        <f>'Summer Start TimesRBH'!E8</f>
        <v>Linda Herriott</v>
      </c>
      <c r="H7" s="181"/>
      <c r="I7" s="150"/>
      <c r="J7" s="150"/>
      <c r="K7" s="191">
        <f>'Summer Start TimesRBH'!$F63</f>
        <v>0</v>
      </c>
      <c r="L7" s="187">
        <f>'Summer Start TimesRBH'!$F63-'Summer Start TimesRBH'!$G63</f>
        <v>0</v>
      </c>
      <c r="M7" s="151">
        <f>'Summer Start TimesRBH'!B63</f>
        <v>1.6842278187777778E-2</v>
      </c>
      <c r="N7" s="152">
        <f>'Summer Start TimesRBH'!C63</f>
        <v>0.7876756115211111</v>
      </c>
      <c r="O7" s="150" t="str">
        <f>'Summer Start TimesRBH'!E63</f>
        <v>Helen Rennie</v>
      </c>
      <c r="P7" s="181"/>
      <c r="Q7" s="153"/>
      <c r="T7" s="84" t="s">
        <v>187</v>
      </c>
    </row>
    <row r="8" spans="1:25" ht="37.5" customHeight="1" x14ac:dyDescent="0.3">
      <c r="C8" s="192">
        <f>'Summer Start TimesRBH'!$F9</f>
        <v>0</v>
      </c>
      <c r="D8" s="188">
        <f>'Summer Start TimesRBH'!$F9-'Summer Start TimesRBH'!$G9</f>
        <v>0</v>
      </c>
      <c r="E8" s="162">
        <f>'Summer Start TimesRBH'!B9</f>
        <v>9.5506117311111114E-3</v>
      </c>
      <c r="F8" s="163">
        <f>'Summer Start TimesRBH'!C9</f>
        <v>0.78038394506444453</v>
      </c>
      <c r="G8" s="164" t="str">
        <f>'Summer Start TimesRBH'!E9</f>
        <v>Linda Chadderton</v>
      </c>
      <c r="H8" s="182"/>
      <c r="I8" s="164"/>
      <c r="J8" s="150"/>
      <c r="K8" s="192">
        <f>'Summer Start TimesRBH'!$F64</f>
        <v>0</v>
      </c>
      <c r="L8" s="188">
        <f>'Summer Start TimesRBH'!$F64-'Summer Start TimesRBH'!$G64</f>
        <v>0</v>
      </c>
      <c r="M8" s="162">
        <f>'Summer Start TimesRBH'!B64</f>
        <v>1.7015888918888888E-2</v>
      </c>
      <c r="N8" s="163">
        <f>'Summer Start TimesRBH'!C64</f>
        <v>0.7878492222522222</v>
      </c>
      <c r="O8" s="164" t="str">
        <f>'Summer Start TimesRBH'!E64</f>
        <v>Anthony Joy</v>
      </c>
      <c r="P8" s="182"/>
      <c r="Q8" s="165"/>
      <c r="T8" s="84"/>
    </row>
    <row r="9" spans="1:25" ht="37.5" customHeight="1" x14ac:dyDescent="0.3">
      <c r="C9" s="191">
        <f>'Summer Start TimesRBH'!$F10</f>
        <v>0</v>
      </c>
      <c r="D9" s="187">
        <f>'Summer Start TimesRBH'!$F10-'Summer Start TimesRBH'!$G10</f>
        <v>0</v>
      </c>
      <c r="E9" s="151">
        <f>'Summer Start TimesRBH'!B10</f>
        <v>1.0245055555555556E-2</v>
      </c>
      <c r="F9" s="152">
        <f>'Summer Start TimesRBH'!C10</f>
        <v>0.78107838888888892</v>
      </c>
      <c r="G9" s="150" t="str">
        <f>'Summer Start TimesRBH'!E10</f>
        <v>Alexandra Young</v>
      </c>
      <c r="H9" s="181"/>
      <c r="I9" s="150"/>
      <c r="J9" s="150"/>
      <c r="K9" s="191">
        <f>'Summer Start TimesRBH'!$F65</f>
        <v>0</v>
      </c>
      <c r="L9" s="187">
        <f>'Summer Start TimesRBH'!$F65-'Summer Start TimesRBH'!$G65</f>
        <v>0</v>
      </c>
      <c r="M9" s="151">
        <f>'Summer Start TimesRBH'!B65</f>
        <v>1.7015889198888887E-2</v>
      </c>
      <c r="N9" s="152">
        <f>'Summer Start TimesRBH'!C65</f>
        <v>0.78784922253222223</v>
      </c>
      <c r="O9" s="150" t="str">
        <f>'Summer Start TimesRBH'!E65</f>
        <v>Greg Oulton</v>
      </c>
      <c r="P9" s="181"/>
      <c r="Q9" s="153"/>
      <c r="T9" s="84" t="s">
        <v>205</v>
      </c>
    </row>
    <row r="10" spans="1:25" ht="37.5" customHeight="1" x14ac:dyDescent="0.3">
      <c r="C10" s="192">
        <f>'Summer Start TimesRBH'!$F11</f>
        <v>0</v>
      </c>
      <c r="D10" s="188">
        <f>'Summer Start TimesRBH'!$F11-'Summer Start TimesRBH'!$G11</f>
        <v>0</v>
      </c>
      <c r="E10" s="162">
        <f>'Summer Start TimesRBH'!B11</f>
        <v>1.0245055615555556E-2</v>
      </c>
      <c r="F10" s="163">
        <f>'Summer Start TimesRBH'!C11</f>
        <v>0.78107838894888892</v>
      </c>
      <c r="G10" s="164" t="str">
        <f>'Summer Start TimesRBH'!E11</f>
        <v>Bill Lock</v>
      </c>
      <c r="H10" s="182"/>
      <c r="I10" s="164"/>
      <c r="J10" s="150"/>
      <c r="K10" s="192">
        <f>'Summer Start TimesRBH'!$F66</f>
        <v>0</v>
      </c>
      <c r="L10" s="188">
        <f>'Summer Start TimesRBH'!$F66-'Summer Start TimesRBH'!$G66</f>
        <v>0</v>
      </c>
      <c r="M10" s="162">
        <f>'Summer Start TimesRBH'!B66</f>
        <v>1.7015889258888889E-2</v>
      </c>
      <c r="N10" s="163">
        <f>'Summer Start TimesRBH'!C66</f>
        <v>0.78784922259222223</v>
      </c>
      <c r="O10" s="164" t="str">
        <f>'Summer Start TimesRBH'!E66</f>
        <v>Guest 47:30</v>
      </c>
      <c r="P10" s="182"/>
      <c r="Q10" s="165"/>
      <c r="T10" s="84"/>
    </row>
    <row r="11" spans="1:25" ht="37.5" customHeight="1" x14ac:dyDescent="0.3">
      <c r="C11" s="191">
        <f>'Summer Start TimesRBH'!$F12</f>
        <v>0</v>
      </c>
      <c r="D11" s="187">
        <f>'Summer Start TimesRBH'!$F12-'Summer Start TimesRBH'!$G12</f>
        <v>0</v>
      </c>
      <c r="E11" s="151">
        <f>'Summer Start TimesRBH'!B12</f>
        <v>1.0245055635555556E-2</v>
      </c>
      <c r="F11" s="152">
        <f>'Summer Start TimesRBH'!C12</f>
        <v>0.78107838896888893</v>
      </c>
      <c r="G11" s="150" t="str">
        <f>'Summer Start TimesRBH'!E12</f>
        <v>Bryan Grundy</v>
      </c>
      <c r="H11" s="181"/>
      <c r="I11" s="150"/>
      <c r="J11" s="150"/>
      <c r="K11" s="191">
        <f>'Summer Start TimesRBH'!$F67</f>
        <v>0</v>
      </c>
      <c r="L11" s="187">
        <f>'Summer Start TimesRBH'!$F67-'Summer Start TimesRBH'!$G67</f>
        <v>0</v>
      </c>
      <c r="M11" s="151">
        <f>'Summer Start TimesRBH'!B67</f>
        <v>1.7015889918888888E-2</v>
      </c>
      <c r="N11" s="152">
        <f>'Summer Start TimesRBH'!C67</f>
        <v>0.78784922325222229</v>
      </c>
      <c r="O11" s="150" t="str">
        <f>'Summer Start TimesRBH'!E67</f>
        <v>Terry Hellings</v>
      </c>
      <c r="P11" s="181"/>
      <c r="Q11" s="153"/>
      <c r="T11" s="84" t="s">
        <v>210</v>
      </c>
    </row>
    <row r="12" spans="1:25" ht="37.5" customHeight="1" x14ac:dyDescent="0.25">
      <c r="A12" s="101"/>
      <c r="B12" s="82"/>
      <c r="C12" s="192">
        <f>'Summer Start TimesRBH'!$F13</f>
        <v>0</v>
      </c>
      <c r="D12" s="188">
        <f>'Summer Start TimesRBH'!$F13-'Summer Start TimesRBH'!$G13</f>
        <v>0</v>
      </c>
      <c r="E12" s="162">
        <f>'Summer Start TimesRBH'!B13</f>
        <v>1.0245055715555555E-2</v>
      </c>
      <c r="F12" s="163">
        <f>'Summer Start TimesRBH'!C13</f>
        <v>0.78107838904888893</v>
      </c>
      <c r="G12" s="164" t="str">
        <f>'Summer Start TimesRBH'!E13</f>
        <v>Cliff Whiston</v>
      </c>
      <c r="H12" s="182"/>
      <c r="I12" s="164"/>
      <c r="J12" s="150"/>
      <c r="K12" s="192">
        <f>'Summer Start TimesRBH'!$F68</f>
        <v>0</v>
      </c>
      <c r="L12" s="188">
        <f>'Summer Start TimesRBH'!$F68-'Summer Start TimesRBH'!$G68</f>
        <v>0</v>
      </c>
      <c r="M12" s="162">
        <f>'Summer Start TimesRBH'!B68</f>
        <v>1.7015889958888888E-2</v>
      </c>
      <c r="N12" s="163">
        <f>'Summer Start TimesRBH'!C68</f>
        <v>0.78784922329222229</v>
      </c>
      <c r="O12" s="164" t="str">
        <f>'Summer Start TimesRBH'!E68</f>
        <v>Xavia Cooper</v>
      </c>
      <c r="P12" s="182"/>
      <c r="Q12" s="165"/>
    </row>
    <row r="13" spans="1:25" ht="37.5" customHeight="1" x14ac:dyDescent="0.25">
      <c r="A13" s="101"/>
      <c r="B13" s="82"/>
      <c r="C13" s="191">
        <f>'Summer Start TimesRBH'!$F14</f>
        <v>0</v>
      </c>
      <c r="D13" s="187">
        <f>'Summer Start TimesRBH'!$F14-'Summer Start TimesRBH'!$G14</f>
        <v>0</v>
      </c>
      <c r="E13" s="151">
        <f>'Summer Start TimesRBH'!B14</f>
        <v>1.0245055775555555E-2</v>
      </c>
      <c r="F13" s="152">
        <f>'Summer Start TimesRBH'!C14</f>
        <v>0.78107838910888894</v>
      </c>
      <c r="G13" s="150" t="str">
        <f>'Summer Start TimesRBH'!E14</f>
        <v>Dawn Lock</v>
      </c>
      <c r="H13" s="181"/>
      <c r="I13" s="150"/>
      <c r="J13" s="150"/>
      <c r="K13" s="191">
        <f>'Summer Start TimesRBH'!$F69</f>
        <v>0</v>
      </c>
      <c r="L13" s="187">
        <f>'Summer Start TimesRBH'!$F69-'Summer Start TimesRBH'!$G69</f>
        <v>0</v>
      </c>
      <c r="M13" s="151">
        <f>'Summer Start TimesRBH'!B69</f>
        <v>1.7189500740000002E-2</v>
      </c>
      <c r="N13" s="152">
        <f>'Summer Start TimesRBH'!C69</f>
        <v>0.7880228340733334</v>
      </c>
      <c r="O13" s="150" t="str">
        <f>'Summer Start TimesRBH'!E69</f>
        <v>Morgan Pritchard</v>
      </c>
      <c r="P13" s="181"/>
      <c r="Q13" s="153"/>
    </row>
    <row r="14" spans="1:25" ht="37.5" customHeight="1" x14ac:dyDescent="0.55000000000000004">
      <c r="A14" s="101"/>
      <c r="B14" s="82"/>
      <c r="C14" s="192">
        <f>'Summer Start TimesRBH'!$F15</f>
        <v>0</v>
      </c>
      <c r="D14" s="188">
        <f>'Summer Start TimesRBH'!$F15-'Summer Start TimesRBH'!$G15</f>
        <v>0</v>
      </c>
      <c r="E14" s="162">
        <f>'Summer Start TimesRBH'!B15</f>
        <v>1.0245056115555555E-2</v>
      </c>
      <c r="F14" s="163">
        <f>'Summer Start TimesRBH'!C15</f>
        <v>0.78107838944888897</v>
      </c>
      <c r="G14" s="164" t="str">
        <f>'Summer Start TimesRBH'!E15</f>
        <v>Katy McIntyre</v>
      </c>
      <c r="H14" s="182"/>
      <c r="I14" s="164"/>
      <c r="J14" s="150"/>
      <c r="K14" s="192">
        <f>'Summer Start TimesRBH'!$F70</f>
        <v>0</v>
      </c>
      <c r="L14" s="188">
        <f>'Summer Start TimesRBH'!$F70-'Summer Start TimesRBH'!$G70</f>
        <v>0</v>
      </c>
      <c r="M14" s="162">
        <f>'Summer Start TimesRBH'!B70</f>
        <v>1.7189500860000002E-2</v>
      </c>
      <c r="N14" s="163">
        <f>'Summer Start TimesRBH'!C70</f>
        <v>0.78802283419333341</v>
      </c>
      <c r="O14" s="164" t="str">
        <f>'Summer Start TimesRBH'!E70</f>
        <v>Richard Storey</v>
      </c>
      <c r="P14" s="182"/>
      <c r="Q14" s="165"/>
      <c r="T14" s="195"/>
    </row>
    <row r="15" spans="1:25" ht="37.5" customHeight="1" x14ac:dyDescent="0.55000000000000004">
      <c r="A15" s="101"/>
      <c r="B15" s="82"/>
      <c r="C15" s="191">
        <f>'Summer Start TimesRBH'!$F16</f>
        <v>0</v>
      </c>
      <c r="D15" s="187">
        <f>'Summer Start TimesRBH'!$F16-'Summer Start TimesRBH'!$G16</f>
        <v>0</v>
      </c>
      <c r="E15" s="151">
        <f>'Summer Start TimesRBH'!B16</f>
        <v>1.0245056395555556E-2</v>
      </c>
      <c r="F15" s="152">
        <f>'Summer Start TimesRBH'!C16</f>
        <v>0.78107838972888888</v>
      </c>
      <c r="G15" s="150" t="str">
        <f>'Summer Start TimesRBH'!E16</f>
        <v>Phil Buller</v>
      </c>
      <c r="H15" s="181"/>
      <c r="I15" s="150"/>
      <c r="J15" s="150"/>
      <c r="K15" s="191">
        <f>'Summer Start TimesRBH'!$F71</f>
        <v>0</v>
      </c>
      <c r="L15" s="187">
        <f>'Summer Start TimesRBH'!$F71-'Summer Start TimesRBH'!$G71</f>
        <v>0</v>
      </c>
      <c r="M15" s="151">
        <f>'Summer Start TimesRBH'!B71</f>
        <v>1.7536722272222222E-2</v>
      </c>
      <c r="N15" s="152">
        <f>'Summer Start TimesRBH'!C71</f>
        <v>0.78837005560555562</v>
      </c>
      <c r="O15" s="150" t="str">
        <f>'Summer Start TimesRBH'!E71</f>
        <v>Barry Broughton</v>
      </c>
      <c r="P15" s="181"/>
      <c r="Q15" s="153"/>
      <c r="T15" s="195"/>
    </row>
    <row r="16" spans="1:25" ht="37.5" customHeight="1" x14ac:dyDescent="0.25">
      <c r="A16" s="101"/>
      <c r="B16" s="82"/>
      <c r="C16" s="192">
        <f>'Summer Start TimesRBH'!$F17</f>
        <v>0</v>
      </c>
      <c r="D16" s="188">
        <f>'Summer Start TimesRBH'!$F17-'Summer Start TimesRBH'!$G17</f>
        <v>0</v>
      </c>
      <c r="E16" s="162">
        <f>'Summer Start TimesRBH'!B17</f>
        <v>1.0592278677777778E-2</v>
      </c>
      <c r="F16" s="163">
        <f>'Summer Start TimesRBH'!C17</f>
        <v>0.78142561201111116</v>
      </c>
      <c r="G16" s="164" t="str">
        <f>'Summer Start TimesRBH'!E17</f>
        <v>Ruth Bye</v>
      </c>
      <c r="H16" s="182"/>
      <c r="I16" s="164"/>
      <c r="J16" s="150"/>
      <c r="K16" s="192">
        <f>'Summer Start TimesRBH'!$F72</f>
        <v>0</v>
      </c>
      <c r="L16" s="188">
        <f>'Summer Start TimesRBH'!$F72-'Summer Start TimesRBH'!$G72</f>
        <v>0</v>
      </c>
      <c r="M16" s="162">
        <f>'Summer Start TimesRBH'!B72</f>
        <v>1.7710333993333334E-2</v>
      </c>
      <c r="N16" s="163">
        <f>'Summer Start TimesRBH'!C72</f>
        <v>0.7885436673266667</v>
      </c>
      <c r="O16" s="164" t="str">
        <f>'Summer Start TimesRBH'!E72</f>
        <v>Mark Hughes</v>
      </c>
      <c r="P16" s="182"/>
      <c r="Q16" s="165"/>
    </row>
    <row r="17" spans="1:20" ht="37.5" customHeight="1" x14ac:dyDescent="0.55000000000000004">
      <c r="A17" s="101"/>
      <c r="B17" s="82"/>
      <c r="C17" s="191">
        <f>'Summer Start TimesRBH'!$F18</f>
        <v>0</v>
      </c>
      <c r="D17" s="187">
        <f>'Summer Start TimesRBH'!$F18-'Summer Start TimesRBH'!$G18</f>
        <v>0</v>
      </c>
      <c r="E17" s="151">
        <f>'Summer Start TimesRBH'!B18</f>
        <v>1.1113111511111112E-2</v>
      </c>
      <c r="F17" s="152">
        <f>'Summer Start TimesRBH'!C18</f>
        <v>0.78194644484444453</v>
      </c>
      <c r="G17" s="150" t="str">
        <f>'Summer Start TimesRBH'!E18</f>
        <v>Guest 60:00</v>
      </c>
      <c r="H17" s="181"/>
      <c r="I17" s="150"/>
      <c r="J17" s="150"/>
      <c r="K17" s="191">
        <f>'Summer Start TimesRBH'!$F73</f>
        <v>0</v>
      </c>
      <c r="L17" s="187">
        <f>'Summer Start TimesRBH'!$F73-'Summer Start TimesRBH'!$G73</f>
        <v>0</v>
      </c>
      <c r="M17" s="151">
        <f>'Summer Start TimesRBH'!B73</f>
        <v>1.7883944624444443E-2</v>
      </c>
      <c r="N17" s="152">
        <f>'Summer Start TimesRBH'!C73</f>
        <v>0.7887172779577778</v>
      </c>
      <c r="O17" s="150" t="str">
        <f>'Summer Start TimesRBH'!E73</f>
        <v>Darran Ames</v>
      </c>
      <c r="P17" s="181"/>
      <c r="Q17" s="153"/>
      <c r="T17" s="195"/>
    </row>
    <row r="18" spans="1:20" ht="37.5" customHeight="1" x14ac:dyDescent="0.25">
      <c r="A18" s="82"/>
      <c r="B18" s="82"/>
      <c r="C18" s="192">
        <f>'Summer Start TimesRBH'!$F19</f>
        <v>0</v>
      </c>
      <c r="D18" s="188">
        <f>'Summer Start TimesRBH'!$F19-'Summer Start TimesRBH'!$G19</f>
        <v>0</v>
      </c>
      <c r="E18" s="162">
        <f>'Summer Start TimesRBH'!B19</f>
        <v>1.1286722352222223E-2</v>
      </c>
      <c r="F18" s="163">
        <f>'Summer Start TimesRBH'!C19</f>
        <v>0.78212005568555565</v>
      </c>
      <c r="G18" s="164" t="str">
        <f>'Summer Start TimesRBH'!E19</f>
        <v>Claire England</v>
      </c>
      <c r="H18" s="182"/>
      <c r="I18" s="164"/>
      <c r="J18" s="150"/>
      <c r="K18" s="192">
        <f>'Summer Start TimesRBH'!$F74</f>
        <v>0</v>
      </c>
      <c r="L18" s="188">
        <f>'Summer Start TimesRBH'!$F74-'Summer Start TimesRBH'!$G74</f>
        <v>0</v>
      </c>
      <c r="M18" s="162">
        <f>'Summer Start TimesRBH'!B74</f>
        <v>1.7883944934444444E-2</v>
      </c>
      <c r="N18" s="163">
        <f>'Summer Start TimesRBH'!C74</f>
        <v>0.78871727826777782</v>
      </c>
      <c r="O18" s="164" t="str">
        <f>'Summer Start TimesRBH'!E74</f>
        <v>John Bertenshaw</v>
      </c>
      <c r="P18" s="182"/>
      <c r="Q18" s="165"/>
    </row>
    <row r="19" spans="1:20" ht="37.5" customHeight="1" x14ac:dyDescent="0.25">
      <c r="A19" s="82"/>
      <c r="B19" s="82"/>
      <c r="C19" s="191">
        <f>'Summer Start TimesRBH'!$F20</f>
        <v>0</v>
      </c>
      <c r="D19" s="187">
        <f>'Summer Start TimesRBH'!$F20-'Summer Start TimesRBH'!$G20</f>
        <v>0</v>
      </c>
      <c r="E19" s="151">
        <f>'Summer Start TimesRBH'!B20</f>
        <v>1.1286723152222221E-2</v>
      </c>
      <c r="F19" s="152">
        <f>'Summer Start TimesRBH'!C20</f>
        <v>0.7821200564855556</v>
      </c>
      <c r="G19" s="150" t="str">
        <f>'Summer Start TimesRBH'!E20</f>
        <v>Sarah Cook</v>
      </c>
      <c r="H19" s="181"/>
      <c r="I19" s="150"/>
      <c r="J19" s="150"/>
      <c r="K19" s="191">
        <f>'Summer Start TimesRBH'!$F75</f>
        <v>0</v>
      </c>
      <c r="L19" s="187">
        <f>'Summer Start TimesRBH'!$F75-'Summer Start TimesRBH'!$G75</f>
        <v>0</v>
      </c>
      <c r="M19" s="151">
        <f>'Summer Start TimesRBH'!B75</f>
        <v>1.7883945084444443E-2</v>
      </c>
      <c r="N19" s="152">
        <f>'Summer Start TimesRBH'!C75</f>
        <v>0.78871727841777783</v>
      </c>
      <c r="O19" s="150" t="str">
        <f>'Summer Start TimesRBH'!E75</f>
        <v>Louise Cox</v>
      </c>
      <c r="P19" s="181"/>
      <c r="Q19" s="153"/>
    </row>
    <row r="20" spans="1:20" ht="37.5" customHeight="1" x14ac:dyDescent="0.25">
      <c r="A20" s="82"/>
      <c r="B20" s="82"/>
      <c r="C20" s="192">
        <f>'Summer Start TimesRBH'!$F21</f>
        <v>0</v>
      </c>
      <c r="D20" s="188">
        <f>'Summer Start TimesRBH'!$F21-'Summer Start TimesRBH'!$G21</f>
        <v>0</v>
      </c>
      <c r="E20" s="162">
        <f>'Summer Start TimesRBH'!B21</f>
        <v>1.1460333943333333E-2</v>
      </c>
      <c r="F20" s="163">
        <f>'Summer Start TimesRBH'!C21</f>
        <v>0.78229366727666672</v>
      </c>
      <c r="G20" s="164" t="str">
        <f>'Summer Start TimesRBH'!E21</f>
        <v>Lia Murphy</v>
      </c>
      <c r="H20" s="182"/>
      <c r="I20" s="164"/>
      <c r="J20" s="150"/>
      <c r="K20" s="192">
        <f>'Summer Start TimesRBH'!$F76</f>
        <v>0</v>
      </c>
      <c r="L20" s="188">
        <f>'Summer Start TimesRBH'!$F76-'Summer Start TimesRBH'!$G76</f>
        <v>0</v>
      </c>
      <c r="M20" s="162">
        <f>'Summer Start TimesRBH'!B76</f>
        <v>1.7883945254444443E-2</v>
      </c>
      <c r="N20" s="163">
        <f>'Summer Start TimesRBH'!C76</f>
        <v>0.78871727858777785</v>
      </c>
      <c r="O20" s="164" t="str">
        <f>'Summer Start TimesRBH'!E76</f>
        <v>Paul Veevers</v>
      </c>
      <c r="P20" s="182"/>
      <c r="Q20" s="165"/>
    </row>
    <row r="21" spans="1:20" ht="37.5" customHeight="1" x14ac:dyDescent="0.25">
      <c r="A21" s="248" t="s">
        <v>219</v>
      </c>
      <c r="B21" s="102" t="s">
        <v>220</v>
      </c>
      <c r="C21" s="191">
        <f>'Summer Start TimesRBH'!$F22</f>
        <v>0</v>
      </c>
      <c r="D21" s="187">
        <f>'Summer Start TimesRBH'!$F22-'Summer Start TimesRBH'!$G22</f>
        <v>0</v>
      </c>
      <c r="E21" s="151">
        <f>'Summer Start TimesRBH'!B22</f>
        <v>1.1981166876666668E-2</v>
      </c>
      <c r="F21" s="152">
        <f>'Summer Start TimesRBH'!C22</f>
        <v>0.78281450020999999</v>
      </c>
      <c r="G21" s="150" t="str">
        <f>'Summer Start TimesRBH'!E22</f>
        <v>David McDonald</v>
      </c>
      <c r="H21" s="181"/>
      <c r="I21" s="150"/>
      <c r="J21" s="150"/>
      <c r="K21" s="191">
        <f>'Summer Start TimesRBH'!$F77</f>
        <v>0</v>
      </c>
      <c r="L21" s="187">
        <f>'Summer Start TimesRBH'!$F77-'Summer Start TimesRBH'!$G77</f>
        <v>0</v>
      </c>
      <c r="M21" s="151">
        <f>'Summer Start TimesRBH'!B77</f>
        <v>1.7883945424444443E-2</v>
      </c>
      <c r="N21" s="152">
        <f>'Summer Start TimesRBH'!C77</f>
        <v>0.78871727875777786</v>
      </c>
      <c r="O21" s="150" t="str">
        <f>'Summer Start TimesRBH'!E77</f>
        <v>Stephen Wise</v>
      </c>
      <c r="P21" s="181"/>
      <c r="Q21" s="153"/>
    </row>
    <row r="22" spans="1:20" ht="37.5" customHeight="1" x14ac:dyDescent="0.25">
      <c r="A22" s="248"/>
      <c r="B22" s="102" t="s">
        <v>220</v>
      </c>
      <c r="C22" s="192">
        <f>'Summer Start TimesRBH'!$F23</f>
        <v>0</v>
      </c>
      <c r="D22" s="188">
        <f>'Summer Start TimesRBH'!$F23-'Summer Start TimesRBH'!$G23</f>
        <v>0</v>
      </c>
      <c r="E22" s="162">
        <f>'Summer Start TimesRBH'!B23</f>
        <v>1.1981167686666667E-2</v>
      </c>
      <c r="F22" s="163">
        <f>'Summer Start TimesRBH'!C23</f>
        <v>0.78281450102000005</v>
      </c>
      <c r="G22" s="164" t="str">
        <f>'Summer Start TimesRBH'!E23</f>
        <v>Sylvia Elisabeth Gittins</v>
      </c>
      <c r="H22" s="182"/>
      <c r="I22" s="164"/>
      <c r="J22" s="150"/>
      <c r="K22" s="192">
        <f>'Summer Start TimesRBH'!$F78</f>
        <v>0</v>
      </c>
      <c r="L22" s="188">
        <f>'Summer Start TimesRBH'!$F78-'Summer Start TimesRBH'!$G78</f>
        <v>0</v>
      </c>
      <c r="M22" s="162">
        <f>'Summer Start TimesRBH'!B78</f>
        <v>1.7883945484444445E-2</v>
      </c>
      <c r="N22" s="163">
        <f>'Summer Start TimesRBH'!C78</f>
        <v>0.78871727881777787</v>
      </c>
      <c r="O22" s="164" t="str">
        <f>'Summer Start TimesRBH'!E78</f>
        <v>Thomas Howarth</v>
      </c>
      <c r="P22" s="182"/>
      <c r="Q22" s="165"/>
    </row>
    <row r="23" spans="1:20" ht="37.5" customHeight="1" x14ac:dyDescent="0.25">
      <c r="A23" s="248"/>
      <c r="B23" s="102" t="s">
        <v>220</v>
      </c>
      <c r="C23" s="191">
        <f>'Summer Start TimesRBH'!$F24</f>
        <v>0</v>
      </c>
      <c r="D23" s="187">
        <f>'Summer Start TimesRBH'!$F24-'Summer Start TimesRBH'!$G24</f>
        <v>0</v>
      </c>
      <c r="E23" s="151">
        <f>'Summer Start TimesRBH'!B24</f>
        <v>1.2154777847777779E-2</v>
      </c>
      <c r="F23" s="152">
        <f>'Summer Start TimesRBH'!C24</f>
        <v>0.78298811118111111</v>
      </c>
      <c r="G23" s="150" t="str">
        <f>'Summer Start TimesRBH'!E24</f>
        <v>Bob Clough</v>
      </c>
      <c r="H23" s="181"/>
      <c r="I23" s="150"/>
      <c r="J23" s="150"/>
      <c r="K23" s="191">
        <f>'Summer Start TimesRBH'!$F79</f>
        <v>0</v>
      </c>
      <c r="L23" s="187">
        <f>'Summer Start TimesRBH'!$F79-'Summer Start TimesRBH'!$G79</f>
        <v>0</v>
      </c>
      <c r="M23" s="151">
        <f>'Summer Start TimesRBH'!B79</f>
        <v>1.8057555855555553E-2</v>
      </c>
      <c r="N23" s="152">
        <f>'Summer Start TimesRBH'!C79</f>
        <v>0.78889088918888894</v>
      </c>
      <c r="O23" s="150" t="str">
        <f>'Summer Start TimesRBH'!E79</f>
        <v>Graham Webster</v>
      </c>
      <c r="P23" s="181"/>
      <c r="Q23" s="153"/>
    </row>
    <row r="24" spans="1:20" ht="37.5" customHeight="1" x14ac:dyDescent="0.25">
      <c r="A24" s="248"/>
      <c r="B24" s="102" t="s">
        <v>220</v>
      </c>
      <c r="C24" s="192">
        <f>'Summer Start TimesRBH'!$F25</f>
        <v>0</v>
      </c>
      <c r="D24" s="188">
        <f>'Summer Start TimesRBH'!$F25-'Summer Start TimesRBH'!$G25</f>
        <v>0</v>
      </c>
      <c r="E24" s="162">
        <f>'Summer Start TimesRBH'!B25</f>
        <v>1.2154778367777778E-2</v>
      </c>
      <c r="F24" s="163">
        <f>'Summer Start TimesRBH'!C25</f>
        <v>0.78298811170111116</v>
      </c>
      <c r="G24" s="164" t="str">
        <f>'Summer Start TimesRBH'!E25</f>
        <v>Laura Byrne</v>
      </c>
      <c r="H24" s="182"/>
      <c r="I24" s="164"/>
      <c r="J24" s="150"/>
      <c r="K24" s="192">
        <f>'Summer Start TimesRBH'!$F80</f>
        <v>0</v>
      </c>
      <c r="L24" s="188">
        <f>'Summer Start TimesRBH'!$F80-'Summer Start TimesRBH'!$G80</f>
        <v>0</v>
      </c>
      <c r="M24" s="162">
        <f>'Summer Start TimesRBH'!B80</f>
        <v>1.8057556155555553E-2</v>
      </c>
      <c r="N24" s="163">
        <f>'Summer Start TimesRBH'!C80</f>
        <v>0.78889088948888897</v>
      </c>
      <c r="O24" s="164" t="str">
        <f>'Summer Start TimesRBH'!E80</f>
        <v>Lewis McAfee</v>
      </c>
      <c r="P24" s="182"/>
      <c r="Q24" s="165"/>
    </row>
    <row r="25" spans="1:20" ht="37.5" customHeight="1" x14ac:dyDescent="0.25">
      <c r="A25" s="248"/>
      <c r="B25" s="82"/>
      <c r="C25" s="191">
        <f>'Summer Start TimesRBH'!$F26</f>
        <v>0</v>
      </c>
      <c r="D25" s="187">
        <f>'Summer Start TimesRBH'!$F26-'Summer Start TimesRBH'!$G26</f>
        <v>0</v>
      </c>
      <c r="E25" s="151">
        <f>'Summer Start TimesRBH'!B26</f>
        <v>1.2328389438888889E-2</v>
      </c>
      <c r="F25" s="152">
        <f>'Summer Start TimesRBH'!C26</f>
        <v>0.78316172277222229</v>
      </c>
      <c r="G25" s="150" t="str">
        <f>'Summer Start TimesRBH'!E26</f>
        <v>Kathy Gaunt</v>
      </c>
      <c r="H25" s="181"/>
      <c r="I25" s="150"/>
      <c r="J25" s="150"/>
      <c r="K25" s="191">
        <f>'Summer Start TimesRBH'!$F81</f>
        <v>0</v>
      </c>
      <c r="L25" s="187">
        <f>'Summer Start TimesRBH'!$F81-'Summer Start TimesRBH'!$G81</f>
        <v>0</v>
      </c>
      <c r="M25" s="151">
        <f>'Summer Start TimesRBH'!B81</f>
        <v>1.8057556205555554E-2</v>
      </c>
      <c r="N25" s="152">
        <f>'Summer Start TimesRBH'!C81</f>
        <v>0.78889088953888897</v>
      </c>
      <c r="O25" s="150" t="str">
        <f>'Summer Start TimesRBH'!E81</f>
        <v>Maddy Markham</v>
      </c>
      <c r="P25" s="181"/>
      <c r="Q25" s="153"/>
    </row>
    <row r="26" spans="1:20" ht="37.5" customHeight="1" x14ac:dyDescent="0.25">
      <c r="A26" s="248"/>
      <c r="B26" s="102" t="s">
        <v>220</v>
      </c>
      <c r="C26" s="192">
        <f>'Summer Start TimesRBH'!$F27</f>
        <v>0</v>
      </c>
      <c r="D26" s="188">
        <f>'Summer Start TimesRBH'!$F27-'Summer Start TimesRBH'!$G27</f>
        <v>0</v>
      </c>
      <c r="E26" s="162">
        <f>'Summer Start TimesRBH'!B27</f>
        <v>1.2328389698888888E-2</v>
      </c>
      <c r="F26" s="163">
        <f>'Summer Start TimesRBH'!C27</f>
        <v>0.78316172303222231</v>
      </c>
      <c r="G26" s="164" t="str">
        <f>'Summer Start TimesRBH'!E27</f>
        <v>Pete Dilks</v>
      </c>
      <c r="H26" s="182"/>
      <c r="I26" s="164"/>
      <c r="J26" s="150"/>
      <c r="K26" s="192">
        <f>'Summer Start TimesRBH'!$F82</f>
        <v>0</v>
      </c>
      <c r="L26" s="188">
        <f>'Summer Start TimesRBH'!$F82-'Summer Start TimesRBH'!$G82</f>
        <v>0</v>
      </c>
      <c r="M26" s="162">
        <f>'Summer Start TimesRBH'!B82</f>
        <v>1.8231167026666668E-2</v>
      </c>
      <c r="N26" s="163">
        <f>'Summer Start TimesRBH'!C82</f>
        <v>0.78906450036000009</v>
      </c>
      <c r="O26" s="164" t="str">
        <f>'Summer Start TimesRBH'!E82</f>
        <v>Guest 45:00</v>
      </c>
      <c r="P26" s="182"/>
      <c r="Q26" s="165"/>
    </row>
    <row r="27" spans="1:20" ht="37.5" customHeight="1" x14ac:dyDescent="0.25">
      <c r="A27" s="248"/>
      <c r="C27" s="191">
        <f>'Summer Start TimesRBH'!$F28</f>
        <v>0</v>
      </c>
      <c r="D27" s="187">
        <f>'Summer Start TimesRBH'!$F28-'Summer Start TimesRBH'!$G28</f>
        <v>0</v>
      </c>
      <c r="E27" s="151">
        <f>'Summer Start TimesRBH'!B28</f>
        <v>1.2328389948888888E-2</v>
      </c>
      <c r="F27" s="152">
        <f>'Summer Start TimesRBH'!C28</f>
        <v>0.78316172328222222</v>
      </c>
      <c r="G27" s="150" t="str">
        <f>'Summer Start TimesRBH'!E28</f>
        <v>Vicki Richardson</v>
      </c>
      <c r="H27" s="181"/>
      <c r="I27" s="150"/>
      <c r="J27" s="150"/>
      <c r="K27" s="191">
        <f>'Summer Start TimesRBH'!$F83</f>
        <v>0</v>
      </c>
      <c r="L27" s="187">
        <f>'Summer Start TimesRBH'!$F83-'Summer Start TimesRBH'!$G83</f>
        <v>0</v>
      </c>
      <c r="M27" s="151">
        <f>'Summer Start TimesRBH'!B83</f>
        <v>1.8231167206666669E-2</v>
      </c>
      <c r="N27" s="152">
        <f>'Summer Start TimesRBH'!C83</f>
        <v>0.78906450053999999</v>
      </c>
      <c r="O27" s="150" t="str">
        <f>'Summer Start TimesRBH'!E83</f>
        <v>Kate Price Edwards</v>
      </c>
      <c r="P27" s="181"/>
      <c r="Q27" s="153"/>
    </row>
    <row r="28" spans="1:20" ht="37.5" customHeight="1" x14ac:dyDescent="0.25">
      <c r="A28" s="248"/>
      <c r="C28" s="192">
        <f>'Summer Start TimesRBH'!$F29</f>
        <v>0</v>
      </c>
      <c r="D28" s="188">
        <f>'Summer Start TimesRBH'!$F29-'Summer Start TimesRBH'!$G29</f>
        <v>0</v>
      </c>
      <c r="E28" s="162">
        <f>'Summer Start TimesRBH'!B29</f>
        <v>1.2502000760000001E-2</v>
      </c>
      <c r="F28" s="163">
        <f>'Summer Start TimesRBH'!C29</f>
        <v>0.78333533409333334</v>
      </c>
      <c r="G28" s="164" t="str">
        <f>'Summer Start TimesRBH'!E29</f>
        <v>Nigel Simpkin</v>
      </c>
      <c r="H28" s="182"/>
      <c r="I28" s="164"/>
      <c r="J28" s="150"/>
      <c r="K28" s="192">
        <f>'Summer Start TimesRBH'!$F84</f>
        <v>0</v>
      </c>
      <c r="L28" s="188">
        <f>'Summer Start TimesRBH'!$F84-'Summer Start TimesRBH'!$G84</f>
        <v>0</v>
      </c>
      <c r="M28" s="162">
        <f>'Summer Start TimesRBH'!B84</f>
        <v>1.8231167356666668E-2</v>
      </c>
      <c r="N28" s="163">
        <f>'Summer Start TimesRBH'!C84</f>
        <v>0.78906450069</v>
      </c>
      <c r="O28" s="164" t="str">
        <f>'Summer Start TimesRBH'!E84</f>
        <v>Matthew Staniforth</v>
      </c>
      <c r="P28" s="182"/>
      <c r="Q28" s="165"/>
    </row>
    <row r="29" spans="1:20" ht="37.5" customHeight="1" x14ac:dyDescent="0.25">
      <c r="A29" s="248"/>
      <c r="B29" s="102" t="s">
        <v>220</v>
      </c>
      <c r="C29" s="191">
        <f>'Summer Start TimesRBH'!$F30</f>
        <v>0</v>
      </c>
      <c r="D29" s="187">
        <f>'Summer Start TimesRBH'!$F30-'Summer Start TimesRBH'!$G30</f>
        <v>0</v>
      </c>
      <c r="E29" s="151">
        <f>'Summer Start TimesRBH'!B30</f>
        <v>1.2675611891111112E-2</v>
      </c>
      <c r="F29" s="152">
        <f>'Summer Start TimesRBH'!C30</f>
        <v>0.78350894522444448</v>
      </c>
      <c r="G29" s="150" t="str">
        <f>'Summer Start TimesRBH'!E30</f>
        <v>Pamela Binns</v>
      </c>
      <c r="H29" s="181"/>
      <c r="I29" s="150"/>
      <c r="J29" s="150"/>
      <c r="K29" s="191">
        <f>'Summer Start TimesRBH'!$F85</f>
        <v>0</v>
      </c>
      <c r="L29" s="187">
        <f>'Summer Start TimesRBH'!$F85-'Summer Start TimesRBH'!$G85</f>
        <v>0</v>
      </c>
      <c r="M29" s="151">
        <f>'Summer Start TimesRBH'!B85</f>
        <v>1.8404777927777779E-2</v>
      </c>
      <c r="N29" s="152">
        <f>'Summer Start TimesRBH'!C85</f>
        <v>0.7892381112611111</v>
      </c>
      <c r="O29" s="150" t="str">
        <f>'Summer Start TimesRBH'!E85</f>
        <v>Clare Taylor</v>
      </c>
      <c r="P29" s="181"/>
      <c r="Q29" s="153"/>
    </row>
    <row r="30" spans="1:20" ht="37.5" customHeight="1" x14ac:dyDescent="0.25">
      <c r="A30" s="248"/>
      <c r="B30" s="102" t="s">
        <v>220</v>
      </c>
      <c r="C30" s="192">
        <f>'Summer Start TimesRBH'!$F31</f>
        <v>0</v>
      </c>
      <c r="D30" s="188">
        <f>'Summer Start TimesRBH'!$F31-'Summer Start TimesRBH'!$G31</f>
        <v>0</v>
      </c>
      <c r="E30" s="162">
        <f>'Summer Start TimesRBH'!B31</f>
        <v>1.2849222742222222E-2</v>
      </c>
      <c r="F30" s="163">
        <f>'Summer Start TimesRBH'!C31</f>
        <v>0.78368255607555559</v>
      </c>
      <c r="G30" s="164" t="str">
        <f>'Summer Start TimesRBH'!E31</f>
        <v>Juli Wiseman</v>
      </c>
      <c r="H30" s="182"/>
      <c r="I30" s="164"/>
      <c r="J30" s="150"/>
      <c r="K30" s="192">
        <f>'Summer Start TimesRBH'!$F86</f>
        <v>0</v>
      </c>
      <c r="L30" s="188">
        <f>'Summer Start TimesRBH'!$F86-'Summer Start TimesRBH'!$G86</f>
        <v>0</v>
      </c>
      <c r="M30" s="162">
        <f>'Summer Start TimesRBH'!B86</f>
        <v>1.8404778237777777E-2</v>
      </c>
      <c r="N30" s="163">
        <f>'Summer Start TimesRBH'!C86</f>
        <v>0.78923811157111112</v>
      </c>
      <c r="O30" s="164" t="str">
        <f>'Summer Start TimesRBH'!E86</f>
        <v>Jennifer Hill</v>
      </c>
      <c r="P30" s="182"/>
      <c r="Q30" s="165"/>
    </row>
    <row r="31" spans="1:20" ht="37.5" customHeight="1" x14ac:dyDescent="0.25">
      <c r="A31" s="101"/>
      <c r="C31" s="191">
        <f>'Summer Start TimesRBH'!$F32</f>
        <v>0</v>
      </c>
      <c r="D31" s="187">
        <f>'Summer Start TimesRBH'!$F32-'Summer Start TimesRBH'!$G32</f>
        <v>0</v>
      </c>
      <c r="E31" s="151">
        <f>'Summer Start TimesRBH'!B32</f>
        <v>1.2849222852222222E-2</v>
      </c>
      <c r="F31" s="152">
        <f>'Summer Start TimesRBH'!C32</f>
        <v>0.7836825561855556</v>
      </c>
      <c r="G31" s="150" t="str">
        <f>'Summer Start TimesRBH'!E32</f>
        <v>Louise Charnock</v>
      </c>
      <c r="H31" s="181"/>
      <c r="I31" s="150"/>
      <c r="J31" s="150"/>
      <c r="K31" s="191">
        <f>'Summer Start TimesRBH'!$F87</f>
        <v>0</v>
      </c>
      <c r="L31" s="187">
        <f>'Summer Start TimesRBH'!$F87-'Summer Start TimesRBH'!$G87</f>
        <v>0</v>
      </c>
      <c r="M31" s="151">
        <f>'Summer Start TimesRBH'!B87</f>
        <v>1.8404778697777777E-2</v>
      </c>
      <c r="N31" s="152">
        <f>'Summer Start TimesRBH'!C87</f>
        <v>0.78923811203111116</v>
      </c>
      <c r="O31" s="150" t="str">
        <f>'Summer Start TimesRBH'!E87</f>
        <v>Sarah Beck</v>
      </c>
      <c r="P31" s="181"/>
      <c r="Q31" s="153"/>
    </row>
    <row r="32" spans="1:20" ht="37.5" customHeight="1" x14ac:dyDescent="0.25">
      <c r="C32" s="192">
        <f>'Summer Start TimesRBH'!$F33</f>
        <v>0</v>
      </c>
      <c r="D32" s="188">
        <f>'Summer Start TimesRBH'!$F33-'Summer Start TimesRBH'!$G33</f>
        <v>0</v>
      </c>
      <c r="E32" s="162">
        <f>'Summer Start TimesRBH'!B33</f>
        <v>1.3543667056666667E-2</v>
      </c>
      <c r="F32" s="163">
        <f>'Summer Start TimesRBH'!C33</f>
        <v>0.78437700039000002</v>
      </c>
      <c r="G32" s="164" t="str">
        <f>'Summer Start TimesRBH'!E33</f>
        <v>Guest 55:00</v>
      </c>
      <c r="H32" s="182"/>
      <c r="I32" s="164"/>
      <c r="J32" s="150"/>
      <c r="K32" s="192">
        <f>'Summer Start TimesRBH'!$F88</f>
        <v>0</v>
      </c>
      <c r="L32" s="188">
        <f>'Summer Start TimesRBH'!$F88-'Summer Start TimesRBH'!$G88</f>
        <v>0</v>
      </c>
      <c r="M32" s="162">
        <f>'Summer Start TimesRBH'!B88</f>
        <v>1.840477873777778E-2</v>
      </c>
      <c r="N32" s="163">
        <f>'Summer Start TimesRBH'!C88</f>
        <v>0.78923811207111116</v>
      </c>
      <c r="O32" s="164" t="str">
        <f>'Summer Start TimesRBH'!E88</f>
        <v>Simon Smith</v>
      </c>
      <c r="P32" s="182"/>
      <c r="Q32" s="165"/>
    </row>
    <row r="33" spans="3:17" ht="37.5" customHeight="1" x14ac:dyDescent="0.25">
      <c r="C33" s="191">
        <f>'Summer Start TimesRBH'!$F34</f>
        <v>0</v>
      </c>
      <c r="D33" s="187">
        <f>'Summer Start TimesRBH'!$F34-'Summer Start TimesRBH'!$G34</f>
        <v>0</v>
      </c>
      <c r="E33" s="151">
        <f>'Summer Start TimesRBH'!B34</f>
        <v>1.3543667556666666E-2</v>
      </c>
      <c r="F33" s="152">
        <f>'Summer Start TimesRBH'!C34</f>
        <v>0.78437700089000006</v>
      </c>
      <c r="G33" s="150" t="str">
        <f>'Summer Start TimesRBH'!E34</f>
        <v>Roy Stevens</v>
      </c>
      <c r="H33" s="181"/>
      <c r="I33" s="150"/>
      <c r="J33" s="150"/>
      <c r="K33" s="191">
        <f>'Summer Start TimesRBH'!$F89</f>
        <v>0</v>
      </c>
      <c r="L33" s="187">
        <f>'Summer Start TimesRBH'!$F89-'Summer Start TimesRBH'!$G89</f>
        <v>0</v>
      </c>
      <c r="M33" s="151">
        <f>'Summer Start TimesRBH'!B89</f>
        <v>1.8752000169999998E-2</v>
      </c>
      <c r="N33" s="152">
        <f>'Summer Start TimesRBH'!C89</f>
        <v>0.78958533350333338</v>
      </c>
      <c r="O33" s="150" t="str">
        <f>'Summer Start TimesRBH'!E89</f>
        <v>Dan Gregson</v>
      </c>
      <c r="P33" s="181"/>
      <c r="Q33" s="153"/>
    </row>
    <row r="34" spans="3:17" ht="37.5" customHeight="1" x14ac:dyDescent="0.25">
      <c r="C34" s="192">
        <f>'Summer Start TimesRBH'!$F35</f>
        <v>0</v>
      </c>
      <c r="D34" s="188">
        <f>'Summer Start TimesRBH'!$F35-'Summer Start TimesRBH'!$G35</f>
        <v>0</v>
      </c>
      <c r="E34" s="162">
        <f>'Summer Start TimesRBH'!B35</f>
        <v>1.3890889078888888E-2</v>
      </c>
      <c r="F34" s="163">
        <f>'Summer Start TimesRBH'!C35</f>
        <v>0.78472422241222228</v>
      </c>
      <c r="G34" s="164" t="str">
        <f>'Summer Start TimesRBH'!E35</f>
        <v>Dave Booth</v>
      </c>
      <c r="H34" s="182"/>
      <c r="I34" s="164"/>
      <c r="J34" s="150"/>
      <c r="K34" s="192">
        <f>'Summer Start TimesRBH'!$F90</f>
        <v>0</v>
      </c>
      <c r="L34" s="188">
        <f>'Summer Start TimesRBH'!$F90-'Summer Start TimesRBH'!$G90</f>
        <v>0</v>
      </c>
      <c r="M34" s="162">
        <f>'Summer Start TimesRBH'!B90</f>
        <v>1.8925611781111108E-2</v>
      </c>
      <c r="N34" s="163">
        <f>'Summer Start TimesRBH'!C90</f>
        <v>0.78975894511444444</v>
      </c>
      <c r="O34" s="164" t="str">
        <f>'Summer Start TimesRBH'!E90</f>
        <v>Mark Selby</v>
      </c>
      <c r="P34" s="182"/>
      <c r="Q34" s="165"/>
    </row>
    <row r="35" spans="3:17" ht="37.5" customHeight="1" x14ac:dyDescent="0.25">
      <c r="C35" s="191">
        <f>'Summer Start TimesRBH'!$F36</f>
        <v>0</v>
      </c>
      <c r="D35" s="187">
        <f>'Summer Start TimesRBH'!$F36-'Summer Start TimesRBH'!$G36</f>
        <v>0</v>
      </c>
      <c r="E35" s="151">
        <f>'Summer Start TimesRBH'!B36</f>
        <v>1.423811202111111E-2</v>
      </c>
      <c r="F35" s="152">
        <f>'Summer Start TimesRBH'!C36</f>
        <v>0.78507144535444451</v>
      </c>
      <c r="G35" s="150" t="str">
        <f>'Summer Start TimesRBH'!E36</f>
        <v>Ruth Williams</v>
      </c>
      <c r="H35" s="181"/>
      <c r="I35" s="150"/>
      <c r="J35" s="150"/>
      <c r="K35" s="191">
        <f>'Summer Start TimesRBH'!$F91</f>
        <v>0</v>
      </c>
      <c r="L35" s="187">
        <f>'Summer Start TimesRBH'!$F91-'Summer Start TimesRBH'!$G91</f>
        <v>0</v>
      </c>
      <c r="M35" s="151">
        <f>'Summer Start TimesRBH'!B91</f>
        <v>1.9099222992222224E-2</v>
      </c>
      <c r="N35" s="152">
        <f>'Summer Start TimesRBH'!C91</f>
        <v>0.78993255632555559</v>
      </c>
      <c r="O35" s="150" t="str">
        <f>'Summer Start TimesRBH'!E91</f>
        <v>Oliver Thomson</v>
      </c>
      <c r="P35" s="181"/>
      <c r="Q35" s="153"/>
    </row>
    <row r="36" spans="3:17" ht="37.5" customHeight="1" x14ac:dyDescent="0.25">
      <c r="C36" s="192">
        <f>'Summer Start TimesRBH'!$F37</f>
        <v>0</v>
      </c>
      <c r="D36" s="188">
        <f>'Summer Start TimesRBH'!$F37-'Summer Start TimesRBH'!$G37</f>
        <v>0</v>
      </c>
      <c r="E36" s="162">
        <f>'Summer Start TimesRBH'!B37</f>
        <v>1.4410722222222222E-2</v>
      </c>
      <c r="F36" s="163">
        <f>'Summer Start TimesRBH'!C37</f>
        <v>0.78524405555555554</v>
      </c>
      <c r="G36" s="164" t="str">
        <f>'Summer Start TimesRBH'!E37</f>
        <v>Alex Wiggins</v>
      </c>
      <c r="H36" s="182"/>
      <c r="I36" s="164"/>
      <c r="J36" s="150"/>
      <c r="K36" s="192">
        <f>'Summer Start TimesRBH'!$F92</f>
        <v>0</v>
      </c>
      <c r="L36" s="188">
        <f>'Summer Start TimesRBH'!$F92-'Summer Start TimesRBH'!$G92</f>
        <v>0</v>
      </c>
      <c r="M36" s="162">
        <f>'Summer Start TimesRBH'!B92</f>
        <v>1.9272834303333333E-2</v>
      </c>
      <c r="N36" s="163">
        <f>'Summer Start TimesRBH'!C92</f>
        <v>0.79010616763666675</v>
      </c>
      <c r="O36" s="164" t="str">
        <f>'Summer Start TimesRBH'!E92</f>
        <v>Stephen Rodwell</v>
      </c>
      <c r="P36" s="182"/>
      <c r="Q36" s="165"/>
    </row>
    <row r="37" spans="3:17" ht="37.5" customHeight="1" x14ac:dyDescent="0.25">
      <c r="C37" s="191">
        <f>'Summer Start TimesRBH'!$F38</f>
        <v>0</v>
      </c>
      <c r="D37" s="187">
        <f>'Summer Start TimesRBH'!$F38-'Summer Start TimesRBH'!$G38</f>
        <v>0</v>
      </c>
      <c r="E37" s="151">
        <f>'Summer Start TimesRBH'!B38</f>
        <v>1.4411722322222223E-2</v>
      </c>
      <c r="F37" s="152">
        <f>'Summer Start TimesRBH'!C38</f>
        <v>0.78524505565555558</v>
      </c>
      <c r="G37" s="150" t="str">
        <f>'Summer Start TimesRBH'!E38</f>
        <v>Catherine MacLachlan</v>
      </c>
      <c r="H37" s="181"/>
      <c r="I37" s="150"/>
      <c r="J37" s="150"/>
      <c r="K37" s="191">
        <f>'Summer Start TimesRBH'!$F93</f>
        <v>0</v>
      </c>
      <c r="L37" s="187">
        <f>'Summer Start TimesRBH'!$F93-'Summer Start TimesRBH'!$G93</f>
        <v>0</v>
      </c>
      <c r="M37" s="151">
        <f>'Summer Start TimesRBH'!B93</f>
        <v>1.9446444674444445E-2</v>
      </c>
      <c r="N37" s="152">
        <f>'Summer Start TimesRBH'!C93</f>
        <v>0.79027977800777782</v>
      </c>
      <c r="O37" s="150" t="str">
        <f>'Summer Start TimesRBH'!E93</f>
        <v>Domenic Read-Garrett</v>
      </c>
      <c r="P37" s="181"/>
      <c r="Q37" s="153"/>
    </row>
    <row r="38" spans="3:17" ht="37.5" customHeight="1" x14ac:dyDescent="0.25">
      <c r="C38" s="192">
        <f>'Summer Start TimesRBH'!$F39</f>
        <v>0</v>
      </c>
      <c r="D38" s="188">
        <f>'Summer Start TimesRBH'!$F39-'Summer Start TimesRBH'!$G39</f>
        <v>0</v>
      </c>
      <c r="E38" s="162">
        <f>'Summer Start TimesRBH'!B39</f>
        <v>1.4411722902222222E-2</v>
      </c>
      <c r="F38" s="163">
        <f>'Summer Start TimesRBH'!C39</f>
        <v>0.78524505623555563</v>
      </c>
      <c r="G38" s="164" t="str">
        <f>'Summer Start TimesRBH'!E39</f>
        <v>Matthew Kay</v>
      </c>
      <c r="H38" s="182"/>
      <c r="I38" s="164"/>
      <c r="J38" s="150"/>
      <c r="K38" s="192">
        <f>'Summer Start TimesRBH'!$F94</f>
        <v>0</v>
      </c>
      <c r="L38" s="188">
        <f>'Summer Start TimesRBH'!$F94-'Summer Start TimesRBH'!$G94</f>
        <v>0</v>
      </c>
      <c r="M38" s="162">
        <f>'Summer Start TimesRBH'!B94</f>
        <v>1.9620056025555555E-2</v>
      </c>
      <c r="N38" s="163">
        <f>'Summer Start TimesRBH'!C94</f>
        <v>0.79045338935888898</v>
      </c>
      <c r="O38" s="164" t="str">
        <f>'Summer Start TimesRBH'!E94</f>
        <v>Joanna Goorney</v>
      </c>
      <c r="P38" s="182"/>
      <c r="Q38" s="165"/>
    </row>
    <row r="39" spans="3:17" ht="37.5" customHeight="1" x14ac:dyDescent="0.25">
      <c r="C39" s="191">
        <f>'Summer Start TimesRBH'!$F40</f>
        <v>0</v>
      </c>
      <c r="D39" s="187">
        <f>'Summer Start TimesRBH'!$F40-'Summer Start TimesRBH'!$G40</f>
        <v>0</v>
      </c>
      <c r="E39" s="151">
        <f>'Summer Start TimesRBH'!B40</f>
        <v>1.4411723072222223E-2</v>
      </c>
      <c r="F39" s="152">
        <f>'Summer Start TimesRBH'!C40</f>
        <v>0.78524505640555564</v>
      </c>
      <c r="G39" s="150" t="str">
        <f>'Summer Start TimesRBH'!E40</f>
        <v>Rebecca Willetts</v>
      </c>
      <c r="H39" s="181"/>
      <c r="I39" s="150"/>
      <c r="J39" s="150"/>
      <c r="K39" s="191">
        <f>'Summer Start TimesRBH'!$F95</f>
        <v>0</v>
      </c>
      <c r="L39" s="187">
        <f>'Summer Start TimesRBH'!$F95-'Summer Start TimesRBH'!$G95</f>
        <v>0</v>
      </c>
      <c r="M39" s="151">
        <f>'Summer Start TimesRBH'!B95</f>
        <v>1.9793667376666664E-2</v>
      </c>
      <c r="N39" s="152">
        <f>'Summer Start TimesRBH'!C95</f>
        <v>0.79062700071000003</v>
      </c>
      <c r="O39" s="150" t="str">
        <f>'Summer Start TimesRBH'!E95</f>
        <v>Michael Hall</v>
      </c>
      <c r="P39" s="181"/>
      <c r="Q39" s="153"/>
    </row>
    <row r="40" spans="3:17" ht="37.5" customHeight="1" x14ac:dyDescent="0.25">
      <c r="C40" s="192">
        <f>'Summer Start TimesRBH'!$F41</f>
        <v>0</v>
      </c>
      <c r="D40" s="188">
        <f>'Summer Start TimesRBH'!$F41-'Summer Start TimesRBH'!$G41</f>
        <v>0</v>
      </c>
      <c r="E40" s="162">
        <f>'Summer Start TimesRBH'!B41</f>
        <v>1.4585333753333334E-2</v>
      </c>
      <c r="F40" s="163">
        <f>'Summer Start TimesRBH'!C41</f>
        <v>0.78541866708666674</v>
      </c>
      <c r="G40" s="164" t="str">
        <f>'Summer Start TimesRBH'!E41</f>
        <v>Ian Tate</v>
      </c>
      <c r="H40" s="182"/>
      <c r="I40" s="164"/>
      <c r="J40" s="150"/>
      <c r="K40" s="192">
        <f>'Summer Start TimesRBH'!$F96</f>
        <v>0</v>
      </c>
      <c r="L40" s="188">
        <f>'Summer Start TimesRBH'!$F96-'Summer Start TimesRBH'!$G96</f>
        <v>0</v>
      </c>
      <c r="M40" s="162">
        <f>'Summer Start TimesRBH'!B96</f>
        <v>1.9967277867777775E-2</v>
      </c>
      <c r="N40" s="163">
        <f>'Summer Start TimesRBH'!C96</f>
        <v>0.79080061120111111</v>
      </c>
      <c r="O40" s="164" t="str">
        <f>'Summer Start TimesRBH'!E96</f>
        <v>Catherine Carrdus</v>
      </c>
      <c r="P40" s="182"/>
      <c r="Q40" s="165"/>
    </row>
    <row r="41" spans="3:17" ht="37.5" customHeight="1" x14ac:dyDescent="0.25">
      <c r="C41" s="191">
        <f>'Summer Start TimesRBH'!$F42</f>
        <v>0</v>
      </c>
      <c r="D41" s="187">
        <f>'Summer Start TimesRBH'!$F42-'Summer Start TimesRBH'!$G42</f>
        <v>0</v>
      </c>
      <c r="E41" s="151">
        <f>'Summer Start TimesRBH'!B42</f>
        <v>1.4758944644444444E-2</v>
      </c>
      <c r="F41" s="152">
        <f>'Summer Start TimesRBH'!C42</f>
        <v>0.78559227797777786</v>
      </c>
      <c r="G41" s="150" t="str">
        <f>'Summer Start TimesRBH'!E42</f>
        <v>Dave Dunn</v>
      </c>
      <c r="H41" s="181"/>
      <c r="I41" s="150"/>
      <c r="J41" s="150"/>
      <c r="K41" s="191">
        <f>'Summer Start TimesRBH'!$F97</f>
        <v>0</v>
      </c>
      <c r="L41" s="187">
        <f>'Summer Start TimesRBH'!$F97-'Summer Start TimesRBH'!$G97</f>
        <v>0</v>
      </c>
      <c r="M41" s="151">
        <f>'Summer Start TimesRBH'!B97</f>
        <v>1.9967278127777776E-2</v>
      </c>
      <c r="N41" s="152">
        <f>'Summer Start TimesRBH'!C97</f>
        <v>0.79080061146111114</v>
      </c>
      <c r="O41" s="150" t="str">
        <f>'Summer Start TimesRBH'!E97</f>
        <v>Guest 42:30</v>
      </c>
      <c r="P41" s="181"/>
      <c r="Q41" s="153"/>
    </row>
    <row r="42" spans="3:17" ht="37.5" customHeight="1" x14ac:dyDescent="0.25">
      <c r="C42" s="192">
        <f>'Summer Start TimesRBH'!$F43</f>
        <v>0</v>
      </c>
      <c r="D42" s="188">
        <f>'Summer Start TimesRBH'!$F43-'Summer Start TimesRBH'!$G43</f>
        <v>0</v>
      </c>
      <c r="E42" s="162">
        <f>'Summer Start TimesRBH'!B43</f>
        <v>1.4758944704444443E-2</v>
      </c>
      <c r="F42" s="163">
        <f>'Summer Start TimesRBH'!C43</f>
        <v>0.78559227803777776</v>
      </c>
      <c r="G42" s="164" t="str">
        <f>'Summer Start TimesRBH'!E43</f>
        <v>Gavin Stanfield</v>
      </c>
      <c r="H42" s="182"/>
      <c r="I42" s="164"/>
      <c r="J42" s="150"/>
      <c r="K42" s="192">
        <f>'Summer Start TimesRBH'!$F98</f>
        <v>0</v>
      </c>
      <c r="L42" s="188">
        <f>'Summer Start TimesRBH'!$F98-'Summer Start TimesRBH'!$G98</f>
        <v>0</v>
      </c>
      <c r="M42" s="162">
        <f>'Summer Start TimesRBH'!B98</f>
        <v>2.0314500700000002E-2</v>
      </c>
      <c r="N42" s="163">
        <f>'Summer Start TimesRBH'!C98</f>
        <v>0.79114783403333333</v>
      </c>
      <c r="O42" s="164" t="str">
        <f>'Summer Start TimesRBH'!E98</f>
        <v>Melanie Koth</v>
      </c>
      <c r="P42" s="182"/>
      <c r="Q42" s="165"/>
    </row>
    <row r="43" spans="3:17" ht="37.5" customHeight="1" x14ac:dyDescent="0.25">
      <c r="C43" s="191">
        <f>'Summer Start TimesRBH'!$F44</f>
        <v>0</v>
      </c>
      <c r="D43" s="187">
        <f>'Summer Start TimesRBH'!$F44-'Summer Start TimesRBH'!$G44</f>
        <v>0</v>
      </c>
      <c r="E43" s="151">
        <f>'Summer Start TimesRBH'!B44</f>
        <v>1.4758945234444444E-2</v>
      </c>
      <c r="F43" s="152">
        <f>'Summer Start TimesRBH'!C44</f>
        <v>0.7855922785677778</v>
      </c>
      <c r="G43" s="150" t="str">
        <f>'Summer Start TimesRBH'!E44</f>
        <v>Pamela Hardman</v>
      </c>
      <c r="H43" s="181"/>
      <c r="I43" s="150"/>
      <c r="J43" s="150"/>
      <c r="K43" s="191">
        <f>'Summer Start TimesRBH'!$F99</f>
        <v>0</v>
      </c>
      <c r="L43" s="187">
        <f>'Summer Start TimesRBH'!$F99-'Summer Start TimesRBH'!$G99</f>
        <v>0</v>
      </c>
      <c r="M43" s="151">
        <f>'Summer Start TimesRBH'!B99</f>
        <v>2.0488111231111113E-2</v>
      </c>
      <c r="N43" s="152">
        <f>'Summer Start TimesRBH'!C99</f>
        <v>0.79132144456444453</v>
      </c>
      <c r="O43" s="150" t="str">
        <f>'Summer Start TimesRBH'!E99</f>
        <v>Chris Cottam</v>
      </c>
      <c r="P43" s="181"/>
      <c r="Q43" s="153"/>
    </row>
    <row r="44" spans="3:17" ht="37.5" customHeight="1" x14ac:dyDescent="0.25">
      <c r="C44" s="192">
        <f>'Summer Start TimesRBH'!$F45</f>
        <v>0</v>
      </c>
      <c r="D44" s="188">
        <f>'Summer Start TimesRBH'!$F45-'Summer Start TimesRBH'!$G45</f>
        <v>0</v>
      </c>
      <c r="E44" s="162">
        <f>'Summer Start TimesRBH'!B45</f>
        <v>1.4932556385555556E-2</v>
      </c>
      <c r="F44" s="163">
        <f>'Summer Start TimesRBH'!C45</f>
        <v>0.78576588971888894</v>
      </c>
      <c r="G44" s="164" t="str">
        <f>'Summer Start TimesRBH'!E45</f>
        <v>Peter Thomson</v>
      </c>
      <c r="H44" s="182"/>
      <c r="I44" s="164"/>
      <c r="J44" s="150"/>
      <c r="K44" s="192">
        <f>'Summer Start TimesRBH'!$F100</f>
        <v>0</v>
      </c>
      <c r="L44" s="188">
        <f>'Summer Start TimesRBH'!$F100-'Summer Start TimesRBH'!$G100</f>
        <v>0</v>
      </c>
      <c r="M44" s="162">
        <f>'Summer Start TimesRBH'!B100</f>
        <v>2.0488112101111112E-2</v>
      </c>
      <c r="N44" s="163">
        <f>'Summer Start TimesRBH'!C100</f>
        <v>0.79132144543444449</v>
      </c>
      <c r="O44" s="164" t="str">
        <f>'Summer Start TimesRBH'!E100</f>
        <v>Steve Pepper</v>
      </c>
      <c r="P44" s="182"/>
      <c r="Q44" s="165"/>
    </row>
    <row r="45" spans="3:17" ht="37.5" customHeight="1" x14ac:dyDescent="0.25">
      <c r="C45" s="191">
        <f>'Summer Start TimesRBH'!$F46</f>
        <v>0</v>
      </c>
      <c r="D45" s="187">
        <f>'Summer Start TimesRBH'!$F46-'Summer Start TimesRBH'!$G46</f>
        <v>0</v>
      </c>
      <c r="E45" s="151">
        <f>'Summer Start TimesRBH'!B46</f>
        <v>1.5279778597777778E-2</v>
      </c>
      <c r="F45" s="152">
        <f>'Summer Start TimesRBH'!C46</f>
        <v>0.78611311193111111</v>
      </c>
      <c r="G45" s="150" t="str">
        <f>'Summer Start TimesRBH'!E46</f>
        <v>Peter Reid</v>
      </c>
      <c r="H45" s="181"/>
      <c r="I45" s="150"/>
      <c r="J45" s="150"/>
      <c r="K45" s="191">
        <f>'Summer Start TimesRBH'!$F101</f>
        <v>0</v>
      </c>
      <c r="L45" s="187">
        <f>'Summer Start TimesRBH'!$F101-'Summer Start TimesRBH'!$G101</f>
        <v>0</v>
      </c>
      <c r="M45" s="151">
        <f>'Summer Start TimesRBH'!B101</f>
        <v>2.0835333673333331E-2</v>
      </c>
      <c r="N45" s="152">
        <f>'Summer Start TimesRBH'!C101</f>
        <v>0.79166866700666672</v>
      </c>
      <c r="O45" s="150" t="str">
        <f>'Summer Start TimesRBH'!E101</f>
        <v>Guest 40:00</v>
      </c>
      <c r="P45" s="181"/>
      <c r="Q45" s="153"/>
    </row>
    <row r="46" spans="3:17" ht="37.5" customHeight="1" x14ac:dyDescent="0.25">
      <c r="C46" s="192">
        <f>'Summer Start TimesRBH'!$F47</f>
        <v>0</v>
      </c>
      <c r="D46" s="188">
        <f>'Summer Start TimesRBH'!$F47-'Summer Start TimesRBH'!$G47</f>
        <v>0</v>
      </c>
      <c r="E46" s="162">
        <f>'Summer Start TimesRBH'!B47</f>
        <v>1.545338941888889E-2</v>
      </c>
      <c r="F46" s="163">
        <f>'Summer Start TimesRBH'!C47</f>
        <v>0.78628672275222222</v>
      </c>
      <c r="G46" s="164" t="str">
        <f>'Summer Start TimesRBH'!E47</f>
        <v>Julia Rolfe</v>
      </c>
      <c r="H46" s="182"/>
      <c r="I46" s="164"/>
      <c r="J46" s="150"/>
      <c r="K46" s="192">
        <f>'Summer Start TimesRBH'!$F102</f>
        <v>0</v>
      </c>
      <c r="L46" s="188">
        <f>'Summer Start TimesRBH'!$F102-'Summer Start TimesRBH'!$G102</f>
        <v>0</v>
      </c>
      <c r="M46" s="162">
        <f>'Summer Start TimesRBH'!B102</f>
        <v>2.1008944684444447E-2</v>
      </c>
      <c r="N46" s="163">
        <f>'Summer Start TimesRBH'!C102</f>
        <v>0.79184227801777785</v>
      </c>
      <c r="O46" s="164" t="str">
        <f>'Summer Start TimesRBH'!E102</f>
        <v>Dominic Kirby</v>
      </c>
      <c r="P46" s="182"/>
      <c r="Q46" s="165"/>
    </row>
    <row r="47" spans="3:17" ht="37.5" customHeight="1" x14ac:dyDescent="0.25">
      <c r="C47" s="191">
        <f>'Summer Start TimesRBH'!$F48</f>
        <v>0</v>
      </c>
      <c r="D47" s="187">
        <f>'Summer Start TimesRBH'!$F48-'Summer Start TimesRBH'!$G48</f>
        <v>0</v>
      </c>
      <c r="E47" s="151">
        <f>'Summer Start TimesRBH'!B48</f>
        <v>1.5453389468888889E-2</v>
      </c>
      <c r="F47" s="152">
        <f>'Summer Start TimesRBH'!C48</f>
        <v>0.78628672280222223</v>
      </c>
      <c r="G47" s="150" t="str">
        <f>'Summer Start TimesRBH'!E48</f>
        <v>Kirsten Burnett</v>
      </c>
      <c r="H47" s="181"/>
      <c r="I47" s="150"/>
      <c r="J47" s="150"/>
      <c r="K47" s="191">
        <f>'Summer Start TimesRBH'!$F103</f>
        <v>0</v>
      </c>
      <c r="L47" s="187">
        <f>'Summer Start TimesRBH'!$F103-'Summer Start TimesRBH'!$G103</f>
        <v>0</v>
      </c>
      <c r="M47" s="151">
        <f>'Summer Start TimesRBH'!B103</f>
        <v>2.1182555835555558E-2</v>
      </c>
      <c r="N47" s="152">
        <f>'Summer Start TimesRBH'!C103</f>
        <v>0.79201588916888888</v>
      </c>
      <c r="O47" s="150" t="str">
        <f>'Summer Start TimesRBH'!E103</f>
        <v>Gillian Draper</v>
      </c>
      <c r="P47" s="181"/>
      <c r="Q47" s="153"/>
    </row>
    <row r="48" spans="3:17" ht="37.5" customHeight="1" x14ac:dyDescent="0.25">
      <c r="C48" s="192">
        <f>'Summer Start TimesRBH'!$F49</f>
        <v>0</v>
      </c>
      <c r="D48" s="188">
        <f>'Summer Start TimesRBH'!$F49-'Summer Start TimesRBH'!$G49</f>
        <v>0</v>
      </c>
      <c r="E48" s="162">
        <f>'Summer Start TimesRBH'!B49</f>
        <v>1.5627000719999999E-2</v>
      </c>
      <c r="F48" s="163">
        <f>'Summer Start TimesRBH'!C49</f>
        <v>0.78646033405333338</v>
      </c>
      <c r="G48" s="164" t="str">
        <f>'Summer Start TimesRBH'!E49</f>
        <v>Mick Widdop</v>
      </c>
      <c r="H48" s="182"/>
      <c r="I48" s="164"/>
      <c r="J48" s="150"/>
      <c r="K48" s="192">
        <f>'Summer Start TimesRBH'!$F104</f>
        <v>0</v>
      </c>
      <c r="L48" s="188">
        <f>'Summer Start TimesRBH'!$F104-'Summer Start TimesRBH'!$G104</f>
        <v>0</v>
      </c>
      <c r="M48" s="162">
        <f>'Summer Start TimesRBH'!B104</f>
        <v>2.1182556005555558E-2</v>
      </c>
      <c r="N48" s="163">
        <f>'Summer Start TimesRBH'!C104</f>
        <v>0.79201588933888889</v>
      </c>
      <c r="O48" s="164" t="str">
        <f>'Summer Start TimesRBH'!E104</f>
        <v>Jayden Richardson</v>
      </c>
      <c r="P48" s="182"/>
      <c r="Q48" s="165"/>
    </row>
    <row r="49" spans="3:17" ht="37.5" customHeight="1" x14ac:dyDescent="0.25">
      <c r="C49" s="191">
        <f>'Summer Start TimesRBH'!$F50</f>
        <v>0</v>
      </c>
      <c r="D49" s="187">
        <f>'Summer Start TimesRBH'!$F50-'Summer Start TimesRBH'!$G50</f>
        <v>0</v>
      </c>
      <c r="E49" s="151">
        <f>'Summer Start TimesRBH'!B50</f>
        <v>1.5627000750000002E-2</v>
      </c>
      <c r="F49" s="152">
        <f>'Summer Start TimesRBH'!C50</f>
        <v>0.78646033408333338</v>
      </c>
      <c r="G49" s="150" t="str">
        <f>'Summer Start TimesRBH'!E50</f>
        <v>Neil Baynton-Roberts</v>
      </c>
      <c r="H49" s="181"/>
      <c r="I49" s="150"/>
      <c r="J49" s="150"/>
      <c r="K49" s="191">
        <f>'Summer Start TimesRBH'!$F105</f>
        <v>0</v>
      </c>
      <c r="L49" s="187">
        <f>'Summer Start TimesRBH'!$F105-'Summer Start TimesRBH'!$G105</f>
        <v>0</v>
      </c>
      <c r="M49" s="151">
        <f>'Summer Start TimesRBH'!B105</f>
        <v>2.1529778207777777E-2</v>
      </c>
      <c r="N49" s="152">
        <f>'Summer Start TimesRBH'!C105</f>
        <v>0.79236311154111116</v>
      </c>
      <c r="O49" s="150" t="str">
        <f>'Summer Start TimesRBH'!E105</f>
        <v>Jake Rodwell</v>
      </c>
      <c r="P49" s="181"/>
      <c r="Q49" s="153"/>
    </row>
    <row r="50" spans="3:17" ht="37.5" customHeight="1" x14ac:dyDescent="0.25">
      <c r="C50" s="192">
        <f>'Summer Start TimesRBH'!$F51</f>
        <v>0</v>
      </c>
      <c r="D50" s="188">
        <f>'Summer Start TimesRBH'!$F51-'Summer Start TimesRBH'!$G51</f>
        <v>0</v>
      </c>
      <c r="E50" s="162">
        <f>'Summer Start TimesRBH'!B51</f>
        <v>1.5800611911111109E-2</v>
      </c>
      <c r="F50" s="163">
        <f>'Summer Start TimesRBH'!C51</f>
        <v>0.78663394524444452</v>
      </c>
      <c r="G50" s="164" t="str">
        <f>'Summer Start TimesRBH'!E51</f>
        <v>Paul McAllister</v>
      </c>
      <c r="H50" s="182"/>
      <c r="I50" s="164"/>
      <c r="J50" s="150"/>
      <c r="K50" s="192">
        <f>'Summer Start TimesRBH'!$F106</f>
        <v>0</v>
      </c>
      <c r="L50" s="188">
        <f>'Summer Start TimesRBH'!$F106-'Summer Start TimesRBH'!$G106</f>
        <v>0</v>
      </c>
      <c r="M50" s="162">
        <f>'Summer Start TimesRBH'!B106</f>
        <v>2.1529778287777777E-2</v>
      </c>
      <c r="N50" s="163">
        <f>'Summer Start TimesRBH'!C106</f>
        <v>0.79236311162111117</v>
      </c>
      <c r="O50" s="164" t="str">
        <f>'Summer Start TimesRBH'!E106</f>
        <v>Jonathan Tuck</v>
      </c>
      <c r="P50" s="182"/>
      <c r="Q50" s="165"/>
    </row>
    <row r="51" spans="3:17" ht="37.5" customHeight="1" x14ac:dyDescent="0.25">
      <c r="C51" s="191">
        <f>'Summer Start TimesRBH'!$F52</f>
        <v>0</v>
      </c>
      <c r="D51" s="187">
        <f>'Summer Start TimesRBH'!$F52-'Summer Start TimesRBH'!$G52</f>
        <v>0</v>
      </c>
      <c r="E51" s="151">
        <f>'Summer Start TimesRBH'!B52</f>
        <v>1.597422260222222E-2</v>
      </c>
      <c r="F51" s="152">
        <f>'Summer Start TimesRBH'!C52</f>
        <v>0.78680755593555562</v>
      </c>
      <c r="G51" s="150" t="str">
        <f>'Summer Start TimesRBH'!E52</f>
        <v>Guest 50:00</v>
      </c>
      <c r="H51" s="181"/>
      <c r="I51" s="150"/>
      <c r="J51" s="150"/>
      <c r="K51" s="191">
        <f>'Summer Start TimesRBH'!$F107</f>
        <v>0</v>
      </c>
      <c r="L51" s="187">
        <f>'Summer Start TimesRBH'!$F107-'Summer Start TimesRBH'!$G107</f>
        <v>0</v>
      </c>
      <c r="M51" s="151">
        <f>'Summer Start TimesRBH'!B107</f>
        <v>2.187700033E-2</v>
      </c>
      <c r="N51" s="152">
        <f>'Summer Start TimesRBH'!C107</f>
        <v>0.79271033366333332</v>
      </c>
      <c r="O51" s="150" t="str">
        <f>'Summer Start TimesRBH'!E107</f>
        <v>Guest 37:30</v>
      </c>
      <c r="P51" s="181"/>
      <c r="Q51" s="153"/>
    </row>
    <row r="52" spans="3:17" ht="37.5" customHeight="1" x14ac:dyDescent="0.25">
      <c r="C52" s="192">
        <f>'Summer Start TimesRBH'!$F53</f>
        <v>0</v>
      </c>
      <c r="D52" s="188">
        <f>'Summer Start TimesRBH'!$F53-'Summer Start TimesRBH'!$G53</f>
        <v>0</v>
      </c>
      <c r="E52" s="162">
        <f>'Summer Start TimesRBH'!B53</f>
        <v>1.5974223172222222E-2</v>
      </c>
      <c r="F52" s="163">
        <f>'Summer Start TimesRBH'!C53</f>
        <v>0.78680755650555556</v>
      </c>
      <c r="G52" s="164" t="str">
        <f>'Summer Start TimesRBH'!E53</f>
        <v>Sharon Cooper</v>
      </c>
      <c r="H52" s="182"/>
      <c r="I52" s="164"/>
      <c r="J52" s="150"/>
      <c r="K52" s="192">
        <f>'Summer Start TimesRBH'!$F108</f>
        <v>0</v>
      </c>
      <c r="L52" s="188">
        <f>'Summer Start TimesRBH'!$F108-'Summer Start TimesRBH'!$G108</f>
        <v>0</v>
      </c>
      <c r="M52" s="162">
        <f>'Summer Start TimesRBH'!B108</f>
        <v>2.1877000439999999E-2</v>
      </c>
      <c r="N52" s="163">
        <f>'Summer Start TimesRBH'!C108</f>
        <v>0.79271033377333333</v>
      </c>
      <c r="O52" s="164" t="str">
        <f>'Summer Start TimesRBH'!E108</f>
        <v>James Whittle</v>
      </c>
      <c r="P52" s="182"/>
      <c r="Q52" s="165"/>
    </row>
    <row r="53" spans="3:17" ht="37.5" customHeight="1" x14ac:dyDescent="0.25">
      <c r="C53" s="191">
        <f>'Summer Start TimesRBH'!$F54</f>
        <v>0</v>
      </c>
      <c r="D53" s="187">
        <f>'Summer Start TimesRBH'!$F54-'Summer Start TimesRBH'!$G54</f>
        <v>0</v>
      </c>
      <c r="E53" s="151">
        <f>'Summer Start TimesRBH'!B54</f>
        <v>1.6147833903333336E-2</v>
      </c>
      <c r="F53" s="152">
        <f>'Summer Start TimesRBH'!C54</f>
        <v>0.78698116723666667</v>
      </c>
      <c r="G53" s="150" t="str">
        <f>'Summer Start TimesRBH'!E54</f>
        <v>Kim Dykes</v>
      </c>
      <c r="H53" s="181"/>
      <c r="I53" s="150"/>
      <c r="J53" s="150"/>
      <c r="K53" s="191">
        <f>'Summer Start TimesRBH'!$F109</f>
        <v>0</v>
      </c>
      <c r="L53" s="187">
        <f>'Summer Start TimesRBH'!$F109-'Summer Start TimesRBH'!$G109</f>
        <v>0</v>
      </c>
      <c r="M53" s="151">
        <f>'Summer Start TimesRBH'!B109</f>
        <v>2.2050611591111113E-2</v>
      </c>
      <c r="N53" s="152">
        <f>'Summer Start TimesRBH'!C109</f>
        <v>0.79288394492444447</v>
      </c>
      <c r="O53" s="150" t="str">
        <f>'Summer Start TimesRBH'!E109</f>
        <v>Joe Greenwood</v>
      </c>
      <c r="P53" s="181"/>
      <c r="Q53" s="153"/>
    </row>
    <row r="54" spans="3:17" ht="37.5" customHeight="1" x14ac:dyDescent="0.25">
      <c r="C54" s="192">
        <f>'Summer Start TimesRBH'!$F55</f>
        <v>0</v>
      </c>
      <c r="D54" s="188">
        <f>'Summer Start TimesRBH'!$F55-'Summer Start TimesRBH'!$G55</f>
        <v>0</v>
      </c>
      <c r="E54" s="162">
        <f>'Summer Start TimesRBH'!B55</f>
        <v>1.6321444584444445E-2</v>
      </c>
      <c r="F54" s="163">
        <f>'Summer Start TimesRBH'!C55</f>
        <v>0.78715477791777777</v>
      </c>
      <c r="G54" s="164" t="str">
        <f>'Summer Start TimesRBH'!E55</f>
        <v>Claire Markham</v>
      </c>
      <c r="H54" s="182"/>
      <c r="I54" s="164"/>
      <c r="J54" s="150"/>
      <c r="K54" s="192">
        <f>'Summer Start TimesRBH'!$F110</f>
        <v>0</v>
      </c>
      <c r="L54" s="188">
        <f>'Summer Start TimesRBH'!$F110-'Summer Start TimesRBH'!$G110</f>
        <v>0</v>
      </c>
      <c r="M54" s="162">
        <f>'Summer Start TimesRBH'!B110</f>
        <v>2.2397833353333334E-2</v>
      </c>
      <c r="N54" s="163">
        <f>'Summer Start TimesRBH'!C110</f>
        <v>0.79323116668666671</v>
      </c>
      <c r="O54" s="164" t="str">
        <f>'Summer Start TimesRBH'!E110</f>
        <v>Andrew Draper</v>
      </c>
      <c r="P54" s="182"/>
      <c r="Q54" s="165"/>
    </row>
    <row r="55" spans="3:17" ht="37.5" customHeight="1" x14ac:dyDescent="0.25">
      <c r="C55" s="191">
        <f>'Summer Start TimesRBH'!$F56</f>
        <v>0</v>
      </c>
      <c r="D55" s="187">
        <f>'Summer Start TimesRBH'!$F56-'Summer Start TimesRBH'!$G56</f>
        <v>0</v>
      </c>
      <c r="E55" s="151">
        <f>'Summer Start TimesRBH'!B56</f>
        <v>1.6495056555555557E-2</v>
      </c>
      <c r="F55" s="152">
        <f>'Summer Start TimesRBH'!C56</f>
        <v>0.78732838988888898</v>
      </c>
      <c r="G55" s="150" t="str">
        <f>'Summer Start TimesRBH'!E56</f>
        <v>Susan Hawitt</v>
      </c>
      <c r="H55" s="181"/>
      <c r="I55" s="150"/>
      <c r="J55" s="150"/>
      <c r="K55" s="191">
        <f>'Summer Start TimesRBH'!$F111</f>
        <v>0</v>
      </c>
      <c r="L55" s="187">
        <f>'Summer Start TimesRBH'!$F111-'Summer Start TimesRBH'!$G111</f>
        <v>0</v>
      </c>
      <c r="M55" s="151">
        <f>'Summer Start TimesRBH'!B111</f>
        <v>2.2745055565555554E-2</v>
      </c>
      <c r="N55" s="152">
        <f>'Summer Start TimesRBH'!C111</f>
        <v>0.79357838889888888</v>
      </c>
      <c r="O55" s="150" t="str">
        <f>'Summer Start TimesRBH'!E111</f>
        <v>Alistair Leivers</v>
      </c>
      <c r="P55" s="181"/>
      <c r="Q55" s="153"/>
    </row>
    <row r="56" spans="3:17" ht="37.5" customHeight="1" x14ac:dyDescent="0.25">
      <c r="C56" s="192">
        <f>'Summer Start TimesRBH'!$F57</f>
        <v>0</v>
      </c>
      <c r="D56" s="188">
        <f>'Summer Start TimesRBH'!$F57-'Summer Start TimesRBH'!$G57</f>
        <v>0</v>
      </c>
      <c r="E56" s="162">
        <f>'Summer Start TimesRBH'!B57</f>
        <v>1.6668666776666667E-2</v>
      </c>
      <c r="F56" s="163">
        <f>'Summer Start TimesRBH'!C57</f>
        <v>0.78750200011000004</v>
      </c>
      <c r="G56" s="164" t="str">
        <f>'Summer Start TimesRBH'!E57</f>
        <v>Chris Bowker</v>
      </c>
      <c r="H56" s="182"/>
      <c r="I56" s="164"/>
      <c r="J56" s="150"/>
      <c r="K56" s="192">
        <f>'Summer Start TimesRBH'!$F112</f>
        <v>0</v>
      </c>
      <c r="L56" s="188">
        <f>'Summer Start TimesRBH'!$F112-'Summer Start TimesRBH'!$G112</f>
        <v>0</v>
      </c>
      <c r="M56" s="162">
        <f>'Summer Start TimesRBH'!B112</f>
        <v>2.2918666986666666E-2</v>
      </c>
      <c r="N56" s="163">
        <f>'Summer Start TimesRBH'!C112</f>
        <v>0.79375200032000004</v>
      </c>
      <c r="O56" s="164" t="str">
        <f>'Summer Start TimesRBH'!E112</f>
        <v>Guest 35:00</v>
      </c>
      <c r="P56" s="182"/>
      <c r="Q56" s="165"/>
    </row>
    <row r="57" spans="3:17" ht="37.5" customHeight="1" x14ac:dyDescent="0.25">
      <c r="C57" s="191">
        <f>'Summer Start TimesRBH'!$F58</f>
        <v>0</v>
      </c>
      <c r="D57" s="187">
        <f>'Summer Start TimesRBH'!$F58-'Summer Start TimesRBH'!$G58</f>
        <v>0</v>
      </c>
      <c r="E57" s="151">
        <f>'Summer Start TimesRBH'!B58</f>
        <v>1.6668667536666668E-2</v>
      </c>
      <c r="F57" s="152">
        <f>'Summer Start TimesRBH'!C58</f>
        <v>0.78750200087</v>
      </c>
      <c r="G57" s="150" t="str">
        <f>'Summer Start TimesRBH'!E58</f>
        <v>Rosie Eagles</v>
      </c>
      <c r="H57" s="183"/>
      <c r="I57" s="150"/>
      <c r="J57" s="150"/>
      <c r="K57" s="191"/>
      <c r="L57" s="187"/>
      <c r="M57" s="151"/>
      <c r="N57" s="152"/>
      <c r="O57" s="154"/>
      <c r="P57" s="183"/>
      <c r="Q57" s="153"/>
    </row>
    <row r="58" spans="3:17" ht="39" customHeight="1" x14ac:dyDescent="0.25">
      <c r="C58" s="192"/>
      <c r="D58" s="188"/>
      <c r="E58" s="162"/>
      <c r="F58" s="163"/>
      <c r="G58" s="166"/>
      <c r="H58" s="184"/>
      <c r="I58" s="164"/>
      <c r="J58" s="150"/>
      <c r="K58" s="192"/>
      <c r="L58" s="188"/>
      <c r="M58" s="162"/>
      <c r="N58" s="163"/>
      <c r="O58" s="166"/>
      <c r="P58" s="184"/>
      <c r="Q58" s="165"/>
    </row>
    <row r="59" spans="3:17" ht="39" customHeight="1" x14ac:dyDescent="0.25">
      <c r="C59" s="191"/>
      <c r="D59" s="187"/>
      <c r="E59" s="151"/>
      <c r="F59" s="152"/>
      <c r="G59" s="154"/>
      <c r="H59" s="183"/>
      <c r="I59" s="150"/>
      <c r="J59" s="150"/>
      <c r="K59" s="191"/>
      <c r="L59" s="187"/>
      <c r="M59" s="151"/>
      <c r="N59" s="152"/>
      <c r="O59" s="154"/>
      <c r="P59" s="183"/>
      <c r="Q59" s="153"/>
    </row>
    <row r="60" spans="3:17" ht="39" customHeight="1" x14ac:dyDescent="0.25">
      <c r="C60" s="193"/>
      <c r="D60" s="189"/>
      <c r="E60" s="167"/>
      <c r="F60" s="168"/>
      <c r="G60" s="169"/>
      <c r="H60" s="185"/>
      <c r="I60" s="171"/>
      <c r="K60" s="193"/>
      <c r="L60" s="189"/>
      <c r="M60" s="167"/>
      <c r="N60" s="168"/>
      <c r="O60" s="169"/>
      <c r="P60" s="185"/>
      <c r="Q60" s="170"/>
    </row>
    <row r="61" spans="3:17" ht="39" customHeight="1" x14ac:dyDescent="0.25">
      <c r="C61" s="194"/>
      <c r="D61" s="190"/>
      <c r="E61" s="77"/>
      <c r="F61" s="81"/>
      <c r="G61" s="74"/>
      <c r="H61" s="186"/>
      <c r="I61" s="73"/>
      <c r="K61" s="194"/>
      <c r="L61" s="190"/>
      <c r="M61" s="77"/>
      <c r="N61" s="81"/>
      <c r="O61" s="74"/>
      <c r="P61" s="186"/>
      <c r="Q61" s="155"/>
    </row>
    <row r="62" spans="3:17" ht="39" customHeight="1" x14ac:dyDescent="0.25">
      <c r="C62" s="193"/>
      <c r="D62" s="189"/>
      <c r="E62" s="176"/>
      <c r="F62" s="177"/>
      <c r="G62" s="178"/>
      <c r="H62" s="185"/>
      <c r="I62" s="179"/>
      <c r="K62" s="193"/>
      <c r="L62" s="189"/>
      <c r="M62" s="167"/>
      <c r="N62" s="168"/>
      <c r="O62" s="169"/>
      <c r="P62" s="185"/>
      <c r="Q62" s="170"/>
    </row>
  </sheetData>
  <mergeCells count="1">
    <mergeCell ref="A21:A30"/>
  </mergeCells>
  <conditionalFormatting sqref="C1:D1048576 K1:L1048576">
    <cfRule type="cellIs" dxfId="138" priority="1" operator="equal">
      <formula>0</formula>
    </cfRule>
  </conditionalFormatting>
  <pageMargins left="0.23" right="0.15" top="0.52" bottom="0.33" header="0.3" footer="0.3"/>
  <pageSetup paperSize="9" scale="36" orientation="portrait" horizontalDpi="4294967295" verticalDpi="4294967295" r:id="rId1"/>
  <tableParts count="2">
    <tablePart r:id="rId2"/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ED180"/>
  <sheetViews>
    <sheetView showZeros="0" zoomScaleNormal="100" workbookViewId="0">
      <pane xSplit="1" ySplit="2" topLeftCell="BW3" activePane="bottomRight" state="frozen"/>
      <selection pane="topRight" activeCell="B1" sqref="B1"/>
      <selection pane="bottomLeft" activeCell="A3" sqref="A3"/>
      <selection pane="bottomRight" activeCell="BX5" sqref="BX5"/>
    </sheetView>
  </sheetViews>
  <sheetFormatPr defaultColWidth="8.88671875" defaultRowHeight="12" x14ac:dyDescent="0.25"/>
  <cols>
    <col min="1" max="1" width="19.33203125" style="1" bestFit="1" customWidth="1"/>
    <col min="2" max="2" width="7" style="3" bestFit="1" customWidth="1"/>
    <col min="3" max="3" width="6.5546875" style="11" customWidth="1"/>
    <col min="4" max="4" width="2.6640625" style="11" customWidth="1"/>
    <col min="5" max="5" width="7.109375" style="8" customWidth="1"/>
    <col min="6" max="6" width="6.5546875" style="11" customWidth="1"/>
    <col min="7" max="7" width="2.6640625" style="11" customWidth="1"/>
    <col min="8" max="8" width="8.109375" style="35" bestFit="1" customWidth="1"/>
    <col min="9" max="9" width="7" style="35" bestFit="1" customWidth="1"/>
    <col min="10" max="10" width="2.6640625" style="8" customWidth="1"/>
    <col min="11" max="11" width="7" style="8" bestFit="1" customWidth="1"/>
    <col min="12" max="12" width="9" style="8" customWidth="1"/>
    <col min="13" max="14" width="9" style="6" customWidth="1"/>
    <col min="15" max="16" width="9" style="8" customWidth="1"/>
    <col min="17" max="18" width="8.109375" style="8" customWidth="1"/>
    <col min="19" max="19" width="8.109375" style="1" customWidth="1"/>
    <col min="20" max="47" width="9.44140625" style="1" customWidth="1"/>
    <col min="48" max="48" width="9.44140625" style="6" customWidth="1"/>
    <col min="49" max="73" width="9.44140625" style="1" customWidth="1"/>
    <col min="74" max="92" width="9.44140625" style="8" customWidth="1"/>
    <col min="93" max="93" width="9.44140625" style="3" customWidth="1"/>
    <col min="94" max="98" width="9.44140625" style="8" customWidth="1"/>
    <col min="99" max="99" width="9.44140625" style="1" customWidth="1"/>
    <col min="100" max="101" width="9.44140625" style="8" customWidth="1"/>
    <col min="102" max="102" width="9.44140625" style="1" customWidth="1"/>
    <col min="103" max="103" width="9.44140625" style="8" customWidth="1"/>
    <col min="104" max="131" width="9.44140625" style="1" customWidth="1"/>
    <col min="132" max="151" width="8.33203125" style="1" customWidth="1"/>
    <col min="152" max="158" width="12.109375" style="1" customWidth="1"/>
    <col min="159" max="16384" width="8.88671875" style="1"/>
  </cols>
  <sheetData>
    <row r="1" spans="1:134" s="7" customFormat="1" ht="60" x14ac:dyDescent="0.3">
      <c r="B1" s="9" t="s">
        <v>15</v>
      </c>
      <c r="C1" s="4" t="s">
        <v>36</v>
      </c>
      <c r="D1" s="4"/>
      <c r="E1" s="10" t="s">
        <v>14</v>
      </c>
      <c r="F1" s="4" t="s">
        <v>37</v>
      </c>
      <c r="G1" s="4"/>
      <c r="H1" s="10" t="s">
        <v>34</v>
      </c>
      <c r="I1" s="10" t="s">
        <v>35</v>
      </c>
      <c r="J1" s="10"/>
      <c r="K1" s="10" t="s">
        <v>42</v>
      </c>
      <c r="L1" s="10" t="s">
        <v>43</v>
      </c>
      <c r="M1" s="30" t="s">
        <v>41</v>
      </c>
      <c r="N1" s="37" t="s">
        <v>40</v>
      </c>
      <c r="O1" s="38" t="s">
        <v>108</v>
      </c>
      <c r="P1" s="10"/>
      <c r="Q1" s="10" t="s">
        <v>45</v>
      </c>
      <c r="R1" s="10" t="s">
        <v>46</v>
      </c>
      <c r="S1" s="7" t="s">
        <v>59</v>
      </c>
      <c r="U1" s="7" t="s">
        <v>49</v>
      </c>
      <c r="V1" s="7" t="s">
        <v>47</v>
      </c>
      <c r="W1" s="7" t="s">
        <v>50</v>
      </c>
      <c r="X1" s="7" t="s">
        <v>48</v>
      </c>
      <c r="Y1" s="7" t="s">
        <v>51</v>
      </c>
      <c r="Z1" s="7" t="s">
        <v>52</v>
      </c>
      <c r="AA1" s="36" t="s">
        <v>170</v>
      </c>
      <c r="AB1" s="36" t="s">
        <v>60</v>
      </c>
      <c r="AC1" s="7" t="s">
        <v>53</v>
      </c>
      <c r="AD1" s="7" t="s">
        <v>54</v>
      </c>
      <c r="AE1" s="7" t="s">
        <v>55</v>
      </c>
      <c r="AF1" s="7" t="s">
        <v>56</v>
      </c>
      <c r="AG1" s="7" t="s">
        <v>57</v>
      </c>
      <c r="AH1" s="7" t="s">
        <v>58</v>
      </c>
      <c r="AJ1" s="7" t="s">
        <v>61</v>
      </c>
      <c r="AK1" s="7" t="s">
        <v>62</v>
      </c>
      <c r="AL1" s="7" t="s">
        <v>63</v>
      </c>
      <c r="AM1" s="7" t="s">
        <v>64</v>
      </c>
      <c r="AN1" s="7" t="s">
        <v>65</v>
      </c>
      <c r="AO1" s="7" t="s">
        <v>66</v>
      </c>
      <c r="AP1" s="7" t="s">
        <v>67</v>
      </c>
      <c r="AQ1" s="7" t="s">
        <v>68</v>
      </c>
      <c r="AR1" s="7" t="s">
        <v>69</v>
      </c>
      <c r="AS1" s="7" t="s">
        <v>70</v>
      </c>
      <c r="AV1" s="5" t="s">
        <v>73</v>
      </c>
      <c r="AW1" s="5" t="s">
        <v>71</v>
      </c>
      <c r="AX1" s="5" t="s">
        <v>72</v>
      </c>
      <c r="AY1" s="5" t="s">
        <v>74</v>
      </c>
      <c r="AZ1" s="5" t="s">
        <v>75</v>
      </c>
      <c r="BA1" s="5" t="s">
        <v>76</v>
      </c>
      <c r="BB1" s="5" t="s">
        <v>77</v>
      </c>
      <c r="BC1" s="5" t="s">
        <v>78</v>
      </c>
      <c r="BD1" s="5" t="s">
        <v>79</v>
      </c>
      <c r="BE1" s="5" t="s">
        <v>80</v>
      </c>
      <c r="BF1" s="5" t="s">
        <v>81</v>
      </c>
      <c r="BH1" s="7" t="s">
        <v>94</v>
      </c>
      <c r="BI1" s="7" t="s">
        <v>83</v>
      </c>
      <c r="BJ1" s="7" t="s">
        <v>84</v>
      </c>
      <c r="BK1" s="7" t="s">
        <v>85</v>
      </c>
      <c r="BL1" s="7" t="s">
        <v>86</v>
      </c>
      <c r="BM1" s="7" t="s">
        <v>87</v>
      </c>
      <c r="BN1" s="7" t="s">
        <v>88</v>
      </c>
      <c r="BO1" s="7" t="s">
        <v>89</v>
      </c>
      <c r="BP1" s="7" t="s">
        <v>90</v>
      </c>
      <c r="BQ1" s="7" t="s">
        <v>91</v>
      </c>
      <c r="BR1" s="7" t="s">
        <v>92</v>
      </c>
      <c r="BS1" s="7" t="s">
        <v>93</v>
      </c>
      <c r="BV1" s="10" t="s">
        <v>95</v>
      </c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 t="s">
        <v>101</v>
      </c>
      <c r="CJ1" s="10" t="s">
        <v>103</v>
      </c>
      <c r="CK1" s="10"/>
      <c r="CL1" s="10"/>
      <c r="CM1" s="10"/>
      <c r="CN1" s="10"/>
      <c r="CO1" s="9" t="s">
        <v>102</v>
      </c>
      <c r="CP1" s="10" t="s">
        <v>103</v>
      </c>
      <c r="CQ1" s="10"/>
      <c r="CR1" s="10"/>
      <c r="CS1" s="10"/>
      <c r="CT1" s="10"/>
      <c r="CV1" s="10" t="s">
        <v>105</v>
      </c>
      <c r="CW1" s="10" t="s">
        <v>104</v>
      </c>
      <c r="CY1" s="10"/>
      <c r="DB1" s="7" t="s">
        <v>23</v>
      </c>
      <c r="DC1" s="7" t="s">
        <v>19</v>
      </c>
      <c r="DD1" s="7" t="s">
        <v>22</v>
      </c>
      <c r="DE1" s="7" t="s">
        <v>21</v>
      </c>
      <c r="DF1" s="7" t="s">
        <v>20</v>
      </c>
      <c r="DG1" s="7" t="s">
        <v>24</v>
      </c>
      <c r="DH1" s="7" t="s">
        <v>25</v>
      </c>
      <c r="DI1" s="7" t="s">
        <v>26</v>
      </c>
      <c r="DJ1" s="7" t="s">
        <v>27</v>
      </c>
      <c r="DK1" s="7" t="s">
        <v>28</v>
      </c>
      <c r="DL1" s="7" t="s">
        <v>29</v>
      </c>
      <c r="DM1" s="7" t="s">
        <v>30</v>
      </c>
      <c r="DO1" s="7" t="s">
        <v>122</v>
      </c>
      <c r="DP1" s="7" t="s">
        <v>49</v>
      </c>
      <c r="DQ1" s="7" t="s">
        <v>19</v>
      </c>
      <c r="DR1" s="7" t="s">
        <v>22</v>
      </c>
      <c r="DS1" s="7" t="s">
        <v>21</v>
      </c>
      <c r="DT1" s="7" t="s">
        <v>20</v>
      </c>
      <c r="DU1" s="7" t="s">
        <v>123</v>
      </c>
      <c r="DV1" s="7" t="s">
        <v>53</v>
      </c>
      <c r="DW1" s="7" t="s">
        <v>26</v>
      </c>
      <c r="DX1" s="7" t="s">
        <v>27</v>
      </c>
      <c r="DY1" s="7" t="s">
        <v>28</v>
      </c>
      <c r="DZ1" s="7" t="s">
        <v>29</v>
      </c>
    </row>
    <row r="2" spans="1:134" s="20" customFormat="1" x14ac:dyDescent="0.25">
      <c r="A2" s="20" t="s">
        <v>39</v>
      </c>
      <c r="B2" s="51"/>
      <c r="C2" s="52"/>
      <c r="D2" s="52"/>
      <c r="E2" s="53"/>
      <c r="F2" s="52"/>
      <c r="G2" s="52"/>
      <c r="H2" s="53">
        <v>2.7777777777777776E-2</v>
      </c>
      <c r="I2" s="53">
        <v>3.1944444444444449E-2</v>
      </c>
      <c r="J2" s="53"/>
      <c r="K2" s="53"/>
      <c r="L2" s="53"/>
      <c r="M2" s="53">
        <f>IF(H2&gt;0,H2/3.45*4.35,IF(I2&gt;0,I2,IF(K2&gt;0,K2/3.11*4.35,IF(L2&gt;0,L2/6.21*4.35/1.032,IF(E2&gt;0,E2,IF(B2&gt;0,B2/3.45*4.35,0.0292))))))</f>
        <v>3.5024154589371977E-2</v>
      </c>
      <c r="N2" s="19">
        <f>(H2*60*60*24/3.45*4.35*1.032)+200</f>
        <v>3322.9217391304337</v>
      </c>
      <c r="O2" s="19">
        <f>(I2*60*60*24/3.45*4.35*1.032)+7</f>
        <v>3598.36</v>
      </c>
      <c r="P2" s="19">
        <f>N2</f>
        <v>3322.9217391304337</v>
      </c>
      <c r="Q2" s="69">
        <f>IF(COUNT(BV3:CA180)&gt;0,SMALL(BV3:CA180,1),0)</f>
        <v>1.6724537037037038E-2</v>
      </c>
      <c r="R2" s="69">
        <f>IF(COUNT(CB3:CG180)&gt;0,SMALL(CB3:CG180,1),0)</f>
        <v>1.2683184455185185E-2</v>
      </c>
      <c r="U2" s="68">
        <f>Apr!$N4</f>
        <v>2.3287037037037037E-2</v>
      </c>
      <c r="V2" s="68">
        <f>May!$N4</f>
        <v>2.7939814814814813E-2</v>
      </c>
      <c r="W2" s="68">
        <f>Jun!$N4</f>
        <v>2.6828703703703698E-2</v>
      </c>
      <c r="X2" s="68">
        <f>Jul!$N4</f>
        <v>2.0555555555555556E-2</v>
      </c>
      <c r="Y2" s="68">
        <f>Aug!$N4</f>
        <v>2.2197073094074073E-2</v>
      </c>
      <c r="Z2" s="68">
        <f>Sep!$N4</f>
        <v>1.7752629149629631E-2</v>
      </c>
      <c r="AA2" s="19">
        <v>2405</v>
      </c>
      <c r="AB2" s="19">
        <f>IF(Q2&gt;0,Q2/4.35*3.45/1.032*60*60*24,N2/4.35*3.45/1.032)</f>
        <v>1110.498529804865</v>
      </c>
      <c r="AC2" s="20">
        <f>AA2/3.45*4</f>
        <v>2788.405797101449</v>
      </c>
      <c r="AU2" s="20" t="s">
        <v>82</v>
      </c>
      <c r="AV2" s="19">
        <v>3033</v>
      </c>
      <c r="BV2" s="53" t="s">
        <v>23</v>
      </c>
      <c r="BW2" s="53" t="s">
        <v>19</v>
      </c>
      <c r="BX2" s="53" t="s">
        <v>22</v>
      </c>
      <c r="BY2" s="53" t="s">
        <v>21</v>
      </c>
      <c r="BZ2" s="53" t="s">
        <v>20</v>
      </c>
      <c r="CA2" s="53" t="s">
        <v>24</v>
      </c>
      <c r="CB2" s="53" t="s">
        <v>25</v>
      </c>
      <c r="CC2" s="53" t="s">
        <v>26</v>
      </c>
      <c r="CD2" s="53" t="s">
        <v>27</v>
      </c>
      <c r="CE2" s="53" t="s">
        <v>28</v>
      </c>
      <c r="CF2" s="53" t="s">
        <v>29</v>
      </c>
      <c r="CG2" s="53" t="s">
        <v>30</v>
      </c>
      <c r="CH2" s="53"/>
      <c r="CI2" s="53"/>
      <c r="CJ2" s="53" t="s">
        <v>19</v>
      </c>
      <c r="CK2" s="53" t="s">
        <v>22</v>
      </c>
      <c r="CL2" s="53" t="s">
        <v>21</v>
      </c>
      <c r="CM2" s="53" t="s">
        <v>20</v>
      </c>
      <c r="CN2" s="53" t="s">
        <v>24</v>
      </c>
      <c r="CO2" s="51"/>
      <c r="CP2" s="53" t="s">
        <v>26</v>
      </c>
      <c r="CQ2" s="53" t="s">
        <v>27</v>
      </c>
      <c r="CR2" s="53" t="s">
        <v>28</v>
      </c>
      <c r="CS2" s="53" t="s">
        <v>29</v>
      </c>
      <c r="CT2" s="53" t="s">
        <v>30</v>
      </c>
      <c r="CV2" s="53"/>
      <c r="CW2" s="53"/>
      <c r="CX2" s="20">
        <v>0</v>
      </c>
      <c r="CY2" s="53"/>
    </row>
    <row r="3" spans="1:134" x14ac:dyDescent="0.25">
      <c r="A3" s="1" t="s">
        <v>153</v>
      </c>
      <c r="B3" s="54"/>
      <c r="C3" s="45"/>
      <c r="D3" s="45"/>
      <c r="E3" s="13">
        <v>2.6446759259259264E-2</v>
      </c>
      <c r="F3" s="11">
        <v>44743</v>
      </c>
      <c r="I3" s="35">
        <v>2.644675925925926E-2</v>
      </c>
      <c r="J3" s="8">
        <v>2.9224537037037038E-2</v>
      </c>
      <c r="K3" s="55">
        <f>(J3/8*5)/1.032</f>
        <v>1.7698968651306348E-2</v>
      </c>
      <c r="M3" s="8">
        <f>IF(A3&lt;&gt;"",IF(K3&gt;0,K3/3.11*4.35,IF(L3&gt;0,L3/6.21*4.35/1.032,IF(H3&gt;0,H3/3.45*4.35,IF(I3&gt;0,I3,IF(E3&gt;0,E3,IF(B3&gt;0,B3/4*4.35,0.0292)))))),0)</f>
        <v>2.4755792165010487E-2</v>
      </c>
      <c r="N3" s="6">
        <f t="shared" ref="N3:N54" si="0">M3*60*60*24</f>
        <v>2138.9004430569057</v>
      </c>
      <c r="O3" s="8">
        <f t="shared" ref="O3:O54" si="1">IF(A3&lt;&gt;"",(MROUND(N$2-N3,15)/(60*60*24)),"")</f>
        <v>1.3715277777777778E-2</v>
      </c>
      <c r="Q3" s="8">
        <f>IF(COUNT(BV3:CA3)&gt;0,SMALL(BV3:CA3,1),0)</f>
        <v>0</v>
      </c>
      <c r="R3" s="8">
        <f t="shared" ref="R3:R54" si="2">IF(COUNT(CB3:CG3)&gt;0,SMALL(CB3:CG3,1),0)</f>
        <v>0</v>
      </c>
      <c r="S3" s="8">
        <f t="shared" ref="S3:S54" si="3">O3</f>
        <v>1.3715277777777778E-2</v>
      </c>
      <c r="T3" s="8"/>
      <c r="U3" s="8">
        <f>IF(A3&lt;&gt;"",IF(VLOOKUP(A3,Apr!A$4:F$211,6)&gt;0,VLOOKUP(A3,Apr!A$4:F$211,6),0),0)</f>
        <v>0</v>
      </c>
      <c r="V3" s="8">
        <f>IF(A3&lt;&gt;"",IF(VLOOKUP(A3,May!A$3:F$209,6)&gt;0,VLOOKUP(A3,May!A$3:F$209,6),0),0)</f>
        <v>0</v>
      </c>
      <c r="W3" s="8">
        <f>IF(A3&lt;&gt;"",IF(VLOOKUP(A3,Jun!A$3:F$209,6)&gt;0,VLOOKUP(A3,Jun!A$3:F$209,6),0),0)</f>
        <v>0</v>
      </c>
      <c r="X3" s="8">
        <f>IF(A3&lt;&gt;"",IF(VLOOKUP(A3,Jul!A$3:F$206,6)&gt;0,VLOOKUP(A3,Jul!A$3:F$206,6),0),0)</f>
        <v>0</v>
      </c>
      <c r="Y3" s="8">
        <f>IF(A3&lt;&gt;"",IF(VLOOKUP(A3,Aug!A$3:F$206,6)&gt;0,VLOOKUP(A3,Aug!A$3:F$206,6),0),0)</f>
        <v>0</v>
      </c>
      <c r="Z3" s="8">
        <f>IF(A3&lt;&gt;"",IF(VLOOKUP(A3,Sep!A$3:F$206,6)&gt;0,VLOOKUP(A3,Sep!A$3:F$206,6),0),0)</f>
        <v>0</v>
      </c>
      <c r="AA3" s="6">
        <f>IF(Q3&gt;0,Q3/4.35*3.45/1.032*60*60*24,N3/4.35*3.45/1.032)</f>
        <v>1643.7687179333345</v>
      </c>
      <c r="AB3" s="8">
        <f t="shared" ref="AB3:AB54" si="4">IF(AA$2&gt;AA3,(MROUND(AA$2-AA3,15)/60/60/24),0.1/60/60/24)</f>
        <v>8.8541666666666664E-3</v>
      </c>
      <c r="AC3" s="8">
        <f>IF(A3&lt;&gt;"",IF(VLOOKUP(A3,Oct!A$3:F$206,6)&gt;0,VLOOKUP(A3,Oct!A$3:F$206,6),0),0)</f>
        <v>0</v>
      </c>
      <c r="AD3" s="8">
        <f>IF(A3&lt;&gt;"",IF(VLOOKUP(A3,Nov!A$3:F$207,6)&gt;0,VLOOKUP(A3,Nov!A$3:F$207,6),0),0)</f>
        <v>0</v>
      </c>
      <c r="AE3" s="8">
        <f>IF(A3&lt;&gt;"",IF(VLOOKUP(A3,Dec!A$3:F$207,6)&gt;0,VLOOKUP(A3,Dec!A$3:F$207,6),0),0)</f>
        <v>0</v>
      </c>
      <c r="AF3" s="8">
        <f>IF(A3&lt;&gt;"",IF(VLOOKUP(A3,Jan!A$3:F$207,6)&gt;0,VLOOKUP(A3,Jan!A$3:F$207,6),0),0)</f>
        <v>0</v>
      </c>
      <c r="AG3" s="8">
        <f>IF(A3&lt;&gt;"",IF(VLOOKUP(A3,Feb!A$3:F$207,6)&gt;0,VLOOKUP(A3,Feb!A$3:F$207,6),0),0)</f>
        <v>0</v>
      </c>
      <c r="AH3" s="8">
        <f>IF(A3&lt;&gt;"",IF(VLOOKUP(A3,Mar!A$3:F$207,6)&gt;0,VLOOKUP(A3,Mar!A$3:F$207,6),0),0)</f>
        <v>0</v>
      </c>
      <c r="AJ3" s="8">
        <f>LARGE($BH3:BI3,1)</f>
        <v>1.3715277777777778E-2</v>
      </c>
      <c r="AK3" s="8">
        <f>LARGE($BH3:BJ3,1)</f>
        <v>1.3715277777777778E-2</v>
      </c>
      <c r="AL3" s="8">
        <f>LARGE($BH3:BK3,1)</f>
        <v>1.3715277777777778E-2</v>
      </c>
      <c r="AM3" s="8">
        <f>LARGE($BH3:BL3,1)</f>
        <v>1.3715277777777778E-2</v>
      </c>
      <c r="AN3" s="8">
        <f>LARGE($BH3:BM3,1)</f>
        <v>1.3715277777777778E-2</v>
      </c>
      <c r="AO3" s="8">
        <f>LARGE($BN3:BO3,1)</f>
        <v>8.8541666666666664E-3</v>
      </c>
      <c r="AP3" s="8">
        <f>LARGE($BN3:BP3,1)</f>
        <v>8.8541666666666664E-3</v>
      </c>
      <c r="AQ3" s="8">
        <f>LARGE($BN3:BQ3,1)</f>
        <v>8.8541666666666664E-3</v>
      </c>
      <c r="AR3" s="8">
        <f>LARGE($BN3:BR3,1)</f>
        <v>8.8541666666666664E-3</v>
      </c>
      <c r="AS3" s="8">
        <f>LARGE($BN3:BS3,1)</f>
        <v>8.8541666666666664E-3</v>
      </c>
      <c r="AV3" s="6">
        <f t="shared" ref="AV3:AV54" si="5">IF(U3&gt;0,U3*60*60*24,0)</f>
        <v>0</v>
      </c>
      <c r="AW3" s="6">
        <f t="shared" ref="AW3:AW54" si="6">IF(V3&gt;0,V3*60*60*24,0)</f>
        <v>0</v>
      </c>
      <c r="AX3" s="6">
        <f t="shared" ref="AX3:AX54" si="7">IF(W3&gt;0,W3*60*60*24,0)</f>
        <v>0</v>
      </c>
      <c r="AY3" s="6">
        <f t="shared" ref="AY3:AY54" si="8">IF(X3&gt;0,X3*60*60*24,0)</f>
        <v>0</v>
      </c>
      <c r="AZ3" s="6">
        <f t="shared" ref="AZ3:AZ54" si="9">IF(Y3&gt;0,Y3*60*60*24,0)</f>
        <v>0</v>
      </c>
      <c r="BA3" s="6">
        <f t="shared" ref="BA3:BA54" si="10">IF(Z3&gt;0,Z3*60*60*24,0)</f>
        <v>0</v>
      </c>
      <c r="BB3" s="6">
        <f t="shared" ref="BB3:BB54" si="11">IF(AC3&gt;0,AC3*60*60*24,0)</f>
        <v>0</v>
      </c>
      <c r="BC3" s="6">
        <f t="shared" ref="BC3:BC54" si="12">IF(AD3&gt;0,AD3*60*60*24,0)</f>
        <v>0</v>
      </c>
      <c r="BD3" s="6">
        <f t="shared" ref="BD3:BD54" si="13">IF(AE3&gt;0,AE3*60*60*24,0)</f>
        <v>0</v>
      </c>
      <c r="BE3" s="6">
        <f t="shared" ref="BE3:BE54" si="14">IF(AF3&gt;0,AF3*60*60*24,0)</f>
        <v>0</v>
      </c>
      <c r="BF3" s="6">
        <f t="shared" ref="BF3:BF54" si="15">IF(AG3&gt;0,AG3*60*60*24,0)</f>
        <v>0</v>
      </c>
      <c r="BH3" s="8">
        <f t="shared" ref="BH3:BH54" si="16">S3</f>
        <v>1.3715277777777778E-2</v>
      </c>
      <c r="BI3" s="8">
        <f t="shared" ref="BI3:BI54" si="17">IF(AV3&gt;0,IF($N$2&gt;AV3,(MROUND($N$2-AV3,15)/(60*60*24)),0),0)</f>
        <v>0</v>
      </c>
      <c r="BJ3" s="8">
        <f t="shared" ref="BJ3:BJ54" si="18">IF(AW3&gt;0,IF($N$2&gt;AW3,(MROUND($N$2-AW3,15)/(60*60*24)),0),0)</f>
        <v>0</v>
      </c>
      <c r="BK3" s="8">
        <f t="shared" ref="BK3:BK54" si="19">IF(AX3&gt;0,IF($N$2&gt;AX3,(MROUND($N$2-AX3,15)/(60*60*24)),0),0)</f>
        <v>0</v>
      </c>
      <c r="BL3" s="8">
        <f t="shared" ref="BL3:BL54" si="20">IF(AY3&gt;0,IF($N$2&gt;AY3,(MROUND($N$2-AY3,15)/(60*60*24)),0),0)</f>
        <v>0</v>
      </c>
      <c r="BM3" s="8">
        <f t="shared" ref="BM3:BM54" si="21">IF(AZ3&gt;0,IF($N$2&gt;AZ3,(MROUND($N$2-AZ3,15)/(60*60*24)),0),0)</f>
        <v>0</v>
      </c>
      <c r="BN3" s="8">
        <f t="shared" ref="BN3:BN54" si="22">IF(AB3&gt;0,AB3,0)</f>
        <v>8.8541666666666664E-3</v>
      </c>
      <c r="BO3" s="8">
        <f t="shared" ref="BO3:BO25" si="23">IF(BB3&gt;0,IF($AA$2&gt;BB3,(MROUND($AA$2-BB3,15)/(60*60*24)),0),0)</f>
        <v>0</v>
      </c>
      <c r="BP3" s="8">
        <f t="shared" ref="BP3:BQ55" si="24">IF(BC3&gt;0,IF($AA$2&gt;BC3,(MROUND($AA$2-BC3,15)/(60*60*24)),0),0)</f>
        <v>0</v>
      </c>
      <c r="BQ3" s="8">
        <f t="shared" si="24"/>
        <v>0</v>
      </c>
      <c r="BR3" s="8">
        <f t="shared" ref="BR3:BR56" si="25">IF(BE3&gt;0,IF($AA$2&gt;BE3,(MROUND($AA$2-BE3,15)/(60*60*24)),0),0)</f>
        <v>0</v>
      </c>
      <c r="BS3" s="8">
        <f t="shared" ref="BS3:BS56" si="26">IF(BF3&gt;0,IF($AA$2&gt;BF3,(MROUND($AA$2-BF3,15)/(60*60*24)),0),0)</f>
        <v>0</v>
      </c>
      <c r="BV3" s="8" t="str">
        <f t="shared" ref="BV3:BV25" si="27">IF(U3&gt;0,U3,"")</f>
        <v/>
      </c>
      <c r="BW3" s="8" t="str">
        <f t="shared" ref="BW3:BW25" si="28">IF(V3&gt;0,V3,"")</f>
        <v/>
      </c>
      <c r="BX3" s="8" t="str">
        <f t="shared" ref="BX3:BX25" si="29">IF(W3&gt;0,W3,"")</f>
        <v/>
      </c>
      <c r="BY3" s="8" t="str">
        <f t="shared" ref="BY3:BY25" si="30">IF(X3&gt;0,X3,"")</f>
        <v/>
      </c>
      <c r="BZ3" s="8" t="str">
        <f t="shared" ref="BZ3:BZ25" si="31">IF(Y3&gt;0,Y3,"")</f>
        <v/>
      </c>
      <c r="CA3" s="8" t="str">
        <f t="shared" ref="CA3:CA25" si="32">IF(Z3&gt;0,Z3,"")</f>
        <v/>
      </c>
      <c r="CB3" s="8" t="str">
        <f t="shared" ref="CB3:CB25" si="33">IF(AC3&gt;0,AC3,"")</f>
        <v/>
      </c>
      <c r="CC3" s="8" t="str">
        <f t="shared" ref="CC3:CC25" si="34">IF(AD3&gt;0,AD3,"")</f>
        <v/>
      </c>
      <c r="CD3" s="8" t="str">
        <f t="shared" ref="CD3:CD25" si="35">IF(AE3&gt;0,AE3,"")</f>
        <v/>
      </c>
      <c r="CE3" s="8" t="str">
        <f t="shared" ref="CE3:CE25" si="36">IF(AF3&gt;0,AF3,"")</f>
        <v/>
      </c>
      <c r="CF3" s="8" t="str">
        <f t="shared" ref="CF3:CF25" si="37">IF(AG3&gt;0,AG3,"")</f>
        <v/>
      </c>
      <c r="CG3" s="8" t="str">
        <f t="shared" ref="CG3:CG25" si="38">IF(AH3&gt;0,AH3,"")</f>
        <v/>
      </c>
      <c r="CI3" s="13">
        <v>2.6446759259259264E-2</v>
      </c>
      <c r="CJ3" s="8">
        <f t="shared" ref="CJ3:CJ25" si="39">IF(BV3&lt;&gt;"",BV3,CI3)</f>
        <v>2.6446759259259264E-2</v>
      </c>
      <c r="CK3" s="8">
        <f>IF(COUNT($BV3:BW3)&gt;0,SMALL($BV3:BW3,1),$CI3)</f>
        <v>2.6446759259259264E-2</v>
      </c>
      <c r="CL3" s="8">
        <f>IF(COUNT($BV3:BX3)&gt;0,SMALL($BV3:BX3,1),$CI3)</f>
        <v>2.6446759259259264E-2</v>
      </c>
      <c r="CM3" s="8">
        <f>IF(COUNT($BV3:BY3)&gt;0,SMALL($BV3:BY3,1),$CI3)</f>
        <v>2.6446759259259264E-2</v>
      </c>
      <c r="CN3" s="8">
        <f>IF(COUNT($BV3:BZ3)&gt;0,SMALL($BV3:BZ3,1),$CI3)</f>
        <v>2.6446759259259264E-2</v>
      </c>
      <c r="CO3" s="54"/>
      <c r="CP3" s="8">
        <f t="shared" ref="CP3:CP25" si="40">IF(CB3&lt;&gt;"",CB3,CO3)</f>
        <v>0</v>
      </c>
      <c r="CQ3" s="8">
        <f>IF(COUNT($CB3:CC3)&gt;0,SMALL($CB3:CC3,1),$CP3)</f>
        <v>0</v>
      </c>
      <c r="CR3" s="8">
        <f>IF(COUNT($CB3:CD3)&gt;0,SMALL($CB3:CD3,1),$CP3)</f>
        <v>0</v>
      </c>
      <c r="CS3" s="8">
        <f>IF(COUNT($CB3:CE3)&gt;0,SMALL($CB3:CE3,1),$CP3)</f>
        <v>0</v>
      </c>
      <c r="CT3" s="8">
        <f>IF(COUNT($CB3:CF3)&gt;0,SMALL($CB3:CF3,1),$CP3)</f>
        <v>0</v>
      </c>
      <c r="CV3" s="8">
        <f>IF(A3&lt;&gt;"",LARGE(BH3:BM3,1)+CY3,"")</f>
        <v>1.3715300925925926E-2</v>
      </c>
      <c r="CW3" s="8">
        <f t="shared" ref="CW3:CW22" si="41">IF(A3&lt;&gt;"",LARGE(BN3:BS3,1)+CY3,"")</f>
        <v>8.8541898148148147E-3</v>
      </c>
      <c r="CX3" s="1">
        <f>IF(A3&lt;&gt;"",CX2+1,0)</f>
        <v>1</v>
      </c>
      <c r="CY3" s="8">
        <f t="shared" ref="CY3:CY22" si="42">IF(A3&lt;&gt;"",CX3/(60*60*24*500),"")</f>
        <v>2.3148148148148148E-8</v>
      </c>
      <c r="CZ3" s="1" t="str">
        <f t="shared" ref="CZ3:CZ25" si="43">A3</f>
        <v>Alex Wiggins</v>
      </c>
      <c r="DB3" s="13">
        <f t="shared" ref="DB3:DB25" si="44">M3</f>
        <v>2.4755792165010487E-2</v>
      </c>
      <c r="DC3" s="13">
        <f>SMALL($DO3:DP3,1)/(60*60*24)</f>
        <v>2.4755792165010483E-2</v>
      </c>
      <c r="DD3" s="13">
        <f>SMALL($DO3:DQ3,1)/(60*60*24)</f>
        <v>2.4755792165010483E-2</v>
      </c>
      <c r="DE3" s="13">
        <f>SMALL($DO3:DR3,1)/(60*60*24)</f>
        <v>2.4755792165010483E-2</v>
      </c>
      <c r="DF3" s="13">
        <f>SMALL($DO3:DS3,1)/(60*60*24)</f>
        <v>2.4755792165010483E-2</v>
      </c>
      <c r="DG3" s="13">
        <f>SMALL($DO3:DT3,1)/(60*60*24)</f>
        <v>2.4755792165010483E-2</v>
      </c>
      <c r="DH3" s="34">
        <f t="shared" ref="DH3:DH25" si="45">AA3/(60*60*24)</f>
        <v>1.9025100902006188E-2</v>
      </c>
      <c r="DI3" s="13">
        <f>SMALL($DU3:DV3,1)/(60*60*24)</f>
        <v>1.9025100902006188E-2</v>
      </c>
      <c r="DJ3" s="42">
        <f>SMALL($DW3:DW3,1)/(60*60*24)</f>
        <v>0.11572916666666666</v>
      </c>
      <c r="DK3" s="42">
        <f>SMALL($DW3:DX3,1)/(60*60*24)</f>
        <v>0.11572916666666666</v>
      </c>
      <c r="DL3" s="42">
        <f>SMALL($DW3:DY3,1)/(60*60*24)</f>
        <v>0.11572916666666666</v>
      </c>
      <c r="DM3" s="42">
        <f>SMALL($DW3:DZ3,1)/(60*60*24)</f>
        <v>0.11572916666666666</v>
      </c>
      <c r="DO3" s="6">
        <f t="shared" ref="DO3:DO25" si="46">M3*60*60*24</f>
        <v>2138.9004430569057</v>
      </c>
      <c r="DP3" s="1">
        <f t="shared" ref="DP3:DP25" si="47">IF(AV3&gt;0,AV3,9999)</f>
        <v>9999</v>
      </c>
      <c r="DQ3" s="1">
        <f t="shared" ref="DQ3:DQ25" si="48">IF(AW3&gt;0,AW3,9999)</f>
        <v>9999</v>
      </c>
      <c r="DR3" s="1">
        <f t="shared" ref="DR3:DR25" si="49">IF(AX3&gt;0,AX3,9999)</f>
        <v>9999</v>
      </c>
      <c r="DS3" s="1">
        <f t="shared" ref="DS3:DS25" si="50">IF(AY3&gt;0,AY3,9999)</f>
        <v>9999</v>
      </c>
      <c r="DT3" s="1">
        <f t="shared" ref="DT3:DT25" si="51">IF(AZ3&gt;0,AZ3,9999)</f>
        <v>9999</v>
      </c>
      <c r="DU3" s="6">
        <f t="shared" ref="DU3:DU25" si="52">AA3</f>
        <v>1643.7687179333345</v>
      </c>
      <c r="DV3" s="1">
        <f t="shared" ref="DV3:DV25" si="53">IF(BB3&gt;0,BB3,9999)</f>
        <v>9999</v>
      </c>
      <c r="DW3" s="43">
        <f t="shared" ref="DW3:DW25" si="54">IF(BC3&gt;0,BC3*1.198547,9999)</f>
        <v>9999</v>
      </c>
      <c r="DX3" s="1">
        <f t="shared" ref="DX3:DX25" si="55">IF(BD3&gt;0,BD3,9999)</f>
        <v>9999</v>
      </c>
      <c r="DY3" s="1">
        <f t="shared" ref="DY3:DY25" si="56">IF(BE3&gt;0,BE3,9999)</f>
        <v>9999</v>
      </c>
      <c r="DZ3" s="1">
        <f t="shared" ref="DZ3:DZ25" si="57">IF(BF3&gt;0,BF3,9999)</f>
        <v>9999</v>
      </c>
      <c r="EB3" s="8"/>
      <c r="EC3" s="8"/>
      <c r="ED3" s="8"/>
    </row>
    <row r="4" spans="1:134" x14ac:dyDescent="0.25">
      <c r="A4" s="1" t="s">
        <v>177</v>
      </c>
      <c r="B4" s="54"/>
      <c r="C4" s="45"/>
      <c r="D4" s="45"/>
      <c r="E4" s="13"/>
      <c r="M4" s="8">
        <f t="shared" ref="M4:M70" si="58">IF(A4&lt;&gt;"",IF(K4&gt;0,K4/3.11*4.35,IF(L4&gt;0,L4/6.21*4.35/1.032,IF(H4&gt;0,H4/3.45*4.35,IF(I4&gt;0,I4,IF(E4&gt;0,E4,IF(B4&gt;0,B4/4*4.35,0.0292)))))),0)</f>
        <v>2.92E-2</v>
      </c>
      <c r="N4" s="6">
        <f t="shared" si="0"/>
        <v>2522.88</v>
      </c>
      <c r="O4" s="8">
        <f t="shared" si="1"/>
        <v>9.2013888888888892E-3</v>
      </c>
      <c r="Q4" s="8">
        <f t="shared" ref="Q4:Q54" si="59">IF(COUNT(BV4:CA4)&gt;0,SMALL(BV4:CA4,1),0)</f>
        <v>0</v>
      </c>
      <c r="R4" s="8">
        <f t="shared" si="2"/>
        <v>0</v>
      </c>
      <c r="S4" s="8">
        <f t="shared" si="3"/>
        <v>9.2013888888888892E-3</v>
      </c>
      <c r="T4" s="8"/>
      <c r="U4" s="8">
        <f>IF(A4&lt;&gt;"",IF(VLOOKUP(A4,Apr!A$4:F$211,6)&gt;0,VLOOKUP(A4,Apr!A$4:F$211,6),0),0)</f>
        <v>0</v>
      </c>
      <c r="V4" s="8">
        <f>IF(A4&lt;&gt;"",IF(VLOOKUP(A4,May!A$3:F$209,6)&gt;0,VLOOKUP(A4,May!A$3:F$209,6),0),0)</f>
        <v>0</v>
      </c>
      <c r="W4" s="8">
        <f>IF(A4&lt;&gt;"",IF(VLOOKUP(A4,Jun!A$3:F$209,6)&gt;0,VLOOKUP(A4,Jun!A$3:F$209,6),0),0)</f>
        <v>0</v>
      </c>
      <c r="X4" s="8">
        <f>IF(A4&lt;&gt;"",IF(VLOOKUP(A4,Jul!A$3:F$206,6)&gt;0,VLOOKUP(A4,Jul!A$3:F$206,6),0),0)</f>
        <v>0</v>
      </c>
      <c r="Y4" s="8">
        <f>IF(A4&lt;&gt;"",IF(VLOOKUP(A4,Aug!A$3:F$206,6)&gt;0,VLOOKUP(A4,Aug!A$3:F$206,6),0),0)</f>
        <v>0</v>
      </c>
      <c r="Z4" s="8">
        <f>IF(A4&lt;&gt;"",IF(VLOOKUP(A4,Sep!A$3:F$206,6)&gt;0,VLOOKUP(A4,Sep!A$3:F$206,6),0),0)</f>
        <v>0</v>
      </c>
      <c r="AA4" s="6">
        <f t="shared" ref="AA4:AA70" si="60">IF(Q4&gt;0,Q4/4.35*3.45/1.032*60*60*24,N4/4.35*3.45/1.032)</f>
        <v>1938.8612670408986</v>
      </c>
      <c r="AB4" s="8">
        <f t="shared" si="4"/>
        <v>5.3819444444444453E-3</v>
      </c>
      <c r="AC4" s="8">
        <f>IF(A4&lt;&gt;"",IF(VLOOKUP(A4,Oct!A$3:F$206,6)&gt;0,VLOOKUP(A4,Oct!A$3:F$206,6),0),0)</f>
        <v>0</v>
      </c>
      <c r="AD4" s="8">
        <f>IF(A4&lt;&gt;"",IF(VLOOKUP(A4,Nov!A$3:F$207,6)&gt;0,VLOOKUP(A4,Nov!A$3:F$207,6),0),0)</f>
        <v>0</v>
      </c>
      <c r="AE4" s="8">
        <f>IF(A4&lt;&gt;"",IF(VLOOKUP(A4,Dec!A$3:F$207,6)&gt;0,VLOOKUP(A4,Dec!A$3:F$207,6),0),0)</f>
        <v>0</v>
      </c>
      <c r="AF4" s="8">
        <f>IF(A4&lt;&gt;"",IF(VLOOKUP(A4,Jan!A$3:F$207,6)&gt;0,VLOOKUP(A4,Jan!A$3:F$207,6),0),0)</f>
        <v>0</v>
      </c>
      <c r="AG4" s="8">
        <f>IF(A4&lt;&gt;"",IF(VLOOKUP(A4,Feb!A$3:F$207,6)&gt;0,VLOOKUP(A4,Feb!A$3:F$207,6),0),0)</f>
        <v>0</v>
      </c>
      <c r="AH4" s="8">
        <f>IF(A4&lt;&gt;"",IF(VLOOKUP(A4,Mar!A$3:F$207,6)&gt;0,VLOOKUP(A4,Mar!A$3:F$207,6),0),0)</f>
        <v>0</v>
      </c>
      <c r="AJ4" s="8">
        <f>LARGE($BH4:BI4,1)</f>
        <v>9.2013888888888892E-3</v>
      </c>
      <c r="AK4" s="8">
        <f>LARGE($BH4:BJ4,1)</f>
        <v>9.2013888888888892E-3</v>
      </c>
      <c r="AL4" s="8">
        <f>LARGE($BH4:BK4,1)</f>
        <v>9.2013888888888892E-3</v>
      </c>
      <c r="AM4" s="8">
        <f>LARGE($BH4:BL4,1)</f>
        <v>9.2013888888888892E-3</v>
      </c>
      <c r="AN4" s="8">
        <f>LARGE($BH4:BM4,1)</f>
        <v>9.2013888888888892E-3</v>
      </c>
      <c r="AO4" s="8">
        <f>LARGE($BN4:BO4,1)</f>
        <v>5.3819444444444453E-3</v>
      </c>
      <c r="AP4" s="8">
        <f>LARGE($BN4:BP4,1)</f>
        <v>5.3819444444444453E-3</v>
      </c>
      <c r="AQ4" s="8">
        <f>LARGE($BN4:BQ4,1)</f>
        <v>5.3819444444444453E-3</v>
      </c>
      <c r="AR4" s="8">
        <f>LARGE($BN4:BR4,1)</f>
        <v>5.3819444444444453E-3</v>
      </c>
      <c r="AS4" s="8">
        <f>LARGE($BN4:BS4,1)</f>
        <v>5.3819444444444453E-3</v>
      </c>
      <c r="AV4" s="6">
        <f t="shared" si="5"/>
        <v>0</v>
      </c>
      <c r="AW4" s="6">
        <f t="shared" si="6"/>
        <v>0</v>
      </c>
      <c r="AX4" s="6">
        <f t="shared" si="7"/>
        <v>0</v>
      </c>
      <c r="AY4" s="6">
        <f t="shared" si="8"/>
        <v>0</v>
      </c>
      <c r="AZ4" s="6">
        <f t="shared" si="9"/>
        <v>0</v>
      </c>
      <c r="BA4" s="6">
        <f t="shared" si="10"/>
        <v>0</v>
      </c>
      <c r="BB4" s="6">
        <f t="shared" si="11"/>
        <v>0</v>
      </c>
      <c r="BC4" s="6">
        <f t="shared" si="12"/>
        <v>0</v>
      </c>
      <c r="BD4" s="6">
        <f t="shared" si="13"/>
        <v>0</v>
      </c>
      <c r="BE4" s="6">
        <f t="shared" si="14"/>
        <v>0</v>
      </c>
      <c r="BF4" s="6">
        <f t="shared" si="15"/>
        <v>0</v>
      </c>
      <c r="BH4" s="8">
        <f t="shared" si="16"/>
        <v>9.2013888888888892E-3</v>
      </c>
      <c r="BI4" s="8">
        <f t="shared" si="17"/>
        <v>0</v>
      </c>
      <c r="BJ4" s="8">
        <f t="shared" si="18"/>
        <v>0</v>
      </c>
      <c r="BK4" s="8">
        <f t="shared" si="19"/>
        <v>0</v>
      </c>
      <c r="BL4" s="8">
        <f t="shared" si="20"/>
        <v>0</v>
      </c>
      <c r="BM4" s="8">
        <f t="shared" si="21"/>
        <v>0</v>
      </c>
      <c r="BN4" s="8">
        <f t="shared" si="22"/>
        <v>5.3819444444444453E-3</v>
      </c>
      <c r="BO4" s="8">
        <f t="shared" si="23"/>
        <v>0</v>
      </c>
      <c r="BP4" s="8">
        <f t="shared" si="24"/>
        <v>0</v>
      </c>
      <c r="BQ4" s="8">
        <f t="shared" si="24"/>
        <v>0</v>
      </c>
      <c r="BR4" s="8">
        <f t="shared" si="25"/>
        <v>0</v>
      </c>
      <c r="BS4" s="8">
        <f t="shared" si="26"/>
        <v>0</v>
      </c>
      <c r="BV4" s="8" t="str">
        <f t="shared" si="27"/>
        <v/>
      </c>
      <c r="BW4" s="8" t="str">
        <f t="shared" si="28"/>
        <v/>
      </c>
      <c r="BX4" s="8" t="str">
        <f t="shared" si="29"/>
        <v/>
      </c>
      <c r="BY4" s="8" t="str">
        <f t="shared" si="30"/>
        <v/>
      </c>
      <c r="BZ4" s="8" t="str">
        <f t="shared" si="31"/>
        <v/>
      </c>
      <c r="CA4" s="8" t="str">
        <f t="shared" si="32"/>
        <v/>
      </c>
      <c r="CB4" s="8" t="str">
        <f t="shared" si="33"/>
        <v/>
      </c>
      <c r="CC4" s="8" t="str">
        <f t="shared" si="34"/>
        <v/>
      </c>
      <c r="CD4" s="8" t="str">
        <f t="shared" si="35"/>
        <v/>
      </c>
      <c r="CE4" s="8" t="str">
        <f t="shared" si="36"/>
        <v/>
      </c>
      <c r="CF4" s="8" t="str">
        <f t="shared" si="37"/>
        <v/>
      </c>
      <c r="CG4" s="8" t="str">
        <f t="shared" si="38"/>
        <v/>
      </c>
      <c r="CI4" s="13"/>
      <c r="CJ4" s="8">
        <f t="shared" si="39"/>
        <v>0</v>
      </c>
      <c r="CK4" s="8">
        <f>IF(COUNT($BV4:BW4)&gt;0,SMALL($BV4:BW4,1),$CI4)</f>
        <v>0</v>
      </c>
      <c r="CL4" s="8">
        <f>IF(COUNT($BV4:BX4)&gt;0,SMALL($BV4:BX4,1),$CI4)</f>
        <v>0</v>
      </c>
      <c r="CM4" s="8">
        <f>IF(COUNT($BV4:BY4)&gt;0,SMALL($BV4:BY4,1),$CI4)</f>
        <v>0</v>
      </c>
      <c r="CN4" s="8">
        <f>IF(COUNT($BV4:BZ4)&gt;0,SMALL($BV4:BZ4,1),$CI4)</f>
        <v>0</v>
      </c>
      <c r="CO4" s="54"/>
      <c r="CP4" s="8">
        <f t="shared" si="40"/>
        <v>0</v>
      </c>
      <c r="CQ4" s="8">
        <f>IF(COUNT($CB4:CC4)&gt;0,SMALL($CB4:CC4,1),$CP4)</f>
        <v>0</v>
      </c>
      <c r="CR4" s="8">
        <f>IF(COUNT($CB4:CD4)&gt;0,SMALL($CB4:CD4,1),$CP4)</f>
        <v>0</v>
      </c>
      <c r="CS4" s="8">
        <f>IF(COUNT($CB4:CE4)&gt;0,SMALL($CB4:CE4,1),$CP4)</f>
        <v>0</v>
      </c>
      <c r="CT4" s="8">
        <f>IF(COUNT($CB4:CF4)&gt;0,SMALL($CB4:CF4,1),$CP4)</f>
        <v>0</v>
      </c>
      <c r="CV4" s="8">
        <f t="shared" ref="CV4:CV22" si="61">IF(A4&lt;&gt;"",LARGE(BH4:BM4,1)+CY4,"")</f>
        <v>9.2014351851851858E-3</v>
      </c>
      <c r="CW4" s="8">
        <f t="shared" si="41"/>
        <v>5.3819907407407419E-3</v>
      </c>
      <c r="CX4" s="1">
        <f t="shared" ref="CX4:CX67" si="62">IF(A4&lt;&gt;"",CX3+1,0)</f>
        <v>2</v>
      </c>
      <c r="CY4" s="8">
        <f t="shared" si="42"/>
        <v>4.6296296296296295E-8</v>
      </c>
      <c r="CZ4" s="1" t="str">
        <f t="shared" si="43"/>
        <v>Alexandra Young</v>
      </c>
      <c r="DB4" s="13">
        <f t="shared" si="44"/>
        <v>2.92E-2</v>
      </c>
      <c r="DC4" s="13">
        <f>SMALL($DO4:DP4,1)/(60*60*24)</f>
        <v>2.92E-2</v>
      </c>
      <c r="DD4" s="13">
        <f>SMALL($DO4:DQ4,1)/(60*60*24)</f>
        <v>2.92E-2</v>
      </c>
      <c r="DE4" s="13">
        <f>SMALL($DO4:DR4,1)/(60*60*24)</f>
        <v>2.92E-2</v>
      </c>
      <c r="DF4" s="13">
        <f>SMALL($DO4:DS4,1)/(60*60*24)</f>
        <v>2.92E-2</v>
      </c>
      <c r="DG4" s="13">
        <f>SMALL($DO4:DT4,1)/(60*60*24)</f>
        <v>2.92E-2</v>
      </c>
      <c r="DH4" s="34">
        <f t="shared" si="45"/>
        <v>2.2440523924084476E-2</v>
      </c>
      <c r="DI4" s="13">
        <f>SMALL($DU4:DV4,1)/(60*60*24)</f>
        <v>2.2440523924084476E-2</v>
      </c>
      <c r="DJ4" s="42">
        <f>SMALL($DW4:DW4,1)/(60*60*24)</f>
        <v>0.11572916666666666</v>
      </c>
      <c r="DK4" s="42">
        <f>SMALL($DW4:DX4,1)/(60*60*24)</f>
        <v>0.11572916666666666</v>
      </c>
      <c r="DL4" s="42">
        <f>SMALL($DW4:DY4,1)/(60*60*24)</f>
        <v>0.11572916666666666</v>
      </c>
      <c r="DM4" s="42">
        <f>SMALL($DW4:DZ4,1)/(60*60*24)</f>
        <v>0.11572916666666666</v>
      </c>
      <c r="DO4" s="6">
        <f t="shared" si="46"/>
        <v>2522.88</v>
      </c>
      <c r="DP4" s="1">
        <f t="shared" si="47"/>
        <v>9999</v>
      </c>
      <c r="DQ4" s="1">
        <f t="shared" si="48"/>
        <v>9999</v>
      </c>
      <c r="DR4" s="1">
        <f t="shared" si="49"/>
        <v>9999</v>
      </c>
      <c r="DS4" s="1">
        <f t="shared" si="50"/>
        <v>9999</v>
      </c>
      <c r="DT4" s="1">
        <f t="shared" si="51"/>
        <v>9999</v>
      </c>
      <c r="DU4" s="6">
        <f t="shared" si="52"/>
        <v>1938.8612670408986</v>
      </c>
      <c r="DV4" s="1">
        <f t="shared" si="53"/>
        <v>9999</v>
      </c>
      <c r="DW4" s="43">
        <f t="shared" si="54"/>
        <v>9999</v>
      </c>
      <c r="DX4" s="1">
        <f t="shared" si="55"/>
        <v>9999</v>
      </c>
      <c r="DY4" s="1">
        <f t="shared" si="56"/>
        <v>9999</v>
      </c>
      <c r="DZ4" s="1">
        <f t="shared" si="57"/>
        <v>9999</v>
      </c>
      <c r="EB4" s="8"/>
      <c r="EC4" s="8"/>
      <c r="ED4" s="8"/>
    </row>
    <row r="5" spans="1:134" x14ac:dyDescent="0.25">
      <c r="A5" s="1" t="s">
        <v>150</v>
      </c>
      <c r="B5" s="54">
        <v>1.3333333333333334E-2</v>
      </c>
      <c r="C5" s="45">
        <v>44896</v>
      </c>
      <c r="D5" s="45"/>
      <c r="E5" s="13">
        <v>1.636574074074074E-2</v>
      </c>
      <c r="F5" s="11">
        <v>44287</v>
      </c>
      <c r="H5" s="35">
        <v>1.3333333333333338E-2</v>
      </c>
      <c r="K5" s="8">
        <v>1.1018518518518518E-2</v>
      </c>
      <c r="M5" s="8">
        <f t="shared" si="58"/>
        <v>1.541175419792783E-2</v>
      </c>
      <c r="N5" s="6">
        <f t="shared" si="0"/>
        <v>1331.5755627009644</v>
      </c>
      <c r="O5" s="8">
        <f t="shared" si="1"/>
        <v>2.3090277777777779E-2</v>
      </c>
      <c r="Q5" s="8">
        <f t="shared" si="59"/>
        <v>1.6724537037037038E-2</v>
      </c>
      <c r="R5" s="8">
        <f t="shared" si="2"/>
        <v>1.2845222212222222E-2</v>
      </c>
      <c r="S5" s="8">
        <f t="shared" si="3"/>
        <v>2.3090277777777779E-2</v>
      </c>
      <c r="T5" s="8"/>
      <c r="U5" s="8">
        <f>IF(A5&lt;&gt;"",IF(VLOOKUP(A5,Apr!A$4:F$211,6)&gt;0,VLOOKUP(A5,Apr!A$4:F$211,6),0),0)</f>
        <v>1.6724537037037038E-2</v>
      </c>
      <c r="V5" s="8">
        <f>IF(A5&lt;&gt;"",IF(VLOOKUP(A5,May!A$3:F$209,6)&gt;0,VLOOKUP(A5,May!A$3:F$209,6),0),0)</f>
        <v>0</v>
      </c>
      <c r="W5" s="8">
        <f>IF(A5&lt;&gt;"",IF(VLOOKUP(A5,Jun!A$3:F$209,6)&gt;0,VLOOKUP(A5,Jun!A$3:F$209,6),0),0)</f>
        <v>0</v>
      </c>
      <c r="X5" s="8">
        <f>IF(A5&lt;&gt;"",IF(VLOOKUP(A5,Jul!A$3:F$206,6)&gt;0,VLOOKUP(A5,Jul!A$3:F$206,6),0),0)</f>
        <v>1.7500000000000005E-2</v>
      </c>
      <c r="Y5" s="8">
        <f>IF(A5&lt;&gt;"",IF(VLOOKUP(A5,Aug!A$3:F$206,6)&gt;0,VLOOKUP(A5,Aug!A$3:F$206,6),0),0)</f>
        <v>0</v>
      </c>
      <c r="Z5" s="8">
        <f>IF(A5&lt;&gt;"",IF(VLOOKUP(A5,Sep!A$3:F$206,6)&gt;0,VLOOKUP(A5,Sep!A$3:F$206,6),0),0)</f>
        <v>0</v>
      </c>
      <c r="AA5" s="6">
        <f t="shared" si="60"/>
        <v>1110.498529804865</v>
      </c>
      <c r="AB5" s="8">
        <f t="shared" si="4"/>
        <v>1.4930555555555556E-2</v>
      </c>
      <c r="AC5" s="8">
        <f>IF(A5&lt;&gt;"",IF(VLOOKUP(A5,Oct!A$3:F$206,6)&gt;0,VLOOKUP(A5,Oct!A$3:F$206,6),0),0)</f>
        <v>1.3528092582592592E-2</v>
      </c>
      <c r="AD5" s="8">
        <f>IF(A5&lt;&gt;"",IF(VLOOKUP(A5,Nov!A$3:F$207,6)&gt;0,VLOOKUP(A5,Nov!A$3:F$207,6),0),0)</f>
        <v>0</v>
      </c>
      <c r="AE5" s="8">
        <f>IF(A5&lt;&gt;"",IF(VLOOKUP(A5,Dec!A$3:F$207,6)&gt;0,VLOOKUP(A5,Dec!A$3:F$207,6),0),0)</f>
        <v>1.294938887888889E-2</v>
      </c>
      <c r="AF5" s="8">
        <f>IF(A5&lt;&gt;"",IF(VLOOKUP(A5,Jan!A$3:F$207,6)&gt;0,VLOOKUP(A5,Jan!A$3:F$207,6),0),0)</f>
        <v>1.2845222212222222E-2</v>
      </c>
      <c r="AG5" s="8">
        <f>IF(A5&lt;&gt;"",IF(VLOOKUP(A5,Feb!A$3:F$207,6)&gt;0,VLOOKUP(A5,Feb!A$3:F$207,6),0),0)</f>
        <v>0</v>
      </c>
      <c r="AH5" s="8">
        <f>IF(A5&lt;&gt;"",IF(VLOOKUP(A5,Mar!A$3:F$207,6)&gt;0,VLOOKUP(A5,Mar!A$3:F$207,6),0),0)</f>
        <v>0</v>
      </c>
      <c r="AJ5" s="8">
        <f>LARGE($BH5:BI5,1)</f>
        <v>2.3090277777777779E-2</v>
      </c>
      <c r="AK5" s="8">
        <f>LARGE($BH5:BJ5,1)</f>
        <v>2.3090277777777779E-2</v>
      </c>
      <c r="AL5" s="8">
        <f>LARGE($BH5:BK5,1)</f>
        <v>2.3090277777777779E-2</v>
      </c>
      <c r="AM5" s="8">
        <f>LARGE($BH5:BL5,1)</f>
        <v>2.3090277777777779E-2</v>
      </c>
      <c r="AN5" s="8">
        <f>LARGE($BH5:BM5,1)</f>
        <v>2.3090277777777779E-2</v>
      </c>
      <c r="AO5" s="8">
        <f>LARGE($BN5:BO5,1)</f>
        <v>1.4930555555555556E-2</v>
      </c>
      <c r="AP5" s="8">
        <f>LARGE($BN5:BP5,1)</f>
        <v>1.4930555555555556E-2</v>
      </c>
      <c r="AQ5" s="8">
        <f>LARGE($BN5:BQ5,1)</f>
        <v>1.4930555555555556E-2</v>
      </c>
      <c r="AR5" s="8">
        <f>LARGE($BN5:BR5,1)</f>
        <v>1.4930555555555556E-2</v>
      </c>
      <c r="AS5" s="8">
        <f>LARGE($BN5:BS5,1)</f>
        <v>1.4930555555555556E-2</v>
      </c>
      <c r="AV5" s="6">
        <f t="shared" si="5"/>
        <v>1445.0000000000002</v>
      </c>
      <c r="AW5" s="6">
        <f t="shared" si="6"/>
        <v>0</v>
      </c>
      <c r="AX5" s="6">
        <f t="shared" si="7"/>
        <v>0</v>
      </c>
      <c r="AY5" s="6">
        <f t="shared" si="8"/>
        <v>1512.0000000000005</v>
      </c>
      <c r="AZ5" s="6">
        <f t="shared" si="9"/>
        <v>0</v>
      </c>
      <c r="BA5" s="6">
        <f t="shared" si="10"/>
        <v>0</v>
      </c>
      <c r="BB5" s="6">
        <f t="shared" si="11"/>
        <v>1168.8271991359998</v>
      </c>
      <c r="BC5" s="6">
        <f t="shared" si="12"/>
        <v>0</v>
      </c>
      <c r="BD5" s="6">
        <f t="shared" si="13"/>
        <v>1118.8271991360002</v>
      </c>
      <c r="BE5" s="6">
        <f t="shared" si="14"/>
        <v>1109.827199136</v>
      </c>
      <c r="BF5" s="6">
        <f t="shared" si="15"/>
        <v>0</v>
      </c>
      <c r="BH5" s="8">
        <f t="shared" si="16"/>
        <v>2.3090277777777779E-2</v>
      </c>
      <c r="BI5" s="8">
        <f t="shared" si="17"/>
        <v>2.1701388888888888E-2</v>
      </c>
      <c r="BJ5" s="8">
        <f t="shared" si="18"/>
        <v>0</v>
      </c>
      <c r="BK5" s="8">
        <f t="shared" si="19"/>
        <v>0</v>
      </c>
      <c r="BL5" s="8">
        <f t="shared" si="20"/>
        <v>2.1006944444444446E-2</v>
      </c>
      <c r="BM5" s="8">
        <f t="shared" si="21"/>
        <v>0</v>
      </c>
      <c r="BN5" s="8">
        <f t="shared" si="22"/>
        <v>1.4930555555555556E-2</v>
      </c>
      <c r="BO5" s="8">
        <f t="shared" si="23"/>
        <v>1.4236111111111111E-2</v>
      </c>
      <c r="BP5" s="8">
        <f t="shared" si="24"/>
        <v>0</v>
      </c>
      <c r="BQ5" s="8">
        <f t="shared" si="24"/>
        <v>1.4930555555555556E-2</v>
      </c>
      <c r="BR5" s="8">
        <f t="shared" si="25"/>
        <v>1.4930555555555556E-2</v>
      </c>
      <c r="BS5" s="8">
        <f t="shared" si="26"/>
        <v>0</v>
      </c>
      <c r="BV5" s="8">
        <f t="shared" si="27"/>
        <v>1.6724537037037038E-2</v>
      </c>
      <c r="BW5" s="8" t="str">
        <f t="shared" si="28"/>
        <v/>
      </c>
      <c r="BX5" s="8" t="str">
        <f t="shared" si="29"/>
        <v/>
      </c>
      <c r="BY5" s="8">
        <f t="shared" si="30"/>
        <v>1.7500000000000005E-2</v>
      </c>
      <c r="BZ5" s="8" t="str">
        <f t="shared" si="31"/>
        <v/>
      </c>
      <c r="CA5" s="8" t="str">
        <f t="shared" si="32"/>
        <v/>
      </c>
      <c r="CB5" s="8">
        <f t="shared" si="33"/>
        <v>1.3528092582592592E-2</v>
      </c>
      <c r="CC5" s="8" t="str">
        <f t="shared" si="34"/>
        <v/>
      </c>
      <c r="CD5" s="8">
        <f t="shared" si="35"/>
        <v>1.294938887888889E-2</v>
      </c>
      <c r="CE5" s="8">
        <f t="shared" si="36"/>
        <v>1.2845222212222222E-2</v>
      </c>
      <c r="CF5" s="8" t="str">
        <f t="shared" si="37"/>
        <v/>
      </c>
      <c r="CG5" s="8" t="str">
        <f t="shared" si="38"/>
        <v/>
      </c>
      <c r="CI5" s="13">
        <v>1.636574074074074E-2</v>
      </c>
      <c r="CJ5" s="8">
        <f t="shared" si="39"/>
        <v>1.6724537037037038E-2</v>
      </c>
      <c r="CK5" s="8">
        <f>IF(COUNT($BV5:BW5)&gt;0,SMALL($BV5:BW5,1),$CI5)</f>
        <v>1.6724537037037038E-2</v>
      </c>
      <c r="CL5" s="8">
        <f>IF(COUNT($BV5:BX5)&gt;0,SMALL($BV5:BX5,1),$CI5)</f>
        <v>1.6724537037037038E-2</v>
      </c>
      <c r="CM5" s="8">
        <f>IF(COUNT($BV5:BY5)&gt;0,SMALL($BV5:BY5,1),$CI5)</f>
        <v>1.6724537037037038E-2</v>
      </c>
      <c r="CN5" s="8">
        <f>IF(COUNT($BV5:BZ5)&gt;0,SMALL($BV5:BZ5,1),$CI5)</f>
        <v>1.6724537037037038E-2</v>
      </c>
      <c r="CO5" s="54">
        <v>1.3333333333333334E-2</v>
      </c>
      <c r="CP5" s="8">
        <f t="shared" si="40"/>
        <v>1.3528092582592592E-2</v>
      </c>
      <c r="CQ5" s="8">
        <f>IF(COUNT($CB5:CC5)&gt;0,SMALL($CB5:CC5,1),$CP5)</f>
        <v>1.3528092582592592E-2</v>
      </c>
      <c r="CR5" s="8">
        <f>IF(COUNT($CB5:CD5)&gt;0,SMALL($CB5:CD5,1),$CP5)</f>
        <v>1.294938887888889E-2</v>
      </c>
      <c r="CS5" s="8">
        <f>IF(COUNT($CB5:CE5)&gt;0,SMALL($CB5:CE5,1),$CP5)</f>
        <v>1.2845222212222222E-2</v>
      </c>
      <c r="CT5" s="8">
        <f>IF(COUNT($CB5:CF5)&gt;0,SMALL($CB5:CF5,1),$CP5)</f>
        <v>1.2845222212222222E-2</v>
      </c>
      <c r="CV5" s="8">
        <f t="shared" si="61"/>
        <v>2.3090347222222224E-2</v>
      </c>
      <c r="CW5" s="8">
        <f t="shared" si="41"/>
        <v>1.4930625000000001E-2</v>
      </c>
      <c r="CX5" s="1">
        <f t="shared" si="62"/>
        <v>3</v>
      </c>
      <c r="CY5" s="8">
        <f t="shared" si="42"/>
        <v>6.944444444444444E-8</v>
      </c>
      <c r="CZ5" s="1" t="str">
        <f t="shared" si="43"/>
        <v>Alistair Leivers</v>
      </c>
      <c r="DB5" s="13">
        <f t="shared" si="44"/>
        <v>1.541175419792783E-2</v>
      </c>
      <c r="DC5" s="13">
        <f>SMALL($DO5:DP5,1)/(60*60*24)</f>
        <v>1.5411754197927828E-2</v>
      </c>
      <c r="DD5" s="13">
        <f>SMALL($DO5:DQ5,1)/(60*60*24)</f>
        <v>1.5411754197927828E-2</v>
      </c>
      <c r="DE5" s="13">
        <f>SMALL($DO5:DR5,1)/(60*60*24)</f>
        <v>1.5411754197927828E-2</v>
      </c>
      <c r="DF5" s="13">
        <f>SMALL($DO5:DS5,1)/(60*60*24)</f>
        <v>1.5411754197927828E-2</v>
      </c>
      <c r="DG5" s="13">
        <f>SMALL($DO5:DT5,1)/(60*60*24)</f>
        <v>1.5411754197927828E-2</v>
      </c>
      <c r="DH5" s="34">
        <f t="shared" si="45"/>
        <v>1.2852992243111865E-2</v>
      </c>
      <c r="DI5" s="13">
        <f>SMALL($DU5:DV5,1)/(60*60*24)</f>
        <v>1.2852992243111865E-2</v>
      </c>
      <c r="DJ5" s="42">
        <f>SMALL($DW5:DW5,1)/(60*60*24)</f>
        <v>0.11572916666666666</v>
      </c>
      <c r="DK5" s="42">
        <f>SMALL($DW5:DX5,1)/(60*60*24)</f>
        <v>1.2949388878888891E-2</v>
      </c>
      <c r="DL5" s="42">
        <f>SMALL($DW5:DY5,1)/(60*60*24)</f>
        <v>1.2845222212222222E-2</v>
      </c>
      <c r="DM5" s="42">
        <f>SMALL($DW5:DZ5,1)/(60*60*24)</f>
        <v>1.2845222212222222E-2</v>
      </c>
      <c r="DO5" s="6">
        <f t="shared" si="46"/>
        <v>1331.5755627009644</v>
      </c>
      <c r="DP5" s="1">
        <f t="shared" si="47"/>
        <v>1445.0000000000002</v>
      </c>
      <c r="DQ5" s="1">
        <f t="shared" si="48"/>
        <v>9999</v>
      </c>
      <c r="DR5" s="1">
        <f t="shared" si="49"/>
        <v>9999</v>
      </c>
      <c r="DS5" s="1">
        <f t="shared" si="50"/>
        <v>1512.0000000000005</v>
      </c>
      <c r="DT5" s="1">
        <f t="shared" si="51"/>
        <v>9999</v>
      </c>
      <c r="DU5" s="6">
        <f t="shared" si="52"/>
        <v>1110.498529804865</v>
      </c>
      <c r="DV5" s="1">
        <f t="shared" si="53"/>
        <v>1168.8271991359998</v>
      </c>
      <c r="DW5" s="43">
        <f t="shared" si="54"/>
        <v>9999</v>
      </c>
      <c r="DX5" s="1">
        <f t="shared" si="55"/>
        <v>1118.8271991360002</v>
      </c>
      <c r="DY5" s="1">
        <f t="shared" si="56"/>
        <v>1109.827199136</v>
      </c>
      <c r="DZ5" s="1">
        <f t="shared" si="57"/>
        <v>9999</v>
      </c>
    </row>
    <row r="6" spans="1:134" x14ac:dyDescent="0.25">
      <c r="A6" s="1" t="s">
        <v>178</v>
      </c>
      <c r="B6" s="54">
        <v>1.3611111111111114E-2</v>
      </c>
      <c r="C6" s="45">
        <v>43070</v>
      </c>
      <c r="D6" s="45"/>
      <c r="E6" s="13">
        <v>1.7812499999999998E-2</v>
      </c>
      <c r="K6" s="8">
        <v>1.2256944444444444E-2</v>
      </c>
      <c r="L6" s="8">
        <v>2.5810185185185183E-2</v>
      </c>
      <c r="M6" s="8">
        <f t="shared" si="58"/>
        <v>1.7143957663451229E-2</v>
      </c>
      <c r="N6" s="6">
        <f t="shared" si="0"/>
        <v>1481.2379421221863</v>
      </c>
      <c r="O6" s="8">
        <f t="shared" si="1"/>
        <v>2.1354166666666667E-2</v>
      </c>
      <c r="Q6" s="8">
        <f t="shared" si="59"/>
        <v>0</v>
      </c>
      <c r="R6" s="8">
        <f t="shared" si="2"/>
        <v>0</v>
      </c>
      <c r="S6" s="8">
        <f t="shared" si="3"/>
        <v>2.1354166666666667E-2</v>
      </c>
      <c r="T6" s="8"/>
      <c r="U6" s="8">
        <f>IF(A6&lt;&gt;"",IF(VLOOKUP(A6,Apr!A$4:F$211,6)&gt;0,VLOOKUP(A6,Apr!A$4:F$211,6),0),0)</f>
        <v>0</v>
      </c>
      <c r="V6" s="8">
        <f>IF(A6&lt;&gt;"",IF(VLOOKUP(A6,May!A$3:F$209,6)&gt;0,VLOOKUP(A6,May!A$3:F$209,6),0),0)</f>
        <v>0</v>
      </c>
      <c r="W6" s="8">
        <f>IF(A6&lt;&gt;"",IF(VLOOKUP(A6,Jun!A$3:F$209,6)&gt;0,VLOOKUP(A6,Jun!A$3:F$209,6),0),0)</f>
        <v>0</v>
      </c>
      <c r="X6" s="8">
        <f>IF(A6&lt;&gt;"",IF(VLOOKUP(A6,Jul!A$3:F$206,6)&gt;0,VLOOKUP(A6,Jul!A$3:F$206,6),0),0)</f>
        <v>0</v>
      </c>
      <c r="Y6" s="8">
        <f>IF(A6&lt;&gt;"",IF(VLOOKUP(A6,Aug!A$3:F$206,6)&gt;0,VLOOKUP(A6,Aug!A$3:F$206,6),0),0)</f>
        <v>0</v>
      </c>
      <c r="Z6" s="8">
        <f>IF(A6&lt;&gt;"",IF(VLOOKUP(A6,Sep!A$3:F$206,6)&gt;0,VLOOKUP(A6,Sep!A$3:F$206,6),0),0)</f>
        <v>0</v>
      </c>
      <c r="AA6" s="6">
        <f t="shared" si="60"/>
        <v>1138.3477903237867</v>
      </c>
      <c r="AB6" s="8">
        <f t="shared" si="4"/>
        <v>1.4583333333333332E-2</v>
      </c>
      <c r="AC6" s="8">
        <f>IF(A6&lt;&gt;"",IF(VLOOKUP(A6,Oct!A$3:F$206,6)&gt;0,VLOOKUP(A6,Oct!A$3:F$206,6),0),0)</f>
        <v>0</v>
      </c>
      <c r="AD6" s="8">
        <f>IF(A6&lt;&gt;"",IF(VLOOKUP(A6,Nov!A$3:F$207,6)&gt;0,VLOOKUP(A6,Nov!A$3:F$207,6),0),0)</f>
        <v>0</v>
      </c>
      <c r="AE6" s="8">
        <f>IF(A6&lt;&gt;"",IF(VLOOKUP(A6,Dec!A$3:F$207,6)&gt;0,VLOOKUP(A6,Dec!A$3:F$207,6),0),0)</f>
        <v>0</v>
      </c>
      <c r="AF6" s="8">
        <f>IF(A6&lt;&gt;"",IF(VLOOKUP(A6,Jan!A$3:F$207,6)&gt;0,VLOOKUP(A6,Jan!A$3:F$207,6),0),0)</f>
        <v>0</v>
      </c>
      <c r="AG6" s="8">
        <f>IF(A6&lt;&gt;"",IF(VLOOKUP(A6,Feb!A$3:F$207,6)&gt;0,VLOOKUP(A6,Feb!A$3:F$207,6),0),0)</f>
        <v>0</v>
      </c>
      <c r="AH6" s="8">
        <f>IF(A6&lt;&gt;"",IF(VLOOKUP(A6,Mar!A$3:F$207,6)&gt;0,VLOOKUP(A6,Mar!A$3:F$207,6),0),0)</f>
        <v>0</v>
      </c>
      <c r="AJ6" s="8">
        <f>LARGE($BH6:BI6,1)</f>
        <v>2.1354166666666667E-2</v>
      </c>
      <c r="AK6" s="8">
        <f>LARGE($BH6:BJ6,1)</f>
        <v>2.1354166666666667E-2</v>
      </c>
      <c r="AL6" s="8">
        <f>LARGE($BH6:BK6,1)</f>
        <v>2.1354166666666667E-2</v>
      </c>
      <c r="AM6" s="8">
        <f>LARGE($BH6:BL6,1)</f>
        <v>2.1354166666666667E-2</v>
      </c>
      <c r="AN6" s="8">
        <f>LARGE($BH6:BM6,1)</f>
        <v>2.1354166666666667E-2</v>
      </c>
      <c r="AO6" s="8">
        <f>LARGE($BN6:BO6,1)</f>
        <v>1.4583333333333332E-2</v>
      </c>
      <c r="AP6" s="8">
        <f>LARGE($BN6:BP6,1)</f>
        <v>1.4583333333333332E-2</v>
      </c>
      <c r="AQ6" s="8">
        <f>LARGE($BN6:BQ6,1)</f>
        <v>1.4583333333333332E-2</v>
      </c>
      <c r="AR6" s="8">
        <f>LARGE($BN6:BR6,1)</f>
        <v>1.4583333333333332E-2</v>
      </c>
      <c r="AS6" s="8">
        <f>LARGE($BN6:BS6,1)</f>
        <v>1.4583333333333332E-2</v>
      </c>
      <c r="AV6" s="6">
        <f t="shared" si="5"/>
        <v>0</v>
      </c>
      <c r="AW6" s="6">
        <f t="shared" si="6"/>
        <v>0</v>
      </c>
      <c r="AX6" s="6">
        <f t="shared" si="7"/>
        <v>0</v>
      </c>
      <c r="AY6" s="6">
        <f t="shared" si="8"/>
        <v>0</v>
      </c>
      <c r="AZ6" s="6">
        <f t="shared" si="9"/>
        <v>0</v>
      </c>
      <c r="BA6" s="6">
        <f t="shared" si="10"/>
        <v>0</v>
      </c>
      <c r="BB6" s="6">
        <f t="shared" si="11"/>
        <v>0</v>
      </c>
      <c r="BC6" s="6">
        <f t="shared" si="12"/>
        <v>0</v>
      </c>
      <c r="BD6" s="6">
        <f t="shared" si="13"/>
        <v>0</v>
      </c>
      <c r="BE6" s="6">
        <f t="shared" si="14"/>
        <v>0</v>
      </c>
      <c r="BF6" s="6">
        <f t="shared" si="15"/>
        <v>0</v>
      </c>
      <c r="BH6" s="8">
        <f t="shared" si="16"/>
        <v>2.1354166666666667E-2</v>
      </c>
      <c r="BI6" s="8">
        <f t="shared" si="17"/>
        <v>0</v>
      </c>
      <c r="BJ6" s="8">
        <f t="shared" si="18"/>
        <v>0</v>
      </c>
      <c r="BK6" s="8">
        <f t="shared" si="19"/>
        <v>0</v>
      </c>
      <c r="BL6" s="8">
        <f t="shared" si="20"/>
        <v>0</v>
      </c>
      <c r="BM6" s="8">
        <f t="shared" si="21"/>
        <v>0</v>
      </c>
      <c r="BN6" s="8">
        <f t="shared" si="22"/>
        <v>1.4583333333333332E-2</v>
      </c>
      <c r="BO6" s="8">
        <f t="shared" si="23"/>
        <v>0</v>
      </c>
      <c r="BP6" s="8">
        <f t="shared" si="24"/>
        <v>0</v>
      </c>
      <c r="BQ6" s="8">
        <f t="shared" si="24"/>
        <v>0</v>
      </c>
      <c r="BR6" s="8">
        <f t="shared" si="25"/>
        <v>0</v>
      </c>
      <c r="BS6" s="8">
        <f t="shared" si="26"/>
        <v>0</v>
      </c>
      <c r="BV6" s="8" t="str">
        <f t="shared" si="27"/>
        <v/>
      </c>
      <c r="BW6" s="8" t="str">
        <f t="shared" si="28"/>
        <v/>
      </c>
      <c r="BX6" s="8" t="str">
        <f t="shared" si="29"/>
        <v/>
      </c>
      <c r="BY6" s="8" t="str">
        <f t="shared" si="30"/>
        <v/>
      </c>
      <c r="BZ6" s="8" t="str">
        <f t="shared" si="31"/>
        <v/>
      </c>
      <c r="CA6" s="8" t="str">
        <f t="shared" si="32"/>
        <v/>
      </c>
      <c r="CB6" s="8" t="str">
        <f t="shared" si="33"/>
        <v/>
      </c>
      <c r="CC6" s="8" t="str">
        <f t="shared" si="34"/>
        <v/>
      </c>
      <c r="CD6" s="8" t="str">
        <f t="shared" si="35"/>
        <v/>
      </c>
      <c r="CE6" s="8" t="str">
        <f t="shared" si="36"/>
        <v/>
      </c>
      <c r="CF6" s="8" t="str">
        <f t="shared" si="37"/>
        <v/>
      </c>
      <c r="CG6" s="8" t="str">
        <f t="shared" si="38"/>
        <v/>
      </c>
      <c r="CI6" s="13">
        <v>1.7812499999999998E-2</v>
      </c>
      <c r="CJ6" s="8">
        <f t="shared" si="39"/>
        <v>1.7812499999999998E-2</v>
      </c>
      <c r="CK6" s="8">
        <f>IF(COUNT($BV6:BW6)&gt;0,SMALL($BV6:BW6,1),$CI6)</f>
        <v>1.7812499999999998E-2</v>
      </c>
      <c r="CL6" s="8">
        <f>IF(COUNT($BV6:BX6)&gt;0,SMALL($BV6:BX6,1),$CI6)</f>
        <v>1.7812499999999998E-2</v>
      </c>
      <c r="CM6" s="8">
        <f>IF(COUNT($BV6:BY6)&gt;0,SMALL($BV6:BY6,1),$CI6)</f>
        <v>1.7812499999999998E-2</v>
      </c>
      <c r="CN6" s="8">
        <f>IF(COUNT($BV6:BZ6)&gt;0,SMALL($BV6:BZ6,1),$CI6)</f>
        <v>1.7812499999999998E-2</v>
      </c>
      <c r="CO6" s="54">
        <v>1.3611111111111114E-2</v>
      </c>
      <c r="CP6" s="8">
        <f t="shared" si="40"/>
        <v>1.3611111111111114E-2</v>
      </c>
      <c r="CQ6" s="8">
        <f>IF(COUNT($CB6:CC6)&gt;0,SMALL($CB6:CC6,1),$CP6)</f>
        <v>1.3611111111111114E-2</v>
      </c>
      <c r="CR6" s="8">
        <f>IF(COUNT($CB6:CD6)&gt;0,SMALL($CB6:CD6,1),$CP6)</f>
        <v>1.3611111111111114E-2</v>
      </c>
      <c r="CS6" s="8">
        <f>IF(COUNT($CB6:CE6)&gt;0,SMALL($CB6:CE6,1),$CP6)</f>
        <v>1.3611111111111114E-2</v>
      </c>
      <c r="CT6" s="8">
        <f>IF(COUNT($CB6:CF6)&gt;0,SMALL($CB6:CF6,1),$CP6)</f>
        <v>1.3611111111111114E-2</v>
      </c>
      <c r="CV6" s="8">
        <f t="shared" si="61"/>
        <v>2.135425925925926E-2</v>
      </c>
      <c r="CW6" s="8">
        <f t="shared" si="41"/>
        <v>1.4583425925925925E-2</v>
      </c>
      <c r="CX6" s="1">
        <f t="shared" si="62"/>
        <v>4</v>
      </c>
      <c r="CY6" s="8">
        <f t="shared" si="42"/>
        <v>9.2592592592592591E-8</v>
      </c>
      <c r="CZ6" s="1" t="str">
        <f t="shared" si="43"/>
        <v>Andrew Draper</v>
      </c>
      <c r="DB6" s="13">
        <f t="shared" si="44"/>
        <v>1.7143957663451229E-2</v>
      </c>
      <c r="DC6" s="13">
        <f>SMALL($DO6:DP6,1)/(60*60*24)</f>
        <v>1.7143957663451229E-2</v>
      </c>
      <c r="DD6" s="13">
        <f>SMALL($DO6:DQ6,1)/(60*60*24)</f>
        <v>1.7143957663451229E-2</v>
      </c>
      <c r="DE6" s="13">
        <f>SMALL($DO6:DR6,1)/(60*60*24)</f>
        <v>1.7143957663451229E-2</v>
      </c>
      <c r="DF6" s="13">
        <f>SMALL($DO6:DS6,1)/(60*60*24)</f>
        <v>1.7143957663451229E-2</v>
      </c>
      <c r="DG6" s="13">
        <f>SMALL($DO6:DT6,1)/(60*60*24)</f>
        <v>1.7143957663451229E-2</v>
      </c>
      <c r="DH6" s="34">
        <f t="shared" si="45"/>
        <v>1.317532164726605E-2</v>
      </c>
      <c r="DI6" s="13">
        <f>SMALL($DU6:DV6,1)/(60*60*24)</f>
        <v>1.317532164726605E-2</v>
      </c>
      <c r="DJ6" s="42">
        <f>SMALL($DW6:DW6,1)/(60*60*24)</f>
        <v>0.11572916666666666</v>
      </c>
      <c r="DK6" s="42">
        <f>SMALL($DW6:DX6,1)/(60*60*24)</f>
        <v>0.11572916666666666</v>
      </c>
      <c r="DL6" s="42">
        <f>SMALL($DW6:DY6,1)/(60*60*24)</f>
        <v>0.11572916666666666</v>
      </c>
      <c r="DM6" s="42">
        <f>SMALL($DW6:DZ6,1)/(60*60*24)</f>
        <v>0.11572916666666666</v>
      </c>
      <c r="DO6" s="6">
        <f t="shared" si="46"/>
        <v>1481.2379421221863</v>
      </c>
      <c r="DP6" s="1">
        <f t="shared" si="47"/>
        <v>9999</v>
      </c>
      <c r="DQ6" s="1">
        <f t="shared" si="48"/>
        <v>9999</v>
      </c>
      <c r="DR6" s="1">
        <f t="shared" si="49"/>
        <v>9999</v>
      </c>
      <c r="DS6" s="1">
        <f t="shared" si="50"/>
        <v>9999</v>
      </c>
      <c r="DT6" s="1">
        <f t="shared" si="51"/>
        <v>9999</v>
      </c>
      <c r="DU6" s="6">
        <f t="shared" si="52"/>
        <v>1138.3477903237867</v>
      </c>
      <c r="DV6" s="1">
        <f t="shared" si="53"/>
        <v>9999</v>
      </c>
      <c r="DW6" s="43">
        <f t="shared" si="54"/>
        <v>9999</v>
      </c>
      <c r="DX6" s="1">
        <f t="shared" si="55"/>
        <v>9999</v>
      </c>
      <c r="DY6" s="1">
        <f t="shared" si="56"/>
        <v>9999</v>
      </c>
      <c r="DZ6" s="1">
        <f t="shared" si="57"/>
        <v>9999</v>
      </c>
    </row>
    <row r="7" spans="1:134" x14ac:dyDescent="0.25">
      <c r="A7" s="1" t="s">
        <v>179</v>
      </c>
      <c r="B7" s="35">
        <v>1.7789351851851851E-2</v>
      </c>
      <c r="C7" s="11">
        <v>44958</v>
      </c>
      <c r="D7" s="45"/>
      <c r="E7" s="1"/>
      <c r="F7" s="1"/>
      <c r="H7" s="35">
        <v>1.7789351851851851E-2</v>
      </c>
      <c r="K7" s="1"/>
      <c r="L7" s="1"/>
      <c r="M7" s="8">
        <f t="shared" si="58"/>
        <v>2.2430052334943638E-2</v>
      </c>
      <c r="N7" s="6">
        <f t="shared" si="0"/>
        <v>1937.9565217391303</v>
      </c>
      <c r="O7" s="8">
        <f t="shared" si="1"/>
        <v>1.5972222222222221E-2</v>
      </c>
      <c r="Q7" s="8">
        <f t="shared" si="59"/>
        <v>0</v>
      </c>
      <c r="R7" s="8">
        <f t="shared" si="2"/>
        <v>0</v>
      </c>
      <c r="S7" s="8">
        <f t="shared" si="3"/>
        <v>1.5972222222222221E-2</v>
      </c>
      <c r="T7" s="8"/>
      <c r="U7" s="8">
        <f>IF(A7&lt;&gt;"",IF(VLOOKUP(A7,Apr!A$4:F$211,6)&gt;0,VLOOKUP(A7,Apr!A$4:F$211,6),0),0)</f>
        <v>0</v>
      </c>
      <c r="V7" s="8">
        <f>IF(A7&lt;&gt;"",IF(VLOOKUP(A7,May!A$3:F$209,6)&gt;0,VLOOKUP(A7,May!A$3:F$209,6),0),0)</f>
        <v>0</v>
      </c>
      <c r="W7" s="8">
        <f>IF(A7&lt;&gt;"",IF(VLOOKUP(A7,Jun!A$3:F$209,6)&gt;0,VLOOKUP(A7,Jun!A$3:F$209,6),0),0)</f>
        <v>0</v>
      </c>
      <c r="X7" s="8">
        <f>IF(A7&lt;&gt;"",IF(VLOOKUP(A7,Jul!A$3:F$206,6)&gt;0,VLOOKUP(A7,Jul!A$3:F$206,6),0),0)</f>
        <v>0</v>
      </c>
      <c r="Y7" s="8">
        <f>IF(A7&lt;&gt;"",IF(VLOOKUP(A7,Aug!A$3:F$206,6)&gt;0,VLOOKUP(A7,Aug!A$3:F$206,6),0),0)</f>
        <v>0</v>
      </c>
      <c r="Z7" s="8">
        <f>IF(A7&lt;&gt;"",IF(VLOOKUP(A7,Sep!A$3:F$206,6)&gt;0,VLOOKUP(A7,Sep!A$3:F$206,6),0),0)</f>
        <v>0</v>
      </c>
      <c r="AA7" s="6">
        <f t="shared" si="60"/>
        <v>1489.3410852713178</v>
      </c>
      <c r="AB7" s="8">
        <f t="shared" si="4"/>
        <v>1.0590277777777777E-2</v>
      </c>
      <c r="AC7" s="8">
        <f>IF(A7&lt;&gt;"",IF(VLOOKUP(A7,Oct!A$3:F$206,6)&gt;0,VLOOKUP(A7,Oct!A$3:F$206,6),0),0)</f>
        <v>0</v>
      </c>
      <c r="AD7" s="8">
        <f>IF(A7&lt;&gt;"",IF(VLOOKUP(A7,Nov!A$3:F$207,6)&gt;0,VLOOKUP(A7,Nov!A$3:F$207,6),0),0)</f>
        <v>0</v>
      </c>
      <c r="AE7" s="8">
        <f>IF(A7&lt;&gt;"",IF(VLOOKUP(A7,Dec!A$3:F$207,6)&gt;0,VLOOKUP(A7,Dec!A$3:F$207,6),0),0)</f>
        <v>0</v>
      </c>
      <c r="AF7" s="8">
        <f>IF(A7&lt;&gt;"",IF(VLOOKUP(A7,Jan!A$3:F$207,6)&gt;0,VLOOKUP(A7,Jan!A$3:F$207,6),0),0)</f>
        <v>0</v>
      </c>
      <c r="AG7" s="8">
        <f>IF(A7&lt;&gt;"",IF(VLOOKUP(A7,Feb!A$3:F$207,6)&gt;0,VLOOKUP(A7,Feb!A$3:F$207,6),0),0)</f>
        <v>0</v>
      </c>
      <c r="AH7" s="8">
        <f>IF(A7&lt;&gt;"",IF(VLOOKUP(A7,Mar!A$3:F$207,6)&gt;0,VLOOKUP(A7,Mar!A$3:F$207,6),0),0)</f>
        <v>0</v>
      </c>
      <c r="AJ7" s="8">
        <f>LARGE($BH7:BI7,1)</f>
        <v>1.5972222222222221E-2</v>
      </c>
      <c r="AK7" s="8">
        <f>LARGE($BH7:BJ7,1)</f>
        <v>1.5972222222222221E-2</v>
      </c>
      <c r="AL7" s="8">
        <f>LARGE($BH7:BK7,1)</f>
        <v>1.5972222222222221E-2</v>
      </c>
      <c r="AM7" s="8">
        <f>LARGE($BH7:BL7,1)</f>
        <v>1.5972222222222221E-2</v>
      </c>
      <c r="AN7" s="8">
        <f>LARGE($BH7:BM7,1)</f>
        <v>1.5972222222222221E-2</v>
      </c>
      <c r="AO7" s="8">
        <f>LARGE($BN7:BO7,1)</f>
        <v>1.0590277777777777E-2</v>
      </c>
      <c r="AP7" s="8">
        <f>LARGE($BN7:BP7,1)</f>
        <v>1.0590277777777777E-2</v>
      </c>
      <c r="AQ7" s="8">
        <f>LARGE($BN7:BQ7,1)</f>
        <v>1.0590277777777777E-2</v>
      </c>
      <c r="AR7" s="8">
        <f>LARGE($BN7:BR7,1)</f>
        <v>1.0590277777777777E-2</v>
      </c>
      <c r="AS7" s="8">
        <f>LARGE($BN7:BS7,1)</f>
        <v>1.0590277777777777E-2</v>
      </c>
      <c r="AV7" s="6">
        <f t="shared" si="5"/>
        <v>0</v>
      </c>
      <c r="AW7" s="6">
        <f t="shared" si="6"/>
        <v>0</v>
      </c>
      <c r="AX7" s="6">
        <f t="shared" si="7"/>
        <v>0</v>
      </c>
      <c r="AY7" s="6">
        <f t="shared" si="8"/>
        <v>0</v>
      </c>
      <c r="AZ7" s="6">
        <f t="shared" si="9"/>
        <v>0</v>
      </c>
      <c r="BA7" s="6">
        <f t="shared" si="10"/>
        <v>0</v>
      </c>
      <c r="BB7" s="6">
        <f t="shared" si="11"/>
        <v>0</v>
      </c>
      <c r="BC7" s="6">
        <f t="shared" si="12"/>
        <v>0</v>
      </c>
      <c r="BD7" s="6">
        <f t="shared" si="13"/>
        <v>0</v>
      </c>
      <c r="BE7" s="6">
        <f t="shared" si="14"/>
        <v>0</v>
      </c>
      <c r="BF7" s="6">
        <f t="shared" si="15"/>
        <v>0</v>
      </c>
      <c r="BH7" s="8">
        <f t="shared" si="16"/>
        <v>1.5972222222222221E-2</v>
      </c>
      <c r="BI7" s="8">
        <f t="shared" si="17"/>
        <v>0</v>
      </c>
      <c r="BJ7" s="8">
        <f t="shared" si="18"/>
        <v>0</v>
      </c>
      <c r="BK7" s="8">
        <f t="shared" si="19"/>
        <v>0</v>
      </c>
      <c r="BL7" s="8">
        <f t="shared" si="20"/>
        <v>0</v>
      </c>
      <c r="BM7" s="8">
        <f t="shared" si="21"/>
        <v>0</v>
      </c>
      <c r="BN7" s="8">
        <f t="shared" si="22"/>
        <v>1.0590277777777777E-2</v>
      </c>
      <c r="BO7" s="8">
        <f t="shared" si="23"/>
        <v>0</v>
      </c>
      <c r="BP7" s="8">
        <f t="shared" si="24"/>
        <v>0</v>
      </c>
      <c r="BQ7" s="8">
        <f t="shared" si="24"/>
        <v>0</v>
      </c>
      <c r="BR7" s="8">
        <f t="shared" si="25"/>
        <v>0</v>
      </c>
      <c r="BS7" s="8">
        <f t="shared" si="26"/>
        <v>0</v>
      </c>
      <c r="BV7" s="8" t="str">
        <f t="shared" si="27"/>
        <v/>
      </c>
      <c r="BW7" s="8" t="str">
        <f t="shared" si="28"/>
        <v/>
      </c>
      <c r="BX7" s="8" t="str">
        <f t="shared" si="29"/>
        <v/>
      </c>
      <c r="BY7" s="8" t="str">
        <f t="shared" si="30"/>
        <v/>
      </c>
      <c r="BZ7" s="8" t="str">
        <f t="shared" si="31"/>
        <v/>
      </c>
      <c r="CA7" s="8" t="str">
        <f t="shared" si="32"/>
        <v/>
      </c>
      <c r="CB7" s="8" t="str">
        <f t="shared" si="33"/>
        <v/>
      </c>
      <c r="CC7" s="8" t="str">
        <f t="shared" si="34"/>
        <v/>
      </c>
      <c r="CD7" s="8" t="str">
        <f t="shared" si="35"/>
        <v/>
      </c>
      <c r="CE7" s="8" t="str">
        <f t="shared" si="36"/>
        <v/>
      </c>
      <c r="CF7" s="8" t="str">
        <f t="shared" si="37"/>
        <v/>
      </c>
      <c r="CG7" s="8" t="str">
        <f t="shared" si="38"/>
        <v/>
      </c>
      <c r="CI7" s="1"/>
      <c r="CJ7" s="8">
        <f t="shared" si="39"/>
        <v>0</v>
      </c>
      <c r="CK7" s="8">
        <f>IF(COUNT($BV7:BW7)&gt;0,SMALL($BV7:BW7,1),$CI7)</f>
        <v>0</v>
      </c>
      <c r="CL7" s="8">
        <f>IF(COUNT($BV7:BX7)&gt;0,SMALL($BV7:BX7,1),$CI7)</f>
        <v>0</v>
      </c>
      <c r="CM7" s="8">
        <f>IF(COUNT($BV7:BY7)&gt;0,SMALL($BV7:BY7,1),$CI7)</f>
        <v>0</v>
      </c>
      <c r="CN7" s="8">
        <f>IF(COUNT($BV7:BZ7)&gt;0,SMALL($BV7:BZ7,1),$CI7)</f>
        <v>0</v>
      </c>
      <c r="CO7" s="35">
        <v>1.7789351851851851E-2</v>
      </c>
      <c r="CP7" s="8">
        <f t="shared" si="40"/>
        <v>1.7789351851851851E-2</v>
      </c>
      <c r="CQ7" s="8">
        <f>IF(COUNT($CB7:CC7)&gt;0,SMALL($CB7:CC7,1),$CP7)</f>
        <v>1.7789351851851851E-2</v>
      </c>
      <c r="CR7" s="8">
        <f>IF(COUNT($CB7:CD7)&gt;0,SMALL($CB7:CD7,1),$CP7)</f>
        <v>1.7789351851851851E-2</v>
      </c>
      <c r="CS7" s="8">
        <f>IF(COUNT($CB7:CE7)&gt;0,SMALL($CB7:CE7,1),$CP7)</f>
        <v>1.7789351851851851E-2</v>
      </c>
      <c r="CT7" s="8">
        <f>IF(COUNT($CB7:CF7)&gt;0,SMALL($CB7:CF7,1),$CP7)</f>
        <v>1.7789351851851851E-2</v>
      </c>
      <c r="CV7" s="8">
        <f t="shared" si="61"/>
        <v>1.5972337962962962E-2</v>
      </c>
      <c r="CW7" s="8">
        <f t="shared" si="41"/>
        <v>1.0590393518518518E-2</v>
      </c>
      <c r="CX7" s="1">
        <f t="shared" si="62"/>
        <v>5</v>
      </c>
      <c r="CY7" s="8">
        <f t="shared" si="42"/>
        <v>1.1574074074074074E-7</v>
      </c>
      <c r="CZ7" s="1" t="str">
        <f t="shared" si="43"/>
        <v>Anthony Joy</v>
      </c>
      <c r="DB7" s="13">
        <f t="shared" si="44"/>
        <v>2.2430052334943638E-2</v>
      </c>
      <c r="DC7" s="13">
        <f>SMALL($DO7:DP7,1)/(60*60*24)</f>
        <v>2.2430052334943638E-2</v>
      </c>
      <c r="DD7" s="13">
        <f>SMALL($DO7:DQ7,1)/(60*60*24)</f>
        <v>2.2430052334943638E-2</v>
      </c>
      <c r="DE7" s="13">
        <f>SMALL($DO7:DR7,1)/(60*60*24)</f>
        <v>2.2430052334943638E-2</v>
      </c>
      <c r="DF7" s="13">
        <f>SMALL($DO7:DS7,1)/(60*60*24)</f>
        <v>2.2430052334943638E-2</v>
      </c>
      <c r="DG7" s="13">
        <f>SMALL($DO7:DT7,1)/(60*60*24)</f>
        <v>2.2430052334943638E-2</v>
      </c>
      <c r="DH7" s="34">
        <f t="shared" si="45"/>
        <v>1.7237744042492103E-2</v>
      </c>
      <c r="DI7" s="13">
        <f>SMALL($DU7:DV7,1)/(60*60*24)</f>
        <v>1.7237744042492103E-2</v>
      </c>
      <c r="DJ7" s="42">
        <f>SMALL($DW7:DW7,1)/(60*60*24)</f>
        <v>0.11572916666666666</v>
      </c>
      <c r="DK7" s="42">
        <f>SMALL($DW7:DX7,1)/(60*60*24)</f>
        <v>0.11572916666666666</v>
      </c>
      <c r="DL7" s="42">
        <f>SMALL($DW7:DY7,1)/(60*60*24)</f>
        <v>0.11572916666666666</v>
      </c>
      <c r="DM7" s="42">
        <f>SMALL($DW7:DZ7,1)/(60*60*24)</f>
        <v>0.11572916666666666</v>
      </c>
      <c r="DO7" s="6">
        <f t="shared" si="46"/>
        <v>1937.9565217391303</v>
      </c>
      <c r="DP7" s="1">
        <f t="shared" si="47"/>
        <v>9999</v>
      </c>
      <c r="DQ7" s="1">
        <f t="shared" si="48"/>
        <v>9999</v>
      </c>
      <c r="DR7" s="1">
        <f t="shared" si="49"/>
        <v>9999</v>
      </c>
      <c r="DS7" s="1">
        <f t="shared" si="50"/>
        <v>9999</v>
      </c>
      <c r="DT7" s="1">
        <f t="shared" si="51"/>
        <v>9999</v>
      </c>
      <c r="DU7" s="6">
        <f t="shared" si="52"/>
        <v>1489.3410852713178</v>
      </c>
      <c r="DV7" s="1">
        <f t="shared" si="53"/>
        <v>9999</v>
      </c>
      <c r="DW7" s="43">
        <f t="shared" si="54"/>
        <v>9999</v>
      </c>
      <c r="DX7" s="1">
        <f t="shared" si="55"/>
        <v>9999</v>
      </c>
      <c r="DY7" s="1">
        <f t="shared" si="56"/>
        <v>9999</v>
      </c>
      <c r="DZ7" s="1">
        <f t="shared" si="57"/>
        <v>9999</v>
      </c>
      <c r="EB7" s="8"/>
      <c r="EC7" s="8"/>
      <c r="ED7" s="8"/>
    </row>
    <row r="8" spans="1:134" x14ac:dyDescent="0.25">
      <c r="A8" s="1" t="s">
        <v>9</v>
      </c>
      <c r="B8" s="54">
        <v>1.6516203703703703E-2</v>
      </c>
      <c r="C8" s="45">
        <v>42339</v>
      </c>
      <c r="D8" s="45"/>
      <c r="E8" s="13">
        <v>2.1747685185185186E-2</v>
      </c>
      <c r="L8" s="8">
        <v>3.15625E-2</v>
      </c>
      <c r="M8" s="8">
        <f t="shared" si="58"/>
        <v>2.1423447271842113E-2</v>
      </c>
      <c r="N8" s="6">
        <f t="shared" si="0"/>
        <v>1850.9858442871587</v>
      </c>
      <c r="O8" s="8">
        <f t="shared" si="1"/>
        <v>1.7013888888888887E-2</v>
      </c>
      <c r="Q8" s="8">
        <f t="shared" si="59"/>
        <v>2.2185499960000004E-2</v>
      </c>
      <c r="R8" s="8">
        <f t="shared" si="2"/>
        <v>0</v>
      </c>
      <c r="S8" s="8">
        <f t="shared" si="3"/>
        <v>1.7013888888888887E-2</v>
      </c>
      <c r="T8" s="8"/>
      <c r="U8" s="8">
        <f>IF(A8&lt;&gt;"",IF(VLOOKUP(A8,Apr!A$4:F$211,6)&gt;0,VLOOKUP(A8,Apr!A$4:F$211,6),0),0)</f>
        <v>0</v>
      </c>
      <c r="V8" s="8">
        <f>IF(A8&lt;&gt;"",IF(VLOOKUP(A8,May!A$3:F$209,6)&gt;0,VLOOKUP(A8,May!A$3:F$209,6),0),0)</f>
        <v>0</v>
      </c>
      <c r="W8" s="8">
        <f>IF(A8&lt;&gt;"",IF(VLOOKUP(A8,Jun!A$3:F$209,6)&gt;0,VLOOKUP(A8,Jun!A$3:F$209,6),0),0)</f>
        <v>0</v>
      </c>
      <c r="X8" s="8">
        <f>IF(A8&lt;&gt;"",IF(VLOOKUP(A8,Jul!A$3:F$206,6)&gt;0,VLOOKUP(A8,Jul!A$3:F$206,6),0),0)</f>
        <v>0</v>
      </c>
      <c r="Y8" s="8">
        <f>IF(A8&lt;&gt;"",IF(VLOOKUP(A8,Aug!A$3:F$206,6)&gt;0,VLOOKUP(A8,Aug!A$3:F$206,6),0),0)</f>
        <v>2.2185499960000004E-2</v>
      </c>
      <c r="Z8" s="8">
        <f>IF(A8&lt;&gt;"",IF(VLOOKUP(A8,Sep!A$3:F$206,6)&gt;0,VLOOKUP(A8,Sep!A$3:F$206,6),0),0)</f>
        <v>0</v>
      </c>
      <c r="AA8" s="6">
        <f t="shared" si="60"/>
        <v>1473.1029644651167</v>
      </c>
      <c r="AB8" s="8">
        <f t="shared" si="4"/>
        <v>1.0763888888888891E-2</v>
      </c>
      <c r="AC8" s="8">
        <f>IF(A8&lt;&gt;"",IF(VLOOKUP(A8,Oct!A$3:F$206,6)&gt;0,VLOOKUP(A8,Oct!A$3:F$206,6),0),0)</f>
        <v>0</v>
      </c>
      <c r="AD8" s="8">
        <f>IF(A8&lt;&gt;"",IF(VLOOKUP(A8,Nov!A$3:F$207,6)&gt;0,VLOOKUP(A8,Nov!A$3:F$207,6),0),0)</f>
        <v>0</v>
      </c>
      <c r="AE8" s="8">
        <f>IF(A8&lt;&gt;"",IF(VLOOKUP(A8,Dec!A$3:F$207,6)&gt;0,VLOOKUP(A8,Dec!A$3:F$207,6),0),0)</f>
        <v>0</v>
      </c>
      <c r="AF8" s="8">
        <f>IF(A8&lt;&gt;"",IF(VLOOKUP(A8,Jan!A$3:F$207,6)&gt;0,VLOOKUP(A8,Jan!A$3:F$207,6),0),0)</f>
        <v>0</v>
      </c>
      <c r="AG8" s="8">
        <f>IF(A8&lt;&gt;"",IF(VLOOKUP(A8,Feb!A$3:F$207,6)&gt;0,VLOOKUP(A8,Feb!A$3:F$207,6),0),0)</f>
        <v>0</v>
      </c>
      <c r="AH8" s="8">
        <f>IF(A8&lt;&gt;"",IF(VLOOKUP(A8,Mar!A$3:F$207,6)&gt;0,VLOOKUP(A8,Mar!A$3:F$207,6),0),0)</f>
        <v>0</v>
      </c>
      <c r="AJ8" s="8">
        <f>LARGE($BH8:BI8,1)</f>
        <v>1.7013888888888887E-2</v>
      </c>
      <c r="AK8" s="8">
        <f>LARGE($BH8:BJ8,1)</f>
        <v>1.7013888888888887E-2</v>
      </c>
      <c r="AL8" s="8">
        <f>LARGE($BH8:BK8,1)</f>
        <v>1.7013888888888887E-2</v>
      </c>
      <c r="AM8" s="8">
        <f>LARGE($BH8:BL8,1)</f>
        <v>1.7013888888888887E-2</v>
      </c>
      <c r="AN8" s="8">
        <f>LARGE($BH8:BM8,1)</f>
        <v>1.7013888888888887E-2</v>
      </c>
      <c r="AO8" s="8">
        <f>LARGE($BN8:BO8,1)</f>
        <v>1.0763888888888891E-2</v>
      </c>
      <c r="AP8" s="8">
        <f>LARGE($BN8:BP8,1)</f>
        <v>1.0763888888888891E-2</v>
      </c>
      <c r="AQ8" s="8">
        <f>LARGE($BN8:BQ8,1)</f>
        <v>1.0763888888888891E-2</v>
      </c>
      <c r="AR8" s="8">
        <f>LARGE($BN8:BR8,1)</f>
        <v>1.0763888888888891E-2</v>
      </c>
      <c r="AS8" s="8">
        <f>LARGE($BN8:BS8,1)</f>
        <v>1.0763888888888891E-2</v>
      </c>
      <c r="AV8" s="6">
        <f t="shared" si="5"/>
        <v>0</v>
      </c>
      <c r="AW8" s="6">
        <f t="shared" si="6"/>
        <v>0</v>
      </c>
      <c r="AX8" s="6">
        <f t="shared" si="7"/>
        <v>0</v>
      </c>
      <c r="AY8" s="6">
        <f t="shared" si="8"/>
        <v>0</v>
      </c>
      <c r="AZ8" s="6">
        <f t="shared" si="9"/>
        <v>1916.8271965440001</v>
      </c>
      <c r="BA8" s="6">
        <f t="shared" si="10"/>
        <v>0</v>
      </c>
      <c r="BB8" s="6">
        <f t="shared" si="11"/>
        <v>0</v>
      </c>
      <c r="BC8" s="6">
        <f t="shared" si="12"/>
        <v>0</v>
      </c>
      <c r="BD8" s="6">
        <f t="shared" si="13"/>
        <v>0</v>
      </c>
      <c r="BE8" s="6">
        <f t="shared" si="14"/>
        <v>0</v>
      </c>
      <c r="BF8" s="6">
        <f t="shared" si="15"/>
        <v>0</v>
      </c>
      <c r="BH8" s="8">
        <f t="shared" si="16"/>
        <v>1.7013888888888887E-2</v>
      </c>
      <c r="BI8" s="8">
        <f t="shared" si="17"/>
        <v>0</v>
      </c>
      <c r="BJ8" s="8">
        <f t="shared" si="18"/>
        <v>0</v>
      </c>
      <c r="BK8" s="8">
        <f t="shared" si="19"/>
        <v>0</v>
      </c>
      <c r="BL8" s="8">
        <f t="shared" si="20"/>
        <v>0</v>
      </c>
      <c r="BM8" s="8">
        <f t="shared" si="21"/>
        <v>1.6319444444444445E-2</v>
      </c>
      <c r="BN8" s="8">
        <f t="shared" si="22"/>
        <v>1.0763888888888891E-2</v>
      </c>
      <c r="BO8" s="8">
        <f t="shared" si="23"/>
        <v>0</v>
      </c>
      <c r="BP8" s="8">
        <f t="shared" si="24"/>
        <v>0</v>
      </c>
      <c r="BQ8" s="8">
        <f t="shared" si="24"/>
        <v>0</v>
      </c>
      <c r="BR8" s="8">
        <f t="shared" si="25"/>
        <v>0</v>
      </c>
      <c r="BS8" s="8">
        <f t="shared" si="26"/>
        <v>0</v>
      </c>
      <c r="BV8" s="8" t="str">
        <f t="shared" si="27"/>
        <v/>
      </c>
      <c r="BW8" s="8" t="str">
        <f t="shared" si="28"/>
        <v/>
      </c>
      <c r="BX8" s="8" t="str">
        <f t="shared" si="29"/>
        <v/>
      </c>
      <c r="BY8" s="8" t="str">
        <f t="shared" si="30"/>
        <v/>
      </c>
      <c r="BZ8" s="8">
        <f t="shared" si="31"/>
        <v>2.2185499960000004E-2</v>
      </c>
      <c r="CA8" s="8" t="str">
        <f t="shared" si="32"/>
        <v/>
      </c>
      <c r="CB8" s="8" t="str">
        <f t="shared" si="33"/>
        <v/>
      </c>
      <c r="CC8" s="8" t="str">
        <f t="shared" si="34"/>
        <v/>
      </c>
      <c r="CD8" s="8" t="str">
        <f t="shared" si="35"/>
        <v/>
      </c>
      <c r="CE8" s="8" t="str">
        <f t="shared" si="36"/>
        <v/>
      </c>
      <c r="CF8" s="8" t="str">
        <f t="shared" si="37"/>
        <v/>
      </c>
      <c r="CG8" s="8" t="str">
        <f t="shared" si="38"/>
        <v/>
      </c>
      <c r="CI8" s="13">
        <v>2.1747685185185186E-2</v>
      </c>
      <c r="CJ8" s="8">
        <f t="shared" si="39"/>
        <v>2.1747685185185186E-2</v>
      </c>
      <c r="CK8" s="8">
        <f>IF(COUNT($BV8:BW8)&gt;0,SMALL($BV8:BW8,1),$CI8)</f>
        <v>2.1747685185185186E-2</v>
      </c>
      <c r="CL8" s="8">
        <f>IF(COUNT($BV8:BX8)&gt;0,SMALL($BV8:BX8,1),$CI8)</f>
        <v>2.1747685185185186E-2</v>
      </c>
      <c r="CM8" s="8">
        <f>IF(COUNT($BV8:BY8)&gt;0,SMALL($BV8:BY8,1),$CI8)</f>
        <v>2.1747685185185186E-2</v>
      </c>
      <c r="CN8" s="8">
        <f>IF(COUNT($BV8:BZ8)&gt;0,SMALL($BV8:BZ8,1),$CI8)</f>
        <v>2.2185499960000004E-2</v>
      </c>
      <c r="CO8" s="54">
        <v>1.6516203703703703E-2</v>
      </c>
      <c r="CP8" s="8">
        <f t="shared" si="40"/>
        <v>1.6516203703703703E-2</v>
      </c>
      <c r="CQ8" s="8">
        <f>IF(COUNT($CB8:CC8)&gt;0,SMALL($CB8:CC8,1),$CP8)</f>
        <v>1.6516203703703703E-2</v>
      </c>
      <c r="CR8" s="8">
        <f>IF(COUNT($CB8:CD8)&gt;0,SMALL($CB8:CD8,1),$CP8)</f>
        <v>1.6516203703703703E-2</v>
      </c>
      <c r="CS8" s="8">
        <f>IF(COUNT($CB8:CE8)&gt;0,SMALL($CB8:CE8,1),$CP8)</f>
        <v>1.6516203703703703E-2</v>
      </c>
      <c r="CT8" s="8">
        <f>IF(COUNT($CB8:CF8)&gt;0,SMALL($CB8:CF8,1),$CP8)</f>
        <v>1.6516203703703703E-2</v>
      </c>
      <c r="CV8" s="8">
        <f t="shared" si="61"/>
        <v>1.7014027777777777E-2</v>
      </c>
      <c r="CW8" s="8">
        <f t="shared" si="41"/>
        <v>1.0764027777777779E-2</v>
      </c>
      <c r="CX8" s="1">
        <f t="shared" si="62"/>
        <v>6</v>
      </c>
      <c r="CY8" s="8">
        <f t="shared" si="42"/>
        <v>1.3888888888888888E-7</v>
      </c>
      <c r="CZ8" s="1" t="str">
        <f t="shared" si="43"/>
        <v>Barbara Holmes</v>
      </c>
      <c r="DB8" s="13">
        <f t="shared" si="44"/>
        <v>2.1423447271842113E-2</v>
      </c>
      <c r="DC8" s="13">
        <f>SMALL($DO8:DP8,1)/(60*60*24)</f>
        <v>2.1423447271842113E-2</v>
      </c>
      <c r="DD8" s="13">
        <f>SMALL($DO8:DQ8,1)/(60*60*24)</f>
        <v>2.1423447271842113E-2</v>
      </c>
      <c r="DE8" s="13">
        <f>SMALL($DO8:DR8,1)/(60*60*24)</f>
        <v>2.1423447271842113E-2</v>
      </c>
      <c r="DF8" s="13">
        <f>SMALL($DO8:DS8,1)/(60*60*24)</f>
        <v>2.1423447271842113E-2</v>
      </c>
      <c r="DG8" s="13">
        <f>SMALL($DO8:DT8,1)/(60*60*24)</f>
        <v>2.1423447271842113E-2</v>
      </c>
      <c r="DH8" s="34">
        <f t="shared" si="45"/>
        <v>1.704980282945737E-2</v>
      </c>
      <c r="DI8" s="13">
        <f>SMALL($DU8:DV8,1)/(60*60*24)</f>
        <v>1.704980282945737E-2</v>
      </c>
      <c r="DJ8" s="42">
        <f>SMALL($DW8:DW8,1)/(60*60*24)</f>
        <v>0.11572916666666666</v>
      </c>
      <c r="DK8" s="42">
        <f>SMALL($DW8:DX8,1)/(60*60*24)</f>
        <v>0.11572916666666666</v>
      </c>
      <c r="DL8" s="42">
        <f>SMALL($DW8:DY8,1)/(60*60*24)</f>
        <v>0.11572916666666666</v>
      </c>
      <c r="DM8" s="42">
        <f>SMALL($DW8:DZ8,1)/(60*60*24)</f>
        <v>0.11572916666666666</v>
      </c>
      <c r="DO8" s="6">
        <f t="shared" si="46"/>
        <v>1850.9858442871587</v>
      </c>
      <c r="DP8" s="1">
        <f t="shared" si="47"/>
        <v>9999</v>
      </c>
      <c r="DQ8" s="1">
        <f t="shared" si="48"/>
        <v>9999</v>
      </c>
      <c r="DR8" s="1">
        <f t="shared" si="49"/>
        <v>9999</v>
      </c>
      <c r="DS8" s="1">
        <f t="shared" si="50"/>
        <v>9999</v>
      </c>
      <c r="DT8" s="1">
        <f t="shared" si="51"/>
        <v>1916.8271965440001</v>
      </c>
      <c r="DU8" s="6">
        <f t="shared" si="52"/>
        <v>1473.1029644651167</v>
      </c>
      <c r="DV8" s="1">
        <f t="shared" si="53"/>
        <v>9999</v>
      </c>
      <c r="DW8" s="43">
        <f t="shared" si="54"/>
        <v>9999</v>
      </c>
      <c r="DX8" s="1">
        <f t="shared" si="55"/>
        <v>9999</v>
      </c>
      <c r="DY8" s="1">
        <f t="shared" si="56"/>
        <v>9999</v>
      </c>
      <c r="DZ8" s="1">
        <f t="shared" si="57"/>
        <v>9999</v>
      </c>
      <c r="EB8" s="8"/>
      <c r="EC8" s="8"/>
      <c r="ED8" s="8"/>
    </row>
    <row r="9" spans="1:134" x14ac:dyDescent="0.25">
      <c r="A9" s="1" t="s">
        <v>147</v>
      </c>
      <c r="B9" s="54">
        <v>2.0046296296296295E-2</v>
      </c>
      <c r="C9" s="45">
        <v>44958</v>
      </c>
      <c r="D9" s="45"/>
      <c r="E9" s="13">
        <v>2.3310185185185187E-2</v>
      </c>
      <c r="F9" s="11">
        <v>45047</v>
      </c>
      <c r="H9" s="35">
        <v>2.0046296296296298E-2</v>
      </c>
      <c r="I9" s="35">
        <v>2.4687499999999998E-2</v>
      </c>
      <c r="K9" s="8">
        <v>1.7164351851851851E-2</v>
      </c>
      <c r="L9" s="8">
        <v>3.6261574074074078E-2</v>
      </c>
      <c r="M9" s="8">
        <f t="shared" si="58"/>
        <v>2.4008016255805641E-2</v>
      </c>
      <c r="N9" s="6">
        <f t="shared" si="0"/>
        <v>2074.2926045016075</v>
      </c>
      <c r="O9" s="8">
        <f t="shared" si="1"/>
        <v>1.4409722222222223E-2</v>
      </c>
      <c r="Q9" s="8">
        <f t="shared" si="59"/>
        <v>2.2451703653703706E-2</v>
      </c>
      <c r="R9" s="8">
        <f t="shared" si="2"/>
        <v>2.0136888838888891E-2</v>
      </c>
      <c r="S9" s="8">
        <f t="shared" si="3"/>
        <v>1.4409722222222223E-2</v>
      </c>
      <c r="T9" s="8"/>
      <c r="U9" s="8">
        <f>IF(A9&lt;&gt;"",IF(VLOOKUP(A9,Apr!A$4:F$211,6)&gt;0,VLOOKUP(A9,Apr!A$4:F$211,6),0),0)</f>
        <v>2.462962962962963E-2</v>
      </c>
      <c r="V9" s="8">
        <f>IF(A9&lt;&gt;"",IF(VLOOKUP(A9,May!A$3:F$209,6)&gt;0,VLOOKUP(A9,May!A$3:F$209,6),0),0)</f>
        <v>2.3310185185185187E-2</v>
      </c>
      <c r="W9" s="8">
        <f>IF(A9&lt;&gt;"",IF(VLOOKUP(A9,Jun!A$3:F$209,6)&gt;0,VLOOKUP(A9,Jun!A$3:F$209,6),0),0)</f>
        <v>2.3553240740740736E-2</v>
      </c>
      <c r="X9" s="8">
        <f>IF(A9&lt;&gt;"",IF(VLOOKUP(A9,Jul!A$3:F$206,6)&gt;0,VLOOKUP(A9,Jul!A$3:F$206,6),0),0)</f>
        <v>2.4293981481481482E-2</v>
      </c>
      <c r="Y9" s="8">
        <f>IF(A9&lt;&gt;"",IF(VLOOKUP(A9,Aug!A$3:F$206,6)&gt;0,VLOOKUP(A9,Aug!A$3:F$206,6),0),0)</f>
        <v>2.2544296246296294E-2</v>
      </c>
      <c r="Z9" s="8">
        <f>IF(A9&lt;&gt;"",IF(VLOOKUP(A9,Sep!A$3:F$206,6)&gt;0,VLOOKUP(A9,Sep!A$3:F$206,6),0),0)</f>
        <v>2.2451703653703706E-2</v>
      </c>
      <c r="AA9" s="6">
        <f t="shared" si="60"/>
        <v>1490.7787189468061</v>
      </c>
      <c r="AB9" s="8">
        <f t="shared" si="4"/>
        <v>1.0590277777777777E-2</v>
      </c>
      <c r="AC9" s="8">
        <f>IF(A9&lt;&gt;"",IF(VLOOKUP(A9,Oct!A$3:F$206,6)&gt;0,VLOOKUP(A9,Oct!A$3:F$206,6),0),0)</f>
        <v>0</v>
      </c>
      <c r="AD9" s="8">
        <f>IF(A9&lt;&gt;"",IF(VLOOKUP(A9,Nov!A$3:F$207,6)&gt;0,VLOOKUP(A9,Nov!A$3:F$207,6),0),0)</f>
        <v>2.0136888838888891E-2</v>
      </c>
      <c r="AE9" s="8">
        <f>IF(A9&lt;&gt;"",IF(VLOOKUP(A9,Dec!A$3:F$207,6)&gt;0,VLOOKUP(A9,Dec!A$3:F$207,6),0),0)</f>
        <v>0</v>
      </c>
      <c r="AF9" s="8">
        <f>IF(A9&lt;&gt;"",IF(VLOOKUP(A9,Jan!A$3:F$207,6)&gt;0,VLOOKUP(A9,Jan!A$3:F$207,6),0),0)</f>
        <v>0</v>
      </c>
      <c r="AG9" s="8">
        <f>IF(A9&lt;&gt;"",IF(VLOOKUP(A9,Feb!A$3:F$207,6)&gt;0,VLOOKUP(A9,Feb!A$3:F$207,6),0),0)</f>
        <v>0</v>
      </c>
      <c r="AH9" s="8">
        <f>IF(A9&lt;&gt;"",IF(VLOOKUP(A9,Mar!A$3:F$207,6)&gt;0,VLOOKUP(A9,Mar!A$3:F$207,6),0),0)</f>
        <v>0</v>
      </c>
      <c r="AJ9" s="8">
        <f>LARGE($BH9:BI9,1)</f>
        <v>1.4409722222222223E-2</v>
      </c>
      <c r="AK9" s="8">
        <f>LARGE($BH9:BJ9,1)</f>
        <v>1.5104166666666667E-2</v>
      </c>
      <c r="AL9" s="8">
        <f>LARGE($BH9:BK9,1)</f>
        <v>1.5104166666666667E-2</v>
      </c>
      <c r="AM9" s="8">
        <f>LARGE($BH9:BL9,1)</f>
        <v>1.5104166666666667E-2</v>
      </c>
      <c r="AN9" s="8">
        <f>LARGE($BH9:BM9,1)</f>
        <v>1.5972222222222221E-2</v>
      </c>
      <c r="AO9" s="8">
        <f>LARGE($BN9:BO9,1)</f>
        <v>1.0590277777777777E-2</v>
      </c>
      <c r="AP9" s="8">
        <f>LARGE($BN9:BP9,1)</f>
        <v>1.0590277777777777E-2</v>
      </c>
      <c r="AQ9" s="8">
        <f>LARGE($BN9:BQ9,1)</f>
        <v>1.0590277777777777E-2</v>
      </c>
      <c r="AR9" s="8">
        <f>LARGE($BN9:BR9,1)</f>
        <v>1.0590277777777777E-2</v>
      </c>
      <c r="AS9" s="8">
        <f>LARGE($BN9:BS9,1)</f>
        <v>1.0590277777777777E-2</v>
      </c>
      <c r="AV9" s="6">
        <f t="shared" si="5"/>
        <v>2128</v>
      </c>
      <c r="AW9" s="6">
        <f t="shared" si="6"/>
        <v>2014</v>
      </c>
      <c r="AX9" s="6">
        <f t="shared" si="7"/>
        <v>2034.9999999999998</v>
      </c>
      <c r="AY9" s="6">
        <f t="shared" si="8"/>
        <v>2099</v>
      </c>
      <c r="AZ9" s="6">
        <f t="shared" si="9"/>
        <v>1947.8271956799999</v>
      </c>
      <c r="BA9" s="6">
        <f t="shared" si="10"/>
        <v>1939.8271956800004</v>
      </c>
      <c r="BB9" s="6">
        <f t="shared" si="11"/>
        <v>0</v>
      </c>
      <c r="BC9" s="6">
        <f t="shared" si="12"/>
        <v>1739.8271956800004</v>
      </c>
      <c r="BD9" s="6">
        <f t="shared" si="13"/>
        <v>0</v>
      </c>
      <c r="BE9" s="6">
        <f t="shared" si="14"/>
        <v>0</v>
      </c>
      <c r="BF9" s="6">
        <f t="shared" si="15"/>
        <v>0</v>
      </c>
      <c r="BH9" s="8">
        <f t="shared" si="16"/>
        <v>1.4409722222222223E-2</v>
      </c>
      <c r="BI9" s="8">
        <f t="shared" si="17"/>
        <v>1.3888888888888888E-2</v>
      </c>
      <c r="BJ9" s="8">
        <f t="shared" si="18"/>
        <v>1.5104166666666667E-2</v>
      </c>
      <c r="BK9" s="8">
        <f t="shared" si="19"/>
        <v>1.4930555555555556E-2</v>
      </c>
      <c r="BL9" s="8">
        <f t="shared" si="20"/>
        <v>1.4236111111111111E-2</v>
      </c>
      <c r="BM9" s="8">
        <f t="shared" si="21"/>
        <v>1.5972222222222221E-2</v>
      </c>
      <c r="BN9" s="8">
        <f t="shared" si="22"/>
        <v>1.0590277777777777E-2</v>
      </c>
      <c r="BO9" s="8">
        <f t="shared" si="23"/>
        <v>0</v>
      </c>
      <c r="BP9" s="8">
        <f t="shared" si="24"/>
        <v>7.6388888888888886E-3</v>
      </c>
      <c r="BQ9" s="8">
        <f t="shared" si="24"/>
        <v>0</v>
      </c>
      <c r="BR9" s="8">
        <f t="shared" si="25"/>
        <v>0</v>
      </c>
      <c r="BS9" s="8">
        <f t="shared" si="26"/>
        <v>0</v>
      </c>
      <c r="BV9" s="8">
        <f t="shared" si="27"/>
        <v>2.462962962962963E-2</v>
      </c>
      <c r="BW9" s="8">
        <f t="shared" si="28"/>
        <v>2.3310185185185187E-2</v>
      </c>
      <c r="BX9" s="8">
        <f t="shared" si="29"/>
        <v>2.3553240740740736E-2</v>
      </c>
      <c r="BY9" s="8">
        <f t="shared" si="30"/>
        <v>2.4293981481481482E-2</v>
      </c>
      <c r="BZ9" s="8">
        <f t="shared" si="31"/>
        <v>2.2544296246296294E-2</v>
      </c>
      <c r="CA9" s="8">
        <f t="shared" si="32"/>
        <v>2.2451703653703706E-2</v>
      </c>
      <c r="CB9" s="8" t="str">
        <f t="shared" si="33"/>
        <v/>
      </c>
      <c r="CC9" s="8">
        <f t="shared" si="34"/>
        <v>2.0136888838888891E-2</v>
      </c>
      <c r="CD9" s="8" t="str">
        <f t="shared" si="35"/>
        <v/>
      </c>
      <c r="CE9" s="8" t="str">
        <f t="shared" si="36"/>
        <v/>
      </c>
      <c r="CF9" s="8" t="str">
        <f t="shared" si="37"/>
        <v/>
      </c>
      <c r="CG9" s="8" t="str">
        <f t="shared" si="38"/>
        <v/>
      </c>
      <c r="CI9" s="13">
        <v>2.4687499999999998E-2</v>
      </c>
      <c r="CJ9" s="8">
        <f t="shared" si="39"/>
        <v>2.462962962962963E-2</v>
      </c>
      <c r="CK9" s="8">
        <f>IF(COUNT($BV9:BW9)&gt;0,SMALL($BV9:BW9,1),$CI9)</f>
        <v>2.3310185185185187E-2</v>
      </c>
      <c r="CL9" s="8">
        <f>IF(COUNT($BV9:BX9)&gt;0,SMALL($BV9:BX9,1),$CI9)</f>
        <v>2.3310185185185187E-2</v>
      </c>
      <c r="CM9" s="8">
        <f>IF(COUNT($BV9:BY9)&gt;0,SMALL($BV9:BY9,1),$CI9)</f>
        <v>2.3310185185185187E-2</v>
      </c>
      <c r="CN9" s="8">
        <f>IF(COUNT($BV9:BZ9)&gt;0,SMALL($BV9:BZ9,1),$CI9)</f>
        <v>2.2544296246296294E-2</v>
      </c>
      <c r="CO9" s="54">
        <v>2.0046296296296295E-2</v>
      </c>
      <c r="CP9" s="8">
        <f t="shared" si="40"/>
        <v>2.0046296296296295E-2</v>
      </c>
      <c r="CQ9" s="8">
        <f>IF(COUNT($CB9:CC9)&gt;0,SMALL($CB9:CC9,1),$CP9)</f>
        <v>2.0136888838888891E-2</v>
      </c>
      <c r="CR9" s="8">
        <f>IF(COUNT($CB9:CD9)&gt;0,SMALL($CB9:CD9,1),$CP9)</f>
        <v>2.0136888838888891E-2</v>
      </c>
      <c r="CS9" s="8">
        <f>IF(COUNT($CB9:CE9)&gt;0,SMALL($CB9:CE9,1),$CP9)</f>
        <v>2.0136888838888891E-2</v>
      </c>
      <c r="CT9" s="8">
        <f>IF(COUNT($CB9:CF9)&gt;0,SMALL($CB9:CF9,1),$CP9)</f>
        <v>2.0136888838888891E-2</v>
      </c>
      <c r="CV9" s="8">
        <f t="shared" si="61"/>
        <v>1.5972384259259259E-2</v>
      </c>
      <c r="CW9" s="8">
        <f t="shared" si="41"/>
        <v>1.0590439814814813E-2</v>
      </c>
      <c r="CX9" s="1">
        <f t="shared" si="62"/>
        <v>7</v>
      </c>
      <c r="CY9" s="8">
        <f t="shared" si="42"/>
        <v>1.6203703703703703E-7</v>
      </c>
      <c r="CZ9" s="1" t="str">
        <f t="shared" si="43"/>
        <v>Barry Broughton</v>
      </c>
      <c r="DB9" s="13">
        <f t="shared" si="44"/>
        <v>2.4008016255805641E-2</v>
      </c>
      <c r="DC9" s="13">
        <f>SMALL($DO9:DP9,1)/(60*60*24)</f>
        <v>2.4008016255805641E-2</v>
      </c>
      <c r="DD9" s="13">
        <f>SMALL($DO9:DQ9,1)/(60*60*24)</f>
        <v>2.3310185185185184E-2</v>
      </c>
      <c r="DE9" s="13">
        <f>SMALL($DO9:DR9,1)/(60*60*24)</f>
        <v>2.3310185185185184E-2</v>
      </c>
      <c r="DF9" s="13">
        <f>SMALL($DO9:DS9,1)/(60*60*24)</f>
        <v>2.3310185185185184E-2</v>
      </c>
      <c r="DG9" s="13">
        <f>SMALL($DO9:DT9,1)/(60*60*24)</f>
        <v>2.2544296246296294E-2</v>
      </c>
      <c r="DH9" s="34">
        <f t="shared" si="45"/>
        <v>1.7254383321143589E-2</v>
      </c>
      <c r="DI9" s="13">
        <f>SMALL($DU9:DV9,1)/(60*60*24)</f>
        <v>1.7254383321143589E-2</v>
      </c>
      <c r="DJ9" s="42">
        <f>SMALL($DW9:DW9,1)/(60*60*24)</f>
        <v>2.4135007707183766E-2</v>
      </c>
      <c r="DK9" s="42">
        <f>SMALL($DW9:DX9,1)/(60*60*24)</f>
        <v>2.4135007707183766E-2</v>
      </c>
      <c r="DL9" s="42">
        <f>SMALL($DW9:DY9,1)/(60*60*24)</f>
        <v>2.4135007707183766E-2</v>
      </c>
      <c r="DM9" s="42">
        <f>SMALL($DW9:DZ9,1)/(60*60*24)</f>
        <v>2.4135007707183766E-2</v>
      </c>
      <c r="DO9" s="6">
        <f t="shared" si="46"/>
        <v>2074.2926045016075</v>
      </c>
      <c r="DP9" s="1">
        <f t="shared" si="47"/>
        <v>2128</v>
      </c>
      <c r="DQ9" s="1">
        <f t="shared" si="48"/>
        <v>2014</v>
      </c>
      <c r="DR9" s="1">
        <f t="shared" si="49"/>
        <v>2034.9999999999998</v>
      </c>
      <c r="DS9" s="1">
        <f t="shared" si="50"/>
        <v>2099</v>
      </c>
      <c r="DT9" s="1">
        <f t="shared" si="51"/>
        <v>1947.8271956799999</v>
      </c>
      <c r="DU9" s="6">
        <f t="shared" si="52"/>
        <v>1490.7787189468061</v>
      </c>
      <c r="DV9" s="1">
        <f t="shared" si="53"/>
        <v>9999</v>
      </c>
      <c r="DW9" s="43">
        <f t="shared" si="54"/>
        <v>2085.2646659006773</v>
      </c>
      <c r="DX9" s="1">
        <f t="shared" si="55"/>
        <v>9999</v>
      </c>
      <c r="DY9" s="1">
        <f t="shared" si="56"/>
        <v>9999</v>
      </c>
      <c r="DZ9" s="1">
        <f t="shared" si="57"/>
        <v>9999</v>
      </c>
    </row>
    <row r="10" spans="1:134" x14ac:dyDescent="0.25">
      <c r="A10" s="1" t="s">
        <v>180</v>
      </c>
      <c r="B10" s="54"/>
      <c r="C10" s="45"/>
      <c r="D10" s="45"/>
      <c r="E10" s="13"/>
      <c r="M10" s="8">
        <f t="shared" si="58"/>
        <v>2.92E-2</v>
      </c>
      <c r="N10" s="6">
        <f t="shared" si="0"/>
        <v>2522.88</v>
      </c>
      <c r="O10" s="8">
        <f t="shared" si="1"/>
        <v>9.2013888888888892E-3</v>
      </c>
      <c r="Q10" s="8">
        <f t="shared" si="59"/>
        <v>0</v>
      </c>
      <c r="R10" s="8">
        <f t="shared" si="2"/>
        <v>0</v>
      </c>
      <c r="S10" s="8">
        <f t="shared" si="3"/>
        <v>9.2013888888888892E-3</v>
      </c>
      <c r="T10" s="8"/>
      <c r="U10" s="8">
        <f>IF(A10&lt;&gt;"",IF(VLOOKUP(A10,Apr!A$4:F$211,6)&gt;0,VLOOKUP(A10,Apr!A$4:F$211,6),0),0)</f>
        <v>0</v>
      </c>
      <c r="V10" s="8">
        <f>IF(A10&lt;&gt;"",IF(VLOOKUP(A10,May!A$3:F$209,6)&gt;0,VLOOKUP(A10,May!A$3:F$209,6),0),0)</f>
        <v>0</v>
      </c>
      <c r="W10" s="8">
        <f>IF(A10&lt;&gt;"",IF(VLOOKUP(A10,Jun!A$3:F$209,6)&gt;0,VLOOKUP(A10,Jun!A$3:F$209,6),0),0)</f>
        <v>0</v>
      </c>
      <c r="X10" s="8">
        <f>IF(A10&lt;&gt;"",IF(VLOOKUP(A10,Jul!A$3:F$206,6)&gt;0,VLOOKUP(A10,Jul!A$3:F$206,6),0),0)</f>
        <v>0</v>
      </c>
      <c r="Y10" s="8">
        <f>IF(A10&lt;&gt;"",IF(VLOOKUP(A10,Aug!A$3:F$206,6)&gt;0,VLOOKUP(A10,Aug!A$3:F$206,6),0),0)</f>
        <v>0</v>
      </c>
      <c r="Z10" s="8">
        <f>IF(A10&lt;&gt;"",IF(VLOOKUP(A10,Sep!A$3:F$206,6)&gt;0,VLOOKUP(A10,Sep!A$3:F$206,6),0),0)</f>
        <v>0</v>
      </c>
      <c r="AA10" s="6">
        <f t="shared" si="60"/>
        <v>1938.8612670408986</v>
      </c>
      <c r="AB10" s="8">
        <f t="shared" si="4"/>
        <v>5.3819444444444453E-3</v>
      </c>
      <c r="AC10" s="8">
        <f>IF(A10&lt;&gt;"",IF(VLOOKUP(A10,Oct!A$3:F$206,6)&gt;0,VLOOKUP(A10,Oct!A$3:F$206,6),0),0)</f>
        <v>0</v>
      </c>
      <c r="AD10" s="8">
        <f>IF(A10&lt;&gt;"",IF(VLOOKUP(A10,Nov!A$3:F$207,6)&gt;0,VLOOKUP(A10,Nov!A$3:F$207,6),0),0)</f>
        <v>0</v>
      </c>
      <c r="AE10" s="8">
        <f>IF(A10&lt;&gt;"",IF(VLOOKUP(A10,Dec!A$3:F$207,6)&gt;0,VLOOKUP(A10,Dec!A$3:F$207,6),0),0)</f>
        <v>0</v>
      </c>
      <c r="AF10" s="8">
        <f>IF(A10&lt;&gt;"",IF(VLOOKUP(A10,Jan!A$3:F$207,6)&gt;0,VLOOKUP(A10,Jan!A$3:F$207,6),0),0)</f>
        <v>0</v>
      </c>
      <c r="AG10" s="8">
        <f>IF(A10&lt;&gt;"",IF(VLOOKUP(A10,Feb!A$3:F$207,6)&gt;0,VLOOKUP(A10,Feb!A$3:F$207,6),0),0)</f>
        <v>0</v>
      </c>
      <c r="AH10" s="8">
        <f>IF(A10&lt;&gt;"",IF(VLOOKUP(A10,Mar!A$3:F$207,6)&gt;0,VLOOKUP(A10,Mar!A$3:F$207,6),0),0)</f>
        <v>0</v>
      </c>
      <c r="AJ10" s="8">
        <f>LARGE($BH10:BI10,1)</f>
        <v>9.2013888888888892E-3</v>
      </c>
      <c r="AK10" s="8">
        <f>LARGE($BH10:BJ10,1)</f>
        <v>9.2013888888888892E-3</v>
      </c>
      <c r="AL10" s="8">
        <f>LARGE($BH10:BK10,1)</f>
        <v>9.2013888888888892E-3</v>
      </c>
      <c r="AM10" s="8">
        <f>LARGE($BH10:BL10,1)</f>
        <v>9.2013888888888892E-3</v>
      </c>
      <c r="AN10" s="8">
        <f>LARGE($BH10:BM10,1)</f>
        <v>9.2013888888888892E-3</v>
      </c>
      <c r="AO10" s="8">
        <f>LARGE($BN10:BO10,1)</f>
        <v>5.3819444444444453E-3</v>
      </c>
      <c r="AP10" s="8">
        <f>LARGE($BN10:BP10,1)</f>
        <v>5.3819444444444453E-3</v>
      </c>
      <c r="AQ10" s="8">
        <f>LARGE($BN10:BQ10,1)</f>
        <v>5.3819444444444453E-3</v>
      </c>
      <c r="AR10" s="8">
        <f>LARGE($BN10:BR10,1)</f>
        <v>5.3819444444444453E-3</v>
      </c>
      <c r="AS10" s="8">
        <f>LARGE($BN10:BS10,1)</f>
        <v>5.3819444444444453E-3</v>
      </c>
      <c r="AV10" s="6">
        <f t="shared" si="5"/>
        <v>0</v>
      </c>
      <c r="AW10" s="6">
        <f t="shared" si="6"/>
        <v>0</v>
      </c>
      <c r="AX10" s="6">
        <f t="shared" si="7"/>
        <v>0</v>
      </c>
      <c r="AY10" s="6">
        <f t="shared" si="8"/>
        <v>0</v>
      </c>
      <c r="AZ10" s="6">
        <f t="shared" si="9"/>
        <v>0</v>
      </c>
      <c r="BA10" s="6">
        <f t="shared" si="10"/>
        <v>0</v>
      </c>
      <c r="BB10" s="6">
        <f t="shared" si="11"/>
        <v>0</v>
      </c>
      <c r="BC10" s="6">
        <f t="shared" si="12"/>
        <v>0</v>
      </c>
      <c r="BD10" s="6">
        <f t="shared" si="13"/>
        <v>0</v>
      </c>
      <c r="BE10" s="6">
        <f t="shared" si="14"/>
        <v>0</v>
      </c>
      <c r="BF10" s="6">
        <f t="shared" si="15"/>
        <v>0</v>
      </c>
      <c r="BH10" s="8">
        <f t="shared" si="16"/>
        <v>9.2013888888888892E-3</v>
      </c>
      <c r="BI10" s="8">
        <f t="shared" si="17"/>
        <v>0</v>
      </c>
      <c r="BJ10" s="8">
        <f t="shared" si="18"/>
        <v>0</v>
      </c>
      <c r="BK10" s="8">
        <f t="shared" si="19"/>
        <v>0</v>
      </c>
      <c r="BL10" s="8">
        <f t="shared" si="20"/>
        <v>0</v>
      </c>
      <c r="BM10" s="8">
        <f t="shared" si="21"/>
        <v>0</v>
      </c>
      <c r="BN10" s="8">
        <f t="shared" si="22"/>
        <v>5.3819444444444453E-3</v>
      </c>
      <c r="BO10" s="8">
        <f t="shared" si="23"/>
        <v>0</v>
      </c>
      <c r="BP10" s="8">
        <f t="shared" si="24"/>
        <v>0</v>
      </c>
      <c r="BQ10" s="8">
        <f t="shared" si="24"/>
        <v>0</v>
      </c>
      <c r="BR10" s="8">
        <f t="shared" si="25"/>
        <v>0</v>
      </c>
      <c r="BS10" s="8">
        <f t="shared" si="26"/>
        <v>0</v>
      </c>
      <c r="BV10" s="8" t="str">
        <f t="shared" si="27"/>
        <v/>
      </c>
      <c r="BW10" s="8" t="str">
        <f t="shared" si="28"/>
        <v/>
      </c>
      <c r="BX10" s="8" t="str">
        <f t="shared" si="29"/>
        <v/>
      </c>
      <c r="BY10" s="8" t="str">
        <f t="shared" si="30"/>
        <v/>
      </c>
      <c r="BZ10" s="8" t="str">
        <f t="shared" si="31"/>
        <v/>
      </c>
      <c r="CA10" s="8" t="str">
        <f t="shared" si="32"/>
        <v/>
      </c>
      <c r="CB10" s="8" t="str">
        <f t="shared" si="33"/>
        <v/>
      </c>
      <c r="CC10" s="8" t="str">
        <f t="shared" si="34"/>
        <v/>
      </c>
      <c r="CD10" s="8" t="str">
        <f t="shared" si="35"/>
        <v/>
      </c>
      <c r="CE10" s="8" t="str">
        <f t="shared" si="36"/>
        <v/>
      </c>
      <c r="CF10" s="8" t="str">
        <f t="shared" si="37"/>
        <v/>
      </c>
      <c r="CG10" s="8" t="str">
        <f t="shared" si="38"/>
        <v/>
      </c>
      <c r="CI10" s="13"/>
      <c r="CJ10" s="8">
        <f t="shared" si="39"/>
        <v>0</v>
      </c>
      <c r="CK10" s="8">
        <f>IF(COUNT($BV10:BW10)&gt;0,SMALL($BV10:BW10,1),$CI10)</f>
        <v>0</v>
      </c>
      <c r="CL10" s="8">
        <f>IF(COUNT($BV10:BX10)&gt;0,SMALL($BV10:BX10,1),$CI10)</f>
        <v>0</v>
      </c>
      <c r="CM10" s="8">
        <f>IF(COUNT($BV10:BY10)&gt;0,SMALL($BV10:BY10,1),$CI10)</f>
        <v>0</v>
      </c>
      <c r="CN10" s="8">
        <f>IF(COUNT($BV10:BZ10)&gt;0,SMALL($BV10:BZ10,1),$CI10)</f>
        <v>0</v>
      </c>
      <c r="CO10" s="54"/>
      <c r="CP10" s="8">
        <f t="shared" si="40"/>
        <v>0</v>
      </c>
      <c r="CQ10" s="8">
        <f>IF(COUNT($CB10:CC10)&gt;0,SMALL($CB10:CC10,1),$CP10)</f>
        <v>0</v>
      </c>
      <c r="CR10" s="8">
        <f>IF(COUNT($CB10:CD10)&gt;0,SMALL($CB10:CD10,1),$CP10)</f>
        <v>0</v>
      </c>
      <c r="CS10" s="8">
        <f>IF(COUNT($CB10:CE10)&gt;0,SMALL($CB10:CE10,1),$CP10)</f>
        <v>0</v>
      </c>
      <c r="CT10" s="8">
        <f>IF(COUNT($CB10:CF10)&gt;0,SMALL($CB10:CF10,1),$CP10)</f>
        <v>0</v>
      </c>
      <c r="CV10" s="8">
        <f t="shared" si="61"/>
        <v>9.2015740740740738E-3</v>
      </c>
      <c r="CW10" s="8">
        <f t="shared" si="41"/>
        <v>5.3821296296296308E-3</v>
      </c>
      <c r="CX10" s="1">
        <f t="shared" si="62"/>
        <v>8</v>
      </c>
      <c r="CY10" s="8">
        <f t="shared" si="42"/>
        <v>1.8518518518518518E-7</v>
      </c>
      <c r="CZ10" s="1" t="str">
        <f t="shared" si="43"/>
        <v>Bill Lock</v>
      </c>
      <c r="DB10" s="13">
        <f t="shared" si="44"/>
        <v>2.92E-2</v>
      </c>
      <c r="DC10" s="13">
        <f>SMALL($DO10:DP10,1)/(60*60*24)</f>
        <v>2.92E-2</v>
      </c>
      <c r="DD10" s="13">
        <f>SMALL($DO10:DQ10,1)/(60*60*24)</f>
        <v>2.92E-2</v>
      </c>
      <c r="DE10" s="13">
        <f>SMALL($DO10:DR10,1)/(60*60*24)</f>
        <v>2.92E-2</v>
      </c>
      <c r="DF10" s="13">
        <f>SMALL($DO10:DS10,1)/(60*60*24)</f>
        <v>2.92E-2</v>
      </c>
      <c r="DG10" s="13">
        <f>SMALL($DO10:DT10,1)/(60*60*24)</f>
        <v>2.92E-2</v>
      </c>
      <c r="DH10" s="34">
        <f t="shared" si="45"/>
        <v>2.2440523924084476E-2</v>
      </c>
      <c r="DI10" s="13">
        <f>SMALL($DU10:DV10,1)/(60*60*24)</f>
        <v>2.2440523924084476E-2</v>
      </c>
      <c r="DJ10" s="42">
        <f>SMALL($DW10:DW10,1)/(60*60*24)</f>
        <v>0.11572916666666666</v>
      </c>
      <c r="DK10" s="42">
        <f>SMALL($DW10:DX10,1)/(60*60*24)</f>
        <v>0.11572916666666666</v>
      </c>
      <c r="DL10" s="42">
        <f>SMALL($DW10:DY10,1)/(60*60*24)</f>
        <v>0.11572916666666666</v>
      </c>
      <c r="DM10" s="42">
        <f>SMALL($DW10:DZ10,1)/(60*60*24)</f>
        <v>0.11572916666666666</v>
      </c>
      <c r="DO10" s="6">
        <f t="shared" si="46"/>
        <v>2522.88</v>
      </c>
      <c r="DP10" s="1">
        <f t="shared" si="47"/>
        <v>9999</v>
      </c>
      <c r="DQ10" s="1">
        <f t="shared" si="48"/>
        <v>9999</v>
      </c>
      <c r="DR10" s="1">
        <f t="shared" si="49"/>
        <v>9999</v>
      </c>
      <c r="DS10" s="1">
        <f t="shared" si="50"/>
        <v>9999</v>
      </c>
      <c r="DT10" s="1">
        <f t="shared" si="51"/>
        <v>9999</v>
      </c>
      <c r="DU10" s="6">
        <f t="shared" si="52"/>
        <v>1938.8612670408986</v>
      </c>
      <c r="DV10" s="1">
        <f t="shared" si="53"/>
        <v>9999</v>
      </c>
      <c r="DW10" s="43">
        <f t="shared" si="54"/>
        <v>9999</v>
      </c>
      <c r="DX10" s="1">
        <f t="shared" si="55"/>
        <v>9999</v>
      </c>
      <c r="DY10" s="1">
        <f t="shared" si="56"/>
        <v>9999</v>
      </c>
      <c r="DZ10" s="1">
        <f t="shared" si="57"/>
        <v>9999</v>
      </c>
      <c r="EB10" s="8"/>
      <c r="EC10" s="8"/>
      <c r="ED10" s="8"/>
    </row>
    <row r="11" spans="1:134" x14ac:dyDescent="0.25">
      <c r="A11" s="1" t="s">
        <v>8</v>
      </c>
      <c r="B11" s="54">
        <v>2.2118055555555557E-2</v>
      </c>
      <c r="C11" s="45">
        <v>42675</v>
      </c>
      <c r="D11" s="45"/>
      <c r="E11" s="13">
        <v>2.7152777777777779E-2</v>
      </c>
      <c r="F11" s="11">
        <v>43556</v>
      </c>
      <c r="K11" s="8">
        <v>2.1631944444444443E-2</v>
      </c>
      <c r="M11" s="8">
        <f t="shared" si="58"/>
        <v>3.0256899785637725E-2</v>
      </c>
      <c r="N11" s="6">
        <f t="shared" si="0"/>
        <v>2614.1961414790994</v>
      </c>
      <c r="O11" s="8">
        <f t="shared" si="1"/>
        <v>8.1597222222222227E-3</v>
      </c>
      <c r="Q11" s="8">
        <f t="shared" si="59"/>
        <v>0</v>
      </c>
      <c r="R11" s="8">
        <f t="shared" si="2"/>
        <v>0</v>
      </c>
      <c r="S11" s="8">
        <f t="shared" si="3"/>
        <v>8.1597222222222227E-3</v>
      </c>
      <c r="T11" s="8"/>
      <c r="U11" s="8">
        <f>IF(A11&lt;&gt;"",IF(VLOOKUP(A11,Apr!A$4:F$211,6)&gt;0,VLOOKUP(A11,Apr!A$4:F$211,6),0),0)</f>
        <v>0</v>
      </c>
      <c r="V11" s="8">
        <f>IF(A11&lt;&gt;"",IF(VLOOKUP(A11,May!A$3:F$209,6)&gt;0,VLOOKUP(A11,May!A$3:F$209,6),0),0)</f>
        <v>0</v>
      </c>
      <c r="W11" s="8">
        <f>IF(A11&lt;&gt;"",IF(VLOOKUP(A11,Jun!A$3:F$209,6)&gt;0,VLOOKUP(A11,Jun!A$3:F$209,6),0),0)</f>
        <v>0</v>
      </c>
      <c r="X11" s="8">
        <f>IF(A11&lt;&gt;"",IF(VLOOKUP(A11,Jul!A$3:F$206,6)&gt;0,VLOOKUP(A11,Jul!A$3:F$206,6),0),0)</f>
        <v>0</v>
      </c>
      <c r="Y11" s="8">
        <f>IF(A11&lt;&gt;"",IF(VLOOKUP(A11,Aug!A$3:F$206,6)&gt;0,VLOOKUP(A11,Aug!A$3:F$206,6),0),0)</f>
        <v>0</v>
      </c>
      <c r="Z11" s="8">
        <f>IF(A11&lt;&gt;"",IF(VLOOKUP(A11,Sep!A$3:F$206,6)&gt;0,VLOOKUP(A11,Sep!A$3:F$206,6),0),0)</f>
        <v>0</v>
      </c>
      <c r="AA11" s="6">
        <f t="shared" si="60"/>
        <v>2009.0387347640767</v>
      </c>
      <c r="AB11" s="8">
        <f t="shared" si="4"/>
        <v>4.5138888888888893E-3</v>
      </c>
      <c r="AC11" s="8">
        <f>IF(A11&lt;&gt;"",IF(VLOOKUP(A11,Oct!A$3:F$206,6)&gt;0,VLOOKUP(A11,Oct!A$3:F$206,6),0),0)</f>
        <v>0</v>
      </c>
      <c r="AD11" s="8">
        <f>IF(A11&lt;&gt;"",IF(VLOOKUP(A11,Nov!A$3:F$207,6)&gt;0,VLOOKUP(A11,Nov!A$3:F$207,6),0),0)</f>
        <v>0</v>
      </c>
      <c r="AE11" s="8">
        <f>IF(A11&lt;&gt;"",IF(VLOOKUP(A11,Dec!A$3:F$207,6)&gt;0,VLOOKUP(A11,Dec!A$3:F$207,6),0),0)</f>
        <v>0</v>
      </c>
      <c r="AF11" s="8">
        <f>IF(A11&lt;&gt;"",IF(VLOOKUP(A11,Jan!A$3:F$207,6)&gt;0,VLOOKUP(A11,Jan!A$3:F$207,6),0),0)</f>
        <v>0</v>
      </c>
      <c r="AG11" s="8">
        <f>IF(A11&lt;&gt;"",IF(VLOOKUP(A11,Feb!A$3:F$207,6)&gt;0,VLOOKUP(A11,Feb!A$3:F$207,6),0),0)</f>
        <v>0</v>
      </c>
      <c r="AH11" s="8">
        <f>IF(A11&lt;&gt;"",IF(VLOOKUP(A11,Mar!A$3:F$207,6)&gt;0,VLOOKUP(A11,Mar!A$3:F$207,6),0),0)</f>
        <v>0</v>
      </c>
      <c r="AJ11" s="8">
        <f>LARGE($BH11:BI11,1)</f>
        <v>8.1597222222222227E-3</v>
      </c>
      <c r="AK11" s="8">
        <f>LARGE($BH11:BJ11,1)</f>
        <v>8.1597222222222227E-3</v>
      </c>
      <c r="AL11" s="8">
        <f>LARGE($BH11:BK11,1)</f>
        <v>8.1597222222222227E-3</v>
      </c>
      <c r="AM11" s="8">
        <f>LARGE($BH11:BL11,1)</f>
        <v>8.1597222222222227E-3</v>
      </c>
      <c r="AN11" s="8">
        <f>LARGE($BH11:BM11,1)</f>
        <v>8.1597222222222227E-3</v>
      </c>
      <c r="AO11" s="8">
        <f>LARGE($BN11:BO11,1)</f>
        <v>4.5138888888888893E-3</v>
      </c>
      <c r="AP11" s="8">
        <f>LARGE($BN11:BP11,1)</f>
        <v>4.5138888888888893E-3</v>
      </c>
      <c r="AQ11" s="8">
        <f>LARGE($BN11:BQ11,1)</f>
        <v>4.5138888888888893E-3</v>
      </c>
      <c r="AR11" s="8">
        <f>LARGE($BN11:BR11,1)</f>
        <v>4.5138888888888893E-3</v>
      </c>
      <c r="AS11" s="8">
        <f>LARGE($BN11:BS11,1)</f>
        <v>4.5138888888888893E-3</v>
      </c>
      <c r="AV11" s="6">
        <f t="shared" si="5"/>
        <v>0</v>
      </c>
      <c r="AW11" s="6">
        <f t="shared" si="6"/>
        <v>0</v>
      </c>
      <c r="AX11" s="6">
        <f t="shared" si="7"/>
        <v>0</v>
      </c>
      <c r="AY11" s="6">
        <f t="shared" si="8"/>
        <v>0</v>
      </c>
      <c r="AZ11" s="6">
        <f t="shared" si="9"/>
        <v>0</v>
      </c>
      <c r="BA11" s="6">
        <f t="shared" si="10"/>
        <v>0</v>
      </c>
      <c r="BB11" s="6">
        <f t="shared" si="11"/>
        <v>0</v>
      </c>
      <c r="BC11" s="6">
        <f t="shared" si="12"/>
        <v>0</v>
      </c>
      <c r="BD11" s="6">
        <f t="shared" si="13"/>
        <v>0</v>
      </c>
      <c r="BE11" s="6">
        <f t="shared" si="14"/>
        <v>0</v>
      </c>
      <c r="BF11" s="6">
        <f t="shared" si="15"/>
        <v>0</v>
      </c>
      <c r="BH11" s="8">
        <f t="shared" si="16"/>
        <v>8.1597222222222227E-3</v>
      </c>
      <c r="BI11" s="8">
        <f t="shared" si="17"/>
        <v>0</v>
      </c>
      <c r="BJ11" s="8">
        <f t="shared" si="18"/>
        <v>0</v>
      </c>
      <c r="BK11" s="8">
        <f t="shared" si="19"/>
        <v>0</v>
      </c>
      <c r="BL11" s="8">
        <f t="shared" si="20"/>
        <v>0</v>
      </c>
      <c r="BM11" s="8">
        <f t="shared" si="21"/>
        <v>0</v>
      </c>
      <c r="BN11" s="8">
        <f t="shared" si="22"/>
        <v>4.5138888888888893E-3</v>
      </c>
      <c r="BO11" s="8">
        <f t="shared" si="23"/>
        <v>0</v>
      </c>
      <c r="BP11" s="8">
        <f t="shared" si="24"/>
        <v>0</v>
      </c>
      <c r="BQ11" s="8">
        <f t="shared" si="24"/>
        <v>0</v>
      </c>
      <c r="BR11" s="8">
        <f t="shared" si="25"/>
        <v>0</v>
      </c>
      <c r="BS11" s="8">
        <f t="shared" si="26"/>
        <v>0</v>
      </c>
      <c r="BV11" s="8" t="str">
        <f t="shared" si="27"/>
        <v/>
      </c>
      <c r="BW11" s="8" t="str">
        <f t="shared" si="28"/>
        <v/>
      </c>
      <c r="BX11" s="8" t="str">
        <f t="shared" si="29"/>
        <v/>
      </c>
      <c r="BY11" s="8" t="str">
        <f t="shared" si="30"/>
        <v/>
      </c>
      <c r="BZ11" s="8" t="str">
        <f t="shared" si="31"/>
        <v/>
      </c>
      <c r="CA11" s="8" t="str">
        <f t="shared" si="32"/>
        <v/>
      </c>
      <c r="CB11" s="8" t="str">
        <f t="shared" si="33"/>
        <v/>
      </c>
      <c r="CC11" s="8" t="str">
        <f t="shared" si="34"/>
        <v/>
      </c>
      <c r="CD11" s="8" t="str">
        <f t="shared" si="35"/>
        <v/>
      </c>
      <c r="CE11" s="8" t="str">
        <f t="shared" si="36"/>
        <v/>
      </c>
      <c r="CF11" s="8" t="str">
        <f t="shared" si="37"/>
        <v/>
      </c>
      <c r="CG11" s="8" t="str">
        <f t="shared" si="38"/>
        <v/>
      </c>
      <c r="CI11" s="13">
        <v>2.7152777777777779E-2</v>
      </c>
      <c r="CJ11" s="8">
        <f t="shared" si="39"/>
        <v>2.7152777777777779E-2</v>
      </c>
      <c r="CK11" s="8">
        <f>IF(COUNT($BV11:BW11)&gt;0,SMALL($BV11:BW11,1),$CI11)</f>
        <v>2.7152777777777779E-2</v>
      </c>
      <c r="CL11" s="8">
        <f>IF(COUNT($BV11:BX11)&gt;0,SMALL($BV11:BX11,1),$CI11)</f>
        <v>2.7152777777777779E-2</v>
      </c>
      <c r="CM11" s="8">
        <f>IF(COUNT($BV11:BY11)&gt;0,SMALL($BV11:BY11,1),$CI11)</f>
        <v>2.7152777777777779E-2</v>
      </c>
      <c r="CN11" s="8">
        <f>IF(COUNT($BV11:BZ11)&gt;0,SMALL($BV11:BZ11,1),$CI11)</f>
        <v>2.7152777777777779E-2</v>
      </c>
      <c r="CO11" s="54">
        <v>2.2118055555555557E-2</v>
      </c>
      <c r="CP11" s="8">
        <f t="shared" si="40"/>
        <v>2.2118055555555557E-2</v>
      </c>
      <c r="CQ11" s="8">
        <f>IF(COUNT($CB11:CC11)&gt;0,SMALL($CB11:CC11,1),$CP11)</f>
        <v>2.2118055555555557E-2</v>
      </c>
      <c r="CR11" s="8">
        <f>IF(COUNT($CB11:CD11)&gt;0,SMALL($CB11:CD11,1),$CP11)</f>
        <v>2.2118055555555557E-2</v>
      </c>
      <c r="CS11" s="8">
        <f>IF(COUNT($CB11:CE11)&gt;0,SMALL($CB11:CE11,1),$CP11)</f>
        <v>2.2118055555555557E-2</v>
      </c>
      <c r="CT11" s="8">
        <f>IF(COUNT($CB11:CF11)&gt;0,SMALL($CB11:CF11,1),$CP11)</f>
        <v>2.2118055555555557E-2</v>
      </c>
      <c r="CV11" s="8">
        <f t="shared" si="61"/>
        <v>8.1599305555555557E-3</v>
      </c>
      <c r="CW11" s="8">
        <f t="shared" si="41"/>
        <v>4.5140972222222223E-3</v>
      </c>
      <c r="CX11" s="1">
        <f t="shared" si="62"/>
        <v>9</v>
      </c>
      <c r="CY11" s="8">
        <f t="shared" si="42"/>
        <v>2.0833333333333333E-7</v>
      </c>
      <c r="CZ11" s="1" t="str">
        <f t="shared" si="43"/>
        <v>Bob Clough</v>
      </c>
      <c r="DB11" s="13">
        <f t="shared" si="44"/>
        <v>3.0256899785637725E-2</v>
      </c>
      <c r="DC11" s="13">
        <f>SMALL($DO11:DP11,1)/(60*60*24)</f>
        <v>3.0256899785637725E-2</v>
      </c>
      <c r="DD11" s="13">
        <f>SMALL($DO11:DQ11,1)/(60*60*24)</f>
        <v>3.0256899785637725E-2</v>
      </c>
      <c r="DE11" s="13">
        <f>SMALL($DO11:DR11,1)/(60*60*24)</f>
        <v>3.0256899785637725E-2</v>
      </c>
      <c r="DF11" s="13">
        <f>SMALL($DO11:DS11,1)/(60*60*24)</f>
        <v>3.0256899785637725E-2</v>
      </c>
      <c r="DG11" s="13">
        <f>SMALL($DO11:DT11,1)/(60*60*24)</f>
        <v>3.0256899785637725E-2</v>
      </c>
      <c r="DH11" s="34">
        <f t="shared" si="45"/>
        <v>2.3252763133843481E-2</v>
      </c>
      <c r="DI11" s="13">
        <f>SMALL($DU11:DV11,1)/(60*60*24)</f>
        <v>2.3252763133843481E-2</v>
      </c>
      <c r="DJ11" s="42">
        <f>SMALL($DW11:DW11,1)/(60*60*24)</f>
        <v>0.11572916666666666</v>
      </c>
      <c r="DK11" s="42">
        <f>SMALL($DW11:DX11,1)/(60*60*24)</f>
        <v>0.11572916666666666</v>
      </c>
      <c r="DL11" s="42">
        <f>SMALL($DW11:DY11,1)/(60*60*24)</f>
        <v>0.11572916666666666</v>
      </c>
      <c r="DM11" s="42">
        <f>SMALL($DW11:DZ11,1)/(60*60*24)</f>
        <v>0.11572916666666666</v>
      </c>
      <c r="DO11" s="6">
        <f t="shared" si="46"/>
        <v>2614.1961414790994</v>
      </c>
      <c r="DP11" s="1">
        <f t="shared" si="47"/>
        <v>9999</v>
      </c>
      <c r="DQ11" s="1">
        <f t="shared" si="48"/>
        <v>9999</v>
      </c>
      <c r="DR11" s="1">
        <f t="shared" si="49"/>
        <v>9999</v>
      </c>
      <c r="DS11" s="1">
        <f t="shared" si="50"/>
        <v>9999</v>
      </c>
      <c r="DT11" s="1">
        <f t="shared" si="51"/>
        <v>9999</v>
      </c>
      <c r="DU11" s="6">
        <f t="shared" si="52"/>
        <v>2009.0387347640767</v>
      </c>
      <c r="DV11" s="1">
        <f t="shared" si="53"/>
        <v>9999</v>
      </c>
      <c r="DW11" s="43">
        <f t="shared" si="54"/>
        <v>9999</v>
      </c>
      <c r="DX11" s="1">
        <f t="shared" si="55"/>
        <v>9999</v>
      </c>
      <c r="DY11" s="1">
        <f t="shared" si="56"/>
        <v>9999</v>
      </c>
      <c r="DZ11" s="1">
        <f t="shared" si="57"/>
        <v>9999</v>
      </c>
      <c r="EB11" s="8"/>
      <c r="EC11" s="8"/>
      <c r="ED11" s="8"/>
    </row>
    <row r="12" spans="1:134" x14ac:dyDescent="0.25">
      <c r="A12" s="1" t="s">
        <v>181</v>
      </c>
      <c r="B12" s="54"/>
      <c r="C12" s="45"/>
      <c r="D12" s="45"/>
      <c r="E12" s="13"/>
      <c r="M12" s="8">
        <f t="shared" si="58"/>
        <v>2.92E-2</v>
      </c>
      <c r="N12" s="6">
        <f t="shared" si="0"/>
        <v>2522.88</v>
      </c>
      <c r="O12" s="8">
        <f t="shared" si="1"/>
        <v>9.2013888888888892E-3</v>
      </c>
      <c r="Q12" s="8">
        <f t="shared" si="59"/>
        <v>0</v>
      </c>
      <c r="R12" s="8">
        <f t="shared" si="2"/>
        <v>0</v>
      </c>
      <c r="S12" s="8">
        <f t="shared" si="3"/>
        <v>9.2013888888888892E-3</v>
      </c>
      <c r="T12" s="8"/>
      <c r="U12" s="8">
        <f>IF(A12&lt;&gt;"",IF(VLOOKUP(A12,Apr!A$4:F$211,6)&gt;0,VLOOKUP(A12,Apr!A$4:F$211,6),0),0)</f>
        <v>0</v>
      </c>
      <c r="V12" s="8">
        <f>IF(A12&lt;&gt;"",IF(VLOOKUP(A12,May!A$3:F$209,6)&gt;0,VLOOKUP(A12,May!A$3:F$209,6),0),0)</f>
        <v>0</v>
      </c>
      <c r="W12" s="8">
        <f>IF(A12&lt;&gt;"",IF(VLOOKUP(A12,Jun!A$3:F$209,6)&gt;0,VLOOKUP(A12,Jun!A$3:F$209,6),0),0)</f>
        <v>0</v>
      </c>
      <c r="X12" s="8">
        <f>IF(A12&lt;&gt;"",IF(VLOOKUP(A12,Jul!A$3:F$206,6)&gt;0,VLOOKUP(A12,Jul!A$3:F$206,6),0),0)</f>
        <v>0</v>
      </c>
      <c r="Y12" s="8">
        <f>IF(A12&lt;&gt;"",IF(VLOOKUP(A12,Aug!A$3:F$206,6)&gt;0,VLOOKUP(A12,Aug!A$3:F$206,6),0),0)</f>
        <v>0</v>
      </c>
      <c r="Z12" s="8">
        <f>IF(A12&lt;&gt;"",IF(VLOOKUP(A12,Sep!A$3:F$206,6)&gt;0,VLOOKUP(A12,Sep!A$3:F$206,6),0),0)</f>
        <v>0</v>
      </c>
      <c r="AA12" s="6">
        <f t="shared" si="60"/>
        <v>1938.8612670408986</v>
      </c>
      <c r="AB12" s="8">
        <f t="shared" si="4"/>
        <v>5.3819444444444453E-3</v>
      </c>
      <c r="AC12" s="8">
        <f>IF(A12&lt;&gt;"",IF(VLOOKUP(A12,Oct!A$3:F$206,6)&gt;0,VLOOKUP(A12,Oct!A$3:F$206,6),0),0)</f>
        <v>0</v>
      </c>
      <c r="AD12" s="8">
        <f>IF(A12&lt;&gt;"",IF(VLOOKUP(A12,Nov!A$3:F$207,6)&gt;0,VLOOKUP(A12,Nov!A$3:F$207,6),0),0)</f>
        <v>0</v>
      </c>
      <c r="AE12" s="8">
        <f>IF(A12&lt;&gt;"",IF(VLOOKUP(A12,Dec!A$3:F$207,6)&gt;0,VLOOKUP(A12,Dec!A$3:F$207,6),0),0)</f>
        <v>0</v>
      </c>
      <c r="AF12" s="8">
        <f>IF(A12&lt;&gt;"",IF(VLOOKUP(A12,Jan!A$3:F$207,6)&gt;0,VLOOKUP(A12,Jan!A$3:F$207,6),0),0)</f>
        <v>0</v>
      </c>
      <c r="AG12" s="8">
        <f>IF(A12&lt;&gt;"",IF(VLOOKUP(A12,Feb!A$3:F$207,6)&gt;0,VLOOKUP(A12,Feb!A$3:F$207,6),0),0)</f>
        <v>0</v>
      </c>
      <c r="AH12" s="8">
        <f>IF(A12&lt;&gt;"",IF(VLOOKUP(A12,Mar!A$3:F$207,6)&gt;0,VLOOKUP(A12,Mar!A$3:F$207,6),0),0)</f>
        <v>0</v>
      </c>
      <c r="AJ12" s="8">
        <f>LARGE($BH12:BI12,1)</f>
        <v>9.2013888888888892E-3</v>
      </c>
      <c r="AK12" s="8">
        <f>LARGE($BH12:BJ12,1)</f>
        <v>9.2013888888888892E-3</v>
      </c>
      <c r="AL12" s="8">
        <f>LARGE($BH12:BK12,1)</f>
        <v>9.2013888888888892E-3</v>
      </c>
      <c r="AM12" s="8">
        <f>LARGE($BH12:BL12,1)</f>
        <v>9.2013888888888892E-3</v>
      </c>
      <c r="AN12" s="8">
        <f>LARGE($BH12:BM12,1)</f>
        <v>9.2013888888888892E-3</v>
      </c>
      <c r="AO12" s="8">
        <f>LARGE($BN12:BO12,1)</f>
        <v>5.3819444444444453E-3</v>
      </c>
      <c r="AP12" s="8">
        <f>LARGE($BN12:BP12,1)</f>
        <v>5.3819444444444453E-3</v>
      </c>
      <c r="AQ12" s="8">
        <f>LARGE($BN12:BQ12,1)</f>
        <v>5.3819444444444453E-3</v>
      </c>
      <c r="AR12" s="8">
        <f>LARGE($BN12:BR12,1)</f>
        <v>5.3819444444444453E-3</v>
      </c>
      <c r="AS12" s="8">
        <f>LARGE($BN12:BS12,1)</f>
        <v>5.3819444444444453E-3</v>
      </c>
      <c r="AV12" s="6">
        <f t="shared" si="5"/>
        <v>0</v>
      </c>
      <c r="AW12" s="6">
        <f t="shared" si="6"/>
        <v>0</v>
      </c>
      <c r="AX12" s="6">
        <f t="shared" si="7"/>
        <v>0</v>
      </c>
      <c r="AY12" s="6">
        <f t="shared" si="8"/>
        <v>0</v>
      </c>
      <c r="AZ12" s="6">
        <f t="shared" si="9"/>
        <v>0</v>
      </c>
      <c r="BA12" s="6">
        <f t="shared" si="10"/>
        <v>0</v>
      </c>
      <c r="BB12" s="6">
        <f t="shared" si="11"/>
        <v>0</v>
      </c>
      <c r="BC12" s="6">
        <f t="shared" si="12"/>
        <v>0</v>
      </c>
      <c r="BD12" s="6">
        <f t="shared" si="13"/>
        <v>0</v>
      </c>
      <c r="BE12" s="6">
        <f t="shared" si="14"/>
        <v>0</v>
      </c>
      <c r="BF12" s="6">
        <f t="shared" si="15"/>
        <v>0</v>
      </c>
      <c r="BH12" s="8">
        <f t="shared" si="16"/>
        <v>9.2013888888888892E-3</v>
      </c>
      <c r="BI12" s="8">
        <f t="shared" si="17"/>
        <v>0</v>
      </c>
      <c r="BJ12" s="8">
        <f t="shared" si="18"/>
        <v>0</v>
      </c>
      <c r="BK12" s="8">
        <f t="shared" si="19"/>
        <v>0</v>
      </c>
      <c r="BL12" s="8">
        <f t="shared" si="20"/>
        <v>0</v>
      </c>
      <c r="BM12" s="8">
        <f t="shared" si="21"/>
        <v>0</v>
      </c>
      <c r="BN12" s="8">
        <f t="shared" si="22"/>
        <v>5.3819444444444453E-3</v>
      </c>
      <c r="BO12" s="8">
        <f t="shared" si="23"/>
        <v>0</v>
      </c>
      <c r="BP12" s="8">
        <f t="shared" si="24"/>
        <v>0</v>
      </c>
      <c r="BQ12" s="8">
        <f t="shared" si="24"/>
        <v>0</v>
      </c>
      <c r="BR12" s="8">
        <f t="shared" si="25"/>
        <v>0</v>
      </c>
      <c r="BS12" s="8">
        <f t="shared" si="26"/>
        <v>0</v>
      </c>
      <c r="BV12" s="8" t="str">
        <f t="shared" si="27"/>
        <v/>
      </c>
      <c r="BW12" s="8" t="str">
        <f t="shared" si="28"/>
        <v/>
      </c>
      <c r="BX12" s="8" t="str">
        <f t="shared" si="29"/>
        <v/>
      </c>
      <c r="BY12" s="8" t="str">
        <f t="shared" si="30"/>
        <v/>
      </c>
      <c r="BZ12" s="8" t="str">
        <f t="shared" si="31"/>
        <v/>
      </c>
      <c r="CA12" s="8" t="str">
        <f t="shared" si="32"/>
        <v/>
      </c>
      <c r="CB12" s="8" t="str">
        <f t="shared" si="33"/>
        <v/>
      </c>
      <c r="CC12" s="8" t="str">
        <f t="shared" si="34"/>
        <v/>
      </c>
      <c r="CD12" s="8" t="str">
        <f t="shared" si="35"/>
        <v/>
      </c>
      <c r="CE12" s="8" t="str">
        <f t="shared" si="36"/>
        <v/>
      </c>
      <c r="CF12" s="8" t="str">
        <f t="shared" si="37"/>
        <v/>
      </c>
      <c r="CG12" s="8" t="str">
        <f t="shared" si="38"/>
        <v/>
      </c>
      <c r="CI12" s="13"/>
      <c r="CJ12" s="8">
        <f t="shared" si="39"/>
        <v>0</v>
      </c>
      <c r="CK12" s="8">
        <f>IF(COUNT($BV12:BW12)&gt;0,SMALL($BV12:BW12,1),$CI12)</f>
        <v>0</v>
      </c>
      <c r="CL12" s="8">
        <f>IF(COUNT($BV12:BX12)&gt;0,SMALL($BV12:BX12,1),$CI12)</f>
        <v>0</v>
      </c>
      <c r="CM12" s="8">
        <f>IF(COUNT($BV12:BY12)&gt;0,SMALL($BV12:BY12,1),$CI12)</f>
        <v>0</v>
      </c>
      <c r="CN12" s="8">
        <f>IF(COUNT($BV12:BZ12)&gt;0,SMALL($BV12:BZ12,1),$CI12)</f>
        <v>0</v>
      </c>
      <c r="CO12" s="54"/>
      <c r="CP12" s="8">
        <f t="shared" si="40"/>
        <v>0</v>
      </c>
      <c r="CQ12" s="8">
        <f>IF(COUNT($CB12:CC12)&gt;0,SMALL($CB12:CC12,1),$CP12)</f>
        <v>0</v>
      </c>
      <c r="CR12" s="8">
        <f>IF(COUNT($CB12:CD12)&gt;0,SMALL($CB12:CD12,1),$CP12)</f>
        <v>0</v>
      </c>
      <c r="CS12" s="8">
        <f>IF(COUNT($CB12:CE12)&gt;0,SMALL($CB12:CE12,1),$CP12)</f>
        <v>0</v>
      </c>
      <c r="CT12" s="8">
        <f>IF(COUNT($CB12:CF12)&gt;0,SMALL($CB12:CF12,1),$CP12)</f>
        <v>0</v>
      </c>
      <c r="CV12" s="8">
        <f t="shared" si="61"/>
        <v>9.2016203703703704E-3</v>
      </c>
      <c r="CW12" s="8">
        <f t="shared" si="41"/>
        <v>5.3821759259259265E-3</v>
      </c>
      <c r="CX12" s="1">
        <f t="shared" si="62"/>
        <v>10</v>
      </c>
      <c r="CY12" s="8">
        <f t="shared" si="42"/>
        <v>2.3148148148148148E-7</v>
      </c>
      <c r="CZ12" s="1" t="str">
        <f t="shared" si="43"/>
        <v>Bryan Grundy</v>
      </c>
      <c r="DB12" s="13">
        <f t="shared" si="44"/>
        <v>2.92E-2</v>
      </c>
      <c r="DC12" s="13">
        <f>SMALL($DO12:DP12,1)/(60*60*24)</f>
        <v>2.92E-2</v>
      </c>
      <c r="DD12" s="13">
        <f>SMALL($DO12:DQ12,1)/(60*60*24)</f>
        <v>2.92E-2</v>
      </c>
      <c r="DE12" s="13">
        <f>SMALL($DO12:DR12,1)/(60*60*24)</f>
        <v>2.92E-2</v>
      </c>
      <c r="DF12" s="13">
        <f>SMALL($DO12:DS12,1)/(60*60*24)</f>
        <v>2.92E-2</v>
      </c>
      <c r="DG12" s="13">
        <f>SMALL($DO12:DT12,1)/(60*60*24)</f>
        <v>2.92E-2</v>
      </c>
      <c r="DH12" s="34">
        <f t="shared" si="45"/>
        <v>2.2440523924084476E-2</v>
      </c>
      <c r="DI12" s="13">
        <f>SMALL($DU12:DV12,1)/(60*60*24)</f>
        <v>2.2440523924084476E-2</v>
      </c>
      <c r="DJ12" s="42">
        <f>SMALL($DW12:DW12,1)/(60*60*24)</f>
        <v>0.11572916666666666</v>
      </c>
      <c r="DK12" s="42">
        <f>SMALL($DW12:DX12,1)/(60*60*24)</f>
        <v>0.11572916666666666</v>
      </c>
      <c r="DL12" s="42">
        <f>SMALL($DW12:DY12,1)/(60*60*24)</f>
        <v>0.11572916666666666</v>
      </c>
      <c r="DM12" s="42">
        <f>SMALL($DW12:DZ12,1)/(60*60*24)</f>
        <v>0.11572916666666666</v>
      </c>
      <c r="DO12" s="6">
        <f t="shared" si="46"/>
        <v>2522.88</v>
      </c>
      <c r="DP12" s="1">
        <f t="shared" si="47"/>
        <v>9999</v>
      </c>
      <c r="DQ12" s="1">
        <f t="shared" si="48"/>
        <v>9999</v>
      </c>
      <c r="DR12" s="1">
        <f t="shared" si="49"/>
        <v>9999</v>
      </c>
      <c r="DS12" s="1">
        <f t="shared" si="50"/>
        <v>9999</v>
      </c>
      <c r="DT12" s="1">
        <f t="shared" si="51"/>
        <v>9999</v>
      </c>
      <c r="DU12" s="6">
        <f t="shared" si="52"/>
        <v>1938.8612670408986</v>
      </c>
      <c r="DV12" s="1">
        <f t="shared" si="53"/>
        <v>9999</v>
      </c>
      <c r="DW12" s="43">
        <f t="shared" si="54"/>
        <v>9999</v>
      </c>
      <c r="DX12" s="1">
        <f t="shared" si="55"/>
        <v>9999</v>
      </c>
      <c r="DY12" s="1">
        <f t="shared" si="56"/>
        <v>9999</v>
      </c>
      <c r="DZ12" s="1">
        <f t="shared" si="57"/>
        <v>9999</v>
      </c>
    </row>
    <row r="13" spans="1:134" x14ac:dyDescent="0.25">
      <c r="A13" s="1" t="s">
        <v>110</v>
      </c>
      <c r="B13" s="54">
        <v>1.5300925925925926E-2</v>
      </c>
      <c r="C13" s="45">
        <v>43132</v>
      </c>
      <c r="D13" s="45"/>
      <c r="E13" s="13">
        <v>1.8738425925925926E-2</v>
      </c>
      <c r="F13" s="11">
        <v>42948</v>
      </c>
      <c r="H13" s="35">
        <v>1.7800925925925921E-2</v>
      </c>
      <c r="K13" s="8">
        <v>1.4305555555555557E-2</v>
      </c>
      <c r="L13" s="8">
        <v>3.3680555555555554E-2</v>
      </c>
      <c r="M13" s="8">
        <f t="shared" si="58"/>
        <v>2.0009378349410505E-2</v>
      </c>
      <c r="N13" s="6">
        <f t="shared" si="0"/>
        <v>1728.8102893890673</v>
      </c>
      <c r="O13" s="8">
        <f t="shared" si="1"/>
        <v>1.8402777777777778E-2</v>
      </c>
      <c r="Q13" s="8">
        <f t="shared" si="59"/>
        <v>2.4143518518518519E-2</v>
      </c>
      <c r="R13" s="8">
        <f t="shared" si="2"/>
        <v>0</v>
      </c>
      <c r="S13" s="8">
        <f t="shared" si="3"/>
        <v>1.8402777777777778E-2</v>
      </c>
      <c r="T13" s="8"/>
      <c r="U13" s="8">
        <f>IF(A13&lt;&gt;"",IF(VLOOKUP(A13,Apr!A$4:F$211,6)&gt;0,VLOOKUP(A13,Apr!A$4:F$211,6),0),0)</f>
        <v>0</v>
      </c>
      <c r="V13" s="8">
        <f>IF(A13&lt;&gt;"",IF(VLOOKUP(A13,May!A$3:F$209,6)&gt;0,VLOOKUP(A13,May!A$3:F$209,6),0),0)</f>
        <v>0</v>
      </c>
      <c r="W13" s="8">
        <f>IF(A13&lt;&gt;"",IF(VLOOKUP(A13,Jun!A$3:F$209,6)&gt;0,VLOOKUP(A13,Jun!A$3:F$209,6),0),0)</f>
        <v>0</v>
      </c>
      <c r="X13" s="8">
        <f>IF(A13&lt;&gt;"",IF(VLOOKUP(A13,Jul!A$3:F$206,6)&gt;0,VLOOKUP(A13,Jul!A$3:F$206,6),0),0)</f>
        <v>2.4143518518518519E-2</v>
      </c>
      <c r="Y13" s="8">
        <f>IF(A13&lt;&gt;"",IF(VLOOKUP(A13,Aug!A$3:F$206,6)&gt;0,VLOOKUP(A13,Aug!A$3:F$206,6),0),0)</f>
        <v>0</v>
      </c>
      <c r="Z13" s="8">
        <f>IF(A13&lt;&gt;"",IF(VLOOKUP(A13,Sep!A$3:F$206,6)&gt;0,VLOOKUP(A13,Sep!A$3:F$206,6),0),0)</f>
        <v>0</v>
      </c>
      <c r="AA13" s="6">
        <f t="shared" si="60"/>
        <v>1603.1141406041165</v>
      </c>
      <c r="AB13" s="8">
        <f t="shared" si="4"/>
        <v>9.2013888888888892E-3</v>
      </c>
      <c r="AC13" s="8">
        <f>IF(A13&lt;&gt;"",IF(VLOOKUP(A13,Oct!A$3:F$206,6)&gt;0,VLOOKUP(A13,Oct!A$3:F$206,6),0),0)</f>
        <v>0</v>
      </c>
      <c r="AD13" s="8">
        <f>IF(A13&lt;&gt;"",IF(VLOOKUP(A13,Nov!A$3:F$207,6)&gt;0,VLOOKUP(A13,Nov!A$3:F$207,6),0),0)</f>
        <v>0</v>
      </c>
      <c r="AE13" s="8">
        <f>IF(A13&lt;&gt;"",IF(VLOOKUP(A13,Dec!A$3:F$207,6)&gt;0,VLOOKUP(A13,Dec!A$3:F$207,6),0),0)</f>
        <v>0</v>
      </c>
      <c r="AF13" s="8">
        <f>IF(A13&lt;&gt;"",IF(VLOOKUP(A13,Jan!A$3:F$207,6)&gt;0,VLOOKUP(A13,Jan!A$3:F$207,6),0),0)</f>
        <v>0</v>
      </c>
      <c r="AG13" s="8">
        <f>IF(A13&lt;&gt;"",IF(VLOOKUP(A13,Feb!A$3:F$207,6)&gt;0,VLOOKUP(A13,Feb!A$3:F$207,6),0),0)</f>
        <v>0</v>
      </c>
      <c r="AH13" s="8">
        <f>IF(A13&lt;&gt;"",IF(VLOOKUP(A13,Mar!A$3:F$207,6)&gt;0,VLOOKUP(A13,Mar!A$3:F$207,6),0),0)</f>
        <v>0</v>
      </c>
      <c r="AJ13" s="8">
        <f>LARGE($BH13:BI13,1)</f>
        <v>1.8402777777777778E-2</v>
      </c>
      <c r="AK13" s="8">
        <f>LARGE($BH13:BJ13,1)</f>
        <v>1.8402777777777778E-2</v>
      </c>
      <c r="AL13" s="8">
        <f>LARGE($BH13:BK13,1)</f>
        <v>1.8402777777777778E-2</v>
      </c>
      <c r="AM13" s="8">
        <f>LARGE($BH13:BL13,1)</f>
        <v>1.8402777777777778E-2</v>
      </c>
      <c r="AN13" s="8">
        <f>LARGE($BH13:BM13,1)</f>
        <v>1.8402777777777778E-2</v>
      </c>
      <c r="AO13" s="8">
        <f>LARGE($BN13:BO13,1)</f>
        <v>9.2013888888888892E-3</v>
      </c>
      <c r="AP13" s="8">
        <f>LARGE($BN13:BP13,1)</f>
        <v>9.2013888888888892E-3</v>
      </c>
      <c r="AQ13" s="8">
        <f>LARGE($BN13:BQ13,1)</f>
        <v>9.2013888888888892E-3</v>
      </c>
      <c r="AR13" s="8">
        <f>LARGE($BN13:BR13,1)</f>
        <v>9.2013888888888892E-3</v>
      </c>
      <c r="AS13" s="8">
        <f>LARGE($BN13:BS13,1)</f>
        <v>9.2013888888888892E-3</v>
      </c>
      <c r="AV13" s="6">
        <f t="shared" si="5"/>
        <v>0</v>
      </c>
      <c r="AW13" s="6">
        <f t="shared" si="6"/>
        <v>0</v>
      </c>
      <c r="AX13" s="6">
        <f t="shared" si="7"/>
        <v>0</v>
      </c>
      <c r="AY13" s="6">
        <f t="shared" si="8"/>
        <v>2086</v>
      </c>
      <c r="AZ13" s="6">
        <f t="shared" si="9"/>
        <v>0</v>
      </c>
      <c r="BA13" s="6">
        <f t="shared" si="10"/>
        <v>0</v>
      </c>
      <c r="BB13" s="6">
        <f t="shared" si="11"/>
        <v>0</v>
      </c>
      <c r="BC13" s="6">
        <f t="shared" si="12"/>
        <v>0</v>
      </c>
      <c r="BD13" s="6">
        <f t="shared" si="13"/>
        <v>0</v>
      </c>
      <c r="BE13" s="6">
        <f t="shared" si="14"/>
        <v>0</v>
      </c>
      <c r="BF13" s="6">
        <f t="shared" si="15"/>
        <v>0</v>
      </c>
      <c r="BH13" s="8">
        <f t="shared" si="16"/>
        <v>1.8402777777777778E-2</v>
      </c>
      <c r="BI13" s="8">
        <f t="shared" si="17"/>
        <v>0</v>
      </c>
      <c r="BJ13" s="8">
        <f t="shared" si="18"/>
        <v>0</v>
      </c>
      <c r="BK13" s="8">
        <f t="shared" si="19"/>
        <v>0</v>
      </c>
      <c r="BL13" s="8">
        <f t="shared" si="20"/>
        <v>1.4236111111111111E-2</v>
      </c>
      <c r="BM13" s="8">
        <f t="shared" si="21"/>
        <v>0</v>
      </c>
      <c r="BN13" s="8">
        <f t="shared" si="22"/>
        <v>9.2013888888888892E-3</v>
      </c>
      <c r="BO13" s="8">
        <f t="shared" si="23"/>
        <v>0</v>
      </c>
      <c r="BP13" s="8">
        <f t="shared" si="24"/>
        <v>0</v>
      </c>
      <c r="BQ13" s="8">
        <f t="shared" si="24"/>
        <v>0</v>
      </c>
      <c r="BR13" s="8">
        <f t="shared" si="25"/>
        <v>0</v>
      </c>
      <c r="BS13" s="8">
        <f t="shared" si="26"/>
        <v>0</v>
      </c>
      <c r="BV13" s="8" t="str">
        <f t="shared" si="27"/>
        <v/>
      </c>
      <c r="BW13" s="8" t="str">
        <f t="shared" si="28"/>
        <v/>
      </c>
      <c r="BX13" s="8" t="str">
        <f t="shared" si="29"/>
        <v/>
      </c>
      <c r="BY13" s="8">
        <f t="shared" si="30"/>
        <v>2.4143518518518519E-2</v>
      </c>
      <c r="BZ13" s="8" t="str">
        <f t="shared" si="31"/>
        <v/>
      </c>
      <c r="CA13" s="8" t="str">
        <f t="shared" si="32"/>
        <v/>
      </c>
      <c r="CB13" s="8" t="str">
        <f t="shared" si="33"/>
        <v/>
      </c>
      <c r="CC13" s="8" t="str">
        <f t="shared" si="34"/>
        <v/>
      </c>
      <c r="CD13" s="8" t="str">
        <f t="shared" si="35"/>
        <v/>
      </c>
      <c r="CE13" s="8" t="str">
        <f t="shared" si="36"/>
        <v/>
      </c>
      <c r="CF13" s="8" t="str">
        <f t="shared" si="37"/>
        <v/>
      </c>
      <c r="CG13" s="8" t="str">
        <f t="shared" si="38"/>
        <v/>
      </c>
      <c r="CI13" s="13">
        <v>1.8738425925925926E-2</v>
      </c>
      <c r="CJ13" s="8">
        <f t="shared" si="39"/>
        <v>1.8738425925925926E-2</v>
      </c>
      <c r="CK13" s="8">
        <f>IF(COUNT($BV13:BW13)&gt;0,SMALL($BV13:BW13,1),$CI13)</f>
        <v>1.8738425925925926E-2</v>
      </c>
      <c r="CL13" s="8">
        <f>IF(COUNT($BV13:BX13)&gt;0,SMALL($BV13:BX13,1),$CI13)</f>
        <v>1.8738425925925926E-2</v>
      </c>
      <c r="CM13" s="8">
        <f>IF(COUNT($BV13:BY13)&gt;0,SMALL($BV13:BY13,1),$CI13)</f>
        <v>2.4143518518518519E-2</v>
      </c>
      <c r="CN13" s="8">
        <f>IF(COUNT($BV13:BZ13)&gt;0,SMALL($BV13:BZ13,1),$CI13)</f>
        <v>2.4143518518518519E-2</v>
      </c>
      <c r="CO13" s="54">
        <v>1.5300925925925926E-2</v>
      </c>
      <c r="CP13" s="8">
        <f t="shared" si="40"/>
        <v>1.5300925925925926E-2</v>
      </c>
      <c r="CQ13" s="8">
        <f>IF(COUNT($CB13:CC13)&gt;0,SMALL($CB13:CC13,1),$CP13)</f>
        <v>1.5300925925925926E-2</v>
      </c>
      <c r="CR13" s="8">
        <f>IF(COUNT($CB13:CD13)&gt;0,SMALL($CB13:CD13,1),$CP13)</f>
        <v>1.5300925925925926E-2</v>
      </c>
      <c r="CS13" s="8">
        <f>IF(COUNT($CB13:CE13)&gt;0,SMALL($CB13:CE13,1),$CP13)</f>
        <v>1.5300925925925926E-2</v>
      </c>
      <c r="CT13" s="8">
        <f>IF(COUNT($CB13:CF13)&gt;0,SMALL($CB13:CF13,1),$CP13)</f>
        <v>1.5300925925925926E-2</v>
      </c>
      <c r="CV13" s="8">
        <f t="shared" si="61"/>
        <v>1.840303240740741E-2</v>
      </c>
      <c r="CW13" s="8">
        <f t="shared" si="41"/>
        <v>9.2016435185185187E-3</v>
      </c>
      <c r="CX13" s="1">
        <f t="shared" si="62"/>
        <v>11</v>
      </c>
      <c r="CY13" s="8">
        <f t="shared" si="42"/>
        <v>2.5462962962962963E-7</v>
      </c>
      <c r="CZ13" s="1" t="str">
        <f t="shared" si="43"/>
        <v>Catherine Carrdus</v>
      </c>
      <c r="DB13" s="13">
        <f t="shared" si="44"/>
        <v>2.0009378349410505E-2</v>
      </c>
      <c r="DC13" s="13">
        <f>SMALL($DO13:DP13,1)/(60*60*24)</f>
        <v>2.0009378349410502E-2</v>
      </c>
      <c r="DD13" s="13">
        <f>SMALL($DO13:DQ13,1)/(60*60*24)</f>
        <v>2.0009378349410502E-2</v>
      </c>
      <c r="DE13" s="13">
        <f>SMALL($DO13:DR13,1)/(60*60*24)</f>
        <v>2.0009378349410502E-2</v>
      </c>
      <c r="DF13" s="13">
        <f>SMALL($DO13:DS13,1)/(60*60*24)</f>
        <v>2.0009378349410502E-2</v>
      </c>
      <c r="DG13" s="13">
        <f>SMALL($DO13:DT13,1)/(60*60*24)</f>
        <v>2.0009378349410502E-2</v>
      </c>
      <c r="DH13" s="34">
        <f t="shared" si="45"/>
        <v>1.8554561812547644E-2</v>
      </c>
      <c r="DI13" s="13">
        <f>SMALL($DU13:DV13,1)/(60*60*24)</f>
        <v>1.8554561812547644E-2</v>
      </c>
      <c r="DJ13" s="42">
        <f>SMALL($DW13:DW13,1)/(60*60*24)</f>
        <v>0.11572916666666666</v>
      </c>
      <c r="DK13" s="42">
        <f>SMALL($DW13:DX13,1)/(60*60*24)</f>
        <v>0.11572916666666666</v>
      </c>
      <c r="DL13" s="42">
        <f>SMALL($DW13:DY13,1)/(60*60*24)</f>
        <v>0.11572916666666666</v>
      </c>
      <c r="DM13" s="42">
        <f>SMALL($DW13:DZ13,1)/(60*60*24)</f>
        <v>0.11572916666666666</v>
      </c>
      <c r="DO13" s="6">
        <f t="shared" si="46"/>
        <v>1728.8102893890673</v>
      </c>
      <c r="DP13" s="1">
        <f t="shared" si="47"/>
        <v>9999</v>
      </c>
      <c r="DQ13" s="1">
        <f t="shared" si="48"/>
        <v>9999</v>
      </c>
      <c r="DR13" s="1">
        <f t="shared" si="49"/>
        <v>9999</v>
      </c>
      <c r="DS13" s="1">
        <f t="shared" si="50"/>
        <v>2086</v>
      </c>
      <c r="DT13" s="1">
        <f t="shared" si="51"/>
        <v>9999</v>
      </c>
      <c r="DU13" s="6">
        <f t="shared" si="52"/>
        <v>1603.1141406041165</v>
      </c>
      <c r="DV13" s="1">
        <f t="shared" si="53"/>
        <v>9999</v>
      </c>
      <c r="DW13" s="43">
        <f t="shared" si="54"/>
        <v>9999</v>
      </c>
      <c r="DX13" s="1">
        <f t="shared" si="55"/>
        <v>9999</v>
      </c>
      <c r="DY13" s="1">
        <f t="shared" si="56"/>
        <v>9999</v>
      </c>
      <c r="DZ13" s="1">
        <f t="shared" si="57"/>
        <v>9999</v>
      </c>
      <c r="EB13" s="8"/>
      <c r="EC13" s="8"/>
      <c r="ED13" s="8"/>
    </row>
    <row r="14" spans="1:134" x14ac:dyDescent="0.25">
      <c r="A14" s="1" t="s">
        <v>138</v>
      </c>
      <c r="B14" s="54">
        <v>2.0648148148148148E-2</v>
      </c>
      <c r="C14" s="45">
        <v>44835</v>
      </c>
      <c r="D14" s="45"/>
      <c r="E14" s="13">
        <v>2.6331018518518517E-2</v>
      </c>
      <c r="F14" s="11">
        <v>44743</v>
      </c>
      <c r="H14" s="35">
        <v>2.0648148148148152E-2</v>
      </c>
      <c r="I14" s="35">
        <v>2.6331018518518514E-2</v>
      </c>
      <c r="K14" s="8">
        <v>1.8912037037037036E-2</v>
      </c>
      <c r="M14" s="8">
        <f t="shared" si="58"/>
        <v>2.6452527688460164E-2</v>
      </c>
      <c r="N14" s="6">
        <f t="shared" si="0"/>
        <v>2285.4983922829583</v>
      </c>
      <c r="O14" s="8">
        <f t="shared" si="1"/>
        <v>1.1979166666666667E-2</v>
      </c>
      <c r="Q14" s="8">
        <f t="shared" si="59"/>
        <v>0</v>
      </c>
      <c r="R14" s="8">
        <f t="shared" si="2"/>
        <v>0</v>
      </c>
      <c r="S14" s="8">
        <f t="shared" si="3"/>
        <v>1.1979166666666667E-2</v>
      </c>
      <c r="T14" s="8"/>
      <c r="U14" s="8">
        <f>IF(A14&lt;&gt;"",IF(VLOOKUP(A14,Apr!A$4:F$211,6)&gt;0,VLOOKUP(A14,Apr!A$4:F$211,6),0),0)</f>
        <v>0</v>
      </c>
      <c r="V14" s="8">
        <f>IF(A14&lt;&gt;"",IF(VLOOKUP(A14,May!A$3:F$209,6)&gt;0,VLOOKUP(A14,May!A$3:F$209,6),0),0)</f>
        <v>0</v>
      </c>
      <c r="W14" s="8">
        <f>IF(A14&lt;&gt;"",IF(VLOOKUP(A14,Jun!A$3:F$209,6)&gt;0,VLOOKUP(A14,Jun!A$3:F$209,6),0),0)</f>
        <v>0</v>
      </c>
      <c r="X14" s="8">
        <f>IF(A14&lt;&gt;"",IF(VLOOKUP(A14,Jul!A$3:F$206,6)&gt;0,VLOOKUP(A14,Jul!A$3:F$206,6),0),0)</f>
        <v>0</v>
      </c>
      <c r="Y14" s="8">
        <f>IF(A14&lt;&gt;"",IF(VLOOKUP(A14,Aug!A$3:F$206,6)&gt;0,VLOOKUP(A14,Aug!A$3:F$206,6),0),0)</f>
        <v>0</v>
      </c>
      <c r="Z14" s="8">
        <f>IF(A14&lt;&gt;"",IF(VLOOKUP(A14,Sep!A$3:F$206,6)&gt;0,VLOOKUP(A14,Sep!A$3:F$206,6),0),0)</f>
        <v>0</v>
      </c>
      <c r="AA14" s="6">
        <f t="shared" si="60"/>
        <v>1756.430868167203</v>
      </c>
      <c r="AB14" s="8">
        <f t="shared" si="4"/>
        <v>7.4652777777777781E-3</v>
      </c>
      <c r="AC14" s="8">
        <f>IF(A14&lt;&gt;"",IF(VLOOKUP(A14,Oct!A$3:F$206,6)&gt;0,VLOOKUP(A14,Oct!A$3:F$206,6),0),0)</f>
        <v>0</v>
      </c>
      <c r="AD14" s="8">
        <f>IF(A14&lt;&gt;"",IF(VLOOKUP(A14,Nov!A$3:F$207,6)&gt;0,VLOOKUP(A14,Nov!A$3:F$207,6),0),0)</f>
        <v>0</v>
      </c>
      <c r="AE14" s="8">
        <f>IF(A14&lt;&gt;"",IF(VLOOKUP(A14,Dec!A$3:F$207,6)&gt;0,VLOOKUP(A14,Dec!A$3:F$207,6),0),0)</f>
        <v>0</v>
      </c>
      <c r="AF14" s="8">
        <f>IF(A14&lt;&gt;"",IF(VLOOKUP(A14,Jan!A$3:F$207,6)&gt;0,VLOOKUP(A14,Jan!A$3:F$207,6),0),0)</f>
        <v>0</v>
      </c>
      <c r="AG14" s="8">
        <f>IF(A14&lt;&gt;"",IF(VLOOKUP(A14,Feb!A$3:F$207,6)&gt;0,VLOOKUP(A14,Feb!A$3:F$207,6),0),0)</f>
        <v>0</v>
      </c>
      <c r="AH14" s="8">
        <f>IF(A14&lt;&gt;"",IF(VLOOKUP(A14,Mar!A$3:F$207,6)&gt;0,VLOOKUP(A14,Mar!A$3:F$207,6),0),0)</f>
        <v>0</v>
      </c>
      <c r="AJ14" s="8">
        <f>LARGE($BH14:BI14,1)</f>
        <v>1.1979166666666667E-2</v>
      </c>
      <c r="AK14" s="8">
        <f>LARGE($BH14:BJ14,1)</f>
        <v>1.1979166666666667E-2</v>
      </c>
      <c r="AL14" s="8">
        <f>LARGE($BH14:BK14,1)</f>
        <v>1.1979166666666667E-2</v>
      </c>
      <c r="AM14" s="8">
        <f>LARGE($BH14:BL14,1)</f>
        <v>1.1979166666666667E-2</v>
      </c>
      <c r="AN14" s="8">
        <f>LARGE($BH14:BM14,1)</f>
        <v>1.1979166666666667E-2</v>
      </c>
      <c r="AO14" s="8">
        <f>LARGE($BN14:BO14,1)</f>
        <v>7.4652777777777781E-3</v>
      </c>
      <c r="AP14" s="8">
        <f>LARGE($BN14:BP14,1)</f>
        <v>7.4652777777777781E-3</v>
      </c>
      <c r="AQ14" s="8">
        <f>LARGE($BN14:BQ14,1)</f>
        <v>7.4652777777777781E-3</v>
      </c>
      <c r="AR14" s="8">
        <f>LARGE($BN14:BR14,1)</f>
        <v>7.4652777777777781E-3</v>
      </c>
      <c r="AS14" s="8">
        <f>LARGE($BN14:BS14,1)</f>
        <v>7.4652777777777781E-3</v>
      </c>
      <c r="AV14" s="6">
        <f t="shared" si="5"/>
        <v>0</v>
      </c>
      <c r="AW14" s="6">
        <f t="shared" si="6"/>
        <v>0</v>
      </c>
      <c r="AX14" s="6">
        <f t="shared" si="7"/>
        <v>0</v>
      </c>
      <c r="AY14" s="6">
        <f t="shared" si="8"/>
        <v>0</v>
      </c>
      <c r="AZ14" s="6">
        <f t="shared" si="9"/>
        <v>0</v>
      </c>
      <c r="BA14" s="6">
        <f t="shared" si="10"/>
        <v>0</v>
      </c>
      <c r="BB14" s="6">
        <f t="shared" si="11"/>
        <v>0</v>
      </c>
      <c r="BC14" s="6">
        <f t="shared" si="12"/>
        <v>0</v>
      </c>
      <c r="BD14" s="6">
        <f t="shared" si="13"/>
        <v>0</v>
      </c>
      <c r="BE14" s="6">
        <f t="shared" si="14"/>
        <v>0</v>
      </c>
      <c r="BF14" s="6">
        <f t="shared" si="15"/>
        <v>0</v>
      </c>
      <c r="BH14" s="8">
        <f t="shared" si="16"/>
        <v>1.1979166666666667E-2</v>
      </c>
      <c r="BI14" s="8">
        <f t="shared" si="17"/>
        <v>0</v>
      </c>
      <c r="BJ14" s="8">
        <f t="shared" si="18"/>
        <v>0</v>
      </c>
      <c r="BK14" s="8">
        <f t="shared" si="19"/>
        <v>0</v>
      </c>
      <c r="BL14" s="8">
        <f t="shared" si="20"/>
        <v>0</v>
      </c>
      <c r="BM14" s="8">
        <f t="shared" si="21"/>
        <v>0</v>
      </c>
      <c r="BN14" s="8">
        <f t="shared" si="22"/>
        <v>7.4652777777777781E-3</v>
      </c>
      <c r="BO14" s="8">
        <f t="shared" si="23"/>
        <v>0</v>
      </c>
      <c r="BP14" s="8">
        <f t="shared" si="24"/>
        <v>0</v>
      </c>
      <c r="BQ14" s="8">
        <f t="shared" si="24"/>
        <v>0</v>
      </c>
      <c r="BR14" s="8">
        <f t="shared" si="25"/>
        <v>0</v>
      </c>
      <c r="BS14" s="8">
        <f t="shared" si="26"/>
        <v>0</v>
      </c>
      <c r="BV14" s="8" t="str">
        <f t="shared" si="27"/>
        <v/>
      </c>
      <c r="BW14" s="8" t="str">
        <f t="shared" si="28"/>
        <v/>
      </c>
      <c r="BX14" s="8" t="str">
        <f t="shared" si="29"/>
        <v/>
      </c>
      <c r="BY14" s="8" t="str">
        <f t="shared" si="30"/>
        <v/>
      </c>
      <c r="BZ14" s="8" t="str">
        <f t="shared" si="31"/>
        <v/>
      </c>
      <c r="CA14" s="8" t="str">
        <f t="shared" si="32"/>
        <v/>
      </c>
      <c r="CB14" s="8" t="str">
        <f t="shared" si="33"/>
        <v/>
      </c>
      <c r="CC14" s="8" t="str">
        <f t="shared" si="34"/>
        <v/>
      </c>
      <c r="CD14" s="8" t="str">
        <f t="shared" si="35"/>
        <v/>
      </c>
      <c r="CE14" s="8" t="str">
        <f t="shared" si="36"/>
        <v/>
      </c>
      <c r="CF14" s="8" t="str">
        <f t="shared" si="37"/>
        <v/>
      </c>
      <c r="CG14" s="8" t="str">
        <f t="shared" si="38"/>
        <v/>
      </c>
      <c r="CI14" s="13">
        <v>2.6331018518518517E-2</v>
      </c>
      <c r="CJ14" s="8">
        <f t="shared" si="39"/>
        <v>2.6331018518518517E-2</v>
      </c>
      <c r="CK14" s="8">
        <f>IF(COUNT($BV14:BW14)&gt;0,SMALL($BV14:BW14,1),$CI14)</f>
        <v>2.6331018518518517E-2</v>
      </c>
      <c r="CL14" s="8">
        <f>IF(COUNT($BV14:BX14)&gt;0,SMALL($BV14:BX14,1),$CI14)</f>
        <v>2.6331018518518517E-2</v>
      </c>
      <c r="CM14" s="8">
        <f>IF(COUNT($BV14:BY14)&gt;0,SMALL($BV14:BY14,1),$CI14)</f>
        <v>2.6331018518518517E-2</v>
      </c>
      <c r="CN14" s="8">
        <f>IF(COUNT($BV14:BZ14)&gt;0,SMALL($BV14:BZ14,1),$CI14)</f>
        <v>2.6331018518518517E-2</v>
      </c>
      <c r="CO14" s="54">
        <v>2.0648148148148148E-2</v>
      </c>
      <c r="CP14" s="8">
        <f t="shared" si="40"/>
        <v>2.0648148148148148E-2</v>
      </c>
      <c r="CQ14" s="8">
        <f>IF(COUNT($CB14:CC14)&gt;0,SMALL($CB14:CC14,1),$CP14)</f>
        <v>2.0648148148148148E-2</v>
      </c>
      <c r="CR14" s="8">
        <f>IF(COUNT($CB14:CD14)&gt;0,SMALL($CB14:CD14,1),$CP14)</f>
        <v>2.0648148148148148E-2</v>
      </c>
      <c r="CS14" s="8">
        <f>IF(COUNT($CB14:CE14)&gt;0,SMALL($CB14:CE14,1),$CP14)</f>
        <v>2.0648148148148148E-2</v>
      </c>
      <c r="CT14" s="8">
        <f>IF(COUNT($CB14:CF14)&gt;0,SMALL($CB14:CF14,1),$CP14)</f>
        <v>2.0648148148148148E-2</v>
      </c>
      <c r="CV14" s="8">
        <f t="shared" si="61"/>
        <v>1.1979444444444445E-2</v>
      </c>
      <c r="CW14" s="8">
        <f t="shared" si="41"/>
        <v>7.465555555555556E-3</v>
      </c>
      <c r="CX14" s="1">
        <f t="shared" si="62"/>
        <v>12</v>
      </c>
      <c r="CY14" s="8">
        <f t="shared" si="42"/>
        <v>2.7777777777777776E-7</v>
      </c>
      <c r="CZ14" s="1" t="str">
        <f t="shared" si="43"/>
        <v>Catherine MacLachlan</v>
      </c>
      <c r="DB14" s="13">
        <f t="shared" si="44"/>
        <v>2.6452527688460164E-2</v>
      </c>
      <c r="DC14" s="13">
        <f>SMALL($DO14:DP14,1)/(60*60*24)</f>
        <v>2.6452527688460167E-2</v>
      </c>
      <c r="DD14" s="13">
        <f>SMALL($DO14:DQ14,1)/(60*60*24)</f>
        <v>2.6452527688460167E-2</v>
      </c>
      <c r="DE14" s="13">
        <f>SMALL($DO14:DR14,1)/(60*60*24)</f>
        <v>2.6452527688460167E-2</v>
      </c>
      <c r="DF14" s="13">
        <f>SMALL($DO14:DS14,1)/(60*60*24)</f>
        <v>2.6452527688460167E-2</v>
      </c>
      <c r="DG14" s="13">
        <f>SMALL($DO14:DT14,1)/(60*60*24)</f>
        <v>2.6452527688460167E-2</v>
      </c>
      <c r="DH14" s="34">
        <f t="shared" si="45"/>
        <v>2.0329060974157442E-2</v>
      </c>
      <c r="DI14" s="13">
        <f>SMALL($DU14:DV14,1)/(60*60*24)</f>
        <v>2.0329060974157442E-2</v>
      </c>
      <c r="DJ14" s="42">
        <f>SMALL($DW14:DW14,1)/(60*60*24)</f>
        <v>0.11572916666666666</v>
      </c>
      <c r="DK14" s="42">
        <f>SMALL($DW14:DX14,1)/(60*60*24)</f>
        <v>0.11572916666666666</v>
      </c>
      <c r="DL14" s="42">
        <f>SMALL($DW14:DY14,1)/(60*60*24)</f>
        <v>0.11572916666666666</v>
      </c>
      <c r="DM14" s="42">
        <f>SMALL($DW14:DZ14,1)/(60*60*24)</f>
        <v>0.11572916666666666</v>
      </c>
      <c r="DO14" s="6">
        <f t="shared" si="46"/>
        <v>2285.4983922829583</v>
      </c>
      <c r="DP14" s="1">
        <f t="shared" si="47"/>
        <v>9999</v>
      </c>
      <c r="DQ14" s="1">
        <f t="shared" si="48"/>
        <v>9999</v>
      </c>
      <c r="DR14" s="1">
        <f t="shared" si="49"/>
        <v>9999</v>
      </c>
      <c r="DS14" s="1">
        <f t="shared" si="50"/>
        <v>9999</v>
      </c>
      <c r="DT14" s="1">
        <f t="shared" si="51"/>
        <v>9999</v>
      </c>
      <c r="DU14" s="6">
        <f t="shared" si="52"/>
        <v>1756.430868167203</v>
      </c>
      <c r="DV14" s="1">
        <f t="shared" si="53"/>
        <v>9999</v>
      </c>
      <c r="DW14" s="43">
        <f t="shared" si="54"/>
        <v>9999</v>
      </c>
      <c r="DX14" s="1">
        <f t="shared" si="55"/>
        <v>9999</v>
      </c>
      <c r="DY14" s="1">
        <f t="shared" si="56"/>
        <v>9999</v>
      </c>
      <c r="DZ14" s="1">
        <f t="shared" si="57"/>
        <v>9999</v>
      </c>
      <c r="EB14" s="8"/>
      <c r="EC14" s="8"/>
      <c r="ED14" s="8"/>
    </row>
    <row r="15" spans="1:134" x14ac:dyDescent="0.25">
      <c r="A15" s="1" t="s">
        <v>121</v>
      </c>
      <c r="B15" s="54">
        <v>1.7175925925925924E-2</v>
      </c>
      <c r="C15" s="45">
        <v>43739</v>
      </c>
      <c r="D15" s="45"/>
      <c r="E15" s="13">
        <v>2.0358796296296295E-2</v>
      </c>
      <c r="F15" s="11">
        <v>42979</v>
      </c>
      <c r="H15" s="35">
        <v>1.7592592592592597E-2</v>
      </c>
      <c r="K15" s="8">
        <v>1.7256944444444446E-2</v>
      </c>
      <c r="M15" s="8">
        <f t="shared" si="58"/>
        <v>2.4137526795284032E-2</v>
      </c>
      <c r="N15" s="6">
        <f t="shared" si="0"/>
        <v>2085.4823151125406</v>
      </c>
      <c r="O15" s="8">
        <f t="shared" si="1"/>
        <v>1.4236111111111111E-2</v>
      </c>
      <c r="Q15" s="8">
        <f t="shared" si="59"/>
        <v>0</v>
      </c>
      <c r="R15" s="8">
        <f t="shared" si="2"/>
        <v>0</v>
      </c>
      <c r="S15" s="8">
        <f t="shared" si="3"/>
        <v>1.4236111111111111E-2</v>
      </c>
      <c r="T15" s="8"/>
      <c r="U15" s="8">
        <f>IF(A15&lt;&gt;"",IF(VLOOKUP(A15,Apr!A$4:F$211,6)&gt;0,VLOOKUP(A15,Apr!A$4:F$211,6),0),0)</f>
        <v>0</v>
      </c>
      <c r="V15" s="8">
        <f>IF(A15&lt;&gt;"",IF(VLOOKUP(A15,May!A$3:F$209,6)&gt;0,VLOOKUP(A15,May!A$3:F$209,6),0),0)</f>
        <v>0</v>
      </c>
      <c r="W15" s="8">
        <f>IF(A15&lt;&gt;"",IF(VLOOKUP(A15,Jun!A$3:F$209,6)&gt;0,VLOOKUP(A15,Jun!A$3:F$209,6),0),0)</f>
        <v>0</v>
      </c>
      <c r="X15" s="8">
        <f>IF(A15&lt;&gt;"",IF(VLOOKUP(A15,Jul!A$3:F$206,6)&gt;0,VLOOKUP(A15,Jul!A$3:F$206,6),0),0)</f>
        <v>0</v>
      </c>
      <c r="Y15" s="8">
        <f>IF(A15&lt;&gt;"",IF(VLOOKUP(A15,Aug!A$3:F$206,6)&gt;0,VLOOKUP(A15,Aug!A$3:F$206,6),0),0)</f>
        <v>0</v>
      </c>
      <c r="Z15" s="8">
        <f>IF(A15&lt;&gt;"",IF(VLOOKUP(A15,Sep!A$3:F$206,6)&gt;0,VLOOKUP(A15,Sep!A$3:F$206,6),0),0)</f>
        <v>0</v>
      </c>
      <c r="AA15" s="6">
        <f t="shared" si="60"/>
        <v>1602.7162940252754</v>
      </c>
      <c r="AB15" s="8">
        <f t="shared" si="4"/>
        <v>9.2013888888888892E-3</v>
      </c>
      <c r="AC15" s="8">
        <f>IF(A15&lt;&gt;"",IF(VLOOKUP(A15,Oct!A$3:F$206,6)&gt;0,VLOOKUP(A15,Oct!A$3:F$206,6),0),0)</f>
        <v>0</v>
      </c>
      <c r="AD15" s="8">
        <f>IF(A15&lt;&gt;"",IF(VLOOKUP(A15,Nov!A$3:F$207,6)&gt;0,VLOOKUP(A15,Nov!A$3:F$207,6),0),0)</f>
        <v>0</v>
      </c>
      <c r="AE15" s="8">
        <f>IF(A15&lt;&gt;"",IF(VLOOKUP(A15,Dec!A$3:F$207,6)&gt;0,VLOOKUP(A15,Dec!A$3:F$207,6),0),0)</f>
        <v>0</v>
      </c>
      <c r="AF15" s="8">
        <f>IF(A15&lt;&gt;"",IF(VLOOKUP(A15,Jan!A$3:F$207,6)&gt;0,VLOOKUP(A15,Jan!A$3:F$207,6),0),0)</f>
        <v>0</v>
      </c>
      <c r="AG15" s="8">
        <f>IF(A15&lt;&gt;"",IF(VLOOKUP(A15,Feb!A$3:F$207,6)&gt;0,VLOOKUP(A15,Feb!A$3:F$207,6),0),0)</f>
        <v>0</v>
      </c>
      <c r="AH15" s="8">
        <f>IF(A15&lt;&gt;"",IF(VLOOKUP(A15,Mar!A$3:F$207,6)&gt;0,VLOOKUP(A15,Mar!A$3:F$207,6),0),0)</f>
        <v>0</v>
      </c>
      <c r="AJ15" s="8">
        <f>LARGE($BH15:BI15,1)</f>
        <v>1.4236111111111111E-2</v>
      </c>
      <c r="AK15" s="8">
        <f>LARGE($BH15:BJ15,1)</f>
        <v>1.4236111111111111E-2</v>
      </c>
      <c r="AL15" s="8">
        <f>LARGE($BH15:BK15,1)</f>
        <v>1.4236111111111111E-2</v>
      </c>
      <c r="AM15" s="8">
        <f>LARGE($BH15:BL15,1)</f>
        <v>1.4236111111111111E-2</v>
      </c>
      <c r="AN15" s="8">
        <f>LARGE($BH15:BM15,1)</f>
        <v>1.4236111111111111E-2</v>
      </c>
      <c r="AO15" s="8">
        <f>LARGE($BN15:BO15,1)</f>
        <v>9.2013888888888892E-3</v>
      </c>
      <c r="AP15" s="8">
        <f>LARGE($BN15:BP15,1)</f>
        <v>9.2013888888888892E-3</v>
      </c>
      <c r="AQ15" s="8">
        <f>LARGE($BN15:BQ15,1)</f>
        <v>9.2013888888888892E-3</v>
      </c>
      <c r="AR15" s="8">
        <f>LARGE($BN15:BR15,1)</f>
        <v>9.2013888888888892E-3</v>
      </c>
      <c r="AS15" s="8">
        <f>LARGE($BN15:BS15,1)</f>
        <v>9.2013888888888892E-3</v>
      </c>
      <c r="AV15" s="6">
        <f t="shared" si="5"/>
        <v>0</v>
      </c>
      <c r="AW15" s="6">
        <f t="shared" si="6"/>
        <v>0</v>
      </c>
      <c r="AX15" s="6">
        <f t="shared" si="7"/>
        <v>0</v>
      </c>
      <c r="AY15" s="6">
        <f t="shared" si="8"/>
        <v>0</v>
      </c>
      <c r="AZ15" s="6">
        <f t="shared" si="9"/>
        <v>0</v>
      </c>
      <c r="BA15" s="6">
        <f t="shared" si="10"/>
        <v>0</v>
      </c>
      <c r="BB15" s="6">
        <f t="shared" si="11"/>
        <v>0</v>
      </c>
      <c r="BC15" s="6">
        <f t="shared" si="12"/>
        <v>0</v>
      </c>
      <c r="BD15" s="6">
        <f t="shared" si="13"/>
        <v>0</v>
      </c>
      <c r="BE15" s="6">
        <f t="shared" si="14"/>
        <v>0</v>
      </c>
      <c r="BF15" s="6">
        <f t="shared" si="15"/>
        <v>0</v>
      </c>
      <c r="BH15" s="8">
        <f t="shared" si="16"/>
        <v>1.4236111111111111E-2</v>
      </c>
      <c r="BI15" s="8">
        <f t="shared" si="17"/>
        <v>0</v>
      </c>
      <c r="BJ15" s="8">
        <f t="shared" si="18"/>
        <v>0</v>
      </c>
      <c r="BK15" s="8">
        <f t="shared" si="19"/>
        <v>0</v>
      </c>
      <c r="BL15" s="8">
        <f t="shared" si="20"/>
        <v>0</v>
      </c>
      <c r="BM15" s="8">
        <f t="shared" si="21"/>
        <v>0</v>
      </c>
      <c r="BN15" s="8">
        <f t="shared" si="22"/>
        <v>9.2013888888888892E-3</v>
      </c>
      <c r="BO15" s="8">
        <f t="shared" si="23"/>
        <v>0</v>
      </c>
      <c r="BP15" s="8">
        <f t="shared" si="24"/>
        <v>0</v>
      </c>
      <c r="BQ15" s="8">
        <f t="shared" si="24"/>
        <v>0</v>
      </c>
      <c r="BR15" s="8">
        <f t="shared" si="25"/>
        <v>0</v>
      </c>
      <c r="BS15" s="8">
        <f t="shared" si="26"/>
        <v>0</v>
      </c>
      <c r="BV15" s="8" t="str">
        <f t="shared" si="27"/>
        <v/>
      </c>
      <c r="BW15" s="8" t="str">
        <f t="shared" si="28"/>
        <v/>
      </c>
      <c r="BX15" s="8" t="str">
        <f t="shared" si="29"/>
        <v/>
      </c>
      <c r="BY15" s="8" t="str">
        <f t="shared" si="30"/>
        <v/>
      </c>
      <c r="BZ15" s="8" t="str">
        <f t="shared" si="31"/>
        <v/>
      </c>
      <c r="CA15" s="8" t="str">
        <f t="shared" si="32"/>
        <v/>
      </c>
      <c r="CB15" s="8" t="str">
        <f t="shared" si="33"/>
        <v/>
      </c>
      <c r="CC15" s="8" t="str">
        <f t="shared" si="34"/>
        <v/>
      </c>
      <c r="CD15" s="8" t="str">
        <f t="shared" si="35"/>
        <v/>
      </c>
      <c r="CE15" s="8" t="str">
        <f t="shared" si="36"/>
        <v/>
      </c>
      <c r="CF15" s="8" t="str">
        <f t="shared" si="37"/>
        <v/>
      </c>
      <c r="CG15" s="8" t="str">
        <f t="shared" si="38"/>
        <v/>
      </c>
      <c r="CI15" s="13">
        <v>2.0358796296296295E-2</v>
      </c>
      <c r="CJ15" s="8">
        <f t="shared" si="39"/>
        <v>2.0358796296296295E-2</v>
      </c>
      <c r="CK15" s="8">
        <f>IF(COUNT($BV15:BW15)&gt;0,SMALL($BV15:BW15,1),$CI15)</f>
        <v>2.0358796296296295E-2</v>
      </c>
      <c r="CL15" s="8">
        <f>IF(COUNT($BV15:BX15)&gt;0,SMALL($BV15:BX15,1),$CI15)</f>
        <v>2.0358796296296295E-2</v>
      </c>
      <c r="CM15" s="8">
        <f>IF(COUNT($BV15:BY15)&gt;0,SMALL($BV15:BY15,1),$CI15)</f>
        <v>2.0358796296296295E-2</v>
      </c>
      <c r="CN15" s="8">
        <f>IF(COUNT($BV15:BZ15)&gt;0,SMALL($BV15:BZ15,1),$CI15)</f>
        <v>2.0358796296296295E-2</v>
      </c>
      <c r="CO15" s="54">
        <v>1.7175925925925924E-2</v>
      </c>
      <c r="CP15" s="8">
        <f t="shared" si="40"/>
        <v>1.7175925925925924E-2</v>
      </c>
      <c r="CQ15" s="8">
        <f>IF(COUNT($CB15:CC15)&gt;0,SMALL($CB15:CC15,1),$CP15)</f>
        <v>1.7175925925925924E-2</v>
      </c>
      <c r="CR15" s="8">
        <f>IF(COUNT($CB15:CD15)&gt;0,SMALL($CB15:CD15,1),$CP15)</f>
        <v>1.7175925925925924E-2</v>
      </c>
      <c r="CS15" s="8">
        <f>IF(COUNT($CB15:CE15)&gt;0,SMALL($CB15:CE15,1),$CP15)</f>
        <v>1.7175925925925924E-2</v>
      </c>
      <c r="CT15" s="8">
        <f>IF(COUNT($CB15:CF15)&gt;0,SMALL($CB15:CF15,1),$CP15)</f>
        <v>1.7175925925925924E-2</v>
      </c>
      <c r="CV15" s="8">
        <f t="shared" si="61"/>
        <v>1.4236412037037037E-2</v>
      </c>
      <c r="CW15" s="8">
        <f t="shared" si="41"/>
        <v>9.2016898148148153E-3</v>
      </c>
      <c r="CX15" s="1">
        <f t="shared" si="62"/>
        <v>13</v>
      </c>
      <c r="CY15" s="8">
        <f t="shared" si="42"/>
        <v>3.0092592592592594E-7</v>
      </c>
      <c r="CZ15" s="1" t="str">
        <f t="shared" si="43"/>
        <v>Chris Bowker</v>
      </c>
      <c r="DB15" s="13">
        <f t="shared" si="44"/>
        <v>2.4137526795284032E-2</v>
      </c>
      <c r="DC15" s="13">
        <f>SMALL($DO15:DP15,1)/(60*60*24)</f>
        <v>2.4137526795284036E-2</v>
      </c>
      <c r="DD15" s="13">
        <f>SMALL($DO15:DQ15,1)/(60*60*24)</f>
        <v>2.4137526795284036E-2</v>
      </c>
      <c r="DE15" s="13">
        <f>SMALL($DO15:DR15,1)/(60*60*24)</f>
        <v>2.4137526795284036E-2</v>
      </c>
      <c r="DF15" s="13">
        <f>SMALL($DO15:DS15,1)/(60*60*24)</f>
        <v>2.4137526795284036E-2</v>
      </c>
      <c r="DG15" s="13">
        <f>SMALL($DO15:DT15,1)/(60*60*24)</f>
        <v>2.4137526795284036E-2</v>
      </c>
      <c r="DH15" s="34">
        <f t="shared" si="45"/>
        <v>1.8549957106774019E-2</v>
      </c>
      <c r="DI15" s="13">
        <f>SMALL($DU15:DV15,1)/(60*60*24)</f>
        <v>1.8549957106774019E-2</v>
      </c>
      <c r="DJ15" s="42">
        <f>SMALL($DW15:DW15,1)/(60*60*24)</f>
        <v>0.11572916666666666</v>
      </c>
      <c r="DK15" s="42">
        <f>SMALL($DW15:DX15,1)/(60*60*24)</f>
        <v>0.11572916666666666</v>
      </c>
      <c r="DL15" s="42">
        <f>SMALL($DW15:DY15,1)/(60*60*24)</f>
        <v>0.11572916666666666</v>
      </c>
      <c r="DM15" s="42">
        <f>SMALL($DW15:DZ15,1)/(60*60*24)</f>
        <v>0.11572916666666666</v>
      </c>
      <c r="DO15" s="6">
        <f t="shared" si="46"/>
        <v>2085.4823151125406</v>
      </c>
      <c r="DP15" s="1">
        <f t="shared" si="47"/>
        <v>9999</v>
      </c>
      <c r="DQ15" s="1">
        <f t="shared" si="48"/>
        <v>9999</v>
      </c>
      <c r="DR15" s="1">
        <f t="shared" si="49"/>
        <v>9999</v>
      </c>
      <c r="DS15" s="1">
        <f t="shared" si="50"/>
        <v>9999</v>
      </c>
      <c r="DT15" s="1">
        <f t="shared" si="51"/>
        <v>9999</v>
      </c>
      <c r="DU15" s="6">
        <f t="shared" si="52"/>
        <v>1602.7162940252754</v>
      </c>
      <c r="DV15" s="1">
        <f t="shared" si="53"/>
        <v>9999</v>
      </c>
      <c r="DW15" s="43">
        <f t="shared" si="54"/>
        <v>9999</v>
      </c>
      <c r="DX15" s="1">
        <f t="shared" si="55"/>
        <v>9999</v>
      </c>
      <c r="DY15" s="1">
        <f t="shared" si="56"/>
        <v>9999</v>
      </c>
      <c r="DZ15" s="1">
        <f t="shared" si="57"/>
        <v>9999</v>
      </c>
      <c r="EB15" s="8"/>
      <c r="EC15" s="8"/>
      <c r="ED15" s="8"/>
    </row>
    <row r="16" spans="1:134" x14ac:dyDescent="0.25">
      <c r="A16" s="1" t="s">
        <v>146</v>
      </c>
      <c r="B16" s="54">
        <v>1.5173611111111112E-2</v>
      </c>
      <c r="C16" s="45">
        <v>44986</v>
      </c>
      <c r="D16" s="45"/>
      <c r="E16" s="13">
        <v>1.9918981481481482E-2</v>
      </c>
      <c r="F16" s="11">
        <v>44652</v>
      </c>
      <c r="H16" s="35">
        <v>1.517476851851852E-2</v>
      </c>
      <c r="I16" s="35">
        <v>1.9918981481481478E-2</v>
      </c>
      <c r="K16" s="8">
        <v>1.3634259259259257E-2</v>
      </c>
      <c r="L16" s="8">
        <v>2.8854166666666667E-2</v>
      </c>
      <c r="M16" s="8">
        <f t="shared" si="58"/>
        <v>1.9070426938192206E-2</v>
      </c>
      <c r="N16" s="6">
        <f t="shared" si="0"/>
        <v>1647.6848874598065</v>
      </c>
      <c r="O16" s="8">
        <f t="shared" si="1"/>
        <v>1.9444444444444445E-2</v>
      </c>
      <c r="Q16" s="8">
        <f t="shared" si="59"/>
        <v>2.0520833333333328E-2</v>
      </c>
      <c r="R16" s="8">
        <f t="shared" si="2"/>
        <v>1.5715592472592594E-2</v>
      </c>
      <c r="S16" s="8">
        <f t="shared" si="3"/>
        <v>1.9444444444444445E-2</v>
      </c>
      <c r="T16" s="8"/>
      <c r="U16" s="8">
        <f>IF(A16&lt;&gt;"",IF(VLOOKUP(A16,Apr!A$4:F$211,6)&gt;0,VLOOKUP(A16,Apr!A$4:F$211,6),0),0)</f>
        <v>0</v>
      </c>
      <c r="V16" s="8">
        <f>IF(A16&lt;&gt;"",IF(VLOOKUP(A16,May!A$3:F$209,6)&gt;0,VLOOKUP(A16,May!A$3:F$209,6),0),0)</f>
        <v>0</v>
      </c>
      <c r="W16" s="8">
        <f>IF(A16&lt;&gt;"",IF(VLOOKUP(A16,Jun!A$3:F$209,6)&gt;0,VLOOKUP(A16,Jun!A$3:F$209,6),0),0)</f>
        <v>2.0520833333333328E-2</v>
      </c>
      <c r="X16" s="8">
        <f>IF(A16&lt;&gt;"",IF(VLOOKUP(A16,Jul!A$3:F$206,6)&gt;0,VLOOKUP(A16,Jul!A$3:F$206,6),0),0)</f>
        <v>0</v>
      </c>
      <c r="Y16" s="8">
        <f>IF(A16&lt;&gt;"",IF(VLOOKUP(A16,Aug!A$3:F$206,6)&gt;0,VLOOKUP(A16,Aug!A$3:F$206,6),0),0)</f>
        <v>0</v>
      </c>
      <c r="Z16" s="8">
        <f>IF(A16&lt;&gt;"",IF(VLOOKUP(A16,Sep!A$3:F$206,6)&gt;0,VLOOKUP(A16,Sep!A$3:F$206,6),0),0)</f>
        <v>0</v>
      </c>
      <c r="AA16" s="6">
        <f t="shared" si="60"/>
        <v>1362.5701684041699</v>
      </c>
      <c r="AB16" s="8">
        <f t="shared" si="4"/>
        <v>1.1979166666666666E-2</v>
      </c>
      <c r="AC16" s="8">
        <f>IF(A16&lt;&gt;"",IF(VLOOKUP(A16,Oct!A$3:F$206,6)&gt;0,VLOOKUP(A16,Oct!A$3:F$206,6),0),0)</f>
        <v>1.6930870250370371E-2</v>
      </c>
      <c r="AD16" s="8">
        <f>IF(A16&lt;&gt;"",IF(VLOOKUP(A16,Nov!A$3:F$207,6)&gt;0,VLOOKUP(A16,Nov!A$3:F$207,6),0),0)</f>
        <v>0</v>
      </c>
      <c r="AE16" s="8">
        <f>IF(A16&lt;&gt;"",IF(VLOOKUP(A16,Dec!A$3:F$207,6)&gt;0,VLOOKUP(A16,Dec!A$3:F$207,6),0),0)</f>
        <v>1.5715592472592594E-2</v>
      </c>
      <c r="AF16" s="8">
        <f>IF(A16&lt;&gt;"",IF(VLOOKUP(A16,Jan!A$3:F$207,6)&gt;0,VLOOKUP(A16,Jan!A$3:F$207,6),0),0)</f>
        <v>0</v>
      </c>
      <c r="AG16" s="8">
        <f>IF(A16&lt;&gt;"",IF(VLOOKUP(A16,Feb!A$3:F$207,6)&gt;0,VLOOKUP(A16,Feb!A$3:F$207,6),0),0)</f>
        <v>0</v>
      </c>
      <c r="AH16" s="8">
        <f>IF(A16&lt;&gt;"",IF(VLOOKUP(A16,Mar!A$3:F$207,6)&gt;0,VLOOKUP(A16,Mar!A$3:F$207,6),0),0)</f>
        <v>0</v>
      </c>
      <c r="AJ16" s="8">
        <f>LARGE($BH16:BI16,1)</f>
        <v>1.9444444444444445E-2</v>
      </c>
      <c r="AK16" s="8">
        <f>LARGE($BH16:BJ16,1)</f>
        <v>1.9444444444444445E-2</v>
      </c>
      <c r="AL16" s="8">
        <f>LARGE($BH16:BK16,1)</f>
        <v>1.9444444444444445E-2</v>
      </c>
      <c r="AM16" s="8">
        <f>LARGE($BH16:BL16,1)</f>
        <v>1.9444444444444445E-2</v>
      </c>
      <c r="AN16" s="8">
        <f>LARGE($BH16:BM16,1)</f>
        <v>1.9444444444444445E-2</v>
      </c>
      <c r="AO16" s="8">
        <f>LARGE($BN16:BO16,1)</f>
        <v>1.1979166666666666E-2</v>
      </c>
      <c r="AP16" s="8">
        <f>LARGE($BN16:BP16,1)</f>
        <v>1.1979166666666666E-2</v>
      </c>
      <c r="AQ16" s="8">
        <f>LARGE($BN16:BQ16,1)</f>
        <v>1.2152777777777778E-2</v>
      </c>
      <c r="AR16" s="8">
        <f>LARGE($BN16:BR16,1)</f>
        <v>1.2152777777777778E-2</v>
      </c>
      <c r="AS16" s="8">
        <f>LARGE($BN16:BS16,1)</f>
        <v>1.2152777777777778E-2</v>
      </c>
      <c r="AV16" s="6">
        <f t="shared" si="5"/>
        <v>0</v>
      </c>
      <c r="AW16" s="6">
        <f t="shared" si="6"/>
        <v>0</v>
      </c>
      <c r="AX16" s="6">
        <f t="shared" si="7"/>
        <v>1772.9999999999995</v>
      </c>
      <c r="AY16" s="6">
        <f t="shared" si="8"/>
        <v>0</v>
      </c>
      <c r="AZ16" s="6">
        <f t="shared" si="9"/>
        <v>0</v>
      </c>
      <c r="BA16" s="6">
        <f t="shared" si="10"/>
        <v>0</v>
      </c>
      <c r="BB16" s="6">
        <f t="shared" si="11"/>
        <v>1462.827189632</v>
      </c>
      <c r="BC16" s="6">
        <f t="shared" si="12"/>
        <v>0</v>
      </c>
      <c r="BD16" s="6">
        <f t="shared" si="13"/>
        <v>1357.8271896320002</v>
      </c>
      <c r="BE16" s="6">
        <f t="shared" si="14"/>
        <v>0</v>
      </c>
      <c r="BF16" s="6">
        <f t="shared" si="15"/>
        <v>0</v>
      </c>
      <c r="BH16" s="8">
        <f t="shared" si="16"/>
        <v>1.9444444444444445E-2</v>
      </c>
      <c r="BI16" s="8">
        <f t="shared" si="17"/>
        <v>0</v>
      </c>
      <c r="BJ16" s="8">
        <f t="shared" si="18"/>
        <v>0</v>
      </c>
      <c r="BK16" s="8">
        <f t="shared" si="19"/>
        <v>1.7881944444444443E-2</v>
      </c>
      <c r="BL16" s="8">
        <f t="shared" si="20"/>
        <v>0</v>
      </c>
      <c r="BM16" s="8">
        <f t="shared" si="21"/>
        <v>0</v>
      </c>
      <c r="BN16" s="8">
        <f t="shared" si="22"/>
        <v>1.1979166666666666E-2</v>
      </c>
      <c r="BO16" s="8">
        <f t="shared" si="23"/>
        <v>1.0937499999999999E-2</v>
      </c>
      <c r="BP16" s="8">
        <f t="shared" si="24"/>
        <v>0</v>
      </c>
      <c r="BQ16" s="8">
        <f t="shared" si="24"/>
        <v>1.2152777777777778E-2</v>
      </c>
      <c r="BR16" s="8">
        <f t="shared" si="25"/>
        <v>0</v>
      </c>
      <c r="BS16" s="8">
        <f t="shared" si="26"/>
        <v>0</v>
      </c>
      <c r="BV16" s="8" t="str">
        <f t="shared" si="27"/>
        <v/>
      </c>
      <c r="BW16" s="8" t="str">
        <f t="shared" si="28"/>
        <v/>
      </c>
      <c r="BX16" s="8">
        <f t="shared" si="29"/>
        <v>2.0520833333333328E-2</v>
      </c>
      <c r="BY16" s="8" t="str">
        <f t="shared" si="30"/>
        <v/>
      </c>
      <c r="BZ16" s="8" t="str">
        <f t="shared" si="31"/>
        <v/>
      </c>
      <c r="CA16" s="8" t="str">
        <f t="shared" si="32"/>
        <v/>
      </c>
      <c r="CB16" s="8">
        <f t="shared" si="33"/>
        <v>1.6930870250370371E-2</v>
      </c>
      <c r="CC16" s="8" t="str">
        <f t="shared" si="34"/>
        <v/>
      </c>
      <c r="CD16" s="8">
        <f t="shared" si="35"/>
        <v>1.5715592472592594E-2</v>
      </c>
      <c r="CE16" s="8" t="str">
        <f t="shared" si="36"/>
        <v/>
      </c>
      <c r="CF16" s="8" t="str">
        <f t="shared" si="37"/>
        <v/>
      </c>
      <c r="CG16" s="8" t="str">
        <f t="shared" si="38"/>
        <v/>
      </c>
      <c r="CI16" s="13">
        <v>1.9918981481481482E-2</v>
      </c>
      <c r="CJ16" s="8">
        <f t="shared" si="39"/>
        <v>1.9918981481481482E-2</v>
      </c>
      <c r="CK16" s="8">
        <f>IF(COUNT($BV16:BW16)&gt;0,SMALL($BV16:BW16,1),$CI16)</f>
        <v>1.9918981481481482E-2</v>
      </c>
      <c r="CL16" s="8">
        <f>IF(COUNT($BV16:BX16)&gt;0,SMALL($BV16:BX16,1),$CI16)</f>
        <v>2.0520833333333328E-2</v>
      </c>
      <c r="CM16" s="8">
        <f>IF(COUNT($BV16:BY16)&gt;0,SMALL($BV16:BY16,1),$CI16)</f>
        <v>2.0520833333333328E-2</v>
      </c>
      <c r="CN16" s="8">
        <f>IF(COUNT($BV16:BZ16)&gt;0,SMALL($BV16:BZ16,1),$CI16)</f>
        <v>2.0520833333333328E-2</v>
      </c>
      <c r="CO16" s="54">
        <v>1.5173611111111112E-2</v>
      </c>
      <c r="CP16" s="8">
        <f t="shared" si="40"/>
        <v>1.6930870250370371E-2</v>
      </c>
      <c r="CQ16" s="8">
        <f>IF(COUNT($CB16:CC16)&gt;0,SMALL($CB16:CC16,1),$CP16)</f>
        <v>1.6930870250370371E-2</v>
      </c>
      <c r="CR16" s="8">
        <f>IF(COUNT($CB16:CD16)&gt;0,SMALL($CB16:CD16,1),$CP16)</f>
        <v>1.5715592472592594E-2</v>
      </c>
      <c r="CS16" s="8">
        <f>IF(COUNT($CB16:CE16)&gt;0,SMALL($CB16:CE16,1),$CP16)</f>
        <v>1.5715592472592594E-2</v>
      </c>
      <c r="CT16" s="8">
        <f>IF(COUNT($CB16:CF16)&gt;0,SMALL($CB16:CF16,1),$CP16)</f>
        <v>1.5715592472592594E-2</v>
      </c>
      <c r="CV16" s="8">
        <f t="shared" si="61"/>
        <v>1.9444768518518517E-2</v>
      </c>
      <c r="CW16" s="8">
        <f t="shared" si="41"/>
        <v>1.2153101851851852E-2</v>
      </c>
      <c r="CX16" s="1">
        <f t="shared" si="62"/>
        <v>14</v>
      </c>
      <c r="CY16" s="8">
        <f t="shared" si="42"/>
        <v>3.2407407407407406E-7</v>
      </c>
      <c r="CZ16" s="1" t="str">
        <f t="shared" si="43"/>
        <v>Chris Cottam</v>
      </c>
      <c r="DB16" s="13">
        <f t="shared" si="44"/>
        <v>1.9070426938192206E-2</v>
      </c>
      <c r="DC16" s="13">
        <f>SMALL($DO16:DP16,1)/(60*60*24)</f>
        <v>1.9070426938192206E-2</v>
      </c>
      <c r="DD16" s="13">
        <f>SMALL($DO16:DQ16,1)/(60*60*24)</f>
        <v>1.9070426938192206E-2</v>
      </c>
      <c r="DE16" s="13">
        <f>SMALL($DO16:DR16,1)/(60*60*24)</f>
        <v>1.9070426938192206E-2</v>
      </c>
      <c r="DF16" s="13">
        <f>SMALL($DO16:DS16,1)/(60*60*24)</f>
        <v>1.9070426938192206E-2</v>
      </c>
      <c r="DG16" s="13">
        <f>SMALL($DO16:DT16,1)/(60*60*24)</f>
        <v>1.9070426938192206E-2</v>
      </c>
      <c r="DH16" s="34">
        <f t="shared" si="45"/>
        <v>1.5770488060233446E-2</v>
      </c>
      <c r="DI16" s="13">
        <f>SMALL($DU16:DV16,1)/(60*60*24)</f>
        <v>1.5770488060233446E-2</v>
      </c>
      <c r="DJ16" s="42">
        <f>SMALL($DW16:DW16,1)/(60*60*24)</f>
        <v>0.11572916666666666</v>
      </c>
      <c r="DK16" s="42">
        <f>SMALL($DW16:DX16,1)/(60*60*24)</f>
        <v>1.5715592472592594E-2</v>
      </c>
      <c r="DL16" s="42">
        <f>SMALL($DW16:DY16,1)/(60*60*24)</f>
        <v>1.5715592472592594E-2</v>
      </c>
      <c r="DM16" s="42">
        <f>SMALL($DW16:DZ16,1)/(60*60*24)</f>
        <v>1.5715592472592594E-2</v>
      </c>
      <c r="DO16" s="6">
        <f t="shared" si="46"/>
        <v>1647.6848874598065</v>
      </c>
      <c r="DP16" s="1">
        <f t="shared" si="47"/>
        <v>9999</v>
      </c>
      <c r="DQ16" s="1">
        <f t="shared" si="48"/>
        <v>9999</v>
      </c>
      <c r="DR16" s="1">
        <f t="shared" si="49"/>
        <v>1772.9999999999995</v>
      </c>
      <c r="DS16" s="1">
        <f t="shared" si="50"/>
        <v>9999</v>
      </c>
      <c r="DT16" s="1">
        <f t="shared" si="51"/>
        <v>9999</v>
      </c>
      <c r="DU16" s="6">
        <f t="shared" si="52"/>
        <v>1362.5701684041699</v>
      </c>
      <c r="DV16" s="1">
        <f t="shared" si="53"/>
        <v>1462.827189632</v>
      </c>
      <c r="DW16" s="43">
        <f t="shared" si="54"/>
        <v>9999</v>
      </c>
      <c r="DX16" s="1">
        <f t="shared" si="55"/>
        <v>1357.8271896320002</v>
      </c>
      <c r="DY16" s="1">
        <f t="shared" si="56"/>
        <v>9999</v>
      </c>
      <c r="DZ16" s="1">
        <f t="shared" si="57"/>
        <v>9999</v>
      </c>
    </row>
    <row r="17" spans="1:134" x14ac:dyDescent="0.25">
      <c r="A17" s="1" t="s">
        <v>182</v>
      </c>
      <c r="B17" s="54"/>
      <c r="C17" s="45"/>
      <c r="D17" s="45"/>
      <c r="E17" s="13"/>
      <c r="K17" s="8">
        <v>2.298611111111111E-2</v>
      </c>
      <c r="M17" s="8">
        <f t="shared" si="58"/>
        <v>3.2150991425509104E-2</v>
      </c>
      <c r="N17" s="6">
        <f t="shared" si="0"/>
        <v>2777.8456591639865</v>
      </c>
      <c r="O17" s="8">
        <f t="shared" si="1"/>
        <v>6.2500000000000003E-3</v>
      </c>
      <c r="Q17" s="8">
        <f t="shared" si="59"/>
        <v>0</v>
      </c>
      <c r="R17" s="8">
        <f t="shared" si="2"/>
        <v>0</v>
      </c>
      <c r="S17" s="8">
        <f t="shared" si="3"/>
        <v>6.2500000000000003E-3</v>
      </c>
      <c r="T17" s="8"/>
      <c r="U17" s="8">
        <f>IF(A17&lt;&gt;"",IF(VLOOKUP(A17,Apr!A$4:F$211,6)&gt;0,VLOOKUP(A17,Apr!A$4:F$211,6),0),0)</f>
        <v>0</v>
      </c>
      <c r="V17" s="8">
        <f>IF(A17&lt;&gt;"",IF(VLOOKUP(A17,May!A$3:F$209,6)&gt;0,VLOOKUP(A17,May!A$3:F$209,6),0),0)</f>
        <v>0</v>
      </c>
      <c r="W17" s="8">
        <f>IF(A17&lt;&gt;"",IF(VLOOKUP(A17,Jun!A$3:F$209,6)&gt;0,VLOOKUP(A17,Jun!A$3:F$209,6),0),0)</f>
        <v>0</v>
      </c>
      <c r="X17" s="8">
        <f>IF(A17&lt;&gt;"",IF(VLOOKUP(A17,Jul!A$3:F$206,6)&gt;0,VLOOKUP(A17,Jul!A$3:F$206,6),0),0)</f>
        <v>0</v>
      </c>
      <c r="Y17" s="8">
        <f>IF(A17&lt;&gt;"",IF(VLOOKUP(A17,Aug!A$3:F$206,6)&gt;0,VLOOKUP(A17,Aug!A$3:F$206,6),0),0)</f>
        <v>0</v>
      </c>
      <c r="Z17" s="8">
        <f>IF(A17&lt;&gt;"",IF(VLOOKUP(A17,Sep!A$3:F$206,6)&gt;0,VLOOKUP(A17,Sep!A$3:F$206,6),0),0)</f>
        <v>0</v>
      </c>
      <c r="AA17" s="6">
        <f t="shared" si="60"/>
        <v>2134.8052045165628</v>
      </c>
      <c r="AB17" s="8">
        <f t="shared" si="4"/>
        <v>3.1249999999999997E-3</v>
      </c>
      <c r="AC17" s="8">
        <f>IF(A17&lt;&gt;"",IF(VLOOKUP(A17,Oct!A$3:F$206,6)&gt;0,VLOOKUP(A17,Oct!A$3:F$206,6),0),0)</f>
        <v>0</v>
      </c>
      <c r="AD17" s="8">
        <f>IF(A17&lt;&gt;"",IF(VLOOKUP(A17,Nov!A$3:F$207,6)&gt;0,VLOOKUP(A17,Nov!A$3:F$207,6),0),0)</f>
        <v>0</v>
      </c>
      <c r="AE17" s="8">
        <f>IF(A17&lt;&gt;"",IF(VLOOKUP(A17,Dec!A$3:F$207,6)&gt;0,VLOOKUP(A17,Dec!A$3:F$207,6),0),0)</f>
        <v>0</v>
      </c>
      <c r="AF17" s="8">
        <f>IF(A17&lt;&gt;"",IF(VLOOKUP(A17,Jan!A$3:F$207,6)&gt;0,VLOOKUP(A17,Jan!A$3:F$207,6),0),0)</f>
        <v>0</v>
      </c>
      <c r="AG17" s="8">
        <f>IF(A17&lt;&gt;"",IF(VLOOKUP(A17,Feb!A$3:F$207,6)&gt;0,VLOOKUP(A17,Feb!A$3:F$207,6),0),0)</f>
        <v>0</v>
      </c>
      <c r="AH17" s="8">
        <f>IF(A17&lt;&gt;"",IF(VLOOKUP(A17,Mar!A$3:F$207,6)&gt;0,VLOOKUP(A17,Mar!A$3:F$207,6),0),0)</f>
        <v>0</v>
      </c>
      <c r="AJ17" s="8">
        <f>LARGE($BH17:BI17,1)</f>
        <v>6.2500000000000003E-3</v>
      </c>
      <c r="AK17" s="8">
        <f>LARGE($BH17:BJ17,1)</f>
        <v>6.2500000000000003E-3</v>
      </c>
      <c r="AL17" s="8">
        <f>LARGE($BH17:BK17,1)</f>
        <v>6.2500000000000003E-3</v>
      </c>
      <c r="AM17" s="8">
        <f>LARGE($BH17:BL17,1)</f>
        <v>6.2500000000000003E-3</v>
      </c>
      <c r="AN17" s="8">
        <f>LARGE($BH17:BM17,1)</f>
        <v>6.2500000000000003E-3</v>
      </c>
      <c r="AO17" s="8">
        <f>LARGE($BN17:BO17,1)</f>
        <v>3.1249999999999997E-3</v>
      </c>
      <c r="AP17" s="8">
        <f>LARGE($BN17:BP17,1)</f>
        <v>3.1249999999999997E-3</v>
      </c>
      <c r="AQ17" s="8">
        <f>LARGE($BN17:BQ17,1)</f>
        <v>3.1249999999999997E-3</v>
      </c>
      <c r="AR17" s="8">
        <f>LARGE($BN17:BR17,1)</f>
        <v>3.1249999999999997E-3</v>
      </c>
      <c r="AS17" s="8">
        <f>LARGE($BN17:BS17,1)</f>
        <v>3.1249999999999997E-3</v>
      </c>
      <c r="AV17" s="6">
        <f t="shared" si="5"/>
        <v>0</v>
      </c>
      <c r="AW17" s="6">
        <f t="shared" si="6"/>
        <v>0</v>
      </c>
      <c r="AX17" s="6">
        <f t="shared" si="7"/>
        <v>0</v>
      </c>
      <c r="AY17" s="6">
        <f t="shared" si="8"/>
        <v>0</v>
      </c>
      <c r="AZ17" s="6">
        <f t="shared" si="9"/>
        <v>0</v>
      </c>
      <c r="BA17" s="6">
        <f t="shared" si="10"/>
        <v>0</v>
      </c>
      <c r="BB17" s="6">
        <f t="shared" si="11"/>
        <v>0</v>
      </c>
      <c r="BC17" s="6">
        <f t="shared" si="12"/>
        <v>0</v>
      </c>
      <c r="BD17" s="6">
        <f t="shared" si="13"/>
        <v>0</v>
      </c>
      <c r="BE17" s="6">
        <f t="shared" si="14"/>
        <v>0</v>
      </c>
      <c r="BF17" s="6">
        <f t="shared" si="15"/>
        <v>0</v>
      </c>
      <c r="BH17" s="8">
        <f t="shared" si="16"/>
        <v>6.2500000000000003E-3</v>
      </c>
      <c r="BI17" s="8">
        <f t="shared" si="17"/>
        <v>0</v>
      </c>
      <c r="BJ17" s="8">
        <f t="shared" si="18"/>
        <v>0</v>
      </c>
      <c r="BK17" s="8">
        <f t="shared" si="19"/>
        <v>0</v>
      </c>
      <c r="BL17" s="8">
        <f t="shared" si="20"/>
        <v>0</v>
      </c>
      <c r="BM17" s="8">
        <f t="shared" si="21"/>
        <v>0</v>
      </c>
      <c r="BN17" s="8">
        <f t="shared" si="22"/>
        <v>3.1249999999999997E-3</v>
      </c>
      <c r="BO17" s="8">
        <f t="shared" si="23"/>
        <v>0</v>
      </c>
      <c r="BP17" s="8">
        <f t="shared" si="24"/>
        <v>0</v>
      </c>
      <c r="BQ17" s="8">
        <f t="shared" si="24"/>
        <v>0</v>
      </c>
      <c r="BR17" s="8">
        <f t="shared" si="25"/>
        <v>0</v>
      </c>
      <c r="BS17" s="8">
        <f t="shared" si="26"/>
        <v>0</v>
      </c>
      <c r="BV17" s="8" t="str">
        <f t="shared" si="27"/>
        <v/>
      </c>
      <c r="BW17" s="8" t="str">
        <f t="shared" si="28"/>
        <v/>
      </c>
      <c r="BX17" s="8" t="str">
        <f t="shared" si="29"/>
        <v/>
      </c>
      <c r="BY17" s="8" t="str">
        <f t="shared" si="30"/>
        <v/>
      </c>
      <c r="BZ17" s="8" t="str">
        <f t="shared" si="31"/>
        <v/>
      </c>
      <c r="CA17" s="8" t="str">
        <f t="shared" si="32"/>
        <v/>
      </c>
      <c r="CB17" s="8" t="str">
        <f t="shared" si="33"/>
        <v/>
      </c>
      <c r="CC17" s="8" t="str">
        <f t="shared" si="34"/>
        <v/>
      </c>
      <c r="CD17" s="8" t="str">
        <f t="shared" si="35"/>
        <v/>
      </c>
      <c r="CE17" s="8" t="str">
        <f t="shared" si="36"/>
        <v/>
      </c>
      <c r="CF17" s="8" t="str">
        <f t="shared" si="37"/>
        <v/>
      </c>
      <c r="CG17" s="8" t="str">
        <f t="shared" si="38"/>
        <v/>
      </c>
      <c r="CI17" s="13"/>
      <c r="CJ17" s="8">
        <f t="shared" si="39"/>
        <v>0</v>
      </c>
      <c r="CK17" s="8">
        <f>IF(COUNT($BV17:BW17)&gt;0,SMALL($BV17:BW17,1),$CI17)</f>
        <v>0</v>
      </c>
      <c r="CL17" s="8">
        <f>IF(COUNT($BV17:BX17)&gt;0,SMALL($BV17:BX17,1),$CI17)</f>
        <v>0</v>
      </c>
      <c r="CM17" s="8">
        <f>IF(COUNT($BV17:BY17)&gt;0,SMALL($BV17:BY17,1),$CI17)</f>
        <v>0</v>
      </c>
      <c r="CN17" s="8">
        <f>IF(COUNT($BV17:BZ17)&gt;0,SMALL($BV17:BZ17,1),$CI17)</f>
        <v>0</v>
      </c>
      <c r="CO17" s="54"/>
      <c r="CP17" s="8">
        <f t="shared" si="40"/>
        <v>0</v>
      </c>
      <c r="CQ17" s="8">
        <f>IF(COUNT($CB17:CC17)&gt;0,SMALL($CB17:CC17,1),$CP17)</f>
        <v>0</v>
      </c>
      <c r="CR17" s="8">
        <f>IF(COUNT($CB17:CD17)&gt;0,SMALL($CB17:CD17,1),$CP17)</f>
        <v>0</v>
      </c>
      <c r="CS17" s="8">
        <f>IF(COUNT($CB17:CE17)&gt;0,SMALL($CB17:CE17,1),$CP17)</f>
        <v>0</v>
      </c>
      <c r="CT17" s="8">
        <f>IF(COUNT($CB17:CF17)&gt;0,SMALL($CB17:CF17,1),$CP17)</f>
        <v>0</v>
      </c>
      <c r="CV17" s="8">
        <f t="shared" si="61"/>
        <v>6.2503472222222222E-3</v>
      </c>
      <c r="CW17" s="8">
        <f t="shared" si="41"/>
        <v>3.1253472222222221E-3</v>
      </c>
      <c r="CX17" s="1">
        <f t="shared" si="62"/>
        <v>15</v>
      </c>
      <c r="CY17" s="8">
        <f t="shared" si="42"/>
        <v>3.4722222222222224E-7</v>
      </c>
      <c r="CZ17" s="1" t="str">
        <f t="shared" si="43"/>
        <v>Claire England</v>
      </c>
      <c r="DB17" s="13">
        <f t="shared" si="44"/>
        <v>3.2150991425509104E-2</v>
      </c>
      <c r="DC17" s="13">
        <f>SMALL($DO17:DP17,1)/(60*60*24)</f>
        <v>3.2150991425509104E-2</v>
      </c>
      <c r="DD17" s="13">
        <f>SMALL($DO17:DQ17,1)/(60*60*24)</f>
        <v>3.2150991425509104E-2</v>
      </c>
      <c r="DE17" s="13">
        <f>SMALL($DO17:DR17,1)/(60*60*24)</f>
        <v>3.2150991425509104E-2</v>
      </c>
      <c r="DF17" s="13">
        <f>SMALL($DO17:DS17,1)/(60*60*24)</f>
        <v>3.2150991425509104E-2</v>
      </c>
      <c r="DG17" s="13">
        <f>SMALL($DO17:DT17,1)/(60*60*24)</f>
        <v>3.2150991425509104E-2</v>
      </c>
      <c r="DH17" s="34">
        <f t="shared" si="45"/>
        <v>2.470839357079355E-2</v>
      </c>
      <c r="DI17" s="13">
        <f>SMALL($DU17:DV17,1)/(60*60*24)</f>
        <v>2.470839357079355E-2</v>
      </c>
      <c r="DJ17" s="42">
        <f>SMALL($DW17:DW17,1)/(60*60*24)</f>
        <v>0.11572916666666666</v>
      </c>
      <c r="DK17" s="42">
        <f>SMALL($DW17:DX17,1)/(60*60*24)</f>
        <v>0.11572916666666666</v>
      </c>
      <c r="DL17" s="42">
        <f>SMALL($DW17:DY17,1)/(60*60*24)</f>
        <v>0.11572916666666666</v>
      </c>
      <c r="DM17" s="42">
        <f>SMALL($DW17:DZ17,1)/(60*60*24)</f>
        <v>0.11572916666666666</v>
      </c>
      <c r="DO17" s="6">
        <f t="shared" si="46"/>
        <v>2777.8456591639865</v>
      </c>
      <c r="DP17" s="1">
        <f t="shared" si="47"/>
        <v>9999</v>
      </c>
      <c r="DQ17" s="1">
        <f t="shared" si="48"/>
        <v>9999</v>
      </c>
      <c r="DR17" s="1">
        <f t="shared" si="49"/>
        <v>9999</v>
      </c>
      <c r="DS17" s="1">
        <f t="shared" si="50"/>
        <v>9999</v>
      </c>
      <c r="DT17" s="1">
        <f t="shared" si="51"/>
        <v>9999</v>
      </c>
      <c r="DU17" s="6">
        <f t="shared" si="52"/>
        <v>2134.8052045165628</v>
      </c>
      <c r="DV17" s="1">
        <f t="shared" si="53"/>
        <v>9999</v>
      </c>
      <c r="DW17" s="43">
        <f t="shared" si="54"/>
        <v>9999</v>
      </c>
      <c r="DX17" s="1">
        <f t="shared" si="55"/>
        <v>9999</v>
      </c>
      <c r="DY17" s="1">
        <f t="shared" si="56"/>
        <v>9999</v>
      </c>
      <c r="DZ17" s="1">
        <f t="shared" si="57"/>
        <v>9999</v>
      </c>
    </row>
    <row r="18" spans="1:134" x14ac:dyDescent="0.25">
      <c r="A18" s="1" t="s">
        <v>131</v>
      </c>
      <c r="B18" s="54">
        <v>1.8194444444444444E-2</v>
      </c>
      <c r="C18" s="45">
        <v>43510</v>
      </c>
      <c r="D18" s="45"/>
      <c r="E18" s="13">
        <v>2.3067129629629632E-2</v>
      </c>
      <c r="F18" s="11">
        <v>43556</v>
      </c>
      <c r="H18" s="35">
        <v>1.9826388888888886E-2</v>
      </c>
      <c r="I18" s="35">
        <v>2.375E-2</v>
      </c>
      <c r="K18" s="8">
        <v>1.8275462962962962E-2</v>
      </c>
      <c r="L18" s="8">
        <v>3.8194444444444441E-2</v>
      </c>
      <c r="M18" s="8">
        <f t="shared" si="58"/>
        <v>2.5562142729546263E-2</v>
      </c>
      <c r="N18" s="6">
        <f t="shared" si="0"/>
        <v>2208.5691318327972</v>
      </c>
      <c r="O18" s="8">
        <f t="shared" si="1"/>
        <v>1.2847222222222222E-2</v>
      </c>
      <c r="Q18" s="8">
        <f t="shared" si="59"/>
        <v>2.4826388888888887E-2</v>
      </c>
      <c r="R18" s="8">
        <f t="shared" si="2"/>
        <v>0</v>
      </c>
      <c r="S18" s="8">
        <f t="shared" si="3"/>
        <v>1.2847222222222222E-2</v>
      </c>
      <c r="T18" s="8"/>
      <c r="U18" s="8">
        <f>IF(A18&lt;&gt;"",IF(VLOOKUP(A18,Apr!A$4:F$211,6)&gt;0,VLOOKUP(A18,Apr!A$4:F$211,6),0),0)</f>
        <v>2.4826388888888887E-2</v>
      </c>
      <c r="V18" s="8">
        <f>IF(A18&lt;&gt;"",IF(VLOOKUP(A18,May!A$3:F$209,6)&gt;0,VLOOKUP(A18,May!A$3:F$209,6),0),0)</f>
        <v>2.6111111111111113E-2</v>
      </c>
      <c r="W18" s="8">
        <f>IF(A18&lt;&gt;"",IF(VLOOKUP(A18,Jun!A$3:F$209,6)&gt;0,VLOOKUP(A18,Jun!A$3:F$209,6),0),0)</f>
        <v>2.5486111111111112E-2</v>
      </c>
      <c r="X18" s="8">
        <f>IF(A18&lt;&gt;"",IF(VLOOKUP(A18,Jul!A$3:F$206,6)&gt;0,VLOOKUP(A18,Jul!A$3:F$206,6),0),0)</f>
        <v>0</v>
      </c>
      <c r="Y18" s="8">
        <f>IF(A18&lt;&gt;"",IF(VLOOKUP(A18,Aug!A$3:F$206,6)&gt;0,VLOOKUP(A18,Aug!A$3:F$206,6),0),0)</f>
        <v>2.506744430444445E-2</v>
      </c>
      <c r="Z18" s="8">
        <f>IF(A18&lt;&gt;"",IF(VLOOKUP(A18,Sep!A$3:F$206,6)&gt;0,VLOOKUP(A18,Sep!A$3:F$206,6),0),0)</f>
        <v>0</v>
      </c>
      <c r="AA18" s="6">
        <f t="shared" si="60"/>
        <v>1648.4562951082598</v>
      </c>
      <c r="AB18" s="8">
        <f t="shared" si="4"/>
        <v>8.6805555555555559E-3</v>
      </c>
      <c r="AC18" s="8">
        <f>IF(A18&lt;&gt;"",IF(VLOOKUP(A18,Oct!A$3:F$206,6)&gt;0,VLOOKUP(A18,Oct!A$3:F$206,6),0),0)</f>
        <v>0</v>
      </c>
      <c r="AD18" s="8">
        <f>IF(A18&lt;&gt;"",IF(VLOOKUP(A18,Nov!A$3:F$207,6)&gt;0,VLOOKUP(A18,Nov!A$3:F$207,6),0),0)</f>
        <v>0</v>
      </c>
      <c r="AE18" s="8">
        <f>IF(A18&lt;&gt;"",IF(VLOOKUP(A18,Dec!A$3:F$207,6)&gt;0,VLOOKUP(A18,Dec!A$3:F$207,6),0),0)</f>
        <v>0</v>
      </c>
      <c r="AF18" s="8">
        <f>IF(A18&lt;&gt;"",IF(VLOOKUP(A18,Jan!A$3:F$207,6)&gt;0,VLOOKUP(A18,Jan!A$3:F$207,6),0),0)</f>
        <v>0</v>
      </c>
      <c r="AG18" s="8">
        <f>IF(A18&lt;&gt;"",IF(VLOOKUP(A18,Feb!A$3:F$207,6)&gt;0,VLOOKUP(A18,Feb!A$3:F$207,6),0),0)</f>
        <v>0</v>
      </c>
      <c r="AH18" s="8">
        <f>IF(A18&lt;&gt;"",IF(VLOOKUP(A18,Mar!A$3:F$207,6)&gt;0,VLOOKUP(A18,Mar!A$3:F$207,6),0),0)</f>
        <v>0</v>
      </c>
      <c r="AJ18" s="8">
        <f>LARGE($BH18:BI18,1)</f>
        <v>1.3715277777777778E-2</v>
      </c>
      <c r="AK18" s="8">
        <f>LARGE($BH18:BJ18,1)</f>
        <v>1.3715277777777778E-2</v>
      </c>
      <c r="AL18" s="8">
        <f>LARGE($BH18:BK18,1)</f>
        <v>1.3715277777777778E-2</v>
      </c>
      <c r="AM18" s="8">
        <f>LARGE($BH18:BL18,1)</f>
        <v>1.3715277777777778E-2</v>
      </c>
      <c r="AN18" s="8">
        <f>LARGE($BH18:BM18,1)</f>
        <v>1.3715277777777778E-2</v>
      </c>
      <c r="AO18" s="8">
        <f>LARGE($BN18:BO18,1)</f>
        <v>8.6805555555555559E-3</v>
      </c>
      <c r="AP18" s="8">
        <f>LARGE($BN18:BP18,1)</f>
        <v>8.6805555555555559E-3</v>
      </c>
      <c r="AQ18" s="8">
        <f>LARGE($BN18:BQ18,1)</f>
        <v>8.6805555555555559E-3</v>
      </c>
      <c r="AR18" s="8">
        <f>LARGE($BN18:BR18,1)</f>
        <v>8.6805555555555559E-3</v>
      </c>
      <c r="AS18" s="8">
        <f>LARGE($BN18:BS18,1)</f>
        <v>8.6805555555555559E-3</v>
      </c>
      <c r="AV18" s="6">
        <f t="shared" si="5"/>
        <v>2145</v>
      </c>
      <c r="AW18" s="6">
        <f t="shared" si="6"/>
        <v>2256.0000000000005</v>
      </c>
      <c r="AX18" s="6">
        <f t="shared" si="7"/>
        <v>2202</v>
      </c>
      <c r="AY18" s="6">
        <f t="shared" si="8"/>
        <v>0</v>
      </c>
      <c r="AZ18" s="6">
        <f t="shared" si="9"/>
        <v>2165.8271879040003</v>
      </c>
      <c r="BA18" s="6">
        <f t="shared" si="10"/>
        <v>0</v>
      </c>
      <c r="BB18" s="6">
        <f t="shared" si="11"/>
        <v>0</v>
      </c>
      <c r="BC18" s="6">
        <f t="shared" si="12"/>
        <v>0</v>
      </c>
      <c r="BD18" s="6">
        <f t="shared" si="13"/>
        <v>0</v>
      </c>
      <c r="BE18" s="6">
        <f t="shared" si="14"/>
        <v>0</v>
      </c>
      <c r="BF18" s="6">
        <f t="shared" si="15"/>
        <v>0</v>
      </c>
      <c r="BH18" s="8">
        <f t="shared" si="16"/>
        <v>1.2847222222222222E-2</v>
      </c>
      <c r="BI18" s="8">
        <f t="shared" si="17"/>
        <v>1.3715277777777778E-2</v>
      </c>
      <c r="BJ18" s="8">
        <f t="shared" si="18"/>
        <v>1.2326388888888888E-2</v>
      </c>
      <c r="BK18" s="8">
        <f t="shared" si="19"/>
        <v>1.3020833333333334E-2</v>
      </c>
      <c r="BL18" s="8">
        <f t="shared" si="20"/>
        <v>0</v>
      </c>
      <c r="BM18" s="8">
        <f t="shared" si="21"/>
        <v>1.3368055555555555E-2</v>
      </c>
      <c r="BN18" s="8">
        <f t="shared" si="22"/>
        <v>8.6805555555555559E-3</v>
      </c>
      <c r="BO18" s="8">
        <f t="shared" si="23"/>
        <v>0</v>
      </c>
      <c r="BP18" s="8">
        <f t="shared" si="24"/>
        <v>0</v>
      </c>
      <c r="BQ18" s="8">
        <f t="shared" si="24"/>
        <v>0</v>
      </c>
      <c r="BR18" s="8">
        <f t="shared" si="25"/>
        <v>0</v>
      </c>
      <c r="BS18" s="8">
        <f t="shared" si="26"/>
        <v>0</v>
      </c>
      <c r="BV18" s="8">
        <f t="shared" si="27"/>
        <v>2.4826388888888887E-2</v>
      </c>
      <c r="BW18" s="8">
        <f t="shared" si="28"/>
        <v>2.6111111111111113E-2</v>
      </c>
      <c r="BX18" s="8">
        <f t="shared" si="29"/>
        <v>2.5486111111111112E-2</v>
      </c>
      <c r="BY18" s="8" t="str">
        <f t="shared" si="30"/>
        <v/>
      </c>
      <c r="BZ18" s="8">
        <f t="shared" si="31"/>
        <v>2.506744430444445E-2</v>
      </c>
      <c r="CA18" s="8" t="str">
        <f t="shared" si="32"/>
        <v/>
      </c>
      <c r="CB18" s="8" t="str">
        <f t="shared" si="33"/>
        <v/>
      </c>
      <c r="CC18" s="8" t="str">
        <f t="shared" si="34"/>
        <v/>
      </c>
      <c r="CD18" s="8" t="str">
        <f t="shared" si="35"/>
        <v/>
      </c>
      <c r="CE18" s="8" t="str">
        <f t="shared" si="36"/>
        <v/>
      </c>
      <c r="CF18" s="8" t="str">
        <f t="shared" si="37"/>
        <v/>
      </c>
      <c r="CG18" s="8" t="str">
        <f t="shared" si="38"/>
        <v/>
      </c>
      <c r="CI18" s="13">
        <v>2.3067129629629632E-2</v>
      </c>
      <c r="CJ18" s="8">
        <f t="shared" si="39"/>
        <v>2.4826388888888887E-2</v>
      </c>
      <c r="CK18" s="8">
        <f>IF(COUNT($BV18:BW18)&gt;0,SMALL($BV18:BW18,1),$CI18)</f>
        <v>2.4826388888888887E-2</v>
      </c>
      <c r="CL18" s="8">
        <f>IF(COUNT($BV18:BX18)&gt;0,SMALL($BV18:BX18,1),$CI18)</f>
        <v>2.4826388888888887E-2</v>
      </c>
      <c r="CM18" s="8">
        <f>IF(COUNT($BV18:BY18)&gt;0,SMALL($BV18:BY18,1),$CI18)</f>
        <v>2.4826388888888887E-2</v>
      </c>
      <c r="CN18" s="8">
        <f>IF(COUNT($BV18:BZ18)&gt;0,SMALL($BV18:BZ18,1),$CI18)</f>
        <v>2.4826388888888887E-2</v>
      </c>
      <c r="CO18" s="54">
        <v>1.8194444444444444E-2</v>
      </c>
      <c r="CP18" s="8">
        <f t="shared" si="40"/>
        <v>1.8194444444444444E-2</v>
      </c>
      <c r="CQ18" s="8">
        <f>IF(COUNT($CB18:CC18)&gt;0,SMALL($CB18:CC18,1),$CP18)</f>
        <v>1.8194444444444444E-2</v>
      </c>
      <c r="CR18" s="8">
        <f>IF(COUNT($CB18:CD18)&gt;0,SMALL($CB18:CD18,1),$CP18)</f>
        <v>1.8194444444444444E-2</v>
      </c>
      <c r="CS18" s="8">
        <f>IF(COUNT($CB18:CE18)&gt;0,SMALL($CB18:CE18,1),$CP18)</f>
        <v>1.8194444444444444E-2</v>
      </c>
      <c r="CT18" s="8">
        <f>IF(COUNT($CB18:CF18)&gt;0,SMALL($CB18:CF18,1),$CP18)</f>
        <v>1.8194444444444444E-2</v>
      </c>
      <c r="CV18" s="8">
        <f t="shared" si="61"/>
        <v>1.3715648148148149E-2</v>
      </c>
      <c r="CW18" s="8">
        <f t="shared" si="41"/>
        <v>8.680925925925927E-3</v>
      </c>
      <c r="CX18" s="1">
        <f t="shared" si="62"/>
        <v>16</v>
      </c>
      <c r="CY18" s="8">
        <f t="shared" si="42"/>
        <v>3.7037037037037036E-7</v>
      </c>
      <c r="CZ18" s="1" t="str">
        <f t="shared" si="43"/>
        <v>Claire Markham</v>
      </c>
      <c r="DB18" s="13">
        <f t="shared" si="44"/>
        <v>2.5562142729546263E-2</v>
      </c>
      <c r="DC18" s="13">
        <f>SMALL($DO18:DP18,1)/(60*60*24)</f>
        <v>2.4826388888888887E-2</v>
      </c>
      <c r="DD18" s="13">
        <f>SMALL($DO18:DQ18,1)/(60*60*24)</f>
        <v>2.4826388888888887E-2</v>
      </c>
      <c r="DE18" s="13">
        <f>SMALL($DO18:DR18,1)/(60*60*24)</f>
        <v>2.4826388888888887E-2</v>
      </c>
      <c r="DF18" s="13">
        <f>SMALL($DO18:DS18,1)/(60*60*24)</f>
        <v>2.4826388888888887E-2</v>
      </c>
      <c r="DG18" s="13">
        <f>SMALL($DO18:DT18,1)/(60*60*24)</f>
        <v>2.4826388888888887E-2</v>
      </c>
      <c r="DH18" s="34">
        <f t="shared" si="45"/>
        <v>1.9079355267456712E-2</v>
      </c>
      <c r="DI18" s="13">
        <f>SMALL($DU18:DV18,1)/(60*60*24)</f>
        <v>1.9079355267456712E-2</v>
      </c>
      <c r="DJ18" s="42">
        <f>SMALL($DW18:DW18,1)/(60*60*24)</f>
        <v>0.11572916666666666</v>
      </c>
      <c r="DK18" s="42">
        <f>SMALL($DW18:DX18,1)/(60*60*24)</f>
        <v>0.11572916666666666</v>
      </c>
      <c r="DL18" s="42">
        <f>SMALL($DW18:DY18,1)/(60*60*24)</f>
        <v>0.11572916666666666</v>
      </c>
      <c r="DM18" s="42">
        <f>SMALL($DW18:DZ18,1)/(60*60*24)</f>
        <v>0.11572916666666666</v>
      </c>
      <c r="DO18" s="6">
        <f t="shared" si="46"/>
        <v>2208.5691318327972</v>
      </c>
      <c r="DP18" s="1">
        <f t="shared" si="47"/>
        <v>2145</v>
      </c>
      <c r="DQ18" s="1">
        <f t="shared" si="48"/>
        <v>2256.0000000000005</v>
      </c>
      <c r="DR18" s="1">
        <f t="shared" si="49"/>
        <v>2202</v>
      </c>
      <c r="DS18" s="1">
        <f t="shared" si="50"/>
        <v>9999</v>
      </c>
      <c r="DT18" s="1">
        <f t="shared" si="51"/>
        <v>2165.8271879040003</v>
      </c>
      <c r="DU18" s="6">
        <f t="shared" si="52"/>
        <v>1648.4562951082598</v>
      </c>
      <c r="DV18" s="1">
        <f t="shared" si="53"/>
        <v>9999</v>
      </c>
      <c r="DW18" s="43">
        <f t="shared" si="54"/>
        <v>9999</v>
      </c>
      <c r="DX18" s="1">
        <f t="shared" si="55"/>
        <v>9999</v>
      </c>
      <c r="DY18" s="1">
        <f t="shared" si="56"/>
        <v>9999</v>
      </c>
      <c r="DZ18" s="1">
        <f t="shared" si="57"/>
        <v>9999</v>
      </c>
    </row>
    <row r="19" spans="1:134" x14ac:dyDescent="0.25">
      <c r="A19" s="1" t="s">
        <v>149</v>
      </c>
      <c r="B19" s="54"/>
      <c r="C19" s="45"/>
      <c r="D19" s="45"/>
      <c r="E19" s="13">
        <v>2.1608796296296296E-2</v>
      </c>
      <c r="F19" s="11">
        <v>45047</v>
      </c>
      <c r="I19" s="35">
        <v>0</v>
      </c>
      <c r="J19" s="8">
        <v>1.9895833333333331E-2</v>
      </c>
      <c r="K19" s="55">
        <f>(J19/4*3.1)/1.032</f>
        <v>1.4941153908268731E-2</v>
      </c>
      <c r="M19" s="8">
        <f t="shared" si="58"/>
        <v>2.0898398553366233E-2</v>
      </c>
      <c r="N19" s="6">
        <f t="shared" si="0"/>
        <v>1805.6216350108425</v>
      </c>
      <c r="O19" s="8">
        <f t="shared" si="1"/>
        <v>1.7534722222222222E-2</v>
      </c>
      <c r="Q19" s="8">
        <f t="shared" si="59"/>
        <v>2.1608796296296293E-2</v>
      </c>
      <c r="R19" s="8">
        <f t="shared" si="2"/>
        <v>1.8389203553703704E-2</v>
      </c>
      <c r="S19" s="8">
        <f t="shared" si="3"/>
        <v>1.7534722222222222E-2</v>
      </c>
      <c r="T19" s="8"/>
      <c r="U19" s="8">
        <f>IF(A19&lt;&gt;"",IF(VLOOKUP(A19,Apr!A$4:F$211,6)&gt;0,VLOOKUP(A19,Apr!A$4:F$211,6),0),0)</f>
        <v>2.1886574074074072E-2</v>
      </c>
      <c r="V19" s="8">
        <f>IF(A19&lt;&gt;"",IF(VLOOKUP(A19,May!A$3:F$209,6)&gt;0,VLOOKUP(A19,May!A$3:F$209,6),0),0)</f>
        <v>2.1608796296296293E-2</v>
      </c>
      <c r="W19" s="8">
        <f>IF(A19&lt;&gt;"",IF(VLOOKUP(A19,Jun!A$3:F$209,6)&gt;0,VLOOKUP(A19,Jun!A$3:F$209,6),0),0)</f>
        <v>0</v>
      </c>
      <c r="X19" s="8">
        <f>IF(A19&lt;&gt;"",IF(VLOOKUP(A19,Jul!A$3:F$206,6)&gt;0,VLOOKUP(A19,Jul!A$3:F$206,6),0),0)</f>
        <v>0</v>
      </c>
      <c r="Y19" s="8">
        <f>IF(A19&lt;&gt;"",IF(VLOOKUP(A19,Aug!A$3:F$206,6)&gt;0,VLOOKUP(A19,Aug!A$3:F$206,6),0),0)</f>
        <v>0</v>
      </c>
      <c r="Z19" s="8">
        <f>IF(A19&lt;&gt;"",IF(VLOOKUP(A19,Sep!A$3:F$206,6)&gt;0,VLOOKUP(A19,Sep!A$3:F$206,6),0),0)</f>
        <v>0</v>
      </c>
      <c r="AA19" s="6">
        <f t="shared" si="60"/>
        <v>1434.8102111734825</v>
      </c>
      <c r="AB19" s="8">
        <f t="shared" si="4"/>
        <v>1.1284722222222222E-2</v>
      </c>
      <c r="AC19" s="8">
        <f>IF(A19&lt;&gt;"",IF(VLOOKUP(A19,Oct!A$3:F$206,6)&gt;0,VLOOKUP(A19,Oct!A$3:F$206,6),0),0)</f>
        <v>0</v>
      </c>
      <c r="AD19" s="8">
        <f>IF(A19&lt;&gt;"",IF(VLOOKUP(A19,Nov!A$3:F$207,6)&gt;0,VLOOKUP(A19,Nov!A$3:F$207,6),0),0)</f>
        <v>0</v>
      </c>
      <c r="AE19" s="8">
        <f>IF(A19&lt;&gt;"",IF(VLOOKUP(A19,Dec!A$3:F$207,6)&gt;0,VLOOKUP(A19,Dec!A$3:F$207,6),0),0)</f>
        <v>1.8991055405555554E-2</v>
      </c>
      <c r="AF19" s="8">
        <f>IF(A19&lt;&gt;"",IF(VLOOKUP(A19,Jan!A$3:F$207,6)&gt;0,VLOOKUP(A19,Jan!A$3:F$207,6),0),0)</f>
        <v>0</v>
      </c>
      <c r="AG19" s="8">
        <f>IF(A19&lt;&gt;"",IF(VLOOKUP(A19,Feb!A$3:F$207,6)&gt;0,VLOOKUP(A19,Feb!A$3:F$207,6),0),0)</f>
        <v>1.8389203553703704E-2</v>
      </c>
      <c r="AH19" s="8">
        <f>IF(A19&lt;&gt;"",IF(VLOOKUP(A19,Mar!A$3:F$207,6)&gt;0,VLOOKUP(A19,Mar!A$3:F$207,6),0),0)</f>
        <v>0</v>
      </c>
      <c r="AJ19" s="8">
        <f>LARGE($BH19:BI19,1)</f>
        <v>1.7534722222222222E-2</v>
      </c>
      <c r="AK19" s="8">
        <f>LARGE($BH19:BJ19,1)</f>
        <v>1.7534722222222222E-2</v>
      </c>
      <c r="AL19" s="8">
        <f>LARGE($BH19:BK19,1)</f>
        <v>1.7534722222222222E-2</v>
      </c>
      <c r="AM19" s="8">
        <f>LARGE($BH19:BL19,1)</f>
        <v>1.7534722222222222E-2</v>
      </c>
      <c r="AN19" s="8">
        <f>LARGE($BH19:BM19,1)</f>
        <v>1.7534722222222222E-2</v>
      </c>
      <c r="AO19" s="8">
        <f>LARGE($BN19:BO19,1)</f>
        <v>1.1284722222222222E-2</v>
      </c>
      <c r="AP19" s="8">
        <f>LARGE($BN19:BP19,1)</f>
        <v>1.1284722222222222E-2</v>
      </c>
      <c r="AQ19" s="8">
        <f>LARGE($BN19:BQ19,1)</f>
        <v>1.1284722222222222E-2</v>
      </c>
      <c r="AR19" s="8">
        <f>LARGE($BN19:BR19,1)</f>
        <v>1.1284722222222222E-2</v>
      </c>
      <c r="AS19" s="8">
        <f>LARGE($BN19:BS19,1)</f>
        <v>1.1284722222222222E-2</v>
      </c>
      <c r="AV19" s="6">
        <f t="shared" si="5"/>
        <v>1890.9999999999998</v>
      </c>
      <c r="AW19" s="6">
        <f t="shared" si="6"/>
        <v>1866.9999999999998</v>
      </c>
      <c r="AX19" s="6">
        <f t="shared" si="7"/>
        <v>0</v>
      </c>
      <c r="AY19" s="6">
        <f t="shared" si="8"/>
        <v>0</v>
      </c>
      <c r="AZ19" s="6">
        <f t="shared" si="9"/>
        <v>0</v>
      </c>
      <c r="BA19" s="6">
        <f t="shared" si="10"/>
        <v>0</v>
      </c>
      <c r="BB19" s="6">
        <f t="shared" si="11"/>
        <v>0</v>
      </c>
      <c r="BC19" s="6">
        <f t="shared" si="12"/>
        <v>0</v>
      </c>
      <c r="BD19" s="6">
        <f t="shared" si="13"/>
        <v>1640.8271870399997</v>
      </c>
      <c r="BE19" s="6">
        <f t="shared" si="14"/>
        <v>0</v>
      </c>
      <c r="BF19" s="6">
        <f t="shared" si="15"/>
        <v>1588.8271870399999</v>
      </c>
      <c r="BH19" s="8">
        <f t="shared" si="16"/>
        <v>1.7534722222222222E-2</v>
      </c>
      <c r="BI19" s="8">
        <f t="shared" si="17"/>
        <v>1.6493055555555556E-2</v>
      </c>
      <c r="BJ19" s="8">
        <f t="shared" si="18"/>
        <v>1.6840277777777777E-2</v>
      </c>
      <c r="BK19" s="8">
        <f t="shared" si="19"/>
        <v>0</v>
      </c>
      <c r="BL19" s="8">
        <f t="shared" si="20"/>
        <v>0</v>
      </c>
      <c r="BM19" s="8">
        <f t="shared" si="21"/>
        <v>0</v>
      </c>
      <c r="BN19" s="8">
        <f t="shared" si="22"/>
        <v>1.1284722222222222E-2</v>
      </c>
      <c r="BO19" s="8">
        <f t="shared" si="23"/>
        <v>0</v>
      </c>
      <c r="BP19" s="8">
        <f t="shared" si="24"/>
        <v>0</v>
      </c>
      <c r="BQ19" s="8">
        <f t="shared" si="24"/>
        <v>8.8541666666666664E-3</v>
      </c>
      <c r="BR19" s="8">
        <f t="shared" si="25"/>
        <v>0</v>
      </c>
      <c r="BS19" s="8">
        <f t="shared" si="26"/>
        <v>9.3749999999999997E-3</v>
      </c>
      <c r="BV19" s="8">
        <f t="shared" si="27"/>
        <v>2.1886574074074072E-2</v>
      </c>
      <c r="BW19" s="8">
        <f t="shared" si="28"/>
        <v>2.1608796296296293E-2</v>
      </c>
      <c r="BX19" s="8" t="str">
        <f t="shared" si="29"/>
        <v/>
      </c>
      <c r="BY19" s="8" t="str">
        <f t="shared" si="30"/>
        <v/>
      </c>
      <c r="BZ19" s="8" t="str">
        <f t="shared" si="31"/>
        <v/>
      </c>
      <c r="CA19" s="8" t="str">
        <f t="shared" si="32"/>
        <v/>
      </c>
      <c r="CB19" s="8" t="str">
        <f t="shared" si="33"/>
        <v/>
      </c>
      <c r="CC19" s="8" t="str">
        <f t="shared" si="34"/>
        <v/>
      </c>
      <c r="CD19" s="8">
        <f t="shared" si="35"/>
        <v>1.8991055405555554E-2</v>
      </c>
      <c r="CE19" s="8" t="str">
        <f t="shared" si="36"/>
        <v/>
      </c>
      <c r="CF19" s="8">
        <f t="shared" si="37"/>
        <v>1.8389203553703704E-2</v>
      </c>
      <c r="CG19" s="8" t="str">
        <f t="shared" si="38"/>
        <v/>
      </c>
      <c r="CI19" s="13">
        <v>2.1898148148148149E-2</v>
      </c>
      <c r="CJ19" s="8">
        <f t="shared" si="39"/>
        <v>2.1886574074074072E-2</v>
      </c>
      <c r="CK19" s="8">
        <f>IF(COUNT($BV19:BW19)&gt;0,SMALL($BV19:BW19,1),$CI19)</f>
        <v>2.1608796296296293E-2</v>
      </c>
      <c r="CL19" s="8">
        <f>IF(COUNT($BV19:BX19)&gt;0,SMALL($BV19:BX19,1),$CI19)</f>
        <v>2.1608796296296293E-2</v>
      </c>
      <c r="CM19" s="8">
        <f>IF(COUNT($BV19:BY19)&gt;0,SMALL($BV19:BY19,1),$CI19)</f>
        <v>2.1608796296296293E-2</v>
      </c>
      <c r="CN19" s="8">
        <f>IF(COUNT($BV19:BZ19)&gt;0,SMALL($BV19:BZ19,1),$CI19)</f>
        <v>2.1608796296296293E-2</v>
      </c>
      <c r="CO19" s="54"/>
      <c r="CP19" s="8">
        <f t="shared" si="40"/>
        <v>0</v>
      </c>
      <c r="CQ19" s="8">
        <f>IF(COUNT($CB19:CC19)&gt;0,SMALL($CB19:CC19,1),$CP19)</f>
        <v>0</v>
      </c>
      <c r="CR19" s="8">
        <f>IF(COUNT($CB19:CD19)&gt;0,SMALL($CB19:CD19,1),$CP19)</f>
        <v>1.8991055405555554E-2</v>
      </c>
      <c r="CS19" s="8">
        <f>IF(COUNT($CB19:CE19)&gt;0,SMALL($CB19:CE19,1),$CP19)</f>
        <v>1.8991055405555554E-2</v>
      </c>
      <c r="CT19" s="8">
        <f>IF(COUNT($CB19:CF19)&gt;0,SMALL($CB19:CF19,1),$CP19)</f>
        <v>1.8389203553703704E-2</v>
      </c>
      <c r="CV19" s="8">
        <f t="shared" si="61"/>
        <v>1.753511574074074E-2</v>
      </c>
      <c r="CW19" s="8">
        <f t="shared" si="41"/>
        <v>1.1285115740740741E-2</v>
      </c>
      <c r="CX19" s="1">
        <f t="shared" si="62"/>
        <v>17</v>
      </c>
      <c r="CY19" s="8">
        <f t="shared" si="42"/>
        <v>3.9351851851851854E-7</v>
      </c>
      <c r="CZ19" s="1" t="str">
        <f t="shared" si="43"/>
        <v>Clare Taylor</v>
      </c>
      <c r="DB19" s="13">
        <f t="shared" si="44"/>
        <v>2.0898398553366233E-2</v>
      </c>
      <c r="DC19" s="13">
        <f>SMALL($DO19:DP19,1)/(60*60*24)</f>
        <v>2.0898398553366233E-2</v>
      </c>
      <c r="DD19" s="13">
        <f>SMALL($DO19:DQ19,1)/(60*60*24)</f>
        <v>2.0898398553366233E-2</v>
      </c>
      <c r="DE19" s="13">
        <f>SMALL($DO19:DR19,1)/(60*60*24)</f>
        <v>2.0898398553366233E-2</v>
      </c>
      <c r="DF19" s="13">
        <f>SMALL($DO19:DS19,1)/(60*60*24)</f>
        <v>2.0898398553366233E-2</v>
      </c>
      <c r="DG19" s="13">
        <f>SMALL($DO19:DT19,1)/(60*60*24)</f>
        <v>2.0898398553366233E-2</v>
      </c>
      <c r="DH19" s="34">
        <f t="shared" si="45"/>
        <v>1.6606599666359752E-2</v>
      </c>
      <c r="DI19" s="13">
        <f>SMALL($DU19:DV19,1)/(60*60*24)</f>
        <v>1.6606599666359752E-2</v>
      </c>
      <c r="DJ19" s="42">
        <f>SMALL($DW19:DW19,1)/(60*60*24)</f>
        <v>0.11572916666666666</v>
      </c>
      <c r="DK19" s="42">
        <f>SMALL($DW19:DX19,1)/(60*60*24)</f>
        <v>1.8991055405555551E-2</v>
      </c>
      <c r="DL19" s="42">
        <f>SMALL($DW19:DY19,1)/(60*60*24)</f>
        <v>1.8991055405555551E-2</v>
      </c>
      <c r="DM19" s="42">
        <f>SMALL($DW19:DZ19,1)/(60*60*24)</f>
        <v>1.8389203553703704E-2</v>
      </c>
      <c r="DO19" s="6">
        <f t="shared" si="46"/>
        <v>1805.6216350108425</v>
      </c>
      <c r="DP19" s="1">
        <f t="shared" si="47"/>
        <v>1890.9999999999998</v>
      </c>
      <c r="DQ19" s="1">
        <f t="shared" si="48"/>
        <v>1866.9999999999998</v>
      </c>
      <c r="DR19" s="1">
        <f t="shared" si="49"/>
        <v>9999</v>
      </c>
      <c r="DS19" s="1">
        <f t="shared" si="50"/>
        <v>9999</v>
      </c>
      <c r="DT19" s="1">
        <f t="shared" si="51"/>
        <v>9999</v>
      </c>
      <c r="DU19" s="6">
        <f t="shared" si="52"/>
        <v>1434.8102111734825</v>
      </c>
      <c r="DV19" s="1">
        <f t="shared" si="53"/>
        <v>9999</v>
      </c>
      <c r="DW19" s="43">
        <f t="shared" si="54"/>
        <v>9999</v>
      </c>
      <c r="DX19" s="1">
        <f t="shared" si="55"/>
        <v>1640.8271870399997</v>
      </c>
      <c r="DY19" s="1">
        <f t="shared" si="56"/>
        <v>9999</v>
      </c>
      <c r="DZ19" s="1">
        <f t="shared" si="57"/>
        <v>1588.8271870399999</v>
      </c>
    </row>
    <row r="20" spans="1:134" x14ac:dyDescent="0.25">
      <c r="A20" s="1" t="s">
        <v>183</v>
      </c>
      <c r="B20" s="54"/>
      <c r="C20" s="45"/>
      <c r="D20" s="45"/>
      <c r="E20" s="13"/>
      <c r="M20" s="8">
        <f t="shared" si="58"/>
        <v>2.92E-2</v>
      </c>
      <c r="N20" s="6">
        <f t="shared" si="0"/>
        <v>2522.88</v>
      </c>
      <c r="O20" s="8">
        <f t="shared" si="1"/>
        <v>9.2013888888888892E-3</v>
      </c>
      <c r="Q20" s="8">
        <f t="shared" si="59"/>
        <v>0</v>
      </c>
      <c r="R20" s="8">
        <f t="shared" si="2"/>
        <v>0</v>
      </c>
      <c r="S20" s="8">
        <f t="shared" si="3"/>
        <v>9.2013888888888892E-3</v>
      </c>
      <c r="T20" s="8"/>
      <c r="U20" s="8">
        <f>IF(A20&lt;&gt;"",IF(VLOOKUP(A20,Apr!A$4:F$211,6)&gt;0,VLOOKUP(A20,Apr!A$4:F$211,6),0),0)</f>
        <v>0</v>
      </c>
      <c r="V20" s="8">
        <f>IF(A20&lt;&gt;"",IF(VLOOKUP(A20,May!A$3:F$209,6)&gt;0,VLOOKUP(A20,May!A$3:F$209,6),0),0)</f>
        <v>0</v>
      </c>
      <c r="W20" s="8">
        <f>IF(A20&lt;&gt;"",IF(VLOOKUP(A20,Jun!A$3:F$209,6)&gt;0,VLOOKUP(A20,Jun!A$3:F$209,6),0),0)</f>
        <v>0</v>
      </c>
      <c r="X20" s="8">
        <f>IF(A20&lt;&gt;"",IF(VLOOKUP(A20,Jul!A$3:F$206,6)&gt;0,VLOOKUP(A20,Jul!A$3:F$206,6),0),0)</f>
        <v>0</v>
      </c>
      <c r="Y20" s="8">
        <f>IF(A20&lt;&gt;"",IF(VLOOKUP(A20,Aug!A$3:F$206,6)&gt;0,VLOOKUP(A20,Aug!A$3:F$206,6),0),0)</f>
        <v>0</v>
      </c>
      <c r="Z20" s="8">
        <f>IF(A20&lt;&gt;"",IF(VLOOKUP(A20,Sep!A$3:F$206,6)&gt;0,VLOOKUP(A20,Sep!A$3:F$206,6),0),0)</f>
        <v>0</v>
      </c>
      <c r="AA20" s="6">
        <f t="shared" si="60"/>
        <v>1938.8612670408986</v>
      </c>
      <c r="AB20" s="8">
        <f t="shared" si="4"/>
        <v>5.3819444444444453E-3</v>
      </c>
      <c r="AC20" s="8">
        <f>IF(A20&lt;&gt;"",IF(VLOOKUP(A20,Oct!A$3:F$206,6)&gt;0,VLOOKUP(A20,Oct!A$3:F$206,6),0),0)</f>
        <v>0</v>
      </c>
      <c r="AD20" s="8">
        <f>IF(A20&lt;&gt;"",IF(VLOOKUP(A20,Nov!A$3:F$207,6)&gt;0,VLOOKUP(A20,Nov!A$3:F$207,6),0),0)</f>
        <v>0</v>
      </c>
      <c r="AE20" s="8">
        <f>IF(A20&lt;&gt;"",IF(VLOOKUP(A20,Dec!A$3:F$207,6)&gt;0,VLOOKUP(A20,Dec!A$3:F$207,6),0),0)</f>
        <v>0</v>
      </c>
      <c r="AF20" s="8">
        <f>IF(A20&lt;&gt;"",IF(VLOOKUP(A20,Jan!A$3:F$207,6)&gt;0,VLOOKUP(A20,Jan!A$3:F$207,6),0),0)</f>
        <v>0</v>
      </c>
      <c r="AG20" s="8">
        <f>IF(A20&lt;&gt;"",IF(VLOOKUP(A20,Feb!A$3:F$207,6)&gt;0,VLOOKUP(A20,Feb!A$3:F$207,6),0),0)</f>
        <v>0</v>
      </c>
      <c r="AH20" s="8">
        <f>IF(A20&lt;&gt;"",IF(VLOOKUP(A20,Mar!A$3:F$207,6)&gt;0,VLOOKUP(A20,Mar!A$3:F$207,6),0),0)</f>
        <v>0</v>
      </c>
      <c r="AJ20" s="8">
        <f>LARGE($BH20:BI20,1)</f>
        <v>9.2013888888888892E-3</v>
      </c>
      <c r="AK20" s="8">
        <f>LARGE($BH20:BJ20,1)</f>
        <v>9.2013888888888892E-3</v>
      </c>
      <c r="AL20" s="8">
        <f>LARGE($BH20:BK20,1)</f>
        <v>9.2013888888888892E-3</v>
      </c>
      <c r="AM20" s="8">
        <f>LARGE($BH20:BL20,1)</f>
        <v>9.2013888888888892E-3</v>
      </c>
      <c r="AN20" s="8">
        <f>LARGE($BH20:BM20,1)</f>
        <v>9.2013888888888892E-3</v>
      </c>
      <c r="AO20" s="8">
        <f>LARGE($BN20:BO20,1)</f>
        <v>5.3819444444444453E-3</v>
      </c>
      <c r="AP20" s="8">
        <f>LARGE($BN20:BP20,1)</f>
        <v>5.3819444444444453E-3</v>
      </c>
      <c r="AQ20" s="8">
        <f>LARGE($BN20:BQ20,1)</f>
        <v>5.3819444444444453E-3</v>
      </c>
      <c r="AR20" s="8">
        <f>LARGE($BN20:BR20,1)</f>
        <v>5.3819444444444453E-3</v>
      </c>
      <c r="AS20" s="8">
        <f>LARGE($BN20:BS20,1)</f>
        <v>5.3819444444444453E-3</v>
      </c>
      <c r="AV20" s="6">
        <f t="shared" si="5"/>
        <v>0</v>
      </c>
      <c r="AW20" s="6">
        <f t="shared" si="6"/>
        <v>0</v>
      </c>
      <c r="AX20" s="6">
        <f t="shared" si="7"/>
        <v>0</v>
      </c>
      <c r="AY20" s="6">
        <f t="shared" si="8"/>
        <v>0</v>
      </c>
      <c r="AZ20" s="6">
        <f t="shared" si="9"/>
        <v>0</v>
      </c>
      <c r="BA20" s="6">
        <f t="shared" si="10"/>
        <v>0</v>
      </c>
      <c r="BB20" s="6">
        <f t="shared" si="11"/>
        <v>0</v>
      </c>
      <c r="BC20" s="6">
        <f t="shared" si="12"/>
        <v>0</v>
      </c>
      <c r="BD20" s="6">
        <f t="shared" si="13"/>
        <v>0</v>
      </c>
      <c r="BE20" s="6">
        <f t="shared" si="14"/>
        <v>0</v>
      </c>
      <c r="BF20" s="6">
        <f t="shared" si="15"/>
        <v>0</v>
      </c>
      <c r="BH20" s="8">
        <f t="shared" si="16"/>
        <v>9.2013888888888892E-3</v>
      </c>
      <c r="BI20" s="8">
        <f t="shared" si="17"/>
        <v>0</v>
      </c>
      <c r="BJ20" s="8">
        <f t="shared" si="18"/>
        <v>0</v>
      </c>
      <c r="BK20" s="8">
        <f t="shared" si="19"/>
        <v>0</v>
      </c>
      <c r="BL20" s="8">
        <f t="shared" si="20"/>
        <v>0</v>
      </c>
      <c r="BM20" s="8">
        <f t="shared" si="21"/>
        <v>0</v>
      </c>
      <c r="BN20" s="8">
        <f t="shared" si="22"/>
        <v>5.3819444444444453E-3</v>
      </c>
      <c r="BO20" s="8">
        <f t="shared" si="23"/>
        <v>0</v>
      </c>
      <c r="BP20" s="8">
        <f t="shared" si="24"/>
        <v>0</v>
      </c>
      <c r="BQ20" s="8">
        <f t="shared" si="24"/>
        <v>0</v>
      </c>
      <c r="BR20" s="8">
        <f t="shared" si="25"/>
        <v>0</v>
      </c>
      <c r="BS20" s="8">
        <f t="shared" si="26"/>
        <v>0</v>
      </c>
      <c r="BV20" s="8" t="str">
        <f t="shared" si="27"/>
        <v/>
      </c>
      <c r="BW20" s="8" t="str">
        <f t="shared" si="28"/>
        <v/>
      </c>
      <c r="BX20" s="8" t="str">
        <f t="shared" si="29"/>
        <v/>
      </c>
      <c r="BY20" s="8" t="str">
        <f t="shared" si="30"/>
        <v/>
      </c>
      <c r="BZ20" s="8" t="str">
        <f t="shared" si="31"/>
        <v/>
      </c>
      <c r="CA20" s="8" t="str">
        <f t="shared" si="32"/>
        <v/>
      </c>
      <c r="CB20" s="8" t="str">
        <f t="shared" si="33"/>
        <v/>
      </c>
      <c r="CC20" s="8" t="str">
        <f t="shared" si="34"/>
        <v/>
      </c>
      <c r="CD20" s="8" t="str">
        <f t="shared" si="35"/>
        <v/>
      </c>
      <c r="CE20" s="8" t="str">
        <f t="shared" si="36"/>
        <v/>
      </c>
      <c r="CF20" s="8" t="str">
        <f t="shared" si="37"/>
        <v/>
      </c>
      <c r="CG20" s="8" t="str">
        <f t="shared" si="38"/>
        <v/>
      </c>
      <c r="CI20" s="13"/>
      <c r="CJ20" s="8">
        <f t="shared" si="39"/>
        <v>0</v>
      </c>
      <c r="CK20" s="8">
        <f>IF(COUNT($BV20:BW20)&gt;0,SMALL($BV20:BW20,1),$CI20)</f>
        <v>0</v>
      </c>
      <c r="CL20" s="8">
        <f>IF(COUNT($BV20:BX20)&gt;0,SMALL($BV20:BX20,1),$CI20)</f>
        <v>0</v>
      </c>
      <c r="CM20" s="8">
        <f>IF(COUNT($BV20:BY20)&gt;0,SMALL($BV20:BY20,1),$CI20)</f>
        <v>0</v>
      </c>
      <c r="CN20" s="8">
        <f>IF(COUNT($BV20:BZ20)&gt;0,SMALL($BV20:BZ20,1),$CI20)</f>
        <v>0</v>
      </c>
      <c r="CO20" s="54"/>
      <c r="CP20" s="8">
        <f t="shared" si="40"/>
        <v>0</v>
      </c>
      <c r="CQ20" s="8">
        <f>IF(COUNT($CB20:CC20)&gt;0,SMALL($CB20:CC20,1),$CP20)</f>
        <v>0</v>
      </c>
      <c r="CR20" s="8">
        <f>IF(COUNT($CB20:CD20)&gt;0,SMALL($CB20:CD20,1),$CP20)</f>
        <v>0</v>
      </c>
      <c r="CS20" s="8">
        <f>IF(COUNT($CB20:CE20)&gt;0,SMALL($CB20:CE20,1),$CP20)</f>
        <v>0</v>
      </c>
      <c r="CT20" s="8">
        <f>IF(COUNT($CB20:CF20)&gt;0,SMALL($CB20:CF20,1),$CP20)</f>
        <v>0</v>
      </c>
      <c r="CV20" s="8">
        <f t="shared" si="61"/>
        <v>9.2018055555555551E-3</v>
      </c>
      <c r="CW20" s="8">
        <f t="shared" si="41"/>
        <v>5.3823611111111121E-3</v>
      </c>
      <c r="CX20" s="1">
        <f t="shared" si="62"/>
        <v>18</v>
      </c>
      <c r="CY20" s="8">
        <f t="shared" si="42"/>
        <v>4.1666666666666667E-7</v>
      </c>
      <c r="CZ20" s="1" t="str">
        <f t="shared" si="43"/>
        <v>Cliff Whiston</v>
      </c>
      <c r="DB20" s="13">
        <f t="shared" si="44"/>
        <v>2.92E-2</v>
      </c>
      <c r="DC20" s="13">
        <f>SMALL($DO20:DP20,1)/(60*60*24)</f>
        <v>2.92E-2</v>
      </c>
      <c r="DD20" s="13">
        <f>SMALL($DO20:DQ20,1)/(60*60*24)</f>
        <v>2.92E-2</v>
      </c>
      <c r="DE20" s="13">
        <f>SMALL($DO20:DR20,1)/(60*60*24)</f>
        <v>2.92E-2</v>
      </c>
      <c r="DF20" s="13">
        <f>SMALL($DO20:DS20,1)/(60*60*24)</f>
        <v>2.92E-2</v>
      </c>
      <c r="DG20" s="13">
        <f>SMALL($DO20:DT20,1)/(60*60*24)</f>
        <v>2.92E-2</v>
      </c>
      <c r="DH20" s="34">
        <f t="shared" si="45"/>
        <v>2.2440523924084476E-2</v>
      </c>
      <c r="DI20" s="13">
        <f>SMALL($DU20:DV20,1)/(60*60*24)</f>
        <v>2.2440523924084476E-2</v>
      </c>
      <c r="DJ20" s="42">
        <f>SMALL($DW20:DW20,1)/(60*60*24)</f>
        <v>0.11572916666666666</v>
      </c>
      <c r="DK20" s="42">
        <f>SMALL($DW20:DX20,1)/(60*60*24)</f>
        <v>0.11572916666666666</v>
      </c>
      <c r="DL20" s="42">
        <f>SMALL($DW20:DY20,1)/(60*60*24)</f>
        <v>0.11572916666666666</v>
      </c>
      <c r="DM20" s="42">
        <f>SMALL($DW20:DZ20,1)/(60*60*24)</f>
        <v>0.11572916666666666</v>
      </c>
      <c r="DO20" s="6">
        <f t="shared" si="46"/>
        <v>2522.88</v>
      </c>
      <c r="DP20" s="1">
        <f t="shared" si="47"/>
        <v>9999</v>
      </c>
      <c r="DQ20" s="1">
        <f t="shared" si="48"/>
        <v>9999</v>
      </c>
      <c r="DR20" s="1">
        <f t="shared" si="49"/>
        <v>9999</v>
      </c>
      <c r="DS20" s="1">
        <f t="shared" si="50"/>
        <v>9999</v>
      </c>
      <c r="DT20" s="1">
        <f t="shared" si="51"/>
        <v>9999</v>
      </c>
      <c r="DU20" s="6">
        <f t="shared" si="52"/>
        <v>1938.8612670408986</v>
      </c>
      <c r="DV20" s="1">
        <f t="shared" si="53"/>
        <v>9999</v>
      </c>
      <c r="DW20" s="43">
        <f t="shared" si="54"/>
        <v>9999</v>
      </c>
      <c r="DX20" s="1">
        <f t="shared" si="55"/>
        <v>9999</v>
      </c>
      <c r="DY20" s="1">
        <f t="shared" si="56"/>
        <v>9999</v>
      </c>
      <c r="DZ20" s="1">
        <f t="shared" si="57"/>
        <v>9999</v>
      </c>
      <c r="EB20" s="8"/>
      <c r="EC20" s="8"/>
      <c r="ED20" s="8"/>
    </row>
    <row r="21" spans="1:134" x14ac:dyDescent="0.25">
      <c r="A21" s="1" t="s">
        <v>132</v>
      </c>
      <c r="B21" s="54">
        <v>1.6898148148148148E-2</v>
      </c>
      <c r="C21" s="45">
        <v>44896</v>
      </c>
      <c r="D21" s="45"/>
      <c r="E21" s="13">
        <v>2.1273148148148149E-2</v>
      </c>
      <c r="F21" s="11">
        <v>44652</v>
      </c>
      <c r="H21" s="35">
        <v>1.6898148148148148E-2</v>
      </c>
      <c r="I21" s="35">
        <v>2.1273148148148149E-2</v>
      </c>
      <c r="K21" s="8">
        <v>1.4965277777777779E-2</v>
      </c>
      <c r="L21" s="8">
        <v>3.1273148148148147E-2</v>
      </c>
      <c r="M21" s="8">
        <f t="shared" si="58"/>
        <v>2.0932140943194E-2</v>
      </c>
      <c r="N21" s="6">
        <f t="shared" si="0"/>
        <v>1808.5369774919616</v>
      </c>
      <c r="O21" s="8">
        <f t="shared" si="1"/>
        <v>1.7534722222222222E-2</v>
      </c>
      <c r="Q21" s="8">
        <f t="shared" si="59"/>
        <v>2.1689814814814815E-2</v>
      </c>
      <c r="R21" s="8">
        <f t="shared" si="2"/>
        <v>1.8771147978148148E-2</v>
      </c>
      <c r="S21" s="8">
        <f t="shared" si="3"/>
        <v>1.7534722222222222E-2</v>
      </c>
      <c r="T21" s="8"/>
      <c r="U21" s="8">
        <f>IF(A21&lt;&gt;"",IF(VLOOKUP(A21,Apr!A$4:F$211,6)&gt;0,VLOOKUP(A21,Apr!A$4:F$211,6),0),0)</f>
        <v>2.1689814814814815E-2</v>
      </c>
      <c r="V21" s="8">
        <f>IF(A21&lt;&gt;"",IF(VLOOKUP(A21,May!A$3:F$209,6)&gt;0,VLOOKUP(A21,May!A$3:F$209,6),0),0)</f>
        <v>0</v>
      </c>
      <c r="W21" s="8">
        <f>IF(A21&lt;&gt;"",IF(VLOOKUP(A21,Jun!A$3:F$209,6)&gt;0,VLOOKUP(A21,Jun!A$3:F$209,6),0),0)</f>
        <v>0</v>
      </c>
      <c r="X21" s="8">
        <f>IF(A21&lt;&gt;"",IF(VLOOKUP(A21,Jul!A$3:F$206,6)&gt;0,VLOOKUP(A21,Jul!A$3:F$206,6),0),0)</f>
        <v>0</v>
      </c>
      <c r="Y21" s="8">
        <f>IF(A21&lt;&gt;"",IF(VLOOKUP(A21,Aug!A$3:F$206,6)&gt;0,VLOOKUP(A21,Aug!A$3:F$206,6),0),0)</f>
        <v>0</v>
      </c>
      <c r="Z21" s="8">
        <f>IF(A21&lt;&gt;"",IF(VLOOKUP(A21,Sep!A$3:F$206,6)&gt;0,VLOOKUP(A21,Sep!A$3:F$206,6),0),0)</f>
        <v>0</v>
      </c>
      <c r="AA21" s="6">
        <f t="shared" si="60"/>
        <v>1440.1897888265169</v>
      </c>
      <c r="AB21" s="8">
        <f t="shared" si="4"/>
        <v>1.1111111111111112E-2</v>
      </c>
      <c r="AC21" s="8">
        <f>IF(A21&lt;&gt;"",IF(VLOOKUP(A21,Oct!A$3:F$206,6)&gt;0,VLOOKUP(A21,Oct!A$3:F$206,6),0),0)</f>
        <v>0</v>
      </c>
      <c r="AD21" s="8">
        <f>IF(A21&lt;&gt;"",IF(VLOOKUP(A21,Nov!A$3:F$207,6)&gt;0,VLOOKUP(A21,Nov!A$3:F$207,6),0),0)</f>
        <v>1.8771147978148148E-2</v>
      </c>
      <c r="AE21" s="8">
        <f>IF(A21&lt;&gt;"",IF(VLOOKUP(A21,Dec!A$3:F$207,6)&gt;0,VLOOKUP(A21,Dec!A$3:F$207,6),0),0)</f>
        <v>1.9176240570740744E-2</v>
      </c>
      <c r="AF21" s="8">
        <f>IF(A21&lt;&gt;"",IF(VLOOKUP(A21,Jan!A$3:F$207,6)&gt;0,VLOOKUP(A21,Jan!A$3:F$207,6),0),0)</f>
        <v>0</v>
      </c>
      <c r="AG21" s="8">
        <f>IF(A21&lt;&gt;"",IF(VLOOKUP(A21,Feb!A$3:F$207,6)&gt;0,VLOOKUP(A21,Feb!A$3:F$207,6),0),0)</f>
        <v>2.0148462792962958E-2</v>
      </c>
      <c r="AH21" s="8">
        <f>IF(A21&lt;&gt;"",IF(VLOOKUP(A21,Mar!A$3:F$207,6)&gt;0,VLOOKUP(A21,Mar!A$3:F$207,6),0),0)</f>
        <v>0</v>
      </c>
      <c r="AJ21" s="8">
        <f>LARGE($BH21:BI21,1)</f>
        <v>1.7534722222222222E-2</v>
      </c>
      <c r="AK21" s="8">
        <f>LARGE($BH21:BJ21,1)</f>
        <v>1.7534722222222222E-2</v>
      </c>
      <c r="AL21" s="8">
        <f>LARGE($BH21:BK21,1)</f>
        <v>1.7534722222222222E-2</v>
      </c>
      <c r="AM21" s="8">
        <f>LARGE($BH21:BL21,1)</f>
        <v>1.7534722222222222E-2</v>
      </c>
      <c r="AN21" s="8">
        <f>LARGE($BH21:BM21,1)</f>
        <v>1.7534722222222222E-2</v>
      </c>
      <c r="AO21" s="8">
        <f>LARGE($BN21:BO21,1)</f>
        <v>1.1111111111111112E-2</v>
      </c>
      <c r="AP21" s="8">
        <f>LARGE($BN21:BP21,1)</f>
        <v>1.1111111111111112E-2</v>
      </c>
      <c r="AQ21" s="8">
        <f>LARGE($BN21:BQ21,1)</f>
        <v>1.1111111111111112E-2</v>
      </c>
      <c r="AR21" s="8">
        <f>LARGE($BN21:BR21,1)</f>
        <v>1.1111111111111112E-2</v>
      </c>
      <c r="AS21" s="8">
        <f>LARGE($BN21:BS21,1)</f>
        <v>1.1111111111111112E-2</v>
      </c>
      <c r="AV21" s="6">
        <f t="shared" si="5"/>
        <v>1874.0000000000002</v>
      </c>
      <c r="AW21" s="6">
        <f t="shared" si="6"/>
        <v>0</v>
      </c>
      <c r="AX21" s="6">
        <f t="shared" si="7"/>
        <v>0</v>
      </c>
      <c r="AY21" s="6">
        <f t="shared" si="8"/>
        <v>0</v>
      </c>
      <c r="AZ21" s="6">
        <f t="shared" si="9"/>
        <v>0</v>
      </c>
      <c r="BA21" s="6">
        <f t="shared" si="10"/>
        <v>0</v>
      </c>
      <c r="BB21" s="6">
        <f t="shared" si="11"/>
        <v>0</v>
      </c>
      <c r="BC21" s="6">
        <f t="shared" si="12"/>
        <v>1621.8271853119998</v>
      </c>
      <c r="BD21" s="6">
        <f t="shared" si="13"/>
        <v>1656.8271853120004</v>
      </c>
      <c r="BE21" s="6">
        <f t="shared" si="14"/>
        <v>0</v>
      </c>
      <c r="BF21" s="6">
        <f t="shared" si="15"/>
        <v>1740.8271853119995</v>
      </c>
      <c r="BH21" s="8">
        <f t="shared" si="16"/>
        <v>1.7534722222222222E-2</v>
      </c>
      <c r="BI21" s="8">
        <f t="shared" si="17"/>
        <v>1.6840277777777777E-2</v>
      </c>
      <c r="BJ21" s="8">
        <f t="shared" si="18"/>
        <v>0</v>
      </c>
      <c r="BK21" s="8">
        <f t="shared" si="19"/>
        <v>0</v>
      </c>
      <c r="BL21" s="8">
        <f t="shared" si="20"/>
        <v>0</v>
      </c>
      <c r="BM21" s="8">
        <f t="shared" si="21"/>
        <v>0</v>
      </c>
      <c r="BN21" s="8">
        <f t="shared" si="22"/>
        <v>1.1111111111111112E-2</v>
      </c>
      <c r="BO21" s="8">
        <f t="shared" si="23"/>
        <v>0</v>
      </c>
      <c r="BP21" s="8">
        <f t="shared" si="24"/>
        <v>9.0277777777777769E-3</v>
      </c>
      <c r="BQ21" s="8">
        <f t="shared" si="24"/>
        <v>8.6805555555555559E-3</v>
      </c>
      <c r="BR21" s="8">
        <f t="shared" si="25"/>
        <v>0</v>
      </c>
      <c r="BS21" s="8">
        <f t="shared" si="26"/>
        <v>7.6388888888888886E-3</v>
      </c>
      <c r="BV21" s="8">
        <f t="shared" si="27"/>
        <v>2.1689814814814815E-2</v>
      </c>
      <c r="BW21" s="8" t="str">
        <f t="shared" si="28"/>
        <v/>
      </c>
      <c r="BX21" s="8" t="str">
        <f t="shared" si="29"/>
        <v/>
      </c>
      <c r="BY21" s="8" t="str">
        <f t="shared" si="30"/>
        <v/>
      </c>
      <c r="BZ21" s="8" t="str">
        <f t="shared" si="31"/>
        <v/>
      </c>
      <c r="CA21" s="8" t="str">
        <f t="shared" si="32"/>
        <v/>
      </c>
      <c r="CB21" s="8" t="str">
        <f t="shared" si="33"/>
        <v/>
      </c>
      <c r="CC21" s="8">
        <f t="shared" si="34"/>
        <v>1.8771147978148148E-2</v>
      </c>
      <c r="CD21" s="8">
        <f t="shared" si="35"/>
        <v>1.9176240570740744E-2</v>
      </c>
      <c r="CE21" s="8" t="str">
        <f t="shared" si="36"/>
        <v/>
      </c>
      <c r="CF21" s="8">
        <f t="shared" si="37"/>
        <v>2.0148462792962958E-2</v>
      </c>
      <c r="CG21" s="8" t="str">
        <f t="shared" si="38"/>
        <v/>
      </c>
      <c r="CI21" s="13">
        <v>2.1273148148148149E-2</v>
      </c>
      <c r="CJ21" s="8">
        <f t="shared" si="39"/>
        <v>2.1689814814814815E-2</v>
      </c>
      <c r="CK21" s="8">
        <f>IF(COUNT($BV21:BW21)&gt;0,SMALL($BV21:BW21,1),$CI21)</f>
        <v>2.1689814814814815E-2</v>
      </c>
      <c r="CL21" s="8">
        <f>IF(COUNT($BV21:BX21)&gt;0,SMALL($BV21:BX21,1),$CI21)</f>
        <v>2.1689814814814815E-2</v>
      </c>
      <c r="CM21" s="8">
        <f>IF(COUNT($BV21:BY21)&gt;0,SMALL($BV21:BY21,1),$CI21)</f>
        <v>2.1689814814814815E-2</v>
      </c>
      <c r="CN21" s="8">
        <f>IF(COUNT($BV21:BZ21)&gt;0,SMALL($BV21:BZ21,1),$CI21)</f>
        <v>2.1689814814814815E-2</v>
      </c>
      <c r="CO21" s="54">
        <v>1.6898148148148148E-2</v>
      </c>
      <c r="CP21" s="8">
        <f t="shared" si="40"/>
        <v>1.6898148148148148E-2</v>
      </c>
      <c r="CQ21" s="8">
        <f>IF(COUNT($CB21:CC21)&gt;0,SMALL($CB21:CC21,1),$CP21)</f>
        <v>1.8771147978148148E-2</v>
      </c>
      <c r="CR21" s="8">
        <f>IF(COUNT($CB21:CD21)&gt;0,SMALL($CB21:CD21,1),$CP21)</f>
        <v>1.8771147978148148E-2</v>
      </c>
      <c r="CS21" s="8">
        <f>IF(COUNT($CB21:CE21)&gt;0,SMALL($CB21:CE21,1),$CP21)</f>
        <v>1.8771147978148148E-2</v>
      </c>
      <c r="CT21" s="8">
        <f>IF(COUNT($CB21:CF21)&gt;0,SMALL($CB21:CF21,1),$CP21)</f>
        <v>1.8771147978148148E-2</v>
      </c>
      <c r="CV21" s="8">
        <f t="shared" si="61"/>
        <v>1.7535162037037037E-2</v>
      </c>
      <c r="CW21" s="8">
        <f t="shared" si="41"/>
        <v>1.1111550925925926E-2</v>
      </c>
      <c r="CX21" s="1">
        <f t="shared" si="62"/>
        <v>19</v>
      </c>
      <c r="CY21" s="8">
        <f t="shared" si="42"/>
        <v>4.3981481481481479E-7</v>
      </c>
      <c r="CZ21" s="1" t="str">
        <f t="shared" si="43"/>
        <v>Dan Gregson</v>
      </c>
      <c r="DB21" s="13">
        <f t="shared" si="44"/>
        <v>2.0932140943194E-2</v>
      </c>
      <c r="DC21" s="13">
        <f>SMALL($DO21:DP21,1)/(60*60*24)</f>
        <v>2.0932140943194E-2</v>
      </c>
      <c r="DD21" s="13">
        <f>SMALL($DO21:DQ21,1)/(60*60*24)</f>
        <v>2.0932140943194E-2</v>
      </c>
      <c r="DE21" s="13">
        <f>SMALL($DO21:DR21,1)/(60*60*24)</f>
        <v>2.0932140943194E-2</v>
      </c>
      <c r="DF21" s="13">
        <f>SMALL($DO21:DS21,1)/(60*60*24)</f>
        <v>2.0932140943194E-2</v>
      </c>
      <c r="DG21" s="13">
        <f>SMALL($DO21:DT21,1)/(60*60*24)</f>
        <v>2.0932140943194E-2</v>
      </c>
      <c r="DH21" s="34">
        <f t="shared" si="45"/>
        <v>1.6668863296603203E-2</v>
      </c>
      <c r="DI21" s="13">
        <f>SMALL($DU21:DV21,1)/(60*60*24)</f>
        <v>1.6668863296603203E-2</v>
      </c>
      <c r="DJ21" s="42">
        <f>SMALL($DW21:DW21,1)/(60*60*24)</f>
        <v>2.2498103095765526E-2</v>
      </c>
      <c r="DK21" s="42">
        <f>SMALL($DW21:DX21,1)/(60*60*24)</f>
        <v>1.9176240570740747E-2</v>
      </c>
      <c r="DL21" s="42">
        <f>SMALL($DW21:DY21,1)/(60*60*24)</f>
        <v>1.9176240570740747E-2</v>
      </c>
      <c r="DM21" s="42">
        <f>SMALL($DW21:DZ21,1)/(60*60*24)</f>
        <v>1.9176240570740747E-2</v>
      </c>
      <c r="DO21" s="6">
        <f t="shared" si="46"/>
        <v>1808.5369774919616</v>
      </c>
      <c r="DP21" s="1">
        <f t="shared" si="47"/>
        <v>1874.0000000000002</v>
      </c>
      <c r="DQ21" s="1">
        <f t="shared" si="48"/>
        <v>9999</v>
      </c>
      <c r="DR21" s="1">
        <f t="shared" si="49"/>
        <v>9999</v>
      </c>
      <c r="DS21" s="1">
        <f t="shared" si="50"/>
        <v>9999</v>
      </c>
      <c r="DT21" s="1">
        <f t="shared" si="51"/>
        <v>9999</v>
      </c>
      <c r="DU21" s="6">
        <f t="shared" si="52"/>
        <v>1440.1897888265169</v>
      </c>
      <c r="DV21" s="1">
        <f t="shared" si="53"/>
        <v>9999</v>
      </c>
      <c r="DW21" s="43">
        <f t="shared" si="54"/>
        <v>1943.8361074741415</v>
      </c>
      <c r="DX21" s="1">
        <f t="shared" si="55"/>
        <v>1656.8271853120004</v>
      </c>
      <c r="DY21" s="1">
        <f t="shared" si="56"/>
        <v>9999</v>
      </c>
      <c r="DZ21" s="1">
        <f t="shared" si="57"/>
        <v>1740.8271853119995</v>
      </c>
    </row>
    <row r="22" spans="1:134" x14ac:dyDescent="0.25">
      <c r="A22" s="1" t="s">
        <v>119</v>
      </c>
      <c r="B22" s="54">
        <v>1.6550925925925924E-2</v>
      </c>
      <c r="C22" s="45">
        <v>43405</v>
      </c>
      <c r="D22" s="45"/>
      <c r="E22" s="13">
        <v>2.0405092592592593E-2</v>
      </c>
      <c r="F22" s="11">
        <v>43313</v>
      </c>
      <c r="K22" s="8">
        <v>1.6122685185185184E-2</v>
      </c>
      <c r="M22" s="8">
        <f t="shared" si="58"/>
        <v>2.2551022686673809E-2</v>
      </c>
      <c r="N22" s="6">
        <f t="shared" si="0"/>
        <v>1948.408360128617</v>
      </c>
      <c r="O22" s="8">
        <f t="shared" si="1"/>
        <v>1.5972222222222221E-2</v>
      </c>
      <c r="Q22" s="8">
        <f t="shared" si="59"/>
        <v>0</v>
      </c>
      <c r="R22" s="8">
        <f t="shared" si="2"/>
        <v>0</v>
      </c>
      <c r="S22" s="8">
        <f t="shared" si="3"/>
        <v>1.5972222222222221E-2</v>
      </c>
      <c r="T22" s="8"/>
      <c r="U22" s="8">
        <f>IF(A22&lt;&gt;"",IF(VLOOKUP(A22,Apr!A$4:F$211,6)&gt;0,VLOOKUP(A22,Apr!A$4:F$211,6),0),0)</f>
        <v>0</v>
      </c>
      <c r="V22" s="8">
        <f>IF(A22&lt;&gt;"",IF(VLOOKUP(A22,May!A$3:F$209,6)&gt;0,VLOOKUP(A22,May!A$3:F$209,6),0),0)</f>
        <v>0</v>
      </c>
      <c r="W22" s="8">
        <f>IF(A22&lt;&gt;"",IF(VLOOKUP(A22,Jun!A$3:F$209,6)&gt;0,VLOOKUP(A22,Jun!A$3:F$209,6),0),0)</f>
        <v>0</v>
      </c>
      <c r="X22" s="8">
        <f>IF(A22&lt;&gt;"",IF(VLOOKUP(A22,Jul!A$3:F$206,6)&gt;0,VLOOKUP(A22,Jul!A$3:F$206,6),0),0)</f>
        <v>0</v>
      </c>
      <c r="Y22" s="8">
        <f>IF(A22&lt;&gt;"",IF(VLOOKUP(A22,Aug!A$3:F$206,6)&gt;0,VLOOKUP(A22,Aug!A$3:F$206,6),0),0)</f>
        <v>0</v>
      </c>
      <c r="Z22" s="8">
        <f>IF(A22&lt;&gt;"",IF(VLOOKUP(A22,Sep!A$3:F$206,6)&gt;0,VLOOKUP(A22,Sep!A$3:F$206,6),0),0)</f>
        <v>0</v>
      </c>
      <c r="AA22" s="6">
        <f t="shared" si="60"/>
        <v>1497.3734390189186</v>
      </c>
      <c r="AB22" s="8">
        <f t="shared" si="4"/>
        <v>1.0590277777777777E-2</v>
      </c>
      <c r="AC22" s="8">
        <f>IF(A22&lt;&gt;"",IF(VLOOKUP(A22,Oct!A$3:F$206,6)&gt;0,VLOOKUP(A22,Oct!A$3:F$206,6),0),0)</f>
        <v>0</v>
      </c>
      <c r="AD22" s="8">
        <f>IF(A22&lt;&gt;"",IF(VLOOKUP(A22,Nov!A$3:F$207,6)&gt;0,VLOOKUP(A22,Nov!A$3:F$207,6),0),0)</f>
        <v>0</v>
      </c>
      <c r="AE22" s="8">
        <f>IF(A22&lt;&gt;"",IF(VLOOKUP(A22,Dec!A$3:F$207,6)&gt;0,VLOOKUP(A22,Dec!A$3:F$207,6),0),0)</f>
        <v>0</v>
      </c>
      <c r="AF22" s="8">
        <f>IF(A22&lt;&gt;"",IF(VLOOKUP(A22,Jan!A$3:F$207,6)&gt;0,VLOOKUP(A22,Jan!A$3:F$207,6),0),0)</f>
        <v>0</v>
      </c>
      <c r="AG22" s="8">
        <f>IF(A22&lt;&gt;"",IF(VLOOKUP(A22,Feb!A$3:F$207,6)&gt;0,VLOOKUP(A22,Feb!A$3:F$207,6),0),0)</f>
        <v>0</v>
      </c>
      <c r="AH22" s="8">
        <f>IF(A22&lt;&gt;"",IF(VLOOKUP(A22,Mar!A$3:F$207,6)&gt;0,VLOOKUP(A22,Mar!A$3:F$207,6),0),0)</f>
        <v>0</v>
      </c>
      <c r="AJ22" s="8">
        <f>LARGE($BH22:BI22,1)</f>
        <v>1.5972222222222221E-2</v>
      </c>
      <c r="AK22" s="8">
        <f>LARGE($BH22:BJ22,1)</f>
        <v>1.5972222222222221E-2</v>
      </c>
      <c r="AL22" s="8">
        <f>LARGE($BH22:BK22,1)</f>
        <v>1.5972222222222221E-2</v>
      </c>
      <c r="AM22" s="8">
        <f>LARGE($BH22:BL22,1)</f>
        <v>1.5972222222222221E-2</v>
      </c>
      <c r="AN22" s="8">
        <f>LARGE($BH22:BM22,1)</f>
        <v>1.5972222222222221E-2</v>
      </c>
      <c r="AO22" s="8">
        <f>LARGE($BN22:BO22,1)</f>
        <v>1.0590277777777777E-2</v>
      </c>
      <c r="AP22" s="8">
        <f>LARGE($BN22:BP22,1)</f>
        <v>1.0590277777777777E-2</v>
      </c>
      <c r="AQ22" s="8">
        <f>LARGE($BN22:BQ22,1)</f>
        <v>1.0590277777777777E-2</v>
      </c>
      <c r="AR22" s="8">
        <f>LARGE($BN22:BR22,1)</f>
        <v>1.0590277777777777E-2</v>
      </c>
      <c r="AS22" s="8">
        <f>LARGE($BN22:BS22,1)</f>
        <v>1.0590277777777777E-2</v>
      </c>
      <c r="AV22" s="6">
        <f t="shared" si="5"/>
        <v>0</v>
      </c>
      <c r="AW22" s="6">
        <f t="shared" si="6"/>
        <v>0</v>
      </c>
      <c r="AX22" s="6">
        <f t="shared" si="7"/>
        <v>0</v>
      </c>
      <c r="AY22" s="6">
        <f t="shared" si="8"/>
        <v>0</v>
      </c>
      <c r="AZ22" s="6">
        <f t="shared" si="9"/>
        <v>0</v>
      </c>
      <c r="BA22" s="6">
        <f t="shared" si="10"/>
        <v>0</v>
      </c>
      <c r="BB22" s="6">
        <f t="shared" si="11"/>
        <v>0</v>
      </c>
      <c r="BC22" s="6">
        <f t="shared" si="12"/>
        <v>0</v>
      </c>
      <c r="BD22" s="6">
        <f t="shared" si="13"/>
        <v>0</v>
      </c>
      <c r="BE22" s="6">
        <f t="shared" si="14"/>
        <v>0</v>
      </c>
      <c r="BF22" s="6">
        <f t="shared" si="15"/>
        <v>0</v>
      </c>
      <c r="BH22" s="8">
        <f t="shared" si="16"/>
        <v>1.5972222222222221E-2</v>
      </c>
      <c r="BI22" s="8">
        <f t="shared" si="17"/>
        <v>0</v>
      </c>
      <c r="BJ22" s="8">
        <f t="shared" si="18"/>
        <v>0</v>
      </c>
      <c r="BK22" s="8">
        <f t="shared" si="19"/>
        <v>0</v>
      </c>
      <c r="BL22" s="8">
        <f t="shared" si="20"/>
        <v>0</v>
      </c>
      <c r="BM22" s="8">
        <f t="shared" si="21"/>
        <v>0</v>
      </c>
      <c r="BN22" s="8">
        <f t="shared" si="22"/>
        <v>1.0590277777777777E-2</v>
      </c>
      <c r="BO22" s="8">
        <f t="shared" si="23"/>
        <v>0</v>
      </c>
      <c r="BP22" s="8">
        <f t="shared" si="24"/>
        <v>0</v>
      </c>
      <c r="BQ22" s="8">
        <f t="shared" si="24"/>
        <v>0</v>
      </c>
      <c r="BR22" s="8">
        <f t="shared" si="25"/>
        <v>0</v>
      </c>
      <c r="BS22" s="8">
        <f t="shared" si="26"/>
        <v>0</v>
      </c>
      <c r="BV22" s="8" t="str">
        <f t="shared" si="27"/>
        <v/>
      </c>
      <c r="BW22" s="8" t="str">
        <f t="shared" si="28"/>
        <v/>
      </c>
      <c r="BX22" s="8" t="str">
        <f t="shared" si="29"/>
        <v/>
      </c>
      <c r="BY22" s="8" t="str">
        <f t="shared" si="30"/>
        <v/>
      </c>
      <c r="BZ22" s="8" t="str">
        <f t="shared" si="31"/>
        <v/>
      </c>
      <c r="CA22" s="8" t="str">
        <f t="shared" si="32"/>
        <v/>
      </c>
      <c r="CB22" s="8" t="str">
        <f t="shared" si="33"/>
        <v/>
      </c>
      <c r="CC22" s="8" t="str">
        <f t="shared" si="34"/>
        <v/>
      </c>
      <c r="CD22" s="8" t="str">
        <f t="shared" si="35"/>
        <v/>
      </c>
      <c r="CE22" s="8" t="str">
        <f t="shared" si="36"/>
        <v/>
      </c>
      <c r="CF22" s="8" t="str">
        <f t="shared" si="37"/>
        <v/>
      </c>
      <c r="CG22" s="8" t="str">
        <f t="shared" si="38"/>
        <v/>
      </c>
      <c r="CI22" s="13">
        <v>2.0405092592592593E-2</v>
      </c>
      <c r="CJ22" s="8">
        <f t="shared" si="39"/>
        <v>2.0405092592592593E-2</v>
      </c>
      <c r="CK22" s="8">
        <f>IF(COUNT($BV22:BW22)&gt;0,SMALL($BV22:BW22,1),$CI22)</f>
        <v>2.0405092592592593E-2</v>
      </c>
      <c r="CL22" s="8">
        <f>IF(COUNT($BV22:BX22)&gt;0,SMALL($BV22:BX22,1),$CI22)</f>
        <v>2.0405092592592593E-2</v>
      </c>
      <c r="CM22" s="8">
        <f>IF(COUNT($BV22:BY22)&gt;0,SMALL($BV22:BY22,1),$CI22)</f>
        <v>2.0405092592592593E-2</v>
      </c>
      <c r="CN22" s="8">
        <f>IF(COUNT($BV22:BZ22)&gt;0,SMALL($BV22:BZ22,1),$CI22)</f>
        <v>2.0405092592592593E-2</v>
      </c>
      <c r="CO22" s="54">
        <v>1.6550925925925924E-2</v>
      </c>
      <c r="CP22" s="8">
        <f t="shared" si="40"/>
        <v>1.6550925925925924E-2</v>
      </c>
      <c r="CQ22" s="8">
        <f>IF(COUNT($CB22:CC22)&gt;0,SMALL($CB22:CC22,1),$CP22)</f>
        <v>1.6550925925925924E-2</v>
      </c>
      <c r="CR22" s="8">
        <f>IF(COUNT($CB22:CD22)&gt;0,SMALL($CB22:CD22,1),$CP22)</f>
        <v>1.6550925925925924E-2</v>
      </c>
      <c r="CS22" s="8">
        <f>IF(COUNT($CB22:CE22)&gt;0,SMALL($CB22:CE22,1),$CP22)</f>
        <v>1.6550925925925924E-2</v>
      </c>
      <c r="CT22" s="8">
        <f>IF(COUNT($CB22:CF22)&gt;0,SMALL($CB22:CF22,1),$CP22)</f>
        <v>1.6550925925925924E-2</v>
      </c>
      <c r="CV22" s="8">
        <f t="shared" si="61"/>
        <v>1.5972685185185184E-2</v>
      </c>
      <c r="CW22" s="8">
        <f t="shared" si="41"/>
        <v>1.0590740740740739E-2</v>
      </c>
      <c r="CX22" s="1">
        <f t="shared" si="62"/>
        <v>20</v>
      </c>
      <c r="CY22" s="8">
        <f t="shared" si="42"/>
        <v>4.6296296296296297E-7</v>
      </c>
      <c r="CZ22" s="1" t="str">
        <f t="shared" si="43"/>
        <v>Darran Ames</v>
      </c>
      <c r="DB22" s="13">
        <f t="shared" si="44"/>
        <v>2.2551022686673809E-2</v>
      </c>
      <c r="DC22" s="13">
        <f>SMALL($DO22:DP22,1)/(60*60*24)</f>
        <v>2.2551022686673809E-2</v>
      </c>
      <c r="DD22" s="13">
        <f>SMALL($DO22:DQ22,1)/(60*60*24)</f>
        <v>2.2551022686673809E-2</v>
      </c>
      <c r="DE22" s="13">
        <f>SMALL($DO22:DR22,1)/(60*60*24)</f>
        <v>2.2551022686673809E-2</v>
      </c>
      <c r="DF22" s="13">
        <f>SMALL($DO22:DS22,1)/(60*60*24)</f>
        <v>2.2551022686673809E-2</v>
      </c>
      <c r="DG22" s="13">
        <f>SMALL($DO22:DT22,1)/(60*60*24)</f>
        <v>2.2551022686673809E-2</v>
      </c>
      <c r="DH22" s="34">
        <f t="shared" si="45"/>
        <v>1.7330711099756001E-2</v>
      </c>
      <c r="DI22" s="13">
        <f>SMALL($DU22:DV22,1)/(60*60*24)</f>
        <v>1.7330711099756001E-2</v>
      </c>
      <c r="DJ22" s="42">
        <f>SMALL($DW22:DW22,1)/(60*60*24)</f>
        <v>0.11572916666666666</v>
      </c>
      <c r="DK22" s="42">
        <f>SMALL($DW22:DX22,1)/(60*60*24)</f>
        <v>0.11572916666666666</v>
      </c>
      <c r="DL22" s="42">
        <f>SMALL($DW22:DY22,1)/(60*60*24)</f>
        <v>0.11572916666666666</v>
      </c>
      <c r="DM22" s="42">
        <f>SMALL($DW22:DZ22,1)/(60*60*24)</f>
        <v>0.11572916666666666</v>
      </c>
      <c r="DO22" s="6">
        <f t="shared" si="46"/>
        <v>1948.408360128617</v>
      </c>
      <c r="DP22" s="1">
        <f t="shared" si="47"/>
        <v>9999</v>
      </c>
      <c r="DQ22" s="1">
        <f t="shared" si="48"/>
        <v>9999</v>
      </c>
      <c r="DR22" s="1">
        <f t="shared" si="49"/>
        <v>9999</v>
      </c>
      <c r="DS22" s="1">
        <f t="shared" si="50"/>
        <v>9999</v>
      </c>
      <c r="DT22" s="1">
        <f t="shared" si="51"/>
        <v>9999</v>
      </c>
      <c r="DU22" s="6">
        <f t="shared" si="52"/>
        <v>1497.3734390189186</v>
      </c>
      <c r="DV22" s="1">
        <f t="shared" si="53"/>
        <v>9999</v>
      </c>
      <c r="DW22" s="43">
        <f t="shared" si="54"/>
        <v>9999</v>
      </c>
      <c r="DX22" s="1">
        <f t="shared" si="55"/>
        <v>9999</v>
      </c>
      <c r="DY22" s="1">
        <f t="shared" si="56"/>
        <v>9999</v>
      </c>
      <c r="DZ22" s="1">
        <f t="shared" si="57"/>
        <v>9999</v>
      </c>
    </row>
    <row r="23" spans="1:134" x14ac:dyDescent="0.25">
      <c r="A23" s="1" t="s">
        <v>184</v>
      </c>
      <c r="B23" s="54"/>
      <c r="C23" s="45"/>
      <c r="D23" s="45"/>
      <c r="E23" s="13"/>
      <c r="K23" s="8">
        <v>2.0023148148148148E-2</v>
      </c>
      <c r="M23" s="8">
        <f t="shared" si="58"/>
        <v>2.8006654162200783E-2</v>
      </c>
      <c r="N23" s="6">
        <f t="shared" si="0"/>
        <v>2419.7749196141476</v>
      </c>
      <c r="O23" s="8">
        <f t="shared" si="1"/>
        <v>1.0416666666666666E-2</v>
      </c>
      <c r="Q23" s="8">
        <f t="shared" si="59"/>
        <v>0</v>
      </c>
      <c r="R23" s="8">
        <f t="shared" si="2"/>
        <v>0</v>
      </c>
      <c r="S23" s="8">
        <f t="shared" si="3"/>
        <v>1.0416666666666666E-2</v>
      </c>
      <c r="T23" s="8"/>
      <c r="U23" s="8">
        <f>IF(A23&lt;&gt;"",IF(VLOOKUP(A23,Apr!A$4:F$211,6)&gt;0,VLOOKUP(A23,Apr!A$4:F$211,6),0),0)</f>
        <v>0</v>
      </c>
      <c r="V23" s="8">
        <f>IF(A23&lt;&gt;"",IF(VLOOKUP(A23,May!A$3:F$209,6)&gt;0,VLOOKUP(A23,May!A$3:F$209,6),0),0)</f>
        <v>0</v>
      </c>
      <c r="W23" s="8">
        <f>IF(A23&lt;&gt;"",IF(VLOOKUP(A23,Jun!A$3:F$209,6)&gt;0,VLOOKUP(A23,Jun!A$3:F$209,6),0),0)</f>
        <v>0</v>
      </c>
      <c r="X23" s="8">
        <f>IF(A23&lt;&gt;"",IF(VLOOKUP(A23,Jul!A$3:F$206,6)&gt;0,VLOOKUP(A23,Jul!A$3:F$206,6),0),0)</f>
        <v>0</v>
      </c>
      <c r="Y23" s="8">
        <f>IF(A23&lt;&gt;"",IF(VLOOKUP(A23,Aug!A$3:F$206,6)&gt;0,VLOOKUP(A23,Aug!A$3:F$206,6),0),0)</f>
        <v>0</v>
      </c>
      <c r="Z23" s="8">
        <f>IF(A23&lt;&gt;"",IF(VLOOKUP(A23,Sep!A$3:F$206,6)&gt;0,VLOOKUP(A23,Sep!A$3:F$206,6),0),0)</f>
        <v>0</v>
      </c>
      <c r="AA23" s="6">
        <f t="shared" si="60"/>
        <v>1859.6238689897555</v>
      </c>
      <c r="AB23" s="8">
        <f t="shared" si="4"/>
        <v>6.2499999999999995E-3</v>
      </c>
      <c r="AC23" s="8">
        <f>IF(A23&lt;&gt;"",IF(VLOOKUP(A23,Oct!A$3:F$206,6)&gt;0,VLOOKUP(A23,Oct!A$3:F$206,6),0),0)</f>
        <v>0</v>
      </c>
      <c r="AD23" s="8">
        <f>IF(A23&lt;&gt;"",IF(VLOOKUP(A23,Nov!A$3:F$207,6)&gt;0,VLOOKUP(A23,Nov!A$3:F$207,6),0),0)</f>
        <v>0</v>
      </c>
      <c r="AE23" s="8">
        <f>IF(A23&lt;&gt;"",IF(VLOOKUP(A23,Dec!A$3:F$207,6)&gt;0,VLOOKUP(A23,Dec!A$3:F$207,6),0),0)</f>
        <v>0</v>
      </c>
      <c r="AF23" s="8">
        <f>IF(A23&lt;&gt;"",IF(VLOOKUP(A23,Jan!A$3:F$207,6)&gt;0,VLOOKUP(A23,Jan!A$3:F$207,6),0),0)</f>
        <v>0</v>
      </c>
      <c r="AG23" s="8">
        <f>IF(A23&lt;&gt;"",IF(VLOOKUP(A23,Feb!A$3:F$207,6)&gt;0,VLOOKUP(A23,Feb!A$3:F$207,6),0),0)</f>
        <v>0</v>
      </c>
      <c r="AH23" s="8">
        <f>IF(A23&lt;&gt;"",IF(VLOOKUP(A23,Mar!A$3:F$207,6)&gt;0,VLOOKUP(A23,Mar!A$3:F$207,6),0),0)</f>
        <v>0</v>
      </c>
      <c r="AJ23" s="8">
        <f>LARGE($BH23:BI23,1)</f>
        <v>1.0416666666666666E-2</v>
      </c>
      <c r="AK23" s="8">
        <f>LARGE($BH23:BJ23,1)</f>
        <v>1.0416666666666666E-2</v>
      </c>
      <c r="AL23" s="8">
        <f>LARGE($BH23:BK23,1)</f>
        <v>1.0416666666666666E-2</v>
      </c>
      <c r="AM23" s="8">
        <f>LARGE($BH23:BL23,1)</f>
        <v>1.0416666666666666E-2</v>
      </c>
      <c r="AN23" s="8">
        <f>LARGE($BH23:BM23,1)</f>
        <v>1.0416666666666666E-2</v>
      </c>
      <c r="AO23" s="8">
        <f>LARGE($BN23:BO23,1)</f>
        <v>6.2499999999999995E-3</v>
      </c>
      <c r="AP23" s="8">
        <f>LARGE($BN23:BP23,1)</f>
        <v>6.2499999999999995E-3</v>
      </c>
      <c r="AQ23" s="8">
        <f>LARGE($BN23:BQ23,1)</f>
        <v>6.2499999999999995E-3</v>
      </c>
      <c r="AR23" s="8">
        <f>LARGE($BN23:BR23,1)</f>
        <v>6.2499999999999995E-3</v>
      </c>
      <c r="AS23" s="8">
        <f>LARGE($BN23:BS23,1)</f>
        <v>6.2499999999999995E-3</v>
      </c>
      <c r="AV23" s="6">
        <f t="shared" si="5"/>
        <v>0</v>
      </c>
      <c r="AW23" s="6">
        <f t="shared" si="6"/>
        <v>0</v>
      </c>
      <c r="AX23" s="6">
        <f t="shared" si="7"/>
        <v>0</v>
      </c>
      <c r="AY23" s="6">
        <f t="shared" si="8"/>
        <v>0</v>
      </c>
      <c r="AZ23" s="6">
        <f t="shared" si="9"/>
        <v>0</v>
      </c>
      <c r="BA23" s="6">
        <f t="shared" si="10"/>
        <v>0</v>
      </c>
      <c r="BB23" s="6">
        <f t="shared" si="11"/>
        <v>0</v>
      </c>
      <c r="BC23" s="6">
        <f t="shared" si="12"/>
        <v>0</v>
      </c>
      <c r="BD23" s="6">
        <f t="shared" si="13"/>
        <v>0</v>
      </c>
      <c r="BE23" s="6">
        <f t="shared" si="14"/>
        <v>0</v>
      </c>
      <c r="BF23" s="6">
        <f t="shared" si="15"/>
        <v>0</v>
      </c>
      <c r="BH23" s="8">
        <f t="shared" si="16"/>
        <v>1.0416666666666666E-2</v>
      </c>
      <c r="BI23" s="8">
        <f t="shared" si="17"/>
        <v>0</v>
      </c>
      <c r="BJ23" s="8">
        <f t="shared" si="18"/>
        <v>0</v>
      </c>
      <c r="BK23" s="8">
        <f t="shared" si="19"/>
        <v>0</v>
      </c>
      <c r="BL23" s="8">
        <f t="shared" si="20"/>
        <v>0</v>
      </c>
      <c r="BM23" s="8">
        <f t="shared" si="21"/>
        <v>0</v>
      </c>
      <c r="BN23" s="8">
        <f t="shared" si="22"/>
        <v>6.2499999999999995E-3</v>
      </c>
      <c r="BO23" s="8">
        <f t="shared" si="23"/>
        <v>0</v>
      </c>
      <c r="BP23" s="8">
        <f t="shared" si="24"/>
        <v>0</v>
      </c>
      <c r="BQ23" s="8">
        <f t="shared" si="24"/>
        <v>0</v>
      </c>
      <c r="BR23" s="8">
        <f t="shared" si="25"/>
        <v>0</v>
      </c>
      <c r="BS23" s="8">
        <f t="shared" si="26"/>
        <v>0</v>
      </c>
      <c r="BV23" s="8" t="str">
        <f t="shared" si="27"/>
        <v/>
      </c>
      <c r="BW23" s="8" t="str">
        <f t="shared" si="28"/>
        <v/>
      </c>
      <c r="BX23" s="8" t="str">
        <f t="shared" si="29"/>
        <v/>
      </c>
      <c r="BY23" s="8" t="str">
        <f t="shared" si="30"/>
        <v/>
      </c>
      <c r="BZ23" s="8" t="str">
        <f t="shared" si="31"/>
        <v/>
      </c>
      <c r="CA23" s="8" t="str">
        <f t="shared" si="32"/>
        <v/>
      </c>
      <c r="CB23" s="8" t="str">
        <f t="shared" si="33"/>
        <v/>
      </c>
      <c r="CC23" s="8" t="str">
        <f t="shared" si="34"/>
        <v/>
      </c>
      <c r="CD23" s="8" t="str">
        <f t="shared" si="35"/>
        <v/>
      </c>
      <c r="CE23" s="8" t="str">
        <f t="shared" si="36"/>
        <v/>
      </c>
      <c r="CF23" s="8" t="str">
        <f t="shared" si="37"/>
        <v/>
      </c>
      <c r="CG23" s="8" t="str">
        <f t="shared" si="38"/>
        <v/>
      </c>
      <c r="CI23" s="13"/>
      <c r="CJ23" s="8">
        <f t="shared" si="39"/>
        <v>0</v>
      </c>
      <c r="CK23" s="8">
        <f>IF(COUNT($BV23:BW23)&gt;0,SMALL($BV23:BW23,1),$CI23)</f>
        <v>0</v>
      </c>
      <c r="CL23" s="8">
        <f>IF(COUNT($BV23:BX23)&gt;0,SMALL($BV23:BX23,1),$CI23)</f>
        <v>0</v>
      </c>
      <c r="CM23" s="8">
        <f>IF(COUNT($BV23:BY23)&gt;0,SMALL($BV23:BY23,1),$CI23)</f>
        <v>0</v>
      </c>
      <c r="CN23" s="8">
        <f>IF(COUNT($BV23:BZ23)&gt;0,SMALL($BV23:BZ23,1),$CI23)</f>
        <v>0</v>
      </c>
      <c r="CO23" s="54"/>
      <c r="CP23" s="8">
        <f t="shared" si="40"/>
        <v>0</v>
      </c>
      <c r="CQ23" s="8">
        <f>IF(COUNT($CB23:CC23)&gt;0,SMALL($CB23:CC23,1),$CP23)</f>
        <v>0</v>
      </c>
      <c r="CR23" s="8">
        <f>IF(COUNT($CB23:CD23)&gt;0,SMALL($CB23:CD23,1),$CP23)</f>
        <v>0</v>
      </c>
      <c r="CS23" s="8">
        <f>IF(COUNT($CB23:CE23)&gt;0,SMALL($CB23:CE23,1),$CP23)</f>
        <v>0</v>
      </c>
      <c r="CT23" s="8">
        <f>IF(COUNT($CB23:CF23)&gt;0,SMALL($CB23:CF23,1),$CP23)</f>
        <v>0</v>
      </c>
      <c r="CV23" s="8">
        <f t="shared" ref="CV23:CV94" si="63">IF(A23&lt;&gt;"",LARGE(BH23:BM23,1)+CY23,"")</f>
        <v>1.0417152777777777E-2</v>
      </c>
      <c r="CW23" s="8">
        <f t="shared" ref="CW23:CW94" si="64">IF(A23&lt;&gt;"",LARGE(BN23:BS23,1)+CY23,"")</f>
        <v>6.2504861111111103E-3</v>
      </c>
      <c r="CX23" s="1">
        <f t="shared" si="62"/>
        <v>21</v>
      </c>
      <c r="CY23" s="8">
        <f t="shared" ref="CY23:CY94" si="65">IF(A23&lt;&gt;"",CX23/(60*60*24*500),"")</f>
        <v>4.8611111111111109E-7</v>
      </c>
      <c r="CZ23" s="1" t="str">
        <f t="shared" si="43"/>
        <v>Dave Booth</v>
      </c>
      <c r="DB23" s="13">
        <f t="shared" si="44"/>
        <v>2.8006654162200783E-2</v>
      </c>
      <c r="DC23" s="13">
        <f>SMALL($DO23:DP23,1)/(60*60*24)</f>
        <v>2.8006654162200783E-2</v>
      </c>
      <c r="DD23" s="13">
        <f>SMALL($DO23:DQ23,1)/(60*60*24)</f>
        <v>2.8006654162200783E-2</v>
      </c>
      <c r="DE23" s="13">
        <f>SMALL($DO23:DR23,1)/(60*60*24)</f>
        <v>2.8006654162200783E-2</v>
      </c>
      <c r="DF23" s="13">
        <f>SMALL($DO23:DS23,1)/(60*60*24)</f>
        <v>2.8006654162200783E-2</v>
      </c>
      <c r="DG23" s="13">
        <f>SMALL($DO23:DT23,1)/(60*60*24)</f>
        <v>2.8006654162200783E-2</v>
      </c>
      <c r="DH23" s="34">
        <f t="shared" si="45"/>
        <v>2.1523424409603652E-2</v>
      </c>
      <c r="DI23" s="13">
        <f>SMALL($DU23:DV23,1)/(60*60*24)</f>
        <v>2.1523424409603652E-2</v>
      </c>
      <c r="DJ23" s="42">
        <f>SMALL($DW23:DW23,1)/(60*60*24)</f>
        <v>0.11572916666666666</v>
      </c>
      <c r="DK23" s="42">
        <f>SMALL($DW23:DX23,1)/(60*60*24)</f>
        <v>0.11572916666666666</v>
      </c>
      <c r="DL23" s="42">
        <f>SMALL($DW23:DY23,1)/(60*60*24)</f>
        <v>0.11572916666666666</v>
      </c>
      <c r="DM23" s="42">
        <f>SMALL($DW23:DZ23,1)/(60*60*24)</f>
        <v>0.11572916666666666</v>
      </c>
      <c r="DO23" s="6">
        <f t="shared" si="46"/>
        <v>2419.7749196141476</v>
      </c>
      <c r="DP23" s="1">
        <f t="shared" si="47"/>
        <v>9999</v>
      </c>
      <c r="DQ23" s="1">
        <f t="shared" si="48"/>
        <v>9999</v>
      </c>
      <c r="DR23" s="1">
        <f t="shared" si="49"/>
        <v>9999</v>
      </c>
      <c r="DS23" s="1">
        <f t="shared" si="50"/>
        <v>9999</v>
      </c>
      <c r="DT23" s="1">
        <f t="shared" si="51"/>
        <v>9999</v>
      </c>
      <c r="DU23" s="6">
        <f t="shared" si="52"/>
        <v>1859.6238689897555</v>
      </c>
      <c r="DV23" s="1">
        <f t="shared" si="53"/>
        <v>9999</v>
      </c>
      <c r="DW23" s="43">
        <f t="shared" si="54"/>
        <v>9999</v>
      </c>
      <c r="DX23" s="1">
        <f t="shared" si="55"/>
        <v>9999</v>
      </c>
      <c r="DY23" s="1">
        <f t="shared" si="56"/>
        <v>9999</v>
      </c>
      <c r="DZ23" s="1">
        <f t="shared" si="57"/>
        <v>9999</v>
      </c>
    </row>
    <row r="24" spans="1:134" x14ac:dyDescent="0.25">
      <c r="A24" s="1" t="s">
        <v>185</v>
      </c>
      <c r="B24" s="54"/>
      <c r="C24" s="45"/>
      <c r="D24" s="45"/>
      <c r="E24" s="13"/>
      <c r="J24" s="8">
        <v>2.1261574074074075E-2</v>
      </c>
      <c r="K24" s="55">
        <f>(J24/4*3.1)/1.032</f>
        <v>1.5966782856014931E-2</v>
      </c>
      <c r="M24" s="8">
        <f t="shared" si="58"/>
        <v>2.2332959943300625E-2</v>
      </c>
      <c r="N24" s="6">
        <f t="shared" si="0"/>
        <v>1929.5677391011741</v>
      </c>
      <c r="O24" s="8">
        <f t="shared" si="1"/>
        <v>1.6145833333333335E-2</v>
      </c>
      <c r="Q24" s="8">
        <f t="shared" si="59"/>
        <v>0</v>
      </c>
      <c r="R24" s="8">
        <f t="shared" si="2"/>
        <v>0</v>
      </c>
      <c r="S24" s="8">
        <f t="shared" si="3"/>
        <v>1.6145833333333335E-2</v>
      </c>
      <c r="T24" s="8"/>
      <c r="U24" s="8">
        <f>IF(A24&lt;&gt;"",IF(VLOOKUP(A24,Apr!A$4:F$211,6)&gt;0,VLOOKUP(A24,Apr!A$4:F$211,6),0),0)</f>
        <v>0</v>
      </c>
      <c r="V24" s="8">
        <f>IF(A24&lt;&gt;"",IF(VLOOKUP(A24,May!A$3:F$209,6)&gt;0,VLOOKUP(A24,May!A$3:F$209,6),0),0)</f>
        <v>0</v>
      </c>
      <c r="W24" s="8">
        <f>IF(A24&lt;&gt;"",IF(VLOOKUP(A24,Jun!A$3:F$209,6)&gt;0,VLOOKUP(A24,Jun!A$3:F$209,6),0),0)</f>
        <v>0</v>
      </c>
      <c r="X24" s="8">
        <f>IF(A24&lt;&gt;"",IF(VLOOKUP(A24,Jul!A$3:F$206,6)&gt;0,VLOOKUP(A24,Jul!A$3:F$206,6),0),0)</f>
        <v>0</v>
      </c>
      <c r="Y24" s="8">
        <f>IF(A24&lt;&gt;"",IF(VLOOKUP(A24,Aug!A$3:F$206,6)&gt;0,VLOOKUP(A24,Aug!A$3:F$206,6),0),0)</f>
        <v>0</v>
      </c>
      <c r="Z24" s="8">
        <f>IF(A24&lt;&gt;"",IF(VLOOKUP(A24,Sep!A$3:F$206,6)&gt;0,VLOOKUP(A24,Sep!A$3:F$206,6),0),0)</f>
        <v>0</v>
      </c>
      <c r="AA24" s="6">
        <f t="shared" si="60"/>
        <v>1482.8942127548453</v>
      </c>
      <c r="AB24" s="8">
        <f t="shared" si="4"/>
        <v>1.0590277777777777E-2</v>
      </c>
      <c r="AC24" s="8">
        <f>IF(A24&lt;&gt;"",IF(VLOOKUP(A24,Oct!A$3:F$206,6)&gt;0,VLOOKUP(A24,Oct!A$3:F$206,6),0),0)</f>
        <v>0</v>
      </c>
      <c r="AD24" s="8">
        <f>IF(A24&lt;&gt;"",IF(VLOOKUP(A24,Nov!A$3:F$207,6)&gt;0,VLOOKUP(A24,Nov!A$3:F$207,6),0),0)</f>
        <v>0</v>
      </c>
      <c r="AE24" s="8">
        <f>IF(A24&lt;&gt;"",IF(VLOOKUP(A24,Dec!A$3:F$207,6)&gt;0,VLOOKUP(A24,Dec!A$3:F$207,6),0),0)</f>
        <v>0</v>
      </c>
      <c r="AF24" s="8">
        <f>IF(A24&lt;&gt;"",IF(VLOOKUP(A24,Jan!A$3:F$207,6)&gt;0,VLOOKUP(A24,Jan!A$3:F$207,6),0),0)</f>
        <v>0</v>
      </c>
      <c r="AG24" s="8">
        <f>IF(A24&lt;&gt;"",IF(VLOOKUP(A24,Feb!A$3:F$207,6)&gt;0,VLOOKUP(A24,Feb!A$3:F$207,6),0),0)</f>
        <v>0</v>
      </c>
      <c r="AH24" s="8">
        <f>IF(A24&lt;&gt;"",IF(VLOOKUP(A24,Mar!A$3:F$207,6)&gt;0,VLOOKUP(A24,Mar!A$3:F$207,6),0),0)</f>
        <v>0</v>
      </c>
      <c r="AJ24" s="8">
        <f>LARGE($BH24:BI24,1)</f>
        <v>1.6145833333333335E-2</v>
      </c>
      <c r="AK24" s="8">
        <f>LARGE($BH24:BJ24,1)</f>
        <v>1.6145833333333335E-2</v>
      </c>
      <c r="AL24" s="8">
        <f>LARGE($BH24:BK24,1)</f>
        <v>1.6145833333333335E-2</v>
      </c>
      <c r="AM24" s="8">
        <f>LARGE($BH24:BL24,1)</f>
        <v>1.6145833333333335E-2</v>
      </c>
      <c r="AN24" s="8">
        <f>LARGE($BH24:BM24,1)</f>
        <v>1.6145833333333335E-2</v>
      </c>
      <c r="AO24" s="8">
        <f>LARGE($BN24:BO24,1)</f>
        <v>1.0590277777777777E-2</v>
      </c>
      <c r="AP24" s="8">
        <f>LARGE($BN24:BP24,1)</f>
        <v>1.0590277777777777E-2</v>
      </c>
      <c r="AQ24" s="8">
        <f>LARGE($BN24:BQ24,1)</f>
        <v>1.0590277777777777E-2</v>
      </c>
      <c r="AR24" s="8">
        <f>LARGE($BN24:BR24,1)</f>
        <v>1.0590277777777777E-2</v>
      </c>
      <c r="AS24" s="8">
        <f>LARGE($BN24:BS24,1)</f>
        <v>1.0590277777777777E-2</v>
      </c>
      <c r="AV24" s="6">
        <f t="shared" si="5"/>
        <v>0</v>
      </c>
      <c r="AW24" s="6">
        <f t="shared" si="6"/>
        <v>0</v>
      </c>
      <c r="AX24" s="6">
        <f t="shared" si="7"/>
        <v>0</v>
      </c>
      <c r="AY24" s="6">
        <f t="shared" si="8"/>
        <v>0</v>
      </c>
      <c r="AZ24" s="6">
        <f t="shared" si="9"/>
        <v>0</v>
      </c>
      <c r="BA24" s="6">
        <f t="shared" si="10"/>
        <v>0</v>
      </c>
      <c r="BB24" s="6">
        <f t="shared" si="11"/>
        <v>0</v>
      </c>
      <c r="BC24" s="6">
        <f t="shared" si="12"/>
        <v>0</v>
      </c>
      <c r="BD24" s="6">
        <f t="shared" si="13"/>
        <v>0</v>
      </c>
      <c r="BE24" s="6">
        <f t="shared" si="14"/>
        <v>0</v>
      </c>
      <c r="BF24" s="6">
        <f t="shared" si="15"/>
        <v>0</v>
      </c>
      <c r="BH24" s="8">
        <f t="shared" si="16"/>
        <v>1.6145833333333335E-2</v>
      </c>
      <c r="BI24" s="8">
        <f t="shared" si="17"/>
        <v>0</v>
      </c>
      <c r="BJ24" s="8">
        <f t="shared" si="18"/>
        <v>0</v>
      </c>
      <c r="BK24" s="8">
        <f t="shared" si="19"/>
        <v>0</v>
      </c>
      <c r="BL24" s="8">
        <f t="shared" si="20"/>
        <v>0</v>
      </c>
      <c r="BM24" s="8">
        <f t="shared" si="21"/>
        <v>0</v>
      </c>
      <c r="BN24" s="8">
        <f t="shared" si="22"/>
        <v>1.0590277777777777E-2</v>
      </c>
      <c r="BO24" s="8">
        <f t="shared" si="23"/>
        <v>0</v>
      </c>
      <c r="BP24" s="8">
        <f t="shared" si="24"/>
        <v>0</v>
      </c>
      <c r="BQ24" s="8">
        <f t="shared" si="24"/>
        <v>0</v>
      </c>
      <c r="BR24" s="8">
        <f t="shared" si="25"/>
        <v>0</v>
      </c>
      <c r="BS24" s="8">
        <f t="shared" si="26"/>
        <v>0</v>
      </c>
      <c r="BV24" s="8" t="str">
        <f t="shared" si="27"/>
        <v/>
      </c>
      <c r="BW24" s="8" t="str">
        <f t="shared" si="28"/>
        <v/>
      </c>
      <c r="BX24" s="8" t="str">
        <f t="shared" si="29"/>
        <v/>
      </c>
      <c r="BY24" s="8" t="str">
        <f t="shared" si="30"/>
        <v/>
      </c>
      <c r="BZ24" s="8" t="str">
        <f t="shared" si="31"/>
        <v/>
      </c>
      <c r="CA24" s="8" t="str">
        <f t="shared" si="32"/>
        <v/>
      </c>
      <c r="CB24" s="8" t="str">
        <f t="shared" si="33"/>
        <v/>
      </c>
      <c r="CC24" s="8" t="str">
        <f t="shared" si="34"/>
        <v/>
      </c>
      <c r="CD24" s="8" t="str">
        <f t="shared" si="35"/>
        <v/>
      </c>
      <c r="CE24" s="8" t="str">
        <f t="shared" si="36"/>
        <v/>
      </c>
      <c r="CF24" s="8" t="str">
        <f t="shared" si="37"/>
        <v/>
      </c>
      <c r="CG24" s="8" t="str">
        <f t="shared" si="38"/>
        <v/>
      </c>
      <c r="CI24" s="13"/>
      <c r="CJ24" s="8">
        <f t="shared" si="39"/>
        <v>0</v>
      </c>
      <c r="CK24" s="8">
        <f>IF(COUNT($BV24:BW24)&gt;0,SMALL($BV24:BW24,1),$CI24)</f>
        <v>0</v>
      </c>
      <c r="CL24" s="8">
        <f>IF(COUNT($BV24:BX24)&gt;0,SMALL($BV24:BX24,1),$CI24)</f>
        <v>0</v>
      </c>
      <c r="CM24" s="8">
        <f>IF(COUNT($BV24:BY24)&gt;0,SMALL($BV24:BY24,1),$CI24)</f>
        <v>0</v>
      </c>
      <c r="CN24" s="8">
        <f>IF(COUNT($BV24:BZ24)&gt;0,SMALL($BV24:BZ24,1),$CI24)</f>
        <v>0</v>
      </c>
      <c r="CO24" s="54"/>
      <c r="CP24" s="8">
        <f t="shared" si="40"/>
        <v>0</v>
      </c>
      <c r="CQ24" s="8">
        <f>IF(COUNT($CB24:CC24)&gt;0,SMALL($CB24:CC24,1),$CP24)</f>
        <v>0</v>
      </c>
      <c r="CR24" s="8">
        <f>IF(COUNT($CB24:CD24)&gt;0,SMALL($CB24:CD24,1),$CP24)</f>
        <v>0</v>
      </c>
      <c r="CS24" s="8">
        <f>IF(COUNT($CB24:CE24)&gt;0,SMALL($CB24:CE24,1),$CP24)</f>
        <v>0</v>
      </c>
      <c r="CT24" s="8">
        <f>IF(COUNT($CB24:CF24)&gt;0,SMALL($CB24:CF24,1),$CP24)</f>
        <v>0</v>
      </c>
      <c r="CV24" s="8">
        <f t="shared" si="63"/>
        <v>1.6146342592592594E-2</v>
      </c>
      <c r="CW24" s="8">
        <f t="shared" si="64"/>
        <v>1.0590787037037036E-2</v>
      </c>
      <c r="CX24" s="1">
        <f t="shared" si="62"/>
        <v>22</v>
      </c>
      <c r="CY24" s="8">
        <f t="shared" si="65"/>
        <v>5.0925925925925927E-7</v>
      </c>
      <c r="CZ24" s="1" t="str">
        <f t="shared" si="43"/>
        <v>Dave Dunn</v>
      </c>
      <c r="DB24" s="13">
        <f t="shared" si="44"/>
        <v>2.2332959943300625E-2</v>
      </c>
      <c r="DC24" s="13">
        <f>SMALL($DO24:DP24,1)/(60*60*24)</f>
        <v>2.2332959943300625E-2</v>
      </c>
      <c r="DD24" s="13">
        <f>SMALL($DO24:DQ24,1)/(60*60*24)</f>
        <v>2.2332959943300625E-2</v>
      </c>
      <c r="DE24" s="13">
        <f>SMALL($DO24:DR24,1)/(60*60*24)</f>
        <v>2.2332959943300625E-2</v>
      </c>
      <c r="DF24" s="13">
        <f>SMALL($DO24:DS24,1)/(60*60*24)</f>
        <v>2.2332959943300625E-2</v>
      </c>
      <c r="DG24" s="13">
        <f>SMALL($DO24:DT24,1)/(60*60*24)</f>
        <v>2.2332959943300625E-2</v>
      </c>
      <c r="DH24" s="34">
        <f t="shared" si="45"/>
        <v>1.716312746244034E-2</v>
      </c>
      <c r="DI24" s="13">
        <f>SMALL($DU24:DV24,1)/(60*60*24)</f>
        <v>1.716312746244034E-2</v>
      </c>
      <c r="DJ24" s="42">
        <f>SMALL($DW24:DW24,1)/(60*60*24)</f>
        <v>0.11572916666666666</v>
      </c>
      <c r="DK24" s="42">
        <f>SMALL($DW24:DX24,1)/(60*60*24)</f>
        <v>0.11572916666666666</v>
      </c>
      <c r="DL24" s="42">
        <f>SMALL($DW24:DY24,1)/(60*60*24)</f>
        <v>0.11572916666666666</v>
      </c>
      <c r="DM24" s="42">
        <f>SMALL($DW24:DZ24,1)/(60*60*24)</f>
        <v>0.11572916666666666</v>
      </c>
      <c r="DO24" s="6">
        <f t="shared" si="46"/>
        <v>1929.5677391011741</v>
      </c>
      <c r="DP24" s="1">
        <f t="shared" si="47"/>
        <v>9999</v>
      </c>
      <c r="DQ24" s="1">
        <f t="shared" si="48"/>
        <v>9999</v>
      </c>
      <c r="DR24" s="1">
        <f t="shared" si="49"/>
        <v>9999</v>
      </c>
      <c r="DS24" s="1">
        <f t="shared" si="50"/>
        <v>9999</v>
      </c>
      <c r="DT24" s="1">
        <f t="shared" si="51"/>
        <v>9999</v>
      </c>
      <c r="DU24" s="6">
        <f t="shared" si="52"/>
        <v>1482.8942127548453</v>
      </c>
      <c r="DV24" s="1">
        <f t="shared" si="53"/>
        <v>9999</v>
      </c>
      <c r="DW24" s="43">
        <f t="shared" si="54"/>
        <v>9999</v>
      </c>
      <c r="DX24" s="1">
        <f t="shared" si="55"/>
        <v>9999</v>
      </c>
      <c r="DY24" s="1">
        <f t="shared" si="56"/>
        <v>9999</v>
      </c>
      <c r="DZ24" s="1">
        <f t="shared" si="57"/>
        <v>9999</v>
      </c>
    </row>
    <row r="25" spans="1:134" x14ac:dyDescent="0.25">
      <c r="A25" s="1" t="s">
        <v>186</v>
      </c>
      <c r="B25" s="54"/>
      <c r="C25" s="45"/>
      <c r="D25" s="45"/>
      <c r="E25" s="13"/>
      <c r="J25" s="8">
        <v>2.6875E-2</v>
      </c>
      <c r="K25" s="55">
        <f>(J25/5*3.1)/1.032</f>
        <v>1.6145833333333331E-2</v>
      </c>
      <c r="M25" s="8">
        <f t="shared" si="58"/>
        <v>2.2583400321543403E-2</v>
      </c>
      <c r="N25" s="6">
        <f t="shared" si="0"/>
        <v>1951.2057877813502</v>
      </c>
      <c r="O25" s="8">
        <f t="shared" si="1"/>
        <v>1.579861111111111E-2</v>
      </c>
      <c r="Q25" s="8">
        <f t="shared" si="59"/>
        <v>0</v>
      </c>
      <c r="R25" s="8">
        <f t="shared" si="2"/>
        <v>0</v>
      </c>
      <c r="S25" s="8">
        <f t="shared" si="3"/>
        <v>1.579861111111111E-2</v>
      </c>
      <c r="T25" s="8"/>
      <c r="U25" s="8">
        <f>IF(A25&lt;&gt;"",IF(VLOOKUP(A25,Apr!A$4:F$211,6)&gt;0,VLOOKUP(A25,Apr!A$4:F$211,6),0),0)</f>
        <v>0</v>
      </c>
      <c r="V25" s="8">
        <f>IF(A25&lt;&gt;"",IF(VLOOKUP(A25,May!A$3:F$209,6)&gt;0,VLOOKUP(A25,May!A$3:F$209,6),0),0)</f>
        <v>0</v>
      </c>
      <c r="W25" s="8">
        <f>IF(A25&lt;&gt;"",IF(VLOOKUP(A25,Jun!A$3:F$209,6)&gt;0,VLOOKUP(A25,Jun!A$3:F$209,6),0),0)</f>
        <v>0</v>
      </c>
      <c r="X25" s="8">
        <f>IF(A25&lt;&gt;"",IF(VLOOKUP(A25,Jul!A$3:F$206,6)&gt;0,VLOOKUP(A25,Jul!A$3:F$206,6),0),0)</f>
        <v>0</v>
      </c>
      <c r="Y25" s="8">
        <f>IF(A25&lt;&gt;"",IF(VLOOKUP(A25,Aug!A$3:F$206,6)&gt;0,VLOOKUP(A25,Aug!A$3:F$206,6),0),0)</f>
        <v>0</v>
      </c>
      <c r="Z25" s="8">
        <f>IF(A25&lt;&gt;"",IF(VLOOKUP(A25,Sep!A$3:F$206,6)&gt;0,VLOOKUP(A25,Sep!A$3:F$206,6),0),0)</f>
        <v>0</v>
      </c>
      <c r="AA25" s="6">
        <f t="shared" si="60"/>
        <v>1499.523293202722</v>
      </c>
      <c r="AB25" s="8">
        <f t="shared" si="4"/>
        <v>1.0416666666666666E-2</v>
      </c>
      <c r="AC25" s="8">
        <f>IF(A25&lt;&gt;"",IF(VLOOKUP(A25,Oct!A$3:F$206,6)&gt;0,VLOOKUP(A25,Oct!A$3:F$206,6),0),0)</f>
        <v>0</v>
      </c>
      <c r="AD25" s="8">
        <f>IF(A25&lt;&gt;"",IF(VLOOKUP(A25,Nov!A$3:F$207,6)&gt;0,VLOOKUP(A25,Nov!A$3:F$207,6),0),0)</f>
        <v>0</v>
      </c>
      <c r="AE25" s="8">
        <f>IF(A25&lt;&gt;"",IF(VLOOKUP(A25,Dec!A$3:F$207,6)&gt;0,VLOOKUP(A25,Dec!A$3:F$207,6),0),0)</f>
        <v>0</v>
      </c>
      <c r="AF25" s="8">
        <f>IF(A25&lt;&gt;"",IF(VLOOKUP(A25,Jan!A$3:F$207,6)&gt;0,VLOOKUP(A25,Jan!A$3:F$207,6),0),0)</f>
        <v>0</v>
      </c>
      <c r="AG25" s="8">
        <f>IF(A25&lt;&gt;"",IF(VLOOKUP(A25,Feb!A$3:F$207,6)&gt;0,VLOOKUP(A25,Feb!A$3:F$207,6),0),0)</f>
        <v>0</v>
      </c>
      <c r="AH25" s="8">
        <f>IF(A25&lt;&gt;"",IF(VLOOKUP(A25,Mar!A$3:F$207,6)&gt;0,VLOOKUP(A25,Mar!A$3:F$207,6),0),0)</f>
        <v>0</v>
      </c>
      <c r="AJ25" s="8">
        <f>LARGE($BH25:BI25,1)</f>
        <v>1.579861111111111E-2</v>
      </c>
      <c r="AK25" s="8">
        <f>LARGE($BH25:BJ25,1)</f>
        <v>1.579861111111111E-2</v>
      </c>
      <c r="AL25" s="8">
        <f>LARGE($BH25:BK25,1)</f>
        <v>1.579861111111111E-2</v>
      </c>
      <c r="AM25" s="8">
        <f>LARGE($BH25:BL25,1)</f>
        <v>1.579861111111111E-2</v>
      </c>
      <c r="AN25" s="8">
        <f>LARGE($BH25:BM25,1)</f>
        <v>1.579861111111111E-2</v>
      </c>
      <c r="AO25" s="8">
        <f>LARGE($BN25:BO25,1)</f>
        <v>1.0416666666666666E-2</v>
      </c>
      <c r="AP25" s="8">
        <f>LARGE($BN25:BP25,1)</f>
        <v>1.0416666666666666E-2</v>
      </c>
      <c r="AQ25" s="8">
        <f>LARGE($BN25:BQ25,1)</f>
        <v>1.0416666666666666E-2</v>
      </c>
      <c r="AR25" s="8">
        <f>LARGE($BN25:BR25,1)</f>
        <v>1.0416666666666666E-2</v>
      </c>
      <c r="AS25" s="8">
        <f>LARGE($BN25:BS25,1)</f>
        <v>1.0416666666666666E-2</v>
      </c>
      <c r="AV25" s="6">
        <f t="shared" si="5"/>
        <v>0</v>
      </c>
      <c r="AW25" s="6">
        <f t="shared" si="6"/>
        <v>0</v>
      </c>
      <c r="AX25" s="6">
        <f t="shared" si="7"/>
        <v>0</v>
      </c>
      <c r="AY25" s="6">
        <f t="shared" si="8"/>
        <v>0</v>
      </c>
      <c r="AZ25" s="6">
        <f t="shared" si="9"/>
        <v>0</v>
      </c>
      <c r="BA25" s="6">
        <f t="shared" si="10"/>
        <v>0</v>
      </c>
      <c r="BB25" s="6">
        <f t="shared" si="11"/>
        <v>0</v>
      </c>
      <c r="BC25" s="6">
        <f t="shared" si="12"/>
        <v>0</v>
      </c>
      <c r="BD25" s="6">
        <f t="shared" si="13"/>
        <v>0</v>
      </c>
      <c r="BE25" s="6">
        <f t="shared" si="14"/>
        <v>0</v>
      </c>
      <c r="BF25" s="6">
        <f t="shared" si="15"/>
        <v>0</v>
      </c>
      <c r="BH25" s="8">
        <f t="shared" si="16"/>
        <v>1.579861111111111E-2</v>
      </c>
      <c r="BI25" s="8">
        <f t="shared" si="17"/>
        <v>0</v>
      </c>
      <c r="BJ25" s="8">
        <f t="shared" si="18"/>
        <v>0</v>
      </c>
      <c r="BK25" s="8">
        <f t="shared" si="19"/>
        <v>0</v>
      </c>
      <c r="BL25" s="8">
        <f t="shared" si="20"/>
        <v>0</v>
      </c>
      <c r="BM25" s="8">
        <f t="shared" si="21"/>
        <v>0</v>
      </c>
      <c r="BN25" s="8">
        <f t="shared" si="22"/>
        <v>1.0416666666666666E-2</v>
      </c>
      <c r="BO25" s="8">
        <f t="shared" si="23"/>
        <v>0</v>
      </c>
      <c r="BP25" s="8">
        <f t="shared" si="24"/>
        <v>0</v>
      </c>
      <c r="BQ25" s="8">
        <f t="shared" si="24"/>
        <v>0</v>
      </c>
      <c r="BR25" s="8">
        <f t="shared" si="25"/>
        <v>0</v>
      </c>
      <c r="BS25" s="8">
        <f t="shared" si="26"/>
        <v>0</v>
      </c>
      <c r="BV25" s="8" t="str">
        <f t="shared" si="27"/>
        <v/>
      </c>
      <c r="BW25" s="8" t="str">
        <f t="shared" si="28"/>
        <v/>
      </c>
      <c r="BX25" s="8" t="str">
        <f t="shared" si="29"/>
        <v/>
      </c>
      <c r="BY25" s="8" t="str">
        <f t="shared" si="30"/>
        <v/>
      </c>
      <c r="BZ25" s="8" t="str">
        <f t="shared" si="31"/>
        <v/>
      </c>
      <c r="CA25" s="8" t="str">
        <f t="shared" si="32"/>
        <v/>
      </c>
      <c r="CB25" s="8" t="str">
        <f t="shared" si="33"/>
        <v/>
      </c>
      <c r="CC25" s="8" t="str">
        <f t="shared" si="34"/>
        <v/>
      </c>
      <c r="CD25" s="8" t="str">
        <f t="shared" si="35"/>
        <v/>
      </c>
      <c r="CE25" s="8" t="str">
        <f t="shared" si="36"/>
        <v/>
      </c>
      <c r="CF25" s="8" t="str">
        <f t="shared" si="37"/>
        <v/>
      </c>
      <c r="CG25" s="8" t="str">
        <f t="shared" si="38"/>
        <v/>
      </c>
      <c r="CI25" s="13"/>
      <c r="CJ25" s="8">
        <f t="shared" si="39"/>
        <v>0</v>
      </c>
      <c r="CK25" s="8">
        <f>IF(COUNT($BV25:BW25)&gt;0,SMALL($BV25:BW25,1),$CI25)</f>
        <v>0</v>
      </c>
      <c r="CL25" s="8">
        <f>IF(COUNT($BV25:BX25)&gt;0,SMALL($BV25:BX25,1),$CI25)</f>
        <v>0</v>
      </c>
      <c r="CM25" s="8">
        <f>IF(COUNT($BV25:BY25)&gt;0,SMALL($BV25:BY25,1),$CI25)</f>
        <v>0</v>
      </c>
      <c r="CN25" s="8">
        <f>IF(COUNT($BV25:BZ25)&gt;0,SMALL($BV25:BZ25,1),$CI25)</f>
        <v>0</v>
      </c>
      <c r="CO25" s="54"/>
      <c r="CP25" s="8">
        <f t="shared" si="40"/>
        <v>0</v>
      </c>
      <c r="CQ25" s="8">
        <f>IF(COUNT($CB25:CC25)&gt;0,SMALL($CB25:CC25,1),$CP25)</f>
        <v>0</v>
      </c>
      <c r="CR25" s="8">
        <f>IF(COUNT($CB25:CD25)&gt;0,SMALL($CB25:CD25,1),$CP25)</f>
        <v>0</v>
      </c>
      <c r="CS25" s="8">
        <f>IF(COUNT($CB25:CE25)&gt;0,SMALL($CB25:CE25,1),$CP25)</f>
        <v>0</v>
      </c>
      <c r="CT25" s="8">
        <f>IF(COUNT($CB25:CF25)&gt;0,SMALL($CB25:CF25,1),$CP25)</f>
        <v>0</v>
      </c>
      <c r="CV25" s="8">
        <f t="shared" si="63"/>
        <v>1.5799143518518518E-2</v>
      </c>
      <c r="CW25" s="8">
        <f t="shared" si="64"/>
        <v>1.0417199074074074E-2</v>
      </c>
      <c r="CX25" s="1">
        <f t="shared" si="62"/>
        <v>23</v>
      </c>
      <c r="CY25" s="8">
        <f t="shared" si="65"/>
        <v>5.3240740740740745E-7</v>
      </c>
      <c r="CZ25" s="1" t="str">
        <f t="shared" si="43"/>
        <v>David McDonald</v>
      </c>
      <c r="DB25" s="13">
        <f t="shared" si="44"/>
        <v>2.2583400321543403E-2</v>
      </c>
      <c r="DC25" s="13">
        <f>SMALL($DO25:DP25,1)/(60*60*24)</f>
        <v>2.2583400321543406E-2</v>
      </c>
      <c r="DD25" s="13">
        <f>SMALL($DO25:DQ25,1)/(60*60*24)</f>
        <v>2.2583400321543406E-2</v>
      </c>
      <c r="DE25" s="13">
        <f>SMALL($DO25:DR25,1)/(60*60*24)</f>
        <v>2.2583400321543406E-2</v>
      </c>
      <c r="DF25" s="13">
        <f>SMALL($DO25:DS25,1)/(60*60*24)</f>
        <v>2.2583400321543406E-2</v>
      </c>
      <c r="DG25" s="13">
        <f>SMALL($DO25:DT25,1)/(60*60*24)</f>
        <v>2.2583400321543406E-2</v>
      </c>
      <c r="DH25" s="34">
        <f t="shared" si="45"/>
        <v>1.7355593671327801E-2</v>
      </c>
      <c r="DI25" s="13">
        <f>SMALL($DU25:DV25,1)/(60*60*24)</f>
        <v>1.7355593671327801E-2</v>
      </c>
      <c r="DJ25" s="42">
        <f>SMALL($DW25:DW25,1)/(60*60*24)</f>
        <v>0.11572916666666666</v>
      </c>
      <c r="DK25" s="42">
        <f>SMALL($DW25:DX25,1)/(60*60*24)</f>
        <v>0.11572916666666666</v>
      </c>
      <c r="DL25" s="42">
        <f>SMALL($DW25:DY25,1)/(60*60*24)</f>
        <v>0.11572916666666666</v>
      </c>
      <c r="DM25" s="42">
        <f>SMALL($DW25:DZ25,1)/(60*60*24)</f>
        <v>0.11572916666666666</v>
      </c>
      <c r="DO25" s="6">
        <f t="shared" si="46"/>
        <v>1951.2057877813502</v>
      </c>
      <c r="DP25" s="1">
        <f t="shared" si="47"/>
        <v>9999</v>
      </c>
      <c r="DQ25" s="1">
        <f t="shared" si="48"/>
        <v>9999</v>
      </c>
      <c r="DR25" s="1">
        <f t="shared" si="49"/>
        <v>9999</v>
      </c>
      <c r="DS25" s="1">
        <f t="shared" si="50"/>
        <v>9999</v>
      </c>
      <c r="DT25" s="1">
        <f t="shared" si="51"/>
        <v>9999</v>
      </c>
      <c r="DU25" s="6">
        <f t="shared" si="52"/>
        <v>1499.523293202722</v>
      </c>
      <c r="DV25" s="1">
        <f t="shared" si="53"/>
        <v>9999</v>
      </c>
      <c r="DW25" s="43">
        <f t="shared" si="54"/>
        <v>9999</v>
      </c>
      <c r="DX25" s="1">
        <f t="shared" si="55"/>
        <v>9999</v>
      </c>
      <c r="DY25" s="1">
        <f t="shared" si="56"/>
        <v>9999</v>
      </c>
      <c r="DZ25" s="1">
        <f t="shared" si="57"/>
        <v>9999</v>
      </c>
    </row>
    <row r="26" spans="1:134" x14ac:dyDescent="0.25">
      <c r="A26" s="1" t="s">
        <v>187</v>
      </c>
      <c r="B26" s="54"/>
      <c r="C26" s="45"/>
      <c r="D26" s="45"/>
      <c r="E26" s="13"/>
      <c r="K26" s="55"/>
      <c r="M26" s="8">
        <f t="shared" si="58"/>
        <v>2.92E-2</v>
      </c>
      <c r="N26" s="6">
        <f t="shared" si="0"/>
        <v>2522.88</v>
      </c>
      <c r="O26" s="8">
        <f t="shared" si="1"/>
        <v>9.2013888888888892E-3</v>
      </c>
      <c r="Q26" s="8">
        <f t="shared" si="59"/>
        <v>0</v>
      </c>
      <c r="R26" s="8">
        <f t="shared" si="2"/>
        <v>0</v>
      </c>
      <c r="S26" s="8">
        <f t="shared" si="3"/>
        <v>9.2013888888888892E-3</v>
      </c>
      <c r="T26" s="8"/>
      <c r="U26" s="8">
        <f>IF(A26&lt;&gt;"",IF(VLOOKUP(A26,Apr!A$4:F$211,6)&gt;0,VLOOKUP(A26,Apr!A$4:F$211,6),0),0)</f>
        <v>0</v>
      </c>
      <c r="V26" s="8">
        <f>IF(A26&lt;&gt;"",IF(VLOOKUP(A26,May!A$3:F$209,6)&gt;0,VLOOKUP(A26,May!A$3:F$209,6),0),0)</f>
        <v>0</v>
      </c>
      <c r="W26" s="8">
        <f>IF(A26&lt;&gt;"",IF(VLOOKUP(A26,Jun!A$3:F$209,6)&gt;0,VLOOKUP(A26,Jun!A$3:F$209,6),0),0)</f>
        <v>0</v>
      </c>
      <c r="X26" s="8">
        <f>IF(A26&lt;&gt;"",IF(VLOOKUP(A26,Jul!A$3:F$206,6)&gt;0,VLOOKUP(A26,Jul!A$3:F$206,6),0),0)</f>
        <v>0</v>
      </c>
      <c r="Y26" s="8">
        <f>IF(A26&lt;&gt;"",IF(VLOOKUP(A26,Aug!A$3:F$206,6)&gt;0,VLOOKUP(A26,Aug!A$3:F$206,6),0),0)</f>
        <v>0</v>
      </c>
      <c r="Z26" s="8">
        <f>IF(A26&lt;&gt;"",IF(VLOOKUP(A26,Sep!A$3:F$206,6)&gt;0,VLOOKUP(A26,Sep!A$3:F$206,6),0),0)</f>
        <v>0</v>
      </c>
      <c r="AA26" s="6">
        <f t="shared" si="60"/>
        <v>1938.8612670408986</v>
      </c>
      <c r="AB26" s="8">
        <f t="shared" si="4"/>
        <v>5.3819444444444453E-3</v>
      </c>
      <c r="AC26" s="8">
        <f>IF(A26&lt;&gt;"",IF(VLOOKUP(A26,Oct!A$3:F$206,6)&gt;0,VLOOKUP(A26,Oct!A$3:F$206,6),0),0)</f>
        <v>0</v>
      </c>
      <c r="AD26" s="8">
        <f>IF(A26&lt;&gt;"",IF(VLOOKUP(A26,Nov!A$3:F$207,6)&gt;0,VLOOKUP(A26,Nov!A$3:F$207,6),0),0)</f>
        <v>0</v>
      </c>
      <c r="AE26" s="8">
        <f>IF(A26&lt;&gt;"",IF(VLOOKUP(A26,Dec!A$3:F$207,6)&gt;0,VLOOKUP(A26,Dec!A$3:F$207,6),0),0)</f>
        <v>0</v>
      </c>
      <c r="AF26" s="8">
        <f>IF(A26&lt;&gt;"",IF(VLOOKUP(A26,Jan!A$3:F$207,6)&gt;0,VLOOKUP(A26,Jan!A$3:F$207,6),0),0)</f>
        <v>0</v>
      </c>
      <c r="AG26" s="8">
        <f>IF(A26&lt;&gt;"",IF(VLOOKUP(A26,Feb!A$3:F$207,6)&gt;0,VLOOKUP(A26,Feb!A$3:F$207,6),0),0)</f>
        <v>0</v>
      </c>
      <c r="AH26" s="8">
        <f>IF(A26&lt;&gt;"",IF(VLOOKUP(A26,Mar!A$3:F$207,6)&gt;0,VLOOKUP(A26,Mar!A$3:F$207,6),0),0)</f>
        <v>0</v>
      </c>
      <c r="AJ26" s="8">
        <f>LARGE($BH26:BI26,1)</f>
        <v>9.2013888888888892E-3</v>
      </c>
      <c r="AK26" s="8">
        <f>LARGE($BH26:BJ26,1)</f>
        <v>9.2013888888888892E-3</v>
      </c>
      <c r="AL26" s="8">
        <f>LARGE($BH26:BK26,1)</f>
        <v>9.2013888888888892E-3</v>
      </c>
      <c r="AM26" s="8">
        <f>LARGE($BH26:BL26,1)</f>
        <v>9.2013888888888892E-3</v>
      </c>
      <c r="AN26" s="8">
        <f>LARGE($BH26:BM26,1)</f>
        <v>9.2013888888888892E-3</v>
      </c>
      <c r="AO26" s="8">
        <f>LARGE($BN26:BO26,1)</f>
        <v>5.3819444444444453E-3</v>
      </c>
      <c r="AP26" s="8">
        <f>LARGE($BN26:BP26,1)</f>
        <v>5.3819444444444453E-3</v>
      </c>
      <c r="AQ26" s="8">
        <f>LARGE($BN26:BQ26,1)</f>
        <v>5.3819444444444453E-3</v>
      </c>
      <c r="AR26" s="8">
        <f>LARGE($BN26:BR26,1)</f>
        <v>5.3819444444444453E-3</v>
      </c>
      <c r="AS26" s="8">
        <f>LARGE($BN26:BS26,1)</f>
        <v>5.3819444444444453E-3</v>
      </c>
      <c r="AV26" s="6">
        <f t="shared" si="5"/>
        <v>0</v>
      </c>
      <c r="AW26" s="6">
        <f t="shared" si="6"/>
        <v>0</v>
      </c>
      <c r="AX26" s="6">
        <f t="shared" si="7"/>
        <v>0</v>
      </c>
      <c r="AY26" s="6">
        <f t="shared" si="8"/>
        <v>0</v>
      </c>
      <c r="AZ26" s="6">
        <f t="shared" si="9"/>
        <v>0</v>
      </c>
      <c r="BA26" s="6">
        <f t="shared" si="10"/>
        <v>0</v>
      </c>
      <c r="BB26" s="6">
        <f t="shared" si="11"/>
        <v>0</v>
      </c>
      <c r="BC26" s="6">
        <f t="shared" si="12"/>
        <v>0</v>
      </c>
      <c r="BD26" s="6">
        <f t="shared" si="13"/>
        <v>0</v>
      </c>
      <c r="BE26" s="6">
        <f t="shared" si="14"/>
        <v>0</v>
      </c>
      <c r="BF26" s="6">
        <f t="shared" si="15"/>
        <v>0</v>
      </c>
      <c r="BH26" s="8">
        <f t="shared" si="16"/>
        <v>9.2013888888888892E-3</v>
      </c>
      <c r="BI26" s="8">
        <f t="shared" si="17"/>
        <v>0</v>
      </c>
      <c r="BJ26" s="8">
        <f t="shared" si="18"/>
        <v>0</v>
      </c>
      <c r="BK26" s="8">
        <f t="shared" si="19"/>
        <v>0</v>
      </c>
      <c r="BL26" s="8">
        <f t="shared" si="20"/>
        <v>0</v>
      </c>
      <c r="BM26" s="8">
        <f t="shared" si="21"/>
        <v>0</v>
      </c>
      <c r="BN26" s="8">
        <f t="shared" si="22"/>
        <v>5.3819444444444453E-3</v>
      </c>
      <c r="BO26" s="8">
        <f t="shared" ref="BO26:BO54" si="66">IF(BB26&gt;0,IF($AA$2&gt;BB26,(MROUND($AA$2-BB26,15)/(60*60*24)),0),0)</f>
        <v>0</v>
      </c>
      <c r="BP26" s="8">
        <f t="shared" si="24"/>
        <v>0</v>
      </c>
      <c r="BQ26" s="8">
        <f t="shared" si="24"/>
        <v>0</v>
      </c>
      <c r="BR26" s="8">
        <f t="shared" si="25"/>
        <v>0</v>
      </c>
      <c r="BS26" s="8">
        <f t="shared" si="26"/>
        <v>0</v>
      </c>
      <c r="BV26" s="8" t="str">
        <f t="shared" ref="BV26:BV54" si="67">IF(U26&gt;0,U26,"")</f>
        <v/>
      </c>
      <c r="BW26" s="8" t="str">
        <f t="shared" ref="BW26:BW54" si="68">IF(V26&gt;0,V26,"")</f>
        <v/>
      </c>
      <c r="BX26" s="8" t="str">
        <f t="shared" ref="BX26:BX54" si="69">IF(W26&gt;0,W26,"")</f>
        <v/>
      </c>
      <c r="BY26" s="8" t="str">
        <f t="shared" ref="BY26:BY54" si="70">IF(X26&gt;0,X26,"")</f>
        <v/>
      </c>
      <c r="BZ26" s="8" t="str">
        <f t="shared" ref="BZ26:BZ54" si="71">IF(Y26&gt;0,Y26,"")</f>
        <v/>
      </c>
      <c r="CA26" s="8" t="str">
        <f t="shared" ref="CA26:CA54" si="72">IF(Z26&gt;0,Z26,"")</f>
        <v/>
      </c>
      <c r="CB26" s="8" t="str">
        <f t="shared" ref="CB26:CB54" si="73">IF(AC26&gt;0,AC26,"")</f>
        <v/>
      </c>
      <c r="CC26" s="8" t="str">
        <f t="shared" ref="CC26:CC54" si="74">IF(AD26&gt;0,AD26,"")</f>
        <v/>
      </c>
      <c r="CD26" s="8" t="str">
        <f t="shared" ref="CD26:CD54" si="75">IF(AE26&gt;0,AE26,"")</f>
        <v/>
      </c>
      <c r="CE26" s="8" t="str">
        <f t="shared" ref="CE26:CE54" si="76">IF(AF26&gt;0,AF26,"")</f>
        <v/>
      </c>
      <c r="CF26" s="8" t="str">
        <f t="shared" ref="CF26:CF54" si="77">IF(AG26&gt;0,AG26,"")</f>
        <v/>
      </c>
      <c r="CG26" s="8" t="str">
        <f t="shared" ref="CG26:CG54" si="78">IF(AH26&gt;0,AH26,"")</f>
        <v/>
      </c>
      <c r="CI26" s="13"/>
      <c r="CJ26" s="8">
        <f t="shared" ref="CJ26:CJ54" si="79">IF(BV26&lt;&gt;"",BV26,CI26)</f>
        <v>0</v>
      </c>
      <c r="CK26" s="8">
        <f>IF(COUNT($BV26:BW26)&gt;0,SMALL($BV26:BW26,1),$CI26)</f>
        <v>0</v>
      </c>
      <c r="CL26" s="8">
        <f>IF(COUNT($BV26:BX26)&gt;0,SMALL($BV26:BX26,1),$CI26)</f>
        <v>0</v>
      </c>
      <c r="CM26" s="8">
        <f>IF(COUNT($BV26:BY26)&gt;0,SMALL($BV26:BY26,1),$CI26)</f>
        <v>0</v>
      </c>
      <c r="CN26" s="8">
        <f>IF(COUNT($BV26:BZ26)&gt;0,SMALL($BV26:BZ26,1),$CI26)</f>
        <v>0</v>
      </c>
      <c r="CO26" s="54"/>
      <c r="CP26" s="8">
        <f t="shared" ref="CP26:CP54" si="80">IF(CB26&lt;&gt;"",CB26,CO26)</f>
        <v>0</v>
      </c>
      <c r="CQ26" s="8">
        <f>IF(COUNT($CB26:CC26)&gt;0,SMALL($CB26:CC26,1),$CP26)</f>
        <v>0</v>
      </c>
      <c r="CR26" s="8">
        <f>IF(COUNT($CB26:CD26)&gt;0,SMALL($CB26:CD26,1),$CP26)</f>
        <v>0</v>
      </c>
      <c r="CS26" s="8">
        <f>IF(COUNT($CB26:CE26)&gt;0,SMALL($CB26:CE26,1),$CP26)</f>
        <v>0</v>
      </c>
      <c r="CT26" s="8">
        <f>IF(COUNT($CB26:CF26)&gt;0,SMALL($CB26:CF26,1),$CP26)</f>
        <v>0</v>
      </c>
      <c r="CV26" s="8">
        <f t="shared" si="63"/>
        <v>9.2019444444444449E-3</v>
      </c>
      <c r="CW26" s="8">
        <f t="shared" si="64"/>
        <v>5.382500000000001E-3</v>
      </c>
      <c r="CX26" s="1">
        <f t="shared" si="62"/>
        <v>24</v>
      </c>
      <c r="CY26" s="8">
        <f t="shared" si="65"/>
        <v>5.5555555555555552E-7</v>
      </c>
      <c r="CZ26" s="1" t="str">
        <f t="shared" ref="CZ26:CZ54" si="81">A26</f>
        <v>Dawn Lock</v>
      </c>
      <c r="DB26" s="13">
        <f t="shared" ref="DB26:DB54" si="82">M26</f>
        <v>2.92E-2</v>
      </c>
      <c r="DC26" s="13">
        <f>SMALL($DO26:DP26,1)/(60*60*24)</f>
        <v>2.92E-2</v>
      </c>
      <c r="DD26" s="13">
        <f>SMALL($DO26:DQ26,1)/(60*60*24)</f>
        <v>2.92E-2</v>
      </c>
      <c r="DE26" s="13">
        <f>SMALL($DO26:DR26,1)/(60*60*24)</f>
        <v>2.92E-2</v>
      </c>
      <c r="DF26" s="13">
        <f>SMALL($DO26:DS26,1)/(60*60*24)</f>
        <v>2.92E-2</v>
      </c>
      <c r="DG26" s="13">
        <f>SMALL($DO26:DT26,1)/(60*60*24)</f>
        <v>2.92E-2</v>
      </c>
      <c r="DH26" s="34">
        <f t="shared" ref="DH26:DH54" si="83">AA26/(60*60*24)</f>
        <v>2.2440523924084476E-2</v>
      </c>
      <c r="DI26" s="13">
        <f>SMALL($DU26:DV26,1)/(60*60*24)</f>
        <v>2.2440523924084476E-2</v>
      </c>
      <c r="DJ26" s="42">
        <f>SMALL($DW26:DW26,1)/(60*60*24)</f>
        <v>0.11572916666666666</v>
      </c>
      <c r="DK26" s="42">
        <f>SMALL($DW26:DX26,1)/(60*60*24)</f>
        <v>0.11572916666666666</v>
      </c>
      <c r="DL26" s="42">
        <f>SMALL($DW26:DY26,1)/(60*60*24)</f>
        <v>0.11572916666666666</v>
      </c>
      <c r="DM26" s="42">
        <f>SMALL($DW26:DZ26,1)/(60*60*24)</f>
        <v>0.11572916666666666</v>
      </c>
      <c r="DO26" s="6">
        <f t="shared" ref="DO26:DO54" si="84">M26*60*60*24</f>
        <v>2522.88</v>
      </c>
      <c r="DP26" s="1">
        <f t="shared" ref="DP26:DP54" si="85">IF(AV26&gt;0,AV26,9999)</f>
        <v>9999</v>
      </c>
      <c r="DQ26" s="1">
        <f t="shared" ref="DQ26:DQ54" si="86">IF(AW26&gt;0,AW26,9999)</f>
        <v>9999</v>
      </c>
      <c r="DR26" s="1">
        <f t="shared" ref="DR26:DR54" si="87">IF(AX26&gt;0,AX26,9999)</f>
        <v>9999</v>
      </c>
      <c r="DS26" s="1">
        <f t="shared" ref="DS26:DS54" si="88">IF(AY26&gt;0,AY26,9999)</f>
        <v>9999</v>
      </c>
      <c r="DT26" s="1">
        <f t="shared" ref="DT26:DT54" si="89">IF(AZ26&gt;0,AZ26,9999)</f>
        <v>9999</v>
      </c>
      <c r="DU26" s="6">
        <f t="shared" ref="DU26:DU54" si="90">AA26</f>
        <v>1938.8612670408986</v>
      </c>
      <c r="DV26" s="1">
        <f t="shared" ref="DV26:DV54" si="91">IF(BB26&gt;0,BB26,9999)</f>
        <v>9999</v>
      </c>
      <c r="DW26" s="43">
        <f t="shared" ref="DW26:DW54" si="92">IF(BC26&gt;0,BC26*1.198547,9999)</f>
        <v>9999</v>
      </c>
      <c r="DX26" s="1">
        <f t="shared" ref="DX26:DX54" si="93">IF(BD26&gt;0,BD26,9999)</f>
        <v>9999</v>
      </c>
      <c r="DY26" s="1">
        <f t="shared" ref="DY26:DY54" si="94">IF(BE26&gt;0,BE26,9999)</f>
        <v>9999</v>
      </c>
      <c r="DZ26" s="1">
        <f t="shared" ref="DZ26:DZ54" si="95">IF(BF26&gt;0,BF26,9999)</f>
        <v>9999</v>
      </c>
    </row>
    <row r="27" spans="1:134" x14ac:dyDescent="0.25">
      <c r="A27" s="1" t="s">
        <v>188</v>
      </c>
      <c r="B27" s="54">
        <v>1.4050925925925927E-2</v>
      </c>
      <c r="C27" s="45">
        <v>43497</v>
      </c>
      <c r="D27" s="45"/>
      <c r="E27" s="13">
        <v>1.9178240740740742E-2</v>
      </c>
      <c r="F27" s="11">
        <v>43647</v>
      </c>
      <c r="L27" s="8">
        <v>2.9513888888888892E-2</v>
      </c>
      <c r="M27" s="8">
        <f t="shared" si="58"/>
        <v>2.0032926491821562E-2</v>
      </c>
      <c r="N27" s="6">
        <f t="shared" si="0"/>
        <v>1730.844848893383</v>
      </c>
      <c r="O27" s="8">
        <f t="shared" si="1"/>
        <v>1.8402777777777778E-2</v>
      </c>
      <c r="Q27" s="8">
        <f t="shared" si="59"/>
        <v>0</v>
      </c>
      <c r="R27" s="8">
        <f t="shared" si="2"/>
        <v>0</v>
      </c>
      <c r="S27" s="8">
        <f t="shared" si="3"/>
        <v>1.8402777777777778E-2</v>
      </c>
      <c r="T27" s="8"/>
      <c r="U27" s="8">
        <f>IF(A27&lt;&gt;"",IF(VLOOKUP(A27,Apr!A$4:F$211,6)&gt;0,VLOOKUP(A27,Apr!A$4:F$211,6),0),0)</f>
        <v>0</v>
      </c>
      <c r="V27" s="8">
        <f>IF(A27&lt;&gt;"",IF(VLOOKUP(A27,May!A$3:F$209,6)&gt;0,VLOOKUP(A27,May!A$3:F$209,6),0),0)</f>
        <v>0</v>
      </c>
      <c r="W27" s="8">
        <f>IF(A27&lt;&gt;"",IF(VLOOKUP(A27,Jun!A$3:F$209,6)&gt;0,VLOOKUP(A27,Jun!A$3:F$209,6),0),0)</f>
        <v>0</v>
      </c>
      <c r="X27" s="8">
        <f>IF(A27&lt;&gt;"",IF(VLOOKUP(A27,Jul!A$3:F$206,6)&gt;0,VLOOKUP(A27,Jul!A$3:F$206,6),0),0)</f>
        <v>0</v>
      </c>
      <c r="Y27" s="8">
        <f>IF(A27&lt;&gt;"",IF(VLOOKUP(A27,Aug!A$3:F$206,6)&gt;0,VLOOKUP(A27,Aug!A$3:F$206,6),0),0)</f>
        <v>0</v>
      </c>
      <c r="Z27" s="8">
        <f>IF(A27&lt;&gt;"",IF(VLOOKUP(A27,Sep!A$3:F$206,6)&gt;0,VLOOKUP(A27,Sep!A$3:F$206,6),0),0)</f>
        <v>0</v>
      </c>
      <c r="AA27" s="6">
        <f t="shared" si="60"/>
        <v>1330.1734671393949</v>
      </c>
      <c r="AB27" s="8">
        <f t="shared" si="4"/>
        <v>1.2499999999999999E-2</v>
      </c>
      <c r="AC27" s="8">
        <f>IF(A27&lt;&gt;"",IF(VLOOKUP(A27,Oct!A$3:F$206,6)&gt;0,VLOOKUP(A27,Oct!A$3:F$206,6),0),0)</f>
        <v>0</v>
      </c>
      <c r="AD27" s="8">
        <f>IF(A27&lt;&gt;"",IF(VLOOKUP(A27,Nov!A$3:F$207,6)&gt;0,VLOOKUP(A27,Nov!A$3:F$207,6),0),0)</f>
        <v>0</v>
      </c>
      <c r="AE27" s="8">
        <f>IF(A27&lt;&gt;"",IF(VLOOKUP(A27,Dec!A$3:F$207,6)&gt;0,VLOOKUP(A27,Dec!A$3:F$207,6),0),0)</f>
        <v>0</v>
      </c>
      <c r="AF27" s="8">
        <f>IF(A27&lt;&gt;"",IF(VLOOKUP(A27,Jan!A$3:F$207,6)&gt;0,VLOOKUP(A27,Jan!A$3:F$207,6),0),0)</f>
        <v>0</v>
      </c>
      <c r="AG27" s="8">
        <f>IF(A27&lt;&gt;"",IF(VLOOKUP(A27,Feb!A$3:F$207,6)&gt;0,VLOOKUP(A27,Feb!A$3:F$207,6),0),0)</f>
        <v>0</v>
      </c>
      <c r="AH27" s="8">
        <f>IF(A27&lt;&gt;"",IF(VLOOKUP(A27,Mar!A$3:F$207,6)&gt;0,VLOOKUP(A27,Mar!A$3:F$207,6),0),0)</f>
        <v>0</v>
      </c>
      <c r="AJ27" s="8">
        <f>LARGE($BH27:BI27,1)</f>
        <v>1.8402777777777778E-2</v>
      </c>
      <c r="AK27" s="8">
        <f>LARGE($BH27:BJ27,1)</f>
        <v>1.8402777777777778E-2</v>
      </c>
      <c r="AL27" s="8">
        <f>LARGE($BH27:BK27,1)</f>
        <v>1.8402777777777778E-2</v>
      </c>
      <c r="AM27" s="8">
        <f>LARGE($BH27:BL27,1)</f>
        <v>1.8402777777777778E-2</v>
      </c>
      <c r="AN27" s="8">
        <f>LARGE($BH27:BM27,1)</f>
        <v>1.8402777777777778E-2</v>
      </c>
      <c r="AO27" s="8">
        <f>LARGE($BN27:BO27,1)</f>
        <v>1.2499999999999999E-2</v>
      </c>
      <c r="AP27" s="8">
        <f>LARGE($BN27:BP27,1)</f>
        <v>1.2499999999999999E-2</v>
      </c>
      <c r="AQ27" s="8">
        <f>LARGE($BN27:BQ27,1)</f>
        <v>1.2499999999999999E-2</v>
      </c>
      <c r="AR27" s="8">
        <f>LARGE($BN27:BR27,1)</f>
        <v>1.2499999999999999E-2</v>
      </c>
      <c r="AS27" s="8">
        <f>LARGE($BN27:BS27,1)</f>
        <v>1.2499999999999999E-2</v>
      </c>
      <c r="AV27" s="6">
        <f t="shared" si="5"/>
        <v>0</v>
      </c>
      <c r="AW27" s="6">
        <f t="shared" si="6"/>
        <v>0</v>
      </c>
      <c r="AX27" s="6">
        <f t="shared" si="7"/>
        <v>0</v>
      </c>
      <c r="AY27" s="6">
        <f t="shared" si="8"/>
        <v>0</v>
      </c>
      <c r="AZ27" s="6">
        <f t="shared" si="9"/>
        <v>0</v>
      </c>
      <c r="BA27" s="6">
        <f t="shared" si="10"/>
        <v>0</v>
      </c>
      <c r="BB27" s="6">
        <f t="shared" si="11"/>
        <v>0</v>
      </c>
      <c r="BC27" s="6">
        <f t="shared" si="12"/>
        <v>0</v>
      </c>
      <c r="BD27" s="6">
        <f t="shared" si="13"/>
        <v>0</v>
      </c>
      <c r="BE27" s="6">
        <f t="shared" si="14"/>
        <v>0</v>
      </c>
      <c r="BF27" s="6">
        <f t="shared" si="15"/>
        <v>0</v>
      </c>
      <c r="BH27" s="8">
        <f t="shared" si="16"/>
        <v>1.8402777777777778E-2</v>
      </c>
      <c r="BI27" s="8">
        <f t="shared" si="17"/>
        <v>0</v>
      </c>
      <c r="BJ27" s="8">
        <f t="shared" si="18"/>
        <v>0</v>
      </c>
      <c r="BK27" s="8">
        <f t="shared" si="19"/>
        <v>0</v>
      </c>
      <c r="BL27" s="8">
        <f t="shared" si="20"/>
        <v>0</v>
      </c>
      <c r="BM27" s="8">
        <f t="shared" si="21"/>
        <v>0</v>
      </c>
      <c r="BN27" s="8">
        <f t="shared" si="22"/>
        <v>1.2499999999999999E-2</v>
      </c>
      <c r="BO27" s="8">
        <f t="shared" si="66"/>
        <v>0</v>
      </c>
      <c r="BP27" s="8">
        <f t="shared" si="24"/>
        <v>0</v>
      </c>
      <c r="BQ27" s="8">
        <f t="shared" si="24"/>
        <v>0</v>
      </c>
      <c r="BR27" s="8">
        <f t="shared" si="25"/>
        <v>0</v>
      </c>
      <c r="BS27" s="8">
        <f t="shared" si="26"/>
        <v>0</v>
      </c>
      <c r="BV27" s="8" t="str">
        <f t="shared" si="67"/>
        <v/>
      </c>
      <c r="BW27" s="8" t="str">
        <f t="shared" si="68"/>
        <v/>
      </c>
      <c r="BX27" s="8" t="str">
        <f t="shared" si="69"/>
        <v/>
      </c>
      <c r="BY27" s="8" t="str">
        <f t="shared" si="70"/>
        <v/>
      </c>
      <c r="BZ27" s="8" t="str">
        <f t="shared" si="71"/>
        <v/>
      </c>
      <c r="CA27" s="8" t="str">
        <f t="shared" si="72"/>
        <v/>
      </c>
      <c r="CB27" s="8" t="str">
        <f t="shared" si="73"/>
        <v/>
      </c>
      <c r="CC27" s="8" t="str">
        <f t="shared" si="74"/>
        <v/>
      </c>
      <c r="CD27" s="8" t="str">
        <f t="shared" si="75"/>
        <v/>
      </c>
      <c r="CE27" s="8" t="str">
        <f t="shared" si="76"/>
        <v/>
      </c>
      <c r="CF27" s="8" t="str">
        <f t="shared" si="77"/>
        <v/>
      </c>
      <c r="CG27" s="8" t="str">
        <f t="shared" si="78"/>
        <v/>
      </c>
      <c r="CI27" s="13">
        <v>1.9178240740740742E-2</v>
      </c>
      <c r="CJ27" s="8">
        <f t="shared" si="79"/>
        <v>1.9178240740740742E-2</v>
      </c>
      <c r="CK27" s="8">
        <f>IF(COUNT($BV27:BW27)&gt;0,SMALL($BV27:BW27,1),$CI27)</f>
        <v>1.9178240740740742E-2</v>
      </c>
      <c r="CL27" s="8">
        <f>IF(COUNT($BV27:BX27)&gt;0,SMALL($BV27:BX27,1),$CI27)</f>
        <v>1.9178240740740742E-2</v>
      </c>
      <c r="CM27" s="8">
        <f>IF(COUNT($BV27:BY27)&gt;0,SMALL($BV27:BY27,1),$CI27)</f>
        <v>1.9178240740740742E-2</v>
      </c>
      <c r="CN27" s="8">
        <f>IF(COUNT($BV27:BZ27)&gt;0,SMALL($BV27:BZ27,1),$CI27)</f>
        <v>1.9178240740740742E-2</v>
      </c>
      <c r="CO27" s="54">
        <v>1.4050925925925927E-2</v>
      </c>
      <c r="CP27" s="8">
        <f t="shared" si="80"/>
        <v>1.4050925925925927E-2</v>
      </c>
      <c r="CQ27" s="8">
        <f>IF(COUNT($CB27:CC27)&gt;0,SMALL($CB27:CC27,1),$CP27)</f>
        <v>1.4050925925925927E-2</v>
      </c>
      <c r="CR27" s="8">
        <f>IF(COUNT($CB27:CD27)&gt;0,SMALL($CB27:CD27,1),$CP27)</f>
        <v>1.4050925925925927E-2</v>
      </c>
      <c r="CS27" s="8">
        <f>IF(COUNT($CB27:CE27)&gt;0,SMALL($CB27:CE27,1),$CP27)</f>
        <v>1.4050925925925927E-2</v>
      </c>
      <c r="CT27" s="8">
        <f>IF(COUNT($CB27:CF27)&gt;0,SMALL($CB27:CF27,1),$CP27)</f>
        <v>1.4050925925925927E-2</v>
      </c>
      <c r="CV27" s="8">
        <f t="shared" si="63"/>
        <v>1.8403356481481482E-2</v>
      </c>
      <c r="CW27" s="8">
        <f t="shared" si="64"/>
        <v>1.2500578703703703E-2</v>
      </c>
      <c r="CX27" s="1">
        <f t="shared" si="62"/>
        <v>25</v>
      </c>
      <c r="CY27" s="8">
        <f t="shared" si="65"/>
        <v>5.787037037037037E-7</v>
      </c>
      <c r="CZ27" s="1" t="str">
        <f t="shared" si="81"/>
        <v>Domenic Read-Garrett</v>
      </c>
      <c r="DB27" s="13">
        <f t="shared" si="82"/>
        <v>2.0032926491821562E-2</v>
      </c>
      <c r="DC27" s="13">
        <f>SMALL($DO27:DP27,1)/(60*60*24)</f>
        <v>2.0032926491821562E-2</v>
      </c>
      <c r="DD27" s="13">
        <f>SMALL($DO27:DQ27,1)/(60*60*24)</f>
        <v>2.0032926491821562E-2</v>
      </c>
      <c r="DE27" s="13">
        <f>SMALL($DO27:DR27,1)/(60*60*24)</f>
        <v>2.0032926491821562E-2</v>
      </c>
      <c r="DF27" s="13">
        <f>SMALL($DO27:DS27,1)/(60*60*24)</f>
        <v>2.0032926491821562E-2</v>
      </c>
      <c r="DG27" s="13">
        <f>SMALL($DO27:DT27,1)/(60*60*24)</f>
        <v>2.0032926491821562E-2</v>
      </c>
      <c r="DH27" s="34">
        <f t="shared" si="83"/>
        <v>1.5395526240039294E-2</v>
      </c>
      <c r="DI27" s="13">
        <f>SMALL($DU27:DV27,1)/(60*60*24)</f>
        <v>1.5395526240039294E-2</v>
      </c>
      <c r="DJ27" s="42">
        <f>SMALL($DW27:DW27,1)/(60*60*24)</f>
        <v>0.11572916666666666</v>
      </c>
      <c r="DK27" s="42">
        <f>SMALL($DW27:DX27,1)/(60*60*24)</f>
        <v>0.11572916666666666</v>
      </c>
      <c r="DL27" s="42">
        <f>SMALL($DW27:DY27,1)/(60*60*24)</f>
        <v>0.11572916666666666</v>
      </c>
      <c r="DM27" s="42">
        <f>SMALL($DW27:DZ27,1)/(60*60*24)</f>
        <v>0.11572916666666666</v>
      </c>
      <c r="DO27" s="6">
        <f t="shared" si="84"/>
        <v>1730.844848893383</v>
      </c>
      <c r="DP27" s="1">
        <f t="shared" si="85"/>
        <v>9999</v>
      </c>
      <c r="DQ27" s="1">
        <f t="shared" si="86"/>
        <v>9999</v>
      </c>
      <c r="DR27" s="1">
        <f t="shared" si="87"/>
        <v>9999</v>
      </c>
      <c r="DS27" s="1">
        <f t="shared" si="88"/>
        <v>9999</v>
      </c>
      <c r="DT27" s="1">
        <f t="shared" si="89"/>
        <v>9999</v>
      </c>
      <c r="DU27" s="6">
        <f t="shared" si="90"/>
        <v>1330.1734671393949</v>
      </c>
      <c r="DV27" s="1">
        <f t="shared" si="91"/>
        <v>9999</v>
      </c>
      <c r="DW27" s="43">
        <f t="shared" si="92"/>
        <v>9999</v>
      </c>
      <c r="DX27" s="1">
        <f t="shared" si="93"/>
        <v>9999</v>
      </c>
      <c r="DY27" s="1">
        <f t="shared" si="94"/>
        <v>9999</v>
      </c>
      <c r="DZ27" s="1">
        <f t="shared" si="95"/>
        <v>9999</v>
      </c>
    </row>
    <row r="28" spans="1:134" x14ac:dyDescent="0.25">
      <c r="A28" s="1" t="s">
        <v>189</v>
      </c>
      <c r="B28" s="54">
        <v>1.5219907407407409E-2</v>
      </c>
      <c r="C28" s="45">
        <v>43862</v>
      </c>
      <c r="D28" s="45"/>
      <c r="E28" s="13">
        <v>1.9016203703703705E-2</v>
      </c>
      <c r="F28" s="11">
        <v>45047</v>
      </c>
      <c r="H28" s="35">
        <v>1.5219907407407406E-2</v>
      </c>
      <c r="I28" s="35">
        <v>1.9212962962962963E-2</v>
      </c>
      <c r="J28" s="8">
        <v>1.7604166666666667E-2</v>
      </c>
      <c r="K28" s="55">
        <f>(J28/4*3.1)/1.032</f>
        <v>1.3220183301033592E-2</v>
      </c>
      <c r="L28" s="8">
        <v>3.125E-2</v>
      </c>
      <c r="M28" s="8">
        <f t="shared" si="58"/>
        <v>1.8491253170255989E-2</v>
      </c>
      <c r="N28" s="6">
        <f>M28*60*60*24</f>
        <v>1597.6442739101171</v>
      </c>
      <c r="O28" s="8">
        <f>IF(A28&lt;&gt;"",(MROUND(N$2-N28,15)/(60*60*24)),"")</f>
        <v>1.9965277777777776E-2</v>
      </c>
      <c r="Q28" s="8">
        <f t="shared" ref="Q28" si="96">IF(COUNT(BV28:CA28)&gt;0,SMALL(BV28:CA28,1),0)</f>
        <v>1.9016203703703709E-2</v>
      </c>
      <c r="R28" s="8">
        <f t="shared" ref="R28" si="97">IF(COUNT(CB28:CG28)&gt;0,SMALL(CB28:CG28,1),0)</f>
        <v>1.549568494518519E-2</v>
      </c>
      <c r="S28" s="8">
        <f t="shared" ref="S28" si="98">O28</f>
        <v>1.9965277777777776E-2</v>
      </c>
      <c r="T28" s="8"/>
      <c r="U28" s="8">
        <f>IF(A28&lt;&gt;"",IF(VLOOKUP(A28,Apr!A$4:F$211,6)&gt;0,VLOOKUP(A28,Apr!A$4:F$211,6),0),0)</f>
        <v>1.9583333333333335E-2</v>
      </c>
      <c r="V28" s="8">
        <f>IF(A28&lt;&gt;"",IF(VLOOKUP(A28,May!A$3:F$209,6)&gt;0,VLOOKUP(A28,May!A$3:F$209,6),0),0)</f>
        <v>1.9016203703703709E-2</v>
      </c>
      <c r="W28" s="8">
        <f>IF(A28&lt;&gt;"",IF(VLOOKUP(A28,Jun!A$3:F$209,6)&gt;0,VLOOKUP(A28,Jun!A$3:F$209,6),0),0)</f>
        <v>1.9409722222222224E-2</v>
      </c>
      <c r="X28" s="8">
        <f>IF(A28&lt;&gt;"",IF(VLOOKUP(A28,Jul!A$3:F$206,6)&gt;0,VLOOKUP(A28,Jul!A$3:F$206,6),0),0)</f>
        <v>0</v>
      </c>
      <c r="Y28" s="8">
        <f>IF(A28&lt;&gt;"",IF(VLOOKUP(A28,Aug!A$3:F$206,6)&gt;0,VLOOKUP(A28,Aug!A$3:F$206,6),0),0)</f>
        <v>1.9673925685925926E-2</v>
      </c>
      <c r="Z28" s="8">
        <f>IF(A28&lt;&gt;"",IF(VLOOKUP(A28,Sep!A$3:F$206,6)&gt;0,VLOOKUP(A28,Sep!A$3:F$206,6),0),0)</f>
        <v>1.9407721982222223E-2</v>
      </c>
      <c r="AA28" s="6">
        <f t="shared" si="60"/>
        <v>1262.663726276397</v>
      </c>
      <c r="AB28" s="8">
        <f t="shared" ref="AB28" si="99">IF(AA$2&gt;AA28,(MROUND(AA$2-AA28,15)/60/60/24),0.1/60/60/24)</f>
        <v>1.3194444444444444E-2</v>
      </c>
      <c r="AC28" s="8">
        <f>IF(A28&lt;&gt;"",IF(VLOOKUP(A28,Oct!A$3:F$206,6)&gt;0,VLOOKUP(A28,Oct!A$3:F$206,6),0),0)</f>
        <v>1.5842907167407411E-2</v>
      </c>
      <c r="AD28" s="8">
        <f>IF(A28&lt;&gt;"",IF(VLOOKUP(A28,Nov!A$3:F$207,6)&gt;0,VLOOKUP(A28,Nov!A$3:F$207,6),0),0)</f>
        <v>1.5808184945185186E-2</v>
      </c>
      <c r="AE28" s="8">
        <f>IF(A28&lt;&gt;"",IF(VLOOKUP(A28,Dec!A$3:F$207,6)&gt;0,VLOOKUP(A28,Dec!A$3:F$207,6),0),0)</f>
        <v>1.549568494518519E-2</v>
      </c>
      <c r="AF28" s="8">
        <f>IF(A28&lt;&gt;"",IF(VLOOKUP(A28,Jan!A$3:F$207,6)&gt;0,VLOOKUP(A28,Jan!A$3:F$207,6),0),0)</f>
        <v>1.5877629389629628E-2</v>
      </c>
      <c r="AG28" s="8">
        <f>IF(A28&lt;&gt;"",IF(VLOOKUP(A28,Feb!A$3:F$207,6)&gt;0,VLOOKUP(A28,Feb!A$3:F$207,6),0),0)</f>
        <v>0</v>
      </c>
      <c r="AH28" s="8">
        <f>IF(A28&lt;&gt;"",IF(VLOOKUP(A28,Mar!A$3:F$207,6)&gt;0,VLOOKUP(A28,Mar!A$3:F$207,6),0),0)</f>
        <v>0</v>
      </c>
      <c r="AJ28" s="8">
        <f>LARGE($BH28:BI28,1)</f>
        <v>1.9965277777777776E-2</v>
      </c>
      <c r="AK28" s="8">
        <f>LARGE($BH28:BJ28,1)</f>
        <v>1.9965277777777776E-2</v>
      </c>
      <c r="AL28" s="8">
        <f>LARGE($BH28:BK28,1)</f>
        <v>1.9965277777777776E-2</v>
      </c>
      <c r="AM28" s="8">
        <f>LARGE($BH28:BL28,1)</f>
        <v>1.9965277777777776E-2</v>
      </c>
      <c r="AN28" s="8">
        <f>LARGE($BH28:BM28,1)</f>
        <v>1.9965277777777776E-2</v>
      </c>
      <c r="AO28" s="8">
        <f>LARGE($BN28:BO28,1)</f>
        <v>1.3194444444444444E-2</v>
      </c>
      <c r="AP28" s="8">
        <f>LARGE($BN28:BP28,1)</f>
        <v>1.3194444444444444E-2</v>
      </c>
      <c r="AQ28" s="8">
        <f>LARGE($BN28:BQ28,1)</f>
        <v>1.3194444444444444E-2</v>
      </c>
      <c r="AR28" s="8">
        <f>LARGE($BN28:BR28,1)</f>
        <v>1.3194444444444444E-2</v>
      </c>
      <c r="AS28" s="8">
        <f>LARGE($BN28:BS28,1)</f>
        <v>1.3194444444444444E-2</v>
      </c>
      <c r="AV28" s="6">
        <f t="shared" ref="AV28" si="100">IF(U28&gt;0,U28*60*60*24,0)</f>
        <v>1692</v>
      </c>
      <c r="AW28" s="6">
        <f t="shared" ref="AW28" si="101">IF(V28&gt;0,V28*60*60*24,0)</f>
        <v>1643.0000000000002</v>
      </c>
      <c r="AX28" s="6">
        <f t="shared" ref="AX28" si="102">IF(W28&gt;0,W28*60*60*24,0)</f>
        <v>1677.0000000000005</v>
      </c>
      <c r="AY28" s="6">
        <f t="shared" ref="AY28" si="103">IF(X28&gt;0,X28*60*60*24,0)</f>
        <v>0</v>
      </c>
      <c r="AZ28" s="6">
        <f t="shared" ref="AZ28" si="104">IF(Y28&gt;0,Y28*60*60*24,0)</f>
        <v>1699.8271792639998</v>
      </c>
      <c r="BA28" s="6">
        <f t="shared" ref="BA28" si="105">IF(Z28&gt;0,Z28*60*60*24,0)</f>
        <v>1676.8271792640001</v>
      </c>
      <c r="BB28" s="6">
        <f t="shared" ref="BB28" si="106">IF(AC28&gt;0,AC28*60*60*24,0)</f>
        <v>1368.8271792640003</v>
      </c>
      <c r="BC28" s="6">
        <f t="shared" ref="BC28" si="107">IF(AD28&gt;0,AD28*60*60*24,0)</f>
        <v>1365.8271792640003</v>
      </c>
      <c r="BD28" s="6">
        <f t="shared" ref="BD28" si="108">IF(AE28&gt;0,AE28*60*60*24,0)</f>
        <v>1338.8271792640003</v>
      </c>
      <c r="BE28" s="6">
        <f t="shared" ref="BE28" si="109">IF(AF28&gt;0,AF28*60*60*24,0)</f>
        <v>1371.8271792639998</v>
      </c>
      <c r="BF28" s="6">
        <f t="shared" ref="BF28" si="110">IF(AG28&gt;0,AG28*60*60*24,0)</f>
        <v>0</v>
      </c>
      <c r="BH28" s="8">
        <f t="shared" ref="BH28" si="111">S28</f>
        <v>1.9965277777777776E-2</v>
      </c>
      <c r="BI28" s="8">
        <f t="shared" ref="BI28" si="112">IF(AV28&gt;0,IF($N$2&gt;AV28,(MROUND($N$2-AV28,15)/(60*60*24)),0),0)</f>
        <v>1.892361111111111E-2</v>
      </c>
      <c r="BJ28" s="8">
        <f t="shared" ref="BJ28" si="113">IF(AW28&gt;0,IF($N$2&gt;AW28,(MROUND($N$2-AW28,15)/(60*60*24)),0),0)</f>
        <v>1.9444444444444445E-2</v>
      </c>
      <c r="BK28" s="8">
        <f t="shared" ref="BK28" si="114">IF(AX28&gt;0,IF($N$2&gt;AX28,(MROUND($N$2-AX28,15)/(60*60*24)),0),0)</f>
        <v>1.9097222222222224E-2</v>
      </c>
      <c r="BL28" s="8">
        <f t="shared" ref="BL28" si="115">IF(AY28&gt;0,IF($N$2&gt;AY28,(MROUND($N$2-AY28,15)/(60*60*24)),0),0)</f>
        <v>0</v>
      </c>
      <c r="BM28" s="8">
        <f t="shared" ref="BM28" si="116">IF(AZ28&gt;0,IF($N$2&gt;AZ28,(MROUND($N$2-AZ28,15)/(60*60*24)),0),0)</f>
        <v>1.8749999999999999E-2</v>
      </c>
      <c r="BN28" s="8">
        <f t="shared" si="22"/>
        <v>1.3194444444444444E-2</v>
      </c>
      <c r="BO28" s="8">
        <f t="shared" ref="BO28" si="117">IF(BB28&gt;0,IF($AA$2&gt;BB28,(MROUND($AA$2-BB28,15)/(60*60*24)),0),0)</f>
        <v>1.1979166666666667E-2</v>
      </c>
      <c r="BP28" s="8">
        <f t="shared" ref="BP28" si="118">IF(BC28&gt;0,IF($AA$2&gt;BC28,(MROUND($AA$2-BC28,15)/(60*60*24)),0),0)</f>
        <v>1.1979166666666667E-2</v>
      </c>
      <c r="BQ28" s="8">
        <f t="shared" ref="BQ28" si="119">IF(BD28&gt;0,IF($AA$2&gt;BD28,(MROUND($AA$2-BD28,15)/(60*60*24)),0),0)</f>
        <v>1.2326388888888888E-2</v>
      </c>
      <c r="BR28" s="8">
        <f t="shared" ref="BR28" si="120">IF(BE28&gt;0,IF($AA$2&gt;BE28,(MROUND($AA$2-BE28,15)/(60*60*24)),0),0)</f>
        <v>1.1979166666666667E-2</v>
      </c>
      <c r="BS28" s="8">
        <f t="shared" ref="BS28" si="121">IF(BF28&gt;0,IF($AA$2&gt;BF28,(MROUND($AA$2-BF28,15)/(60*60*24)),0),0)</f>
        <v>0</v>
      </c>
      <c r="BV28" s="8">
        <f t="shared" ref="BV28" si="122">IF(U28&gt;0,U28,"")</f>
        <v>1.9583333333333335E-2</v>
      </c>
      <c r="BW28" s="8">
        <f t="shared" ref="BW28" si="123">IF(V28&gt;0,V28,"")</f>
        <v>1.9016203703703709E-2</v>
      </c>
      <c r="BX28" s="8">
        <f t="shared" ref="BX28" si="124">IF(W28&gt;0,W28,"")</f>
        <v>1.9409722222222224E-2</v>
      </c>
      <c r="BY28" s="8" t="str">
        <f t="shared" ref="BY28" si="125">IF(X28&gt;0,X28,"")</f>
        <v/>
      </c>
      <c r="BZ28" s="8">
        <f t="shared" ref="BZ28" si="126">IF(Y28&gt;0,Y28,"")</f>
        <v>1.9673925685925926E-2</v>
      </c>
      <c r="CA28" s="8">
        <f t="shared" ref="CA28" si="127">IF(Z28&gt;0,Z28,"")</f>
        <v>1.9407721982222223E-2</v>
      </c>
      <c r="CB28" s="8">
        <f t="shared" ref="CB28" si="128">IF(AC28&gt;0,AC28,"")</f>
        <v>1.5842907167407411E-2</v>
      </c>
      <c r="CC28" s="8">
        <f t="shared" ref="CC28" si="129">IF(AD28&gt;0,AD28,"")</f>
        <v>1.5808184945185186E-2</v>
      </c>
      <c r="CD28" s="8">
        <f t="shared" ref="CD28" si="130">IF(AE28&gt;0,AE28,"")</f>
        <v>1.549568494518519E-2</v>
      </c>
      <c r="CE28" s="8">
        <f t="shared" ref="CE28" si="131">IF(AF28&gt;0,AF28,"")</f>
        <v>1.5877629389629628E-2</v>
      </c>
      <c r="CF28" s="8" t="str">
        <f t="shared" ref="CF28" si="132">IF(AG28&gt;0,AG28,"")</f>
        <v/>
      </c>
      <c r="CG28" s="8" t="str">
        <f t="shared" ref="CG28" si="133">IF(AH28&gt;0,AH28,"")</f>
        <v/>
      </c>
      <c r="CI28" s="13">
        <v>1.9212962962962963E-2</v>
      </c>
      <c r="CJ28" s="8">
        <f t="shared" ref="CJ28" si="134">IF(BV28&lt;&gt;"",BV28,CI28)</f>
        <v>1.9583333333333335E-2</v>
      </c>
      <c r="CK28" s="8">
        <f>IF(COUNT($BV28:BW28)&gt;0,SMALL($BV28:BW28,1),$CI28)</f>
        <v>1.9016203703703709E-2</v>
      </c>
      <c r="CL28" s="8">
        <f>IF(COUNT($BV28:BX28)&gt;0,SMALL($BV28:BX28,1),$CI28)</f>
        <v>1.9016203703703709E-2</v>
      </c>
      <c r="CM28" s="8">
        <f>IF(COUNT($BV28:BY28)&gt;0,SMALL($BV28:BY28,1),$CI28)</f>
        <v>1.9016203703703709E-2</v>
      </c>
      <c r="CN28" s="8">
        <f>IF(COUNT($BV28:BZ28)&gt;0,SMALL($BV28:BZ28,1),$CI28)</f>
        <v>1.9016203703703709E-2</v>
      </c>
      <c r="CO28" s="54">
        <v>1.5219907407407409E-2</v>
      </c>
      <c r="CP28" s="8">
        <f t="shared" ref="CP28" si="135">IF(CB28&lt;&gt;"",CB28,CO28)</f>
        <v>1.5842907167407411E-2</v>
      </c>
      <c r="CQ28" s="8">
        <f>IF(COUNT($CB28:CC28)&gt;0,SMALL($CB28:CC28,1),$CP28)</f>
        <v>1.5808184945185186E-2</v>
      </c>
      <c r="CR28" s="8">
        <f>IF(COUNT($CB28:CD28)&gt;0,SMALL($CB28:CD28,1),$CP28)</f>
        <v>1.549568494518519E-2</v>
      </c>
      <c r="CS28" s="8">
        <f>IF(COUNT($CB28:CE28)&gt;0,SMALL($CB28:CE28,1),$CP28)</f>
        <v>1.549568494518519E-2</v>
      </c>
      <c r="CT28" s="8">
        <f>IF(COUNT($CB28:CF28)&gt;0,SMALL($CB28:CF28,1),$CP28)</f>
        <v>1.549568494518519E-2</v>
      </c>
      <c r="CV28" s="8">
        <f t="shared" ref="CV28" si="136">IF(A28&lt;&gt;"",LARGE(BH28:BM28,1)+CY28,"")</f>
        <v>1.9965879629629629E-2</v>
      </c>
      <c r="CW28" s="8">
        <f t="shared" ref="CW28" si="137">IF(A28&lt;&gt;"",LARGE(BN28:BS28,1)+CY28,"")</f>
        <v>1.3195046296296297E-2</v>
      </c>
      <c r="CX28" s="1">
        <f t="shared" si="62"/>
        <v>26</v>
      </c>
      <c r="CY28" s="8">
        <f t="shared" ref="CY28" si="138">IF(A28&lt;&gt;"",CX28/(60*60*24*500),"")</f>
        <v>6.0185185185185187E-7</v>
      </c>
      <c r="CZ28" s="1" t="str">
        <f t="shared" ref="CZ28" si="139">A28</f>
        <v>Dominic Kirby</v>
      </c>
      <c r="DB28" s="13">
        <f t="shared" ref="DB28" si="140">M28</f>
        <v>1.8491253170255989E-2</v>
      </c>
      <c r="DC28" s="13">
        <f>SMALL($DO28:DP28,1)/(60*60*24)</f>
        <v>1.8491253170255986E-2</v>
      </c>
      <c r="DD28" s="13">
        <f>SMALL($DO28:DQ28,1)/(60*60*24)</f>
        <v>1.8491253170255986E-2</v>
      </c>
      <c r="DE28" s="13">
        <f>SMALL($DO28:DR28,1)/(60*60*24)</f>
        <v>1.8491253170255986E-2</v>
      </c>
      <c r="DF28" s="13">
        <f>SMALL($DO28:DS28,1)/(60*60*24)</f>
        <v>1.8491253170255986E-2</v>
      </c>
      <c r="DG28" s="13">
        <f>SMALL($DO28:DT28,1)/(60*60*24)</f>
        <v>1.8491253170255986E-2</v>
      </c>
      <c r="DH28" s="34">
        <f t="shared" ref="DH28" si="141">AA28/(60*60*24)</f>
        <v>1.4614163498569411E-2</v>
      </c>
      <c r="DI28" s="13">
        <f>SMALL($DU28:DV28,1)/(60*60*24)</f>
        <v>1.4614163498569411E-2</v>
      </c>
      <c r="DJ28" s="42">
        <f>SMALL($DW28:DW28,1)/(60*60*24)</f>
        <v>1.894685264149687E-2</v>
      </c>
      <c r="DK28" s="42">
        <f>SMALL($DW28:DX28,1)/(60*60*24)</f>
        <v>1.5495684945185188E-2</v>
      </c>
      <c r="DL28" s="42">
        <f>SMALL($DW28:DY28,1)/(60*60*24)</f>
        <v>1.5495684945185188E-2</v>
      </c>
      <c r="DM28" s="42">
        <f>SMALL($DW28:DZ28,1)/(60*60*24)</f>
        <v>1.5495684945185188E-2</v>
      </c>
      <c r="DO28" s="6">
        <f t="shared" ref="DO28" si="142">M28*60*60*24</f>
        <v>1597.6442739101171</v>
      </c>
      <c r="DP28" s="1">
        <f t="shared" ref="DP28" si="143">IF(AV28&gt;0,AV28,9999)</f>
        <v>1692</v>
      </c>
      <c r="DQ28" s="1">
        <f t="shared" ref="DQ28" si="144">IF(AW28&gt;0,AW28,9999)</f>
        <v>1643.0000000000002</v>
      </c>
      <c r="DR28" s="1">
        <f t="shared" ref="DR28" si="145">IF(AX28&gt;0,AX28,9999)</f>
        <v>1677.0000000000005</v>
      </c>
      <c r="DS28" s="1">
        <f t="shared" ref="DS28" si="146">IF(AY28&gt;0,AY28,9999)</f>
        <v>9999</v>
      </c>
      <c r="DT28" s="1">
        <f t="shared" ref="DT28" si="147">IF(AZ28&gt;0,AZ28,9999)</f>
        <v>1699.8271792639998</v>
      </c>
      <c r="DU28" s="6">
        <f t="shared" ref="DU28" si="148">AA28</f>
        <v>1262.663726276397</v>
      </c>
      <c r="DV28" s="1">
        <f t="shared" ref="DV28" si="149">IF(BB28&gt;0,BB28,9999)</f>
        <v>1368.8271792640003</v>
      </c>
      <c r="DW28" s="43">
        <f t="shared" ref="DW28" si="150">IF(BC28&gt;0,BC28*1.198547,9999)</f>
        <v>1637.0080682253297</v>
      </c>
      <c r="DX28" s="1">
        <f t="shared" ref="DX28" si="151">IF(BD28&gt;0,BD28,9999)</f>
        <v>1338.8271792640003</v>
      </c>
      <c r="DY28" s="1">
        <f t="shared" ref="DY28" si="152">IF(BE28&gt;0,BE28,9999)</f>
        <v>1371.8271792639998</v>
      </c>
      <c r="DZ28" s="1">
        <f t="shared" ref="DZ28" si="153">IF(BF28&gt;0,BF28,9999)</f>
        <v>9999</v>
      </c>
    </row>
    <row r="29" spans="1:134" x14ac:dyDescent="0.25">
      <c r="A29" s="1" t="s">
        <v>190</v>
      </c>
      <c r="B29" s="54">
        <v>1.8425925925925925E-2</v>
      </c>
      <c r="C29" s="45">
        <v>44958</v>
      </c>
      <c r="D29" s="45"/>
      <c r="E29" s="13">
        <v>2.3287037037037037E-2</v>
      </c>
      <c r="F29" s="11">
        <v>45017</v>
      </c>
      <c r="H29" s="34">
        <v>1.8425925925925925E-2</v>
      </c>
      <c r="I29" s="34">
        <v>2.7141203703703709E-2</v>
      </c>
      <c r="K29" s="8">
        <v>1.7997685185185186E-2</v>
      </c>
      <c r="L29" s="8">
        <v>3.4756944444444444E-2</v>
      </c>
      <c r="M29" s="8">
        <f t="shared" si="58"/>
        <v>2.5173611111111112E-2</v>
      </c>
      <c r="N29" s="6">
        <f t="shared" si="0"/>
        <v>2175</v>
      </c>
      <c r="O29" s="8">
        <f t="shared" si="1"/>
        <v>1.3368055555555555E-2</v>
      </c>
      <c r="Q29" s="8">
        <f t="shared" si="59"/>
        <v>2.3287037037037037E-2</v>
      </c>
      <c r="R29" s="8">
        <f t="shared" si="2"/>
        <v>1.8910036787037038E-2</v>
      </c>
      <c r="S29" s="8">
        <f t="shared" si="3"/>
        <v>1.3368055555555555E-2</v>
      </c>
      <c r="T29" s="8"/>
      <c r="U29" s="8">
        <f>IF(A29&lt;&gt;"",IF(VLOOKUP(A29,Apr!A$4:F$211,6)&gt;0,VLOOKUP(A29,Apr!A$4:F$211,6),0),0)</f>
        <v>2.3287037037037037E-2</v>
      </c>
      <c r="V29" s="8">
        <f>IF(A29&lt;&gt;"",IF(VLOOKUP(A29,May!A$3:F$209,6)&gt;0,VLOOKUP(A29,May!A$3:F$209,6),0),0)</f>
        <v>2.3518518518518515E-2</v>
      </c>
      <c r="W29" s="8">
        <f>IF(A29&lt;&gt;"",IF(VLOOKUP(A29,Jun!A$3:F$209,6)&gt;0,VLOOKUP(A29,Jun!A$3:F$209,6),0),0)</f>
        <v>2.3379629629629625E-2</v>
      </c>
      <c r="X29" s="8">
        <f>IF(A29&lt;&gt;"",IF(VLOOKUP(A29,Jul!A$3:F$206,6)&gt;0,VLOOKUP(A29,Jul!A$3:F$206,6),0),0)</f>
        <v>0</v>
      </c>
      <c r="Y29" s="8">
        <f>IF(A29&lt;&gt;"",IF(VLOOKUP(A29,Aug!A$3:F$206,6)&gt;0,VLOOKUP(A29,Aug!A$3:F$206,6),0),0)</f>
        <v>0</v>
      </c>
      <c r="Z29" s="8">
        <f>IF(A29&lt;&gt;"",IF(VLOOKUP(A29,Sep!A$3:F$206,6)&gt;0,VLOOKUP(A29,Sep!A$3:F$206,6),0),0)</f>
        <v>2.3805870120370373E-2</v>
      </c>
      <c r="AA29" s="6">
        <f t="shared" si="60"/>
        <v>1546.2443197006146</v>
      </c>
      <c r="AB29" s="8">
        <f t="shared" si="4"/>
        <v>9.8958333333333329E-3</v>
      </c>
      <c r="AC29" s="8">
        <f>IF(A29&lt;&gt;"",IF(VLOOKUP(A29,Oct!A$3:F$206,6)&gt;0,VLOOKUP(A29,Oct!A$3:F$206,6),0),0)</f>
        <v>0</v>
      </c>
      <c r="AD29" s="8">
        <f>IF(A29&lt;&gt;"",IF(VLOOKUP(A29,Nov!A$3:F$207,6)&gt;0,VLOOKUP(A29,Nov!A$3:F$207,6),0),0)</f>
        <v>0</v>
      </c>
      <c r="AE29" s="8">
        <f>IF(A29&lt;&gt;"",IF(VLOOKUP(A29,Dec!A$3:F$207,6)&gt;0,VLOOKUP(A29,Dec!A$3:F$207,6),0),0)</f>
        <v>0</v>
      </c>
      <c r="AF29" s="8">
        <f>IF(A29&lt;&gt;"",IF(VLOOKUP(A29,Jan!A$3:F$207,6)&gt;0,VLOOKUP(A29,Jan!A$3:F$207,6),0),0)</f>
        <v>1.8910036787037038E-2</v>
      </c>
      <c r="AG29" s="8">
        <f>IF(A29&lt;&gt;"",IF(VLOOKUP(A29,Feb!A$3:F$207,6)&gt;0,VLOOKUP(A29,Feb!A$3:F$207,6),0),0)</f>
        <v>0</v>
      </c>
      <c r="AH29" s="8">
        <f>IF(A29&lt;&gt;"",IF(VLOOKUP(A29,Mar!A$3:F$207,6)&gt;0,VLOOKUP(A29,Mar!A$3:F$207,6),0),0)</f>
        <v>0</v>
      </c>
      <c r="AJ29" s="8">
        <f>LARGE($BH29:BI29,1)</f>
        <v>1.5104166666666667E-2</v>
      </c>
      <c r="AK29" s="8">
        <f>LARGE($BH29:BJ29,1)</f>
        <v>1.5104166666666667E-2</v>
      </c>
      <c r="AL29" s="8">
        <f>LARGE($BH29:BK29,1)</f>
        <v>1.5104166666666667E-2</v>
      </c>
      <c r="AM29" s="8">
        <f>LARGE($BH29:BL29,1)</f>
        <v>1.5104166666666667E-2</v>
      </c>
      <c r="AN29" s="8">
        <f>LARGE($BH29:BM29,1)</f>
        <v>1.5104166666666667E-2</v>
      </c>
      <c r="AO29" s="8">
        <f>LARGE($BN29:BO29,1)</f>
        <v>9.8958333333333329E-3</v>
      </c>
      <c r="AP29" s="8">
        <f>LARGE($BN29:BP29,1)</f>
        <v>9.8958333333333329E-3</v>
      </c>
      <c r="AQ29" s="8">
        <f>LARGE($BN29:BQ29,1)</f>
        <v>9.8958333333333329E-3</v>
      </c>
      <c r="AR29" s="8">
        <f>LARGE($BN29:BR29,1)</f>
        <v>9.8958333333333329E-3</v>
      </c>
      <c r="AS29" s="8">
        <f>LARGE($BN29:BS29,1)</f>
        <v>9.8958333333333329E-3</v>
      </c>
      <c r="AV29" s="6">
        <f t="shared" si="5"/>
        <v>2012</v>
      </c>
      <c r="AW29" s="6">
        <f t="shared" si="6"/>
        <v>2031.9999999999998</v>
      </c>
      <c r="AX29" s="6">
        <f t="shared" si="7"/>
        <v>2019.9999999999995</v>
      </c>
      <c r="AY29" s="6">
        <f t="shared" si="8"/>
        <v>0</v>
      </c>
      <c r="AZ29" s="6">
        <f t="shared" si="9"/>
        <v>0</v>
      </c>
      <c r="BA29" s="6">
        <f t="shared" si="10"/>
        <v>2056.8271784000003</v>
      </c>
      <c r="BB29" s="6">
        <f t="shared" si="11"/>
        <v>0</v>
      </c>
      <c r="BC29" s="6">
        <f t="shared" si="12"/>
        <v>0</v>
      </c>
      <c r="BD29" s="6">
        <f t="shared" si="13"/>
        <v>0</v>
      </c>
      <c r="BE29" s="6">
        <f t="shared" si="14"/>
        <v>1633.8271783999999</v>
      </c>
      <c r="BF29" s="6">
        <f t="shared" si="15"/>
        <v>0</v>
      </c>
      <c r="BH29" s="8">
        <f t="shared" si="16"/>
        <v>1.3368055555555555E-2</v>
      </c>
      <c r="BI29" s="8">
        <f t="shared" si="17"/>
        <v>1.5104166666666667E-2</v>
      </c>
      <c r="BJ29" s="8">
        <f t="shared" si="18"/>
        <v>1.4930555555555556E-2</v>
      </c>
      <c r="BK29" s="8">
        <f t="shared" si="19"/>
        <v>1.5104166666666667E-2</v>
      </c>
      <c r="BL29" s="8">
        <f t="shared" si="20"/>
        <v>0</v>
      </c>
      <c r="BM29" s="8">
        <f t="shared" si="21"/>
        <v>0</v>
      </c>
      <c r="BN29" s="8">
        <f t="shared" si="22"/>
        <v>9.8958333333333329E-3</v>
      </c>
      <c r="BO29" s="8">
        <f t="shared" si="66"/>
        <v>0</v>
      </c>
      <c r="BP29" s="8">
        <f t="shared" si="24"/>
        <v>0</v>
      </c>
      <c r="BQ29" s="8">
        <f t="shared" si="24"/>
        <v>0</v>
      </c>
      <c r="BR29" s="8">
        <f t="shared" si="25"/>
        <v>8.8541666666666664E-3</v>
      </c>
      <c r="BS29" s="8">
        <f t="shared" si="26"/>
        <v>0</v>
      </c>
      <c r="BV29" s="8">
        <f t="shared" si="67"/>
        <v>2.3287037037037037E-2</v>
      </c>
      <c r="BW29" s="8">
        <f t="shared" si="68"/>
        <v>2.3518518518518515E-2</v>
      </c>
      <c r="BX29" s="8">
        <f t="shared" si="69"/>
        <v>2.3379629629629625E-2</v>
      </c>
      <c r="BY29" s="8" t="str">
        <f t="shared" si="70"/>
        <v/>
      </c>
      <c r="BZ29" s="8" t="str">
        <f t="shared" si="71"/>
        <v/>
      </c>
      <c r="CA29" s="8">
        <f t="shared" si="72"/>
        <v>2.3805870120370373E-2</v>
      </c>
      <c r="CB29" s="8" t="str">
        <f t="shared" si="73"/>
        <v/>
      </c>
      <c r="CC29" s="8" t="str">
        <f t="shared" si="74"/>
        <v/>
      </c>
      <c r="CD29" s="8" t="str">
        <f t="shared" si="75"/>
        <v/>
      </c>
      <c r="CE29" s="8">
        <f t="shared" si="76"/>
        <v>1.8910036787037038E-2</v>
      </c>
      <c r="CF29" s="8" t="str">
        <f t="shared" si="77"/>
        <v/>
      </c>
      <c r="CG29" s="8" t="str">
        <f t="shared" si="78"/>
        <v/>
      </c>
      <c r="CI29" s="13">
        <v>2.6238425925925925E-2</v>
      </c>
      <c r="CJ29" s="8">
        <f t="shared" si="79"/>
        <v>2.3287037037037037E-2</v>
      </c>
      <c r="CK29" s="8">
        <f>IF(COUNT($BV29:BW29)&gt;0,SMALL($BV29:BW29,1),$CI29)</f>
        <v>2.3287037037037037E-2</v>
      </c>
      <c r="CL29" s="8">
        <f>IF(COUNT($BV29:BX29)&gt;0,SMALL($BV29:BX29,1),$CI29)</f>
        <v>2.3287037037037037E-2</v>
      </c>
      <c r="CM29" s="8">
        <f>IF(COUNT($BV29:BY29)&gt;0,SMALL($BV29:BY29,1),$CI29)</f>
        <v>2.3287037037037037E-2</v>
      </c>
      <c r="CN29" s="8">
        <f>IF(COUNT($BV29:BZ29)&gt;0,SMALL($BV29:BZ29,1),$CI29)</f>
        <v>2.3287037037037037E-2</v>
      </c>
      <c r="CO29" s="54">
        <v>1.8425925925925925E-2</v>
      </c>
      <c r="CP29" s="8">
        <f t="shared" si="80"/>
        <v>1.8425925925925925E-2</v>
      </c>
      <c r="CQ29" s="8">
        <f>IF(COUNT($CB29:CC29)&gt;0,SMALL($CB29:CC29,1),$CP29)</f>
        <v>1.8425925925925925E-2</v>
      </c>
      <c r="CR29" s="8">
        <f>IF(COUNT($CB29:CD29)&gt;0,SMALL($CB29:CD29,1),$CP29)</f>
        <v>1.8425925925925925E-2</v>
      </c>
      <c r="CS29" s="8">
        <f>IF(COUNT($CB29:CE29)&gt;0,SMALL($CB29:CE29,1),$CP29)</f>
        <v>1.8910036787037038E-2</v>
      </c>
      <c r="CT29" s="8">
        <f>IF(COUNT($CB29:CF29)&gt;0,SMALL($CB29:CF29,1),$CP29)</f>
        <v>1.8910036787037038E-2</v>
      </c>
      <c r="CV29" s="8">
        <f t="shared" si="63"/>
        <v>1.5104791666666667E-2</v>
      </c>
      <c r="CW29" s="8">
        <f t="shared" si="64"/>
        <v>9.8964583333333335E-3</v>
      </c>
      <c r="CX29" s="1">
        <f t="shared" si="62"/>
        <v>27</v>
      </c>
      <c r="CY29" s="8">
        <f t="shared" si="65"/>
        <v>6.2500000000000005E-7</v>
      </c>
      <c r="CZ29" s="1" t="str">
        <f t="shared" si="81"/>
        <v>Elizabeth Canavan</v>
      </c>
      <c r="DB29" s="13">
        <f t="shared" si="82"/>
        <v>2.5173611111111112E-2</v>
      </c>
      <c r="DC29" s="13">
        <f>SMALL($DO29:DP29,1)/(60*60*24)</f>
        <v>2.3287037037037037E-2</v>
      </c>
      <c r="DD29" s="13">
        <f>SMALL($DO29:DQ29,1)/(60*60*24)</f>
        <v>2.3287037037037037E-2</v>
      </c>
      <c r="DE29" s="13">
        <f>SMALL($DO29:DR29,1)/(60*60*24)</f>
        <v>2.3287037037037037E-2</v>
      </c>
      <c r="DF29" s="13">
        <f>SMALL($DO29:DS29,1)/(60*60*24)</f>
        <v>2.3287037037037037E-2</v>
      </c>
      <c r="DG29" s="13">
        <f>SMALL($DO29:DT29,1)/(60*60*24)</f>
        <v>2.3287037037037037E-2</v>
      </c>
      <c r="DH29" s="34">
        <f t="shared" si="83"/>
        <v>1.7896346292831187E-2</v>
      </c>
      <c r="DI29" s="13">
        <f>SMALL($DU29:DV29,1)/(60*60*24)</f>
        <v>1.7896346292831187E-2</v>
      </c>
      <c r="DJ29" s="42">
        <f>SMALL($DW29:DW29,1)/(60*60*24)</f>
        <v>0.11572916666666666</v>
      </c>
      <c r="DK29" s="42">
        <f>SMALL($DW29:DX29,1)/(60*60*24)</f>
        <v>0.11572916666666666</v>
      </c>
      <c r="DL29" s="42">
        <f>SMALL($DW29:DY29,1)/(60*60*24)</f>
        <v>1.8910036787037034E-2</v>
      </c>
      <c r="DM29" s="42">
        <f>SMALL($DW29:DZ29,1)/(60*60*24)</f>
        <v>1.8910036787037034E-2</v>
      </c>
      <c r="DO29" s="6">
        <f t="shared" si="84"/>
        <v>2175</v>
      </c>
      <c r="DP29" s="1">
        <f t="shared" si="85"/>
        <v>2012</v>
      </c>
      <c r="DQ29" s="1">
        <f t="shared" si="86"/>
        <v>2031.9999999999998</v>
      </c>
      <c r="DR29" s="1">
        <f t="shared" si="87"/>
        <v>2019.9999999999995</v>
      </c>
      <c r="DS29" s="1">
        <f t="shared" si="88"/>
        <v>9999</v>
      </c>
      <c r="DT29" s="1">
        <f t="shared" si="89"/>
        <v>9999</v>
      </c>
      <c r="DU29" s="6">
        <f t="shared" si="90"/>
        <v>1546.2443197006146</v>
      </c>
      <c r="DV29" s="1">
        <f t="shared" si="91"/>
        <v>9999</v>
      </c>
      <c r="DW29" s="43">
        <f t="shared" si="92"/>
        <v>9999</v>
      </c>
      <c r="DX29" s="1">
        <f t="shared" si="93"/>
        <v>9999</v>
      </c>
      <c r="DY29" s="1">
        <f t="shared" si="94"/>
        <v>1633.8271783999999</v>
      </c>
      <c r="DZ29" s="1">
        <f t="shared" si="95"/>
        <v>9999</v>
      </c>
    </row>
    <row r="30" spans="1:134" x14ac:dyDescent="0.25">
      <c r="A30" s="1" t="s">
        <v>191</v>
      </c>
      <c r="B30" s="1"/>
      <c r="C30" s="1"/>
      <c r="D30" s="45"/>
      <c r="E30" s="13"/>
      <c r="K30" s="8">
        <v>1.6782407407407409E-2</v>
      </c>
      <c r="M30" s="8">
        <f t="shared" si="58"/>
        <v>2.3473785280457307E-2</v>
      </c>
      <c r="N30" s="6">
        <f t="shared" si="0"/>
        <v>2028.1350482315113</v>
      </c>
      <c r="O30" s="8">
        <f t="shared" si="1"/>
        <v>1.4930555555555556E-2</v>
      </c>
      <c r="Q30" s="8">
        <f t="shared" si="59"/>
        <v>0</v>
      </c>
      <c r="R30" s="8">
        <f t="shared" si="2"/>
        <v>0</v>
      </c>
      <c r="S30" s="8">
        <f t="shared" si="3"/>
        <v>1.4930555555555556E-2</v>
      </c>
      <c r="T30" s="8"/>
      <c r="U30" s="8">
        <f>IF(A30&lt;&gt;"",IF(VLOOKUP(A30,Apr!A$4:F$211,6)&gt;0,VLOOKUP(A30,Apr!A$4:F$211,6),0),0)</f>
        <v>0</v>
      </c>
      <c r="V30" s="8">
        <f>IF(A30&lt;&gt;"",IF(VLOOKUP(A30,May!A$3:F$209,6)&gt;0,VLOOKUP(A30,May!A$3:F$209,6),0),0)</f>
        <v>0</v>
      </c>
      <c r="W30" s="8">
        <f>IF(A30&lt;&gt;"",IF(VLOOKUP(A30,Jun!A$3:F$209,6)&gt;0,VLOOKUP(A30,Jun!A$3:F$209,6),0),0)</f>
        <v>0</v>
      </c>
      <c r="X30" s="8">
        <f>IF(A30&lt;&gt;"",IF(VLOOKUP(A30,Jul!A$3:F$206,6)&gt;0,VLOOKUP(A30,Jul!A$3:F$206,6),0),0)</f>
        <v>0</v>
      </c>
      <c r="Y30" s="8">
        <f>IF(A30&lt;&gt;"",IF(VLOOKUP(A30,Aug!A$3:F$206,6)&gt;0,VLOOKUP(A30,Aug!A$3:F$206,6),0),0)</f>
        <v>0</v>
      </c>
      <c r="Z30" s="8">
        <f>IF(A30&lt;&gt;"",IF(VLOOKUP(A30,Sep!A$3:F$206,6)&gt;0,VLOOKUP(A30,Sep!A$3:F$206,6),0),0)</f>
        <v>0</v>
      </c>
      <c r="AA30" s="6">
        <f t="shared" si="60"/>
        <v>1558.6442832573098</v>
      </c>
      <c r="AB30" s="8">
        <f t="shared" si="4"/>
        <v>9.7222222222222224E-3</v>
      </c>
      <c r="AC30" s="8">
        <f>IF(A30&lt;&gt;"",IF(VLOOKUP(A30,Oct!A$3:F$206,6)&gt;0,VLOOKUP(A30,Oct!A$3:F$206,6),0),0)</f>
        <v>0</v>
      </c>
      <c r="AD30" s="8">
        <f>IF(A30&lt;&gt;"",IF(VLOOKUP(A30,Nov!A$3:F$207,6)&gt;0,VLOOKUP(A30,Nov!A$3:F$207,6),0),0)</f>
        <v>0</v>
      </c>
      <c r="AE30" s="8">
        <f>IF(A30&lt;&gt;"",IF(VLOOKUP(A30,Dec!A$3:F$207,6)&gt;0,VLOOKUP(A30,Dec!A$3:F$207,6),0),0)</f>
        <v>0</v>
      </c>
      <c r="AF30" s="8">
        <f>IF(A30&lt;&gt;"",IF(VLOOKUP(A30,Jan!A$3:F$207,6)&gt;0,VLOOKUP(A30,Jan!A$3:F$207,6),0),0)</f>
        <v>0</v>
      </c>
      <c r="AG30" s="8">
        <f>IF(A30&lt;&gt;"",IF(VLOOKUP(A30,Feb!A$3:F$207,6)&gt;0,VLOOKUP(A30,Feb!A$3:F$207,6),0),0)</f>
        <v>0</v>
      </c>
      <c r="AH30" s="8">
        <f>IF(A30&lt;&gt;"",IF(VLOOKUP(A30,Mar!A$3:F$207,6)&gt;0,VLOOKUP(A30,Mar!A$3:F$207,6),0),0)</f>
        <v>0</v>
      </c>
      <c r="AJ30" s="8">
        <f>LARGE($BH30:BI30,1)</f>
        <v>1.4930555555555556E-2</v>
      </c>
      <c r="AK30" s="8">
        <f>LARGE($BH30:BJ30,1)</f>
        <v>1.4930555555555556E-2</v>
      </c>
      <c r="AL30" s="8">
        <f>LARGE($BH30:BK30,1)</f>
        <v>1.4930555555555556E-2</v>
      </c>
      <c r="AM30" s="8">
        <f>LARGE($BH30:BL30,1)</f>
        <v>1.4930555555555556E-2</v>
      </c>
      <c r="AN30" s="8">
        <f>LARGE($BH30:BM30,1)</f>
        <v>1.4930555555555556E-2</v>
      </c>
      <c r="AO30" s="8">
        <f>LARGE($BN30:BO30,1)</f>
        <v>9.7222222222222224E-3</v>
      </c>
      <c r="AP30" s="8">
        <f>LARGE($BN30:BP30,1)</f>
        <v>9.7222222222222224E-3</v>
      </c>
      <c r="AQ30" s="8">
        <f>LARGE($BN30:BQ30,1)</f>
        <v>9.7222222222222224E-3</v>
      </c>
      <c r="AR30" s="8">
        <f>LARGE($BN30:BR30,1)</f>
        <v>9.7222222222222224E-3</v>
      </c>
      <c r="AS30" s="8">
        <f>LARGE($BN30:BS30,1)</f>
        <v>9.7222222222222224E-3</v>
      </c>
      <c r="AV30" s="6">
        <f t="shared" si="5"/>
        <v>0</v>
      </c>
      <c r="AW30" s="6">
        <f t="shared" si="6"/>
        <v>0</v>
      </c>
      <c r="AX30" s="6">
        <f t="shared" si="7"/>
        <v>0</v>
      </c>
      <c r="AY30" s="6">
        <f t="shared" si="8"/>
        <v>0</v>
      </c>
      <c r="AZ30" s="6">
        <f t="shared" si="9"/>
        <v>0</v>
      </c>
      <c r="BA30" s="6">
        <f t="shared" si="10"/>
        <v>0</v>
      </c>
      <c r="BB30" s="6">
        <f t="shared" si="11"/>
        <v>0</v>
      </c>
      <c r="BC30" s="6">
        <f t="shared" si="12"/>
        <v>0</v>
      </c>
      <c r="BD30" s="6">
        <f t="shared" si="13"/>
        <v>0</v>
      </c>
      <c r="BE30" s="6">
        <f t="shared" si="14"/>
        <v>0</v>
      </c>
      <c r="BF30" s="6">
        <f t="shared" si="15"/>
        <v>0</v>
      </c>
      <c r="BH30" s="8">
        <f t="shared" si="16"/>
        <v>1.4930555555555556E-2</v>
      </c>
      <c r="BI30" s="8">
        <f t="shared" si="17"/>
        <v>0</v>
      </c>
      <c r="BJ30" s="8">
        <f t="shared" si="18"/>
        <v>0</v>
      </c>
      <c r="BK30" s="8">
        <f t="shared" si="19"/>
        <v>0</v>
      </c>
      <c r="BL30" s="8">
        <f t="shared" si="20"/>
        <v>0</v>
      </c>
      <c r="BM30" s="8">
        <f t="shared" si="21"/>
        <v>0</v>
      </c>
      <c r="BN30" s="8">
        <f t="shared" si="22"/>
        <v>9.7222222222222224E-3</v>
      </c>
      <c r="BO30" s="8">
        <f t="shared" si="66"/>
        <v>0</v>
      </c>
      <c r="BP30" s="8">
        <f t="shared" si="24"/>
        <v>0</v>
      </c>
      <c r="BQ30" s="8">
        <f t="shared" si="24"/>
        <v>0</v>
      </c>
      <c r="BR30" s="8">
        <f t="shared" si="25"/>
        <v>0</v>
      </c>
      <c r="BS30" s="8">
        <f t="shared" si="26"/>
        <v>0</v>
      </c>
      <c r="BV30" s="8" t="str">
        <f t="shared" si="67"/>
        <v/>
      </c>
      <c r="BW30" s="8" t="str">
        <f t="shared" si="68"/>
        <v/>
      </c>
      <c r="BX30" s="8" t="str">
        <f t="shared" si="69"/>
        <v/>
      </c>
      <c r="BY30" s="8" t="str">
        <f t="shared" si="70"/>
        <v/>
      </c>
      <c r="BZ30" s="8" t="str">
        <f t="shared" si="71"/>
        <v/>
      </c>
      <c r="CA30" s="8" t="str">
        <f t="shared" si="72"/>
        <v/>
      </c>
      <c r="CB30" s="8" t="str">
        <f t="shared" si="73"/>
        <v/>
      </c>
      <c r="CC30" s="8" t="str">
        <f t="shared" si="74"/>
        <v/>
      </c>
      <c r="CD30" s="8" t="str">
        <f t="shared" si="75"/>
        <v/>
      </c>
      <c r="CE30" s="8" t="str">
        <f t="shared" si="76"/>
        <v/>
      </c>
      <c r="CF30" s="8" t="str">
        <f t="shared" si="77"/>
        <v/>
      </c>
      <c r="CG30" s="8" t="str">
        <f t="shared" si="78"/>
        <v/>
      </c>
      <c r="CI30" s="13"/>
      <c r="CJ30" s="8">
        <f t="shared" si="79"/>
        <v>0</v>
      </c>
      <c r="CK30" s="8">
        <f>IF(COUNT($BV30:BW30)&gt;0,SMALL($BV30:BW30,1),$CI30)</f>
        <v>0</v>
      </c>
      <c r="CL30" s="8">
        <f>IF(COUNT($BV30:BX30)&gt;0,SMALL($BV30:BX30,1),$CI30)</f>
        <v>0</v>
      </c>
      <c r="CM30" s="8">
        <f>IF(COUNT($BV30:BY30)&gt;0,SMALL($BV30:BY30,1),$CI30)</f>
        <v>0</v>
      </c>
      <c r="CN30" s="8">
        <f>IF(COUNT($BV30:BZ30)&gt;0,SMALL($BV30:BZ30,1),$CI30)</f>
        <v>0</v>
      </c>
      <c r="CO30" s="1"/>
      <c r="CP30" s="8">
        <f t="shared" si="80"/>
        <v>0</v>
      </c>
      <c r="CQ30" s="8">
        <f>IF(COUNT($CB30:CC30)&gt;0,SMALL($CB30:CC30,1),$CP30)</f>
        <v>0</v>
      </c>
      <c r="CR30" s="8">
        <f>IF(COUNT($CB30:CD30)&gt;0,SMALL($CB30:CD30,1),$CP30)</f>
        <v>0</v>
      </c>
      <c r="CS30" s="8">
        <f>IF(COUNT($CB30:CE30)&gt;0,SMALL($CB30:CE30,1),$CP30)</f>
        <v>0</v>
      </c>
      <c r="CT30" s="8">
        <f>IF(COUNT($CB30:CF30)&gt;0,SMALL($CB30:CF30,1),$CP30)</f>
        <v>0</v>
      </c>
      <c r="CV30" s="8">
        <f t="shared" si="63"/>
        <v>1.4931203703703705E-2</v>
      </c>
      <c r="CW30" s="8">
        <f t="shared" si="64"/>
        <v>9.7228703703703713E-3</v>
      </c>
      <c r="CX30" s="1">
        <f t="shared" si="62"/>
        <v>28</v>
      </c>
      <c r="CY30" s="8">
        <f t="shared" si="65"/>
        <v>6.4814814814814812E-7</v>
      </c>
      <c r="CZ30" s="1" t="str">
        <f t="shared" si="81"/>
        <v>Gavin Stanfield</v>
      </c>
      <c r="DB30" s="13">
        <f t="shared" si="82"/>
        <v>2.3473785280457307E-2</v>
      </c>
      <c r="DC30" s="13">
        <f>SMALL($DO30:DP30,1)/(60*60*24)</f>
        <v>2.3473785280457307E-2</v>
      </c>
      <c r="DD30" s="13">
        <f>SMALL($DO30:DQ30,1)/(60*60*24)</f>
        <v>2.3473785280457307E-2</v>
      </c>
      <c r="DE30" s="13">
        <f>SMALL($DO30:DR30,1)/(60*60*24)</f>
        <v>2.3473785280457307E-2</v>
      </c>
      <c r="DF30" s="13">
        <f>SMALL($DO30:DS30,1)/(60*60*24)</f>
        <v>2.3473785280457307E-2</v>
      </c>
      <c r="DG30" s="13">
        <f>SMALL($DO30:DT30,1)/(60*60*24)</f>
        <v>2.3473785280457307E-2</v>
      </c>
      <c r="DH30" s="34">
        <f t="shared" si="83"/>
        <v>1.8039864389552195E-2</v>
      </c>
      <c r="DI30" s="13">
        <f>SMALL($DU30:DV30,1)/(60*60*24)</f>
        <v>1.8039864389552195E-2</v>
      </c>
      <c r="DJ30" s="42">
        <f>SMALL($DW30:DW30,1)/(60*60*24)</f>
        <v>0.11572916666666666</v>
      </c>
      <c r="DK30" s="42">
        <f>SMALL($DW30:DX30,1)/(60*60*24)</f>
        <v>0.11572916666666666</v>
      </c>
      <c r="DL30" s="42">
        <f>SMALL($DW30:DY30,1)/(60*60*24)</f>
        <v>0.11572916666666666</v>
      </c>
      <c r="DM30" s="42">
        <f>SMALL($DW30:DZ30,1)/(60*60*24)</f>
        <v>0.11572916666666666</v>
      </c>
      <c r="DO30" s="6">
        <f t="shared" si="84"/>
        <v>2028.1350482315113</v>
      </c>
      <c r="DP30" s="1">
        <f t="shared" si="85"/>
        <v>9999</v>
      </c>
      <c r="DQ30" s="1">
        <f t="shared" si="86"/>
        <v>9999</v>
      </c>
      <c r="DR30" s="1">
        <f t="shared" si="87"/>
        <v>9999</v>
      </c>
      <c r="DS30" s="1">
        <f t="shared" si="88"/>
        <v>9999</v>
      </c>
      <c r="DT30" s="1">
        <f t="shared" si="89"/>
        <v>9999</v>
      </c>
      <c r="DU30" s="6">
        <f t="shared" si="90"/>
        <v>1558.6442832573098</v>
      </c>
      <c r="DV30" s="1">
        <f t="shared" si="91"/>
        <v>9999</v>
      </c>
      <c r="DW30" s="43">
        <f t="shared" si="92"/>
        <v>9999</v>
      </c>
      <c r="DX30" s="1">
        <f t="shared" si="93"/>
        <v>9999</v>
      </c>
      <c r="DY30" s="1">
        <f t="shared" si="94"/>
        <v>9999</v>
      </c>
      <c r="DZ30" s="1">
        <f t="shared" si="95"/>
        <v>9999</v>
      </c>
    </row>
    <row r="31" spans="1:134" x14ac:dyDescent="0.25">
      <c r="A31" s="1" t="s">
        <v>171</v>
      </c>
      <c r="B31" s="35">
        <v>1.877314814814815E-2</v>
      </c>
      <c r="C31" s="11">
        <v>44986</v>
      </c>
      <c r="D31" s="45"/>
      <c r="E31" s="13">
        <v>2.3935185185185184E-2</v>
      </c>
      <c r="F31" s="11">
        <v>45017</v>
      </c>
      <c r="H31" s="35">
        <v>1.877314814814815E-2</v>
      </c>
      <c r="J31" s="8">
        <v>2.1597222222222223E-2</v>
      </c>
      <c r="K31" s="55">
        <f>(J31/4*3.1)/1.032</f>
        <v>1.6218844207579672E-2</v>
      </c>
      <c r="L31" s="1"/>
      <c r="M31" s="8">
        <f t="shared" si="58"/>
        <v>2.2685521640826871E-2</v>
      </c>
      <c r="N31" s="6">
        <f t="shared" si="0"/>
        <v>1960.0290697674413</v>
      </c>
      <c r="O31" s="8">
        <f t="shared" si="1"/>
        <v>1.579861111111111E-2</v>
      </c>
      <c r="Q31" s="8">
        <f t="shared" si="59"/>
        <v>2.3935185185185191E-2</v>
      </c>
      <c r="R31" s="8">
        <f t="shared" si="2"/>
        <v>1.9835962692962963E-2</v>
      </c>
      <c r="S31" s="8">
        <f t="shared" si="3"/>
        <v>1.579861111111111E-2</v>
      </c>
      <c r="T31" s="8"/>
      <c r="U31" s="8">
        <f>IF(A31&lt;&gt;"",IF(VLOOKUP(A31,Apr!A$4:F$211,6)&gt;0,VLOOKUP(A31,Apr!A$4:F$211,6),0),0)</f>
        <v>2.3935185185185191E-2</v>
      </c>
      <c r="V31" s="8">
        <f>IF(A31&lt;&gt;"",IF(VLOOKUP(A31,May!A$3:F$209,6)&gt;0,VLOOKUP(A31,May!A$3:F$209,6),0),0)</f>
        <v>2.5428240740740744E-2</v>
      </c>
      <c r="W31" s="8">
        <f>IF(A31&lt;&gt;"",IF(VLOOKUP(A31,Jun!A$3:F$209,6)&gt;0,VLOOKUP(A31,Jun!A$3:F$209,6),0),0)</f>
        <v>2.4074074074074074E-2</v>
      </c>
      <c r="X31" s="8">
        <f>IF(A31&lt;&gt;"",IF(VLOOKUP(A31,Jul!A$3:F$206,6)&gt;0,VLOOKUP(A31,Jul!A$3:F$206,6),0),0)</f>
        <v>2.5509259259259259E-2</v>
      </c>
      <c r="Y31" s="8">
        <f>IF(A31&lt;&gt;"",IF(VLOOKUP(A31,Aug!A$3:F$206,6)&gt;0,VLOOKUP(A31,Aug!A$3:F$206,6),0),0)</f>
        <v>2.4338277507777777E-2</v>
      </c>
      <c r="Z31" s="8">
        <f>IF(A31&lt;&gt;"",IF(VLOOKUP(A31,Sep!A$3:F$206,6)&gt;0,VLOOKUP(A31,Sep!A$3:F$206,6),0),0)</f>
        <v>2.4974851581851851E-2</v>
      </c>
      <c r="AA31" s="6">
        <f t="shared" si="60"/>
        <v>1589.2809409248869</v>
      </c>
      <c r="AB31" s="8">
        <f t="shared" si="4"/>
        <v>9.3749999999999997E-3</v>
      </c>
      <c r="AC31" s="8">
        <f>IF(A31&lt;&gt;"",IF(VLOOKUP(A31,Oct!A$3:F$206,6)&gt;0,VLOOKUP(A31,Oct!A$3:F$206,6),0),0)</f>
        <v>0</v>
      </c>
      <c r="AD31" s="8">
        <f>IF(A31&lt;&gt;"",IF(VLOOKUP(A31,Nov!A$3:F$207,6)&gt;0,VLOOKUP(A31,Nov!A$3:F$207,6),0),0)</f>
        <v>1.9870684915185184E-2</v>
      </c>
      <c r="AE31" s="8">
        <f>IF(A31&lt;&gt;"",IF(VLOOKUP(A31,Dec!A$3:F$207,6)&gt;0,VLOOKUP(A31,Dec!A$3:F$207,6),0),0)</f>
        <v>2.0403092322592589E-2</v>
      </c>
      <c r="AF31" s="8">
        <f>IF(A31&lt;&gt;"",IF(VLOOKUP(A31,Jan!A$3:F$207,6)&gt;0,VLOOKUP(A31,Jan!A$3:F$207,6),0),0)</f>
        <v>1.9835962692962963E-2</v>
      </c>
      <c r="AG31" s="8">
        <f>IF(A31&lt;&gt;"",IF(VLOOKUP(A31,Feb!A$3:F$207,6)&gt;0,VLOOKUP(A31,Feb!A$3:F$207,6),0),0)</f>
        <v>0</v>
      </c>
      <c r="AH31" s="8">
        <f>IF(A31&lt;&gt;"",IF(VLOOKUP(A31,Mar!A$3:F$207,6)&gt;0,VLOOKUP(A31,Mar!A$3:F$207,6),0),0)</f>
        <v>0</v>
      </c>
      <c r="AJ31" s="8">
        <f>LARGE($BH31:BI31,1)</f>
        <v>1.579861111111111E-2</v>
      </c>
      <c r="AK31" s="8">
        <f>LARGE($BH31:BJ31,1)</f>
        <v>1.579861111111111E-2</v>
      </c>
      <c r="AL31" s="8">
        <f>LARGE($BH31:BK31,1)</f>
        <v>1.579861111111111E-2</v>
      </c>
      <c r="AM31" s="8">
        <f>LARGE($BH31:BL31,1)</f>
        <v>1.579861111111111E-2</v>
      </c>
      <c r="AN31" s="8">
        <f>LARGE($BH31:BM31,1)</f>
        <v>1.579861111111111E-2</v>
      </c>
      <c r="AO31" s="8">
        <f>LARGE($BN31:BO31,1)</f>
        <v>9.3749999999999997E-3</v>
      </c>
      <c r="AP31" s="8">
        <f>LARGE($BN31:BP31,1)</f>
        <v>9.3749999999999997E-3</v>
      </c>
      <c r="AQ31" s="8">
        <f>LARGE($BN31:BQ31,1)</f>
        <v>9.3749999999999997E-3</v>
      </c>
      <c r="AR31" s="8">
        <f>LARGE($BN31:BR31,1)</f>
        <v>9.3749999999999997E-3</v>
      </c>
      <c r="AS31" s="8">
        <f>LARGE($BN31:BS31,1)</f>
        <v>9.3749999999999997E-3</v>
      </c>
      <c r="AV31" s="6">
        <f t="shared" si="5"/>
        <v>2068.0000000000009</v>
      </c>
      <c r="AW31" s="6">
        <f t="shared" si="6"/>
        <v>2197.0000000000005</v>
      </c>
      <c r="AX31" s="6">
        <f t="shared" si="7"/>
        <v>2080</v>
      </c>
      <c r="AY31" s="6">
        <f t="shared" si="8"/>
        <v>2204</v>
      </c>
      <c r="AZ31" s="6">
        <f t="shared" si="9"/>
        <v>2102.827176672</v>
      </c>
      <c r="BA31" s="6">
        <f t="shared" si="10"/>
        <v>2157.827176672</v>
      </c>
      <c r="BB31" s="6">
        <f t="shared" si="11"/>
        <v>0</v>
      </c>
      <c r="BC31" s="6">
        <f t="shared" si="12"/>
        <v>1716.827176672</v>
      </c>
      <c r="BD31" s="6">
        <f t="shared" si="13"/>
        <v>1762.8271766719997</v>
      </c>
      <c r="BE31" s="6">
        <f t="shared" si="14"/>
        <v>1713.827176672</v>
      </c>
      <c r="BF31" s="6">
        <f t="shared" si="15"/>
        <v>0</v>
      </c>
      <c r="BH31" s="8">
        <f t="shared" si="16"/>
        <v>1.579861111111111E-2</v>
      </c>
      <c r="BI31" s="8">
        <f t="shared" si="17"/>
        <v>1.4583333333333334E-2</v>
      </c>
      <c r="BJ31" s="8">
        <f t="shared" si="18"/>
        <v>1.3020833333333334E-2</v>
      </c>
      <c r="BK31" s="8">
        <f t="shared" si="19"/>
        <v>1.4409722222222223E-2</v>
      </c>
      <c r="BL31" s="8">
        <f t="shared" si="20"/>
        <v>1.3020833333333334E-2</v>
      </c>
      <c r="BM31" s="8">
        <f t="shared" si="21"/>
        <v>1.40625E-2</v>
      </c>
      <c r="BN31" s="8">
        <f t="shared" si="22"/>
        <v>9.3749999999999997E-3</v>
      </c>
      <c r="BO31" s="8">
        <f t="shared" si="66"/>
        <v>0</v>
      </c>
      <c r="BP31" s="8">
        <f t="shared" si="24"/>
        <v>7.9861111111111105E-3</v>
      </c>
      <c r="BQ31" s="8">
        <f t="shared" si="24"/>
        <v>7.4652777777777781E-3</v>
      </c>
      <c r="BR31" s="8">
        <f t="shared" si="25"/>
        <v>7.9861111111111105E-3</v>
      </c>
      <c r="BS31" s="8">
        <f t="shared" si="26"/>
        <v>0</v>
      </c>
      <c r="BV31" s="8">
        <f t="shared" si="67"/>
        <v>2.3935185185185191E-2</v>
      </c>
      <c r="BW31" s="8">
        <f t="shared" si="68"/>
        <v>2.5428240740740744E-2</v>
      </c>
      <c r="BX31" s="8">
        <f t="shared" si="69"/>
        <v>2.4074074074074074E-2</v>
      </c>
      <c r="BY31" s="8">
        <f t="shared" si="70"/>
        <v>2.5509259259259259E-2</v>
      </c>
      <c r="BZ31" s="8">
        <f t="shared" si="71"/>
        <v>2.4338277507777777E-2</v>
      </c>
      <c r="CA31" s="8">
        <f t="shared" si="72"/>
        <v>2.4974851581851851E-2</v>
      </c>
      <c r="CB31" s="8" t="str">
        <f t="shared" si="73"/>
        <v/>
      </c>
      <c r="CC31" s="8">
        <f t="shared" si="74"/>
        <v>1.9870684915185184E-2</v>
      </c>
      <c r="CD31" s="8">
        <f t="shared" si="75"/>
        <v>2.0403092322592589E-2</v>
      </c>
      <c r="CE31" s="8">
        <f t="shared" si="76"/>
        <v>1.9835962692962963E-2</v>
      </c>
      <c r="CF31" s="8" t="str">
        <f t="shared" si="77"/>
        <v/>
      </c>
      <c r="CG31" s="8" t="str">
        <f t="shared" si="78"/>
        <v/>
      </c>
      <c r="CI31" s="1"/>
      <c r="CJ31" s="8">
        <f t="shared" si="79"/>
        <v>2.3935185185185191E-2</v>
      </c>
      <c r="CK31" s="8">
        <f>IF(COUNT($BV31:BW31)&gt;0,SMALL($BV31:BW31,1),$CI31)</f>
        <v>2.3935185185185191E-2</v>
      </c>
      <c r="CL31" s="8">
        <f>IF(COUNT($BV31:BX31)&gt;0,SMALL($BV31:BX31,1),$CI31)</f>
        <v>2.3935185185185191E-2</v>
      </c>
      <c r="CM31" s="8">
        <f>IF(COUNT($BV31:BY31)&gt;0,SMALL($BV31:BY31,1),$CI31)</f>
        <v>2.3935185185185191E-2</v>
      </c>
      <c r="CN31" s="8">
        <f>IF(COUNT($BV31:BZ31)&gt;0,SMALL($BV31:BZ31,1),$CI31)</f>
        <v>2.3935185185185191E-2</v>
      </c>
      <c r="CO31" s="35">
        <v>1.877314814814815E-2</v>
      </c>
      <c r="CP31" s="8">
        <f t="shared" si="80"/>
        <v>1.877314814814815E-2</v>
      </c>
      <c r="CQ31" s="8">
        <f>IF(COUNT($CB31:CC31)&gt;0,SMALL($CB31:CC31,1),$CP31)</f>
        <v>1.9870684915185184E-2</v>
      </c>
      <c r="CR31" s="8">
        <f>IF(COUNT($CB31:CD31)&gt;0,SMALL($CB31:CD31,1),$CP31)</f>
        <v>1.9870684915185184E-2</v>
      </c>
      <c r="CS31" s="8">
        <f>IF(COUNT($CB31:CE31)&gt;0,SMALL($CB31:CE31,1),$CP31)</f>
        <v>1.9835962692962963E-2</v>
      </c>
      <c r="CT31" s="8">
        <f>IF(COUNT($CB31:CF31)&gt;0,SMALL($CB31:CF31,1),$CP31)</f>
        <v>1.9835962692962963E-2</v>
      </c>
      <c r="CV31" s="8">
        <f t="shared" si="63"/>
        <v>1.5799282407407408E-2</v>
      </c>
      <c r="CW31" s="8">
        <f t="shared" si="64"/>
        <v>9.3756712962962951E-3</v>
      </c>
      <c r="CX31" s="1">
        <f t="shared" si="62"/>
        <v>29</v>
      </c>
      <c r="CY31" s="8">
        <f t="shared" si="65"/>
        <v>6.712962962962963E-7</v>
      </c>
      <c r="CZ31" s="1" t="str">
        <f t="shared" si="81"/>
        <v>Gillian Anderson</v>
      </c>
      <c r="DB31" s="13">
        <f t="shared" si="82"/>
        <v>2.2685521640826871E-2</v>
      </c>
      <c r="DC31" s="13">
        <f>SMALL($DO31:DP31,1)/(60*60*24)</f>
        <v>2.2685521640826867E-2</v>
      </c>
      <c r="DD31" s="13">
        <f>SMALL($DO31:DQ31,1)/(60*60*24)</f>
        <v>2.2685521640826867E-2</v>
      </c>
      <c r="DE31" s="13">
        <f>SMALL($DO31:DR31,1)/(60*60*24)</f>
        <v>2.2685521640826867E-2</v>
      </c>
      <c r="DF31" s="13">
        <f>SMALL($DO31:DS31,1)/(60*60*24)</f>
        <v>2.2685521640826867E-2</v>
      </c>
      <c r="DG31" s="13">
        <f>SMALL($DO31:DT31,1)/(60*60*24)</f>
        <v>2.2685521640826867E-2</v>
      </c>
      <c r="DH31" s="34">
        <f t="shared" si="83"/>
        <v>1.8394455334778782E-2</v>
      </c>
      <c r="DI31" s="13">
        <f>SMALL($DU31:DV31,1)/(60*60*24)</f>
        <v>1.8394455334778782E-2</v>
      </c>
      <c r="DJ31" s="42">
        <f>SMALL($DW31:DW31,1)/(60*60*24)</f>
        <v>2.3815949793040456E-2</v>
      </c>
      <c r="DK31" s="42">
        <f>SMALL($DW31:DX31,1)/(60*60*24)</f>
        <v>2.0403092322592589E-2</v>
      </c>
      <c r="DL31" s="42">
        <f>SMALL($DW31:DY31,1)/(60*60*24)</f>
        <v>1.9835962692962963E-2</v>
      </c>
      <c r="DM31" s="42">
        <f>SMALL($DW31:DZ31,1)/(60*60*24)</f>
        <v>1.9835962692962963E-2</v>
      </c>
      <c r="DO31" s="6">
        <f t="shared" si="84"/>
        <v>1960.0290697674413</v>
      </c>
      <c r="DP31" s="1">
        <f t="shared" si="85"/>
        <v>2068.0000000000009</v>
      </c>
      <c r="DQ31" s="1">
        <f t="shared" si="86"/>
        <v>2197.0000000000005</v>
      </c>
      <c r="DR31" s="1">
        <f t="shared" si="87"/>
        <v>2080</v>
      </c>
      <c r="DS31" s="1">
        <f t="shared" si="88"/>
        <v>2204</v>
      </c>
      <c r="DT31" s="1">
        <f t="shared" si="89"/>
        <v>2102.827176672</v>
      </c>
      <c r="DU31" s="6">
        <f t="shared" si="90"/>
        <v>1589.2809409248869</v>
      </c>
      <c r="DV31" s="1">
        <f t="shared" si="91"/>
        <v>9999</v>
      </c>
      <c r="DW31" s="43">
        <f t="shared" si="92"/>
        <v>2057.6980621186954</v>
      </c>
      <c r="DX31" s="1">
        <f t="shared" si="93"/>
        <v>1762.8271766719997</v>
      </c>
      <c r="DY31" s="1">
        <f t="shared" si="94"/>
        <v>1713.827176672</v>
      </c>
      <c r="DZ31" s="1">
        <f t="shared" si="95"/>
        <v>9999</v>
      </c>
    </row>
    <row r="32" spans="1:134" x14ac:dyDescent="0.25">
      <c r="A32" s="1" t="s">
        <v>192</v>
      </c>
      <c r="B32" s="54">
        <v>1.5381944444444443E-2</v>
      </c>
      <c r="C32" s="45">
        <v>43070</v>
      </c>
      <c r="D32" s="45"/>
      <c r="E32" s="13">
        <v>1.9756944444444445E-2</v>
      </c>
      <c r="F32" s="11">
        <v>44044</v>
      </c>
      <c r="K32" s="8">
        <v>1.2812499999999999E-2</v>
      </c>
      <c r="L32" s="8">
        <v>2.7442129629629632E-2</v>
      </c>
      <c r="M32" s="8">
        <f t="shared" si="58"/>
        <v>1.7921020900321539E-2</v>
      </c>
      <c r="N32" s="6">
        <f t="shared" si="0"/>
        <v>1548.3762057877809</v>
      </c>
      <c r="O32" s="8">
        <f t="shared" si="1"/>
        <v>2.0486111111111111E-2</v>
      </c>
      <c r="Q32" s="8">
        <f t="shared" si="59"/>
        <v>1.9442444164444444E-2</v>
      </c>
      <c r="R32" s="8">
        <f t="shared" si="2"/>
        <v>1.5646147868148143E-2</v>
      </c>
      <c r="S32" s="8">
        <f t="shared" si="3"/>
        <v>2.0486111111111111E-2</v>
      </c>
      <c r="T32" s="8"/>
      <c r="U32" s="8">
        <f>IF(A32&lt;&gt;"",IF(VLOOKUP(A32,Apr!A$4:F$211,6)&gt;0,VLOOKUP(A32,Apr!A$4:F$211,6),0),0)</f>
        <v>0</v>
      </c>
      <c r="V32" s="8">
        <f>IF(A32&lt;&gt;"",IF(VLOOKUP(A32,May!A$3:F$209,6)&gt;0,VLOOKUP(A32,May!A$3:F$209,6),0),0)</f>
        <v>0</v>
      </c>
      <c r="W32" s="8">
        <f>IF(A32&lt;&gt;"",IF(VLOOKUP(A32,Jun!A$3:F$209,6)&gt;0,VLOOKUP(A32,Jun!A$3:F$209,6),0),0)</f>
        <v>0</v>
      </c>
      <c r="X32" s="8">
        <f>IF(A32&lt;&gt;"",IF(VLOOKUP(A32,Jul!A$3:F$206,6)&gt;0,VLOOKUP(A32,Jul!A$3:F$206,6),0),0)</f>
        <v>2.0532407407407405E-2</v>
      </c>
      <c r="Y32" s="8">
        <f>IF(A32&lt;&gt;"",IF(VLOOKUP(A32,Aug!A$3:F$206,6)&gt;0,VLOOKUP(A32,Aug!A$3:F$206,6),0),0)</f>
        <v>1.972022194222222E-2</v>
      </c>
      <c r="Z32" s="8">
        <f>IF(A32&lt;&gt;"",IF(VLOOKUP(A32,Sep!A$3:F$206,6)&gt;0,VLOOKUP(A32,Sep!A$3:F$206,6),0),0)</f>
        <v>1.9442444164444444E-2</v>
      </c>
      <c r="AA32" s="6">
        <f t="shared" si="60"/>
        <v>1290.9658194194067</v>
      </c>
      <c r="AB32" s="8">
        <f t="shared" si="4"/>
        <v>1.2847222222222223E-2</v>
      </c>
      <c r="AC32" s="8">
        <f>IF(A32&lt;&gt;"",IF(VLOOKUP(A32,Oct!A$3:F$206,6)&gt;0,VLOOKUP(A32,Oct!A$3:F$206,6),0),0)</f>
        <v>1.5750314534814812E-2</v>
      </c>
      <c r="AD32" s="8">
        <f>IF(A32&lt;&gt;"",IF(VLOOKUP(A32,Nov!A$3:F$207,6)&gt;0,VLOOKUP(A32,Nov!A$3:F$207,6),0),0)</f>
        <v>1.5646147868148143E-2</v>
      </c>
      <c r="AE32" s="8">
        <f>IF(A32&lt;&gt;"",IF(VLOOKUP(A32,Dec!A$3:F$207,6)&gt;0,VLOOKUP(A32,Dec!A$3:F$207,6),0),0)</f>
        <v>0</v>
      </c>
      <c r="AF32" s="8">
        <f>IF(A32&lt;&gt;"",IF(VLOOKUP(A32,Jan!A$3:F$207,6)&gt;0,VLOOKUP(A32,Jan!A$3:F$207,6),0),0)</f>
        <v>0</v>
      </c>
      <c r="AG32" s="8">
        <f>IF(A32&lt;&gt;"",IF(VLOOKUP(A32,Feb!A$3:F$207,6)&gt;0,VLOOKUP(A32,Feb!A$3:F$207,6),0),0)</f>
        <v>0</v>
      </c>
      <c r="AH32" s="8">
        <f>IF(A32&lt;&gt;"",IF(VLOOKUP(A32,Mar!A$3:F$207,6)&gt;0,VLOOKUP(A32,Mar!A$3:F$207,6),0),0)</f>
        <v>0</v>
      </c>
      <c r="AJ32" s="8">
        <f>LARGE($BH32:BI32,1)</f>
        <v>2.0486111111111111E-2</v>
      </c>
      <c r="AK32" s="8">
        <f>LARGE($BH32:BJ32,1)</f>
        <v>2.0486111111111111E-2</v>
      </c>
      <c r="AL32" s="8">
        <f>LARGE($BH32:BK32,1)</f>
        <v>2.0486111111111111E-2</v>
      </c>
      <c r="AM32" s="8">
        <f>LARGE($BH32:BL32,1)</f>
        <v>2.0486111111111111E-2</v>
      </c>
      <c r="AN32" s="8">
        <f>LARGE($BH32:BM32,1)</f>
        <v>2.0486111111111111E-2</v>
      </c>
      <c r="AO32" s="8">
        <f>LARGE($BN32:BO32,1)</f>
        <v>1.2847222222222223E-2</v>
      </c>
      <c r="AP32" s="8">
        <f>LARGE($BN32:BP32,1)</f>
        <v>1.2847222222222223E-2</v>
      </c>
      <c r="AQ32" s="8">
        <f>LARGE($BN32:BQ32,1)</f>
        <v>1.2847222222222223E-2</v>
      </c>
      <c r="AR32" s="8">
        <f>LARGE($BN32:BR32,1)</f>
        <v>1.2847222222222223E-2</v>
      </c>
      <c r="AS32" s="8">
        <f>LARGE($BN32:BS32,1)</f>
        <v>1.2847222222222223E-2</v>
      </c>
      <c r="AV32" s="6">
        <f t="shared" si="5"/>
        <v>0</v>
      </c>
      <c r="AW32" s="6">
        <f t="shared" si="6"/>
        <v>0</v>
      </c>
      <c r="AX32" s="6">
        <f t="shared" si="7"/>
        <v>0</v>
      </c>
      <c r="AY32" s="6">
        <f t="shared" si="8"/>
        <v>1773.9999999999998</v>
      </c>
      <c r="AZ32" s="6">
        <f t="shared" si="9"/>
        <v>1703.8271758079998</v>
      </c>
      <c r="BA32" s="6">
        <f t="shared" si="10"/>
        <v>1679.8271758079998</v>
      </c>
      <c r="BB32" s="6">
        <f t="shared" si="11"/>
        <v>1360.8271758079995</v>
      </c>
      <c r="BC32" s="6">
        <f t="shared" si="12"/>
        <v>1351.8271758079995</v>
      </c>
      <c r="BD32" s="6">
        <f t="shared" si="13"/>
        <v>0</v>
      </c>
      <c r="BE32" s="6">
        <f t="shared" si="14"/>
        <v>0</v>
      </c>
      <c r="BF32" s="6">
        <f t="shared" si="15"/>
        <v>0</v>
      </c>
      <c r="BH32" s="8">
        <f t="shared" si="16"/>
        <v>2.0486111111111111E-2</v>
      </c>
      <c r="BI32" s="8">
        <f t="shared" si="17"/>
        <v>0</v>
      </c>
      <c r="BJ32" s="8">
        <f t="shared" si="18"/>
        <v>0</v>
      </c>
      <c r="BK32" s="8">
        <f t="shared" si="19"/>
        <v>0</v>
      </c>
      <c r="BL32" s="8">
        <f t="shared" si="20"/>
        <v>1.7881944444444443E-2</v>
      </c>
      <c r="BM32" s="8">
        <f t="shared" si="21"/>
        <v>1.8749999999999999E-2</v>
      </c>
      <c r="BN32" s="8">
        <f t="shared" si="22"/>
        <v>1.2847222222222223E-2</v>
      </c>
      <c r="BO32" s="8">
        <f t="shared" si="66"/>
        <v>1.2152777777777778E-2</v>
      </c>
      <c r="BP32" s="8">
        <f t="shared" si="24"/>
        <v>1.2152777777777778E-2</v>
      </c>
      <c r="BQ32" s="8">
        <f t="shared" si="24"/>
        <v>0</v>
      </c>
      <c r="BR32" s="8">
        <f t="shared" si="25"/>
        <v>0</v>
      </c>
      <c r="BS32" s="8">
        <f t="shared" si="26"/>
        <v>0</v>
      </c>
      <c r="BV32" s="8" t="str">
        <f t="shared" si="67"/>
        <v/>
      </c>
      <c r="BW32" s="8" t="str">
        <f t="shared" si="68"/>
        <v/>
      </c>
      <c r="BX32" s="8" t="str">
        <f t="shared" si="69"/>
        <v/>
      </c>
      <c r="BY32" s="8">
        <f t="shared" si="70"/>
        <v>2.0532407407407405E-2</v>
      </c>
      <c r="BZ32" s="8">
        <f t="shared" si="71"/>
        <v>1.972022194222222E-2</v>
      </c>
      <c r="CA32" s="8">
        <f t="shared" si="72"/>
        <v>1.9442444164444444E-2</v>
      </c>
      <c r="CB32" s="8">
        <f t="shared" si="73"/>
        <v>1.5750314534814812E-2</v>
      </c>
      <c r="CC32" s="8">
        <f t="shared" si="74"/>
        <v>1.5646147868148143E-2</v>
      </c>
      <c r="CD32" s="8" t="str">
        <f t="shared" si="75"/>
        <v/>
      </c>
      <c r="CE32" s="8" t="str">
        <f t="shared" si="76"/>
        <v/>
      </c>
      <c r="CF32" s="8" t="str">
        <f t="shared" si="77"/>
        <v/>
      </c>
      <c r="CG32" s="8" t="str">
        <f t="shared" si="78"/>
        <v/>
      </c>
      <c r="CI32" s="13">
        <v>1.9756944444444445E-2</v>
      </c>
      <c r="CJ32" s="8">
        <f t="shared" si="79"/>
        <v>1.9756944444444445E-2</v>
      </c>
      <c r="CK32" s="8">
        <f>IF(COUNT($BV32:BW32)&gt;0,SMALL($BV32:BW32,1),$CI32)</f>
        <v>1.9756944444444445E-2</v>
      </c>
      <c r="CL32" s="8">
        <f>IF(COUNT($BV32:BX32)&gt;0,SMALL($BV32:BX32,1),$CI32)</f>
        <v>1.9756944444444445E-2</v>
      </c>
      <c r="CM32" s="8">
        <f>IF(COUNT($BV32:BY32)&gt;0,SMALL($BV32:BY32,1),$CI32)</f>
        <v>2.0532407407407405E-2</v>
      </c>
      <c r="CN32" s="8">
        <f>IF(COUNT($BV32:BZ32)&gt;0,SMALL($BV32:BZ32,1),$CI32)</f>
        <v>1.972022194222222E-2</v>
      </c>
      <c r="CO32" s="54">
        <v>1.5381944444444443E-2</v>
      </c>
      <c r="CP32" s="8">
        <f t="shared" si="80"/>
        <v>1.5750314534814812E-2</v>
      </c>
      <c r="CQ32" s="8">
        <f>IF(COUNT($CB32:CC32)&gt;0,SMALL($CB32:CC32,1),$CP32)</f>
        <v>1.5646147868148143E-2</v>
      </c>
      <c r="CR32" s="8">
        <f>IF(COUNT($CB32:CD32)&gt;0,SMALL($CB32:CD32,1),$CP32)</f>
        <v>1.5646147868148143E-2</v>
      </c>
      <c r="CS32" s="8">
        <f>IF(COUNT($CB32:CE32)&gt;0,SMALL($CB32:CE32,1),$CP32)</f>
        <v>1.5646147868148143E-2</v>
      </c>
      <c r="CT32" s="8">
        <f>IF(COUNT($CB32:CF32)&gt;0,SMALL($CB32:CF32,1),$CP32)</f>
        <v>1.5646147868148143E-2</v>
      </c>
      <c r="CV32" s="8">
        <f t="shared" si="63"/>
        <v>2.0486805555555557E-2</v>
      </c>
      <c r="CW32" s="8">
        <f t="shared" si="64"/>
        <v>1.2847916666666667E-2</v>
      </c>
      <c r="CX32" s="1">
        <f t="shared" si="62"/>
        <v>30</v>
      </c>
      <c r="CY32" s="8">
        <f t="shared" si="65"/>
        <v>6.9444444444444448E-7</v>
      </c>
      <c r="CZ32" s="1" t="str">
        <f t="shared" si="81"/>
        <v>Gillian Draper</v>
      </c>
      <c r="DB32" s="13">
        <f t="shared" si="82"/>
        <v>1.7921020900321539E-2</v>
      </c>
      <c r="DC32" s="13">
        <f>SMALL($DO32:DP32,1)/(60*60*24)</f>
        <v>1.7921020900321539E-2</v>
      </c>
      <c r="DD32" s="13">
        <f>SMALL($DO32:DQ32,1)/(60*60*24)</f>
        <v>1.7921020900321539E-2</v>
      </c>
      <c r="DE32" s="13">
        <f>SMALL($DO32:DR32,1)/(60*60*24)</f>
        <v>1.7921020900321539E-2</v>
      </c>
      <c r="DF32" s="13">
        <f>SMALL($DO32:DS32,1)/(60*60*24)</f>
        <v>1.7921020900321539E-2</v>
      </c>
      <c r="DG32" s="13">
        <f>SMALL($DO32:DT32,1)/(60*60*24)</f>
        <v>1.7921020900321539E-2</v>
      </c>
      <c r="DH32" s="34">
        <f t="shared" si="83"/>
        <v>1.4941734021057947E-2</v>
      </c>
      <c r="DI32" s="13">
        <f>SMALL($DU32:DV32,1)/(60*60*24)</f>
        <v>1.4941734021057947E-2</v>
      </c>
      <c r="DJ32" s="42">
        <f>SMALL($DW32:DW32,1)/(60*60*24)</f>
        <v>1.8752643588925352E-2</v>
      </c>
      <c r="DK32" s="42">
        <f>SMALL($DW32:DX32,1)/(60*60*24)</f>
        <v>1.8752643588925352E-2</v>
      </c>
      <c r="DL32" s="42">
        <f>SMALL($DW32:DY32,1)/(60*60*24)</f>
        <v>1.8752643588925352E-2</v>
      </c>
      <c r="DM32" s="42">
        <f>SMALL($DW32:DZ32,1)/(60*60*24)</f>
        <v>1.8752643588925352E-2</v>
      </c>
      <c r="DO32" s="6">
        <f t="shared" si="84"/>
        <v>1548.3762057877809</v>
      </c>
      <c r="DP32" s="1">
        <f t="shared" si="85"/>
        <v>9999</v>
      </c>
      <c r="DQ32" s="1">
        <f t="shared" si="86"/>
        <v>9999</v>
      </c>
      <c r="DR32" s="1">
        <f t="shared" si="87"/>
        <v>9999</v>
      </c>
      <c r="DS32" s="1">
        <f t="shared" si="88"/>
        <v>1773.9999999999998</v>
      </c>
      <c r="DT32" s="1">
        <f t="shared" si="89"/>
        <v>1703.8271758079998</v>
      </c>
      <c r="DU32" s="6">
        <f t="shared" si="90"/>
        <v>1290.9658194194067</v>
      </c>
      <c r="DV32" s="1">
        <f t="shared" si="91"/>
        <v>1360.8271758079995</v>
      </c>
      <c r="DW32" s="43">
        <f t="shared" si="92"/>
        <v>1620.2284060831505</v>
      </c>
      <c r="DX32" s="1">
        <f t="shared" si="93"/>
        <v>9999</v>
      </c>
      <c r="DY32" s="1">
        <f t="shared" si="94"/>
        <v>9999</v>
      </c>
      <c r="DZ32" s="1">
        <f t="shared" si="95"/>
        <v>9999</v>
      </c>
    </row>
    <row r="33" spans="1:130" x14ac:dyDescent="0.25">
      <c r="A33" s="1" t="s">
        <v>193</v>
      </c>
      <c r="B33" s="1"/>
      <c r="C33" s="1"/>
      <c r="D33" s="45"/>
      <c r="E33" s="1"/>
      <c r="F33" s="1"/>
      <c r="K33" s="2">
        <v>1.699074074074074E-2</v>
      </c>
      <c r="L33" s="2"/>
      <c r="M33" s="8">
        <f t="shared" si="58"/>
        <v>2.3765183994283672E-2</v>
      </c>
      <c r="N33" s="6">
        <f t="shared" si="0"/>
        <v>2053.3118971061094</v>
      </c>
      <c r="O33" s="8">
        <f t="shared" si="1"/>
        <v>1.4756944444444444E-2</v>
      </c>
      <c r="Q33" s="8">
        <f t="shared" si="59"/>
        <v>2.5437814524814813E-2</v>
      </c>
      <c r="R33" s="8">
        <f t="shared" si="2"/>
        <v>0</v>
      </c>
      <c r="S33" s="8">
        <f t="shared" si="3"/>
        <v>1.4756944444444444E-2</v>
      </c>
      <c r="T33" s="8"/>
      <c r="U33" s="8">
        <f>IF(A33&lt;&gt;"",IF(VLOOKUP(A33,Apr!A$4:F$211,6)&gt;0,VLOOKUP(A33,Apr!A$4:F$211,6),0),0)</f>
        <v>0</v>
      </c>
      <c r="V33" s="8">
        <f>IF(A33&lt;&gt;"",IF(VLOOKUP(A33,May!A$3:F$209,6)&gt;0,VLOOKUP(A33,May!A$3:F$209,6),0),0)</f>
        <v>0</v>
      </c>
      <c r="W33" s="8">
        <f>IF(A33&lt;&gt;"",IF(VLOOKUP(A33,Jun!A$3:F$209,6)&gt;0,VLOOKUP(A33,Jun!A$3:F$209,6),0),0)</f>
        <v>0</v>
      </c>
      <c r="X33" s="8">
        <f>IF(A33&lt;&gt;"",IF(VLOOKUP(A33,Jul!A$3:F$206,6)&gt;0,VLOOKUP(A33,Jul!A$3:F$206,6),0),0)</f>
        <v>2.555555555555555E-2</v>
      </c>
      <c r="Y33" s="8">
        <f>IF(A33&lt;&gt;"",IF(VLOOKUP(A33,Aug!A$3:F$206,6)&gt;0,VLOOKUP(A33,Aug!A$3:F$206,6),0),0)</f>
        <v>2.5437814524814813E-2</v>
      </c>
      <c r="Z33" s="8">
        <f>IF(A33&lt;&gt;"",IF(VLOOKUP(A33,Sep!A$3:F$206,6)&gt;0,VLOOKUP(A33,Sep!A$3:F$206,6),0),0)</f>
        <v>0</v>
      </c>
      <c r="AA33" s="6">
        <f t="shared" si="60"/>
        <v>1689.0545650799254</v>
      </c>
      <c r="AB33" s="8">
        <f t="shared" si="4"/>
        <v>8.3333333333333332E-3</v>
      </c>
      <c r="AC33" s="8">
        <f>IF(A33&lt;&gt;"",IF(VLOOKUP(A33,Oct!A$3:F$206,6)&gt;0,VLOOKUP(A33,Oct!A$3:F$206,6),0),0)</f>
        <v>0</v>
      </c>
      <c r="AD33" s="8">
        <f>IF(A33&lt;&gt;"",IF(VLOOKUP(A33,Nov!A$3:F$207,6)&gt;0,VLOOKUP(A33,Nov!A$3:F$207,6),0),0)</f>
        <v>0</v>
      </c>
      <c r="AE33" s="8">
        <f>IF(A33&lt;&gt;"",IF(VLOOKUP(A33,Dec!A$3:F$207,6)&gt;0,VLOOKUP(A33,Dec!A$3:F$207,6),0),0)</f>
        <v>0</v>
      </c>
      <c r="AF33" s="8">
        <f>IF(A33&lt;&gt;"",IF(VLOOKUP(A33,Jan!A$3:F$207,6)&gt;0,VLOOKUP(A33,Jan!A$3:F$207,6),0),0)</f>
        <v>0</v>
      </c>
      <c r="AG33" s="8">
        <f>IF(A33&lt;&gt;"",IF(VLOOKUP(A33,Feb!A$3:F$207,6)&gt;0,VLOOKUP(A33,Feb!A$3:F$207,6),0),0)</f>
        <v>0</v>
      </c>
      <c r="AH33" s="8">
        <f>IF(A33&lt;&gt;"",IF(VLOOKUP(A33,Mar!A$3:F$207,6)&gt;0,VLOOKUP(A33,Mar!A$3:F$207,6),0),0)</f>
        <v>0</v>
      </c>
      <c r="AJ33" s="8">
        <f>LARGE($BH33:BI33,1)</f>
        <v>1.4756944444444444E-2</v>
      </c>
      <c r="AK33" s="8">
        <f>LARGE($BH33:BJ33,1)</f>
        <v>1.4756944444444444E-2</v>
      </c>
      <c r="AL33" s="8">
        <f>LARGE($BH33:BK33,1)</f>
        <v>1.4756944444444444E-2</v>
      </c>
      <c r="AM33" s="8">
        <f>LARGE($BH33:BL33,1)</f>
        <v>1.4756944444444444E-2</v>
      </c>
      <c r="AN33" s="8">
        <f>LARGE($BH33:BM33,1)</f>
        <v>1.4756944444444444E-2</v>
      </c>
      <c r="AO33" s="8">
        <f>LARGE($BN33:BO33,1)</f>
        <v>8.3333333333333332E-3</v>
      </c>
      <c r="AP33" s="8">
        <f>LARGE($BN33:BP33,1)</f>
        <v>8.3333333333333332E-3</v>
      </c>
      <c r="AQ33" s="8">
        <f>LARGE($BN33:BQ33,1)</f>
        <v>8.3333333333333332E-3</v>
      </c>
      <c r="AR33" s="8">
        <f>LARGE($BN33:BR33,1)</f>
        <v>8.3333333333333332E-3</v>
      </c>
      <c r="AS33" s="8">
        <f>LARGE($BN33:BS33,1)</f>
        <v>8.3333333333333332E-3</v>
      </c>
      <c r="AV33" s="6">
        <f t="shared" si="5"/>
        <v>0</v>
      </c>
      <c r="AW33" s="6">
        <f t="shared" si="6"/>
        <v>0</v>
      </c>
      <c r="AX33" s="6">
        <f t="shared" si="7"/>
        <v>0</v>
      </c>
      <c r="AY33" s="6">
        <f t="shared" si="8"/>
        <v>2207.9999999999995</v>
      </c>
      <c r="AZ33" s="6">
        <f t="shared" si="9"/>
        <v>2197.827174944</v>
      </c>
      <c r="BA33" s="6">
        <f t="shared" si="10"/>
        <v>0</v>
      </c>
      <c r="BB33" s="6">
        <f t="shared" si="11"/>
        <v>0</v>
      </c>
      <c r="BC33" s="6">
        <f t="shared" si="12"/>
        <v>0</v>
      </c>
      <c r="BD33" s="6">
        <f t="shared" si="13"/>
        <v>0</v>
      </c>
      <c r="BE33" s="6">
        <f t="shared" si="14"/>
        <v>0</v>
      </c>
      <c r="BF33" s="6">
        <f t="shared" si="15"/>
        <v>0</v>
      </c>
      <c r="BH33" s="8">
        <f t="shared" si="16"/>
        <v>1.4756944444444444E-2</v>
      </c>
      <c r="BI33" s="8">
        <f t="shared" si="17"/>
        <v>0</v>
      </c>
      <c r="BJ33" s="8">
        <f t="shared" si="18"/>
        <v>0</v>
      </c>
      <c r="BK33" s="8">
        <f t="shared" si="19"/>
        <v>0</v>
      </c>
      <c r="BL33" s="8">
        <f t="shared" si="20"/>
        <v>1.2847222222222222E-2</v>
      </c>
      <c r="BM33" s="8">
        <f t="shared" si="21"/>
        <v>1.3020833333333334E-2</v>
      </c>
      <c r="BN33" s="8">
        <f t="shared" si="22"/>
        <v>8.3333333333333332E-3</v>
      </c>
      <c r="BO33" s="8">
        <f t="shared" si="66"/>
        <v>0</v>
      </c>
      <c r="BP33" s="8">
        <f t="shared" si="24"/>
        <v>0</v>
      </c>
      <c r="BQ33" s="8">
        <f t="shared" si="24"/>
        <v>0</v>
      </c>
      <c r="BR33" s="8">
        <f t="shared" si="25"/>
        <v>0</v>
      </c>
      <c r="BS33" s="8">
        <f t="shared" si="26"/>
        <v>0</v>
      </c>
      <c r="BV33" s="8" t="str">
        <f t="shared" si="67"/>
        <v/>
      </c>
      <c r="BW33" s="8" t="str">
        <f t="shared" si="68"/>
        <v/>
      </c>
      <c r="BX33" s="8" t="str">
        <f t="shared" si="69"/>
        <v/>
      </c>
      <c r="BY33" s="8">
        <f t="shared" si="70"/>
        <v>2.555555555555555E-2</v>
      </c>
      <c r="BZ33" s="8">
        <f t="shared" si="71"/>
        <v>2.5437814524814813E-2</v>
      </c>
      <c r="CA33" s="8" t="str">
        <f t="shared" si="72"/>
        <v/>
      </c>
      <c r="CB33" s="8" t="str">
        <f t="shared" si="73"/>
        <v/>
      </c>
      <c r="CC33" s="8" t="str">
        <f t="shared" si="74"/>
        <v/>
      </c>
      <c r="CD33" s="8" t="str">
        <f t="shared" si="75"/>
        <v/>
      </c>
      <c r="CE33" s="8" t="str">
        <f t="shared" si="76"/>
        <v/>
      </c>
      <c r="CF33" s="8" t="str">
        <f t="shared" si="77"/>
        <v/>
      </c>
      <c r="CG33" s="8" t="str">
        <f t="shared" si="78"/>
        <v/>
      </c>
      <c r="CI33" s="1"/>
      <c r="CJ33" s="8">
        <f t="shared" si="79"/>
        <v>0</v>
      </c>
      <c r="CK33" s="8">
        <f>IF(COUNT($BV33:BW33)&gt;0,SMALL($BV33:BW33,1),$CI33)</f>
        <v>0</v>
      </c>
      <c r="CL33" s="8">
        <f>IF(COUNT($BV33:BX33)&gt;0,SMALL($BV33:BX33,1),$CI33)</f>
        <v>0</v>
      </c>
      <c r="CM33" s="8">
        <f>IF(COUNT($BV33:BY33)&gt;0,SMALL($BV33:BY33,1),$CI33)</f>
        <v>2.555555555555555E-2</v>
      </c>
      <c r="CN33" s="8">
        <f>IF(COUNT($BV33:BZ33)&gt;0,SMALL($BV33:BZ33,1),$CI33)</f>
        <v>2.5437814524814813E-2</v>
      </c>
      <c r="CO33" s="1"/>
      <c r="CP33" s="8">
        <f t="shared" si="80"/>
        <v>0</v>
      </c>
      <c r="CQ33" s="8">
        <f>IF(COUNT($CB33:CC33)&gt;0,SMALL($CB33:CC33,1),$CP33)</f>
        <v>0</v>
      </c>
      <c r="CR33" s="8">
        <f>IF(COUNT($CB33:CD33)&gt;0,SMALL($CB33:CD33,1),$CP33)</f>
        <v>0</v>
      </c>
      <c r="CS33" s="8">
        <f>IF(COUNT($CB33:CE33)&gt;0,SMALL($CB33:CE33,1),$CP33)</f>
        <v>0</v>
      </c>
      <c r="CT33" s="8">
        <f>IF(COUNT($CB33:CF33)&gt;0,SMALL($CB33:CF33,1),$CP33)</f>
        <v>0</v>
      </c>
      <c r="CV33" s="8">
        <f t="shared" si="63"/>
        <v>1.4757662037037036E-2</v>
      </c>
      <c r="CW33" s="8">
        <f t="shared" si="64"/>
        <v>8.3340509259259253E-3</v>
      </c>
      <c r="CX33" s="1">
        <f t="shared" si="62"/>
        <v>31</v>
      </c>
      <c r="CY33" s="8">
        <f t="shared" si="65"/>
        <v>7.1759259259259255E-7</v>
      </c>
      <c r="CZ33" s="1" t="str">
        <f t="shared" si="81"/>
        <v>Graham Cunliffe</v>
      </c>
      <c r="DB33" s="13">
        <f t="shared" si="82"/>
        <v>2.3765183994283672E-2</v>
      </c>
      <c r="DC33" s="13">
        <f>SMALL($DO33:DP33,1)/(60*60*24)</f>
        <v>2.3765183994283675E-2</v>
      </c>
      <c r="DD33" s="13">
        <f>SMALL($DO33:DQ33,1)/(60*60*24)</f>
        <v>2.3765183994283675E-2</v>
      </c>
      <c r="DE33" s="13">
        <f>SMALL($DO33:DR33,1)/(60*60*24)</f>
        <v>2.3765183994283675E-2</v>
      </c>
      <c r="DF33" s="13">
        <f>SMALL($DO33:DS33,1)/(60*60*24)</f>
        <v>2.3765183994283675E-2</v>
      </c>
      <c r="DG33" s="13">
        <f>SMALL($DO33:DT33,1)/(60*60*24)</f>
        <v>2.3765183994283675E-2</v>
      </c>
      <c r="DH33" s="34">
        <f t="shared" si="83"/>
        <v>1.9549242651388025E-2</v>
      </c>
      <c r="DI33" s="13">
        <f>SMALL($DU33:DV33,1)/(60*60*24)</f>
        <v>1.9549242651388025E-2</v>
      </c>
      <c r="DJ33" s="42">
        <f>SMALL($DW33:DW33,1)/(60*60*24)</f>
        <v>0.11572916666666666</v>
      </c>
      <c r="DK33" s="42">
        <f>SMALL($DW33:DX33,1)/(60*60*24)</f>
        <v>0.11572916666666666</v>
      </c>
      <c r="DL33" s="42">
        <f>SMALL($DW33:DY33,1)/(60*60*24)</f>
        <v>0.11572916666666666</v>
      </c>
      <c r="DM33" s="42">
        <f>SMALL($DW33:DZ33,1)/(60*60*24)</f>
        <v>0.11572916666666666</v>
      </c>
      <c r="DO33" s="6">
        <f t="shared" si="84"/>
        <v>2053.3118971061094</v>
      </c>
      <c r="DP33" s="1">
        <f t="shared" si="85"/>
        <v>9999</v>
      </c>
      <c r="DQ33" s="1">
        <f t="shared" si="86"/>
        <v>9999</v>
      </c>
      <c r="DR33" s="1">
        <f t="shared" si="87"/>
        <v>9999</v>
      </c>
      <c r="DS33" s="1">
        <f t="shared" si="88"/>
        <v>2207.9999999999995</v>
      </c>
      <c r="DT33" s="1">
        <f t="shared" si="89"/>
        <v>2197.827174944</v>
      </c>
      <c r="DU33" s="6">
        <f t="shared" si="90"/>
        <v>1689.0545650799254</v>
      </c>
      <c r="DV33" s="1">
        <f t="shared" si="91"/>
        <v>9999</v>
      </c>
      <c r="DW33" s="43">
        <f t="shared" si="92"/>
        <v>9999</v>
      </c>
      <c r="DX33" s="1">
        <f t="shared" si="93"/>
        <v>9999</v>
      </c>
      <c r="DY33" s="1">
        <f t="shared" si="94"/>
        <v>9999</v>
      </c>
      <c r="DZ33" s="1">
        <f t="shared" si="95"/>
        <v>9999</v>
      </c>
    </row>
    <row r="34" spans="1:130" x14ac:dyDescent="0.25">
      <c r="A34" s="1" t="s">
        <v>223</v>
      </c>
      <c r="B34" s="54">
        <v>1.4421296296296295E-2</v>
      </c>
      <c r="C34" s="45">
        <v>40817</v>
      </c>
      <c r="D34" s="45"/>
      <c r="E34" s="13">
        <v>1.7766203703703704E-2</v>
      </c>
      <c r="F34" s="11">
        <v>37712</v>
      </c>
      <c r="I34" s="35">
        <v>2.0752314814814814E-2</v>
      </c>
      <c r="K34" s="55"/>
      <c r="L34" s="8">
        <v>3.2731481481481479E-2</v>
      </c>
      <c r="M34" s="8">
        <f t="shared" ref="M34" si="154">IF(A34&lt;&gt;"",IF(K34&gt;0,K34/3.11*4.35,IF(L34&gt;0,L34/6.21*4.35/1.032,IF(H34&gt;0,H34/3.45*4.35,IF(I34&gt;0,I34,IF(E34&gt;0,E34,IF(B34&gt;0,B34/4*4.35,0.0292)))))),0)</f>
        <v>2.2216908281910339E-2</v>
      </c>
      <c r="N34" s="6">
        <f t="shared" ref="N34" si="155">M34*60*60*24</f>
        <v>1919.5408755570529</v>
      </c>
      <c r="O34" s="8">
        <f t="shared" ref="O34" si="156">IF(A34&lt;&gt;"",(MROUND(N$2-N34,15)/(60*60*24)),"")</f>
        <v>1.6319444444444445E-2</v>
      </c>
      <c r="Q34" s="8">
        <f t="shared" ref="Q34" si="157">IF(COUNT(BV34:CA34)&gt;0,SMALL(BV34:CA34,1),0)</f>
        <v>2.3794295996296302E-2</v>
      </c>
      <c r="R34" s="8">
        <f t="shared" ref="R34" si="158">IF(COUNT(CB34:CG34)&gt;0,SMALL(CB34:CG34,1),0)</f>
        <v>1.9060499700000001E-2</v>
      </c>
      <c r="S34" s="8">
        <f t="shared" ref="S34" si="159">O34</f>
        <v>1.6319444444444445E-2</v>
      </c>
      <c r="T34" s="8"/>
      <c r="U34" s="8">
        <f>IF(A34&lt;&gt;"",IF(VLOOKUP(A34,Apr!A$4:F$211,6)&gt;0,VLOOKUP(A34,Apr!A$4:F$211,6),0),0)</f>
        <v>0</v>
      </c>
      <c r="V34" s="8">
        <f>IF(A34&lt;&gt;"",IF(VLOOKUP(A34,May!A$3:F$209,6)&gt;0,VLOOKUP(A34,May!A$3:F$209,6),0),0)</f>
        <v>2.4120370370370372E-2</v>
      </c>
      <c r="W34" s="8">
        <f>IF(A34&lt;&gt;"",IF(VLOOKUP(A34,Jun!A$3:F$209,6)&gt;0,VLOOKUP(A34,Jun!A$3:F$209,6),0),0)</f>
        <v>0</v>
      </c>
      <c r="X34" s="8">
        <f>IF(A34&lt;&gt;"",IF(VLOOKUP(A34,Jul!A$3:F$206,6)&gt;0,VLOOKUP(A34,Jul!A$3:F$206,6),0),0)</f>
        <v>2.5520833333333329E-2</v>
      </c>
      <c r="Y34" s="8">
        <f>IF(A34&lt;&gt;"",IF(VLOOKUP(A34,Aug!A$3:F$206,6)&gt;0,VLOOKUP(A34,Aug!A$3:F$206,6),0),0)</f>
        <v>0</v>
      </c>
      <c r="Z34" s="8">
        <f>IF(A34&lt;&gt;"",IF(VLOOKUP(A34,Sep!A$3:F$206,6)&gt;0,VLOOKUP(A34,Sep!A$3:F$206,6),0),0)</f>
        <v>2.3794295996296302E-2</v>
      </c>
      <c r="AA34" s="6">
        <f>IF(Q34&gt;0,Q34/4.35*3.45/1.032*60*60*24,N34/4.35*3.45/1.032)</f>
        <v>1579.925989168672</v>
      </c>
      <c r="AB34" s="8">
        <f t="shared" ref="AB34" si="160">IF(AA$2&gt;AA34,(MROUND(AA$2-AA34,15)/60/60/24),0.1/60/60/24)</f>
        <v>9.5486111111111101E-3</v>
      </c>
      <c r="AC34" s="8">
        <f>IF(A34&lt;&gt;"",IF(VLOOKUP(A34,Oct!A$3:F$206,6)&gt;0,VLOOKUP(A34,Oct!A$3:F$206,6),0),0)</f>
        <v>0</v>
      </c>
      <c r="AD34" s="8">
        <f>IF(A34&lt;&gt;"",IF(VLOOKUP(A34,Nov!A$3:F$207,6)&gt;0,VLOOKUP(A34,Nov!A$3:F$207,6),0),0)</f>
        <v>0</v>
      </c>
      <c r="AE34" s="8">
        <f>IF(A34&lt;&gt;"",IF(VLOOKUP(A34,Dec!A$3:F$207,6)&gt;0,VLOOKUP(A34,Dec!A$3:F$207,6),0),0)</f>
        <v>0</v>
      </c>
      <c r="AF34" s="8">
        <f>IF(A34&lt;&gt;"",IF(VLOOKUP(A34,Jan!A$3:F$207,6)&gt;0,VLOOKUP(A34,Jan!A$3:F$207,6),0),0)</f>
        <v>1.9060499700000001E-2</v>
      </c>
      <c r="AG34" s="8">
        <f>IF(A34&lt;&gt;"",IF(VLOOKUP(A34,Feb!A$3:F$207,6)&gt;0,VLOOKUP(A34,Feb!A$3:F$207,6),0),0)</f>
        <v>0</v>
      </c>
      <c r="AH34" s="8">
        <f>IF(A34&lt;&gt;"",IF(VLOOKUP(A34,Mar!A$3:F$207,6)&gt;0,VLOOKUP(A34,Mar!A$3:F$207,6),0),0)</f>
        <v>0</v>
      </c>
      <c r="AJ34" s="8">
        <f>LARGE($BH34:BI34,1)</f>
        <v>1.6319444444444445E-2</v>
      </c>
      <c r="AK34" s="8">
        <f>LARGE($BH34:BJ34,1)</f>
        <v>1.6319444444444445E-2</v>
      </c>
      <c r="AL34" s="8">
        <f>LARGE($BH34:BK34,1)</f>
        <v>1.6319444444444445E-2</v>
      </c>
      <c r="AM34" s="8">
        <f>LARGE($BH34:BL34,1)</f>
        <v>1.6319444444444445E-2</v>
      </c>
      <c r="AN34" s="8">
        <f>LARGE($BH34:BM34,1)</f>
        <v>1.6319444444444445E-2</v>
      </c>
      <c r="AO34" s="8">
        <f>LARGE($BN34:BO34,1)</f>
        <v>9.5486111111111101E-3</v>
      </c>
      <c r="AP34" s="8">
        <f>LARGE($BN34:BP34,1)</f>
        <v>9.5486111111111101E-3</v>
      </c>
      <c r="AQ34" s="8">
        <f>LARGE($BN34:BQ34,1)</f>
        <v>9.5486111111111101E-3</v>
      </c>
      <c r="AR34" s="8">
        <f>LARGE($BN34:BR34,1)</f>
        <v>9.5486111111111101E-3</v>
      </c>
      <c r="AS34" s="8">
        <f>LARGE($BN34:BS34,1)</f>
        <v>9.5486111111111101E-3</v>
      </c>
      <c r="AV34" s="6">
        <f t="shared" ref="AV34" si="161">IF(U34&gt;0,U34*60*60*24,0)</f>
        <v>0</v>
      </c>
      <c r="AW34" s="6">
        <f t="shared" ref="AW34" si="162">IF(V34&gt;0,V34*60*60*24,0)</f>
        <v>2084</v>
      </c>
      <c r="AX34" s="6">
        <f t="shared" ref="AX34" si="163">IF(W34&gt;0,W34*60*60*24,0)</f>
        <v>0</v>
      </c>
      <c r="AY34" s="6">
        <f t="shared" ref="AY34" si="164">IF(X34&gt;0,X34*60*60*24,0)</f>
        <v>2204.9999999999995</v>
      </c>
      <c r="AZ34" s="6">
        <f t="shared" ref="AZ34" si="165">IF(Y34&gt;0,Y34*60*60*24,0)</f>
        <v>0</v>
      </c>
      <c r="BA34" s="6">
        <f t="shared" ref="BA34" si="166">IF(Z34&gt;0,Z34*60*60*24,0)</f>
        <v>2055.827174080001</v>
      </c>
      <c r="BB34" s="6">
        <f t="shared" ref="BB34" si="167">IF(AC34&gt;0,AC34*60*60*24,0)</f>
        <v>0</v>
      </c>
      <c r="BC34" s="6">
        <f t="shared" ref="BC34" si="168">IF(AD34&gt;0,AD34*60*60*24,0)</f>
        <v>0</v>
      </c>
      <c r="BD34" s="6">
        <f t="shared" ref="BD34" si="169">IF(AE34&gt;0,AE34*60*60*24,0)</f>
        <v>0</v>
      </c>
      <c r="BE34" s="6">
        <f t="shared" ref="BE34" si="170">IF(AF34&gt;0,AF34*60*60*24,0)</f>
        <v>1646.8271740800001</v>
      </c>
      <c r="BF34" s="6">
        <f t="shared" ref="BF34" si="171">IF(AG34&gt;0,AG34*60*60*24,0)</f>
        <v>0</v>
      </c>
      <c r="BH34" s="8">
        <f t="shared" ref="BH34" si="172">S34</f>
        <v>1.6319444444444445E-2</v>
      </c>
      <c r="BI34" s="8">
        <f t="shared" ref="BI34" si="173">IF(AV34&gt;0,IF($N$2&gt;AV34,(MROUND($N$2-AV34,15)/(60*60*24)),0),0)</f>
        <v>0</v>
      </c>
      <c r="BJ34" s="8">
        <f t="shared" ref="BJ34" si="174">IF(AW34&gt;0,IF($N$2&gt;AW34,(MROUND($N$2-AW34,15)/(60*60*24)),0),0)</f>
        <v>1.4409722222222223E-2</v>
      </c>
      <c r="BK34" s="8">
        <f t="shared" ref="BK34" si="175">IF(AX34&gt;0,IF($N$2&gt;AX34,(MROUND($N$2-AX34,15)/(60*60*24)),0),0)</f>
        <v>0</v>
      </c>
      <c r="BL34" s="8">
        <f t="shared" ref="BL34" si="176">IF(AY34&gt;0,IF($N$2&gt;AY34,(MROUND($N$2-AY34,15)/(60*60*24)),0),0)</f>
        <v>1.3020833333333334E-2</v>
      </c>
      <c r="BM34" s="8">
        <f t="shared" ref="BM34" si="177">IF(AZ34&gt;0,IF($N$2&gt;AZ34,(MROUND($N$2-AZ34,15)/(60*60*24)),0),0)</f>
        <v>0</v>
      </c>
      <c r="BN34" s="8">
        <f t="shared" ref="BN34" si="178">IF(AB34&gt;0,AB34,0)</f>
        <v>9.5486111111111101E-3</v>
      </c>
      <c r="BO34" s="8">
        <f t="shared" ref="BO34" si="179">IF(BB34&gt;0,IF($AA$2&gt;BB34,(MROUND($AA$2-BB34,15)/(60*60*24)),0),0)</f>
        <v>0</v>
      </c>
      <c r="BP34" s="8">
        <f t="shared" ref="BP34" si="180">IF(BC34&gt;0,IF($AA$2&gt;BC34,(MROUND($AA$2-BC34,15)/(60*60*24)),0),0)</f>
        <v>0</v>
      </c>
      <c r="BQ34" s="8">
        <f t="shared" ref="BQ34" si="181">IF(BD34&gt;0,IF($AA$2&gt;BD34,(MROUND($AA$2-BD34,15)/(60*60*24)),0),0)</f>
        <v>0</v>
      </c>
      <c r="BR34" s="8">
        <f t="shared" ref="BR34" si="182">IF(BE34&gt;0,IF($AA$2&gt;BE34,(MROUND($AA$2-BE34,15)/(60*60*24)),0),0)</f>
        <v>8.8541666666666664E-3</v>
      </c>
      <c r="BS34" s="8">
        <f t="shared" ref="BS34" si="183">IF(BF34&gt;0,IF($AA$2&gt;BF34,(MROUND($AA$2-BF34,15)/(60*60*24)),0),0)</f>
        <v>0</v>
      </c>
      <c r="BV34" s="8" t="str">
        <f t="shared" ref="BV34" si="184">IF(U34&gt;0,U34,"")</f>
        <v/>
      </c>
      <c r="BW34" s="8">
        <f t="shared" ref="BW34" si="185">IF(V34&gt;0,V34,"")</f>
        <v>2.4120370370370372E-2</v>
      </c>
      <c r="BX34" s="8" t="str">
        <f t="shared" ref="BX34" si="186">IF(W34&gt;0,W34,"")</f>
        <v/>
      </c>
      <c r="BY34" s="8">
        <f t="shared" ref="BY34" si="187">IF(X34&gt;0,X34,"")</f>
        <v>2.5520833333333329E-2</v>
      </c>
      <c r="BZ34" s="8" t="str">
        <f t="shared" ref="BZ34" si="188">IF(Y34&gt;0,Y34,"")</f>
        <v/>
      </c>
      <c r="CA34" s="8">
        <f t="shared" ref="CA34" si="189">IF(Z34&gt;0,Z34,"")</f>
        <v>2.3794295996296302E-2</v>
      </c>
      <c r="CB34" s="8" t="str">
        <f t="shared" ref="CB34" si="190">IF(AC34&gt;0,AC34,"")</f>
        <v/>
      </c>
      <c r="CC34" s="8" t="str">
        <f t="shared" ref="CC34" si="191">IF(AD34&gt;0,AD34,"")</f>
        <v/>
      </c>
      <c r="CD34" s="8" t="str">
        <f t="shared" ref="CD34" si="192">IF(AE34&gt;0,AE34,"")</f>
        <v/>
      </c>
      <c r="CE34" s="8">
        <f t="shared" ref="CE34" si="193">IF(AF34&gt;0,AF34,"")</f>
        <v>1.9060499700000001E-2</v>
      </c>
      <c r="CF34" s="8" t="str">
        <f t="shared" ref="CF34" si="194">IF(AG34&gt;0,AG34,"")</f>
        <v/>
      </c>
      <c r="CG34" s="8" t="str">
        <f t="shared" ref="CG34" si="195">IF(AH34&gt;0,AH34,"")</f>
        <v/>
      </c>
      <c r="CI34" s="13"/>
      <c r="CJ34" s="8">
        <f t="shared" ref="CJ34" si="196">IF(BV34&lt;&gt;"",BV34,CI34)</f>
        <v>0</v>
      </c>
      <c r="CK34" s="8">
        <f>IF(COUNT($BV34:BW34)&gt;0,SMALL($BV34:BW34,1),$CI34)</f>
        <v>2.4120370370370372E-2</v>
      </c>
      <c r="CL34" s="8">
        <f>IF(COUNT($BV34:BX34)&gt;0,SMALL($BV34:BX34,1),$CI34)</f>
        <v>2.4120370370370372E-2</v>
      </c>
      <c r="CM34" s="8">
        <f>IF(COUNT($BV34:BY34)&gt;0,SMALL($BV34:BY34,1),$CI34)</f>
        <v>2.4120370370370372E-2</v>
      </c>
      <c r="CN34" s="8">
        <f>IF(COUNT($BV34:BZ34)&gt;0,SMALL($BV34:BZ34,1),$CI34)</f>
        <v>2.4120370370370372E-2</v>
      </c>
      <c r="CO34" s="54"/>
      <c r="CP34" s="8">
        <f t="shared" ref="CP34" si="197">IF(CB34&lt;&gt;"",CB34,CO34)</f>
        <v>0</v>
      </c>
      <c r="CQ34" s="8">
        <f>IF(COUNT($CB34:CC34)&gt;0,SMALL($CB34:CC34,1),$CP34)</f>
        <v>0</v>
      </c>
      <c r="CR34" s="8">
        <f>IF(COUNT($CB34:CD34)&gt;0,SMALL($CB34:CD34,1),$CP34)</f>
        <v>0</v>
      </c>
      <c r="CS34" s="8">
        <f>IF(COUNT($CB34:CE34)&gt;0,SMALL($CB34:CE34,1),$CP34)</f>
        <v>1.9060499700000001E-2</v>
      </c>
      <c r="CT34" s="8">
        <f>IF(COUNT($CB34:CF34)&gt;0,SMALL($CB34:CF34,1),$CP34)</f>
        <v>1.9060499700000001E-2</v>
      </c>
      <c r="CV34" s="8">
        <f t="shared" ref="CV34" si="198">IF(A34&lt;&gt;"",LARGE(BH34:BM34,1)+CY34,"")</f>
        <v>1.6320185185185188E-2</v>
      </c>
      <c r="CW34" s="8">
        <f t="shared" ref="CW34" si="199">IF(A34&lt;&gt;"",LARGE(BN34:BS34,1)+CY34,"")</f>
        <v>9.5493518518518505E-3</v>
      </c>
      <c r="CX34" s="1">
        <f t="shared" si="62"/>
        <v>32</v>
      </c>
      <c r="CY34" s="8">
        <f t="shared" ref="CY34" si="200">IF(A34&lt;&gt;"",CX34/(60*60*24*500),"")</f>
        <v>7.4074074074074073E-7</v>
      </c>
      <c r="CZ34" s="1" t="str">
        <f t="shared" ref="CZ34" si="201">A34</f>
        <v>Graham Webster</v>
      </c>
      <c r="DB34" s="13">
        <f t="shared" ref="DB34" si="202">M34</f>
        <v>2.2216908281910339E-2</v>
      </c>
      <c r="DC34" s="13">
        <f>SMALL($DO34:DP34,1)/(60*60*24)</f>
        <v>2.2216908281910336E-2</v>
      </c>
      <c r="DD34" s="13">
        <f>SMALL($DO34:DQ34,1)/(60*60*24)</f>
        <v>2.2216908281910336E-2</v>
      </c>
      <c r="DE34" s="13">
        <f>SMALL($DO34:DR34,1)/(60*60*24)</f>
        <v>2.2216908281910336E-2</v>
      </c>
      <c r="DF34" s="13">
        <f>SMALL($DO34:DS34,1)/(60*60*24)</f>
        <v>2.2216908281910336E-2</v>
      </c>
      <c r="DG34" s="13">
        <f>SMALL($DO34:DT34,1)/(60*60*24)</f>
        <v>2.2216908281910336E-2</v>
      </c>
      <c r="DH34" s="34">
        <f t="shared" ref="DH34" si="203">AA34/(60*60*24)</f>
        <v>1.8286180430192964E-2</v>
      </c>
      <c r="DI34" s="13">
        <f>SMALL($DU34:DV34,1)/(60*60*24)</f>
        <v>1.8286180430192964E-2</v>
      </c>
      <c r="DJ34" s="42">
        <f>SMALL($DW34:DW34,1)/(60*60*24)</f>
        <v>0.11572916666666666</v>
      </c>
      <c r="DK34" s="42">
        <f>SMALL($DW34:DX34,1)/(60*60*24)</f>
        <v>0.11572916666666666</v>
      </c>
      <c r="DL34" s="42">
        <f>SMALL($DW34:DY34,1)/(60*60*24)</f>
        <v>1.9060499700000001E-2</v>
      </c>
      <c r="DM34" s="42">
        <f>SMALL($DW34:DZ34,1)/(60*60*24)</f>
        <v>1.9060499700000001E-2</v>
      </c>
      <c r="DO34" s="6">
        <f t="shared" ref="DO34" si="204">M34*60*60*24</f>
        <v>1919.5408755570529</v>
      </c>
      <c r="DP34" s="1">
        <f t="shared" ref="DP34" si="205">IF(AV34&gt;0,AV34,9999)</f>
        <v>9999</v>
      </c>
      <c r="DQ34" s="1">
        <f t="shared" ref="DQ34" si="206">IF(AW34&gt;0,AW34,9999)</f>
        <v>2084</v>
      </c>
      <c r="DR34" s="1">
        <f t="shared" ref="DR34" si="207">IF(AX34&gt;0,AX34,9999)</f>
        <v>9999</v>
      </c>
      <c r="DS34" s="1">
        <f t="shared" ref="DS34" si="208">IF(AY34&gt;0,AY34,9999)</f>
        <v>2204.9999999999995</v>
      </c>
      <c r="DT34" s="1">
        <f t="shared" ref="DT34" si="209">IF(AZ34&gt;0,AZ34,9999)</f>
        <v>9999</v>
      </c>
      <c r="DU34" s="6">
        <f t="shared" ref="DU34" si="210">AA34</f>
        <v>1579.925989168672</v>
      </c>
      <c r="DV34" s="1">
        <f t="shared" ref="DV34" si="211">IF(BB34&gt;0,BB34,9999)</f>
        <v>9999</v>
      </c>
      <c r="DW34" s="43">
        <f t="shared" ref="DW34" si="212">IF(BC34&gt;0,BC34*1.198547,9999)</f>
        <v>9999</v>
      </c>
      <c r="DX34" s="1">
        <f t="shared" ref="DX34" si="213">IF(BD34&gt;0,BD34,9999)</f>
        <v>9999</v>
      </c>
      <c r="DY34" s="1">
        <f t="shared" ref="DY34" si="214">IF(BE34&gt;0,BE34,9999)</f>
        <v>1646.8271740800001</v>
      </c>
      <c r="DZ34" s="1">
        <f t="shared" ref="DZ34" si="215">IF(BF34&gt;0,BF34,9999)</f>
        <v>9999</v>
      </c>
    </row>
    <row r="35" spans="1:130" x14ac:dyDescent="0.25">
      <c r="A35" s="1" t="s">
        <v>1</v>
      </c>
      <c r="B35" s="54">
        <v>1.8356481481481481E-2</v>
      </c>
      <c r="C35" s="45">
        <v>41671</v>
      </c>
      <c r="D35" s="45"/>
      <c r="E35" s="13">
        <v>2.3321759259259261E-2</v>
      </c>
      <c r="F35" s="11">
        <v>41730</v>
      </c>
      <c r="H35" s="35">
        <v>1.9560185185185184E-2</v>
      </c>
      <c r="I35" s="35">
        <v>2.5451388888888885E-2</v>
      </c>
      <c r="J35" s="8">
        <v>2.2615740740740742E-2</v>
      </c>
      <c r="K35" s="55">
        <f>(J35/4*3.1)/1.032</f>
        <v>1.6983720033017517E-2</v>
      </c>
      <c r="L35" s="8">
        <v>3.7141203703703704E-2</v>
      </c>
      <c r="M35" s="8">
        <f t="shared" si="58"/>
        <v>2.375536403332032E-2</v>
      </c>
      <c r="N35" s="6">
        <f t="shared" si="0"/>
        <v>2052.4634524788753</v>
      </c>
      <c r="O35" s="8">
        <f t="shared" si="1"/>
        <v>1.4756944444444444E-2</v>
      </c>
      <c r="Q35" s="8">
        <f t="shared" si="59"/>
        <v>2.4328703703703703E-2</v>
      </c>
      <c r="R35" s="8">
        <f t="shared" si="2"/>
        <v>2.0333647838148148E-2</v>
      </c>
      <c r="S35" s="8">
        <f t="shared" si="3"/>
        <v>1.4756944444444444E-2</v>
      </c>
      <c r="T35" s="8"/>
      <c r="U35" s="8">
        <f>IF(A35&lt;&gt;"",IF(VLOOKUP(A35,Apr!A$4:F$211,6)&gt;0,VLOOKUP(A35,Apr!A$4:F$211,6),0),0)</f>
        <v>2.4328703703703703E-2</v>
      </c>
      <c r="V35" s="8">
        <f>IF(A35&lt;&gt;"",IF(VLOOKUP(A35,May!A$3:F$209,6)&gt;0,VLOOKUP(A35,May!A$3:F$209,6),0),0)</f>
        <v>2.6689814814814816E-2</v>
      </c>
      <c r="W35" s="8">
        <f>IF(A35&lt;&gt;"",IF(VLOOKUP(A35,Jun!A$3:F$209,6)&gt;0,VLOOKUP(A35,Jun!A$3:F$209,6),0),0)</f>
        <v>2.4548611111111115E-2</v>
      </c>
      <c r="X35" s="8">
        <f>IF(A35&lt;&gt;"",IF(VLOOKUP(A35,Jul!A$3:F$206,6)&gt;0,VLOOKUP(A35,Jul!A$3:F$206,6),0),0)</f>
        <v>2.4803240740740744E-2</v>
      </c>
      <c r="Y35" s="8">
        <f>IF(A35&lt;&gt;"",IF(VLOOKUP(A35,Aug!A$3:F$206,6)&gt;0,VLOOKUP(A35,Aug!A$3:F$206,6),0),0)</f>
        <v>0</v>
      </c>
      <c r="Z35" s="8">
        <f>IF(A35&lt;&gt;"",IF(VLOOKUP(A35,Sep!A$3:F$206,6)&gt;0,VLOOKUP(A35,Sep!A$3:F$206,6),0),0)</f>
        <v>0</v>
      </c>
      <c r="AA35" s="6">
        <f>IF(Q35&gt;0,Q35/4.35*3.45/1.032*60*60*24,N35/4.35*3.45/1.032)</f>
        <v>1615.4103180967656</v>
      </c>
      <c r="AB35" s="8">
        <f t="shared" si="4"/>
        <v>9.2013888888888892E-3</v>
      </c>
      <c r="AC35" s="8">
        <f>IF(A35&lt;&gt;"",IF(VLOOKUP(A35,Oct!A$3:F$206,6)&gt;0,VLOOKUP(A35,Oct!A$3:F$206,6),0),0)</f>
        <v>2.042624043074074E-2</v>
      </c>
      <c r="AD35" s="8">
        <f>IF(A35&lt;&gt;"",IF(VLOOKUP(A35,Nov!A$3:F$207,6)&gt;0,VLOOKUP(A35,Nov!A$3:F$207,6),0),0)</f>
        <v>0</v>
      </c>
      <c r="AE35" s="8">
        <f>IF(A35&lt;&gt;"",IF(VLOOKUP(A35,Dec!A$3:F$207,6)&gt;0,VLOOKUP(A35,Dec!A$3:F$207,6),0),0)</f>
        <v>2.2428555245555558E-2</v>
      </c>
      <c r="AF35" s="8">
        <f>IF(A35&lt;&gt;"",IF(VLOOKUP(A35,Jan!A$3:F$207,6)&gt;0,VLOOKUP(A35,Jan!A$3:F$207,6),0),0)</f>
        <v>2.1213277467777774E-2</v>
      </c>
      <c r="AG35" s="8">
        <f>IF(A35&lt;&gt;"",IF(VLOOKUP(A35,Feb!A$3:F$207,6)&gt;0,VLOOKUP(A35,Feb!A$3:F$207,6),0),0)</f>
        <v>2.0333647838148148E-2</v>
      </c>
      <c r="AH35" s="8">
        <f>IF(A35&lt;&gt;"",IF(VLOOKUP(A35,Mar!A$3:F$207,6)&gt;0,VLOOKUP(A35,Mar!A$3:F$207,6),0),0)</f>
        <v>0</v>
      </c>
      <c r="AJ35" s="8">
        <f>LARGE($BH35:BI35,1)</f>
        <v>1.4756944444444444E-2</v>
      </c>
      <c r="AK35" s="8">
        <f>LARGE($BH35:BJ35,1)</f>
        <v>1.4756944444444444E-2</v>
      </c>
      <c r="AL35" s="8">
        <f>LARGE($BH35:BK35,1)</f>
        <v>1.4756944444444444E-2</v>
      </c>
      <c r="AM35" s="8">
        <f>LARGE($BH35:BL35,1)</f>
        <v>1.4756944444444444E-2</v>
      </c>
      <c r="AN35" s="8">
        <f>LARGE($BH35:BM35,1)</f>
        <v>1.4756944444444444E-2</v>
      </c>
      <c r="AO35" s="8">
        <f>LARGE($BN35:BO35,1)</f>
        <v>9.2013888888888892E-3</v>
      </c>
      <c r="AP35" s="8">
        <f>LARGE($BN35:BP35,1)</f>
        <v>9.2013888888888892E-3</v>
      </c>
      <c r="AQ35" s="8">
        <f>LARGE($BN35:BQ35,1)</f>
        <v>9.2013888888888892E-3</v>
      </c>
      <c r="AR35" s="8">
        <f>LARGE($BN35:BR35,1)</f>
        <v>9.2013888888888892E-3</v>
      </c>
      <c r="AS35" s="8">
        <f>LARGE($BN35:BS35,1)</f>
        <v>9.2013888888888892E-3</v>
      </c>
      <c r="AV35" s="6">
        <f t="shared" si="5"/>
        <v>2102</v>
      </c>
      <c r="AW35" s="6">
        <f t="shared" si="6"/>
        <v>2306</v>
      </c>
      <c r="AX35" s="6">
        <f t="shared" si="7"/>
        <v>2121.0000000000005</v>
      </c>
      <c r="AY35" s="6">
        <f t="shared" si="8"/>
        <v>2143</v>
      </c>
      <c r="AZ35" s="6">
        <f t="shared" si="9"/>
        <v>0</v>
      </c>
      <c r="BA35" s="6">
        <f t="shared" si="10"/>
        <v>0</v>
      </c>
      <c r="BB35" s="6">
        <f t="shared" si="11"/>
        <v>1764.8271732159997</v>
      </c>
      <c r="BC35" s="6">
        <f t="shared" si="12"/>
        <v>0</v>
      </c>
      <c r="BD35" s="6">
        <f t="shared" si="13"/>
        <v>1937.8271732160001</v>
      </c>
      <c r="BE35" s="6">
        <f t="shared" si="14"/>
        <v>1832.8271732159997</v>
      </c>
      <c r="BF35" s="6">
        <f t="shared" si="15"/>
        <v>1756.8271732159997</v>
      </c>
      <c r="BH35" s="8">
        <f t="shared" si="16"/>
        <v>1.4756944444444444E-2</v>
      </c>
      <c r="BI35" s="8">
        <f t="shared" si="17"/>
        <v>1.40625E-2</v>
      </c>
      <c r="BJ35" s="8">
        <f t="shared" si="18"/>
        <v>1.1805555555555555E-2</v>
      </c>
      <c r="BK35" s="8">
        <f t="shared" si="19"/>
        <v>1.3888888888888888E-2</v>
      </c>
      <c r="BL35" s="8">
        <f t="shared" si="20"/>
        <v>1.3715277777777778E-2</v>
      </c>
      <c r="BM35" s="8">
        <f t="shared" si="21"/>
        <v>0</v>
      </c>
      <c r="BN35" s="8">
        <f t="shared" si="22"/>
        <v>9.2013888888888892E-3</v>
      </c>
      <c r="BO35" s="8">
        <f t="shared" si="66"/>
        <v>7.4652777777777781E-3</v>
      </c>
      <c r="BP35" s="8">
        <f t="shared" si="24"/>
        <v>0</v>
      </c>
      <c r="BQ35" s="8">
        <f t="shared" si="24"/>
        <v>5.3819444444444444E-3</v>
      </c>
      <c r="BR35" s="8">
        <f t="shared" si="25"/>
        <v>6.5972222222222222E-3</v>
      </c>
      <c r="BS35" s="8">
        <f t="shared" si="26"/>
        <v>7.4652777777777781E-3</v>
      </c>
      <c r="BV35" s="8">
        <f t="shared" si="67"/>
        <v>2.4328703703703703E-2</v>
      </c>
      <c r="BW35" s="8">
        <f t="shared" si="68"/>
        <v>2.6689814814814816E-2</v>
      </c>
      <c r="BX35" s="8">
        <f t="shared" si="69"/>
        <v>2.4548611111111115E-2</v>
      </c>
      <c r="BY35" s="8">
        <f t="shared" si="70"/>
        <v>2.4803240740740744E-2</v>
      </c>
      <c r="BZ35" s="8" t="str">
        <f t="shared" si="71"/>
        <v/>
      </c>
      <c r="CA35" s="8" t="str">
        <f t="shared" si="72"/>
        <v/>
      </c>
      <c r="CB35" s="8">
        <f t="shared" si="73"/>
        <v>2.042624043074074E-2</v>
      </c>
      <c r="CC35" s="8" t="str">
        <f t="shared" si="74"/>
        <v/>
      </c>
      <c r="CD35" s="8">
        <f t="shared" si="75"/>
        <v>2.2428555245555558E-2</v>
      </c>
      <c r="CE35" s="8">
        <f t="shared" si="76"/>
        <v>2.1213277467777774E-2</v>
      </c>
      <c r="CF35" s="8">
        <f t="shared" si="77"/>
        <v>2.0333647838148148E-2</v>
      </c>
      <c r="CG35" s="8" t="str">
        <f t="shared" si="78"/>
        <v/>
      </c>
      <c r="CI35" s="13">
        <v>2.3321759259259261E-2</v>
      </c>
      <c r="CJ35" s="8">
        <f t="shared" si="79"/>
        <v>2.4328703703703703E-2</v>
      </c>
      <c r="CK35" s="8">
        <f>IF(COUNT($BV35:BW35)&gt;0,SMALL($BV35:BW35,1),$CI35)</f>
        <v>2.4328703703703703E-2</v>
      </c>
      <c r="CL35" s="8">
        <f>IF(COUNT($BV35:BX35)&gt;0,SMALL($BV35:BX35,1),$CI35)</f>
        <v>2.4328703703703703E-2</v>
      </c>
      <c r="CM35" s="8">
        <f>IF(COUNT($BV35:BY35)&gt;0,SMALL($BV35:BY35,1),$CI35)</f>
        <v>2.4328703703703703E-2</v>
      </c>
      <c r="CN35" s="8">
        <f>IF(COUNT($BV35:BZ35)&gt;0,SMALL($BV35:BZ35,1),$CI35)</f>
        <v>2.4328703703703703E-2</v>
      </c>
      <c r="CO35" s="54">
        <v>1.8356481481481481E-2</v>
      </c>
      <c r="CP35" s="8">
        <f t="shared" si="80"/>
        <v>2.042624043074074E-2</v>
      </c>
      <c r="CQ35" s="8">
        <f>IF(COUNT($CB35:CC35)&gt;0,SMALL($CB35:CC35,1),$CP35)</f>
        <v>2.042624043074074E-2</v>
      </c>
      <c r="CR35" s="8">
        <f>IF(COUNT($CB35:CD35)&gt;0,SMALL($CB35:CD35,1),$CP35)</f>
        <v>2.042624043074074E-2</v>
      </c>
      <c r="CS35" s="8">
        <f>IF(COUNT($CB35:CE35)&gt;0,SMALL($CB35:CE35,1),$CP35)</f>
        <v>2.042624043074074E-2</v>
      </c>
      <c r="CT35" s="8">
        <f>IF(COUNT($CB35:CF35)&gt;0,SMALL($CB35:CF35,1),$CP35)</f>
        <v>2.0333647838148148E-2</v>
      </c>
      <c r="CV35" s="8">
        <f t="shared" si="63"/>
        <v>1.4757708333333333E-2</v>
      </c>
      <c r="CW35" s="8">
        <f t="shared" si="64"/>
        <v>9.2021527777777778E-3</v>
      </c>
      <c r="CX35" s="1">
        <f t="shared" si="62"/>
        <v>33</v>
      </c>
      <c r="CY35" s="8">
        <f t="shared" si="65"/>
        <v>7.638888888888889E-7</v>
      </c>
      <c r="CZ35" s="1" t="str">
        <f t="shared" si="81"/>
        <v>Greg Oulton</v>
      </c>
      <c r="DB35" s="13">
        <f t="shared" si="82"/>
        <v>2.375536403332032E-2</v>
      </c>
      <c r="DC35" s="13">
        <f>SMALL($DO35:DP35,1)/(60*60*24)</f>
        <v>2.3755364033320316E-2</v>
      </c>
      <c r="DD35" s="13">
        <f>SMALL($DO35:DQ35,1)/(60*60*24)</f>
        <v>2.3755364033320316E-2</v>
      </c>
      <c r="DE35" s="13">
        <f>SMALL($DO35:DR35,1)/(60*60*24)</f>
        <v>2.3755364033320316E-2</v>
      </c>
      <c r="DF35" s="13">
        <f>SMALL($DO35:DS35,1)/(60*60*24)</f>
        <v>2.3755364033320316E-2</v>
      </c>
      <c r="DG35" s="13">
        <f>SMALL($DO35:DT35,1)/(60*60*24)</f>
        <v>2.3755364033320316E-2</v>
      </c>
      <c r="DH35" s="34">
        <f t="shared" si="83"/>
        <v>1.8696878681675529E-2</v>
      </c>
      <c r="DI35" s="13">
        <f>SMALL($DU35:DV35,1)/(60*60*24)</f>
        <v>1.8696878681675529E-2</v>
      </c>
      <c r="DJ35" s="42">
        <f>SMALL($DW35:DW35,1)/(60*60*24)</f>
        <v>0.11572916666666666</v>
      </c>
      <c r="DK35" s="42">
        <f>SMALL($DW35:DX35,1)/(60*60*24)</f>
        <v>2.2428555245555558E-2</v>
      </c>
      <c r="DL35" s="42">
        <f>SMALL($DW35:DY35,1)/(60*60*24)</f>
        <v>2.1213277467777774E-2</v>
      </c>
      <c r="DM35" s="42">
        <f>SMALL($DW35:DZ35,1)/(60*60*24)</f>
        <v>2.0333647838148144E-2</v>
      </c>
      <c r="DO35" s="6">
        <f t="shared" si="84"/>
        <v>2052.4634524788753</v>
      </c>
      <c r="DP35" s="1">
        <f t="shared" si="85"/>
        <v>2102</v>
      </c>
      <c r="DQ35" s="1">
        <f t="shared" si="86"/>
        <v>2306</v>
      </c>
      <c r="DR35" s="1">
        <f t="shared" si="87"/>
        <v>2121.0000000000005</v>
      </c>
      <c r="DS35" s="1">
        <f t="shared" si="88"/>
        <v>2143</v>
      </c>
      <c r="DT35" s="1">
        <f t="shared" si="89"/>
        <v>9999</v>
      </c>
      <c r="DU35" s="6">
        <f t="shared" si="90"/>
        <v>1615.4103180967656</v>
      </c>
      <c r="DV35" s="1">
        <f t="shared" si="91"/>
        <v>1764.8271732159997</v>
      </c>
      <c r="DW35" s="43">
        <f t="shared" si="92"/>
        <v>9999</v>
      </c>
      <c r="DX35" s="1">
        <f t="shared" si="93"/>
        <v>1937.8271732160001</v>
      </c>
      <c r="DY35" s="1">
        <f t="shared" si="94"/>
        <v>1832.8271732159997</v>
      </c>
      <c r="DZ35" s="1">
        <f t="shared" si="95"/>
        <v>1756.8271732159997</v>
      </c>
    </row>
    <row r="36" spans="1:130" x14ac:dyDescent="0.25">
      <c r="A36" s="1" t="s">
        <v>134</v>
      </c>
      <c r="B36" s="1"/>
      <c r="C36" s="1"/>
      <c r="D36" s="45"/>
      <c r="E36" s="1"/>
      <c r="F36" s="1"/>
      <c r="K36" s="1"/>
      <c r="L36" s="2">
        <v>2.4305555555555556E-2</v>
      </c>
      <c r="M36" s="8">
        <f t="shared" si="58"/>
        <v>1.6497704169735401E-2</v>
      </c>
      <c r="N36" s="6">
        <f t="shared" si="0"/>
        <v>1425.4016402651387</v>
      </c>
      <c r="O36" s="8">
        <f t="shared" si="1"/>
        <v>2.2048611111111113E-2</v>
      </c>
      <c r="Q36" s="8">
        <f t="shared" si="59"/>
        <v>0</v>
      </c>
      <c r="R36" s="8">
        <f t="shared" si="2"/>
        <v>0</v>
      </c>
      <c r="S36" s="8">
        <f t="shared" si="3"/>
        <v>2.2048611111111113E-2</v>
      </c>
      <c r="T36" s="8"/>
      <c r="U36" s="8">
        <f>IF(A36&lt;&gt;"",IF(VLOOKUP(A36,Apr!A$4:F$211,6)&gt;0,VLOOKUP(A36,Apr!A$4:F$211,6),0),0)</f>
        <v>0</v>
      </c>
      <c r="V36" s="8">
        <f>IF(A36&lt;&gt;"",IF(VLOOKUP(A36,May!A$3:F$209,6)&gt;0,VLOOKUP(A36,May!A$3:F$209,6),0),0)</f>
        <v>0</v>
      </c>
      <c r="W36" s="8">
        <f>IF(A36&lt;&gt;"",IF(VLOOKUP(A36,Jun!A$3:F$209,6)&gt;0,VLOOKUP(A36,Jun!A$3:F$209,6),0),0)</f>
        <v>0</v>
      </c>
      <c r="X36" s="8">
        <f>IF(A36&lt;&gt;"",IF(VLOOKUP(A36,Jul!A$3:F$206,6)&gt;0,VLOOKUP(A36,Jul!A$3:F$206,6),0),0)</f>
        <v>0</v>
      </c>
      <c r="Y36" s="8">
        <f>IF(A36&lt;&gt;"",IF(VLOOKUP(A36,Aug!A$3:F$206,6)&gt;0,VLOOKUP(A36,Aug!A$3:F$206,6),0),0)</f>
        <v>0</v>
      </c>
      <c r="Z36" s="8">
        <f>IF(A36&lt;&gt;"",IF(VLOOKUP(A36,Sep!A$3:F$206,6)&gt;0,VLOOKUP(A36,Sep!A$3:F$206,6),0),0)</f>
        <v>0</v>
      </c>
      <c r="AA36" s="6">
        <f t="shared" si="60"/>
        <v>1095.4369729383252</v>
      </c>
      <c r="AB36" s="8">
        <f t="shared" si="4"/>
        <v>1.5104166666666667E-2</v>
      </c>
      <c r="AC36" s="8">
        <f>IF(A36&lt;&gt;"",IF(VLOOKUP(A36,Oct!A$3:F$206,6)&gt;0,VLOOKUP(A36,Oct!A$3:F$206,6),0),0)</f>
        <v>0</v>
      </c>
      <c r="AD36" s="8">
        <f>IF(A36&lt;&gt;"",IF(VLOOKUP(A36,Nov!A$3:F$207,6)&gt;0,VLOOKUP(A36,Nov!A$3:F$207,6),0),0)</f>
        <v>0</v>
      </c>
      <c r="AE36" s="8">
        <f>IF(A36&lt;&gt;"",IF(VLOOKUP(A36,Dec!A$3:F$207,6)&gt;0,VLOOKUP(A36,Dec!A$3:F$207,6),0),0)</f>
        <v>0</v>
      </c>
      <c r="AF36" s="8">
        <f>IF(A36&lt;&gt;"",IF(VLOOKUP(A36,Jan!A$3:F$207,6)&gt;0,VLOOKUP(A36,Jan!A$3:F$207,6),0),0)</f>
        <v>0</v>
      </c>
      <c r="AG36" s="8">
        <f>IF(A36&lt;&gt;"",IF(VLOOKUP(A36,Feb!A$3:F$207,6)&gt;0,VLOOKUP(A36,Feb!A$3:F$207,6),0),0)</f>
        <v>0</v>
      </c>
      <c r="AH36" s="8">
        <f>IF(A36&lt;&gt;"",IF(VLOOKUP(A36,Mar!A$3:F$207,6)&gt;0,VLOOKUP(A36,Mar!A$3:F$207,6),0),0)</f>
        <v>0</v>
      </c>
      <c r="AJ36" s="8">
        <f>LARGE($BH36:BI36,1)</f>
        <v>2.2048611111111113E-2</v>
      </c>
      <c r="AK36" s="8">
        <f>LARGE($BH36:BJ36,1)</f>
        <v>2.2048611111111113E-2</v>
      </c>
      <c r="AL36" s="8">
        <f>LARGE($BH36:BK36,1)</f>
        <v>2.2048611111111113E-2</v>
      </c>
      <c r="AM36" s="8">
        <f>LARGE($BH36:BL36,1)</f>
        <v>2.2048611111111113E-2</v>
      </c>
      <c r="AN36" s="8">
        <f>LARGE($BH36:BM36,1)</f>
        <v>2.2048611111111113E-2</v>
      </c>
      <c r="AO36" s="8">
        <f>LARGE($BN36:BO36,1)</f>
        <v>1.5104166666666667E-2</v>
      </c>
      <c r="AP36" s="8">
        <f>LARGE($BN36:BP36,1)</f>
        <v>1.5104166666666667E-2</v>
      </c>
      <c r="AQ36" s="8">
        <f>LARGE($BN36:BQ36,1)</f>
        <v>1.5104166666666667E-2</v>
      </c>
      <c r="AR36" s="8">
        <f>LARGE($BN36:BR36,1)</f>
        <v>1.5104166666666667E-2</v>
      </c>
      <c r="AS36" s="8">
        <f>LARGE($BN36:BS36,1)</f>
        <v>1.5104166666666667E-2</v>
      </c>
      <c r="AV36" s="6">
        <f t="shared" si="5"/>
        <v>0</v>
      </c>
      <c r="AW36" s="6">
        <f t="shared" si="6"/>
        <v>0</v>
      </c>
      <c r="AX36" s="6">
        <f t="shared" si="7"/>
        <v>0</v>
      </c>
      <c r="AY36" s="6">
        <f t="shared" si="8"/>
        <v>0</v>
      </c>
      <c r="AZ36" s="6">
        <f t="shared" si="9"/>
        <v>0</v>
      </c>
      <c r="BA36" s="6">
        <f t="shared" si="10"/>
        <v>0</v>
      </c>
      <c r="BB36" s="6">
        <f t="shared" si="11"/>
        <v>0</v>
      </c>
      <c r="BC36" s="6">
        <f t="shared" si="12"/>
        <v>0</v>
      </c>
      <c r="BD36" s="6">
        <f t="shared" si="13"/>
        <v>0</v>
      </c>
      <c r="BE36" s="6">
        <f t="shared" si="14"/>
        <v>0</v>
      </c>
      <c r="BF36" s="6">
        <f t="shared" si="15"/>
        <v>0</v>
      </c>
      <c r="BH36" s="8">
        <f t="shared" si="16"/>
        <v>2.2048611111111113E-2</v>
      </c>
      <c r="BI36" s="8">
        <f t="shared" si="17"/>
        <v>0</v>
      </c>
      <c r="BJ36" s="8">
        <f t="shared" si="18"/>
        <v>0</v>
      </c>
      <c r="BK36" s="8">
        <f t="shared" si="19"/>
        <v>0</v>
      </c>
      <c r="BL36" s="8">
        <f t="shared" si="20"/>
        <v>0</v>
      </c>
      <c r="BM36" s="8">
        <f t="shared" si="21"/>
        <v>0</v>
      </c>
      <c r="BN36" s="8">
        <f t="shared" si="22"/>
        <v>1.5104166666666667E-2</v>
      </c>
      <c r="BO36" s="8">
        <f t="shared" si="66"/>
        <v>0</v>
      </c>
      <c r="BP36" s="8">
        <f t="shared" si="24"/>
        <v>0</v>
      </c>
      <c r="BQ36" s="8">
        <f t="shared" si="24"/>
        <v>0</v>
      </c>
      <c r="BR36" s="8">
        <f t="shared" si="25"/>
        <v>0</v>
      </c>
      <c r="BS36" s="8">
        <f t="shared" si="26"/>
        <v>0</v>
      </c>
      <c r="BV36" s="8" t="str">
        <f t="shared" si="67"/>
        <v/>
      </c>
      <c r="BW36" s="8" t="str">
        <f t="shared" si="68"/>
        <v/>
      </c>
      <c r="BX36" s="8" t="str">
        <f t="shared" si="69"/>
        <v/>
      </c>
      <c r="BY36" s="8" t="str">
        <f t="shared" si="70"/>
        <v/>
      </c>
      <c r="BZ36" s="8" t="str">
        <f t="shared" si="71"/>
        <v/>
      </c>
      <c r="CA36" s="8" t="str">
        <f t="shared" si="72"/>
        <v/>
      </c>
      <c r="CB36" s="8" t="str">
        <f t="shared" si="73"/>
        <v/>
      </c>
      <c r="CC36" s="8" t="str">
        <f t="shared" si="74"/>
        <v/>
      </c>
      <c r="CD36" s="8" t="str">
        <f t="shared" si="75"/>
        <v/>
      </c>
      <c r="CE36" s="8" t="str">
        <f t="shared" si="76"/>
        <v/>
      </c>
      <c r="CF36" s="8" t="str">
        <f t="shared" si="77"/>
        <v/>
      </c>
      <c r="CG36" s="8" t="str">
        <f t="shared" si="78"/>
        <v/>
      </c>
      <c r="CI36" s="1"/>
      <c r="CJ36" s="8">
        <f t="shared" si="79"/>
        <v>0</v>
      </c>
      <c r="CK36" s="8">
        <f>IF(COUNT($BV36:BW36)&gt;0,SMALL($BV36:BW36,1),$CI36)</f>
        <v>0</v>
      </c>
      <c r="CL36" s="8">
        <f>IF(COUNT($BV36:BX36)&gt;0,SMALL($BV36:BX36,1),$CI36)</f>
        <v>0</v>
      </c>
      <c r="CM36" s="8">
        <f>IF(COUNT($BV36:BY36)&gt;0,SMALL($BV36:BY36,1),$CI36)</f>
        <v>0</v>
      </c>
      <c r="CN36" s="8">
        <f>IF(COUNT($BV36:BZ36)&gt;0,SMALL($BV36:BZ36,1),$CI36)</f>
        <v>0</v>
      </c>
      <c r="CO36" s="1"/>
      <c r="CP36" s="8">
        <f t="shared" si="80"/>
        <v>0</v>
      </c>
      <c r="CQ36" s="8">
        <f>IF(COUNT($CB36:CC36)&gt;0,SMALL($CB36:CC36,1),$CP36)</f>
        <v>0</v>
      </c>
      <c r="CR36" s="8">
        <f>IF(COUNT($CB36:CD36)&gt;0,SMALL($CB36:CD36,1),$CP36)</f>
        <v>0</v>
      </c>
      <c r="CS36" s="8">
        <f>IF(COUNT($CB36:CE36)&gt;0,SMALL($CB36:CE36,1),$CP36)</f>
        <v>0</v>
      </c>
      <c r="CT36" s="8">
        <f>IF(COUNT($CB36:CF36)&gt;0,SMALL($CB36:CF36,1),$CP36)</f>
        <v>0</v>
      </c>
      <c r="CV36" s="8">
        <f t="shared" si="63"/>
        <v>2.2049398148148151E-2</v>
      </c>
      <c r="CW36" s="8">
        <f t="shared" si="64"/>
        <v>1.5104953703703704E-2</v>
      </c>
      <c r="CX36" s="1">
        <f t="shared" si="62"/>
        <v>34</v>
      </c>
      <c r="CY36" s="8">
        <f t="shared" si="65"/>
        <v>7.8703703703703708E-7</v>
      </c>
      <c r="CZ36" s="1" t="str">
        <f t="shared" si="81"/>
        <v>Guest 35:00</v>
      </c>
      <c r="DB36" s="13">
        <f t="shared" si="82"/>
        <v>1.6497704169735401E-2</v>
      </c>
      <c r="DC36" s="13">
        <f>SMALL($DO36:DP36,1)/(60*60*24)</f>
        <v>1.6497704169735401E-2</v>
      </c>
      <c r="DD36" s="13">
        <f>SMALL($DO36:DQ36,1)/(60*60*24)</f>
        <v>1.6497704169735401E-2</v>
      </c>
      <c r="DE36" s="13">
        <f>SMALL($DO36:DR36,1)/(60*60*24)</f>
        <v>1.6497704169735401E-2</v>
      </c>
      <c r="DF36" s="13">
        <f>SMALL($DO36:DS36,1)/(60*60*24)</f>
        <v>1.6497704169735401E-2</v>
      </c>
      <c r="DG36" s="13">
        <f>SMALL($DO36:DT36,1)/(60*60*24)</f>
        <v>1.6497704169735401E-2</v>
      </c>
      <c r="DH36" s="34">
        <f t="shared" si="83"/>
        <v>1.2678668668267654E-2</v>
      </c>
      <c r="DI36" s="13">
        <f>SMALL($DU36:DV36,1)/(60*60*24)</f>
        <v>1.2678668668267654E-2</v>
      </c>
      <c r="DJ36" s="42">
        <f>SMALL($DW36:DW36,1)/(60*60*24)</f>
        <v>0.11572916666666666</v>
      </c>
      <c r="DK36" s="42">
        <f>SMALL($DW36:DX36,1)/(60*60*24)</f>
        <v>0.11572916666666666</v>
      </c>
      <c r="DL36" s="42">
        <f>SMALL($DW36:DY36,1)/(60*60*24)</f>
        <v>0.11572916666666666</v>
      </c>
      <c r="DM36" s="42">
        <f>SMALL($DW36:DZ36,1)/(60*60*24)</f>
        <v>0.11572916666666666</v>
      </c>
      <c r="DO36" s="6">
        <f t="shared" si="84"/>
        <v>1425.4016402651387</v>
      </c>
      <c r="DP36" s="1">
        <f t="shared" si="85"/>
        <v>9999</v>
      </c>
      <c r="DQ36" s="1">
        <f t="shared" si="86"/>
        <v>9999</v>
      </c>
      <c r="DR36" s="1">
        <f t="shared" si="87"/>
        <v>9999</v>
      </c>
      <c r="DS36" s="1">
        <f t="shared" si="88"/>
        <v>9999</v>
      </c>
      <c r="DT36" s="1">
        <f t="shared" si="89"/>
        <v>9999</v>
      </c>
      <c r="DU36" s="6">
        <f t="shared" si="90"/>
        <v>1095.4369729383252</v>
      </c>
      <c r="DV36" s="1">
        <f t="shared" si="91"/>
        <v>9999</v>
      </c>
      <c r="DW36" s="43">
        <f t="shared" si="92"/>
        <v>9999</v>
      </c>
      <c r="DX36" s="1">
        <f t="shared" si="93"/>
        <v>9999</v>
      </c>
      <c r="DY36" s="1">
        <f t="shared" si="94"/>
        <v>9999</v>
      </c>
      <c r="DZ36" s="1">
        <f t="shared" si="95"/>
        <v>9999</v>
      </c>
    </row>
    <row r="37" spans="1:130" x14ac:dyDescent="0.25">
      <c r="A37" s="1" t="s">
        <v>133</v>
      </c>
      <c r="B37" s="1"/>
      <c r="C37" s="1"/>
      <c r="D37" s="45"/>
      <c r="E37" s="1"/>
      <c r="F37" s="1"/>
      <c r="K37" s="1"/>
      <c r="L37" s="2">
        <v>2.6041666666666668E-2</v>
      </c>
      <c r="M37" s="8">
        <f t="shared" si="58"/>
        <v>1.7676111610430787E-2</v>
      </c>
      <c r="N37" s="6">
        <f t="shared" si="0"/>
        <v>1527.2160431412199</v>
      </c>
      <c r="O37" s="8">
        <f t="shared" si="1"/>
        <v>2.0833333333333332E-2</v>
      </c>
      <c r="Q37" s="8">
        <f t="shared" si="59"/>
        <v>0</v>
      </c>
      <c r="R37" s="8">
        <f t="shared" si="2"/>
        <v>0</v>
      </c>
      <c r="S37" s="8">
        <f t="shared" si="3"/>
        <v>2.0833333333333332E-2</v>
      </c>
      <c r="T37" s="8"/>
      <c r="U37" s="8">
        <f>IF(A37&lt;&gt;"",IF(VLOOKUP(A37,Apr!A$4:F$211,6)&gt;0,VLOOKUP(A37,Apr!A$4:F$211,6),0),0)</f>
        <v>0</v>
      </c>
      <c r="V37" s="8">
        <f>IF(A37&lt;&gt;"",IF(VLOOKUP(A37,May!A$3:F$209,6)&gt;0,VLOOKUP(A37,May!A$3:F$209,6),0),0)</f>
        <v>0</v>
      </c>
      <c r="W37" s="8">
        <f>IF(A37&lt;&gt;"",IF(VLOOKUP(A37,Jun!A$3:F$209,6)&gt;0,VLOOKUP(A37,Jun!A$3:F$209,6),0),0)</f>
        <v>0</v>
      </c>
      <c r="X37" s="8">
        <f>IF(A37&lt;&gt;"",IF(VLOOKUP(A37,Jul!A$3:F$206,6)&gt;0,VLOOKUP(A37,Jul!A$3:F$206,6),0),0)</f>
        <v>0</v>
      </c>
      <c r="Y37" s="8">
        <f>IF(A37&lt;&gt;"",IF(VLOOKUP(A37,Aug!A$3:F$206,6)&gt;0,VLOOKUP(A37,Aug!A$3:F$206,6),0),0)</f>
        <v>0</v>
      </c>
      <c r="Z37" s="8">
        <f>IF(A37&lt;&gt;"",IF(VLOOKUP(A37,Sep!A$3:F$206,6)&gt;0,VLOOKUP(A37,Sep!A$3:F$206,6),0),0)</f>
        <v>0</v>
      </c>
      <c r="AA37" s="6">
        <f t="shared" si="60"/>
        <v>1173.6824710053481</v>
      </c>
      <c r="AB37" s="8">
        <f t="shared" si="4"/>
        <v>1.4236111111111111E-2</v>
      </c>
      <c r="AC37" s="8">
        <f>IF(A37&lt;&gt;"",IF(VLOOKUP(A37,Oct!A$3:F$206,6)&gt;0,VLOOKUP(A37,Oct!A$3:F$206,6),0),0)</f>
        <v>0</v>
      </c>
      <c r="AD37" s="8">
        <f>IF(A37&lt;&gt;"",IF(VLOOKUP(A37,Nov!A$3:F$207,6)&gt;0,VLOOKUP(A37,Nov!A$3:F$207,6),0),0)</f>
        <v>0</v>
      </c>
      <c r="AE37" s="8">
        <f>IF(A37&lt;&gt;"",IF(VLOOKUP(A37,Dec!A$3:F$207,6)&gt;0,VLOOKUP(A37,Dec!A$3:F$207,6),0),0)</f>
        <v>0</v>
      </c>
      <c r="AF37" s="8">
        <f>IF(A37&lt;&gt;"",IF(VLOOKUP(A37,Jan!A$3:F$207,6)&gt;0,VLOOKUP(A37,Jan!A$3:F$207,6),0),0)</f>
        <v>0</v>
      </c>
      <c r="AG37" s="8">
        <f>IF(A37&lt;&gt;"",IF(VLOOKUP(A37,Feb!A$3:F$207,6)&gt;0,VLOOKUP(A37,Feb!A$3:F$207,6),0),0)</f>
        <v>0</v>
      </c>
      <c r="AH37" s="8">
        <f>IF(A37&lt;&gt;"",IF(VLOOKUP(A37,Mar!A$3:F$207,6)&gt;0,VLOOKUP(A37,Mar!A$3:F$207,6),0),0)</f>
        <v>0</v>
      </c>
      <c r="AJ37" s="8">
        <f>LARGE($BH37:BI37,1)</f>
        <v>2.0833333333333332E-2</v>
      </c>
      <c r="AK37" s="8">
        <f>LARGE($BH37:BJ37,1)</f>
        <v>2.0833333333333332E-2</v>
      </c>
      <c r="AL37" s="8">
        <f>LARGE($BH37:BK37,1)</f>
        <v>2.0833333333333332E-2</v>
      </c>
      <c r="AM37" s="8">
        <f>LARGE($BH37:BL37,1)</f>
        <v>2.0833333333333332E-2</v>
      </c>
      <c r="AN37" s="8">
        <f>LARGE($BH37:BM37,1)</f>
        <v>2.0833333333333332E-2</v>
      </c>
      <c r="AO37" s="8">
        <f>LARGE($BN37:BO37,1)</f>
        <v>1.4236111111111111E-2</v>
      </c>
      <c r="AP37" s="8">
        <f>LARGE($BN37:BP37,1)</f>
        <v>1.4236111111111111E-2</v>
      </c>
      <c r="AQ37" s="8">
        <f>LARGE($BN37:BQ37,1)</f>
        <v>1.4236111111111111E-2</v>
      </c>
      <c r="AR37" s="8">
        <f>LARGE($BN37:BR37,1)</f>
        <v>1.4236111111111111E-2</v>
      </c>
      <c r="AS37" s="8">
        <f>LARGE($BN37:BS37,1)</f>
        <v>1.4236111111111111E-2</v>
      </c>
      <c r="AV37" s="6">
        <f t="shared" si="5"/>
        <v>0</v>
      </c>
      <c r="AW37" s="6">
        <f t="shared" si="6"/>
        <v>0</v>
      </c>
      <c r="AX37" s="6">
        <f t="shared" si="7"/>
        <v>0</v>
      </c>
      <c r="AY37" s="6">
        <f t="shared" si="8"/>
        <v>0</v>
      </c>
      <c r="AZ37" s="6">
        <f t="shared" si="9"/>
        <v>0</v>
      </c>
      <c r="BA37" s="6">
        <f t="shared" si="10"/>
        <v>0</v>
      </c>
      <c r="BB37" s="6">
        <f t="shared" si="11"/>
        <v>0</v>
      </c>
      <c r="BC37" s="6">
        <f t="shared" si="12"/>
        <v>0</v>
      </c>
      <c r="BD37" s="6">
        <f t="shared" si="13"/>
        <v>0</v>
      </c>
      <c r="BE37" s="6">
        <f t="shared" si="14"/>
        <v>0</v>
      </c>
      <c r="BF37" s="6">
        <f t="shared" si="15"/>
        <v>0</v>
      </c>
      <c r="BH37" s="8">
        <f t="shared" si="16"/>
        <v>2.0833333333333332E-2</v>
      </c>
      <c r="BI37" s="8">
        <f t="shared" si="17"/>
        <v>0</v>
      </c>
      <c r="BJ37" s="8">
        <f t="shared" si="18"/>
        <v>0</v>
      </c>
      <c r="BK37" s="8">
        <f t="shared" si="19"/>
        <v>0</v>
      </c>
      <c r="BL37" s="8">
        <f t="shared" si="20"/>
        <v>0</v>
      </c>
      <c r="BM37" s="8">
        <f t="shared" si="21"/>
        <v>0</v>
      </c>
      <c r="BN37" s="8">
        <f t="shared" si="22"/>
        <v>1.4236111111111111E-2</v>
      </c>
      <c r="BO37" s="8">
        <f t="shared" si="66"/>
        <v>0</v>
      </c>
      <c r="BP37" s="8">
        <f t="shared" si="24"/>
        <v>0</v>
      </c>
      <c r="BQ37" s="8">
        <f t="shared" si="24"/>
        <v>0</v>
      </c>
      <c r="BR37" s="8">
        <f t="shared" si="25"/>
        <v>0</v>
      </c>
      <c r="BS37" s="8">
        <f t="shared" si="26"/>
        <v>0</v>
      </c>
      <c r="BV37" s="8" t="str">
        <f t="shared" si="67"/>
        <v/>
      </c>
      <c r="BW37" s="8" t="str">
        <f t="shared" si="68"/>
        <v/>
      </c>
      <c r="BX37" s="8" t="str">
        <f t="shared" si="69"/>
        <v/>
      </c>
      <c r="BY37" s="8" t="str">
        <f t="shared" si="70"/>
        <v/>
      </c>
      <c r="BZ37" s="8" t="str">
        <f t="shared" si="71"/>
        <v/>
      </c>
      <c r="CA37" s="8" t="str">
        <f t="shared" si="72"/>
        <v/>
      </c>
      <c r="CB37" s="8" t="str">
        <f t="shared" si="73"/>
        <v/>
      </c>
      <c r="CC37" s="8" t="str">
        <f t="shared" si="74"/>
        <v/>
      </c>
      <c r="CD37" s="8" t="str">
        <f t="shared" si="75"/>
        <v/>
      </c>
      <c r="CE37" s="8" t="str">
        <f t="shared" si="76"/>
        <v/>
      </c>
      <c r="CF37" s="8" t="str">
        <f t="shared" si="77"/>
        <v/>
      </c>
      <c r="CG37" s="8" t="str">
        <f t="shared" si="78"/>
        <v/>
      </c>
      <c r="CI37" s="1"/>
      <c r="CJ37" s="8">
        <f t="shared" si="79"/>
        <v>0</v>
      </c>
      <c r="CK37" s="8">
        <f>IF(COUNT($BV37:BW37)&gt;0,SMALL($BV37:BW37,1),$CI37)</f>
        <v>0</v>
      </c>
      <c r="CL37" s="8">
        <f>IF(COUNT($BV37:BX37)&gt;0,SMALL($BV37:BX37,1),$CI37)</f>
        <v>0</v>
      </c>
      <c r="CM37" s="8">
        <f>IF(COUNT($BV37:BY37)&gt;0,SMALL($BV37:BY37,1),$CI37)</f>
        <v>0</v>
      </c>
      <c r="CN37" s="8">
        <f>IF(COUNT($BV37:BZ37)&gt;0,SMALL($BV37:BZ37,1),$CI37)</f>
        <v>0</v>
      </c>
      <c r="CO37" s="1"/>
      <c r="CP37" s="8">
        <f t="shared" si="80"/>
        <v>0</v>
      </c>
      <c r="CQ37" s="8">
        <f>IF(COUNT($CB37:CC37)&gt;0,SMALL($CB37:CC37,1),$CP37)</f>
        <v>0</v>
      </c>
      <c r="CR37" s="8">
        <f>IF(COUNT($CB37:CD37)&gt;0,SMALL($CB37:CD37,1),$CP37)</f>
        <v>0</v>
      </c>
      <c r="CS37" s="8">
        <f>IF(COUNT($CB37:CE37)&gt;0,SMALL($CB37:CE37,1),$CP37)</f>
        <v>0</v>
      </c>
      <c r="CT37" s="8">
        <f>IF(COUNT($CB37:CF37)&gt;0,SMALL($CB37:CF37,1),$CP37)</f>
        <v>0</v>
      </c>
      <c r="CV37" s="8">
        <f t="shared" si="63"/>
        <v>2.0834143518518516E-2</v>
      </c>
      <c r="CW37" s="8">
        <f t="shared" si="64"/>
        <v>1.4236921296296296E-2</v>
      </c>
      <c r="CX37" s="1">
        <f t="shared" si="62"/>
        <v>35</v>
      </c>
      <c r="CY37" s="8">
        <f t="shared" si="65"/>
        <v>8.1018518518518515E-7</v>
      </c>
      <c r="CZ37" s="1" t="str">
        <f t="shared" si="81"/>
        <v>Guest 37:30</v>
      </c>
      <c r="DB37" s="13">
        <f t="shared" si="82"/>
        <v>1.7676111610430787E-2</v>
      </c>
      <c r="DC37" s="13">
        <f>SMALL($DO37:DP37,1)/(60*60*24)</f>
        <v>1.7676111610430787E-2</v>
      </c>
      <c r="DD37" s="13">
        <f>SMALL($DO37:DQ37,1)/(60*60*24)</f>
        <v>1.7676111610430787E-2</v>
      </c>
      <c r="DE37" s="13">
        <f>SMALL($DO37:DR37,1)/(60*60*24)</f>
        <v>1.7676111610430787E-2</v>
      </c>
      <c r="DF37" s="13">
        <f>SMALL($DO37:DS37,1)/(60*60*24)</f>
        <v>1.7676111610430787E-2</v>
      </c>
      <c r="DG37" s="13">
        <f>SMALL($DO37:DT37,1)/(60*60*24)</f>
        <v>1.7676111610430787E-2</v>
      </c>
      <c r="DH37" s="34">
        <f t="shared" si="83"/>
        <v>1.3584287858858197E-2</v>
      </c>
      <c r="DI37" s="13">
        <f>SMALL($DU37:DV37,1)/(60*60*24)</f>
        <v>1.3584287858858197E-2</v>
      </c>
      <c r="DJ37" s="42">
        <f>SMALL($DW37:DW37,1)/(60*60*24)</f>
        <v>0.11572916666666666</v>
      </c>
      <c r="DK37" s="42">
        <f>SMALL($DW37:DX37,1)/(60*60*24)</f>
        <v>0.11572916666666666</v>
      </c>
      <c r="DL37" s="42">
        <f>SMALL($DW37:DY37,1)/(60*60*24)</f>
        <v>0.11572916666666666</v>
      </c>
      <c r="DM37" s="42">
        <f>SMALL($DW37:DZ37,1)/(60*60*24)</f>
        <v>0.11572916666666666</v>
      </c>
      <c r="DO37" s="6">
        <f t="shared" si="84"/>
        <v>1527.2160431412199</v>
      </c>
      <c r="DP37" s="1">
        <f t="shared" si="85"/>
        <v>9999</v>
      </c>
      <c r="DQ37" s="1">
        <f t="shared" si="86"/>
        <v>9999</v>
      </c>
      <c r="DR37" s="1">
        <f t="shared" si="87"/>
        <v>9999</v>
      </c>
      <c r="DS37" s="1">
        <f t="shared" si="88"/>
        <v>9999</v>
      </c>
      <c r="DT37" s="1">
        <f t="shared" si="89"/>
        <v>9999</v>
      </c>
      <c r="DU37" s="6">
        <f t="shared" si="90"/>
        <v>1173.6824710053481</v>
      </c>
      <c r="DV37" s="1">
        <f t="shared" si="91"/>
        <v>9999</v>
      </c>
      <c r="DW37" s="43">
        <f t="shared" si="92"/>
        <v>9999</v>
      </c>
      <c r="DX37" s="1">
        <f t="shared" si="93"/>
        <v>9999</v>
      </c>
      <c r="DY37" s="1">
        <f t="shared" si="94"/>
        <v>9999</v>
      </c>
      <c r="DZ37" s="1">
        <f t="shared" si="95"/>
        <v>9999</v>
      </c>
    </row>
    <row r="38" spans="1:130" x14ac:dyDescent="0.25">
      <c r="A38" s="1" t="s">
        <v>159</v>
      </c>
      <c r="B38" s="1"/>
      <c r="C38" s="1"/>
      <c r="D38" s="45"/>
      <c r="E38" s="1"/>
      <c r="F38" s="1"/>
      <c r="K38" s="1"/>
      <c r="L38" s="2">
        <v>2.7777777777777776E-2</v>
      </c>
      <c r="M38" s="8">
        <f t="shared" si="58"/>
        <v>1.8854519051126169E-2</v>
      </c>
      <c r="N38" s="6">
        <f t="shared" si="0"/>
        <v>1629.0304460173008</v>
      </c>
      <c r="O38" s="8">
        <f t="shared" si="1"/>
        <v>1.9618055555555555E-2</v>
      </c>
      <c r="Q38" s="8">
        <f t="shared" si="59"/>
        <v>0</v>
      </c>
      <c r="R38" s="8">
        <f t="shared" si="2"/>
        <v>0</v>
      </c>
      <c r="S38" s="8">
        <f t="shared" si="3"/>
        <v>1.9618055555555555E-2</v>
      </c>
      <c r="T38" s="8"/>
      <c r="U38" s="8">
        <f>IF(A38&lt;&gt;"",IF(VLOOKUP(A38,Apr!A$4:F$211,6)&gt;0,VLOOKUP(A38,Apr!A$4:F$211,6),0),0)</f>
        <v>0</v>
      </c>
      <c r="V38" s="8">
        <f>IF(A38&lt;&gt;"",IF(VLOOKUP(A38,May!A$3:F$209,6)&gt;0,VLOOKUP(A38,May!A$3:F$209,6),0),0)</f>
        <v>0</v>
      </c>
      <c r="W38" s="8">
        <f>IF(A38&lt;&gt;"",IF(VLOOKUP(A38,Jun!A$3:F$209,6)&gt;0,VLOOKUP(A38,Jun!A$3:F$209,6),0),0)</f>
        <v>0</v>
      </c>
      <c r="X38" s="8">
        <f>IF(A38&lt;&gt;"",IF(VLOOKUP(A38,Jul!A$3:F$206,6)&gt;0,VLOOKUP(A38,Jul!A$3:F$206,6),0),0)</f>
        <v>0</v>
      </c>
      <c r="Y38" s="8">
        <f>IF(A38&lt;&gt;"",IF(VLOOKUP(A38,Aug!A$3:F$206,6)&gt;0,VLOOKUP(A38,Aug!A$3:F$206,6),0),0)</f>
        <v>0</v>
      </c>
      <c r="Z38" s="8">
        <f>IF(A38&lt;&gt;"",IF(VLOOKUP(A38,Sep!A$3:F$206,6)&gt;0,VLOOKUP(A38,Sep!A$3:F$206,6),0),0)</f>
        <v>0</v>
      </c>
      <c r="AA38" s="6">
        <f t="shared" si="60"/>
        <v>1251.9279690723711</v>
      </c>
      <c r="AB38" s="8">
        <f t="shared" si="4"/>
        <v>1.3368055555555557E-2</v>
      </c>
      <c r="AC38" s="8">
        <f>IF(A38&lt;&gt;"",IF(VLOOKUP(A38,Oct!A$3:F$206,6)&gt;0,VLOOKUP(A38,Oct!A$3:F$206,6),0),0)</f>
        <v>0</v>
      </c>
      <c r="AD38" s="8">
        <f>IF(A38&lt;&gt;"",IF(VLOOKUP(A38,Nov!A$3:F$207,6)&gt;0,VLOOKUP(A38,Nov!A$3:F$207,6),0),0)</f>
        <v>0</v>
      </c>
      <c r="AE38" s="8">
        <f>IF(A38&lt;&gt;"",IF(VLOOKUP(A38,Dec!A$3:F$207,6)&gt;0,VLOOKUP(A38,Dec!A$3:F$207,6),0),0)</f>
        <v>0</v>
      </c>
      <c r="AF38" s="8">
        <f>IF(A38&lt;&gt;"",IF(VLOOKUP(A38,Jan!A$3:F$207,6)&gt;0,VLOOKUP(A38,Jan!A$3:F$207,6),0),0)</f>
        <v>0</v>
      </c>
      <c r="AG38" s="8">
        <f>IF(A38&lt;&gt;"",IF(VLOOKUP(A38,Feb!A$3:F$207,6)&gt;0,VLOOKUP(A38,Feb!A$3:F$207,6),0),0)</f>
        <v>0</v>
      </c>
      <c r="AH38" s="8">
        <f>IF(A38&lt;&gt;"",IF(VLOOKUP(A38,Mar!A$3:F$207,6)&gt;0,VLOOKUP(A38,Mar!A$3:F$207,6),0),0)</f>
        <v>0</v>
      </c>
      <c r="AJ38" s="8">
        <f>LARGE($BH38:BI38,1)</f>
        <v>1.9618055555555555E-2</v>
      </c>
      <c r="AK38" s="8">
        <f>LARGE($BH38:BJ38,1)</f>
        <v>1.9618055555555555E-2</v>
      </c>
      <c r="AL38" s="8">
        <f>LARGE($BH38:BK38,1)</f>
        <v>1.9618055555555555E-2</v>
      </c>
      <c r="AM38" s="8">
        <f>LARGE($BH38:BL38,1)</f>
        <v>1.9618055555555555E-2</v>
      </c>
      <c r="AN38" s="8">
        <f>LARGE($BH38:BM38,1)</f>
        <v>1.9618055555555555E-2</v>
      </c>
      <c r="AO38" s="8">
        <f>LARGE($BN38:BO38,1)</f>
        <v>1.3368055555555557E-2</v>
      </c>
      <c r="AP38" s="8">
        <f>LARGE($BN38:BP38,1)</f>
        <v>1.3368055555555557E-2</v>
      </c>
      <c r="AQ38" s="8">
        <f>LARGE($BN38:BQ38,1)</f>
        <v>1.3368055555555557E-2</v>
      </c>
      <c r="AR38" s="8">
        <f>LARGE($BN38:BR38,1)</f>
        <v>1.3368055555555557E-2</v>
      </c>
      <c r="AS38" s="8">
        <f>LARGE($BN38:BS38,1)</f>
        <v>1.3368055555555557E-2</v>
      </c>
      <c r="AV38" s="6">
        <f t="shared" si="5"/>
        <v>0</v>
      </c>
      <c r="AW38" s="6">
        <f t="shared" si="6"/>
        <v>0</v>
      </c>
      <c r="AX38" s="6">
        <f t="shared" si="7"/>
        <v>0</v>
      </c>
      <c r="AY38" s="6">
        <f t="shared" si="8"/>
        <v>0</v>
      </c>
      <c r="AZ38" s="6">
        <f t="shared" si="9"/>
        <v>0</v>
      </c>
      <c r="BA38" s="6">
        <f t="shared" si="10"/>
        <v>0</v>
      </c>
      <c r="BB38" s="6">
        <f t="shared" si="11"/>
        <v>0</v>
      </c>
      <c r="BC38" s="6">
        <f t="shared" si="12"/>
        <v>0</v>
      </c>
      <c r="BD38" s="6">
        <f t="shared" si="13"/>
        <v>0</v>
      </c>
      <c r="BE38" s="6">
        <f t="shared" si="14"/>
        <v>0</v>
      </c>
      <c r="BF38" s="6">
        <f t="shared" si="15"/>
        <v>0</v>
      </c>
      <c r="BH38" s="8">
        <f t="shared" si="16"/>
        <v>1.9618055555555555E-2</v>
      </c>
      <c r="BI38" s="8">
        <f t="shared" si="17"/>
        <v>0</v>
      </c>
      <c r="BJ38" s="8">
        <f t="shared" si="18"/>
        <v>0</v>
      </c>
      <c r="BK38" s="8">
        <f t="shared" si="19"/>
        <v>0</v>
      </c>
      <c r="BL38" s="8">
        <f t="shared" si="20"/>
        <v>0</v>
      </c>
      <c r="BM38" s="8">
        <f t="shared" si="21"/>
        <v>0</v>
      </c>
      <c r="BN38" s="8">
        <f t="shared" si="22"/>
        <v>1.3368055555555557E-2</v>
      </c>
      <c r="BO38" s="8">
        <f t="shared" si="66"/>
        <v>0</v>
      </c>
      <c r="BP38" s="8">
        <f t="shared" si="24"/>
        <v>0</v>
      </c>
      <c r="BQ38" s="8">
        <f t="shared" si="24"/>
        <v>0</v>
      </c>
      <c r="BR38" s="8">
        <f t="shared" si="25"/>
        <v>0</v>
      </c>
      <c r="BS38" s="8">
        <f t="shared" si="26"/>
        <v>0</v>
      </c>
      <c r="BV38" s="8" t="str">
        <f t="shared" si="67"/>
        <v/>
      </c>
      <c r="BW38" s="8" t="str">
        <f t="shared" si="68"/>
        <v/>
      </c>
      <c r="BX38" s="8" t="str">
        <f t="shared" si="69"/>
        <v/>
      </c>
      <c r="BY38" s="8" t="str">
        <f t="shared" si="70"/>
        <v/>
      </c>
      <c r="BZ38" s="8" t="str">
        <f t="shared" si="71"/>
        <v/>
      </c>
      <c r="CA38" s="8" t="str">
        <f t="shared" si="72"/>
        <v/>
      </c>
      <c r="CB38" s="8" t="str">
        <f t="shared" si="73"/>
        <v/>
      </c>
      <c r="CC38" s="8" t="str">
        <f t="shared" si="74"/>
        <v/>
      </c>
      <c r="CD38" s="8" t="str">
        <f t="shared" si="75"/>
        <v/>
      </c>
      <c r="CE38" s="8" t="str">
        <f t="shared" si="76"/>
        <v/>
      </c>
      <c r="CF38" s="8" t="str">
        <f t="shared" si="77"/>
        <v/>
      </c>
      <c r="CG38" s="8" t="str">
        <f t="shared" si="78"/>
        <v/>
      </c>
      <c r="CI38" s="1"/>
      <c r="CJ38" s="8">
        <f t="shared" si="79"/>
        <v>0</v>
      </c>
      <c r="CK38" s="8">
        <f>IF(COUNT($BV38:BW38)&gt;0,SMALL($BV38:BW38,1),$CI38)</f>
        <v>0</v>
      </c>
      <c r="CL38" s="8">
        <f>IF(COUNT($BV38:BX38)&gt;0,SMALL($BV38:BX38,1),$CI38)</f>
        <v>0</v>
      </c>
      <c r="CM38" s="8">
        <f>IF(COUNT($BV38:BY38)&gt;0,SMALL($BV38:BY38,1),$CI38)</f>
        <v>0</v>
      </c>
      <c r="CN38" s="8">
        <f>IF(COUNT($BV38:BZ38)&gt;0,SMALL($BV38:BZ38,1),$CI38)</f>
        <v>0</v>
      </c>
      <c r="CO38" s="1"/>
      <c r="CP38" s="8">
        <f t="shared" si="80"/>
        <v>0</v>
      </c>
      <c r="CQ38" s="8">
        <f>IF(COUNT($CB38:CC38)&gt;0,SMALL($CB38:CC38,1),$CP38)</f>
        <v>0</v>
      </c>
      <c r="CR38" s="8">
        <f>IF(COUNT($CB38:CD38)&gt;0,SMALL($CB38:CD38,1),$CP38)</f>
        <v>0</v>
      </c>
      <c r="CS38" s="8">
        <f>IF(COUNT($CB38:CE38)&gt;0,SMALL($CB38:CE38,1),$CP38)</f>
        <v>0</v>
      </c>
      <c r="CT38" s="8">
        <f>IF(COUNT($CB38:CF38)&gt;0,SMALL($CB38:CF38,1),$CP38)</f>
        <v>0</v>
      </c>
      <c r="CV38" s="8">
        <f t="shared" si="63"/>
        <v>1.9618888888888887E-2</v>
      </c>
      <c r="CW38" s="8">
        <f t="shared" si="64"/>
        <v>1.336888888888889E-2</v>
      </c>
      <c r="CX38" s="1">
        <f t="shared" si="62"/>
        <v>36</v>
      </c>
      <c r="CY38" s="8">
        <f t="shared" si="65"/>
        <v>8.3333333333333333E-7</v>
      </c>
      <c r="CZ38" s="1" t="str">
        <f t="shared" si="81"/>
        <v>Guest 40:00</v>
      </c>
      <c r="DB38" s="13">
        <f t="shared" si="82"/>
        <v>1.8854519051126169E-2</v>
      </c>
      <c r="DC38" s="13">
        <f>SMALL($DO38:DP38,1)/(60*60*24)</f>
        <v>1.8854519051126166E-2</v>
      </c>
      <c r="DD38" s="13">
        <f>SMALL($DO38:DQ38,1)/(60*60*24)</f>
        <v>1.8854519051126166E-2</v>
      </c>
      <c r="DE38" s="13">
        <f>SMALL($DO38:DR38,1)/(60*60*24)</f>
        <v>1.8854519051126166E-2</v>
      </c>
      <c r="DF38" s="13">
        <f>SMALL($DO38:DS38,1)/(60*60*24)</f>
        <v>1.8854519051126166E-2</v>
      </c>
      <c r="DG38" s="13">
        <f>SMALL($DO38:DT38,1)/(60*60*24)</f>
        <v>1.8854519051126166E-2</v>
      </c>
      <c r="DH38" s="34">
        <f t="shared" si="83"/>
        <v>1.448990704944874E-2</v>
      </c>
      <c r="DI38" s="13">
        <f>SMALL($DU38:DV38,1)/(60*60*24)</f>
        <v>1.448990704944874E-2</v>
      </c>
      <c r="DJ38" s="42">
        <f>SMALL($DW38:DW38,1)/(60*60*24)</f>
        <v>0.11572916666666666</v>
      </c>
      <c r="DK38" s="42">
        <f>SMALL($DW38:DX38,1)/(60*60*24)</f>
        <v>0.11572916666666666</v>
      </c>
      <c r="DL38" s="42">
        <f>SMALL($DW38:DY38,1)/(60*60*24)</f>
        <v>0.11572916666666666</v>
      </c>
      <c r="DM38" s="42">
        <f>SMALL($DW38:DZ38,1)/(60*60*24)</f>
        <v>0.11572916666666666</v>
      </c>
      <c r="DO38" s="6">
        <f t="shared" si="84"/>
        <v>1629.0304460173008</v>
      </c>
      <c r="DP38" s="1">
        <f t="shared" si="85"/>
        <v>9999</v>
      </c>
      <c r="DQ38" s="1">
        <f t="shared" si="86"/>
        <v>9999</v>
      </c>
      <c r="DR38" s="1">
        <f t="shared" si="87"/>
        <v>9999</v>
      </c>
      <c r="DS38" s="1">
        <f t="shared" si="88"/>
        <v>9999</v>
      </c>
      <c r="DT38" s="1">
        <f t="shared" si="89"/>
        <v>9999</v>
      </c>
      <c r="DU38" s="6">
        <f t="shared" si="90"/>
        <v>1251.9279690723711</v>
      </c>
      <c r="DV38" s="1">
        <f t="shared" si="91"/>
        <v>9999</v>
      </c>
      <c r="DW38" s="43">
        <f t="shared" si="92"/>
        <v>9999</v>
      </c>
      <c r="DX38" s="1">
        <f t="shared" si="93"/>
        <v>9999</v>
      </c>
      <c r="DY38" s="1">
        <f t="shared" si="94"/>
        <v>9999</v>
      </c>
      <c r="DZ38" s="1">
        <f t="shared" si="95"/>
        <v>9999</v>
      </c>
    </row>
    <row r="39" spans="1:130" x14ac:dyDescent="0.25">
      <c r="A39" s="1" t="s">
        <v>127</v>
      </c>
      <c r="B39" s="1"/>
      <c r="C39" s="1"/>
      <c r="D39" s="45"/>
      <c r="E39" s="1"/>
      <c r="F39" s="1"/>
      <c r="K39" s="1"/>
      <c r="L39" s="2">
        <v>2.9513888888888892E-2</v>
      </c>
      <c r="M39" s="8">
        <f t="shared" si="58"/>
        <v>2.0032926491821562E-2</v>
      </c>
      <c r="N39" s="6">
        <f t="shared" si="0"/>
        <v>1730.844848893383</v>
      </c>
      <c r="O39" s="8">
        <f t="shared" si="1"/>
        <v>1.8402777777777778E-2</v>
      </c>
      <c r="Q39" s="8">
        <f t="shared" si="59"/>
        <v>0</v>
      </c>
      <c r="R39" s="8">
        <f t="shared" si="2"/>
        <v>0</v>
      </c>
      <c r="S39" s="8">
        <f t="shared" si="3"/>
        <v>1.8402777777777778E-2</v>
      </c>
      <c r="T39" s="8"/>
      <c r="U39" s="8">
        <f>IF(A39&lt;&gt;"",IF(VLOOKUP(A39,Apr!A$4:F$211,6)&gt;0,VLOOKUP(A39,Apr!A$4:F$211,6),0),0)</f>
        <v>0</v>
      </c>
      <c r="V39" s="8">
        <f>IF(A39&lt;&gt;"",IF(VLOOKUP(A39,May!A$3:F$209,6)&gt;0,VLOOKUP(A39,May!A$3:F$209,6),0),0)</f>
        <v>0</v>
      </c>
      <c r="W39" s="8">
        <f>IF(A39&lt;&gt;"",IF(VLOOKUP(A39,Jun!A$3:F$209,6)&gt;0,VLOOKUP(A39,Jun!A$3:F$209,6),0),0)</f>
        <v>0</v>
      </c>
      <c r="X39" s="8">
        <f>IF(A39&lt;&gt;"",IF(VLOOKUP(A39,Jul!A$3:F$206,6)&gt;0,VLOOKUP(A39,Jul!A$3:F$206,6),0),0)</f>
        <v>0</v>
      </c>
      <c r="Y39" s="8">
        <f>IF(A39&lt;&gt;"",IF(VLOOKUP(A39,Aug!A$3:F$206,6)&gt;0,VLOOKUP(A39,Aug!A$3:F$206,6),0),0)</f>
        <v>0</v>
      </c>
      <c r="Z39" s="8">
        <f>IF(A39&lt;&gt;"",IF(VLOOKUP(A39,Sep!A$3:F$206,6)&gt;0,VLOOKUP(A39,Sep!A$3:F$206,6),0),0)</f>
        <v>0</v>
      </c>
      <c r="AA39" s="6">
        <f t="shared" si="60"/>
        <v>1330.1734671393949</v>
      </c>
      <c r="AB39" s="8">
        <f t="shared" si="4"/>
        <v>1.2499999999999999E-2</v>
      </c>
      <c r="AC39" s="8">
        <f>IF(A39&lt;&gt;"",IF(VLOOKUP(A39,Oct!A$3:F$206,6)&gt;0,VLOOKUP(A39,Oct!A$3:F$206,6),0),0)</f>
        <v>0</v>
      </c>
      <c r="AD39" s="8">
        <f>IF(A39&lt;&gt;"",IF(VLOOKUP(A39,Nov!A$3:F$207,6)&gt;0,VLOOKUP(A39,Nov!A$3:F$207,6),0),0)</f>
        <v>0</v>
      </c>
      <c r="AE39" s="8">
        <f>IF(A39&lt;&gt;"",IF(VLOOKUP(A39,Dec!A$3:F$207,6)&gt;0,VLOOKUP(A39,Dec!A$3:F$207,6),0),0)</f>
        <v>0</v>
      </c>
      <c r="AF39" s="8">
        <f>IF(A39&lt;&gt;"",IF(VLOOKUP(A39,Jan!A$3:F$207,6)&gt;0,VLOOKUP(A39,Jan!A$3:F$207,6),0),0)</f>
        <v>0</v>
      </c>
      <c r="AG39" s="8">
        <f>IF(A39&lt;&gt;"",IF(VLOOKUP(A39,Feb!A$3:F$207,6)&gt;0,VLOOKUP(A39,Feb!A$3:F$207,6),0),0)</f>
        <v>0</v>
      </c>
      <c r="AH39" s="8">
        <f>IF(A39&lt;&gt;"",IF(VLOOKUP(A39,Mar!A$3:F$207,6)&gt;0,VLOOKUP(A39,Mar!A$3:F$207,6),0),0)</f>
        <v>0</v>
      </c>
      <c r="AJ39" s="8">
        <f>LARGE($BH39:BI39,1)</f>
        <v>1.8402777777777778E-2</v>
      </c>
      <c r="AK39" s="8">
        <f>LARGE($BH39:BJ39,1)</f>
        <v>1.8402777777777778E-2</v>
      </c>
      <c r="AL39" s="8">
        <f>LARGE($BH39:BK39,1)</f>
        <v>1.8402777777777778E-2</v>
      </c>
      <c r="AM39" s="8">
        <f>LARGE($BH39:BL39,1)</f>
        <v>1.8402777777777778E-2</v>
      </c>
      <c r="AN39" s="8">
        <f>LARGE($BH39:BM39,1)</f>
        <v>1.8402777777777778E-2</v>
      </c>
      <c r="AO39" s="8">
        <f>LARGE($BN39:BO39,1)</f>
        <v>1.2499999999999999E-2</v>
      </c>
      <c r="AP39" s="8">
        <f>LARGE($BN39:BP39,1)</f>
        <v>1.2499999999999999E-2</v>
      </c>
      <c r="AQ39" s="8">
        <f>LARGE($BN39:BQ39,1)</f>
        <v>1.2499999999999999E-2</v>
      </c>
      <c r="AR39" s="8">
        <f>LARGE($BN39:BR39,1)</f>
        <v>1.2499999999999999E-2</v>
      </c>
      <c r="AS39" s="8">
        <f>LARGE($BN39:BS39,1)</f>
        <v>1.2499999999999999E-2</v>
      </c>
      <c r="AV39" s="6">
        <f t="shared" si="5"/>
        <v>0</v>
      </c>
      <c r="AW39" s="6">
        <f t="shared" si="6"/>
        <v>0</v>
      </c>
      <c r="AX39" s="6">
        <f t="shared" si="7"/>
        <v>0</v>
      </c>
      <c r="AY39" s="6">
        <f t="shared" si="8"/>
        <v>0</v>
      </c>
      <c r="AZ39" s="6">
        <f t="shared" si="9"/>
        <v>0</v>
      </c>
      <c r="BA39" s="6">
        <f t="shared" si="10"/>
        <v>0</v>
      </c>
      <c r="BB39" s="6">
        <f t="shared" si="11"/>
        <v>0</v>
      </c>
      <c r="BC39" s="6">
        <f t="shared" si="12"/>
        <v>0</v>
      </c>
      <c r="BD39" s="6">
        <f t="shared" si="13"/>
        <v>0</v>
      </c>
      <c r="BE39" s="6">
        <f t="shared" si="14"/>
        <v>0</v>
      </c>
      <c r="BF39" s="6">
        <f t="shared" si="15"/>
        <v>0</v>
      </c>
      <c r="BH39" s="8">
        <f t="shared" si="16"/>
        <v>1.8402777777777778E-2</v>
      </c>
      <c r="BI39" s="8">
        <f t="shared" si="17"/>
        <v>0</v>
      </c>
      <c r="BJ39" s="8">
        <f t="shared" si="18"/>
        <v>0</v>
      </c>
      <c r="BK39" s="8">
        <f t="shared" si="19"/>
        <v>0</v>
      </c>
      <c r="BL39" s="8">
        <f t="shared" si="20"/>
        <v>0</v>
      </c>
      <c r="BM39" s="8">
        <f t="shared" si="21"/>
        <v>0</v>
      </c>
      <c r="BN39" s="8">
        <f t="shared" si="22"/>
        <v>1.2499999999999999E-2</v>
      </c>
      <c r="BO39" s="8">
        <f t="shared" si="66"/>
        <v>0</v>
      </c>
      <c r="BP39" s="8">
        <f t="shared" si="24"/>
        <v>0</v>
      </c>
      <c r="BQ39" s="8">
        <f t="shared" si="24"/>
        <v>0</v>
      </c>
      <c r="BR39" s="8">
        <f t="shared" si="25"/>
        <v>0</v>
      </c>
      <c r="BS39" s="8">
        <f t="shared" si="26"/>
        <v>0</v>
      </c>
      <c r="BV39" s="8" t="str">
        <f t="shared" si="67"/>
        <v/>
      </c>
      <c r="BW39" s="8" t="str">
        <f t="shared" si="68"/>
        <v/>
      </c>
      <c r="BX39" s="8" t="str">
        <f t="shared" si="69"/>
        <v/>
      </c>
      <c r="BY39" s="8" t="str">
        <f t="shared" si="70"/>
        <v/>
      </c>
      <c r="BZ39" s="8" t="str">
        <f t="shared" si="71"/>
        <v/>
      </c>
      <c r="CA39" s="8" t="str">
        <f t="shared" si="72"/>
        <v/>
      </c>
      <c r="CB39" s="8" t="str">
        <f t="shared" si="73"/>
        <v/>
      </c>
      <c r="CC39" s="8" t="str">
        <f t="shared" si="74"/>
        <v/>
      </c>
      <c r="CD39" s="8" t="str">
        <f t="shared" si="75"/>
        <v/>
      </c>
      <c r="CE39" s="8" t="str">
        <f t="shared" si="76"/>
        <v/>
      </c>
      <c r="CF39" s="8" t="str">
        <f t="shared" si="77"/>
        <v/>
      </c>
      <c r="CG39" s="8" t="str">
        <f t="shared" si="78"/>
        <v/>
      </c>
      <c r="CI39" s="1"/>
      <c r="CJ39" s="8">
        <f t="shared" si="79"/>
        <v>0</v>
      </c>
      <c r="CK39" s="8">
        <f>IF(COUNT($BV39:BW39)&gt;0,SMALL($BV39:BW39,1),$CI39)</f>
        <v>0</v>
      </c>
      <c r="CL39" s="8">
        <f>IF(COUNT($BV39:BX39)&gt;0,SMALL($BV39:BX39,1),$CI39)</f>
        <v>0</v>
      </c>
      <c r="CM39" s="8">
        <f>IF(COUNT($BV39:BY39)&gt;0,SMALL($BV39:BY39,1),$CI39)</f>
        <v>0</v>
      </c>
      <c r="CN39" s="8">
        <f>IF(COUNT($BV39:BZ39)&gt;0,SMALL($BV39:BZ39,1),$CI39)</f>
        <v>0</v>
      </c>
      <c r="CO39" s="1"/>
      <c r="CP39" s="8">
        <f t="shared" si="80"/>
        <v>0</v>
      </c>
      <c r="CQ39" s="8">
        <f>IF(COUNT($CB39:CC39)&gt;0,SMALL($CB39:CC39,1),$CP39)</f>
        <v>0</v>
      </c>
      <c r="CR39" s="8">
        <f>IF(COUNT($CB39:CD39)&gt;0,SMALL($CB39:CD39,1),$CP39)</f>
        <v>0</v>
      </c>
      <c r="CS39" s="8">
        <f>IF(COUNT($CB39:CE39)&gt;0,SMALL($CB39:CE39,1),$CP39)</f>
        <v>0</v>
      </c>
      <c r="CT39" s="8">
        <f>IF(COUNT($CB39:CF39)&gt;0,SMALL($CB39:CF39,1),$CP39)</f>
        <v>0</v>
      </c>
      <c r="CV39" s="8">
        <f t="shared" si="63"/>
        <v>1.8403634259259258E-2</v>
      </c>
      <c r="CW39" s="8">
        <f t="shared" si="64"/>
        <v>1.2500856481481481E-2</v>
      </c>
      <c r="CX39" s="1">
        <f t="shared" si="62"/>
        <v>37</v>
      </c>
      <c r="CY39" s="8">
        <f t="shared" si="65"/>
        <v>8.5648148148148151E-7</v>
      </c>
      <c r="CZ39" s="1" t="str">
        <f t="shared" si="81"/>
        <v>Guest 42:30</v>
      </c>
      <c r="DB39" s="13">
        <f t="shared" si="82"/>
        <v>2.0032926491821562E-2</v>
      </c>
      <c r="DC39" s="13">
        <f>SMALL($DO39:DP39,1)/(60*60*24)</f>
        <v>2.0032926491821562E-2</v>
      </c>
      <c r="DD39" s="13">
        <f>SMALL($DO39:DQ39,1)/(60*60*24)</f>
        <v>2.0032926491821562E-2</v>
      </c>
      <c r="DE39" s="13">
        <f>SMALL($DO39:DR39,1)/(60*60*24)</f>
        <v>2.0032926491821562E-2</v>
      </c>
      <c r="DF39" s="13">
        <f>SMALL($DO39:DS39,1)/(60*60*24)</f>
        <v>2.0032926491821562E-2</v>
      </c>
      <c r="DG39" s="13">
        <f>SMALL($DO39:DT39,1)/(60*60*24)</f>
        <v>2.0032926491821562E-2</v>
      </c>
      <c r="DH39" s="34">
        <f t="shared" si="83"/>
        <v>1.5395526240039294E-2</v>
      </c>
      <c r="DI39" s="13">
        <f>SMALL($DU39:DV39,1)/(60*60*24)</f>
        <v>1.5395526240039294E-2</v>
      </c>
      <c r="DJ39" s="42">
        <f>SMALL($DW39:DW39,1)/(60*60*24)</f>
        <v>0.11572916666666666</v>
      </c>
      <c r="DK39" s="42">
        <f>SMALL($DW39:DX39,1)/(60*60*24)</f>
        <v>0.11572916666666666</v>
      </c>
      <c r="DL39" s="42">
        <f>SMALL($DW39:DY39,1)/(60*60*24)</f>
        <v>0.11572916666666666</v>
      </c>
      <c r="DM39" s="42">
        <f>SMALL($DW39:DZ39,1)/(60*60*24)</f>
        <v>0.11572916666666666</v>
      </c>
      <c r="DO39" s="6">
        <f t="shared" si="84"/>
        <v>1730.844848893383</v>
      </c>
      <c r="DP39" s="1">
        <f t="shared" si="85"/>
        <v>9999</v>
      </c>
      <c r="DQ39" s="1">
        <f t="shared" si="86"/>
        <v>9999</v>
      </c>
      <c r="DR39" s="1">
        <f t="shared" si="87"/>
        <v>9999</v>
      </c>
      <c r="DS39" s="1">
        <f t="shared" si="88"/>
        <v>9999</v>
      </c>
      <c r="DT39" s="1">
        <f t="shared" si="89"/>
        <v>9999</v>
      </c>
      <c r="DU39" s="6">
        <f t="shared" si="90"/>
        <v>1330.1734671393949</v>
      </c>
      <c r="DV39" s="1">
        <f t="shared" si="91"/>
        <v>9999</v>
      </c>
      <c r="DW39" s="43">
        <f t="shared" si="92"/>
        <v>9999</v>
      </c>
      <c r="DX39" s="1">
        <f t="shared" si="93"/>
        <v>9999</v>
      </c>
      <c r="DY39" s="1">
        <f t="shared" si="94"/>
        <v>9999</v>
      </c>
      <c r="DZ39" s="1">
        <f t="shared" si="95"/>
        <v>9999</v>
      </c>
    </row>
    <row r="40" spans="1:130" x14ac:dyDescent="0.25">
      <c r="A40" s="1" t="s">
        <v>160</v>
      </c>
      <c r="B40" s="1"/>
      <c r="C40" s="1"/>
      <c r="D40" s="45"/>
      <c r="E40" s="1"/>
      <c r="F40" s="1"/>
      <c r="K40" s="1"/>
      <c r="L40" s="2">
        <v>3.125E-2</v>
      </c>
      <c r="M40" s="8">
        <f t="shared" si="58"/>
        <v>2.1211333932516941E-2</v>
      </c>
      <c r="N40" s="6">
        <f t="shared" si="0"/>
        <v>1832.6592517694637</v>
      </c>
      <c r="O40" s="8">
        <f t="shared" si="1"/>
        <v>1.7187500000000001E-2</v>
      </c>
      <c r="Q40" s="8">
        <f t="shared" si="59"/>
        <v>0</v>
      </c>
      <c r="R40" s="8">
        <f t="shared" si="2"/>
        <v>0</v>
      </c>
      <c r="S40" s="8">
        <f t="shared" si="3"/>
        <v>1.7187500000000001E-2</v>
      </c>
      <c r="T40" s="8"/>
      <c r="U40" s="8">
        <f>IF(A40&lt;&gt;"",IF(VLOOKUP(A40,Apr!A$4:F$211,6)&gt;0,VLOOKUP(A40,Apr!A$4:F$211,6),0),0)</f>
        <v>0</v>
      </c>
      <c r="V40" s="8">
        <f>IF(A40&lt;&gt;"",IF(VLOOKUP(A40,May!A$3:F$209,6)&gt;0,VLOOKUP(A40,May!A$3:F$209,6),0),0)</f>
        <v>0</v>
      </c>
      <c r="W40" s="8">
        <f>IF(A40&lt;&gt;"",IF(VLOOKUP(A40,Jun!A$3:F$209,6)&gt;0,VLOOKUP(A40,Jun!A$3:F$209,6),0),0)</f>
        <v>0</v>
      </c>
      <c r="X40" s="8">
        <f>IF(A40&lt;&gt;"",IF(VLOOKUP(A40,Jul!A$3:F$206,6)&gt;0,VLOOKUP(A40,Jul!A$3:F$206,6),0),0)</f>
        <v>0</v>
      </c>
      <c r="Y40" s="8">
        <f>IF(A40&lt;&gt;"",IF(VLOOKUP(A40,Aug!A$3:F$206,6)&gt;0,VLOOKUP(A40,Aug!A$3:F$206,6),0),0)</f>
        <v>0</v>
      </c>
      <c r="Z40" s="8">
        <f>IF(A40&lt;&gt;"",IF(VLOOKUP(A40,Sep!A$3:F$206,6)&gt;0,VLOOKUP(A40,Sep!A$3:F$206,6),0),0)</f>
        <v>0</v>
      </c>
      <c r="AA40" s="6">
        <f t="shared" si="60"/>
        <v>1408.4189652064176</v>
      </c>
      <c r="AB40" s="8">
        <f t="shared" si="4"/>
        <v>1.1458333333333334E-2</v>
      </c>
      <c r="AC40" s="8">
        <f>IF(A40&lt;&gt;"",IF(VLOOKUP(A40,Oct!A$3:F$206,6)&gt;0,VLOOKUP(A40,Oct!A$3:F$206,6),0),0)</f>
        <v>0</v>
      </c>
      <c r="AD40" s="8">
        <f>IF(A40&lt;&gt;"",IF(VLOOKUP(A40,Nov!A$3:F$207,6)&gt;0,VLOOKUP(A40,Nov!A$3:F$207,6),0),0)</f>
        <v>0</v>
      </c>
      <c r="AE40" s="8">
        <f>IF(A40&lt;&gt;"",IF(VLOOKUP(A40,Dec!A$3:F$207,6)&gt;0,VLOOKUP(A40,Dec!A$3:F$207,6),0),0)</f>
        <v>0</v>
      </c>
      <c r="AF40" s="8">
        <f>IF(A40&lt;&gt;"",IF(VLOOKUP(A40,Jan!A$3:F$207,6)&gt;0,VLOOKUP(A40,Jan!A$3:F$207,6),0),0)</f>
        <v>0</v>
      </c>
      <c r="AG40" s="8">
        <f>IF(A40&lt;&gt;"",IF(VLOOKUP(A40,Feb!A$3:F$207,6)&gt;0,VLOOKUP(A40,Feb!A$3:F$207,6),0),0)</f>
        <v>0</v>
      </c>
      <c r="AH40" s="8">
        <f>IF(A40&lt;&gt;"",IF(VLOOKUP(A40,Mar!A$3:F$207,6)&gt;0,VLOOKUP(A40,Mar!A$3:F$207,6),0),0)</f>
        <v>0</v>
      </c>
      <c r="AJ40" s="8">
        <f>LARGE($BH40:BI40,1)</f>
        <v>1.7187500000000001E-2</v>
      </c>
      <c r="AK40" s="8">
        <f>LARGE($BH40:BJ40,1)</f>
        <v>1.7187500000000001E-2</v>
      </c>
      <c r="AL40" s="8">
        <f>LARGE($BH40:BK40,1)</f>
        <v>1.7187500000000001E-2</v>
      </c>
      <c r="AM40" s="8">
        <f>LARGE($BH40:BL40,1)</f>
        <v>1.7187500000000001E-2</v>
      </c>
      <c r="AN40" s="8">
        <f>LARGE($BH40:BM40,1)</f>
        <v>1.7187500000000001E-2</v>
      </c>
      <c r="AO40" s="8">
        <f>LARGE($BN40:BO40,1)</f>
        <v>1.1458333333333334E-2</v>
      </c>
      <c r="AP40" s="8">
        <f>LARGE($BN40:BP40,1)</f>
        <v>1.1458333333333334E-2</v>
      </c>
      <c r="AQ40" s="8">
        <f>LARGE($BN40:BQ40,1)</f>
        <v>1.1458333333333334E-2</v>
      </c>
      <c r="AR40" s="8">
        <f>LARGE($BN40:BR40,1)</f>
        <v>1.1458333333333334E-2</v>
      </c>
      <c r="AS40" s="8">
        <f>LARGE($BN40:BS40,1)</f>
        <v>1.1458333333333334E-2</v>
      </c>
      <c r="AV40" s="6">
        <f t="shared" si="5"/>
        <v>0</v>
      </c>
      <c r="AW40" s="6">
        <f t="shared" si="6"/>
        <v>0</v>
      </c>
      <c r="AX40" s="6">
        <f t="shared" si="7"/>
        <v>0</v>
      </c>
      <c r="AY40" s="6">
        <f t="shared" si="8"/>
        <v>0</v>
      </c>
      <c r="AZ40" s="6">
        <f t="shared" si="9"/>
        <v>0</v>
      </c>
      <c r="BA40" s="6">
        <f t="shared" si="10"/>
        <v>0</v>
      </c>
      <c r="BB40" s="6">
        <f t="shared" si="11"/>
        <v>0</v>
      </c>
      <c r="BC40" s="6">
        <f t="shared" si="12"/>
        <v>0</v>
      </c>
      <c r="BD40" s="6">
        <f t="shared" si="13"/>
        <v>0</v>
      </c>
      <c r="BE40" s="6">
        <f t="shared" si="14"/>
        <v>0</v>
      </c>
      <c r="BF40" s="6">
        <f t="shared" si="15"/>
        <v>0</v>
      </c>
      <c r="BH40" s="8">
        <f t="shared" si="16"/>
        <v>1.7187500000000001E-2</v>
      </c>
      <c r="BI40" s="8">
        <f t="shared" si="17"/>
        <v>0</v>
      </c>
      <c r="BJ40" s="8">
        <f t="shared" si="18"/>
        <v>0</v>
      </c>
      <c r="BK40" s="8">
        <f t="shared" si="19"/>
        <v>0</v>
      </c>
      <c r="BL40" s="8">
        <f t="shared" si="20"/>
        <v>0</v>
      </c>
      <c r="BM40" s="8">
        <f t="shared" si="21"/>
        <v>0</v>
      </c>
      <c r="BN40" s="8">
        <f t="shared" si="22"/>
        <v>1.1458333333333334E-2</v>
      </c>
      <c r="BO40" s="8">
        <f t="shared" si="66"/>
        <v>0</v>
      </c>
      <c r="BP40" s="8">
        <f t="shared" si="24"/>
        <v>0</v>
      </c>
      <c r="BQ40" s="8">
        <f t="shared" si="24"/>
        <v>0</v>
      </c>
      <c r="BR40" s="8">
        <f t="shared" si="25"/>
        <v>0</v>
      </c>
      <c r="BS40" s="8">
        <f t="shared" si="26"/>
        <v>0</v>
      </c>
      <c r="BV40" s="8" t="str">
        <f t="shared" si="67"/>
        <v/>
      </c>
      <c r="BW40" s="8" t="str">
        <f t="shared" si="68"/>
        <v/>
      </c>
      <c r="BX40" s="8" t="str">
        <f t="shared" si="69"/>
        <v/>
      </c>
      <c r="BY40" s="8" t="str">
        <f t="shared" si="70"/>
        <v/>
      </c>
      <c r="BZ40" s="8" t="str">
        <f t="shared" si="71"/>
        <v/>
      </c>
      <c r="CA40" s="8" t="str">
        <f t="shared" si="72"/>
        <v/>
      </c>
      <c r="CB40" s="8" t="str">
        <f t="shared" si="73"/>
        <v/>
      </c>
      <c r="CC40" s="8" t="str">
        <f t="shared" si="74"/>
        <v/>
      </c>
      <c r="CD40" s="8" t="str">
        <f t="shared" si="75"/>
        <v/>
      </c>
      <c r="CE40" s="8" t="str">
        <f t="shared" si="76"/>
        <v/>
      </c>
      <c r="CF40" s="8" t="str">
        <f t="shared" si="77"/>
        <v/>
      </c>
      <c r="CG40" s="8" t="str">
        <f t="shared" si="78"/>
        <v/>
      </c>
      <c r="CI40" s="1"/>
      <c r="CJ40" s="8">
        <f t="shared" si="79"/>
        <v>0</v>
      </c>
      <c r="CK40" s="8">
        <f>IF(COUNT($BV40:BW40)&gt;0,SMALL($BV40:BW40,1),$CI40)</f>
        <v>0</v>
      </c>
      <c r="CL40" s="8">
        <f>IF(COUNT($BV40:BX40)&gt;0,SMALL($BV40:BX40,1),$CI40)</f>
        <v>0</v>
      </c>
      <c r="CM40" s="8">
        <f>IF(COUNT($BV40:BY40)&gt;0,SMALL($BV40:BY40,1),$CI40)</f>
        <v>0</v>
      </c>
      <c r="CN40" s="8">
        <f>IF(COUNT($BV40:BZ40)&gt;0,SMALL($BV40:BZ40,1),$CI40)</f>
        <v>0</v>
      </c>
      <c r="CO40" s="1"/>
      <c r="CP40" s="8">
        <f t="shared" si="80"/>
        <v>0</v>
      </c>
      <c r="CQ40" s="8">
        <f>IF(COUNT($CB40:CC40)&gt;0,SMALL($CB40:CC40,1),$CP40)</f>
        <v>0</v>
      </c>
      <c r="CR40" s="8">
        <f>IF(COUNT($CB40:CD40)&gt;0,SMALL($CB40:CD40,1),$CP40)</f>
        <v>0</v>
      </c>
      <c r="CS40" s="8">
        <f>IF(COUNT($CB40:CE40)&gt;0,SMALL($CB40:CE40,1),$CP40)</f>
        <v>0</v>
      </c>
      <c r="CT40" s="8">
        <f>IF(COUNT($CB40:CF40)&gt;0,SMALL($CB40:CF40,1),$CP40)</f>
        <v>0</v>
      </c>
      <c r="CV40" s="8">
        <f t="shared" si="63"/>
        <v>1.718837962962963E-2</v>
      </c>
      <c r="CW40" s="8">
        <f t="shared" si="64"/>
        <v>1.1459212962962964E-2</v>
      </c>
      <c r="CX40" s="1">
        <f t="shared" si="62"/>
        <v>38</v>
      </c>
      <c r="CY40" s="8">
        <f t="shared" si="65"/>
        <v>8.7962962962962958E-7</v>
      </c>
      <c r="CZ40" s="1" t="str">
        <f t="shared" si="81"/>
        <v>Guest 45:00</v>
      </c>
      <c r="DB40" s="13">
        <f t="shared" si="82"/>
        <v>2.1211333932516941E-2</v>
      </c>
      <c r="DC40" s="13">
        <f>SMALL($DO40:DP40,1)/(60*60*24)</f>
        <v>2.1211333932516941E-2</v>
      </c>
      <c r="DD40" s="13">
        <f>SMALL($DO40:DQ40,1)/(60*60*24)</f>
        <v>2.1211333932516941E-2</v>
      </c>
      <c r="DE40" s="13">
        <f>SMALL($DO40:DR40,1)/(60*60*24)</f>
        <v>2.1211333932516941E-2</v>
      </c>
      <c r="DF40" s="13">
        <f>SMALL($DO40:DS40,1)/(60*60*24)</f>
        <v>2.1211333932516941E-2</v>
      </c>
      <c r="DG40" s="13">
        <f>SMALL($DO40:DT40,1)/(60*60*24)</f>
        <v>2.1211333932516941E-2</v>
      </c>
      <c r="DH40" s="34">
        <f t="shared" si="83"/>
        <v>1.6301145430629833E-2</v>
      </c>
      <c r="DI40" s="13">
        <f>SMALL($DU40:DV40,1)/(60*60*24)</f>
        <v>1.6301145430629833E-2</v>
      </c>
      <c r="DJ40" s="42">
        <f>SMALL($DW40:DW40,1)/(60*60*24)</f>
        <v>0.11572916666666666</v>
      </c>
      <c r="DK40" s="42">
        <f>SMALL($DW40:DX40,1)/(60*60*24)</f>
        <v>0.11572916666666666</v>
      </c>
      <c r="DL40" s="42">
        <f>SMALL($DW40:DY40,1)/(60*60*24)</f>
        <v>0.11572916666666666</v>
      </c>
      <c r="DM40" s="42">
        <f>SMALL($DW40:DZ40,1)/(60*60*24)</f>
        <v>0.11572916666666666</v>
      </c>
      <c r="DO40" s="6">
        <f t="shared" si="84"/>
        <v>1832.6592517694637</v>
      </c>
      <c r="DP40" s="1">
        <f t="shared" si="85"/>
        <v>9999</v>
      </c>
      <c r="DQ40" s="1">
        <f t="shared" si="86"/>
        <v>9999</v>
      </c>
      <c r="DR40" s="1">
        <f t="shared" si="87"/>
        <v>9999</v>
      </c>
      <c r="DS40" s="1">
        <f t="shared" si="88"/>
        <v>9999</v>
      </c>
      <c r="DT40" s="1">
        <f t="shared" si="89"/>
        <v>9999</v>
      </c>
      <c r="DU40" s="6">
        <f t="shared" si="90"/>
        <v>1408.4189652064176</v>
      </c>
      <c r="DV40" s="1">
        <f t="shared" si="91"/>
        <v>9999</v>
      </c>
      <c r="DW40" s="43">
        <f t="shared" si="92"/>
        <v>9999</v>
      </c>
      <c r="DX40" s="1">
        <f t="shared" si="93"/>
        <v>9999</v>
      </c>
      <c r="DY40" s="1">
        <f t="shared" si="94"/>
        <v>9999</v>
      </c>
      <c r="DZ40" s="1">
        <f t="shared" si="95"/>
        <v>9999</v>
      </c>
    </row>
    <row r="41" spans="1:130" x14ac:dyDescent="0.25">
      <c r="A41" s="1" t="s">
        <v>128</v>
      </c>
      <c r="B41" s="1"/>
      <c r="C41" s="1"/>
      <c r="D41" s="45"/>
      <c r="E41" s="1"/>
      <c r="F41" s="1"/>
      <c r="K41" s="1"/>
      <c r="L41" s="2">
        <v>3.2986111111111112E-2</v>
      </c>
      <c r="M41" s="8">
        <f t="shared" si="58"/>
        <v>2.238974137321233E-2</v>
      </c>
      <c r="N41" s="6">
        <f t="shared" si="0"/>
        <v>1934.4736546455456</v>
      </c>
      <c r="O41" s="8">
        <f t="shared" si="1"/>
        <v>1.6145833333333335E-2</v>
      </c>
      <c r="Q41" s="8">
        <f t="shared" si="59"/>
        <v>0</v>
      </c>
      <c r="R41" s="8">
        <f t="shared" si="2"/>
        <v>0</v>
      </c>
      <c r="S41" s="8">
        <f t="shared" si="3"/>
        <v>1.6145833333333335E-2</v>
      </c>
      <c r="T41" s="8"/>
      <c r="U41" s="8">
        <f>IF(A41&lt;&gt;"",IF(VLOOKUP(A41,Apr!A$4:F$211,6)&gt;0,VLOOKUP(A41,Apr!A$4:F$211,6),0),0)</f>
        <v>0</v>
      </c>
      <c r="V41" s="8">
        <f>IF(A41&lt;&gt;"",IF(VLOOKUP(A41,May!A$3:F$209,6)&gt;0,VLOOKUP(A41,May!A$3:F$209,6),0),0)</f>
        <v>0</v>
      </c>
      <c r="W41" s="8">
        <f>IF(A41&lt;&gt;"",IF(VLOOKUP(A41,Jun!A$3:F$209,6)&gt;0,VLOOKUP(A41,Jun!A$3:F$209,6),0),0)</f>
        <v>0</v>
      </c>
      <c r="X41" s="8">
        <f>IF(A41&lt;&gt;"",IF(VLOOKUP(A41,Jul!A$3:F$206,6)&gt;0,VLOOKUP(A41,Jul!A$3:F$206,6),0),0)</f>
        <v>0</v>
      </c>
      <c r="Y41" s="8">
        <f>IF(A41&lt;&gt;"",IF(VLOOKUP(A41,Aug!A$3:F$206,6)&gt;0,VLOOKUP(A41,Aug!A$3:F$206,6),0),0)</f>
        <v>0</v>
      </c>
      <c r="Z41" s="8">
        <f>IF(A41&lt;&gt;"",IF(VLOOKUP(A41,Sep!A$3:F$206,6)&gt;0,VLOOKUP(A41,Sep!A$3:F$206,6),0),0)</f>
        <v>0</v>
      </c>
      <c r="AA41" s="6">
        <f t="shared" si="60"/>
        <v>1486.6644632734415</v>
      </c>
      <c r="AB41" s="8">
        <f t="shared" si="4"/>
        <v>1.0590277777777777E-2</v>
      </c>
      <c r="AC41" s="8">
        <f>IF(A41&lt;&gt;"",IF(VLOOKUP(A41,Oct!A$3:F$206,6)&gt;0,VLOOKUP(A41,Oct!A$3:F$206,6),0),0)</f>
        <v>0</v>
      </c>
      <c r="AD41" s="8">
        <f>IF(A41&lt;&gt;"",IF(VLOOKUP(A41,Nov!A$3:F$207,6)&gt;0,VLOOKUP(A41,Nov!A$3:F$207,6),0),0)</f>
        <v>0</v>
      </c>
      <c r="AE41" s="8">
        <f>IF(A41&lt;&gt;"",IF(VLOOKUP(A41,Dec!A$3:F$207,6)&gt;0,VLOOKUP(A41,Dec!A$3:F$207,6),0),0)</f>
        <v>0</v>
      </c>
      <c r="AF41" s="8">
        <f>IF(A41&lt;&gt;"",IF(VLOOKUP(A41,Jan!A$3:F$207,6)&gt;0,VLOOKUP(A41,Jan!A$3:F$207,6),0),0)</f>
        <v>0</v>
      </c>
      <c r="AG41" s="8">
        <f>IF(A41&lt;&gt;"",IF(VLOOKUP(A41,Feb!A$3:F$207,6)&gt;0,VLOOKUP(A41,Feb!A$3:F$207,6),0),0)</f>
        <v>0</v>
      </c>
      <c r="AH41" s="8">
        <f>IF(A41&lt;&gt;"",IF(VLOOKUP(A41,Mar!A$3:F$207,6)&gt;0,VLOOKUP(A41,Mar!A$3:F$207,6),0),0)</f>
        <v>0</v>
      </c>
      <c r="AJ41" s="8">
        <f>LARGE($BH41:BI41,1)</f>
        <v>1.6145833333333335E-2</v>
      </c>
      <c r="AK41" s="8">
        <f>LARGE($BH41:BJ41,1)</f>
        <v>1.6145833333333335E-2</v>
      </c>
      <c r="AL41" s="8">
        <f>LARGE($BH41:BK41,1)</f>
        <v>1.6145833333333335E-2</v>
      </c>
      <c r="AM41" s="8">
        <f>LARGE($BH41:BL41,1)</f>
        <v>1.6145833333333335E-2</v>
      </c>
      <c r="AN41" s="8">
        <f>LARGE($BH41:BM41,1)</f>
        <v>1.6145833333333335E-2</v>
      </c>
      <c r="AO41" s="8">
        <f>LARGE($BN41:BO41,1)</f>
        <v>1.0590277777777777E-2</v>
      </c>
      <c r="AP41" s="8">
        <f>LARGE($BN41:BP41,1)</f>
        <v>1.0590277777777777E-2</v>
      </c>
      <c r="AQ41" s="8">
        <f>LARGE($BN41:BQ41,1)</f>
        <v>1.0590277777777777E-2</v>
      </c>
      <c r="AR41" s="8">
        <f>LARGE($BN41:BR41,1)</f>
        <v>1.0590277777777777E-2</v>
      </c>
      <c r="AS41" s="8">
        <f>LARGE($BN41:BS41,1)</f>
        <v>1.0590277777777777E-2</v>
      </c>
      <c r="AV41" s="6">
        <f t="shared" si="5"/>
        <v>0</v>
      </c>
      <c r="AW41" s="6">
        <f t="shared" si="6"/>
        <v>0</v>
      </c>
      <c r="AX41" s="6">
        <f t="shared" si="7"/>
        <v>0</v>
      </c>
      <c r="AY41" s="6">
        <f t="shared" si="8"/>
        <v>0</v>
      </c>
      <c r="AZ41" s="6">
        <f t="shared" si="9"/>
        <v>0</v>
      </c>
      <c r="BA41" s="6">
        <f t="shared" si="10"/>
        <v>0</v>
      </c>
      <c r="BB41" s="6">
        <f t="shared" si="11"/>
        <v>0</v>
      </c>
      <c r="BC41" s="6">
        <f t="shared" si="12"/>
        <v>0</v>
      </c>
      <c r="BD41" s="6">
        <f t="shared" si="13"/>
        <v>0</v>
      </c>
      <c r="BE41" s="6">
        <f t="shared" si="14"/>
        <v>0</v>
      </c>
      <c r="BF41" s="6">
        <f t="shared" si="15"/>
        <v>0</v>
      </c>
      <c r="BH41" s="8">
        <f t="shared" si="16"/>
        <v>1.6145833333333335E-2</v>
      </c>
      <c r="BI41" s="8">
        <f t="shared" si="17"/>
        <v>0</v>
      </c>
      <c r="BJ41" s="8">
        <f t="shared" si="18"/>
        <v>0</v>
      </c>
      <c r="BK41" s="8">
        <f t="shared" si="19"/>
        <v>0</v>
      </c>
      <c r="BL41" s="8">
        <f t="shared" si="20"/>
        <v>0</v>
      </c>
      <c r="BM41" s="8">
        <f t="shared" si="21"/>
        <v>0</v>
      </c>
      <c r="BN41" s="8">
        <f t="shared" si="22"/>
        <v>1.0590277777777777E-2</v>
      </c>
      <c r="BO41" s="8">
        <f t="shared" si="66"/>
        <v>0</v>
      </c>
      <c r="BP41" s="8">
        <f t="shared" si="24"/>
        <v>0</v>
      </c>
      <c r="BQ41" s="8">
        <f t="shared" si="24"/>
        <v>0</v>
      </c>
      <c r="BR41" s="8">
        <f t="shared" si="25"/>
        <v>0</v>
      </c>
      <c r="BS41" s="8">
        <f t="shared" si="26"/>
        <v>0</v>
      </c>
      <c r="BV41" s="8" t="str">
        <f t="shared" si="67"/>
        <v/>
      </c>
      <c r="BW41" s="8" t="str">
        <f t="shared" si="68"/>
        <v/>
      </c>
      <c r="BX41" s="8" t="str">
        <f t="shared" si="69"/>
        <v/>
      </c>
      <c r="BY41" s="8" t="str">
        <f t="shared" si="70"/>
        <v/>
      </c>
      <c r="BZ41" s="8" t="str">
        <f t="shared" si="71"/>
        <v/>
      </c>
      <c r="CA41" s="8" t="str">
        <f t="shared" si="72"/>
        <v/>
      </c>
      <c r="CB41" s="8" t="str">
        <f t="shared" si="73"/>
        <v/>
      </c>
      <c r="CC41" s="8" t="str">
        <f t="shared" si="74"/>
        <v/>
      </c>
      <c r="CD41" s="8" t="str">
        <f t="shared" si="75"/>
        <v/>
      </c>
      <c r="CE41" s="8" t="str">
        <f t="shared" si="76"/>
        <v/>
      </c>
      <c r="CF41" s="8" t="str">
        <f t="shared" si="77"/>
        <v/>
      </c>
      <c r="CG41" s="8" t="str">
        <f t="shared" si="78"/>
        <v/>
      </c>
      <c r="CI41" s="1"/>
      <c r="CJ41" s="8">
        <f t="shared" si="79"/>
        <v>0</v>
      </c>
      <c r="CK41" s="8">
        <f>IF(COUNT($BV41:BW41)&gt;0,SMALL($BV41:BW41,1),$CI41)</f>
        <v>0</v>
      </c>
      <c r="CL41" s="8">
        <f>IF(COUNT($BV41:BX41)&gt;0,SMALL($BV41:BX41,1),$CI41)</f>
        <v>0</v>
      </c>
      <c r="CM41" s="8">
        <f>IF(COUNT($BV41:BY41)&gt;0,SMALL($BV41:BY41,1),$CI41)</f>
        <v>0</v>
      </c>
      <c r="CN41" s="8">
        <f>IF(COUNT($BV41:BZ41)&gt;0,SMALL($BV41:BZ41,1),$CI41)</f>
        <v>0</v>
      </c>
      <c r="CO41" s="1"/>
      <c r="CP41" s="8">
        <f t="shared" si="80"/>
        <v>0</v>
      </c>
      <c r="CQ41" s="8">
        <f>IF(COUNT($CB41:CC41)&gt;0,SMALL($CB41:CC41,1),$CP41)</f>
        <v>0</v>
      </c>
      <c r="CR41" s="8">
        <f>IF(COUNT($CB41:CD41)&gt;0,SMALL($CB41:CD41,1),$CP41)</f>
        <v>0</v>
      </c>
      <c r="CS41" s="8">
        <f>IF(COUNT($CB41:CE41)&gt;0,SMALL($CB41:CE41,1),$CP41)</f>
        <v>0</v>
      </c>
      <c r="CT41" s="8">
        <f>IF(COUNT($CB41:CF41)&gt;0,SMALL($CB41:CF41,1),$CP41)</f>
        <v>0</v>
      </c>
      <c r="CV41" s="8">
        <f t="shared" si="63"/>
        <v>1.6146736111111112E-2</v>
      </c>
      <c r="CW41" s="8">
        <f t="shared" si="64"/>
        <v>1.0591180555555555E-2</v>
      </c>
      <c r="CX41" s="1">
        <f t="shared" si="62"/>
        <v>39</v>
      </c>
      <c r="CY41" s="8">
        <f t="shared" si="65"/>
        <v>9.0277777777777776E-7</v>
      </c>
      <c r="CZ41" s="1" t="str">
        <f t="shared" si="81"/>
        <v>Guest 47:30</v>
      </c>
      <c r="DB41" s="13">
        <f t="shared" si="82"/>
        <v>2.238974137321233E-2</v>
      </c>
      <c r="DC41" s="13">
        <f>SMALL($DO41:DP41,1)/(60*60*24)</f>
        <v>2.2389741373212334E-2</v>
      </c>
      <c r="DD41" s="13">
        <f>SMALL($DO41:DQ41,1)/(60*60*24)</f>
        <v>2.2389741373212334E-2</v>
      </c>
      <c r="DE41" s="13">
        <f>SMALL($DO41:DR41,1)/(60*60*24)</f>
        <v>2.2389741373212334E-2</v>
      </c>
      <c r="DF41" s="13">
        <f>SMALL($DO41:DS41,1)/(60*60*24)</f>
        <v>2.2389741373212334E-2</v>
      </c>
      <c r="DG41" s="13">
        <f>SMALL($DO41:DT41,1)/(60*60*24)</f>
        <v>2.2389741373212334E-2</v>
      </c>
      <c r="DH41" s="34">
        <f t="shared" si="83"/>
        <v>1.7206764621220387E-2</v>
      </c>
      <c r="DI41" s="13">
        <f>SMALL($DU41:DV41,1)/(60*60*24)</f>
        <v>1.7206764621220387E-2</v>
      </c>
      <c r="DJ41" s="42">
        <f>SMALL($DW41:DW41,1)/(60*60*24)</f>
        <v>0.11572916666666666</v>
      </c>
      <c r="DK41" s="42">
        <f>SMALL($DW41:DX41,1)/(60*60*24)</f>
        <v>0.11572916666666666</v>
      </c>
      <c r="DL41" s="42">
        <f>SMALL($DW41:DY41,1)/(60*60*24)</f>
        <v>0.11572916666666666</v>
      </c>
      <c r="DM41" s="42">
        <f>SMALL($DW41:DZ41,1)/(60*60*24)</f>
        <v>0.11572916666666666</v>
      </c>
      <c r="DO41" s="6">
        <f t="shared" si="84"/>
        <v>1934.4736546455456</v>
      </c>
      <c r="DP41" s="1">
        <f t="shared" si="85"/>
        <v>9999</v>
      </c>
      <c r="DQ41" s="1">
        <f t="shared" si="86"/>
        <v>9999</v>
      </c>
      <c r="DR41" s="1">
        <f t="shared" si="87"/>
        <v>9999</v>
      </c>
      <c r="DS41" s="1">
        <f t="shared" si="88"/>
        <v>9999</v>
      </c>
      <c r="DT41" s="1">
        <f t="shared" si="89"/>
        <v>9999</v>
      </c>
      <c r="DU41" s="6">
        <f t="shared" si="90"/>
        <v>1486.6644632734415</v>
      </c>
      <c r="DV41" s="1">
        <f t="shared" si="91"/>
        <v>9999</v>
      </c>
      <c r="DW41" s="43">
        <f t="shared" si="92"/>
        <v>9999</v>
      </c>
      <c r="DX41" s="1">
        <f t="shared" si="93"/>
        <v>9999</v>
      </c>
      <c r="DY41" s="1">
        <f t="shared" si="94"/>
        <v>9999</v>
      </c>
      <c r="DZ41" s="1">
        <f t="shared" si="95"/>
        <v>9999</v>
      </c>
    </row>
    <row r="42" spans="1:130" x14ac:dyDescent="0.25">
      <c r="A42" s="1" t="s">
        <v>161</v>
      </c>
      <c r="B42" s="1"/>
      <c r="C42" s="1"/>
      <c r="D42" s="45"/>
      <c r="E42" s="1"/>
      <c r="F42" s="1"/>
      <c r="K42" s="1"/>
      <c r="L42" s="2">
        <v>3.4722222222222224E-2</v>
      </c>
      <c r="M42" s="8">
        <f t="shared" si="58"/>
        <v>2.3568148813907713E-2</v>
      </c>
      <c r="N42" s="6">
        <f t="shared" si="0"/>
        <v>2036.2880575216263</v>
      </c>
      <c r="O42" s="8">
        <f t="shared" si="1"/>
        <v>1.4930555555555556E-2</v>
      </c>
      <c r="Q42" s="8">
        <f t="shared" si="59"/>
        <v>0</v>
      </c>
      <c r="R42" s="8">
        <f t="shared" si="2"/>
        <v>0</v>
      </c>
      <c r="S42" s="8">
        <f t="shared" si="3"/>
        <v>1.4930555555555556E-2</v>
      </c>
      <c r="T42" s="8"/>
      <c r="U42" s="8">
        <f>IF(A42&lt;&gt;"",IF(VLOOKUP(A42,Apr!A$4:F$211,6)&gt;0,VLOOKUP(A42,Apr!A$4:F$211,6),0),0)</f>
        <v>0</v>
      </c>
      <c r="V42" s="8">
        <f>IF(A42&lt;&gt;"",IF(VLOOKUP(A42,May!A$3:F$209,6)&gt;0,VLOOKUP(A42,May!A$3:F$209,6),0),0)</f>
        <v>0</v>
      </c>
      <c r="W42" s="8">
        <f>IF(A42&lt;&gt;"",IF(VLOOKUP(A42,Jun!A$3:F$209,6)&gt;0,VLOOKUP(A42,Jun!A$3:F$209,6),0),0)</f>
        <v>0</v>
      </c>
      <c r="X42" s="8">
        <f>IF(A42&lt;&gt;"",IF(VLOOKUP(A42,Jul!A$3:F$206,6)&gt;0,VLOOKUP(A42,Jul!A$3:F$206,6),0),0)</f>
        <v>0</v>
      </c>
      <c r="Y42" s="8">
        <f>IF(A42&lt;&gt;"",IF(VLOOKUP(A42,Aug!A$3:F$206,6)&gt;0,VLOOKUP(A42,Aug!A$3:F$206,6),0),0)</f>
        <v>0</v>
      </c>
      <c r="Z42" s="8">
        <f>IF(A42&lt;&gt;"",IF(VLOOKUP(A42,Sep!A$3:F$206,6)&gt;0,VLOOKUP(A42,Sep!A$3:F$206,6),0),0)</f>
        <v>0</v>
      </c>
      <c r="AA42" s="6">
        <f t="shared" si="60"/>
        <v>1564.909961340464</v>
      </c>
      <c r="AB42" s="8">
        <f t="shared" si="4"/>
        <v>9.7222222222222224E-3</v>
      </c>
      <c r="AC42" s="8">
        <f>IF(A42&lt;&gt;"",IF(VLOOKUP(A42,Oct!A$3:F$206,6)&gt;0,VLOOKUP(A42,Oct!A$3:F$206,6),0),0)</f>
        <v>0</v>
      </c>
      <c r="AD42" s="8">
        <f>IF(A42&lt;&gt;"",IF(VLOOKUP(A42,Nov!A$3:F$207,6)&gt;0,VLOOKUP(A42,Nov!A$3:F$207,6),0),0)</f>
        <v>0</v>
      </c>
      <c r="AE42" s="8">
        <f>IF(A42&lt;&gt;"",IF(VLOOKUP(A42,Dec!A$3:F$207,6)&gt;0,VLOOKUP(A42,Dec!A$3:F$207,6),0),0)</f>
        <v>0</v>
      </c>
      <c r="AF42" s="8">
        <f>IF(A42&lt;&gt;"",IF(VLOOKUP(A42,Jan!A$3:F$207,6)&gt;0,VLOOKUP(A42,Jan!A$3:F$207,6),0),0)</f>
        <v>0</v>
      </c>
      <c r="AG42" s="8">
        <f>IF(A42&lt;&gt;"",IF(VLOOKUP(A42,Feb!A$3:F$207,6)&gt;0,VLOOKUP(A42,Feb!A$3:F$207,6),0),0)</f>
        <v>0</v>
      </c>
      <c r="AH42" s="8">
        <f>IF(A42&lt;&gt;"",IF(VLOOKUP(A42,Mar!A$3:F$207,6)&gt;0,VLOOKUP(A42,Mar!A$3:F$207,6),0),0)</f>
        <v>0</v>
      </c>
      <c r="AJ42" s="8">
        <f>LARGE($BH42:BI42,1)</f>
        <v>1.4930555555555556E-2</v>
      </c>
      <c r="AK42" s="8">
        <f>LARGE($BH42:BJ42,1)</f>
        <v>1.4930555555555556E-2</v>
      </c>
      <c r="AL42" s="8">
        <f>LARGE($BH42:BK42,1)</f>
        <v>1.4930555555555556E-2</v>
      </c>
      <c r="AM42" s="8">
        <f>LARGE($BH42:BL42,1)</f>
        <v>1.4930555555555556E-2</v>
      </c>
      <c r="AN42" s="8">
        <f>LARGE($BH42:BM42,1)</f>
        <v>1.4930555555555556E-2</v>
      </c>
      <c r="AO42" s="8">
        <f>LARGE($BN42:BO42,1)</f>
        <v>9.7222222222222224E-3</v>
      </c>
      <c r="AP42" s="8">
        <f>LARGE($BN42:BP42,1)</f>
        <v>9.7222222222222224E-3</v>
      </c>
      <c r="AQ42" s="8">
        <f>LARGE($BN42:BQ42,1)</f>
        <v>9.7222222222222224E-3</v>
      </c>
      <c r="AR42" s="8">
        <f>LARGE($BN42:BR42,1)</f>
        <v>9.7222222222222224E-3</v>
      </c>
      <c r="AS42" s="8">
        <f>LARGE($BN42:BS42,1)</f>
        <v>9.7222222222222224E-3</v>
      </c>
      <c r="AV42" s="6">
        <f t="shared" si="5"/>
        <v>0</v>
      </c>
      <c r="AW42" s="6">
        <f t="shared" si="6"/>
        <v>0</v>
      </c>
      <c r="AX42" s="6">
        <f t="shared" si="7"/>
        <v>0</v>
      </c>
      <c r="AY42" s="6">
        <f t="shared" si="8"/>
        <v>0</v>
      </c>
      <c r="AZ42" s="6">
        <f t="shared" si="9"/>
        <v>0</v>
      </c>
      <c r="BA42" s="6">
        <f t="shared" si="10"/>
        <v>0</v>
      </c>
      <c r="BB42" s="6">
        <f t="shared" si="11"/>
        <v>0</v>
      </c>
      <c r="BC42" s="6">
        <f t="shared" si="12"/>
        <v>0</v>
      </c>
      <c r="BD42" s="6">
        <f t="shared" si="13"/>
        <v>0</v>
      </c>
      <c r="BE42" s="6">
        <f t="shared" si="14"/>
        <v>0</v>
      </c>
      <c r="BF42" s="6">
        <f t="shared" si="15"/>
        <v>0</v>
      </c>
      <c r="BH42" s="8">
        <f t="shared" si="16"/>
        <v>1.4930555555555556E-2</v>
      </c>
      <c r="BI42" s="8">
        <f t="shared" si="17"/>
        <v>0</v>
      </c>
      <c r="BJ42" s="8">
        <f t="shared" si="18"/>
        <v>0</v>
      </c>
      <c r="BK42" s="8">
        <f t="shared" si="19"/>
        <v>0</v>
      </c>
      <c r="BL42" s="8">
        <f t="shared" si="20"/>
        <v>0</v>
      </c>
      <c r="BM42" s="8">
        <f t="shared" si="21"/>
        <v>0</v>
      </c>
      <c r="BN42" s="8">
        <f t="shared" si="22"/>
        <v>9.7222222222222224E-3</v>
      </c>
      <c r="BO42" s="8">
        <f t="shared" si="66"/>
        <v>0</v>
      </c>
      <c r="BP42" s="8">
        <f t="shared" si="24"/>
        <v>0</v>
      </c>
      <c r="BQ42" s="8">
        <f t="shared" si="24"/>
        <v>0</v>
      </c>
      <c r="BR42" s="8">
        <f t="shared" si="25"/>
        <v>0</v>
      </c>
      <c r="BS42" s="8">
        <f t="shared" si="26"/>
        <v>0</v>
      </c>
      <c r="BV42" s="8" t="str">
        <f t="shared" si="67"/>
        <v/>
      </c>
      <c r="BW42" s="8" t="str">
        <f t="shared" si="68"/>
        <v/>
      </c>
      <c r="BX42" s="8" t="str">
        <f t="shared" si="69"/>
        <v/>
      </c>
      <c r="BY42" s="8" t="str">
        <f t="shared" si="70"/>
        <v/>
      </c>
      <c r="BZ42" s="8" t="str">
        <f t="shared" si="71"/>
        <v/>
      </c>
      <c r="CA42" s="8" t="str">
        <f t="shared" si="72"/>
        <v/>
      </c>
      <c r="CB42" s="8" t="str">
        <f t="shared" si="73"/>
        <v/>
      </c>
      <c r="CC42" s="8" t="str">
        <f t="shared" si="74"/>
        <v/>
      </c>
      <c r="CD42" s="8" t="str">
        <f t="shared" si="75"/>
        <v/>
      </c>
      <c r="CE42" s="8" t="str">
        <f t="shared" si="76"/>
        <v/>
      </c>
      <c r="CF42" s="8" t="str">
        <f t="shared" si="77"/>
        <v/>
      </c>
      <c r="CG42" s="8" t="str">
        <f t="shared" si="78"/>
        <v/>
      </c>
      <c r="CI42" s="1"/>
      <c r="CJ42" s="8">
        <f t="shared" si="79"/>
        <v>0</v>
      </c>
      <c r="CK42" s="8">
        <f>IF(COUNT($BV42:BW42)&gt;0,SMALL($BV42:BW42,1),$CI42)</f>
        <v>0</v>
      </c>
      <c r="CL42" s="8">
        <f>IF(COUNT($BV42:BX42)&gt;0,SMALL($BV42:BX42,1),$CI42)</f>
        <v>0</v>
      </c>
      <c r="CM42" s="8">
        <f>IF(COUNT($BV42:BY42)&gt;0,SMALL($BV42:BY42,1),$CI42)</f>
        <v>0</v>
      </c>
      <c r="CN42" s="8">
        <f>IF(COUNT($BV42:BZ42)&gt;0,SMALL($BV42:BZ42,1),$CI42)</f>
        <v>0</v>
      </c>
      <c r="CO42" s="1"/>
      <c r="CP42" s="8">
        <f t="shared" si="80"/>
        <v>0</v>
      </c>
      <c r="CQ42" s="8">
        <f>IF(COUNT($CB42:CC42)&gt;0,SMALL($CB42:CC42,1),$CP42)</f>
        <v>0</v>
      </c>
      <c r="CR42" s="8">
        <f>IF(COUNT($CB42:CD42)&gt;0,SMALL($CB42:CD42,1),$CP42)</f>
        <v>0</v>
      </c>
      <c r="CS42" s="8">
        <f>IF(COUNT($CB42:CE42)&gt;0,SMALL($CB42:CE42,1),$CP42)</f>
        <v>0</v>
      </c>
      <c r="CT42" s="8">
        <f>IF(COUNT($CB42:CF42)&gt;0,SMALL($CB42:CF42,1),$CP42)</f>
        <v>0</v>
      </c>
      <c r="CV42" s="8">
        <f t="shared" si="63"/>
        <v>1.4931481481481483E-2</v>
      </c>
      <c r="CW42" s="8">
        <f t="shared" si="64"/>
        <v>9.7231481481481492E-3</v>
      </c>
      <c r="CX42" s="1">
        <f t="shared" si="62"/>
        <v>40</v>
      </c>
      <c r="CY42" s="8">
        <f t="shared" si="65"/>
        <v>9.2592592592592594E-7</v>
      </c>
      <c r="CZ42" s="1" t="str">
        <f t="shared" si="81"/>
        <v>Guest 50:00</v>
      </c>
      <c r="DB42" s="13">
        <f t="shared" si="82"/>
        <v>2.3568148813907713E-2</v>
      </c>
      <c r="DC42" s="13">
        <f>SMALL($DO42:DP42,1)/(60*60*24)</f>
        <v>2.3568148813907713E-2</v>
      </c>
      <c r="DD42" s="13">
        <f>SMALL($DO42:DQ42,1)/(60*60*24)</f>
        <v>2.3568148813907713E-2</v>
      </c>
      <c r="DE42" s="13">
        <f>SMALL($DO42:DR42,1)/(60*60*24)</f>
        <v>2.3568148813907713E-2</v>
      </c>
      <c r="DF42" s="13">
        <f>SMALL($DO42:DS42,1)/(60*60*24)</f>
        <v>2.3568148813907713E-2</v>
      </c>
      <c r="DG42" s="13">
        <f>SMALL($DO42:DT42,1)/(60*60*24)</f>
        <v>2.3568148813907713E-2</v>
      </c>
      <c r="DH42" s="34">
        <f t="shared" si="83"/>
        <v>1.8112383811810927E-2</v>
      </c>
      <c r="DI42" s="13">
        <f>SMALL($DU42:DV42,1)/(60*60*24)</f>
        <v>1.8112383811810927E-2</v>
      </c>
      <c r="DJ42" s="42">
        <f>SMALL($DW42:DW42,1)/(60*60*24)</f>
        <v>0.11572916666666666</v>
      </c>
      <c r="DK42" s="42">
        <f>SMALL($DW42:DX42,1)/(60*60*24)</f>
        <v>0.11572916666666666</v>
      </c>
      <c r="DL42" s="42">
        <f>SMALL($DW42:DY42,1)/(60*60*24)</f>
        <v>0.11572916666666666</v>
      </c>
      <c r="DM42" s="42">
        <f>SMALL($DW42:DZ42,1)/(60*60*24)</f>
        <v>0.11572916666666666</v>
      </c>
      <c r="DO42" s="6">
        <f t="shared" si="84"/>
        <v>2036.2880575216263</v>
      </c>
      <c r="DP42" s="1">
        <f t="shared" si="85"/>
        <v>9999</v>
      </c>
      <c r="DQ42" s="1">
        <f t="shared" si="86"/>
        <v>9999</v>
      </c>
      <c r="DR42" s="1">
        <f t="shared" si="87"/>
        <v>9999</v>
      </c>
      <c r="DS42" s="1">
        <f t="shared" si="88"/>
        <v>9999</v>
      </c>
      <c r="DT42" s="1">
        <f t="shared" si="89"/>
        <v>9999</v>
      </c>
      <c r="DU42" s="6">
        <f t="shared" si="90"/>
        <v>1564.909961340464</v>
      </c>
      <c r="DV42" s="1">
        <f t="shared" si="91"/>
        <v>9999</v>
      </c>
      <c r="DW42" s="43">
        <f t="shared" si="92"/>
        <v>9999</v>
      </c>
      <c r="DX42" s="1">
        <f t="shared" si="93"/>
        <v>9999</v>
      </c>
      <c r="DY42" s="1">
        <f t="shared" si="94"/>
        <v>9999</v>
      </c>
      <c r="DZ42" s="1">
        <f t="shared" si="95"/>
        <v>9999</v>
      </c>
    </row>
    <row r="43" spans="1:130" x14ac:dyDescent="0.25">
      <c r="A43" s="1" t="s">
        <v>162</v>
      </c>
      <c r="B43" s="54"/>
      <c r="C43" s="45"/>
      <c r="D43" s="45"/>
      <c r="E43" s="13"/>
      <c r="L43" s="2">
        <v>3.8194444444444441E-2</v>
      </c>
      <c r="M43" s="8">
        <f t="shared" si="58"/>
        <v>2.5924963695298484E-2</v>
      </c>
      <c r="N43" s="6">
        <f t="shared" si="0"/>
        <v>2239.9168632737887</v>
      </c>
      <c r="O43" s="8">
        <f t="shared" si="1"/>
        <v>1.2500000000000001E-2</v>
      </c>
      <c r="Q43" s="8">
        <f t="shared" si="59"/>
        <v>0</v>
      </c>
      <c r="R43" s="8">
        <f t="shared" si="2"/>
        <v>0</v>
      </c>
      <c r="S43" s="8">
        <f t="shared" si="3"/>
        <v>1.2500000000000001E-2</v>
      </c>
      <c r="T43" s="8"/>
      <c r="U43" s="8">
        <f>IF(A43&lt;&gt;"",IF(VLOOKUP(A43,Apr!A$4:F$211,6)&gt;0,VLOOKUP(A43,Apr!A$4:F$211,6),0),0)</f>
        <v>0</v>
      </c>
      <c r="V43" s="8">
        <f>IF(A43&lt;&gt;"",IF(VLOOKUP(A43,May!A$3:F$209,6)&gt;0,VLOOKUP(A43,May!A$3:F$209,6),0),0)</f>
        <v>0</v>
      </c>
      <c r="W43" s="8">
        <f>IF(A43&lt;&gt;"",IF(VLOOKUP(A43,Jun!A$3:F$209,6)&gt;0,VLOOKUP(A43,Jun!A$3:F$209,6),0),0)</f>
        <v>0</v>
      </c>
      <c r="X43" s="8">
        <f>IF(A43&lt;&gt;"",IF(VLOOKUP(A43,Jul!A$3:F$206,6)&gt;0,VLOOKUP(A43,Jul!A$3:F$206,6),0),0)</f>
        <v>0</v>
      </c>
      <c r="Y43" s="8">
        <f>IF(A43&lt;&gt;"",IF(VLOOKUP(A43,Aug!A$3:F$206,6)&gt;0,VLOOKUP(A43,Aug!A$3:F$206,6),0),0)</f>
        <v>0</v>
      </c>
      <c r="Z43" s="8">
        <f>IF(A43&lt;&gt;"",IF(VLOOKUP(A43,Sep!A$3:F$206,6)&gt;0,VLOOKUP(A43,Sep!A$3:F$206,6),0),0)</f>
        <v>0</v>
      </c>
      <c r="AA43" s="6">
        <f t="shared" si="60"/>
        <v>1721.4009574745101</v>
      </c>
      <c r="AB43" s="8">
        <f t="shared" si="4"/>
        <v>7.9861111111111122E-3</v>
      </c>
      <c r="AC43" s="8">
        <f>IF(A43&lt;&gt;"",IF(VLOOKUP(A43,Oct!A$3:F$206,6)&gt;0,VLOOKUP(A43,Oct!A$3:F$206,6),0),0)</f>
        <v>0</v>
      </c>
      <c r="AD43" s="8">
        <f>IF(A43&lt;&gt;"",IF(VLOOKUP(A43,Nov!A$3:F$207,6)&gt;0,VLOOKUP(A43,Nov!A$3:F$207,6),0),0)</f>
        <v>0</v>
      </c>
      <c r="AE43" s="8">
        <f>IF(A43&lt;&gt;"",IF(VLOOKUP(A43,Dec!A$3:F$207,6)&gt;0,VLOOKUP(A43,Dec!A$3:F$207,6),0),0)</f>
        <v>0</v>
      </c>
      <c r="AF43" s="8">
        <f>IF(A43&lt;&gt;"",IF(VLOOKUP(A43,Jan!A$3:F$207,6)&gt;0,VLOOKUP(A43,Jan!A$3:F$207,6),0),0)</f>
        <v>0</v>
      </c>
      <c r="AG43" s="8">
        <f>IF(A43&lt;&gt;"",IF(VLOOKUP(A43,Feb!A$3:F$207,6)&gt;0,VLOOKUP(A43,Feb!A$3:F$207,6),0),0)</f>
        <v>0</v>
      </c>
      <c r="AH43" s="8">
        <f>IF(A43&lt;&gt;"",IF(VLOOKUP(A43,Mar!A$3:F$207,6)&gt;0,VLOOKUP(A43,Mar!A$3:F$207,6),0),0)</f>
        <v>0</v>
      </c>
      <c r="AJ43" s="8">
        <f>LARGE($BH43:BI43,1)</f>
        <v>1.2500000000000001E-2</v>
      </c>
      <c r="AK43" s="8">
        <f>LARGE($BH43:BJ43,1)</f>
        <v>1.2500000000000001E-2</v>
      </c>
      <c r="AL43" s="8">
        <f>LARGE($BH43:BK43,1)</f>
        <v>1.2500000000000001E-2</v>
      </c>
      <c r="AM43" s="8">
        <f>LARGE($BH43:BL43,1)</f>
        <v>1.2500000000000001E-2</v>
      </c>
      <c r="AN43" s="8">
        <f>LARGE($BH43:BM43,1)</f>
        <v>1.2500000000000001E-2</v>
      </c>
      <c r="AO43" s="8">
        <f>LARGE($BN43:BO43,1)</f>
        <v>7.9861111111111122E-3</v>
      </c>
      <c r="AP43" s="8">
        <f>LARGE($BN43:BP43,1)</f>
        <v>7.9861111111111122E-3</v>
      </c>
      <c r="AQ43" s="8">
        <f>LARGE($BN43:BQ43,1)</f>
        <v>7.9861111111111122E-3</v>
      </c>
      <c r="AR43" s="8">
        <f>LARGE($BN43:BR43,1)</f>
        <v>7.9861111111111122E-3</v>
      </c>
      <c r="AS43" s="8">
        <f>LARGE($BN43:BS43,1)</f>
        <v>7.9861111111111122E-3</v>
      </c>
      <c r="AV43" s="6">
        <f t="shared" si="5"/>
        <v>0</v>
      </c>
      <c r="AW43" s="6">
        <f t="shared" si="6"/>
        <v>0</v>
      </c>
      <c r="AX43" s="6">
        <f t="shared" si="7"/>
        <v>0</v>
      </c>
      <c r="AY43" s="6">
        <f t="shared" si="8"/>
        <v>0</v>
      </c>
      <c r="AZ43" s="6">
        <f t="shared" si="9"/>
        <v>0</v>
      </c>
      <c r="BA43" s="6">
        <f t="shared" si="10"/>
        <v>0</v>
      </c>
      <c r="BB43" s="6">
        <f t="shared" si="11"/>
        <v>0</v>
      </c>
      <c r="BC43" s="6">
        <f t="shared" si="12"/>
        <v>0</v>
      </c>
      <c r="BD43" s="6">
        <f t="shared" si="13"/>
        <v>0</v>
      </c>
      <c r="BE43" s="6">
        <f t="shared" si="14"/>
        <v>0</v>
      </c>
      <c r="BF43" s="6">
        <f t="shared" si="15"/>
        <v>0</v>
      </c>
      <c r="BH43" s="8">
        <f t="shared" si="16"/>
        <v>1.2500000000000001E-2</v>
      </c>
      <c r="BI43" s="8">
        <f t="shared" si="17"/>
        <v>0</v>
      </c>
      <c r="BJ43" s="8">
        <f t="shared" si="18"/>
        <v>0</v>
      </c>
      <c r="BK43" s="8">
        <f t="shared" si="19"/>
        <v>0</v>
      </c>
      <c r="BL43" s="8">
        <f t="shared" si="20"/>
        <v>0</v>
      </c>
      <c r="BM43" s="8">
        <f t="shared" si="21"/>
        <v>0</v>
      </c>
      <c r="BN43" s="8">
        <f t="shared" si="22"/>
        <v>7.9861111111111122E-3</v>
      </c>
      <c r="BO43" s="8">
        <f t="shared" ref="BO43" si="216">IF(BB43&gt;0,IF($AA$2&gt;BB43,(MROUND($AA$2-BB43,15)/(60*60*24)),0),0)</f>
        <v>0</v>
      </c>
      <c r="BP43" s="8">
        <f t="shared" si="24"/>
        <v>0</v>
      </c>
      <c r="BQ43" s="8">
        <f t="shared" ref="BQ43" si="217">IF(BD43&gt;0,IF($AA$2&gt;BD43,(MROUND($AA$2-BD43,15)/(60*60*24)),0),0)</f>
        <v>0</v>
      </c>
      <c r="BR43" s="8">
        <f t="shared" ref="BR43" si="218">IF(BE43&gt;0,IF($AA$2&gt;BE43,(MROUND($AA$2-BE43,15)/(60*60*24)),0),0)</f>
        <v>0</v>
      </c>
      <c r="BS43" s="8">
        <f t="shared" ref="BS43" si="219">IF(BF43&gt;0,IF($AA$2&gt;BF43,(MROUND($AA$2-BF43,15)/(60*60*24)),0),0)</f>
        <v>0</v>
      </c>
      <c r="BV43" s="8" t="str">
        <f t="shared" ref="BV43" si="220">IF(U43&gt;0,U43,"")</f>
        <v/>
      </c>
      <c r="BW43" s="8" t="str">
        <f t="shared" ref="BW43" si="221">IF(V43&gt;0,V43,"")</f>
        <v/>
      </c>
      <c r="BX43" s="8" t="str">
        <f t="shared" ref="BX43" si="222">IF(W43&gt;0,W43,"")</f>
        <v/>
      </c>
      <c r="BY43" s="8" t="str">
        <f t="shared" ref="BY43" si="223">IF(X43&gt;0,X43,"")</f>
        <v/>
      </c>
      <c r="BZ43" s="8" t="str">
        <f t="shared" ref="BZ43" si="224">IF(Y43&gt;0,Y43,"")</f>
        <v/>
      </c>
      <c r="CA43" s="8" t="str">
        <f t="shared" ref="CA43" si="225">IF(Z43&gt;0,Z43,"")</f>
        <v/>
      </c>
      <c r="CB43" s="8" t="str">
        <f t="shared" ref="CB43" si="226">IF(AC43&gt;0,AC43,"")</f>
        <v/>
      </c>
      <c r="CC43" s="8" t="str">
        <f t="shared" ref="CC43" si="227">IF(AD43&gt;0,AD43,"")</f>
        <v/>
      </c>
      <c r="CD43" s="8" t="str">
        <f t="shared" ref="CD43" si="228">IF(AE43&gt;0,AE43,"")</f>
        <v/>
      </c>
      <c r="CE43" s="8" t="str">
        <f t="shared" ref="CE43" si="229">IF(AF43&gt;0,AF43,"")</f>
        <v/>
      </c>
      <c r="CF43" s="8" t="str">
        <f t="shared" ref="CF43" si="230">IF(AG43&gt;0,AG43,"")</f>
        <v/>
      </c>
      <c r="CG43" s="8" t="str">
        <f t="shared" ref="CG43" si="231">IF(AH43&gt;0,AH43,"")</f>
        <v/>
      </c>
      <c r="CI43" s="13"/>
      <c r="CJ43" s="8">
        <f t="shared" ref="CJ43" si="232">IF(BV43&lt;&gt;"",BV43,CI43)</f>
        <v>0</v>
      </c>
      <c r="CK43" s="8">
        <f>IF(COUNT($BV43:BW43)&gt;0,SMALL($BV43:BW43,1),$CI43)</f>
        <v>0</v>
      </c>
      <c r="CL43" s="8">
        <f>IF(COUNT($BV43:BX43)&gt;0,SMALL($BV43:BX43,1),$CI43)</f>
        <v>0</v>
      </c>
      <c r="CM43" s="8">
        <f>IF(COUNT($BV43:BY43)&gt;0,SMALL($BV43:BY43,1),$CI43)</f>
        <v>0</v>
      </c>
      <c r="CN43" s="8">
        <f>IF(COUNT($BV43:BZ43)&gt;0,SMALL($BV43:BZ43,1),$CI43)</f>
        <v>0</v>
      </c>
      <c r="CO43" s="54"/>
      <c r="CP43" s="8">
        <f t="shared" ref="CP43" si="233">IF(CB43&lt;&gt;"",CB43,CO43)</f>
        <v>0</v>
      </c>
      <c r="CQ43" s="8">
        <f>IF(COUNT($CB43:CC43)&gt;0,SMALL($CB43:CC43,1),$CP43)</f>
        <v>0</v>
      </c>
      <c r="CR43" s="8">
        <f>IF(COUNT($CB43:CD43)&gt;0,SMALL($CB43:CD43,1),$CP43)</f>
        <v>0</v>
      </c>
      <c r="CS43" s="8">
        <f>IF(COUNT($CB43:CE43)&gt;0,SMALL($CB43:CE43,1),$CP43)</f>
        <v>0</v>
      </c>
      <c r="CT43" s="8">
        <f>IF(COUNT($CB43:CF43)&gt;0,SMALL($CB43:CF43,1),$CP43)</f>
        <v>0</v>
      </c>
      <c r="CV43" s="8">
        <f t="shared" si="63"/>
        <v>1.2500949074074074E-2</v>
      </c>
      <c r="CW43" s="8">
        <f t="shared" si="64"/>
        <v>7.9870601851851856E-3</v>
      </c>
      <c r="CX43" s="1">
        <f t="shared" si="62"/>
        <v>41</v>
      </c>
      <c r="CY43" s="8">
        <f t="shared" si="65"/>
        <v>9.4907407407407411E-7</v>
      </c>
      <c r="CZ43" s="1" t="str">
        <f t="shared" ref="CZ43" si="234">A43</f>
        <v>Guest 55:00</v>
      </c>
      <c r="DB43" s="13">
        <f t="shared" ref="DB43" si="235">M43</f>
        <v>2.5924963695298484E-2</v>
      </c>
      <c r="DC43" s="13">
        <f>SMALL($DO43:DP43,1)/(60*60*24)</f>
        <v>2.5924963695298481E-2</v>
      </c>
      <c r="DD43" s="13">
        <f>SMALL($DO43:DQ43,1)/(60*60*24)</f>
        <v>2.5924963695298481E-2</v>
      </c>
      <c r="DE43" s="13">
        <f>SMALL($DO43:DR43,1)/(60*60*24)</f>
        <v>2.5924963695298481E-2</v>
      </c>
      <c r="DF43" s="13">
        <f>SMALL($DO43:DS43,1)/(60*60*24)</f>
        <v>2.5924963695298481E-2</v>
      </c>
      <c r="DG43" s="13">
        <f>SMALL($DO43:DT43,1)/(60*60*24)</f>
        <v>2.5924963695298481E-2</v>
      </c>
      <c r="DH43" s="34">
        <f t="shared" ref="DH43" si="236">AA43/(60*60*24)</f>
        <v>1.9923622192992013E-2</v>
      </c>
      <c r="DI43" s="13">
        <f>SMALL($DU43:DV43,1)/(60*60*24)</f>
        <v>1.9923622192992013E-2</v>
      </c>
      <c r="DJ43" s="42">
        <f>SMALL($DW43:DW43,1)/(60*60*24)</f>
        <v>0.11572916666666666</v>
      </c>
      <c r="DK43" s="42">
        <f>SMALL($DW43:DX43,1)/(60*60*24)</f>
        <v>0.11572916666666666</v>
      </c>
      <c r="DL43" s="42">
        <f>SMALL($DW43:DY43,1)/(60*60*24)</f>
        <v>0.11572916666666666</v>
      </c>
      <c r="DM43" s="42">
        <f>SMALL($DW43:DZ43,1)/(60*60*24)</f>
        <v>0.11572916666666666</v>
      </c>
      <c r="DO43" s="6">
        <f t="shared" ref="DO43" si="237">M43*60*60*24</f>
        <v>2239.9168632737887</v>
      </c>
      <c r="DP43" s="1">
        <f t="shared" ref="DP43" si="238">IF(AV43&gt;0,AV43,9999)</f>
        <v>9999</v>
      </c>
      <c r="DQ43" s="1">
        <f t="shared" ref="DQ43" si="239">IF(AW43&gt;0,AW43,9999)</f>
        <v>9999</v>
      </c>
      <c r="DR43" s="1">
        <f t="shared" ref="DR43" si="240">IF(AX43&gt;0,AX43,9999)</f>
        <v>9999</v>
      </c>
      <c r="DS43" s="1">
        <f t="shared" ref="DS43" si="241">IF(AY43&gt;0,AY43,9999)</f>
        <v>9999</v>
      </c>
      <c r="DT43" s="1">
        <f t="shared" ref="DT43" si="242">IF(AZ43&gt;0,AZ43,9999)</f>
        <v>9999</v>
      </c>
      <c r="DU43" s="6">
        <f t="shared" ref="DU43" si="243">AA43</f>
        <v>1721.4009574745101</v>
      </c>
      <c r="DV43" s="1">
        <f t="shared" ref="DV43" si="244">IF(BB43&gt;0,BB43,9999)</f>
        <v>9999</v>
      </c>
      <c r="DW43" s="43">
        <f t="shared" ref="DW43" si="245">IF(BC43&gt;0,BC43*1.198547,9999)</f>
        <v>9999</v>
      </c>
      <c r="DX43" s="1">
        <f t="shared" ref="DX43" si="246">IF(BD43&gt;0,BD43,9999)</f>
        <v>9999</v>
      </c>
      <c r="DY43" s="1">
        <f t="shared" ref="DY43" si="247">IF(BE43&gt;0,BE43,9999)</f>
        <v>9999</v>
      </c>
      <c r="DZ43" s="1">
        <f t="shared" ref="DZ43" si="248">IF(BF43&gt;0,BF43,9999)</f>
        <v>9999</v>
      </c>
    </row>
    <row r="44" spans="1:130" x14ac:dyDescent="0.25">
      <c r="A44" s="1" t="s">
        <v>163</v>
      </c>
      <c r="B44" s="54"/>
      <c r="C44" s="45"/>
      <c r="D44" s="45"/>
      <c r="E44" s="13"/>
      <c r="L44" s="2">
        <v>4.1666666666666664E-2</v>
      </c>
      <c r="M44" s="8">
        <f t="shared" si="58"/>
        <v>2.8281778576689256E-2</v>
      </c>
      <c r="N44" s="6">
        <f t="shared" si="0"/>
        <v>2443.5456690259521</v>
      </c>
      <c r="O44" s="8">
        <f t="shared" si="1"/>
        <v>1.0243055555555556E-2</v>
      </c>
      <c r="Q44" s="8">
        <f t="shared" si="59"/>
        <v>0</v>
      </c>
      <c r="R44" s="8">
        <f t="shared" si="2"/>
        <v>0</v>
      </c>
      <c r="S44" s="8">
        <f t="shared" si="3"/>
        <v>1.0243055555555556E-2</v>
      </c>
      <c r="T44" s="8"/>
      <c r="U44" s="8">
        <f>IF(A44&lt;&gt;"",IF(VLOOKUP(A44,Apr!A$4:F$211,6)&gt;0,VLOOKUP(A44,Apr!A$4:F$211,6),0),0)</f>
        <v>0</v>
      </c>
      <c r="V44" s="8">
        <f>IF(A44&lt;&gt;"",IF(VLOOKUP(A44,May!A$3:F$209,6)&gt;0,VLOOKUP(A44,May!A$3:F$209,6),0),0)</f>
        <v>0</v>
      </c>
      <c r="W44" s="8">
        <f>IF(A44&lt;&gt;"",IF(VLOOKUP(A44,Jun!A$3:F$209,6)&gt;0,VLOOKUP(A44,Jun!A$3:F$209,6),0),0)</f>
        <v>0</v>
      </c>
      <c r="X44" s="8">
        <f>IF(A44&lt;&gt;"",IF(VLOOKUP(A44,Jul!A$3:F$206,6)&gt;0,VLOOKUP(A44,Jul!A$3:F$206,6),0),0)</f>
        <v>0</v>
      </c>
      <c r="Y44" s="8">
        <f>IF(A44&lt;&gt;"",IF(VLOOKUP(A44,Aug!A$3:F$206,6)&gt;0,VLOOKUP(A44,Aug!A$3:F$206,6),0),0)</f>
        <v>0</v>
      </c>
      <c r="Z44" s="8">
        <f>IF(A44&lt;&gt;"",IF(VLOOKUP(A44,Sep!A$3:F$206,6)&gt;0,VLOOKUP(A44,Sep!A$3:F$206,6),0),0)</f>
        <v>0</v>
      </c>
      <c r="AA44" s="6">
        <f t="shared" si="60"/>
        <v>1877.8919536085571</v>
      </c>
      <c r="AB44" s="8">
        <f t="shared" si="4"/>
        <v>6.076388888888889E-3</v>
      </c>
      <c r="AC44" s="8">
        <f>IF(A44&lt;&gt;"",IF(VLOOKUP(A44,Oct!A$3:F$206,6)&gt;0,VLOOKUP(A44,Oct!A$3:F$206,6),0),0)</f>
        <v>0</v>
      </c>
      <c r="AD44" s="8">
        <f>IF(A44&lt;&gt;"",IF(VLOOKUP(A44,Nov!A$3:F$207,6)&gt;0,VLOOKUP(A44,Nov!A$3:F$207,6),0),0)</f>
        <v>0</v>
      </c>
      <c r="AE44" s="8">
        <f>IF(A44&lt;&gt;"",IF(VLOOKUP(A44,Dec!A$3:F$207,6)&gt;0,VLOOKUP(A44,Dec!A$3:F$207,6),0),0)</f>
        <v>0</v>
      </c>
      <c r="AF44" s="8">
        <f>IF(A44&lt;&gt;"",IF(VLOOKUP(A44,Jan!A$3:F$207,6)&gt;0,VLOOKUP(A44,Jan!A$3:F$207,6),0),0)</f>
        <v>0</v>
      </c>
      <c r="AG44" s="8">
        <f>IF(A44&lt;&gt;"",IF(VLOOKUP(A44,Feb!A$3:F$207,6)&gt;0,VLOOKUP(A44,Feb!A$3:F$207,6),0),0)</f>
        <v>0</v>
      </c>
      <c r="AH44" s="8">
        <f>IF(A44&lt;&gt;"",IF(VLOOKUP(A44,Mar!A$3:F$207,6)&gt;0,VLOOKUP(A44,Mar!A$3:F$207,6),0),0)</f>
        <v>0</v>
      </c>
      <c r="AJ44" s="8">
        <f>LARGE($BH44:BI44,1)</f>
        <v>1.0243055555555556E-2</v>
      </c>
      <c r="AK44" s="8">
        <f>LARGE($BH44:BJ44,1)</f>
        <v>1.0243055555555556E-2</v>
      </c>
      <c r="AL44" s="8">
        <f>LARGE($BH44:BK44,1)</f>
        <v>1.0243055555555556E-2</v>
      </c>
      <c r="AM44" s="8">
        <f>LARGE($BH44:BL44,1)</f>
        <v>1.0243055555555556E-2</v>
      </c>
      <c r="AN44" s="8">
        <f>LARGE($BH44:BM44,1)</f>
        <v>1.0243055555555556E-2</v>
      </c>
      <c r="AO44" s="8">
        <f>LARGE($BN44:BO44,1)</f>
        <v>6.076388888888889E-3</v>
      </c>
      <c r="AP44" s="8">
        <f>LARGE($BN44:BP44,1)</f>
        <v>6.076388888888889E-3</v>
      </c>
      <c r="AQ44" s="8">
        <f>LARGE($BN44:BQ44,1)</f>
        <v>6.076388888888889E-3</v>
      </c>
      <c r="AR44" s="8">
        <f>LARGE($BN44:BR44,1)</f>
        <v>6.076388888888889E-3</v>
      </c>
      <c r="AS44" s="8">
        <f>LARGE($BN44:BS44,1)</f>
        <v>6.076388888888889E-3</v>
      </c>
      <c r="AV44" s="6">
        <f t="shared" si="5"/>
        <v>0</v>
      </c>
      <c r="AW44" s="6">
        <f t="shared" si="6"/>
        <v>0</v>
      </c>
      <c r="AX44" s="6">
        <f t="shared" si="7"/>
        <v>0</v>
      </c>
      <c r="AY44" s="6">
        <f t="shared" si="8"/>
        <v>0</v>
      </c>
      <c r="AZ44" s="6">
        <f t="shared" si="9"/>
        <v>0</v>
      </c>
      <c r="BA44" s="6">
        <f t="shared" si="10"/>
        <v>0</v>
      </c>
      <c r="BB44" s="6">
        <f t="shared" si="11"/>
        <v>0</v>
      </c>
      <c r="BC44" s="6">
        <f t="shared" si="12"/>
        <v>0</v>
      </c>
      <c r="BD44" s="6">
        <f t="shared" si="13"/>
        <v>0</v>
      </c>
      <c r="BE44" s="6">
        <f t="shared" si="14"/>
        <v>0</v>
      </c>
      <c r="BF44" s="6">
        <f t="shared" si="15"/>
        <v>0</v>
      </c>
      <c r="BH44" s="8">
        <f t="shared" si="16"/>
        <v>1.0243055555555556E-2</v>
      </c>
      <c r="BI44" s="8">
        <f t="shared" si="17"/>
        <v>0</v>
      </c>
      <c r="BJ44" s="8">
        <f t="shared" si="18"/>
        <v>0</v>
      </c>
      <c r="BK44" s="8">
        <f t="shared" si="19"/>
        <v>0</v>
      </c>
      <c r="BL44" s="8">
        <f t="shared" si="20"/>
        <v>0</v>
      </c>
      <c r="BM44" s="8">
        <f t="shared" si="21"/>
        <v>0</v>
      </c>
      <c r="BN44" s="8">
        <f t="shared" si="22"/>
        <v>6.076388888888889E-3</v>
      </c>
      <c r="BO44" s="8">
        <f t="shared" si="66"/>
        <v>0</v>
      </c>
      <c r="BP44" s="8">
        <f t="shared" si="24"/>
        <v>0</v>
      </c>
      <c r="BQ44" s="8">
        <f t="shared" si="24"/>
        <v>0</v>
      </c>
      <c r="BR44" s="8">
        <f t="shared" si="25"/>
        <v>0</v>
      </c>
      <c r="BS44" s="8">
        <f t="shared" si="26"/>
        <v>0</v>
      </c>
      <c r="BV44" s="8" t="str">
        <f t="shared" si="67"/>
        <v/>
      </c>
      <c r="BW44" s="8" t="str">
        <f t="shared" si="68"/>
        <v/>
      </c>
      <c r="BX44" s="8" t="str">
        <f t="shared" si="69"/>
        <v/>
      </c>
      <c r="BY44" s="8" t="str">
        <f t="shared" si="70"/>
        <v/>
      </c>
      <c r="BZ44" s="8" t="str">
        <f t="shared" si="71"/>
        <v/>
      </c>
      <c r="CA44" s="8" t="str">
        <f t="shared" si="72"/>
        <v/>
      </c>
      <c r="CB44" s="8" t="str">
        <f t="shared" si="73"/>
        <v/>
      </c>
      <c r="CC44" s="8" t="str">
        <f t="shared" si="74"/>
        <v/>
      </c>
      <c r="CD44" s="8" t="str">
        <f t="shared" si="75"/>
        <v/>
      </c>
      <c r="CE44" s="8" t="str">
        <f t="shared" si="76"/>
        <v/>
      </c>
      <c r="CF44" s="8" t="str">
        <f t="shared" si="77"/>
        <v/>
      </c>
      <c r="CG44" s="8" t="str">
        <f t="shared" si="78"/>
        <v/>
      </c>
      <c r="CI44" s="13"/>
      <c r="CJ44" s="8">
        <f t="shared" si="79"/>
        <v>0</v>
      </c>
      <c r="CK44" s="8">
        <f>IF(COUNT($BV44:BW44)&gt;0,SMALL($BV44:BW44,1),$CI44)</f>
        <v>0</v>
      </c>
      <c r="CL44" s="8">
        <f>IF(COUNT($BV44:BX44)&gt;0,SMALL($BV44:BX44,1),$CI44)</f>
        <v>0</v>
      </c>
      <c r="CM44" s="8">
        <f>IF(COUNT($BV44:BY44)&gt;0,SMALL($BV44:BY44,1),$CI44)</f>
        <v>0</v>
      </c>
      <c r="CN44" s="8">
        <f>IF(COUNT($BV44:BZ44)&gt;0,SMALL($BV44:BZ44,1),$CI44)</f>
        <v>0</v>
      </c>
      <c r="CO44" s="54"/>
      <c r="CP44" s="8">
        <f t="shared" si="80"/>
        <v>0</v>
      </c>
      <c r="CQ44" s="8">
        <f>IF(COUNT($CB44:CC44)&gt;0,SMALL($CB44:CC44,1),$CP44)</f>
        <v>0</v>
      </c>
      <c r="CR44" s="8">
        <f>IF(COUNT($CB44:CD44)&gt;0,SMALL($CB44:CD44,1),$CP44)</f>
        <v>0</v>
      </c>
      <c r="CS44" s="8">
        <f>IF(COUNT($CB44:CE44)&gt;0,SMALL($CB44:CE44,1),$CP44)</f>
        <v>0</v>
      </c>
      <c r="CT44" s="8">
        <f>IF(COUNT($CB44:CF44)&gt;0,SMALL($CB44:CF44,1),$CP44)</f>
        <v>0</v>
      </c>
      <c r="CV44" s="8">
        <f t="shared" si="63"/>
        <v>1.0244027777777777E-2</v>
      </c>
      <c r="CW44" s="8">
        <f t="shared" si="64"/>
        <v>6.0773611111111115E-3</v>
      </c>
      <c r="CX44" s="1">
        <f t="shared" si="62"/>
        <v>42</v>
      </c>
      <c r="CY44" s="8">
        <f t="shared" si="65"/>
        <v>9.7222222222222218E-7</v>
      </c>
      <c r="CZ44" s="1" t="str">
        <f t="shared" si="81"/>
        <v>Guest 60:00</v>
      </c>
      <c r="DB44" s="13">
        <f t="shared" si="82"/>
        <v>2.8281778576689256E-2</v>
      </c>
      <c r="DC44" s="13">
        <f>SMALL($DO44:DP44,1)/(60*60*24)</f>
        <v>2.8281778576689259E-2</v>
      </c>
      <c r="DD44" s="13">
        <f>SMALL($DO44:DQ44,1)/(60*60*24)</f>
        <v>2.8281778576689259E-2</v>
      </c>
      <c r="DE44" s="13">
        <f>SMALL($DO44:DR44,1)/(60*60*24)</f>
        <v>2.8281778576689259E-2</v>
      </c>
      <c r="DF44" s="13">
        <f>SMALL($DO44:DS44,1)/(60*60*24)</f>
        <v>2.8281778576689259E-2</v>
      </c>
      <c r="DG44" s="13">
        <f>SMALL($DO44:DT44,1)/(60*60*24)</f>
        <v>2.8281778576689259E-2</v>
      </c>
      <c r="DH44" s="34">
        <f t="shared" si="83"/>
        <v>2.1734860574173114E-2</v>
      </c>
      <c r="DI44" s="13">
        <f>SMALL($DU44:DV44,1)/(60*60*24)</f>
        <v>2.1734860574173114E-2</v>
      </c>
      <c r="DJ44" s="42">
        <f>SMALL($DW44:DW44,1)/(60*60*24)</f>
        <v>0.11572916666666666</v>
      </c>
      <c r="DK44" s="42">
        <f>SMALL($DW44:DX44,1)/(60*60*24)</f>
        <v>0.11572916666666666</v>
      </c>
      <c r="DL44" s="42">
        <f>SMALL($DW44:DY44,1)/(60*60*24)</f>
        <v>0.11572916666666666</v>
      </c>
      <c r="DM44" s="42">
        <f>SMALL($DW44:DZ44,1)/(60*60*24)</f>
        <v>0.11572916666666666</v>
      </c>
      <c r="DO44" s="6">
        <f t="shared" si="84"/>
        <v>2443.5456690259521</v>
      </c>
      <c r="DP44" s="1">
        <f t="shared" si="85"/>
        <v>9999</v>
      </c>
      <c r="DQ44" s="1">
        <f t="shared" si="86"/>
        <v>9999</v>
      </c>
      <c r="DR44" s="1">
        <f t="shared" si="87"/>
        <v>9999</v>
      </c>
      <c r="DS44" s="1">
        <f t="shared" si="88"/>
        <v>9999</v>
      </c>
      <c r="DT44" s="1">
        <f t="shared" si="89"/>
        <v>9999</v>
      </c>
      <c r="DU44" s="6">
        <f t="shared" si="90"/>
        <v>1877.8919536085571</v>
      </c>
      <c r="DV44" s="1">
        <f t="shared" si="91"/>
        <v>9999</v>
      </c>
      <c r="DW44" s="43">
        <f t="shared" si="92"/>
        <v>9999</v>
      </c>
      <c r="DX44" s="1">
        <f t="shared" si="93"/>
        <v>9999</v>
      </c>
      <c r="DY44" s="1">
        <f t="shared" si="94"/>
        <v>9999</v>
      </c>
      <c r="DZ44" s="1">
        <f t="shared" si="95"/>
        <v>9999</v>
      </c>
    </row>
    <row r="45" spans="1:130" x14ac:dyDescent="0.25">
      <c r="A45" s="1" t="s">
        <v>194</v>
      </c>
      <c r="B45" s="54"/>
      <c r="C45" s="45"/>
      <c r="D45" s="45"/>
      <c r="E45" s="13"/>
      <c r="J45" s="2">
        <v>2.1134259259259259E-2</v>
      </c>
      <c r="K45" s="55">
        <f>(J45/4*3.1)/1.032</f>
        <v>1.5871173377835199E-2</v>
      </c>
      <c r="M45" s="8">
        <f t="shared" si="58"/>
        <v>2.2199229644238944E-2</v>
      </c>
      <c r="N45" s="6">
        <f t="shared" si="0"/>
        <v>1918.0134412622447</v>
      </c>
      <c r="O45" s="8">
        <f t="shared" si="1"/>
        <v>1.6319444444444445E-2</v>
      </c>
      <c r="Q45" s="8">
        <f t="shared" si="59"/>
        <v>0</v>
      </c>
      <c r="R45" s="8">
        <f t="shared" si="2"/>
        <v>0</v>
      </c>
      <c r="S45" s="8">
        <f t="shared" si="3"/>
        <v>1.6319444444444445E-2</v>
      </c>
      <c r="T45" s="8"/>
      <c r="U45" s="8">
        <f>IF(A45&lt;&gt;"",IF(VLOOKUP(A45,Apr!A$4:F$211,6)&gt;0,VLOOKUP(A45,Apr!A$4:F$211,6),0),0)</f>
        <v>0</v>
      </c>
      <c r="V45" s="8">
        <f>IF(A45&lt;&gt;"",IF(VLOOKUP(A45,May!A$3:F$209,6)&gt;0,VLOOKUP(A45,May!A$3:F$209,6),0),0)</f>
        <v>0</v>
      </c>
      <c r="W45" s="8">
        <f>IF(A45&lt;&gt;"",IF(VLOOKUP(A45,Jun!A$3:F$209,6)&gt;0,VLOOKUP(A45,Jun!A$3:F$209,6),0),0)</f>
        <v>0</v>
      </c>
      <c r="X45" s="8">
        <f>IF(A45&lt;&gt;"",IF(VLOOKUP(A45,Jul!A$3:F$206,6)&gt;0,VLOOKUP(A45,Jul!A$3:F$206,6),0),0)</f>
        <v>0</v>
      </c>
      <c r="Y45" s="8">
        <f>IF(A45&lt;&gt;"",IF(VLOOKUP(A45,Aug!A$3:F$206,6)&gt;0,VLOOKUP(A45,Aug!A$3:F$206,6),0),0)</f>
        <v>0</v>
      </c>
      <c r="Z45" s="8">
        <f>IF(A45&lt;&gt;"",IF(VLOOKUP(A45,Sep!A$3:F$206,6)&gt;0,VLOOKUP(A45,Sep!A$3:F$206,6),0),0)</f>
        <v>0</v>
      </c>
      <c r="AA45" s="6">
        <f t="shared" si="60"/>
        <v>1474.0146066904447</v>
      </c>
      <c r="AB45" s="8">
        <f t="shared" si="4"/>
        <v>1.0763888888888891E-2</v>
      </c>
      <c r="AC45" s="8">
        <f>IF(A45&lt;&gt;"",IF(VLOOKUP(A45,Oct!A$3:F$206,6)&gt;0,VLOOKUP(A45,Oct!A$3:F$206,6),0),0)</f>
        <v>0</v>
      </c>
      <c r="AD45" s="8">
        <f>IF(A45&lt;&gt;"",IF(VLOOKUP(A45,Nov!A$3:F$207,6)&gt;0,VLOOKUP(A45,Nov!A$3:F$207,6),0),0)</f>
        <v>0</v>
      </c>
      <c r="AE45" s="8">
        <f>IF(A45&lt;&gt;"",IF(VLOOKUP(A45,Dec!A$3:F$207,6)&gt;0,VLOOKUP(A45,Dec!A$3:F$207,6),0),0)</f>
        <v>0</v>
      </c>
      <c r="AF45" s="8">
        <f>IF(A45&lt;&gt;"",IF(VLOOKUP(A45,Jan!A$3:F$207,6)&gt;0,VLOOKUP(A45,Jan!A$3:F$207,6),0),0)</f>
        <v>0</v>
      </c>
      <c r="AG45" s="8">
        <f>IF(A45&lt;&gt;"",IF(VLOOKUP(A45,Feb!A$3:F$207,6)&gt;0,VLOOKUP(A45,Feb!A$3:F$207,6),0),0)</f>
        <v>0</v>
      </c>
      <c r="AH45" s="8">
        <f>IF(A45&lt;&gt;"",IF(VLOOKUP(A45,Mar!A$3:F$207,6)&gt;0,VLOOKUP(A45,Mar!A$3:F$207,6),0),0)</f>
        <v>0</v>
      </c>
      <c r="AJ45" s="8">
        <f>LARGE($BH45:BI45,1)</f>
        <v>1.6319444444444445E-2</v>
      </c>
      <c r="AK45" s="8">
        <f>LARGE($BH45:BJ45,1)</f>
        <v>1.6319444444444445E-2</v>
      </c>
      <c r="AL45" s="8">
        <f>LARGE($BH45:BK45,1)</f>
        <v>1.6319444444444445E-2</v>
      </c>
      <c r="AM45" s="8">
        <f>LARGE($BH45:BL45,1)</f>
        <v>1.6319444444444445E-2</v>
      </c>
      <c r="AN45" s="8">
        <f>LARGE($BH45:BM45,1)</f>
        <v>1.6319444444444445E-2</v>
      </c>
      <c r="AO45" s="8">
        <f>LARGE($BN45:BO45,1)</f>
        <v>1.0763888888888891E-2</v>
      </c>
      <c r="AP45" s="8">
        <f>LARGE($BN45:BP45,1)</f>
        <v>1.0763888888888891E-2</v>
      </c>
      <c r="AQ45" s="8">
        <f>LARGE($BN45:BQ45,1)</f>
        <v>1.0763888888888891E-2</v>
      </c>
      <c r="AR45" s="8">
        <f>LARGE($BN45:BR45,1)</f>
        <v>1.0763888888888891E-2</v>
      </c>
      <c r="AS45" s="8">
        <f>LARGE($BN45:BS45,1)</f>
        <v>1.0763888888888891E-2</v>
      </c>
      <c r="AV45" s="6">
        <f t="shared" si="5"/>
        <v>0</v>
      </c>
      <c r="AW45" s="6">
        <f t="shared" si="6"/>
        <v>0</v>
      </c>
      <c r="AX45" s="6">
        <f t="shared" si="7"/>
        <v>0</v>
      </c>
      <c r="AY45" s="6">
        <f t="shared" si="8"/>
        <v>0</v>
      </c>
      <c r="AZ45" s="6">
        <f t="shared" si="9"/>
        <v>0</v>
      </c>
      <c r="BA45" s="6">
        <f t="shared" si="10"/>
        <v>0</v>
      </c>
      <c r="BB45" s="6">
        <f t="shared" si="11"/>
        <v>0</v>
      </c>
      <c r="BC45" s="6">
        <f t="shared" si="12"/>
        <v>0</v>
      </c>
      <c r="BD45" s="6">
        <f t="shared" si="13"/>
        <v>0</v>
      </c>
      <c r="BE45" s="6">
        <f t="shared" si="14"/>
        <v>0</v>
      </c>
      <c r="BF45" s="6">
        <f t="shared" si="15"/>
        <v>0</v>
      </c>
      <c r="BH45" s="8">
        <f t="shared" si="16"/>
        <v>1.6319444444444445E-2</v>
      </c>
      <c r="BI45" s="8">
        <f t="shared" si="17"/>
        <v>0</v>
      </c>
      <c r="BJ45" s="8">
        <f t="shared" si="18"/>
        <v>0</v>
      </c>
      <c r="BK45" s="8">
        <f t="shared" si="19"/>
        <v>0</v>
      </c>
      <c r="BL45" s="8">
        <f t="shared" si="20"/>
        <v>0</v>
      </c>
      <c r="BM45" s="8">
        <f t="shared" si="21"/>
        <v>0</v>
      </c>
      <c r="BN45" s="8">
        <f t="shared" si="22"/>
        <v>1.0763888888888891E-2</v>
      </c>
      <c r="BO45" s="8">
        <f t="shared" si="66"/>
        <v>0</v>
      </c>
      <c r="BP45" s="8">
        <f t="shared" si="24"/>
        <v>0</v>
      </c>
      <c r="BQ45" s="8">
        <f t="shared" si="24"/>
        <v>0</v>
      </c>
      <c r="BR45" s="8">
        <f t="shared" si="25"/>
        <v>0</v>
      </c>
      <c r="BS45" s="8">
        <f t="shared" si="26"/>
        <v>0</v>
      </c>
      <c r="BV45" s="8" t="str">
        <f t="shared" si="67"/>
        <v/>
      </c>
      <c r="BW45" s="8" t="str">
        <f t="shared" si="68"/>
        <v/>
      </c>
      <c r="BX45" s="8" t="str">
        <f t="shared" si="69"/>
        <v/>
      </c>
      <c r="BY45" s="8" t="str">
        <f t="shared" si="70"/>
        <v/>
      </c>
      <c r="BZ45" s="8" t="str">
        <f t="shared" si="71"/>
        <v/>
      </c>
      <c r="CA45" s="8" t="str">
        <f t="shared" si="72"/>
        <v/>
      </c>
      <c r="CB45" s="8" t="str">
        <f t="shared" si="73"/>
        <v/>
      </c>
      <c r="CC45" s="8" t="str">
        <f t="shared" si="74"/>
        <v/>
      </c>
      <c r="CD45" s="8" t="str">
        <f t="shared" si="75"/>
        <v/>
      </c>
      <c r="CE45" s="8" t="str">
        <f t="shared" si="76"/>
        <v/>
      </c>
      <c r="CF45" s="8" t="str">
        <f t="shared" si="77"/>
        <v/>
      </c>
      <c r="CG45" s="8" t="str">
        <f t="shared" si="78"/>
        <v/>
      </c>
      <c r="CI45" s="13"/>
      <c r="CJ45" s="8">
        <f t="shared" si="79"/>
        <v>0</v>
      </c>
      <c r="CK45" s="8">
        <f>IF(COUNT($BV45:BW45)&gt;0,SMALL($BV45:BW45,1),$CI45)</f>
        <v>0</v>
      </c>
      <c r="CL45" s="8">
        <f>IF(COUNT($BV45:BX45)&gt;0,SMALL($BV45:BX45,1),$CI45)</f>
        <v>0</v>
      </c>
      <c r="CM45" s="8">
        <f>IF(COUNT($BV45:BY45)&gt;0,SMALL($BV45:BY45,1),$CI45)</f>
        <v>0</v>
      </c>
      <c r="CN45" s="8">
        <f>IF(COUNT($BV45:BZ45)&gt;0,SMALL($BV45:BZ45,1),$CI45)</f>
        <v>0</v>
      </c>
      <c r="CO45" s="54"/>
      <c r="CP45" s="8">
        <f t="shared" si="80"/>
        <v>0</v>
      </c>
      <c r="CQ45" s="8">
        <f>IF(COUNT($CB45:CC45)&gt;0,SMALL($CB45:CC45,1),$CP45)</f>
        <v>0</v>
      </c>
      <c r="CR45" s="8">
        <f>IF(COUNT($CB45:CD45)&gt;0,SMALL($CB45:CD45,1),$CP45)</f>
        <v>0</v>
      </c>
      <c r="CS45" s="8">
        <f>IF(COUNT($CB45:CE45)&gt;0,SMALL($CB45:CE45,1),$CP45)</f>
        <v>0</v>
      </c>
      <c r="CT45" s="8">
        <f>IF(COUNT($CB45:CF45)&gt;0,SMALL($CB45:CF45,1),$CP45)</f>
        <v>0</v>
      </c>
      <c r="CV45" s="8">
        <f t="shared" si="63"/>
        <v>1.6320439814814815E-2</v>
      </c>
      <c r="CW45" s="8">
        <f t="shared" si="64"/>
        <v>1.076488425925926E-2</v>
      </c>
      <c r="CX45" s="1">
        <f t="shared" si="62"/>
        <v>43</v>
      </c>
      <c r="CY45" s="8">
        <f t="shared" si="65"/>
        <v>9.9537037037037036E-7</v>
      </c>
      <c r="CZ45" s="1" t="str">
        <f t="shared" si="81"/>
        <v>Helen Rennie</v>
      </c>
      <c r="DB45" s="13">
        <f t="shared" si="82"/>
        <v>2.2199229644238944E-2</v>
      </c>
      <c r="DC45" s="13">
        <f>SMALL($DO45:DP45,1)/(60*60*24)</f>
        <v>2.2199229644238944E-2</v>
      </c>
      <c r="DD45" s="13">
        <f>SMALL($DO45:DQ45,1)/(60*60*24)</f>
        <v>2.2199229644238944E-2</v>
      </c>
      <c r="DE45" s="13">
        <f>SMALL($DO45:DR45,1)/(60*60*24)</f>
        <v>2.2199229644238944E-2</v>
      </c>
      <c r="DF45" s="13">
        <f>SMALL($DO45:DS45,1)/(60*60*24)</f>
        <v>2.2199229644238944E-2</v>
      </c>
      <c r="DG45" s="13">
        <f>SMALL($DO45:DT45,1)/(60*60*24)</f>
        <v>2.2199229644238944E-2</v>
      </c>
      <c r="DH45" s="34">
        <f t="shared" si="83"/>
        <v>1.706035424410237E-2</v>
      </c>
      <c r="DI45" s="13">
        <f>SMALL($DU45:DV45,1)/(60*60*24)</f>
        <v>1.706035424410237E-2</v>
      </c>
      <c r="DJ45" s="42">
        <f>SMALL($DW45:DW45,1)/(60*60*24)</f>
        <v>0.11572916666666666</v>
      </c>
      <c r="DK45" s="42">
        <f>SMALL($DW45:DX45,1)/(60*60*24)</f>
        <v>0.11572916666666666</v>
      </c>
      <c r="DL45" s="42">
        <f>SMALL($DW45:DY45,1)/(60*60*24)</f>
        <v>0.11572916666666666</v>
      </c>
      <c r="DM45" s="42">
        <f>SMALL($DW45:DZ45,1)/(60*60*24)</f>
        <v>0.11572916666666666</v>
      </c>
      <c r="DO45" s="6">
        <f t="shared" si="84"/>
        <v>1918.0134412622447</v>
      </c>
      <c r="DP45" s="1">
        <f t="shared" si="85"/>
        <v>9999</v>
      </c>
      <c r="DQ45" s="1">
        <f t="shared" si="86"/>
        <v>9999</v>
      </c>
      <c r="DR45" s="1">
        <f t="shared" si="87"/>
        <v>9999</v>
      </c>
      <c r="DS45" s="1">
        <f t="shared" si="88"/>
        <v>9999</v>
      </c>
      <c r="DT45" s="1">
        <f t="shared" si="89"/>
        <v>9999</v>
      </c>
      <c r="DU45" s="6">
        <f t="shared" si="90"/>
        <v>1474.0146066904447</v>
      </c>
      <c r="DV45" s="1">
        <f t="shared" si="91"/>
        <v>9999</v>
      </c>
      <c r="DW45" s="43">
        <f t="shared" si="92"/>
        <v>9999</v>
      </c>
      <c r="DX45" s="1">
        <f t="shared" si="93"/>
        <v>9999</v>
      </c>
      <c r="DY45" s="1">
        <f t="shared" si="94"/>
        <v>9999</v>
      </c>
      <c r="DZ45" s="1">
        <f t="shared" si="95"/>
        <v>9999</v>
      </c>
    </row>
    <row r="46" spans="1:130" x14ac:dyDescent="0.25">
      <c r="A46" s="1" t="s">
        <v>124</v>
      </c>
      <c r="B46" s="54">
        <v>1.5717592592592592E-2</v>
      </c>
      <c r="C46" s="45">
        <v>43070</v>
      </c>
      <c r="D46" s="45"/>
      <c r="E46" s="13">
        <v>2.0057870370370368E-2</v>
      </c>
      <c r="F46" s="11">
        <v>42948</v>
      </c>
      <c r="K46" s="8">
        <v>1.7511574074074072E-2</v>
      </c>
      <c r="L46" s="8">
        <v>3.5763888888888887E-2</v>
      </c>
      <c r="M46" s="8">
        <f t="shared" si="58"/>
        <v>2.4493680778849586E-2</v>
      </c>
      <c r="N46" s="6">
        <f t="shared" si="0"/>
        <v>2116.254019292604</v>
      </c>
      <c r="O46" s="8">
        <f t="shared" si="1"/>
        <v>1.3888888888888888E-2</v>
      </c>
      <c r="Q46" s="8">
        <f t="shared" si="59"/>
        <v>0</v>
      </c>
      <c r="R46" s="8">
        <f t="shared" si="2"/>
        <v>0</v>
      </c>
      <c r="S46" s="8">
        <f t="shared" si="3"/>
        <v>1.3888888888888888E-2</v>
      </c>
      <c r="T46" s="8"/>
      <c r="U46" s="8">
        <f>IF(A46&lt;&gt;"",IF(VLOOKUP(A46,Apr!A$4:F$211,6)&gt;0,VLOOKUP(A46,Apr!A$4:F$211,6),0),0)</f>
        <v>0</v>
      </c>
      <c r="V46" s="8">
        <f>IF(A46&lt;&gt;"",IF(VLOOKUP(A46,May!A$3:F$209,6)&gt;0,VLOOKUP(A46,May!A$3:F$209,6),0),0)</f>
        <v>0</v>
      </c>
      <c r="W46" s="8">
        <f>IF(A46&lt;&gt;"",IF(VLOOKUP(A46,Jun!A$3:F$209,6)&gt;0,VLOOKUP(A46,Jun!A$3:F$209,6),0),0)</f>
        <v>0</v>
      </c>
      <c r="X46" s="8">
        <f>IF(A46&lt;&gt;"",IF(VLOOKUP(A46,Jul!A$3:F$206,6)&gt;0,VLOOKUP(A46,Jul!A$3:F$206,6),0),0)</f>
        <v>0</v>
      </c>
      <c r="Y46" s="8">
        <f>IF(A46&lt;&gt;"",IF(VLOOKUP(A46,Aug!A$3:F$206,6)&gt;0,VLOOKUP(A46,Aug!A$3:F$206,6),0),0)</f>
        <v>0</v>
      </c>
      <c r="Z46" s="8">
        <f>IF(A46&lt;&gt;"",IF(VLOOKUP(A46,Sep!A$3:F$206,6)&gt;0,VLOOKUP(A46,Sep!A$3:F$206,6),0),0)</f>
        <v>0</v>
      </c>
      <c r="AA46" s="6">
        <f t="shared" si="60"/>
        <v>1626.3646900471097</v>
      </c>
      <c r="AB46" s="8">
        <f t="shared" si="4"/>
        <v>9.0277777777777787E-3</v>
      </c>
      <c r="AC46" s="8">
        <f>IF(A46&lt;&gt;"",IF(VLOOKUP(A46,Oct!A$3:F$206,6)&gt;0,VLOOKUP(A46,Oct!A$3:F$206,6),0),0)</f>
        <v>0</v>
      </c>
      <c r="AD46" s="8">
        <f>IF(A46&lt;&gt;"",IF(VLOOKUP(A46,Nov!A$3:F$207,6)&gt;0,VLOOKUP(A46,Nov!A$3:F$207,6),0),0)</f>
        <v>0</v>
      </c>
      <c r="AE46" s="8">
        <f>IF(A46&lt;&gt;"",IF(VLOOKUP(A46,Dec!A$3:F$207,6)&gt;0,VLOOKUP(A46,Dec!A$3:F$207,6),0),0)</f>
        <v>0</v>
      </c>
      <c r="AF46" s="8">
        <f>IF(A46&lt;&gt;"",IF(VLOOKUP(A46,Jan!A$3:F$207,6)&gt;0,VLOOKUP(A46,Jan!A$3:F$207,6),0),0)</f>
        <v>0</v>
      </c>
      <c r="AG46" s="8">
        <f>IF(A46&lt;&gt;"",IF(VLOOKUP(A46,Feb!A$3:F$207,6)&gt;0,VLOOKUP(A46,Feb!A$3:F$207,6),0),0)</f>
        <v>0</v>
      </c>
      <c r="AH46" s="8">
        <f>IF(A46&lt;&gt;"",IF(VLOOKUP(A46,Mar!A$3:F$207,6)&gt;0,VLOOKUP(A46,Mar!A$3:F$207,6),0),0)</f>
        <v>0</v>
      </c>
      <c r="AJ46" s="8">
        <f>LARGE($BH46:BI46,1)</f>
        <v>1.3888888888888888E-2</v>
      </c>
      <c r="AK46" s="8">
        <f>LARGE($BH46:BJ46,1)</f>
        <v>1.3888888888888888E-2</v>
      </c>
      <c r="AL46" s="8">
        <f>LARGE($BH46:BK46,1)</f>
        <v>1.3888888888888888E-2</v>
      </c>
      <c r="AM46" s="8">
        <f>LARGE($BH46:BL46,1)</f>
        <v>1.3888888888888888E-2</v>
      </c>
      <c r="AN46" s="8">
        <f>LARGE($BH46:BM46,1)</f>
        <v>1.3888888888888888E-2</v>
      </c>
      <c r="AO46" s="8">
        <f>LARGE($BN46:BO46,1)</f>
        <v>9.0277777777777787E-3</v>
      </c>
      <c r="AP46" s="8">
        <f>LARGE($BN46:BP46,1)</f>
        <v>9.0277777777777787E-3</v>
      </c>
      <c r="AQ46" s="8">
        <f>LARGE($BN46:BQ46,1)</f>
        <v>9.0277777777777787E-3</v>
      </c>
      <c r="AR46" s="8">
        <f>LARGE($BN46:BR46,1)</f>
        <v>9.0277777777777787E-3</v>
      </c>
      <c r="AS46" s="8">
        <f>LARGE($BN46:BS46,1)</f>
        <v>9.0277777777777787E-3</v>
      </c>
      <c r="AV46" s="6">
        <f t="shared" si="5"/>
        <v>0</v>
      </c>
      <c r="AW46" s="6">
        <f t="shared" si="6"/>
        <v>0</v>
      </c>
      <c r="AX46" s="6">
        <f t="shared" si="7"/>
        <v>0</v>
      </c>
      <c r="AY46" s="6">
        <f t="shared" si="8"/>
        <v>0</v>
      </c>
      <c r="AZ46" s="6">
        <f t="shared" si="9"/>
        <v>0</v>
      </c>
      <c r="BA46" s="6">
        <f t="shared" si="10"/>
        <v>0</v>
      </c>
      <c r="BB46" s="6">
        <f t="shared" si="11"/>
        <v>0</v>
      </c>
      <c r="BC46" s="6">
        <f t="shared" si="12"/>
        <v>0</v>
      </c>
      <c r="BD46" s="6">
        <f t="shared" si="13"/>
        <v>0</v>
      </c>
      <c r="BE46" s="6">
        <f t="shared" si="14"/>
        <v>0</v>
      </c>
      <c r="BF46" s="6">
        <f t="shared" si="15"/>
        <v>0</v>
      </c>
      <c r="BH46" s="8">
        <f t="shared" si="16"/>
        <v>1.3888888888888888E-2</v>
      </c>
      <c r="BI46" s="8">
        <f t="shared" si="17"/>
        <v>0</v>
      </c>
      <c r="BJ46" s="8">
        <f t="shared" si="18"/>
        <v>0</v>
      </c>
      <c r="BK46" s="8">
        <f t="shared" si="19"/>
        <v>0</v>
      </c>
      <c r="BL46" s="8">
        <f t="shared" si="20"/>
        <v>0</v>
      </c>
      <c r="BM46" s="8">
        <f t="shared" si="21"/>
        <v>0</v>
      </c>
      <c r="BN46" s="8">
        <f t="shared" si="22"/>
        <v>9.0277777777777787E-3</v>
      </c>
      <c r="BO46" s="8">
        <f t="shared" si="66"/>
        <v>0</v>
      </c>
      <c r="BP46" s="8">
        <f t="shared" si="24"/>
        <v>0</v>
      </c>
      <c r="BQ46" s="8">
        <f t="shared" si="24"/>
        <v>0</v>
      </c>
      <c r="BR46" s="8">
        <f t="shared" si="25"/>
        <v>0</v>
      </c>
      <c r="BS46" s="8">
        <f t="shared" si="26"/>
        <v>0</v>
      </c>
      <c r="BV46" s="8" t="str">
        <f t="shared" si="67"/>
        <v/>
      </c>
      <c r="BW46" s="8" t="str">
        <f t="shared" si="68"/>
        <v/>
      </c>
      <c r="BX46" s="8" t="str">
        <f t="shared" si="69"/>
        <v/>
      </c>
      <c r="BY46" s="8" t="str">
        <f t="shared" si="70"/>
        <v/>
      </c>
      <c r="BZ46" s="8" t="str">
        <f t="shared" si="71"/>
        <v/>
      </c>
      <c r="CA46" s="8" t="str">
        <f t="shared" si="72"/>
        <v/>
      </c>
      <c r="CB46" s="8" t="str">
        <f t="shared" si="73"/>
        <v/>
      </c>
      <c r="CC46" s="8" t="str">
        <f t="shared" si="74"/>
        <v/>
      </c>
      <c r="CD46" s="8" t="str">
        <f t="shared" si="75"/>
        <v/>
      </c>
      <c r="CE46" s="8" t="str">
        <f t="shared" si="76"/>
        <v/>
      </c>
      <c r="CF46" s="8" t="str">
        <f t="shared" si="77"/>
        <v/>
      </c>
      <c r="CG46" s="8" t="str">
        <f t="shared" si="78"/>
        <v/>
      </c>
      <c r="CI46" s="13">
        <v>2.0057870370370368E-2</v>
      </c>
      <c r="CJ46" s="8">
        <f t="shared" si="79"/>
        <v>2.0057870370370368E-2</v>
      </c>
      <c r="CK46" s="8">
        <f>IF(COUNT($BV46:BW46)&gt;0,SMALL($BV46:BW46,1),$CI46)</f>
        <v>2.0057870370370368E-2</v>
      </c>
      <c r="CL46" s="8">
        <f>IF(COUNT($BV46:BX46)&gt;0,SMALL($BV46:BX46,1),$CI46)</f>
        <v>2.0057870370370368E-2</v>
      </c>
      <c r="CM46" s="8">
        <f>IF(COUNT($BV46:BY46)&gt;0,SMALL($BV46:BY46,1),$CI46)</f>
        <v>2.0057870370370368E-2</v>
      </c>
      <c r="CN46" s="8">
        <f>IF(COUNT($BV46:BZ46)&gt;0,SMALL($BV46:BZ46,1),$CI46)</f>
        <v>2.0057870370370368E-2</v>
      </c>
      <c r="CO46" s="54">
        <v>1.5717592592592592E-2</v>
      </c>
      <c r="CP46" s="8">
        <f t="shared" si="80"/>
        <v>1.5717592592592592E-2</v>
      </c>
      <c r="CQ46" s="8">
        <f>IF(COUNT($CB46:CC46)&gt;0,SMALL($CB46:CC46,1),$CP46)</f>
        <v>1.5717592592592592E-2</v>
      </c>
      <c r="CR46" s="8">
        <f>IF(COUNT($CB46:CD46)&gt;0,SMALL($CB46:CD46,1),$CP46)</f>
        <v>1.5717592592592592E-2</v>
      </c>
      <c r="CS46" s="8">
        <f>IF(COUNT($CB46:CE46)&gt;0,SMALL($CB46:CE46,1),$CP46)</f>
        <v>1.5717592592592592E-2</v>
      </c>
      <c r="CT46" s="8">
        <f>IF(COUNT($CB46:CF46)&gt;0,SMALL($CB46:CF46,1),$CP46)</f>
        <v>1.5717592592592592E-2</v>
      </c>
      <c r="CV46" s="8">
        <f t="shared" si="63"/>
        <v>1.3889907407407406E-2</v>
      </c>
      <c r="CW46" s="8">
        <f t="shared" si="64"/>
        <v>9.0287962962962969E-3</v>
      </c>
      <c r="CX46" s="1">
        <f t="shared" si="62"/>
        <v>44</v>
      </c>
      <c r="CY46" s="8">
        <f t="shared" si="65"/>
        <v>1.0185185185185185E-6</v>
      </c>
      <c r="CZ46" s="1" t="str">
        <f t="shared" si="81"/>
        <v>Ian Tate</v>
      </c>
      <c r="DB46" s="13">
        <f t="shared" si="82"/>
        <v>2.4493680778849586E-2</v>
      </c>
      <c r="DC46" s="13">
        <f>SMALL($DO46:DP46,1)/(60*60*24)</f>
        <v>2.4493680778849582E-2</v>
      </c>
      <c r="DD46" s="13">
        <f>SMALL($DO46:DQ46,1)/(60*60*24)</f>
        <v>2.4493680778849582E-2</v>
      </c>
      <c r="DE46" s="13">
        <f>SMALL($DO46:DR46,1)/(60*60*24)</f>
        <v>2.4493680778849582E-2</v>
      </c>
      <c r="DF46" s="13">
        <f>SMALL($DO46:DS46,1)/(60*60*24)</f>
        <v>2.4493680778849582E-2</v>
      </c>
      <c r="DG46" s="13">
        <f>SMALL($DO46:DT46,1)/(60*60*24)</f>
        <v>2.4493680778849582E-2</v>
      </c>
      <c r="DH46" s="34">
        <f t="shared" si="83"/>
        <v>1.8823665394063768E-2</v>
      </c>
      <c r="DI46" s="13">
        <f>SMALL($DU46:DV46,1)/(60*60*24)</f>
        <v>1.8823665394063768E-2</v>
      </c>
      <c r="DJ46" s="42">
        <f>SMALL($DW46:DW46,1)/(60*60*24)</f>
        <v>0.11572916666666666</v>
      </c>
      <c r="DK46" s="42">
        <f>SMALL($DW46:DX46,1)/(60*60*24)</f>
        <v>0.11572916666666666</v>
      </c>
      <c r="DL46" s="42">
        <f>SMALL($DW46:DY46,1)/(60*60*24)</f>
        <v>0.11572916666666666</v>
      </c>
      <c r="DM46" s="42">
        <f>SMALL($DW46:DZ46,1)/(60*60*24)</f>
        <v>0.11572916666666666</v>
      </c>
      <c r="DO46" s="6">
        <f t="shared" si="84"/>
        <v>2116.254019292604</v>
      </c>
      <c r="DP46" s="1">
        <f t="shared" si="85"/>
        <v>9999</v>
      </c>
      <c r="DQ46" s="1">
        <f t="shared" si="86"/>
        <v>9999</v>
      </c>
      <c r="DR46" s="1">
        <f t="shared" si="87"/>
        <v>9999</v>
      </c>
      <c r="DS46" s="1">
        <f t="shared" si="88"/>
        <v>9999</v>
      </c>
      <c r="DT46" s="1">
        <f t="shared" si="89"/>
        <v>9999</v>
      </c>
      <c r="DU46" s="6">
        <f t="shared" si="90"/>
        <v>1626.3646900471097</v>
      </c>
      <c r="DV46" s="1">
        <f t="shared" si="91"/>
        <v>9999</v>
      </c>
      <c r="DW46" s="43">
        <f t="shared" si="92"/>
        <v>9999</v>
      </c>
      <c r="DX46" s="1">
        <f t="shared" si="93"/>
        <v>9999</v>
      </c>
      <c r="DY46" s="1">
        <f t="shared" si="94"/>
        <v>9999</v>
      </c>
      <c r="DZ46" s="1">
        <f t="shared" si="95"/>
        <v>9999</v>
      </c>
    </row>
    <row r="47" spans="1:130" x14ac:dyDescent="0.25">
      <c r="A47" s="1" t="s">
        <v>241</v>
      </c>
      <c r="B47" s="54"/>
      <c r="C47" s="45"/>
      <c r="D47" s="45"/>
      <c r="E47" s="13"/>
      <c r="J47" s="8">
        <v>2.2280092592592591E-2</v>
      </c>
      <c r="K47" s="55">
        <f>(J47/5*3.1)/1.032</f>
        <v>1.3385326945162215E-2</v>
      </c>
      <c r="M47" s="8">
        <f>IF(A47&lt;&gt;"",IF(K47&gt;0,K47/3.11*4.35,IF(L47&gt;0,L47/6.21*4.35/1.032,IF(H47&gt;0,H47/3.45*4.35,IF(I47&gt;0,I47,IF(E47&gt;0,E47,IF(B47&gt;0,B47/4*4.35,0.0292)))))),0)</f>
        <v>1.8722241868635255E-2</v>
      </c>
      <c r="N47" s="6">
        <f>M47*60*60*24</f>
        <v>1617.6016974500858</v>
      </c>
      <c r="O47" s="8">
        <f>IF(A47&lt;&gt;"",(MROUND(N$2-N47,15)/(60*60*24)),"")</f>
        <v>1.9791666666666666E-2</v>
      </c>
      <c r="Q47" s="8">
        <f t="shared" ref="Q47" si="249">IF(COUNT(BV47:CA47)&gt;0,SMALL(BV47:CA47,1),0)</f>
        <v>1.8620684755185187E-2</v>
      </c>
      <c r="R47" s="8">
        <f t="shared" ref="R47" si="250">IF(COUNT(CB47:CG47)&gt;0,SMALL(CB47:CG47,1),0)</f>
        <v>1.4500314384814817E-2</v>
      </c>
      <c r="S47" s="8">
        <f t="shared" ref="S47" si="251">O47</f>
        <v>1.9791666666666666E-2</v>
      </c>
      <c r="T47" s="8"/>
      <c r="U47" s="8">
        <f>IF(A47&lt;&gt;"",IF(VLOOKUP(A47,Apr!A$4:F$211,6)&gt;0,VLOOKUP(A47,Apr!A$4:F$211,6),0),0)</f>
        <v>0</v>
      </c>
      <c r="V47" s="8">
        <f>IF(A47&lt;&gt;"",IF(VLOOKUP(A47,May!A$3:F$209,6)&gt;0,VLOOKUP(A47,May!A$3:F$209,6),0),0)</f>
        <v>0</v>
      </c>
      <c r="W47" s="8">
        <f>IF(A47&lt;&gt;"",IF(VLOOKUP(A47,Jun!A$3:F$209,6)&gt;0,VLOOKUP(A47,Jun!A$3:F$209,6),0),0)</f>
        <v>0</v>
      </c>
      <c r="X47" s="8">
        <f>IF(A47&lt;&gt;"",IF(VLOOKUP(A47,Jul!A$3:F$206,6)&gt;0,VLOOKUP(A47,Jul!A$3:F$206,6),0),0)</f>
        <v>1.9884259259259258E-2</v>
      </c>
      <c r="Y47" s="8">
        <f>IF(A47&lt;&gt;"",IF(VLOOKUP(A47,Aug!A$3:F$206,6)&gt;0,VLOOKUP(A47,Aug!A$3:F$206,6),0),0)</f>
        <v>1.8817444014444448E-2</v>
      </c>
      <c r="Z47" s="8">
        <f>IF(A47&lt;&gt;"",IF(VLOOKUP(A47,Sep!A$3:F$206,6)&gt;0,VLOOKUP(A47,Sep!A$3:F$206,6),0),0)</f>
        <v>1.8620684755185187E-2</v>
      </c>
      <c r="AA47" s="6">
        <f>IF(Q47&gt;0,Q47/4.35*3.45/1.032*60*60*24,N47/4.35*3.45/1.032)</f>
        <v>1236.4015218358732</v>
      </c>
      <c r="AB47" s="8">
        <f>IF(AA$2&gt;AA47,(MROUND(AA$2-AA47,15)/60/60/24),0.1/60/60/24)</f>
        <v>1.3541666666666667E-2</v>
      </c>
      <c r="AC47" s="8">
        <f>IF(A47&lt;&gt;"",IF(VLOOKUP(A47,Oct!A$3:F$206,6)&gt;0,VLOOKUP(A47,Oct!A$3:F$206,6),0),0)</f>
        <v>1.4963277347777779E-2</v>
      </c>
      <c r="AD47" s="8">
        <f>IF(A47&lt;&gt;"",IF(VLOOKUP(A47,Nov!A$3:F$207,6)&gt;0,VLOOKUP(A47,Nov!A$3:F$207,6),0),0)</f>
        <v>1.4500314384814817E-2</v>
      </c>
      <c r="AE47" s="8">
        <f>IF(A47&lt;&gt;"",IF(VLOOKUP(A47,Dec!A$3:F$207,6)&gt;0,VLOOKUP(A47,Dec!A$3:F$207,6),0),0)</f>
        <v>1.4639203273703707E-2</v>
      </c>
      <c r="AF47" s="8">
        <f>IF(A47&lt;&gt;"",IF(VLOOKUP(A47,Jan!A$3:F$207,6)&gt;0,VLOOKUP(A47,Jan!A$3:F$207,6),0),0)</f>
        <v>1.5287351421851851E-2</v>
      </c>
      <c r="AG47" s="8">
        <f>IF(A47&lt;&gt;"",IF(VLOOKUP(A47,Feb!A$3:F$207,6)&gt;0,VLOOKUP(A47,Feb!A$3:F$207,6),0),0)</f>
        <v>0</v>
      </c>
      <c r="AH47" s="8">
        <f>IF(A47&lt;&gt;"",IF(VLOOKUP(A47,Mar!A$3:F$207,6)&gt;0,VLOOKUP(A47,Mar!A$3:F$207,6),0),0)</f>
        <v>0</v>
      </c>
      <c r="AJ47" s="8">
        <f>LARGE($BH47:BI47,1)</f>
        <v>1.9791666666666666E-2</v>
      </c>
      <c r="AK47" s="8">
        <f>LARGE($BH47:BJ47,1)</f>
        <v>1.9791666666666666E-2</v>
      </c>
      <c r="AL47" s="8">
        <f>LARGE($BH47:BK47,1)</f>
        <v>1.9791666666666666E-2</v>
      </c>
      <c r="AM47" s="8">
        <f>LARGE($BH47:BL47,1)</f>
        <v>1.9791666666666666E-2</v>
      </c>
      <c r="AN47" s="8">
        <f>LARGE($BH47:BM47,1)</f>
        <v>1.9791666666666666E-2</v>
      </c>
      <c r="AO47" s="8">
        <f>LARGE($BN47:BO47,1)</f>
        <v>1.3541666666666667E-2</v>
      </c>
      <c r="AP47" s="8">
        <f>LARGE($BN47:BP47,1)</f>
        <v>1.3541666666666667E-2</v>
      </c>
      <c r="AQ47" s="8">
        <f>LARGE($BN47:BQ47,1)</f>
        <v>1.3541666666666667E-2</v>
      </c>
      <c r="AR47" s="8">
        <f>LARGE($BN47:BR47,1)</f>
        <v>1.3541666666666667E-2</v>
      </c>
      <c r="AS47" s="8">
        <f>LARGE($BN47:BS47,1)</f>
        <v>1.3541666666666667E-2</v>
      </c>
      <c r="AV47" s="6">
        <f t="shared" ref="AV47" si="252">IF(U47&gt;0,U47*60*60*24,0)</f>
        <v>0</v>
      </c>
      <c r="AW47" s="6">
        <f t="shared" ref="AW47" si="253">IF(V47&gt;0,V47*60*60*24,0)</f>
        <v>0</v>
      </c>
      <c r="AX47" s="6">
        <f t="shared" ref="AX47" si="254">IF(W47&gt;0,W47*60*60*24,0)</f>
        <v>0</v>
      </c>
      <c r="AY47" s="6">
        <f t="shared" ref="AY47" si="255">IF(X47&gt;0,X47*60*60*24,0)</f>
        <v>1718</v>
      </c>
      <c r="AZ47" s="6">
        <f t="shared" ref="AZ47" si="256">IF(Y47&gt;0,Y47*60*60*24,0)</f>
        <v>1625.8271628480004</v>
      </c>
      <c r="BA47" s="6">
        <f t="shared" ref="BA47" si="257">IF(Z47&gt;0,Z47*60*60*24,0)</f>
        <v>1608.8271628480002</v>
      </c>
      <c r="BB47" s="6">
        <f t="shared" ref="BB47" si="258">IF(AC47&gt;0,AC47*60*60*24,0)</f>
        <v>1292.8271628480002</v>
      </c>
      <c r="BC47" s="6">
        <f t="shared" ref="BC47" si="259">IF(AD47&gt;0,AD47*60*60*24,0)</f>
        <v>1252.8271628480002</v>
      </c>
      <c r="BD47" s="6">
        <f t="shared" ref="BD47" si="260">IF(AE47&gt;0,AE47*60*60*24,0)</f>
        <v>1264.8271628480002</v>
      </c>
      <c r="BE47" s="6">
        <f t="shared" ref="BE47" si="261">IF(AF47&gt;0,AF47*60*60*24,0)</f>
        <v>1320.8271628479997</v>
      </c>
      <c r="BF47" s="6">
        <f t="shared" ref="BF47" si="262">IF(AG47&gt;0,AG47*60*60*24,0)</f>
        <v>0</v>
      </c>
      <c r="BH47" s="8">
        <f t="shared" ref="BH47" si="263">S47</f>
        <v>1.9791666666666666E-2</v>
      </c>
      <c r="BI47" s="8">
        <f t="shared" ref="BI47" si="264">IF(AV47&gt;0,IF($N$2&gt;AV47,(MROUND($N$2-AV47,15)/(60*60*24)),0),0)</f>
        <v>0</v>
      </c>
      <c r="BJ47" s="8">
        <f t="shared" ref="BJ47" si="265">IF(AW47&gt;0,IF($N$2&gt;AW47,(MROUND($N$2-AW47,15)/(60*60*24)),0),0)</f>
        <v>0</v>
      </c>
      <c r="BK47" s="8">
        <f t="shared" ref="BK47" si="266">IF(AX47&gt;0,IF($N$2&gt;AX47,(MROUND($N$2-AX47,15)/(60*60*24)),0),0)</f>
        <v>0</v>
      </c>
      <c r="BL47" s="8">
        <f t="shared" ref="BL47" si="267">IF(AY47&gt;0,IF($N$2&gt;AY47,(MROUND($N$2-AY47,15)/(60*60*24)),0),0)</f>
        <v>1.8576388888888889E-2</v>
      </c>
      <c r="BM47" s="8">
        <f t="shared" ref="BM47" si="268">IF(AZ47&gt;0,IF($N$2&gt;AZ47,(MROUND($N$2-AZ47,15)/(60*60*24)),0),0)</f>
        <v>1.9618055555555555E-2</v>
      </c>
      <c r="BN47" s="8">
        <f t="shared" ref="BN47" si="269">IF(AB47&gt;0,AB47,0)</f>
        <v>1.3541666666666667E-2</v>
      </c>
      <c r="BO47" s="8">
        <f t="shared" ref="BO47" si="270">IF(BB47&gt;0,IF($AA$2&gt;BB47,(MROUND($AA$2-BB47,15)/(60*60*24)),0),0)</f>
        <v>1.2847222222222222E-2</v>
      </c>
      <c r="BP47" s="8">
        <f t="shared" ref="BP47" si="271">IF(BC47&gt;0,IF($AA$2&gt;BC47,(MROUND($AA$2-BC47,15)/(60*60*24)),0),0)</f>
        <v>1.3368055555555555E-2</v>
      </c>
      <c r="BQ47" s="8">
        <f t="shared" ref="BQ47" si="272">IF(BD47&gt;0,IF($AA$2&gt;BD47,(MROUND($AA$2-BD47,15)/(60*60*24)),0),0)</f>
        <v>1.3194444444444444E-2</v>
      </c>
      <c r="BR47" s="8">
        <f t="shared" ref="BR47" si="273">IF(BE47&gt;0,IF($AA$2&gt;BE47,(MROUND($AA$2-BE47,15)/(60*60*24)),0),0)</f>
        <v>1.2500000000000001E-2</v>
      </c>
      <c r="BS47" s="8">
        <f t="shared" ref="BS47" si="274">IF(BF47&gt;0,IF($AA$2&gt;BF47,(MROUND($AA$2-BF47,15)/(60*60*24)),0),0)</f>
        <v>0</v>
      </c>
      <c r="BV47" s="8" t="str">
        <f t="shared" ref="BV47" si="275">IF(U47&gt;0,U47,"")</f>
        <v/>
      </c>
      <c r="BW47" s="8" t="str">
        <f t="shared" ref="BW47" si="276">IF(V47&gt;0,V47,"")</f>
        <v/>
      </c>
      <c r="BX47" s="8" t="str">
        <f t="shared" ref="BX47" si="277">IF(W47&gt;0,W47,"")</f>
        <v/>
      </c>
      <c r="BY47" s="8">
        <f t="shared" ref="BY47" si="278">IF(X47&gt;0,X47,"")</f>
        <v>1.9884259259259258E-2</v>
      </c>
      <c r="BZ47" s="8">
        <f t="shared" ref="BZ47" si="279">IF(Y47&gt;0,Y47,"")</f>
        <v>1.8817444014444448E-2</v>
      </c>
      <c r="CA47" s="8">
        <f t="shared" ref="CA47" si="280">IF(Z47&gt;0,Z47,"")</f>
        <v>1.8620684755185187E-2</v>
      </c>
      <c r="CB47" s="8">
        <f t="shared" ref="CB47" si="281">IF(AC47&gt;0,AC47,"")</f>
        <v>1.4963277347777779E-2</v>
      </c>
      <c r="CC47" s="8">
        <f t="shared" ref="CC47" si="282">IF(AD47&gt;0,AD47,"")</f>
        <v>1.4500314384814817E-2</v>
      </c>
      <c r="CD47" s="8">
        <f t="shared" ref="CD47" si="283">IF(AE47&gt;0,AE47,"")</f>
        <v>1.4639203273703707E-2</v>
      </c>
      <c r="CE47" s="8">
        <f t="shared" ref="CE47" si="284">IF(AF47&gt;0,AF47,"")</f>
        <v>1.5287351421851851E-2</v>
      </c>
      <c r="CF47" s="8" t="str">
        <f t="shared" ref="CF47" si="285">IF(AG47&gt;0,AG47,"")</f>
        <v/>
      </c>
      <c r="CG47" s="8" t="str">
        <f t="shared" ref="CG47" si="286">IF(AH47&gt;0,AH47,"")</f>
        <v/>
      </c>
      <c r="CI47" s="13"/>
      <c r="CJ47" s="8">
        <f t="shared" ref="CJ47" si="287">IF(BV47&lt;&gt;"",BV47,CI47)</f>
        <v>0</v>
      </c>
      <c r="CK47" s="8">
        <f>IF(COUNT($BV47:BW47)&gt;0,SMALL($BV47:BW47,1),$CI47)</f>
        <v>0</v>
      </c>
      <c r="CL47" s="8">
        <f>IF(COUNT($BV47:BX47)&gt;0,SMALL($BV47:BX47,1),$CI47)</f>
        <v>0</v>
      </c>
      <c r="CM47" s="8">
        <f>IF(COUNT($BV47:BY47)&gt;0,SMALL($BV47:BY47,1),$CI47)</f>
        <v>1.9884259259259258E-2</v>
      </c>
      <c r="CN47" s="8">
        <f>IF(COUNT($BV47:BZ47)&gt;0,SMALL($BV47:BZ47,1),$CI47)</f>
        <v>1.8817444014444448E-2</v>
      </c>
      <c r="CO47" s="54"/>
      <c r="CP47" s="8">
        <f t="shared" ref="CP47" si="288">IF(CB47&lt;&gt;"",CB47,CO47)</f>
        <v>1.4963277347777779E-2</v>
      </c>
      <c r="CQ47" s="8">
        <f>IF(COUNT($CB47:CC47)&gt;0,SMALL($CB47:CC47,1),$CP47)</f>
        <v>1.4500314384814817E-2</v>
      </c>
      <c r="CR47" s="8">
        <f>IF(COUNT($CB47:CD47)&gt;0,SMALL($CB47:CD47,1),$CP47)</f>
        <v>1.4500314384814817E-2</v>
      </c>
      <c r="CS47" s="8">
        <f>IF(COUNT($CB47:CE47)&gt;0,SMALL($CB47:CE47,1),$CP47)</f>
        <v>1.4500314384814817E-2</v>
      </c>
      <c r="CT47" s="8">
        <f>IF(COUNT($CB47:CF47)&gt;0,SMALL($CB47:CF47,1),$CP47)</f>
        <v>1.4500314384814817E-2</v>
      </c>
      <c r="CV47" s="8">
        <f t="shared" ref="CV47" si="289">IF(A47&lt;&gt;"",LARGE(BH47:BM47,1)+CY47,"")</f>
        <v>1.9792708333333332E-2</v>
      </c>
      <c r="CW47" s="8">
        <f t="shared" ref="CW47" si="290">IF(A47&lt;&gt;"",LARGE(BN47:BS47,1)+CY47,"")</f>
        <v>1.3542708333333334E-2</v>
      </c>
      <c r="CX47" s="1">
        <f t="shared" si="62"/>
        <v>45</v>
      </c>
      <c r="CY47" s="8">
        <f t="shared" ref="CY47" si="291">IF(A47&lt;&gt;"",CX47/(60*60*24*500),"")</f>
        <v>1.0416666666666667E-6</v>
      </c>
      <c r="CZ47" s="1" t="str">
        <f t="shared" ref="CZ47" si="292">A47</f>
        <v>Jake Rodwell</v>
      </c>
      <c r="DB47" s="13">
        <f t="shared" ref="DB47" si="293">M47</f>
        <v>1.8722241868635255E-2</v>
      </c>
      <c r="DC47" s="13">
        <f>SMALL($DO47:DP47,1)/(60*60*24)</f>
        <v>1.8722241868635251E-2</v>
      </c>
      <c r="DD47" s="13">
        <f>SMALL($DO47:DQ47,1)/(60*60*24)</f>
        <v>1.8722241868635251E-2</v>
      </c>
      <c r="DE47" s="13">
        <f>SMALL($DO47:DR47,1)/(60*60*24)</f>
        <v>1.8722241868635251E-2</v>
      </c>
      <c r="DF47" s="13">
        <f>SMALL($DO47:DS47,1)/(60*60*24)</f>
        <v>1.8722241868635251E-2</v>
      </c>
      <c r="DG47" s="13">
        <f>SMALL($DO47:DT47,1)/(60*60*24)</f>
        <v>1.8722241868635251E-2</v>
      </c>
      <c r="DH47" s="34">
        <f t="shared" ref="DH47" si="294">AA47/(60*60*24)</f>
        <v>1.431020279902631E-2</v>
      </c>
      <c r="DI47" s="13">
        <f>SMALL($DU47:DV47,1)/(60*60*24)</f>
        <v>1.431020279902631E-2</v>
      </c>
      <c r="DJ47" s="42">
        <f>SMALL($DW47:DW47,1)/(60*60*24)</f>
        <v>1.7379308304976644E-2</v>
      </c>
      <c r="DK47" s="42">
        <f>SMALL($DW47:DX47,1)/(60*60*24)</f>
        <v>1.4639203273703705E-2</v>
      </c>
      <c r="DL47" s="42">
        <f>SMALL($DW47:DY47,1)/(60*60*24)</f>
        <v>1.4639203273703705E-2</v>
      </c>
      <c r="DM47" s="42">
        <f>SMALL($DW47:DZ47,1)/(60*60*24)</f>
        <v>1.4639203273703705E-2</v>
      </c>
      <c r="DO47" s="6">
        <f t="shared" ref="DO47" si="295">M47*60*60*24</f>
        <v>1617.6016974500858</v>
      </c>
      <c r="DP47" s="1">
        <f t="shared" ref="DP47" si="296">IF(AV47&gt;0,AV47,9999)</f>
        <v>9999</v>
      </c>
      <c r="DQ47" s="1">
        <f t="shared" ref="DQ47" si="297">IF(AW47&gt;0,AW47,9999)</f>
        <v>9999</v>
      </c>
      <c r="DR47" s="1">
        <f t="shared" ref="DR47" si="298">IF(AX47&gt;0,AX47,9999)</f>
        <v>9999</v>
      </c>
      <c r="DS47" s="1">
        <f t="shared" ref="DS47" si="299">IF(AY47&gt;0,AY47,9999)</f>
        <v>1718</v>
      </c>
      <c r="DT47" s="1">
        <f t="shared" ref="DT47" si="300">IF(AZ47&gt;0,AZ47,9999)</f>
        <v>1625.8271628480004</v>
      </c>
      <c r="DU47" s="6">
        <f t="shared" ref="DU47" si="301">AA47</f>
        <v>1236.4015218358732</v>
      </c>
      <c r="DV47" s="1">
        <f t="shared" ref="DV47" si="302">IF(BB47&gt;0,BB47,9999)</f>
        <v>1292.8271628480002</v>
      </c>
      <c r="DW47" s="43">
        <f t="shared" ref="DW47" si="303">IF(BC47&gt;0,BC47*1.198547,9999)</f>
        <v>1501.572237549982</v>
      </c>
      <c r="DX47" s="1">
        <f t="shared" ref="DX47" si="304">IF(BD47&gt;0,BD47,9999)</f>
        <v>1264.8271628480002</v>
      </c>
      <c r="DY47" s="1">
        <f t="shared" ref="DY47" si="305">IF(BE47&gt;0,BE47,9999)</f>
        <v>1320.8271628479997</v>
      </c>
      <c r="DZ47" s="1">
        <f t="shared" ref="DZ47" si="306">IF(BF47&gt;0,BF47,9999)</f>
        <v>9999</v>
      </c>
    </row>
    <row r="48" spans="1:130" x14ac:dyDescent="0.25">
      <c r="A48" s="1" t="s">
        <v>154</v>
      </c>
      <c r="B48" s="54">
        <v>1.4641203703703703E-2</v>
      </c>
      <c r="C48" s="45">
        <v>44958</v>
      </c>
      <c r="D48" s="45"/>
      <c r="E48" s="13">
        <v>1.8969907407407408E-2</v>
      </c>
      <c r="F48" s="11">
        <v>44805</v>
      </c>
      <c r="H48" s="35">
        <v>1.4641203703703707E-2</v>
      </c>
      <c r="I48" s="35">
        <v>1.8969907407407411E-2</v>
      </c>
      <c r="K48" s="8">
        <v>1.2766203703703703E-2</v>
      </c>
      <c r="L48" s="8">
        <v>2.7743055555555559E-2</v>
      </c>
      <c r="M48" s="8">
        <f>IF(A48&lt;&gt;"",IF(K48&gt;0,K48/3.11*4.35,IF(L48&gt;0,L48/6.21*4.35/1.032,IF(H48&gt;0,H48/3.45*4.35,IF(I48&gt;0,I48,IF(E48&gt;0,E48,IF(B48&gt;0,B48/4*4.35,0.0292)))))),0)</f>
        <v>1.7856265630582346E-2</v>
      </c>
      <c r="N48" s="6">
        <f>M48*60*60*24</f>
        <v>1542.7813504823148</v>
      </c>
      <c r="O48" s="8">
        <f>IF(A48&lt;&gt;"",(MROUND(N$2-N48,15)/(60*60*24)),"")</f>
        <v>2.0659722222222222E-2</v>
      </c>
      <c r="Q48" s="8">
        <f t="shared" si="59"/>
        <v>1.8423925485925922E-2</v>
      </c>
      <c r="R48" s="8">
        <f t="shared" si="2"/>
        <v>1.4465592152592592E-2</v>
      </c>
      <c r="S48" s="8">
        <f t="shared" si="3"/>
        <v>2.0659722222222222E-2</v>
      </c>
      <c r="T48" s="8"/>
      <c r="U48" s="8">
        <f>IF(A48&lt;&gt;"",IF(VLOOKUP(A48,Apr!A$4:F$211,6)&gt;0,VLOOKUP(A48,Apr!A$4:F$211,6),0),0)</f>
        <v>1.9224537037037037E-2</v>
      </c>
      <c r="V48" s="8">
        <f>IF(A48&lt;&gt;"",IF(VLOOKUP(A48,May!A$3:F$209,6)&gt;0,VLOOKUP(A48,May!A$3:F$209,6),0),0)</f>
        <v>0</v>
      </c>
      <c r="W48" s="8">
        <f>IF(A48&lt;&gt;"",IF(VLOOKUP(A48,Jun!A$3:F$209,6)&gt;0,VLOOKUP(A48,Jun!A$3:F$209,6),0),0)</f>
        <v>1.9224537037037037E-2</v>
      </c>
      <c r="X48" s="8">
        <f>IF(A48&lt;&gt;"",IF(VLOOKUP(A48,Jul!A$3:F$206,6)&gt;0,VLOOKUP(A48,Jul!A$3:F$206,6),0),0)</f>
        <v>1.9513888888888886E-2</v>
      </c>
      <c r="Y48" s="8">
        <f>IF(A48&lt;&gt;"",IF(VLOOKUP(A48,Aug!A$3:F$206,6)&gt;0,VLOOKUP(A48,Aug!A$3:F$206,6),0),0)</f>
        <v>1.8423925485925922E-2</v>
      </c>
      <c r="Z48" s="8">
        <f>IF(A48&lt;&gt;"",IF(VLOOKUP(A48,Sep!A$3:F$206,6)&gt;0,VLOOKUP(A48,Sep!A$3:F$206,6),0),0)</f>
        <v>1.8724851411851855E-2</v>
      </c>
      <c r="AA48" s="6">
        <f>IF(Q48&gt;0,Q48/4.35*3.45/1.032*60*60*24,N48/4.35*3.45/1.032)</f>
        <v>1223.3368325859392</v>
      </c>
      <c r="AB48" s="8">
        <f>IF(AA$2&gt;AA48,(MROUND(AA$2-AA48,15)/60/60/24),0.1/60/60/24)</f>
        <v>1.3715277777777778E-2</v>
      </c>
      <c r="AC48" s="8">
        <f>IF(A48&lt;&gt;"",IF(VLOOKUP(A48,Oct!A$3:F$206,6)&gt;0,VLOOKUP(A48,Oct!A$3:F$206,6),0),0)</f>
        <v>1.4465592152592592E-2</v>
      </c>
      <c r="AD48" s="8">
        <f>IF(A48&lt;&gt;"",IF(VLOOKUP(A48,Nov!A$3:F$207,6)&gt;0,VLOOKUP(A48,Nov!A$3:F$207,6),0),0)</f>
        <v>0</v>
      </c>
      <c r="AE48" s="8">
        <f>IF(A48&lt;&gt;"",IF(VLOOKUP(A48,Dec!A$3:F$207,6)&gt;0,VLOOKUP(A48,Dec!A$3:F$207,6),0),0)</f>
        <v>1.4604481041481479E-2</v>
      </c>
      <c r="AF48" s="8">
        <f>IF(A48&lt;&gt;"",IF(VLOOKUP(A48,Jan!A$3:F$207,6)&gt;0,VLOOKUP(A48,Jan!A$3:F$207,6),0),0)</f>
        <v>0</v>
      </c>
      <c r="AG48" s="8">
        <f>IF(A48&lt;&gt;"",IF(VLOOKUP(A48,Feb!A$3:F$207,6)&gt;0,VLOOKUP(A48,Feb!A$3:F$207,6),0),0)</f>
        <v>0</v>
      </c>
      <c r="AH48" s="8">
        <f>IF(A48&lt;&gt;"",IF(VLOOKUP(A48,Mar!A$3:F$207,6)&gt;0,VLOOKUP(A48,Mar!A$3:F$207,6),0),0)</f>
        <v>0</v>
      </c>
      <c r="AJ48" s="8">
        <f>LARGE($BH48:BI48,1)</f>
        <v>2.0659722222222222E-2</v>
      </c>
      <c r="AK48" s="8">
        <f>LARGE($BH48:BJ48,1)</f>
        <v>2.0659722222222222E-2</v>
      </c>
      <c r="AL48" s="8">
        <f>LARGE($BH48:BK48,1)</f>
        <v>2.0659722222222222E-2</v>
      </c>
      <c r="AM48" s="8">
        <f>LARGE($BH48:BL48,1)</f>
        <v>2.0659722222222222E-2</v>
      </c>
      <c r="AN48" s="8">
        <f>LARGE($BH48:BM48,1)</f>
        <v>2.0659722222222222E-2</v>
      </c>
      <c r="AO48" s="8">
        <f>LARGE($BN48:BO48,1)</f>
        <v>1.3715277777777778E-2</v>
      </c>
      <c r="AP48" s="8">
        <f>LARGE($BN48:BP48,1)</f>
        <v>1.3715277777777778E-2</v>
      </c>
      <c r="AQ48" s="8">
        <f>LARGE($BN48:BQ48,1)</f>
        <v>1.3715277777777778E-2</v>
      </c>
      <c r="AR48" s="8">
        <f>LARGE($BN48:BR48,1)</f>
        <v>1.3715277777777778E-2</v>
      </c>
      <c r="AS48" s="8">
        <f>LARGE($BN48:BS48,1)</f>
        <v>1.3715277777777778E-2</v>
      </c>
      <c r="AV48" s="6">
        <f t="shared" si="5"/>
        <v>1661</v>
      </c>
      <c r="AW48" s="6">
        <f t="shared" si="6"/>
        <v>0</v>
      </c>
      <c r="AX48" s="6">
        <f t="shared" si="7"/>
        <v>1661</v>
      </c>
      <c r="AY48" s="6">
        <f t="shared" si="8"/>
        <v>1685.9999999999995</v>
      </c>
      <c r="AZ48" s="6">
        <f t="shared" si="9"/>
        <v>1591.8271619839995</v>
      </c>
      <c r="BA48" s="6">
        <f t="shared" si="10"/>
        <v>1617.8271619840002</v>
      </c>
      <c r="BB48" s="6">
        <f t="shared" si="11"/>
        <v>1249.8271619839998</v>
      </c>
      <c r="BC48" s="6">
        <f t="shared" si="12"/>
        <v>0</v>
      </c>
      <c r="BD48" s="6">
        <f t="shared" si="13"/>
        <v>1261.8271619839998</v>
      </c>
      <c r="BE48" s="6">
        <f t="shared" si="14"/>
        <v>0</v>
      </c>
      <c r="BF48" s="6">
        <f t="shared" si="15"/>
        <v>0</v>
      </c>
      <c r="BH48" s="8">
        <f t="shared" si="16"/>
        <v>2.0659722222222222E-2</v>
      </c>
      <c r="BI48" s="8">
        <f t="shared" si="17"/>
        <v>1.9270833333333334E-2</v>
      </c>
      <c r="BJ48" s="8">
        <f t="shared" si="18"/>
        <v>0</v>
      </c>
      <c r="BK48" s="8">
        <f t="shared" si="19"/>
        <v>1.9270833333333334E-2</v>
      </c>
      <c r="BL48" s="8">
        <f t="shared" si="20"/>
        <v>1.892361111111111E-2</v>
      </c>
      <c r="BM48" s="8">
        <f t="shared" si="21"/>
        <v>1.9965277777777776E-2</v>
      </c>
      <c r="BN48" s="8">
        <f t="shared" si="22"/>
        <v>1.3715277777777778E-2</v>
      </c>
      <c r="BO48" s="8">
        <f t="shared" si="66"/>
        <v>1.3368055555555555E-2</v>
      </c>
      <c r="BP48" s="8">
        <f t="shared" si="24"/>
        <v>0</v>
      </c>
      <c r="BQ48" s="8">
        <f t="shared" si="24"/>
        <v>1.3194444444444444E-2</v>
      </c>
      <c r="BR48" s="8">
        <f t="shared" si="25"/>
        <v>0</v>
      </c>
      <c r="BS48" s="8">
        <f t="shared" si="26"/>
        <v>0</v>
      </c>
      <c r="BV48" s="8">
        <f t="shared" si="67"/>
        <v>1.9224537037037037E-2</v>
      </c>
      <c r="BW48" s="8" t="str">
        <f t="shared" si="68"/>
        <v/>
      </c>
      <c r="BX48" s="8">
        <f t="shared" si="69"/>
        <v>1.9224537037037037E-2</v>
      </c>
      <c r="BY48" s="8">
        <f t="shared" si="70"/>
        <v>1.9513888888888886E-2</v>
      </c>
      <c r="BZ48" s="8">
        <f t="shared" si="71"/>
        <v>1.8423925485925922E-2</v>
      </c>
      <c r="CA48" s="8">
        <f t="shared" si="72"/>
        <v>1.8724851411851855E-2</v>
      </c>
      <c r="CB48" s="8">
        <f t="shared" si="73"/>
        <v>1.4465592152592592E-2</v>
      </c>
      <c r="CC48" s="8" t="str">
        <f t="shared" si="74"/>
        <v/>
      </c>
      <c r="CD48" s="8">
        <f t="shared" si="75"/>
        <v>1.4604481041481479E-2</v>
      </c>
      <c r="CE48" s="8" t="str">
        <f t="shared" si="76"/>
        <v/>
      </c>
      <c r="CF48" s="8" t="str">
        <f t="shared" si="77"/>
        <v/>
      </c>
      <c r="CG48" s="8" t="str">
        <f t="shared" si="78"/>
        <v/>
      </c>
      <c r="CI48" s="13">
        <v>1.8969907407407408E-2</v>
      </c>
      <c r="CJ48" s="8">
        <f t="shared" si="79"/>
        <v>1.9224537037037037E-2</v>
      </c>
      <c r="CK48" s="8">
        <f>IF(COUNT($BV48:BW48)&gt;0,SMALL($BV48:BW48,1),$CI48)</f>
        <v>1.9224537037037037E-2</v>
      </c>
      <c r="CL48" s="8">
        <f>IF(COUNT($BV48:BX48)&gt;0,SMALL($BV48:BX48,1),$CI48)</f>
        <v>1.9224537037037037E-2</v>
      </c>
      <c r="CM48" s="8">
        <f>IF(COUNT($BV48:BY48)&gt;0,SMALL($BV48:BY48,1),$CI48)</f>
        <v>1.9224537037037037E-2</v>
      </c>
      <c r="CN48" s="8">
        <f>IF(COUNT($BV48:BZ48)&gt;0,SMALL($BV48:BZ48,1),$CI48)</f>
        <v>1.8423925485925922E-2</v>
      </c>
      <c r="CO48" s="54">
        <v>1.4641203703703703E-2</v>
      </c>
      <c r="CP48" s="8">
        <f t="shared" si="80"/>
        <v>1.4465592152592592E-2</v>
      </c>
      <c r="CQ48" s="8">
        <f>IF(COUNT($CB48:CC48)&gt;0,SMALL($CB48:CC48,1),$CP48)</f>
        <v>1.4465592152592592E-2</v>
      </c>
      <c r="CR48" s="8">
        <f>IF(COUNT($CB48:CD48)&gt;0,SMALL($CB48:CD48,1),$CP48)</f>
        <v>1.4465592152592592E-2</v>
      </c>
      <c r="CS48" s="8">
        <f>IF(COUNT($CB48:CE48)&gt;0,SMALL($CB48:CE48,1),$CP48)</f>
        <v>1.4465592152592592E-2</v>
      </c>
      <c r="CT48" s="8">
        <f>IF(COUNT($CB48:CF48)&gt;0,SMALL($CB48:CF48,1),$CP48)</f>
        <v>1.4465592152592592E-2</v>
      </c>
      <c r="CV48" s="8">
        <f t="shared" si="63"/>
        <v>2.0660787037037037E-2</v>
      </c>
      <c r="CW48" s="8">
        <f t="shared" si="64"/>
        <v>1.3716342592592592E-2</v>
      </c>
      <c r="CX48" s="1">
        <f t="shared" si="62"/>
        <v>46</v>
      </c>
      <c r="CY48" s="8">
        <f t="shared" si="65"/>
        <v>1.0648148148148149E-6</v>
      </c>
      <c r="CZ48" s="1" t="str">
        <f t="shared" si="81"/>
        <v>James Whittle</v>
      </c>
      <c r="DB48" s="13">
        <f t="shared" si="82"/>
        <v>1.7856265630582346E-2</v>
      </c>
      <c r="DC48" s="13">
        <f>SMALL($DO48:DP48,1)/(60*60*24)</f>
        <v>1.7856265630582346E-2</v>
      </c>
      <c r="DD48" s="13">
        <f>SMALL($DO48:DQ48,1)/(60*60*24)</f>
        <v>1.7856265630582346E-2</v>
      </c>
      <c r="DE48" s="13">
        <f>SMALL($DO48:DR48,1)/(60*60*24)</f>
        <v>1.7856265630582346E-2</v>
      </c>
      <c r="DF48" s="13">
        <f>SMALL($DO48:DS48,1)/(60*60*24)</f>
        <v>1.7856265630582346E-2</v>
      </c>
      <c r="DG48" s="13">
        <f>SMALL($DO48:DT48,1)/(60*60*24)</f>
        <v>1.7856265630582346E-2</v>
      </c>
      <c r="DH48" s="34">
        <f t="shared" si="83"/>
        <v>1.4158991117892815E-2</v>
      </c>
      <c r="DI48" s="13">
        <f>SMALL($DU48:DV48,1)/(60*60*24)</f>
        <v>1.4158991117892815E-2</v>
      </c>
      <c r="DJ48" s="42">
        <f>SMALL($DW48:DW48,1)/(60*60*24)</f>
        <v>0.11572916666666666</v>
      </c>
      <c r="DK48" s="42">
        <f>SMALL($DW48:DX48,1)/(60*60*24)</f>
        <v>1.4604481041481479E-2</v>
      </c>
      <c r="DL48" s="42">
        <f>SMALL($DW48:DY48,1)/(60*60*24)</f>
        <v>1.4604481041481479E-2</v>
      </c>
      <c r="DM48" s="42">
        <f>SMALL($DW48:DZ48,1)/(60*60*24)</f>
        <v>1.4604481041481479E-2</v>
      </c>
      <c r="DO48" s="6">
        <f t="shared" si="84"/>
        <v>1542.7813504823148</v>
      </c>
      <c r="DP48" s="1">
        <f t="shared" si="85"/>
        <v>1661</v>
      </c>
      <c r="DQ48" s="1">
        <f t="shared" si="86"/>
        <v>9999</v>
      </c>
      <c r="DR48" s="1">
        <f t="shared" si="87"/>
        <v>1661</v>
      </c>
      <c r="DS48" s="1">
        <f t="shared" si="88"/>
        <v>1685.9999999999995</v>
      </c>
      <c r="DT48" s="1">
        <f t="shared" si="89"/>
        <v>1591.8271619839995</v>
      </c>
      <c r="DU48" s="6">
        <f t="shared" si="90"/>
        <v>1223.3368325859392</v>
      </c>
      <c r="DV48" s="1">
        <f t="shared" si="91"/>
        <v>1249.8271619839998</v>
      </c>
      <c r="DW48" s="43">
        <f t="shared" si="92"/>
        <v>9999</v>
      </c>
      <c r="DX48" s="1">
        <f t="shared" si="93"/>
        <v>1261.8271619839998</v>
      </c>
      <c r="DY48" s="1">
        <f t="shared" si="94"/>
        <v>9999</v>
      </c>
      <c r="DZ48" s="1">
        <f t="shared" si="95"/>
        <v>9999</v>
      </c>
    </row>
    <row r="49" spans="1:130" x14ac:dyDescent="0.25">
      <c r="A49" s="1" t="s">
        <v>222</v>
      </c>
      <c r="B49" s="54"/>
      <c r="C49" s="45"/>
      <c r="D49" s="45"/>
      <c r="E49" s="13"/>
      <c r="L49" s="8">
        <v>2.736111111111111E-2</v>
      </c>
      <c r="M49" s="8">
        <f>IF(A49&lt;&gt;"",IF(K49&gt;0,K49/3.11*4.35,IF(L49&gt;0,L49/6.21*4.35/1.032,IF(H49&gt;0,H49/3.45*4.35,IF(I49&gt;0,I49,IF(E49&gt;0,E49,IF(B49&gt;0,B49/4*4.35,0.0292)))))),0)</f>
        <v>1.8571701265359283E-2</v>
      </c>
      <c r="N49" s="6">
        <f>M49*60*60*24</f>
        <v>1604.594989327042</v>
      </c>
      <c r="O49" s="8">
        <f>IF(A49&lt;&gt;"",(MROUND(N$2-N49,15)/(60*60*24)),"")</f>
        <v>1.9965277777777776E-2</v>
      </c>
      <c r="R49" s="8">
        <f t="shared" ref="R49" si="307">IF(COUNT(CB49:CG49)&gt;0,SMALL(CB49:CG49,1),0)</f>
        <v>0</v>
      </c>
      <c r="S49" s="8">
        <f t="shared" ref="S49" si="308">O49</f>
        <v>1.9965277777777776E-2</v>
      </c>
      <c r="T49" s="8"/>
      <c r="U49" s="8">
        <f>IF(A49&lt;&gt;"",IF(VLOOKUP(A49,Apr!A$4:F$211,6)&gt;0,VLOOKUP(A49,Apr!A$4:F$211,6),0),0)</f>
        <v>0</v>
      </c>
      <c r="V49" s="8">
        <f>IF(A49&lt;&gt;"",IF(VLOOKUP(A49,May!A$3:F$209,6)&gt;0,VLOOKUP(A49,May!A$3:F$209,6),0),0)</f>
        <v>1.9155092592592592E-2</v>
      </c>
      <c r="W49" s="8">
        <f>IF(A49&lt;&gt;"",IF(VLOOKUP(A49,Jun!A$3:F$209,6)&gt;0,VLOOKUP(A49,Jun!A$3:F$209,6),0),0)</f>
        <v>0</v>
      </c>
      <c r="X49" s="8">
        <f>IF(A49&lt;&gt;"",IF(VLOOKUP(A49,Jul!A$3:F$206,6)&gt;0,VLOOKUP(A49,Jul!A$3:F$206,6),0),0)</f>
        <v>0</v>
      </c>
      <c r="Y49" s="8">
        <f>IF(A49&lt;&gt;"",IF(VLOOKUP(A49,Aug!A$3:F$206,6)&gt;0,VLOOKUP(A49,Aug!A$3:F$206,6),0),0)</f>
        <v>0</v>
      </c>
      <c r="Z49" s="8">
        <f>IF(A49&lt;&gt;"",IF(VLOOKUP(A49,Sep!A$3:F$206,6)&gt;0,VLOOKUP(A49,Sep!A$3:F$206,6),0),0)</f>
        <v>0</v>
      </c>
      <c r="AA49" s="6">
        <f>IF(Q49&gt;0,Q49/4.35*3.45/1.032*60*60*24,N49/4.35*3.45/1.032)</f>
        <v>1233.1490495362859</v>
      </c>
      <c r="AB49" s="8">
        <f>IF(AA$2&gt;AA49,(MROUND(AA$2-AA49,15)/60/60/24),0.1/60/60/24)</f>
        <v>1.3541666666666667E-2</v>
      </c>
      <c r="AC49" s="8">
        <f>IF(A49&lt;&gt;"",IF(VLOOKUP(A49,Oct!A$3:F$206,6)&gt;0,VLOOKUP(A49,Oct!A$3:F$206,6),0),0)</f>
        <v>0</v>
      </c>
      <c r="AD49" s="8">
        <f>IF(A49&lt;&gt;"",IF(VLOOKUP(A49,Nov!A$3:F$207,6)&gt;0,VLOOKUP(A49,Nov!A$3:F$207,6),0),0)</f>
        <v>0</v>
      </c>
      <c r="AE49" s="8">
        <f>IF(A49&lt;&gt;"",IF(VLOOKUP(A49,Dec!A$3:F$207,6)&gt;0,VLOOKUP(A49,Dec!A$3:F$207,6),0),0)</f>
        <v>0</v>
      </c>
      <c r="AF49" s="8">
        <f>IF(A49&lt;&gt;"",IF(VLOOKUP(A49,Jan!A$3:F$207,6)&gt;0,VLOOKUP(A49,Jan!A$3:F$207,6),0),0)</f>
        <v>0</v>
      </c>
      <c r="AG49" s="8">
        <f>IF(A49&lt;&gt;"",IF(VLOOKUP(A49,Feb!A$3:F$207,6)&gt;0,VLOOKUP(A49,Feb!A$3:F$207,6),0),0)</f>
        <v>0</v>
      </c>
      <c r="AH49" s="8">
        <f>IF(A49&lt;&gt;"",IF(VLOOKUP(A49,Mar!A$3:F$207,6)&gt;0,VLOOKUP(A49,Mar!A$3:F$207,6),0),0)</f>
        <v>0</v>
      </c>
      <c r="AJ49" s="8">
        <f>LARGE($BH49:BI49,1)</f>
        <v>1.9965277777777776E-2</v>
      </c>
      <c r="AK49" s="8">
        <f>LARGE($BH49:BJ49,1)</f>
        <v>1.9965277777777776E-2</v>
      </c>
      <c r="AL49" s="8">
        <f>LARGE($BH49:BK49,1)</f>
        <v>1.9965277777777776E-2</v>
      </c>
      <c r="AM49" s="8">
        <f>LARGE($BH49:BL49,1)</f>
        <v>1.9965277777777776E-2</v>
      </c>
      <c r="AN49" s="8">
        <f>LARGE($BH49:BM49,1)</f>
        <v>1.9965277777777776E-2</v>
      </c>
      <c r="AO49" s="8">
        <f>LARGE($BN49:BO49,1)</f>
        <v>1.3541666666666667E-2</v>
      </c>
      <c r="AP49" s="8">
        <f>LARGE($BN49:BP49,1)</f>
        <v>1.3541666666666667E-2</v>
      </c>
      <c r="AQ49" s="8">
        <f>LARGE($BN49:BQ49,1)</f>
        <v>1.3541666666666667E-2</v>
      </c>
      <c r="AR49" s="8">
        <f>LARGE($BN49:BR49,1)</f>
        <v>1.3541666666666667E-2</v>
      </c>
      <c r="AS49" s="8">
        <f>LARGE($BN49:BS49,1)</f>
        <v>1.3541666666666667E-2</v>
      </c>
      <c r="AV49" s="6">
        <f t="shared" ref="AV49" si="309">IF(U49&gt;0,U49*60*60*24,0)</f>
        <v>0</v>
      </c>
      <c r="AW49" s="6">
        <f t="shared" ref="AW49" si="310">IF(V49&gt;0,V49*60*60*24,0)</f>
        <v>1655</v>
      </c>
      <c r="AX49" s="6">
        <f t="shared" ref="AX49" si="311">IF(W49&gt;0,W49*60*60*24,0)</f>
        <v>0</v>
      </c>
      <c r="AY49" s="6">
        <f t="shared" ref="AY49" si="312">IF(X49&gt;0,X49*60*60*24,0)</f>
        <v>0</v>
      </c>
      <c r="AZ49" s="6">
        <f t="shared" ref="AZ49" si="313">IF(Y49&gt;0,Y49*60*60*24,0)</f>
        <v>0</v>
      </c>
      <c r="BA49" s="6">
        <f t="shared" ref="BA49" si="314">IF(Z49&gt;0,Z49*60*60*24,0)</f>
        <v>0</v>
      </c>
      <c r="BB49" s="6">
        <f t="shared" ref="BB49" si="315">IF(AC49&gt;0,AC49*60*60*24,0)</f>
        <v>0</v>
      </c>
      <c r="BC49" s="6">
        <f t="shared" ref="BC49" si="316">IF(AD49&gt;0,AD49*60*60*24,0)</f>
        <v>0</v>
      </c>
      <c r="BD49" s="6">
        <f t="shared" ref="BD49" si="317">IF(AE49&gt;0,AE49*60*60*24,0)</f>
        <v>0</v>
      </c>
      <c r="BE49" s="6">
        <f t="shared" ref="BE49" si="318">IF(AF49&gt;0,AF49*60*60*24,0)</f>
        <v>0</v>
      </c>
      <c r="BF49" s="6">
        <f t="shared" ref="BF49" si="319">IF(AG49&gt;0,AG49*60*60*24,0)</f>
        <v>0</v>
      </c>
      <c r="BH49" s="8">
        <f t="shared" ref="BH49" si="320">S49</f>
        <v>1.9965277777777776E-2</v>
      </c>
      <c r="BI49" s="8">
        <f t="shared" ref="BI49" si="321">IF(AV49&gt;0,IF($N$2&gt;AV49,(MROUND($N$2-AV49,15)/(60*60*24)),0),0)</f>
        <v>0</v>
      </c>
      <c r="BJ49" s="8">
        <f t="shared" ref="BJ49" si="322">IF(AW49&gt;0,IF($N$2&gt;AW49,(MROUND($N$2-AW49,15)/(60*60*24)),0),0)</f>
        <v>1.9270833333333334E-2</v>
      </c>
      <c r="BK49" s="8">
        <f t="shared" ref="BK49" si="323">IF(AX49&gt;0,IF($N$2&gt;AX49,(MROUND($N$2-AX49,15)/(60*60*24)),0),0)</f>
        <v>0</v>
      </c>
      <c r="BL49" s="8">
        <f t="shared" ref="BL49" si="324">IF(AY49&gt;0,IF($N$2&gt;AY49,(MROUND($N$2-AY49,15)/(60*60*24)),0),0)</f>
        <v>0</v>
      </c>
      <c r="BM49" s="8">
        <f t="shared" ref="BM49" si="325">IF(AZ49&gt;0,IF($N$2&gt;AZ49,(MROUND($N$2-AZ49,15)/(60*60*24)),0),0)</f>
        <v>0</v>
      </c>
      <c r="BN49" s="8">
        <f t="shared" ref="BN49" si="326">IF(AB49&gt;0,AB49,0)</f>
        <v>1.3541666666666667E-2</v>
      </c>
      <c r="BO49" s="8">
        <f t="shared" ref="BO49" si="327">IF(BB49&gt;0,IF($AA$2&gt;BB49,(MROUND($AA$2-BB49,15)/(60*60*24)),0),0)</f>
        <v>0</v>
      </c>
      <c r="BP49" s="8">
        <f t="shared" ref="BP49" si="328">IF(BC49&gt;0,IF($AA$2&gt;BC49,(MROUND($AA$2-BC49,15)/(60*60*24)),0),0)</f>
        <v>0</v>
      </c>
      <c r="BQ49" s="8">
        <f t="shared" ref="BQ49" si="329">IF(BD49&gt;0,IF($AA$2&gt;BD49,(MROUND($AA$2-BD49,15)/(60*60*24)),0),0)</f>
        <v>0</v>
      </c>
      <c r="BR49" s="8">
        <f t="shared" ref="BR49" si="330">IF(BE49&gt;0,IF($AA$2&gt;BE49,(MROUND($AA$2-BE49,15)/(60*60*24)),0),0)</f>
        <v>0</v>
      </c>
      <c r="BS49" s="8">
        <f t="shared" ref="BS49" si="331">IF(BF49&gt;0,IF($AA$2&gt;BF49,(MROUND($AA$2-BF49,15)/(60*60*24)),0),0)</f>
        <v>0</v>
      </c>
      <c r="BV49" s="8" t="str">
        <f t="shared" ref="BV49" si="332">IF(U49&gt;0,U49,"")</f>
        <v/>
      </c>
      <c r="BW49" s="8">
        <f t="shared" ref="BW49" si="333">IF(V49&gt;0,V49,"")</f>
        <v>1.9155092592592592E-2</v>
      </c>
      <c r="BX49" s="8" t="str">
        <f t="shared" ref="BX49" si="334">IF(W49&gt;0,W49,"")</f>
        <v/>
      </c>
      <c r="BY49" s="8" t="str">
        <f t="shared" ref="BY49" si="335">IF(X49&gt;0,X49,"")</f>
        <v/>
      </c>
      <c r="BZ49" s="8" t="str">
        <f t="shared" ref="BZ49" si="336">IF(Y49&gt;0,Y49,"")</f>
        <v/>
      </c>
      <c r="CA49" s="8" t="str">
        <f t="shared" ref="CA49" si="337">IF(Z49&gt;0,Z49,"")</f>
        <v/>
      </c>
      <c r="CB49" s="8" t="str">
        <f t="shared" ref="CB49" si="338">IF(AC49&gt;0,AC49,"")</f>
        <v/>
      </c>
      <c r="CC49" s="8" t="str">
        <f t="shared" ref="CC49" si="339">IF(AD49&gt;0,AD49,"")</f>
        <v/>
      </c>
      <c r="CD49" s="8" t="str">
        <f t="shared" ref="CD49" si="340">IF(AE49&gt;0,AE49,"")</f>
        <v/>
      </c>
      <c r="CE49" s="8" t="str">
        <f t="shared" ref="CE49" si="341">IF(AF49&gt;0,AF49,"")</f>
        <v/>
      </c>
      <c r="CF49" s="8" t="str">
        <f t="shared" ref="CF49" si="342">IF(AG49&gt;0,AG49,"")</f>
        <v/>
      </c>
      <c r="CG49" s="8" t="str">
        <f t="shared" ref="CG49" si="343">IF(AH49&gt;0,AH49,"")</f>
        <v/>
      </c>
      <c r="CI49" s="13"/>
      <c r="CJ49" s="8">
        <f t="shared" ref="CJ49" si="344">IF(BV49&lt;&gt;"",BV49,CI49)</f>
        <v>0</v>
      </c>
      <c r="CK49" s="8">
        <f>IF(COUNT($BV49:BW49)&gt;0,SMALL($BV49:BW49,1),$CI49)</f>
        <v>1.9155092592592592E-2</v>
      </c>
      <c r="CL49" s="8">
        <f>IF(COUNT($BV49:BX49)&gt;0,SMALL($BV49:BX49,1),$CI49)</f>
        <v>1.9155092592592592E-2</v>
      </c>
      <c r="CM49" s="8">
        <f>IF(COUNT($BV49:BY49)&gt;0,SMALL($BV49:BY49,1),$CI49)</f>
        <v>1.9155092592592592E-2</v>
      </c>
      <c r="CN49" s="8">
        <f>IF(COUNT($BV49:BZ49)&gt;0,SMALL($BV49:BZ49,1),$CI49)</f>
        <v>1.9155092592592592E-2</v>
      </c>
      <c r="CO49" s="54">
        <v>1.4641203703703703E-2</v>
      </c>
      <c r="CP49" s="8">
        <f t="shared" ref="CP49" si="345">IF(CB49&lt;&gt;"",CB49,CO49)</f>
        <v>1.4641203703703703E-2</v>
      </c>
      <c r="CQ49" s="8">
        <f>IF(COUNT($CB49:CC49)&gt;0,SMALL($CB49:CC49,1),$CP49)</f>
        <v>1.4641203703703703E-2</v>
      </c>
      <c r="CR49" s="8">
        <f>IF(COUNT($CB49:CD49)&gt;0,SMALL($CB49:CD49,1),$CP49)</f>
        <v>1.4641203703703703E-2</v>
      </c>
      <c r="CS49" s="8">
        <f>IF(COUNT($CB49:CE49)&gt;0,SMALL($CB49:CE49,1),$CP49)</f>
        <v>1.4641203703703703E-2</v>
      </c>
      <c r="CT49" s="8">
        <f>IF(COUNT($CB49:CF49)&gt;0,SMALL($CB49:CF49,1),$CP49)</f>
        <v>1.4641203703703703E-2</v>
      </c>
      <c r="CV49" s="8">
        <f t="shared" ref="CV49" si="346">IF(A49&lt;&gt;"",LARGE(BH49:BM49,1)+CY49,"")</f>
        <v>1.9966365740740739E-2</v>
      </c>
      <c r="CW49" s="8">
        <f t="shared" ref="CW49" si="347">IF(A49&lt;&gt;"",LARGE(BN49:BS49,1)+CY49,"")</f>
        <v>1.354275462962963E-2</v>
      </c>
      <c r="CX49" s="1">
        <f t="shared" si="62"/>
        <v>47</v>
      </c>
      <c r="CY49" s="8">
        <f t="shared" ref="CY49" si="348">IF(A49&lt;&gt;"",CX49/(60*60*24*500),"")</f>
        <v>1.0879629629629629E-6</v>
      </c>
      <c r="CZ49" s="1" t="str">
        <f t="shared" ref="CZ49" si="349">A49</f>
        <v>Jayden Richardson</v>
      </c>
      <c r="DB49" s="13">
        <f t="shared" ref="DB49" si="350">M49</f>
        <v>1.8571701265359283E-2</v>
      </c>
      <c r="DC49" s="13">
        <f>SMALL($DO49:DP49,1)/(60*60*24)</f>
        <v>1.8571701265359283E-2</v>
      </c>
      <c r="DD49" s="13">
        <f>SMALL($DO49:DQ49,1)/(60*60*24)</f>
        <v>1.8571701265359283E-2</v>
      </c>
      <c r="DE49" s="13">
        <f>SMALL($DO49:DR49,1)/(60*60*24)</f>
        <v>1.8571701265359283E-2</v>
      </c>
      <c r="DF49" s="13">
        <f>SMALL($DO49:DS49,1)/(60*60*24)</f>
        <v>1.8571701265359283E-2</v>
      </c>
      <c r="DG49" s="13">
        <f>SMALL($DO49:DT49,1)/(60*60*24)</f>
        <v>1.8571701265359283E-2</v>
      </c>
      <c r="DH49" s="34">
        <f t="shared" ref="DH49" si="351">AA49/(60*60*24)</f>
        <v>1.4272558443707013E-2</v>
      </c>
      <c r="DI49" s="13">
        <f>SMALL($DU49:DV49,1)/(60*60*24)</f>
        <v>1.4272558443707013E-2</v>
      </c>
      <c r="DJ49" s="42">
        <f>SMALL($DW49:DW49,1)/(60*60*24)</f>
        <v>0.11572916666666666</v>
      </c>
      <c r="DK49" s="42">
        <f>SMALL($DW49:DX49,1)/(60*60*24)</f>
        <v>0.11572916666666666</v>
      </c>
      <c r="DL49" s="42">
        <f>SMALL($DW49:DY49,1)/(60*60*24)</f>
        <v>0.11572916666666666</v>
      </c>
      <c r="DM49" s="42">
        <f>SMALL($DW49:DZ49,1)/(60*60*24)</f>
        <v>0.11572916666666666</v>
      </c>
      <c r="DO49" s="6">
        <f t="shared" ref="DO49" si="352">M49*60*60*24</f>
        <v>1604.594989327042</v>
      </c>
      <c r="DP49" s="1">
        <f t="shared" ref="DP49" si="353">IF(AV49&gt;0,AV49,9999)</f>
        <v>9999</v>
      </c>
      <c r="DQ49" s="1">
        <f t="shared" ref="DQ49" si="354">IF(AW49&gt;0,AW49,9999)</f>
        <v>1655</v>
      </c>
      <c r="DR49" s="1">
        <f t="shared" ref="DR49" si="355">IF(AX49&gt;0,AX49,9999)</f>
        <v>9999</v>
      </c>
      <c r="DS49" s="1">
        <f t="shared" ref="DS49" si="356">IF(AY49&gt;0,AY49,9999)</f>
        <v>9999</v>
      </c>
      <c r="DT49" s="1">
        <f t="shared" ref="DT49" si="357">IF(AZ49&gt;0,AZ49,9999)</f>
        <v>9999</v>
      </c>
      <c r="DU49" s="6">
        <f t="shared" ref="DU49" si="358">AA49</f>
        <v>1233.1490495362859</v>
      </c>
      <c r="DV49" s="1">
        <f t="shared" ref="DV49" si="359">IF(BB49&gt;0,BB49,9999)</f>
        <v>9999</v>
      </c>
      <c r="DW49" s="43">
        <f t="shared" ref="DW49" si="360">IF(BC49&gt;0,BC49*1.198547,9999)</f>
        <v>9999</v>
      </c>
      <c r="DX49" s="1">
        <f t="shared" ref="DX49" si="361">IF(BD49&gt;0,BD49,9999)</f>
        <v>9999</v>
      </c>
      <c r="DY49" s="1">
        <f t="shared" ref="DY49" si="362">IF(BE49&gt;0,BE49,9999)</f>
        <v>9999</v>
      </c>
      <c r="DZ49" s="1">
        <f t="shared" ref="DZ49" si="363">IF(BF49&gt;0,BF49,9999)</f>
        <v>9999</v>
      </c>
    </row>
    <row r="50" spans="1:130" x14ac:dyDescent="0.25">
      <c r="A50" s="1" t="s">
        <v>148</v>
      </c>
      <c r="B50" s="54"/>
      <c r="C50" s="45"/>
      <c r="D50" s="45"/>
      <c r="E50" s="13">
        <v>2.1701388888888892E-2</v>
      </c>
      <c r="F50" s="11">
        <v>44317</v>
      </c>
      <c r="I50" s="35">
        <v>2.1875000000000002E-2</v>
      </c>
      <c r="K50" s="8">
        <v>1.5960648148148151E-2</v>
      </c>
      <c r="M50" s="8">
        <f t="shared" si="58"/>
        <v>2.232437924258664E-2</v>
      </c>
      <c r="N50" s="6">
        <f t="shared" si="0"/>
        <v>1928.8263665594857</v>
      </c>
      <c r="O50" s="8">
        <f t="shared" si="1"/>
        <v>1.6145833333333335E-2</v>
      </c>
      <c r="Q50" s="8">
        <f t="shared" si="59"/>
        <v>0</v>
      </c>
      <c r="R50" s="8">
        <f t="shared" si="2"/>
        <v>0</v>
      </c>
      <c r="S50" s="8">
        <f t="shared" si="3"/>
        <v>1.6145833333333335E-2</v>
      </c>
      <c r="T50" s="8"/>
      <c r="U50" s="8">
        <f>IF(A50&lt;&gt;"",IF(VLOOKUP(A50,Apr!A$4:F$211,6)&gt;0,VLOOKUP(A50,Apr!A$4:F$211,6),0),0)</f>
        <v>0</v>
      </c>
      <c r="V50" s="8">
        <f>IF(A50&lt;&gt;"",IF(VLOOKUP(A50,May!A$3:F$209,6)&gt;0,VLOOKUP(A50,May!A$3:F$209,6),0),0)</f>
        <v>0</v>
      </c>
      <c r="W50" s="8">
        <f>IF(A50&lt;&gt;"",IF(VLOOKUP(A50,Jun!A$3:F$209,6)&gt;0,VLOOKUP(A50,Jun!A$3:F$209,6),0),0)</f>
        <v>0</v>
      </c>
      <c r="X50" s="8">
        <f>IF(A50&lt;&gt;"",IF(VLOOKUP(A50,Jul!A$3:F$206,6)&gt;0,VLOOKUP(A50,Jul!A$3:F$206,6),0),0)</f>
        <v>0</v>
      </c>
      <c r="Y50" s="8">
        <f>IF(A50&lt;&gt;"",IF(VLOOKUP(A50,Aug!A$3:F$206,6)&gt;0,VLOOKUP(A50,Aug!A$3:F$206,6),0),0)</f>
        <v>0</v>
      </c>
      <c r="Z50" s="8">
        <f>IF(A50&lt;&gt;"",IF(VLOOKUP(A50,Sep!A$3:F$206,6)&gt;0,VLOOKUP(A50,Sep!A$3:F$206,6),0),0)</f>
        <v>0</v>
      </c>
      <c r="AA50" s="6">
        <f t="shared" si="60"/>
        <v>1482.3244597322969</v>
      </c>
      <c r="AB50" s="8">
        <f t="shared" si="4"/>
        <v>1.0763888888888891E-2</v>
      </c>
      <c r="AC50" s="8">
        <f>IF(A50&lt;&gt;"",IF(VLOOKUP(A50,Oct!A$3:F$206,6)&gt;0,VLOOKUP(A50,Oct!A$3:F$206,6),0),0)</f>
        <v>0</v>
      </c>
      <c r="AD50" s="8">
        <f>IF(A50&lt;&gt;"",IF(VLOOKUP(A50,Nov!A$3:F$207,6)&gt;0,VLOOKUP(A50,Nov!A$3:F$207,6),0),0)</f>
        <v>0</v>
      </c>
      <c r="AE50" s="8">
        <f>IF(A50&lt;&gt;"",IF(VLOOKUP(A50,Dec!A$3:F$207,6)&gt;0,VLOOKUP(A50,Dec!A$3:F$207,6),0),0)</f>
        <v>0</v>
      </c>
      <c r="AF50" s="8">
        <f>IF(A50&lt;&gt;"",IF(VLOOKUP(A50,Jan!A$3:F$207,6)&gt;0,VLOOKUP(A50,Jan!A$3:F$207,6),0),0)</f>
        <v>0</v>
      </c>
      <c r="AG50" s="8">
        <f>IF(A50&lt;&gt;"",IF(VLOOKUP(A50,Feb!A$3:F$207,6)&gt;0,VLOOKUP(A50,Feb!A$3:F$207,6),0),0)</f>
        <v>0</v>
      </c>
      <c r="AH50" s="8">
        <f>IF(A50&lt;&gt;"",IF(VLOOKUP(A50,Mar!A$3:F$207,6)&gt;0,VLOOKUP(A50,Mar!A$3:F$207,6),0),0)</f>
        <v>0</v>
      </c>
      <c r="AJ50" s="8">
        <f>LARGE($BH50:BI50,1)</f>
        <v>1.6145833333333335E-2</v>
      </c>
      <c r="AK50" s="8">
        <f>LARGE($BH50:BJ50,1)</f>
        <v>1.6145833333333335E-2</v>
      </c>
      <c r="AL50" s="8">
        <f>LARGE($BH50:BK50,1)</f>
        <v>1.6145833333333335E-2</v>
      </c>
      <c r="AM50" s="8">
        <f>LARGE($BH50:BL50,1)</f>
        <v>1.6145833333333335E-2</v>
      </c>
      <c r="AN50" s="8">
        <f>LARGE($BH50:BM50,1)</f>
        <v>1.6145833333333335E-2</v>
      </c>
      <c r="AO50" s="8">
        <f>LARGE($BN50:BO50,1)</f>
        <v>1.0763888888888891E-2</v>
      </c>
      <c r="AP50" s="8">
        <f>LARGE($BN50:BP50,1)</f>
        <v>1.0763888888888891E-2</v>
      </c>
      <c r="AQ50" s="8">
        <f>LARGE($BN50:BQ50,1)</f>
        <v>1.0763888888888891E-2</v>
      </c>
      <c r="AR50" s="8">
        <f>LARGE($BN50:BR50,1)</f>
        <v>1.0763888888888891E-2</v>
      </c>
      <c r="AS50" s="8">
        <f>LARGE($BN50:BS50,1)</f>
        <v>1.0763888888888891E-2</v>
      </c>
      <c r="AV50" s="6">
        <f t="shared" si="5"/>
        <v>0</v>
      </c>
      <c r="AW50" s="6">
        <f t="shared" si="6"/>
        <v>0</v>
      </c>
      <c r="AX50" s="6">
        <f t="shared" si="7"/>
        <v>0</v>
      </c>
      <c r="AY50" s="6">
        <f t="shared" si="8"/>
        <v>0</v>
      </c>
      <c r="AZ50" s="6">
        <f t="shared" si="9"/>
        <v>0</v>
      </c>
      <c r="BA50" s="6">
        <f t="shared" si="10"/>
        <v>0</v>
      </c>
      <c r="BB50" s="6">
        <f t="shared" si="11"/>
        <v>0</v>
      </c>
      <c r="BC50" s="6">
        <f t="shared" si="12"/>
        <v>0</v>
      </c>
      <c r="BD50" s="6">
        <f t="shared" si="13"/>
        <v>0</v>
      </c>
      <c r="BE50" s="6">
        <f t="shared" si="14"/>
        <v>0</v>
      </c>
      <c r="BF50" s="6">
        <f t="shared" si="15"/>
        <v>0</v>
      </c>
      <c r="BH50" s="8">
        <f t="shared" si="16"/>
        <v>1.6145833333333335E-2</v>
      </c>
      <c r="BI50" s="8">
        <f t="shared" si="17"/>
        <v>0</v>
      </c>
      <c r="BJ50" s="8">
        <f t="shared" si="18"/>
        <v>0</v>
      </c>
      <c r="BK50" s="8">
        <f t="shared" si="19"/>
        <v>0</v>
      </c>
      <c r="BL50" s="8">
        <f t="shared" si="20"/>
        <v>0</v>
      </c>
      <c r="BM50" s="8">
        <f t="shared" si="21"/>
        <v>0</v>
      </c>
      <c r="BN50" s="8">
        <f t="shared" si="22"/>
        <v>1.0763888888888891E-2</v>
      </c>
      <c r="BO50" s="8">
        <f t="shared" si="66"/>
        <v>0</v>
      </c>
      <c r="BP50" s="8">
        <f t="shared" si="24"/>
        <v>0</v>
      </c>
      <c r="BQ50" s="8">
        <f t="shared" si="24"/>
        <v>0</v>
      </c>
      <c r="BR50" s="8">
        <f t="shared" si="25"/>
        <v>0</v>
      </c>
      <c r="BS50" s="8">
        <f t="shared" si="26"/>
        <v>0</v>
      </c>
      <c r="BV50" s="8" t="str">
        <f t="shared" si="67"/>
        <v/>
      </c>
      <c r="BW50" s="8" t="str">
        <f t="shared" si="68"/>
        <v/>
      </c>
      <c r="BX50" s="8" t="str">
        <f t="shared" si="69"/>
        <v/>
      </c>
      <c r="BY50" s="8" t="str">
        <f t="shared" si="70"/>
        <v/>
      </c>
      <c r="BZ50" s="8" t="str">
        <f t="shared" si="71"/>
        <v/>
      </c>
      <c r="CA50" s="8" t="str">
        <f t="shared" si="72"/>
        <v/>
      </c>
      <c r="CB50" s="8" t="str">
        <f t="shared" si="73"/>
        <v/>
      </c>
      <c r="CC50" s="8" t="str">
        <f t="shared" si="74"/>
        <v/>
      </c>
      <c r="CD50" s="8" t="str">
        <f t="shared" si="75"/>
        <v/>
      </c>
      <c r="CE50" s="8" t="str">
        <f t="shared" si="76"/>
        <v/>
      </c>
      <c r="CF50" s="8" t="str">
        <f t="shared" si="77"/>
        <v/>
      </c>
      <c r="CG50" s="8" t="str">
        <f t="shared" si="78"/>
        <v/>
      </c>
      <c r="CI50" s="13">
        <v>2.1701388888888892E-2</v>
      </c>
      <c r="CJ50" s="8">
        <f t="shared" si="79"/>
        <v>2.1701388888888892E-2</v>
      </c>
      <c r="CK50" s="8">
        <f>IF(COUNT($BV50:BW50)&gt;0,SMALL($BV50:BW50,1),$CI50)</f>
        <v>2.1701388888888892E-2</v>
      </c>
      <c r="CL50" s="8">
        <f>IF(COUNT($BV50:BX50)&gt;0,SMALL($BV50:BX50,1),$CI50)</f>
        <v>2.1701388888888892E-2</v>
      </c>
      <c r="CM50" s="8">
        <f>IF(COUNT($BV50:BY50)&gt;0,SMALL($BV50:BY50,1),$CI50)</f>
        <v>2.1701388888888892E-2</v>
      </c>
      <c r="CN50" s="8">
        <f>IF(COUNT($BV50:BZ50)&gt;0,SMALL($BV50:BZ50,1),$CI50)</f>
        <v>2.1701388888888892E-2</v>
      </c>
      <c r="CO50" s="54"/>
      <c r="CP50" s="8">
        <f t="shared" si="80"/>
        <v>0</v>
      </c>
      <c r="CQ50" s="8">
        <f>IF(COUNT($CB50:CC50)&gt;0,SMALL($CB50:CC50,1),$CP50)</f>
        <v>0</v>
      </c>
      <c r="CR50" s="8">
        <f>IF(COUNT($CB50:CD50)&gt;0,SMALL($CB50:CD50,1),$CP50)</f>
        <v>0</v>
      </c>
      <c r="CS50" s="8">
        <f>IF(COUNT($CB50:CE50)&gt;0,SMALL($CB50:CE50,1),$CP50)</f>
        <v>0</v>
      </c>
      <c r="CT50" s="8">
        <f>IF(COUNT($CB50:CF50)&gt;0,SMALL($CB50:CF50,1),$CP50)</f>
        <v>0</v>
      </c>
      <c r="CV50" s="8">
        <f t="shared" si="63"/>
        <v>1.6146944444444446E-2</v>
      </c>
      <c r="CW50" s="8">
        <f t="shared" si="64"/>
        <v>1.0765000000000002E-2</v>
      </c>
      <c r="CX50" s="1">
        <f t="shared" si="62"/>
        <v>48</v>
      </c>
      <c r="CY50" s="8">
        <f t="shared" si="65"/>
        <v>1.111111111111111E-6</v>
      </c>
      <c r="CZ50" s="1" t="str">
        <f t="shared" si="81"/>
        <v>Jennifer Hill</v>
      </c>
      <c r="DB50" s="13">
        <f t="shared" si="82"/>
        <v>2.232437924258664E-2</v>
      </c>
      <c r="DC50" s="13">
        <f>SMALL($DO50:DP50,1)/(60*60*24)</f>
        <v>2.232437924258664E-2</v>
      </c>
      <c r="DD50" s="13">
        <f>SMALL($DO50:DQ50,1)/(60*60*24)</f>
        <v>2.232437924258664E-2</v>
      </c>
      <c r="DE50" s="13">
        <f>SMALL($DO50:DR50,1)/(60*60*24)</f>
        <v>2.232437924258664E-2</v>
      </c>
      <c r="DF50" s="13">
        <f>SMALL($DO50:DS50,1)/(60*60*24)</f>
        <v>2.232437924258664E-2</v>
      </c>
      <c r="DG50" s="13">
        <f>SMALL($DO50:DT50,1)/(60*60*24)</f>
        <v>2.232437924258664E-2</v>
      </c>
      <c r="DH50" s="34">
        <f t="shared" si="83"/>
        <v>1.7156533098753438E-2</v>
      </c>
      <c r="DI50" s="13">
        <f>SMALL($DU50:DV50,1)/(60*60*24)</f>
        <v>1.7156533098753438E-2</v>
      </c>
      <c r="DJ50" s="42">
        <f>SMALL($DW50:DW50,1)/(60*60*24)</f>
        <v>0.11572916666666666</v>
      </c>
      <c r="DK50" s="42">
        <f>SMALL($DW50:DX50,1)/(60*60*24)</f>
        <v>0.11572916666666666</v>
      </c>
      <c r="DL50" s="42">
        <f>SMALL($DW50:DY50,1)/(60*60*24)</f>
        <v>0.11572916666666666</v>
      </c>
      <c r="DM50" s="42">
        <f>SMALL($DW50:DZ50,1)/(60*60*24)</f>
        <v>0.11572916666666666</v>
      </c>
      <c r="DO50" s="6">
        <f t="shared" si="84"/>
        <v>1928.8263665594857</v>
      </c>
      <c r="DP50" s="1">
        <f t="shared" si="85"/>
        <v>9999</v>
      </c>
      <c r="DQ50" s="1">
        <f t="shared" si="86"/>
        <v>9999</v>
      </c>
      <c r="DR50" s="1">
        <f t="shared" si="87"/>
        <v>9999</v>
      </c>
      <c r="DS50" s="1">
        <f t="shared" si="88"/>
        <v>9999</v>
      </c>
      <c r="DT50" s="1">
        <f t="shared" si="89"/>
        <v>9999</v>
      </c>
      <c r="DU50" s="6">
        <f t="shared" si="90"/>
        <v>1482.3244597322969</v>
      </c>
      <c r="DV50" s="1">
        <f t="shared" si="91"/>
        <v>9999</v>
      </c>
      <c r="DW50" s="43">
        <f t="shared" si="92"/>
        <v>9999</v>
      </c>
      <c r="DX50" s="1">
        <f t="shared" si="93"/>
        <v>9999</v>
      </c>
      <c r="DY50" s="1">
        <f t="shared" si="94"/>
        <v>9999</v>
      </c>
      <c r="DZ50" s="1">
        <f t="shared" si="95"/>
        <v>9999</v>
      </c>
    </row>
    <row r="51" spans="1:130" x14ac:dyDescent="0.25">
      <c r="A51" s="1" t="s">
        <v>195</v>
      </c>
      <c r="B51" s="54"/>
      <c r="C51" s="45"/>
      <c r="D51" s="45"/>
      <c r="E51" s="13"/>
      <c r="K51" s="55">
        <v>1.4444444444444446E-2</v>
      </c>
      <c r="M51" s="8">
        <f t="shared" si="58"/>
        <v>2.0203644158628083E-2</v>
      </c>
      <c r="N51" s="6">
        <f t="shared" si="0"/>
        <v>1745.5948553054664</v>
      </c>
      <c r="O51" s="8">
        <f t="shared" si="1"/>
        <v>1.8229166666666668E-2</v>
      </c>
      <c r="Q51" s="8">
        <f t="shared" si="59"/>
        <v>0</v>
      </c>
      <c r="R51" s="8">
        <f t="shared" si="2"/>
        <v>0</v>
      </c>
      <c r="S51" s="8">
        <f t="shared" si="3"/>
        <v>1.8229166666666668E-2</v>
      </c>
      <c r="T51" s="8"/>
      <c r="U51" s="8">
        <f>IF(A51&lt;&gt;"",IF(VLOOKUP(A51,Apr!A$4:F$211,6)&gt;0,VLOOKUP(A51,Apr!A$4:F$211,6),0),0)</f>
        <v>0</v>
      </c>
      <c r="V51" s="8">
        <f>IF(A51&lt;&gt;"",IF(VLOOKUP(A51,May!A$3:F$209,6)&gt;0,VLOOKUP(A51,May!A$3:F$209,6),0),0)</f>
        <v>0</v>
      </c>
      <c r="W51" s="8">
        <f>IF(A51&lt;&gt;"",IF(VLOOKUP(A51,Jun!A$3:F$209,6)&gt;0,VLOOKUP(A51,Jun!A$3:F$209,6),0),0)</f>
        <v>0</v>
      </c>
      <c r="X51" s="8">
        <f>IF(A51&lt;&gt;"",IF(VLOOKUP(A51,Jul!A$3:F$206,6)&gt;0,VLOOKUP(A51,Jul!A$3:F$206,6),0),0)</f>
        <v>0</v>
      </c>
      <c r="Y51" s="8">
        <f>IF(A51&lt;&gt;"",IF(VLOOKUP(A51,Aug!A$3:F$206,6)&gt;0,VLOOKUP(A51,Aug!A$3:F$206,6),0),0)</f>
        <v>0</v>
      </c>
      <c r="Z51" s="8">
        <f>IF(A51&lt;&gt;"",IF(VLOOKUP(A51,Sep!A$3:F$206,6)&gt;0,VLOOKUP(A51,Sep!A$3:F$206,6),0),0)</f>
        <v>0</v>
      </c>
      <c r="AA51" s="6">
        <f t="shared" si="60"/>
        <v>1341.509010693188</v>
      </c>
      <c r="AB51" s="8">
        <f t="shared" si="4"/>
        <v>1.2326388888888888E-2</v>
      </c>
      <c r="AC51" s="8">
        <f>IF(A51&lt;&gt;"",IF(VLOOKUP(A51,Oct!A$3:F$206,6)&gt;0,VLOOKUP(A51,Oct!A$3:F$206,6),0),0)</f>
        <v>0</v>
      </c>
      <c r="AD51" s="8">
        <f>IF(A51&lt;&gt;"",IF(VLOOKUP(A51,Nov!A$3:F$207,6)&gt;0,VLOOKUP(A51,Nov!A$3:F$207,6),0),0)</f>
        <v>0</v>
      </c>
      <c r="AE51" s="8">
        <f>IF(A51&lt;&gt;"",IF(VLOOKUP(A51,Dec!A$3:F$207,6)&gt;0,VLOOKUP(A51,Dec!A$3:F$207,6),0),0)</f>
        <v>0</v>
      </c>
      <c r="AF51" s="8">
        <f>IF(A51&lt;&gt;"",IF(VLOOKUP(A51,Jan!A$3:F$207,6)&gt;0,VLOOKUP(A51,Jan!A$3:F$207,6),0),0)</f>
        <v>0</v>
      </c>
      <c r="AG51" s="8">
        <f>IF(A51&lt;&gt;"",IF(VLOOKUP(A51,Feb!A$3:F$207,6)&gt;0,VLOOKUP(A51,Feb!A$3:F$207,6),0),0)</f>
        <v>0</v>
      </c>
      <c r="AH51" s="8">
        <f>IF(A51&lt;&gt;"",IF(VLOOKUP(A51,Mar!A$3:F$207,6)&gt;0,VLOOKUP(A51,Mar!A$3:F$207,6),0),0)</f>
        <v>0</v>
      </c>
      <c r="AJ51" s="8">
        <f>LARGE($BH51:BI51,1)</f>
        <v>1.8229166666666668E-2</v>
      </c>
      <c r="AK51" s="8">
        <f>LARGE($BH51:BJ51,1)</f>
        <v>1.8229166666666668E-2</v>
      </c>
      <c r="AL51" s="8">
        <f>LARGE($BH51:BK51,1)</f>
        <v>1.8229166666666668E-2</v>
      </c>
      <c r="AM51" s="8">
        <f>LARGE($BH51:BL51,1)</f>
        <v>1.8229166666666668E-2</v>
      </c>
      <c r="AN51" s="8">
        <f>LARGE($BH51:BM51,1)</f>
        <v>1.8229166666666668E-2</v>
      </c>
      <c r="AO51" s="8">
        <f>LARGE($BN51:BO51,1)</f>
        <v>1.2326388888888888E-2</v>
      </c>
      <c r="AP51" s="8">
        <f>LARGE($BN51:BP51,1)</f>
        <v>1.2326388888888888E-2</v>
      </c>
      <c r="AQ51" s="8">
        <f>LARGE($BN51:BQ51,1)</f>
        <v>1.2326388888888888E-2</v>
      </c>
      <c r="AR51" s="8">
        <f>LARGE($BN51:BR51,1)</f>
        <v>1.2326388888888888E-2</v>
      </c>
      <c r="AS51" s="8">
        <f>LARGE($BN51:BS51,1)</f>
        <v>1.2326388888888888E-2</v>
      </c>
      <c r="AV51" s="6">
        <f t="shared" si="5"/>
        <v>0</v>
      </c>
      <c r="AW51" s="6">
        <f t="shared" si="6"/>
        <v>0</v>
      </c>
      <c r="AX51" s="6">
        <f t="shared" si="7"/>
        <v>0</v>
      </c>
      <c r="AY51" s="6">
        <f t="shared" si="8"/>
        <v>0</v>
      </c>
      <c r="AZ51" s="6">
        <f t="shared" si="9"/>
        <v>0</v>
      </c>
      <c r="BA51" s="6">
        <f t="shared" si="10"/>
        <v>0</v>
      </c>
      <c r="BB51" s="6">
        <f t="shared" si="11"/>
        <v>0</v>
      </c>
      <c r="BC51" s="6">
        <f t="shared" si="12"/>
        <v>0</v>
      </c>
      <c r="BD51" s="6">
        <f t="shared" si="13"/>
        <v>0</v>
      </c>
      <c r="BE51" s="6">
        <f t="shared" si="14"/>
        <v>0</v>
      </c>
      <c r="BF51" s="6">
        <f t="shared" si="15"/>
        <v>0</v>
      </c>
      <c r="BH51" s="8">
        <f t="shared" si="16"/>
        <v>1.8229166666666668E-2</v>
      </c>
      <c r="BI51" s="8">
        <f t="shared" si="17"/>
        <v>0</v>
      </c>
      <c r="BJ51" s="8">
        <f t="shared" si="18"/>
        <v>0</v>
      </c>
      <c r="BK51" s="8">
        <f t="shared" si="19"/>
        <v>0</v>
      </c>
      <c r="BL51" s="8">
        <f t="shared" si="20"/>
        <v>0</v>
      </c>
      <c r="BM51" s="8">
        <f t="shared" si="21"/>
        <v>0</v>
      </c>
      <c r="BN51" s="8">
        <f t="shared" si="22"/>
        <v>1.2326388888888888E-2</v>
      </c>
      <c r="BO51" s="8">
        <f t="shared" si="66"/>
        <v>0</v>
      </c>
      <c r="BP51" s="8">
        <f t="shared" si="24"/>
        <v>0</v>
      </c>
      <c r="BQ51" s="8">
        <f t="shared" si="24"/>
        <v>0</v>
      </c>
      <c r="BR51" s="8">
        <f t="shared" si="25"/>
        <v>0</v>
      </c>
      <c r="BS51" s="8">
        <f t="shared" si="26"/>
        <v>0</v>
      </c>
      <c r="BV51" s="8" t="str">
        <f t="shared" si="67"/>
        <v/>
      </c>
      <c r="BW51" s="8" t="str">
        <f t="shared" si="68"/>
        <v/>
      </c>
      <c r="BX51" s="8" t="str">
        <f t="shared" si="69"/>
        <v/>
      </c>
      <c r="BY51" s="8" t="str">
        <f t="shared" si="70"/>
        <v/>
      </c>
      <c r="BZ51" s="8" t="str">
        <f t="shared" si="71"/>
        <v/>
      </c>
      <c r="CA51" s="8" t="str">
        <f t="shared" si="72"/>
        <v/>
      </c>
      <c r="CB51" s="8" t="str">
        <f t="shared" si="73"/>
        <v/>
      </c>
      <c r="CC51" s="8" t="str">
        <f t="shared" si="74"/>
        <v/>
      </c>
      <c r="CD51" s="8" t="str">
        <f t="shared" si="75"/>
        <v/>
      </c>
      <c r="CE51" s="8" t="str">
        <f t="shared" si="76"/>
        <v/>
      </c>
      <c r="CF51" s="8" t="str">
        <f t="shared" si="77"/>
        <v/>
      </c>
      <c r="CG51" s="8" t="str">
        <f t="shared" si="78"/>
        <v/>
      </c>
      <c r="CI51" s="13"/>
      <c r="CJ51" s="8">
        <f t="shared" si="79"/>
        <v>0</v>
      </c>
      <c r="CK51" s="8">
        <f>IF(COUNT($BV51:BW51)&gt;0,SMALL($BV51:BW51,1),$CI51)</f>
        <v>0</v>
      </c>
      <c r="CL51" s="8">
        <f>IF(COUNT($BV51:BX51)&gt;0,SMALL($BV51:BX51,1),$CI51)</f>
        <v>0</v>
      </c>
      <c r="CM51" s="8">
        <f>IF(COUNT($BV51:BY51)&gt;0,SMALL($BV51:BY51,1),$CI51)</f>
        <v>0</v>
      </c>
      <c r="CN51" s="8">
        <f>IF(COUNT($BV51:BZ51)&gt;0,SMALL($BV51:BZ51,1),$CI51)</f>
        <v>0</v>
      </c>
      <c r="CO51" s="54"/>
      <c r="CP51" s="8">
        <f t="shared" si="80"/>
        <v>0</v>
      </c>
      <c r="CQ51" s="8">
        <f>IF(COUNT($CB51:CC51)&gt;0,SMALL($CB51:CC51,1),$CP51)</f>
        <v>0</v>
      </c>
      <c r="CR51" s="8">
        <f>IF(COUNT($CB51:CD51)&gt;0,SMALL($CB51:CD51,1),$CP51)</f>
        <v>0</v>
      </c>
      <c r="CS51" s="8">
        <f>IF(COUNT($CB51:CE51)&gt;0,SMALL($CB51:CE51,1),$CP51)</f>
        <v>0</v>
      </c>
      <c r="CT51" s="8">
        <f>IF(COUNT($CB51:CF51)&gt;0,SMALL($CB51:CF51,1),$CP51)</f>
        <v>0</v>
      </c>
      <c r="CV51" s="8">
        <f t="shared" si="63"/>
        <v>1.8230300925925928E-2</v>
      </c>
      <c r="CW51" s="8">
        <f t="shared" si="64"/>
        <v>1.2327523148148148E-2</v>
      </c>
      <c r="CX51" s="1">
        <f t="shared" si="62"/>
        <v>49</v>
      </c>
      <c r="CY51" s="8">
        <f t="shared" si="65"/>
        <v>1.1342592592592592E-6</v>
      </c>
      <c r="CZ51" s="1" t="str">
        <f t="shared" si="81"/>
        <v>Joanna Goorney</v>
      </c>
      <c r="DB51" s="13">
        <f t="shared" si="82"/>
        <v>2.0203644158628083E-2</v>
      </c>
      <c r="DC51" s="13">
        <f>SMALL($DO51:DP51,1)/(60*60*24)</f>
        <v>2.0203644158628083E-2</v>
      </c>
      <c r="DD51" s="13">
        <f>SMALL($DO51:DQ51,1)/(60*60*24)</f>
        <v>2.0203644158628083E-2</v>
      </c>
      <c r="DE51" s="13">
        <f>SMALL($DO51:DR51,1)/(60*60*24)</f>
        <v>2.0203644158628083E-2</v>
      </c>
      <c r="DF51" s="13">
        <f>SMALL($DO51:DS51,1)/(60*60*24)</f>
        <v>2.0203644158628083E-2</v>
      </c>
      <c r="DG51" s="13">
        <f>SMALL($DO51:DT51,1)/(60*60*24)</f>
        <v>2.0203644158628083E-2</v>
      </c>
      <c r="DH51" s="34">
        <f t="shared" si="83"/>
        <v>1.5526724660800786E-2</v>
      </c>
      <c r="DI51" s="13">
        <f>SMALL($DU51:DV51,1)/(60*60*24)</f>
        <v>1.5526724660800786E-2</v>
      </c>
      <c r="DJ51" s="42">
        <f>SMALL($DW51:DW51,1)/(60*60*24)</f>
        <v>0.11572916666666666</v>
      </c>
      <c r="DK51" s="42">
        <f>SMALL($DW51:DX51,1)/(60*60*24)</f>
        <v>0.11572916666666666</v>
      </c>
      <c r="DL51" s="42">
        <f>SMALL($DW51:DY51,1)/(60*60*24)</f>
        <v>0.11572916666666666</v>
      </c>
      <c r="DM51" s="42">
        <f>SMALL($DW51:DZ51,1)/(60*60*24)</f>
        <v>0.11572916666666666</v>
      </c>
      <c r="DO51" s="6">
        <f t="shared" si="84"/>
        <v>1745.5948553054664</v>
      </c>
      <c r="DP51" s="1">
        <f t="shared" si="85"/>
        <v>9999</v>
      </c>
      <c r="DQ51" s="1">
        <f t="shared" si="86"/>
        <v>9999</v>
      </c>
      <c r="DR51" s="1">
        <f t="shared" si="87"/>
        <v>9999</v>
      </c>
      <c r="DS51" s="1">
        <f t="shared" si="88"/>
        <v>9999</v>
      </c>
      <c r="DT51" s="1">
        <f t="shared" si="89"/>
        <v>9999</v>
      </c>
      <c r="DU51" s="6">
        <f t="shared" si="90"/>
        <v>1341.509010693188</v>
      </c>
      <c r="DV51" s="1">
        <f t="shared" si="91"/>
        <v>9999</v>
      </c>
      <c r="DW51" s="43">
        <f t="shared" si="92"/>
        <v>9999</v>
      </c>
      <c r="DX51" s="1">
        <f t="shared" si="93"/>
        <v>9999</v>
      </c>
      <c r="DY51" s="1">
        <f t="shared" si="94"/>
        <v>9999</v>
      </c>
      <c r="DZ51" s="1">
        <f t="shared" si="95"/>
        <v>9999</v>
      </c>
    </row>
    <row r="52" spans="1:130" x14ac:dyDescent="0.25">
      <c r="A52" s="1" t="s">
        <v>7</v>
      </c>
      <c r="B52" s="54">
        <v>1.3275462962962963E-2</v>
      </c>
      <c r="C52" s="45">
        <v>42795</v>
      </c>
      <c r="D52" s="45"/>
      <c r="E52" s="13">
        <v>1.6516203703703703E-2</v>
      </c>
      <c r="F52" s="11">
        <v>43313</v>
      </c>
      <c r="H52" s="35">
        <v>1.474537037037037E-2</v>
      </c>
      <c r="I52" s="35">
        <v>1.7777777777777778E-2</v>
      </c>
      <c r="K52" s="8">
        <v>1.2962962962962963E-2</v>
      </c>
      <c r="M52" s="8">
        <f t="shared" si="58"/>
        <v>1.8131475526973917E-2</v>
      </c>
      <c r="N52" s="6">
        <f t="shared" si="0"/>
        <v>1566.5594855305462</v>
      </c>
      <c r="O52" s="8">
        <f t="shared" si="1"/>
        <v>2.0312500000000001E-2</v>
      </c>
      <c r="Q52" s="8">
        <f t="shared" si="59"/>
        <v>1.7706332853333333E-2</v>
      </c>
      <c r="R52" s="8">
        <f t="shared" si="2"/>
        <v>1.4326703223703705E-2</v>
      </c>
      <c r="S52" s="8">
        <f t="shared" si="3"/>
        <v>2.0312500000000001E-2</v>
      </c>
      <c r="T52" s="8"/>
      <c r="U52" s="8">
        <f>IF(A52&lt;&gt;"",IF(VLOOKUP(A52,Apr!A$4:F$211,6)&gt;0,VLOOKUP(A52,Apr!A$4:F$211,6),0),0)</f>
        <v>1.7962962962962962E-2</v>
      </c>
      <c r="V52" s="8">
        <f>IF(A52&lt;&gt;"",IF(VLOOKUP(A52,May!A$3:F$209,6)&gt;0,VLOOKUP(A52,May!A$3:F$209,6),0),0)</f>
        <v>0</v>
      </c>
      <c r="W52" s="8">
        <f>IF(A52&lt;&gt;"",IF(VLOOKUP(A52,Jun!A$3:F$209,6)&gt;0,VLOOKUP(A52,Jun!A$3:F$209,6),0),0)</f>
        <v>1.8587962962962962E-2</v>
      </c>
      <c r="X52" s="8">
        <f>IF(A52&lt;&gt;"",IF(VLOOKUP(A52,Jul!A$3:F$206,6)&gt;0,VLOOKUP(A52,Jul!A$3:F$206,6),0),0)</f>
        <v>1.9548611111111114E-2</v>
      </c>
      <c r="Y52" s="8">
        <f>IF(A52&lt;&gt;"",IF(VLOOKUP(A52,Aug!A$3:F$206,6)&gt;0,VLOOKUP(A52,Aug!A$3:F$206,6),0),0)</f>
        <v>1.7706332853333333E-2</v>
      </c>
      <c r="Z52" s="8">
        <f>IF(A52&lt;&gt;"",IF(VLOOKUP(A52,Sep!A$3:F$206,6)&gt;0,VLOOKUP(A52,Sep!A$3:F$206,6),0),0)</f>
        <v>1.7752629149629631E-2</v>
      </c>
      <c r="AA52" s="6">
        <f>IF(Q52&gt;0,Q52/4.35*3.45/1.032*60*60*24,N52/4.35*3.45/1.032)</f>
        <v>1175.6891421459502</v>
      </c>
      <c r="AB52" s="8">
        <f t="shared" si="4"/>
        <v>1.4236111111111111E-2</v>
      </c>
      <c r="AC52" s="8">
        <f>IF(A52&lt;&gt;"",IF(VLOOKUP(A52,Oct!A$3:F$206,6)&gt;0,VLOOKUP(A52,Oct!A$3:F$206,6),0),0)</f>
        <v>1.4326703223703705E-2</v>
      </c>
      <c r="AD52" s="8">
        <f>IF(A52&lt;&gt;"",IF(VLOOKUP(A52,Nov!A$3:F$207,6)&gt;0,VLOOKUP(A52,Nov!A$3:F$207,6),0),0)</f>
        <v>0</v>
      </c>
      <c r="AE52" s="8">
        <f>IF(A52&lt;&gt;"",IF(VLOOKUP(A52,Dec!A$3:F$207,6)&gt;0,VLOOKUP(A52,Dec!A$3:F$207,6),0),0)</f>
        <v>0</v>
      </c>
      <c r="AF52" s="8">
        <f>IF(A52&lt;&gt;"",IF(VLOOKUP(A52,Jan!A$3:F$207,6)&gt;0,VLOOKUP(A52,Jan!A$3:F$207,6),0),0)</f>
        <v>1.5055869890370369E-2</v>
      </c>
      <c r="AG52" s="8">
        <f>IF(A52&lt;&gt;"",IF(VLOOKUP(A52,Feb!A$3:F$207,6)&gt;0,VLOOKUP(A52,Feb!A$3:F$207,6),0),0)</f>
        <v>1.447716618666667E-2</v>
      </c>
      <c r="AH52" s="8">
        <f>IF(A52&lt;&gt;"",IF(VLOOKUP(A52,Mar!A$3:F$207,6)&gt;0,VLOOKUP(A52,Mar!A$3:F$207,6),0),0)</f>
        <v>0</v>
      </c>
      <c r="AJ52" s="8">
        <f>LARGE($BH52:BI52,1)</f>
        <v>2.0486111111111111E-2</v>
      </c>
      <c r="AK52" s="8">
        <f>LARGE($BH52:BJ52,1)</f>
        <v>2.0486111111111111E-2</v>
      </c>
      <c r="AL52" s="8">
        <f>LARGE($BH52:BK52,1)</f>
        <v>2.0486111111111111E-2</v>
      </c>
      <c r="AM52" s="8">
        <f>LARGE($BH52:BL52,1)</f>
        <v>2.0486111111111111E-2</v>
      </c>
      <c r="AN52" s="8">
        <f>LARGE($BH52:BM52,1)</f>
        <v>2.0833333333333332E-2</v>
      </c>
      <c r="AO52" s="8">
        <f>LARGE($BN52:BO52,1)</f>
        <v>1.4236111111111111E-2</v>
      </c>
      <c r="AP52" s="8">
        <f>LARGE($BN52:BP52,1)</f>
        <v>1.4236111111111111E-2</v>
      </c>
      <c r="AQ52" s="8">
        <f>LARGE($BN52:BQ52,1)</f>
        <v>1.4236111111111111E-2</v>
      </c>
      <c r="AR52" s="8">
        <f>LARGE($BN52:BR52,1)</f>
        <v>1.4236111111111111E-2</v>
      </c>
      <c r="AS52" s="8">
        <f>LARGE($BN52:BS52,1)</f>
        <v>1.4236111111111111E-2</v>
      </c>
      <c r="AV52" s="6">
        <f t="shared" si="5"/>
        <v>1551.9999999999998</v>
      </c>
      <c r="AW52" s="6">
        <f t="shared" si="6"/>
        <v>0</v>
      </c>
      <c r="AX52" s="6">
        <f t="shared" si="7"/>
        <v>1606</v>
      </c>
      <c r="AY52" s="6">
        <f t="shared" si="8"/>
        <v>1689.0000000000005</v>
      </c>
      <c r="AZ52" s="6">
        <f t="shared" si="9"/>
        <v>1529.8271585279999</v>
      </c>
      <c r="BA52" s="6">
        <f t="shared" si="10"/>
        <v>1533.8271585280002</v>
      </c>
      <c r="BB52" s="6">
        <f t="shared" si="11"/>
        <v>1237.8271585279999</v>
      </c>
      <c r="BC52" s="6">
        <f t="shared" si="12"/>
        <v>0</v>
      </c>
      <c r="BD52" s="6">
        <f t="shared" si="13"/>
        <v>0</v>
      </c>
      <c r="BE52" s="6">
        <f t="shared" si="14"/>
        <v>1300.8271585279999</v>
      </c>
      <c r="BF52" s="6">
        <f t="shared" si="15"/>
        <v>1250.8271585280002</v>
      </c>
      <c r="BH52" s="8">
        <f t="shared" si="16"/>
        <v>2.0312500000000001E-2</v>
      </c>
      <c r="BI52" s="8">
        <f t="shared" si="17"/>
        <v>2.0486111111111111E-2</v>
      </c>
      <c r="BJ52" s="8">
        <f t="shared" si="18"/>
        <v>0</v>
      </c>
      <c r="BK52" s="8">
        <f t="shared" si="19"/>
        <v>1.9791666666666666E-2</v>
      </c>
      <c r="BL52" s="8">
        <f t="shared" si="20"/>
        <v>1.892361111111111E-2</v>
      </c>
      <c r="BM52" s="8">
        <f t="shared" si="21"/>
        <v>2.0833333333333332E-2</v>
      </c>
      <c r="BN52" s="8">
        <f t="shared" si="22"/>
        <v>1.4236111111111111E-2</v>
      </c>
      <c r="BO52" s="8">
        <f t="shared" si="66"/>
        <v>1.3541666666666667E-2</v>
      </c>
      <c r="BP52" s="8">
        <f t="shared" si="24"/>
        <v>0</v>
      </c>
      <c r="BQ52" s="8">
        <f t="shared" si="24"/>
        <v>0</v>
      </c>
      <c r="BR52" s="8">
        <f t="shared" si="25"/>
        <v>1.2847222222222222E-2</v>
      </c>
      <c r="BS52" s="8">
        <f t="shared" si="26"/>
        <v>1.3368055555555555E-2</v>
      </c>
      <c r="BV52" s="8">
        <f t="shared" si="67"/>
        <v>1.7962962962962962E-2</v>
      </c>
      <c r="BW52" s="8" t="str">
        <f t="shared" si="68"/>
        <v/>
      </c>
      <c r="BX52" s="8">
        <f t="shared" si="69"/>
        <v>1.8587962962962962E-2</v>
      </c>
      <c r="BY52" s="8">
        <f t="shared" si="70"/>
        <v>1.9548611111111114E-2</v>
      </c>
      <c r="BZ52" s="8">
        <f t="shared" si="71"/>
        <v>1.7706332853333333E-2</v>
      </c>
      <c r="CA52" s="8">
        <f t="shared" si="72"/>
        <v>1.7752629149629631E-2</v>
      </c>
      <c r="CB52" s="8">
        <f t="shared" si="73"/>
        <v>1.4326703223703705E-2</v>
      </c>
      <c r="CC52" s="8" t="str">
        <f t="shared" si="74"/>
        <v/>
      </c>
      <c r="CD52" s="8" t="str">
        <f t="shared" si="75"/>
        <v/>
      </c>
      <c r="CE52" s="8">
        <f t="shared" si="76"/>
        <v>1.5055869890370369E-2</v>
      </c>
      <c r="CF52" s="8">
        <f t="shared" si="77"/>
        <v>1.447716618666667E-2</v>
      </c>
      <c r="CG52" s="8" t="str">
        <f t="shared" si="78"/>
        <v/>
      </c>
      <c r="CI52" s="13">
        <v>1.6516203703703703E-2</v>
      </c>
      <c r="CJ52" s="8">
        <f t="shared" si="79"/>
        <v>1.7962962962962962E-2</v>
      </c>
      <c r="CK52" s="8">
        <f>IF(COUNT($BV52:BW52)&gt;0,SMALL($BV52:BW52,1),$CI52)</f>
        <v>1.7962962962962962E-2</v>
      </c>
      <c r="CL52" s="8">
        <f>IF(COUNT($BV52:BX52)&gt;0,SMALL($BV52:BX52,1),$CI52)</f>
        <v>1.7962962962962962E-2</v>
      </c>
      <c r="CM52" s="8">
        <f>IF(COUNT($BV52:BY52)&gt;0,SMALL($BV52:BY52,1),$CI52)</f>
        <v>1.7962962962962962E-2</v>
      </c>
      <c r="CN52" s="8">
        <f>IF(COUNT($BV52:BZ52)&gt;0,SMALL($BV52:BZ52,1),$CI52)</f>
        <v>1.7706332853333333E-2</v>
      </c>
      <c r="CO52" s="54">
        <v>1.3275462962962963E-2</v>
      </c>
      <c r="CP52" s="8">
        <f t="shared" si="80"/>
        <v>1.4326703223703705E-2</v>
      </c>
      <c r="CQ52" s="8">
        <f>IF(COUNT($CB52:CC52)&gt;0,SMALL($CB52:CC52,1),$CP52)</f>
        <v>1.4326703223703705E-2</v>
      </c>
      <c r="CR52" s="8">
        <f>IF(COUNT($CB52:CD52)&gt;0,SMALL($CB52:CD52,1),$CP52)</f>
        <v>1.4326703223703705E-2</v>
      </c>
      <c r="CS52" s="8">
        <f>IF(COUNT($CB52:CE52)&gt;0,SMALL($CB52:CE52,1),$CP52)</f>
        <v>1.4326703223703705E-2</v>
      </c>
      <c r="CT52" s="8">
        <f>IF(COUNT($CB52:CF52)&gt;0,SMALL($CB52:CF52,1),$CP52)</f>
        <v>1.4326703223703705E-2</v>
      </c>
      <c r="CV52" s="8">
        <f t="shared" si="63"/>
        <v>2.083449074074074E-2</v>
      </c>
      <c r="CW52" s="8">
        <f t="shared" si="64"/>
        <v>1.4237268518518519E-2</v>
      </c>
      <c r="CX52" s="1">
        <f t="shared" si="62"/>
        <v>50</v>
      </c>
      <c r="CY52" s="8">
        <f t="shared" si="65"/>
        <v>1.1574074074074074E-6</v>
      </c>
      <c r="CZ52" s="1" t="str">
        <f t="shared" si="81"/>
        <v>Joe Greenwood</v>
      </c>
      <c r="DB52" s="13">
        <f t="shared" si="82"/>
        <v>1.8131475526973917E-2</v>
      </c>
      <c r="DC52" s="13">
        <f>SMALL($DO52:DP52,1)/(60*60*24)</f>
        <v>1.7962962962962962E-2</v>
      </c>
      <c r="DD52" s="13">
        <f>SMALL($DO52:DQ52,1)/(60*60*24)</f>
        <v>1.7962962962962962E-2</v>
      </c>
      <c r="DE52" s="13">
        <f>SMALL($DO52:DR52,1)/(60*60*24)</f>
        <v>1.7962962962962962E-2</v>
      </c>
      <c r="DF52" s="13">
        <f>SMALL($DO52:DS52,1)/(60*60*24)</f>
        <v>1.7962962962962962E-2</v>
      </c>
      <c r="DG52" s="13">
        <f>SMALL($DO52:DT52,1)/(60*60*24)</f>
        <v>1.7706332853333333E-2</v>
      </c>
      <c r="DH52" s="34">
        <f t="shared" si="83"/>
        <v>1.360751321928183E-2</v>
      </c>
      <c r="DI52" s="13">
        <f>SMALL($DU52:DV52,1)/(60*60*24)</f>
        <v>1.360751321928183E-2</v>
      </c>
      <c r="DJ52" s="42">
        <f>SMALL($DW52:DW52,1)/(60*60*24)</f>
        <v>0.11572916666666666</v>
      </c>
      <c r="DK52" s="42">
        <f>SMALL($DW52:DX52,1)/(60*60*24)</f>
        <v>0.11572916666666666</v>
      </c>
      <c r="DL52" s="42">
        <f>SMALL($DW52:DY52,1)/(60*60*24)</f>
        <v>1.5055869890370369E-2</v>
      </c>
      <c r="DM52" s="42">
        <f>SMALL($DW52:DZ52,1)/(60*60*24)</f>
        <v>1.4477166186666668E-2</v>
      </c>
      <c r="DO52" s="6">
        <f t="shared" si="84"/>
        <v>1566.5594855305462</v>
      </c>
      <c r="DP52" s="1">
        <f t="shared" si="85"/>
        <v>1551.9999999999998</v>
      </c>
      <c r="DQ52" s="1">
        <f t="shared" si="86"/>
        <v>9999</v>
      </c>
      <c r="DR52" s="1">
        <f t="shared" si="87"/>
        <v>1606</v>
      </c>
      <c r="DS52" s="1">
        <f t="shared" si="88"/>
        <v>1689.0000000000005</v>
      </c>
      <c r="DT52" s="1">
        <f t="shared" si="89"/>
        <v>1529.8271585279999</v>
      </c>
      <c r="DU52" s="6">
        <f t="shared" si="90"/>
        <v>1175.6891421459502</v>
      </c>
      <c r="DV52" s="1">
        <f t="shared" si="91"/>
        <v>1237.8271585279999</v>
      </c>
      <c r="DW52" s="43">
        <f t="shared" si="92"/>
        <v>9999</v>
      </c>
      <c r="DX52" s="1">
        <f t="shared" si="93"/>
        <v>9999</v>
      </c>
      <c r="DY52" s="1">
        <f t="shared" si="94"/>
        <v>1300.8271585279999</v>
      </c>
      <c r="DZ52" s="1">
        <f t="shared" si="95"/>
        <v>1250.8271585280002</v>
      </c>
    </row>
    <row r="53" spans="1:130" x14ac:dyDescent="0.25">
      <c r="A53" s="1" t="s">
        <v>109</v>
      </c>
      <c r="B53" s="54">
        <v>1.6203703703703703E-2</v>
      </c>
      <c r="C53" s="45">
        <v>43070</v>
      </c>
      <c r="D53" s="45"/>
      <c r="E53" s="13">
        <v>2.0902777777777781E-2</v>
      </c>
      <c r="F53" s="11">
        <v>42826</v>
      </c>
      <c r="J53" s="8">
        <v>2.1030092592592597E-2</v>
      </c>
      <c r="K53" s="55">
        <f>(J53/4*3.1)/1.032</f>
        <v>1.5792947441142697E-2</v>
      </c>
      <c r="M53" s="8">
        <f t="shared" si="58"/>
        <v>2.2089813945006666E-2</v>
      </c>
      <c r="N53" s="6">
        <f t="shared" si="0"/>
        <v>1908.559924848576</v>
      </c>
      <c r="O53" s="8">
        <f t="shared" si="1"/>
        <v>1.6319444444444445E-2</v>
      </c>
      <c r="Q53" s="8">
        <f t="shared" si="59"/>
        <v>0</v>
      </c>
      <c r="R53" s="8">
        <f t="shared" si="2"/>
        <v>0</v>
      </c>
      <c r="S53" s="8">
        <f t="shared" si="3"/>
        <v>1.6319444444444445E-2</v>
      </c>
      <c r="T53" s="8"/>
      <c r="U53" s="8">
        <f>IF(A53&lt;&gt;"",IF(VLOOKUP(A53,Apr!A$4:F$211,6)&gt;0,VLOOKUP(A53,Apr!A$4:F$211,6),0),0)</f>
        <v>0</v>
      </c>
      <c r="V53" s="8">
        <f>IF(A53&lt;&gt;"",IF(VLOOKUP(A53,May!A$3:F$209,6)&gt;0,VLOOKUP(A53,May!A$3:F$209,6),0),0)</f>
        <v>0</v>
      </c>
      <c r="W53" s="8">
        <f>IF(A53&lt;&gt;"",IF(VLOOKUP(A53,Jun!A$3:F$209,6)&gt;0,VLOOKUP(A53,Jun!A$3:F$209,6),0),0)</f>
        <v>0</v>
      </c>
      <c r="X53" s="8">
        <f>IF(A53&lt;&gt;"",IF(VLOOKUP(A53,Jul!A$3:F$206,6)&gt;0,VLOOKUP(A53,Jul!A$3:F$206,6),0),0)</f>
        <v>0</v>
      </c>
      <c r="Y53" s="8">
        <f>IF(A53&lt;&gt;"",IF(VLOOKUP(A53,Aug!A$3:F$206,6)&gt;0,VLOOKUP(A53,Aug!A$3:F$206,6),0),0)</f>
        <v>0</v>
      </c>
      <c r="Z53" s="8">
        <f>IF(A53&lt;&gt;"",IF(VLOOKUP(A53,Sep!A$3:F$206,6)&gt;0,VLOOKUP(A53,Sep!A$3:F$206,6),0),0)</f>
        <v>0</v>
      </c>
      <c r="AA53" s="6">
        <f t="shared" si="60"/>
        <v>1466.7494744559358</v>
      </c>
      <c r="AB53" s="8">
        <f t="shared" si="4"/>
        <v>1.0937500000000001E-2</v>
      </c>
      <c r="AC53" s="8">
        <f>IF(A53&lt;&gt;"",IF(VLOOKUP(A53,Oct!A$3:F$206,6)&gt;0,VLOOKUP(A53,Oct!A$3:F$206,6),0),0)</f>
        <v>0</v>
      </c>
      <c r="AD53" s="8">
        <f>IF(A53&lt;&gt;"",IF(VLOOKUP(A53,Nov!A$3:F$207,6)&gt;0,VLOOKUP(A53,Nov!A$3:F$207,6),0),0)</f>
        <v>0</v>
      </c>
      <c r="AE53" s="8">
        <f>IF(A53&lt;&gt;"",IF(VLOOKUP(A53,Dec!A$3:F$207,6)&gt;0,VLOOKUP(A53,Dec!A$3:F$207,6),0),0)</f>
        <v>0</v>
      </c>
      <c r="AF53" s="8">
        <f>IF(A53&lt;&gt;"",IF(VLOOKUP(A53,Jan!A$3:F$207,6)&gt;0,VLOOKUP(A53,Jan!A$3:F$207,6),0),0)</f>
        <v>0</v>
      </c>
      <c r="AG53" s="8">
        <f>IF(A53&lt;&gt;"",IF(VLOOKUP(A53,Feb!A$3:F$207,6)&gt;0,VLOOKUP(A53,Feb!A$3:F$207,6),0),0)</f>
        <v>0</v>
      </c>
      <c r="AH53" s="8">
        <f>IF(A53&lt;&gt;"",IF(VLOOKUP(A53,Mar!A$3:F$207,6)&gt;0,VLOOKUP(A53,Mar!A$3:F$207,6),0),0)</f>
        <v>0</v>
      </c>
      <c r="AJ53" s="8">
        <f>LARGE($BH53:BI53,1)</f>
        <v>1.6319444444444445E-2</v>
      </c>
      <c r="AK53" s="8">
        <f>LARGE($BH53:BJ53,1)</f>
        <v>1.6319444444444445E-2</v>
      </c>
      <c r="AL53" s="8">
        <f>LARGE($BH53:BK53,1)</f>
        <v>1.6319444444444445E-2</v>
      </c>
      <c r="AM53" s="8">
        <f>LARGE($BH53:BL53,1)</f>
        <v>1.6319444444444445E-2</v>
      </c>
      <c r="AN53" s="8">
        <f>LARGE($BH53:BM53,1)</f>
        <v>1.6319444444444445E-2</v>
      </c>
      <c r="AO53" s="8">
        <f>LARGE($BN53:BO53,1)</f>
        <v>1.0937500000000001E-2</v>
      </c>
      <c r="AP53" s="8">
        <f>LARGE($BN53:BP53,1)</f>
        <v>1.0937500000000001E-2</v>
      </c>
      <c r="AQ53" s="8">
        <f>LARGE($BN53:BQ53,1)</f>
        <v>1.0937500000000001E-2</v>
      </c>
      <c r="AR53" s="8">
        <f>LARGE($BN53:BR53,1)</f>
        <v>1.0937500000000001E-2</v>
      </c>
      <c r="AS53" s="8">
        <f>LARGE($BN53:BS53,1)</f>
        <v>1.0937500000000001E-2</v>
      </c>
      <c r="AV53" s="6">
        <f t="shared" si="5"/>
        <v>0</v>
      </c>
      <c r="AW53" s="6">
        <f t="shared" si="6"/>
        <v>0</v>
      </c>
      <c r="AX53" s="6">
        <f t="shared" si="7"/>
        <v>0</v>
      </c>
      <c r="AY53" s="6">
        <f t="shared" si="8"/>
        <v>0</v>
      </c>
      <c r="AZ53" s="6">
        <f t="shared" si="9"/>
        <v>0</v>
      </c>
      <c r="BA53" s="6">
        <f t="shared" si="10"/>
        <v>0</v>
      </c>
      <c r="BB53" s="6">
        <f t="shared" si="11"/>
        <v>0</v>
      </c>
      <c r="BC53" s="6">
        <f t="shared" si="12"/>
        <v>0</v>
      </c>
      <c r="BD53" s="6">
        <f t="shared" si="13"/>
        <v>0</v>
      </c>
      <c r="BE53" s="6">
        <f t="shared" si="14"/>
        <v>0</v>
      </c>
      <c r="BF53" s="6">
        <f t="shared" si="15"/>
        <v>0</v>
      </c>
      <c r="BH53" s="8">
        <f t="shared" si="16"/>
        <v>1.6319444444444445E-2</v>
      </c>
      <c r="BI53" s="8">
        <f t="shared" si="17"/>
        <v>0</v>
      </c>
      <c r="BJ53" s="8">
        <f t="shared" si="18"/>
        <v>0</v>
      </c>
      <c r="BK53" s="8">
        <f t="shared" si="19"/>
        <v>0</v>
      </c>
      <c r="BL53" s="8">
        <f t="shared" si="20"/>
        <v>0</v>
      </c>
      <c r="BM53" s="8">
        <f t="shared" si="21"/>
        <v>0</v>
      </c>
      <c r="BN53" s="8">
        <f t="shared" si="22"/>
        <v>1.0937500000000001E-2</v>
      </c>
      <c r="BO53" s="8">
        <f t="shared" si="66"/>
        <v>0</v>
      </c>
      <c r="BP53" s="8">
        <f t="shared" si="24"/>
        <v>0</v>
      </c>
      <c r="BQ53" s="8">
        <f t="shared" si="24"/>
        <v>0</v>
      </c>
      <c r="BR53" s="8">
        <f t="shared" si="25"/>
        <v>0</v>
      </c>
      <c r="BS53" s="8">
        <f t="shared" si="26"/>
        <v>0</v>
      </c>
      <c r="BV53" s="8" t="str">
        <f t="shared" si="67"/>
        <v/>
      </c>
      <c r="BW53" s="8" t="str">
        <f t="shared" si="68"/>
        <v/>
      </c>
      <c r="BX53" s="8" t="str">
        <f t="shared" si="69"/>
        <v/>
      </c>
      <c r="BY53" s="8" t="str">
        <f t="shared" si="70"/>
        <v/>
      </c>
      <c r="BZ53" s="8" t="str">
        <f t="shared" si="71"/>
        <v/>
      </c>
      <c r="CA53" s="8" t="str">
        <f t="shared" si="72"/>
        <v/>
      </c>
      <c r="CB53" s="8" t="str">
        <f t="shared" si="73"/>
        <v/>
      </c>
      <c r="CC53" s="8" t="str">
        <f t="shared" si="74"/>
        <v/>
      </c>
      <c r="CD53" s="8" t="str">
        <f t="shared" si="75"/>
        <v/>
      </c>
      <c r="CE53" s="8" t="str">
        <f t="shared" si="76"/>
        <v/>
      </c>
      <c r="CF53" s="8" t="str">
        <f t="shared" si="77"/>
        <v/>
      </c>
      <c r="CG53" s="8" t="str">
        <f t="shared" si="78"/>
        <v/>
      </c>
      <c r="CI53" s="13">
        <v>2.0902777777777781E-2</v>
      </c>
      <c r="CJ53" s="8">
        <f t="shared" si="79"/>
        <v>2.0902777777777781E-2</v>
      </c>
      <c r="CK53" s="8">
        <f>IF(COUNT($BV53:BW53)&gt;0,SMALL($BV53:BW53,1),$CI53)</f>
        <v>2.0902777777777781E-2</v>
      </c>
      <c r="CL53" s="8">
        <f>IF(COUNT($BV53:BX53)&gt;0,SMALL($BV53:BX53,1),$CI53)</f>
        <v>2.0902777777777781E-2</v>
      </c>
      <c r="CM53" s="8">
        <f>IF(COUNT($BV53:BY53)&gt;0,SMALL($BV53:BY53,1),$CI53)</f>
        <v>2.0902777777777781E-2</v>
      </c>
      <c r="CN53" s="8">
        <f>IF(COUNT($BV53:BZ53)&gt;0,SMALL($BV53:BZ53,1),$CI53)</f>
        <v>2.0902777777777781E-2</v>
      </c>
      <c r="CO53" s="54">
        <v>1.6203703703703703E-2</v>
      </c>
      <c r="CP53" s="8">
        <f t="shared" si="80"/>
        <v>1.6203703703703703E-2</v>
      </c>
      <c r="CQ53" s="8">
        <f>IF(COUNT($CB53:CC53)&gt;0,SMALL($CB53:CC53,1),$CP53)</f>
        <v>1.6203703703703703E-2</v>
      </c>
      <c r="CR53" s="8">
        <f>IF(COUNT($CB53:CD53)&gt;0,SMALL($CB53:CD53,1),$CP53)</f>
        <v>1.6203703703703703E-2</v>
      </c>
      <c r="CS53" s="8">
        <f>IF(COUNT($CB53:CE53)&gt;0,SMALL($CB53:CE53,1),$CP53)</f>
        <v>1.6203703703703703E-2</v>
      </c>
      <c r="CT53" s="8">
        <f>IF(COUNT($CB53:CF53)&gt;0,SMALL($CB53:CF53,1),$CP53)</f>
        <v>1.6203703703703703E-2</v>
      </c>
      <c r="CV53" s="8">
        <f t="shared" si="63"/>
        <v>1.6320625000000002E-2</v>
      </c>
      <c r="CW53" s="8">
        <f t="shared" si="64"/>
        <v>1.0938680555555557E-2</v>
      </c>
      <c r="CX53" s="1">
        <f t="shared" si="62"/>
        <v>51</v>
      </c>
      <c r="CY53" s="8">
        <f t="shared" si="65"/>
        <v>1.1805555555555556E-6</v>
      </c>
      <c r="CZ53" s="1" t="str">
        <f t="shared" si="81"/>
        <v>John Bertenshaw</v>
      </c>
      <c r="DB53" s="13">
        <f t="shared" si="82"/>
        <v>2.2089813945006666E-2</v>
      </c>
      <c r="DC53" s="13">
        <f>SMALL($DO53:DP53,1)/(60*60*24)</f>
        <v>2.2089813945006666E-2</v>
      </c>
      <c r="DD53" s="13">
        <f>SMALL($DO53:DQ53,1)/(60*60*24)</f>
        <v>2.2089813945006666E-2</v>
      </c>
      <c r="DE53" s="13">
        <f>SMALL($DO53:DR53,1)/(60*60*24)</f>
        <v>2.2089813945006666E-2</v>
      </c>
      <c r="DF53" s="13">
        <f>SMALL($DO53:DS53,1)/(60*60*24)</f>
        <v>2.2089813945006666E-2</v>
      </c>
      <c r="DG53" s="13">
        <f>SMALL($DO53:DT53,1)/(60*60*24)</f>
        <v>2.2089813945006666E-2</v>
      </c>
      <c r="DH53" s="34">
        <f t="shared" si="83"/>
        <v>1.6976267065462219E-2</v>
      </c>
      <c r="DI53" s="13">
        <f>SMALL($DU53:DV53,1)/(60*60*24)</f>
        <v>1.6976267065462219E-2</v>
      </c>
      <c r="DJ53" s="42">
        <f>SMALL($DW53:DW53,1)/(60*60*24)</f>
        <v>0.11572916666666666</v>
      </c>
      <c r="DK53" s="42">
        <f>SMALL($DW53:DX53,1)/(60*60*24)</f>
        <v>0.11572916666666666</v>
      </c>
      <c r="DL53" s="42">
        <f>SMALL($DW53:DY53,1)/(60*60*24)</f>
        <v>0.11572916666666666</v>
      </c>
      <c r="DM53" s="42">
        <f>SMALL($DW53:DZ53,1)/(60*60*24)</f>
        <v>0.11572916666666666</v>
      </c>
      <c r="DO53" s="6">
        <f t="shared" si="84"/>
        <v>1908.559924848576</v>
      </c>
      <c r="DP53" s="1">
        <f t="shared" si="85"/>
        <v>9999</v>
      </c>
      <c r="DQ53" s="1">
        <f t="shared" si="86"/>
        <v>9999</v>
      </c>
      <c r="DR53" s="1">
        <f t="shared" si="87"/>
        <v>9999</v>
      </c>
      <c r="DS53" s="1">
        <f t="shared" si="88"/>
        <v>9999</v>
      </c>
      <c r="DT53" s="1">
        <f t="shared" si="89"/>
        <v>9999</v>
      </c>
      <c r="DU53" s="6">
        <f t="shared" si="90"/>
        <v>1466.7494744559358</v>
      </c>
      <c r="DV53" s="1">
        <f t="shared" si="91"/>
        <v>9999</v>
      </c>
      <c r="DW53" s="43">
        <f t="shared" si="92"/>
        <v>9999</v>
      </c>
      <c r="DX53" s="1">
        <f t="shared" si="93"/>
        <v>9999</v>
      </c>
      <c r="DY53" s="1">
        <f t="shared" si="94"/>
        <v>9999</v>
      </c>
      <c r="DZ53" s="1">
        <f t="shared" si="95"/>
        <v>9999</v>
      </c>
    </row>
    <row r="54" spans="1:130" x14ac:dyDescent="0.25">
      <c r="A54" s="1" t="s">
        <v>196</v>
      </c>
      <c r="B54" s="1"/>
      <c r="C54" s="1"/>
      <c r="D54" s="45"/>
      <c r="E54" s="1"/>
      <c r="F54" s="1"/>
      <c r="J54" s="8">
        <v>0.1028587962962963</v>
      </c>
      <c r="K54" s="55">
        <f>(J54/13.1*3.1)/1.032</f>
        <v>2.3585882930833076E-2</v>
      </c>
      <c r="M54" s="8">
        <f t="shared" si="58"/>
        <v>3.2989900562419253E-2</v>
      </c>
      <c r="N54" s="6">
        <f t="shared" si="0"/>
        <v>2850.3274085930234</v>
      </c>
      <c r="O54" s="8">
        <f t="shared" si="1"/>
        <v>5.5555555555555558E-3</v>
      </c>
      <c r="Q54" s="8">
        <f t="shared" si="59"/>
        <v>0</v>
      </c>
      <c r="R54" s="8">
        <f t="shared" si="2"/>
        <v>0</v>
      </c>
      <c r="S54" s="8">
        <f t="shared" si="3"/>
        <v>5.5555555555555558E-3</v>
      </c>
      <c r="T54" s="8"/>
      <c r="U54" s="8">
        <f>IF(A54&lt;&gt;"",IF(VLOOKUP(A54,Apr!A$4:F$211,6)&gt;0,VLOOKUP(A54,Apr!A$4:F$211,6),0),0)</f>
        <v>0</v>
      </c>
      <c r="V54" s="8">
        <f>IF(A54&lt;&gt;"",IF(VLOOKUP(A54,May!A$3:F$209,6)&gt;0,VLOOKUP(A54,May!A$3:F$209,6),0),0)</f>
        <v>0</v>
      </c>
      <c r="W54" s="8">
        <f>IF(A54&lt;&gt;"",IF(VLOOKUP(A54,Jun!A$3:F$209,6)&gt;0,VLOOKUP(A54,Jun!A$3:F$209,6),0),0)</f>
        <v>0</v>
      </c>
      <c r="X54" s="8">
        <f>IF(A54&lt;&gt;"",IF(VLOOKUP(A54,Jul!A$3:F$206,6)&gt;0,VLOOKUP(A54,Jul!A$3:F$206,6),0),0)</f>
        <v>0</v>
      </c>
      <c r="Y54" s="8">
        <f>IF(A54&lt;&gt;"",IF(VLOOKUP(A54,Aug!A$3:F$206,6)&gt;0,VLOOKUP(A54,Aug!A$3:F$206,6),0),0)</f>
        <v>0</v>
      </c>
      <c r="Z54" s="8">
        <f>IF(A54&lt;&gt;"",IF(VLOOKUP(A54,Sep!A$3:F$206,6)&gt;0,VLOOKUP(A54,Sep!A$3:F$206,6),0),0)</f>
        <v>0</v>
      </c>
      <c r="AA54" s="6">
        <f t="shared" si="60"/>
        <v>2190.5082330138848</v>
      </c>
      <c r="AB54" s="8">
        <f t="shared" si="4"/>
        <v>2.4305555555555556E-3</v>
      </c>
      <c r="AC54" s="8">
        <f>IF(A54&lt;&gt;"",IF(VLOOKUP(A54,Oct!A$3:F$206,6)&gt;0,VLOOKUP(A54,Oct!A$3:F$206,6),0),0)</f>
        <v>0</v>
      </c>
      <c r="AD54" s="8">
        <f>IF(A54&lt;&gt;"",IF(VLOOKUP(A54,Nov!A$3:F$207,6)&gt;0,VLOOKUP(A54,Nov!A$3:F$207,6),0),0)</f>
        <v>0</v>
      </c>
      <c r="AE54" s="8">
        <f>IF(A54&lt;&gt;"",IF(VLOOKUP(A54,Dec!A$3:F$207,6)&gt;0,VLOOKUP(A54,Dec!A$3:F$207,6),0),0)</f>
        <v>0</v>
      </c>
      <c r="AF54" s="8">
        <f>IF(A54&lt;&gt;"",IF(VLOOKUP(A54,Jan!A$3:F$207,6)&gt;0,VLOOKUP(A54,Jan!A$3:F$207,6),0),0)</f>
        <v>0</v>
      </c>
      <c r="AG54" s="8">
        <f>IF(A54&lt;&gt;"",IF(VLOOKUP(A54,Feb!A$3:F$207,6)&gt;0,VLOOKUP(A54,Feb!A$3:F$207,6),0),0)</f>
        <v>0</v>
      </c>
      <c r="AH54" s="8">
        <f>IF(A54&lt;&gt;"",IF(VLOOKUP(A54,Mar!A$3:F$207,6)&gt;0,VLOOKUP(A54,Mar!A$3:F$207,6),0),0)</f>
        <v>0</v>
      </c>
      <c r="AJ54" s="8">
        <f>LARGE($BH54:BI54,1)</f>
        <v>5.5555555555555558E-3</v>
      </c>
      <c r="AK54" s="8">
        <f>LARGE($BH54:BJ54,1)</f>
        <v>5.5555555555555558E-3</v>
      </c>
      <c r="AL54" s="8">
        <f>LARGE($BH54:BK54,1)</f>
        <v>5.5555555555555558E-3</v>
      </c>
      <c r="AM54" s="8">
        <f>LARGE($BH54:BL54,1)</f>
        <v>5.5555555555555558E-3</v>
      </c>
      <c r="AN54" s="8">
        <f>LARGE($BH54:BM54,1)</f>
        <v>5.5555555555555558E-3</v>
      </c>
      <c r="AO54" s="8">
        <f>LARGE($BN54:BO54,1)</f>
        <v>2.4305555555555556E-3</v>
      </c>
      <c r="AP54" s="8">
        <f>LARGE($BN54:BP54,1)</f>
        <v>2.4305555555555556E-3</v>
      </c>
      <c r="AQ54" s="8">
        <f>LARGE($BN54:BQ54,1)</f>
        <v>2.4305555555555556E-3</v>
      </c>
      <c r="AR54" s="8">
        <f>LARGE($BN54:BR54,1)</f>
        <v>2.4305555555555556E-3</v>
      </c>
      <c r="AS54" s="8">
        <f>LARGE($BN54:BS54,1)</f>
        <v>2.4305555555555556E-3</v>
      </c>
      <c r="AV54" s="6">
        <f t="shared" si="5"/>
        <v>0</v>
      </c>
      <c r="AW54" s="6">
        <f t="shared" si="6"/>
        <v>0</v>
      </c>
      <c r="AX54" s="6">
        <f t="shared" si="7"/>
        <v>0</v>
      </c>
      <c r="AY54" s="6">
        <f t="shared" si="8"/>
        <v>0</v>
      </c>
      <c r="AZ54" s="6">
        <f t="shared" si="9"/>
        <v>0</v>
      </c>
      <c r="BA54" s="6">
        <f t="shared" si="10"/>
        <v>0</v>
      </c>
      <c r="BB54" s="6">
        <f t="shared" si="11"/>
        <v>0</v>
      </c>
      <c r="BC54" s="6">
        <f t="shared" si="12"/>
        <v>0</v>
      </c>
      <c r="BD54" s="6">
        <f t="shared" si="13"/>
        <v>0</v>
      </c>
      <c r="BE54" s="6">
        <f t="shared" si="14"/>
        <v>0</v>
      </c>
      <c r="BF54" s="6">
        <f t="shared" si="15"/>
        <v>0</v>
      </c>
      <c r="BH54" s="8">
        <f t="shared" si="16"/>
        <v>5.5555555555555558E-3</v>
      </c>
      <c r="BI54" s="8">
        <f t="shared" si="17"/>
        <v>0</v>
      </c>
      <c r="BJ54" s="8">
        <f t="shared" si="18"/>
        <v>0</v>
      </c>
      <c r="BK54" s="8">
        <f t="shared" si="19"/>
        <v>0</v>
      </c>
      <c r="BL54" s="8">
        <f t="shared" si="20"/>
        <v>0</v>
      </c>
      <c r="BM54" s="8">
        <f t="shared" si="21"/>
        <v>0</v>
      </c>
      <c r="BN54" s="8">
        <f t="shared" si="22"/>
        <v>2.4305555555555556E-3</v>
      </c>
      <c r="BO54" s="8">
        <f t="shared" si="66"/>
        <v>0</v>
      </c>
      <c r="BP54" s="8">
        <f t="shared" si="24"/>
        <v>0</v>
      </c>
      <c r="BQ54" s="8">
        <f t="shared" si="24"/>
        <v>0</v>
      </c>
      <c r="BR54" s="8">
        <f t="shared" si="25"/>
        <v>0</v>
      </c>
      <c r="BS54" s="8">
        <f t="shared" si="26"/>
        <v>0</v>
      </c>
      <c r="BV54" s="8" t="str">
        <f t="shared" si="67"/>
        <v/>
      </c>
      <c r="BW54" s="8" t="str">
        <f t="shared" si="68"/>
        <v/>
      </c>
      <c r="BX54" s="8" t="str">
        <f t="shared" si="69"/>
        <v/>
      </c>
      <c r="BY54" s="8" t="str">
        <f t="shared" si="70"/>
        <v/>
      </c>
      <c r="BZ54" s="8" t="str">
        <f t="shared" si="71"/>
        <v/>
      </c>
      <c r="CA54" s="8" t="str">
        <f t="shared" si="72"/>
        <v/>
      </c>
      <c r="CB54" s="8" t="str">
        <f t="shared" si="73"/>
        <v/>
      </c>
      <c r="CC54" s="8" t="str">
        <f t="shared" si="74"/>
        <v/>
      </c>
      <c r="CD54" s="8" t="str">
        <f t="shared" si="75"/>
        <v/>
      </c>
      <c r="CE54" s="8" t="str">
        <f t="shared" si="76"/>
        <v/>
      </c>
      <c r="CF54" s="8" t="str">
        <f t="shared" si="77"/>
        <v/>
      </c>
      <c r="CG54" s="8" t="str">
        <f t="shared" si="78"/>
        <v/>
      </c>
      <c r="CI54" s="1"/>
      <c r="CJ54" s="8">
        <f t="shared" si="79"/>
        <v>0</v>
      </c>
      <c r="CK54" s="8">
        <f>IF(COUNT($BV54:BW54)&gt;0,SMALL($BV54:BW54,1),$CI54)</f>
        <v>0</v>
      </c>
      <c r="CL54" s="8">
        <f>IF(COUNT($BV54:BX54)&gt;0,SMALL($BV54:BX54,1),$CI54)</f>
        <v>0</v>
      </c>
      <c r="CM54" s="8">
        <f>IF(COUNT($BV54:BY54)&gt;0,SMALL($BV54:BY54,1),$CI54)</f>
        <v>0</v>
      </c>
      <c r="CN54" s="8">
        <f>IF(COUNT($BV54:BZ54)&gt;0,SMALL($BV54:BZ54,1),$CI54)</f>
        <v>0</v>
      </c>
      <c r="CO54" s="1"/>
      <c r="CP54" s="8">
        <f t="shared" si="80"/>
        <v>0</v>
      </c>
      <c r="CQ54" s="8">
        <f>IF(COUNT($CB54:CC54)&gt;0,SMALL($CB54:CC54,1),$CP54)</f>
        <v>0</v>
      </c>
      <c r="CR54" s="8">
        <f>IF(COUNT($CB54:CD54)&gt;0,SMALL($CB54:CD54,1),$CP54)</f>
        <v>0</v>
      </c>
      <c r="CS54" s="8">
        <f>IF(COUNT($CB54:CE54)&gt;0,SMALL($CB54:CE54,1),$CP54)</f>
        <v>0</v>
      </c>
      <c r="CT54" s="8">
        <f>IF(COUNT($CB54:CF54)&gt;0,SMALL($CB54:CF54,1),$CP54)</f>
        <v>0</v>
      </c>
      <c r="CV54" s="8">
        <f t="shared" si="63"/>
        <v>5.5567592592592596E-3</v>
      </c>
      <c r="CW54" s="8">
        <f t="shared" si="64"/>
        <v>2.4317592592592594E-3</v>
      </c>
      <c r="CX54" s="1">
        <f t="shared" si="62"/>
        <v>52</v>
      </c>
      <c r="CY54" s="8">
        <f t="shared" si="65"/>
        <v>1.2037037037037037E-6</v>
      </c>
      <c r="CZ54" s="1" t="str">
        <f t="shared" si="81"/>
        <v>John Wild</v>
      </c>
      <c r="DB54" s="13">
        <f t="shared" si="82"/>
        <v>3.2989900562419253E-2</v>
      </c>
      <c r="DC54" s="13">
        <f>SMALL($DO54:DP54,1)/(60*60*24)</f>
        <v>3.2989900562419253E-2</v>
      </c>
      <c r="DD54" s="13">
        <f>SMALL($DO54:DQ54,1)/(60*60*24)</f>
        <v>3.2989900562419253E-2</v>
      </c>
      <c r="DE54" s="13">
        <f>SMALL($DO54:DR54,1)/(60*60*24)</f>
        <v>3.2989900562419253E-2</v>
      </c>
      <c r="DF54" s="13">
        <f>SMALL($DO54:DS54,1)/(60*60*24)</f>
        <v>3.2989900562419253E-2</v>
      </c>
      <c r="DG54" s="13">
        <f>SMALL($DO54:DT54,1)/(60*60*24)</f>
        <v>3.2989900562419253E-2</v>
      </c>
      <c r="DH54" s="34">
        <f t="shared" si="83"/>
        <v>2.5353104548771814E-2</v>
      </c>
      <c r="DI54" s="13">
        <f>SMALL($DU54:DV54,1)/(60*60*24)</f>
        <v>2.5353104548771814E-2</v>
      </c>
      <c r="DJ54" s="42">
        <f>SMALL($DW54:DW54,1)/(60*60*24)</f>
        <v>0.11572916666666666</v>
      </c>
      <c r="DK54" s="42">
        <f>SMALL($DW54:DX54,1)/(60*60*24)</f>
        <v>0.11572916666666666</v>
      </c>
      <c r="DL54" s="42">
        <f>SMALL($DW54:DY54,1)/(60*60*24)</f>
        <v>0.11572916666666666</v>
      </c>
      <c r="DM54" s="42">
        <f>SMALL($DW54:DZ54,1)/(60*60*24)</f>
        <v>0.11572916666666666</v>
      </c>
      <c r="DO54" s="6">
        <f t="shared" si="84"/>
        <v>2850.3274085930234</v>
      </c>
      <c r="DP54" s="1">
        <f t="shared" si="85"/>
        <v>9999</v>
      </c>
      <c r="DQ54" s="1">
        <f t="shared" si="86"/>
        <v>9999</v>
      </c>
      <c r="DR54" s="1">
        <f t="shared" si="87"/>
        <v>9999</v>
      </c>
      <c r="DS54" s="1">
        <f t="shared" si="88"/>
        <v>9999</v>
      </c>
      <c r="DT54" s="1">
        <f t="shared" si="89"/>
        <v>9999</v>
      </c>
      <c r="DU54" s="6">
        <f t="shared" si="90"/>
        <v>2190.5082330138848</v>
      </c>
      <c r="DV54" s="1">
        <f t="shared" si="91"/>
        <v>9999</v>
      </c>
      <c r="DW54" s="43">
        <f t="shared" si="92"/>
        <v>9999</v>
      </c>
      <c r="DX54" s="1">
        <f t="shared" si="93"/>
        <v>9999</v>
      </c>
      <c r="DY54" s="1">
        <f t="shared" si="94"/>
        <v>9999</v>
      </c>
      <c r="DZ54" s="1">
        <f t="shared" si="95"/>
        <v>9999</v>
      </c>
    </row>
    <row r="55" spans="1:130" x14ac:dyDescent="0.25">
      <c r="A55" s="1" t="s">
        <v>125</v>
      </c>
      <c r="B55" s="54">
        <v>1.4074074074074074E-2</v>
      </c>
      <c r="C55" s="45">
        <v>43009</v>
      </c>
      <c r="D55" s="45"/>
      <c r="E55" s="13">
        <v>1.8287037037037036E-2</v>
      </c>
      <c r="F55" s="11">
        <v>43709</v>
      </c>
      <c r="I55" s="35">
        <v>2.0185185185185184E-2</v>
      </c>
      <c r="J55" s="8">
        <v>1.7407407407407406E-2</v>
      </c>
      <c r="K55" s="55">
        <f>(J55/4*3.1)/1.032</f>
        <v>1.307242319839219E-2</v>
      </c>
      <c r="L55" s="8">
        <v>2.6701388888888889E-2</v>
      </c>
      <c r="M55" s="8">
        <f t="shared" si="58"/>
        <v>1.8284579071706115E-2</v>
      </c>
      <c r="N55" s="6">
        <f t="shared" ref="N55:N110" si="364">M55*60*60*24</f>
        <v>1579.7876317954083</v>
      </c>
      <c r="O55" s="8">
        <f t="shared" ref="O55:O110" si="365">IF(A55&lt;&gt;"",(MROUND(N$2-N55,15)/(60*60*24)),"")</f>
        <v>2.013888888888889E-2</v>
      </c>
      <c r="Q55" s="8">
        <f t="shared" ref="Q55:Q110" si="366">IF(COUNT(BV55:CA55)&gt;0,SMALL(BV55:CA55,1),0)</f>
        <v>1.8541666666666668E-2</v>
      </c>
      <c r="R55" s="8">
        <f t="shared" ref="R55:R110" si="367">IF(COUNT(CB55:CG55)&gt;0,SMALL(CB55:CG55,1),0)</f>
        <v>1.5287351341851852E-2</v>
      </c>
      <c r="S55" s="8">
        <f t="shared" ref="S55:S110" si="368">O55</f>
        <v>2.013888888888889E-2</v>
      </c>
      <c r="T55" s="8"/>
      <c r="U55" s="8">
        <f>IF(A55&lt;&gt;"",IF(VLOOKUP(A55,Apr!A$4:F$211,6)&gt;0,VLOOKUP(A55,Apr!A$4:F$211,6),0),0)</f>
        <v>1.9259259259259257E-2</v>
      </c>
      <c r="V55" s="8">
        <f>IF(A55&lt;&gt;"",IF(VLOOKUP(A55,May!A$3:F$209,6)&gt;0,VLOOKUP(A55,May!A$3:F$209,6),0),0)</f>
        <v>1.8541666666666668E-2</v>
      </c>
      <c r="W55" s="8">
        <f>IF(A55&lt;&gt;"",IF(VLOOKUP(A55,Jun!A$3:F$209,6)&gt;0,VLOOKUP(A55,Jun!A$3:F$209,6),0),0)</f>
        <v>0</v>
      </c>
      <c r="X55" s="8">
        <f>IF(A55&lt;&gt;"",IF(VLOOKUP(A55,Jul!A$3:F$206,6)&gt;0,VLOOKUP(A55,Jul!A$3:F$206,6),0),0)</f>
        <v>0</v>
      </c>
      <c r="Y55" s="8">
        <f>IF(A55&lt;&gt;"",IF(VLOOKUP(A55,Aug!A$3:F$206,6)&gt;0,VLOOKUP(A55,Aug!A$3:F$206,6),0),0)</f>
        <v>0</v>
      </c>
      <c r="Z55" s="8">
        <f>IF(A55&lt;&gt;"",IF(VLOOKUP(A55,Sep!A$3:F$206,6)&gt;0,VLOOKUP(A55,Sep!A$3:F$206,6),0),0)</f>
        <v>0</v>
      </c>
      <c r="AA55" s="6">
        <f t="shared" si="60"/>
        <v>1231.1547714514838</v>
      </c>
      <c r="AB55" s="8">
        <f t="shared" ref="AB55:AB110" si="369">IF(AA$2&gt;AA55,(MROUND(AA$2-AA55,15)/60/60/24),0.1/60/60/24)</f>
        <v>1.3541666666666667E-2</v>
      </c>
      <c r="AC55" s="8">
        <f>IF(A55&lt;&gt;"",IF(VLOOKUP(A55,Oct!A$3:F$206,6)&gt;0,VLOOKUP(A55,Oct!A$3:F$206,6),0),0)</f>
        <v>0</v>
      </c>
      <c r="AD55" s="8">
        <f>IF(A55&lt;&gt;"",IF(VLOOKUP(A55,Nov!A$3:F$207,6)&gt;0,VLOOKUP(A55,Nov!A$3:F$207,6),0),0)</f>
        <v>1.5287351341851852E-2</v>
      </c>
      <c r="AE55" s="8">
        <f>IF(A55&lt;&gt;"",IF(VLOOKUP(A55,Dec!A$3:F$207,6)&gt;0,VLOOKUP(A55,Dec!A$3:F$207,6),0),0)</f>
        <v>1.5530406897407407E-2</v>
      </c>
      <c r="AF55" s="8">
        <f>IF(A55&lt;&gt;"",IF(VLOOKUP(A55,Jan!A$3:F$207,6)&gt;0,VLOOKUP(A55,Jan!A$3:F$207,6),0),0)</f>
        <v>0</v>
      </c>
      <c r="AG55" s="8">
        <f>IF(A55&lt;&gt;"",IF(VLOOKUP(A55,Feb!A$3:F$207,6)&gt;0,VLOOKUP(A55,Feb!A$3:F$207,6),0),0)</f>
        <v>0</v>
      </c>
      <c r="AH55" s="8">
        <f>IF(A55&lt;&gt;"",IF(VLOOKUP(A55,Mar!A$3:F$207,6)&gt;0,VLOOKUP(A55,Mar!A$3:F$207,6),0),0)</f>
        <v>0</v>
      </c>
      <c r="AJ55" s="8">
        <f>LARGE($BH55:BI55,1)</f>
        <v>2.013888888888889E-2</v>
      </c>
      <c r="AK55" s="8">
        <f>LARGE($BH55:BJ55,1)</f>
        <v>2.013888888888889E-2</v>
      </c>
      <c r="AL55" s="8">
        <f>LARGE($BH55:BK55,1)</f>
        <v>2.013888888888889E-2</v>
      </c>
      <c r="AM55" s="8">
        <f>LARGE($BH55:BL55,1)</f>
        <v>2.013888888888889E-2</v>
      </c>
      <c r="AN55" s="8">
        <f>LARGE($BH55:BM55,1)</f>
        <v>2.013888888888889E-2</v>
      </c>
      <c r="AO55" s="8">
        <f>LARGE($BN55:BO55,1)</f>
        <v>1.3541666666666667E-2</v>
      </c>
      <c r="AP55" s="8">
        <f>LARGE($BN55:BP55,1)</f>
        <v>1.3541666666666667E-2</v>
      </c>
      <c r="AQ55" s="8">
        <f>LARGE($BN55:BQ55,1)</f>
        <v>1.3541666666666667E-2</v>
      </c>
      <c r="AR55" s="8">
        <f>LARGE($BN55:BR55,1)</f>
        <v>1.3541666666666667E-2</v>
      </c>
      <c r="AS55" s="8">
        <f>LARGE($BN55:BS55,1)</f>
        <v>1.3541666666666667E-2</v>
      </c>
      <c r="AV55" s="6">
        <f t="shared" ref="AV55:AV110" si="370">IF(U55&gt;0,U55*60*60*24,0)</f>
        <v>1664</v>
      </c>
      <c r="AW55" s="6">
        <f t="shared" ref="AW55:AW110" si="371">IF(V55&gt;0,V55*60*60*24,0)</f>
        <v>1602</v>
      </c>
      <c r="AX55" s="6">
        <f t="shared" ref="AX55:AX110" si="372">IF(W55&gt;0,W55*60*60*24,0)</f>
        <v>0</v>
      </c>
      <c r="AY55" s="6">
        <f t="shared" ref="AY55:AY110" si="373">IF(X55&gt;0,X55*60*60*24,0)</f>
        <v>0</v>
      </c>
      <c r="AZ55" s="6">
        <f t="shared" ref="AZ55:AZ110" si="374">IF(Y55&gt;0,Y55*60*60*24,0)</f>
        <v>0</v>
      </c>
      <c r="BA55" s="6">
        <f t="shared" ref="BA55:BA110" si="375">IF(Z55&gt;0,Z55*60*60*24,0)</f>
        <v>0</v>
      </c>
      <c r="BB55" s="6">
        <f t="shared" ref="BB55:BB110" si="376">IF(AC55&gt;0,AC55*60*60*24,0)</f>
        <v>0</v>
      </c>
      <c r="BC55" s="6">
        <f t="shared" ref="BC55:BC110" si="377">IF(AD55&gt;0,AD55*60*60*24,0)</f>
        <v>1320.8271559360001</v>
      </c>
      <c r="BD55" s="6">
        <f t="shared" ref="BD55:BD110" si="378">IF(AE55&gt;0,AE55*60*60*24,0)</f>
        <v>1341.8271559360001</v>
      </c>
      <c r="BE55" s="6">
        <f t="shared" ref="BE55:BE110" si="379">IF(AF55&gt;0,AF55*60*60*24,0)</f>
        <v>0</v>
      </c>
      <c r="BF55" s="6">
        <f t="shared" ref="BF55:BF110" si="380">IF(AG55&gt;0,AG55*60*60*24,0)</f>
        <v>0</v>
      </c>
      <c r="BH55" s="8">
        <f t="shared" ref="BH55:BH110" si="381">S55</f>
        <v>2.013888888888889E-2</v>
      </c>
      <c r="BI55" s="8">
        <f t="shared" ref="BI55:BI110" si="382">IF(AV55&gt;0,IF($N$2&gt;AV55,(MROUND($N$2-AV55,15)/(60*60*24)),0),0)</f>
        <v>1.9270833333333334E-2</v>
      </c>
      <c r="BJ55" s="8">
        <f t="shared" ref="BJ55:BJ110" si="383">IF(AW55&gt;0,IF($N$2&gt;AW55,(MROUND($N$2-AW55,15)/(60*60*24)),0),0)</f>
        <v>1.9965277777777776E-2</v>
      </c>
      <c r="BK55" s="8">
        <f t="shared" ref="BK55:BK110" si="384">IF(AX55&gt;0,IF($N$2&gt;AX55,(MROUND($N$2-AX55,15)/(60*60*24)),0),0)</f>
        <v>0</v>
      </c>
      <c r="BL55" s="8">
        <f t="shared" ref="BL55:BL110" si="385">IF(AY55&gt;0,IF($N$2&gt;AY55,(MROUND($N$2-AY55,15)/(60*60*24)),0),0)</f>
        <v>0</v>
      </c>
      <c r="BM55" s="8">
        <f t="shared" ref="BM55:BM110" si="386">IF(AZ55&gt;0,IF($N$2&gt;AZ55,(MROUND($N$2-AZ55,15)/(60*60*24)),0),0)</f>
        <v>0</v>
      </c>
      <c r="BN55" s="8">
        <f t="shared" ref="BN55:BN119" si="387">IF(AB55&gt;0,AB55,0)</f>
        <v>1.3541666666666667E-2</v>
      </c>
      <c r="BO55" s="8">
        <f t="shared" ref="BO55:BP84" si="388">IF(BB55&gt;0,IF($AA$2&gt;BB55,(MROUND($AA$2-BB55,15)/(60*60*24)),0),0)</f>
        <v>0</v>
      </c>
      <c r="BP55" s="8">
        <f t="shared" si="24"/>
        <v>1.2500000000000001E-2</v>
      </c>
      <c r="BQ55" s="8">
        <f t="shared" si="24"/>
        <v>1.2326388888888888E-2</v>
      </c>
      <c r="BR55" s="8">
        <f t="shared" si="25"/>
        <v>0</v>
      </c>
      <c r="BS55" s="8">
        <f t="shared" si="26"/>
        <v>0</v>
      </c>
      <c r="BV55" s="8">
        <f t="shared" ref="BV55:BV84" si="389">IF(U55&gt;0,U55,"")</f>
        <v>1.9259259259259257E-2</v>
      </c>
      <c r="BW55" s="8">
        <f t="shared" ref="BW55:BW84" si="390">IF(V55&gt;0,V55,"")</f>
        <v>1.8541666666666668E-2</v>
      </c>
      <c r="BX55" s="8" t="str">
        <f t="shared" ref="BX55:BX84" si="391">IF(W55&gt;0,W55,"")</f>
        <v/>
      </c>
      <c r="BY55" s="8" t="str">
        <f t="shared" ref="BY55:BY84" si="392">IF(X55&gt;0,X55,"")</f>
        <v/>
      </c>
      <c r="BZ55" s="8" t="str">
        <f t="shared" ref="BZ55:BZ84" si="393">IF(Y55&gt;0,Y55,"")</f>
        <v/>
      </c>
      <c r="CA55" s="8" t="str">
        <f t="shared" ref="CA55:CA84" si="394">IF(Z55&gt;0,Z55,"")</f>
        <v/>
      </c>
      <c r="CB55" s="8" t="str">
        <f t="shared" ref="CB55:CB84" si="395">IF(AC55&gt;0,AC55,"")</f>
        <v/>
      </c>
      <c r="CC55" s="8">
        <f t="shared" ref="CC55:CC84" si="396">IF(AD55&gt;0,AD55,"")</f>
        <v>1.5287351341851852E-2</v>
      </c>
      <c r="CD55" s="8">
        <f t="shared" ref="CD55:CD84" si="397">IF(AE55&gt;0,AE55,"")</f>
        <v>1.5530406897407407E-2</v>
      </c>
      <c r="CE55" s="8" t="str">
        <f t="shared" ref="CE55:CE84" si="398">IF(AF55&gt;0,AF55,"")</f>
        <v/>
      </c>
      <c r="CF55" s="8" t="str">
        <f t="shared" ref="CF55:CF84" si="399">IF(AG55&gt;0,AG55,"")</f>
        <v/>
      </c>
      <c r="CG55" s="8" t="str">
        <f t="shared" ref="CG55:CG84" si="400">IF(AH55&gt;0,AH55,"")</f>
        <v/>
      </c>
      <c r="CI55" s="13">
        <v>1.8287037037037036E-2</v>
      </c>
      <c r="CJ55" s="8">
        <f t="shared" ref="CJ55:CJ84" si="401">IF(BV55&lt;&gt;"",BV55,CI55)</f>
        <v>1.9259259259259257E-2</v>
      </c>
      <c r="CK55" s="8">
        <f>IF(COUNT($BV55:BW55)&gt;0,SMALL($BV55:BW55,1),$CI55)</f>
        <v>1.8541666666666668E-2</v>
      </c>
      <c r="CL55" s="8">
        <f>IF(COUNT($BV55:BX55)&gt;0,SMALL($BV55:BX55,1),$CI55)</f>
        <v>1.8541666666666668E-2</v>
      </c>
      <c r="CM55" s="8">
        <f>IF(COUNT($BV55:BY55)&gt;0,SMALL($BV55:BY55,1),$CI55)</f>
        <v>1.8541666666666668E-2</v>
      </c>
      <c r="CN55" s="8">
        <f>IF(COUNT($BV55:BZ55)&gt;0,SMALL($BV55:BZ55,1),$CI55)</f>
        <v>1.8541666666666668E-2</v>
      </c>
      <c r="CO55" s="54">
        <v>1.4074074074074074E-2</v>
      </c>
      <c r="CP55" s="8">
        <f t="shared" ref="CP55:CP84" si="402">IF(CB55&lt;&gt;"",CB55,CO55)</f>
        <v>1.4074074074074074E-2</v>
      </c>
      <c r="CQ55" s="8">
        <f>IF(COUNT($CB55:CC55)&gt;0,SMALL($CB55:CC55,1),$CP55)</f>
        <v>1.5287351341851852E-2</v>
      </c>
      <c r="CR55" s="8">
        <f>IF(COUNT($CB55:CD55)&gt;0,SMALL($CB55:CD55,1),$CP55)</f>
        <v>1.5287351341851852E-2</v>
      </c>
      <c r="CS55" s="8">
        <f>IF(COUNT($CB55:CE55)&gt;0,SMALL($CB55:CE55,1),$CP55)</f>
        <v>1.5287351341851852E-2</v>
      </c>
      <c r="CT55" s="8">
        <f>IF(COUNT($CB55:CF55)&gt;0,SMALL($CB55:CF55,1),$CP55)</f>
        <v>1.5287351341851852E-2</v>
      </c>
      <c r="CV55" s="8">
        <f t="shared" si="63"/>
        <v>2.0140115740740743E-2</v>
      </c>
      <c r="CW55" s="8">
        <f t="shared" si="64"/>
        <v>1.3542893518518518E-2</v>
      </c>
      <c r="CX55" s="1">
        <f t="shared" si="62"/>
        <v>53</v>
      </c>
      <c r="CY55" s="8">
        <f t="shared" si="65"/>
        <v>1.2268518518518519E-6</v>
      </c>
      <c r="CZ55" s="1" t="str">
        <f t="shared" ref="CZ55:CZ84" si="403">A55</f>
        <v>Jonathan Tuck</v>
      </c>
      <c r="DB55" s="13">
        <f t="shared" ref="DB55:DB84" si="404">M55</f>
        <v>1.8284579071706115E-2</v>
      </c>
      <c r="DC55" s="13">
        <f>SMALL($DO55:DP55,1)/(60*60*24)</f>
        <v>1.8284579071706115E-2</v>
      </c>
      <c r="DD55" s="13">
        <f>SMALL($DO55:DQ55,1)/(60*60*24)</f>
        <v>1.8284579071706115E-2</v>
      </c>
      <c r="DE55" s="13">
        <f>SMALL($DO55:DR55,1)/(60*60*24)</f>
        <v>1.8284579071706115E-2</v>
      </c>
      <c r="DF55" s="13">
        <f>SMALL($DO55:DS55,1)/(60*60*24)</f>
        <v>1.8284579071706115E-2</v>
      </c>
      <c r="DG55" s="13">
        <f>SMALL($DO55:DT55,1)/(60*60*24)</f>
        <v>1.8284579071706115E-2</v>
      </c>
      <c r="DH55" s="34">
        <f t="shared" ref="DH55:DH84" si="405">AA55/(60*60*24)</f>
        <v>1.4249476521429211E-2</v>
      </c>
      <c r="DI55" s="13">
        <f>SMALL($DU55:DV55,1)/(60*60*24)</f>
        <v>1.4249476521429211E-2</v>
      </c>
      <c r="DJ55" s="42">
        <f>SMALL($DW55:DW55,1)/(60*60*24)</f>
        <v>1.8322609088722512E-2</v>
      </c>
      <c r="DK55" s="42">
        <f>SMALL($DW55:DX55,1)/(60*60*24)</f>
        <v>1.5530406897407409E-2</v>
      </c>
      <c r="DL55" s="42">
        <f>SMALL($DW55:DY55,1)/(60*60*24)</f>
        <v>1.5530406897407409E-2</v>
      </c>
      <c r="DM55" s="42">
        <f>SMALL($DW55:DZ55,1)/(60*60*24)</f>
        <v>1.5530406897407409E-2</v>
      </c>
      <c r="DO55" s="6">
        <f t="shared" ref="DO55:DO84" si="406">M55*60*60*24</f>
        <v>1579.7876317954083</v>
      </c>
      <c r="DP55" s="1">
        <f t="shared" ref="DP55:DP84" si="407">IF(AV55&gt;0,AV55,9999)</f>
        <v>1664</v>
      </c>
      <c r="DQ55" s="1">
        <f t="shared" ref="DQ55:DQ84" si="408">IF(AW55&gt;0,AW55,9999)</f>
        <v>1602</v>
      </c>
      <c r="DR55" s="1">
        <f t="shared" ref="DR55:DR84" si="409">IF(AX55&gt;0,AX55,9999)</f>
        <v>9999</v>
      </c>
      <c r="DS55" s="1">
        <f t="shared" ref="DS55:DS84" si="410">IF(AY55&gt;0,AY55,9999)</f>
        <v>9999</v>
      </c>
      <c r="DT55" s="1">
        <f t="shared" ref="DT55:DT84" si="411">IF(AZ55&gt;0,AZ55,9999)</f>
        <v>9999</v>
      </c>
      <c r="DU55" s="6">
        <f t="shared" ref="DU55:DU84" si="412">AA55</f>
        <v>1231.1547714514838</v>
      </c>
      <c r="DV55" s="1">
        <f t="shared" ref="DV55:DV84" si="413">IF(BB55&gt;0,BB55,9999)</f>
        <v>9999</v>
      </c>
      <c r="DW55" s="43">
        <f t="shared" ref="DW55:DW84" si="414">IF(BC55&gt;0,BC55*1.198547,9999)</f>
        <v>1583.073425265625</v>
      </c>
      <c r="DX55" s="1">
        <f t="shared" ref="DX55:DX84" si="415">IF(BD55&gt;0,BD55,9999)</f>
        <v>1341.8271559360001</v>
      </c>
      <c r="DY55" s="1">
        <f t="shared" ref="DY55:DY84" si="416">IF(BE55&gt;0,BE55,9999)</f>
        <v>9999</v>
      </c>
      <c r="DZ55" s="1">
        <f t="shared" ref="DZ55:DZ84" si="417">IF(BF55&gt;0,BF55,9999)</f>
        <v>9999</v>
      </c>
    </row>
    <row r="56" spans="1:130" x14ac:dyDescent="0.25">
      <c r="A56" s="1" t="s">
        <v>155</v>
      </c>
      <c r="B56" s="54">
        <v>2.1782407407407407E-2</v>
      </c>
      <c r="C56" s="45">
        <v>43101</v>
      </c>
      <c r="D56" s="45"/>
      <c r="E56" s="13">
        <v>2.7962962962962964E-2</v>
      </c>
      <c r="F56" s="11">
        <v>44682</v>
      </c>
      <c r="H56" s="35">
        <v>2.2743055555555558E-2</v>
      </c>
      <c r="I56" s="35">
        <v>2.7962962962962964E-2</v>
      </c>
      <c r="J56" s="8">
        <v>2.732638888888889E-2</v>
      </c>
      <c r="K56" s="55">
        <f>(J56/4*3.1)/1.032</f>
        <v>2.0521270725667527E-2</v>
      </c>
      <c r="L56" s="8">
        <v>4.2500000000000003E-2</v>
      </c>
      <c r="M56" s="8">
        <f t="shared" si="58"/>
        <v>2.8703385098602489E-2</v>
      </c>
      <c r="N56" s="6">
        <f t="shared" ref="N56" si="418">M56*60*60*24</f>
        <v>2479.972472519255</v>
      </c>
      <c r="O56" s="8">
        <f t="shared" ref="O56" si="419">IF(A56&lt;&gt;"",(MROUND(N$2-N56,15)/(60*60*24)),"")</f>
        <v>9.7222222222222224E-3</v>
      </c>
      <c r="Q56" s="8">
        <f t="shared" ref="Q56" si="420">IF(COUNT(BV56:CA56)&gt;0,SMALL(BV56:CA56,1),0)</f>
        <v>0</v>
      </c>
      <c r="R56" s="8">
        <f t="shared" ref="R56" si="421">IF(COUNT(CB56:CG56)&gt;0,SMALL(CB56:CG56,1),0)</f>
        <v>0</v>
      </c>
      <c r="S56" s="8">
        <f t="shared" ref="S56" si="422">O56</f>
        <v>9.7222222222222224E-3</v>
      </c>
      <c r="T56" s="8"/>
      <c r="U56" s="8">
        <f>IF(A56&lt;&gt;"",IF(VLOOKUP(A56,Apr!A$4:F$211,6)&gt;0,VLOOKUP(A56,Apr!A$4:F$211,6),0),0)</f>
        <v>0</v>
      </c>
      <c r="V56" s="8">
        <f>IF(A56&lt;&gt;"",IF(VLOOKUP(A56,May!A$3:F$209,6)&gt;0,VLOOKUP(A56,May!A$3:F$209,6),0),0)</f>
        <v>0</v>
      </c>
      <c r="W56" s="8">
        <f>IF(A56&lt;&gt;"",IF(VLOOKUP(A56,Jun!A$3:F$209,6)&gt;0,VLOOKUP(A56,Jun!A$3:F$209,6),0),0)</f>
        <v>0</v>
      </c>
      <c r="X56" s="8">
        <f>IF(A56&lt;&gt;"",IF(VLOOKUP(A56,Jul!A$3:F$206,6)&gt;0,VLOOKUP(A56,Jul!A$3:F$206,6),0),0)</f>
        <v>0</v>
      </c>
      <c r="Y56" s="8">
        <f>IF(A56&lt;&gt;"",IF(VLOOKUP(A56,Aug!A$3:F$206,6)&gt;0,VLOOKUP(A56,Aug!A$3:F$206,6),0),0)</f>
        <v>0</v>
      </c>
      <c r="Z56" s="8">
        <f>IF(A56&lt;&gt;"",IF(VLOOKUP(A56,Sep!A$3:F$206,6)&gt;0,VLOOKUP(A56,Sep!A$3:F$206,6),0),0)</f>
        <v>0</v>
      </c>
      <c r="AA56" s="6">
        <f t="shared" si="60"/>
        <v>1905.8863561862759</v>
      </c>
      <c r="AB56" s="8">
        <f t="shared" ref="AB56" si="423">IF(AA$2&gt;AA56,(MROUND(AA$2-AA56,15)/60/60/24),0.1/60/60/24)</f>
        <v>5.7291666666666671E-3</v>
      </c>
      <c r="AC56" s="8">
        <f>IF(A56&lt;&gt;"",IF(VLOOKUP(A56,Oct!A$3:F$206,6)&gt;0,VLOOKUP(A56,Oct!A$3:F$206,6),0),0)</f>
        <v>0</v>
      </c>
      <c r="AD56" s="8">
        <f>IF(A56&lt;&gt;"",IF(VLOOKUP(A56,Nov!A$3:F$207,6)&gt;0,VLOOKUP(A56,Nov!A$3:F$207,6),0),0)</f>
        <v>0</v>
      </c>
      <c r="AE56" s="8">
        <f>IF(A56&lt;&gt;"",IF(VLOOKUP(A56,Dec!A$3:F$207,6)&gt;0,VLOOKUP(A56,Dec!A$3:F$207,6),0),0)</f>
        <v>0</v>
      </c>
      <c r="AF56" s="8">
        <f>IF(A56&lt;&gt;"",IF(VLOOKUP(A56,Jan!A$3:F$207,6)&gt;0,VLOOKUP(A56,Jan!A$3:F$207,6),0),0)</f>
        <v>0</v>
      </c>
      <c r="AG56" s="8">
        <f>IF(A56&lt;&gt;"",IF(VLOOKUP(A56,Feb!A$3:F$207,6)&gt;0,VLOOKUP(A56,Feb!A$3:F$207,6),0),0)</f>
        <v>0</v>
      </c>
      <c r="AH56" s="8">
        <f>IF(A56&lt;&gt;"",IF(VLOOKUP(A56,Mar!A$3:F$207,6)&gt;0,VLOOKUP(A56,Mar!A$3:F$207,6),0),0)</f>
        <v>0</v>
      </c>
      <c r="AJ56" s="8">
        <f>LARGE($BH56:BI56,1)</f>
        <v>9.7222222222222224E-3</v>
      </c>
      <c r="AK56" s="8">
        <f>LARGE($BH56:BJ56,1)</f>
        <v>9.7222222222222224E-3</v>
      </c>
      <c r="AL56" s="8">
        <f>LARGE($BH56:BK56,1)</f>
        <v>9.7222222222222224E-3</v>
      </c>
      <c r="AM56" s="8">
        <f>LARGE($BH56:BL56,1)</f>
        <v>9.7222222222222224E-3</v>
      </c>
      <c r="AN56" s="8">
        <f>LARGE($BH56:BM56,1)</f>
        <v>9.7222222222222224E-3</v>
      </c>
      <c r="AO56" s="8">
        <f>LARGE($BN56:BO56,1)</f>
        <v>5.7291666666666671E-3</v>
      </c>
      <c r="AP56" s="8">
        <f>LARGE($BN56:BP56,1)</f>
        <v>5.7291666666666671E-3</v>
      </c>
      <c r="AQ56" s="8">
        <f>LARGE($BN56:BQ56,1)</f>
        <v>5.7291666666666671E-3</v>
      </c>
      <c r="AR56" s="8">
        <f>LARGE($BN56:BR56,1)</f>
        <v>5.7291666666666671E-3</v>
      </c>
      <c r="AS56" s="8">
        <f>LARGE($BN56:BS56,1)</f>
        <v>5.7291666666666671E-3</v>
      </c>
      <c r="AV56" s="6">
        <f t="shared" ref="AV56" si="424">IF(U56&gt;0,U56*60*60*24,0)</f>
        <v>0</v>
      </c>
      <c r="AW56" s="6">
        <f t="shared" ref="AW56" si="425">IF(V56&gt;0,V56*60*60*24,0)</f>
        <v>0</v>
      </c>
      <c r="AX56" s="6">
        <f t="shared" ref="AX56" si="426">IF(W56&gt;0,W56*60*60*24,0)</f>
        <v>0</v>
      </c>
      <c r="AY56" s="6">
        <f t="shared" ref="AY56" si="427">IF(X56&gt;0,X56*60*60*24,0)</f>
        <v>0</v>
      </c>
      <c r="AZ56" s="6">
        <f t="shared" ref="AZ56" si="428">IF(Y56&gt;0,Y56*60*60*24,0)</f>
        <v>0</v>
      </c>
      <c r="BA56" s="6">
        <f t="shared" ref="BA56" si="429">IF(Z56&gt;0,Z56*60*60*24,0)</f>
        <v>0</v>
      </c>
      <c r="BB56" s="6">
        <f t="shared" ref="BB56" si="430">IF(AC56&gt;0,AC56*60*60*24,0)</f>
        <v>0</v>
      </c>
      <c r="BC56" s="6">
        <f t="shared" ref="BC56" si="431">IF(AD56&gt;0,AD56*60*60*24,0)</f>
        <v>0</v>
      </c>
      <c r="BD56" s="6">
        <f t="shared" ref="BD56" si="432">IF(AE56&gt;0,AE56*60*60*24,0)</f>
        <v>0</v>
      </c>
      <c r="BE56" s="6">
        <f t="shared" ref="BE56" si="433">IF(AF56&gt;0,AF56*60*60*24,0)</f>
        <v>0</v>
      </c>
      <c r="BF56" s="6">
        <f t="shared" ref="BF56" si="434">IF(AG56&gt;0,AG56*60*60*24,0)</f>
        <v>0</v>
      </c>
      <c r="BH56" s="8">
        <f t="shared" ref="BH56" si="435">S56</f>
        <v>9.7222222222222224E-3</v>
      </c>
      <c r="BI56" s="8">
        <f t="shared" ref="BI56" si="436">IF(AV56&gt;0,IF($N$2&gt;AV56,(MROUND($N$2-AV56,15)/(60*60*24)),0),0)</f>
        <v>0</v>
      </c>
      <c r="BJ56" s="8">
        <f t="shared" ref="BJ56" si="437">IF(AW56&gt;0,IF($N$2&gt;AW56,(MROUND($N$2-AW56,15)/(60*60*24)),0),0)</f>
        <v>0</v>
      </c>
      <c r="BK56" s="8">
        <f t="shared" ref="BK56" si="438">IF(AX56&gt;0,IF($N$2&gt;AX56,(MROUND($N$2-AX56,15)/(60*60*24)),0),0)</f>
        <v>0</v>
      </c>
      <c r="BL56" s="8">
        <f t="shared" ref="BL56" si="439">IF(AY56&gt;0,IF($N$2&gt;AY56,(MROUND($N$2-AY56,15)/(60*60*24)),0),0)</f>
        <v>0</v>
      </c>
      <c r="BM56" s="8">
        <f t="shared" ref="BM56" si="440">IF(AZ56&gt;0,IF($N$2&gt;AZ56,(MROUND($N$2-AZ56,15)/(60*60*24)),0),0)</f>
        <v>0</v>
      </c>
      <c r="BN56" s="8">
        <f t="shared" ref="BN56" si="441">IF(AB56&gt;0,AB56,0)</f>
        <v>5.7291666666666671E-3</v>
      </c>
      <c r="BO56" s="8">
        <f t="shared" ref="BO56" si="442">IF(BB56&gt;0,IF($AA$2&gt;BB56,(MROUND($AA$2-BB56,15)/(60*60*24)),0),0)</f>
        <v>0</v>
      </c>
      <c r="BP56" s="8">
        <f t="shared" ref="BP56" si="443">IF(BC56&gt;0,IF($AA$2&gt;BC56,(MROUND($AA$2-BC56,15)/(60*60*24)),0),0)</f>
        <v>0</v>
      </c>
      <c r="BQ56" s="8">
        <f t="shared" ref="BQ56" si="444">IF(BD56&gt;0,IF($AA$2&gt;BD56,(MROUND($AA$2-BD56,15)/(60*60*24)),0),0)</f>
        <v>0</v>
      </c>
      <c r="BR56" s="8">
        <f t="shared" si="25"/>
        <v>0</v>
      </c>
      <c r="BS56" s="8">
        <f t="shared" si="26"/>
        <v>0</v>
      </c>
      <c r="BV56" s="8" t="str">
        <f t="shared" ref="BV56" si="445">IF(U56&gt;0,U56,"")</f>
        <v/>
      </c>
      <c r="BW56" s="8" t="str">
        <f t="shared" ref="BW56" si="446">IF(V56&gt;0,V56,"")</f>
        <v/>
      </c>
      <c r="BX56" s="8" t="str">
        <f t="shared" ref="BX56" si="447">IF(W56&gt;0,W56,"")</f>
        <v/>
      </c>
      <c r="BY56" s="8" t="str">
        <f t="shared" ref="BY56" si="448">IF(X56&gt;0,X56,"")</f>
        <v/>
      </c>
      <c r="BZ56" s="8" t="str">
        <f t="shared" ref="BZ56" si="449">IF(Y56&gt;0,Y56,"")</f>
        <v/>
      </c>
      <c r="CA56" s="8" t="str">
        <f t="shared" ref="CA56" si="450">IF(Z56&gt;0,Z56,"")</f>
        <v/>
      </c>
      <c r="CB56" s="8" t="str">
        <f t="shared" ref="CB56" si="451">IF(AC56&gt;0,AC56,"")</f>
        <v/>
      </c>
      <c r="CC56" s="8" t="str">
        <f t="shared" ref="CC56" si="452">IF(AD56&gt;0,AD56,"")</f>
        <v/>
      </c>
      <c r="CD56" s="8" t="str">
        <f t="shared" ref="CD56" si="453">IF(AE56&gt;0,AE56,"")</f>
        <v/>
      </c>
      <c r="CE56" s="8" t="str">
        <f t="shared" ref="CE56" si="454">IF(AF56&gt;0,AF56,"")</f>
        <v/>
      </c>
      <c r="CF56" s="8" t="str">
        <f t="shared" ref="CF56" si="455">IF(AG56&gt;0,AG56,"")</f>
        <v/>
      </c>
      <c r="CG56" s="8" t="str">
        <f t="shared" ref="CG56" si="456">IF(AH56&gt;0,AH56,"")</f>
        <v/>
      </c>
      <c r="CI56" s="13">
        <v>3.0555555555555555E-2</v>
      </c>
      <c r="CJ56" s="8">
        <f t="shared" ref="CJ56" si="457">IF(BV56&lt;&gt;"",BV56,CI56)</f>
        <v>3.0555555555555555E-2</v>
      </c>
      <c r="CK56" s="8">
        <f>IF(COUNT($BV56:BW56)&gt;0,SMALL($BV56:BW56,1),$CI56)</f>
        <v>3.0555555555555555E-2</v>
      </c>
      <c r="CL56" s="8">
        <f>IF(COUNT($BV56:BX56)&gt;0,SMALL($BV56:BX56,1),$CI56)</f>
        <v>3.0555555555555555E-2</v>
      </c>
      <c r="CM56" s="8">
        <f>IF(COUNT($BV56:BY56)&gt;0,SMALL($BV56:BY56,1),$CI56)</f>
        <v>3.0555555555555555E-2</v>
      </c>
      <c r="CN56" s="8">
        <f>IF(COUNT($BV56:BZ56)&gt;0,SMALL($BV56:BZ56,1),$CI56)</f>
        <v>3.0555555555555555E-2</v>
      </c>
      <c r="CO56" s="54">
        <v>2.1782407407407407E-2</v>
      </c>
      <c r="CP56" s="8">
        <f t="shared" ref="CP56" si="458">IF(CB56&lt;&gt;"",CB56,CO56)</f>
        <v>2.1782407407407407E-2</v>
      </c>
      <c r="CQ56" s="8">
        <f>IF(COUNT($CB56:CC56)&gt;0,SMALL($CB56:CC56,1),$CP56)</f>
        <v>2.1782407407407407E-2</v>
      </c>
      <c r="CR56" s="8">
        <f>IF(COUNT($CB56:CD56)&gt;0,SMALL($CB56:CD56,1),$CP56)</f>
        <v>2.1782407407407407E-2</v>
      </c>
      <c r="CS56" s="8">
        <f>IF(COUNT($CB56:CE56)&gt;0,SMALL($CB56:CE56,1),$CP56)</f>
        <v>2.1782407407407407E-2</v>
      </c>
      <c r="CT56" s="8">
        <f>IF(COUNT($CB56:CF56)&gt;0,SMALL($CB56:CF56,1),$CP56)</f>
        <v>2.1782407407407407E-2</v>
      </c>
      <c r="CV56" s="8">
        <f t="shared" ref="CV56" si="459">IF(A56&lt;&gt;"",LARGE(BH56:BM56,1)+CY56,"")</f>
        <v>9.7234722222222219E-3</v>
      </c>
      <c r="CW56" s="8">
        <f t="shared" ref="CW56" si="460">IF(A56&lt;&gt;"",LARGE(BN56:BS56,1)+CY56,"")</f>
        <v>5.7304166666666675E-3</v>
      </c>
      <c r="CX56" s="1">
        <f t="shared" si="62"/>
        <v>54</v>
      </c>
      <c r="CY56" s="8">
        <f t="shared" ref="CY56" si="461">IF(A56&lt;&gt;"",CX56/(60*60*24*500),"")</f>
        <v>1.2500000000000001E-6</v>
      </c>
      <c r="CZ56" s="1" t="str">
        <f t="shared" ref="CZ56" si="462">A56</f>
        <v>Juli Wiseman</v>
      </c>
      <c r="DB56" s="13">
        <f t="shared" ref="DB56" si="463">M56</f>
        <v>2.8703385098602489E-2</v>
      </c>
      <c r="DC56" s="13">
        <f>SMALL($DO56:DP56,1)/(60*60*24)</f>
        <v>2.8703385098602489E-2</v>
      </c>
      <c r="DD56" s="13">
        <f>SMALL($DO56:DQ56,1)/(60*60*24)</f>
        <v>2.8703385098602489E-2</v>
      </c>
      <c r="DE56" s="13">
        <f>SMALL($DO56:DR56,1)/(60*60*24)</f>
        <v>2.8703385098602489E-2</v>
      </c>
      <c r="DF56" s="13">
        <f>SMALL($DO56:DS56,1)/(60*60*24)</f>
        <v>2.8703385098602489E-2</v>
      </c>
      <c r="DG56" s="13">
        <f>SMALL($DO56:DT56,1)/(60*60*24)</f>
        <v>2.8703385098602489E-2</v>
      </c>
      <c r="DH56" s="34">
        <f t="shared" ref="DH56" si="464">AA56/(60*60*24)</f>
        <v>2.2058869863267081E-2</v>
      </c>
      <c r="DI56" s="13">
        <f>SMALL($DU56:DV56,1)/(60*60*24)</f>
        <v>2.2058869863267081E-2</v>
      </c>
      <c r="DJ56" s="42">
        <f>SMALL($DW56:DW56,1)/(60*60*24)</f>
        <v>0.11572916666666666</v>
      </c>
      <c r="DK56" s="42">
        <f>SMALL($DW56:DX56,1)/(60*60*24)</f>
        <v>0.11572916666666666</v>
      </c>
      <c r="DL56" s="42">
        <f>SMALL($DW56:DY56,1)/(60*60*24)</f>
        <v>0.11572916666666666</v>
      </c>
      <c r="DM56" s="42">
        <f>SMALL($DW56:DZ56,1)/(60*60*24)</f>
        <v>0.11572916666666666</v>
      </c>
      <c r="DO56" s="6">
        <f t="shared" ref="DO56" si="465">M56*60*60*24</f>
        <v>2479.972472519255</v>
      </c>
      <c r="DP56" s="1">
        <f t="shared" ref="DP56" si="466">IF(AV56&gt;0,AV56,9999)</f>
        <v>9999</v>
      </c>
      <c r="DQ56" s="1">
        <f t="shared" ref="DQ56" si="467">IF(AW56&gt;0,AW56,9999)</f>
        <v>9999</v>
      </c>
      <c r="DR56" s="1">
        <f t="shared" ref="DR56" si="468">IF(AX56&gt;0,AX56,9999)</f>
        <v>9999</v>
      </c>
      <c r="DS56" s="1">
        <f t="shared" ref="DS56" si="469">IF(AY56&gt;0,AY56,9999)</f>
        <v>9999</v>
      </c>
      <c r="DT56" s="1">
        <f t="shared" ref="DT56" si="470">IF(AZ56&gt;0,AZ56,9999)</f>
        <v>9999</v>
      </c>
      <c r="DU56" s="6">
        <f t="shared" ref="DU56" si="471">AA56</f>
        <v>1905.8863561862759</v>
      </c>
      <c r="DV56" s="1">
        <f t="shared" ref="DV56" si="472">IF(BB56&gt;0,BB56,9999)</f>
        <v>9999</v>
      </c>
      <c r="DW56" s="43">
        <f t="shared" ref="DW56" si="473">IF(BC56&gt;0,BC56*1.198547,9999)</f>
        <v>9999</v>
      </c>
      <c r="DX56" s="1">
        <f t="shared" ref="DX56" si="474">IF(BD56&gt;0,BD56,9999)</f>
        <v>9999</v>
      </c>
      <c r="DY56" s="1">
        <f t="shared" ref="DY56" si="475">IF(BE56&gt;0,BE56,9999)</f>
        <v>9999</v>
      </c>
      <c r="DZ56" s="1">
        <f t="shared" ref="DZ56" si="476">IF(BF56&gt;0,BF56,9999)</f>
        <v>9999</v>
      </c>
    </row>
    <row r="57" spans="1:130" x14ac:dyDescent="0.25">
      <c r="A57" s="1" t="s">
        <v>5</v>
      </c>
      <c r="B57" s="54">
        <v>1.8761574074074073E-2</v>
      </c>
      <c r="C57" s="45">
        <v>39508</v>
      </c>
      <c r="D57" s="45"/>
      <c r="E57" s="13">
        <v>2.3194444444444445E-2</v>
      </c>
      <c r="F57" s="11">
        <v>39934</v>
      </c>
      <c r="H57" s="35">
        <v>2.0555555555555556E-2</v>
      </c>
      <c r="J57" s="8">
        <v>2.3784722222222221E-2</v>
      </c>
      <c r="K57" s="55">
        <f>(J57/4*3.1)/1.032</f>
        <v>1.7861588878122305E-2</v>
      </c>
      <c r="M57" s="8">
        <f t="shared" si="58"/>
        <v>2.498325132470483E-2</v>
      </c>
      <c r="N57" s="6">
        <f t="shared" si="364"/>
        <v>2158.5529144544971</v>
      </c>
      <c r="O57" s="8">
        <f t="shared" si="365"/>
        <v>1.3541666666666667E-2</v>
      </c>
      <c r="Q57" s="8">
        <f t="shared" si="366"/>
        <v>0</v>
      </c>
      <c r="R57" s="8">
        <f t="shared" si="367"/>
        <v>0</v>
      </c>
      <c r="S57" s="8">
        <f t="shared" si="368"/>
        <v>1.3541666666666667E-2</v>
      </c>
      <c r="T57" s="8"/>
      <c r="U57" s="8">
        <f>IF(A57&lt;&gt;"",IF(VLOOKUP(A57,Apr!A$4:F$211,6)&gt;0,VLOOKUP(A57,Apr!A$4:F$211,6),0),0)</f>
        <v>0</v>
      </c>
      <c r="V57" s="8">
        <f>IF(A57&lt;&gt;"",IF(VLOOKUP(A57,May!A$3:F$209,6)&gt;0,VLOOKUP(A57,May!A$3:F$209,6),0),0)</f>
        <v>0</v>
      </c>
      <c r="W57" s="8">
        <f>IF(A57&lt;&gt;"",IF(VLOOKUP(A57,Jun!A$3:F$209,6)&gt;0,VLOOKUP(A57,Jun!A$3:F$209,6),0),0)</f>
        <v>0</v>
      </c>
      <c r="X57" s="8">
        <f>IF(A57&lt;&gt;"",IF(VLOOKUP(A57,Jul!A$3:F$206,6)&gt;0,VLOOKUP(A57,Jul!A$3:F$206,6),0),0)</f>
        <v>0</v>
      </c>
      <c r="Y57" s="8">
        <f>IF(A57&lt;&gt;"",IF(VLOOKUP(A57,Aug!A$3:F$206,6)&gt;0,VLOOKUP(A57,Aug!A$3:F$206,6),0),0)</f>
        <v>0</v>
      </c>
      <c r="Z57" s="8">
        <f>IF(A57&lt;&gt;"",IF(VLOOKUP(A57,Sep!A$3:F$206,6)&gt;0,VLOOKUP(A57,Sep!A$3:F$206,6),0),0)</f>
        <v>0</v>
      </c>
      <c r="AA57" s="6">
        <f t="shared" si="60"/>
        <v>1658.8718602129591</v>
      </c>
      <c r="AB57" s="8">
        <f t="shared" si="369"/>
        <v>8.6805555555555559E-3</v>
      </c>
      <c r="AC57" s="8">
        <f>IF(A57&lt;&gt;"",IF(VLOOKUP(A57,Oct!A$3:F$206,6)&gt;0,VLOOKUP(A57,Oct!A$3:F$206,6),0),0)</f>
        <v>0</v>
      </c>
      <c r="AD57" s="8">
        <f>IF(A57&lt;&gt;"",IF(VLOOKUP(A57,Nov!A$3:F$207,6)&gt;0,VLOOKUP(A57,Nov!A$3:F$207,6),0),0)</f>
        <v>0</v>
      </c>
      <c r="AE57" s="8">
        <f>IF(A57&lt;&gt;"",IF(VLOOKUP(A57,Dec!A$3:F$207,6)&gt;0,VLOOKUP(A57,Dec!A$3:F$207,6),0),0)</f>
        <v>0</v>
      </c>
      <c r="AF57" s="8">
        <f>IF(A57&lt;&gt;"",IF(VLOOKUP(A57,Jan!A$3:F$207,6)&gt;0,VLOOKUP(A57,Jan!A$3:F$207,6),0),0)</f>
        <v>0</v>
      </c>
      <c r="AG57" s="8">
        <f>IF(A57&lt;&gt;"",IF(VLOOKUP(A57,Feb!A$3:F$207,6)&gt;0,VLOOKUP(A57,Feb!A$3:F$207,6),0),0)</f>
        <v>0</v>
      </c>
      <c r="AH57" s="8">
        <f>IF(A57&lt;&gt;"",IF(VLOOKUP(A57,Mar!A$3:F$207,6)&gt;0,VLOOKUP(A57,Mar!A$3:F$207,6),0),0)</f>
        <v>0</v>
      </c>
      <c r="AJ57" s="8">
        <f>LARGE($BH57:BI57,1)</f>
        <v>1.3541666666666667E-2</v>
      </c>
      <c r="AK57" s="8">
        <f>LARGE($BH57:BJ57,1)</f>
        <v>1.3541666666666667E-2</v>
      </c>
      <c r="AL57" s="8">
        <f>LARGE($BH57:BK57,1)</f>
        <v>1.3541666666666667E-2</v>
      </c>
      <c r="AM57" s="8">
        <f>LARGE($BH57:BL57,1)</f>
        <v>1.3541666666666667E-2</v>
      </c>
      <c r="AN57" s="8">
        <f>LARGE($BH57:BM57,1)</f>
        <v>1.3541666666666667E-2</v>
      </c>
      <c r="AO57" s="8">
        <f>LARGE($BN57:BO57,1)</f>
        <v>8.6805555555555559E-3</v>
      </c>
      <c r="AP57" s="8">
        <f>LARGE($BN57:BP57,1)</f>
        <v>8.6805555555555559E-3</v>
      </c>
      <c r="AQ57" s="8">
        <f>LARGE($BN57:BQ57,1)</f>
        <v>8.6805555555555559E-3</v>
      </c>
      <c r="AR57" s="8">
        <f>LARGE($BN57:BR57,1)</f>
        <v>8.6805555555555559E-3</v>
      </c>
      <c r="AS57" s="8">
        <f>LARGE($BN57:BS57,1)</f>
        <v>8.6805555555555559E-3</v>
      </c>
      <c r="AV57" s="6">
        <f t="shared" si="370"/>
        <v>0</v>
      </c>
      <c r="AW57" s="6">
        <f t="shared" si="371"/>
        <v>0</v>
      </c>
      <c r="AX57" s="6">
        <f t="shared" si="372"/>
        <v>0</v>
      </c>
      <c r="AY57" s="6">
        <f t="shared" si="373"/>
        <v>0</v>
      </c>
      <c r="AZ57" s="6">
        <f t="shared" si="374"/>
        <v>0</v>
      </c>
      <c r="BA57" s="6">
        <f t="shared" si="375"/>
        <v>0</v>
      </c>
      <c r="BB57" s="6">
        <f t="shared" si="376"/>
        <v>0</v>
      </c>
      <c r="BC57" s="6">
        <f t="shared" si="377"/>
        <v>0</v>
      </c>
      <c r="BD57" s="6">
        <f t="shared" si="378"/>
        <v>0</v>
      </c>
      <c r="BE57" s="6">
        <f t="shared" si="379"/>
        <v>0</v>
      </c>
      <c r="BF57" s="6">
        <f t="shared" si="380"/>
        <v>0</v>
      </c>
      <c r="BH57" s="8">
        <f t="shared" si="381"/>
        <v>1.3541666666666667E-2</v>
      </c>
      <c r="BI57" s="8">
        <f t="shared" si="382"/>
        <v>0</v>
      </c>
      <c r="BJ57" s="8">
        <f t="shared" si="383"/>
        <v>0</v>
      </c>
      <c r="BK57" s="8">
        <f t="shared" si="384"/>
        <v>0</v>
      </c>
      <c r="BL57" s="8">
        <f t="shared" si="385"/>
        <v>0</v>
      </c>
      <c r="BM57" s="8">
        <f t="shared" si="386"/>
        <v>0</v>
      </c>
      <c r="BN57" s="8">
        <f t="shared" si="387"/>
        <v>8.6805555555555559E-3</v>
      </c>
      <c r="BO57" s="8">
        <f t="shared" si="388"/>
        <v>0</v>
      </c>
      <c r="BP57" s="8">
        <f t="shared" si="388"/>
        <v>0</v>
      </c>
      <c r="BQ57" s="8">
        <f t="shared" ref="BQ57:BQ111" si="477">IF(BD57&gt;0,IF($AA$2&gt;BD57,(MROUND($AA$2-BD57,15)/(60*60*24)),0),0)</f>
        <v>0</v>
      </c>
      <c r="BR57" s="8">
        <f t="shared" ref="BR57:BR111" si="478">IF(BE57&gt;0,IF($AA$2&gt;BE57,(MROUND($AA$2-BE57,15)/(60*60*24)),0),0)</f>
        <v>0</v>
      </c>
      <c r="BS57" s="8">
        <f t="shared" ref="BS57:BS111" si="479">IF(BF57&gt;0,IF($AA$2&gt;BF57,(MROUND($AA$2-BF57,15)/(60*60*24)),0),0)</f>
        <v>0</v>
      </c>
      <c r="BV57" s="8" t="str">
        <f t="shared" si="389"/>
        <v/>
      </c>
      <c r="BW57" s="8" t="str">
        <f t="shared" si="390"/>
        <v/>
      </c>
      <c r="BX57" s="8" t="str">
        <f t="shared" si="391"/>
        <v/>
      </c>
      <c r="BY57" s="8" t="str">
        <f t="shared" si="392"/>
        <v/>
      </c>
      <c r="BZ57" s="8" t="str">
        <f t="shared" si="393"/>
        <v/>
      </c>
      <c r="CA57" s="8" t="str">
        <f t="shared" si="394"/>
        <v/>
      </c>
      <c r="CB57" s="8" t="str">
        <f t="shared" si="395"/>
        <v/>
      </c>
      <c r="CC57" s="8" t="str">
        <f t="shared" si="396"/>
        <v/>
      </c>
      <c r="CD57" s="8" t="str">
        <f t="shared" si="397"/>
        <v/>
      </c>
      <c r="CE57" s="8" t="str">
        <f t="shared" si="398"/>
        <v/>
      </c>
      <c r="CF57" s="8" t="str">
        <f t="shared" si="399"/>
        <v/>
      </c>
      <c r="CG57" s="8" t="str">
        <f t="shared" si="400"/>
        <v/>
      </c>
      <c r="CI57" s="13">
        <v>2.3194444444444445E-2</v>
      </c>
      <c r="CJ57" s="8">
        <f t="shared" si="401"/>
        <v>2.3194444444444445E-2</v>
      </c>
      <c r="CK57" s="8">
        <f>IF(COUNT($BV57:BW57)&gt;0,SMALL($BV57:BW57,1),$CI57)</f>
        <v>2.3194444444444445E-2</v>
      </c>
      <c r="CL57" s="8">
        <f>IF(COUNT($BV57:BX57)&gt;0,SMALL($BV57:BX57,1),$CI57)</f>
        <v>2.3194444444444445E-2</v>
      </c>
      <c r="CM57" s="8">
        <f>IF(COUNT($BV57:BY57)&gt;0,SMALL($BV57:BY57,1),$CI57)</f>
        <v>2.3194444444444445E-2</v>
      </c>
      <c r="CN57" s="8">
        <f>IF(COUNT($BV57:BZ57)&gt;0,SMALL($BV57:BZ57,1),$CI57)</f>
        <v>2.3194444444444445E-2</v>
      </c>
      <c r="CO57" s="54">
        <v>1.8761574074074073E-2</v>
      </c>
      <c r="CP57" s="8">
        <f t="shared" si="402"/>
        <v>1.8761574074074073E-2</v>
      </c>
      <c r="CQ57" s="8">
        <f>IF(COUNT($CB57:CC57)&gt;0,SMALL($CB57:CC57,1),$CP57)</f>
        <v>1.8761574074074073E-2</v>
      </c>
      <c r="CR57" s="8">
        <f>IF(COUNT($CB57:CD57)&gt;0,SMALL($CB57:CD57,1),$CP57)</f>
        <v>1.8761574074074073E-2</v>
      </c>
      <c r="CS57" s="8">
        <f>IF(COUNT($CB57:CE57)&gt;0,SMALL($CB57:CE57,1),$CP57)</f>
        <v>1.8761574074074073E-2</v>
      </c>
      <c r="CT57" s="8">
        <f>IF(COUNT($CB57:CF57)&gt;0,SMALL($CB57:CF57,1),$CP57)</f>
        <v>1.8761574074074073E-2</v>
      </c>
      <c r="CV57" s="8">
        <f t="shared" si="63"/>
        <v>1.3542939814814815E-2</v>
      </c>
      <c r="CW57" s="8">
        <f t="shared" si="64"/>
        <v>8.6818287037037038E-3</v>
      </c>
      <c r="CX57" s="1">
        <f t="shared" si="62"/>
        <v>55</v>
      </c>
      <c r="CY57" s="8">
        <f t="shared" si="65"/>
        <v>1.2731481481481481E-6</v>
      </c>
      <c r="CZ57" s="1" t="str">
        <f t="shared" si="403"/>
        <v>Julia Rolfe</v>
      </c>
      <c r="DB57" s="13">
        <f t="shared" si="404"/>
        <v>2.498325132470483E-2</v>
      </c>
      <c r="DC57" s="13">
        <f>SMALL($DO57:DP57,1)/(60*60*24)</f>
        <v>2.4983251324704827E-2</v>
      </c>
      <c r="DD57" s="13">
        <f>SMALL($DO57:DQ57,1)/(60*60*24)</f>
        <v>2.4983251324704827E-2</v>
      </c>
      <c r="DE57" s="13">
        <f>SMALL($DO57:DR57,1)/(60*60*24)</f>
        <v>2.4983251324704827E-2</v>
      </c>
      <c r="DF57" s="13">
        <f>SMALL($DO57:DS57,1)/(60*60*24)</f>
        <v>2.4983251324704827E-2</v>
      </c>
      <c r="DG57" s="13">
        <f>SMALL($DO57:DT57,1)/(60*60*24)</f>
        <v>2.4983251324704827E-2</v>
      </c>
      <c r="DH57" s="34">
        <f t="shared" si="405"/>
        <v>1.9199905789501842E-2</v>
      </c>
      <c r="DI57" s="13">
        <f>SMALL($DU57:DV57,1)/(60*60*24)</f>
        <v>1.9199905789501842E-2</v>
      </c>
      <c r="DJ57" s="42">
        <f>SMALL($DW57:DW57,1)/(60*60*24)</f>
        <v>0.11572916666666666</v>
      </c>
      <c r="DK57" s="42">
        <f>SMALL($DW57:DX57,1)/(60*60*24)</f>
        <v>0.11572916666666666</v>
      </c>
      <c r="DL57" s="42">
        <f>SMALL($DW57:DY57,1)/(60*60*24)</f>
        <v>0.11572916666666666</v>
      </c>
      <c r="DM57" s="42">
        <f>SMALL($DW57:DZ57,1)/(60*60*24)</f>
        <v>0.11572916666666666</v>
      </c>
      <c r="DO57" s="6">
        <f t="shared" si="406"/>
        <v>2158.5529144544971</v>
      </c>
      <c r="DP57" s="1">
        <f t="shared" si="407"/>
        <v>9999</v>
      </c>
      <c r="DQ57" s="1">
        <f t="shared" si="408"/>
        <v>9999</v>
      </c>
      <c r="DR57" s="1">
        <f t="shared" si="409"/>
        <v>9999</v>
      </c>
      <c r="DS57" s="1">
        <f t="shared" si="410"/>
        <v>9999</v>
      </c>
      <c r="DT57" s="1">
        <f t="shared" si="411"/>
        <v>9999</v>
      </c>
      <c r="DU57" s="6">
        <f t="shared" si="412"/>
        <v>1658.8718602129591</v>
      </c>
      <c r="DV57" s="1">
        <f t="shared" si="413"/>
        <v>9999</v>
      </c>
      <c r="DW57" s="43">
        <f t="shared" si="414"/>
        <v>9999</v>
      </c>
      <c r="DX57" s="1">
        <f t="shared" si="415"/>
        <v>9999</v>
      </c>
      <c r="DY57" s="1">
        <f t="shared" si="416"/>
        <v>9999</v>
      </c>
      <c r="DZ57" s="1">
        <f t="shared" si="417"/>
        <v>9999</v>
      </c>
    </row>
    <row r="58" spans="1:130" x14ac:dyDescent="0.25">
      <c r="A58" s="1" t="s">
        <v>197</v>
      </c>
      <c r="B58" s="1"/>
      <c r="C58" s="1"/>
      <c r="D58" s="45"/>
      <c r="E58" s="1"/>
      <c r="F58" s="1"/>
      <c r="K58" s="8">
        <v>1.668113425925926E-2</v>
      </c>
      <c r="L58" s="8">
        <v>3.2638888888888891E-2</v>
      </c>
      <c r="M58" s="8">
        <f t="shared" si="58"/>
        <v>2.3332133127902825E-2</v>
      </c>
      <c r="N58" s="6">
        <f t="shared" si="364"/>
        <v>2015.8963022508042</v>
      </c>
      <c r="O58" s="8">
        <f t="shared" si="365"/>
        <v>1.5104166666666667E-2</v>
      </c>
      <c r="Q58" s="8">
        <f t="shared" si="366"/>
        <v>2.1967592592592587E-2</v>
      </c>
      <c r="R58" s="8">
        <f t="shared" si="367"/>
        <v>1.9014203163703704E-2</v>
      </c>
      <c r="S58" s="8">
        <f t="shared" si="368"/>
        <v>1.5104166666666667E-2</v>
      </c>
      <c r="T58" s="8"/>
      <c r="U58" s="8">
        <f>IF(A58&lt;&gt;"",IF(VLOOKUP(A58,Apr!A$4:F$211,6)&gt;0,VLOOKUP(A58,Apr!A$4:F$211,6),0),0)</f>
        <v>0</v>
      </c>
      <c r="V58" s="8">
        <f>IF(A58&lt;&gt;"",IF(VLOOKUP(A58,May!A$3:F$209,6)&gt;0,VLOOKUP(A58,May!A$3:F$209,6),0),0)</f>
        <v>2.1967592592592587E-2</v>
      </c>
      <c r="W58" s="8">
        <f>IF(A58&lt;&gt;"",IF(VLOOKUP(A58,Jun!A$3:F$209,6)&gt;0,VLOOKUP(A58,Jun!A$3:F$209,6),0),0)</f>
        <v>0</v>
      </c>
      <c r="X58" s="8">
        <f>IF(A58&lt;&gt;"",IF(VLOOKUP(A58,Jul!A$3:F$206,6)&gt;0,VLOOKUP(A58,Jul!A$3:F$206,6),0),0)</f>
        <v>0</v>
      </c>
      <c r="Y58" s="8">
        <f>IF(A58&lt;&gt;"",IF(VLOOKUP(A58,Aug!A$3:F$206,6)&gt;0,VLOOKUP(A58,Aug!A$3:F$206,6),0),0)</f>
        <v>2.2891517978518516E-2</v>
      </c>
      <c r="Z58" s="8">
        <f>IF(A58&lt;&gt;"",IF(VLOOKUP(A58,Sep!A$3:F$206,6)&gt;0,VLOOKUP(A58,Sep!A$3:F$206,6),0),0)</f>
        <v>0</v>
      </c>
      <c r="AA58" s="6">
        <f t="shared" si="60"/>
        <v>1458.6340550654904</v>
      </c>
      <c r="AB58" s="8">
        <f t="shared" si="369"/>
        <v>1.0937500000000001E-2</v>
      </c>
      <c r="AC58" s="8">
        <f>IF(A58&lt;&gt;"",IF(VLOOKUP(A58,Oct!A$3:F$206,6)&gt;0,VLOOKUP(A58,Oct!A$3:F$206,6),0),0)</f>
        <v>0</v>
      </c>
      <c r="AD58" s="8">
        <f>IF(A58&lt;&gt;"",IF(VLOOKUP(A58,Nov!A$3:F$207,6)&gt;0,VLOOKUP(A58,Nov!A$3:F$207,6),0),0)</f>
        <v>0</v>
      </c>
      <c r="AE58" s="8">
        <f>IF(A58&lt;&gt;"",IF(VLOOKUP(A58,Dec!A$3:F$207,6)&gt;0,VLOOKUP(A58,Dec!A$3:F$207,6),0),0)</f>
        <v>1.9014203163703704E-2</v>
      </c>
      <c r="AF58" s="8">
        <f>IF(A58&lt;&gt;"",IF(VLOOKUP(A58,Jan!A$3:F$207,6)&gt;0,VLOOKUP(A58,Jan!A$3:F$207,6),0),0)</f>
        <v>0</v>
      </c>
      <c r="AG58" s="8">
        <f>IF(A58&lt;&gt;"",IF(VLOOKUP(A58,Feb!A$3:F$207,6)&gt;0,VLOOKUP(A58,Feb!A$3:F$207,6),0),0)</f>
        <v>0</v>
      </c>
      <c r="AH58" s="8">
        <f>IF(A58&lt;&gt;"",IF(VLOOKUP(A58,Mar!A$3:F$207,6)&gt;0,VLOOKUP(A58,Mar!A$3:F$207,6),0),0)</f>
        <v>0</v>
      </c>
      <c r="AJ58" s="8">
        <f>LARGE($BH58:BI58,1)</f>
        <v>1.5104166666666667E-2</v>
      </c>
      <c r="AK58" s="8">
        <f>LARGE($BH58:BJ58,1)</f>
        <v>1.6493055555555556E-2</v>
      </c>
      <c r="AL58" s="8">
        <f>LARGE($BH58:BK58,1)</f>
        <v>1.6493055555555556E-2</v>
      </c>
      <c r="AM58" s="8">
        <f>LARGE($BH58:BL58,1)</f>
        <v>1.6493055555555556E-2</v>
      </c>
      <c r="AN58" s="8">
        <f>LARGE($BH58:BM58,1)</f>
        <v>1.6493055555555556E-2</v>
      </c>
      <c r="AO58" s="8">
        <f>LARGE($BN58:BO58,1)</f>
        <v>1.0937500000000001E-2</v>
      </c>
      <c r="AP58" s="8">
        <f>LARGE($BN58:BP58,1)</f>
        <v>1.0937500000000001E-2</v>
      </c>
      <c r="AQ58" s="8">
        <f>LARGE($BN58:BQ58,1)</f>
        <v>1.0937500000000001E-2</v>
      </c>
      <c r="AR58" s="8">
        <f>LARGE($BN58:BR58,1)</f>
        <v>1.0937500000000001E-2</v>
      </c>
      <c r="AS58" s="8">
        <f>LARGE($BN58:BS58,1)</f>
        <v>1.0937500000000001E-2</v>
      </c>
      <c r="AV58" s="6">
        <f t="shared" si="370"/>
        <v>0</v>
      </c>
      <c r="AW58" s="6">
        <f t="shared" si="371"/>
        <v>1897.9999999999995</v>
      </c>
      <c r="AX58" s="6">
        <f t="shared" si="372"/>
        <v>0</v>
      </c>
      <c r="AY58" s="6">
        <f t="shared" si="373"/>
        <v>0</v>
      </c>
      <c r="AZ58" s="6">
        <f t="shared" si="374"/>
        <v>1977.8271533439997</v>
      </c>
      <c r="BA58" s="6">
        <f t="shared" si="375"/>
        <v>0</v>
      </c>
      <c r="BB58" s="6">
        <f t="shared" si="376"/>
        <v>0</v>
      </c>
      <c r="BC58" s="6">
        <f t="shared" si="377"/>
        <v>0</v>
      </c>
      <c r="BD58" s="6">
        <f t="shared" si="378"/>
        <v>1642.8271533439997</v>
      </c>
      <c r="BE58" s="6">
        <f t="shared" si="379"/>
        <v>0</v>
      </c>
      <c r="BF58" s="6">
        <f t="shared" si="380"/>
        <v>0</v>
      </c>
      <c r="BH58" s="8">
        <f t="shared" si="381"/>
        <v>1.5104166666666667E-2</v>
      </c>
      <c r="BI58" s="8">
        <f t="shared" si="382"/>
        <v>0</v>
      </c>
      <c r="BJ58" s="8">
        <f t="shared" si="383"/>
        <v>1.6493055555555556E-2</v>
      </c>
      <c r="BK58" s="8">
        <f t="shared" si="384"/>
        <v>0</v>
      </c>
      <c r="BL58" s="8">
        <f t="shared" si="385"/>
        <v>0</v>
      </c>
      <c r="BM58" s="8">
        <f t="shared" si="386"/>
        <v>1.5625E-2</v>
      </c>
      <c r="BN58" s="8">
        <f t="shared" si="387"/>
        <v>1.0937500000000001E-2</v>
      </c>
      <c r="BO58" s="8">
        <f t="shared" si="388"/>
        <v>0</v>
      </c>
      <c r="BP58" s="8">
        <f t="shared" si="388"/>
        <v>0</v>
      </c>
      <c r="BQ58" s="8">
        <f t="shared" si="477"/>
        <v>8.8541666666666664E-3</v>
      </c>
      <c r="BR58" s="8">
        <f t="shared" si="478"/>
        <v>0</v>
      </c>
      <c r="BS58" s="8">
        <f t="shared" si="479"/>
        <v>0</v>
      </c>
      <c r="BV58" s="8" t="str">
        <f t="shared" si="389"/>
        <v/>
      </c>
      <c r="BW58" s="8">
        <f t="shared" si="390"/>
        <v>2.1967592592592587E-2</v>
      </c>
      <c r="BX58" s="8" t="str">
        <f t="shared" si="391"/>
        <v/>
      </c>
      <c r="BY58" s="8" t="str">
        <f t="shared" si="392"/>
        <v/>
      </c>
      <c r="BZ58" s="8">
        <f t="shared" si="393"/>
        <v>2.2891517978518516E-2</v>
      </c>
      <c r="CA58" s="8" t="str">
        <f t="shared" si="394"/>
        <v/>
      </c>
      <c r="CB58" s="8" t="str">
        <f t="shared" si="395"/>
        <v/>
      </c>
      <c r="CC58" s="8" t="str">
        <f t="shared" si="396"/>
        <v/>
      </c>
      <c r="CD58" s="8">
        <f t="shared" si="397"/>
        <v>1.9014203163703704E-2</v>
      </c>
      <c r="CE58" s="8" t="str">
        <f t="shared" si="398"/>
        <v/>
      </c>
      <c r="CF58" s="8" t="str">
        <f t="shared" si="399"/>
        <v/>
      </c>
      <c r="CG58" s="8" t="str">
        <f t="shared" si="400"/>
        <v/>
      </c>
      <c r="CI58" s="1"/>
      <c r="CJ58" s="8">
        <f t="shared" si="401"/>
        <v>0</v>
      </c>
      <c r="CK58" s="8">
        <f>IF(COUNT($BV58:BW58)&gt;0,SMALL($BV58:BW58,1),$CI58)</f>
        <v>2.1967592592592587E-2</v>
      </c>
      <c r="CL58" s="8">
        <f>IF(COUNT($BV58:BX58)&gt;0,SMALL($BV58:BX58,1),$CI58)</f>
        <v>2.1967592592592587E-2</v>
      </c>
      <c r="CM58" s="8">
        <f>IF(COUNT($BV58:BY58)&gt;0,SMALL($BV58:BY58,1),$CI58)</f>
        <v>2.1967592592592587E-2</v>
      </c>
      <c r="CN58" s="8">
        <f>IF(COUNT($BV58:BZ58)&gt;0,SMALL($BV58:BZ58,1),$CI58)</f>
        <v>2.1967592592592587E-2</v>
      </c>
      <c r="CO58" s="1"/>
      <c r="CP58" s="8">
        <f t="shared" si="402"/>
        <v>0</v>
      </c>
      <c r="CQ58" s="8">
        <f>IF(COUNT($CB58:CC58)&gt;0,SMALL($CB58:CC58,1),$CP58)</f>
        <v>0</v>
      </c>
      <c r="CR58" s="8">
        <f>IF(COUNT($CB58:CD58)&gt;0,SMALL($CB58:CD58,1),$CP58)</f>
        <v>1.9014203163703704E-2</v>
      </c>
      <c r="CS58" s="8">
        <f>IF(COUNT($CB58:CE58)&gt;0,SMALL($CB58:CE58,1),$CP58)</f>
        <v>1.9014203163703704E-2</v>
      </c>
      <c r="CT58" s="8">
        <f>IF(COUNT($CB58:CF58)&gt;0,SMALL($CB58:CF58,1),$CP58)</f>
        <v>1.9014203163703704E-2</v>
      </c>
      <c r="CV58" s="8">
        <f t="shared" si="63"/>
        <v>1.6494351851851854E-2</v>
      </c>
      <c r="CW58" s="8">
        <f t="shared" si="64"/>
        <v>1.0938796296296297E-2</v>
      </c>
      <c r="CX58" s="1">
        <f t="shared" si="62"/>
        <v>56</v>
      </c>
      <c r="CY58" s="8">
        <f t="shared" si="65"/>
        <v>1.2962962962962962E-6</v>
      </c>
      <c r="CZ58" s="1" t="str">
        <f t="shared" si="403"/>
        <v>Kate Price Edwards</v>
      </c>
      <c r="DB58" s="13">
        <f t="shared" si="404"/>
        <v>2.3332133127902825E-2</v>
      </c>
      <c r="DC58" s="13">
        <f>SMALL($DO58:DP58,1)/(60*60*24)</f>
        <v>2.3332133127902825E-2</v>
      </c>
      <c r="DD58" s="13">
        <f>SMALL($DO58:DQ58,1)/(60*60*24)</f>
        <v>2.1967592592592587E-2</v>
      </c>
      <c r="DE58" s="13">
        <f>SMALL($DO58:DR58,1)/(60*60*24)</f>
        <v>2.1967592592592587E-2</v>
      </c>
      <c r="DF58" s="13">
        <f>SMALL($DO58:DS58,1)/(60*60*24)</f>
        <v>2.1967592592592587E-2</v>
      </c>
      <c r="DG58" s="13">
        <f>SMALL($DO58:DT58,1)/(60*60*24)</f>
        <v>2.1967592592592587E-2</v>
      </c>
      <c r="DH58" s="34">
        <f t="shared" si="405"/>
        <v>1.6882338600295029E-2</v>
      </c>
      <c r="DI58" s="13">
        <f>SMALL($DU58:DV58,1)/(60*60*24)</f>
        <v>1.6882338600295029E-2</v>
      </c>
      <c r="DJ58" s="42">
        <f>SMALL($DW58:DW58,1)/(60*60*24)</f>
        <v>0.11572916666666666</v>
      </c>
      <c r="DK58" s="42">
        <f>SMALL($DW58:DX58,1)/(60*60*24)</f>
        <v>1.90142031637037E-2</v>
      </c>
      <c r="DL58" s="42">
        <f>SMALL($DW58:DY58,1)/(60*60*24)</f>
        <v>1.90142031637037E-2</v>
      </c>
      <c r="DM58" s="42">
        <f>SMALL($DW58:DZ58,1)/(60*60*24)</f>
        <v>1.90142031637037E-2</v>
      </c>
      <c r="DO58" s="6">
        <f t="shared" si="406"/>
        <v>2015.8963022508042</v>
      </c>
      <c r="DP58" s="1">
        <f t="shared" si="407"/>
        <v>9999</v>
      </c>
      <c r="DQ58" s="1">
        <f t="shared" si="408"/>
        <v>1897.9999999999995</v>
      </c>
      <c r="DR58" s="1">
        <f t="shared" si="409"/>
        <v>9999</v>
      </c>
      <c r="DS58" s="1">
        <f t="shared" si="410"/>
        <v>9999</v>
      </c>
      <c r="DT58" s="1">
        <f t="shared" si="411"/>
        <v>1977.8271533439997</v>
      </c>
      <c r="DU58" s="6">
        <f t="shared" si="412"/>
        <v>1458.6340550654904</v>
      </c>
      <c r="DV58" s="1">
        <f t="shared" si="413"/>
        <v>9999</v>
      </c>
      <c r="DW58" s="43">
        <f t="shared" si="414"/>
        <v>9999</v>
      </c>
      <c r="DX58" s="1">
        <f t="shared" si="415"/>
        <v>1642.8271533439997</v>
      </c>
      <c r="DY58" s="1">
        <f t="shared" si="416"/>
        <v>9999</v>
      </c>
      <c r="DZ58" s="1">
        <f t="shared" si="417"/>
        <v>9999</v>
      </c>
    </row>
    <row r="59" spans="1:130" x14ac:dyDescent="0.25">
      <c r="A59" s="1" t="s">
        <v>4</v>
      </c>
      <c r="B59" s="54">
        <v>1.8703703703703705E-2</v>
      </c>
      <c r="C59" s="45">
        <v>42705</v>
      </c>
      <c r="D59" s="45"/>
      <c r="E59" s="13">
        <v>2.3483796296296298E-2</v>
      </c>
      <c r="F59" s="11">
        <v>42614</v>
      </c>
      <c r="L59" s="8">
        <v>3.5416666666666666E-2</v>
      </c>
      <c r="M59" s="8">
        <f t="shared" si="58"/>
        <v>2.4039511790185871E-2</v>
      </c>
      <c r="N59" s="6">
        <f t="shared" si="364"/>
        <v>2077.0138186720596</v>
      </c>
      <c r="O59" s="8">
        <f t="shared" si="365"/>
        <v>1.4409722222222223E-2</v>
      </c>
      <c r="Q59" s="8">
        <f t="shared" si="366"/>
        <v>0</v>
      </c>
      <c r="R59" s="8">
        <f t="shared" si="367"/>
        <v>0</v>
      </c>
      <c r="S59" s="8">
        <f t="shared" si="368"/>
        <v>1.4409722222222223E-2</v>
      </c>
      <c r="T59" s="8"/>
      <c r="U59" s="8">
        <f>IF(A59&lt;&gt;"",IF(VLOOKUP(A59,Apr!A$4:F$211,6)&gt;0,VLOOKUP(A59,Apr!A$4:F$211,6),0),0)</f>
        <v>0</v>
      </c>
      <c r="V59" s="8">
        <f>IF(A59&lt;&gt;"",IF(VLOOKUP(A59,May!A$3:F$209,6)&gt;0,VLOOKUP(A59,May!A$3:F$209,6),0),0)</f>
        <v>0</v>
      </c>
      <c r="W59" s="8">
        <f>IF(A59&lt;&gt;"",IF(VLOOKUP(A59,Jun!A$3:F$209,6)&gt;0,VLOOKUP(A59,Jun!A$3:F$209,6),0),0)</f>
        <v>0</v>
      </c>
      <c r="X59" s="8">
        <f>IF(A59&lt;&gt;"",IF(VLOOKUP(A59,Jul!A$3:F$206,6)&gt;0,VLOOKUP(A59,Jul!A$3:F$206,6),0),0)</f>
        <v>0</v>
      </c>
      <c r="Y59" s="8">
        <f>IF(A59&lt;&gt;"",IF(VLOOKUP(A59,Aug!A$3:F$206,6)&gt;0,VLOOKUP(A59,Aug!A$3:F$206,6),0),0)</f>
        <v>0</v>
      </c>
      <c r="Z59" s="8">
        <f>IF(A59&lt;&gt;"",IF(VLOOKUP(A59,Sep!A$3:F$206,6)&gt;0,VLOOKUP(A59,Sep!A$3:F$206,6),0),0)</f>
        <v>0</v>
      </c>
      <c r="AA59" s="6">
        <f t="shared" si="60"/>
        <v>1596.2081605672743</v>
      </c>
      <c r="AB59" s="8">
        <f t="shared" si="369"/>
        <v>9.3749999999999997E-3</v>
      </c>
      <c r="AC59" s="8">
        <f>IF(A59&lt;&gt;"",IF(VLOOKUP(A59,Oct!A$3:F$206,6)&gt;0,VLOOKUP(A59,Oct!A$3:F$206,6),0),0)</f>
        <v>0</v>
      </c>
      <c r="AD59" s="8">
        <f>IF(A59&lt;&gt;"",IF(VLOOKUP(A59,Nov!A$3:F$207,6)&gt;0,VLOOKUP(A59,Nov!A$3:F$207,6),0),0)</f>
        <v>0</v>
      </c>
      <c r="AE59" s="8">
        <f>IF(A59&lt;&gt;"",IF(VLOOKUP(A59,Dec!A$3:F$207,6)&gt;0,VLOOKUP(A59,Dec!A$3:F$207,6),0),0)</f>
        <v>0</v>
      </c>
      <c r="AF59" s="8">
        <f>IF(A59&lt;&gt;"",IF(VLOOKUP(A59,Jan!A$3:F$207,6)&gt;0,VLOOKUP(A59,Jan!A$3:F$207,6),0),0)</f>
        <v>0</v>
      </c>
      <c r="AG59" s="8">
        <f>IF(A59&lt;&gt;"",IF(VLOOKUP(A59,Feb!A$3:F$207,6)&gt;0,VLOOKUP(A59,Feb!A$3:F$207,6),0),0)</f>
        <v>0</v>
      </c>
      <c r="AH59" s="8">
        <f>IF(A59&lt;&gt;"",IF(VLOOKUP(A59,Mar!A$3:F$207,6)&gt;0,VLOOKUP(A59,Mar!A$3:F$207,6),0),0)</f>
        <v>0</v>
      </c>
      <c r="AJ59" s="8">
        <f>LARGE($BH59:BI59,1)</f>
        <v>1.4409722222222223E-2</v>
      </c>
      <c r="AK59" s="8">
        <f>LARGE($BH59:BJ59,1)</f>
        <v>1.4409722222222223E-2</v>
      </c>
      <c r="AL59" s="8">
        <f>LARGE($BH59:BK59,1)</f>
        <v>1.4409722222222223E-2</v>
      </c>
      <c r="AM59" s="8">
        <f>LARGE($BH59:BL59,1)</f>
        <v>1.4409722222222223E-2</v>
      </c>
      <c r="AN59" s="8">
        <f>LARGE($BH59:BM59,1)</f>
        <v>1.4409722222222223E-2</v>
      </c>
      <c r="AO59" s="8">
        <f>LARGE($BN59:BO59,1)</f>
        <v>9.3749999999999997E-3</v>
      </c>
      <c r="AP59" s="8">
        <f>LARGE($BN59:BP59,1)</f>
        <v>9.3749999999999997E-3</v>
      </c>
      <c r="AQ59" s="8">
        <f>LARGE($BN59:BQ59,1)</f>
        <v>9.3749999999999997E-3</v>
      </c>
      <c r="AR59" s="8">
        <f>LARGE($BN59:BR59,1)</f>
        <v>9.3749999999999997E-3</v>
      </c>
      <c r="AS59" s="8">
        <f>LARGE($BN59:BS59,1)</f>
        <v>9.3749999999999997E-3</v>
      </c>
      <c r="AV59" s="6">
        <f t="shared" si="370"/>
        <v>0</v>
      </c>
      <c r="AW59" s="6">
        <f t="shared" si="371"/>
        <v>0</v>
      </c>
      <c r="AX59" s="6">
        <f t="shared" si="372"/>
        <v>0</v>
      </c>
      <c r="AY59" s="6">
        <f t="shared" si="373"/>
        <v>0</v>
      </c>
      <c r="AZ59" s="6">
        <f t="shared" si="374"/>
        <v>0</v>
      </c>
      <c r="BA59" s="6">
        <f t="shared" si="375"/>
        <v>0</v>
      </c>
      <c r="BB59" s="6">
        <f t="shared" si="376"/>
        <v>0</v>
      </c>
      <c r="BC59" s="6">
        <f t="shared" si="377"/>
        <v>0</v>
      </c>
      <c r="BD59" s="6">
        <f t="shared" si="378"/>
        <v>0</v>
      </c>
      <c r="BE59" s="6">
        <f t="shared" si="379"/>
        <v>0</v>
      </c>
      <c r="BF59" s="6">
        <f t="shared" si="380"/>
        <v>0</v>
      </c>
      <c r="BH59" s="8">
        <f t="shared" si="381"/>
        <v>1.4409722222222223E-2</v>
      </c>
      <c r="BI59" s="8">
        <f t="shared" si="382"/>
        <v>0</v>
      </c>
      <c r="BJ59" s="8">
        <f t="shared" si="383"/>
        <v>0</v>
      </c>
      <c r="BK59" s="8">
        <f t="shared" si="384"/>
        <v>0</v>
      </c>
      <c r="BL59" s="8">
        <f t="shared" si="385"/>
        <v>0</v>
      </c>
      <c r="BM59" s="8">
        <f t="shared" si="386"/>
        <v>0</v>
      </c>
      <c r="BN59" s="8">
        <f t="shared" si="387"/>
        <v>9.3749999999999997E-3</v>
      </c>
      <c r="BO59" s="8">
        <f t="shared" si="388"/>
        <v>0</v>
      </c>
      <c r="BP59" s="8">
        <f t="shared" si="388"/>
        <v>0</v>
      </c>
      <c r="BQ59" s="8">
        <f t="shared" si="477"/>
        <v>0</v>
      </c>
      <c r="BR59" s="8">
        <f t="shared" si="478"/>
        <v>0</v>
      </c>
      <c r="BS59" s="8">
        <f t="shared" si="479"/>
        <v>0</v>
      </c>
      <c r="BV59" s="8" t="str">
        <f t="shared" si="389"/>
        <v/>
      </c>
      <c r="BW59" s="8" t="str">
        <f t="shared" si="390"/>
        <v/>
      </c>
      <c r="BX59" s="8" t="str">
        <f t="shared" si="391"/>
        <v/>
      </c>
      <c r="BY59" s="8" t="str">
        <f t="shared" si="392"/>
        <v/>
      </c>
      <c r="BZ59" s="8" t="str">
        <f t="shared" si="393"/>
        <v/>
      </c>
      <c r="CA59" s="8" t="str">
        <f t="shared" si="394"/>
        <v/>
      </c>
      <c r="CB59" s="8" t="str">
        <f t="shared" si="395"/>
        <v/>
      </c>
      <c r="CC59" s="8" t="str">
        <f t="shared" si="396"/>
        <v/>
      </c>
      <c r="CD59" s="8" t="str">
        <f t="shared" si="397"/>
        <v/>
      </c>
      <c r="CE59" s="8" t="str">
        <f t="shared" si="398"/>
        <v/>
      </c>
      <c r="CF59" s="8" t="str">
        <f t="shared" si="399"/>
        <v/>
      </c>
      <c r="CG59" s="8" t="str">
        <f t="shared" si="400"/>
        <v/>
      </c>
      <c r="CI59" s="13">
        <v>2.3483796296296298E-2</v>
      </c>
      <c r="CJ59" s="8">
        <f t="shared" si="401"/>
        <v>2.3483796296296298E-2</v>
      </c>
      <c r="CK59" s="8">
        <f>IF(COUNT($BV59:BW59)&gt;0,SMALL($BV59:BW59,1),$CI59)</f>
        <v>2.3483796296296298E-2</v>
      </c>
      <c r="CL59" s="8">
        <f>IF(COUNT($BV59:BX59)&gt;0,SMALL($BV59:BX59,1),$CI59)</f>
        <v>2.3483796296296298E-2</v>
      </c>
      <c r="CM59" s="8">
        <f>IF(COUNT($BV59:BY59)&gt;0,SMALL($BV59:BY59,1),$CI59)</f>
        <v>2.3483796296296298E-2</v>
      </c>
      <c r="CN59" s="8">
        <f>IF(COUNT($BV59:BZ59)&gt;0,SMALL($BV59:BZ59,1),$CI59)</f>
        <v>2.3483796296296298E-2</v>
      </c>
      <c r="CO59" s="54">
        <v>1.8703703703703705E-2</v>
      </c>
      <c r="CP59" s="8">
        <f t="shared" si="402"/>
        <v>1.8703703703703705E-2</v>
      </c>
      <c r="CQ59" s="8">
        <f>IF(COUNT($CB59:CC59)&gt;0,SMALL($CB59:CC59,1),$CP59)</f>
        <v>1.8703703703703705E-2</v>
      </c>
      <c r="CR59" s="8">
        <f>IF(COUNT($CB59:CD59)&gt;0,SMALL($CB59:CD59,1),$CP59)</f>
        <v>1.8703703703703705E-2</v>
      </c>
      <c r="CS59" s="8">
        <f>IF(COUNT($CB59:CE59)&gt;0,SMALL($CB59:CE59,1),$CP59)</f>
        <v>1.8703703703703705E-2</v>
      </c>
      <c r="CT59" s="8">
        <f>IF(COUNT($CB59:CF59)&gt;0,SMALL($CB59:CF59,1),$CP59)</f>
        <v>1.8703703703703705E-2</v>
      </c>
      <c r="CV59" s="8">
        <f t="shared" si="63"/>
        <v>1.4411041666666667E-2</v>
      </c>
      <c r="CW59" s="8">
        <f t="shared" si="64"/>
        <v>9.3763194444444441E-3</v>
      </c>
      <c r="CX59" s="1">
        <f t="shared" si="62"/>
        <v>57</v>
      </c>
      <c r="CY59" s="8">
        <f t="shared" si="65"/>
        <v>1.3194444444444444E-6</v>
      </c>
      <c r="CZ59" s="1" t="str">
        <f t="shared" si="403"/>
        <v>Kathy Gaunt</v>
      </c>
      <c r="DB59" s="13">
        <f t="shared" si="404"/>
        <v>2.4039511790185871E-2</v>
      </c>
      <c r="DC59" s="13">
        <f>SMALL($DO59:DP59,1)/(60*60*24)</f>
        <v>2.4039511790185875E-2</v>
      </c>
      <c r="DD59" s="13">
        <f>SMALL($DO59:DQ59,1)/(60*60*24)</f>
        <v>2.4039511790185875E-2</v>
      </c>
      <c r="DE59" s="13">
        <f>SMALL($DO59:DR59,1)/(60*60*24)</f>
        <v>2.4039511790185875E-2</v>
      </c>
      <c r="DF59" s="13">
        <f>SMALL($DO59:DS59,1)/(60*60*24)</f>
        <v>2.4039511790185875E-2</v>
      </c>
      <c r="DG59" s="13">
        <f>SMALL($DO59:DT59,1)/(60*60*24)</f>
        <v>2.4039511790185875E-2</v>
      </c>
      <c r="DH59" s="34">
        <f t="shared" si="405"/>
        <v>1.8474631488047157E-2</v>
      </c>
      <c r="DI59" s="13">
        <f>SMALL($DU59:DV59,1)/(60*60*24)</f>
        <v>1.8474631488047157E-2</v>
      </c>
      <c r="DJ59" s="42">
        <f>SMALL($DW59:DW59,1)/(60*60*24)</f>
        <v>0.11572916666666666</v>
      </c>
      <c r="DK59" s="42">
        <f>SMALL($DW59:DX59,1)/(60*60*24)</f>
        <v>0.11572916666666666</v>
      </c>
      <c r="DL59" s="42">
        <f>SMALL($DW59:DY59,1)/(60*60*24)</f>
        <v>0.11572916666666666</v>
      </c>
      <c r="DM59" s="42">
        <f>SMALL($DW59:DZ59,1)/(60*60*24)</f>
        <v>0.11572916666666666</v>
      </c>
      <c r="DO59" s="6">
        <f t="shared" si="406"/>
        <v>2077.0138186720596</v>
      </c>
      <c r="DP59" s="1">
        <f t="shared" si="407"/>
        <v>9999</v>
      </c>
      <c r="DQ59" s="1">
        <f t="shared" si="408"/>
        <v>9999</v>
      </c>
      <c r="DR59" s="1">
        <f t="shared" si="409"/>
        <v>9999</v>
      </c>
      <c r="DS59" s="1">
        <f t="shared" si="410"/>
        <v>9999</v>
      </c>
      <c r="DT59" s="1">
        <f t="shared" si="411"/>
        <v>9999</v>
      </c>
      <c r="DU59" s="6">
        <f t="shared" si="412"/>
        <v>1596.2081605672743</v>
      </c>
      <c r="DV59" s="1">
        <f t="shared" si="413"/>
        <v>9999</v>
      </c>
      <c r="DW59" s="43">
        <f t="shared" si="414"/>
        <v>9999</v>
      </c>
      <c r="DX59" s="1">
        <f t="shared" si="415"/>
        <v>9999</v>
      </c>
      <c r="DY59" s="1">
        <f t="shared" si="416"/>
        <v>9999</v>
      </c>
      <c r="DZ59" s="1">
        <f t="shared" si="417"/>
        <v>9999</v>
      </c>
    </row>
    <row r="60" spans="1:130" x14ac:dyDescent="0.25">
      <c r="A60" s="1" t="s">
        <v>136</v>
      </c>
      <c r="B60" s="54">
        <v>1.8402777777777778E-2</v>
      </c>
      <c r="C60" s="45">
        <v>43525</v>
      </c>
      <c r="D60" s="45"/>
      <c r="E60" s="13">
        <v>2.3310185185185187E-2</v>
      </c>
      <c r="F60" s="11">
        <v>43556</v>
      </c>
      <c r="M60" s="8">
        <f t="shared" si="58"/>
        <v>2.3310185185185187E-2</v>
      </c>
      <c r="N60" s="6">
        <f t="shared" si="364"/>
        <v>2014</v>
      </c>
      <c r="O60" s="8">
        <f t="shared" si="365"/>
        <v>1.5104166666666667E-2</v>
      </c>
      <c r="Q60" s="8">
        <f t="shared" si="366"/>
        <v>0</v>
      </c>
      <c r="R60" s="8">
        <f t="shared" si="367"/>
        <v>0</v>
      </c>
      <c r="S60" s="8">
        <f t="shared" si="368"/>
        <v>1.5104166666666667E-2</v>
      </c>
      <c r="T60" s="8"/>
      <c r="U60" s="8">
        <f>IF(A60&lt;&gt;"",IF(VLOOKUP(A60,Apr!A$4:F$211,6)&gt;0,VLOOKUP(A60,Apr!A$4:F$211,6),0),0)</f>
        <v>0</v>
      </c>
      <c r="V60" s="8">
        <f>IF(A60&lt;&gt;"",IF(VLOOKUP(A60,May!A$3:F$209,6)&gt;0,VLOOKUP(A60,May!A$3:F$209,6),0),0)</f>
        <v>0</v>
      </c>
      <c r="W60" s="8">
        <f>IF(A60&lt;&gt;"",IF(VLOOKUP(A60,Jun!A$3:F$209,6)&gt;0,VLOOKUP(A60,Jun!A$3:F$209,6),0),0)</f>
        <v>0</v>
      </c>
      <c r="X60" s="8">
        <f>IF(A60&lt;&gt;"",IF(VLOOKUP(A60,Jul!A$3:F$206,6)&gt;0,VLOOKUP(A60,Jul!A$3:F$206,6),0),0)</f>
        <v>0</v>
      </c>
      <c r="Y60" s="8">
        <f>IF(A60&lt;&gt;"",IF(VLOOKUP(A60,Aug!A$3:F$206,6)&gt;0,VLOOKUP(A60,Aug!A$3:F$206,6),0),0)</f>
        <v>0</v>
      </c>
      <c r="Z60" s="8">
        <f>IF(A60&lt;&gt;"",IF(VLOOKUP(A60,Sep!A$3:F$206,6)&gt;0,VLOOKUP(A60,Sep!A$3:F$206,6),0),0)</f>
        <v>0</v>
      </c>
      <c r="AA60" s="6">
        <f t="shared" si="60"/>
        <v>1547.781341887196</v>
      </c>
      <c r="AB60" s="8">
        <f t="shared" si="369"/>
        <v>9.8958333333333329E-3</v>
      </c>
      <c r="AC60" s="8">
        <f>IF(A60&lt;&gt;"",IF(VLOOKUP(A60,Oct!A$3:F$206,6)&gt;0,VLOOKUP(A60,Oct!A$3:F$206,6),0),0)</f>
        <v>0</v>
      </c>
      <c r="AD60" s="8">
        <f>IF(A60&lt;&gt;"",IF(VLOOKUP(A60,Nov!A$3:F$207,6)&gt;0,VLOOKUP(A60,Nov!A$3:F$207,6),0),0)</f>
        <v>0</v>
      </c>
      <c r="AE60" s="8">
        <f>IF(A60&lt;&gt;"",IF(VLOOKUP(A60,Dec!A$3:F$207,6)&gt;0,VLOOKUP(A60,Dec!A$3:F$207,6),0),0)</f>
        <v>0</v>
      </c>
      <c r="AF60" s="8">
        <f>IF(A60&lt;&gt;"",IF(VLOOKUP(A60,Jan!A$3:F$207,6)&gt;0,VLOOKUP(A60,Jan!A$3:F$207,6),0),0)</f>
        <v>0</v>
      </c>
      <c r="AG60" s="8">
        <f>IF(A60&lt;&gt;"",IF(VLOOKUP(A60,Feb!A$3:F$207,6)&gt;0,VLOOKUP(A60,Feb!A$3:F$207,6),0),0)</f>
        <v>0</v>
      </c>
      <c r="AH60" s="8">
        <f>IF(A60&lt;&gt;"",IF(VLOOKUP(A60,Mar!A$3:F$207,6)&gt;0,VLOOKUP(A60,Mar!A$3:F$207,6),0),0)</f>
        <v>0</v>
      </c>
      <c r="AJ60" s="8">
        <f>LARGE($BH60:BI60,1)</f>
        <v>1.5104166666666667E-2</v>
      </c>
      <c r="AK60" s="8">
        <f>LARGE($BH60:BJ60,1)</f>
        <v>1.5104166666666667E-2</v>
      </c>
      <c r="AL60" s="8">
        <f>LARGE($BH60:BK60,1)</f>
        <v>1.5104166666666667E-2</v>
      </c>
      <c r="AM60" s="8">
        <f>LARGE($BH60:BL60,1)</f>
        <v>1.5104166666666667E-2</v>
      </c>
      <c r="AN60" s="8">
        <f>LARGE($BH60:BM60,1)</f>
        <v>1.5104166666666667E-2</v>
      </c>
      <c r="AO60" s="8">
        <f>LARGE($BN60:BO60,1)</f>
        <v>9.8958333333333329E-3</v>
      </c>
      <c r="AP60" s="8">
        <f>LARGE($BN60:BP60,1)</f>
        <v>9.8958333333333329E-3</v>
      </c>
      <c r="AQ60" s="8">
        <f>LARGE($BN60:BQ60,1)</f>
        <v>9.8958333333333329E-3</v>
      </c>
      <c r="AR60" s="8">
        <f>LARGE($BN60:BR60,1)</f>
        <v>9.8958333333333329E-3</v>
      </c>
      <c r="AS60" s="8">
        <f>LARGE($BN60:BS60,1)</f>
        <v>9.8958333333333329E-3</v>
      </c>
      <c r="AV60" s="6">
        <f t="shared" si="370"/>
        <v>0</v>
      </c>
      <c r="AW60" s="6">
        <f t="shared" si="371"/>
        <v>0</v>
      </c>
      <c r="AX60" s="6">
        <f t="shared" si="372"/>
        <v>0</v>
      </c>
      <c r="AY60" s="6">
        <f t="shared" si="373"/>
        <v>0</v>
      </c>
      <c r="AZ60" s="6">
        <f t="shared" si="374"/>
        <v>0</v>
      </c>
      <c r="BA60" s="6">
        <f t="shared" si="375"/>
        <v>0</v>
      </c>
      <c r="BB60" s="6">
        <f t="shared" si="376"/>
        <v>0</v>
      </c>
      <c r="BC60" s="6">
        <f t="shared" si="377"/>
        <v>0</v>
      </c>
      <c r="BD60" s="6">
        <f t="shared" si="378"/>
        <v>0</v>
      </c>
      <c r="BE60" s="6">
        <f t="shared" si="379"/>
        <v>0</v>
      </c>
      <c r="BF60" s="6">
        <f t="shared" si="380"/>
        <v>0</v>
      </c>
      <c r="BH60" s="8">
        <f t="shared" si="381"/>
        <v>1.5104166666666667E-2</v>
      </c>
      <c r="BI60" s="8">
        <f t="shared" si="382"/>
        <v>0</v>
      </c>
      <c r="BJ60" s="8">
        <f t="shared" si="383"/>
        <v>0</v>
      </c>
      <c r="BK60" s="8">
        <f t="shared" si="384"/>
        <v>0</v>
      </c>
      <c r="BL60" s="8">
        <f t="shared" si="385"/>
        <v>0</v>
      </c>
      <c r="BM60" s="8">
        <f t="shared" si="386"/>
        <v>0</v>
      </c>
      <c r="BN60" s="8">
        <f t="shared" si="387"/>
        <v>9.8958333333333329E-3</v>
      </c>
      <c r="BO60" s="8">
        <f t="shared" si="388"/>
        <v>0</v>
      </c>
      <c r="BP60" s="8">
        <f t="shared" si="388"/>
        <v>0</v>
      </c>
      <c r="BQ60" s="8">
        <f t="shared" si="477"/>
        <v>0</v>
      </c>
      <c r="BR60" s="8">
        <f t="shared" si="478"/>
        <v>0</v>
      </c>
      <c r="BS60" s="8">
        <f t="shared" si="479"/>
        <v>0</v>
      </c>
      <c r="BV60" s="8" t="str">
        <f t="shared" si="389"/>
        <v/>
      </c>
      <c r="BW60" s="8" t="str">
        <f t="shared" si="390"/>
        <v/>
      </c>
      <c r="BX60" s="8" t="str">
        <f t="shared" si="391"/>
        <v/>
      </c>
      <c r="BY60" s="8" t="str">
        <f t="shared" si="392"/>
        <v/>
      </c>
      <c r="BZ60" s="8" t="str">
        <f t="shared" si="393"/>
        <v/>
      </c>
      <c r="CA60" s="8" t="str">
        <f t="shared" si="394"/>
        <v/>
      </c>
      <c r="CB60" s="8" t="str">
        <f t="shared" si="395"/>
        <v/>
      </c>
      <c r="CC60" s="8" t="str">
        <f t="shared" si="396"/>
        <v/>
      </c>
      <c r="CD60" s="8" t="str">
        <f t="shared" si="397"/>
        <v/>
      </c>
      <c r="CE60" s="8" t="str">
        <f t="shared" si="398"/>
        <v/>
      </c>
      <c r="CF60" s="8" t="str">
        <f t="shared" si="399"/>
        <v/>
      </c>
      <c r="CG60" s="8" t="str">
        <f t="shared" si="400"/>
        <v/>
      </c>
      <c r="CI60" s="13">
        <v>2.3310185185185187E-2</v>
      </c>
      <c r="CJ60" s="8">
        <f t="shared" si="401"/>
        <v>2.3310185185185187E-2</v>
      </c>
      <c r="CK60" s="8">
        <f>IF(COUNT($BV60:BW60)&gt;0,SMALL($BV60:BW60,1),$CI60)</f>
        <v>2.3310185185185187E-2</v>
      </c>
      <c r="CL60" s="8">
        <f>IF(COUNT($BV60:BX60)&gt;0,SMALL($BV60:BX60,1),$CI60)</f>
        <v>2.3310185185185187E-2</v>
      </c>
      <c r="CM60" s="8">
        <f>IF(COUNT($BV60:BY60)&gt;0,SMALL($BV60:BY60,1),$CI60)</f>
        <v>2.3310185185185187E-2</v>
      </c>
      <c r="CN60" s="8">
        <f>IF(COUNT($BV60:BZ60)&gt;0,SMALL($BV60:BZ60,1),$CI60)</f>
        <v>2.3310185185185187E-2</v>
      </c>
      <c r="CO60" s="54">
        <v>1.8402777777777778E-2</v>
      </c>
      <c r="CP60" s="8">
        <f t="shared" si="402"/>
        <v>1.8402777777777778E-2</v>
      </c>
      <c r="CQ60" s="8">
        <f>IF(COUNT($CB60:CC60)&gt;0,SMALL($CB60:CC60,1),$CP60)</f>
        <v>1.8402777777777778E-2</v>
      </c>
      <c r="CR60" s="8">
        <f>IF(COUNT($CB60:CD60)&gt;0,SMALL($CB60:CD60,1),$CP60)</f>
        <v>1.8402777777777778E-2</v>
      </c>
      <c r="CS60" s="8">
        <f>IF(COUNT($CB60:CE60)&gt;0,SMALL($CB60:CE60,1),$CP60)</f>
        <v>1.8402777777777778E-2</v>
      </c>
      <c r="CT60" s="8">
        <f>IF(COUNT($CB60:CF60)&gt;0,SMALL($CB60:CF60,1),$CP60)</f>
        <v>1.8402777777777778E-2</v>
      </c>
      <c r="CV60" s="8">
        <f t="shared" si="63"/>
        <v>1.5105509259259259E-2</v>
      </c>
      <c r="CW60" s="8">
        <f t="shared" si="64"/>
        <v>9.8971759259259256E-3</v>
      </c>
      <c r="CX60" s="1">
        <f t="shared" si="62"/>
        <v>58</v>
      </c>
      <c r="CY60" s="8">
        <f t="shared" si="65"/>
        <v>1.3425925925925926E-6</v>
      </c>
      <c r="CZ60" s="1" t="str">
        <f t="shared" si="403"/>
        <v>Katy McIntyre</v>
      </c>
      <c r="DB60" s="13">
        <f t="shared" si="404"/>
        <v>2.3310185185185187E-2</v>
      </c>
      <c r="DC60" s="13">
        <f>SMALL($DO60:DP60,1)/(60*60*24)</f>
        <v>2.3310185185185184E-2</v>
      </c>
      <c r="DD60" s="13">
        <f>SMALL($DO60:DQ60,1)/(60*60*24)</f>
        <v>2.3310185185185184E-2</v>
      </c>
      <c r="DE60" s="13">
        <f>SMALL($DO60:DR60,1)/(60*60*24)</f>
        <v>2.3310185185185184E-2</v>
      </c>
      <c r="DF60" s="13">
        <f>SMALL($DO60:DS60,1)/(60*60*24)</f>
        <v>2.3310185185185184E-2</v>
      </c>
      <c r="DG60" s="13">
        <f>SMALL($DO60:DT60,1)/(60*60*24)</f>
        <v>2.3310185185185184E-2</v>
      </c>
      <c r="DH60" s="34">
        <f t="shared" si="405"/>
        <v>1.7914135901472176E-2</v>
      </c>
      <c r="DI60" s="13">
        <f>SMALL($DU60:DV60,1)/(60*60*24)</f>
        <v>1.7914135901472176E-2</v>
      </c>
      <c r="DJ60" s="42">
        <f>SMALL($DW60:DW60,1)/(60*60*24)</f>
        <v>0.11572916666666666</v>
      </c>
      <c r="DK60" s="42">
        <f>SMALL($DW60:DX60,1)/(60*60*24)</f>
        <v>0.11572916666666666</v>
      </c>
      <c r="DL60" s="42">
        <f>SMALL($DW60:DY60,1)/(60*60*24)</f>
        <v>0.11572916666666666</v>
      </c>
      <c r="DM60" s="42">
        <f>SMALL($DW60:DZ60,1)/(60*60*24)</f>
        <v>0.11572916666666666</v>
      </c>
      <c r="DO60" s="6">
        <f t="shared" si="406"/>
        <v>2014</v>
      </c>
      <c r="DP60" s="1">
        <f t="shared" si="407"/>
        <v>9999</v>
      </c>
      <c r="DQ60" s="1">
        <f t="shared" si="408"/>
        <v>9999</v>
      </c>
      <c r="DR60" s="1">
        <f t="shared" si="409"/>
        <v>9999</v>
      </c>
      <c r="DS60" s="1">
        <f t="shared" si="410"/>
        <v>9999</v>
      </c>
      <c r="DT60" s="1">
        <f t="shared" si="411"/>
        <v>9999</v>
      </c>
      <c r="DU60" s="6">
        <f t="shared" si="412"/>
        <v>1547.781341887196</v>
      </c>
      <c r="DV60" s="1">
        <f t="shared" si="413"/>
        <v>9999</v>
      </c>
      <c r="DW60" s="43">
        <f t="shared" si="414"/>
        <v>9999</v>
      </c>
      <c r="DX60" s="1">
        <f t="shared" si="415"/>
        <v>9999</v>
      </c>
      <c r="DY60" s="1">
        <f t="shared" si="416"/>
        <v>9999</v>
      </c>
      <c r="DZ60" s="1">
        <f t="shared" si="417"/>
        <v>9999</v>
      </c>
    </row>
    <row r="61" spans="1:130" x14ac:dyDescent="0.25">
      <c r="A61" s="1" t="s">
        <v>164</v>
      </c>
      <c r="B61" s="54"/>
      <c r="C61" s="45"/>
      <c r="D61" s="45"/>
      <c r="E61" s="13">
        <v>2.327546296296296E-2</v>
      </c>
      <c r="F61" s="11">
        <v>44713</v>
      </c>
      <c r="I61" s="35">
        <v>2.327546296296296E-2</v>
      </c>
      <c r="M61" s="8">
        <f t="shared" si="58"/>
        <v>2.327546296296296E-2</v>
      </c>
      <c r="N61" s="6">
        <f t="shared" ref="N61" si="480">M61*60*60*24</f>
        <v>2010.9999999999998</v>
      </c>
      <c r="O61" s="8">
        <f t="shared" ref="O61" si="481">IF(A61&lt;&gt;"",(MROUND(N$2-N61,15)/(60*60*24)),"")</f>
        <v>1.5104166666666667E-2</v>
      </c>
      <c r="Q61" s="8">
        <f t="shared" ref="Q61" si="482">IF(COUNT(BV61:CA61)&gt;0,SMALL(BV61:CA61,1),0)</f>
        <v>0</v>
      </c>
      <c r="R61" s="8">
        <f t="shared" ref="R61" si="483">IF(COUNT(CB61:CG61)&gt;0,SMALL(CB61:CG61,1),0)</f>
        <v>0</v>
      </c>
      <c r="S61" s="8">
        <f t="shared" ref="S61" si="484">O61</f>
        <v>1.5104166666666667E-2</v>
      </c>
      <c r="T61" s="8"/>
      <c r="U61" s="8">
        <f>IF(A61&lt;&gt;"",IF(VLOOKUP(A61,Apr!A$4:F$211,6)&gt;0,VLOOKUP(A61,Apr!A$4:F$211,6),0),0)</f>
        <v>0</v>
      </c>
      <c r="V61" s="8">
        <f>IF(A61&lt;&gt;"",IF(VLOOKUP(A61,May!A$3:F$209,6)&gt;0,VLOOKUP(A61,May!A$3:F$209,6),0),0)</f>
        <v>0</v>
      </c>
      <c r="W61" s="8">
        <f>IF(A61&lt;&gt;"",IF(VLOOKUP(A61,Jun!A$3:F$209,6)&gt;0,VLOOKUP(A61,Jun!A$3:F$209,6),0),0)</f>
        <v>0</v>
      </c>
      <c r="X61" s="8">
        <f>IF(A61&lt;&gt;"",IF(VLOOKUP(A61,Jul!A$3:F$206,6)&gt;0,VLOOKUP(A61,Jul!A$3:F$206,6),0),0)</f>
        <v>0</v>
      </c>
      <c r="Y61" s="8">
        <f>IF(A61&lt;&gt;"",IF(VLOOKUP(A61,Aug!A$3:F$206,6)&gt;0,VLOOKUP(A61,Aug!A$3:F$206,6),0),0)</f>
        <v>0</v>
      </c>
      <c r="Z61" s="8">
        <f>IF(A61&lt;&gt;"",IF(VLOOKUP(A61,Sep!A$3:F$206,6)&gt;0,VLOOKUP(A61,Sep!A$3:F$206,6),0),0)</f>
        <v>0</v>
      </c>
      <c r="AA61" s="6">
        <f t="shared" si="60"/>
        <v>1545.4758086073241</v>
      </c>
      <c r="AB61" s="8">
        <f t="shared" ref="AB61" si="485">IF(AA$2&gt;AA61,(MROUND(AA$2-AA61,15)/60/60/24),0.1/60/60/24)</f>
        <v>9.8958333333333329E-3</v>
      </c>
      <c r="AC61" s="8">
        <f>IF(A61&lt;&gt;"",IF(VLOOKUP(A61,Oct!A$3:F$206,6)&gt;0,VLOOKUP(A61,Oct!A$3:F$206,6),0),0)</f>
        <v>0</v>
      </c>
      <c r="AD61" s="8">
        <f>IF(A61&lt;&gt;"",IF(VLOOKUP(A61,Nov!A$3:F$207,6)&gt;0,VLOOKUP(A61,Nov!A$3:F$207,6),0),0)</f>
        <v>0</v>
      </c>
      <c r="AE61" s="8">
        <f>IF(A61&lt;&gt;"",IF(VLOOKUP(A61,Dec!A$3:F$207,6)&gt;0,VLOOKUP(A61,Dec!A$3:F$207,6),0),0)</f>
        <v>0</v>
      </c>
      <c r="AF61" s="8">
        <f>IF(A61&lt;&gt;"",IF(VLOOKUP(A61,Jan!A$3:F$207,6)&gt;0,VLOOKUP(A61,Jan!A$3:F$207,6),0),0)</f>
        <v>0</v>
      </c>
      <c r="AG61" s="8">
        <f>IF(A61&lt;&gt;"",IF(VLOOKUP(A61,Feb!A$3:F$207,6)&gt;0,VLOOKUP(A61,Feb!A$3:F$207,6),0),0)</f>
        <v>0</v>
      </c>
      <c r="AH61" s="8">
        <f>IF(A61&lt;&gt;"",IF(VLOOKUP(A61,Mar!A$3:F$207,6)&gt;0,VLOOKUP(A61,Mar!A$3:F$207,6),0),0)</f>
        <v>0</v>
      </c>
      <c r="AJ61" s="8">
        <f>LARGE($BH61:BI61,1)</f>
        <v>1.5104166666666667E-2</v>
      </c>
      <c r="AK61" s="8">
        <f>LARGE($BH61:BJ61,1)</f>
        <v>1.5104166666666667E-2</v>
      </c>
      <c r="AL61" s="8">
        <f>LARGE($BH61:BK61,1)</f>
        <v>1.5104166666666667E-2</v>
      </c>
      <c r="AM61" s="8">
        <f>LARGE($BH61:BL61,1)</f>
        <v>1.5104166666666667E-2</v>
      </c>
      <c r="AN61" s="8">
        <f>LARGE($BH61:BM61,1)</f>
        <v>1.5104166666666667E-2</v>
      </c>
      <c r="AO61" s="8">
        <f>LARGE($BN61:BO61,1)</f>
        <v>9.8958333333333329E-3</v>
      </c>
      <c r="AP61" s="8">
        <f>LARGE($BN61:BP61,1)</f>
        <v>9.8958333333333329E-3</v>
      </c>
      <c r="AQ61" s="8">
        <f>LARGE($BN61:BQ61,1)</f>
        <v>9.8958333333333329E-3</v>
      </c>
      <c r="AR61" s="8">
        <f>LARGE($BN61:BR61,1)</f>
        <v>9.8958333333333329E-3</v>
      </c>
      <c r="AS61" s="8">
        <f>LARGE($BN61:BS61,1)</f>
        <v>9.8958333333333329E-3</v>
      </c>
      <c r="AV61" s="6">
        <f t="shared" ref="AV61" si="486">IF(U61&gt;0,U61*60*60*24,0)</f>
        <v>0</v>
      </c>
      <c r="AW61" s="6">
        <f t="shared" ref="AW61" si="487">IF(V61&gt;0,V61*60*60*24,0)</f>
        <v>0</v>
      </c>
      <c r="AX61" s="6">
        <f t="shared" ref="AX61" si="488">IF(W61&gt;0,W61*60*60*24,0)</f>
        <v>0</v>
      </c>
      <c r="AY61" s="6">
        <f t="shared" ref="AY61" si="489">IF(X61&gt;0,X61*60*60*24,0)</f>
        <v>0</v>
      </c>
      <c r="AZ61" s="6">
        <f t="shared" ref="AZ61" si="490">IF(Y61&gt;0,Y61*60*60*24,0)</f>
        <v>0</v>
      </c>
      <c r="BA61" s="6">
        <f t="shared" ref="BA61" si="491">IF(Z61&gt;0,Z61*60*60*24,0)</f>
        <v>0</v>
      </c>
      <c r="BB61" s="6">
        <f t="shared" ref="BB61" si="492">IF(AC61&gt;0,AC61*60*60*24,0)</f>
        <v>0</v>
      </c>
      <c r="BC61" s="6">
        <f t="shared" ref="BC61" si="493">IF(AD61&gt;0,AD61*60*60*24,0)</f>
        <v>0</v>
      </c>
      <c r="BD61" s="6">
        <f t="shared" ref="BD61" si="494">IF(AE61&gt;0,AE61*60*60*24,0)</f>
        <v>0</v>
      </c>
      <c r="BE61" s="6">
        <f t="shared" ref="BE61" si="495">IF(AF61&gt;0,AF61*60*60*24,0)</f>
        <v>0</v>
      </c>
      <c r="BF61" s="6">
        <f t="shared" ref="BF61" si="496">IF(AG61&gt;0,AG61*60*60*24,0)</f>
        <v>0</v>
      </c>
      <c r="BH61" s="8">
        <f t="shared" ref="BH61" si="497">S61</f>
        <v>1.5104166666666667E-2</v>
      </c>
      <c r="BI61" s="8">
        <f t="shared" ref="BI61" si="498">IF(AV61&gt;0,IF($N$2&gt;AV61,(MROUND($N$2-AV61,15)/(60*60*24)),0),0)</f>
        <v>0</v>
      </c>
      <c r="BJ61" s="8">
        <f t="shared" ref="BJ61" si="499">IF(AW61&gt;0,IF($N$2&gt;AW61,(MROUND($N$2-AW61,15)/(60*60*24)),0),0)</f>
        <v>0</v>
      </c>
      <c r="BK61" s="8">
        <f t="shared" ref="BK61" si="500">IF(AX61&gt;0,IF($N$2&gt;AX61,(MROUND($N$2-AX61,15)/(60*60*24)),0),0)</f>
        <v>0</v>
      </c>
      <c r="BL61" s="8">
        <f t="shared" ref="BL61" si="501">IF(AY61&gt;0,IF($N$2&gt;AY61,(MROUND($N$2-AY61,15)/(60*60*24)),0),0)</f>
        <v>0</v>
      </c>
      <c r="BM61" s="8">
        <f t="shared" ref="BM61" si="502">IF(AZ61&gt;0,IF($N$2&gt;AZ61,(MROUND($N$2-AZ61,15)/(60*60*24)),0),0)</f>
        <v>0</v>
      </c>
      <c r="BN61" s="8">
        <f t="shared" ref="BN61" si="503">IF(AB61&gt;0,AB61,0)</f>
        <v>9.8958333333333329E-3</v>
      </c>
      <c r="BO61" s="8">
        <f t="shared" ref="BO61" si="504">IF(BB61&gt;0,IF($AA$2&gt;BB61,(MROUND($AA$2-BB61,15)/(60*60*24)),0),0)</f>
        <v>0</v>
      </c>
      <c r="BP61" s="8">
        <f t="shared" ref="BP61" si="505">IF(BC61&gt;0,IF($AA$2&gt;BC61,(MROUND($AA$2-BC61,15)/(60*60*24)),0),0)</f>
        <v>0</v>
      </c>
      <c r="BQ61" s="8">
        <f t="shared" ref="BQ61" si="506">IF(BD61&gt;0,IF($AA$2&gt;BD61,(MROUND($AA$2-BD61,15)/(60*60*24)),0),0)</f>
        <v>0</v>
      </c>
      <c r="BR61" s="8">
        <f t="shared" ref="BR61" si="507">IF(BE61&gt;0,IF($AA$2&gt;BE61,(MROUND($AA$2-BE61,15)/(60*60*24)),0),0)</f>
        <v>0</v>
      </c>
      <c r="BS61" s="8">
        <f t="shared" ref="BS61" si="508">IF(BF61&gt;0,IF($AA$2&gt;BF61,(MROUND($AA$2-BF61,15)/(60*60*24)),0),0)</f>
        <v>0</v>
      </c>
      <c r="BV61" s="8" t="str">
        <f t="shared" ref="BV61" si="509">IF(U61&gt;0,U61,"")</f>
        <v/>
      </c>
      <c r="BW61" s="8" t="str">
        <f t="shared" ref="BW61" si="510">IF(V61&gt;0,V61,"")</f>
        <v/>
      </c>
      <c r="BX61" s="8" t="str">
        <f t="shared" ref="BX61" si="511">IF(W61&gt;0,W61,"")</f>
        <v/>
      </c>
      <c r="BY61" s="8" t="str">
        <f t="shared" ref="BY61" si="512">IF(X61&gt;0,X61,"")</f>
        <v/>
      </c>
      <c r="BZ61" s="8" t="str">
        <f t="shared" ref="BZ61" si="513">IF(Y61&gt;0,Y61,"")</f>
        <v/>
      </c>
      <c r="CA61" s="8" t="str">
        <f t="shared" ref="CA61" si="514">IF(Z61&gt;0,Z61,"")</f>
        <v/>
      </c>
      <c r="CB61" s="8" t="str">
        <f t="shared" ref="CB61" si="515">IF(AC61&gt;0,AC61,"")</f>
        <v/>
      </c>
      <c r="CC61" s="8" t="str">
        <f t="shared" ref="CC61" si="516">IF(AD61&gt;0,AD61,"")</f>
        <v/>
      </c>
      <c r="CD61" s="8" t="str">
        <f t="shared" ref="CD61" si="517">IF(AE61&gt;0,AE61,"")</f>
        <v/>
      </c>
      <c r="CE61" s="8" t="str">
        <f t="shared" ref="CE61" si="518">IF(AF61&gt;0,AF61,"")</f>
        <v/>
      </c>
      <c r="CF61" s="8" t="str">
        <f t="shared" ref="CF61" si="519">IF(AG61&gt;0,AG61,"")</f>
        <v/>
      </c>
      <c r="CG61" s="8" t="str">
        <f t="shared" ref="CG61" si="520">IF(AH61&gt;0,AH61,"")</f>
        <v/>
      </c>
      <c r="CI61" s="13">
        <v>2.327546296296296E-2</v>
      </c>
      <c r="CJ61" s="8">
        <f t="shared" ref="CJ61" si="521">IF(BV61&lt;&gt;"",BV61,CI61)</f>
        <v>2.327546296296296E-2</v>
      </c>
      <c r="CK61" s="8">
        <f>IF(COUNT($BV61:BW61)&gt;0,SMALL($BV61:BW61,1),$CI61)</f>
        <v>2.327546296296296E-2</v>
      </c>
      <c r="CL61" s="8">
        <f>IF(COUNT($BV61:BX61)&gt;0,SMALL($BV61:BX61,1),$CI61)</f>
        <v>2.327546296296296E-2</v>
      </c>
      <c r="CM61" s="8">
        <f>IF(COUNT($BV61:BY61)&gt;0,SMALL($BV61:BY61,1),$CI61)</f>
        <v>2.327546296296296E-2</v>
      </c>
      <c r="CN61" s="8">
        <f>IF(COUNT($BV61:BZ61)&gt;0,SMALL($BV61:BZ61,1),$CI61)</f>
        <v>2.327546296296296E-2</v>
      </c>
      <c r="CO61" s="54"/>
      <c r="CP61" s="8">
        <f t="shared" ref="CP61" si="522">IF(CB61&lt;&gt;"",CB61,CO61)</f>
        <v>0</v>
      </c>
      <c r="CQ61" s="8">
        <f>IF(COUNT($CB61:CC61)&gt;0,SMALL($CB61:CC61,1),$CP61)</f>
        <v>0</v>
      </c>
      <c r="CR61" s="8">
        <f>IF(COUNT($CB61:CD61)&gt;0,SMALL($CB61:CD61,1),$CP61)</f>
        <v>0</v>
      </c>
      <c r="CS61" s="8">
        <f>IF(COUNT($CB61:CE61)&gt;0,SMALL($CB61:CE61,1),$CP61)</f>
        <v>0</v>
      </c>
      <c r="CT61" s="8">
        <f>IF(COUNT($CB61:CF61)&gt;0,SMALL($CB61:CF61,1),$CP61)</f>
        <v>0</v>
      </c>
      <c r="CV61" s="8">
        <f t="shared" ref="CV61" si="523">IF(A61&lt;&gt;"",LARGE(BH61:BM61,1)+CY61,"")</f>
        <v>1.5105532407407408E-2</v>
      </c>
      <c r="CW61" s="8">
        <f t="shared" ref="CW61" si="524">IF(A61&lt;&gt;"",LARGE(BN61:BS61,1)+CY61,"")</f>
        <v>9.8971990740740739E-3</v>
      </c>
      <c r="CX61" s="1">
        <f t="shared" si="62"/>
        <v>59</v>
      </c>
      <c r="CY61" s="8">
        <f t="shared" ref="CY61" si="525">IF(A61&lt;&gt;"",CX61/(60*60*24*500),"")</f>
        <v>1.3657407407407408E-6</v>
      </c>
      <c r="CZ61" s="1" t="str">
        <f t="shared" ref="CZ61" si="526">A61</f>
        <v>Kim Dykes</v>
      </c>
      <c r="DB61" s="13">
        <f t="shared" ref="DB61" si="527">M61</f>
        <v>2.327546296296296E-2</v>
      </c>
      <c r="DC61" s="13">
        <f>SMALL($DO61:DP61,1)/(60*60*24)</f>
        <v>2.327546296296296E-2</v>
      </c>
      <c r="DD61" s="13">
        <f>SMALL($DO61:DQ61,1)/(60*60*24)</f>
        <v>2.327546296296296E-2</v>
      </c>
      <c r="DE61" s="13">
        <f>SMALL($DO61:DR61,1)/(60*60*24)</f>
        <v>2.327546296296296E-2</v>
      </c>
      <c r="DF61" s="13">
        <f>SMALL($DO61:DS61,1)/(60*60*24)</f>
        <v>2.327546296296296E-2</v>
      </c>
      <c r="DG61" s="13">
        <f>SMALL($DO61:DT61,1)/(60*60*24)</f>
        <v>2.327546296296296E-2</v>
      </c>
      <c r="DH61" s="34">
        <f t="shared" ref="DH61" si="528">AA61/(60*60*24)</f>
        <v>1.7887451488510696E-2</v>
      </c>
      <c r="DI61" s="13">
        <f>SMALL($DU61:DV61,1)/(60*60*24)</f>
        <v>1.7887451488510696E-2</v>
      </c>
      <c r="DJ61" s="42">
        <f>SMALL($DW61:DW61,1)/(60*60*24)</f>
        <v>0.11572916666666666</v>
      </c>
      <c r="DK61" s="42">
        <f>SMALL($DW61:DX61,1)/(60*60*24)</f>
        <v>0.11572916666666666</v>
      </c>
      <c r="DL61" s="42">
        <f>SMALL($DW61:DY61,1)/(60*60*24)</f>
        <v>0.11572916666666666</v>
      </c>
      <c r="DM61" s="42">
        <f>SMALL($DW61:DZ61,1)/(60*60*24)</f>
        <v>0.11572916666666666</v>
      </c>
      <c r="DO61" s="6">
        <f t="shared" ref="DO61" si="529">M61*60*60*24</f>
        <v>2010.9999999999998</v>
      </c>
      <c r="DP61" s="1">
        <f t="shared" ref="DP61" si="530">IF(AV61&gt;0,AV61,9999)</f>
        <v>9999</v>
      </c>
      <c r="DQ61" s="1">
        <f t="shared" ref="DQ61" si="531">IF(AW61&gt;0,AW61,9999)</f>
        <v>9999</v>
      </c>
      <c r="DR61" s="1">
        <f t="shared" ref="DR61" si="532">IF(AX61&gt;0,AX61,9999)</f>
        <v>9999</v>
      </c>
      <c r="DS61" s="1">
        <f t="shared" ref="DS61" si="533">IF(AY61&gt;0,AY61,9999)</f>
        <v>9999</v>
      </c>
      <c r="DT61" s="1">
        <f t="shared" ref="DT61" si="534">IF(AZ61&gt;0,AZ61,9999)</f>
        <v>9999</v>
      </c>
      <c r="DU61" s="6">
        <f t="shared" ref="DU61" si="535">AA61</f>
        <v>1545.4758086073241</v>
      </c>
      <c r="DV61" s="1">
        <f t="shared" ref="DV61" si="536">IF(BB61&gt;0,BB61,9999)</f>
        <v>9999</v>
      </c>
      <c r="DW61" s="43">
        <f t="shared" ref="DW61" si="537">IF(BC61&gt;0,BC61*1.198547,9999)</f>
        <v>9999</v>
      </c>
      <c r="DX61" s="1">
        <f t="shared" ref="DX61" si="538">IF(BD61&gt;0,BD61,9999)</f>
        <v>9999</v>
      </c>
      <c r="DY61" s="1">
        <f t="shared" ref="DY61" si="539">IF(BE61&gt;0,BE61,9999)</f>
        <v>9999</v>
      </c>
      <c r="DZ61" s="1">
        <f t="shared" ref="DZ61" si="540">IF(BF61&gt;0,BF61,9999)</f>
        <v>9999</v>
      </c>
    </row>
    <row r="62" spans="1:130" x14ac:dyDescent="0.25">
      <c r="A62" s="1" t="s">
        <v>3</v>
      </c>
      <c r="B62" s="54">
        <v>1.9259259259259261E-2</v>
      </c>
      <c r="C62" s="45">
        <v>43070</v>
      </c>
      <c r="D62" s="45"/>
      <c r="E62" s="13">
        <v>2.6273148148148153E-2</v>
      </c>
      <c r="F62" s="11">
        <v>44652</v>
      </c>
      <c r="I62" s="35">
        <v>2.627314814814815E-2</v>
      </c>
      <c r="K62" s="8">
        <v>1.8518518518518521E-2</v>
      </c>
      <c r="M62" s="8">
        <f t="shared" si="58"/>
        <v>2.590210789567703E-2</v>
      </c>
      <c r="N62" s="6">
        <f t="shared" si="364"/>
        <v>2237.9421221864955</v>
      </c>
      <c r="O62" s="8">
        <f t="shared" si="365"/>
        <v>1.2500000000000001E-2</v>
      </c>
      <c r="Q62" s="8">
        <f t="shared" si="366"/>
        <v>0</v>
      </c>
      <c r="R62" s="8">
        <f t="shared" si="367"/>
        <v>0</v>
      </c>
      <c r="S62" s="8">
        <f t="shared" si="368"/>
        <v>1.2500000000000001E-2</v>
      </c>
      <c r="T62" s="8"/>
      <c r="U62" s="8">
        <f>IF(A62&lt;&gt;"",IF(VLOOKUP(A62,Apr!A$4:F$211,6)&gt;0,VLOOKUP(A62,Apr!A$4:F$211,6),0),0)</f>
        <v>0</v>
      </c>
      <c r="V62" s="8">
        <f>IF(A62&lt;&gt;"",IF(VLOOKUP(A62,May!A$3:F$209,6)&gt;0,VLOOKUP(A62,May!A$3:F$209,6),0),0)</f>
        <v>0</v>
      </c>
      <c r="W62" s="8">
        <f>IF(A62&lt;&gt;"",IF(VLOOKUP(A62,Jun!A$3:F$209,6)&gt;0,VLOOKUP(A62,Jun!A$3:F$209,6),0),0)</f>
        <v>0</v>
      </c>
      <c r="X62" s="8">
        <f>IF(A62&lt;&gt;"",IF(VLOOKUP(A62,Jul!A$3:F$206,6)&gt;0,VLOOKUP(A62,Jul!A$3:F$206,6),0),0)</f>
        <v>0</v>
      </c>
      <c r="Y62" s="8">
        <f>IF(A62&lt;&gt;"",IF(VLOOKUP(A62,Aug!A$3:F$206,6)&gt;0,VLOOKUP(A62,Aug!A$3:F$206,6),0),0)</f>
        <v>0</v>
      </c>
      <c r="Z62" s="8">
        <f>IF(A62&lt;&gt;"",IF(VLOOKUP(A62,Sep!A$3:F$206,6)&gt;0,VLOOKUP(A62,Sep!A$3:F$206,6),0),0)</f>
        <v>0</v>
      </c>
      <c r="AA62" s="6">
        <f t="shared" si="60"/>
        <v>1719.8833470425491</v>
      </c>
      <c r="AB62" s="8">
        <f t="shared" si="369"/>
        <v>7.9861111111111122E-3</v>
      </c>
      <c r="AC62" s="8">
        <f>IF(A62&lt;&gt;"",IF(VLOOKUP(A62,Oct!A$3:F$206,6)&gt;0,VLOOKUP(A62,Oct!A$3:F$206,6),0),0)</f>
        <v>0</v>
      </c>
      <c r="AD62" s="8">
        <f>IF(A62&lt;&gt;"",IF(VLOOKUP(A62,Nov!A$3:F$207,6)&gt;0,VLOOKUP(A62,Nov!A$3:F$207,6),0),0)</f>
        <v>0</v>
      </c>
      <c r="AE62" s="8">
        <f>IF(A62&lt;&gt;"",IF(VLOOKUP(A62,Dec!A$3:F$207,6)&gt;0,VLOOKUP(A62,Dec!A$3:F$207,6),0),0)</f>
        <v>0</v>
      </c>
      <c r="AF62" s="8">
        <f>IF(A62&lt;&gt;"",IF(VLOOKUP(A62,Jan!A$3:F$207,6)&gt;0,VLOOKUP(A62,Jan!A$3:F$207,6),0),0)</f>
        <v>0</v>
      </c>
      <c r="AG62" s="8">
        <f>IF(A62&lt;&gt;"",IF(VLOOKUP(A62,Feb!A$3:F$207,6)&gt;0,VLOOKUP(A62,Feb!A$3:F$207,6),0),0)</f>
        <v>0</v>
      </c>
      <c r="AH62" s="8">
        <f>IF(A62&lt;&gt;"",IF(VLOOKUP(A62,Mar!A$3:F$207,6)&gt;0,VLOOKUP(A62,Mar!A$3:F$207,6),0),0)</f>
        <v>0</v>
      </c>
      <c r="AJ62" s="8">
        <f>LARGE($BH62:BI62,1)</f>
        <v>1.2500000000000001E-2</v>
      </c>
      <c r="AK62" s="8">
        <f>LARGE($BH62:BJ62,1)</f>
        <v>1.2500000000000001E-2</v>
      </c>
      <c r="AL62" s="8">
        <f>LARGE($BH62:BK62,1)</f>
        <v>1.2500000000000001E-2</v>
      </c>
      <c r="AM62" s="8">
        <f>LARGE($BH62:BL62,1)</f>
        <v>1.2500000000000001E-2</v>
      </c>
      <c r="AN62" s="8">
        <f>LARGE($BH62:BM62,1)</f>
        <v>1.2500000000000001E-2</v>
      </c>
      <c r="AO62" s="8">
        <f>LARGE($BN62:BO62,1)</f>
        <v>7.9861111111111122E-3</v>
      </c>
      <c r="AP62" s="8">
        <f>LARGE($BN62:BP62,1)</f>
        <v>7.9861111111111122E-3</v>
      </c>
      <c r="AQ62" s="8">
        <f>LARGE($BN62:BQ62,1)</f>
        <v>7.9861111111111122E-3</v>
      </c>
      <c r="AR62" s="8">
        <f>LARGE($BN62:BR62,1)</f>
        <v>7.9861111111111122E-3</v>
      </c>
      <c r="AS62" s="8">
        <f>LARGE($BN62:BS62,1)</f>
        <v>7.9861111111111122E-3</v>
      </c>
      <c r="AV62" s="6">
        <f t="shared" si="370"/>
        <v>0</v>
      </c>
      <c r="AW62" s="6">
        <f t="shared" si="371"/>
        <v>0</v>
      </c>
      <c r="AX62" s="6">
        <f t="shared" si="372"/>
        <v>0</v>
      </c>
      <c r="AY62" s="6">
        <f t="shared" si="373"/>
        <v>0</v>
      </c>
      <c r="AZ62" s="6">
        <f t="shared" si="374"/>
        <v>0</v>
      </c>
      <c r="BA62" s="6">
        <f t="shared" si="375"/>
        <v>0</v>
      </c>
      <c r="BB62" s="6">
        <f t="shared" si="376"/>
        <v>0</v>
      </c>
      <c r="BC62" s="6">
        <f t="shared" si="377"/>
        <v>0</v>
      </c>
      <c r="BD62" s="6">
        <f t="shared" si="378"/>
        <v>0</v>
      </c>
      <c r="BE62" s="6">
        <f t="shared" si="379"/>
        <v>0</v>
      </c>
      <c r="BF62" s="6">
        <f t="shared" si="380"/>
        <v>0</v>
      </c>
      <c r="BH62" s="8">
        <f t="shared" si="381"/>
        <v>1.2500000000000001E-2</v>
      </c>
      <c r="BI62" s="8">
        <f t="shared" si="382"/>
        <v>0</v>
      </c>
      <c r="BJ62" s="8">
        <f t="shared" si="383"/>
        <v>0</v>
      </c>
      <c r="BK62" s="8">
        <f t="shared" si="384"/>
        <v>0</v>
      </c>
      <c r="BL62" s="8">
        <f t="shared" si="385"/>
        <v>0</v>
      </c>
      <c r="BM62" s="8">
        <f t="shared" si="386"/>
        <v>0</v>
      </c>
      <c r="BN62" s="8">
        <f t="shared" si="387"/>
        <v>7.9861111111111122E-3</v>
      </c>
      <c r="BO62" s="8">
        <f t="shared" si="388"/>
        <v>0</v>
      </c>
      <c r="BP62" s="8">
        <f t="shared" si="388"/>
        <v>0</v>
      </c>
      <c r="BQ62" s="8">
        <f t="shared" si="477"/>
        <v>0</v>
      </c>
      <c r="BR62" s="8">
        <f t="shared" si="478"/>
        <v>0</v>
      </c>
      <c r="BS62" s="8">
        <f t="shared" si="479"/>
        <v>0</v>
      </c>
      <c r="BV62" s="8" t="str">
        <f t="shared" si="389"/>
        <v/>
      </c>
      <c r="BW62" s="8" t="str">
        <f t="shared" si="390"/>
        <v/>
      </c>
      <c r="BX62" s="8" t="str">
        <f t="shared" si="391"/>
        <v/>
      </c>
      <c r="BY62" s="8" t="str">
        <f t="shared" si="392"/>
        <v/>
      </c>
      <c r="BZ62" s="8" t="str">
        <f t="shared" si="393"/>
        <v/>
      </c>
      <c r="CA62" s="8" t="str">
        <f t="shared" si="394"/>
        <v/>
      </c>
      <c r="CB62" s="8" t="str">
        <f t="shared" si="395"/>
        <v/>
      </c>
      <c r="CC62" s="8" t="str">
        <f t="shared" si="396"/>
        <v/>
      </c>
      <c r="CD62" s="8" t="str">
        <f t="shared" si="397"/>
        <v/>
      </c>
      <c r="CE62" s="8" t="str">
        <f t="shared" si="398"/>
        <v/>
      </c>
      <c r="CF62" s="8" t="str">
        <f t="shared" si="399"/>
        <v/>
      </c>
      <c r="CG62" s="8" t="str">
        <f t="shared" si="400"/>
        <v/>
      </c>
      <c r="CI62" s="13">
        <v>2.6273148148148153E-2</v>
      </c>
      <c r="CJ62" s="8">
        <f t="shared" si="401"/>
        <v>2.6273148148148153E-2</v>
      </c>
      <c r="CK62" s="8">
        <f>IF(COUNT($BV62:BW62)&gt;0,SMALL($BV62:BW62,1),$CI62)</f>
        <v>2.6273148148148153E-2</v>
      </c>
      <c r="CL62" s="8">
        <f>IF(COUNT($BV62:BX62)&gt;0,SMALL($BV62:BX62,1),$CI62)</f>
        <v>2.6273148148148153E-2</v>
      </c>
      <c r="CM62" s="8">
        <f>IF(COUNT($BV62:BY62)&gt;0,SMALL($BV62:BY62,1),$CI62)</f>
        <v>2.6273148148148153E-2</v>
      </c>
      <c r="CN62" s="8">
        <f>IF(COUNT($BV62:BZ62)&gt;0,SMALL($BV62:BZ62,1),$CI62)</f>
        <v>2.6273148148148153E-2</v>
      </c>
      <c r="CO62" s="54">
        <v>1.9259259259259261E-2</v>
      </c>
      <c r="CP62" s="8">
        <f t="shared" si="402"/>
        <v>1.9259259259259261E-2</v>
      </c>
      <c r="CQ62" s="8">
        <f>IF(COUNT($CB62:CC62)&gt;0,SMALL($CB62:CC62,1),$CP62)</f>
        <v>1.9259259259259261E-2</v>
      </c>
      <c r="CR62" s="8">
        <f>IF(COUNT($CB62:CD62)&gt;0,SMALL($CB62:CD62,1),$CP62)</f>
        <v>1.9259259259259261E-2</v>
      </c>
      <c r="CS62" s="8">
        <f>IF(COUNT($CB62:CE62)&gt;0,SMALL($CB62:CE62,1),$CP62)</f>
        <v>1.9259259259259261E-2</v>
      </c>
      <c r="CT62" s="8">
        <f>IF(COUNT($CB62:CF62)&gt;0,SMALL($CB62:CF62,1),$CP62)</f>
        <v>1.9259259259259261E-2</v>
      </c>
      <c r="CV62" s="8">
        <f t="shared" si="63"/>
        <v>1.250138888888889E-2</v>
      </c>
      <c r="CW62" s="8">
        <f t="shared" si="64"/>
        <v>7.9875000000000015E-3</v>
      </c>
      <c r="CX62" s="1">
        <f t="shared" si="62"/>
        <v>60</v>
      </c>
      <c r="CY62" s="8">
        <f t="shared" si="65"/>
        <v>1.388888888888889E-6</v>
      </c>
      <c r="CZ62" s="1" t="str">
        <f t="shared" si="403"/>
        <v>Kirsten Burnett</v>
      </c>
      <c r="DB62" s="13">
        <f t="shared" si="404"/>
        <v>2.590210789567703E-2</v>
      </c>
      <c r="DC62" s="13">
        <f>SMALL($DO62:DP62,1)/(60*60*24)</f>
        <v>2.590210789567703E-2</v>
      </c>
      <c r="DD62" s="13">
        <f>SMALL($DO62:DQ62,1)/(60*60*24)</f>
        <v>2.590210789567703E-2</v>
      </c>
      <c r="DE62" s="13">
        <f>SMALL($DO62:DR62,1)/(60*60*24)</f>
        <v>2.590210789567703E-2</v>
      </c>
      <c r="DF62" s="13">
        <f>SMALL($DO62:DS62,1)/(60*60*24)</f>
        <v>2.590210789567703E-2</v>
      </c>
      <c r="DG62" s="13">
        <f>SMALL($DO62:DT62,1)/(60*60*24)</f>
        <v>2.590210789567703E-2</v>
      </c>
      <c r="DH62" s="34">
        <f t="shared" si="405"/>
        <v>1.990605725743691E-2</v>
      </c>
      <c r="DI62" s="13">
        <f>SMALL($DU62:DV62,1)/(60*60*24)</f>
        <v>1.990605725743691E-2</v>
      </c>
      <c r="DJ62" s="42">
        <f>SMALL($DW62:DW62,1)/(60*60*24)</f>
        <v>0.11572916666666666</v>
      </c>
      <c r="DK62" s="42">
        <f>SMALL($DW62:DX62,1)/(60*60*24)</f>
        <v>0.11572916666666666</v>
      </c>
      <c r="DL62" s="42">
        <f>SMALL($DW62:DY62,1)/(60*60*24)</f>
        <v>0.11572916666666666</v>
      </c>
      <c r="DM62" s="42">
        <f>SMALL($DW62:DZ62,1)/(60*60*24)</f>
        <v>0.11572916666666666</v>
      </c>
      <c r="DO62" s="6">
        <f t="shared" si="406"/>
        <v>2237.9421221864955</v>
      </c>
      <c r="DP62" s="1">
        <f t="shared" si="407"/>
        <v>9999</v>
      </c>
      <c r="DQ62" s="1">
        <f t="shared" si="408"/>
        <v>9999</v>
      </c>
      <c r="DR62" s="1">
        <f t="shared" si="409"/>
        <v>9999</v>
      </c>
      <c r="DS62" s="1">
        <f t="shared" si="410"/>
        <v>9999</v>
      </c>
      <c r="DT62" s="1">
        <f t="shared" si="411"/>
        <v>9999</v>
      </c>
      <c r="DU62" s="6">
        <f t="shared" si="412"/>
        <v>1719.8833470425491</v>
      </c>
      <c r="DV62" s="1">
        <f t="shared" si="413"/>
        <v>9999</v>
      </c>
      <c r="DW62" s="43">
        <f t="shared" si="414"/>
        <v>9999</v>
      </c>
      <c r="DX62" s="1">
        <f t="shared" si="415"/>
        <v>9999</v>
      </c>
      <c r="DY62" s="1">
        <f t="shared" si="416"/>
        <v>9999</v>
      </c>
      <c r="DZ62" s="1">
        <f t="shared" si="417"/>
        <v>9999</v>
      </c>
    </row>
    <row r="63" spans="1:130" x14ac:dyDescent="0.25">
      <c r="A63" s="1" t="s">
        <v>2</v>
      </c>
      <c r="B63" s="54">
        <v>2.0995370370370373E-2</v>
      </c>
      <c r="C63" s="45">
        <v>43344</v>
      </c>
      <c r="D63" s="45"/>
      <c r="E63" s="13">
        <v>2.9328703703703704E-2</v>
      </c>
      <c r="F63" s="11">
        <v>45047</v>
      </c>
      <c r="H63" s="35">
        <v>2.2997685185185184E-2</v>
      </c>
      <c r="I63" s="35">
        <v>2.9421296296296296E-2</v>
      </c>
      <c r="K63" s="8">
        <v>1.9884259259259258E-2</v>
      </c>
      <c r="M63" s="8">
        <f t="shared" si="58"/>
        <v>2.7812388352983206E-2</v>
      </c>
      <c r="N63" s="6">
        <f t="shared" si="364"/>
        <v>2402.990353697749</v>
      </c>
      <c r="O63" s="8">
        <f t="shared" si="365"/>
        <v>1.0590277777777778E-2</v>
      </c>
      <c r="Q63" s="8">
        <f t="shared" si="366"/>
        <v>2.9328703703703701E-2</v>
      </c>
      <c r="R63" s="8">
        <f t="shared" si="367"/>
        <v>0</v>
      </c>
      <c r="S63" s="8">
        <f t="shared" si="368"/>
        <v>1.0590277777777778E-2</v>
      </c>
      <c r="T63" s="8"/>
      <c r="U63" s="8">
        <f>IF(A63&lt;&gt;"",IF(VLOOKUP(A63,Apr!A$4:F$211,6)&gt;0,VLOOKUP(A63,Apr!A$4:F$211,6),0),0)</f>
        <v>0</v>
      </c>
      <c r="V63" s="8">
        <f>IF(A63&lt;&gt;"",IF(VLOOKUP(A63,May!A$3:F$209,6)&gt;0,VLOOKUP(A63,May!A$3:F$209,6),0),0)</f>
        <v>2.9328703703703701E-2</v>
      </c>
      <c r="W63" s="8">
        <f>IF(A63&lt;&gt;"",IF(VLOOKUP(A63,Jun!A$3:F$209,6)&gt;0,VLOOKUP(A63,Jun!A$3:F$209,6),0),0)</f>
        <v>0</v>
      </c>
      <c r="X63" s="8">
        <f>IF(A63&lt;&gt;"",IF(VLOOKUP(A63,Jul!A$3:F$206,6)&gt;0,VLOOKUP(A63,Jul!A$3:F$206,6),0),0)</f>
        <v>0</v>
      </c>
      <c r="Y63" s="8">
        <f>IF(A63&lt;&gt;"",IF(VLOOKUP(A63,Aug!A$3:F$206,6)&gt;0,VLOOKUP(A63,Aug!A$3:F$206,6),0),0)</f>
        <v>0</v>
      </c>
      <c r="Z63" s="8">
        <f>IF(A63&lt;&gt;"",IF(VLOOKUP(A63,Sep!A$3:F$206,6)&gt;0,VLOOKUP(A63,Sep!A$3:F$206,6),0),0)</f>
        <v>2.9859110521111107E-2</v>
      </c>
      <c r="AA63" s="6">
        <f t="shared" si="60"/>
        <v>1947.4071103982892</v>
      </c>
      <c r="AB63" s="8">
        <f t="shared" si="369"/>
        <v>5.3819444444444453E-3</v>
      </c>
      <c r="AC63" s="8">
        <f>IF(A63&lt;&gt;"",IF(VLOOKUP(A63,Oct!A$3:F$206,6)&gt;0,VLOOKUP(A63,Oct!A$3:F$206,6),0),0)</f>
        <v>0</v>
      </c>
      <c r="AD63" s="8">
        <f>IF(A63&lt;&gt;"",IF(VLOOKUP(A63,Nov!A$3:F$207,6)&gt;0,VLOOKUP(A63,Nov!A$3:F$207,6),0),0)</f>
        <v>0</v>
      </c>
      <c r="AE63" s="8">
        <f>IF(A63&lt;&gt;"",IF(VLOOKUP(A63,Dec!A$3:F$207,6)&gt;0,VLOOKUP(A63,Dec!A$3:F$207,6),0),0)</f>
        <v>0</v>
      </c>
      <c r="AF63" s="8">
        <f>IF(A63&lt;&gt;"",IF(VLOOKUP(A63,Jan!A$3:F$207,6)&gt;0,VLOOKUP(A63,Jan!A$3:F$207,6),0),0)</f>
        <v>0</v>
      </c>
      <c r="AG63" s="8">
        <f>IF(A63&lt;&gt;"",IF(VLOOKUP(A63,Feb!A$3:F$207,6)&gt;0,VLOOKUP(A63,Feb!A$3:F$207,6),0),0)</f>
        <v>0</v>
      </c>
      <c r="AH63" s="8">
        <f>IF(A63&lt;&gt;"",IF(VLOOKUP(A63,Mar!A$3:F$207,6)&gt;0,VLOOKUP(A63,Mar!A$3:F$207,6),0),0)</f>
        <v>0</v>
      </c>
      <c r="AJ63" s="8">
        <f>LARGE($BH63:BI63,1)</f>
        <v>1.0590277777777778E-2</v>
      </c>
      <c r="AK63" s="8">
        <f>LARGE($BH63:BJ63,1)</f>
        <v>1.0590277777777778E-2</v>
      </c>
      <c r="AL63" s="8">
        <f>LARGE($BH63:BK63,1)</f>
        <v>1.0590277777777778E-2</v>
      </c>
      <c r="AM63" s="8">
        <f>LARGE($BH63:BL63,1)</f>
        <v>1.0590277777777778E-2</v>
      </c>
      <c r="AN63" s="8">
        <f>LARGE($BH63:BM63,1)</f>
        <v>1.0590277777777778E-2</v>
      </c>
      <c r="AO63" s="8">
        <f>LARGE($BN63:BO63,1)</f>
        <v>5.3819444444444453E-3</v>
      </c>
      <c r="AP63" s="8">
        <f>LARGE($BN63:BP63,1)</f>
        <v>5.3819444444444453E-3</v>
      </c>
      <c r="AQ63" s="8">
        <f>LARGE($BN63:BQ63,1)</f>
        <v>5.3819444444444453E-3</v>
      </c>
      <c r="AR63" s="8">
        <f>LARGE($BN63:BR63,1)</f>
        <v>5.3819444444444453E-3</v>
      </c>
      <c r="AS63" s="8">
        <f>LARGE($BN63:BS63,1)</f>
        <v>5.3819444444444453E-3</v>
      </c>
      <c r="AV63" s="6">
        <f t="shared" si="370"/>
        <v>0</v>
      </c>
      <c r="AW63" s="6">
        <f t="shared" si="371"/>
        <v>2533.9999999999995</v>
      </c>
      <c r="AX63" s="6">
        <f t="shared" si="372"/>
        <v>0</v>
      </c>
      <c r="AY63" s="6">
        <f t="shared" si="373"/>
        <v>0</v>
      </c>
      <c r="AZ63" s="6">
        <f t="shared" si="374"/>
        <v>0</v>
      </c>
      <c r="BA63" s="6">
        <f t="shared" si="375"/>
        <v>2579.8271490239995</v>
      </c>
      <c r="BB63" s="6">
        <f t="shared" si="376"/>
        <v>0</v>
      </c>
      <c r="BC63" s="6">
        <f t="shared" si="377"/>
        <v>0</v>
      </c>
      <c r="BD63" s="6">
        <f t="shared" si="378"/>
        <v>0</v>
      </c>
      <c r="BE63" s="6">
        <f t="shared" si="379"/>
        <v>0</v>
      </c>
      <c r="BF63" s="6">
        <f t="shared" si="380"/>
        <v>0</v>
      </c>
      <c r="BH63" s="8">
        <f t="shared" si="381"/>
        <v>1.0590277777777778E-2</v>
      </c>
      <c r="BI63" s="8">
        <f t="shared" si="382"/>
        <v>0</v>
      </c>
      <c r="BJ63" s="8">
        <f t="shared" si="383"/>
        <v>9.2013888888888892E-3</v>
      </c>
      <c r="BK63" s="8">
        <f t="shared" si="384"/>
        <v>0</v>
      </c>
      <c r="BL63" s="8">
        <f t="shared" si="385"/>
        <v>0</v>
      </c>
      <c r="BM63" s="8">
        <f t="shared" si="386"/>
        <v>0</v>
      </c>
      <c r="BN63" s="8">
        <f t="shared" si="387"/>
        <v>5.3819444444444453E-3</v>
      </c>
      <c r="BO63" s="8">
        <f t="shared" si="388"/>
        <v>0</v>
      </c>
      <c r="BP63" s="8">
        <f t="shared" si="388"/>
        <v>0</v>
      </c>
      <c r="BQ63" s="8">
        <f t="shared" si="477"/>
        <v>0</v>
      </c>
      <c r="BR63" s="8">
        <f t="shared" si="478"/>
        <v>0</v>
      </c>
      <c r="BS63" s="8">
        <f t="shared" si="479"/>
        <v>0</v>
      </c>
      <c r="BV63" s="8" t="str">
        <f t="shared" si="389"/>
        <v/>
      </c>
      <c r="BW63" s="8">
        <f t="shared" si="390"/>
        <v>2.9328703703703701E-2</v>
      </c>
      <c r="BX63" s="8" t="str">
        <f t="shared" si="391"/>
        <v/>
      </c>
      <c r="BY63" s="8" t="str">
        <f t="shared" si="392"/>
        <v/>
      </c>
      <c r="BZ63" s="8" t="str">
        <f t="shared" si="393"/>
        <v/>
      </c>
      <c r="CA63" s="8">
        <f t="shared" si="394"/>
        <v>2.9859110521111107E-2</v>
      </c>
      <c r="CB63" s="8" t="str">
        <f t="shared" si="395"/>
        <v/>
      </c>
      <c r="CC63" s="8" t="str">
        <f t="shared" si="396"/>
        <v/>
      </c>
      <c r="CD63" s="8" t="str">
        <f t="shared" si="397"/>
        <v/>
      </c>
      <c r="CE63" s="8" t="str">
        <f t="shared" si="398"/>
        <v/>
      </c>
      <c r="CF63" s="8" t="str">
        <f t="shared" si="399"/>
        <v/>
      </c>
      <c r="CG63" s="8" t="str">
        <f t="shared" si="400"/>
        <v/>
      </c>
      <c r="CI63" s="13">
        <v>2.9421296296296296E-2</v>
      </c>
      <c r="CJ63" s="8">
        <f t="shared" si="401"/>
        <v>2.9421296296296296E-2</v>
      </c>
      <c r="CK63" s="8">
        <f>IF(COUNT($BV63:BW63)&gt;0,SMALL($BV63:BW63,1),$CI63)</f>
        <v>2.9328703703703701E-2</v>
      </c>
      <c r="CL63" s="8">
        <f>IF(COUNT($BV63:BX63)&gt;0,SMALL($BV63:BX63,1),$CI63)</f>
        <v>2.9328703703703701E-2</v>
      </c>
      <c r="CM63" s="8">
        <f>IF(COUNT($BV63:BY63)&gt;0,SMALL($BV63:BY63,1),$CI63)</f>
        <v>2.9328703703703701E-2</v>
      </c>
      <c r="CN63" s="8">
        <f>IF(COUNT($BV63:BZ63)&gt;0,SMALL($BV63:BZ63,1),$CI63)</f>
        <v>2.9328703703703701E-2</v>
      </c>
      <c r="CO63" s="54">
        <v>2.0995370370370373E-2</v>
      </c>
      <c r="CP63" s="8">
        <f t="shared" si="402"/>
        <v>2.0995370370370373E-2</v>
      </c>
      <c r="CQ63" s="8">
        <f>IF(COUNT($CB63:CC63)&gt;0,SMALL($CB63:CC63,1),$CP63)</f>
        <v>2.0995370370370373E-2</v>
      </c>
      <c r="CR63" s="8">
        <f>IF(COUNT($CB63:CD63)&gt;0,SMALL($CB63:CD63,1),$CP63)</f>
        <v>2.0995370370370373E-2</v>
      </c>
      <c r="CS63" s="8">
        <f>IF(COUNT($CB63:CE63)&gt;0,SMALL($CB63:CE63,1),$CP63)</f>
        <v>2.0995370370370373E-2</v>
      </c>
      <c r="CT63" s="8">
        <f>IF(COUNT($CB63:CF63)&gt;0,SMALL($CB63:CF63,1),$CP63)</f>
        <v>2.0995370370370373E-2</v>
      </c>
      <c r="CV63" s="8">
        <f t="shared" si="63"/>
        <v>1.0591689814814816E-2</v>
      </c>
      <c r="CW63" s="8">
        <f t="shared" si="64"/>
        <v>5.383356481481482E-3</v>
      </c>
      <c r="CX63" s="1">
        <f t="shared" si="62"/>
        <v>61</v>
      </c>
      <c r="CY63" s="8">
        <f t="shared" si="65"/>
        <v>1.4120370370370371E-6</v>
      </c>
      <c r="CZ63" s="1" t="str">
        <f t="shared" si="403"/>
        <v>Laura Byrne</v>
      </c>
      <c r="DB63" s="13">
        <f t="shared" si="404"/>
        <v>2.7812388352983206E-2</v>
      </c>
      <c r="DC63" s="13">
        <f>SMALL($DO63:DP63,1)/(60*60*24)</f>
        <v>2.7812388352983206E-2</v>
      </c>
      <c r="DD63" s="13">
        <f>SMALL($DO63:DQ63,1)/(60*60*24)</f>
        <v>2.7812388352983206E-2</v>
      </c>
      <c r="DE63" s="13">
        <f>SMALL($DO63:DR63,1)/(60*60*24)</f>
        <v>2.7812388352983206E-2</v>
      </c>
      <c r="DF63" s="13">
        <f>SMALL($DO63:DS63,1)/(60*60*24)</f>
        <v>2.7812388352983206E-2</v>
      </c>
      <c r="DG63" s="13">
        <f>SMALL($DO63:DT63,1)/(60*60*24)</f>
        <v>2.7812388352983206E-2</v>
      </c>
      <c r="DH63" s="34">
        <f t="shared" si="405"/>
        <v>2.2539434148128347E-2</v>
      </c>
      <c r="DI63" s="13">
        <f>SMALL($DU63:DV63,1)/(60*60*24)</f>
        <v>2.2539434148128347E-2</v>
      </c>
      <c r="DJ63" s="42">
        <f>SMALL($DW63:DW63,1)/(60*60*24)</f>
        <v>0.11572916666666666</v>
      </c>
      <c r="DK63" s="42">
        <f>SMALL($DW63:DX63,1)/(60*60*24)</f>
        <v>0.11572916666666666</v>
      </c>
      <c r="DL63" s="42">
        <f>SMALL($DW63:DY63,1)/(60*60*24)</f>
        <v>0.11572916666666666</v>
      </c>
      <c r="DM63" s="42">
        <f>SMALL($DW63:DZ63,1)/(60*60*24)</f>
        <v>0.11572916666666666</v>
      </c>
      <c r="DO63" s="6">
        <f t="shared" si="406"/>
        <v>2402.990353697749</v>
      </c>
      <c r="DP63" s="1">
        <f t="shared" si="407"/>
        <v>9999</v>
      </c>
      <c r="DQ63" s="1">
        <f t="shared" si="408"/>
        <v>2533.9999999999995</v>
      </c>
      <c r="DR63" s="1">
        <f t="shared" si="409"/>
        <v>9999</v>
      </c>
      <c r="DS63" s="1">
        <f t="shared" si="410"/>
        <v>9999</v>
      </c>
      <c r="DT63" s="1">
        <f t="shared" si="411"/>
        <v>9999</v>
      </c>
      <c r="DU63" s="6">
        <f t="shared" si="412"/>
        <v>1947.4071103982892</v>
      </c>
      <c r="DV63" s="1">
        <f t="shared" si="413"/>
        <v>9999</v>
      </c>
      <c r="DW63" s="43">
        <f t="shared" si="414"/>
        <v>9999</v>
      </c>
      <c r="DX63" s="1">
        <f t="shared" si="415"/>
        <v>9999</v>
      </c>
      <c r="DY63" s="1">
        <f t="shared" si="416"/>
        <v>9999</v>
      </c>
      <c r="DZ63" s="1">
        <f t="shared" si="417"/>
        <v>9999</v>
      </c>
    </row>
    <row r="64" spans="1:130" x14ac:dyDescent="0.25">
      <c r="A64" s="1" t="s">
        <v>129</v>
      </c>
      <c r="B64" s="54">
        <v>1.6469907407407405E-2</v>
      </c>
      <c r="C64" s="45">
        <v>43862</v>
      </c>
      <c r="D64" s="45"/>
      <c r="E64" s="13">
        <v>2.1956018518518517E-2</v>
      </c>
      <c r="F64" s="11">
        <v>44774</v>
      </c>
      <c r="H64" s="35">
        <v>1.7256944444444443E-2</v>
      </c>
      <c r="I64" s="35">
        <v>2.1956018518518514E-2</v>
      </c>
      <c r="K64" s="8">
        <v>1.7604166666666667E-2</v>
      </c>
      <c r="L64" s="8">
        <v>3.6111111111111115E-2</v>
      </c>
      <c r="M64" s="8">
        <f t="shared" si="58"/>
        <v>2.4623191318327974E-2</v>
      </c>
      <c r="N64" s="6">
        <f t="shared" si="364"/>
        <v>2127.4437299035371</v>
      </c>
      <c r="O64" s="8">
        <f t="shared" si="365"/>
        <v>1.3888888888888888E-2</v>
      </c>
      <c r="Q64" s="8">
        <f t="shared" si="366"/>
        <v>2.3912037037037037E-2</v>
      </c>
      <c r="R64" s="8">
        <f t="shared" si="367"/>
        <v>0</v>
      </c>
      <c r="S64" s="8">
        <f t="shared" si="368"/>
        <v>1.3888888888888888E-2</v>
      </c>
      <c r="T64" s="8"/>
      <c r="U64" s="8">
        <f>IF(A64&lt;&gt;"",IF(VLOOKUP(A64,Apr!A$4:F$211,6)&gt;0,VLOOKUP(A64,Apr!A$4:F$211,6),0),0)</f>
        <v>2.4363425925925927E-2</v>
      </c>
      <c r="V64" s="8">
        <f>IF(A64&lt;&gt;"",IF(VLOOKUP(A64,May!A$3:F$209,6)&gt;0,VLOOKUP(A64,May!A$3:F$209,6),0),0)</f>
        <v>2.3912037037037037E-2</v>
      </c>
      <c r="W64" s="8">
        <f>IF(A64&lt;&gt;"",IF(VLOOKUP(A64,Jun!A$3:F$209,6)&gt;0,VLOOKUP(A64,Jun!A$3:F$209,6),0),0)</f>
        <v>0</v>
      </c>
      <c r="X64" s="8">
        <f>IF(A64&lt;&gt;"",IF(VLOOKUP(A64,Jul!A$3:F$206,6)&gt;0,VLOOKUP(A64,Jul!A$3:F$206,6),0),0)</f>
        <v>2.7812499999999993E-2</v>
      </c>
      <c r="Y64" s="8">
        <f>IF(A64&lt;&gt;"",IF(VLOOKUP(A64,Aug!A$3:F$206,6)&gt;0,VLOOKUP(A64,Aug!A$3:F$206,6),0),0)</f>
        <v>0</v>
      </c>
      <c r="Z64" s="8">
        <f>IF(A64&lt;&gt;"",IF(VLOOKUP(A64,Sep!A$3:F$206,6)&gt;0,VLOOKUP(A64,Sep!A$3:F$206,6),0),0)</f>
        <v>0</v>
      </c>
      <c r="AA64" s="6">
        <f t="shared" si="60"/>
        <v>1587.7439187383056</v>
      </c>
      <c r="AB64" s="8">
        <f t="shared" si="369"/>
        <v>9.3749999999999997E-3</v>
      </c>
      <c r="AC64" s="8">
        <f>IF(A64&lt;&gt;"",IF(VLOOKUP(A64,Oct!A$3:F$206,6)&gt;0,VLOOKUP(A64,Oct!A$3:F$206,6),0),0)</f>
        <v>0</v>
      </c>
      <c r="AD64" s="8">
        <f>IF(A64&lt;&gt;"",IF(VLOOKUP(A64,Nov!A$3:F$207,6)&gt;0,VLOOKUP(A64,Nov!A$3:F$207,6),0),0)</f>
        <v>0</v>
      </c>
      <c r="AE64" s="8">
        <f>IF(A64&lt;&gt;"",IF(VLOOKUP(A64,Dec!A$3:F$207,6)&gt;0,VLOOKUP(A64,Dec!A$3:F$207,6),0),0)</f>
        <v>0</v>
      </c>
      <c r="AF64" s="8">
        <f>IF(A64&lt;&gt;"",IF(VLOOKUP(A64,Jan!A$3:F$207,6)&gt;0,VLOOKUP(A64,Jan!A$3:F$207,6),0),0)</f>
        <v>0</v>
      </c>
      <c r="AG64" s="8">
        <f>IF(A64&lt;&gt;"",IF(VLOOKUP(A64,Feb!A$3:F$207,6)&gt;0,VLOOKUP(A64,Feb!A$3:F$207,6),0),0)</f>
        <v>0</v>
      </c>
      <c r="AH64" s="8">
        <f>IF(A64&lt;&gt;"",IF(VLOOKUP(A64,Mar!A$3:F$207,6)&gt;0,VLOOKUP(A64,Mar!A$3:F$207,6),0),0)</f>
        <v>0</v>
      </c>
      <c r="AJ64" s="8">
        <f>LARGE($BH64:BI64,1)</f>
        <v>1.40625E-2</v>
      </c>
      <c r="AK64" s="8">
        <f>LARGE($BH64:BJ64,1)</f>
        <v>1.4583333333333334E-2</v>
      </c>
      <c r="AL64" s="8">
        <f>LARGE($BH64:BK64,1)</f>
        <v>1.4583333333333334E-2</v>
      </c>
      <c r="AM64" s="8">
        <f>LARGE($BH64:BL64,1)</f>
        <v>1.4583333333333334E-2</v>
      </c>
      <c r="AN64" s="8">
        <f>LARGE($BH64:BM64,1)</f>
        <v>1.4583333333333334E-2</v>
      </c>
      <c r="AO64" s="8">
        <f>LARGE($BN64:BO64,1)</f>
        <v>9.3749999999999997E-3</v>
      </c>
      <c r="AP64" s="8">
        <f>LARGE($BN64:BP64,1)</f>
        <v>9.3749999999999997E-3</v>
      </c>
      <c r="AQ64" s="8">
        <f>LARGE($BN64:BQ64,1)</f>
        <v>9.3749999999999997E-3</v>
      </c>
      <c r="AR64" s="8">
        <f>LARGE($BN64:BR64,1)</f>
        <v>9.3749999999999997E-3</v>
      </c>
      <c r="AS64" s="8">
        <f>LARGE($BN64:BS64,1)</f>
        <v>9.3749999999999997E-3</v>
      </c>
      <c r="AV64" s="6">
        <f t="shared" si="370"/>
        <v>2105</v>
      </c>
      <c r="AW64" s="6">
        <f t="shared" si="371"/>
        <v>2066</v>
      </c>
      <c r="AX64" s="6">
        <f t="shared" si="372"/>
        <v>0</v>
      </c>
      <c r="AY64" s="6">
        <f t="shared" si="373"/>
        <v>2402.9999999999991</v>
      </c>
      <c r="AZ64" s="6">
        <f t="shared" si="374"/>
        <v>0</v>
      </c>
      <c r="BA64" s="6">
        <f t="shared" si="375"/>
        <v>0</v>
      </c>
      <c r="BB64" s="6">
        <f t="shared" si="376"/>
        <v>0</v>
      </c>
      <c r="BC64" s="6">
        <f t="shared" si="377"/>
        <v>0</v>
      </c>
      <c r="BD64" s="6">
        <f t="shared" si="378"/>
        <v>0</v>
      </c>
      <c r="BE64" s="6">
        <f t="shared" si="379"/>
        <v>0</v>
      </c>
      <c r="BF64" s="6">
        <f t="shared" si="380"/>
        <v>0</v>
      </c>
      <c r="BH64" s="8">
        <f t="shared" si="381"/>
        <v>1.3888888888888888E-2</v>
      </c>
      <c r="BI64" s="8">
        <f t="shared" si="382"/>
        <v>1.40625E-2</v>
      </c>
      <c r="BJ64" s="8">
        <f t="shared" si="383"/>
        <v>1.4583333333333334E-2</v>
      </c>
      <c r="BK64" s="8">
        <f t="shared" si="384"/>
        <v>0</v>
      </c>
      <c r="BL64" s="8">
        <f t="shared" si="385"/>
        <v>1.0590277777777778E-2</v>
      </c>
      <c r="BM64" s="8">
        <f t="shared" si="386"/>
        <v>0</v>
      </c>
      <c r="BN64" s="8">
        <f t="shared" si="387"/>
        <v>9.3749999999999997E-3</v>
      </c>
      <c r="BO64" s="8">
        <f t="shared" si="388"/>
        <v>0</v>
      </c>
      <c r="BP64" s="8">
        <f t="shared" si="388"/>
        <v>0</v>
      </c>
      <c r="BQ64" s="8">
        <f t="shared" si="477"/>
        <v>0</v>
      </c>
      <c r="BR64" s="8">
        <f t="shared" si="478"/>
        <v>0</v>
      </c>
      <c r="BS64" s="8">
        <f t="shared" si="479"/>
        <v>0</v>
      </c>
      <c r="BV64" s="8">
        <f t="shared" si="389"/>
        <v>2.4363425925925927E-2</v>
      </c>
      <c r="BW64" s="8">
        <f t="shared" si="390"/>
        <v>2.3912037037037037E-2</v>
      </c>
      <c r="BX64" s="8" t="str">
        <f t="shared" si="391"/>
        <v/>
      </c>
      <c r="BY64" s="8">
        <f t="shared" si="392"/>
        <v>2.7812499999999993E-2</v>
      </c>
      <c r="BZ64" s="8" t="str">
        <f t="shared" si="393"/>
        <v/>
      </c>
      <c r="CA64" s="8" t="str">
        <f t="shared" si="394"/>
        <v/>
      </c>
      <c r="CB64" s="8" t="str">
        <f t="shared" si="395"/>
        <v/>
      </c>
      <c r="CC64" s="8" t="str">
        <f t="shared" si="396"/>
        <v/>
      </c>
      <c r="CD64" s="8" t="str">
        <f t="shared" si="397"/>
        <v/>
      </c>
      <c r="CE64" s="8" t="str">
        <f t="shared" si="398"/>
        <v/>
      </c>
      <c r="CF64" s="8" t="str">
        <f t="shared" si="399"/>
        <v/>
      </c>
      <c r="CG64" s="8" t="str">
        <f t="shared" si="400"/>
        <v/>
      </c>
      <c r="CI64" s="13">
        <v>2.1956018518518517E-2</v>
      </c>
      <c r="CJ64" s="8">
        <f t="shared" si="401"/>
        <v>2.4363425925925927E-2</v>
      </c>
      <c r="CK64" s="8">
        <f>IF(COUNT($BV64:BW64)&gt;0,SMALL($BV64:BW64,1),$CI64)</f>
        <v>2.3912037037037037E-2</v>
      </c>
      <c r="CL64" s="8">
        <f>IF(COUNT($BV64:BX64)&gt;0,SMALL($BV64:BX64,1),$CI64)</f>
        <v>2.3912037037037037E-2</v>
      </c>
      <c r="CM64" s="8">
        <f>IF(COUNT($BV64:BY64)&gt;0,SMALL($BV64:BY64,1),$CI64)</f>
        <v>2.3912037037037037E-2</v>
      </c>
      <c r="CN64" s="8">
        <f>IF(COUNT($BV64:BZ64)&gt;0,SMALL($BV64:BZ64,1),$CI64)</f>
        <v>2.3912037037037037E-2</v>
      </c>
      <c r="CO64" s="54">
        <v>1.6469907407407405E-2</v>
      </c>
      <c r="CP64" s="8">
        <f t="shared" si="402"/>
        <v>1.6469907407407405E-2</v>
      </c>
      <c r="CQ64" s="8">
        <f>IF(COUNT($CB64:CC64)&gt;0,SMALL($CB64:CC64,1),$CP64)</f>
        <v>1.6469907407407405E-2</v>
      </c>
      <c r="CR64" s="8">
        <f>IF(COUNT($CB64:CD64)&gt;0,SMALL($CB64:CD64,1),$CP64)</f>
        <v>1.6469907407407405E-2</v>
      </c>
      <c r="CS64" s="8">
        <f>IF(COUNT($CB64:CE64)&gt;0,SMALL($CB64:CE64,1),$CP64)</f>
        <v>1.6469907407407405E-2</v>
      </c>
      <c r="CT64" s="8">
        <f>IF(COUNT($CB64:CF64)&gt;0,SMALL($CB64:CF64,1),$CP64)</f>
        <v>1.6469907407407405E-2</v>
      </c>
      <c r="CV64" s="8">
        <f t="shared" si="63"/>
        <v>1.4584768518518519E-2</v>
      </c>
      <c r="CW64" s="8">
        <f t="shared" si="64"/>
        <v>9.3764351851851856E-3</v>
      </c>
      <c r="CX64" s="1">
        <f t="shared" si="62"/>
        <v>62</v>
      </c>
      <c r="CY64" s="8">
        <f t="shared" si="65"/>
        <v>1.4351851851851851E-6</v>
      </c>
      <c r="CZ64" s="1" t="str">
        <f t="shared" si="403"/>
        <v>Lewis McAfee</v>
      </c>
      <c r="DB64" s="13">
        <f t="shared" si="404"/>
        <v>2.4623191318327974E-2</v>
      </c>
      <c r="DC64" s="13">
        <f>SMALL($DO64:DP64,1)/(60*60*24)</f>
        <v>2.4363425925925927E-2</v>
      </c>
      <c r="DD64" s="13">
        <f>SMALL($DO64:DQ64,1)/(60*60*24)</f>
        <v>2.3912037037037037E-2</v>
      </c>
      <c r="DE64" s="13">
        <f>SMALL($DO64:DR64,1)/(60*60*24)</f>
        <v>2.3912037037037037E-2</v>
      </c>
      <c r="DF64" s="13">
        <f>SMALL($DO64:DS64,1)/(60*60*24)</f>
        <v>2.3912037037037037E-2</v>
      </c>
      <c r="DG64" s="13">
        <f>SMALL($DO64:DT64,1)/(60*60*24)</f>
        <v>2.3912037037037037E-2</v>
      </c>
      <c r="DH64" s="34">
        <f t="shared" si="405"/>
        <v>1.8376665726137796E-2</v>
      </c>
      <c r="DI64" s="13">
        <f>SMALL($DU64:DV64,1)/(60*60*24)</f>
        <v>1.8376665726137796E-2</v>
      </c>
      <c r="DJ64" s="42">
        <f>SMALL($DW64:DW64,1)/(60*60*24)</f>
        <v>0.11572916666666666</v>
      </c>
      <c r="DK64" s="42">
        <f>SMALL($DW64:DX64,1)/(60*60*24)</f>
        <v>0.11572916666666666</v>
      </c>
      <c r="DL64" s="42">
        <f>SMALL($DW64:DY64,1)/(60*60*24)</f>
        <v>0.11572916666666666</v>
      </c>
      <c r="DM64" s="42">
        <f>SMALL($DW64:DZ64,1)/(60*60*24)</f>
        <v>0.11572916666666666</v>
      </c>
      <c r="DO64" s="6">
        <f t="shared" si="406"/>
        <v>2127.4437299035371</v>
      </c>
      <c r="DP64" s="1">
        <f t="shared" si="407"/>
        <v>2105</v>
      </c>
      <c r="DQ64" s="1">
        <f t="shared" si="408"/>
        <v>2066</v>
      </c>
      <c r="DR64" s="1">
        <f t="shared" si="409"/>
        <v>9999</v>
      </c>
      <c r="DS64" s="1">
        <f t="shared" si="410"/>
        <v>2402.9999999999991</v>
      </c>
      <c r="DT64" s="1">
        <f t="shared" si="411"/>
        <v>9999</v>
      </c>
      <c r="DU64" s="6">
        <f t="shared" si="412"/>
        <v>1587.7439187383056</v>
      </c>
      <c r="DV64" s="1">
        <f t="shared" si="413"/>
        <v>9999</v>
      </c>
      <c r="DW64" s="43">
        <f t="shared" si="414"/>
        <v>9999</v>
      </c>
      <c r="DX64" s="1">
        <f t="shared" si="415"/>
        <v>9999</v>
      </c>
      <c r="DY64" s="1">
        <f t="shared" si="416"/>
        <v>9999</v>
      </c>
      <c r="DZ64" s="1">
        <f t="shared" si="417"/>
        <v>9999</v>
      </c>
    </row>
    <row r="65" spans="1:134" x14ac:dyDescent="0.25">
      <c r="A65" s="1" t="s">
        <v>198</v>
      </c>
      <c r="B65" s="1"/>
      <c r="C65" s="1"/>
      <c r="D65" s="45"/>
      <c r="E65" s="13">
        <v>2.9699074074074072E-2</v>
      </c>
      <c r="F65" s="11">
        <v>44652</v>
      </c>
      <c r="H65" s="35">
        <v>0</v>
      </c>
      <c r="I65" s="35">
        <v>2.9699074074074076E-2</v>
      </c>
      <c r="J65" s="8">
        <v>2.5266203703703704E-2</v>
      </c>
      <c r="K65" s="55">
        <f>(J65/4*3.1)/1.032</f>
        <v>1.8974135533304622E-2</v>
      </c>
      <c r="L65" s="8">
        <v>4.8900462962962965E-2</v>
      </c>
      <c r="M65" s="8">
        <f t="shared" si="58"/>
        <v>2.6539385713786206E-2</v>
      </c>
      <c r="N65" s="6">
        <f t="shared" si="364"/>
        <v>2293.0029256711282</v>
      </c>
      <c r="O65" s="8">
        <f t="shared" si="365"/>
        <v>1.1979166666666667E-2</v>
      </c>
      <c r="Q65" s="8">
        <f t="shared" si="366"/>
        <v>0</v>
      </c>
      <c r="R65" s="8">
        <f t="shared" si="367"/>
        <v>0</v>
      </c>
      <c r="S65" s="8">
        <f t="shared" si="368"/>
        <v>1.1979166666666667E-2</v>
      </c>
      <c r="T65" s="8"/>
      <c r="U65" s="8">
        <f>IF(A65&lt;&gt;"",IF(VLOOKUP(A65,Apr!A$4:F$211,6)&gt;0,VLOOKUP(A65,Apr!A$4:F$211,6),0),0)</f>
        <v>0</v>
      </c>
      <c r="V65" s="8">
        <f>IF(A65&lt;&gt;"",IF(VLOOKUP(A65,May!A$3:F$209,6)&gt;0,VLOOKUP(A65,May!A$3:F$209,6),0),0)</f>
        <v>0</v>
      </c>
      <c r="W65" s="8">
        <f>IF(A65&lt;&gt;"",IF(VLOOKUP(A65,Jun!A$3:F$209,6)&gt;0,VLOOKUP(A65,Jun!A$3:F$209,6),0),0)</f>
        <v>0</v>
      </c>
      <c r="X65" s="8">
        <f>IF(A65&lt;&gt;"",IF(VLOOKUP(A65,Jul!A$3:F$206,6)&gt;0,VLOOKUP(A65,Jul!A$3:F$206,6),0),0)</f>
        <v>0</v>
      </c>
      <c r="Y65" s="8">
        <f>IF(A65&lt;&gt;"",IF(VLOOKUP(A65,Aug!A$3:F$206,6)&gt;0,VLOOKUP(A65,Aug!A$3:F$206,6),0),0)</f>
        <v>0</v>
      </c>
      <c r="Z65" s="8">
        <f>IF(A65&lt;&gt;"",IF(VLOOKUP(A65,Sep!A$3:F$206,6)&gt;0,VLOOKUP(A65,Sep!A$3:F$206,6),0),0)</f>
        <v>0</v>
      </c>
      <c r="AA65" s="6">
        <f t="shared" si="60"/>
        <v>1762.1981853259808</v>
      </c>
      <c r="AB65" s="8">
        <f t="shared" si="369"/>
        <v>7.4652777777777781E-3</v>
      </c>
      <c r="AC65" s="8">
        <f>IF(A65&lt;&gt;"",IF(VLOOKUP(A65,Oct!A$3:F$206,6)&gt;0,VLOOKUP(A65,Oct!A$3:F$206,6),0),0)</f>
        <v>0</v>
      </c>
      <c r="AD65" s="8">
        <f>IF(A65&lt;&gt;"",IF(VLOOKUP(A65,Nov!A$3:F$207,6)&gt;0,VLOOKUP(A65,Nov!A$3:F$207,6),0),0)</f>
        <v>0</v>
      </c>
      <c r="AE65" s="8">
        <f>IF(A65&lt;&gt;"",IF(VLOOKUP(A65,Dec!A$3:F$207,6)&gt;0,VLOOKUP(A65,Dec!A$3:F$207,6),0),0)</f>
        <v>0</v>
      </c>
      <c r="AF65" s="8">
        <f>IF(A65&lt;&gt;"",IF(VLOOKUP(A65,Jan!A$3:F$207,6)&gt;0,VLOOKUP(A65,Jan!A$3:F$207,6),0),0)</f>
        <v>0</v>
      </c>
      <c r="AG65" s="8">
        <f>IF(A65&lt;&gt;"",IF(VLOOKUP(A65,Feb!A$3:F$207,6)&gt;0,VLOOKUP(A65,Feb!A$3:F$207,6),0),0)</f>
        <v>0</v>
      </c>
      <c r="AH65" s="8">
        <f>IF(A65&lt;&gt;"",IF(VLOOKUP(A65,Mar!A$3:F$207,6)&gt;0,VLOOKUP(A65,Mar!A$3:F$207,6),0),0)</f>
        <v>0</v>
      </c>
      <c r="AJ65" s="8">
        <f>LARGE($BH65:BI65,1)</f>
        <v>1.1979166666666667E-2</v>
      </c>
      <c r="AK65" s="8">
        <f>LARGE($BH65:BJ65,1)</f>
        <v>1.1979166666666667E-2</v>
      </c>
      <c r="AL65" s="8">
        <f>LARGE($BH65:BK65,1)</f>
        <v>1.1979166666666667E-2</v>
      </c>
      <c r="AM65" s="8">
        <f>LARGE($BH65:BL65,1)</f>
        <v>1.1979166666666667E-2</v>
      </c>
      <c r="AN65" s="8">
        <f>LARGE($BH65:BM65,1)</f>
        <v>1.1979166666666667E-2</v>
      </c>
      <c r="AO65" s="8">
        <f>LARGE($BN65:BO65,1)</f>
        <v>7.4652777777777781E-3</v>
      </c>
      <c r="AP65" s="8">
        <f>LARGE($BN65:BP65,1)</f>
        <v>7.4652777777777781E-3</v>
      </c>
      <c r="AQ65" s="8">
        <f>LARGE($BN65:BQ65,1)</f>
        <v>7.4652777777777781E-3</v>
      </c>
      <c r="AR65" s="8">
        <f>LARGE($BN65:BR65,1)</f>
        <v>7.4652777777777781E-3</v>
      </c>
      <c r="AS65" s="8">
        <f>LARGE($BN65:BS65,1)</f>
        <v>7.4652777777777781E-3</v>
      </c>
      <c r="AV65" s="6">
        <f t="shared" si="370"/>
        <v>0</v>
      </c>
      <c r="AW65" s="6">
        <f t="shared" si="371"/>
        <v>0</v>
      </c>
      <c r="AX65" s="6">
        <f t="shared" si="372"/>
        <v>0</v>
      </c>
      <c r="AY65" s="6">
        <f t="shared" si="373"/>
        <v>0</v>
      </c>
      <c r="AZ65" s="6">
        <f t="shared" si="374"/>
        <v>0</v>
      </c>
      <c r="BA65" s="6">
        <f t="shared" si="375"/>
        <v>0</v>
      </c>
      <c r="BB65" s="6">
        <f t="shared" si="376"/>
        <v>0</v>
      </c>
      <c r="BC65" s="6">
        <f t="shared" si="377"/>
        <v>0</v>
      </c>
      <c r="BD65" s="6">
        <f t="shared" si="378"/>
        <v>0</v>
      </c>
      <c r="BE65" s="6">
        <f t="shared" si="379"/>
        <v>0</v>
      </c>
      <c r="BF65" s="6">
        <f t="shared" si="380"/>
        <v>0</v>
      </c>
      <c r="BH65" s="8">
        <f t="shared" si="381"/>
        <v>1.1979166666666667E-2</v>
      </c>
      <c r="BI65" s="8">
        <f t="shared" si="382"/>
        <v>0</v>
      </c>
      <c r="BJ65" s="8">
        <f t="shared" si="383"/>
        <v>0</v>
      </c>
      <c r="BK65" s="8">
        <f t="shared" si="384"/>
        <v>0</v>
      </c>
      <c r="BL65" s="8">
        <f t="shared" si="385"/>
        <v>0</v>
      </c>
      <c r="BM65" s="8">
        <f t="shared" si="386"/>
        <v>0</v>
      </c>
      <c r="BN65" s="8">
        <f t="shared" si="387"/>
        <v>7.4652777777777781E-3</v>
      </c>
      <c r="BO65" s="8">
        <f t="shared" si="388"/>
        <v>0</v>
      </c>
      <c r="BP65" s="8">
        <f t="shared" si="388"/>
        <v>0</v>
      </c>
      <c r="BQ65" s="8">
        <f t="shared" si="477"/>
        <v>0</v>
      </c>
      <c r="BR65" s="8">
        <f t="shared" si="478"/>
        <v>0</v>
      </c>
      <c r="BS65" s="8">
        <f t="shared" si="479"/>
        <v>0</v>
      </c>
      <c r="BV65" s="8" t="str">
        <f t="shared" si="389"/>
        <v/>
      </c>
      <c r="BW65" s="8" t="str">
        <f t="shared" si="390"/>
        <v/>
      </c>
      <c r="BX65" s="8" t="str">
        <f t="shared" si="391"/>
        <v/>
      </c>
      <c r="BY65" s="8" t="str">
        <f t="shared" si="392"/>
        <v/>
      </c>
      <c r="BZ65" s="8" t="str">
        <f t="shared" si="393"/>
        <v/>
      </c>
      <c r="CA65" s="8" t="str">
        <f t="shared" si="394"/>
        <v/>
      </c>
      <c r="CB65" s="8" t="str">
        <f t="shared" si="395"/>
        <v/>
      </c>
      <c r="CC65" s="8" t="str">
        <f t="shared" si="396"/>
        <v/>
      </c>
      <c r="CD65" s="8" t="str">
        <f t="shared" si="397"/>
        <v/>
      </c>
      <c r="CE65" s="8" t="str">
        <f t="shared" si="398"/>
        <v/>
      </c>
      <c r="CF65" s="8" t="str">
        <f t="shared" si="399"/>
        <v/>
      </c>
      <c r="CG65" s="8" t="str">
        <f t="shared" si="400"/>
        <v/>
      </c>
      <c r="CI65" s="13">
        <v>2.9699074074074072E-2</v>
      </c>
      <c r="CJ65" s="8">
        <f t="shared" si="401"/>
        <v>2.9699074074074072E-2</v>
      </c>
      <c r="CK65" s="8">
        <f>IF(COUNT($BV65:BW65)&gt;0,SMALL($BV65:BW65,1),$CI65)</f>
        <v>2.9699074074074072E-2</v>
      </c>
      <c r="CL65" s="8">
        <f>IF(COUNT($BV65:BX65)&gt;0,SMALL($BV65:BX65,1),$CI65)</f>
        <v>2.9699074074074072E-2</v>
      </c>
      <c r="CM65" s="8">
        <f>IF(COUNT($BV65:BY65)&gt;0,SMALL($BV65:BY65,1),$CI65)</f>
        <v>2.9699074074074072E-2</v>
      </c>
      <c r="CN65" s="8">
        <f>IF(COUNT($BV65:BZ65)&gt;0,SMALL($BV65:BZ65,1),$CI65)</f>
        <v>2.9699074074074072E-2</v>
      </c>
      <c r="CO65" s="1"/>
      <c r="CP65" s="8">
        <f t="shared" si="402"/>
        <v>0</v>
      </c>
      <c r="CQ65" s="8">
        <f>IF(COUNT($CB65:CC65)&gt;0,SMALL($CB65:CC65,1),$CP65)</f>
        <v>0</v>
      </c>
      <c r="CR65" s="8">
        <f>IF(COUNT($CB65:CD65)&gt;0,SMALL($CB65:CD65,1),$CP65)</f>
        <v>0</v>
      </c>
      <c r="CS65" s="8">
        <f>IF(COUNT($CB65:CE65)&gt;0,SMALL($CB65:CE65,1),$CP65)</f>
        <v>0</v>
      </c>
      <c r="CT65" s="8">
        <f>IF(COUNT($CB65:CF65)&gt;0,SMALL($CB65:CF65,1),$CP65)</f>
        <v>0</v>
      </c>
      <c r="CV65" s="8">
        <f t="shared" si="63"/>
        <v>1.1980625E-2</v>
      </c>
      <c r="CW65" s="8">
        <f t="shared" si="64"/>
        <v>7.4667361111111115E-3</v>
      </c>
      <c r="CX65" s="1">
        <f t="shared" si="62"/>
        <v>63</v>
      </c>
      <c r="CY65" s="8">
        <f t="shared" si="65"/>
        <v>1.4583333333333333E-6</v>
      </c>
      <c r="CZ65" s="1" t="str">
        <f t="shared" si="403"/>
        <v>Lia Murphy</v>
      </c>
      <c r="DB65" s="13">
        <f t="shared" si="404"/>
        <v>2.6539385713786206E-2</v>
      </c>
      <c r="DC65" s="13">
        <f>SMALL($DO65:DP65,1)/(60*60*24)</f>
        <v>2.6539385713786206E-2</v>
      </c>
      <c r="DD65" s="13">
        <f>SMALL($DO65:DQ65,1)/(60*60*24)</f>
        <v>2.6539385713786206E-2</v>
      </c>
      <c r="DE65" s="13">
        <f>SMALL($DO65:DR65,1)/(60*60*24)</f>
        <v>2.6539385713786206E-2</v>
      </c>
      <c r="DF65" s="13">
        <f>SMALL($DO65:DS65,1)/(60*60*24)</f>
        <v>2.6539385713786206E-2</v>
      </c>
      <c r="DG65" s="13">
        <f>SMALL($DO65:DT65,1)/(60*60*24)</f>
        <v>2.6539385713786206E-2</v>
      </c>
      <c r="DH65" s="34">
        <f t="shared" si="405"/>
        <v>2.0395812330161814E-2</v>
      </c>
      <c r="DI65" s="13">
        <f>SMALL($DU65:DV65,1)/(60*60*24)</f>
        <v>2.0395812330161814E-2</v>
      </c>
      <c r="DJ65" s="42">
        <f>SMALL($DW65:DW65,1)/(60*60*24)</f>
        <v>0.11572916666666666</v>
      </c>
      <c r="DK65" s="42">
        <f>SMALL($DW65:DX65,1)/(60*60*24)</f>
        <v>0.11572916666666666</v>
      </c>
      <c r="DL65" s="42">
        <f>SMALL($DW65:DY65,1)/(60*60*24)</f>
        <v>0.11572916666666666</v>
      </c>
      <c r="DM65" s="42">
        <f>SMALL($DW65:DZ65,1)/(60*60*24)</f>
        <v>0.11572916666666666</v>
      </c>
      <c r="DO65" s="6">
        <f t="shared" si="406"/>
        <v>2293.0029256711282</v>
      </c>
      <c r="DP65" s="1">
        <f t="shared" si="407"/>
        <v>9999</v>
      </c>
      <c r="DQ65" s="1">
        <f t="shared" si="408"/>
        <v>9999</v>
      </c>
      <c r="DR65" s="1">
        <f t="shared" si="409"/>
        <v>9999</v>
      </c>
      <c r="DS65" s="1">
        <f t="shared" si="410"/>
        <v>9999</v>
      </c>
      <c r="DT65" s="1">
        <f t="shared" si="411"/>
        <v>9999</v>
      </c>
      <c r="DU65" s="6">
        <f t="shared" si="412"/>
        <v>1762.1981853259808</v>
      </c>
      <c r="DV65" s="1">
        <f t="shared" si="413"/>
        <v>9999</v>
      </c>
      <c r="DW65" s="43">
        <f t="shared" si="414"/>
        <v>9999</v>
      </c>
      <c r="DX65" s="1">
        <f t="shared" si="415"/>
        <v>9999</v>
      </c>
      <c r="DY65" s="1">
        <f t="shared" si="416"/>
        <v>9999</v>
      </c>
      <c r="DZ65" s="1">
        <f t="shared" si="417"/>
        <v>9999</v>
      </c>
    </row>
    <row r="66" spans="1:134" x14ac:dyDescent="0.25">
      <c r="A66" s="1" t="s">
        <v>143</v>
      </c>
      <c r="B66" s="54">
        <v>2.0092592592592592E-2</v>
      </c>
      <c r="C66" s="45">
        <v>43831</v>
      </c>
      <c r="D66" s="45"/>
      <c r="E66" s="13">
        <v>2.5833333333333333E-2</v>
      </c>
      <c r="H66" s="35">
        <v>0</v>
      </c>
      <c r="I66" s="35">
        <v>0</v>
      </c>
      <c r="J66" s="8">
        <v>2.5729166666666664E-2</v>
      </c>
      <c r="K66" s="55">
        <f>(J66/4*3.1)/1.032</f>
        <v>1.9321806363049095E-2</v>
      </c>
      <c r="M66" s="8">
        <f t="shared" si="58"/>
        <v>2.7025677710374136E-2</v>
      </c>
      <c r="N66" s="6">
        <f t="shared" si="364"/>
        <v>2335.0185541763258</v>
      </c>
      <c r="O66" s="8">
        <f t="shared" si="365"/>
        <v>1.1458333333333333E-2</v>
      </c>
      <c r="Q66" s="8">
        <f t="shared" si="366"/>
        <v>0</v>
      </c>
      <c r="R66" s="8">
        <f t="shared" si="367"/>
        <v>0</v>
      </c>
      <c r="S66" s="8">
        <f t="shared" si="368"/>
        <v>1.1458333333333333E-2</v>
      </c>
      <c r="T66" s="8"/>
      <c r="U66" s="8">
        <f>IF(A66&lt;&gt;"",IF(VLOOKUP(A66,Apr!A$4:F$211,6)&gt;0,VLOOKUP(A66,Apr!A$4:F$211,6),0),0)</f>
        <v>0</v>
      </c>
      <c r="V66" s="8">
        <f>IF(A66&lt;&gt;"",IF(VLOOKUP(A66,May!A$3:F$209,6)&gt;0,VLOOKUP(A66,May!A$3:F$209,6),0),0)</f>
        <v>0</v>
      </c>
      <c r="W66" s="8">
        <f>IF(A66&lt;&gt;"",IF(VLOOKUP(A66,Jun!A$3:F$209,6)&gt;0,VLOOKUP(A66,Jun!A$3:F$209,6),0),0)</f>
        <v>0</v>
      </c>
      <c r="X66" s="8">
        <f>IF(A66&lt;&gt;"",IF(VLOOKUP(A66,Jul!A$3:F$206,6)&gt;0,VLOOKUP(A66,Jul!A$3:F$206,6),0),0)</f>
        <v>0</v>
      </c>
      <c r="Y66" s="8">
        <f>IF(A66&lt;&gt;"",IF(VLOOKUP(A66,Aug!A$3:F$206,6)&gt;0,VLOOKUP(A66,Aug!A$3:F$206,6),0),0)</f>
        <v>0</v>
      </c>
      <c r="Z66" s="8">
        <f>IF(A66&lt;&gt;"",IF(VLOOKUP(A66,Sep!A$3:F$206,6)&gt;0,VLOOKUP(A66,Sep!A$3:F$206,6),0),0)</f>
        <v>0</v>
      </c>
      <c r="AA66" s="6">
        <f t="shared" si="60"/>
        <v>1794.4876619238003</v>
      </c>
      <c r="AB66" s="8">
        <f t="shared" si="369"/>
        <v>7.1180555555555554E-3</v>
      </c>
      <c r="AC66" s="8">
        <f>IF(A66&lt;&gt;"",IF(VLOOKUP(A66,Oct!A$3:F$206,6)&gt;0,VLOOKUP(A66,Oct!A$3:F$206,6),0),0)</f>
        <v>0</v>
      </c>
      <c r="AD66" s="8">
        <f>IF(A66&lt;&gt;"",IF(VLOOKUP(A66,Nov!A$3:F$207,6)&gt;0,VLOOKUP(A66,Nov!A$3:F$207,6),0),0)</f>
        <v>0</v>
      </c>
      <c r="AE66" s="8">
        <f>IF(A66&lt;&gt;"",IF(VLOOKUP(A66,Dec!A$3:F$207,6)&gt;0,VLOOKUP(A66,Dec!A$3:F$207,6),0),0)</f>
        <v>0</v>
      </c>
      <c r="AF66" s="8">
        <f>IF(A66&lt;&gt;"",IF(VLOOKUP(A66,Jan!A$3:F$207,6)&gt;0,VLOOKUP(A66,Jan!A$3:F$207,6),0),0)</f>
        <v>0</v>
      </c>
      <c r="AG66" s="8">
        <f>IF(A66&lt;&gt;"",IF(VLOOKUP(A66,Feb!A$3:F$207,6)&gt;0,VLOOKUP(A66,Feb!A$3:F$207,6),0),0)</f>
        <v>0</v>
      </c>
      <c r="AH66" s="8">
        <f>IF(A66&lt;&gt;"",IF(VLOOKUP(A66,Mar!A$3:F$207,6)&gt;0,VLOOKUP(A66,Mar!A$3:F$207,6),0),0)</f>
        <v>0</v>
      </c>
      <c r="AJ66" s="8">
        <f>LARGE($BH66:BI66,1)</f>
        <v>1.1458333333333333E-2</v>
      </c>
      <c r="AK66" s="8">
        <f>LARGE($BH66:BJ66,1)</f>
        <v>1.1458333333333333E-2</v>
      </c>
      <c r="AL66" s="8">
        <f>LARGE($BH66:BK66,1)</f>
        <v>1.1458333333333333E-2</v>
      </c>
      <c r="AM66" s="8">
        <f>LARGE($BH66:BL66,1)</f>
        <v>1.1458333333333333E-2</v>
      </c>
      <c r="AN66" s="8">
        <f>LARGE($BH66:BM66,1)</f>
        <v>1.1458333333333333E-2</v>
      </c>
      <c r="AO66" s="8">
        <f>LARGE($BN66:BO66,1)</f>
        <v>7.1180555555555554E-3</v>
      </c>
      <c r="AP66" s="8">
        <f>LARGE($BN66:BP66,1)</f>
        <v>7.1180555555555554E-3</v>
      </c>
      <c r="AQ66" s="8">
        <f>LARGE($BN66:BQ66,1)</f>
        <v>7.1180555555555554E-3</v>
      </c>
      <c r="AR66" s="8">
        <f>LARGE($BN66:BR66,1)</f>
        <v>7.1180555555555554E-3</v>
      </c>
      <c r="AS66" s="8">
        <f>LARGE($BN66:BS66,1)</f>
        <v>7.1180555555555554E-3</v>
      </c>
      <c r="AV66" s="6">
        <f t="shared" si="370"/>
        <v>0</v>
      </c>
      <c r="AW66" s="6">
        <f t="shared" si="371"/>
        <v>0</v>
      </c>
      <c r="AX66" s="6">
        <f t="shared" si="372"/>
        <v>0</v>
      </c>
      <c r="AY66" s="6">
        <f t="shared" si="373"/>
        <v>0</v>
      </c>
      <c r="AZ66" s="6">
        <f t="shared" si="374"/>
        <v>0</v>
      </c>
      <c r="BA66" s="6">
        <f t="shared" si="375"/>
        <v>0</v>
      </c>
      <c r="BB66" s="6">
        <f t="shared" si="376"/>
        <v>0</v>
      </c>
      <c r="BC66" s="6">
        <f t="shared" si="377"/>
        <v>0</v>
      </c>
      <c r="BD66" s="6">
        <f t="shared" si="378"/>
        <v>0</v>
      </c>
      <c r="BE66" s="6">
        <f t="shared" si="379"/>
        <v>0</v>
      </c>
      <c r="BF66" s="6">
        <f t="shared" si="380"/>
        <v>0</v>
      </c>
      <c r="BH66" s="8">
        <f t="shared" si="381"/>
        <v>1.1458333333333333E-2</v>
      </c>
      <c r="BI66" s="8">
        <f t="shared" si="382"/>
        <v>0</v>
      </c>
      <c r="BJ66" s="8">
        <f t="shared" si="383"/>
        <v>0</v>
      </c>
      <c r="BK66" s="8">
        <f t="shared" si="384"/>
        <v>0</v>
      </c>
      <c r="BL66" s="8">
        <f t="shared" si="385"/>
        <v>0</v>
      </c>
      <c r="BM66" s="8">
        <f t="shared" si="386"/>
        <v>0</v>
      </c>
      <c r="BN66" s="8">
        <f t="shared" si="387"/>
        <v>7.1180555555555554E-3</v>
      </c>
      <c r="BO66" s="8">
        <f t="shared" si="388"/>
        <v>0</v>
      </c>
      <c r="BP66" s="8">
        <f t="shared" si="388"/>
        <v>0</v>
      </c>
      <c r="BQ66" s="8">
        <f t="shared" si="477"/>
        <v>0</v>
      </c>
      <c r="BR66" s="8">
        <f t="shared" si="478"/>
        <v>0</v>
      </c>
      <c r="BS66" s="8">
        <f t="shared" si="479"/>
        <v>0</v>
      </c>
      <c r="BV66" s="8" t="str">
        <f t="shared" si="389"/>
        <v/>
      </c>
      <c r="BW66" s="8" t="str">
        <f t="shared" si="390"/>
        <v/>
      </c>
      <c r="BX66" s="8" t="str">
        <f t="shared" si="391"/>
        <v/>
      </c>
      <c r="BY66" s="8" t="str">
        <f t="shared" si="392"/>
        <v/>
      </c>
      <c r="BZ66" s="8" t="str">
        <f t="shared" si="393"/>
        <v/>
      </c>
      <c r="CA66" s="8" t="str">
        <f t="shared" si="394"/>
        <v/>
      </c>
      <c r="CB66" s="8" t="str">
        <f t="shared" si="395"/>
        <v/>
      </c>
      <c r="CC66" s="8" t="str">
        <f t="shared" si="396"/>
        <v/>
      </c>
      <c r="CD66" s="8" t="str">
        <f t="shared" si="397"/>
        <v/>
      </c>
      <c r="CE66" s="8" t="str">
        <f t="shared" si="398"/>
        <v/>
      </c>
      <c r="CF66" s="8" t="str">
        <f t="shared" si="399"/>
        <v/>
      </c>
      <c r="CG66" s="8" t="str">
        <f t="shared" si="400"/>
        <v/>
      </c>
      <c r="CI66" s="13">
        <v>2.5833333333333333E-2</v>
      </c>
      <c r="CJ66" s="8">
        <f t="shared" si="401"/>
        <v>2.5833333333333333E-2</v>
      </c>
      <c r="CK66" s="8">
        <f>IF(COUNT($BV66:BW66)&gt;0,SMALL($BV66:BW66,1),$CI66)</f>
        <v>2.5833333333333333E-2</v>
      </c>
      <c r="CL66" s="8">
        <f>IF(COUNT($BV66:BX66)&gt;0,SMALL($BV66:BX66,1),$CI66)</f>
        <v>2.5833333333333333E-2</v>
      </c>
      <c r="CM66" s="8">
        <f>IF(COUNT($BV66:BY66)&gt;0,SMALL($BV66:BY66,1),$CI66)</f>
        <v>2.5833333333333333E-2</v>
      </c>
      <c r="CN66" s="8">
        <f>IF(COUNT($BV66:BZ66)&gt;0,SMALL($BV66:BZ66,1),$CI66)</f>
        <v>2.5833333333333333E-2</v>
      </c>
      <c r="CO66" s="54">
        <v>2.0092592592592592E-2</v>
      </c>
      <c r="CP66" s="8">
        <f t="shared" si="402"/>
        <v>2.0092592592592592E-2</v>
      </c>
      <c r="CQ66" s="8">
        <f>IF(COUNT($CB66:CC66)&gt;0,SMALL($CB66:CC66,1),$CP66)</f>
        <v>2.0092592592592592E-2</v>
      </c>
      <c r="CR66" s="8">
        <f>IF(COUNT($CB66:CD66)&gt;0,SMALL($CB66:CD66,1),$CP66)</f>
        <v>2.0092592592592592E-2</v>
      </c>
      <c r="CS66" s="8">
        <f>IF(COUNT($CB66:CE66)&gt;0,SMALL($CB66:CE66,1),$CP66)</f>
        <v>2.0092592592592592E-2</v>
      </c>
      <c r="CT66" s="8">
        <f>IF(COUNT($CB66:CF66)&gt;0,SMALL($CB66:CF66,1),$CP66)</f>
        <v>2.0092592592592592E-2</v>
      </c>
      <c r="CV66" s="8">
        <f t="shared" si="63"/>
        <v>1.1459814814814813E-2</v>
      </c>
      <c r="CW66" s="8">
        <f t="shared" si="64"/>
        <v>7.1195370370370371E-3</v>
      </c>
      <c r="CX66" s="1">
        <f t="shared" si="62"/>
        <v>64</v>
      </c>
      <c r="CY66" s="8">
        <f t="shared" si="65"/>
        <v>1.4814814814814815E-6</v>
      </c>
      <c r="CZ66" s="1" t="str">
        <f t="shared" si="403"/>
        <v>Linda Chadderton</v>
      </c>
      <c r="DB66" s="13">
        <f t="shared" si="404"/>
        <v>2.7025677710374136E-2</v>
      </c>
      <c r="DC66" s="13">
        <f>SMALL($DO66:DP66,1)/(60*60*24)</f>
        <v>2.7025677710374139E-2</v>
      </c>
      <c r="DD66" s="13">
        <f>SMALL($DO66:DQ66,1)/(60*60*24)</f>
        <v>2.7025677710374139E-2</v>
      </c>
      <c r="DE66" s="13">
        <f>SMALL($DO66:DR66,1)/(60*60*24)</f>
        <v>2.7025677710374139E-2</v>
      </c>
      <c r="DF66" s="13">
        <f>SMALL($DO66:DS66,1)/(60*60*24)</f>
        <v>2.7025677710374139E-2</v>
      </c>
      <c r="DG66" s="13">
        <f>SMALL($DO66:DT66,1)/(60*60*24)</f>
        <v>2.7025677710374139E-2</v>
      </c>
      <c r="DH66" s="34">
        <f t="shared" si="405"/>
        <v>2.0769533124118059E-2</v>
      </c>
      <c r="DI66" s="13">
        <f>SMALL($DU66:DV66,1)/(60*60*24)</f>
        <v>2.0769533124118059E-2</v>
      </c>
      <c r="DJ66" s="42">
        <f>SMALL($DW66:DW66,1)/(60*60*24)</f>
        <v>0.11572916666666666</v>
      </c>
      <c r="DK66" s="42">
        <f>SMALL($DW66:DX66,1)/(60*60*24)</f>
        <v>0.11572916666666666</v>
      </c>
      <c r="DL66" s="42">
        <f>SMALL($DW66:DY66,1)/(60*60*24)</f>
        <v>0.11572916666666666</v>
      </c>
      <c r="DM66" s="42">
        <f>SMALL($DW66:DZ66,1)/(60*60*24)</f>
        <v>0.11572916666666666</v>
      </c>
      <c r="DO66" s="6">
        <f t="shared" si="406"/>
        <v>2335.0185541763258</v>
      </c>
      <c r="DP66" s="1">
        <f t="shared" si="407"/>
        <v>9999</v>
      </c>
      <c r="DQ66" s="1">
        <f t="shared" si="408"/>
        <v>9999</v>
      </c>
      <c r="DR66" s="1">
        <f t="shared" si="409"/>
        <v>9999</v>
      </c>
      <c r="DS66" s="1">
        <f t="shared" si="410"/>
        <v>9999</v>
      </c>
      <c r="DT66" s="1">
        <f t="shared" si="411"/>
        <v>9999</v>
      </c>
      <c r="DU66" s="6">
        <f t="shared" si="412"/>
        <v>1794.4876619238003</v>
      </c>
      <c r="DV66" s="1">
        <f t="shared" si="413"/>
        <v>9999</v>
      </c>
      <c r="DW66" s="43">
        <f t="shared" si="414"/>
        <v>9999</v>
      </c>
      <c r="DX66" s="1">
        <f t="shared" si="415"/>
        <v>9999</v>
      </c>
      <c r="DY66" s="1">
        <f t="shared" si="416"/>
        <v>9999</v>
      </c>
      <c r="DZ66" s="1">
        <f t="shared" si="417"/>
        <v>9999</v>
      </c>
      <c r="EB66" s="8"/>
      <c r="EC66" s="8"/>
      <c r="ED66" s="8"/>
    </row>
    <row r="67" spans="1:134" x14ac:dyDescent="0.25">
      <c r="A67" s="1" t="s">
        <v>199</v>
      </c>
      <c r="B67" s="54"/>
      <c r="C67" s="45"/>
      <c r="D67" s="45"/>
      <c r="E67" s="13"/>
      <c r="H67" s="34"/>
      <c r="I67" s="34"/>
      <c r="K67" s="8">
        <v>2.0706018518518519E-2</v>
      </c>
      <c r="M67" s="8">
        <f t="shared" si="58"/>
        <v>2.8961794390853876E-2</v>
      </c>
      <c r="N67" s="6">
        <f t="shared" ref="N67" si="541">M67*60*60*24</f>
        <v>2502.2990353697751</v>
      </c>
      <c r="O67" s="8">
        <f t="shared" ref="O67" si="542">IF(A67&lt;&gt;"",(MROUND(N$2-N67,15)/(60*60*24)),"")</f>
        <v>9.5486111111111119E-3</v>
      </c>
      <c r="Q67" s="8">
        <f t="shared" ref="Q67" si="543">IF(COUNT(BV67:CA67)&gt;0,SMALL(BV67:CA67,1),0)</f>
        <v>0</v>
      </c>
      <c r="R67" s="8">
        <f t="shared" ref="R67" si="544">IF(COUNT(CB67:CG67)&gt;0,SMALL(CB67:CG67,1),0)</f>
        <v>0</v>
      </c>
      <c r="S67" s="8">
        <f t="shared" ref="S67" si="545">O67</f>
        <v>9.5486111111111119E-3</v>
      </c>
      <c r="T67" s="8"/>
      <c r="U67" s="8">
        <f>IF(A67&lt;&gt;"",IF(VLOOKUP(A67,Apr!A$4:F$211,6)&gt;0,VLOOKUP(A67,Apr!A$4:F$211,6),0),0)</f>
        <v>0</v>
      </c>
      <c r="V67" s="8">
        <f>IF(A67&lt;&gt;"",IF(VLOOKUP(A67,May!A$3:F$209,6)&gt;0,VLOOKUP(A67,May!A$3:F$209,6),0),0)</f>
        <v>0</v>
      </c>
      <c r="W67" s="8">
        <f>IF(A67&lt;&gt;"",IF(VLOOKUP(A67,Jun!A$3:F$209,6)&gt;0,VLOOKUP(A67,Jun!A$3:F$209,6),0),0)</f>
        <v>0</v>
      </c>
      <c r="X67" s="8">
        <f>IF(A67&lt;&gt;"",IF(VLOOKUP(A67,Jul!A$3:F$206,6)&gt;0,VLOOKUP(A67,Jul!A$3:F$206,6),0),0)</f>
        <v>0</v>
      </c>
      <c r="Y67" s="8">
        <f>IF(A67&lt;&gt;"",IF(VLOOKUP(A67,Aug!A$3:F$206,6)&gt;0,VLOOKUP(A67,Aug!A$3:F$206,6),0),0)</f>
        <v>0</v>
      </c>
      <c r="Z67" s="8">
        <f>IF(A67&lt;&gt;"",IF(VLOOKUP(A67,Sep!A$3:F$206,6)&gt;0,VLOOKUP(A67,Sep!A$3:F$206,6),0),0)</f>
        <v>0</v>
      </c>
      <c r="AA67" s="6">
        <f t="shared" si="60"/>
        <v>1923.0445674119499</v>
      </c>
      <c r="AB67" s="8">
        <f t="shared" ref="AB67" si="546">IF(AA$2&gt;AA67,(MROUND(AA$2-AA67,15)/60/60/24),0.1/60/60/24)</f>
        <v>5.5555555555555558E-3</v>
      </c>
      <c r="AC67" s="8">
        <f>IF(A67&lt;&gt;"",IF(VLOOKUP(A67,Oct!A$3:F$206,6)&gt;0,VLOOKUP(A67,Oct!A$3:F$206,6),0),0)</f>
        <v>0</v>
      </c>
      <c r="AD67" s="8">
        <f>IF(A67&lt;&gt;"",IF(VLOOKUP(A67,Nov!A$3:F$207,6)&gt;0,VLOOKUP(A67,Nov!A$3:F$207,6),0),0)</f>
        <v>0</v>
      </c>
      <c r="AE67" s="8">
        <f>IF(A67&lt;&gt;"",IF(VLOOKUP(A67,Dec!A$3:F$207,6)&gt;0,VLOOKUP(A67,Dec!A$3:F$207,6),0),0)</f>
        <v>0</v>
      </c>
      <c r="AF67" s="8">
        <f>IF(A67&lt;&gt;"",IF(VLOOKUP(A67,Jan!A$3:F$207,6)&gt;0,VLOOKUP(A67,Jan!A$3:F$207,6),0),0)</f>
        <v>0</v>
      </c>
      <c r="AG67" s="8">
        <f>IF(A67&lt;&gt;"",IF(VLOOKUP(A67,Feb!A$3:F$207,6)&gt;0,VLOOKUP(A67,Feb!A$3:F$207,6),0),0)</f>
        <v>0</v>
      </c>
      <c r="AH67" s="8">
        <f>IF(A67&lt;&gt;"",IF(VLOOKUP(A67,Mar!A$3:F$207,6)&gt;0,VLOOKUP(A67,Mar!A$3:F$207,6),0),0)</f>
        <v>0</v>
      </c>
      <c r="AJ67" s="8">
        <f>LARGE($BH67:BI67,1)</f>
        <v>9.5486111111111119E-3</v>
      </c>
      <c r="AK67" s="8">
        <f>LARGE($BH67:BJ67,1)</f>
        <v>9.5486111111111119E-3</v>
      </c>
      <c r="AL67" s="8">
        <f>LARGE($BH67:BK67,1)</f>
        <v>9.5486111111111119E-3</v>
      </c>
      <c r="AM67" s="8">
        <f>LARGE($BH67:BL67,1)</f>
        <v>9.5486111111111119E-3</v>
      </c>
      <c r="AN67" s="8">
        <f>LARGE($BH67:BM67,1)</f>
        <v>9.5486111111111119E-3</v>
      </c>
      <c r="AO67" s="8">
        <f>LARGE($BN67:BO67,1)</f>
        <v>5.5555555555555558E-3</v>
      </c>
      <c r="AP67" s="8">
        <f>LARGE($BN67:BP67,1)</f>
        <v>5.5555555555555558E-3</v>
      </c>
      <c r="AQ67" s="8">
        <f>LARGE($BN67:BQ67,1)</f>
        <v>5.5555555555555558E-3</v>
      </c>
      <c r="AR67" s="8">
        <f>LARGE($BN67:BR67,1)</f>
        <v>5.5555555555555558E-3</v>
      </c>
      <c r="AS67" s="8">
        <f>LARGE($BN67:BS67,1)</f>
        <v>5.5555555555555558E-3</v>
      </c>
      <c r="AV67" s="6">
        <f t="shared" ref="AV67" si="547">IF(U67&gt;0,U67*60*60*24,0)</f>
        <v>0</v>
      </c>
      <c r="AW67" s="6">
        <f t="shared" ref="AW67" si="548">IF(V67&gt;0,V67*60*60*24,0)</f>
        <v>0</v>
      </c>
      <c r="AX67" s="6">
        <f t="shared" ref="AX67" si="549">IF(W67&gt;0,W67*60*60*24,0)</f>
        <v>0</v>
      </c>
      <c r="AY67" s="6">
        <f t="shared" ref="AY67" si="550">IF(X67&gt;0,X67*60*60*24,0)</f>
        <v>0</v>
      </c>
      <c r="AZ67" s="6">
        <f t="shared" ref="AZ67" si="551">IF(Y67&gt;0,Y67*60*60*24,0)</f>
        <v>0</v>
      </c>
      <c r="BA67" s="6">
        <f t="shared" ref="BA67" si="552">IF(Z67&gt;0,Z67*60*60*24,0)</f>
        <v>0</v>
      </c>
      <c r="BB67" s="6">
        <f t="shared" ref="BB67" si="553">IF(AC67&gt;0,AC67*60*60*24,0)</f>
        <v>0</v>
      </c>
      <c r="BC67" s="6">
        <f t="shared" ref="BC67" si="554">IF(AD67&gt;0,AD67*60*60*24,0)</f>
        <v>0</v>
      </c>
      <c r="BD67" s="6">
        <f t="shared" ref="BD67" si="555">IF(AE67&gt;0,AE67*60*60*24,0)</f>
        <v>0</v>
      </c>
      <c r="BE67" s="6">
        <f t="shared" ref="BE67" si="556">IF(AF67&gt;0,AF67*60*60*24,0)</f>
        <v>0</v>
      </c>
      <c r="BF67" s="6">
        <f t="shared" ref="BF67" si="557">IF(AG67&gt;0,AG67*60*60*24,0)</f>
        <v>0</v>
      </c>
      <c r="BH67" s="8">
        <f t="shared" ref="BH67" si="558">S67</f>
        <v>9.5486111111111119E-3</v>
      </c>
      <c r="BI67" s="8">
        <f t="shared" ref="BI67" si="559">IF(AV67&gt;0,IF($N$2&gt;AV67,(MROUND($N$2-AV67,15)/(60*60*24)),0),0)</f>
        <v>0</v>
      </c>
      <c r="BJ67" s="8">
        <f t="shared" ref="BJ67" si="560">IF(AW67&gt;0,IF($N$2&gt;AW67,(MROUND($N$2-AW67,15)/(60*60*24)),0),0)</f>
        <v>0</v>
      </c>
      <c r="BK67" s="8">
        <f t="shared" ref="BK67" si="561">IF(AX67&gt;0,IF($N$2&gt;AX67,(MROUND($N$2-AX67,15)/(60*60*24)),0),0)</f>
        <v>0</v>
      </c>
      <c r="BL67" s="8">
        <f t="shared" ref="BL67" si="562">IF(AY67&gt;0,IF($N$2&gt;AY67,(MROUND($N$2-AY67,15)/(60*60*24)),0),0)</f>
        <v>0</v>
      </c>
      <c r="BM67" s="8">
        <f t="shared" ref="BM67" si="563">IF(AZ67&gt;0,IF($N$2&gt;AZ67,(MROUND($N$2-AZ67,15)/(60*60*24)),0),0)</f>
        <v>0</v>
      </c>
      <c r="BN67" s="8">
        <f t="shared" ref="BN67" si="564">IF(AB67&gt;0,AB67,0)</f>
        <v>5.5555555555555558E-3</v>
      </c>
      <c r="BO67" s="8">
        <f t="shared" ref="BO67" si="565">IF(BB67&gt;0,IF($AA$2&gt;BB67,(MROUND($AA$2-BB67,15)/(60*60*24)),0),0)</f>
        <v>0</v>
      </c>
      <c r="BP67" s="8">
        <f t="shared" ref="BP67" si="566">IF(BC67&gt;0,IF($AA$2&gt;BC67,(MROUND($AA$2-BC67,15)/(60*60*24)),0),0)</f>
        <v>0</v>
      </c>
      <c r="BQ67" s="8">
        <f t="shared" ref="BQ67" si="567">IF(BD67&gt;0,IF($AA$2&gt;BD67,(MROUND($AA$2-BD67,15)/(60*60*24)),0),0)</f>
        <v>0</v>
      </c>
      <c r="BR67" s="8">
        <f t="shared" ref="BR67" si="568">IF(BE67&gt;0,IF($AA$2&gt;BE67,(MROUND($AA$2-BE67,15)/(60*60*24)),0),0)</f>
        <v>0</v>
      </c>
      <c r="BS67" s="8">
        <f t="shared" ref="BS67" si="569">IF(BF67&gt;0,IF($AA$2&gt;BF67,(MROUND($AA$2-BF67,15)/(60*60*24)),0),0)</f>
        <v>0</v>
      </c>
      <c r="BV67" s="8" t="str">
        <f t="shared" ref="BV67" si="570">IF(U67&gt;0,U67,"")</f>
        <v/>
      </c>
      <c r="BW67" s="8" t="str">
        <f t="shared" ref="BW67" si="571">IF(V67&gt;0,V67,"")</f>
        <v/>
      </c>
      <c r="BX67" s="8" t="str">
        <f t="shared" ref="BX67" si="572">IF(W67&gt;0,W67,"")</f>
        <v/>
      </c>
      <c r="BY67" s="8" t="str">
        <f t="shared" ref="BY67" si="573">IF(X67&gt;0,X67,"")</f>
        <v/>
      </c>
      <c r="BZ67" s="8" t="str">
        <f t="shared" ref="BZ67" si="574">IF(Y67&gt;0,Y67,"")</f>
        <v/>
      </c>
      <c r="CA67" s="8" t="str">
        <f t="shared" ref="CA67" si="575">IF(Z67&gt;0,Z67,"")</f>
        <v/>
      </c>
      <c r="CB67" s="8" t="str">
        <f t="shared" ref="CB67" si="576">IF(AC67&gt;0,AC67,"")</f>
        <v/>
      </c>
      <c r="CC67" s="8" t="str">
        <f t="shared" ref="CC67" si="577">IF(AD67&gt;0,AD67,"")</f>
        <v/>
      </c>
      <c r="CD67" s="8" t="str">
        <f t="shared" ref="CD67" si="578">IF(AE67&gt;0,AE67,"")</f>
        <v/>
      </c>
      <c r="CE67" s="8" t="str">
        <f t="shared" ref="CE67" si="579">IF(AF67&gt;0,AF67,"")</f>
        <v/>
      </c>
      <c r="CF67" s="8" t="str">
        <f t="shared" ref="CF67" si="580">IF(AG67&gt;0,AG67,"")</f>
        <v/>
      </c>
      <c r="CG67" s="8" t="str">
        <f t="shared" ref="CG67" si="581">IF(AH67&gt;0,AH67,"")</f>
        <v/>
      </c>
      <c r="CI67" s="13"/>
      <c r="CJ67" s="8">
        <f t="shared" ref="CJ67" si="582">IF(BV67&lt;&gt;"",BV67,CI67)</f>
        <v>0</v>
      </c>
      <c r="CK67" s="8">
        <f>IF(COUNT($BV67:BW67)&gt;0,SMALL($BV67:BW67,1),$CI67)</f>
        <v>0</v>
      </c>
      <c r="CL67" s="8">
        <f>IF(COUNT($BV67:BX67)&gt;0,SMALL($BV67:BX67,1),$CI67)</f>
        <v>0</v>
      </c>
      <c r="CM67" s="8">
        <f>IF(COUNT($BV67:BY67)&gt;0,SMALL($BV67:BY67,1),$CI67)</f>
        <v>0</v>
      </c>
      <c r="CN67" s="8">
        <f>IF(COUNT($BV67:BZ67)&gt;0,SMALL($BV67:BZ67,1),$CI67)</f>
        <v>0</v>
      </c>
      <c r="CO67" s="54"/>
      <c r="CP67" s="8">
        <f t="shared" ref="CP67" si="583">IF(CB67&lt;&gt;"",CB67,CO67)</f>
        <v>0</v>
      </c>
      <c r="CQ67" s="8">
        <f>IF(COUNT($CB67:CC67)&gt;0,SMALL($CB67:CC67,1),$CP67)</f>
        <v>0</v>
      </c>
      <c r="CR67" s="8">
        <f>IF(COUNT($CB67:CD67)&gt;0,SMALL($CB67:CD67,1),$CP67)</f>
        <v>0</v>
      </c>
      <c r="CS67" s="8">
        <f>IF(COUNT($CB67:CE67)&gt;0,SMALL($CB67:CE67,1),$CP67)</f>
        <v>0</v>
      </c>
      <c r="CT67" s="8">
        <f>IF(COUNT($CB67:CF67)&gt;0,SMALL($CB67:CF67,1),$CP67)</f>
        <v>0</v>
      </c>
      <c r="CV67" s="8">
        <f t="shared" ref="CV67" si="584">IF(A67&lt;&gt;"",LARGE(BH67:BM67,1)+CY67,"")</f>
        <v>9.550115740740741E-3</v>
      </c>
      <c r="CW67" s="8">
        <f t="shared" ref="CW67" si="585">IF(A67&lt;&gt;"",LARGE(BN67:BS67,1)+CY67,"")</f>
        <v>5.5570601851851857E-3</v>
      </c>
      <c r="CX67" s="1">
        <f t="shared" si="62"/>
        <v>65</v>
      </c>
      <c r="CY67" s="8">
        <f t="shared" ref="CY67" si="586">IF(A67&lt;&gt;"",CX67/(60*60*24*500),"")</f>
        <v>1.5046296296296296E-6</v>
      </c>
      <c r="CZ67" s="1" t="str">
        <f t="shared" ref="CZ67" si="587">A67</f>
        <v>Louise Charnock</v>
      </c>
      <c r="DB67" s="13">
        <f t="shared" ref="DB67" si="588">M67</f>
        <v>2.8961794390853876E-2</v>
      </c>
      <c r="DC67" s="13">
        <f>SMALL($DO67:DP67,1)/(60*60*24)</f>
        <v>2.896179439085388E-2</v>
      </c>
      <c r="DD67" s="13">
        <f>SMALL($DO67:DQ67,1)/(60*60*24)</f>
        <v>2.896179439085388E-2</v>
      </c>
      <c r="DE67" s="13">
        <f>SMALL($DO67:DR67,1)/(60*60*24)</f>
        <v>2.896179439085388E-2</v>
      </c>
      <c r="DF67" s="13">
        <f>SMALL($DO67:DS67,1)/(60*60*24)</f>
        <v>2.896179439085388E-2</v>
      </c>
      <c r="DG67" s="13">
        <f>SMALL($DO67:DT67,1)/(60*60*24)</f>
        <v>2.896179439085388E-2</v>
      </c>
      <c r="DH67" s="34">
        <f t="shared" ref="DH67" si="589">AA67/(60*60*24)</f>
        <v>2.2257460270971641E-2</v>
      </c>
      <c r="DI67" s="13">
        <f>SMALL($DU67:DV67,1)/(60*60*24)</f>
        <v>2.2257460270971641E-2</v>
      </c>
      <c r="DJ67" s="42">
        <f>SMALL($DW67:DW67,1)/(60*60*24)</f>
        <v>0.11572916666666666</v>
      </c>
      <c r="DK67" s="42">
        <f>SMALL($DW67:DX67,1)/(60*60*24)</f>
        <v>0.11572916666666666</v>
      </c>
      <c r="DL67" s="42">
        <f>SMALL($DW67:DY67,1)/(60*60*24)</f>
        <v>0.11572916666666666</v>
      </c>
      <c r="DM67" s="42">
        <f>SMALL($DW67:DZ67,1)/(60*60*24)</f>
        <v>0.11572916666666666</v>
      </c>
      <c r="DO67" s="6">
        <f t="shared" ref="DO67" si="590">M67*60*60*24</f>
        <v>2502.2990353697751</v>
      </c>
      <c r="DP67" s="1">
        <f t="shared" ref="DP67" si="591">IF(AV67&gt;0,AV67,9999)</f>
        <v>9999</v>
      </c>
      <c r="DQ67" s="1">
        <f t="shared" ref="DQ67" si="592">IF(AW67&gt;0,AW67,9999)</f>
        <v>9999</v>
      </c>
      <c r="DR67" s="1">
        <f t="shared" ref="DR67" si="593">IF(AX67&gt;0,AX67,9999)</f>
        <v>9999</v>
      </c>
      <c r="DS67" s="1">
        <f t="shared" ref="DS67" si="594">IF(AY67&gt;0,AY67,9999)</f>
        <v>9999</v>
      </c>
      <c r="DT67" s="1">
        <f t="shared" ref="DT67" si="595">IF(AZ67&gt;0,AZ67,9999)</f>
        <v>9999</v>
      </c>
      <c r="DU67" s="6">
        <f t="shared" ref="DU67" si="596">AA67</f>
        <v>1923.0445674119499</v>
      </c>
      <c r="DV67" s="1">
        <f t="shared" ref="DV67" si="597">IF(BB67&gt;0,BB67,9999)</f>
        <v>9999</v>
      </c>
      <c r="DW67" s="43">
        <f t="shared" ref="DW67" si="598">IF(BC67&gt;0,BC67*1.198547,9999)</f>
        <v>9999</v>
      </c>
      <c r="DX67" s="1">
        <f t="shared" ref="DX67" si="599">IF(BD67&gt;0,BD67,9999)</f>
        <v>9999</v>
      </c>
      <c r="DY67" s="1">
        <f t="shared" ref="DY67" si="600">IF(BE67&gt;0,BE67,9999)</f>
        <v>9999</v>
      </c>
      <c r="DZ67" s="1">
        <f t="shared" ref="DZ67" si="601">IF(BF67&gt;0,BF67,9999)</f>
        <v>9999</v>
      </c>
      <c r="EB67" s="8"/>
      <c r="EC67" s="8"/>
      <c r="ED67" s="8"/>
    </row>
    <row r="68" spans="1:134" x14ac:dyDescent="0.25">
      <c r="A68" s="1" t="s">
        <v>137</v>
      </c>
      <c r="B68" s="54">
        <v>1.695601851851852E-2</v>
      </c>
      <c r="C68" s="45">
        <v>43739</v>
      </c>
      <c r="D68" s="45"/>
      <c r="E68" s="13">
        <v>2.0335648148148148E-2</v>
      </c>
      <c r="F68" s="11">
        <v>44044</v>
      </c>
      <c r="H68" s="34"/>
      <c r="I68" s="34">
        <v>0</v>
      </c>
      <c r="K68" s="8">
        <v>1.5011574074074075E-2</v>
      </c>
      <c r="L68" s="8">
        <v>3.1273148148148147E-2</v>
      </c>
      <c r="M68" s="8">
        <f t="shared" si="58"/>
        <v>2.0996896212933193E-2</v>
      </c>
      <c r="N68" s="6">
        <f t="shared" si="364"/>
        <v>1814.1318327974277</v>
      </c>
      <c r="O68" s="8">
        <f t="shared" si="365"/>
        <v>1.7534722222222222E-2</v>
      </c>
      <c r="Q68" s="8">
        <f t="shared" si="366"/>
        <v>0</v>
      </c>
      <c r="R68" s="8">
        <f t="shared" si="367"/>
        <v>0</v>
      </c>
      <c r="S68" s="8">
        <f t="shared" si="368"/>
        <v>1.7534722222222222E-2</v>
      </c>
      <c r="T68" s="8"/>
      <c r="U68" s="8">
        <f>IF(A68&lt;&gt;"",IF(VLOOKUP(A68,Apr!A$4:F$211,6)&gt;0,VLOOKUP(A68,Apr!A$4:F$211,6),0),0)</f>
        <v>0</v>
      </c>
      <c r="V68" s="8">
        <f>IF(A68&lt;&gt;"",IF(VLOOKUP(A68,May!A$3:F$209,6)&gt;0,VLOOKUP(A68,May!A$3:F$209,6),0),0)</f>
        <v>0</v>
      </c>
      <c r="W68" s="8">
        <f>IF(A68&lt;&gt;"",IF(VLOOKUP(A68,Jun!A$3:F$209,6)&gt;0,VLOOKUP(A68,Jun!A$3:F$209,6),0),0)</f>
        <v>0</v>
      </c>
      <c r="X68" s="8">
        <f>IF(A68&lt;&gt;"",IF(VLOOKUP(A68,Jul!A$3:F$206,6)&gt;0,VLOOKUP(A68,Jul!A$3:F$206,6),0),0)</f>
        <v>0</v>
      </c>
      <c r="Y68" s="8">
        <f>IF(A68&lt;&gt;"",IF(VLOOKUP(A68,Aug!A$3:F$206,6)&gt;0,VLOOKUP(A68,Aug!A$3:F$206,6),0),0)</f>
        <v>0</v>
      </c>
      <c r="Z68" s="8">
        <f>IF(A68&lt;&gt;"",IF(VLOOKUP(A68,Sep!A$3:F$206,6)&gt;0,VLOOKUP(A68,Sep!A$3:F$206,6),0),0)</f>
        <v>0</v>
      </c>
      <c r="AA68" s="6">
        <f t="shared" si="60"/>
        <v>1394.1804381963659</v>
      </c>
      <c r="AB68" s="8">
        <f t="shared" si="369"/>
        <v>1.1631944444444445E-2</v>
      </c>
      <c r="AC68" s="8">
        <f>IF(A68&lt;&gt;"",IF(VLOOKUP(A68,Oct!A$3:F$206,6)&gt;0,VLOOKUP(A68,Oct!A$3:F$206,6),0),0)</f>
        <v>0</v>
      </c>
      <c r="AD68" s="8">
        <f>IF(A68&lt;&gt;"",IF(VLOOKUP(A68,Nov!A$3:F$207,6)&gt;0,VLOOKUP(A68,Nov!A$3:F$207,6),0),0)</f>
        <v>0</v>
      </c>
      <c r="AE68" s="8">
        <f>IF(A68&lt;&gt;"",IF(VLOOKUP(A68,Dec!A$3:F$207,6)&gt;0,VLOOKUP(A68,Dec!A$3:F$207,6),0),0)</f>
        <v>0</v>
      </c>
      <c r="AF68" s="8">
        <f>IF(A68&lt;&gt;"",IF(VLOOKUP(A68,Jan!A$3:F$207,6)&gt;0,VLOOKUP(A68,Jan!A$3:F$207,6),0),0)</f>
        <v>0</v>
      </c>
      <c r="AG68" s="8">
        <f>IF(A68&lt;&gt;"",IF(VLOOKUP(A68,Feb!A$3:F$207,6)&gt;0,VLOOKUP(A68,Feb!A$3:F$207,6),0),0)</f>
        <v>0</v>
      </c>
      <c r="AH68" s="8">
        <f>IF(A68&lt;&gt;"",IF(VLOOKUP(A68,Mar!A$3:F$207,6)&gt;0,VLOOKUP(A68,Mar!A$3:F$207,6),0),0)</f>
        <v>0</v>
      </c>
      <c r="AJ68" s="8">
        <f>LARGE($BH68:BI68,1)</f>
        <v>1.7534722222222222E-2</v>
      </c>
      <c r="AK68" s="8">
        <f>LARGE($BH68:BJ68,1)</f>
        <v>1.7534722222222222E-2</v>
      </c>
      <c r="AL68" s="8">
        <f>LARGE($BH68:BK68,1)</f>
        <v>1.7534722222222222E-2</v>
      </c>
      <c r="AM68" s="8">
        <f>LARGE($BH68:BL68,1)</f>
        <v>1.7534722222222222E-2</v>
      </c>
      <c r="AN68" s="8">
        <f>LARGE($BH68:BM68,1)</f>
        <v>1.7534722222222222E-2</v>
      </c>
      <c r="AO68" s="8">
        <f>LARGE($BN68:BO68,1)</f>
        <v>1.1631944444444445E-2</v>
      </c>
      <c r="AP68" s="8">
        <f>LARGE($BN68:BP68,1)</f>
        <v>1.1631944444444445E-2</v>
      </c>
      <c r="AQ68" s="8">
        <f>LARGE($BN68:BQ68,1)</f>
        <v>1.1631944444444445E-2</v>
      </c>
      <c r="AR68" s="8">
        <f>LARGE($BN68:BR68,1)</f>
        <v>1.1631944444444445E-2</v>
      </c>
      <c r="AS68" s="8">
        <f>LARGE($BN68:BS68,1)</f>
        <v>1.1631944444444445E-2</v>
      </c>
      <c r="AV68" s="6">
        <f t="shared" si="370"/>
        <v>0</v>
      </c>
      <c r="AW68" s="6">
        <f t="shared" si="371"/>
        <v>0</v>
      </c>
      <c r="AX68" s="6">
        <f t="shared" si="372"/>
        <v>0</v>
      </c>
      <c r="AY68" s="6">
        <f t="shared" si="373"/>
        <v>0</v>
      </c>
      <c r="AZ68" s="6">
        <f t="shared" si="374"/>
        <v>0</v>
      </c>
      <c r="BA68" s="6">
        <f t="shared" si="375"/>
        <v>0</v>
      </c>
      <c r="BB68" s="6">
        <f t="shared" si="376"/>
        <v>0</v>
      </c>
      <c r="BC68" s="6">
        <f t="shared" si="377"/>
        <v>0</v>
      </c>
      <c r="BD68" s="6">
        <f t="shared" si="378"/>
        <v>0</v>
      </c>
      <c r="BE68" s="6">
        <f t="shared" si="379"/>
        <v>0</v>
      </c>
      <c r="BF68" s="6">
        <f t="shared" si="380"/>
        <v>0</v>
      </c>
      <c r="BH68" s="8">
        <f t="shared" si="381"/>
        <v>1.7534722222222222E-2</v>
      </c>
      <c r="BI68" s="8">
        <f t="shared" si="382"/>
        <v>0</v>
      </c>
      <c r="BJ68" s="8">
        <f t="shared" si="383"/>
        <v>0</v>
      </c>
      <c r="BK68" s="8">
        <f t="shared" si="384"/>
        <v>0</v>
      </c>
      <c r="BL68" s="8">
        <f t="shared" si="385"/>
        <v>0</v>
      </c>
      <c r="BM68" s="8">
        <f t="shared" si="386"/>
        <v>0</v>
      </c>
      <c r="BN68" s="8">
        <f t="shared" si="387"/>
        <v>1.1631944444444445E-2</v>
      </c>
      <c r="BO68" s="8">
        <f t="shared" si="388"/>
        <v>0</v>
      </c>
      <c r="BP68" s="8">
        <f t="shared" si="388"/>
        <v>0</v>
      </c>
      <c r="BQ68" s="8">
        <f t="shared" si="477"/>
        <v>0</v>
      </c>
      <c r="BR68" s="8">
        <f t="shared" si="478"/>
        <v>0</v>
      </c>
      <c r="BS68" s="8">
        <f t="shared" si="479"/>
        <v>0</v>
      </c>
      <c r="BV68" s="8" t="str">
        <f t="shared" si="389"/>
        <v/>
      </c>
      <c r="BW68" s="8" t="str">
        <f t="shared" si="390"/>
        <v/>
      </c>
      <c r="BX68" s="8" t="str">
        <f t="shared" si="391"/>
        <v/>
      </c>
      <c r="BY68" s="8" t="str">
        <f t="shared" si="392"/>
        <v/>
      </c>
      <c r="BZ68" s="8" t="str">
        <f t="shared" si="393"/>
        <v/>
      </c>
      <c r="CA68" s="8" t="str">
        <f t="shared" si="394"/>
        <v/>
      </c>
      <c r="CB68" s="8" t="str">
        <f t="shared" si="395"/>
        <v/>
      </c>
      <c r="CC68" s="8" t="str">
        <f t="shared" si="396"/>
        <v/>
      </c>
      <c r="CD68" s="8" t="str">
        <f t="shared" si="397"/>
        <v/>
      </c>
      <c r="CE68" s="8" t="str">
        <f t="shared" si="398"/>
        <v/>
      </c>
      <c r="CF68" s="8" t="str">
        <f t="shared" si="399"/>
        <v/>
      </c>
      <c r="CG68" s="8" t="str">
        <f t="shared" si="400"/>
        <v/>
      </c>
      <c r="CI68" s="13">
        <v>2.0335648148148148E-2</v>
      </c>
      <c r="CJ68" s="8">
        <f t="shared" si="401"/>
        <v>2.0335648148148148E-2</v>
      </c>
      <c r="CK68" s="8">
        <f>IF(COUNT($BV68:BW68)&gt;0,SMALL($BV68:BW68,1),$CI68)</f>
        <v>2.0335648148148148E-2</v>
      </c>
      <c r="CL68" s="8">
        <f>IF(COUNT($BV68:BX68)&gt;0,SMALL($BV68:BX68,1),$CI68)</f>
        <v>2.0335648148148148E-2</v>
      </c>
      <c r="CM68" s="8">
        <f>IF(COUNT($BV68:BY68)&gt;0,SMALL($BV68:BY68,1),$CI68)</f>
        <v>2.0335648148148148E-2</v>
      </c>
      <c r="CN68" s="8">
        <f>IF(COUNT($BV68:BZ68)&gt;0,SMALL($BV68:BZ68,1),$CI68)</f>
        <v>2.0335648148148148E-2</v>
      </c>
      <c r="CO68" s="54">
        <v>1.695601851851852E-2</v>
      </c>
      <c r="CP68" s="8">
        <f t="shared" si="402"/>
        <v>1.695601851851852E-2</v>
      </c>
      <c r="CQ68" s="8">
        <f>IF(COUNT($CB68:CC68)&gt;0,SMALL($CB68:CC68,1),$CP68)</f>
        <v>1.695601851851852E-2</v>
      </c>
      <c r="CR68" s="8">
        <f>IF(COUNT($CB68:CD68)&gt;0,SMALL($CB68:CD68,1),$CP68)</f>
        <v>1.695601851851852E-2</v>
      </c>
      <c r="CS68" s="8">
        <f>IF(COUNT($CB68:CE68)&gt;0,SMALL($CB68:CE68,1),$CP68)</f>
        <v>1.695601851851852E-2</v>
      </c>
      <c r="CT68" s="8">
        <f>IF(COUNT($CB68:CF68)&gt;0,SMALL($CB68:CF68,1),$CP68)</f>
        <v>1.695601851851852E-2</v>
      </c>
      <c r="CV68" s="8">
        <f t="shared" si="63"/>
        <v>1.753625E-2</v>
      </c>
      <c r="CW68" s="8">
        <f t="shared" si="64"/>
        <v>1.1633472222222222E-2</v>
      </c>
      <c r="CX68" s="1">
        <f t="shared" ref="CX68:CX111" si="602">IF(A68&lt;&gt;"",CX67+1,0)</f>
        <v>66</v>
      </c>
      <c r="CY68" s="8">
        <f t="shared" si="65"/>
        <v>1.5277777777777778E-6</v>
      </c>
      <c r="CZ68" s="1" t="str">
        <f t="shared" si="403"/>
        <v>Louise Cox</v>
      </c>
      <c r="DB68" s="13">
        <f t="shared" si="404"/>
        <v>2.0996896212933193E-2</v>
      </c>
      <c r="DC68" s="13">
        <f>SMALL($DO68:DP68,1)/(60*60*24)</f>
        <v>2.0996896212933189E-2</v>
      </c>
      <c r="DD68" s="13">
        <f>SMALL($DO68:DQ68,1)/(60*60*24)</f>
        <v>2.0996896212933189E-2</v>
      </c>
      <c r="DE68" s="13">
        <f>SMALL($DO68:DR68,1)/(60*60*24)</f>
        <v>2.0996896212933189E-2</v>
      </c>
      <c r="DF68" s="13">
        <f>SMALL($DO68:DS68,1)/(60*60*24)</f>
        <v>2.0996896212933189E-2</v>
      </c>
      <c r="DG68" s="13">
        <f>SMALL($DO68:DT68,1)/(60*60*24)</f>
        <v>2.0996896212933189E-2</v>
      </c>
      <c r="DH68" s="34">
        <f t="shared" si="405"/>
        <v>1.613634766430979E-2</v>
      </c>
      <c r="DI68" s="13">
        <f>SMALL($DU68:DV68,1)/(60*60*24)</f>
        <v>1.613634766430979E-2</v>
      </c>
      <c r="DJ68" s="42">
        <f>SMALL($DW68:DW68,1)/(60*60*24)</f>
        <v>0.11572916666666666</v>
      </c>
      <c r="DK68" s="42">
        <f>SMALL($DW68:DX68,1)/(60*60*24)</f>
        <v>0.11572916666666666</v>
      </c>
      <c r="DL68" s="42">
        <f>SMALL($DW68:DY68,1)/(60*60*24)</f>
        <v>0.11572916666666666</v>
      </c>
      <c r="DM68" s="42">
        <f>SMALL($DW68:DZ68,1)/(60*60*24)</f>
        <v>0.11572916666666666</v>
      </c>
      <c r="DO68" s="6">
        <f t="shared" si="406"/>
        <v>1814.1318327974277</v>
      </c>
      <c r="DP68" s="1">
        <f t="shared" si="407"/>
        <v>9999</v>
      </c>
      <c r="DQ68" s="1">
        <f t="shared" si="408"/>
        <v>9999</v>
      </c>
      <c r="DR68" s="1">
        <f t="shared" si="409"/>
        <v>9999</v>
      </c>
      <c r="DS68" s="1">
        <f t="shared" si="410"/>
        <v>9999</v>
      </c>
      <c r="DT68" s="1">
        <f t="shared" si="411"/>
        <v>9999</v>
      </c>
      <c r="DU68" s="6">
        <f t="shared" si="412"/>
        <v>1394.1804381963659</v>
      </c>
      <c r="DV68" s="1">
        <f t="shared" si="413"/>
        <v>9999</v>
      </c>
      <c r="DW68" s="43">
        <f t="shared" si="414"/>
        <v>9999</v>
      </c>
      <c r="DX68" s="1">
        <f t="shared" si="415"/>
        <v>9999</v>
      </c>
      <c r="DY68" s="1">
        <f t="shared" si="416"/>
        <v>9999</v>
      </c>
      <c r="DZ68" s="1">
        <f t="shared" si="417"/>
        <v>9999</v>
      </c>
    </row>
    <row r="69" spans="1:134" x14ac:dyDescent="0.25">
      <c r="A69" s="1" t="s">
        <v>139</v>
      </c>
      <c r="B69" s="54">
        <v>1.6435185185185188E-2</v>
      </c>
      <c r="C69" s="45">
        <v>43862</v>
      </c>
      <c r="D69" s="45"/>
      <c r="E69" s="13">
        <v>2.2060185185185183E-2</v>
      </c>
      <c r="F69" s="11">
        <v>44652</v>
      </c>
      <c r="H69" s="35">
        <v>1.6469907407407405E-2</v>
      </c>
      <c r="I69" s="35">
        <v>2.2060185185185179E-2</v>
      </c>
      <c r="K69" s="8">
        <v>1.4004629629629631E-2</v>
      </c>
      <c r="M69" s="8">
        <f t="shared" si="58"/>
        <v>1.9588469096105753E-2</v>
      </c>
      <c r="N69" s="6">
        <f t="shared" ref="N69" si="603">M69*60*60*24</f>
        <v>1692.4437299035371</v>
      </c>
      <c r="O69" s="8">
        <f t="shared" ref="O69" si="604">IF(A69&lt;&gt;"",(MROUND(N$2-N69,15)/(60*60*24)),"")</f>
        <v>1.892361111111111E-2</v>
      </c>
      <c r="Q69" s="8">
        <f t="shared" ref="Q69" si="605">IF(COUNT(BV69:CA69)&gt;0,SMALL(BV69:CA69,1),0)</f>
        <v>0</v>
      </c>
      <c r="R69" s="8">
        <f t="shared" ref="R69" si="606">IF(COUNT(CB69:CG69)&gt;0,SMALL(CB69:CG69,1),0)</f>
        <v>0</v>
      </c>
      <c r="S69" s="8">
        <f t="shared" ref="S69" si="607">O69</f>
        <v>1.892361111111111E-2</v>
      </c>
      <c r="T69" s="8"/>
      <c r="U69" s="8">
        <f>IF(A69&lt;&gt;"",IF(VLOOKUP(A69,Apr!A$4:F$211,6)&gt;0,VLOOKUP(A69,Apr!A$4:F$211,6),0),0)</f>
        <v>0</v>
      </c>
      <c r="V69" s="8">
        <f>IF(A69&lt;&gt;"",IF(VLOOKUP(A69,May!A$3:F$209,6)&gt;0,VLOOKUP(A69,May!A$3:F$209,6),0),0)</f>
        <v>0</v>
      </c>
      <c r="W69" s="8">
        <f>IF(A69&lt;&gt;"",IF(VLOOKUP(A69,Jun!A$3:F$209,6)&gt;0,VLOOKUP(A69,Jun!A$3:F$209,6),0),0)</f>
        <v>0</v>
      </c>
      <c r="X69" s="8">
        <f>IF(A69&lt;&gt;"",IF(VLOOKUP(A69,Jul!A$3:F$206,6)&gt;0,VLOOKUP(A69,Jul!A$3:F$206,6),0),0)</f>
        <v>0</v>
      </c>
      <c r="Y69" s="8">
        <f>IF(A69&lt;&gt;"",IF(VLOOKUP(A69,Aug!A$3:F$206,6)&gt;0,VLOOKUP(A69,Aug!A$3:F$206,6),0),0)</f>
        <v>0</v>
      </c>
      <c r="Z69" s="8">
        <f>IF(A69&lt;&gt;"",IF(VLOOKUP(A69,Sep!A$3:F$206,6)&gt;0,VLOOKUP(A69,Sep!A$3:F$206,6),0),0)</f>
        <v>0</v>
      </c>
      <c r="AA69" s="6">
        <f t="shared" si="60"/>
        <v>1300.6617812009274</v>
      </c>
      <c r="AB69" s="8">
        <f t="shared" si="369"/>
        <v>1.2847222222222223E-2</v>
      </c>
      <c r="AC69" s="8">
        <f>IF(A69&lt;&gt;"",IF(VLOOKUP(A69,Oct!A$3:F$206,6)&gt;0,VLOOKUP(A69,Oct!A$3:F$206,6),0),0)</f>
        <v>0</v>
      </c>
      <c r="AD69" s="8">
        <f>IF(A69&lt;&gt;"",IF(VLOOKUP(A69,Nov!A$3:F$207,6)&gt;0,VLOOKUP(A69,Nov!A$3:F$207,6),0),0)</f>
        <v>0</v>
      </c>
      <c r="AE69" s="8">
        <f>IF(A69&lt;&gt;"",IF(VLOOKUP(A69,Dec!A$3:F$207,6)&gt;0,VLOOKUP(A69,Dec!A$3:F$207,6),0),0)</f>
        <v>0</v>
      </c>
      <c r="AF69" s="8">
        <f>IF(A69&lt;&gt;"",IF(VLOOKUP(A69,Jan!A$3:F$207,6)&gt;0,VLOOKUP(A69,Jan!A$3:F$207,6),0),0)</f>
        <v>0</v>
      </c>
      <c r="AG69" s="8">
        <f>IF(A69&lt;&gt;"",IF(VLOOKUP(A69,Feb!A$3:F$207,6)&gt;0,VLOOKUP(A69,Feb!A$3:F$207,6),0),0)</f>
        <v>0</v>
      </c>
      <c r="AH69" s="8">
        <f>IF(A69&lt;&gt;"",IF(VLOOKUP(A69,Mar!A$3:F$207,6)&gt;0,VLOOKUP(A69,Mar!A$3:F$207,6),0),0)</f>
        <v>0</v>
      </c>
      <c r="AJ69" s="8">
        <f>LARGE($BH69:BI69,1)</f>
        <v>1.892361111111111E-2</v>
      </c>
      <c r="AK69" s="8">
        <f>LARGE($BH69:BJ69,1)</f>
        <v>1.892361111111111E-2</v>
      </c>
      <c r="AL69" s="8">
        <f>LARGE($BH69:BK69,1)</f>
        <v>1.892361111111111E-2</v>
      </c>
      <c r="AM69" s="8">
        <f>LARGE($BH69:BL69,1)</f>
        <v>1.892361111111111E-2</v>
      </c>
      <c r="AN69" s="8">
        <f>LARGE($BH69:BM69,1)</f>
        <v>1.892361111111111E-2</v>
      </c>
      <c r="AO69" s="8">
        <f>LARGE($BN69:BO69,1)</f>
        <v>1.2847222222222223E-2</v>
      </c>
      <c r="AP69" s="8">
        <f>LARGE($BN69:BP69,1)</f>
        <v>1.2847222222222223E-2</v>
      </c>
      <c r="AQ69" s="8">
        <f>LARGE($BN69:BQ69,1)</f>
        <v>1.2847222222222223E-2</v>
      </c>
      <c r="AR69" s="8">
        <f>LARGE($BN69:BR69,1)</f>
        <v>1.2847222222222223E-2</v>
      </c>
      <c r="AS69" s="8">
        <f>LARGE($BN69:BS69,1)</f>
        <v>1.2847222222222223E-2</v>
      </c>
      <c r="AV69" s="6">
        <f t="shared" ref="AV69" si="608">IF(U69&gt;0,U69*60*60*24,0)</f>
        <v>0</v>
      </c>
      <c r="AW69" s="6">
        <f t="shared" ref="AW69" si="609">IF(V69&gt;0,V69*60*60*24,0)</f>
        <v>0</v>
      </c>
      <c r="AX69" s="6">
        <f t="shared" ref="AX69" si="610">IF(W69&gt;0,W69*60*60*24,0)</f>
        <v>0</v>
      </c>
      <c r="AY69" s="6">
        <f t="shared" ref="AY69" si="611">IF(X69&gt;0,X69*60*60*24,0)</f>
        <v>0</v>
      </c>
      <c r="AZ69" s="6">
        <f t="shared" ref="AZ69" si="612">IF(Y69&gt;0,Y69*60*60*24,0)</f>
        <v>0</v>
      </c>
      <c r="BA69" s="6">
        <f t="shared" ref="BA69" si="613">IF(Z69&gt;0,Z69*60*60*24,0)</f>
        <v>0</v>
      </c>
      <c r="BB69" s="6">
        <f t="shared" ref="BB69" si="614">IF(AC69&gt;0,AC69*60*60*24,0)</f>
        <v>0</v>
      </c>
      <c r="BC69" s="6">
        <f t="shared" ref="BC69" si="615">IF(AD69&gt;0,AD69*60*60*24,0)</f>
        <v>0</v>
      </c>
      <c r="BD69" s="6">
        <f t="shared" ref="BD69" si="616">IF(AE69&gt;0,AE69*60*60*24,0)</f>
        <v>0</v>
      </c>
      <c r="BE69" s="6">
        <f t="shared" ref="BE69" si="617">IF(AF69&gt;0,AF69*60*60*24,0)</f>
        <v>0</v>
      </c>
      <c r="BF69" s="6">
        <f t="shared" ref="BF69" si="618">IF(AG69&gt;0,AG69*60*60*24,0)</f>
        <v>0</v>
      </c>
      <c r="BH69" s="8">
        <f t="shared" ref="BH69" si="619">S69</f>
        <v>1.892361111111111E-2</v>
      </c>
      <c r="BI69" s="8">
        <f t="shared" ref="BI69" si="620">IF(AV69&gt;0,IF($N$2&gt;AV69,(MROUND($N$2-AV69,15)/(60*60*24)),0),0)</f>
        <v>0</v>
      </c>
      <c r="BJ69" s="8">
        <f t="shared" ref="BJ69" si="621">IF(AW69&gt;0,IF($N$2&gt;AW69,(MROUND($N$2-AW69,15)/(60*60*24)),0),0)</f>
        <v>0</v>
      </c>
      <c r="BK69" s="8">
        <f t="shared" ref="BK69" si="622">IF(AX69&gt;0,IF($N$2&gt;AX69,(MROUND($N$2-AX69,15)/(60*60*24)),0),0)</f>
        <v>0</v>
      </c>
      <c r="BL69" s="8">
        <f t="shared" ref="BL69" si="623">IF(AY69&gt;0,IF($N$2&gt;AY69,(MROUND($N$2-AY69,15)/(60*60*24)),0),0)</f>
        <v>0</v>
      </c>
      <c r="BM69" s="8">
        <f t="shared" ref="BM69" si="624">IF(AZ69&gt;0,IF($N$2&gt;AZ69,(MROUND($N$2-AZ69,15)/(60*60*24)),0),0)</f>
        <v>0</v>
      </c>
      <c r="BN69" s="8">
        <f t="shared" ref="BN69" si="625">IF(AB69&gt;0,AB69,0)</f>
        <v>1.2847222222222223E-2</v>
      </c>
      <c r="BO69" s="8">
        <f t="shared" si="388"/>
        <v>0</v>
      </c>
      <c r="BP69" s="8">
        <f t="shared" si="388"/>
        <v>0</v>
      </c>
      <c r="BQ69" s="8">
        <f t="shared" si="477"/>
        <v>0</v>
      </c>
      <c r="BR69" s="8">
        <f t="shared" si="478"/>
        <v>0</v>
      </c>
      <c r="BS69" s="8">
        <f t="shared" si="479"/>
        <v>0</v>
      </c>
      <c r="BV69" s="8" t="str">
        <f t="shared" si="389"/>
        <v/>
      </c>
      <c r="BW69" s="8" t="str">
        <f t="shared" si="390"/>
        <v/>
      </c>
      <c r="BX69" s="8" t="str">
        <f t="shared" si="391"/>
        <v/>
      </c>
      <c r="BY69" s="8" t="str">
        <f t="shared" si="392"/>
        <v/>
      </c>
      <c r="BZ69" s="8" t="str">
        <f t="shared" si="393"/>
        <v/>
      </c>
      <c r="CA69" s="8" t="str">
        <f t="shared" si="394"/>
        <v/>
      </c>
      <c r="CB69" s="8" t="str">
        <f t="shared" si="395"/>
        <v/>
      </c>
      <c r="CC69" s="8" t="str">
        <f t="shared" si="396"/>
        <v/>
      </c>
      <c r="CD69" s="8" t="str">
        <f t="shared" si="397"/>
        <v/>
      </c>
      <c r="CE69" s="8" t="str">
        <f t="shared" si="398"/>
        <v/>
      </c>
      <c r="CF69" s="8" t="str">
        <f t="shared" si="399"/>
        <v/>
      </c>
      <c r="CG69" s="8" t="str">
        <f t="shared" si="400"/>
        <v/>
      </c>
      <c r="CI69" s="13">
        <v>2.2060185185185183E-2</v>
      </c>
      <c r="CJ69" s="8">
        <f t="shared" si="401"/>
        <v>2.2060185185185183E-2</v>
      </c>
      <c r="CK69" s="8">
        <f>IF(COUNT($BV69:BW69)&gt;0,SMALL($BV69:BW69,1),$CI69)</f>
        <v>2.2060185185185183E-2</v>
      </c>
      <c r="CL69" s="8">
        <f>IF(COUNT($BV69:BX69)&gt;0,SMALL($BV69:BX69,1),$CI69)</f>
        <v>2.2060185185185183E-2</v>
      </c>
      <c r="CM69" s="8">
        <f>IF(COUNT($BV69:BY69)&gt;0,SMALL($BV69:BY69,1),$CI69)</f>
        <v>2.2060185185185183E-2</v>
      </c>
      <c r="CN69" s="8">
        <f>IF(COUNT($BV69:BZ69)&gt;0,SMALL($BV69:BZ69,1),$CI69)</f>
        <v>2.2060185185185183E-2</v>
      </c>
      <c r="CO69" s="54">
        <v>1.6435185185185188E-2</v>
      </c>
      <c r="CP69" s="8">
        <f t="shared" si="402"/>
        <v>1.6435185185185188E-2</v>
      </c>
      <c r="CQ69" s="8">
        <f>IF(COUNT($CB69:CC69)&gt;0,SMALL($CB69:CC69,1),$CP69)</f>
        <v>1.6435185185185188E-2</v>
      </c>
      <c r="CR69" s="8">
        <f>IF(COUNT($CB69:CD69)&gt;0,SMALL($CB69:CD69,1),$CP69)</f>
        <v>1.6435185185185188E-2</v>
      </c>
      <c r="CS69" s="8">
        <f>IF(COUNT($CB69:CE69)&gt;0,SMALL($CB69:CE69,1),$CP69)</f>
        <v>1.6435185185185188E-2</v>
      </c>
      <c r="CT69" s="8">
        <f>IF(COUNT($CB69:CF69)&gt;0,SMALL($CB69:CF69,1),$CP69)</f>
        <v>1.6435185185185188E-2</v>
      </c>
      <c r="CV69" s="8">
        <f t="shared" si="63"/>
        <v>1.8925162037037035E-2</v>
      </c>
      <c r="CW69" s="8">
        <f t="shared" si="64"/>
        <v>1.2848773148148149E-2</v>
      </c>
      <c r="CX69" s="1">
        <f t="shared" si="602"/>
        <v>67</v>
      </c>
      <c r="CY69" s="8">
        <f t="shared" si="65"/>
        <v>1.550925925925926E-6</v>
      </c>
      <c r="CZ69" s="1" t="str">
        <f t="shared" si="403"/>
        <v>Maddy Markham</v>
      </c>
      <c r="DB69" s="13">
        <f t="shared" si="404"/>
        <v>1.9588469096105753E-2</v>
      </c>
      <c r="DC69" s="13">
        <f>SMALL($DO69:DP69,1)/(60*60*24)</f>
        <v>1.9588469096105753E-2</v>
      </c>
      <c r="DD69" s="13">
        <f>SMALL($DO69:DQ69,1)/(60*60*24)</f>
        <v>1.9588469096105753E-2</v>
      </c>
      <c r="DE69" s="13">
        <f>SMALL($DO69:DR69,1)/(60*60*24)</f>
        <v>1.9588469096105753E-2</v>
      </c>
      <c r="DF69" s="13">
        <f>SMALL($DO69:DS69,1)/(60*60*24)</f>
        <v>1.9588469096105753E-2</v>
      </c>
      <c r="DG69" s="13">
        <f>SMALL($DO69:DT69,1)/(60*60*24)</f>
        <v>1.9588469096105753E-2</v>
      </c>
      <c r="DH69" s="34">
        <f t="shared" si="405"/>
        <v>1.505395580093666E-2</v>
      </c>
      <c r="DI69" s="13">
        <f>SMALL($DU69:DV69,1)/(60*60*24)</f>
        <v>1.505395580093666E-2</v>
      </c>
      <c r="DJ69" s="42">
        <f>SMALL($DW69:DW69,1)/(60*60*24)</f>
        <v>0.11572916666666666</v>
      </c>
      <c r="DK69" s="42">
        <f>SMALL($DW69:DX69,1)/(60*60*24)</f>
        <v>0.11572916666666666</v>
      </c>
      <c r="DL69" s="42">
        <f>SMALL($DW69:DY69,1)/(60*60*24)</f>
        <v>0.11572916666666666</v>
      </c>
      <c r="DM69" s="42">
        <f>SMALL($DW69:DZ69,1)/(60*60*24)</f>
        <v>0.11572916666666666</v>
      </c>
      <c r="DO69" s="6">
        <f t="shared" si="406"/>
        <v>1692.4437299035371</v>
      </c>
      <c r="DP69" s="1">
        <f t="shared" si="407"/>
        <v>9999</v>
      </c>
      <c r="DQ69" s="1">
        <f t="shared" si="408"/>
        <v>9999</v>
      </c>
      <c r="DR69" s="1">
        <f t="shared" si="409"/>
        <v>9999</v>
      </c>
      <c r="DS69" s="1">
        <f t="shared" si="410"/>
        <v>9999</v>
      </c>
      <c r="DT69" s="1">
        <f t="shared" si="411"/>
        <v>9999</v>
      </c>
      <c r="DU69" s="6">
        <f t="shared" si="412"/>
        <v>1300.6617812009274</v>
      </c>
      <c r="DV69" s="1">
        <f t="shared" si="413"/>
        <v>9999</v>
      </c>
      <c r="DW69" s="43">
        <f t="shared" si="414"/>
        <v>9999</v>
      </c>
      <c r="DX69" s="1">
        <f t="shared" si="415"/>
        <v>9999</v>
      </c>
      <c r="DY69" s="1">
        <f t="shared" si="416"/>
        <v>9999</v>
      </c>
      <c r="DZ69" s="1">
        <f t="shared" si="417"/>
        <v>9999</v>
      </c>
    </row>
    <row r="70" spans="1:134" x14ac:dyDescent="0.25">
      <c r="A70" s="1" t="s">
        <v>120</v>
      </c>
      <c r="B70" s="54">
        <v>1.6076388888888887E-2</v>
      </c>
      <c r="C70" s="45">
        <v>43510</v>
      </c>
      <c r="D70" s="45"/>
      <c r="E70" s="13">
        <v>2.0914351851851851E-2</v>
      </c>
      <c r="F70" s="11">
        <v>42917</v>
      </c>
      <c r="K70" s="55">
        <v>1.7627314814814814E-2</v>
      </c>
      <c r="M70" s="8">
        <f t="shared" si="58"/>
        <v>2.4655568953197569E-2</v>
      </c>
      <c r="N70" s="6">
        <f t="shared" si="364"/>
        <v>2130.2411575562696</v>
      </c>
      <c r="O70" s="8">
        <f t="shared" si="365"/>
        <v>1.3888888888888888E-2</v>
      </c>
      <c r="Q70" s="8">
        <f t="shared" si="366"/>
        <v>2.2615740740740742E-2</v>
      </c>
      <c r="R70" s="8">
        <f t="shared" si="367"/>
        <v>0</v>
      </c>
      <c r="S70" s="8">
        <f t="shared" si="368"/>
        <v>1.3888888888888888E-2</v>
      </c>
      <c r="T70" s="8"/>
      <c r="U70" s="8">
        <f>IF(A70&lt;&gt;"",IF(VLOOKUP(A70,Apr!A$4:F$211,6)&gt;0,VLOOKUP(A70,Apr!A$4:F$211,6),0),0)</f>
        <v>0</v>
      </c>
      <c r="V70" s="8">
        <f>IF(A70&lt;&gt;"",IF(VLOOKUP(A70,May!A$3:F$209,6)&gt;0,VLOOKUP(A70,May!A$3:F$209,6),0),0)</f>
        <v>2.2615740740740742E-2</v>
      </c>
      <c r="W70" s="8">
        <f>IF(A70&lt;&gt;"",IF(VLOOKUP(A70,Jun!A$3:F$209,6)&gt;0,VLOOKUP(A70,Jun!A$3:F$209,6),0),0)</f>
        <v>0</v>
      </c>
      <c r="X70" s="8">
        <f>IF(A70&lt;&gt;"",IF(VLOOKUP(A70,Jul!A$3:F$206,6)&gt;0,VLOOKUP(A70,Jul!A$3:F$206,6),0),0)</f>
        <v>0</v>
      </c>
      <c r="Y70" s="8">
        <f>IF(A70&lt;&gt;"",IF(VLOOKUP(A70,Aug!A$3:F$206,6)&gt;0,VLOOKUP(A70,Aug!A$3:F$206,6),0),0)</f>
        <v>0</v>
      </c>
      <c r="Z70" s="8">
        <f>IF(A70&lt;&gt;"",IF(VLOOKUP(A70,Sep!A$3:F$206,6)&gt;0,VLOOKUP(A70,Sep!A$3:F$206,6),0),0)</f>
        <v>0</v>
      </c>
      <c r="AA70" s="6">
        <f t="shared" si="60"/>
        <v>1501.6706762897625</v>
      </c>
      <c r="AB70" s="8">
        <f t="shared" si="369"/>
        <v>1.0416666666666666E-2</v>
      </c>
      <c r="AC70" s="8">
        <f>IF(A70&lt;&gt;"",IF(VLOOKUP(A70,Oct!A$3:F$206,6)&gt;0,VLOOKUP(A70,Oct!A$3:F$206,6),0),0)</f>
        <v>0</v>
      </c>
      <c r="AD70" s="8">
        <f>IF(A70&lt;&gt;"",IF(VLOOKUP(A70,Nov!A$3:F$207,6)&gt;0,VLOOKUP(A70,Nov!A$3:F$207,6),0),0)</f>
        <v>0</v>
      </c>
      <c r="AE70" s="8">
        <f>IF(A70&lt;&gt;"",IF(VLOOKUP(A70,Dec!A$3:F$207,6)&gt;0,VLOOKUP(A70,Dec!A$3:F$207,6),0),0)</f>
        <v>0</v>
      </c>
      <c r="AF70" s="8">
        <f>IF(A70&lt;&gt;"",IF(VLOOKUP(A70,Jan!A$3:F$207,6)&gt;0,VLOOKUP(A70,Jan!A$3:F$207,6),0),0)</f>
        <v>0</v>
      </c>
      <c r="AG70" s="8">
        <f>IF(A70&lt;&gt;"",IF(VLOOKUP(A70,Feb!A$3:F$207,6)&gt;0,VLOOKUP(A70,Feb!A$3:F$207,6),0),0)</f>
        <v>0</v>
      </c>
      <c r="AH70" s="8">
        <f>IF(A70&lt;&gt;"",IF(VLOOKUP(A70,Mar!A$3:F$207,6)&gt;0,VLOOKUP(A70,Mar!A$3:F$207,6),0),0)</f>
        <v>0</v>
      </c>
      <c r="AJ70" s="8">
        <f>LARGE($BH70:BI70,1)</f>
        <v>1.3888888888888888E-2</v>
      </c>
      <c r="AK70" s="8">
        <f>LARGE($BH70:BJ70,1)</f>
        <v>1.579861111111111E-2</v>
      </c>
      <c r="AL70" s="8">
        <f>LARGE($BH70:BK70,1)</f>
        <v>1.579861111111111E-2</v>
      </c>
      <c r="AM70" s="8">
        <f>LARGE($BH70:BL70,1)</f>
        <v>1.579861111111111E-2</v>
      </c>
      <c r="AN70" s="8">
        <f>LARGE($BH70:BM70,1)</f>
        <v>1.579861111111111E-2</v>
      </c>
      <c r="AO70" s="8">
        <f>LARGE($BN70:BO70,1)</f>
        <v>1.0416666666666666E-2</v>
      </c>
      <c r="AP70" s="8">
        <f>LARGE($BN70:BP70,1)</f>
        <v>1.0416666666666666E-2</v>
      </c>
      <c r="AQ70" s="8">
        <f>LARGE($BN70:BQ70,1)</f>
        <v>1.0416666666666666E-2</v>
      </c>
      <c r="AR70" s="8">
        <f>LARGE($BN70:BR70,1)</f>
        <v>1.0416666666666666E-2</v>
      </c>
      <c r="AS70" s="8">
        <f>LARGE($BN70:BS70,1)</f>
        <v>1.0416666666666666E-2</v>
      </c>
      <c r="AV70" s="6">
        <f t="shared" si="370"/>
        <v>0</v>
      </c>
      <c r="AW70" s="6">
        <f t="shared" si="371"/>
        <v>1954</v>
      </c>
      <c r="AX70" s="6">
        <f t="shared" si="372"/>
        <v>0</v>
      </c>
      <c r="AY70" s="6">
        <f t="shared" si="373"/>
        <v>0</v>
      </c>
      <c r="AZ70" s="6">
        <f t="shared" si="374"/>
        <v>0</v>
      </c>
      <c r="BA70" s="6">
        <f t="shared" si="375"/>
        <v>0</v>
      </c>
      <c r="BB70" s="6">
        <f t="shared" si="376"/>
        <v>0</v>
      </c>
      <c r="BC70" s="6">
        <f t="shared" si="377"/>
        <v>0</v>
      </c>
      <c r="BD70" s="6">
        <f t="shared" si="378"/>
        <v>0</v>
      </c>
      <c r="BE70" s="6">
        <f t="shared" si="379"/>
        <v>0</v>
      </c>
      <c r="BF70" s="6">
        <f t="shared" si="380"/>
        <v>0</v>
      </c>
      <c r="BH70" s="8">
        <f t="shared" si="381"/>
        <v>1.3888888888888888E-2</v>
      </c>
      <c r="BI70" s="8">
        <f t="shared" si="382"/>
        <v>0</v>
      </c>
      <c r="BJ70" s="8">
        <f t="shared" si="383"/>
        <v>1.579861111111111E-2</v>
      </c>
      <c r="BK70" s="8">
        <f t="shared" si="384"/>
        <v>0</v>
      </c>
      <c r="BL70" s="8">
        <f t="shared" si="385"/>
        <v>0</v>
      </c>
      <c r="BM70" s="8">
        <f t="shared" si="386"/>
        <v>0</v>
      </c>
      <c r="BN70" s="8">
        <f t="shared" si="387"/>
        <v>1.0416666666666666E-2</v>
      </c>
      <c r="BO70" s="8">
        <f t="shared" si="388"/>
        <v>0</v>
      </c>
      <c r="BP70" s="8">
        <f t="shared" si="388"/>
        <v>0</v>
      </c>
      <c r="BQ70" s="8">
        <f t="shared" si="477"/>
        <v>0</v>
      </c>
      <c r="BR70" s="8">
        <f t="shared" si="478"/>
        <v>0</v>
      </c>
      <c r="BS70" s="8">
        <f t="shared" si="479"/>
        <v>0</v>
      </c>
      <c r="BV70" s="8" t="str">
        <f t="shared" si="389"/>
        <v/>
      </c>
      <c r="BW70" s="8">
        <f t="shared" si="390"/>
        <v>2.2615740740740742E-2</v>
      </c>
      <c r="BX70" s="8" t="str">
        <f t="shared" si="391"/>
        <v/>
      </c>
      <c r="BY70" s="8" t="str">
        <f t="shared" si="392"/>
        <v/>
      </c>
      <c r="BZ70" s="8" t="str">
        <f t="shared" si="393"/>
        <v/>
      </c>
      <c r="CA70" s="8" t="str">
        <f t="shared" si="394"/>
        <v/>
      </c>
      <c r="CB70" s="8" t="str">
        <f t="shared" si="395"/>
        <v/>
      </c>
      <c r="CC70" s="8" t="str">
        <f t="shared" si="396"/>
        <v/>
      </c>
      <c r="CD70" s="8" t="str">
        <f t="shared" si="397"/>
        <v/>
      </c>
      <c r="CE70" s="8" t="str">
        <f t="shared" si="398"/>
        <v/>
      </c>
      <c r="CF70" s="8" t="str">
        <f t="shared" si="399"/>
        <v/>
      </c>
      <c r="CG70" s="8" t="str">
        <f t="shared" si="400"/>
        <v/>
      </c>
      <c r="CI70" s="13">
        <v>2.0914351851851851E-2</v>
      </c>
      <c r="CJ70" s="8">
        <f t="shared" si="401"/>
        <v>2.0914351851851851E-2</v>
      </c>
      <c r="CK70" s="8">
        <f>IF(COUNT($BV70:BW70)&gt;0,SMALL($BV70:BW70,1),$CI70)</f>
        <v>2.2615740740740742E-2</v>
      </c>
      <c r="CL70" s="8">
        <f>IF(COUNT($BV70:BX70)&gt;0,SMALL($BV70:BX70,1),$CI70)</f>
        <v>2.2615740740740742E-2</v>
      </c>
      <c r="CM70" s="8">
        <f>IF(COUNT($BV70:BY70)&gt;0,SMALL($BV70:BY70,1),$CI70)</f>
        <v>2.2615740740740742E-2</v>
      </c>
      <c r="CN70" s="8">
        <f>IF(COUNT($BV70:BZ70)&gt;0,SMALL($BV70:BZ70,1),$CI70)</f>
        <v>2.2615740740740742E-2</v>
      </c>
      <c r="CO70" s="54">
        <v>1.6076388888888887E-2</v>
      </c>
      <c r="CP70" s="8">
        <f t="shared" si="402"/>
        <v>1.6076388888888887E-2</v>
      </c>
      <c r="CQ70" s="8">
        <f>IF(COUNT($CB70:CC70)&gt;0,SMALL($CB70:CC70,1),$CP70)</f>
        <v>1.6076388888888887E-2</v>
      </c>
      <c r="CR70" s="8">
        <f>IF(COUNT($CB70:CD70)&gt;0,SMALL($CB70:CD70,1),$CP70)</f>
        <v>1.6076388888888887E-2</v>
      </c>
      <c r="CS70" s="8">
        <f>IF(COUNT($CB70:CE70)&gt;0,SMALL($CB70:CE70,1),$CP70)</f>
        <v>1.6076388888888887E-2</v>
      </c>
      <c r="CT70" s="8">
        <f>IF(COUNT($CB70:CF70)&gt;0,SMALL($CB70:CF70,1),$CP70)</f>
        <v>1.6076388888888887E-2</v>
      </c>
      <c r="CV70" s="8">
        <f t="shared" si="63"/>
        <v>1.5800185185185184E-2</v>
      </c>
      <c r="CW70" s="8">
        <f t="shared" si="64"/>
        <v>1.041824074074074E-2</v>
      </c>
      <c r="CX70" s="1">
        <f t="shared" si="602"/>
        <v>68</v>
      </c>
      <c r="CY70" s="8">
        <f t="shared" si="65"/>
        <v>1.5740740740740742E-6</v>
      </c>
      <c r="CZ70" s="1" t="str">
        <f t="shared" si="403"/>
        <v>Mark Hughes</v>
      </c>
      <c r="DB70" s="13">
        <f t="shared" si="404"/>
        <v>2.4655568953197569E-2</v>
      </c>
      <c r="DC70" s="13">
        <f>SMALL($DO70:DP70,1)/(60*60*24)</f>
        <v>2.4655568953197565E-2</v>
      </c>
      <c r="DD70" s="13">
        <f>SMALL($DO70:DQ70,1)/(60*60*24)</f>
        <v>2.2615740740740742E-2</v>
      </c>
      <c r="DE70" s="13">
        <f>SMALL($DO70:DR70,1)/(60*60*24)</f>
        <v>2.2615740740740742E-2</v>
      </c>
      <c r="DF70" s="13">
        <f>SMALL($DO70:DS70,1)/(60*60*24)</f>
        <v>2.2615740740740742E-2</v>
      </c>
      <c r="DG70" s="13">
        <f>SMALL($DO70:DT70,1)/(60*60*24)</f>
        <v>2.2615740740740742E-2</v>
      </c>
      <c r="DH70" s="34">
        <f t="shared" si="405"/>
        <v>1.738044764224262E-2</v>
      </c>
      <c r="DI70" s="13">
        <f>SMALL($DU70:DV70,1)/(60*60*24)</f>
        <v>1.738044764224262E-2</v>
      </c>
      <c r="DJ70" s="42">
        <f>SMALL($DW70:DW70,1)/(60*60*24)</f>
        <v>0.11572916666666666</v>
      </c>
      <c r="DK70" s="42">
        <f>SMALL($DW70:DX70,1)/(60*60*24)</f>
        <v>0.11572916666666666</v>
      </c>
      <c r="DL70" s="42">
        <f>SMALL($DW70:DY70,1)/(60*60*24)</f>
        <v>0.11572916666666666</v>
      </c>
      <c r="DM70" s="42">
        <f>SMALL($DW70:DZ70,1)/(60*60*24)</f>
        <v>0.11572916666666666</v>
      </c>
      <c r="DO70" s="6">
        <f t="shared" si="406"/>
        <v>2130.2411575562696</v>
      </c>
      <c r="DP70" s="1">
        <f t="shared" si="407"/>
        <v>9999</v>
      </c>
      <c r="DQ70" s="1">
        <f t="shared" si="408"/>
        <v>1954</v>
      </c>
      <c r="DR70" s="1">
        <f t="shared" si="409"/>
        <v>9999</v>
      </c>
      <c r="DS70" s="1">
        <f t="shared" si="410"/>
        <v>9999</v>
      </c>
      <c r="DT70" s="1">
        <f t="shared" si="411"/>
        <v>9999</v>
      </c>
      <c r="DU70" s="6">
        <f t="shared" si="412"/>
        <v>1501.6706762897625</v>
      </c>
      <c r="DV70" s="1">
        <f t="shared" si="413"/>
        <v>9999</v>
      </c>
      <c r="DW70" s="43">
        <f t="shared" si="414"/>
        <v>9999</v>
      </c>
      <c r="DX70" s="1">
        <f t="shared" si="415"/>
        <v>9999</v>
      </c>
      <c r="DY70" s="1">
        <f t="shared" si="416"/>
        <v>9999</v>
      </c>
      <c r="DZ70" s="1">
        <f t="shared" si="417"/>
        <v>9999</v>
      </c>
    </row>
    <row r="71" spans="1:134" x14ac:dyDescent="0.25">
      <c r="A71" s="1" t="s">
        <v>12</v>
      </c>
      <c r="B71" s="54">
        <v>1.5821759259259261E-2</v>
      </c>
      <c r="C71" s="45">
        <v>41944</v>
      </c>
      <c r="D71" s="45"/>
      <c r="E71" s="13">
        <v>1.9930555555555556E-2</v>
      </c>
      <c r="F71" s="11">
        <v>42461</v>
      </c>
      <c r="H71" s="35">
        <v>1.6041666666666666E-2</v>
      </c>
      <c r="K71" s="8">
        <v>1.3935185185185184E-2</v>
      </c>
      <c r="M71" s="8">
        <f t="shared" ref="M71:M135" si="626">IF(A71&lt;&gt;"",IF(K71&gt;0,K71/3.11*4.35,IF(L71&gt;0,L71/6.21*4.35/1.032,IF(H71&gt;0,H71/3.45*4.35,IF(I71&gt;0,I71,IF(E71&gt;0,E71,IF(B71&gt;0,B71/4*4.35,0.0292)))))),0)</f>
        <v>1.9491336191496962E-2</v>
      </c>
      <c r="N71" s="6">
        <f t="shared" si="364"/>
        <v>1684.0514469453378</v>
      </c>
      <c r="O71" s="8">
        <f t="shared" si="365"/>
        <v>1.892361111111111E-2</v>
      </c>
      <c r="Q71" s="8">
        <f t="shared" si="366"/>
        <v>0</v>
      </c>
      <c r="R71" s="8">
        <f t="shared" si="367"/>
        <v>0</v>
      </c>
      <c r="S71" s="8">
        <f t="shared" si="368"/>
        <v>1.892361111111111E-2</v>
      </c>
      <c r="T71" s="8"/>
      <c r="U71" s="8">
        <f>IF(A71&lt;&gt;"",IF(VLOOKUP(A71,Apr!A$4:F$211,6)&gt;0,VLOOKUP(A71,Apr!A$4:F$211,6),0),0)</f>
        <v>0</v>
      </c>
      <c r="V71" s="8">
        <f>IF(A71&lt;&gt;"",IF(VLOOKUP(A71,May!A$3:F$209,6)&gt;0,VLOOKUP(A71,May!A$3:F$209,6),0),0)</f>
        <v>0</v>
      </c>
      <c r="W71" s="8">
        <f>IF(A71&lt;&gt;"",IF(VLOOKUP(A71,Jun!A$3:F$209,6)&gt;0,VLOOKUP(A71,Jun!A$3:F$209,6),0),0)</f>
        <v>0</v>
      </c>
      <c r="X71" s="8">
        <f>IF(A71&lt;&gt;"",IF(VLOOKUP(A71,Jul!A$3:F$206,6)&gt;0,VLOOKUP(A71,Jul!A$3:F$206,6),0),0)</f>
        <v>0</v>
      </c>
      <c r="Y71" s="8">
        <f>IF(A71&lt;&gt;"",IF(VLOOKUP(A71,Aug!A$3:F$206,6)&gt;0,VLOOKUP(A71,Aug!A$3:F$206,6),0),0)</f>
        <v>0</v>
      </c>
      <c r="Z71" s="8">
        <f>IF(A71&lt;&gt;"",IF(VLOOKUP(A71,Sep!A$3:F$206,6)&gt;0,VLOOKUP(A71,Sep!A$3:F$206,6),0),0)</f>
        <v>0</v>
      </c>
      <c r="AA71" s="6">
        <f t="shared" ref="AA71:AA135" si="627">IF(Q71&gt;0,Q71/4.35*3.45/1.032*60*60*24,N71/4.35*3.45/1.032)</f>
        <v>1294.212218649518</v>
      </c>
      <c r="AB71" s="8">
        <f t="shared" si="369"/>
        <v>1.2847222222222223E-2</v>
      </c>
      <c r="AC71" s="8">
        <f>IF(A71&lt;&gt;"",IF(VLOOKUP(A71,Oct!A$3:F$206,6)&gt;0,VLOOKUP(A71,Oct!A$3:F$206,6),0),0)</f>
        <v>0</v>
      </c>
      <c r="AD71" s="8">
        <f>IF(A71&lt;&gt;"",IF(VLOOKUP(A71,Nov!A$3:F$207,6)&gt;0,VLOOKUP(A71,Nov!A$3:F$207,6),0),0)</f>
        <v>0</v>
      </c>
      <c r="AE71" s="8">
        <f>IF(A71&lt;&gt;"",IF(VLOOKUP(A71,Dec!A$3:F$207,6)&gt;0,VLOOKUP(A71,Dec!A$3:F$207,6),0),0)</f>
        <v>0</v>
      </c>
      <c r="AF71" s="8">
        <f>IF(A71&lt;&gt;"",IF(VLOOKUP(A71,Jan!A$3:F$207,6)&gt;0,VLOOKUP(A71,Jan!A$3:F$207,6),0),0)</f>
        <v>0</v>
      </c>
      <c r="AG71" s="8">
        <f>IF(A71&lt;&gt;"",IF(VLOOKUP(A71,Feb!A$3:F$207,6)&gt;0,VLOOKUP(A71,Feb!A$3:F$207,6),0),0)</f>
        <v>0</v>
      </c>
      <c r="AH71" s="8">
        <f>IF(A71&lt;&gt;"",IF(VLOOKUP(A71,Mar!A$3:F$207,6)&gt;0,VLOOKUP(A71,Mar!A$3:F$207,6),0),0)</f>
        <v>0</v>
      </c>
      <c r="AJ71" s="8">
        <f>LARGE($BH71:BI71,1)</f>
        <v>1.892361111111111E-2</v>
      </c>
      <c r="AK71" s="8">
        <f>LARGE($BH71:BJ71,1)</f>
        <v>1.892361111111111E-2</v>
      </c>
      <c r="AL71" s="8">
        <f>LARGE($BH71:BK71,1)</f>
        <v>1.892361111111111E-2</v>
      </c>
      <c r="AM71" s="8">
        <f>LARGE($BH71:BL71,1)</f>
        <v>1.892361111111111E-2</v>
      </c>
      <c r="AN71" s="8">
        <f>LARGE($BH71:BM71,1)</f>
        <v>1.892361111111111E-2</v>
      </c>
      <c r="AO71" s="8">
        <f>LARGE($BN71:BO71,1)</f>
        <v>1.2847222222222223E-2</v>
      </c>
      <c r="AP71" s="8">
        <f>LARGE($BN71:BP71,1)</f>
        <v>1.2847222222222223E-2</v>
      </c>
      <c r="AQ71" s="8">
        <f>LARGE($BN71:BQ71,1)</f>
        <v>1.2847222222222223E-2</v>
      </c>
      <c r="AR71" s="8">
        <f>LARGE($BN71:BR71,1)</f>
        <v>1.2847222222222223E-2</v>
      </c>
      <c r="AS71" s="8">
        <f>LARGE($BN71:BS71,1)</f>
        <v>1.2847222222222223E-2</v>
      </c>
      <c r="AV71" s="6">
        <f t="shared" si="370"/>
        <v>0</v>
      </c>
      <c r="AW71" s="6">
        <f t="shared" si="371"/>
        <v>0</v>
      </c>
      <c r="AX71" s="6">
        <f t="shared" si="372"/>
        <v>0</v>
      </c>
      <c r="AY71" s="6">
        <f t="shared" si="373"/>
        <v>0</v>
      </c>
      <c r="AZ71" s="6">
        <f t="shared" si="374"/>
        <v>0</v>
      </c>
      <c r="BA71" s="6">
        <f t="shared" si="375"/>
        <v>0</v>
      </c>
      <c r="BB71" s="6">
        <f t="shared" si="376"/>
        <v>0</v>
      </c>
      <c r="BC71" s="6">
        <f t="shared" si="377"/>
        <v>0</v>
      </c>
      <c r="BD71" s="6">
        <f t="shared" si="378"/>
        <v>0</v>
      </c>
      <c r="BE71" s="6">
        <f t="shared" si="379"/>
        <v>0</v>
      </c>
      <c r="BF71" s="6">
        <f t="shared" si="380"/>
        <v>0</v>
      </c>
      <c r="BH71" s="8">
        <f t="shared" si="381"/>
        <v>1.892361111111111E-2</v>
      </c>
      <c r="BI71" s="8">
        <f t="shared" si="382"/>
        <v>0</v>
      </c>
      <c r="BJ71" s="8">
        <f t="shared" si="383"/>
        <v>0</v>
      </c>
      <c r="BK71" s="8">
        <f t="shared" si="384"/>
        <v>0</v>
      </c>
      <c r="BL71" s="8">
        <f t="shared" si="385"/>
        <v>0</v>
      </c>
      <c r="BM71" s="8">
        <f t="shared" si="386"/>
        <v>0</v>
      </c>
      <c r="BN71" s="8">
        <f t="shared" si="387"/>
        <v>1.2847222222222223E-2</v>
      </c>
      <c r="BO71" s="8">
        <f t="shared" si="388"/>
        <v>0</v>
      </c>
      <c r="BP71" s="8">
        <f t="shared" si="388"/>
        <v>0</v>
      </c>
      <c r="BQ71" s="8">
        <f t="shared" si="477"/>
        <v>0</v>
      </c>
      <c r="BR71" s="8">
        <f t="shared" si="478"/>
        <v>0</v>
      </c>
      <c r="BS71" s="8">
        <f t="shared" si="479"/>
        <v>0</v>
      </c>
      <c r="BV71" s="8" t="str">
        <f t="shared" si="389"/>
        <v/>
      </c>
      <c r="BW71" s="8" t="str">
        <f t="shared" si="390"/>
        <v/>
      </c>
      <c r="BX71" s="8" t="str">
        <f t="shared" si="391"/>
        <v/>
      </c>
      <c r="BY71" s="8" t="str">
        <f t="shared" si="392"/>
        <v/>
      </c>
      <c r="BZ71" s="8" t="str">
        <f t="shared" si="393"/>
        <v/>
      </c>
      <c r="CA71" s="8" t="str">
        <f t="shared" si="394"/>
        <v/>
      </c>
      <c r="CB71" s="8" t="str">
        <f t="shared" si="395"/>
        <v/>
      </c>
      <c r="CC71" s="8" t="str">
        <f t="shared" si="396"/>
        <v/>
      </c>
      <c r="CD71" s="8" t="str">
        <f t="shared" si="397"/>
        <v/>
      </c>
      <c r="CE71" s="8" t="str">
        <f t="shared" si="398"/>
        <v/>
      </c>
      <c r="CF71" s="8" t="str">
        <f t="shared" si="399"/>
        <v/>
      </c>
      <c r="CG71" s="8" t="str">
        <f t="shared" si="400"/>
        <v/>
      </c>
      <c r="CI71" s="13">
        <v>1.9930555555555556E-2</v>
      </c>
      <c r="CJ71" s="8">
        <f t="shared" si="401"/>
        <v>1.9930555555555556E-2</v>
      </c>
      <c r="CK71" s="8">
        <f>IF(COUNT($BV71:BW71)&gt;0,SMALL($BV71:BW71,1),$CI71)</f>
        <v>1.9930555555555556E-2</v>
      </c>
      <c r="CL71" s="8">
        <f>IF(COUNT($BV71:BX71)&gt;0,SMALL($BV71:BX71,1),$CI71)</f>
        <v>1.9930555555555556E-2</v>
      </c>
      <c r="CM71" s="8">
        <f>IF(COUNT($BV71:BY71)&gt;0,SMALL($BV71:BY71,1),$CI71)</f>
        <v>1.9930555555555556E-2</v>
      </c>
      <c r="CN71" s="8">
        <f>IF(COUNT($BV71:BZ71)&gt;0,SMALL($BV71:BZ71,1),$CI71)</f>
        <v>1.9930555555555556E-2</v>
      </c>
      <c r="CO71" s="54">
        <v>1.5821759259259261E-2</v>
      </c>
      <c r="CP71" s="8">
        <f t="shared" si="402"/>
        <v>1.5821759259259261E-2</v>
      </c>
      <c r="CQ71" s="8">
        <f>IF(COUNT($CB71:CC71)&gt;0,SMALL($CB71:CC71,1),$CP71)</f>
        <v>1.5821759259259261E-2</v>
      </c>
      <c r="CR71" s="8">
        <f>IF(COUNT($CB71:CD71)&gt;0,SMALL($CB71:CD71,1),$CP71)</f>
        <v>1.5821759259259261E-2</v>
      </c>
      <c r="CS71" s="8">
        <f>IF(COUNT($CB71:CE71)&gt;0,SMALL($CB71:CE71,1),$CP71)</f>
        <v>1.5821759259259261E-2</v>
      </c>
      <c r="CT71" s="8">
        <f>IF(COUNT($CB71:CF71)&gt;0,SMALL($CB71:CF71,1),$CP71)</f>
        <v>1.5821759259259261E-2</v>
      </c>
      <c r="CV71" s="8">
        <f t="shared" si="63"/>
        <v>1.8925208333333332E-2</v>
      </c>
      <c r="CW71" s="8">
        <f t="shared" si="64"/>
        <v>1.2848819444444446E-2</v>
      </c>
      <c r="CX71" s="1">
        <f t="shared" si="602"/>
        <v>69</v>
      </c>
      <c r="CY71" s="8">
        <f t="shared" si="65"/>
        <v>1.5972222222222221E-6</v>
      </c>
      <c r="CZ71" s="1" t="str">
        <f t="shared" si="403"/>
        <v>Mark Selby</v>
      </c>
      <c r="DB71" s="13">
        <f t="shared" si="404"/>
        <v>1.9491336191496962E-2</v>
      </c>
      <c r="DC71" s="13">
        <f>SMALL($DO71:DP71,1)/(60*60*24)</f>
        <v>1.9491336191496966E-2</v>
      </c>
      <c r="DD71" s="13">
        <f>SMALL($DO71:DQ71,1)/(60*60*24)</f>
        <v>1.9491336191496966E-2</v>
      </c>
      <c r="DE71" s="13">
        <f>SMALL($DO71:DR71,1)/(60*60*24)</f>
        <v>1.9491336191496966E-2</v>
      </c>
      <c r="DF71" s="13">
        <f>SMALL($DO71:DS71,1)/(60*60*24)</f>
        <v>1.9491336191496966E-2</v>
      </c>
      <c r="DG71" s="13">
        <f>SMALL($DO71:DT71,1)/(60*60*24)</f>
        <v>1.9491336191496966E-2</v>
      </c>
      <c r="DH71" s="34">
        <f t="shared" si="405"/>
        <v>1.4979308086221273E-2</v>
      </c>
      <c r="DI71" s="13">
        <f>SMALL($DU71:DV71,1)/(60*60*24)</f>
        <v>1.4979308086221273E-2</v>
      </c>
      <c r="DJ71" s="42">
        <f>SMALL($DW71:DW71,1)/(60*60*24)</f>
        <v>0.11572916666666666</v>
      </c>
      <c r="DK71" s="42">
        <f>SMALL($DW71:DX71,1)/(60*60*24)</f>
        <v>0.11572916666666666</v>
      </c>
      <c r="DL71" s="42">
        <f>SMALL($DW71:DY71,1)/(60*60*24)</f>
        <v>0.11572916666666666</v>
      </c>
      <c r="DM71" s="42">
        <f>SMALL($DW71:DZ71,1)/(60*60*24)</f>
        <v>0.11572916666666666</v>
      </c>
      <c r="DO71" s="6">
        <f t="shared" si="406"/>
        <v>1684.0514469453378</v>
      </c>
      <c r="DP71" s="1">
        <f t="shared" si="407"/>
        <v>9999</v>
      </c>
      <c r="DQ71" s="1">
        <f t="shared" si="408"/>
        <v>9999</v>
      </c>
      <c r="DR71" s="1">
        <f t="shared" si="409"/>
        <v>9999</v>
      </c>
      <c r="DS71" s="1">
        <f t="shared" si="410"/>
        <v>9999</v>
      </c>
      <c r="DT71" s="1">
        <f t="shared" si="411"/>
        <v>9999</v>
      </c>
      <c r="DU71" s="6">
        <f t="shared" si="412"/>
        <v>1294.212218649518</v>
      </c>
      <c r="DV71" s="1">
        <f t="shared" si="413"/>
        <v>9999</v>
      </c>
      <c r="DW71" s="43">
        <f t="shared" si="414"/>
        <v>9999</v>
      </c>
      <c r="DX71" s="1">
        <f t="shared" si="415"/>
        <v>9999</v>
      </c>
      <c r="DY71" s="1">
        <f t="shared" si="416"/>
        <v>9999</v>
      </c>
      <c r="DZ71" s="1">
        <f t="shared" si="417"/>
        <v>9999</v>
      </c>
    </row>
    <row r="72" spans="1:134" x14ac:dyDescent="0.25">
      <c r="A72" s="1" t="s">
        <v>200</v>
      </c>
      <c r="B72" s="2">
        <v>2.4282407407407409E-2</v>
      </c>
      <c r="C72" s="11">
        <v>44986</v>
      </c>
      <c r="D72" s="45"/>
      <c r="E72" s="13">
        <v>2.6828703703703702E-2</v>
      </c>
      <c r="F72" s="11">
        <v>45078</v>
      </c>
      <c r="H72" s="35">
        <v>2.4282407407407409E-2</v>
      </c>
      <c r="K72" s="1"/>
      <c r="L72" s="1"/>
      <c r="M72" s="8">
        <f t="shared" si="626"/>
        <v>3.0616948470209338E-2</v>
      </c>
      <c r="N72" s="6">
        <f t="shared" si="364"/>
        <v>2645.3043478260865</v>
      </c>
      <c r="O72" s="8">
        <f t="shared" si="365"/>
        <v>7.8125E-3</v>
      </c>
      <c r="Q72" s="8">
        <f t="shared" si="366"/>
        <v>2.6828703703703698E-2</v>
      </c>
      <c r="R72" s="8">
        <f t="shared" si="367"/>
        <v>2.0414665986666667E-2</v>
      </c>
      <c r="S72" s="8">
        <f t="shared" si="368"/>
        <v>7.8125E-3</v>
      </c>
      <c r="T72" s="8"/>
      <c r="U72" s="8">
        <f>IF(A72&lt;&gt;"",IF(VLOOKUP(A72,Apr!A$4:F$211,6)&gt;0,VLOOKUP(A72,Apr!A$4:F$211,6),0),0)</f>
        <v>0</v>
      </c>
      <c r="V72" s="8">
        <f>IF(A72&lt;&gt;"",IF(VLOOKUP(A72,May!A$3:F$209,6)&gt;0,VLOOKUP(A72,May!A$3:F$209,6),0),0)</f>
        <v>2.7939814814814813E-2</v>
      </c>
      <c r="W72" s="8">
        <f>IF(A72&lt;&gt;"",IF(VLOOKUP(A72,Jun!A$3:F$209,6)&gt;0,VLOOKUP(A72,Jun!A$3:F$209,6),0),0)</f>
        <v>2.6828703703703698E-2</v>
      </c>
      <c r="X72" s="8">
        <f>IF(A72&lt;&gt;"",IF(VLOOKUP(A72,Jul!A$3:F$206,6)&gt;0,VLOOKUP(A72,Jul!A$3:F$206,6),0),0)</f>
        <v>0</v>
      </c>
      <c r="Y72" s="8">
        <f>IF(A72&lt;&gt;"",IF(VLOOKUP(A72,Aug!A$3:F$206,6)&gt;0,VLOOKUP(A72,Aug!A$3:F$206,6),0),0)</f>
        <v>0</v>
      </c>
      <c r="Z72" s="8">
        <f>IF(A72&lt;&gt;"",IF(VLOOKUP(A72,Sep!A$3:F$206,6)&gt;0,VLOOKUP(A72,Sep!A$3:F$206,6),0),0)</f>
        <v>0</v>
      </c>
      <c r="AA72" s="6">
        <f t="shared" si="627"/>
        <v>1781.4087142475271</v>
      </c>
      <c r="AB72" s="8">
        <f t="shared" si="369"/>
        <v>7.2916666666666659E-3</v>
      </c>
      <c r="AC72" s="8">
        <f>IF(A72&lt;&gt;"",IF(VLOOKUP(A72,Oct!A$3:F$206,6)&gt;0,VLOOKUP(A72,Oct!A$3:F$206,6),0),0)</f>
        <v>2.0414665986666667E-2</v>
      </c>
      <c r="AD72" s="8">
        <f>IF(A72&lt;&gt;"",IF(VLOOKUP(A72,Nov!A$3:F$207,6)&gt;0,VLOOKUP(A72,Nov!A$3:F$207,6),0),0)</f>
        <v>0</v>
      </c>
      <c r="AE72" s="8">
        <f>IF(A72&lt;&gt;"",IF(VLOOKUP(A72,Dec!A$3:F$207,6)&gt;0,VLOOKUP(A72,Dec!A$3:F$207,6),0),0)</f>
        <v>0</v>
      </c>
      <c r="AF72" s="8">
        <f>IF(A72&lt;&gt;"",IF(VLOOKUP(A72,Jan!A$3:F$207,6)&gt;0,VLOOKUP(A72,Jan!A$3:F$207,6),0),0)</f>
        <v>0</v>
      </c>
      <c r="AG72" s="8">
        <f>IF(A72&lt;&gt;"",IF(VLOOKUP(A72,Feb!A$3:F$207,6)&gt;0,VLOOKUP(A72,Feb!A$3:F$207,6),0),0)</f>
        <v>0</v>
      </c>
      <c r="AH72" s="8">
        <f>IF(A72&lt;&gt;"",IF(VLOOKUP(A72,Mar!A$3:F$207,6)&gt;0,VLOOKUP(A72,Mar!A$3:F$207,6),0),0)</f>
        <v>0</v>
      </c>
      <c r="AJ72" s="8">
        <f>LARGE($BH72:BI72,1)</f>
        <v>7.8125E-3</v>
      </c>
      <c r="AK72" s="8">
        <f>LARGE($BH72:BJ72,1)</f>
        <v>1.0590277777777778E-2</v>
      </c>
      <c r="AL72" s="8">
        <f>LARGE($BH72:BK72,1)</f>
        <v>1.1631944444444445E-2</v>
      </c>
      <c r="AM72" s="8">
        <f>LARGE($BH72:BL72,1)</f>
        <v>1.1631944444444445E-2</v>
      </c>
      <c r="AN72" s="8">
        <f>LARGE($BH72:BM72,1)</f>
        <v>1.1631944444444445E-2</v>
      </c>
      <c r="AO72" s="8">
        <f>LARGE($BN72:BO72,1)</f>
        <v>7.4652777777777781E-3</v>
      </c>
      <c r="AP72" s="8">
        <f>LARGE($BN72:BP72,1)</f>
        <v>7.4652777777777781E-3</v>
      </c>
      <c r="AQ72" s="8">
        <f>LARGE($BN72:BQ72,1)</f>
        <v>7.4652777777777781E-3</v>
      </c>
      <c r="AR72" s="8">
        <f>LARGE($BN72:BR72,1)</f>
        <v>7.4652777777777781E-3</v>
      </c>
      <c r="AS72" s="8">
        <f>LARGE($BN72:BS72,1)</f>
        <v>7.4652777777777781E-3</v>
      </c>
      <c r="AV72" s="6">
        <f t="shared" si="370"/>
        <v>0</v>
      </c>
      <c r="AW72" s="6">
        <f t="shared" si="371"/>
        <v>2414</v>
      </c>
      <c r="AX72" s="6">
        <f t="shared" si="372"/>
        <v>2317.9999999999995</v>
      </c>
      <c r="AY72" s="6">
        <f t="shared" si="373"/>
        <v>0</v>
      </c>
      <c r="AZ72" s="6">
        <f t="shared" si="374"/>
        <v>0</v>
      </c>
      <c r="BA72" s="6">
        <f t="shared" si="375"/>
        <v>0</v>
      </c>
      <c r="BB72" s="6">
        <f t="shared" si="376"/>
        <v>1763.8271412479999</v>
      </c>
      <c r="BC72" s="6">
        <f t="shared" si="377"/>
        <v>0</v>
      </c>
      <c r="BD72" s="6">
        <f t="shared" si="378"/>
        <v>0</v>
      </c>
      <c r="BE72" s="6">
        <f t="shared" si="379"/>
        <v>0</v>
      </c>
      <c r="BF72" s="6">
        <f t="shared" si="380"/>
        <v>0</v>
      </c>
      <c r="BH72" s="8">
        <f t="shared" si="381"/>
        <v>7.8125E-3</v>
      </c>
      <c r="BI72" s="8">
        <f t="shared" si="382"/>
        <v>0</v>
      </c>
      <c r="BJ72" s="8">
        <f t="shared" si="383"/>
        <v>1.0590277777777778E-2</v>
      </c>
      <c r="BK72" s="8">
        <f t="shared" si="384"/>
        <v>1.1631944444444445E-2</v>
      </c>
      <c r="BL72" s="8">
        <f t="shared" si="385"/>
        <v>0</v>
      </c>
      <c r="BM72" s="8">
        <f t="shared" si="386"/>
        <v>0</v>
      </c>
      <c r="BN72" s="8">
        <f t="shared" si="387"/>
        <v>7.2916666666666659E-3</v>
      </c>
      <c r="BO72" s="8">
        <f t="shared" si="388"/>
        <v>7.4652777777777781E-3</v>
      </c>
      <c r="BP72" s="8">
        <f t="shared" si="388"/>
        <v>0</v>
      </c>
      <c r="BQ72" s="8">
        <f t="shared" si="477"/>
        <v>0</v>
      </c>
      <c r="BR72" s="8">
        <f t="shared" si="478"/>
        <v>0</v>
      </c>
      <c r="BS72" s="8">
        <f t="shared" si="479"/>
        <v>0</v>
      </c>
      <c r="BV72" s="8" t="str">
        <f t="shared" si="389"/>
        <v/>
      </c>
      <c r="BW72" s="8">
        <f t="shared" si="390"/>
        <v>2.7939814814814813E-2</v>
      </c>
      <c r="BX72" s="8">
        <f t="shared" si="391"/>
        <v>2.6828703703703698E-2</v>
      </c>
      <c r="BY72" s="8" t="str">
        <f t="shared" si="392"/>
        <v/>
      </c>
      <c r="BZ72" s="8" t="str">
        <f t="shared" si="393"/>
        <v/>
      </c>
      <c r="CA72" s="8" t="str">
        <f t="shared" si="394"/>
        <v/>
      </c>
      <c r="CB72" s="8">
        <f t="shared" si="395"/>
        <v>2.0414665986666667E-2</v>
      </c>
      <c r="CC72" s="8" t="str">
        <f t="shared" si="396"/>
        <v/>
      </c>
      <c r="CD72" s="8" t="str">
        <f t="shared" si="397"/>
        <v/>
      </c>
      <c r="CE72" s="8" t="str">
        <f t="shared" si="398"/>
        <v/>
      </c>
      <c r="CF72" s="8" t="str">
        <f t="shared" si="399"/>
        <v/>
      </c>
      <c r="CG72" s="8" t="str">
        <f t="shared" si="400"/>
        <v/>
      </c>
      <c r="CI72" s="13"/>
      <c r="CJ72" s="8">
        <f t="shared" si="401"/>
        <v>0</v>
      </c>
      <c r="CK72" s="8">
        <f>IF(COUNT($BV72:BW72)&gt;0,SMALL($BV72:BW72,1),$CI72)</f>
        <v>2.7939814814814813E-2</v>
      </c>
      <c r="CL72" s="8">
        <f>IF(COUNT($BV72:BX72)&gt;0,SMALL($BV72:BX72,1),$CI72)</f>
        <v>2.6828703703703698E-2</v>
      </c>
      <c r="CM72" s="8">
        <f>IF(COUNT($BV72:BY72)&gt;0,SMALL($BV72:BY72,1),$CI72)</f>
        <v>2.6828703703703698E-2</v>
      </c>
      <c r="CN72" s="8">
        <f>IF(COUNT($BV72:BZ72)&gt;0,SMALL($BV72:BZ72,1),$CI72)</f>
        <v>2.6828703703703698E-2</v>
      </c>
      <c r="CO72" s="2">
        <v>2.4282407407407409E-2</v>
      </c>
      <c r="CP72" s="8">
        <f t="shared" si="402"/>
        <v>2.0414665986666667E-2</v>
      </c>
      <c r="CQ72" s="8">
        <f>IF(COUNT($CB72:CC72)&gt;0,SMALL($CB72:CC72,1),$CP72)</f>
        <v>2.0414665986666667E-2</v>
      </c>
      <c r="CR72" s="8">
        <f>IF(COUNT($CB72:CD72)&gt;0,SMALL($CB72:CD72,1),$CP72)</f>
        <v>2.0414665986666667E-2</v>
      </c>
      <c r="CS72" s="8">
        <f>IF(COUNT($CB72:CE72)&gt;0,SMALL($CB72:CE72,1),$CP72)</f>
        <v>2.0414665986666667E-2</v>
      </c>
      <c r="CT72" s="8">
        <f>IF(COUNT($CB72:CF72)&gt;0,SMALL($CB72:CF72,1),$CP72)</f>
        <v>2.0414665986666667E-2</v>
      </c>
      <c r="CV72" s="8">
        <f t="shared" si="63"/>
        <v>1.1633564814814815E-2</v>
      </c>
      <c r="CW72" s="8">
        <f t="shared" si="64"/>
        <v>7.4668981481481487E-3</v>
      </c>
      <c r="CX72" s="1">
        <f t="shared" si="602"/>
        <v>70</v>
      </c>
      <c r="CY72" s="8">
        <f t="shared" si="65"/>
        <v>1.6203703703703703E-6</v>
      </c>
      <c r="CZ72" s="1" t="str">
        <f t="shared" si="403"/>
        <v>Matthew Kay</v>
      </c>
      <c r="DB72" s="13">
        <f t="shared" si="404"/>
        <v>3.0616948470209338E-2</v>
      </c>
      <c r="DC72" s="13">
        <f>SMALL($DO72:DP72,1)/(60*60*24)</f>
        <v>3.0616948470209335E-2</v>
      </c>
      <c r="DD72" s="13">
        <f>SMALL($DO72:DQ72,1)/(60*60*24)</f>
        <v>2.7939814814814813E-2</v>
      </c>
      <c r="DE72" s="13">
        <f>SMALL($DO72:DR72,1)/(60*60*24)</f>
        <v>2.6828703703703698E-2</v>
      </c>
      <c r="DF72" s="13">
        <f>SMALL($DO72:DS72,1)/(60*60*24)</f>
        <v>2.6828703703703698E-2</v>
      </c>
      <c r="DG72" s="13">
        <f>SMALL($DO72:DT72,1)/(60*60*24)</f>
        <v>2.6828703703703698E-2</v>
      </c>
      <c r="DH72" s="34">
        <f t="shared" si="405"/>
        <v>2.0618156414901934E-2</v>
      </c>
      <c r="DI72" s="13">
        <f>SMALL($DU72:DV72,1)/(60*60*24)</f>
        <v>2.0414665986666664E-2</v>
      </c>
      <c r="DJ72" s="42">
        <f>SMALL($DW72:DW72,1)/(60*60*24)</f>
        <v>0.11572916666666666</v>
      </c>
      <c r="DK72" s="42">
        <f>SMALL($DW72:DX72,1)/(60*60*24)</f>
        <v>0.11572916666666666</v>
      </c>
      <c r="DL72" s="42">
        <f>SMALL($DW72:DY72,1)/(60*60*24)</f>
        <v>0.11572916666666666</v>
      </c>
      <c r="DM72" s="42">
        <f>SMALL($DW72:DZ72,1)/(60*60*24)</f>
        <v>0.11572916666666666</v>
      </c>
      <c r="DO72" s="6">
        <f t="shared" si="406"/>
        <v>2645.3043478260865</v>
      </c>
      <c r="DP72" s="1">
        <f t="shared" si="407"/>
        <v>9999</v>
      </c>
      <c r="DQ72" s="1">
        <f t="shared" si="408"/>
        <v>2414</v>
      </c>
      <c r="DR72" s="1">
        <f t="shared" si="409"/>
        <v>2317.9999999999995</v>
      </c>
      <c r="DS72" s="1">
        <f t="shared" si="410"/>
        <v>9999</v>
      </c>
      <c r="DT72" s="1">
        <f t="shared" si="411"/>
        <v>9999</v>
      </c>
      <c r="DU72" s="6">
        <f t="shared" si="412"/>
        <v>1781.4087142475271</v>
      </c>
      <c r="DV72" s="1">
        <f t="shared" si="413"/>
        <v>1763.8271412479999</v>
      </c>
      <c r="DW72" s="43">
        <f t="shared" si="414"/>
        <v>9999</v>
      </c>
      <c r="DX72" s="1">
        <f t="shared" si="415"/>
        <v>9999</v>
      </c>
      <c r="DY72" s="1">
        <f t="shared" si="416"/>
        <v>9999</v>
      </c>
      <c r="DZ72" s="1">
        <f t="shared" si="417"/>
        <v>9999</v>
      </c>
    </row>
    <row r="73" spans="1:134" x14ac:dyDescent="0.25">
      <c r="A73" s="1" t="s">
        <v>217</v>
      </c>
      <c r="B73" s="2"/>
      <c r="D73" s="45"/>
      <c r="E73" s="13">
        <v>2.3564814814814813E-2</v>
      </c>
      <c r="F73" s="11">
        <v>45078</v>
      </c>
      <c r="K73" s="1"/>
      <c r="L73" s="100">
        <v>3.4722222222222224E-2</v>
      </c>
      <c r="M73" s="8">
        <f t="shared" si="626"/>
        <v>2.3568148813907713E-2</v>
      </c>
      <c r="N73" s="6">
        <f t="shared" si="364"/>
        <v>2036.2880575216263</v>
      </c>
      <c r="O73" s="8">
        <f t="shared" si="365"/>
        <v>1.4930555555555556E-2</v>
      </c>
      <c r="Q73" s="8">
        <f t="shared" si="366"/>
        <v>2.3564814814814809E-2</v>
      </c>
      <c r="R73" s="8">
        <f t="shared" si="367"/>
        <v>1.7636888198888888E-2</v>
      </c>
      <c r="S73" s="8">
        <f t="shared" si="368"/>
        <v>1.4930555555555556E-2</v>
      </c>
      <c r="T73" s="8"/>
      <c r="U73" s="8">
        <f>IF(A73&lt;&gt;"",IF(VLOOKUP(A73,Apr!A$4:F$211,6)&gt;0,VLOOKUP(A73,Apr!A$4:F$211,6),0),0)</f>
        <v>0</v>
      </c>
      <c r="V73" s="8">
        <f>IF(A73&lt;&gt;"",IF(VLOOKUP(A73,May!A$3:F$209,6)&gt;0,VLOOKUP(A73,May!A$3:F$209,6),0),0)</f>
        <v>0</v>
      </c>
      <c r="W73" s="8">
        <f>IF(A73&lt;&gt;"",IF(VLOOKUP(A73,Jun!A$3:F$209,6)&gt;0,VLOOKUP(A73,Jun!A$3:F$209,6),0),0)</f>
        <v>2.3564814814814809E-2</v>
      </c>
      <c r="X73" s="8">
        <f>IF(A73&lt;&gt;"",IF(VLOOKUP(A73,Jul!A$3:F$206,6)&gt;0,VLOOKUP(A73,Jul!A$3:F$206,6),0),0)</f>
        <v>0</v>
      </c>
      <c r="Y73" s="8">
        <f>IF(A73&lt;&gt;"",IF(VLOOKUP(A73,Aug!A$3:F$206,6)&gt;0,VLOOKUP(A73,Aug!A$3:F$206,6),0),0)</f>
        <v>0</v>
      </c>
      <c r="Z73" s="8">
        <f>IF(A73&lt;&gt;"",IF(VLOOKUP(A73,Sep!A$3:F$206,6)&gt;0,VLOOKUP(A73,Sep!A$3:F$206,6),0),0)</f>
        <v>0</v>
      </c>
      <c r="AA73" s="6">
        <f t="shared" si="627"/>
        <v>1564.6885859395879</v>
      </c>
      <c r="AB73" s="8">
        <f t="shared" si="369"/>
        <v>9.7222222222222224E-3</v>
      </c>
      <c r="AC73" s="8">
        <f>IF(A73&lt;&gt;"",IF(VLOOKUP(A73,Oct!A$3:F$206,6)&gt;0,VLOOKUP(A73,Oct!A$3:F$206,6),0),0)</f>
        <v>0</v>
      </c>
      <c r="AD73" s="8">
        <f>IF(A73&lt;&gt;"",IF(VLOOKUP(A73,Nov!A$3:F$207,6)&gt;0,VLOOKUP(A73,Nov!A$3:F$207,6),0),0)</f>
        <v>0</v>
      </c>
      <c r="AE73" s="8">
        <f>IF(A73&lt;&gt;"",IF(VLOOKUP(A73,Dec!A$3:F$207,6)&gt;0,VLOOKUP(A73,Dec!A$3:F$207,6),0),0)</f>
        <v>1.7636888198888888E-2</v>
      </c>
      <c r="AF73" s="8">
        <f>IF(A73&lt;&gt;"",IF(VLOOKUP(A73,Jan!A$3:F$207,6)&gt;0,VLOOKUP(A73,Jan!A$3:F$207,6),0),0)</f>
        <v>0</v>
      </c>
      <c r="AG73" s="8">
        <f>IF(A73&lt;&gt;"",IF(VLOOKUP(A73,Feb!A$3:F$207,6)&gt;0,VLOOKUP(A73,Feb!A$3:F$207,6),0),0)</f>
        <v>0</v>
      </c>
      <c r="AH73" s="8">
        <f>IF(A73&lt;&gt;"",IF(VLOOKUP(A73,Mar!A$3:F$207,6)&gt;0,VLOOKUP(A73,Mar!A$3:F$207,6),0),0)</f>
        <v>0</v>
      </c>
      <c r="AJ73" s="8">
        <f>LARGE($BH73:BI73,1)</f>
        <v>1.4930555555555556E-2</v>
      </c>
      <c r="AK73" s="8">
        <f>LARGE($BH73:BJ73,1)</f>
        <v>1.4930555555555556E-2</v>
      </c>
      <c r="AL73" s="8">
        <f>LARGE($BH73:BK73,1)</f>
        <v>1.4930555555555556E-2</v>
      </c>
      <c r="AM73" s="8">
        <f>LARGE($BH73:BL73,1)</f>
        <v>1.4930555555555556E-2</v>
      </c>
      <c r="AN73" s="8">
        <f>LARGE($BH73:BM73,1)</f>
        <v>1.4930555555555556E-2</v>
      </c>
      <c r="AO73" s="8">
        <f>LARGE($BN73:BO73,1)</f>
        <v>9.7222222222222224E-3</v>
      </c>
      <c r="AP73" s="8">
        <f>LARGE($BN73:BP73,1)</f>
        <v>9.7222222222222224E-3</v>
      </c>
      <c r="AQ73" s="8">
        <f>LARGE($BN73:BQ73,1)</f>
        <v>1.0243055555555556E-2</v>
      </c>
      <c r="AR73" s="8">
        <f>LARGE($BN73:BR73,1)</f>
        <v>1.0243055555555556E-2</v>
      </c>
      <c r="AS73" s="8">
        <f>LARGE($BN73:BS73,1)</f>
        <v>1.0243055555555556E-2</v>
      </c>
      <c r="AV73" s="6">
        <f t="shared" si="370"/>
        <v>0</v>
      </c>
      <c r="AW73" s="6">
        <f t="shared" si="371"/>
        <v>0</v>
      </c>
      <c r="AX73" s="6">
        <f t="shared" si="372"/>
        <v>2035.9999999999995</v>
      </c>
      <c r="AY73" s="6">
        <f t="shared" si="373"/>
        <v>0</v>
      </c>
      <c r="AZ73" s="6">
        <f t="shared" si="374"/>
        <v>0</v>
      </c>
      <c r="BA73" s="6">
        <f t="shared" si="375"/>
        <v>0</v>
      </c>
      <c r="BB73" s="6">
        <f t="shared" si="376"/>
        <v>0</v>
      </c>
      <c r="BC73" s="6">
        <f t="shared" si="377"/>
        <v>0</v>
      </c>
      <c r="BD73" s="6">
        <f t="shared" si="378"/>
        <v>1523.8271403840001</v>
      </c>
      <c r="BE73" s="6">
        <f t="shared" si="379"/>
        <v>0</v>
      </c>
      <c r="BF73" s="6">
        <f t="shared" si="380"/>
        <v>0</v>
      </c>
      <c r="BH73" s="8">
        <f t="shared" si="381"/>
        <v>1.4930555555555556E-2</v>
      </c>
      <c r="BI73" s="8">
        <f t="shared" si="382"/>
        <v>0</v>
      </c>
      <c r="BJ73" s="8">
        <f t="shared" si="383"/>
        <v>0</v>
      </c>
      <c r="BK73" s="8">
        <f t="shared" si="384"/>
        <v>1.4930555555555556E-2</v>
      </c>
      <c r="BL73" s="8">
        <f t="shared" si="385"/>
        <v>0</v>
      </c>
      <c r="BM73" s="8">
        <f t="shared" si="386"/>
        <v>0</v>
      </c>
      <c r="BN73" s="8">
        <f t="shared" si="387"/>
        <v>9.7222222222222224E-3</v>
      </c>
      <c r="BO73" s="8">
        <f t="shared" si="388"/>
        <v>0</v>
      </c>
      <c r="BP73" s="8">
        <f t="shared" si="388"/>
        <v>0</v>
      </c>
      <c r="BQ73" s="8">
        <f t="shared" si="477"/>
        <v>1.0243055555555556E-2</v>
      </c>
      <c r="BR73" s="8">
        <f t="shared" si="478"/>
        <v>0</v>
      </c>
      <c r="BS73" s="8">
        <f t="shared" si="479"/>
        <v>0</v>
      </c>
      <c r="BV73" s="8" t="str">
        <f t="shared" si="389"/>
        <v/>
      </c>
      <c r="BW73" s="8" t="str">
        <f t="shared" si="390"/>
        <v/>
      </c>
      <c r="BX73" s="8">
        <f t="shared" si="391"/>
        <v>2.3564814814814809E-2</v>
      </c>
      <c r="BY73" s="8" t="str">
        <f t="shared" si="392"/>
        <v/>
      </c>
      <c r="BZ73" s="8" t="str">
        <f t="shared" si="393"/>
        <v/>
      </c>
      <c r="CA73" s="8" t="str">
        <f t="shared" si="394"/>
        <v/>
      </c>
      <c r="CB73" s="8" t="str">
        <f t="shared" si="395"/>
        <v/>
      </c>
      <c r="CC73" s="8" t="str">
        <f t="shared" si="396"/>
        <v/>
      </c>
      <c r="CD73" s="8">
        <f t="shared" si="397"/>
        <v>1.7636888198888888E-2</v>
      </c>
      <c r="CE73" s="8" t="str">
        <f t="shared" si="398"/>
        <v/>
      </c>
      <c r="CF73" s="8" t="str">
        <f t="shared" si="399"/>
        <v/>
      </c>
      <c r="CG73" s="8" t="str">
        <f t="shared" si="400"/>
        <v/>
      </c>
      <c r="CI73" s="13"/>
      <c r="CJ73" s="8">
        <f t="shared" si="401"/>
        <v>0</v>
      </c>
      <c r="CK73" s="8">
        <f>IF(COUNT($BV73:BW73)&gt;0,SMALL($BV73:BW73,1),$CI73)</f>
        <v>0</v>
      </c>
      <c r="CL73" s="8">
        <f>IF(COUNT($BV73:BX73)&gt;0,SMALL($BV73:BX73,1),$CI73)</f>
        <v>2.3564814814814809E-2</v>
      </c>
      <c r="CM73" s="8">
        <f>IF(COUNT($BV73:BY73)&gt;0,SMALL($BV73:BY73,1),$CI73)</f>
        <v>2.3564814814814809E-2</v>
      </c>
      <c r="CN73" s="8">
        <f>IF(COUNT($BV73:BZ73)&gt;0,SMALL($BV73:BZ73,1),$CI73)</f>
        <v>2.3564814814814809E-2</v>
      </c>
      <c r="CO73" s="2"/>
      <c r="CP73" s="8">
        <f t="shared" si="402"/>
        <v>0</v>
      </c>
      <c r="CQ73" s="8">
        <f>IF(COUNT($CB73:CC73)&gt;0,SMALL($CB73:CC73,1),$CP73)</f>
        <v>0</v>
      </c>
      <c r="CR73" s="8">
        <f>IF(COUNT($CB73:CD73)&gt;0,SMALL($CB73:CD73,1),$CP73)</f>
        <v>1.7636888198888888E-2</v>
      </c>
      <c r="CS73" s="8">
        <f>IF(COUNT($CB73:CE73)&gt;0,SMALL($CB73:CE73,1),$CP73)</f>
        <v>1.7636888198888888E-2</v>
      </c>
      <c r="CT73" s="8">
        <f>IF(COUNT($CB73:CF73)&gt;0,SMALL($CB73:CF73,1),$CP73)</f>
        <v>1.7636888198888888E-2</v>
      </c>
      <c r="CV73" s="8">
        <f t="shared" si="63"/>
        <v>1.4932199074074075E-2</v>
      </c>
      <c r="CW73" s="8">
        <f t="shared" si="64"/>
        <v>1.0244699074074074E-2</v>
      </c>
      <c r="CX73" s="1">
        <f t="shared" si="602"/>
        <v>71</v>
      </c>
      <c r="CY73" s="8">
        <f t="shared" si="65"/>
        <v>1.6435185185185185E-6</v>
      </c>
      <c r="CZ73" s="1" t="str">
        <f t="shared" si="403"/>
        <v>Matthew Staniforth</v>
      </c>
      <c r="DB73" s="13">
        <f t="shared" si="404"/>
        <v>2.3568148813907713E-2</v>
      </c>
      <c r="DC73" s="13">
        <f>SMALL($DO73:DP73,1)/(60*60*24)</f>
        <v>2.3568148813907713E-2</v>
      </c>
      <c r="DD73" s="13">
        <f>SMALL($DO73:DQ73,1)/(60*60*24)</f>
        <v>2.3568148813907713E-2</v>
      </c>
      <c r="DE73" s="13">
        <f>SMALL($DO73:DR73,1)/(60*60*24)</f>
        <v>2.3564814814814809E-2</v>
      </c>
      <c r="DF73" s="13">
        <f>SMALL($DO73:DS73,1)/(60*60*24)</f>
        <v>2.3564814814814809E-2</v>
      </c>
      <c r="DG73" s="13">
        <f>SMALL($DO73:DT73,1)/(60*60*24)</f>
        <v>2.3564814814814809E-2</v>
      </c>
      <c r="DH73" s="34">
        <f t="shared" si="405"/>
        <v>1.810982159652301E-2</v>
      </c>
      <c r="DI73" s="13">
        <f>SMALL($DU73:DV73,1)/(60*60*24)</f>
        <v>1.810982159652301E-2</v>
      </c>
      <c r="DJ73" s="42">
        <f>SMALL($DW73:DW73,1)/(60*60*24)</f>
        <v>0.11572916666666666</v>
      </c>
      <c r="DK73" s="42">
        <f>SMALL($DW73:DX73,1)/(60*60*24)</f>
        <v>1.7636888198888891E-2</v>
      </c>
      <c r="DL73" s="42">
        <f>SMALL($DW73:DY73,1)/(60*60*24)</f>
        <v>1.7636888198888891E-2</v>
      </c>
      <c r="DM73" s="42">
        <f>SMALL($DW73:DZ73,1)/(60*60*24)</f>
        <v>1.7636888198888891E-2</v>
      </c>
      <c r="DO73" s="6">
        <f t="shared" si="406"/>
        <v>2036.2880575216263</v>
      </c>
      <c r="DP73" s="1">
        <f t="shared" si="407"/>
        <v>9999</v>
      </c>
      <c r="DQ73" s="1">
        <f t="shared" si="408"/>
        <v>9999</v>
      </c>
      <c r="DR73" s="1">
        <f t="shared" si="409"/>
        <v>2035.9999999999995</v>
      </c>
      <c r="DS73" s="1">
        <f t="shared" si="410"/>
        <v>9999</v>
      </c>
      <c r="DT73" s="1">
        <f t="shared" si="411"/>
        <v>9999</v>
      </c>
      <c r="DU73" s="6">
        <f t="shared" si="412"/>
        <v>1564.6885859395879</v>
      </c>
      <c r="DV73" s="1">
        <f t="shared" si="413"/>
        <v>9999</v>
      </c>
      <c r="DW73" s="43">
        <f t="shared" si="414"/>
        <v>9999</v>
      </c>
      <c r="DX73" s="1">
        <f t="shared" si="415"/>
        <v>1523.8271403840001</v>
      </c>
      <c r="DY73" s="1">
        <f t="shared" si="416"/>
        <v>9999</v>
      </c>
      <c r="DZ73" s="1">
        <f t="shared" si="417"/>
        <v>9999</v>
      </c>
    </row>
    <row r="74" spans="1:134" x14ac:dyDescent="0.25">
      <c r="A74" s="1" t="s">
        <v>201</v>
      </c>
      <c r="B74" s="1"/>
      <c r="C74" s="1"/>
      <c r="D74" s="45"/>
      <c r="E74" s="13">
        <v>1.9699074074074074E-2</v>
      </c>
      <c r="F74" s="11">
        <v>44317</v>
      </c>
      <c r="K74" s="8">
        <v>1.4340277777777776E-2</v>
      </c>
      <c r="L74" s="8">
        <v>3.0381944444444444E-2</v>
      </c>
      <c r="M74" s="8">
        <f t="shared" si="626"/>
        <v>2.0057944801714894E-2</v>
      </c>
      <c r="N74" s="6">
        <f t="shared" si="364"/>
        <v>1733.0064308681667</v>
      </c>
      <c r="O74" s="8">
        <f t="shared" si="365"/>
        <v>1.8402777777777778E-2</v>
      </c>
      <c r="Q74" s="8">
        <f t="shared" si="366"/>
        <v>0</v>
      </c>
      <c r="R74" s="8">
        <f t="shared" si="367"/>
        <v>0</v>
      </c>
      <c r="S74" s="8">
        <f t="shared" si="368"/>
        <v>1.8402777777777778E-2</v>
      </c>
      <c r="T74" s="8"/>
      <c r="U74" s="8">
        <f>IF(A74&lt;&gt;"",IF(VLOOKUP(A74,Apr!A$4:F$211,6)&gt;0,VLOOKUP(A74,Apr!A$4:F$211,6),0),0)</f>
        <v>0</v>
      </c>
      <c r="V74" s="8">
        <f>IF(A74&lt;&gt;"",IF(VLOOKUP(A74,May!A$3:F$209,6)&gt;0,VLOOKUP(A74,May!A$3:F$209,6),0),0)</f>
        <v>0</v>
      </c>
      <c r="W74" s="8">
        <f>IF(A74&lt;&gt;"",IF(VLOOKUP(A74,Jun!A$3:F$209,6)&gt;0,VLOOKUP(A74,Jun!A$3:F$209,6),0),0)</f>
        <v>0</v>
      </c>
      <c r="X74" s="8">
        <f>IF(A74&lt;&gt;"",IF(VLOOKUP(A74,Jul!A$3:F$206,6)&gt;0,VLOOKUP(A74,Jul!A$3:F$206,6),0),0)</f>
        <v>0</v>
      </c>
      <c r="Y74" s="8">
        <f>IF(A74&lt;&gt;"",IF(VLOOKUP(A74,Aug!A$3:F$206,6)&gt;0,VLOOKUP(A74,Aug!A$3:F$206,6),0),0)</f>
        <v>0</v>
      </c>
      <c r="Z74" s="8">
        <f>IF(A74&lt;&gt;"",IF(VLOOKUP(A74,Sep!A$3:F$206,6)&gt;0,VLOOKUP(A74,Sep!A$3:F$206,6),0),0)</f>
        <v>0</v>
      </c>
      <c r="AA74" s="6">
        <f t="shared" si="627"/>
        <v>1331.8346668660733</v>
      </c>
      <c r="AB74" s="8">
        <f t="shared" si="369"/>
        <v>1.2499999999999999E-2</v>
      </c>
      <c r="AC74" s="8">
        <f>IF(A74&lt;&gt;"",IF(VLOOKUP(A74,Oct!A$3:F$206,6)&gt;0,VLOOKUP(A74,Oct!A$3:F$206,6),0),0)</f>
        <v>0</v>
      </c>
      <c r="AD74" s="8">
        <f>IF(A74&lt;&gt;"",IF(VLOOKUP(A74,Nov!A$3:F$207,6)&gt;0,VLOOKUP(A74,Nov!A$3:F$207,6),0),0)</f>
        <v>0</v>
      </c>
      <c r="AE74" s="8">
        <f>IF(A74&lt;&gt;"",IF(VLOOKUP(A74,Dec!A$3:F$207,6)&gt;0,VLOOKUP(A74,Dec!A$3:F$207,6),0),0)</f>
        <v>0</v>
      </c>
      <c r="AF74" s="8">
        <f>IF(A74&lt;&gt;"",IF(VLOOKUP(A74,Jan!A$3:F$207,6)&gt;0,VLOOKUP(A74,Jan!A$3:F$207,6),0),0)</f>
        <v>0</v>
      </c>
      <c r="AG74" s="8">
        <f>IF(A74&lt;&gt;"",IF(VLOOKUP(A74,Feb!A$3:F$207,6)&gt;0,VLOOKUP(A74,Feb!A$3:F$207,6),0),0)</f>
        <v>0</v>
      </c>
      <c r="AH74" s="8">
        <f>IF(A74&lt;&gt;"",IF(VLOOKUP(A74,Mar!A$3:F$207,6)&gt;0,VLOOKUP(A74,Mar!A$3:F$207,6),0),0)</f>
        <v>0</v>
      </c>
      <c r="AJ74" s="8">
        <f>LARGE($BH74:BI74,1)</f>
        <v>1.8402777777777778E-2</v>
      </c>
      <c r="AK74" s="8">
        <f>LARGE($BH74:BJ74,1)</f>
        <v>1.8402777777777778E-2</v>
      </c>
      <c r="AL74" s="8">
        <f>LARGE($BH74:BK74,1)</f>
        <v>1.8402777777777778E-2</v>
      </c>
      <c r="AM74" s="8">
        <f>LARGE($BH74:BL74,1)</f>
        <v>1.8402777777777778E-2</v>
      </c>
      <c r="AN74" s="8">
        <f>LARGE($BH74:BM74,1)</f>
        <v>1.8402777777777778E-2</v>
      </c>
      <c r="AO74" s="8">
        <f>LARGE($BN74:BO74,1)</f>
        <v>1.2499999999999999E-2</v>
      </c>
      <c r="AP74" s="8">
        <f>LARGE($BN74:BP74,1)</f>
        <v>1.2499999999999999E-2</v>
      </c>
      <c r="AQ74" s="8">
        <f>LARGE($BN74:BQ74,1)</f>
        <v>1.2499999999999999E-2</v>
      </c>
      <c r="AR74" s="8">
        <f>LARGE($BN74:BR74,1)</f>
        <v>1.2499999999999999E-2</v>
      </c>
      <c r="AS74" s="8">
        <f>LARGE($BN74:BS74,1)</f>
        <v>1.2499999999999999E-2</v>
      </c>
      <c r="AV74" s="6">
        <f t="shared" si="370"/>
        <v>0</v>
      </c>
      <c r="AW74" s="6">
        <f t="shared" si="371"/>
        <v>0</v>
      </c>
      <c r="AX74" s="6">
        <f t="shared" si="372"/>
        <v>0</v>
      </c>
      <c r="AY74" s="6">
        <f t="shared" si="373"/>
        <v>0</v>
      </c>
      <c r="AZ74" s="6">
        <f t="shared" si="374"/>
        <v>0</v>
      </c>
      <c r="BA74" s="6">
        <f t="shared" si="375"/>
        <v>0</v>
      </c>
      <c r="BB74" s="6">
        <f t="shared" si="376"/>
        <v>0</v>
      </c>
      <c r="BC74" s="6">
        <f t="shared" si="377"/>
        <v>0</v>
      </c>
      <c r="BD74" s="6">
        <f t="shared" si="378"/>
        <v>0</v>
      </c>
      <c r="BE74" s="6">
        <f t="shared" si="379"/>
        <v>0</v>
      </c>
      <c r="BF74" s="6">
        <f t="shared" si="380"/>
        <v>0</v>
      </c>
      <c r="BH74" s="8">
        <f t="shared" si="381"/>
        <v>1.8402777777777778E-2</v>
      </c>
      <c r="BI74" s="8">
        <f t="shared" si="382"/>
        <v>0</v>
      </c>
      <c r="BJ74" s="8">
        <f t="shared" si="383"/>
        <v>0</v>
      </c>
      <c r="BK74" s="8">
        <f t="shared" si="384"/>
        <v>0</v>
      </c>
      <c r="BL74" s="8">
        <f t="shared" si="385"/>
        <v>0</v>
      </c>
      <c r="BM74" s="8">
        <f t="shared" si="386"/>
        <v>0</v>
      </c>
      <c r="BN74" s="8">
        <f t="shared" si="387"/>
        <v>1.2499999999999999E-2</v>
      </c>
      <c r="BO74" s="8">
        <f t="shared" si="388"/>
        <v>0</v>
      </c>
      <c r="BP74" s="8">
        <f t="shared" si="388"/>
        <v>0</v>
      </c>
      <c r="BQ74" s="8">
        <f t="shared" si="477"/>
        <v>0</v>
      </c>
      <c r="BR74" s="8">
        <f t="shared" si="478"/>
        <v>0</v>
      </c>
      <c r="BS74" s="8">
        <f t="shared" si="479"/>
        <v>0</v>
      </c>
      <c r="BV74" s="8" t="str">
        <f t="shared" si="389"/>
        <v/>
      </c>
      <c r="BW74" s="8" t="str">
        <f t="shared" si="390"/>
        <v/>
      </c>
      <c r="BX74" s="8" t="str">
        <f t="shared" si="391"/>
        <v/>
      </c>
      <c r="BY74" s="8" t="str">
        <f t="shared" si="392"/>
        <v/>
      </c>
      <c r="BZ74" s="8" t="str">
        <f t="shared" si="393"/>
        <v/>
      </c>
      <c r="CA74" s="8" t="str">
        <f t="shared" si="394"/>
        <v/>
      </c>
      <c r="CB74" s="8" t="str">
        <f t="shared" si="395"/>
        <v/>
      </c>
      <c r="CC74" s="8" t="str">
        <f t="shared" si="396"/>
        <v/>
      </c>
      <c r="CD74" s="8" t="str">
        <f t="shared" si="397"/>
        <v/>
      </c>
      <c r="CE74" s="8" t="str">
        <f t="shared" si="398"/>
        <v/>
      </c>
      <c r="CF74" s="8" t="str">
        <f t="shared" si="399"/>
        <v/>
      </c>
      <c r="CG74" s="8" t="str">
        <f t="shared" si="400"/>
        <v/>
      </c>
      <c r="CI74" s="13">
        <v>1.9699074074074074E-2</v>
      </c>
      <c r="CJ74" s="8">
        <f t="shared" si="401"/>
        <v>1.9699074074074074E-2</v>
      </c>
      <c r="CK74" s="8">
        <f>IF(COUNT($BV74:BW74)&gt;0,SMALL($BV74:BW74,1),$CI74)</f>
        <v>1.9699074074074074E-2</v>
      </c>
      <c r="CL74" s="8">
        <f>IF(COUNT($BV74:BX74)&gt;0,SMALL($BV74:BX74,1),$CI74)</f>
        <v>1.9699074074074074E-2</v>
      </c>
      <c r="CM74" s="8">
        <f>IF(COUNT($BV74:BY74)&gt;0,SMALL($BV74:BY74,1),$CI74)</f>
        <v>1.9699074074074074E-2</v>
      </c>
      <c r="CN74" s="8">
        <f>IF(COUNT($BV74:BZ74)&gt;0,SMALL($BV74:BZ74,1),$CI74)</f>
        <v>1.9699074074074074E-2</v>
      </c>
      <c r="CO74" s="1"/>
      <c r="CP74" s="8">
        <f t="shared" si="402"/>
        <v>0</v>
      </c>
      <c r="CQ74" s="8">
        <f>IF(COUNT($CB74:CC74)&gt;0,SMALL($CB74:CC74,1),$CP74)</f>
        <v>0</v>
      </c>
      <c r="CR74" s="8">
        <f>IF(COUNT($CB74:CD74)&gt;0,SMALL($CB74:CD74,1),$CP74)</f>
        <v>0</v>
      </c>
      <c r="CS74" s="8">
        <f>IF(COUNT($CB74:CE74)&gt;0,SMALL($CB74:CE74,1),$CP74)</f>
        <v>0</v>
      </c>
      <c r="CT74" s="8">
        <f>IF(COUNT($CB74:CF74)&gt;0,SMALL($CB74:CF74,1),$CP74)</f>
        <v>0</v>
      </c>
      <c r="CV74" s="8">
        <f t="shared" si="63"/>
        <v>1.8404444444444445E-2</v>
      </c>
      <c r="CW74" s="8">
        <f t="shared" si="64"/>
        <v>1.2501666666666666E-2</v>
      </c>
      <c r="CX74" s="1">
        <f t="shared" si="602"/>
        <v>72</v>
      </c>
      <c r="CY74" s="8">
        <f t="shared" si="65"/>
        <v>1.6666666666666667E-6</v>
      </c>
      <c r="CZ74" s="1" t="str">
        <f t="shared" si="403"/>
        <v>Melanie Koth</v>
      </c>
      <c r="DB74" s="13">
        <f t="shared" si="404"/>
        <v>2.0057944801714894E-2</v>
      </c>
      <c r="DC74" s="13">
        <f>SMALL($DO74:DP74,1)/(60*60*24)</f>
        <v>2.0057944801714894E-2</v>
      </c>
      <c r="DD74" s="13">
        <f>SMALL($DO74:DQ74,1)/(60*60*24)</f>
        <v>2.0057944801714894E-2</v>
      </c>
      <c r="DE74" s="13">
        <f>SMALL($DO74:DR74,1)/(60*60*24)</f>
        <v>2.0057944801714894E-2</v>
      </c>
      <c r="DF74" s="13">
        <f>SMALL($DO74:DS74,1)/(60*60*24)</f>
        <v>2.0057944801714894E-2</v>
      </c>
      <c r="DG74" s="13">
        <f>SMALL($DO74:DT74,1)/(60*60*24)</f>
        <v>2.0057944801714894E-2</v>
      </c>
      <c r="DH74" s="34">
        <f t="shared" si="405"/>
        <v>1.54147530887277E-2</v>
      </c>
      <c r="DI74" s="13">
        <f>SMALL($DU74:DV74,1)/(60*60*24)</f>
        <v>1.54147530887277E-2</v>
      </c>
      <c r="DJ74" s="42">
        <f>SMALL($DW74:DW74,1)/(60*60*24)</f>
        <v>0.11572916666666666</v>
      </c>
      <c r="DK74" s="42">
        <f>SMALL($DW74:DX74,1)/(60*60*24)</f>
        <v>0.11572916666666666</v>
      </c>
      <c r="DL74" s="42">
        <f>SMALL($DW74:DY74,1)/(60*60*24)</f>
        <v>0.11572916666666666</v>
      </c>
      <c r="DM74" s="42">
        <f>SMALL($DW74:DZ74,1)/(60*60*24)</f>
        <v>0.11572916666666666</v>
      </c>
      <c r="DO74" s="6">
        <f t="shared" si="406"/>
        <v>1733.0064308681667</v>
      </c>
      <c r="DP74" s="1">
        <f t="shared" si="407"/>
        <v>9999</v>
      </c>
      <c r="DQ74" s="1">
        <f t="shared" si="408"/>
        <v>9999</v>
      </c>
      <c r="DR74" s="1">
        <f t="shared" si="409"/>
        <v>9999</v>
      </c>
      <c r="DS74" s="1">
        <f t="shared" si="410"/>
        <v>9999</v>
      </c>
      <c r="DT74" s="1">
        <f t="shared" si="411"/>
        <v>9999</v>
      </c>
      <c r="DU74" s="6">
        <f t="shared" si="412"/>
        <v>1331.8346668660733</v>
      </c>
      <c r="DV74" s="1">
        <f t="shared" si="413"/>
        <v>9999</v>
      </c>
      <c r="DW74" s="43">
        <f t="shared" si="414"/>
        <v>9999</v>
      </c>
      <c r="DX74" s="1">
        <f t="shared" si="415"/>
        <v>9999</v>
      </c>
      <c r="DY74" s="1">
        <f t="shared" si="416"/>
        <v>9999</v>
      </c>
      <c r="DZ74" s="1">
        <f t="shared" si="417"/>
        <v>9999</v>
      </c>
    </row>
    <row r="75" spans="1:134" x14ac:dyDescent="0.25">
      <c r="A75" s="1" t="s">
        <v>140</v>
      </c>
      <c r="B75" s="54">
        <v>1.6076388888888887E-2</v>
      </c>
      <c r="C75" s="45">
        <v>43831</v>
      </c>
      <c r="D75" s="45"/>
      <c r="E75" s="13">
        <v>1.9699074074074074E-2</v>
      </c>
      <c r="F75" s="11">
        <v>44317</v>
      </c>
      <c r="M75" s="8">
        <f t="shared" si="626"/>
        <v>1.9699074074074074E-2</v>
      </c>
      <c r="N75" s="6">
        <f t="shared" si="364"/>
        <v>1702</v>
      </c>
      <c r="O75" s="8">
        <f t="shared" si="365"/>
        <v>1.8749999999999999E-2</v>
      </c>
      <c r="Q75" s="8">
        <f t="shared" si="366"/>
        <v>0</v>
      </c>
      <c r="R75" s="8">
        <f t="shared" si="367"/>
        <v>0</v>
      </c>
      <c r="S75" s="8">
        <f t="shared" si="368"/>
        <v>1.8749999999999999E-2</v>
      </c>
      <c r="T75" s="8"/>
      <c r="U75" s="8">
        <f>IF(A75&lt;&gt;"",IF(VLOOKUP(A75,Apr!A$4:F$211,6)&gt;0,VLOOKUP(A75,Apr!A$4:F$211,6),0),0)</f>
        <v>0</v>
      </c>
      <c r="V75" s="8">
        <f>IF(A75&lt;&gt;"",IF(VLOOKUP(A75,May!A$3:F$209,6)&gt;0,VLOOKUP(A75,May!A$3:F$209,6),0),0)</f>
        <v>0</v>
      </c>
      <c r="W75" s="8">
        <f>IF(A75&lt;&gt;"",IF(VLOOKUP(A75,Jun!A$3:F$209,6)&gt;0,VLOOKUP(A75,Jun!A$3:F$209,6),0),0)</f>
        <v>0</v>
      </c>
      <c r="X75" s="8">
        <f>IF(A75&lt;&gt;"",IF(VLOOKUP(A75,Jul!A$3:F$206,6)&gt;0,VLOOKUP(A75,Jul!A$3:F$206,6),0),0)</f>
        <v>0</v>
      </c>
      <c r="Y75" s="8">
        <f>IF(A75&lt;&gt;"",IF(VLOOKUP(A75,Aug!A$3:F$206,6)&gt;0,VLOOKUP(A75,Aug!A$3:F$206,6),0),0)</f>
        <v>0</v>
      </c>
      <c r="Z75" s="8">
        <f>IF(A75&lt;&gt;"",IF(VLOOKUP(A75,Sep!A$3:F$206,6)&gt;0,VLOOKUP(A75,Sep!A$3:F$206,6),0),0)</f>
        <v>0</v>
      </c>
      <c r="AA75" s="6">
        <f t="shared" si="627"/>
        <v>1308.0058807805401</v>
      </c>
      <c r="AB75" s="8">
        <f t="shared" si="369"/>
        <v>1.2673611111111109E-2</v>
      </c>
      <c r="AC75" s="8">
        <f>IF(A75&lt;&gt;"",IF(VLOOKUP(A75,Oct!A$3:F$206,6)&gt;0,VLOOKUP(A75,Oct!A$3:F$206,6),0),0)</f>
        <v>0</v>
      </c>
      <c r="AD75" s="8">
        <f>IF(A75&lt;&gt;"",IF(VLOOKUP(A75,Nov!A$3:F$207,6)&gt;0,VLOOKUP(A75,Nov!A$3:F$207,6),0),0)</f>
        <v>0</v>
      </c>
      <c r="AE75" s="8">
        <f>IF(A75&lt;&gt;"",IF(VLOOKUP(A75,Dec!A$3:F$207,6)&gt;0,VLOOKUP(A75,Dec!A$3:F$207,6),0),0)</f>
        <v>0</v>
      </c>
      <c r="AF75" s="8">
        <f>IF(A75&lt;&gt;"",IF(VLOOKUP(A75,Jan!A$3:F$207,6)&gt;0,VLOOKUP(A75,Jan!A$3:F$207,6),0),0)</f>
        <v>0</v>
      </c>
      <c r="AG75" s="8">
        <f>IF(A75&lt;&gt;"",IF(VLOOKUP(A75,Feb!A$3:F$207,6)&gt;0,VLOOKUP(A75,Feb!A$3:F$207,6),0),0)</f>
        <v>0</v>
      </c>
      <c r="AH75" s="8">
        <f>IF(A75&lt;&gt;"",IF(VLOOKUP(A75,Mar!A$3:F$207,6)&gt;0,VLOOKUP(A75,Mar!A$3:F$207,6),0),0)</f>
        <v>0</v>
      </c>
      <c r="AJ75" s="8">
        <f>LARGE($BH75:BI75,1)</f>
        <v>1.8749999999999999E-2</v>
      </c>
      <c r="AK75" s="8">
        <f>LARGE($BH75:BJ75,1)</f>
        <v>1.8749999999999999E-2</v>
      </c>
      <c r="AL75" s="8">
        <f>LARGE($BH75:BK75,1)</f>
        <v>1.8749999999999999E-2</v>
      </c>
      <c r="AM75" s="8">
        <f>LARGE($BH75:BL75,1)</f>
        <v>1.8749999999999999E-2</v>
      </c>
      <c r="AN75" s="8">
        <f>LARGE($BH75:BM75,1)</f>
        <v>1.8749999999999999E-2</v>
      </c>
      <c r="AO75" s="8">
        <f>LARGE($BN75:BO75,1)</f>
        <v>1.2673611111111109E-2</v>
      </c>
      <c r="AP75" s="8">
        <f>LARGE($BN75:BP75,1)</f>
        <v>1.2673611111111109E-2</v>
      </c>
      <c r="AQ75" s="8">
        <f>LARGE($BN75:BQ75,1)</f>
        <v>1.2673611111111109E-2</v>
      </c>
      <c r="AR75" s="8">
        <f>LARGE($BN75:BR75,1)</f>
        <v>1.2673611111111109E-2</v>
      </c>
      <c r="AS75" s="8">
        <f>LARGE($BN75:BS75,1)</f>
        <v>1.2673611111111109E-2</v>
      </c>
      <c r="AV75" s="6">
        <f t="shared" si="370"/>
        <v>0</v>
      </c>
      <c r="AW75" s="6">
        <f t="shared" si="371"/>
        <v>0</v>
      </c>
      <c r="AX75" s="6">
        <f t="shared" si="372"/>
        <v>0</v>
      </c>
      <c r="AY75" s="6">
        <f t="shared" si="373"/>
        <v>0</v>
      </c>
      <c r="AZ75" s="6">
        <f t="shared" si="374"/>
        <v>0</v>
      </c>
      <c r="BA75" s="6">
        <f t="shared" si="375"/>
        <v>0</v>
      </c>
      <c r="BB75" s="6">
        <f t="shared" si="376"/>
        <v>0</v>
      </c>
      <c r="BC75" s="6">
        <f t="shared" si="377"/>
        <v>0</v>
      </c>
      <c r="BD75" s="6">
        <f t="shared" si="378"/>
        <v>0</v>
      </c>
      <c r="BE75" s="6">
        <f t="shared" si="379"/>
        <v>0</v>
      </c>
      <c r="BF75" s="6">
        <f t="shared" si="380"/>
        <v>0</v>
      </c>
      <c r="BH75" s="8">
        <f t="shared" si="381"/>
        <v>1.8749999999999999E-2</v>
      </c>
      <c r="BI75" s="8">
        <f t="shared" si="382"/>
        <v>0</v>
      </c>
      <c r="BJ75" s="8">
        <f t="shared" si="383"/>
        <v>0</v>
      </c>
      <c r="BK75" s="8">
        <f t="shared" si="384"/>
        <v>0</v>
      </c>
      <c r="BL75" s="8">
        <f t="shared" si="385"/>
        <v>0</v>
      </c>
      <c r="BM75" s="8">
        <f t="shared" si="386"/>
        <v>0</v>
      </c>
      <c r="BN75" s="8">
        <f t="shared" si="387"/>
        <v>1.2673611111111109E-2</v>
      </c>
      <c r="BO75" s="8">
        <f t="shared" si="388"/>
        <v>0</v>
      </c>
      <c r="BP75" s="8">
        <f t="shared" si="388"/>
        <v>0</v>
      </c>
      <c r="BQ75" s="8">
        <f t="shared" si="477"/>
        <v>0</v>
      </c>
      <c r="BR75" s="8">
        <f t="shared" si="478"/>
        <v>0</v>
      </c>
      <c r="BS75" s="8">
        <f t="shared" si="479"/>
        <v>0</v>
      </c>
      <c r="BV75" s="8" t="str">
        <f t="shared" si="389"/>
        <v/>
      </c>
      <c r="BW75" s="8" t="str">
        <f t="shared" si="390"/>
        <v/>
      </c>
      <c r="BX75" s="8" t="str">
        <f t="shared" si="391"/>
        <v/>
      </c>
      <c r="BY75" s="8" t="str">
        <f t="shared" si="392"/>
        <v/>
      </c>
      <c r="BZ75" s="8" t="str">
        <f t="shared" si="393"/>
        <v/>
      </c>
      <c r="CA75" s="8" t="str">
        <f t="shared" si="394"/>
        <v/>
      </c>
      <c r="CB75" s="8" t="str">
        <f t="shared" si="395"/>
        <v/>
      </c>
      <c r="CC75" s="8" t="str">
        <f t="shared" si="396"/>
        <v/>
      </c>
      <c r="CD75" s="8" t="str">
        <f t="shared" si="397"/>
        <v/>
      </c>
      <c r="CE75" s="8" t="str">
        <f t="shared" si="398"/>
        <v/>
      </c>
      <c r="CF75" s="8" t="str">
        <f t="shared" si="399"/>
        <v/>
      </c>
      <c r="CG75" s="8" t="str">
        <f t="shared" si="400"/>
        <v/>
      </c>
      <c r="CI75" s="13">
        <v>1.9699074074074074E-2</v>
      </c>
      <c r="CJ75" s="8">
        <f t="shared" si="401"/>
        <v>1.9699074074074074E-2</v>
      </c>
      <c r="CK75" s="8">
        <f>IF(COUNT($BV75:BW75)&gt;0,SMALL($BV75:BW75,1),$CI75)</f>
        <v>1.9699074074074074E-2</v>
      </c>
      <c r="CL75" s="8">
        <f>IF(COUNT($BV75:BX75)&gt;0,SMALL($BV75:BX75,1),$CI75)</f>
        <v>1.9699074074074074E-2</v>
      </c>
      <c r="CM75" s="8">
        <f>IF(COUNT($BV75:BY75)&gt;0,SMALL($BV75:BY75,1),$CI75)</f>
        <v>1.9699074074074074E-2</v>
      </c>
      <c r="CN75" s="8">
        <f>IF(COUNT($BV75:BZ75)&gt;0,SMALL($BV75:BZ75,1),$CI75)</f>
        <v>1.9699074074074074E-2</v>
      </c>
      <c r="CO75" s="54">
        <v>1.6076388888888887E-2</v>
      </c>
      <c r="CP75" s="8">
        <f t="shared" si="402"/>
        <v>1.6076388888888887E-2</v>
      </c>
      <c r="CQ75" s="8">
        <f>IF(COUNT($CB75:CC75)&gt;0,SMALL($CB75:CC75,1),$CP75)</f>
        <v>1.6076388888888887E-2</v>
      </c>
      <c r="CR75" s="8">
        <f>IF(COUNT($CB75:CD75)&gt;0,SMALL($CB75:CD75,1),$CP75)</f>
        <v>1.6076388888888887E-2</v>
      </c>
      <c r="CS75" s="8">
        <f>IF(COUNT($CB75:CE75)&gt;0,SMALL($CB75:CE75,1),$CP75)</f>
        <v>1.6076388888888887E-2</v>
      </c>
      <c r="CT75" s="8">
        <f>IF(COUNT($CB75:CF75)&gt;0,SMALL($CB75:CF75,1),$CP75)</f>
        <v>1.6076388888888887E-2</v>
      </c>
      <c r="CV75" s="8">
        <f t="shared" si="63"/>
        <v>1.8751689814814815E-2</v>
      </c>
      <c r="CW75" s="8">
        <f t="shared" si="64"/>
        <v>1.2675300925925925E-2</v>
      </c>
      <c r="CX75" s="1">
        <f t="shared" si="602"/>
        <v>73</v>
      </c>
      <c r="CY75" s="8">
        <f t="shared" si="65"/>
        <v>1.6898148148148148E-6</v>
      </c>
      <c r="CZ75" s="1" t="str">
        <f t="shared" si="403"/>
        <v>Michael Hall</v>
      </c>
      <c r="DB75" s="13">
        <f t="shared" si="404"/>
        <v>1.9699074074074074E-2</v>
      </c>
      <c r="DC75" s="13">
        <f>SMALL($DO75:DP75,1)/(60*60*24)</f>
        <v>1.9699074074074074E-2</v>
      </c>
      <c r="DD75" s="13">
        <f>SMALL($DO75:DQ75,1)/(60*60*24)</f>
        <v>1.9699074074074074E-2</v>
      </c>
      <c r="DE75" s="13">
        <f>SMALL($DO75:DR75,1)/(60*60*24)</f>
        <v>1.9699074074074074E-2</v>
      </c>
      <c r="DF75" s="13">
        <f>SMALL($DO75:DS75,1)/(60*60*24)</f>
        <v>1.9699074074074074E-2</v>
      </c>
      <c r="DG75" s="13">
        <f>SMALL($DO75:DT75,1)/(60*60*24)</f>
        <v>1.9699074074074074E-2</v>
      </c>
      <c r="DH75" s="34">
        <f t="shared" si="405"/>
        <v>1.5138956953478474E-2</v>
      </c>
      <c r="DI75" s="13">
        <f>SMALL($DU75:DV75,1)/(60*60*24)</f>
        <v>1.5138956953478474E-2</v>
      </c>
      <c r="DJ75" s="42">
        <f>SMALL($DW75:DW75,1)/(60*60*24)</f>
        <v>0.11572916666666666</v>
      </c>
      <c r="DK75" s="42">
        <f>SMALL($DW75:DX75,1)/(60*60*24)</f>
        <v>0.11572916666666666</v>
      </c>
      <c r="DL75" s="42">
        <f>SMALL($DW75:DY75,1)/(60*60*24)</f>
        <v>0.11572916666666666</v>
      </c>
      <c r="DM75" s="42">
        <f>SMALL($DW75:DZ75,1)/(60*60*24)</f>
        <v>0.11572916666666666</v>
      </c>
      <c r="DO75" s="6">
        <f t="shared" si="406"/>
        <v>1702</v>
      </c>
      <c r="DP75" s="1">
        <f t="shared" si="407"/>
        <v>9999</v>
      </c>
      <c r="DQ75" s="1">
        <f t="shared" si="408"/>
        <v>9999</v>
      </c>
      <c r="DR75" s="1">
        <f t="shared" si="409"/>
        <v>9999</v>
      </c>
      <c r="DS75" s="1">
        <f t="shared" si="410"/>
        <v>9999</v>
      </c>
      <c r="DT75" s="1">
        <f t="shared" si="411"/>
        <v>9999</v>
      </c>
      <c r="DU75" s="6">
        <f t="shared" si="412"/>
        <v>1308.0058807805401</v>
      </c>
      <c r="DV75" s="1">
        <f t="shared" si="413"/>
        <v>9999</v>
      </c>
      <c r="DW75" s="43">
        <f t="shared" si="414"/>
        <v>9999</v>
      </c>
      <c r="DX75" s="1">
        <f t="shared" si="415"/>
        <v>9999</v>
      </c>
      <c r="DY75" s="1">
        <f t="shared" si="416"/>
        <v>9999</v>
      </c>
      <c r="DZ75" s="1">
        <f t="shared" si="417"/>
        <v>9999</v>
      </c>
    </row>
    <row r="76" spans="1:134" x14ac:dyDescent="0.25">
      <c r="A76" s="1" t="s">
        <v>156</v>
      </c>
      <c r="B76" s="54"/>
      <c r="C76" s="45"/>
      <c r="D76" s="45"/>
      <c r="E76" s="13">
        <v>2.3287037037037037E-2</v>
      </c>
      <c r="F76" s="11">
        <v>43709</v>
      </c>
      <c r="L76" s="8">
        <v>3.7627314814814815E-2</v>
      </c>
      <c r="M76" s="8">
        <f t="shared" si="626"/>
        <v>2.5540017264671325E-2</v>
      </c>
      <c r="N76" s="6">
        <f t="shared" si="364"/>
        <v>2206.6574916676027</v>
      </c>
      <c r="O76" s="8">
        <f t="shared" si="365"/>
        <v>1.2847222222222222E-2</v>
      </c>
      <c r="Q76" s="8">
        <f t="shared" si="366"/>
        <v>0</v>
      </c>
      <c r="R76" s="8">
        <f t="shared" si="367"/>
        <v>0</v>
      </c>
      <c r="S76" s="8">
        <f t="shared" si="368"/>
        <v>1.2847222222222222E-2</v>
      </c>
      <c r="T76" s="8"/>
      <c r="U76" s="8">
        <f>IF(A76&lt;&gt;"",IF(VLOOKUP(A76,Apr!A$4:F$211,6)&gt;0,VLOOKUP(A76,Apr!A$4:F$211,6),0),0)</f>
        <v>0</v>
      </c>
      <c r="V76" s="8">
        <f>IF(A76&lt;&gt;"",IF(VLOOKUP(A76,May!A$3:F$209,6)&gt;0,VLOOKUP(A76,May!A$3:F$209,6),0),0)</f>
        <v>0</v>
      </c>
      <c r="W76" s="8">
        <f>IF(A76&lt;&gt;"",IF(VLOOKUP(A76,Jun!A$3:F$209,6)&gt;0,VLOOKUP(A76,Jun!A$3:F$209,6),0),0)</f>
        <v>0</v>
      </c>
      <c r="X76" s="8">
        <f>IF(A76&lt;&gt;"",IF(VLOOKUP(A76,Jul!A$3:F$206,6)&gt;0,VLOOKUP(A76,Jul!A$3:F$206,6),0),0)</f>
        <v>0</v>
      </c>
      <c r="Y76" s="8">
        <f>IF(A76&lt;&gt;"",IF(VLOOKUP(A76,Aug!A$3:F$206,6)&gt;0,VLOOKUP(A76,Aug!A$3:F$206,6),0),0)</f>
        <v>0</v>
      </c>
      <c r="Z76" s="8">
        <f>IF(A76&lt;&gt;"",IF(VLOOKUP(A76,Sep!A$3:F$206,6)&gt;0,VLOOKUP(A76,Sep!A$3:F$206,6),0),0)</f>
        <v>0</v>
      </c>
      <c r="AA76" s="6">
        <f t="shared" si="627"/>
        <v>1695.8407614392831</v>
      </c>
      <c r="AB76" s="8">
        <f t="shared" si="369"/>
        <v>8.1597222222222227E-3</v>
      </c>
      <c r="AC76" s="8">
        <f>IF(A76&lt;&gt;"",IF(VLOOKUP(A76,Oct!A$3:F$206,6)&gt;0,VLOOKUP(A76,Oct!A$3:F$206,6),0),0)</f>
        <v>0</v>
      </c>
      <c r="AD76" s="8">
        <f>IF(A76&lt;&gt;"",IF(VLOOKUP(A76,Nov!A$3:F$207,6)&gt;0,VLOOKUP(A76,Nov!A$3:F$207,6),0),0)</f>
        <v>0</v>
      </c>
      <c r="AE76" s="8">
        <f>IF(A76&lt;&gt;"",IF(VLOOKUP(A76,Dec!A$3:F$207,6)&gt;0,VLOOKUP(A76,Dec!A$3:F$207,6),0),0)</f>
        <v>0</v>
      </c>
      <c r="AF76" s="8">
        <f>IF(A76&lt;&gt;"",IF(VLOOKUP(A76,Jan!A$3:F$207,6)&gt;0,VLOOKUP(A76,Jan!A$3:F$207,6),0),0)</f>
        <v>0</v>
      </c>
      <c r="AG76" s="8">
        <f>IF(A76&lt;&gt;"",IF(VLOOKUP(A76,Feb!A$3:F$207,6)&gt;0,VLOOKUP(A76,Feb!A$3:F$207,6),0),0)</f>
        <v>0</v>
      </c>
      <c r="AH76" s="8">
        <f>IF(A76&lt;&gt;"",IF(VLOOKUP(A76,Mar!A$3:F$207,6)&gt;0,VLOOKUP(A76,Mar!A$3:F$207,6),0),0)</f>
        <v>0</v>
      </c>
      <c r="AJ76" s="8">
        <f>LARGE($BH76:BI76,1)</f>
        <v>1.2847222222222222E-2</v>
      </c>
      <c r="AK76" s="8">
        <f>LARGE($BH76:BJ76,1)</f>
        <v>1.2847222222222222E-2</v>
      </c>
      <c r="AL76" s="8">
        <f>LARGE($BH76:BK76,1)</f>
        <v>1.2847222222222222E-2</v>
      </c>
      <c r="AM76" s="8">
        <f>LARGE($BH76:BL76,1)</f>
        <v>1.2847222222222222E-2</v>
      </c>
      <c r="AN76" s="8">
        <f>LARGE($BH76:BM76,1)</f>
        <v>1.2847222222222222E-2</v>
      </c>
      <c r="AO76" s="8">
        <f>LARGE($BN76:BO76,1)</f>
        <v>8.1597222222222227E-3</v>
      </c>
      <c r="AP76" s="8">
        <f>LARGE($BN76:BP76,1)</f>
        <v>8.1597222222222227E-3</v>
      </c>
      <c r="AQ76" s="8">
        <f>LARGE($BN76:BQ76,1)</f>
        <v>8.1597222222222227E-3</v>
      </c>
      <c r="AR76" s="8">
        <f>LARGE($BN76:BR76,1)</f>
        <v>8.1597222222222227E-3</v>
      </c>
      <c r="AS76" s="8">
        <f>LARGE($BN76:BS76,1)</f>
        <v>8.1597222222222227E-3</v>
      </c>
      <c r="AV76" s="6">
        <f t="shared" si="370"/>
        <v>0</v>
      </c>
      <c r="AW76" s="6">
        <f t="shared" si="371"/>
        <v>0</v>
      </c>
      <c r="AX76" s="6">
        <f t="shared" si="372"/>
        <v>0</v>
      </c>
      <c r="AY76" s="6">
        <f t="shared" si="373"/>
        <v>0</v>
      </c>
      <c r="AZ76" s="6">
        <f t="shared" si="374"/>
        <v>0</v>
      </c>
      <c r="BA76" s="6">
        <f t="shared" si="375"/>
        <v>0</v>
      </c>
      <c r="BB76" s="6">
        <f t="shared" si="376"/>
        <v>0</v>
      </c>
      <c r="BC76" s="6">
        <f t="shared" si="377"/>
        <v>0</v>
      </c>
      <c r="BD76" s="6">
        <f t="shared" si="378"/>
        <v>0</v>
      </c>
      <c r="BE76" s="6">
        <f t="shared" si="379"/>
        <v>0</v>
      </c>
      <c r="BF76" s="6">
        <f t="shared" si="380"/>
        <v>0</v>
      </c>
      <c r="BH76" s="8">
        <f t="shared" si="381"/>
        <v>1.2847222222222222E-2</v>
      </c>
      <c r="BI76" s="8">
        <f t="shared" si="382"/>
        <v>0</v>
      </c>
      <c r="BJ76" s="8">
        <f t="shared" si="383"/>
        <v>0</v>
      </c>
      <c r="BK76" s="8">
        <f t="shared" si="384"/>
        <v>0</v>
      </c>
      <c r="BL76" s="8">
        <f t="shared" si="385"/>
        <v>0</v>
      </c>
      <c r="BM76" s="8">
        <f t="shared" si="386"/>
        <v>0</v>
      </c>
      <c r="BN76" s="8">
        <f t="shared" si="387"/>
        <v>8.1597222222222227E-3</v>
      </c>
      <c r="BO76" s="8">
        <f t="shared" si="388"/>
        <v>0</v>
      </c>
      <c r="BP76" s="8">
        <f t="shared" si="388"/>
        <v>0</v>
      </c>
      <c r="BQ76" s="8">
        <f t="shared" si="477"/>
        <v>0</v>
      </c>
      <c r="BR76" s="8">
        <f t="shared" si="478"/>
        <v>0</v>
      </c>
      <c r="BS76" s="8">
        <f t="shared" si="479"/>
        <v>0</v>
      </c>
      <c r="BV76" s="8" t="str">
        <f t="shared" si="389"/>
        <v/>
      </c>
      <c r="BW76" s="8" t="str">
        <f t="shared" si="390"/>
        <v/>
      </c>
      <c r="BX76" s="8" t="str">
        <f t="shared" si="391"/>
        <v/>
      </c>
      <c r="BY76" s="8" t="str">
        <f t="shared" si="392"/>
        <v/>
      </c>
      <c r="BZ76" s="8" t="str">
        <f t="shared" si="393"/>
        <v/>
      </c>
      <c r="CA76" s="8" t="str">
        <f t="shared" si="394"/>
        <v/>
      </c>
      <c r="CB76" s="8" t="str">
        <f t="shared" si="395"/>
        <v/>
      </c>
      <c r="CC76" s="8" t="str">
        <f t="shared" si="396"/>
        <v/>
      </c>
      <c r="CD76" s="8" t="str">
        <f t="shared" si="397"/>
        <v/>
      </c>
      <c r="CE76" s="8" t="str">
        <f t="shared" si="398"/>
        <v/>
      </c>
      <c r="CF76" s="8" t="str">
        <f t="shared" si="399"/>
        <v/>
      </c>
      <c r="CG76" s="8" t="str">
        <f t="shared" si="400"/>
        <v/>
      </c>
      <c r="CI76" s="13">
        <v>2.3287037037037037E-2</v>
      </c>
      <c r="CJ76" s="8">
        <f t="shared" si="401"/>
        <v>2.3287037037037037E-2</v>
      </c>
      <c r="CK76" s="8">
        <f>IF(COUNT($BV76:BW76)&gt;0,SMALL($BV76:BW76,1),$CI76)</f>
        <v>2.3287037037037037E-2</v>
      </c>
      <c r="CL76" s="8">
        <f>IF(COUNT($BV76:BX76)&gt;0,SMALL($BV76:BX76,1),$CI76)</f>
        <v>2.3287037037037037E-2</v>
      </c>
      <c r="CM76" s="8">
        <f>IF(COUNT($BV76:BY76)&gt;0,SMALL($BV76:BY76,1),$CI76)</f>
        <v>2.3287037037037037E-2</v>
      </c>
      <c r="CN76" s="8">
        <f>IF(COUNT($BV76:BZ76)&gt;0,SMALL($BV76:BZ76,1),$CI76)</f>
        <v>2.3287037037037037E-2</v>
      </c>
      <c r="CO76" s="54"/>
      <c r="CP76" s="8">
        <f t="shared" si="402"/>
        <v>0</v>
      </c>
      <c r="CQ76" s="8">
        <f>IF(COUNT($CB76:CC76)&gt;0,SMALL($CB76:CC76,1),$CP76)</f>
        <v>0</v>
      </c>
      <c r="CR76" s="8">
        <f>IF(COUNT($CB76:CD76)&gt;0,SMALL($CB76:CD76,1),$CP76)</f>
        <v>0</v>
      </c>
      <c r="CS76" s="8">
        <f>IF(COUNT($CB76:CE76)&gt;0,SMALL($CB76:CE76,1),$CP76)</f>
        <v>0</v>
      </c>
      <c r="CT76" s="8">
        <f>IF(COUNT($CB76:CF76)&gt;0,SMALL($CB76:CF76,1),$CP76)</f>
        <v>0</v>
      </c>
      <c r="CV76" s="8">
        <f t="shared" si="63"/>
        <v>1.2848935185185185E-2</v>
      </c>
      <c r="CW76" s="8">
        <f t="shared" si="64"/>
        <v>8.1614351851851865E-3</v>
      </c>
      <c r="CX76" s="1">
        <f t="shared" si="602"/>
        <v>74</v>
      </c>
      <c r="CY76" s="8">
        <f t="shared" si="65"/>
        <v>1.712962962962963E-6</v>
      </c>
      <c r="CZ76" s="1" t="str">
        <f t="shared" si="403"/>
        <v>Mick Widdop</v>
      </c>
      <c r="DB76" s="13">
        <f t="shared" si="404"/>
        <v>2.5540017264671325E-2</v>
      </c>
      <c r="DC76" s="13">
        <f>SMALL($DO76:DP76,1)/(60*60*24)</f>
        <v>2.5540017264671328E-2</v>
      </c>
      <c r="DD76" s="13">
        <f>SMALL($DO76:DQ76,1)/(60*60*24)</f>
        <v>2.5540017264671328E-2</v>
      </c>
      <c r="DE76" s="13">
        <f>SMALL($DO76:DR76,1)/(60*60*24)</f>
        <v>2.5540017264671328E-2</v>
      </c>
      <c r="DF76" s="13">
        <f>SMALL($DO76:DS76,1)/(60*60*24)</f>
        <v>2.5540017264671328E-2</v>
      </c>
      <c r="DG76" s="13">
        <f>SMALL($DO76:DT76,1)/(60*60*24)</f>
        <v>2.5540017264671328E-2</v>
      </c>
      <c r="DH76" s="34">
        <f t="shared" si="405"/>
        <v>1.9627786590732443E-2</v>
      </c>
      <c r="DI76" s="13">
        <f>SMALL($DU76:DV76,1)/(60*60*24)</f>
        <v>1.9627786590732443E-2</v>
      </c>
      <c r="DJ76" s="42">
        <f>SMALL($DW76:DW76,1)/(60*60*24)</f>
        <v>0.11572916666666666</v>
      </c>
      <c r="DK76" s="42">
        <f>SMALL($DW76:DX76,1)/(60*60*24)</f>
        <v>0.11572916666666666</v>
      </c>
      <c r="DL76" s="42">
        <f>SMALL($DW76:DY76,1)/(60*60*24)</f>
        <v>0.11572916666666666</v>
      </c>
      <c r="DM76" s="42">
        <f>SMALL($DW76:DZ76,1)/(60*60*24)</f>
        <v>0.11572916666666666</v>
      </c>
      <c r="DO76" s="6">
        <f t="shared" si="406"/>
        <v>2206.6574916676027</v>
      </c>
      <c r="DP76" s="1">
        <f t="shared" si="407"/>
        <v>9999</v>
      </c>
      <c r="DQ76" s="1">
        <f t="shared" si="408"/>
        <v>9999</v>
      </c>
      <c r="DR76" s="1">
        <f t="shared" si="409"/>
        <v>9999</v>
      </c>
      <c r="DS76" s="1">
        <f t="shared" si="410"/>
        <v>9999</v>
      </c>
      <c r="DT76" s="1">
        <f t="shared" si="411"/>
        <v>9999</v>
      </c>
      <c r="DU76" s="6">
        <f t="shared" si="412"/>
        <v>1695.8407614392831</v>
      </c>
      <c r="DV76" s="1">
        <f t="shared" si="413"/>
        <v>9999</v>
      </c>
      <c r="DW76" s="43">
        <f t="shared" si="414"/>
        <v>9999</v>
      </c>
      <c r="DX76" s="1">
        <f t="shared" si="415"/>
        <v>9999</v>
      </c>
      <c r="DY76" s="1">
        <f t="shared" si="416"/>
        <v>9999</v>
      </c>
      <c r="DZ76" s="1">
        <f t="shared" si="417"/>
        <v>9999</v>
      </c>
    </row>
    <row r="77" spans="1:134" x14ac:dyDescent="0.25">
      <c r="A77" s="1" t="s">
        <v>33</v>
      </c>
      <c r="B77" s="54">
        <v>1.2604166666666666E-2</v>
      </c>
      <c r="C77" s="45">
        <v>43435</v>
      </c>
      <c r="D77" s="45"/>
      <c r="E77" s="13">
        <v>1.5636574074074074E-2</v>
      </c>
      <c r="F77" s="11">
        <v>44317</v>
      </c>
      <c r="H77" s="35">
        <v>1.2824074074074078E-2</v>
      </c>
      <c r="J77" s="8">
        <v>1.539351851851852E-2</v>
      </c>
      <c r="K77" s="55">
        <f>(J77/4*3.1)/1.032</f>
        <v>1.1560055089003733E-2</v>
      </c>
      <c r="L77" s="8">
        <v>2.3692129629629629E-2</v>
      </c>
      <c r="M77" s="8">
        <f t="shared" si="626"/>
        <v>1.6169208886548631E-2</v>
      </c>
      <c r="N77" s="6">
        <f t="shared" si="364"/>
        <v>1397.0196477978016</v>
      </c>
      <c r="O77" s="8">
        <f t="shared" si="365"/>
        <v>2.2222222222222223E-2</v>
      </c>
      <c r="Q77" s="8">
        <f t="shared" si="366"/>
        <v>0</v>
      </c>
      <c r="R77" s="8">
        <f t="shared" si="367"/>
        <v>1.2683184455185185E-2</v>
      </c>
      <c r="S77" s="8">
        <f t="shared" si="368"/>
        <v>2.2222222222222223E-2</v>
      </c>
      <c r="T77" s="8"/>
      <c r="U77" s="8">
        <f>IF(A77&lt;&gt;"",IF(VLOOKUP(A77,Apr!A$4:F$211,6)&gt;0,VLOOKUP(A77,Apr!A$4:F$211,6),0),0)</f>
        <v>0</v>
      </c>
      <c r="V77" s="8">
        <f>IF(A77&lt;&gt;"",IF(VLOOKUP(A77,May!A$3:F$209,6)&gt;0,VLOOKUP(A77,May!A$3:F$209,6),0),0)</f>
        <v>0</v>
      </c>
      <c r="W77" s="8">
        <f>IF(A77&lt;&gt;"",IF(VLOOKUP(A77,Jun!A$3:F$209,6)&gt;0,VLOOKUP(A77,Jun!A$3:F$209,6),0),0)</f>
        <v>0</v>
      </c>
      <c r="X77" s="8">
        <f>IF(A77&lt;&gt;"",IF(VLOOKUP(A77,Jul!A$3:F$206,6)&gt;0,VLOOKUP(A77,Jul!A$3:F$206,6),0),0)</f>
        <v>0</v>
      </c>
      <c r="Y77" s="8">
        <f>IF(A77&lt;&gt;"",IF(VLOOKUP(A77,Aug!A$3:F$206,6)&gt;0,VLOOKUP(A77,Aug!A$3:F$206,6),0),0)</f>
        <v>0</v>
      </c>
      <c r="Z77" s="8">
        <f>IF(A77&lt;&gt;"",IF(VLOOKUP(A77,Sep!A$3:F$206,6)&gt;0,VLOOKUP(A77,Sep!A$3:F$206,6),0),0)</f>
        <v>0</v>
      </c>
      <c r="AA77" s="6">
        <f t="shared" si="627"/>
        <v>1073.6250968774873</v>
      </c>
      <c r="AB77" s="8">
        <f t="shared" si="369"/>
        <v>1.545138888888889E-2</v>
      </c>
      <c r="AC77" s="8">
        <f>IF(A77&lt;&gt;"",IF(VLOOKUP(A77,Oct!A$3:F$206,6)&gt;0,VLOOKUP(A77,Oct!A$3:F$206,6),0),0)</f>
        <v>0</v>
      </c>
      <c r="AD77" s="8">
        <f>IF(A77&lt;&gt;"",IF(VLOOKUP(A77,Nov!A$3:F$207,6)&gt;0,VLOOKUP(A77,Nov!A$3:F$207,6),0),0)</f>
        <v>0</v>
      </c>
      <c r="AE77" s="8">
        <f>IF(A77&lt;&gt;"",IF(VLOOKUP(A77,Dec!A$3:F$207,6)&gt;0,VLOOKUP(A77,Dec!A$3:F$207,6),0),0)</f>
        <v>1.3018832603333332E-2</v>
      </c>
      <c r="AF77" s="8">
        <f>IF(A77&lt;&gt;"",IF(VLOOKUP(A77,Jan!A$3:F$207,6)&gt;0,VLOOKUP(A77,Jan!A$3:F$207,6),0),0)</f>
        <v>0</v>
      </c>
      <c r="AG77" s="8">
        <f>IF(A77&lt;&gt;"",IF(VLOOKUP(A77,Feb!A$3:F$207,6)&gt;0,VLOOKUP(A77,Feb!A$3:F$207,6),0),0)</f>
        <v>1.2683184455185185E-2</v>
      </c>
      <c r="AH77" s="8">
        <f>IF(A77&lt;&gt;"",IF(VLOOKUP(A77,Mar!A$3:F$207,6)&gt;0,VLOOKUP(A77,Mar!A$3:F$207,6),0),0)</f>
        <v>0</v>
      </c>
      <c r="AJ77" s="8">
        <f>LARGE($BH77:BI77,1)</f>
        <v>2.2222222222222223E-2</v>
      </c>
      <c r="AK77" s="8">
        <f>LARGE($BH77:BJ77,1)</f>
        <v>2.2222222222222223E-2</v>
      </c>
      <c r="AL77" s="8">
        <f>LARGE($BH77:BK77,1)</f>
        <v>2.2222222222222223E-2</v>
      </c>
      <c r="AM77" s="8">
        <f>LARGE($BH77:BL77,1)</f>
        <v>2.2222222222222223E-2</v>
      </c>
      <c r="AN77" s="8">
        <f>LARGE($BH77:BM77,1)</f>
        <v>2.2222222222222223E-2</v>
      </c>
      <c r="AO77" s="8">
        <f>LARGE($BN77:BO77,1)</f>
        <v>1.545138888888889E-2</v>
      </c>
      <c r="AP77" s="8">
        <f>LARGE($BN77:BP77,1)</f>
        <v>1.545138888888889E-2</v>
      </c>
      <c r="AQ77" s="8">
        <f>LARGE($BN77:BQ77,1)</f>
        <v>1.545138888888889E-2</v>
      </c>
      <c r="AR77" s="8">
        <f>LARGE($BN77:BR77,1)</f>
        <v>1.545138888888889E-2</v>
      </c>
      <c r="AS77" s="8">
        <f>LARGE($BN77:BS77,1)</f>
        <v>1.545138888888889E-2</v>
      </c>
      <c r="AV77" s="6">
        <f t="shared" si="370"/>
        <v>0</v>
      </c>
      <c r="AW77" s="6">
        <f t="shared" si="371"/>
        <v>0</v>
      </c>
      <c r="AX77" s="6">
        <f t="shared" si="372"/>
        <v>0</v>
      </c>
      <c r="AY77" s="6">
        <f t="shared" si="373"/>
        <v>0</v>
      </c>
      <c r="AZ77" s="6">
        <f t="shared" si="374"/>
        <v>0</v>
      </c>
      <c r="BA77" s="6">
        <f t="shared" si="375"/>
        <v>0</v>
      </c>
      <c r="BB77" s="6">
        <f t="shared" si="376"/>
        <v>0</v>
      </c>
      <c r="BC77" s="6">
        <f t="shared" si="377"/>
        <v>0</v>
      </c>
      <c r="BD77" s="6">
        <f t="shared" si="378"/>
        <v>1124.8271369280001</v>
      </c>
      <c r="BE77" s="6">
        <f t="shared" si="379"/>
        <v>0</v>
      </c>
      <c r="BF77" s="6">
        <f t="shared" si="380"/>
        <v>1095.8271369280001</v>
      </c>
      <c r="BH77" s="8">
        <f t="shared" si="381"/>
        <v>2.2222222222222223E-2</v>
      </c>
      <c r="BI77" s="8">
        <f t="shared" si="382"/>
        <v>0</v>
      </c>
      <c r="BJ77" s="8">
        <f t="shared" si="383"/>
        <v>0</v>
      </c>
      <c r="BK77" s="8">
        <f t="shared" si="384"/>
        <v>0</v>
      </c>
      <c r="BL77" s="8">
        <f t="shared" si="385"/>
        <v>0</v>
      </c>
      <c r="BM77" s="8">
        <f t="shared" si="386"/>
        <v>0</v>
      </c>
      <c r="BN77" s="8">
        <f t="shared" si="387"/>
        <v>1.545138888888889E-2</v>
      </c>
      <c r="BO77" s="8">
        <f t="shared" si="388"/>
        <v>0</v>
      </c>
      <c r="BP77" s="8">
        <f t="shared" si="388"/>
        <v>0</v>
      </c>
      <c r="BQ77" s="8">
        <f t="shared" si="477"/>
        <v>1.4756944444444444E-2</v>
      </c>
      <c r="BR77" s="8">
        <f t="shared" si="478"/>
        <v>0</v>
      </c>
      <c r="BS77" s="8">
        <f t="shared" si="479"/>
        <v>1.5104166666666667E-2</v>
      </c>
      <c r="BV77" s="8" t="str">
        <f t="shared" si="389"/>
        <v/>
      </c>
      <c r="BW77" s="8" t="str">
        <f t="shared" si="390"/>
        <v/>
      </c>
      <c r="BX77" s="8" t="str">
        <f t="shared" si="391"/>
        <v/>
      </c>
      <c r="BY77" s="8" t="str">
        <f t="shared" si="392"/>
        <v/>
      </c>
      <c r="BZ77" s="8" t="str">
        <f t="shared" si="393"/>
        <v/>
      </c>
      <c r="CA77" s="8" t="str">
        <f t="shared" si="394"/>
        <v/>
      </c>
      <c r="CB77" s="8" t="str">
        <f t="shared" si="395"/>
        <v/>
      </c>
      <c r="CC77" s="8" t="str">
        <f t="shared" si="396"/>
        <v/>
      </c>
      <c r="CD77" s="8">
        <f t="shared" si="397"/>
        <v>1.3018832603333332E-2</v>
      </c>
      <c r="CE77" s="8" t="str">
        <f t="shared" si="398"/>
        <v/>
      </c>
      <c r="CF77" s="8">
        <f t="shared" si="399"/>
        <v>1.2683184455185185E-2</v>
      </c>
      <c r="CG77" s="8" t="str">
        <f t="shared" si="400"/>
        <v/>
      </c>
      <c r="CI77" s="13">
        <v>1.5636574074074074E-2</v>
      </c>
      <c r="CJ77" s="8">
        <f t="shared" si="401"/>
        <v>1.5636574074074074E-2</v>
      </c>
      <c r="CK77" s="8">
        <f>IF(COUNT($BV77:BW77)&gt;0,SMALL($BV77:BW77,1),$CI77)</f>
        <v>1.5636574074074074E-2</v>
      </c>
      <c r="CL77" s="8">
        <f>IF(COUNT($BV77:BX77)&gt;0,SMALL($BV77:BX77,1),$CI77)</f>
        <v>1.5636574074074074E-2</v>
      </c>
      <c r="CM77" s="8">
        <f>IF(COUNT($BV77:BY77)&gt;0,SMALL($BV77:BY77,1),$CI77)</f>
        <v>1.5636574074074074E-2</v>
      </c>
      <c r="CN77" s="8">
        <f>IF(COUNT($BV77:BZ77)&gt;0,SMALL($BV77:BZ77,1),$CI77)</f>
        <v>1.5636574074074074E-2</v>
      </c>
      <c r="CO77" s="54">
        <v>1.2604166666666666E-2</v>
      </c>
      <c r="CP77" s="8">
        <f t="shared" si="402"/>
        <v>1.2604166666666666E-2</v>
      </c>
      <c r="CQ77" s="8">
        <f>IF(COUNT($CB77:CC77)&gt;0,SMALL($CB77:CC77,1),$CP77)</f>
        <v>1.2604166666666666E-2</v>
      </c>
      <c r="CR77" s="8">
        <f>IF(COUNT($CB77:CD77)&gt;0,SMALL($CB77:CD77,1),$CP77)</f>
        <v>1.3018832603333332E-2</v>
      </c>
      <c r="CS77" s="8">
        <f>IF(COUNT($CB77:CE77)&gt;0,SMALL($CB77:CE77,1),$CP77)</f>
        <v>1.3018832603333332E-2</v>
      </c>
      <c r="CT77" s="8">
        <f>IF(COUNT($CB77:CF77)&gt;0,SMALL($CB77:CF77,1),$CP77)</f>
        <v>1.2683184455185185E-2</v>
      </c>
      <c r="CV77" s="8">
        <f t="shared" si="63"/>
        <v>2.2223958333333335E-2</v>
      </c>
      <c r="CW77" s="8">
        <f t="shared" si="64"/>
        <v>1.5453125E-2</v>
      </c>
      <c r="CX77" s="1">
        <f t="shared" si="602"/>
        <v>75</v>
      </c>
      <c r="CY77" s="8">
        <f t="shared" si="65"/>
        <v>1.7361111111111112E-6</v>
      </c>
      <c r="CZ77" s="1" t="str">
        <f t="shared" si="403"/>
        <v>Mike Toft</v>
      </c>
      <c r="DB77" s="13">
        <f t="shared" si="404"/>
        <v>1.6169208886548631E-2</v>
      </c>
      <c r="DC77" s="13">
        <f>SMALL($DO77:DP77,1)/(60*60*24)</f>
        <v>1.6169208886548631E-2</v>
      </c>
      <c r="DD77" s="13">
        <f>SMALL($DO77:DQ77,1)/(60*60*24)</f>
        <v>1.6169208886548631E-2</v>
      </c>
      <c r="DE77" s="13">
        <f>SMALL($DO77:DR77,1)/(60*60*24)</f>
        <v>1.6169208886548631E-2</v>
      </c>
      <c r="DF77" s="13">
        <f>SMALL($DO77:DS77,1)/(60*60*24)</f>
        <v>1.6169208886548631E-2</v>
      </c>
      <c r="DG77" s="13">
        <f>SMALL($DO77:DT77,1)/(60*60*24)</f>
        <v>1.6169208886548631E-2</v>
      </c>
      <c r="DH77" s="34">
        <f t="shared" si="405"/>
        <v>1.2426216399044992E-2</v>
      </c>
      <c r="DI77" s="13">
        <f>SMALL($DU77:DV77,1)/(60*60*24)</f>
        <v>1.2426216399044992E-2</v>
      </c>
      <c r="DJ77" s="42">
        <f>SMALL($DW77:DW77,1)/(60*60*24)</f>
        <v>0.11572916666666666</v>
      </c>
      <c r="DK77" s="42">
        <f>SMALL($DW77:DX77,1)/(60*60*24)</f>
        <v>1.3018832603333334E-2</v>
      </c>
      <c r="DL77" s="42">
        <f>SMALL($DW77:DY77,1)/(60*60*24)</f>
        <v>1.3018832603333334E-2</v>
      </c>
      <c r="DM77" s="42">
        <f>SMALL($DW77:DZ77,1)/(60*60*24)</f>
        <v>1.2683184455185187E-2</v>
      </c>
      <c r="DO77" s="6">
        <f t="shared" si="406"/>
        <v>1397.0196477978016</v>
      </c>
      <c r="DP77" s="1">
        <f t="shared" si="407"/>
        <v>9999</v>
      </c>
      <c r="DQ77" s="1">
        <f t="shared" si="408"/>
        <v>9999</v>
      </c>
      <c r="DR77" s="1">
        <f t="shared" si="409"/>
        <v>9999</v>
      </c>
      <c r="DS77" s="1">
        <f t="shared" si="410"/>
        <v>9999</v>
      </c>
      <c r="DT77" s="1">
        <f t="shared" si="411"/>
        <v>9999</v>
      </c>
      <c r="DU77" s="6">
        <f t="shared" si="412"/>
        <v>1073.6250968774873</v>
      </c>
      <c r="DV77" s="1">
        <f t="shared" si="413"/>
        <v>9999</v>
      </c>
      <c r="DW77" s="43">
        <f t="shared" si="414"/>
        <v>9999</v>
      </c>
      <c r="DX77" s="1">
        <f t="shared" si="415"/>
        <v>1124.8271369280001</v>
      </c>
      <c r="DY77" s="1">
        <f t="shared" si="416"/>
        <v>9999</v>
      </c>
      <c r="DZ77" s="1">
        <f t="shared" si="417"/>
        <v>1095.8271369280001</v>
      </c>
    </row>
    <row r="78" spans="1:134" x14ac:dyDescent="0.25">
      <c r="A78" s="1" t="s">
        <v>152</v>
      </c>
      <c r="B78" s="54">
        <v>1.7210648148148149E-2</v>
      </c>
      <c r="C78" s="45">
        <v>44958</v>
      </c>
      <c r="D78" s="45"/>
      <c r="E78" s="13"/>
      <c r="H78" s="35">
        <v>1.7210648148148149E-2</v>
      </c>
      <c r="K78" s="8">
        <v>1.5740740740740743E-2</v>
      </c>
      <c r="M78" s="8">
        <f t="shared" si="626"/>
        <v>2.2016791711325475E-2</v>
      </c>
      <c r="N78" s="6">
        <f t="shared" si="364"/>
        <v>1902.2508038585211</v>
      </c>
      <c r="O78" s="8">
        <f t="shared" si="365"/>
        <v>1.6493055555555556E-2</v>
      </c>
      <c r="Q78" s="8">
        <f t="shared" si="366"/>
        <v>0</v>
      </c>
      <c r="R78" s="8">
        <f t="shared" si="367"/>
        <v>1.6734110371111111E-2</v>
      </c>
      <c r="S78" s="8">
        <f t="shared" si="368"/>
        <v>1.6493055555555556E-2</v>
      </c>
      <c r="T78" s="8"/>
      <c r="U78" s="8">
        <f>IF(A78&lt;&gt;"",IF(VLOOKUP(A78,Apr!A$4:F$211,6)&gt;0,VLOOKUP(A78,Apr!A$4:F$211,6),0),0)</f>
        <v>0</v>
      </c>
      <c r="V78" s="8">
        <f>IF(A78&lt;&gt;"",IF(VLOOKUP(A78,May!A$3:F$209,6)&gt;0,VLOOKUP(A78,May!A$3:F$209,6),0),0)</f>
        <v>0</v>
      </c>
      <c r="W78" s="8">
        <f>IF(A78&lt;&gt;"",IF(VLOOKUP(A78,Jun!A$3:F$209,6)&gt;0,VLOOKUP(A78,Jun!A$3:F$209,6),0),0)</f>
        <v>0</v>
      </c>
      <c r="X78" s="8">
        <f>IF(A78&lt;&gt;"",IF(VLOOKUP(A78,Jul!A$3:F$206,6)&gt;0,VLOOKUP(A78,Jul!A$3:F$206,6),0),0)</f>
        <v>0</v>
      </c>
      <c r="Y78" s="8">
        <f>IF(A78&lt;&gt;"",IF(VLOOKUP(A78,Aug!A$3:F$206,6)&gt;0,VLOOKUP(A78,Aug!A$3:F$206,6),0),0)</f>
        <v>0</v>
      </c>
      <c r="Z78" s="8">
        <f>IF(A78&lt;&gt;"",IF(VLOOKUP(A78,Sep!A$3:F$206,6)&gt;0,VLOOKUP(A78,Sep!A$3:F$206,6),0),0)</f>
        <v>0</v>
      </c>
      <c r="AA78" s="6">
        <f t="shared" si="627"/>
        <v>1461.9008449861662</v>
      </c>
      <c r="AB78" s="8">
        <f t="shared" si="369"/>
        <v>1.0937500000000001E-2</v>
      </c>
      <c r="AC78" s="8">
        <f>IF(A78&lt;&gt;"",IF(VLOOKUP(A78,Oct!A$3:F$206,6)&gt;0,VLOOKUP(A78,Oct!A$3:F$206,6),0),0)</f>
        <v>1.8366054815555557E-2</v>
      </c>
      <c r="AD78" s="8">
        <f>IF(A78&lt;&gt;"",IF(VLOOKUP(A78,Nov!A$3:F$207,6)&gt;0,VLOOKUP(A78,Nov!A$3:F$207,6),0),0)</f>
        <v>0</v>
      </c>
      <c r="AE78" s="8">
        <f>IF(A78&lt;&gt;"",IF(VLOOKUP(A78,Dec!A$3:F$207,6)&gt;0,VLOOKUP(A78,Dec!A$3:F$207,6),0),0)</f>
        <v>0</v>
      </c>
      <c r="AF78" s="8">
        <f>IF(A78&lt;&gt;"",IF(VLOOKUP(A78,Jan!A$3:F$207,6)&gt;0,VLOOKUP(A78,Jan!A$3:F$207,6),0),0)</f>
        <v>1.8991054815555554E-2</v>
      </c>
      <c r="AG78" s="8">
        <f>IF(A78&lt;&gt;"",IF(VLOOKUP(A78,Feb!A$3:F$207,6)&gt;0,VLOOKUP(A78,Feb!A$3:F$207,6),0),0)</f>
        <v>1.6734110371111111E-2</v>
      </c>
      <c r="AH78" s="8">
        <f>IF(A78&lt;&gt;"",IF(VLOOKUP(A78,Mar!A$3:F$207,6)&gt;0,VLOOKUP(A78,Mar!A$3:F$207,6),0),0)</f>
        <v>0</v>
      </c>
      <c r="AJ78" s="8">
        <f>LARGE($BH78:BI78,1)</f>
        <v>1.6493055555555556E-2</v>
      </c>
      <c r="AK78" s="8">
        <f>LARGE($BH78:BJ78,1)</f>
        <v>1.6493055555555556E-2</v>
      </c>
      <c r="AL78" s="8">
        <f>LARGE($BH78:BK78,1)</f>
        <v>1.6493055555555556E-2</v>
      </c>
      <c r="AM78" s="8">
        <f>LARGE($BH78:BL78,1)</f>
        <v>1.6493055555555556E-2</v>
      </c>
      <c r="AN78" s="8">
        <f>LARGE($BH78:BM78,1)</f>
        <v>1.6493055555555556E-2</v>
      </c>
      <c r="AO78" s="8">
        <f>LARGE($BN78:BO78,1)</f>
        <v>1.0937500000000001E-2</v>
      </c>
      <c r="AP78" s="8">
        <f>LARGE($BN78:BP78,1)</f>
        <v>1.0937500000000001E-2</v>
      </c>
      <c r="AQ78" s="8">
        <f>LARGE($BN78:BQ78,1)</f>
        <v>1.0937500000000001E-2</v>
      </c>
      <c r="AR78" s="8">
        <f>LARGE($BN78:BR78,1)</f>
        <v>1.0937500000000001E-2</v>
      </c>
      <c r="AS78" s="8">
        <f>LARGE($BN78:BS78,1)</f>
        <v>1.1111111111111112E-2</v>
      </c>
      <c r="AV78" s="6">
        <f t="shared" si="370"/>
        <v>0</v>
      </c>
      <c r="AW78" s="6">
        <f t="shared" si="371"/>
        <v>0</v>
      </c>
      <c r="AX78" s="6">
        <f t="shared" si="372"/>
        <v>0</v>
      </c>
      <c r="AY78" s="6">
        <f t="shared" si="373"/>
        <v>0</v>
      </c>
      <c r="AZ78" s="6">
        <f t="shared" si="374"/>
        <v>0</v>
      </c>
      <c r="BA78" s="6">
        <f t="shared" si="375"/>
        <v>0</v>
      </c>
      <c r="BB78" s="6">
        <f t="shared" si="376"/>
        <v>1586.8271360640001</v>
      </c>
      <c r="BC78" s="6">
        <f t="shared" si="377"/>
        <v>0</v>
      </c>
      <c r="BD78" s="6">
        <f t="shared" si="378"/>
        <v>0</v>
      </c>
      <c r="BE78" s="6">
        <f t="shared" si="379"/>
        <v>1640.8271360639999</v>
      </c>
      <c r="BF78" s="6">
        <f t="shared" si="380"/>
        <v>1445.8271360639999</v>
      </c>
      <c r="BH78" s="8">
        <f t="shared" si="381"/>
        <v>1.6493055555555556E-2</v>
      </c>
      <c r="BI78" s="8">
        <f t="shared" si="382"/>
        <v>0</v>
      </c>
      <c r="BJ78" s="8">
        <f t="shared" si="383"/>
        <v>0</v>
      </c>
      <c r="BK78" s="8">
        <f t="shared" si="384"/>
        <v>0</v>
      </c>
      <c r="BL78" s="8">
        <f t="shared" si="385"/>
        <v>0</v>
      </c>
      <c r="BM78" s="8">
        <f t="shared" si="386"/>
        <v>0</v>
      </c>
      <c r="BN78" s="8">
        <f t="shared" si="387"/>
        <v>1.0937500000000001E-2</v>
      </c>
      <c r="BO78" s="8">
        <f t="shared" si="388"/>
        <v>9.5486111111111119E-3</v>
      </c>
      <c r="BP78" s="8">
        <f t="shared" si="388"/>
        <v>0</v>
      </c>
      <c r="BQ78" s="8">
        <f t="shared" si="477"/>
        <v>0</v>
      </c>
      <c r="BR78" s="8">
        <f t="shared" si="478"/>
        <v>8.8541666666666664E-3</v>
      </c>
      <c r="BS78" s="8">
        <f t="shared" si="479"/>
        <v>1.1111111111111112E-2</v>
      </c>
      <c r="BV78" s="8" t="str">
        <f t="shared" si="389"/>
        <v/>
      </c>
      <c r="BW78" s="8" t="str">
        <f t="shared" si="390"/>
        <v/>
      </c>
      <c r="BX78" s="8" t="str">
        <f t="shared" si="391"/>
        <v/>
      </c>
      <c r="BY78" s="8" t="str">
        <f t="shared" si="392"/>
        <v/>
      </c>
      <c r="BZ78" s="8" t="str">
        <f t="shared" si="393"/>
        <v/>
      </c>
      <c r="CA78" s="8" t="str">
        <f t="shared" si="394"/>
        <v/>
      </c>
      <c r="CB78" s="8">
        <f t="shared" si="395"/>
        <v>1.8366054815555557E-2</v>
      </c>
      <c r="CC78" s="8" t="str">
        <f t="shared" si="396"/>
        <v/>
      </c>
      <c r="CD78" s="8" t="str">
        <f t="shared" si="397"/>
        <v/>
      </c>
      <c r="CE78" s="8">
        <f t="shared" si="398"/>
        <v>1.8991054815555554E-2</v>
      </c>
      <c r="CF78" s="8">
        <f t="shared" si="399"/>
        <v>1.6734110371111111E-2</v>
      </c>
      <c r="CG78" s="8" t="str">
        <f t="shared" si="400"/>
        <v/>
      </c>
      <c r="CI78" s="13"/>
      <c r="CJ78" s="8">
        <f t="shared" si="401"/>
        <v>0</v>
      </c>
      <c r="CK78" s="8">
        <f>IF(COUNT($BV78:BW78)&gt;0,SMALL($BV78:BW78,1),$CI78)</f>
        <v>0</v>
      </c>
      <c r="CL78" s="8">
        <f>IF(COUNT($BV78:BX78)&gt;0,SMALL($BV78:BX78,1),$CI78)</f>
        <v>0</v>
      </c>
      <c r="CM78" s="8">
        <f>IF(COUNT($BV78:BY78)&gt;0,SMALL($BV78:BY78,1),$CI78)</f>
        <v>0</v>
      </c>
      <c r="CN78" s="8">
        <f>IF(COUNT($BV78:BZ78)&gt;0,SMALL($BV78:BZ78,1),$CI78)</f>
        <v>0</v>
      </c>
      <c r="CO78" s="54">
        <v>1.7210648148148149E-2</v>
      </c>
      <c r="CP78" s="8">
        <f t="shared" si="402"/>
        <v>1.8366054815555557E-2</v>
      </c>
      <c r="CQ78" s="8">
        <f>IF(COUNT($CB78:CC78)&gt;0,SMALL($CB78:CC78,1),$CP78)</f>
        <v>1.8366054815555557E-2</v>
      </c>
      <c r="CR78" s="8">
        <f>IF(COUNT($CB78:CD78)&gt;0,SMALL($CB78:CD78,1),$CP78)</f>
        <v>1.8366054815555557E-2</v>
      </c>
      <c r="CS78" s="8">
        <f>IF(COUNT($CB78:CE78)&gt;0,SMALL($CB78:CE78,1),$CP78)</f>
        <v>1.8366054815555557E-2</v>
      </c>
      <c r="CT78" s="8">
        <f>IF(COUNT($CB78:CF78)&gt;0,SMALL($CB78:CF78,1),$CP78)</f>
        <v>1.6734110371111111E-2</v>
      </c>
      <c r="CV78" s="8">
        <f t="shared" si="63"/>
        <v>1.6494814814814816E-2</v>
      </c>
      <c r="CW78" s="8">
        <f t="shared" si="64"/>
        <v>1.111287037037037E-2</v>
      </c>
      <c r="CX78" s="1">
        <f t="shared" si="602"/>
        <v>76</v>
      </c>
      <c r="CY78" s="8">
        <f t="shared" si="65"/>
        <v>1.7592592592592592E-6</v>
      </c>
      <c r="CZ78" s="1" t="str">
        <f t="shared" si="403"/>
        <v>Morgan Pritchard</v>
      </c>
      <c r="DB78" s="13">
        <f t="shared" si="404"/>
        <v>2.2016791711325475E-2</v>
      </c>
      <c r="DC78" s="13">
        <f>SMALL($DO78:DP78,1)/(60*60*24)</f>
        <v>2.2016791711325475E-2</v>
      </c>
      <c r="DD78" s="13">
        <f>SMALL($DO78:DQ78,1)/(60*60*24)</f>
        <v>2.2016791711325475E-2</v>
      </c>
      <c r="DE78" s="13">
        <f>SMALL($DO78:DR78,1)/(60*60*24)</f>
        <v>2.2016791711325475E-2</v>
      </c>
      <c r="DF78" s="13">
        <f>SMALL($DO78:DS78,1)/(60*60*24)</f>
        <v>2.2016791711325475E-2</v>
      </c>
      <c r="DG78" s="13">
        <f>SMALL($DO78:DT78,1)/(60*60*24)</f>
        <v>2.2016791711325475E-2</v>
      </c>
      <c r="DH78" s="34">
        <f t="shared" si="405"/>
        <v>1.6920148668821369E-2</v>
      </c>
      <c r="DI78" s="13">
        <f>SMALL($DU78:DV78,1)/(60*60*24)</f>
        <v>1.6920148668821369E-2</v>
      </c>
      <c r="DJ78" s="42">
        <f>SMALL($DW78:DW78,1)/(60*60*24)</f>
        <v>0.11572916666666666</v>
      </c>
      <c r="DK78" s="42">
        <f>SMALL($DW78:DX78,1)/(60*60*24)</f>
        <v>0.11572916666666666</v>
      </c>
      <c r="DL78" s="42">
        <f>SMALL($DW78:DY78,1)/(60*60*24)</f>
        <v>1.8991054815555554E-2</v>
      </c>
      <c r="DM78" s="42">
        <f>SMALL($DW78:DZ78,1)/(60*60*24)</f>
        <v>1.6734110371111111E-2</v>
      </c>
      <c r="DO78" s="6">
        <f t="shared" si="406"/>
        <v>1902.2508038585211</v>
      </c>
      <c r="DP78" s="1">
        <f t="shared" si="407"/>
        <v>9999</v>
      </c>
      <c r="DQ78" s="1">
        <f t="shared" si="408"/>
        <v>9999</v>
      </c>
      <c r="DR78" s="1">
        <f t="shared" si="409"/>
        <v>9999</v>
      </c>
      <c r="DS78" s="1">
        <f t="shared" si="410"/>
        <v>9999</v>
      </c>
      <c r="DT78" s="1">
        <f t="shared" si="411"/>
        <v>9999</v>
      </c>
      <c r="DU78" s="6">
        <f t="shared" si="412"/>
        <v>1461.9008449861662</v>
      </c>
      <c r="DV78" s="1">
        <f t="shared" si="413"/>
        <v>1586.8271360640001</v>
      </c>
      <c r="DW78" s="43">
        <f t="shared" si="414"/>
        <v>9999</v>
      </c>
      <c r="DX78" s="1">
        <f t="shared" si="415"/>
        <v>9999</v>
      </c>
      <c r="DY78" s="1">
        <f t="shared" si="416"/>
        <v>1640.8271360639999</v>
      </c>
      <c r="DZ78" s="1">
        <f t="shared" si="417"/>
        <v>1445.8271360639999</v>
      </c>
    </row>
    <row r="79" spans="1:134" x14ac:dyDescent="0.25">
      <c r="A79" s="1" t="s">
        <v>202</v>
      </c>
      <c r="B79" s="54">
        <v>1.556712962962963E-2</v>
      </c>
      <c r="C79" s="45">
        <v>43070</v>
      </c>
      <c r="D79" s="45"/>
      <c r="E79" s="13"/>
      <c r="K79" s="8">
        <v>1.5763888888888886E-2</v>
      </c>
      <c r="M79" s="8">
        <f t="shared" si="626"/>
        <v>2.2049169346195063E-2</v>
      </c>
      <c r="N79" s="6">
        <f t="shared" si="364"/>
        <v>1905.0482315112536</v>
      </c>
      <c r="O79" s="8">
        <f t="shared" si="365"/>
        <v>1.6493055555555556E-2</v>
      </c>
      <c r="Q79" s="8">
        <f t="shared" si="366"/>
        <v>0</v>
      </c>
      <c r="R79" s="8">
        <f t="shared" si="367"/>
        <v>0</v>
      </c>
      <c r="S79" s="8">
        <f t="shared" si="368"/>
        <v>1.6493055555555556E-2</v>
      </c>
      <c r="T79" s="8"/>
      <c r="U79" s="8">
        <f>IF(A79&lt;&gt;"",IF(VLOOKUP(A79,Apr!A$4:F$211,6)&gt;0,VLOOKUP(A79,Apr!A$4:F$211,6),0),0)</f>
        <v>0</v>
      </c>
      <c r="V79" s="8">
        <f>IF(A79&lt;&gt;"",IF(VLOOKUP(A79,May!A$3:F$209,6)&gt;0,VLOOKUP(A79,May!A$3:F$209,6),0),0)</f>
        <v>0</v>
      </c>
      <c r="W79" s="8">
        <f>IF(A79&lt;&gt;"",IF(VLOOKUP(A79,Jun!A$3:F$209,6)&gt;0,VLOOKUP(A79,Jun!A$3:F$209,6),0),0)</f>
        <v>0</v>
      </c>
      <c r="X79" s="8">
        <f>IF(A79&lt;&gt;"",IF(VLOOKUP(A79,Jul!A$3:F$206,6)&gt;0,VLOOKUP(A79,Jul!A$3:F$206,6),0),0)</f>
        <v>0</v>
      </c>
      <c r="Y79" s="8">
        <f>IF(A79&lt;&gt;"",IF(VLOOKUP(A79,Aug!A$3:F$206,6)&gt;0,VLOOKUP(A79,Aug!A$3:F$206,6),0),0)</f>
        <v>0</v>
      </c>
      <c r="Z79" s="8">
        <f>IF(A79&lt;&gt;"",IF(VLOOKUP(A79,Sep!A$3:F$206,6)&gt;0,VLOOKUP(A79,Sep!A$3:F$206,6),0),0)</f>
        <v>0</v>
      </c>
      <c r="AA79" s="6">
        <f t="shared" si="627"/>
        <v>1464.050699169969</v>
      </c>
      <c r="AB79" s="8">
        <f t="shared" si="369"/>
        <v>1.0937500000000001E-2</v>
      </c>
      <c r="AC79" s="8">
        <f>IF(A79&lt;&gt;"",IF(VLOOKUP(A79,Oct!A$3:F$206,6)&gt;0,VLOOKUP(A79,Oct!A$3:F$206,6),0),0)</f>
        <v>0</v>
      </c>
      <c r="AD79" s="8">
        <f>IF(A79&lt;&gt;"",IF(VLOOKUP(A79,Nov!A$3:F$207,6)&gt;0,VLOOKUP(A79,Nov!A$3:F$207,6),0),0)</f>
        <v>0</v>
      </c>
      <c r="AE79" s="8">
        <f>IF(A79&lt;&gt;"",IF(VLOOKUP(A79,Dec!A$3:F$207,6)&gt;0,VLOOKUP(A79,Dec!A$3:F$207,6),0),0)</f>
        <v>0</v>
      </c>
      <c r="AF79" s="8">
        <f>IF(A79&lt;&gt;"",IF(VLOOKUP(A79,Jan!A$3:F$207,6)&gt;0,VLOOKUP(A79,Jan!A$3:F$207,6),0),0)</f>
        <v>0</v>
      </c>
      <c r="AG79" s="8">
        <f>IF(A79&lt;&gt;"",IF(VLOOKUP(A79,Feb!A$3:F$207,6)&gt;0,VLOOKUP(A79,Feb!A$3:F$207,6),0),0)</f>
        <v>0</v>
      </c>
      <c r="AH79" s="8">
        <f>IF(A79&lt;&gt;"",IF(VLOOKUP(A79,Mar!A$3:F$207,6)&gt;0,VLOOKUP(A79,Mar!A$3:F$207,6),0),0)</f>
        <v>0</v>
      </c>
      <c r="AJ79" s="8">
        <f>LARGE($BH79:BI79,1)</f>
        <v>1.6493055555555556E-2</v>
      </c>
      <c r="AK79" s="8">
        <f>LARGE($BH79:BJ79,1)</f>
        <v>1.6493055555555556E-2</v>
      </c>
      <c r="AL79" s="8">
        <f>LARGE($BH79:BK79,1)</f>
        <v>1.6493055555555556E-2</v>
      </c>
      <c r="AM79" s="8">
        <f>LARGE($BH79:BL79,1)</f>
        <v>1.6493055555555556E-2</v>
      </c>
      <c r="AN79" s="8">
        <f>LARGE($BH79:BM79,1)</f>
        <v>1.6493055555555556E-2</v>
      </c>
      <c r="AO79" s="8">
        <f>LARGE($BN79:BO79,1)</f>
        <v>1.0937500000000001E-2</v>
      </c>
      <c r="AP79" s="8">
        <f>LARGE($BN79:BP79,1)</f>
        <v>1.0937500000000001E-2</v>
      </c>
      <c r="AQ79" s="8">
        <f>LARGE($BN79:BQ79,1)</f>
        <v>1.0937500000000001E-2</v>
      </c>
      <c r="AR79" s="8">
        <f>LARGE($BN79:BR79,1)</f>
        <v>1.0937500000000001E-2</v>
      </c>
      <c r="AS79" s="8">
        <f>LARGE($BN79:BS79,1)</f>
        <v>1.0937500000000001E-2</v>
      </c>
      <c r="AV79" s="6">
        <f t="shared" si="370"/>
        <v>0</v>
      </c>
      <c r="AW79" s="6">
        <f t="shared" si="371"/>
        <v>0</v>
      </c>
      <c r="AX79" s="6">
        <f t="shared" si="372"/>
        <v>0</v>
      </c>
      <c r="AY79" s="6">
        <f t="shared" si="373"/>
        <v>0</v>
      </c>
      <c r="AZ79" s="6">
        <f t="shared" si="374"/>
        <v>0</v>
      </c>
      <c r="BA79" s="6">
        <f t="shared" si="375"/>
        <v>0</v>
      </c>
      <c r="BB79" s="6">
        <f t="shared" si="376"/>
        <v>0</v>
      </c>
      <c r="BC79" s="6">
        <f t="shared" si="377"/>
        <v>0</v>
      </c>
      <c r="BD79" s="6">
        <f t="shared" si="378"/>
        <v>0</v>
      </c>
      <c r="BE79" s="6">
        <f t="shared" si="379"/>
        <v>0</v>
      </c>
      <c r="BF79" s="6">
        <f t="shared" si="380"/>
        <v>0</v>
      </c>
      <c r="BH79" s="8">
        <f t="shared" si="381"/>
        <v>1.6493055555555556E-2</v>
      </c>
      <c r="BI79" s="8">
        <f t="shared" si="382"/>
        <v>0</v>
      </c>
      <c r="BJ79" s="8">
        <f t="shared" si="383"/>
        <v>0</v>
      </c>
      <c r="BK79" s="8">
        <f t="shared" si="384"/>
        <v>0</v>
      </c>
      <c r="BL79" s="8">
        <f t="shared" si="385"/>
        <v>0</v>
      </c>
      <c r="BM79" s="8">
        <f t="shared" si="386"/>
        <v>0</v>
      </c>
      <c r="BN79" s="8">
        <f t="shared" si="387"/>
        <v>1.0937500000000001E-2</v>
      </c>
      <c r="BO79" s="8">
        <f t="shared" si="388"/>
        <v>0</v>
      </c>
      <c r="BP79" s="8">
        <f t="shared" si="388"/>
        <v>0</v>
      </c>
      <c r="BQ79" s="8">
        <f t="shared" si="477"/>
        <v>0</v>
      </c>
      <c r="BR79" s="8">
        <f t="shared" si="478"/>
        <v>0</v>
      </c>
      <c r="BS79" s="8">
        <f t="shared" si="479"/>
        <v>0</v>
      </c>
      <c r="BV79" s="8" t="str">
        <f t="shared" si="389"/>
        <v/>
      </c>
      <c r="BW79" s="8" t="str">
        <f t="shared" si="390"/>
        <v/>
      </c>
      <c r="BX79" s="8" t="str">
        <f t="shared" si="391"/>
        <v/>
      </c>
      <c r="BY79" s="8" t="str">
        <f t="shared" si="392"/>
        <v/>
      </c>
      <c r="BZ79" s="8" t="str">
        <f t="shared" si="393"/>
        <v/>
      </c>
      <c r="CA79" s="8" t="str">
        <f t="shared" si="394"/>
        <v/>
      </c>
      <c r="CB79" s="8" t="str">
        <f t="shared" si="395"/>
        <v/>
      </c>
      <c r="CC79" s="8" t="str">
        <f t="shared" si="396"/>
        <v/>
      </c>
      <c r="CD79" s="8" t="str">
        <f t="shared" si="397"/>
        <v/>
      </c>
      <c r="CE79" s="8" t="str">
        <f t="shared" si="398"/>
        <v/>
      </c>
      <c r="CF79" s="8" t="str">
        <f t="shared" si="399"/>
        <v/>
      </c>
      <c r="CG79" s="8" t="str">
        <f t="shared" si="400"/>
        <v/>
      </c>
      <c r="CI79" s="13"/>
      <c r="CJ79" s="8">
        <f t="shared" si="401"/>
        <v>0</v>
      </c>
      <c r="CK79" s="8">
        <f>IF(COUNT($BV79:BW79)&gt;0,SMALL($BV79:BW79,1),$CI79)</f>
        <v>0</v>
      </c>
      <c r="CL79" s="8">
        <f>IF(COUNT($BV79:BX79)&gt;0,SMALL($BV79:BX79,1),$CI79)</f>
        <v>0</v>
      </c>
      <c r="CM79" s="8">
        <f>IF(COUNT($BV79:BY79)&gt;0,SMALL($BV79:BY79,1),$CI79)</f>
        <v>0</v>
      </c>
      <c r="CN79" s="8">
        <f>IF(COUNT($BV79:BZ79)&gt;0,SMALL($BV79:BZ79,1),$CI79)</f>
        <v>0</v>
      </c>
      <c r="CO79" s="54">
        <v>1.556712962962963E-2</v>
      </c>
      <c r="CP79" s="8">
        <f t="shared" si="402"/>
        <v>1.556712962962963E-2</v>
      </c>
      <c r="CQ79" s="8">
        <f>IF(COUNT($CB79:CC79)&gt;0,SMALL($CB79:CC79,1),$CP79)</f>
        <v>1.556712962962963E-2</v>
      </c>
      <c r="CR79" s="8">
        <f>IF(COUNT($CB79:CD79)&gt;0,SMALL($CB79:CD79,1),$CP79)</f>
        <v>1.556712962962963E-2</v>
      </c>
      <c r="CS79" s="8">
        <f>IF(COUNT($CB79:CE79)&gt;0,SMALL($CB79:CE79,1),$CP79)</f>
        <v>1.556712962962963E-2</v>
      </c>
      <c r="CT79" s="8">
        <f>IF(COUNT($CB79:CF79)&gt;0,SMALL($CB79:CF79,1),$CP79)</f>
        <v>1.556712962962963E-2</v>
      </c>
      <c r="CV79" s="8">
        <f t="shared" si="63"/>
        <v>1.6494837962962965E-2</v>
      </c>
      <c r="CW79" s="8">
        <f t="shared" si="64"/>
        <v>1.0939282407407408E-2</v>
      </c>
      <c r="CX79" s="1">
        <f t="shared" si="602"/>
        <v>77</v>
      </c>
      <c r="CY79" s="8">
        <f t="shared" si="65"/>
        <v>1.7824074074074073E-6</v>
      </c>
      <c r="CZ79" s="1" t="str">
        <f t="shared" si="403"/>
        <v>Neil Baynton-Roberts</v>
      </c>
      <c r="DB79" s="13">
        <f t="shared" si="404"/>
        <v>2.2049169346195063E-2</v>
      </c>
      <c r="DC79" s="13">
        <f>SMALL($DO79:DP79,1)/(60*60*24)</f>
        <v>2.2049169346195066E-2</v>
      </c>
      <c r="DD79" s="13">
        <f>SMALL($DO79:DQ79,1)/(60*60*24)</f>
        <v>2.2049169346195066E-2</v>
      </c>
      <c r="DE79" s="13">
        <f>SMALL($DO79:DR79,1)/(60*60*24)</f>
        <v>2.2049169346195066E-2</v>
      </c>
      <c r="DF79" s="13">
        <f>SMALL($DO79:DS79,1)/(60*60*24)</f>
        <v>2.2049169346195066E-2</v>
      </c>
      <c r="DG79" s="13">
        <f>SMALL($DO79:DT79,1)/(60*60*24)</f>
        <v>2.2049169346195066E-2</v>
      </c>
      <c r="DH79" s="34">
        <f t="shared" si="405"/>
        <v>1.694503124039316E-2</v>
      </c>
      <c r="DI79" s="13">
        <f>SMALL($DU79:DV79,1)/(60*60*24)</f>
        <v>1.694503124039316E-2</v>
      </c>
      <c r="DJ79" s="42">
        <f>SMALL($DW79:DW79,1)/(60*60*24)</f>
        <v>0.11572916666666666</v>
      </c>
      <c r="DK79" s="42">
        <f>SMALL($DW79:DX79,1)/(60*60*24)</f>
        <v>0.11572916666666666</v>
      </c>
      <c r="DL79" s="42">
        <f>SMALL($DW79:DY79,1)/(60*60*24)</f>
        <v>0.11572916666666666</v>
      </c>
      <c r="DM79" s="42">
        <f>SMALL($DW79:DZ79,1)/(60*60*24)</f>
        <v>0.11572916666666666</v>
      </c>
      <c r="DO79" s="6">
        <f t="shared" si="406"/>
        <v>1905.0482315112536</v>
      </c>
      <c r="DP79" s="1">
        <f t="shared" si="407"/>
        <v>9999</v>
      </c>
      <c r="DQ79" s="1">
        <f t="shared" si="408"/>
        <v>9999</v>
      </c>
      <c r="DR79" s="1">
        <f t="shared" si="409"/>
        <v>9999</v>
      </c>
      <c r="DS79" s="1">
        <f t="shared" si="410"/>
        <v>9999</v>
      </c>
      <c r="DT79" s="1">
        <f t="shared" si="411"/>
        <v>9999</v>
      </c>
      <c r="DU79" s="6">
        <f t="shared" si="412"/>
        <v>1464.050699169969</v>
      </c>
      <c r="DV79" s="1">
        <f t="shared" si="413"/>
        <v>9999</v>
      </c>
      <c r="DW79" s="43">
        <f t="shared" si="414"/>
        <v>9999</v>
      </c>
      <c r="DX79" s="1">
        <f t="shared" si="415"/>
        <v>9999</v>
      </c>
      <c r="DY79" s="1">
        <f t="shared" si="416"/>
        <v>9999</v>
      </c>
      <c r="DZ79" s="1">
        <f t="shared" si="417"/>
        <v>9999</v>
      </c>
    </row>
    <row r="80" spans="1:134" x14ac:dyDescent="0.25">
      <c r="A80" s="1" t="s">
        <v>16</v>
      </c>
      <c r="B80" s="54">
        <v>1.9409722222222221E-2</v>
      </c>
      <c r="C80" s="45">
        <v>42370</v>
      </c>
      <c r="D80" s="45"/>
      <c r="E80" s="13">
        <v>2.0798611111111111E-2</v>
      </c>
      <c r="F80" s="11">
        <v>39173</v>
      </c>
      <c r="M80" s="8">
        <f>IF(A80&lt;&gt;"",IF(K89&gt;0,K89/3.11*4.35,IF(L89&gt;0,L89/6.21*4.35/1.032,IF(H89&gt;0,H89/3.45*4.35,IF(I89&gt;0,I89,IF(E89&gt;0,E89,IF(B89&gt;0,B89/4*4.35,0.0292)))))),0)</f>
        <v>2.6970569846373704E-2</v>
      </c>
      <c r="N80" s="6">
        <f t="shared" si="364"/>
        <v>2330.2572347266878</v>
      </c>
      <c r="O80" s="8">
        <f t="shared" si="365"/>
        <v>1.1458333333333333E-2</v>
      </c>
      <c r="Q80" s="8">
        <f t="shared" si="366"/>
        <v>0</v>
      </c>
      <c r="R80" s="8">
        <f t="shared" si="367"/>
        <v>0</v>
      </c>
      <c r="S80" s="8">
        <f t="shared" si="368"/>
        <v>1.1458333333333333E-2</v>
      </c>
      <c r="T80" s="8"/>
      <c r="U80" s="8">
        <f>IF(A80&lt;&gt;"",IF(VLOOKUP(A80,Apr!A$4:F$211,6)&gt;0,VLOOKUP(A80,Apr!A$4:F$211,6),0),0)</f>
        <v>0</v>
      </c>
      <c r="V80" s="8">
        <f>IF(A80&lt;&gt;"",IF(VLOOKUP(A80,May!A$3:F$209,6)&gt;0,VLOOKUP(A80,May!A$3:F$209,6),0),0)</f>
        <v>0</v>
      </c>
      <c r="W80" s="8">
        <f>IF(A80&lt;&gt;"",IF(VLOOKUP(A80,Jun!A$3:F$209,6)&gt;0,VLOOKUP(A80,Jun!A$3:F$209,6),0),0)</f>
        <v>0</v>
      </c>
      <c r="X80" s="8">
        <f>IF(A80&lt;&gt;"",IF(VLOOKUP(A80,Jul!A$3:F$206,6)&gt;0,VLOOKUP(A80,Jul!A$3:F$206,6),0),0)</f>
        <v>0</v>
      </c>
      <c r="Y80" s="8">
        <f>IF(A80&lt;&gt;"",IF(VLOOKUP(A80,Aug!A$3:F$206,6)&gt;0,VLOOKUP(A80,Aug!A$3:F$206,6),0),0)</f>
        <v>0</v>
      </c>
      <c r="Z80" s="8">
        <f>IF(A80&lt;&gt;"",IF(VLOOKUP(A80,Sep!A$3:F$206,6)&gt;0,VLOOKUP(A80,Sep!A$3:F$206,6),0),0)</f>
        <v>0</v>
      </c>
      <c r="AA80" s="6">
        <f t="shared" si="627"/>
        <v>1790.8285351080535</v>
      </c>
      <c r="AB80" s="8">
        <f t="shared" si="369"/>
        <v>7.1180555555555554E-3</v>
      </c>
      <c r="AC80" s="8">
        <f>IF(A80&lt;&gt;"",IF(VLOOKUP(A80,Oct!A$3:F$206,6)&gt;0,VLOOKUP(A80,Oct!A$3:F$206,6),0),0)</f>
        <v>0</v>
      </c>
      <c r="AD80" s="8">
        <f>IF(A80&lt;&gt;"",IF(VLOOKUP(A80,Nov!A$3:F$207,6)&gt;0,VLOOKUP(A80,Nov!A$3:F$207,6),0),0)</f>
        <v>0</v>
      </c>
      <c r="AE80" s="8">
        <f>IF(A80&lt;&gt;"",IF(VLOOKUP(A80,Dec!A$3:F$207,6)&gt;0,VLOOKUP(A80,Dec!A$3:F$207,6),0),0)</f>
        <v>0</v>
      </c>
      <c r="AF80" s="8">
        <f>IF(A80&lt;&gt;"",IF(VLOOKUP(A80,Jan!A$3:F$207,6)&gt;0,VLOOKUP(A80,Jan!A$3:F$207,6),0),0)</f>
        <v>0</v>
      </c>
      <c r="AG80" s="8">
        <f>IF(A80&lt;&gt;"",IF(VLOOKUP(A80,Feb!A$3:F$207,6)&gt;0,VLOOKUP(A80,Feb!A$3:F$207,6),0),0)</f>
        <v>0</v>
      </c>
      <c r="AH80" s="8">
        <f>IF(A80&lt;&gt;"",IF(VLOOKUP(A80,Mar!A$3:F$207,6)&gt;0,VLOOKUP(A80,Mar!A$3:F$207,6),0),0)</f>
        <v>0</v>
      </c>
      <c r="AJ80" s="8">
        <f>LARGE($BH80:BI80,1)</f>
        <v>1.1458333333333333E-2</v>
      </c>
      <c r="AK80" s="8">
        <f>LARGE($BH80:BJ80,1)</f>
        <v>1.1458333333333333E-2</v>
      </c>
      <c r="AL80" s="8">
        <f>LARGE($BH80:BK80,1)</f>
        <v>1.1458333333333333E-2</v>
      </c>
      <c r="AM80" s="8">
        <f>LARGE($BH80:BL80,1)</f>
        <v>1.1458333333333333E-2</v>
      </c>
      <c r="AN80" s="8">
        <f>LARGE($BH80:BM80,1)</f>
        <v>1.1458333333333333E-2</v>
      </c>
      <c r="AO80" s="8">
        <f>LARGE($BN80:BO80,1)</f>
        <v>7.1180555555555554E-3</v>
      </c>
      <c r="AP80" s="8">
        <f>LARGE($BN80:BP80,1)</f>
        <v>7.1180555555555554E-3</v>
      </c>
      <c r="AQ80" s="8">
        <f>LARGE($BN80:BQ80,1)</f>
        <v>7.1180555555555554E-3</v>
      </c>
      <c r="AR80" s="8">
        <f>LARGE($BN80:BR80,1)</f>
        <v>7.1180555555555554E-3</v>
      </c>
      <c r="AS80" s="8">
        <f>LARGE($BN80:BS80,1)</f>
        <v>7.1180555555555554E-3</v>
      </c>
      <c r="AV80" s="6">
        <f t="shared" si="370"/>
        <v>0</v>
      </c>
      <c r="AW80" s="6">
        <f t="shared" si="371"/>
        <v>0</v>
      </c>
      <c r="AX80" s="6">
        <f t="shared" si="372"/>
        <v>0</v>
      </c>
      <c r="AY80" s="6">
        <f t="shared" si="373"/>
        <v>0</v>
      </c>
      <c r="AZ80" s="6">
        <f t="shared" si="374"/>
        <v>0</v>
      </c>
      <c r="BA80" s="6">
        <f t="shared" si="375"/>
        <v>0</v>
      </c>
      <c r="BB80" s="6">
        <f t="shared" si="376"/>
        <v>0</v>
      </c>
      <c r="BC80" s="6">
        <f t="shared" si="377"/>
        <v>0</v>
      </c>
      <c r="BD80" s="6">
        <f t="shared" si="378"/>
        <v>0</v>
      </c>
      <c r="BE80" s="6">
        <f t="shared" si="379"/>
        <v>0</v>
      </c>
      <c r="BF80" s="6">
        <f t="shared" si="380"/>
        <v>0</v>
      </c>
      <c r="BH80" s="8">
        <f t="shared" si="381"/>
        <v>1.1458333333333333E-2</v>
      </c>
      <c r="BI80" s="8">
        <f t="shared" si="382"/>
        <v>0</v>
      </c>
      <c r="BJ80" s="8">
        <f t="shared" si="383"/>
        <v>0</v>
      </c>
      <c r="BK80" s="8">
        <f t="shared" si="384"/>
        <v>0</v>
      </c>
      <c r="BL80" s="8">
        <f t="shared" si="385"/>
        <v>0</v>
      </c>
      <c r="BM80" s="8">
        <f t="shared" si="386"/>
        <v>0</v>
      </c>
      <c r="BN80" s="8">
        <f t="shared" si="387"/>
        <v>7.1180555555555554E-3</v>
      </c>
      <c r="BO80" s="8">
        <f t="shared" si="388"/>
        <v>0</v>
      </c>
      <c r="BP80" s="8">
        <f t="shared" si="388"/>
        <v>0</v>
      </c>
      <c r="BQ80" s="8">
        <f t="shared" si="477"/>
        <v>0</v>
      </c>
      <c r="BR80" s="8">
        <f t="shared" si="478"/>
        <v>0</v>
      </c>
      <c r="BS80" s="8">
        <f t="shared" si="479"/>
        <v>0</v>
      </c>
      <c r="BV80" s="8" t="str">
        <f t="shared" si="389"/>
        <v/>
      </c>
      <c r="BW80" s="8" t="str">
        <f t="shared" si="390"/>
        <v/>
      </c>
      <c r="BX80" s="8" t="str">
        <f t="shared" si="391"/>
        <v/>
      </c>
      <c r="BY80" s="8" t="str">
        <f t="shared" si="392"/>
        <v/>
      </c>
      <c r="BZ80" s="8" t="str">
        <f t="shared" si="393"/>
        <v/>
      </c>
      <c r="CA80" s="8" t="str">
        <f t="shared" si="394"/>
        <v/>
      </c>
      <c r="CB80" s="8" t="str">
        <f t="shared" si="395"/>
        <v/>
      </c>
      <c r="CC80" s="8" t="str">
        <f t="shared" si="396"/>
        <v/>
      </c>
      <c r="CD80" s="8" t="str">
        <f t="shared" si="397"/>
        <v/>
      </c>
      <c r="CE80" s="8" t="str">
        <f t="shared" si="398"/>
        <v/>
      </c>
      <c r="CF80" s="8" t="str">
        <f t="shared" si="399"/>
        <v/>
      </c>
      <c r="CG80" s="8" t="str">
        <f t="shared" si="400"/>
        <v/>
      </c>
      <c r="CI80" s="13">
        <v>2.0798611111111111E-2</v>
      </c>
      <c r="CJ80" s="8">
        <f t="shared" si="401"/>
        <v>2.0798611111111111E-2</v>
      </c>
      <c r="CK80" s="8">
        <f>IF(COUNT($BV80:BW80)&gt;0,SMALL($BV80:BW80,1),$CI80)</f>
        <v>2.0798611111111111E-2</v>
      </c>
      <c r="CL80" s="8">
        <f>IF(COUNT($BV80:BX80)&gt;0,SMALL($BV80:BX80,1),$CI80)</f>
        <v>2.0798611111111111E-2</v>
      </c>
      <c r="CM80" s="8">
        <f>IF(COUNT($BV80:BY80)&gt;0,SMALL($BV80:BY80,1),$CI80)</f>
        <v>2.0798611111111111E-2</v>
      </c>
      <c r="CN80" s="8">
        <f>IF(COUNT($BV80:BZ80)&gt;0,SMALL($BV80:BZ80,1),$CI80)</f>
        <v>2.0798611111111111E-2</v>
      </c>
      <c r="CO80" s="54">
        <v>1.9409722222222221E-2</v>
      </c>
      <c r="CP80" s="8">
        <f t="shared" si="402"/>
        <v>1.9409722222222221E-2</v>
      </c>
      <c r="CQ80" s="8">
        <f>IF(COUNT($CB80:CC80)&gt;0,SMALL($CB80:CC80,1),$CP80)</f>
        <v>1.9409722222222221E-2</v>
      </c>
      <c r="CR80" s="8">
        <f>IF(COUNT($CB80:CD80)&gt;0,SMALL($CB80:CD80,1),$CP80)</f>
        <v>1.9409722222222221E-2</v>
      </c>
      <c r="CS80" s="8">
        <f>IF(COUNT($CB80:CE80)&gt;0,SMALL($CB80:CE80,1),$CP80)</f>
        <v>1.9409722222222221E-2</v>
      </c>
      <c r="CT80" s="8">
        <f>IF(COUNT($CB80:CF80)&gt;0,SMALL($CB80:CF80,1),$CP80)</f>
        <v>1.9409722222222221E-2</v>
      </c>
      <c r="CV80" s="8">
        <f t="shared" si="63"/>
        <v>1.1460138888888888E-2</v>
      </c>
      <c r="CW80" s="8">
        <f t="shared" si="64"/>
        <v>7.1198611111111107E-3</v>
      </c>
      <c r="CX80" s="1">
        <f t="shared" si="602"/>
        <v>78</v>
      </c>
      <c r="CY80" s="8">
        <f t="shared" si="65"/>
        <v>1.8055555555555555E-6</v>
      </c>
      <c r="CZ80" s="1" t="str">
        <f t="shared" si="403"/>
        <v>Nigel Simpkin</v>
      </c>
      <c r="DB80" s="13">
        <f t="shared" si="404"/>
        <v>2.6970569846373704E-2</v>
      </c>
      <c r="DC80" s="13">
        <f>SMALL($DO80:DP80,1)/(60*60*24)</f>
        <v>2.69705698463737E-2</v>
      </c>
      <c r="DD80" s="13">
        <f>SMALL($DO80:DQ80,1)/(60*60*24)</f>
        <v>2.69705698463737E-2</v>
      </c>
      <c r="DE80" s="13">
        <f>SMALL($DO80:DR80,1)/(60*60*24)</f>
        <v>2.69705698463737E-2</v>
      </c>
      <c r="DF80" s="13">
        <f>SMALL($DO80:DS80,1)/(60*60*24)</f>
        <v>2.69705698463737E-2</v>
      </c>
      <c r="DG80" s="13">
        <f>SMALL($DO80:DT80,1)/(60*60*24)</f>
        <v>2.69705698463737E-2</v>
      </c>
      <c r="DH80" s="34">
        <f t="shared" si="405"/>
        <v>2.0727182119306176E-2</v>
      </c>
      <c r="DI80" s="13">
        <f>SMALL($DU80:DV80,1)/(60*60*24)</f>
        <v>2.0727182119306176E-2</v>
      </c>
      <c r="DJ80" s="42">
        <f>SMALL($DW80:DW80,1)/(60*60*24)</f>
        <v>0.11572916666666666</v>
      </c>
      <c r="DK80" s="42">
        <f>SMALL($DW80:DX80,1)/(60*60*24)</f>
        <v>0.11572916666666666</v>
      </c>
      <c r="DL80" s="42">
        <f>SMALL($DW80:DY80,1)/(60*60*24)</f>
        <v>0.11572916666666666</v>
      </c>
      <c r="DM80" s="42">
        <f>SMALL($DW80:DZ80,1)/(60*60*24)</f>
        <v>0.11572916666666666</v>
      </c>
      <c r="DO80" s="6">
        <f t="shared" si="406"/>
        <v>2330.2572347266878</v>
      </c>
      <c r="DP80" s="1">
        <f t="shared" si="407"/>
        <v>9999</v>
      </c>
      <c r="DQ80" s="1">
        <f t="shared" si="408"/>
        <v>9999</v>
      </c>
      <c r="DR80" s="1">
        <f t="shared" si="409"/>
        <v>9999</v>
      </c>
      <c r="DS80" s="1">
        <f t="shared" si="410"/>
        <v>9999</v>
      </c>
      <c r="DT80" s="1">
        <f t="shared" si="411"/>
        <v>9999</v>
      </c>
      <c r="DU80" s="6">
        <f t="shared" si="412"/>
        <v>1790.8285351080535</v>
      </c>
      <c r="DV80" s="1">
        <f t="shared" si="413"/>
        <v>9999</v>
      </c>
      <c r="DW80" s="43">
        <f t="shared" si="414"/>
        <v>9999</v>
      </c>
      <c r="DX80" s="1">
        <f t="shared" si="415"/>
        <v>9999</v>
      </c>
      <c r="DY80" s="1">
        <f t="shared" si="416"/>
        <v>9999</v>
      </c>
      <c r="DZ80" s="1">
        <f t="shared" si="417"/>
        <v>9999</v>
      </c>
    </row>
    <row r="81" spans="1:130" x14ac:dyDescent="0.25">
      <c r="A81" s="1" t="s">
        <v>142</v>
      </c>
      <c r="B81" s="54">
        <v>1.5520833333333333E-2</v>
      </c>
      <c r="C81" s="45">
        <v>43862</v>
      </c>
      <c r="D81" s="45"/>
      <c r="E81" s="13">
        <v>1.923611111111111E-2</v>
      </c>
      <c r="F81" s="11">
        <v>44287</v>
      </c>
      <c r="J81" s="8">
        <v>1.9375E-2</v>
      </c>
      <c r="K81" s="55">
        <f>(J81/4*3.1)/1.032</f>
        <v>1.4550024224806201E-2</v>
      </c>
      <c r="M81" s="8">
        <f t="shared" si="626"/>
        <v>2.0351320057204816E-2</v>
      </c>
      <c r="N81" s="6">
        <f t="shared" si="364"/>
        <v>1758.3540529424963</v>
      </c>
      <c r="O81" s="8">
        <f t="shared" si="365"/>
        <v>1.8055555555555554E-2</v>
      </c>
      <c r="Q81" s="8">
        <f t="shared" si="366"/>
        <v>0</v>
      </c>
      <c r="R81" s="8">
        <f t="shared" si="367"/>
        <v>0</v>
      </c>
      <c r="S81" s="8">
        <f t="shared" si="368"/>
        <v>1.8055555555555554E-2</v>
      </c>
      <c r="T81" s="8"/>
      <c r="U81" s="8">
        <f>IF(A81&lt;&gt;"",IF(VLOOKUP(A81,Apr!A$4:F$211,6)&gt;0,VLOOKUP(A81,Apr!A$4:F$211,6),0),0)</f>
        <v>0</v>
      </c>
      <c r="V81" s="8">
        <f>IF(A81&lt;&gt;"",IF(VLOOKUP(A81,May!A$3:F$209,6)&gt;0,VLOOKUP(A81,May!A$3:F$209,6),0),0)</f>
        <v>0</v>
      </c>
      <c r="W81" s="8">
        <f>IF(A81&lt;&gt;"",IF(VLOOKUP(A81,Jun!A$3:F$209,6)&gt;0,VLOOKUP(A81,Jun!A$3:F$209,6),0),0)</f>
        <v>0</v>
      </c>
      <c r="X81" s="8">
        <f>IF(A81&lt;&gt;"",IF(VLOOKUP(A81,Jul!A$3:F$206,6)&gt;0,VLOOKUP(A81,Jul!A$3:F$206,6),0),0)</f>
        <v>0</v>
      </c>
      <c r="Y81" s="8">
        <f>IF(A81&lt;&gt;"",IF(VLOOKUP(A81,Aug!A$3:F$206,6)&gt;0,VLOOKUP(A81,Aug!A$3:F$206,6),0),0)</f>
        <v>0</v>
      </c>
      <c r="Z81" s="8">
        <f>IF(A81&lt;&gt;"",IF(VLOOKUP(A81,Sep!A$3:F$206,6)&gt;0,VLOOKUP(A81,Sep!A$3:F$206,6),0),0)</f>
        <v>0</v>
      </c>
      <c r="AA81" s="6">
        <f t="shared" si="627"/>
        <v>1351.3145956187323</v>
      </c>
      <c r="AB81" s="8">
        <f t="shared" si="369"/>
        <v>1.2152777777777778E-2</v>
      </c>
      <c r="AC81" s="8">
        <f>IF(A81&lt;&gt;"",IF(VLOOKUP(A81,Oct!A$3:F$206,6)&gt;0,VLOOKUP(A81,Oct!A$3:F$206,6),0),0)</f>
        <v>0</v>
      </c>
      <c r="AD81" s="8">
        <f>IF(A81&lt;&gt;"",IF(VLOOKUP(A81,Nov!A$3:F$207,6)&gt;0,VLOOKUP(A81,Nov!A$3:F$207,6),0),0)</f>
        <v>0</v>
      </c>
      <c r="AE81" s="8">
        <f>IF(A81&lt;&gt;"",IF(VLOOKUP(A81,Dec!A$3:F$207,6)&gt;0,VLOOKUP(A81,Dec!A$3:F$207,6),0),0)</f>
        <v>0</v>
      </c>
      <c r="AF81" s="8">
        <f>IF(A81&lt;&gt;"",IF(VLOOKUP(A81,Jan!A$3:F$207,6)&gt;0,VLOOKUP(A81,Jan!A$3:F$207,6),0),0)</f>
        <v>0</v>
      </c>
      <c r="AG81" s="8">
        <f>IF(A81&lt;&gt;"",IF(VLOOKUP(A81,Feb!A$3:F$207,6)&gt;0,VLOOKUP(A81,Feb!A$3:F$207,6),0),0)</f>
        <v>0</v>
      </c>
      <c r="AH81" s="8">
        <f>IF(A81&lt;&gt;"",IF(VLOOKUP(A81,Mar!A$3:F$207,6)&gt;0,VLOOKUP(A81,Mar!A$3:F$207,6),0),0)</f>
        <v>0</v>
      </c>
      <c r="AJ81" s="8">
        <f>LARGE($BH81:BI81,1)</f>
        <v>1.8055555555555554E-2</v>
      </c>
      <c r="AK81" s="8">
        <f>LARGE($BH81:BJ81,1)</f>
        <v>1.8055555555555554E-2</v>
      </c>
      <c r="AL81" s="8">
        <f>LARGE($BH81:BK81,1)</f>
        <v>1.8055555555555554E-2</v>
      </c>
      <c r="AM81" s="8">
        <f>LARGE($BH81:BL81,1)</f>
        <v>1.8055555555555554E-2</v>
      </c>
      <c r="AN81" s="8">
        <f>LARGE($BH81:BM81,1)</f>
        <v>1.8055555555555554E-2</v>
      </c>
      <c r="AO81" s="8">
        <f>LARGE($BN81:BO81,1)</f>
        <v>1.2152777777777778E-2</v>
      </c>
      <c r="AP81" s="8">
        <f>LARGE($BN81:BP81,1)</f>
        <v>1.2152777777777778E-2</v>
      </c>
      <c r="AQ81" s="8">
        <f>LARGE($BN81:BQ81,1)</f>
        <v>1.2152777777777778E-2</v>
      </c>
      <c r="AR81" s="8">
        <f>LARGE($BN81:BR81,1)</f>
        <v>1.2152777777777778E-2</v>
      </c>
      <c r="AS81" s="8">
        <f>LARGE($BN81:BS81,1)</f>
        <v>1.2152777777777778E-2</v>
      </c>
      <c r="AV81" s="6">
        <f t="shared" si="370"/>
        <v>0</v>
      </c>
      <c r="AW81" s="6">
        <f t="shared" si="371"/>
        <v>0</v>
      </c>
      <c r="AX81" s="6">
        <f t="shared" si="372"/>
        <v>0</v>
      </c>
      <c r="AY81" s="6">
        <f t="shared" si="373"/>
        <v>0</v>
      </c>
      <c r="AZ81" s="6">
        <f t="shared" si="374"/>
        <v>0</v>
      </c>
      <c r="BA81" s="6">
        <f t="shared" si="375"/>
        <v>0</v>
      </c>
      <c r="BB81" s="6">
        <f t="shared" si="376"/>
        <v>0</v>
      </c>
      <c r="BC81" s="6">
        <f t="shared" si="377"/>
        <v>0</v>
      </c>
      <c r="BD81" s="6">
        <f t="shared" si="378"/>
        <v>0</v>
      </c>
      <c r="BE81" s="6">
        <f t="shared" si="379"/>
        <v>0</v>
      </c>
      <c r="BF81" s="6">
        <f t="shared" si="380"/>
        <v>0</v>
      </c>
      <c r="BH81" s="8">
        <f t="shared" si="381"/>
        <v>1.8055555555555554E-2</v>
      </c>
      <c r="BI81" s="8">
        <f t="shared" si="382"/>
        <v>0</v>
      </c>
      <c r="BJ81" s="8">
        <f t="shared" si="383"/>
        <v>0</v>
      </c>
      <c r="BK81" s="8">
        <f t="shared" si="384"/>
        <v>0</v>
      </c>
      <c r="BL81" s="8">
        <f t="shared" si="385"/>
        <v>0</v>
      </c>
      <c r="BM81" s="8">
        <f t="shared" si="386"/>
        <v>0</v>
      </c>
      <c r="BN81" s="8">
        <f t="shared" si="387"/>
        <v>1.2152777777777778E-2</v>
      </c>
      <c r="BO81" s="8">
        <f t="shared" si="388"/>
        <v>0</v>
      </c>
      <c r="BP81" s="8">
        <f t="shared" si="388"/>
        <v>0</v>
      </c>
      <c r="BQ81" s="8">
        <f t="shared" si="477"/>
        <v>0</v>
      </c>
      <c r="BR81" s="8">
        <f t="shared" si="478"/>
        <v>0</v>
      </c>
      <c r="BS81" s="8">
        <f t="shared" si="479"/>
        <v>0</v>
      </c>
      <c r="BV81" s="8" t="str">
        <f t="shared" si="389"/>
        <v/>
      </c>
      <c r="BW81" s="8" t="str">
        <f t="shared" si="390"/>
        <v/>
      </c>
      <c r="BX81" s="8" t="str">
        <f t="shared" si="391"/>
        <v/>
      </c>
      <c r="BY81" s="8" t="str">
        <f t="shared" si="392"/>
        <v/>
      </c>
      <c r="BZ81" s="8" t="str">
        <f t="shared" si="393"/>
        <v/>
      </c>
      <c r="CA81" s="8" t="str">
        <f t="shared" si="394"/>
        <v/>
      </c>
      <c r="CB81" s="8" t="str">
        <f t="shared" si="395"/>
        <v/>
      </c>
      <c r="CC81" s="8" t="str">
        <f t="shared" si="396"/>
        <v/>
      </c>
      <c r="CD81" s="8" t="str">
        <f t="shared" si="397"/>
        <v/>
      </c>
      <c r="CE81" s="8" t="str">
        <f t="shared" si="398"/>
        <v/>
      </c>
      <c r="CF81" s="8" t="str">
        <f t="shared" si="399"/>
        <v/>
      </c>
      <c r="CG81" s="8" t="str">
        <f t="shared" si="400"/>
        <v/>
      </c>
      <c r="CI81" s="13">
        <v>1.923611111111111E-2</v>
      </c>
      <c r="CJ81" s="8">
        <f t="shared" si="401"/>
        <v>1.923611111111111E-2</v>
      </c>
      <c r="CK81" s="8">
        <f>IF(COUNT($BV81:BW81)&gt;0,SMALL($BV81:BW81,1),$CI81)</f>
        <v>1.923611111111111E-2</v>
      </c>
      <c r="CL81" s="8">
        <f>IF(COUNT($BV81:BX81)&gt;0,SMALL($BV81:BX81,1),$CI81)</f>
        <v>1.923611111111111E-2</v>
      </c>
      <c r="CM81" s="8">
        <f>IF(COUNT($BV81:BY81)&gt;0,SMALL($BV81:BY81,1),$CI81)</f>
        <v>1.923611111111111E-2</v>
      </c>
      <c r="CN81" s="8">
        <f>IF(COUNT($BV81:BZ81)&gt;0,SMALL($BV81:BZ81,1),$CI81)</f>
        <v>1.923611111111111E-2</v>
      </c>
      <c r="CO81" s="54">
        <v>1.5520833333333333E-2</v>
      </c>
      <c r="CP81" s="8">
        <f t="shared" si="402"/>
        <v>1.5520833333333333E-2</v>
      </c>
      <c r="CQ81" s="8">
        <f>IF(COUNT($CB81:CC81)&gt;0,SMALL($CB81:CC81,1),$CP81)</f>
        <v>1.5520833333333333E-2</v>
      </c>
      <c r="CR81" s="8">
        <f>IF(COUNT($CB81:CD81)&gt;0,SMALL($CB81:CD81,1),$CP81)</f>
        <v>1.5520833333333333E-2</v>
      </c>
      <c r="CS81" s="8">
        <f>IF(COUNT($CB81:CE81)&gt;0,SMALL($CB81:CE81,1),$CP81)</f>
        <v>1.5520833333333333E-2</v>
      </c>
      <c r="CT81" s="8">
        <f>IF(COUNT($CB81:CF81)&gt;0,SMALL($CB81:CF81,1),$CP81)</f>
        <v>1.5520833333333333E-2</v>
      </c>
      <c r="CV81" s="8">
        <f t="shared" si="63"/>
        <v>1.8057384259259259E-2</v>
      </c>
      <c r="CW81" s="8">
        <f t="shared" si="64"/>
        <v>1.2154606481481482E-2</v>
      </c>
      <c r="CX81" s="1">
        <f t="shared" si="602"/>
        <v>79</v>
      </c>
      <c r="CY81" s="8">
        <f t="shared" si="65"/>
        <v>1.8287037037037037E-6</v>
      </c>
      <c r="CZ81" s="1" t="str">
        <f t="shared" si="403"/>
        <v>Oliver Thomson</v>
      </c>
      <c r="DB81" s="13">
        <f t="shared" si="404"/>
        <v>2.0351320057204816E-2</v>
      </c>
      <c r="DC81" s="13">
        <f>SMALL($DO81:DP81,1)/(60*60*24)</f>
        <v>2.035132005720482E-2</v>
      </c>
      <c r="DD81" s="13">
        <f>SMALL($DO81:DQ81,1)/(60*60*24)</f>
        <v>2.035132005720482E-2</v>
      </c>
      <c r="DE81" s="13">
        <f>SMALL($DO81:DR81,1)/(60*60*24)</f>
        <v>2.035132005720482E-2</v>
      </c>
      <c r="DF81" s="13">
        <f>SMALL($DO81:DS81,1)/(60*60*24)</f>
        <v>2.035132005720482E-2</v>
      </c>
      <c r="DG81" s="13">
        <f>SMALL($DO81:DT81,1)/(60*60*24)</f>
        <v>2.035132005720482E-2</v>
      </c>
      <c r="DH81" s="34">
        <f t="shared" si="405"/>
        <v>1.5640215227068661E-2</v>
      </c>
      <c r="DI81" s="13">
        <f>SMALL($DU81:DV81,1)/(60*60*24)</f>
        <v>1.5640215227068661E-2</v>
      </c>
      <c r="DJ81" s="42">
        <f>SMALL($DW81:DW81,1)/(60*60*24)</f>
        <v>0.11572916666666666</v>
      </c>
      <c r="DK81" s="42">
        <f>SMALL($DW81:DX81,1)/(60*60*24)</f>
        <v>0.11572916666666666</v>
      </c>
      <c r="DL81" s="42">
        <f>SMALL($DW81:DY81,1)/(60*60*24)</f>
        <v>0.11572916666666666</v>
      </c>
      <c r="DM81" s="42">
        <f>SMALL($DW81:DZ81,1)/(60*60*24)</f>
        <v>0.11572916666666666</v>
      </c>
      <c r="DO81" s="6">
        <f t="shared" si="406"/>
        <v>1758.3540529424963</v>
      </c>
      <c r="DP81" s="1">
        <f t="shared" si="407"/>
        <v>9999</v>
      </c>
      <c r="DQ81" s="1">
        <f t="shared" si="408"/>
        <v>9999</v>
      </c>
      <c r="DR81" s="1">
        <f t="shared" si="409"/>
        <v>9999</v>
      </c>
      <c r="DS81" s="1">
        <f t="shared" si="410"/>
        <v>9999</v>
      </c>
      <c r="DT81" s="1">
        <f t="shared" si="411"/>
        <v>9999</v>
      </c>
      <c r="DU81" s="6">
        <f t="shared" si="412"/>
        <v>1351.3145956187323</v>
      </c>
      <c r="DV81" s="1">
        <f t="shared" si="413"/>
        <v>9999</v>
      </c>
      <c r="DW81" s="43">
        <f t="shared" si="414"/>
        <v>9999</v>
      </c>
      <c r="DX81" s="1">
        <f t="shared" si="415"/>
        <v>9999</v>
      </c>
      <c r="DY81" s="1">
        <f t="shared" si="416"/>
        <v>9999</v>
      </c>
      <c r="DZ81" s="1">
        <f t="shared" si="417"/>
        <v>9999</v>
      </c>
    </row>
    <row r="82" spans="1:130" x14ac:dyDescent="0.25">
      <c r="A82" s="1" t="s">
        <v>203</v>
      </c>
      <c r="B82" s="54">
        <v>2.0891203703703703E-2</v>
      </c>
      <c r="C82" s="45">
        <v>41579</v>
      </c>
      <c r="D82" s="45"/>
      <c r="E82" s="13">
        <v>2.7430555555555555E-2</v>
      </c>
      <c r="F82" s="11">
        <v>42156</v>
      </c>
      <c r="I82" s="35">
        <v>3.0104166666666668E-2</v>
      </c>
      <c r="J82" s="8">
        <v>2.8692129629629633E-2</v>
      </c>
      <c r="K82" s="55">
        <f>(J82/4*3.1)/1.032</f>
        <v>2.1546899673413725E-2</v>
      </c>
      <c r="L82" s="8">
        <v>4.2650462962962959E-2</v>
      </c>
      <c r="M82" s="8">
        <f t="shared" si="626"/>
        <v>3.013794648853688E-2</v>
      </c>
      <c r="N82" s="6">
        <f t="shared" si="364"/>
        <v>2603.9185766095861</v>
      </c>
      <c r="O82" s="8">
        <f t="shared" si="365"/>
        <v>8.3333333333333332E-3</v>
      </c>
      <c r="Q82" s="8">
        <f t="shared" si="366"/>
        <v>3.3148148148148149E-2</v>
      </c>
      <c r="R82" s="8">
        <f t="shared" si="367"/>
        <v>0</v>
      </c>
      <c r="S82" s="8">
        <f t="shared" si="368"/>
        <v>8.3333333333333332E-3</v>
      </c>
      <c r="T82" s="8"/>
      <c r="U82" s="8">
        <f>IF(A82&lt;&gt;"",IF(VLOOKUP(A82,Apr!A$4:F$211,6)&gt;0,VLOOKUP(A82,Apr!A$4:F$211,6),0),0)</f>
        <v>0</v>
      </c>
      <c r="V82" s="8">
        <f>IF(A82&lt;&gt;"",IF(VLOOKUP(A82,May!A$3:F$209,6)&gt;0,VLOOKUP(A82,May!A$3:F$209,6),0),0)</f>
        <v>3.3148148148148149E-2</v>
      </c>
      <c r="W82" s="8">
        <f>IF(A82&lt;&gt;"",IF(VLOOKUP(A82,Jun!A$3:F$209,6)&gt;0,VLOOKUP(A82,Jun!A$3:F$209,6),0),0)</f>
        <v>0</v>
      </c>
      <c r="X82" s="8">
        <f>IF(A82&lt;&gt;"",IF(VLOOKUP(A82,Jul!A$3:F$206,6)&gt;0,VLOOKUP(A82,Jul!A$3:F$206,6),0),0)</f>
        <v>0</v>
      </c>
      <c r="Y82" s="8">
        <f>IF(A82&lt;&gt;"",IF(VLOOKUP(A82,Aug!A$3:F$206,6)&gt;0,VLOOKUP(A82,Aug!A$3:F$206,6),0),0)</f>
        <v>0</v>
      </c>
      <c r="Z82" s="8">
        <f>IF(A82&lt;&gt;"",IF(VLOOKUP(A82,Sep!A$3:F$206,6)&gt;0,VLOOKUP(A82,Sep!A$3:F$206,6),0),0)</f>
        <v>0</v>
      </c>
      <c r="AA82" s="6">
        <f t="shared" si="627"/>
        <v>2201.0157711841757</v>
      </c>
      <c r="AB82" s="8">
        <f t="shared" si="369"/>
        <v>2.4305555555555556E-3</v>
      </c>
      <c r="AC82" s="8">
        <f>IF(A82&lt;&gt;"",IF(VLOOKUP(A82,Oct!A$3:F$206,6)&gt;0,VLOOKUP(A82,Oct!A$3:F$206,6),0),0)</f>
        <v>0</v>
      </c>
      <c r="AD82" s="8">
        <f>IF(A82&lt;&gt;"",IF(VLOOKUP(A82,Nov!A$3:F$207,6)&gt;0,VLOOKUP(A82,Nov!A$3:F$207,6),0),0)</f>
        <v>0</v>
      </c>
      <c r="AE82" s="8">
        <f>IF(A82&lt;&gt;"",IF(VLOOKUP(A82,Dec!A$3:F$207,6)&gt;0,VLOOKUP(A82,Dec!A$3:F$207,6),0),0)</f>
        <v>0</v>
      </c>
      <c r="AF82" s="8">
        <f>IF(A82&lt;&gt;"",IF(VLOOKUP(A82,Jan!A$3:F$207,6)&gt;0,VLOOKUP(A82,Jan!A$3:F$207,6),0),0)</f>
        <v>0</v>
      </c>
      <c r="AG82" s="8">
        <f>IF(A82&lt;&gt;"",IF(VLOOKUP(A82,Feb!A$3:F$207,6)&gt;0,VLOOKUP(A82,Feb!A$3:F$207,6),0),0)</f>
        <v>0</v>
      </c>
      <c r="AH82" s="8">
        <f>IF(A82&lt;&gt;"",IF(VLOOKUP(A82,Mar!A$3:F$207,6)&gt;0,VLOOKUP(A82,Mar!A$3:F$207,6),0),0)</f>
        <v>0</v>
      </c>
      <c r="AJ82" s="8">
        <f>LARGE($BH82:BI82,1)</f>
        <v>8.3333333333333332E-3</v>
      </c>
      <c r="AK82" s="8">
        <f>LARGE($BH82:BJ82,1)</f>
        <v>8.3333333333333332E-3</v>
      </c>
      <c r="AL82" s="8">
        <f>LARGE($BH82:BK82,1)</f>
        <v>8.3333333333333332E-3</v>
      </c>
      <c r="AM82" s="8">
        <f>LARGE($BH82:BL82,1)</f>
        <v>8.3333333333333332E-3</v>
      </c>
      <c r="AN82" s="8">
        <f>LARGE($BH82:BM82,1)</f>
        <v>8.3333333333333332E-3</v>
      </c>
      <c r="AO82" s="8">
        <f>LARGE($BN82:BO82,1)</f>
        <v>2.4305555555555556E-3</v>
      </c>
      <c r="AP82" s="8">
        <f>LARGE($BN82:BP82,1)</f>
        <v>2.4305555555555556E-3</v>
      </c>
      <c r="AQ82" s="8">
        <f>LARGE($BN82:BQ82,1)</f>
        <v>2.4305555555555556E-3</v>
      </c>
      <c r="AR82" s="8">
        <f>LARGE($BN82:BR82,1)</f>
        <v>2.4305555555555556E-3</v>
      </c>
      <c r="AS82" s="8">
        <f>LARGE($BN82:BS82,1)</f>
        <v>2.4305555555555556E-3</v>
      </c>
      <c r="AV82" s="6">
        <f t="shared" si="370"/>
        <v>0</v>
      </c>
      <c r="AW82" s="6">
        <f t="shared" si="371"/>
        <v>2864</v>
      </c>
      <c r="AX82" s="6">
        <f t="shared" si="372"/>
        <v>0</v>
      </c>
      <c r="AY82" s="6">
        <f t="shared" si="373"/>
        <v>0</v>
      </c>
      <c r="AZ82" s="6">
        <f t="shared" si="374"/>
        <v>0</v>
      </c>
      <c r="BA82" s="6">
        <f t="shared" si="375"/>
        <v>0</v>
      </c>
      <c r="BB82" s="6">
        <f t="shared" si="376"/>
        <v>0</v>
      </c>
      <c r="BC82" s="6">
        <f t="shared" si="377"/>
        <v>0</v>
      </c>
      <c r="BD82" s="6">
        <f t="shared" si="378"/>
        <v>0</v>
      </c>
      <c r="BE82" s="6">
        <f t="shared" si="379"/>
        <v>0</v>
      </c>
      <c r="BF82" s="6">
        <f t="shared" si="380"/>
        <v>0</v>
      </c>
      <c r="BH82" s="8">
        <f t="shared" si="381"/>
        <v>8.3333333333333332E-3</v>
      </c>
      <c r="BI82" s="8">
        <f t="shared" si="382"/>
        <v>0</v>
      </c>
      <c r="BJ82" s="8">
        <f t="shared" si="383"/>
        <v>5.3819444444444444E-3</v>
      </c>
      <c r="BK82" s="8">
        <f t="shared" si="384"/>
        <v>0</v>
      </c>
      <c r="BL82" s="8">
        <f t="shared" si="385"/>
        <v>0</v>
      </c>
      <c r="BM82" s="8">
        <f t="shared" si="386"/>
        <v>0</v>
      </c>
      <c r="BN82" s="8">
        <f t="shared" si="387"/>
        <v>2.4305555555555556E-3</v>
      </c>
      <c r="BO82" s="8">
        <f t="shared" si="388"/>
        <v>0</v>
      </c>
      <c r="BP82" s="8">
        <f t="shared" si="388"/>
        <v>0</v>
      </c>
      <c r="BQ82" s="8">
        <f t="shared" si="477"/>
        <v>0</v>
      </c>
      <c r="BR82" s="8">
        <f t="shared" si="478"/>
        <v>0</v>
      </c>
      <c r="BS82" s="8">
        <f t="shared" si="479"/>
        <v>0</v>
      </c>
      <c r="BV82" s="8" t="str">
        <f t="shared" si="389"/>
        <v/>
      </c>
      <c r="BW82" s="8">
        <f t="shared" si="390"/>
        <v>3.3148148148148149E-2</v>
      </c>
      <c r="BX82" s="8" t="str">
        <f t="shared" si="391"/>
        <v/>
      </c>
      <c r="BY82" s="8" t="str">
        <f t="shared" si="392"/>
        <v/>
      </c>
      <c r="BZ82" s="8" t="str">
        <f t="shared" si="393"/>
        <v/>
      </c>
      <c r="CA82" s="8" t="str">
        <f t="shared" si="394"/>
        <v/>
      </c>
      <c r="CB82" s="8" t="str">
        <f t="shared" si="395"/>
        <v/>
      </c>
      <c r="CC82" s="8" t="str">
        <f t="shared" si="396"/>
        <v/>
      </c>
      <c r="CD82" s="8" t="str">
        <f t="shared" si="397"/>
        <v/>
      </c>
      <c r="CE82" s="8" t="str">
        <f t="shared" si="398"/>
        <v/>
      </c>
      <c r="CF82" s="8" t="str">
        <f t="shared" si="399"/>
        <v/>
      </c>
      <c r="CG82" s="8" t="str">
        <f t="shared" si="400"/>
        <v/>
      </c>
      <c r="CI82" s="13">
        <v>2.7430555555555555E-2</v>
      </c>
      <c r="CJ82" s="8">
        <f t="shared" si="401"/>
        <v>2.7430555555555555E-2</v>
      </c>
      <c r="CK82" s="8">
        <f>IF(COUNT($BV82:BW82)&gt;0,SMALL($BV82:BW82,1),$CI82)</f>
        <v>3.3148148148148149E-2</v>
      </c>
      <c r="CL82" s="8">
        <f>IF(COUNT($BV82:BX82)&gt;0,SMALL($BV82:BX82,1),$CI82)</f>
        <v>3.3148148148148149E-2</v>
      </c>
      <c r="CM82" s="8">
        <f>IF(COUNT($BV82:BY82)&gt;0,SMALL($BV82:BY82,1),$CI82)</f>
        <v>3.3148148148148149E-2</v>
      </c>
      <c r="CN82" s="8">
        <f>IF(COUNT($BV82:BZ82)&gt;0,SMALL($BV82:BZ82,1),$CI82)</f>
        <v>3.3148148148148149E-2</v>
      </c>
      <c r="CO82" s="54">
        <v>2.0891203703703703E-2</v>
      </c>
      <c r="CP82" s="8">
        <f t="shared" si="402"/>
        <v>2.0891203703703703E-2</v>
      </c>
      <c r="CQ82" s="8">
        <f>IF(COUNT($CB82:CC82)&gt;0,SMALL($CB82:CC82,1),$CP82)</f>
        <v>2.0891203703703703E-2</v>
      </c>
      <c r="CR82" s="8">
        <f>IF(COUNT($CB82:CD82)&gt;0,SMALL($CB82:CD82,1),$CP82)</f>
        <v>2.0891203703703703E-2</v>
      </c>
      <c r="CS82" s="8">
        <f>IF(COUNT($CB82:CE82)&gt;0,SMALL($CB82:CE82,1),$CP82)</f>
        <v>2.0891203703703703E-2</v>
      </c>
      <c r="CT82" s="8">
        <f>IF(COUNT($CB82:CF82)&gt;0,SMALL($CB82:CF82,1),$CP82)</f>
        <v>2.0891203703703703E-2</v>
      </c>
      <c r="CV82" s="8">
        <f t="shared" si="63"/>
        <v>8.3351851851851851E-3</v>
      </c>
      <c r="CW82" s="8">
        <f t="shared" si="64"/>
        <v>2.4324074074074074E-3</v>
      </c>
      <c r="CX82" s="1">
        <f t="shared" si="602"/>
        <v>80</v>
      </c>
      <c r="CY82" s="8">
        <f t="shared" si="65"/>
        <v>1.8518518518518519E-6</v>
      </c>
      <c r="CZ82" s="1" t="str">
        <f t="shared" si="403"/>
        <v>Pamela Binns</v>
      </c>
      <c r="DB82" s="13">
        <f t="shared" si="404"/>
        <v>3.013794648853688E-2</v>
      </c>
      <c r="DC82" s="13">
        <f>SMALL($DO82:DP82,1)/(60*60*24)</f>
        <v>3.0137946488536876E-2</v>
      </c>
      <c r="DD82" s="13">
        <f>SMALL($DO82:DQ82,1)/(60*60*24)</f>
        <v>3.0137946488536876E-2</v>
      </c>
      <c r="DE82" s="13">
        <f>SMALL($DO82:DR82,1)/(60*60*24)</f>
        <v>3.0137946488536876E-2</v>
      </c>
      <c r="DF82" s="13">
        <f>SMALL($DO82:DS82,1)/(60*60*24)</f>
        <v>3.0137946488536876E-2</v>
      </c>
      <c r="DG82" s="13">
        <f>SMALL($DO82:DT82,1)/(60*60*24)</f>
        <v>3.0137946488536876E-2</v>
      </c>
      <c r="DH82" s="34">
        <f t="shared" si="405"/>
        <v>2.5474719573890924E-2</v>
      </c>
      <c r="DI82" s="13">
        <f>SMALL($DU82:DV82,1)/(60*60*24)</f>
        <v>2.5474719573890924E-2</v>
      </c>
      <c r="DJ82" s="42">
        <f>SMALL($DW82:DW82,1)/(60*60*24)</f>
        <v>0.11572916666666666</v>
      </c>
      <c r="DK82" s="42">
        <f>SMALL($DW82:DX82,1)/(60*60*24)</f>
        <v>0.11572916666666666</v>
      </c>
      <c r="DL82" s="42">
        <f>SMALL($DW82:DY82,1)/(60*60*24)</f>
        <v>0.11572916666666666</v>
      </c>
      <c r="DM82" s="42">
        <f>SMALL($DW82:DZ82,1)/(60*60*24)</f>
        <v>0.11572916666666666</v>
      </c>
      <c r="DO82" s="6">
        <f t="shared" si="406"/>
        <v>2603.9185766095861</v>
      </c>
      <c r="DP82" s="1">
        <f t="shared" si="407"/>
        <v>9999</v>
      </c>
      <c r="DQ82" s="1">
        <f t="shared" si="408"/>
        <v>2864</v>
      </c>
      <c r="DR82" s="1">
        <f t="shared" si="409"/>
        <v>9999</v>
      </c>
      <c r="DS82" s="1">
        <f t="shared" si="410"/>
        <v>9999</v>
      </c>
      <c r="DT82" s="1">
        <f t="shared" si="411"/>
        <v>9999</v>
      </c>
      <c r="DU82" s="6">
        <f t="shared" si="412"/>
        <v>2201.0157711841757</v>
      </c>
      <c r="DV82" s="1">
        <f t="shared" si="413"/>
        <v>9999</v>
      </c>
      <c r="DW82" s="43">
        <f t="shared" si="414"/>
        <v>9999</v>
      </c>
      <c r="DX82" s="1">
        <f t="shared" si="415"/>
        <v>9999</v>
      </c>
      <c r="DY82" s="1">
        <f t="shared" si="416"/>
        <v>9999</v>
      </c>
      <c r="DZ82" s="1">
        <f t="shared" si="417"/>
        <v>9999</v>
      </c>
    </row>
    <row r="83" spans="1:130" x14ac:dyDescent="0.25">
      <c r="A83" s="1" t="s">
        <v>204</v>
      </c>
      <c r="B83" s="54">
        <v>2.0196759259259258E-2</v>
      </c>
      <c r="C83" s="45">
        <v>41699</v>
      </c>
      <c r="D83" s="45"/>
      <c r="E83" s="13">
        <v>2.4432870370370369E-2</v>
      </c>
      <c r="F83" s="11">
        <v>41365</v>
      </c>
      <c r="K83" s="8">
        <v>1.8738425925925926E-2</v>
      </c>
      <c r="M83" s="8">
        <f t="shared" si="626"/>
        <v>2.6209695426938191E-2</v>
      </c>
      <c r="N83" s="6">
        <f t="shared" si="364"/>
        <v>2264.5176848874598</v>
      </c>
      <c r="O83" s="8">
        <f t="shared" si="365"/>
        <v>1.2326388888888888E-2</v>
      </c>
      <c r="Q83" s="8">
        <f t="shared" si="366"/>
        <v>0</v>
      </c>
      <c r="R83" s="8">
        <f t="shared" si="367"/>
        <v>0</v>
      </c>
      <c r="S83" s="8">
        <f t="shared" si="368"/>
        <v>1.2326388888888888E-2</v>
      </c>
      <c r="T83" s="8"/>
      <c r="U83" s="8">
        <f>IF(A83&lt;&gt;"",IF(VLOOKUP(A83,Apr!A$4:F$211,6)&gt;0,VLOOKUP(A83,Apr!A$4:F$211,6),0),0)</f>
        <v>0</v>
      </c>
      <c r="V83" s="8">
        <f>IF(A83&lt;&gt;"",IF(VLOOKUP(A83,May!A$3:F$209,6)&gt;0,VLOOKUP(A83,May!A$3:F$209,6),0),0)</f>
        <v>0</v>
      </c>
      <c r="W83" s="8">
        <f>IF(A83&lt;&gt;"",IF(VLOOKUP(A83,Jun!A$3:F$209,6)&gt;0,VLOOKUP(A83,Jun!A$3:F$209,6),0),0)</f>
        <v>0</v>
      </c>
      <c r="X83" s="8">
        <f>IF(A83&lt;&gt;"",IF(VLOOKUP(A83,Jul!A$3:F$206,6)&gt;0,VLOOKUP(A83,Jul!A$3:F$206,6),0),0)</f>
        <v>0</v>
      </c>
      <c r="Y83" s="8">
        <f>IF(A83&lt;&gt;"",IF(VLOOKUP(A83,Aug!A$3:F$206,6)&gt;0,VLOOKUP(A83,Aug!A$3:F$206,6),0),0)</f>
        <v>0</v>
      </c>
      <c r="Z83" s="8">
        <f>IF(A83&lt;&gt;"",IF(VLOOKUP(A83,Sep!A$3:F$206,6)&gt;0,VLOOKUP(A83,Sep!A$3:F$206,6),0),0)</f>
        <v>0</v>
      </c>
      <c r="AA83" s="6">
        <f t="shared" si="627"/>
        <v>1740.306961788679</v>
      </c>
      <c r="AB83" s="8">
        <f t="shared" si="369"/>
        <v>7.6388888888888886E-3</v>
      </c>
      <c r="AC83" s="8">
        <f>IF(A83&lt;&gt;"",IF(VLOOKUP(A83,Oct!A$3:F$206,6)&gt;0,VLOOKUP(A83,Oct!A$3:F$206,6),0),0)</f>
        <v>0</v>
      </c>
      <c r="AD83" s="8">
        <f>IF(A83&lt;&gt;"",IF(VLOOKUP(A83,Nov!A$3:F$207,6)&gt;0,VLOOKUP(A83,Nov!A$3:F$207,6),0),0)</f>
        <v>0</v>
      </c>
      <c r="AE83" s="8">
        <f>IF(A83&lt;&gt;"",IF(VLOOKUP(A83,Dec!A$3:F$207,6)&gt;0,VLOOKUP(A83,Dec!A$3:F$207,6),0),0)</f>
        <v>0</v>
      </c>
      <c r="AF83" s="8">
        <f>IF(A83&lt;&gt;"",IF(VLOOKUP(A83,Jan!A$3:F$207,6)&gt;0,VLOOKUP(A83,Jan!A$3:F$207,6),0),0)</f>
        <v>0</v>
      </c>
      <c r="AG83" s="8">
        <f>IF(A83&lt;&gt;"",IF(VLOOKUP(A83,Feb!A$3:F$207,6)&gt;0,VLOOKUP(A83,Feb!A$3:F$207,6),0),0)</f>
        <v>0</v>
      </c>
      <c r="AH83" s="8">
        <f>IF(A83&lt;&gt;"",IF(VLOOKUP(A83,Mar!A$3:F$207,6)&gt;0,VLOOKUP(A83,Mar!A$3:F$207,6),0),0)</f>
        <v>0</v>
      </c>
      <c r="AJ83" s="8">
        <f>LARGE($BH83:BI83,1)</f>
        <v>1.2326388888888888E-2</v>
      </c>
      <c r="AK83" s="8">
        <f>LARGE($BH83:BJ83,1)</f>
        <v>1.2326388888888888E-2</v>
      </c>
      <c r="AL83" s="8">
        <f>LARGE($BH83:BK83,1)</f>
        <v>1.2326388888888888E-2</v>
      </c>
      <c r="AM83" s="8">
        <f>LARGE($BH83:BL83,1)</f>
        <v>1.2326388888888888E-2</v>
      </c>
      <c r="AN83" s="8">
        <f>LARGE($BH83:BM83,1)</f>
        <v>1.2326388888888888E-2</v>
      </c>
      <c r="AO83" s="8">
        <f>LARGE($BN83:BO83,1)</f>
        <v>7.6388888888888886E-3</v>
      </c>
      <c r="AP83" s="8">
        <f>LARGE($BN83:BP83,1)</f>
        <v>7.6388888888888886E-3</v>
      </c>
      <c r="AQ83" s="8">
        <f>LARGE($BN83:BQ83,1)</f>
        <v>7.6388888888888886E-3</v>
      </c>
      <c r="AR83" s="8">
        <f>LARGE($BN83:BR83,1)</f>
        <v>7.6388888888888886E-3</v>
      </c>
      <c r="AS83" s="8">
        <f>LARGE($BN83:BS83,1)</f>
        <v>7.6388888888888886E-3</v>
      </c>
      <c r="AV83" s="6">
        <f t="shared" si="370"/>
        <v>0</v>
      </c>
      <c r="AW83" s="6">
        <f t="shared" si="371"/>
        <v>0</v>
      </c>
      <c r="AX83" s="6">
        <f t="shared" si="372"/>
        <v>0</v>
      </c>
      <c r="AY83" s="6">
        <f t="shared" si="373"/>
        <v>0</v>
      </c>
      <c r="AZ83" s="6">
        <f t="shared" si="374"/>
        <v>0</v>
      </c>
      <c r="BA83" s="6">
        <f t="shared" si="375"/>
        <v>0</v>
      </c>
      <c r="BB83" s="6">
        <f t="shared" si="376"/>
        <v>0</v>
      </c>
      <c r="BC83" s="6">
        <f t="shared" si="377"/>
        <v>0</v>
      </c>
      <c r="BD83" s="6">
        <f t="shared" si="378"/>
        <v>0</v>
      </c>
      <c r="BE83" s="6">
        <f t="shared" si="379"/>
        <v>0</v>
      </c>
      <c r="BF83" s="6">
        <f t="shared" si="380"/>
        <v>0</v>
      </c>
      <c r="BH83" s="8">
        <f t="shared" si="381"/>
        <v>1.2326388888888888E-2</v>
      </c>
      <c r="BI83" s="8">
        <f t="shared" si="382"/>
        <v>0</v>
      </c>
      <c r="BJ83" s="8">
        <f t="shared" si="383"/>
        <v>0</v>
      </c>
      <c r="BK83" s="8">
        <f t="shared" si="384"/>
        <v>0</v>
      </c>
      <c r="BL83" s="8">
        <f t="shared" si="385"/>
        <v>0</v>
      </c>
      <c r="BM83" s="8">
        <f t="shared" si="386"/>
        <v>0</v>
      </c>
      <c r="BN83" s="8">
        <f t="shared" si="387"/>
        <v>7.6388888888888886E-3</v>
      </c>
      <c r="BO83" s="8">
        <f t="shared" si="388"/>
        <v>0</v>
      </c>
      <c r="BP83" s="8">
        <f t="shared" si="388"/>
        <v>0</v>
      </c>
      <c r="BQ83" s="8">
        <f t="shared" si="477"/>
        <v>0</v>
      </c>
      <c r="BR83" s="8">
        <f t="shared" si="478"/>
        <v>0</v>
      </c>
      <c r="BS83" s="8">
        <f t="shared" si="479"/>
        <v>0</v>
      </c>
      <c r="BV83" s="8" t="str">
        <f t="shared" si="389"/>
        <v/>
      </c>
      <c r="BW83" s="8" t="str">
        <f t="shared" si="390"/>
        <v/>
      </c>
      <c r="BX83" s="8" t="str">
        <f t="shared" si="391"/>
        <v/>
      </c>
      <c r="BY83" s="8" t="str">
        <f t="shared" si="392"/>
        <v/>
      </c>
      <c r="BZ83" s="8" t="str">
        <f t="shared" si="393"/>
        <v/>
      </c>
      <c r="CA83" s="8" t="str">
        <f t="shared" si="394"/>
        <v/>
      </c>
      <c r="CB83" s="8" t="str">
        <f t="shared" si="395"/>
        <v/>
      </c>
      <c r="CC83" s="8" t="str">
        <f t="shared" si="396"/>
        <v/>
      </c>
      <c r="CD83" s="8" t="str">
        <f t="shared" si="397"/>
        <v/>
      </c>
      <c r="CE83" s="8" t="str">
        <f t="shared" si="398"/>
        <v/>
      </c>
      <c r="CF83" s="8" t="str">
        <f t="shared" si="399"/>
        <v/>
      </c>
      <c r="CG83" s="8" t="str">
        <f t="shared" si="400"/>
        <v/>
      </c>
      <c r="CI83" s="13">
        <v>2.4432870370370369E-2</v>
      </c>
      <c r="CJ83" s="8">
        <f t="shared" si="401"/>
        <v>2.4432870370370369E-2</v>
      </c>
      <c r="CK83" s="8">
        <f>IF(COUNT($BV83:BW83)&gt;0,SMALL($BV83:BW83,1),$CI83)</f>
        <v>2.4432870370370369E-2</v>
      </c>
      <c r="CL83" s="8">
        <f>IF(COUNT($BV83:BX83)&gt;0,SMALL($BV83:BX83,1),$CI83)</f>
        <v>2.4432870370370369E-2</v>
      </c>
      <c r="CM83" s="8">
        <f>IF(COUNT($BV83:BY83)&gt;0,SMALL($BV83:BY83,1),$CI83)</f>
        <v>2.4432870370370369E-2</v>
      </c>
      <c r="CN83" s="8">
        <f>IF(COUNT($BV83:BZ83)&gt;0,SMALL($BV83:BZ83,1),$CI83)</f>
        <v>2.4432870370370369E-2</v>
      </c>
      <c r="CO83" s="54">
        <v>2.0196759259259258E-2</v>
      </c>
      <c r="CP83" s="8">
        <f t="shared" si="402"/>
        <v>2.0196759259259258E-2</v>
      </c>
      <c r="CQ83" s="8">
        <f>IF(COUNT($CB83:CC83)&gt;0,SMALL($CB83:CC83,1),$CP83)</f>
        <v>2.0196759259259258E-2</v>
      </c>
      <c r="CR83" s="8">
        <f>IF(COUNT($CB83:CD83)&gt;0,SMALL($CB83:CD83,1),$CP83)</f>
        <v>2.0196759259259258E-2</v>
      </c>
      <c r="CS83" s="8">
        <f>IF(COUNT($CB83:CE83)&gt;0,SMALL($CB83:CE83,1),$CP83)</f>
        <v>2.0196759259259258E-2</v>
      </c>
      <c r="CT83" s="8">
        <f>IF(COUNT($CB83:CF83)&gt;0,SMALL($CB83:CF83,1),$CP83)</f>
        <v>2.0196759259259258E-2</v>
      </c>
      <c r="CV83" s="8">
        <f t="shared" si="63"/>
        <v>1.2328263888888889E-2</v>
      </c>
      <c r="CW83" s="8">
        <f t="shared" si="64"/>
        <v>7.6407638888888888E-3</v>
      </c>
      <c r="CX83" s="1">
        <f t="shared" si="602"/>
        <v>81</v>
      </c>
      <c r="CY83" s="8">
        <f t="shared" si="65"/>
        <v>1.875E-6</v>
      </c>
      <c r="CZ83" s="1" t="str">
        <f t="shared" si="403"/>
        <v>Pamela Hardman</v>
      </c>
      <c r="DB83" s="13">
        <f t="shared" si="404"/>
        <v>2.6209695426938191E-2</v>
      </c>
      <c r="DC83" s="13">
        <f>SMALL($DO83:DP83,1)/(60*60*24)</f>
        <v>2.6209695426938191E-2</v>
      </c>
      <c r="DD83" s="13">
        <f>SMALL($DO83:DQ83,1)/(60*60*24)</f>
        <v>2.6209695426938191E-2</v>
      </c>
      <c r="DE83" s="13">
        <f>SMALL($DO83:DR83,1)/(60*60*24)</f>
        <v>2.6209695426938191E-2</v>
      </c>
      <c r="DF83" s="13">
        <f>SMALL($DO83:DS83,1)/(60*60*24)</f>
        <v>2.6209695426938191E-2</v>
      </c>
      <c r="DG83" s="13">
        <f>SMALL($DO83:DT83,1)/(60*60*24)</f>
        <v>2.6209695426938191E-2</v>
      </c>
      <c r="DH83" s="34">
        <f t="shared" si="405"/>
        <v>2.0142441687368971E-2</v>
      </c>
      <c r="DI83" s="13">
        <f>SMALL($DU83:DV83,1)/(60*60*24)</f>
        <v>2.0142441687368971E-2</v>
      </c>
      <c r="DJ83" s="42">
        <f>SMALL($DW83:DW83,1)/(60*60*24)</f>
        <v>0.11572916666666666</v>
      </c>
      <c r="DK83" s="42">
        <f>SMALL($DW83:DX83,1)/(60*60*24)</f>
        <v>0.11572916666666666</v>
      </c>
      <c r="DL83" s="42">
        <f>SMALL($DW83:DY83,1)/(60*60*24)</f>
        <v>0.11572916666666666</v>
      </c>
      <c r="DM83" s="42">
        <f>SMALL($DW83:DZ83,1)/(60*60*24)</f>
        <v>0.11572916666666666</v>
      </c>
      <c r="DO83" s="6">
        <f t="shared" si="406"/>
        <v>2264.5176848874598</v>
      </c>
      <c r="DP83" s="1">
        <f t="shared" si="407"/>
        <v>9999</v>
      </c>
      <c r="DQ83" s="1">
        <f t="shared" si="408"/>
        <v>9999</v>
      </c>
      <c r="DR83" s="1">
        <f t="shared" si="409"/>
        <v>9999</v>
      </c>
      <c r="DS83" s="1">
        <f t="shared" si="410"/>
        <v>9999</v>
      </c>
      <c r="DT83" s="1">
        <f t="shared" si="411"/>
        <v>9999</v>
      </c>
      <c r="DU83" s="6">
        <f t="shared" si="412"/>
        <v>1740.306961788679</v>
      </c>
      <c r="DV83" s="1">
        <f t="shared" si="413"/>
        <v>9999</v>
      </c>
      <c r="DW83" s="43">
        <f t="shared" si="414"/>
        <v>9999</v>
      </c>
      <c r="DX83" s="1">
        <f t="shared" si="415"/>
        <v>9999</v>
      </c>
      <c r="DY83" s="1">
        <f t="shared" si="416"/>
        <v>9999</v>
      </c>
      <c r="DZ83" s="1">
        <f t="shared" si="417"/>
        <v>9999</v>
      </c>
    </row>
    <row r="84" spans="1:130" x14ac:dyDescent="0.25">
      <c r="A84" s="1" t="s">
        <v>172</v>
      </c>
      <c r="B84" s="54">
        <v>2.1412037037037035E-2</v>
      </c>
      <c r="C84" s="45">
        <v>44986</v>
      </c>
      <c r="D84" s="45"/>
      <c r="E84" s="13">
        <v>2.5879629629629627E-2</v>
      </c>
      <c r="F84" s="11">
        <v>45017</v>
      </c>
      <c r="H84" s="35">
        <v>2.1412037037037035E-2</v>
      </c>
      <c r="J84" s="8">
        <v>2.3958333333333331E-2</v>
      </c>
      <c r="K84" s="55">
        <f>(J84/4*3.1)/1.032</f>
        <v>1.7991965439276485E-2</v>
      </c>
      <c r="L84" s="1"/>
      <c r="M84" s="8">
        <f t="shared" si="626"/>
        <v>2.5165610823425305E-2</v>
      </c>
      <c r="N84" s="6">
        <f t="shared" si="364"/>
        <v>2174.3087751439466</v>
      </c>
      <c r="O84" s="8">
        <f t="shared" si="365"/>
        <v>1.3368055555555555E-2</v>
      </c>
      <c r="Q84" s="8">
        <f t="shared" si="366"/>
        <v>2.5879629629629627E-2</v>
      </c>
      <c r="R84" s="8">
        <f t="shared" si="367"/>
        <v>0</v>
      </c>
      <c r="S84" s="8">
        <f t="shared" si="368"/>
        <v>1.3368055555555555E-2</v>
      </c>
      <c r="T84" s="8"/>
      <c r="U84" s="8">
        <f>IF(A84&lt;&gt;"",IF(VLOOKUP(A84,Apr!A$4:F$211,6)&gt;0,VLOOKUP(A84,Apr!A$4:F$211,6),0),0)</f>
        <v>2.6481481481481481E-2</v>
      </c>
      <c r="V84" s="8">
        <f>IF(A84&lt;&gt;"",IF(VLOOKUP(A84,May!A$3:F$209,6)&gt;0,VLOOKUP(A84,May!A$3:F$209,6),0),0)</f>
        <v>2.5879629629629627E-2</v>
      </c>
      <c r="W84" s="8">
        <f>IF(A84&lt;&gt;"",IF(VLOOKUP(A84,Jun!A$3:F$209,6)&gt;0,VLOOKUP(A84,Jun!A$3:F$209,6),0),0)</f>
        <v>0</v>
      </c>
      <c r="X84" s="8">
        <f>IF(A84&lt;&gt;"",IF(VLOOKUP(A84,Jul!A$3:F$206,6)&gt;0,VLOOKUP(A84,Jul!A$3:F$206,6),0),0)</f>
        <v>0</v>
      </c>
      <c r="Y84" s="8">
        <f>IF(A84&lt;&gt;"",IF(VLOOKUP(A84,Aug!A$3:F$206,6)&gt;0,VLOOKUP(A84,Aug!A$3:F$206,6),0),0)</f>
        <v>0</v>
      </c>
      <c r="Z84" s="8">
        <f>IF(A84&lt;&gt;"",IF(VLOOKUP(A84,Sep!A$3:F$206,6)&gt;0,VLOOKUP(A84,Sep!A$3:F$206,6),0),0)</f>
        <v>0</v>
      </c>
      <c r="AA84" s="6">
        <f t="shared" si="627"/>
        <v>1718.3908045977014</v>
      </c>
      <c r="AB84" s="8">
        <f t="shared" si="369"/>
        <v>7.9861111111111122E-3</v>
      </c>
      <c r="AC84" s="8">
        <f>IF(A84&lt;&gt;"",IF(VLOOKUP(A84,Oct!A$3:F$206,6)&gt;0,VLOOKUP(A84,Oct!A$3:F$206,6),0),0)</f>
        <v>0</v>
      </c>
      <c r="AD84" s="8">
        <f>IF(A84&lt;&gt;"",IF(VLOOKUP(A84,Nov!A$3:F$207,6)&gt;0,VLOOKUP(A84,Nov!A$3:F$207,6),0),0)</f>
        <v>0</v>
      </c>
      <c r="AE84" s="8">
        <f>IF(A84&lt;&gt;"",IF(VLOOKUP(A84,Dec!A$3:F$207,6)&gt;0,VLOOKUP(A84,Dec!A$3:F$207,6),0),0)</f>
        <v>0</v>
      </c>
      <c r="AF84" s="8">
        <f>IF(A84&lt;&gt;"",IF(VLOOKUP(A84,Jan!A$3:F$207,6)&gt;0,VLOOKUP(A84,Jan!A$3:F$207,6),0),0)</f>
        <v>0</v>
      </c>
      <c r="AG84" s="8">
        <f>IF(A84&lt;&gt;"",IF(VLOOKUP(A84,Feb!A$3:F$207,6)&gt;0,VLOOKUP(A84,Feb!A$3:F$207,6),0),0)</f>
        <v>0</v>
      </c>
      <c r="AH84" s="8">
        <f>IF(A84&lt;&gt;"",IF(VLOOKUP(A84,Mar!A$3:F$207,6)&gt;0,VLOOKUP(A84,Mar!A$3:F$207,6),0),0)</f>
        <v>0</v>
      </c>
      <c r="AJ84" s="8">
        <f>LARGE($BH84:BI84,1)</f>
        <v>1.3368055555555555E-2</v>
      </c>
      <c r="AK84" s="8">
        <f>LARGE($BH84:BJ84,1)</f>
        <v>1.3368055555555555E-2</v>
      </c>
      <c r="AL84" s="8">
        <f>LARGE($BH84:BK84,1)</f>
        <v>1.3368055555555555E-2</v>
      </c>
      <c r="AM84" s="8">
        <f>LARGE($BH84:BL84,1)</f>
        <v>1.3368055555555555E-2</v>
      </c>
      <c r="AN84" s="8">
        <f>LARGE($BH84:BM84,1)</f>
        <v>1.3368055555555555E-2</v>
      </c>
      <c r="AO84" s="8">
        <f>LARGE($BN84:BO84,1)</f>
        <v>7.9861111111111122E-3</v>
      </c>
      <c r="AP84" s="8">
        <f>LARGE($BN84:BP84,1)</f>
        <v>7.9861111111111122E-3</v>
      </c>
      <c r="AQ84" s="8">
        <f>LARGE($BN84:BQ84,1)</f>
        <v>7.9861111111111122E-3</v>
      </c>
      <c r="AR84" s="8">
        <f>LARGE($BN84:BR84,1)</f>
        <v>7.9861111111111122E-3</v>
      </c>
      <c r="AS84" s="8">
        <f>LARGE($BN84:BS84,1)</f>
        <v>7.9861111111111122E-3</v>
      </c>
      <c r="AV84" s="6">
        <f t="shared" si="370"/>
        <v>2288</v>
      </c>
      <c r="AW84" s="6">
        <f t="shared" si="371"/>
        <v>2236</v>
      </c>
      <c r="AX84" s="6">
        <f t="shared" si="372"/>
        <v>0</v>
      </c>
      <c r="AY84" s="6">
        <f t="shared" si="373"/>
        <v>0</v>
      </c>
      <c r="AZ84" s="6">
        <f t="shared" si="374"/>
        <v>0</v>
      </c>
      <c r="BA84" s="6">
        <f t="shared" si="375"/>
        <v>0</v>
      </c>
      <c r="BB84" s="6">
        <f t="shared" si="376"/>
        <v>0</v>
      </c>
      <c r="BC84" s="6">
        <f t="shared" si="377"/>
        <v>0</v>
      </c>
      <c r="BD84" s="6">
        <f t="shared" si="378"/>
        <v>0</v>
      </c>
      <c r="BE84" s="6">
        <f t="shared" si="379"/>
        <v>0</v>
      </c>
      <c r="BF84" s="6">
        <f t="shared" si="380"/>
        <v>0</v>
      </c>
      <c r="BH84" s="8">
        <f t="shared" si="381"/>
        <v>1.3368055555555555E-2</v>
      </c>
      <c r="BI84" s="8">
        <f t="shared" si="382"/>
        <v>1.1979166666666667E-2</v>
      </c>
      <c r="BJ84" s="8">
        <f t="shared" si="383"/>
        <v>1.2500000000000001E-2</v>
      </c>
      <c r="BK84" s="8">
        <f t="shared" si="384"/>
        <v>0</v>
      </c>
      <c r="BL84" s="8">
        <f t="shared" si="385"/>
        <v>0</v>
      </c>
      <c r="BM84" s="8">
        <f t="shared" si="386"/>
        <v>0</v>
      </c>
      <c r="BN84" s="8">
        <f t="shared" si="387"/>
        <v>7.9861111111111122E-3</v>
      </c>
      <c r="BO84" s="8">
        <f t="shared" si="388"/>
        <v>0</v>
      </c>
      <c r="BP84" s="8">
        <f t="shared" si="388"/>
        <v>0</v>
      </c>
      <c r="BQ84" s="8">
        <f t="shared" si="477"/>
        <v>0</v>
      </c>
      <c r="BR84" s="8">
        <f t="shared" si="478"/>
        <v>0</v>
      </c>
      <c r="BS84" s="8">
        <f t="shared" si="479"/>
        <v>0</v>
      </c>
      <c r="BV84" s="8">
        <f t="shared" si="389"/>
        <v>2.6481481481481481E-2</v>
      </c>
      <c r="BW84" s="8">
        <f t="shared" si="390"/>
        <v>2.5879629629629627E-2</v>
      </c>
      <c r="BX84" s="8" t="str">
        <f t="shared" si="391"/>
        <v/>
      </c>
      <c r="BY84" s="8" t="str">
        <f t="shared" si="392"/>
        <v/>
      </c>
      <c r="BZ84" s="8" t="str">
        <f t="shared" si="393"/>
        <v/>
      </c>
      <c r="CA84" s="8" t="str">
        <f t="shared" si="394"/>
        <v/>
      </c>
      <c r="CB84" s="8" t="str">
        <f t="shared" si="395"/>
        <v/>
      </c>
      <c r="CC84" s="8" t="str">
        <f t="shared" si="396"/>
        <v/>
      </c>
      <c r="CD84" s="8" t="str">
        <f t="shared" si="397"/>
        <v/>
      </c>
      <c r="CE84" s="8" t="str">
        <f t="shared" si="398"/>
        <v/>
      </c>
      <c r="CF84" s="8" t="str">
        <f t="shared" si="399"/>
        <v/>
      </c>
      <c r="CG84" s="8" t="str">
        <f t="shared" si="400"/>
        <v/>
      </c>
      <c r="CI84" s="1"/>
      <c r="CJ84" s="8">
        <f t="shared" si="401"/>
        <v>2.6481481481481481E-2</v>
      </c>
      <c r="CK84" s="8">
        <f>IF(COUNT($BV84:BW84)&gt;0,SMALL($BV84:BW84,1),$CI84)</f>
        <v>2.5879629629629627E-2</v>
      </c>
      <c r="CL84" s="8">
        <f>IF(COUNT($BV84:BX84)&gt;0,SMALL($BV84:BX84,1),$CI84)</f>
        <v>2.5879629629629627E-2</v>
      </c>
      <c r="CM84" s="8">
        <f>IF(COUNT($BV84:BY84)&gt;0,SMALL($BV84:BY84,1),$CI84)</f>
        <v>2.5879629629629627E-2</v>
      </c>
      <c r="CN84" s="8">
        <f>IF(COUNT($BV84:BZ84)&gt;0,SMALL($BV84:BZ84,1),$CI84)</f>
        <v>2.5879629629629627E-2</v>
      </c>
      <c r="CO84" s="54">
        <v>2.1412037037037035E-2</v>
      </c>
      <c r="CP84" s="8">
        <f t="shared" si="402"/>
        <v>2.1412037037037035E-2</v>
      </c>
      <c r="CQ84" s="8">
        <f>IF(COUNT($CB84:CC84)&gt;0,SMALL($CB84:CC84,1),$CP84)</f>
        <v>2.1412037037037035E-2</v>
      </c>
      <c r="CR84" s="8">
        <f>IF(COUNT($CB84:CD84)&gt;0,SMALL($CB84:CD84,1),$CP84)</f>
        <v>2.1412037037037035E-2</v>
      </c>
      <c r="CS84" s="8">
        <f>IF(COUNT($CB84:CE84)&gt;0,SMALL($CB84:CE84,1),$CP84)</f>
        <v>2.1412037037037035E-2</v>
      </c>
      <c r="CT84" s="8">
        <f>IF(COUNT($CB84:CF84)&gt;0,SMALL($CB84:CF84,1),$CP84)</f>
        <v>2.1412037037037035E-2</v>
      </c>
      <c r="CV84" s="8">
        <f t="shared" si="63"/>
        <v>1.3369953703703703E-2</v>
      </c>
      <c r="CW84" s="8">
        <f t="shared" si="64"/>
        <v>7.9880092592592607E-3</v>
      </c>
      <c r="CX84" s="1">
        <f t="shared" si="602"/>
        <v>82</v>
      </c>
      <c r="CY84" s="8">
        <f t="shared" si="65"/>
        <v>1.8981481481481482E-6</v>
      </c>
      <c r="CZ84" s="1" t="str">
        <f t="shared" si="403"/>
        <v>Paul McAllister</v>
      </c>
      <c r="DB84" s="13">
        <f t="shared" si="404"/>
        <v>2.5165610823425305E-2</v>
      </c>
      <c r="DC84" s="13">
        <f>SMALL($DO84:DP84,1)/(60*60*24)</f>
        <v>2.5165610823425309E-2</v>
      </c>
      <c r="DD84" s="13">
        <f>SMALL($DO84:DQ84,1)/(60*60*24)</f>
        <v>2.5165610823425309E-2</v>
      </c>
      <c r="DE84" s="13">
        <f>SMALL($DO84:DR84,1)/(60*60*24)</f>
        <v>2.5165610823425309E-2</v>
      </c>
      <c r="DF84" s="13">
        <f>SMALL($DO84:DS84,1)/(60*60*24)</f>
        <v>2.5165610823425309E-2</v>
      </c>
      <c r="DG84" s="13">
        <f>SMALL($DO84:DT84,1)/(60*60*24)</f>
        <v>2.5165610823425309E-2</v>
      </c>
      <c r="DH84" s="34">
        <f t="shared" si="405"/>
        <v>1.9888782460621545E-2</v>
      </c>
      <c r="DI84" s="13">
        <f>SMALL($DU84:DV84,1)/(60*60*24)</f>
        <v>1.9888782460621545E-2</v>
      </c>
      <c r="DJ84" s="42">
        <f>SMALL($DW84:DW84,1)/(60*60*24)</f>
        <v>0.11572916666666666</v>
      </c>
      <c r="DK84" s="42">
        <f>SMALL($DW84:DX84,1)/(60*60*24)</f>
        <v>0.11572916666666666</v>
      </c>
      <c r="DL84" s="42">
        <f>SMALL($DW84:DY84,1)/(60*60*24)</f>
        <v>0.11572916666666666</v>
      </c>
      <c r="DM84" s="42">
        <f>SMALL($DW84:DZ84,1)/(60*60*24)</f>
        <v>0.11572916666666666</v>
      </c>
      <c r="DO84" s="6">
        <f t="shared" si="406"/>
        <v>2174.3087751439466</v>
      </c>
      <c r="DP84" s="1">
        <f t="shared" si="407"/>
        <v>2288</v>
      </c>
      <c r="DQ84" s="1">
        <f t="shared" si="408"/>
        <v>2236</v>
      </c>
      <c r="DR84" s="1">
        <f t="shared" si="409"/>
        <v>9999</v>
      </c>
      <c r="DS84" s="1">
        <f t="shared" si="410"/>
        <v>9999</v>
      </c>
      <c r="DT84" s="1">
        <f t="shared" si="411"/>
        <v>9999</v>
      </c>
      <c r="DU84" s="6">
        <f t="shared" si="412"/>
        <v>1718.3908045977014</v>
      </c>
      <c r="DV84" s="1">
        <f t="shared" si="413"/>
        <v>9999</v>
      </c>
      <c r="DW84" s="43">
        <f t="shared" si="414"/>
        <v>9999</v>
      </c>
      <c r="DX84" s="1">
        <f t="shared" si="415"/>
        <v>9999</v>
      </c>
      <c r="DY84" s="1">
        <f t="shared" si="416"/>
        <v>9999</v>
      </c>
      <c r="DZ84" s="1">
        <f t="shared" si="417"/>
        <v>9999</v>
      </c>
    </row>
    <row r="85" spans="1:130" x14ac:dyDescent="0.25">
      <c r="A85" s="1" t="s">
        <v>31</v>
      </c>
      <c r="B85" s="54">
        <v>1.4675925925925926E-2</v>
      </c>
      <c r="C85" s="45">
        <v>43374</v>
      </c>
      <c r="D85" s="45"/>
      <c r="E85" s="13">
        <v>1.744212962962963E-2</v>
      </c>
      <c r="F85" s="11">
        <v>42948</v>
      </c>
      <c r="K85" s="8">
        <v>1.4791666666666668E-2</v>
      </c>
      <c r="L85" s="8">
        <v>2.7233796296296298E-2</v>
      </c>
      <c r="M85" s="8">
        <f t="shared" si="626"/>
        <v>2.0689308681672028E-2</v>
      </c>
      <c r="N85" s="6">
        <f t="shared" si="364"/>
        <v>1787.5562700964633</v>
      </c>
      <c r="O85" s="8">
        <f t="shared" si="365"/>
        <v>1.7708333333333333E-2</v>
      </c>
      <c r="Q85" s="8">
        <f t="shared" si="366"/>
        <v>0</v>
      </c>
      <c r="R85" s="8">
        <f t="shared" si="367"/>
        <v>0</v>
      </c>
      <c r="S85" s="8">
        <f t="shared" si="368"/>
        <v>1.7708333333333333E-2</v>
      </c>
      <c r="T85" s="8"/>
      <c r="U85" s="8">
        <f>IF(A85&lt;&gt;"",IF(VLOOKUP(A85,Apr!A$4:F$211,6)&gt;0,VLOOKUP(A85,Apr!A$4:F$211,6),0),0)</f>
        <v>0</v>
      </c>
      <c r="V85" s="8">
        <f>IF(A85&lt;&gt;"",IF(VLOOKUP(A85,May!A$3:F$209,6)&gt;0,VLOOKUP(A85,May!A$3:F$209,6),0),0)</f>
        <v>0</v>
      </c>
      <c r="W85" s="8">
        <f>IF(A85&lt;&gt;"",IF(VLOOKUP(A85,Jun!A$3:F$209,6)&gt;0,VLOOKUP(A85,Jun!A$3:F$209,6),0),0)</f>
        <v>0</v>
      </c>
      <c r="X85" s="8">
        <f>IF(A85&lt;&gt;"",IF(VLOOKUP(A85,Jul!A$3:F$206,6)&gt;0,VLOOKUP(A85,Jul!A$3:F$206,6),0),0)</f>
        <v>0</v>
      </c>
      <c r="Y85" s="8">
        <f>IF(A85&lt;&gt;"",IF(VLOOKUP(A85,Aug!A$3:F$206,6)&gt;0,VLOOKUP(A85,Aug!A$3:F$206,6),0),0)</f>
        <v>0</v>
      </c>
      <c r="Z85" s="8">
        <f>IF(A85&lt;&gt;"",IF(VLOOKUP(A85,Sep!A$3:F$206,6)&gt;0,VLOOKUP(A85,Sep!A$3:F$206,6),0),0)</f>
        <v>0</v>
      </c>
      <c r="AA85" s="6">
        <f t="shared" si="627"/>
        <v>1373.756823450236</v>
      </c>
      <c r="AB85" s="8">
        <f t="shared" si="369"/>
        <v>1.1979166666666666E-2</v>
      </c>
      <c r="AC85" s="8">
        <f>IF(A85&lt;&gt;"",IF(VLOOKUP(A85,Oct!A$3:F$206,6)&gt;0,VLOOKUP(A85,Oct!A$3:F$206,6),0),0)</f>
        <v>0</v>
      </c>
      <c r="AD85" s="8">
        <f>IF(A85&lt;&gt;"",IF(VLOOKUP(A85,Nov!A$3:F$207,6)&gt;0,VLOOKUP(A85,Nov!A$3:F$207,6),0),0)</f>
        <v>0</v>
      </c>
      <c r="AE85" s="8">
        <f>IF(A85&lt;&gt;"",IF(VLOOKUP(A85,Dec!A$3:F$207,6)&gt;0,VLOOKUP(A85,Dec!A$3:F$207,6),0),0)</f>
        <v>0</v>
      </c>
      <c r="AF85" s="8">
        <f>IF(A85&lt;&gt;"",IF(VLOOKUP(A85,Jan!A$3:F$207,6)&gt;0,VLOOKUP(A85,Jan!A$3:F$207,6),0),0)</f>
        <v>0</v>
      </c>
      <c r="AG85" s="8">
        <f>IF(A85&lt;&gt;"",IF(VLOOKUP(A85,Feb!A$3:F$207,6)&gt;0,VLOOKUP(A85,Feb!A$3:F$207,6),0),0)</f>
        <v>0</v>
      </c>
      <c r="AH85" s="8">
        <f>IF(A85&lt;&gt;"",IF(VLOOKUP(A85,Mar!A$3:F$207,6)&gt;0,VLOOKUP(A85,Mar!A$3:F$207,6),0),0)</f>
        <v>0</v>
      </c>
      <c r="AJ85" s="8">
        <f>LARGE($BH85:BI85,1)</f>
        <v>1.7708333333333333E-2</v>
      </c>
      <c r="AK85" s="8">
        <f>LARGE($BH85:BJ85,1)</f>
        <v>1.7708333333333333E-2</v>
      </c>
      <c r="AL85" s="8">
        <f>LARGE($BH85:BK85,1)</f>
        <v>1.7708333333333333E-2</v>
      </c>
      <c r="AM85" s="8">
        <f>LARGE($BH85:BL85,1)</f>
        <v>1.7708333333333333E-2</v>
      </c>
      <c r="AN85" s="8">
        <f>LARGE($BH85:BM85,1)</f>
        <v>1.7708333333333333E-2</v>
      </c>
      <c r="AO85" s="8">
        <f>LARGE($BN85:BO85,1)</f>
        <v>1.1979166666666666E-2</v>
      </c>
      <c r="AP85" s="8">
        <f>LARGE($BN85:BP85,1)</f>
        <v>1.1979166666666666E-2</v>
      </c>
      <c r="AQ85" s="8">
        <f>LARGE($BN85:BQ85,1)</f>
        <v>1.1979166666666666E-2</v>
      </c>
      <c r="AR85" s="8">
        <f>LARGE($BN85:BR85,1)</f>
        <v>1.1979166666666666E-2</v>
      </c>
      <c r="AS85" s="8">
        <f>LARGE($BN85:BS85,1)</f>
        <v>1.1979166666666666E-2</v>
      </c>
      <c r="AV85" s="6">
        <f t="shared" si="370"/>
        <v>0</v>
      </c>
      <c r="AW85" s="6">
        <f t="shared" si="371"/>
        <v>0</v>
      </c>
      <c r="AX85" s="6">
        <f t="shared" si="372"/>
        <v>0</v>
      </c>
      <c r="AY85" s="6">
        <f t="shared" si="373"/>
        <v>0</v>
      </c>
      <c r="AZ85" s="6">
        <f t="shared" si="374"/>
        <v>0</v>
      </c>
      <c r="BA85" s="6">
        <f t="shared" si="375"/>
        <v>0</v>
      </c>
      <c r="BB85" s="6">
        <f t="shared" si="376"/>
        <v>0</v>
      </c>
      <c r="BC85" s="6">
        <f t="shared" si="377"/>
        <v>0</v>
      </c>
      <c r="BD85" s="6">
        <f t="shared" si="378"/>
        <v>0</v>
      </c>
      <c r="BE85" s="6">
        <f t="shared" si="379"/>
        <v>0</v>
      </c>
      <c r="BF85" s="6">
        <f t="shared" si="380"/>
        <v>0</v>
      </c>
      <c r="BH85" s="8">
        <f t="shared" si="381"/>
        <v>1.7708333333333333E-2</v>
      </c>
      <c r="BI85" s="8">
        <f t="shared" si="382"/>
        <v>0</v>
      </c>
      <c r="BJ85" s="8">
        <f t="shared" si="383"/>
        <v>0</v>
      </c>
      <c r="BK85" s="8">
        <f t="shared" si="384"/>
        <v>0</v>
      </c>
      <c r="BL85" s="8">
        <f t="shared" si="385"/>
        <v>0</v>
      </c>
      <c r="BM85" s="8">
        <f t="shared" si="386"/>
        <v>0</v>
      </c>
      <c r="BN85" s="8">
        <f t="shared" si="387"/>
        <v>1.1979166666666666E-2</v>
      </c>
      <c r="BO85" s="8">
        <f t="shared" ref="BO85:BP104" si="628">IF(BB85&gt;0,IF($AA$2&gt;BB85,(MROUND($AA$2-BB85,15)/(60*60*24)),0),0)</f>
        <v>0</v>
      </c>
      <c r="BP85" s="8">
        <f t="shared" si="628"/>
        <v>0</v>
      </c>
      <c r="BQ85" s="8">
        <f t="shared" si="477"/>
        <v>0</v>
      </c>
      <c r="BR85" s="8">
        <f t="shared" si="478"/>
        <v>0</v>
      </c>
      <c r="BS85" s="8">
        <f t="shared" si="479"/>
        <v>0</v>
      </c>
      <c r="BV85" s="8" t="str">
        <f t="shared" ref="BV85:BV104" si="629">IF(U85&gt;0,U85,"")</f>
        <v/>
      </c>
      <c r="BW85" s="8" t="str">
        <f t="shared" ref="BW85:BW104" si="630">IF(V85&gt;0,V85,"")</f>
        <v/>
      </c>
      <c r="BX85" s="8" t="str">
        <f t="shared" ref="BX85:BX104" si="631">IF(W85&gt;0,W85,"")</f>
        <v/>
      </c>
      <c r="BY85" s="8" t="str">
        <f t="shared" ref="BY85:BY104" si="632">IF(X85&gt;0,X85,"")</f>
        <v/>
      </c>
      <c r="BZ85" s="8" t="str">
        <f t="shared" ref="BZ85:BZ104" si="633">IF(Y85&gt;0,Y85,"")</f>
        <v/>
      </c>
      <c r="CA85" s="8" t="str">
        <f t="shared" ref="CA85:CA104" si="634">IF(Z85&gt;0,Z85,"")</f>
        <v/>
      </c>
      <c r="CB85" s="8" t="str">
        <f t="shared" ref="CB85:CB104" si="635">IF(AC85&gt;0,AC85,"")</f>
        <v/>
      </c>
      <c r="CC85" s="8" t="str">
        <f t="shared" ref="CC85:CC104" si="636">IF(AD85&gt;0,AD85,"")</f>
        <v/>
      </c>
      <c r="CD85" s="8" t="str">
        <f t="shared" ref="CD85:CD104" si="637">IF(AE85&gt;0,AE85,"")</f>
        <v/>
      </c>
      <c r="CE85" s="8" t="str">
        <f t="shared" ref="CE85:CE104" si="638">IF(AF85&gt;0,AF85,"")</f>
        <v/>
      </c>
      <c r="CF85" s="8" t="str">
        <f t="shared" ref="CF85:CF104" si="639">IF(AG85&gt;0,AG85,"")</f>
        <v/>
      </c>
      <c r="CG85" s="8" t="str">
        <f t="shared" ref="CG85:CG104" si="640">IF(AH85&gt;0,AH85,"")</f>
        <v/>
      </c>
      <c r="CI85" s="13">
        <v>1.744212962962963E-2</v>
      </c>
      <c r="CJ85" s="8">
        <f t="shared" ref="CJ85:CJ104" si="641">IF(BV85&lt;&gt;"",BV85,CI85)</f>
        <v>1.744212962962963E-2</v>
      </c>
      <c r="CK85" s="8">
        <f>IF(COUNT($BV85:BW85)&gt;0,SMALL($BV85:BW85,1),$CI85)</f>
        <v>1.744212962962963E-2</v>
      </c>
      <c r="CL85" s="8">
        <f>IF(COUNT($BV85:BX85)&gt;0,SMALL($BV85:BX85,1),$CI85)</f>
        <v>1.744212962962963E-2</v>
      </c>
      <c r="CM85" s="8">
        <f>IF(COUNT($BV85:BY85)&gt;0,SMALL($BV85:BY85,1),$CI85)</f>
        <v>1.744212962962963E-2</v>
      </c>
      <c r="CN85" s="8">
        <f>IF(COUNT($BV85:BZ85)&gt;0,SMALL($BV85:BZ85,1),$CI85)</f>
        <v>1.744212962962963E-2</v>
      </c>
      <c r="CO85" s="54">
        <v>1.4675925925925926E-2</v>
      </c>
      <c r="CP85" s="8">
        <f t="shared" ref="CP85:CP104" si="642">IF(CB85&lt;&gt;"",CB85,CO85)</f>
        <v>1.4675925925925926E-2</v>
      </c>
      <c r="CQ85" s="8">
        <f>IF(COUNT($CB85:CC85)&gt;0,SMALL($CB85:CC85,1),$CP85)</f>
        <v>1.4675925925925926E-2</v>
      </c>
      <c r="CR85" s="8">
        <f>IF(COUNT($CB85:CD85)&gt;0,SMALL($CB85:CD85,1),$CP85)</f>
        <v>1.4675925925925926E-2</v>
      </c>
      <c r="CS85" s="8">
        <f>IF(COUNT($CB85:CE85)&gt;0,SMALL($CB85:CE85,1),$CP85)</f>
        <v>1.4675925925925926E-2</v>
      </c>
      <c r="CT85" s="8">
        <f>IF(COUNT($CB85:CF85)&gt;0,SMALL($CB85:CF85,1),$CP85)</f>
        <v>1.4675925925925926E-2</v>
      </c>
      <c r="CV85" s="8">
        <f t="shared" si="63"/>
        <v>1.7710254629629628E-2</v>
      </c>
      <c r="CW85" s="8">
        <f t="shared" si="64"/>
        <v>1.1981087962962962E-2</v>
      </c>
      <c r="CX85" s="1">
        <f t="shared" si="602"/>
        <v>83</v>
      </c>
      <c r="CY85" s="8">
        <f t="shared" si="65"/>
        <v>1.9212962962962962E-6</v>
      </c>
      <c r="CZ85" s="1" t="str">
        <f t="shared" ref="CZ85:CZ104" si="643">A85</f>
        <v>Paul Veevers</v>
      </c>
      <c r="DB85" s="13">
        <f t="shared" ref="DB85:DB104" si="644">M85</f>
        <v>2.0689308681672028E-2</v>
      </c>
      <c r="DC85" s="13">
        <f>SMALL($DO85:DP85,1)/(60*60*24)</f>
        <v>2.0689308681672028E-2</v>
      </c>
      <c r="DD85" s="13">
        <f>SMALL($DO85:DQ85,1)/(60*60*24)</f>
        <v>2.0689308681672028E-2</v>
      </c>
      <c r="DE85" s="13">
        <f>SMALL($DO85:DR85,1)/(60*60*24)</f>
        <v>2.0689308681672028E-2</v>
      </c>
      <c r="DF85" s="13">
        <f>SMALL($DO85:DS85,1)/(60*60*24)</f>
        <v>2.0689308681672028E-2</v>
      </c>
      <c r="DG85" s="13">
        <f>SMALL($DO85:DT85,1)/(60*60*24)</f>
        <v>2.0689308681672028E-2</v>
      </c>
      <c r="DH85" s="34">
        <f t="shared" ref="DH85:DH104" si="645">AA85/(60*60*24)</f>
        <v>1.5899963234377732E-2</v>
      </c>
      <c r="DI85" s="13">
        <f>SMALL($DU85:DV85,1)/(60*60*24)</f>
        <v>1.5899963234377732E-2</v>
      </c>
      <c r="DJ85" s="42">
        <f>SMALL($DW85:DW85,1)/(60*60*24)</f>
        <v>0.11572916666666666</v>
      </c>
      <c r="DK85" s="42">
        <f>SMALL($DW85:DX85,1)/(60*60*24)</f>
        <v>0.11572916666666666</v>
      </c>
      <c r="DL85" s="42">
        <f>SMALL($DW85:DY85,1)/(60*60*24)</f>
        <v>0.11572916666666666</v>
      </c>
      <c r="DM85" s="42">
        <f>SMALL($DW85:DZ85,1)/(60*60*24)</f>
        <v>0.11572916666666666</v>
      </c>
      <c r="DO85" s="6">
        <f t="shared" ref="DO85:DO104" si="646">M85*60*60*24</f>
        <v>1787.5562700964633</v>
      </c>
      <c r="DP85" s="1">
        <f t="shared" ref="DP85:DP104" si="647">IF(AV85&gt;0,AV85,9999)</f>
        <v>9999</v>
      </c>
      <c r="DQ85" s="1">
        <f t="shared" ref="DQ85:DQ104" si="648">IF(AW85&gt;0,AW85,9999)</f>
        <v>9999</v>
      </c>
      <c r="DR85" s="1">
        <f t="shared" ref="DR85:DR104" si="649">IF(AX85&gt;0,AX85,9999)</f>
        <v>9999</v>
      </c>
      <c r="DS85" s="1">
        <f t="shared" ref="DS85:DS104" si="650">IF(AY85&gt;0,AY85,9999)</f>
        <v>9999</v>
      </c>
      <c r="DT85" s="1">
        <f t="shared" ref="DT85:DT104" si="651">IF(AZ85&gt;0,AZ85,9999)</f>
        <v>9999</v>
      </c>
      <c r="DU85" s="6">
        <f t="shared" ref="DU85:DU104" si="652">AA85</f>
        <v>1373.756823450236</v>
      </c>
      <c r="DV85" s="1">
        <f t="shared" ref="DV85:DV104" si="653">IF(BB85&gt;0,BB85,9999)</f>
        <v>9999</v>
      </c>
      <c r="DW85" s="43">
        <f t="shared" ref="DW85:DW104" si="654">IF(BC85&gt;0,BC85*1.198547,9999)</f>
        <v>9999</v>
      </c>
      <c r="DX85" s="1">
        <f t="shared" ref="DX85:DX104" si="655">IF(BD85&gt;0,BD85,9999)</f>
        <v>9999</v>
      </c>
      <c r="DY85" s="1">
        <f t="shared" ref="DY85:DY104" si="656">IF(BE85&gt;0,BE85,9999)</f>
        <v>9999</v>
      </c>
      <c r="DZ85" s="1">
        <f t="shared" ref="DZ85:DZ104" si="657">IF(BF85&gt;0,BF85,9999)</f>
        <v>9999</v>
      </c>
    </row>
    <row r="86" spans="1:130" x14ac:dyDescent="0.25">
      <c r="A86" s="1" t="s">
        <v>0</v>
      </c>
      <c r="B86" s="54">
        <v>1.8240740740740741E-2</v>
      </c>
      <c r="C86" s="45">
        <v>42795</v>
      </c>
      <c r="D86" s="45"/>
      <c r="E86" s="13">
        <v>2.2337962962962962E-2</v>
      </c>
      <c r="F86" s="11">
        <v>43313</v>
      </c>
      <c r="J86" s="8">
        <v>2.3993055555555556E-2</v>
      </c>
      <c r="K86" s="55">
        <f>(J86/4*3.1)/1.032</f>
        <v>1.8018040751507321E-2</v>
      </c>
      <c r="M86" s="8">
        <f t="shared" si="626"/>
        <v>2.5202082723169403E-2</v>
      </c>
      <c r="N86" s="6">
        <f t="shared" si="364"/>
        <v>2177.4599472818363</v>
      </c>
      <c r="O86" s="8">
        <f t="shared" si="365"/>
        <v>1.3194444444444444E-2</v>
      </c>
      <c r="Q86" s="8">
        <f t="shared" si="366"/>
        <v>0</v>
      </c>
      <c r="R86" s="8">
        <f t="shared" si="367"/>
        <v>2.0484110281111113E-2</v>
      </c>
      <c r="S86" s="8">
        <f t="shared" si="368"/>
        <v>1.3194444444444444E-2</v>
      </c>
      <c r="T86" s="8"/>
      <c r="U86" s="8">
        <f>IF(A86&lt;&gt;"",IF(VLOOKUP(A86,Apr!A$4:F$211,6)&gt;0,VLOOKUP(A86,Apr!A$4:F$211,6),0),0)</f>
        <v>0</v>
      </c>
      <c r="V86" s="8">
        <f>IF(A86&lt;&gt;"",IF(VLOOKUP(A86,May!A$3:F$209,6)&gt;0,VLOOKUP(A86,May!A$3:F$209,6),0),0)</f>
        <v>0</v>
      </c>
      <c r="W86" s="8">
        <f>IF(A86&lt;&gt;"",IF(VLOOKUP(A86,Jun!A$3:F$209,6)&gt;0,VLOOKUP(A86,Jun!A$3:F$209,6),0),0)</f>
        <v>0</v>
      </c>
      <c r="X86" s="8">
        <f>IF(A86&lt;&gt;"",IF(VLOOKUP(A86,Jul!A$3:F$206,6)&gt;0,VLOOKUP(A86,Jul!A$3:F$206,6),0),0)</f>
        <v>0</v>
      </c>
      <c r="Y86" s="8">
        <f>IF(A86&lt;&gt;"",IF(VLOOKUP(A86,Aug!A$3:F$206,6)&gt;0,VLOOKUP(A86,Aug!A$3:F$206,6),0),0)</f>
        <v>0</v>
      </c>
      <c r="Z86" s="8">
        <f>IF(A86&lt;&gt;"",IF(VLOOKUP(A86,Sep!A$3:F$206,6)&gt;0,VLOOKUP(A86,Sep!A$3:F$206,6),0),0)</f>
        <v>0</v>
      </c>
      <c r="AA86" s="6">
        <f t="shared" si="627"/>
        <v>1673.4021246819782</v>
      </c>
      <c r="AB86" s="8">
        <f t="shared" si="369"/>
        <v>8.5069444444444437E-3</v>
      </c>
      <c r="AC86" s="8">
        <f>IF(A86&lt;&gt;"",IF(VLOOKUP(A86,Oct!A$3:F$206,6)&gt;0,VLOOKUP(A86,Oct!A$3:F$206,6),0),0)</f>
        <v>2.0484110281111113E-2</v>
      </c>
      <c r="AD86" s="8">
        <f>IF(A86&lt;&gt;"",IF(VLOOKUP(A86,Nov!A$3:F$207,6)&gt;0,VLOOKUP(A86,Nov!A$3:F$207,6),0),0)</f>
        <v>0</v>
      </c>
      <c r="AE86" s="8">
        <f>IF(A86&lt;&gt;"",IF(VLOOKUP(A86,Dec!A$3:F$207,6)&gt;0,VLOOKUP(A86,Dec!A$3:F$207,6),0),0)</f>
        <v>0</v>
      </c>
      <c r="AF86" s="8">
        <f>IF(A86&lt;&gt;"",IF(VLOOKUP(A86,Jan!A$3:F$207,6)&gt;0,VLOOKUP(A86,Jan!A$3:F$207,6),0),0)</f>
        <v>0</v>
      </c>
      <c r="AG86" s="8">
        <f>IF(A86&lt;&gt;"",IF(VLOOKUP(A86,Feb!A$3:F$207,6)&gt;0,VLOOKUP(A86,Feb!A$3:F$207,6),0),0)</f>
        <v>0</v>
      </c>
      <c r="AH86" s="8">
        <f>IF(A86&lt;&gt;"",IF(VLOOKUP(A86,Mar!A$3:F$207,6)&gt;0,VLOOKUP(A86,Mar!A$3:F$207,6),0),0)</f>
        <v>0</v>
      </c>
      <c r="AJ86" s="8">
        <f>LARGE($BH86:BI86,1)</f>
        <v>1.3194444444444444E-2</v>
      </c>
      <c r="AK86" s="8">
        <f>LARGE($BH86:BJ86,1)</f>
        <v>1.3194444444444444E-2</v>
      </c>
      <c r="AL86" s="8">
        <f>LARGE($BH86:BK86,1)</f>
        <v>1.3194444444444444E-2</v>
      </c>
      <c r="AM86" s="8">
        <f>LARGE($BH86:BL86,1)</f>
        <v>1.3194444444444444E-2</v>
      </c>
      <c r="AN86" s="8">
        <f>LARGE($BH86:BM86,1)</f>
        <v>1.3194444444444444E-2</v>
      </c>
      <c r="AO86" s="8">
        <f>LARGE($BN86:BO86,1)</f>
        <v>8.5069444444444437E-3</v>
      </c>
      <c r="AP86" s="8">
        <f>LARGE($BN86:BP86,1)</f>
        <v>8.5069444444444437E-3</v>
      </c>
      <c r="AQ86" s="8">
        <f>LARGE($BN86:BQ86,1)</f>
        <v>8.5069444444444437E-3</v>
      </c>
      <c r="AR86" s="8">
        <f>LARGE($BN86:BR86,1)</f>
        <v>8.5069444444444437E-3</v>
      </c>
      <c r="AS86" s="8">
        <f>LARGE($BN86:BS86,1)</f>
        <v>8.5069444444444437E-3</v>
      </c>
      <c r="AV86" s="6">
        <f t="shared" si="370"/>
        <v>0</v>
      </c>
      <c r="AW86" s="6">
        <f t="shared" si="371"/>
        <v>0</v>
      </c>
      <c r="AX86" s="6">
        <f t="shared" si="372"/>
        <v>0</v>
      </c>
      <c r="AY86" s="6">
        <f t="shared" si="373"/>
        <v>0</v>
      </c>
      <c r="AZ86" s="6">
        <f t="shared" si="374"/>
        <v>0</v>
      </c>
      <c r="BA86" s="6">
        <f t="shared" si="375"/>
        <v>0</v>
      </c>
      <c r="BB86" s="6">
        <f t="shared" si="376"/>
        <v>1769.827128288</v>
      </c>
      <c r="BC86" s="6">
        <f t="shared" si="377"/>
        <v>0</v>
      </c>
      <c r="BD86" s="6">
        <f t="shared" si="378"/>
        <v>0</v>
      </c>
      <c r="BE86" s="6">
        <f t="shared" si="379"/>
        <v>0</v>
      </c>
      <c r="BF86" s="6">
        <f t="shared" si="380"/>
        <v>0</v>
      </c>
      <c r="BH86" s="8">
        <f t="shared" si="381"/>
        <v>1.3194444444444444E-2</v>
      </c>
      <c r="BI86" s="8">
        <f t="shared" si="382"/>
        <v>0</v>
      </c>
      <c r="BJ86" s="8">
        <f t="shared" si="383"/>
        <v>0</v>
      </c>
      <c r="BK86" s="8">
        <f t="shared" si="384"/>
        <v>0</v>
      </c>
      <c r="BL86" s="8">
        <f t="shared" si="385"/>
        <v>0</v>
      </c>
      <c r="BM86" s="8">
        <f t="shared" si="386"/>
        <v>0</v>
      </c>
      <c r="BN86" s="8">
        <f t="shared" si="387"/>
        <v>8.5069444444444437E-3</v>
      </c>
      <c r="BO86" s="8">
        <f t="shared" si="628"/>
        <v>7.2916666666666668E-3</v>
      </c>
      <c r="BP86" s="8">
        <f t="shared" si="628"/>
        <v>0</v>
      </c>
      <c r="BQ86" s="8">
        <f t="shared" si="477"/>
        <v>0</v>
      </c>
      <c r="BR86" s="8">
        <f t="shared" si="478"/>
        <v>0</v>
      </c>
      <c r="BS86" s="8">
        <f t="shared" si="479"/>
        <v>0</v>
      </c>
      <c r="BV86" s="8" t="str">
        <f t="shared" si="629"/>
        <v/>
      </c>
      <c r="BW86" s="8" t="str">
        <f t="shared" si="630"/>
        <v/>
      </c>
      <c r="BX86" s="8" t="str">
        <f t="shared" si="631"/>
        <v/>
      </c>
      <c r="BY86" s="8" t="str">
        <f t="shared" si="632"/>
        <v/>
      </c>
      <c r="BZ86" s="8" t="str">
        <f t="shared" si="633"/>
        <v/>
      </c>
      <c r="CA86" s="8" t="str">
        <f t="shared" si="634"/>
        <v/>
      </c>
      <c r="CB86" s="8">
        <f t="shared" si="635"/>
        <v>2.0484110281111113E-2</v>
      </c>
      <c r="CC86" s="8" t="str">
        <f t="shared" si="636"/>
        <v/>
      </c>
      <c r="CD86" s="8" t="str">
        <f t="shared" si="637"/>
        <v/>
      </c>
      <c r="CE86" s="8" t="str">
        <f t="shared" si="638"/>
        <v/>
      </c>
      <c r="CF86" s="8" t="str">
        <f t="shared" si="639"/>
        <v/>
      </c>
      <c r="CG86" s="8" t="str">
        <f t="shared" si="640"/>
        <v/>
      </c>
      <c r="CI86" s="13">
        <v>2.2337962962962962E-2</v>
      </c>
      <c r="CJ86" s="8">
        <f t="shared" si="641"/>
        <v>2.2337962962962962E-2</v>
      </c>
      <c r="CK86" s="8">
        <f>IF(COUNT($BV86:BW86)&gt;0,SMALL($BV86:BW86,1),$CI86)</f>
        <v>2.2337962962962962E-2</v>
      </c>
      <c r="CL86" s="8">
        <f>IF(COUNT($BV86:BX86)&gt;0,SMALL($BV86:BX86,1),$CI86)</f>
        <v>2.2337962962962962E-2</v>
      </c>
      <c r="CM86" s="8">
        <f>IF(COUNT($BV86:BY86)&gt;0,SMALL($BV86:BY86,1),$CI86)</f>
        <v>2.2337962962962962E-2</v>
      </c>
      <c r="CN86" s="8">
        <f>IF(COUNT($BV86:BZ86)&gt;0,SMALL($BV86:BZ86,1),$CI86)</f>
        <v>2.2337962962962962E-2</v>
      </c>
      <c r="CO86" s="54">
        <v>1.8240740740740741E-2</v>
      </c>
      <c r="CP86" s="8">
        <f t="shared" si="642"/>
        <v>2.0484110281111113E-2</v>
      </c>
      <c r="CQ86" s="8">
        <f>IF(COUNT($CB86:CC86)&gt;0,SMALL($CB86:CC86,1),$CP86)</f>
        <v>2.0484110281111113E-2</v>
      </c>
      <c r="CR86" s="8">
        <f>IF(COUNT($CB86:CD86)&gt;0,SMALL($CB86:CD86,1),$CP86)</f>
        <v>2.0484110281111113E-2</v>
      </c>
      <c r="CS86" s="8">
        <f>IF(COUNT($CB86:CE86)&gt;0,SMALL($CB86:CE86,1),$CP86)</f>
        <v>2.0484110281111113E-2</v>
      </c>
      <c r="CT86" s="8">
        <f>IF(COUNT($CB86:CF86)&gt;0,SMALL($CB86:CF86,1),$CP86)</f>
        <v>2.0484110281111113E-2</v>
      </c>
      <c r="CV86" s="8">
        <f t="shared" si="63"/>
        <v>1.3196388888888889E-2</v>
      </c>
      <c r="CW86" s="8">
        <f t="shared" si="64"/>
        <v>8.5088888888888888E-3</v>
      </c>
      <c r="CX86" s="1">
        <f t="shared" si="602"/>
        <v>84</v>
      </c>
      <c r="CY86" s="8">
        <f t="shared" si="65"/>
        <v>1.9444444444444444E-6</v>
      </c>
      <c r="CZ86" s="1" t="str">
        <f t="shared" si="643"/>
        <v>Peter Reid</v>
      </c>
      <c r="DB86" s="13">
        <f t="shared" si="644"/>
        <v>2.5202082723169403E-2</v>
      </c>
      <c r="DC86" s="13">
        <f>SMALL($DO86:DP86,1)/(60*60*24)</f>
        <v>2.5202082723169403E-2</v>
      </c>
      <c r="DD86" s="13">
        <f>SMALL($DO86:DQ86,1)/(60*60*24)</f>
        <v>2.5202082723169403E-2</v>
      </c>
      <c r="DE86" s="13">
        <f>SMALL($DO86:DR86,1)/(60*60*24)</f>
        <v>2.5202082723169403E-2</v>
      </c>
      <c r="DF86" s="13">
        <f>SMALL($DO86:DS86,1)/(60*60*24)</f>
        <v>2.5202082723169403E-2</v>
      </c>
      <c r="DG86" s="13">
        <f>SMALL($DO86:DT86,1)/(60*60*24)</f>
        <v>2.5202082723169403E-2</v>
      </c>
      <c r="DH86" s="34">
        <f t="shared" si="645"/>
        <v>1.9368080146782155E-2</v>
      </c>
      <c r="DI86" s="13">
        <f>SMALL($DU86:DV86,1)/(60*60*24)</f>
        <v>1.9368080146782155E-2</v>
      </c>
      <c r="DJ86" s="42">
        <f>SMALL($DW86:DW86,1)/(60*60*24)</f>
        <v>0.11572916666666666</v>
      </c>
      <c r="DK86" s="42">
        <f>SMALL($DW86:DX86,1)/(60*60*24)</f>
        <v>0.11572916666666666</v>
      </c>
      <c r="DL86" s="42">
        <f>SMALL($DW86:DY86,1)/(60*60*24)</f>
        <v>0.11572916666666666</v>
      </c>
      <c r="DM86" s="42">
        <f>SMALL($DW86:DZ86,1)/(60*60*24)</f>
        <v>0.11572916666666666</v>
      </c>
      <c r="DO86" s="6">
        <f t="shared" si="646"/>
        <v>2177.4599472818363</v>
      </c>
      <c r="DP86" s="1">
        <f t="shared" si="647"/>
        <v>9999</v>
      </c>
      <c r="DQ86" s="1">
        <f t="shared" si="648"/>
        <v>9999</v>
      </c>
      <c r="DR86" s="1">
        <f t="shared" si="649"/>
        <v>9999</v>
      </c>
      <c r="DS86" s="1">
        <f t="shared" si="650"/>
        <v>9999</v>
      </c>
      <c r="DT86" s="1">
        <f t="shared" si="651"/>
        <v>9999</v>
      </c>
      <c r="DU86" s="6">
        <f t="shared" si="652"/>
        <v>1673.4021246819782</v>
      </c>
      <c r="DV86" s="1">
        <f t="shared" si="653"/>
        <v>1769.827128288</v>
      </c>
      <c r="DW86" s="43">
        <f t="shared" si="654"/>
        <v>9999</v>
      </c>
      <c r="DX86" s="1">
        <f t="shared" si="655"/>
        <v>9999</v>
      </c>
      <c r="DY86" s="1">
        <f t="shared" si="656"/>
        <v>9999</v>
      </c>
      <c r="DZ86" s="1">
        <f t="shared" si="657"/>
        <v>9999</v>
      </c>
    </row>
    <row r="87" spans="1:130" x14ac:dyDescent="0.25">
      <c r="A87" s="1" t="s">
        <v>135</v>
      </c>
      <c r="B87" s="54">
        <v>1.9895833333333331E-2</v>
      </c>
      <c r="C87" s="45">
        <v>43739</v>
      </c>
      <c r="D87" s="45"/>
      <c r="E87" s="13">
        <v>2.4895833333333336E-2</v>
      </c>
      <c r="F87" s="11">
        <v>44044</v>
      </c>
      <c r="I87" s="35">
        <v>2.5440046296296297E-2</v>
      </c>
      <c r="J87" s="8">
        <v>2.4594907407407409E-2</v>
      </c>
      <c r="K87" s="55">
        <f>(J87/4*3.1)/1.032</f>
        <v>1.8470012830175138E-2</v>
      </c>
      <c r="M87" s="8">
        <f t="shared" si="626"/>
        <v>2.5834262318733713E-2</v>
      </c>
      <c r="N87" s="6">
        <f t="shared" si="364"/>
        <v>2232.0802643385928</v>
      </c>
      <c r="O87" s="8">
        <f t="shared" si="365"/>
        <v>1.2673611111111111E-2</v>
      </c>
      <c r="Q87" s="8">
        <f t="shared" si="366"/>
        <v>0</v>
      </c>
      <c r="R87" s="8">
        <f t="shared" si="367"/>
        <v>0</v>
      </c>
      <c r="S87" s="8">
        <f t="shared" si="368"/>
        <v>1.2673611111111111E-2</v>
      </c>
      <c r="T87" s="8"/>
      <c r="U87" s="8">
        <f>IF(A87&lt;&gt;"",IF(VLOOKUP(A87,Apr!A$4:F$211,6)&gt;0,VLOOKUP(A87,Apr!A$4:F$211,6),0),0)</f>
        <v>0</v>
      </c>
      <c r="V87" s="8">
        <f>IF(A87&lt;&gt;"",IF(VLOOKUP(A87,May!A$3:F$209,6)&gt;0,VLOOKUP(A87,May!A$3:F$209,6),0),0)</f>
        <v>0</v>
      </c>
      <c r="W87" s="8">
        <f>IF(A87&lt;&gt;"",IF(VLOOKUP(A87,Jun!A$3:F$209,6)&gt;0,VLOOKUP(A87,Jun!A$3:F$209,6),0),0)</f>
        <v>0</v>
      </c>
      <c r="X87" s="8">
        <f>IF(A87&lt;&gt;"",IF(VLOOKUP(A87,Jul!A$3:F$206,6)&gt;0,VLOOKUP(A87,Jul!A$3:F$206,6),0),0)</f>
        <v>0</v>
      </c>
      <c r="Y87" s="8">
        <f>IF(A87&lt;&gt;"",IF(VLOOKUP(A87,Aug!A$3:F$206,6)&gt;0,VLOOKUP(A87,Aug!A$3:F$206,6),0),0)</f>
        <v>0</v>
      </c>
      <c r="Z87" s="8">
        <f>IF(A87&lt;&gt;"",IF(VLOOKUP(A87,Sep!A$3:F$206,6)&gt;0,VLOOKUP(A87,Sep!A$3:F$206,6),0),0)</f>
        <v>0</v>
      </c>
      <c r="AA87" s="6">
        <f t="shared" si="627"/>
        <v>1715.3784442591432</v>
      </c>
      <c r="AB87" s="8">
        <f t="shared" si="369"/>
        <v>7.9861111111111122E-3</v>
      </c>
      <c r="AC87" s="8">
        <f>IF(A87&lt;&gt;"",IF(VLOOKUP(A87,Oct!A$3:F$206,6)&gt;0,VLOOKUP(A87,Oct!A$3:F$206,6),0),0)</f>
        <v>0</v>
      </c>
      <c r="AD87" s="8">
        <f>IF(A87&lt;&gt;"",IF(VLOOKUP(A87,Nov!A$3:F$207,6)&gt;0,VLOOKUP(A87,Nov!A$3:F$207,6),0),0)</f>
        <v>0</v>
      </c>
      <c r="AE87" s="8">
        <f>IF(A87&lt;&gt;"",IF(VLOOKUP(A87,Dec!A$3:F$207,6)&gt;0,VLOOKUP(A87,Dec!A$3:F$207,6),0),0)</f>
        <v>0</v>
      </c>
      <c r="AF87" s="8">
        <f>IF(A87&lt;&gt;"",IF(VLOOKUP(A87,Jan!A$3:F$207,6)&gt;0,VLOOKUP(A87,Jan!A$3:F$207,6),0),0)</f>
        <v>0</v>
      </c>
      <c r="AG87" s="8">
        <f>IF(A87&lt;&gt;"",IF(VLOOKUP(A87,Feb!A$3:F$207,6)&gt;0,VLOOKUP(A87,Feb!A$3:F$207,6),0),0)</f>
        <v>0</v>
      </c>
      <c r="AH87" s="8">
        <f>IF(A87&lt;&gt;"",IF(VLOOKUP(A87,Mar!A$3:F$207,6)&gt;0,VLOOKUP(A87,Mar!A$3:F$207,6),0),0)</f>
        <v>0</v>
      </c>
      <c r="AJ87" s="8">
        <f>LARGE($BH87:BI87,1)</f>
        <v>1.2673611111111111E-2</v>
      </c>
      <c r="AK87" s="8">
        <f>LARGE($BH87:BJ87,1)</f>
        <v>1.2673611111111111E-2</v>
      </c>
      <c r="AL87" s="8">
        <f>LARGE($BH87:BK87,1)</f>
        <v>1.2673611111111111E-2</v>
      </c>
      <c r="AM87" s="8">
        <f>LARGE($BH87:BL87,1)</f>
        <v>1.2673611111111111E-2</v>
      </c>
      <c r="AN87" s="8">
        <f>LARGE($BH87:BM87,1)</f>
        <v>1.2673611111111111E-2</v>
      </c>
      <c r="AO87" s="8">
        <f>LARGE($BN87:BO87,1)</f>
        <v>7.9861111111111122E-3</v>
      </c>
      <c r="AP87" s="8">
        <f>LARGE($BN87:BP87,1)</f>
        <v>7.9861111111111122E-3</v>
      </c>
      <c r="AQ87" s="8">
        <f>LARGE($BN87:BQ87,1)</f>
        <v>7.9861111111111122E-3</v>
      </c>
      <c r="AR87" s="8">
        <f>LARGE($BN87:BR87,1)</f>
        <v>7.9861111111111122E-3</v>
      </c>
      <c r="AS87" s="8">
        <f>LARGE($BN87:BS87,1)</f>
        <v>7.9861111111111122E-3</v>
      </c>
      <c r="AV87" s="6">
        <f t="shared" si="370"/>
        <v>0</v>
      </c>
      <c r="AW87" s="6">
        <f t="shared" si="371"/>
        <v>0</v>
      </c>
      <c r="AX87" s="6">
        <f t="shared" si="372"/>
        <v>0</v>
      </c>
      <c r="AY87" s="6">
        <f t="shared" si="373"/>
        <v>0</v>
      </c>
      <c r="AZ87" s="6">
        <f t="shared" si="374"/>
        <v>0</v>
      </c>
      <c r="BA87" s="6">
        <f t="shared" si="375"/>
        <v>0</v>
      </c>
      <c r="BB87" s="6">
        <f t="shared" si="376"/>
        <v>0</v>
      </c>
      <c r="BC87" s="6">
        <f t="shared" si="377"/>
        <v>0</v>
      </c>
      <c r="BD87" s="6">
        <f t="shared" si="378"/>
        <v>0</v>
      </c>
      <c r="BE87" s="6">
        <f t="shared" si="379"/>
        <v>0</v>
      </c>
      <c r="BF87" s="6">
        <f t="shared" si="380"/>
        <v>0</v>
      </c>
      <c r="BH87" s="8">
        <f t="shared" si="381"/>
        <v>1.2673611111111111E-2</v>
      </c>
      <c r="BI87" s="8">
        <f t="shared" si="382"/>
        <v>0</v>
      </c>
      <c r="BJ87" s="8">
        <f t="shared" si="383"/>
        <v>0</v>
      </c>
      <c r="BK87" s="8">
        <f t="shared" si="384"/>
        <v>0</v>
      </c>
      <c r="BL87" s="8">
        <f t="shared" si="385"/>
        <v>0</v>
      </c>
      <c r="BM87" s="8">
        <f t="shared" si="386"/>
        <v>0</v>
      </c>
      <c r="BN87" s="8">
        <f t="shared" si="387"/>
        <v>7.9861111111111122E-3</v>
      </c>
      <c r="BO87" s="8">
        <f t="shared" si="628"/>
        <v>0</v>
      </c>
      <c r="BP87" s="8">
        <f t="shared" si="628"/>
        <v>0</v>
      </c>
      <c r="BQ87" s="8">
        <f t="shared" si="477"/>
        <v>0</v>
      </c>
      <c r="BR87" s="8">
        <f t="shared" si="478"/>
        <v>0</v>
      </c>
      <c r="BS87" s="8">
        <f t="shared" si="479"/>
        <v>0</v>
      </c>
      <c r="BV87" s="8" t="str">
        <f t="shared" si="629"/>
        <v/>
      </c>
      <c r="BW87" s="8" t="str">
        <f t="shared" si="630"/>
        <v/>
      </c>
      <c r="BX87" s="8" t="str">
        <f t="shared" si="631"/>
        <v/>
      </c>
      <c r="BY87" s="8" t="str">
        <f t="shared" si="632"/>
        <v/>
      </c>
      <c r="BZ87" s="8" t="str">
        <f t="shared" si="633"/>
        <v/>
      </c>
      <c r="CA87" s="8" t="str">
        <f t="shared" si="634"/>
        <v/>
      </c>
      <c r="CB87" s="8" t="str">
        <f t="shared" si="635"/>
        <v/>
      </c>
      <c r="CC87" s="8" t="str">
        <f t="shared" si="636"/>
        <v/>
      </c>
      <c r="CD87" s="8" t="str">
        <f t="shared" si="637"/>
        <v/>
      </c>
      <c r="CE87" s="8" t="str">
        <f t="shared" si="638"/>
        <v/>
      </c>
      <c r="CF87" s="8" t="str">
        <f t="shared" si="639"/>
        <v/>
      </c>
      <c r="CG87" s="8" t="str">
        <f t="shared" si="640"/>
        <v/>
      </c>
      <c r="CI87" s="13">
        <v>2.4895833333333336E-2</v>
      </c>
      <c r="CJ87" s="8">
        <f t="shared" si="641"/>
        <v>2.4895833333333336E-2</v>
      </c>
      <c r="CK87" s="8">
        <f>IF(COUNT($BV87:BW87)&gt;0,SMALL($BV87:BW87,1),$CI87)</f>
        <v>2.4895833333333336E-2</v>
      </c>
      <c r="CL87" s="8">
        <f>IF(COUNT($BV87:BX87)&gt;0,SMALL($BV87:BX87,1),$CI87)</f>
        <v>2.4895833333333336E-2</v>
      </c>
      <c r="CM87" s="8">
        <f>IF(COUNT($BV87:BY87)&gt;0,SMALL($BV87:BY87,1),$CI87)</f>
        <v>2.4895833333333336E-2</v>
      </c>
      <c r="CN87" s="8">
        <f>IF(COUNT($BV87:BZ87)&gt;0,SMALL($BV87:BZ87,1),$CI87)</f>
        <v>2.4895833333333336E-2</v>
      </c>
      <c r="CO87" s="54">
        <v>1.9895833333333331E-2</v>
      </c>
      <c r="CP87" s="8">
        <f t="shared" si="642"/>
        <v>1.9895833333333331E-2</v>
      </c>
      <c r="CQ87" s="8">
        <f>IF(COUNT($CB87:CC87)&gt;0,SMALL($CB87:CC87,1),$CP87)</f>
        <v>1.9895833333333331E-2</v>
      </c>
      <c r="CR87" s="8">
        <f>IF(COUNT($CB87:CD87)&gt;0,SMALL($CB87:CD87,1),$CP87)</f>
        <v>1.9895833333333331E-2</v>
      </c>
      <c r="CS87" s="8">
        <f>IF(COUNT($CB87:CE87)&gt;0,SMALL($CB87:CE87,1),$CP87)</f>
        <v>1.9895833333333331E-2</v>
      </c>
      <c r="CT87" s="8">
        <f>IF(COUNT($CB87:CF87)&gt;0,SMALL($CB87:CF87,1),$CP87)</f>
        <v>1.9895833333333331E-2</v>
      </c>
      <c r="CV87" s="8">
        <f t="shared" si="63"/>
        <v>1.2675578703703705E-2</v>
      </c>
      <c r="CW87" s="8">
        <f t="shared" si="64"/>
        <v>7.9880787037037056E-3</v>
      </c>
      <c r="CX87" s="1">
        <f t="shared" si="602"/>
        <v>85</v>
      </c>
      <c r="CY87" s="8">
        <f t="shared" si="65"/>
        <v>1.9675925925925925E-6</v>
      </c>
      <c r="CZ87" s="1" t="str">
        <f t="shared" si="643"/>
        <v>Peter Thomson</v>
      </c>
      <c r="DB87" s="13">
        <f t="shared" si="644"/>
        <v>2.5834262318733713E-2</v>
      </c>
      <c r="DC87" s="13">
        <f>SMALL($DO87:DP87,1)/(60*60*24)</f>
        <v>2.5834262318733713E-2</v>
      </c>
      <c r="DD87" s="13">
        <f>SMALL($DO87:DQ87,1)/(60*60*24)</f>
        <v>2.5834262318733713E-2</v>
      </c>
      <c r="DE87" s="13">
        <f>SMALL($DO87:DR87,1)/(60*60*24)</f>
        <v>2.5834262318733713E-2</v>
      </c>
      <c r="DF87" s="13">
        <f>SMALL($DO87:DS87,1)/(60*60*24)</f>
        <v>2.5834262318733713E-2</v>
      </c>
      <c r="DG87" s="13">
        <f>SMALL($DO87:DT87,1)/(60*60*24)</f>
        <v>2.5834262318733713E-2</v>
      </c>
      <c r="DH87" s="34">
        <f t="shared" si="645"/>
        <v>1.9853917178925269E-2</v>
      </c>
      <c r="DI87" s="13">
        <f>SMALL($DU87:DV87,1)/(60*60*24)</f>
        <v>1.9853917178925269E-2</v>
      </c>
      <c r="DJ87" s="42">
        <f>SMALL($DW87:DW87,1)/(60*60*24)</f>
        <v>0.11572916666666666</v>
      </c>
      <c r="DK87" s="42">
        <f>SMALL($DW87:DX87,1)/(60*60*24)</f>
        <v>0.11572916666666666</v>
      </c>
      <c r="DL87" s="42">
        <f>SMALL($DW87:DY87,1)/(60*60*24)</f>
        <v>0.11572916666666666</v>
      </c>
      <c r="DM87" s="42">
        <f>SMALL($DW87:DZ87,1)/(60*60*24)</f>
        <v>0.11572916666666666</v>
      </c>
      <c r="DO87" s="6">
        <f t="shared" si="646"/>
        <v>2232.0802643385928</v>
      </c>
      <c r="DP87" s="1">
        <f t="shared" si="647"/>
        <v>9999</v>
      </c>
      <c r="DQ87" s="1">
        <f t="shared" si="648"/>
        <v>9999</v>
      </c>
      <c r="DR87" s="1">
        <f t="shared" si="649"/>
        <v>9999</v>
      </c>
      <c r="DS87" s="1">
        <f t="shared" si="650"/>
        <v>9999</v>
      </c>
      <c r="DT87" s="1">
        <f t="shared" si="651"/>
        <v>9999</v>
      </c>
      <c r="DU87" s="6">
        <f t="shared" si="652"/>
        <v>1715.3784442591432</v>
      </c>
      <c r="DV87" s="1">
        <f t="shared" si="653"/>
        <v>9999</v>
      </c>
      <c r="DW87" s="43">
        <f t="shared" si="654"/>
        <v>9999</v>
      </c>
      <c r="DX87" s="1">
        <f t="shared" si="655"/>
        <v>9999</v>
      </c>
      <c r="DY87" s="1">
        <f t="shared" si="656"/>
        <v>9999</v>
      </c>
      <c r="DZ87" s="1">
        <f t="shared" si="657"/>
        <v>9999</v>
      </c>
    </row>
    <row r="88" spans="1:130" x14ac:dyDescent="0.25">
      <c r="A88" s="1" t="s">
        <v>205</v>
      </c>
      <c r="B88" s="54"/>
      <c r="C88" s="45"/>
      <c r="D88" s="45"/>
      <c r="E88" s="13"/>
      <c r="K88" s="55"/>
      <c r="M88" s="8">
        <f t="shared" si="626"/>
        <v>2.92E-2</v>
      </c>
      <c r="N88" s="6">
        <f t="shared" si="364"/>
        <v>2522.88</v>
      </c>
      <c r="O88" s="8">
        <f t="shared" si="365"/>
        <v>9.2013888888888892E-3</v>
      </c>
      <c r="Q88" s="8">
        <f t="shared" si="366"/>
        <v>0</v>
      </c>
      <c r="R88" s="8">
        <f t="shared" si="367"/>
        <v>0</v>
      </c>
      <c r="S88" s="8">
        <f t="shared" si="368"/>
        <v>9.2013888888888892E-3</v>
      </c>
      <c r="T88" s="8"/>
      <c r="U88" s="8">
        <f>IF(A88&lt;&gt;"",IF(VLOOKUP(A88,Apr!A$4:F$211,6)&gt;0,VLOOKUP(A88,Apr!A$4:F$211,6),0),0)</f>
        <v>0</v>
      </c>
      <c r="V88" s="8">
        <f>IF(A88&lt;&gt;"",IF(VLOOKUP(A88,May!A$3:F$209,6)&gt;0,VLOOKUP(A88,May!A$3:F$209,6),0),0)</f>
        <v>0</v>
      </c>
      <c r="W88" s="8">
        <f>IF(A88&lt;&gt;"",IF(VLOOKUP(A88,Jun!A$3:F$209,6)&gt;0,VLOOKUP(A88,Jun!A$3:F$209,6),0),0)</f>
        <v>0</v>
      </c>
      <c r="X88" s="8">
        <f>IF(A88&lt;&gt;"",IF(VLOOKUP(A88,Jul!A$3:F$206,6)&gt;0,VLOOKUP(A88,Jul!A$3:F$206,6),0),0)</f>
        <v>0</v>
      </c>
      <c r="Y88" s="8">
        <f>IF(A88&lt;&gt;"",IF(VLOOKUP(A88,Aug!A$3:F$206,6)&gt;0,VLOOKUP(A88,Aug!A$3:F$206,6),0),0)</f>
        <v>0</v>
      </c>
      <c r="Z88" s="8">
        <f>IF(A88&lt;&gt;"",IF(VLOOKUP(A88,Sep!A$3:F$206,6)&gt;0,VLOOKUP(A88,Sep!A$3:F$206,6),0),0)</f>
        <v>0</v>
      </c>
      <c r="AA88" s="6">
        <f t="shared" si="627"/>
        <v>1938.8612670408986</v>
      </c>
      <c r="AB88" s="8">
        <f t="shared" si="369"/>
        <v>5.3819444444444453E-3</v>
      </c>
      <c r="AC88" s="8">
        <f>IF(A88&lt;&gt;"",IF(VLOOKUP(A88,Oct!A$3:F$206,6)&gt;0,VLOOKUP(A88,Oct!A$3:F$206,6),0),0)</f>
        <v>0</v>
      </c>
      <c r="AD88" s="8">
        <f>IF(A88&lt;&gt;"",IF(VLOOKUP(A88,Nov!A$3:F$207,6)&gt;0,VLOOKUP(A88,Nov!A$3:F$207,6),0),0)</f>
        <v>0</v>
      </c>
      <c r="AE88" s="8">
        <f>IF(A88&lt;&gt;"",IF(VLOOKUP(A88,Dec!A$3:F$207,6)&gt;0,VLOOKUP(A88,Dec!A$3:F$207,6),0),0)</f>
        <v>0</v>
      </c>
      <c r="AF88" s="8">
        <f>IF(A88&lt;&gt;"",IF(VLOOKUP(A88,Jan!A$3:F$207,6)&gt;0,VLOOKUP(A88,Jan!A$3:F$207,6),0),0)</f>
        <v>0</v>
      </c>
      <c r="AG88" s="8">
        <f>IF(A88&lt;&gt;"",IF(VLOOKUP(A88,Feb!A$3:F$207,6)&gt;0,VLOOKUP(A88,Feb!A$3:F$207,6),0),0)</f>
        <v>0</v>
      </c>
      <c r="AH88" s="8">
        <f>IF(A88&lt;&gt;"",IF(VLOOKUP(A88,Mar!A$3:F$207,6)&gt;0,VLOOKUP(A88,Mar!A$3:F$207,6),0),0)</f>
        <v>0</v>
      </c>
      <c r="AJ88" s="8">
        <f>LARGE($BH88:BI88,1)</f>
        <v>9.2013888888888892E-3</v>
      </c>
      <c r="AK88" s="8">
        <f>LARGE($BH88:BJ88,1)</f>
        <v>9.2013888888888892E-3</v>
      </c>
      <c r="AL88" s="8">
        <f>LARGE($BH88:BK88,1)</f>
        <v>9.2013888888888892E-3</v>
      </c>
      <c r="AM88" s="8">
        <f>LARGE($BH88:BL88,1)</f>
        <v>9.2013888888888892E-3</v>
      </c>
      <c r="AN88" s="8">
        <f>LARGE($BH88:BM88,1)</f>
        <v>9.2013888888888892E-3</v>
      </c>
      <c r="AO88" s="8">
        <f>LARGE($BN88:BO88,1)</f>
        <v>5.3819444444444453E-3</v>
      </c>
      <c r="AP88" s="8">
        <f>LARGE($BN88:BP88,1)</f>
        <v>5.3819444444444453E-3</v>
      </c>
      <c r="AQ88" s="8">
        <f>LARGE($BN88:BQ88,1)</f>
        <v>5.3819444444444453E-3</v>
      </c>
      <c r="AR88" s="8">
        <f>LARGE($BN88:BR88,1)</f>
        <v>5.3819444444444453E-3</v>
      </c>
      <c r="AS88" s="8">
        <f>LARGE($BN88:BS88,1)</f>
        <v>5.3819444444444453E-3</v>
      </c>
      <c r="AV88" s="6">
        <f t="shared" si="370"/>
        <v>0</v>
      </c>
      <c r="AW88" s="6">
        <f t="shared" si="371"/>
        <v>0</v>
      </c>
      <c r="AX88" s="6">
        <f t="shared" si="372"/>
        <v>0</v>
      </c>
      <c r="AY88" s="6">
        <f t="shared" si="373"/>
        <v>0</v>
      </c>
      <c r="AZ88" s="6">
        <f t="shared" si="374"/>
        <v>0</v>
      </c>
      <c r="BA88" s="6">
        <f t="shared" si="375"/>
        <v>0</v>
      </c>
      <c r="BB88" s="6">
        <f t="shared" si="376"/>
        <v>0</v>
      </c>
      <c r="BC88" s="6">
        <f t="shared" si="377"/>
        <v>0</v>
      </c>
      <c r="BD88" s="6">
        <f t="shared" si="378"/>
        <v>0</v>
      </c>
      <c r="BE88" s="6">
        <f t="shared" si="379"/>
        <v>0</v>
      </c>
      <c r="BF88" s="6">
        <f t="shared" si="380"/>
        <v>0</v>
      </c>
      <c r="BH88" s="8">
        <f t="shared" si="381"/>
        <v>9.2013888888888892E-3</v>
      </c>
      <c r="BI88" s="8">
        <f t="shared" si="382"/>
        <v>0</v>
      </c>
      <c r="BJ88" s="8">
        <f t="shared" si="383"/>
        <v>0</v>
      </c>
      <c r="BK88" s="8">
        <f t="shared" si="384"/>
        <v>0</v>
      </c>
      <c r="BL88" s="8">
        <f t="shared" si="385"/>
        <v>0</v>
      </c>
      <c r="BM88" s="8">
        <f t="shared" si="386"/>
        <v>0</v>
      </c>
      <c r="BN88" s="8">
        <f t="shared" si="387"/>
        <v>5.3819444444444453E-3</v>
      </c>
      <c r="BO88" s="8">
        <f t="shared" si="628"/>
        <v>0</v>
      </c>
      <c r="BP88" s="8">
        <f t="shared" si="628"/>
        <v>0</v>
      </c>
      <c r="BQ88" s="8">
        <f t="shared" si="477"/>
        <v>0</v>
      </c>
      <c r="BR88" s="8">
        <f t="shared" si="478"/>
        <v>0</v>
      </c>
      <c r="BS88" s="8">
        <f t="shared" si="479"/>
        <v>0</v>
      </c>
      <c r="BV88" s="8" t="str">
        <f t="shared" si="629"/>
        <v/>
      </c>
      <c r="BW88" s="8" t="str">
        <f t="shared" si="630"/>
        <v/>
      </c>
      <c r="BX88" s="8" t="str">
        <f t="shared" si="631"/>
        <v/>
      </c>
      <c r="BY88" s="8" t="str">
        <f t="shared" si="632"/>
        <v/>
      </c>
      <c r="BZ88" s="8" t="str">
        <f t="shared" si="633"/>
        <v/>
      </c>
      <c r="CA88" s="8" t="str">
        <f t="shared" si="634"/>
        <v/>
      </c>
      <c r="CB88" s="8" t="str">
        <f t="shared" si="635"/>
        <v/>
      </c>
      <c r="CC88" s="8" t="str">
        <f t="shared" si="636"/>
        <v/>
      </c>
      <c r="CD88" s="8" t="str">
        <f t="shared" si="637"/>
        <v/>
      </c>
      <c r="CE88" s="8" t="str">
        <f t="shared" si="638"/>
        <v/>
      </c>
      <c r="CF88" s="8" t="str">
        <f t="shared" si="639"/>
        <v/>
      </c>
      <c r="CG88" s="8" t="str">
        <f t="shared" si="640"/>
        <v/>
      </c>
      <c r="CI88" s="13"/>
      <c r="CJ88" s="8">
        <f t="shared" si="641"/>
        <v>0</v>
      </c>
      <c r="CK88" s="8">
        <f>IF(COUNT($BV88:BW88)&gt;0,SMALL($BV88:BW88,1),$CI88)</f>
        <v>0</v>
      </c>
      <c r="CL88" s="8">
        <f>IF(COUNT($BV88:BX88)&gt;0,SMALL($BV88:BX88,1),$CI88)</f>
        <v>0</v>
      </c>
      <c r="CM88" s="8">
        <f>IF(COUNT($BV88:BY88)&gt;0,SMALL($BV88:BY88,1),$CI88)</f>
        <v>0</v>
      </c>
      <c r="CN88" s="8">
        <f>IF(COUNT($BV88:BZ88)&gt;0,SMALL($BV88:BZ88,1),$CI88)</f>
        <v>0</v>
      </c>
      <c r="CO88" s="54"/>
      <c r="CP88" s="8">
        <f t="shared" si="642"/>
        <v>0</v>
      </c>
      <c r="CQ88" s="8">
        <f>IF(COUNT($CB88:CC88)&gt;0,SMALL($CB88:CC88,1),$CP88)</f>
        <v>0</v>
      </c>
      <c r="CR88" s="8">
        <f>IF(COUNT($CB88:CD88)&gt;0,SMALL($CB88:CD88,1),$CP88)</f>
        <v>0</v>
      </c>
      <c r="CS88" s="8">
        <f>IF(COUNT($CB88:CE88)&gt;0,SMALL($CB88:CE88,1),$CP88)</f>
        <v>0</v>
      </c>
      <c r="CT88" s="8">
        <f>IF(COUNT($CB88:CF88)&gt;0,SMALL($CB88:CF88,1),$CP88)</f>
        <v>0</v>
      </c>
      <c r="CV88" s="8">
        <f t="shared" si="63"/>
        <v>9.2033796296296291E-3</v>
      </c>
      <c r="CW88" s="8">
        <f t="shared" si="64"/>
        <v>5.383935185185186E-3</v>
      </c>
      <c r="CX88" s="1">
        <f t="shared" si="602"/>
        <v>86</v>
      </c>
      <c r="CY88" s="8">
        <f t="shared" si="65"/>
        <v>1.9907407407407407E-6</v>
      </c>
      <c r="CZ88" s="1" t="str">
        <f t="shared" si="643"/>
        <v>Phil Buller</v>
      </c>
      <c r="DB88" s="13">
        <f t="shared" si="644"/>
        <v>2.92E-2</v>
      </c>
      <c r="DC88" s="13">
        <f>SMALL($DO88:DP88,1)/(60*60*24)</f>
        <v>2.92E-2</v>
      </c>
      <c r="DD88" s="13">
        <f>SMALL($DO88:DQ88,1)/(60*60*24)</f>
        <v>2.92E-2</v>
      </c>
      <c r="DE88" s="13">
        <f>SMALL($DO88:DR88,1)/(60*60*24)</f>
        <v>2.92E-2</v>
      </c>
      <c r="DF88" s="13">
        <f>SMALL($DO88:DS88,1)/(60*60*24)</f>
        <v>2.92E-2</v>
      </c>
      <c r="DG88" s="13">
        <f>SMALL($DO88:DT88,1)/(60*60*24)</f>
        <v>2.92E-2</v>
      </c>
      <c r="DH88" s="34">
        <f t="shared" si="645"/>
        <v>2.2440523924084476E-2</v>
      </c>
      <c r="DI88" s="13">
        <f>SMALL($DU88:DV88,1)/(60*60*24)</f>
        <v>2.2440523924084476E-2</v>
      </c>
      <c r="DJ88" s="42">
        <f>SMALL($DW88:DW88,1)/(60*60*24)</f>
        <v>0.11572916666666666</v>
      </c>
      <c r="DK88" s="42">
        <f>SMALL($DW88:DX88,1)/(60*60*24)</f>
        <v>0.11572916666666666</v>
      </c>
      <c r="DL88" s="42">
        <f>SMALL($DW88:DY88,1)/(60*60*24)</f>
        <v>0.11572916666666666</v>
      </c>
      <c r="DM88" s="42">
        <f>SMALL($DW88:DZ88,1)/(60*60*24)</f>
        <v>0.11572916666666666</v>
      </c>
      <c r="DO88" s="6">
        <f t="shared" si="646"/>
        <v>2522.88</v>
      </c>
      <c r="DP88" s="1">
        <f t="shared" si="647"/>
        <v>9999</v>
      </c>
      <c r="DQ88" s="1">
        <f t="shared" si="648"/>
        <v>9999</v>
      </c>
      <c r="DR88" s="1">
        <f t="shared" si="649"/>
        <v>9999</v>
      </c>
      <c r="DS88" s="1">
        <f t="shared" si="650"/>
        <v>9999</v>
      </c>
      <c r="DT88" s="1">
        <f t="shared" si="651"/>
        <v>9999</v>
      </c>
      <c r="DU88" s="6">
        <f t="shared" si="652"/>
        <v>1938.8612670408986</v>
      </c>
      <c r="DV88" s="1">
        <f t="shared" si="653"/>
        <v>9999</v>
      </c>
      <c r="DW88" s="43">
        <f t="shared" si="654"/>
        <v>9999</v>
      </c>
      <c r="DX88" s="1">
        <f t="shared" si="655"/>
        <v>9999</v>
      </c>
      <c r="DY88" s="1">
        <f t="shared" si="656"/>
        <v>9999</v>
      </c>
      <c r="DZ88" s="1">
        <f t="shared" si="657"/>
        <v>9999</v>
      </c>
    </row>
    <row r="89" spans="1:130" x14ac:dyDescent="0.25">
      <c r="A89" s="1" t="s">
        <v>206</v>
      </c>
      <c r="B89" s="54">
        <v>1.849537037037037E-2</v>
      </c>
      <c r="C89" s="45">
        <v>40544</v>
      </c>
      <c r="D89" s="45"/>
      <c r="E89" s="13">
        <v>2.3252314814814812E-2</v>
      </c>
      <c r="F89" s="11">
        <v>40422</v>
      </c>
      <c r="H89" s="35">
        <v>2.4305555555555552E-2</v>
      </c>
      <c r="K89" s="8">
        <v>1.9282407407407408E-2</v>
      </c>
      <c r="L89" s="8">
        <v>4.3206018518518519E-2</v>
      </c>
      <c r="M89" s="8">
        <f t="shared" si="626"/>
        <v>2.6970569846373704E-2</v>
      </c>
      <c r="N89" s="6">
        <f t="shared" si="364"/>
        <v>2330.2572347266878</v>
      </c>
      <c r="O89" s="8">
        <f t="shared" si="365"/>
        <v>1.1458333333333333E-2</v>
      </c>
      <c r="Q89" s="8">
        <f t="shared" si="366"/>
        <v>0</v>
      </c>
      <c r="R89" s="8">
        <f t="shared" si="367"/>
        <v>0</v>
      </c>
      <c r="S89" s="8">
        <f t="shared" si="368"/>
        <v>1.1458333333333333E-2</v>
      </c>
      <c r="T89" s="8"/>
      <c r="U89" s="8">
        <f>IF(A89&lt;&gt;"",IF(VLOOKUP(A89,Apr!A$4:F$211,6)&gt;0,VLOOKUP(A89,Apr!A$4:F$211,6),0),0)</f>
        <v>0</v>
      </c>
      <c r="V89" s="8">
        <f>IF(A89&lt;&gt;"",IF(VLOOKUP(A89,May!A$3:F$209,6)&gt;0,VLOOKUP(A89,May!A$3:F$209,6),0),0)</f>
        <v>0</v>
      </c>
      <c r="W89" s="8">
        <f>IF(A89&lt;&gt;"",IF(VLOOKUP(A89,Jun!A$3:F$209,6)&gt;0,VLOOKUP(A89,Jun!A$3:F$209,6),0),0)</f>
        <v>0</v>
      </c>
      <c r="X89" s="8">
        <f>IF(A89&lt;&gt;"",IF(VLOOKUP(A89,Jul!A$3:F$206,6)&gt;0,VLOOKUP(A89,Jul!A$3:F$206,6),0),0)</f>
        <v>0</v>
      </c>
      <c r="Y89" s="8">
        <f>IF(A89&lt;&gt;"",IF(VLOOKUP(A89,Aug!A$3:F$206,6)&gt;0,VLOOKUP(A89,Aug!A$3:F$206,6),0),0)</f>
        <v>0</v>
      </c>
      <c r="Z89" s="8">
        <f>IF(A89&lt;&gt;"",IF(VLOOKUP(A89,Sep!A$3:F$206,6)&gt;0,VLOOKUP(A89,Sep!A$3:F$206,6),0),0)</f>
        <v>0</v>
      </c>
      <c r="AA89" s="6">
        <f t="shared" si="627"/>
        <v>1790.8285351080535</v>
      </c>
      <c r="AB89" s="8">
        <f t="shared" si="369"/>
        <v>7.1180555555555554E-3</v>
      </c>
      <c r="AC89" s="8">
        <f>IF(A89&lt;&gt;"",IF(VLOOKUP(A89,Oct!A$3:F$206,6)&gt;0,VLOOKUP(A89,Oct!A$3:F$206,6),0),0)</f>
        <v>0</v>
      </c>
      <c r="AD89" s="8">
        <f>IF(A89&lt;&gt;"",IF(VLOOKUP(A89,Nov!A$3:F$207,6)&gt;0,VLOOKUP(A89,Nov!A$3:F$207,6),0),0)</f>
        <v>0</v>
      </c>
      <c r="AE89" s="8">
        <f>IF(A89&lt;&gt;"",IF(VLOOKUP(A89,Dec!A$3:F$207,6)&gt;0,VLOOKUP(A89,Dec!A$3:F$207,6),0),0)</f>
        <v>0</v>
      </c>
      <c r="AF89" s="8">
        <f>IF(A89&lt;&gt;"",IF(VLOOKUP(A89,Jan!A$3:F$207,6)&gt;0,VLOOKUP(A89,Jan!A$3:F$207,6),0),0)</f>
        <v>0</v>
      </c>
      <c r="AG89" s="8">
        <f>IF(A89&lt;&gt;"",IF(VLOOKUP(A89,Feb!A$3:F$207,6)&gt;0,VLOOKUP(A89,Feb!A$3:F$207,6),0),0)</f>
        <v>0</v>
      </c>
      <c r="AH89" s="8">
        <f>IF(A89&lt;&gt;"",IF(VLOOKUP(A89,Mar!A$3:F$207,6)&gt;0,VLOOKUP(A89,Mar!A$3:F$207,6),0),0)</f>
        <v>0</v>
      </c>
      <c r="AJ89" s="8">
        <f>LARGE($BH89:BI89,1)</f>
        <v>1.1458333333333333E-2</v>
      </c>
      <c r="AK89" s="8">
        <f>LARGE($BH89:BJ89,1)</f>
        <v>1.1458333333333333E-2</v>
      </c>
      <c r="AL89" s="8">
        <f>LARGE($BH89:BK89,1)</f>
        <v>1.1458333333333333E-2</v>
      </c>
      <c r="AM89" s="8">
        <f>LARGE($BH89:BL89,1)</f>
        <v>1.1458333333333333E-2</v>
      </c>
      <c r="AN89" s="8">
        <f>LARGE($BH89:BM89,1)</f>
        <v>1.1458333333333333E-2</v>
      </c>
      <c r="AO89" s="8">
        <f>LARGE($BN89:BO89,1)</f>
        <v>7.1180555555555554E-3</v>
      </c>
      <c r="AP89" s="8">
        <f>LARGE($BN89:BP89,1)</f>
        <v>7.1180555555555554E-3</v>
      </c>
      <c r="AQ89" s="8">
        <f>LARGE($BN89:BQ89,1)</f>
        <v>7.1180555555555554E-3</v>
      </c>
      <c r="AR89" s="8">
        <f>LARGE($BN89:BR89,1)</f>
        <v>7.1180555555555554E-3</v>
      </c>
      <c r="AS89" s="8">
        <f>LARGE($BN89:BS89,1)</f>
        <v>7.1180555555555554E-3</v>
      </c>
      <c r="AV89" s="6">
        <f t="shared" si="370"/>
        <v>0</v>
      </c>
      <c r="AW89" s="6">
        <f t="shared" si="371"/>
        <v>0</v>
      </c>
      <c r="AX89" s="6">
        <f t="shared" si="372"/>
        <v>0</v>
      </c>
      <c r="AY89" s="6">
        <f t="shared" si="373"/>
        <v>0</v>
      </c>
      <c r="AZ89" s="6">
        <f t="shared" si="374"/>
        <v>0</v>
      </c>
      <c r="BA89" s="6">
        <f t="shared" si="375"/>
        <v>0</v>
      </c>
      <c r="BB89" s="6">
        <f t="shared" si="376"/>
        <v>0</v>
      </c>
      <c r="BC89" s="6">
        <f t="shared" si="377"/>
        <v>0</v>
      </c>
      <c r="BD89" s="6">
        <f t="shared" si="378"/>
        <v>0</v>
      </c>
      <c r="BE89" s="6">
        <f t="shared" si="379"/>
        <v>0</v>
      </c>
      <c r="BF89" s="6">
        <f t="shared" si="380"/>
        <v>0</v>
      </c>
      <c r="BH89" s="8">
        <f t="shared" si="381"/>
        <v>1.1458333333333333E-2</v>
      </c>
      <c r="BI89" s="8">
        <f t="shared" si="382"/>
        <v>0</v>
      </c>
      <c r="BJ89" s="8">
        <f t="shared" si="383"/>
        <v>0</v>
      </c>
      <c r="BK89" s="8">
        <f t="shared" si="384"/>
        <v>0</v>
      </c>
      <c r="BL89" s="8">
        <f t="shared" si="385"/>
        <v>0</v>
      </c>
      <c r="BM89" s="8">
        <f t="shared" si="386"/>
        <v>0</v>
      </c>
      <c r="BN89" s="8">
        <f t="shared" si="387"/>
        <v>7.1180555555555554E-3</v>
      </c>
      <c r="BO89" s="8">
        <f t="shared" si="628"/>
        <v>0</v>
      </c>
      <c r="BP89" s="8">
        <f t="shared" si="628"/>
        <v>0</v>
      </c>
      <c r="BQ89" s="8">
        <f t="shared" si="477"/>
        <v>0</v>
      </c>
      <c r="BR89" s="8">
        <f t="shared" si="478"/>
        <v>0</v>
      </c>
      <c r="BS89" s="8">
        <f t="shared" si="479"/>
        <v>0</v>
      </c>
      <c r="BV89" s="8" t="str">
        <f t="shared" si="629"/>
        <v/>
      </c>
      <c r="BW89" s="8" t="str">
        <f t="shared" si="630"/>
        <v/>
      </c>
      <c r="BX89" s="8" t="str">
        <f t="shared" si="631"/>
        <v/>
      </c>
      <c r="BY89" s="8" t="str">
        <f t="shared" si="632"/>
        <v/>
      </c>
      <c r="BZ89" s="8" t="str">
        <f t="shared" si="633"/>
        <v/>
      </c>
      <c r="CA89" s="8" t="str">
        <f t="shared" si="634"/>
        <v/>
      </c>
      <c r="CB89" s="8" t="str">
        <f t="shared" si="635"/>
        <v/>
      </c>
      <c r="CC89" s="8" t="str">
        <f t="shared" si="636"/>
        <v/>
      </c>
      <c r="CD89" s="8" t="str">
        <f t="shared" si="637"/>
        <v/>
      </c>
      <c r="CE89" s="8" t="str">
        <f t="shared" si="638"/>
        <v/>
      </c>
      <c r="CF89" s="8" t="str">
        <f t="shared" si="639"/>
        <v/>
      </c>
      <c r="CG89" s="8" t="str">
        <f t="shared" si="640"/>
        <v/>
      </c>
      <c r="CI89" s="13">
        <v>2.3252314814814812E-2</v>
      </c>
      <c r="CJ89" s="8">
        <f t="shared" si="641"/>
        <v>2.3252314814814812E-2</v>
      </c>
      <c r="CK89" s="8">
        <f>IF(COUNT($BV89:BW89)&gt;0,SMALL($BV89:BW89,1),$CI89)</f>
        <v>2.3252314814814812E-2</v>
      </c>
      <c r="CL89" s="8">
        <f>IF(COUNT($BV89:BX89)&gt;0,SMALL($BV89:BX89,1),$CI89)</f>
        <v>2.3252314814814812E-2</v>
      </c>
      <c r="CM89" s="8">
        <f>IF(COUNT($BV89:BY89)&gt;0,SMALL($BV89:BY89,1),$CI89)</f>
        <v>2.3252314814814812E-2</v>
      </c>
      <c r="CN89" s="8">
        <f>IF(COUNT($BV89:BZ89)&gt;0,SMALL($BV89:BZ89,1),$CI89)</f>
        <v>2.3252314814814812E-2</v>
      </c>
      <c r="CO89" s="54">
        <v>1.849537037037037E-2</v>
      </c>
      <c r="CP89" s="8">
        <f t="shared" si="642"/>
        <v>1.849537037037037E-2</v>
      </c>
      <c r="CQ89" s="8">
        <f>IF(COUNT($CB89:CC89)&gt;0,SMALL($CB89:CC89,1),$CP89)</f>
        <v>1.849537037037037E-2</v>
      </c>
      <c r="CR89" s="8">
        <f>IF(COUNT($CB89:CD89)&gt;0,SMALL($CB89:CD89,1),$CP89)</f>
        <v>1.849537037037037E-2</v>
      </c>
      <c r="CS89" s="8">
        <f>IF(COUNT($CB89:CE89)&gt;0,SMALL($CB89:CE89,1),$CP89)</f>
        <v>1.849537037037037E-2</v>
      </c>
      <c r="CT89" s="8">
        <f>IF(COUNT($CB89:CF89)&gt;0,SMALL($CB89:CF89,1),$CP89)</f>
        <v>1.849537037037037E-2</v>
      </c>
      <c r="CV89" s="8">
        <f t="shared" si="63"/>
        <v>1.1460347222222221E-2</v>
      </c>
      <c r="CW89" s="8">
        <f t="shared" si="64"/>
        <v>7.1200694444444445E-3</v>
      </c>
      <c r="CX89" s="1">
        <f t="shared" si="602"/>
        <v>87</v>
      </c>
      <c r="CY89" s="8">
        <f t="shared" si="65"/>
        <v>2.0138888888888889E-6</v>
      </c>
      <c r="CZ89" s="1" t="str">
        <f t="shared" si="643"/>
        <v>Rebecca Willetts</v>
      </c>
      <c r="DB89" s="13">
        <f t="shared" si="644"/>
        <v>2.6970569846373704E-2</v>
      </c>
      <c r="DC89" s="13">
        <f>SMALL($DO89:DP89,1)/(60*60*24)</f>
        <v>2.69705698463737E-2</v>
      </c>
      <c r="DD89" s="13">
        <f>SMALL($DO89:DQ89,1)/(60*60*24)</f>
        <v>2.69705698463737E-2</v>
      </c>
      <c r="DE89" s="13">
        <f>SMALL($DO89:DR89,1)/(60*60*24)</f>
        <v>2.69705698463737E-2</v>
      </c>
      <c r="DF89" s="13">
        <f>SMALL($DO89:DS89,1)/(60*60*24)</f>
        <v>2.69705698463737E-2</v>
      </c>
      <c r="DG89" s="13">
        <f>SMALL($DO89:DT89,1)/(60*60*24)</f>
        <v>2.69705698463737E-2</v>
      </c>
      <c r="DH89" s="34">
        <f t="shared" si="645"/>
        <v>2.0727182119306176E-2</v>
      </c>
      <c r="DI89" s="13">
        <f>SMALL($DU89:DV89,1)/(60*60*24)</f>
        <v>2.0727182119306176E-2</v>
      </c>
      <c r="DJ89" s="42">
        <f>SMALL($DW89:DW89,1)/(60*60*24)</f>
        <v>0.11572916666666666</v>
      </c>
      <c r="DK89" s="42">
        <f>SMALL($DW89:DX89,1)/(60*60*24)</f>
        <v>0.11572916666666666</v>
      </c>
      <c r="DL89" s="42">
        <f>SMALL($DW89:DY89,1)/(60*60*24)</f>
        <v>0.11572916666666666</v>
      </c>
      <c r="DM89" s="42">
        <f>SMALL($DW89:DZ89,1)/(60*60*24)</f>
        <v>0.11572916666666666</v>
      </c>
      <c r="DO89" s="6">
        <f t="shared" si="646"/>
        <v>2330.2572347266878</v>
      </c>
      <c r="DP89" s="1">
        <f t="shared" si="647"/>
        <v>9999</v>
      </c>
      <c r="DQ89" s="1">
        <f t="shared" si="648"/>
        <v>9999</v>
      </c>
      <c r="DR89" s="1">
        <f t="shared" si="649"/>
        <v>9999</v>
      </c>
      <c r="DS89" s="1">
        <f t="shared" si="650"/>
        <v>9999</v>
      </c>
      <c r="DT89" s="1">
        <f t="shared" si="651"/>
        <v>9999</v>
      </c>
      <c r="DU89" s="6">
        <f t="shared" si="652"/>
        <v>1790.8285351080535</v>
      </c>
      <c r="DV89" s="1">
        <f t="shared" si="653"/>
        <v>9999</v>
      </c>
      <c r="DW89" s="43">
        <f t="shared" si="654"/>
        <v>9999</v>
      </c>
      <c r="DX89" s="1">
        <f t="shared" si="655"/>
        <v>9999</v>
      </c>
      <c r="DY89" s="1">
        <f t="shared" si="656"/>
        <v>9999</v>
      </c>
      <c r="DZ89" s="1">
        <f t="shared" si="657"/>
        <v>9999</v>
      </c>
    </row>
    <row r="90" spans="1:130" x14ac:dyDescent="0.25">
      <c r="A90" s="1" t="s">
        <v>11</v>
      </c>
      <c r="B90" s="54">
        <v>1.6493055555555556E-2</v>
      </c>
      <c r="C90" s="45">
        <v>39508</v>
      </c>
      <c r="D90" s="45"/>
      <c r="E90" s="13">
        <v>2.0659722222222222E-2</v>
      </c>
      <c r="F90" s="11">
        <v>39569</v>
      </c>
      <c r="H90" s="35">
        <v>1.9918981481481475E-2</v>
      </c>
      <c r="I90" s="35">
        <v>0</v>
      </c>
      <c r="J90" s="8">
        <v>2.2430555555555554E-2</v>
      </c>
      <c r="K90" s="55">
        <f>(J90/4*3.1)/1.032</f>
        <v>1.6844651701119723E-2</v>
      </c>
      <c r="L90" s="8">
        <v>3.9398148148148147E-2</v>
      </c>
      <c r="M90" s="8">
        <f t="shared" si="626"/>
        <v>2.3560847234685142E-2</v>
      </c>
      <c r="N90" s="6">
        <f t="shared" si="364"/>
        <v>2035.6572010767964</v>
      </c>
      <c r="O90" s="8">
        <f t="shared" si="365"/>
        <v>1.4930555555555556E-2</v>
      </c>
      <c r="Q90" s="8">
        <f t="shared" si="366"/>
        <v>2.5310499140000001E-2</v>
      </c>
      <c r="R90" s="8">
        <f t="shared" si="367"/>
        <v>2.0403091732592592E-2</v>
      </c>
      <c r="S90" s="8">
        <f t="shared" si="368"/>
        <v>1.4930555555555556E-2</v>
      </c>
      <c r="T90" s="8"/>
      <c r="U90" s="8">
        <f>IF(A90&lt;&gt;"",IF(VLOOKUP(A90,Apr!A$4:F$211,6)&gt;0,VLOOKUP(A90,Apr!A$4:F$211,6),0),0)</f>
        <v>0</v>
      </c>
      <c r="V90" s="8">
        <f>IF(A90&lt;&gt;"",IF(VLOOKUP(A90,May!A$3:F$209,6)&gt;0,VLOOKUP(A90,May!A$3:F$209,6),0),0)</f>
        <v>0</v>
      </c>
      <c r="W90" s="8">
        <f>IF(A90&lt;&gt;"",IF(VLOOKUP(A90,Jun!A$3:F$209,6)&gt;0,VLOOKUP(A90,Jun!A$3:F$209,6),0),0)</f>
        <v>0</v>
      </c>
      <c r="X90" s="8">
        <f>IF(A90&lt;&gt;"",IF(VLOOKUP(A90,Jul!A$3:F$206,6)&gt;0,VLOOKUP(A90,Jul!A$3:F$206,6),0),0)</f>
        <v>0</v>
      </c>
      <c r="Y90" s="8">
        <f>IF(A90&lt;&gt;"",IF(VLOOKUP(A90,Aug!A$3:F$206,6)&gt;0,VLOOKUP(A90,Aug!A$3:F$206,6),0),0)</f>
        <v>0</v>
      </c>
      <c r="Z90" s="8">
        <f>IF(A90&lt;&gt;"",IF(VLOOKUP(A90,Sep!A$3:F$206,6)&gt;0,VLOOKUP(A90,Sep!A$3:F$206,6),0),0)</f>
        <v>2.5310499140000001E-2</v>
      </c>
      <c r="AA90" s="6">
        <f t="shared" si="627"/>
        <v>1680.6009052060945</v>
      </c>
      <c r="AB90" s="8">
        <f t="shared" si="369"/>
        <v>8.3333333333333332E-3</v>
      </c>
      <c r="AC90" s="8">
        <f>IF(A90&lt;&gt;"",IF(VLOOKUP(A90,Oct!A$3:F$206,6)&gt;0,VLOOKUP(A90,Oct!A$3:F$206,6),0),0)</f>
        <v>0</v>
      </c>
      <c r="AD90" s="8">
        <f>IF(A90&lt;&gt;"",IF(VLOOKUP(A90,Nov!A$3:F$207,6)&gt;0,VLOOKUP(A90,Nov!A$3:F$207,6),0),0)</f>
        <v>2.0403091732592592E-2</v>
      </c>
      <c r="AE90" s="8">
        <f>IF(A90&lt;&gt;"",IF(VLOOKUP(A90,Dec!A$3:F$207,6)&gt;0,VLOOKUP(A90,Dec!A$3:F$207,6),0),0)</f>
        <v>0</v>
      </c>
      <c r="AF90" s="8">
        <f>IF(A90&lt;&gt;"",IF(VLOOKUP(A90,Jan!A$3:F$207,6)&gt;0,VLOOKUP(A90,Jan!A$3:F$207,6),0),0)</f>
        <v>0</v>
      </c>
      <c r="AG90" s="8">
        <f>IF(A90&lt;&gt;"",IF(VLOOKUP(A90,Feb!A$3:F$207,6)&gt;0,VLOOKUP(A90,Feb!A$3:F$207,6),0),0)</f>
        <v>0</v>
      </c>
      <c r="AH90" s="8">
        <f>IF(A90&lt;&gt;"",IF(VLOOKUP(A90,Mar!A$3:F$207,6)&gt;0,VLOOKUP(A90,Mar!A$3:F$207,6),0),0)</f>
        <v>0</v>
      </c>
      <c r="AJ90" s="8">
        <f>LARGE($BH90:BI90,1)</f>
        <v>1.4930555555555556E-2</v>
      </c>
      <c r="AK90" s="8">
        <f>LARGE($BH90:BJ90,1)</f>
        <v>1.4930555555555556E-2</v>
      </c>
      <c r="AL90" s="8">
        <f>LARGE($BH90:BK90,1)</f>
        <v>1.4930555555555556E-2</v>
      </c>
      <c r="AM90" s="8">
        <f>LARGE($BH90:BL90,1)</f>
        <v>1.4930555555555556E-2</v>
      </c>
      <c r="AN90" s="8">
        <f>LARGE($BH90:BM90,1)</f>
        <v>1.4930555555555556E-2</v>
      </c>
      <c r="AO90" s="8">
        <f>LARGE($BN90:BO90,1)</f>
        <v>8.3333333333333332E-3</v>
      </c>
      <c r="AP90" s="8">
        <f>LARGE($BN90:BP90,1)</f>
        <v>8.3333333333333332E-3</v>
      </c>
      <c r="AQ90" s="8">
        <f>LARGE($BN90:BQ90,1)</f>
        <v>8.3333333333333332E-3</v>
      </c>
      <c r="AR90" s="8">
        <f>LARGE($BN90:BR90,1)</f>
        <v>8.3333333333333332E-3</v>
      </c>
      <c r="AS90" s="8">
        <f>LARGE($BN90:BS90,1)</f>
        <v>8.3333333333333332E-3</v>
      </c>
      <c r="AV90" s="6">
        <f t="shared" si="370"/>
        <v>0</v>
      </c>
      <c r="AW90" s="6">
        <f t="shared" si="371"/>
        <v>0</v>
      </c>
      <c r="AX90" s="6">
        <f t="shared" si="372"/>
        <v>0</v>
      </c>
      <c r="AY90" s="6">
        <f t="shared" si="373"/>
        <v>0</v>
      </c>
      <c r="AZ90" s="6">
        <f t="shared" si="374"/>
        <v>0</v>
      </c>
      <c r="BA90" s="6">
        <f t="shared" si="375"/>
        <v>2186.8271256960002</v>
      </c>
      <c r="BB90" s="6">
        <f t="shared" si="376"/>
        <v>0</v>
      </c>
      <c r="BC90" s="6">
        <f t="shared" si="377"/>
        <v>1762.8271256959999</v>
      </c>
      <c r="BD90" s="6">
        <f t="shared" si="378"/>
        <v>0</v>
      </c>
      <c r="BE90" s="6">
        <f t="shared" si="379"/>
        <v>0</v>
      </c>
      <c r="BF90" s="6">
        <f t="shared" si="380"/>
        <v>0</v>
      </c>
      <c r="BH90" s="8">
        <f t="shared" si="381"/>
        <v>1.4930555555555556E-2</v>
      </c>
      <c r="BI90" s="8">
        <f t="shared" si="382"/>
        <v>0</v>
      </c>
      <c r="BJ90" s="8">
        <f t="shared" si="383"/>
        <v>0</v>
      </c>
      <c r="BK90" s="8">
        <f t="shared" si="384"/>
        <v>0</v>
      </c>
      <c r="BL90" s="8">
        <f t="shared" si="385"/>
        <v>0</v>
      </c>
      <c r="BM90" s="8">
        <f t="shared" si="386"/>
        <v>0</v>
      </c>
      <c r="BN90" s="8">
        <f t="shared" si="387"/>
        <v>8.3333333333333332E-3</v>
      </c>
      <c r="BO90" s="8">
        <f t="shared" si="628"/>
        <v>0</v>
      </c>
      <c r="BP90" s="8">
        <f t="shared" si="628"/>
        <v>7.4652777777777781E-3</v>
      </c>
      <c r="BQ90" s="8">
        <f t="shared" si="477"/>
        <v>0</v>
      </c>
      <c r="BR90" s="8">
        <f t="shared" si="478"/>
        <v>0</v>
      </c>
      <c r="BS90" s="8">
        <f t="shared" si="479"/>
        <v>0</v>
      </c>
      <c r="BV90" s="8" t="str">
        <f t="shared" si="629"/>
        <v/>
      </c>
      <c r="BW90" s="8" t="str">
        <f t="shared" si="630"/>
        <v/>
      </c>
      <c r="BX90" s="8" t="str">
        <f t="shared" si="631"/>
        <v/>
      </c>
      <c r="BY90" s="8" t="str">
        <f t="shared" si="632"/>
        <v/>
      </c>
      <c r="BZ90" s="8" t="str">
        <f t="shared" si="633"/>
        <v/>
      </c>
      <c r="CA90" s="8">
        <f t="shared" si="634"/>
        <v>2.5310499140000001E-2</v>
      </c>
      <c r="CB90" s="8" t="str">
        <f t="shared" si="635"/>
        <v/>
      </c>
      <c r="CC90" s="8">
        <f t="shared" si="636"/>
        <v>2.0403091732592592E-2</v>
      </c>
      <c r="CD90" s="8" t="str">
        <f t="shared" si="637"/>
        <v/>
      </c>
      <c r="CE90" s="8" t="str">
        <f t="shared" si="638"/>
        <v/>
      </c>
      <c r="CF90" s="8" t="str">
        <f t="shared" si="639"/>
        <v/>
      </c>
      <c r="CG90" s="8" t="str">
        <f t="shared" si="640"/>
        <v/>
      </c>
      <c r="CI90" s="13">
        <v>2.0659722222222222E-2</v>
      </c>
      <c r="CJ90" s="8">
        <f t="shared" si="641"/>
        <v>2.0659722222222222E-2</v>
      </c>
      <c r="CK90" s="8">
        <f>IF(COUNT($BV90:BW90)&gt;0,SMALL($BV90:BW90,1),$CI90)</f>
        <v>2.0659722222222222E-2</v>
      </c>
      <c r="CL90" s="8">
        <f>IF(COUNT($BV90:BX90)&gt;0,SMALL($BV90:BX90,1),$CI90)</f>
        <v>2.0659722222222222E-2</v>
      </c>
      <c r="CM90" s="8">
        <f>IF(COUNT($BV90:BY90)&gt;0,SMALL($BV90:BY90,1),$CI90)</f>
        <v>2.0659722222222222E-2</v>
      </c>
      <c r="CN90" s="8">
        <f>IF(COUNT($BV90:BZ90)&gt;0,SMALL($BV90:BZ90,1),$CI90)</f>
        <v>2.0659722222222222E-2</v>
      </c>
      <c r="CO90" s="54">
        <v>1.6493055555555556E-2</v>
      </c>
      <c r="CP90" s="8">
        <f t="shared" si="642"/>
        <v>1.6493055555555556E-2</v>
      </c>
      <c r="CQ90" s="8">
        <f>IF(COUNT($CB90:CC90)&gt;0,SMALL($CB90:CC90,1),$CP90)</f>
        <v>2.0403091732592592E-2</v>
      </c>
      <c r="CR90" s="8">
        <f>IF(COUNT($CB90:CD90)&gt;0,SMALL($CB90:CD90,1),$CP90)</f>
        <v>2.0403091732592592E-2</v>
      </c>
      <c r="CS90" s="8">
        <f>IF(COUNT($CB90:CE90)&gt;0,SMALL($CB90:CE90,1),$CP90)</f>
        <v>2.0403091732592592E-2</v>
      </c>
      <c r="CT90" s="8">
        <f>IF(COUNT($CB90:CF90)&gt;0,SMALL($CB90:CF90,1),$CP90)</f>
        <v>2.0403091732592592E-2</v>
      </c>
      <c r="CV90" s="8">
        <f t="shared" si="63"/>
        <v>1.4932592592592593E-2</v>
      </c>
      <c r="CW90" s="8">
        <f t="shared" si="64"/>
        <v>8.3353703703703697E-3</v>
      </c>
      <c r="CX90" s="1">
        <f t="shared" si="602"/>
        <v>88</v>
      </c>
      <c r="CY90" s="8">
        <f t="shared" si="65"/>
        <v>2.0370370370370371E-6</v>
      </c>
      <c r="CZ90" s="1" t="str">
        <f t="shared" si="643"/>
        <v>Richard Storey</v>
      </c>
      <c r="DB90" s="13">
        <f t="shared" si="644"/>
        <v>2.3560847234685142E-2</v>
      </c>
      <c r="DC90" s="13">
        <f>SMALL($DO90:DP90,1)/(60*60*24)</f>
        <v>2.3560847234685142E-2</v>
      </c>
      <c r="DD90" s="13">
        <f>SMALL($DO90:DQ90,1)/(60*60*24)</f>
        <v>2.3560847234685142E-2</v>
      </c>
      <c r="DE90" s="13">
        <f>SMALL($DO90:DR90,1)/(60*60*24)</f>
        <v>2.3560847234685142E-2</v>
      </c>
      <c r="DF90" s="13">
        <f>SMALL($DO90:DS90,1)/(60*60*24)</f>
        <v>2.3560847234685142E-2</v>
      </c>
      <c r="DG90" s="13">
        <f>SMALL($DO90:DT90,1)/(60*60*24)</f>
        <v>2.3560847234685142E-2</v>
      </c>
      <c r="DH90" s="34">
        <f t="shared" si="645"/>
        <v>1.9451399365811278E-2</v>
      </c>
      <c r="DI90" s="13">
        <f>SMALL($DU90:DV90,1)/(60*60*24)</f>
        <v>1.9451399365811278E-2</v>
      </c>
      <c r="DJ90" s="42">
        <f>SMALL($DW90:DW90,1)/(60*60*24)</f>
        <v>2.4454064386823651E-2</v>
      </c>
      <c r="DK90" s="42">
        <f>SMALL($DW90:DX90,1)/(60*60*24)</f>
        <v>2.4454064386823651E-2</v>
      </c>
      <c r="DL90" s="42">
        <f>SMALL($DW90:DY90,1)/(60*60*24)</f>
        <v>2.4454064386823651E-2</v>
      </c>
      <c r="DM90" s="42">
        <f>SMALL($DW90:DZ90,1)/(60*60*24)</f>
        <v>2.4454064386823651E-2</v>
      </c>
      <c r="DO90" s="6">
        <f t="shared" si="646"/>
        <v>2035.6572010767964</v>
      </c>
      <c r="DP90" s="1">
        <f t="shared" si="647"/>
        <v>9999</v>
      </c>
      <c r="DQ90" s="1">
        <f t="shared" si="648"/>
        <v>9999</v>
      </c>
      <c r="DR90" s="1">
        <f t="shared" si="649"/>
        <v>9999</v>
      </c>
      <c r="DS90" s="1">
        <f t="shared" si="650"/>
        <v>9999</v>
      </c>
      <c r="DT90" s="1">
        <f t="shared" si="651"/>
        <v>9999</v>
      </c>
      <c r="DU90" s="6">
        <f t="shared" si="652"/>
        <v>1680.6009052060945</v>
      </c>
      <c r="DV90" s="1">
        <f t="shared" si="653"/>
        <v>9999</v>
      </c>
      <c r="DW90" s="43">
        <f t="shared" si="654"/>
        <v>2112.8311630215635</v>
      </c>
      <c r="DX90" s="1">
        <f t="shared" si="655"/>
        <v>9999</v>
      </c>
      <c r="DY90" s="1">
        <f t="shared" si="656"/>
        <v>9999</v>
      </c>
      <c r="DZ90" s="1">
        <f t="shared" si="657"/>
        <v>9999</v>
      </c>
    </row>
    <row r="91" spans="1:130" x14ac:dyDescent="0.25">
      <c r="A91" s="1" t="s">
        <v>207</v>
      </c>
      <c r="B91" s="54"/>
      <c r="C91" s="45"/>
      <c r="D91" s="45"/>
      <c r="E91" s="13">
        <v>2.390046296296296E-2</v>
      </c>
      <c r="F91" s="11">
        <v>45017</v>
      </c>
      <c r="K91" s="55"/>
      <c r="L91" s="8">
        <v>3.7499999999999999E-2</v>
      </c>
      <c r="M91" s="8">
        <f t="shared" si="626"/>
        <v>2.5453600719020333E-2</v>
      </c>
      <c r="N91" s="6">
        <f t="shared" si="364"/>
        <v>2199.1911021233568</v>
      </c>
      <c r="O91" s="8">
        <f t="shared" si="365"/>
        <v>1.3020833333333334E-2</v>
      </c>
      <c r="Q91" s="8">
        <f t="shared" si="366"/>
        <v>2.3900462962962957E-2</v>
      </c>
      <c r="R91" s="8">
        <f t="shared" si="367"/>
        <v>0</v>
      </c>
      <c r="S91" s="8">
        <f t="shared" si="368"/>
        <v>1.3020833333333334E-2</v>
      </c>
      <c r="T91" s="8"/>
      <c r="U91" s="8">
        <f>IF(A91&lt;&gt;"",IF(VLOOKUP(A91,Apr!A$4:F$211,6)&gt;0,VLOOKUP(A91,Apr!A$4:F$211,6),0),0)</f>
        <v>2.3900462962962957E-2</v>
      </c>
      <c r="V91" s="8">
        <f>IF(A91&lt;&gt;"",IF(VLOOKUP(A91,May!A$3:F$209,6)&gt;0,VLOOKUP(A91,May!A$3:F$209,6),0),0)</f>
        <v>0</v>
      </c>
      <c r="W91" s="8">
        <f>IF(A91&lt;&gt;"",IF(VLOOKUP(A91,Jun!A$3:F$209,6)&gt;0,VLOOKUP(A91,Jun!A$3:F$209,6),0),0)</f>
        <v>2.4143518518518519E-2</v>
      </c>
      <c r="X91" s="8">
        <f>IF(A91&lt;&gt;"",IF(VLOOKUP(A91,Jul!A$3:F$206,6)&gt;0,VLOOKUP(A91,Jul!A$3:F$206,6),0),0)</f>
        <v>0</v>
      </c>
      <c r="Y91" s="8">
        <f>IF(A91&lt;&gt;"",IF(VLOOKUP(A91,Aug!A$3:F$206,6)&gt;0,VLOOKUP(A91,Aug!A$3:F$206,6),0),0)</f>
        <v>0</v>
      </c>
      <c r="Z91" s="8">
        <f>IF(A91&lt;&gt;"",IF(VLOOKUP(A91,Sep!A$3:F$206,6)&gt;0,VLOOKUP(A91,Sep!A$3:F$206,6),0),0)</f>
        <v>0</v>
      </c>
      <c r="AA91" s="6">
        <f t="shared" si="627"/>
        <v>1586.9754076450147</v>
      </c>
      <c r="AB91" s="8">
        <f t="shared" si="369"/>
        <v>9.5486111111111101E-3</v>
      </c>
      <c r="AC91" s="8">
        <f>IF(A91&lt;&gt;"",IF(VLOOKUP(A91,Oct!A$3:F$206,6)&gt;0,VLOOKUP(A91,Oct!A$3:F$206,6),0),0)</f>
        <v>0</v>
      </c>
      <c r="AD91" s="8">
        <f>IF(A91&lt;&gt;"",IF(VLOOKUP(A91,Nov!A$3:F$207,6)&gt;0,VLOOKUP(A91,Nov!A$3:F$207,6),0),0)</f>
        <v>0</v>
      </c>
      <c r="AE91" s="8">
        <f>IF(A91&lt;&gt;"",IF(VLOOKUP(A91,Dec!A$3:F$207,6)&gt;0,VLOOKUP(A91,Dec!A$3:F$207,6),0),0)</f>
        <v>0</v>
      </c>
      <c r="AF91" s="8">
        <f>IF(A91&lt;&gt;"",IF(VLOOKUP(A91,Jan!A$3:F$207,6)&gt;0,VLOOKUP(A91,Jan!A$3:F$207,6),0),0)</f>
        <v>0</v>
      </c>
      <c r="AG91" s="8">
        <f>IF(A91&lt;&gt;"",IF(VLOOKUP(A91,Feb!A$3:F$207,6)&gt;0,VLOOKUP(A91,Feb!A$3:F$207,6),0),0)</f>
        <v>0</v>
      </c>
      <c r="AH91" s="8">
        <f>IF(A91&lt;&gt;"",IF(VLOOKUP(A91,Mar!A$3:F$207,6)&gt;0,VLOOKUP(A91,Mar!A$3:F$207,6),0),0)</f>
        <v>0</v>
      </c>
      <c r="AJ91" s="8">
        <f>LARGE($BH91:BI91,1)</f>
        <v>1.4583333333333334E-2</v>
      </c>
      <c r="AK91" s="8">
        <f>LARGE($BH91:BJ91,1)</f>
        <v>1.4583333333333334E-2</v>
      </c>
      <c r="AL91" s="8">
        <f>LARGE($BH91:BK91,1)</f>
        <v>1.4583333333333334E-2</v>
      </c>
      <c r="AM91" s="8">
        <f>LARGE($BH91:BL91,1)</f>
        <v>1.4583333333333334E-2</v>
      </c>
      <c r="AN91" s="8">
        <f>LARGE($BH91:BM91,1)</f>
        <v>1.4583333333333334E-2</v>
      </c>
      <c r="AO91" s="8">
        <f>LARGE($BN91:BO91,1)</f>
        <v>9.5486111111111101E-3</v>
      </c>
      <c r="AP91" s="8">
        <f>LARGE($BN91:BP91,1)</f>
        <v>9.5486111111111101E-3</v>
      </c>
      <c r="AQ91" s="8">
        <f>LARGE($BN91:BQ91,1)</f>
        <v>9.5486111111111101E-3</v>
      </c>
      <c r="AR91" s="8">
        <f>LARGE($BN91:BR91,1)</f>
        <v>9.5486111111111101E-3</v>
      </c>
      <c r="AS91" s="8">
        <f>LARGE($BN91:BS91,1)</f>
        <v>9.5486111111111101E-3</v>
      </c>
      <c r="AV91" s="6">
        <f t="shared" si="370"/>
        <v>2064.9999999999995</v>
      </c>
      <c r="AW91" s="6">
        <f t="shared" si="371"/>
        <v>0</v>
      </c>
      <c r="AX91" s="6">
        <f t="shared" si="372"/>
        <v>2086</v>
      </c>
      <c r="AY91" s="6">
        <f t="shared" si="373"/>
        <v>0</v>
      </c>
      <c r="AZ91" s="6">
        <f t="shared" si="374"/>
        <v>0</v>
      </c>
      <c r="BA91" s="6">
        <f t="shared" si="375"/>
        <v>0</v>
      </c>
      <c r="BB91" s="6">
        <f t="shared" si="376"/>
        <v>0</v>
      </c>
      <c r="BC91" s="6">
        <f t="shared" si="377"/>
        <v>0</v>
      </c>
      <c r="BD91" s="6">
        <f t="shared" si="378"/>
        <v>0</v>
      </c>
      <c r="BE91" s="6">
        <f t="shared" si="379"/>
        <v>0</v>
      </c>
      <c r="BF91" s="6">
        <f t="shared" si="380"/>
        <v>0</v>
      </c>
      <c r="BH91" s="8">
        <f t="shared" si="381"/>
        <v>1.3020833333333334E-2</v>
      </c>
      <c r="BI91" s="8">
        <f t="shared" si="382"/>
        <v>1.4583333333333334E-2</v>
      </c>
      <c r="BJ91" s="8">
        <f t="shared" si="383"/>
        <v>0</v>
      </c>
      <c r="BK91" s="8">
        <f t="shared" si="384"/>
        <v>1.4236111111111111E-2</v>
      </c>
      <c r="BL91" s="8">
        <f t="shared" si="385"/>
        <v>0</v>
      </c>
      <c r="BM91" s="8">
        <f t="shared" si="386"/>
        <v>0</v>
      </c>
      <c r="BN91" s="8">
        <f t="shared" si="387"/>
        <v>9.5486111111111101E-3</v>
      </c>
      <c r="BO91" s="8">
        <f t="shared" si="628"/>
        <v>0</v>
      </c>
      <c r="BP91" s="8">
        <f t="shared" si="628"/>
        <v>0</v>
      </c>
      <c r="BQ91" s="8">
        <f t="shared" si="477"/>
        <v>0</v>
      </c>
      <c r="BR91" s="8">
        <f t="shared" si="478"/>
        <v>0</v>
      </c>
      <c r="BS91" s="8">
        <f t="shared" si="479"/>
        <v>0</v>
      </c>
      <c r="BV91" s="8">
        <f t="shared" si="629"/>
        <v>2.3900462962962957E-2</v>
      </c>
      <c r="BW91" s="8" t="str">
        <f t="shared" si="630"/>
        <v/>
      </c>
      <c r="BX91" s="8">
        <f t="shared" si="631"/>
        <v>2.4143518518518519E-2</v>
      </c>
      <c r="BY91" s="8" t="str">
        <f t="shared" si="632"/>
        <v/>
      </c>
      <c r="BZ91" s="8" t="str">
        <f t="shared" si="633"/>
        <v/>
      </c>
      <c r="CA91" s="8" t="str">
        <f t="shared" si="634"/>
        <v/>
      </c>
      <c r="CB91" s="8" t="str">
        <f t="shared" si="635"/>
        <v/>
      </c>
      <c r="CC91" s="8" t="str">
        <f t="shared" si="636"/>
        <v/>
      </c>
      <c r="CD91" s="8" t="str">
        <f t="shared" si="637"/>
        <v/>
      </c>
      <c r="CE91" s="8" t="str">
        <f t="shared" si="638"/>
        <v/>
      </c>
      <c r="CF91" s="8" t="str">
        <f t="shared" si="639"/>
        <v/>
      </c>
      <c r="CG91" s="8" t="str">
        <f t="shared" si="640"/>
        <v/>
      </c>
      <c r="CI91" s="13"/>
      <c r="CJ91" s="8">
        <f t="shared" si="641"/>
        <v>2.3900462962962957E-2</v>
      </c>
      <c r="CK91" s="8">
        <f>IF(COUNT($BV91:BW91)&gt;0,SMALL($BV91:BW91,1),$CI91)</f>
        <v>2.3900462962962957E-2</v>
      </c>
      <c r="CL91" s="8">
        <f>IF(COUNT($BV91:BX91)&gt;0,SMALL($BV91:BX91,1),$CI91)</f>
        <v>2.3900462962962957E-2</v>
      </c>
      <c r="CM91" s="8">
        <f>IF(COUNT($BV91:BY91)&gt;0,SMALL($BV91:BY91,1),$CI91)</f>
        <v>2.3900462962962957E-2</v>
      </c>
      <c r="CN91" s="8">
        <f>IF(COUNT($BV91:BZ91)&gt;0,SMALL($BV91:BZ91,1),$CI91)</f>
        <v>2.3900462962962957E-2</v>
      </c>
      <c r="CO91" s="54"/>
      <c r="CP91" s="8">
        <f t="shared" si="642"/>
        <v>0</v>
      </c>
      <c r="CQ91" s="8">
        <f>IF(COUNT($CB91:CC91)&gt;0,SMALL($CB91:CC91,1),$CP91)</f>
        <v>0</v>
      </c>
      <c r="CR91" s="8">
        <f>IF(COUNT($CB91:CD91)&gt;0,SMALL($CB91:CD91,1),$CP91)</f>
        <v>0</v>
      </c>
      <c r="CS91" s="8">
        <f>IF(COUNT($CB91:CE91)&gt;0,SMALL($CB91:CE91,1),$CP91)</f>
        <v>0</v>
      </c>
      <c r="CT91" s="8">
        <f>IF(COUNT($CB91:CF91)&gt;0,SMALL($CB91:CF91,1),$CP91)</f>
        <v>0</v>
      </c>
      <c r="CV91" s="8">
        <f t="shared" si="63"/>
        <v>1.4585393518518518E-2</v>
      </c>
      <c r="CW91" s="8">
        <f t="shared" si="64"/>
        <v>9.550671296296295E-3</v>
      </c>
      <c r="CX91" s="1">
        <f t="shared" si="602"/>
        <v>89</v>
      </c>
      <c r="CY91" s="8">
        <f t="shared" si="65"/>
        <v>2.0601851851851853E-6</v>
      </c>
      <c r="CZ91" s="1" t="str">
        <f t="shared" si="643"/>
        <v>Rosie Eagles</v>
      </c>
      <c r="DB91" s="13">
        <f t="shared" si="644"/>
        <v>2.5453600719020333E-2</v>
      </c>
      <c r="DC91" s="13">
        <f>SMALL($DO91:DP91,1)/(60*60*24)</f>
        <v>2.3900462962962957E-2</v>
      </c>
      <c r="DD91" s="13">
        <f>SMALL($DO91:DQ91,1)/(60*60*24)</f>
        <v>2.3900462962962957E-2</v>
      </c>
      <c r="DE91" s="13">
        <f>SMALL($DO91:DR91,1)/(60*60*24)</f>
        <v>2.3900462962962957E-2</v>
      </c>
      <c r="DF91" s="13">
        <f>SMALL($DO91:DS91,1)/(60*60*24)</f>
        <v>2.3900462962962957E-2</v>
      </c>
      <c r="DG91" s="13">
        <f>SMALL($DO91:DT91,1)/(60*60*24)</f>
        <v>2.3900462962962957E-2</v>
      </c>
      <c r="DH91" s="34">
        <f t="shared" si="645"/>
        <v>1.8367770921817298E-2</v>
      </c>
      <c r="DI91" s="13">
        <f>SMALL($DU91:DV91,1)/(60*60*24)</f>
        <v>1.8367770921817298E-2</v>
      </c>
      <c r="DJ91" s="42">
        <f>SMALL($DW91:DW91,1)/(60*60*24)</f>
        <v>0.11572916666666666</v>
      </c>
      <c r="DK91" s="42">
        <f>SMALL($DW91:DX91,1)/(60*60*24)</f>
        <v>0.11572916666666666</v>
      </c>
      <c r="DL91" s="42">
        <f>SMALL($DW91:DY91,1)/(60*60*24)</f>
        <v>0.11572916666666666</v>
      </c>
      <c r="DM91" s="42">
        <f>SMALL($DW91:DZ91,1)/(60*60*24)</f>
        <v>0.11572916666666666</v>
      </c>
      <c r="DO91" s="6">
        <f t="shared" si="646"/>
        <v>2199.1911021233568</v>
      </c>
      <c r="DP91" s="1">
        <f t="shared" si="647"/>
        <v>2064.9999999999995</v>
      </c>
      <c r="DQ91" s="1">
        <f t="shared" si="648"/>
        <v>9999</v>
      </c>
      <c r="DR91" s="1">
        <f t="shared" si="649"/>
        <v>2086</v>
      </c>
      <c r="DS91" s="1">
        <f t="shared" si="650"/>
        <v>9999</v>
      </c>
      <c r="DT91" s="1">
        <f t="shared" si="651"/>
        <v>9999</v>
      </c>
      <c r="DU91" s="6">
        <f t="shared" si="652"/>
        <v>1586.9754076450147</v>
      </c>
      <c r="DV91" s="1">
        <f t="shared" si="653"/>
        <v>9999</v>
      </c>
      <c r="DW91" s="43">
        <f t="shared" si="654"/>
        <v>9999</v>
      </c>
      <c r="DX91" s="1">
        <f t="shared" si="655"/>
        <v>9999</v>
      </c>
      <c r="DY91" s="1">
        <f t="shared" si="656"/>
        <v>9999</v>
      </c>
      <c r="DZ91" s="1">
        <f t="shared" si="657"/>
        <v>9999</v>
      </c>
    </row>
    <row r="92" spans="1:130" x14ac:dyDescent="0.25">
      <c r="A92" s="1" t="s">
        <v>6</v>
      </c>
      <c r="B92" s="34">
        <v>1.2314814814814815E-2</v>
      </c>
      <c r="C92" s="45">
        <v>44896</v>
      </c>
      <c r="D92" s="45"/>
      <c r="E92" s="13">
        <v>1.5740740740740743E-2</v>
      </c>
      <c r="F92" s="11">
        <v>42186</v>
      </c>
      <c r="H92" s="35">
        <v>1.2314814814814815E-2</v>
      </c>
      <c r="I92" s="35">
        <v>1.6458333333333335E-2</v>
      </c>
      <c r="K92" s="8">
        <v>1.0856481481481481E-2</v>
      </c>
      <c r="M92" s="8">
        <f t="shared" si="626"/>
        <v>1.5185110753840656E-2</v>
      </c>
      <c r="N92" s="6">
        <f t="shared" si="364"/>
        <v>1311.9935691318326</v>
      </c>
      <c r="O92" s="8">
        <f t="shared" si="365"/>
        <v>2.326388888888889E-2</v>
      </c>
      <c r="Q92" s="8">
        <f t="shared" si="366"/>
        <v>1.7175925925925928E-2</v>
      </c>
      <c r="R92" s="8">
        <f t="shared" si="367"/>
        <v>0</v>
      </c>
      <c r="S92" s="8">
        <f t="shared" si="368"/>
        <v>2.326388888888889E-2</v>
      </c>
      <c r="T92" s="8"/>
      <c r="U92" s="8">
        <f>IF(A92&lt;&gt;"",IF(VLOOKUP(A92,Apr!A$4:F$211,6)&gt;0,VLOOKUP(A92,Apr!A$4:F$211,6),0),0)</f>
        <v>0</v>
      </c>
      <c r="V92" s="8">
        <f>IF(A92&lt;&gt;"",IF(VLOOKUP(A92,May!A$3:F$209,6)&gt;0,VLOOKUP(A92,May!A$3:F$209,6),0),0)</f>
        <v>0</v>
      </c>
      <c r="W92" s="8">
        <f>IF(A92&lt;&gt;"",IF(VLOOKUP(A92,Jun!A$3:F$209,6)&gt;0,VLOOKUP(A92,Jun!A$3:F$209,6),0),0)</f>
        <v>1.7175925925925928E-2</v>
      </c>
      <c r="X92" s="8">
        <f>IF(A92&lt;&gt;"",IF(VLOOKUP(A92,Jul!A$3:F$206,6)&gt;0,VLOOKUP(A92,Jul!A$3:F$206,6),0),0)</f>
        <v>0</v>
      </c>
      <c r="Y92" s="8">
        <f>IF(A92&lt;&gt;"",IF(VLOOKUP(A92,Aug!A$3:F$206,6)&gt;0,VLOOKUP(A92,Aug!A$3:F$206,6),0),0)</f>
        <v>0</v>
      </c>
      <c r="Z92" s="8">
        <f>IF(A92&lt;&gt;"",IF(VLOOKUP(A92,Sep!A$3:F$206,6)&gt;0,VLOOKUP(A92,Sep!A$3:F$206,6),0),0)</f>
        <v>0</v>
      </c>
      <c r="AA92" s="6">
        <f t="shared" si="627"/>
        <v>1140.4704624431972</v>
      </c>
      <c r="AB92" s="8">
        <f t="shared" si="369"/>
        <v>1.4583333333333332E-2</v>
      </c>
      <c r="AC92" s="8">
        <f>IF(A92&lt;&gt;"",IF(VLOOKUP(A92,Oct!A$3:F$206,6)&gt;0,VLOOKUP(A92,Oct!A$3:F$206,6),0),0)</f>
        <v>0</v>
      </c>
      <c r="AD92" s="8">
        <f>IF(A92&lt;&gt;"",IF(VLOOKUP(A92,Nov!A$3:F$207,6)&gt;0,VLOOKUP(A92,Nov!A$3:F$207,6),0),0)</f>
        <v>0</v>
      </c>
      <c r="AE92" s="8">
        <f>IF(A92&lt;&gt;"",IF(VLOOKUP(A92,Dec!A$3:F$207,6)&gt;0,VLOOKUP(A92,Dec!A$3:F$207,6),0),0)</f>
        <v>0</v>
      </c>
      <c r="AF92" s="8">
        <f>IF(A92&lt;&gt;"",IF(VLOOKUP(A92,Jan!A$3:F$207,6)&gt;0,VLOOKUP(A92,Jan!A$3:F$207,6),0),0)</f>
        <v>0</v>
      </c>
      <c r="AG92" s="8">
        <f>IF(A92&lt;&gt;"",IF(VLOOKUP(A92,Feb!A$3:F$207,6)&gt;0,VLOOKUP(A92,Feb!A$3:F$207,6),0),0)</f>
        <v>0</v>
      </c>
      <c r="AH92" s="8">
        <f>IF(A92&lt;&gt;"",IF(VLOOKUP(A92,Mar!A$3:F$207,6)&gt;0,VLOOKUP(A92,Mar!A$3:F$207,6),0),0)</f>
        <v>0</v>
      </c>
      <c r="AJ92" s="8">
        <f>LARGE($BH92:BI92,1)</f>
        <v>2.326388888888889E-2</v>
      </c>
      <c r="AK92" s="8">
        <f>LARGE($BH92:BJ92,1)</f>
        <v>2.326388888888889E-2</v>
      </c>
      <c r="AL92" s="8">
        <f>LARGE($BH92:BK92,1)</f>
        <v>2.326388888888889E-2</v>
      </c>
      <c r="AM92" s="8">
        <f>LARGE($BH92:BL92,1)</f>
        <v>2.326388888888889E-2</v>
      </c>
      <c r="AN92" s="8">
        <f>LARGE($BH92:BM92,1)</f>
        <v>2.326388888888889E-2</v>
      </c>
      <c r="AO92" s="8">
        <f>LARGE($BN92:BO92,1)</f>
        <v>1.4583333333333332E-2</v>
      </c>
      <c r="AP92" s="8">
        <f>LARGE($BN92:BP92,1)</f>
        <v>1.4583333333333332E-2</v>
      </c>
      <c r="AQ92" s="8">
        <f>LARGE($BN92:BQ92,1)</f>
        <v>1.4583333333333332E-2</v>
      </c>
      <c r="AR92" s="8">
        <f>LARGE($BN92:BR92,1)</f>
        <v>1.4583333333333332E-2</v>
      </c>
      <c r="AS92" s="8">
        <f>LARGE($BN92:BS92,1)</f>
        <v>1.4583333333333332E-2</v>
      </c>
      <c r="AV92" s="6">
        <f t="shared" si="370"/>
        <v>0</v>
      </c>
      <c r="AW92" s="6">
        <f t="shared" si="371"/>
        <v>0</v>
      </c>
      <c r="AX92" s="6">
        <f t="shared" si="372"/>
        <v>1484.0000000000002</v>
      </c>
      <c r="AY92" s="6">
        <f t="shared" si="373"/>
        <v>0</v>
      </c>
      <c r="AZ92" s="6">
        <f t="shared" si="374"/>
        <v>0</v>
      </c>
      <c r="BA92" s="6">
        <f t="shared" si="375"/>
        <v>0</v>
      </c>
      <c r="BB92" s="6">
        <f t="shared" si="376"/>
        <v>0</v>
      </c>
      <c r="BC92" s="6">
        <f t="shared" si="377"/>
        <v>0</v>
      </c>
      <c r="BD92" s="6">
        <f t="shared" si="378"/>
        <v>0</v>
      </c>
      <c r="BE92" s="6">
        <f t="shared" si="379"/>
        <v>0</v>
      </c>
      <c r="BF92" s="6">
        <f t="shared" si="380"/>
        <v>0</v>
      </c>
      <c r="BH92" s="8">
        <f t="shared" si="381"/>
        <v>2.326388888888889E-2</v>
      </c>
      <c r="BI92" s="8">
        <f t="shared" si="382"/>
        <v>0</v>
      </c>
      <c r="BJ92" s="8">
        <f t="shared" si="383"/>
        <v>0</v>
      </c>
      <c r="BK92" s="8">
        <f t="shared" si="384"/>
        <v>2.1354166666666667E-2</v>
      </c>
      <c r="BL92" s="8">
        <f t="shared" si="385"/>
        <v>0</v>
      </c>
      <c r="BM92" s="8">
        <f t="shared" si="386"/>
        <v>0</v>
      </c>
      <c r="BN92" s="8">
        <f t="shared" si="387"/>
        <v>1.4583333333333332E-2</v>
      </c>
      <c r="BO92" s="8">
        <f t="shared" si="628"/>
        <v>0</v>
      </c>
      <c r="BP92" s="8">
        <f t="shared" si="628"/>
        <v>0</v>
      </c>
      <c r="BQ92" s="8">
        <f t="shared" si="477"/>
        <v>0</v>
      </c>
      <c r="BR92" s="8">
        <f t="shared" si="478"/>
        <v>0</v>
      </c>
      <c r="BS92" s="8">
        <f t="shared" si="479"/>
        <v>0</v>
      </c>
      <c r="BV92" s="8" t="str">
        <f t="shared" si="629"/>
        <v/>
      </c>
      <c r="BW92" s="8" t="str">
        <f t="shared" si="630"/>
        <v/>
      </c>
      <c r="BX92" s="8">
        <f t="shared" si="631"/>
        <v>1.7175925925925928E-2</v>
      </c>
      <c r="BY92" s="8" t="str">
        <f t="shared" si="632"/>
        <v/>
      </c>
      <c r="BZ92" s="8" t="str">
        <f t="shared" si="633"/>
        <v/>
      </c>
      <c r="CA92" s="8" t="str">
        <f t="shared" si="634"/>
        <v/>
      </c>
      <c r="CB92" s="8" t="str">
        <f t="shared" si="635"/>
        <v/>
      </c>
      <c r="CC92" s="8" t="str">
        <f t="shared" si="636"/>
        <v/>
      </c>
      <c r="CD92" s="8" t="str">
        <f t="shared" si="637"/>
        <v/>
      </c>
      <c r="CE92" s="8" t="str">
        <f t="shared" si="638"/>
        <v/>
      </c>
      <c r="CF92" s="8" t="str">
        <f t="shared" si="639"/>
        <v/>
      </c>
      <c r="CG92" s="8" t="str">
        <f t="shared" si="640"/>
        <v/>
      </c>
      <c r="CI92" s="13">
        <v>1.5740740740740743E-2</v>
      </c>
      <c r="CJ92" s="8">
        <f t="shared" si="641"/>
        <v>1.5740740740740743E-2</v>
      </c>
      <c r="CK92" s="8">
        <f>IF(COUNT($BV92:BW92)&gt;0,SMALL($BV92:BW92,1),$CI92)</f>
        <v>1.5740740740740743E-2</v>
      </c>
      <c r="CL92" s="8">
        <f>IF(COUNT($BV92:BX92)&gt;0,SMALL($BV92:BX92,1),$CI92)</f>
        <v>1.7175925925925928E-2</v>
      </c>
      <c r="CM92" s="8">
        <f>IF(COUNT($BV92:BY92)&gt;0,SMALL($BV92:BY92,1),$CI92)</f>
        <v>1.7175925925925928E-2</v>
      </c>
      <c r="CN92" s="8">
        <f>IF(COUNT($BV92:BZ92)&gt;0,SMALL($BV92:BZ92,1),$CI92)</f>
        <v>1.7175925925925928E-2</v>
      </c>
      <c r="CO92" s="34">
        <v>1.2314814814814815E-2</v>
      </c>
      <c r="CP92" s="8">
        <f t="shared" si="642"/>
        <v>1.2314814814814815E-2</v>
      </c>
      <c r="CQ92" s="8">
        <f>IF(COUNT($CB92:CC92)&gt;0,SMALL($CB92:CC92,1),$CP92)</f>
        <v>1.2314814814814815E-2</v>
      </c>
      <c r="CR92" s="8">
        <f>IF(COUNT($CB92:CD92)&gt;0,SMALL($CB92:CD92,1),$CP92)</f>
        <v>1.2314814814814815E-2</v>
      </c>
      <c r="CS92" s="8">
        <f>IF(COUNT($CB92:CE92)&gt;0,SMALL($CB92:CE92,1),$CP92)</f>
        <v>1.2314814814814815E-2</v>
      </c>
      <c r="CT92" s="8">
        <f>IF(COUNT($CB92:CF92)&gt;0,SMALL($CB92:CF92,1),$CP92)</f>
        <v>1.2314814814814815E-2</v>
      </c>
      <c r="CV92" s="8">
        <f t="shared" si="63"/>
        <v>2.3265972222222223E-2</v>
      </c>
      <c r="CW92" s="8">
        <f t="shared" si="64"/>
        <v>1.4585416666666665E-2</v>
      </c>
      <c r="CX92" s="1">
        <f t="shared" si="602"/>
        <v>90</v>
      </c>
      <c r="CY92" s="8">
        <f t="shared" si="65"/>
        <v>2.0833333333333334E-6</v>
      </c>
      <c r="CZ92" s="1" t="str">
        <f t="shared" si="643"/>
        <v>Ross McKelvie</v>
      </c>
      <c r="DB92" s="13">
        <f t="shared" si="644"/>
        <v>1.5185110753840656E-2</v>
      </c>
      <c r="DC92" s="13">
        <f>SMALL($DO92:DP92,1)/(60*60*24)</f>
        <v>1.5185110753840655E-2</v>
      </c>
      <c r="DD92" s="13">
        <f>SMALL($DO92:DQ92,1)/(60*60*24)</f>
        <v>1.5185110753840655E-2</v>
      </c>
      <c r="DE92" s="13">
        <f>SMALL($DO92:DR92,1)/(60*60*24)</f>
        <v>1.5185110753840655E-2</v>
      </c>
      <c r="DF92" s="13">
        <f>SMALL($DO92:DS92,1)/(60*60*24)</f>
        <v>1.5185110753840655E-2</v>
      </c>
      <c r="DG92" s="13">
        <f>SMALL($DO92:DT92,1)/(60*60*24)</f>
        <v>1.5185110753840655E-2</v>
      </c>
      <c r="DH92" s="34">
        <f t="shared" si="645"/>
        <v>1.3199889611611079E-2</v>
      </c>
      <c r="DI92" s="13">
        <f>SMALL($DU92:DV92,1)/(60*60*24)</f>
        <v>1.3199889611611079E-2</v>
      </c>
      <c r="DJ92" s="42">
        <f>SMALL($DW92:DW92,1)/(60*60*24)</f>
        <v>0.11572916666666666</v>
      </c>
      <c r="DK92" s="42">
        <f>SMALL($DW92:DX92,1)/(60*60*24)</f>
        <v>0.11572916666666666</v>
      </c>
      <c r="DL92" s="42">
        <f>SMALL($DW92:DY92,1)/(60*60*24)</f>
        <v>0.11572916666666666</v>
      </c>
      <c r="DM92" s="42">
        <f>SMALL($DW92:DZ92,1)/(60*60*24)</f>
        <v>0.11572916666666666</v>
      </c>
      <c r="DO92" s="6">
        <f t="shared" si="646"/>
        <v>1311.9935691318326</v>
      </c>
      <c r="DP92" s="1">
        <f t="shared" si="647"/>
        <v>9999</v>
      </c>
      <c r="DQ92" s="1">
        <f t="shared" si="648"/>
        <v>9999</v>
      </c>
      <c r="DR92" s="1">
        <f t="shared" si="649"/>
        <v>1484.0000000000002</v>
      </c>
      <c r="DS92" s="1">
        <f t="shared" si="650"/>
        <v>9999</v>
      </c>
      <c r="DT92" s="1">
        <f t="shared" si="651"/>
        <v>9999</v>
      </c>
      <c r="DU92" s="6">
        <f t="shared" si="652"/>
        <v>1140.4704624431972</v>
      </c>
      <c r="DV92" s="1">
        <f t="shared" si="653"/>
        <v>9999</v>
      </c>
      <c r="DW92" s="43">
        <f t="shared" si="654"/>
        <v>9999</v>
      </c>
      <c r="DX92" s="1">
        <f t="shared" si="655"/>
        <v>9999</v>
      </c>
      <c r="DY92" s="1">
        <f t="shared" si="656"/>
        <v>9999</v>
      </c>
      <c r="DZ92" s="1">
        <f t="shared" si="657"/>
        <v>9999</v>
      </c>
    </row>
    <row r="93" spans="1:130" x14ac:dyDescent="0.25">
      <c r="A93" s="1" t="s">
        <v>13</v>
      </c>
      <c r="B93" s="54">
        <v>1.6898148148148148E-2</v>
      </c>
      <c r="C93" s="45">
        <v>39508</v>
      </c>
      <c r="D93" s="45"/>
      <c r="E93" s="13">
        <v>2.2418981481481481E-2</v>
      </c>
      <c r="F93" s="11">
        <v>42217</v>
      </c>
      <c r="H93" s="35">
        <v>0</v>
      </c>
      <c r="K93" s="8">
        <v>1.9710648148148147E-2</v>
      </c>
      <c r="M93" s="8">
        <f t="shared" si="626"/>
        <v>2.7569556091461233E-2</v>
      </c>
      <c r="N93" s="6">
        <f t="shared" ref="N93" si="658">M93*60*60*24</f>
        <v>2382.009646302251</v>
      </c>
      <c r="O93" s="8">
        <f t="shared" ref="O93" si="659">IF(A93&lt;&gt;"",(MROUND(N$2-N93,15)/(60*60*24)),"")</f>
        <v>1.0937499999999999E-2</v>
      </c>
      <c r="Q93" s="8">
        <f t="shared" ref="Q93" si="660">IF(COUNT(BV93:CA93)&gt;0,SMALL(BV93:CA93,1),0)</f>
        <v>2.9571759259259259E-2</v>
      </c>
      <c r="R93" s="8">
        <f t="shared" ref="R93" si="661">IF(COUNT(CB93:CG93)&gt;0,SMALL(CB93:CG93,1),0)</f>
        <v>0</v>
      </c>
      <c r="S93" s="8">
        <f t="shared" ref="S93" si="662">O93</f>
        <v>1.0937499999999999E-2</v>
      </c>
      <c r="T93" s="8"/>
      <c r="U93" s="8">
        <f>IF(A93&lt;&gt;"",IF(VLOOKUP(A93,Apr!A$4:F$211,6)&gt;0,VLOOKUP(A93,Apr!A$4:F$211,6),0),0)</f>
        <v>0</v>
      </c>
      <c r="V93" s="8">
        <f>IF(A93&lt;&gt;"",IF(VLOOKUP(A93,May!A$3:F$209,6)&gt;0,VLOOKUP(A93,May!A$3:F$209,6),0),0)</f>
        <v>0</v>
      </c>
      <c r="W93" s="8">
        <f>IF(A93&lt;&gt;"",IF(VLOOKUP(A93,Jun!A$3:F$209,6)&gt;0,VLOOKUP(A93,Jun!A$3:F$209,6),0),0)</f>
        <v>0</v>
      </c>
      <c r="X93" s="8">
        <f>IF(A93&lt;&gt;"",IF(VLOOKUP(A93,Jul!A$3:F$206,6)&gt;0,VLOOKUP(A93,Jul!A$3:F$206,6),0),0)</f>
        <v>2.9571759259259259E-2</v>
      </c>
      <c r="Y93" s="8">
        <f>IF(A93&lt;&gt;"",IF(VLOOKUP(A93,Aug!A$3:F$206,6)&gt;0,VLOOKUP(A93,Aug!A$3:F$206,6),0),0)</f>
        <v>0</v>
      </c>
      <c r="Z93" s="8">
        <f>IF(A93&lt;&gt;"",IF(VLOOKUP(A93,Sep!A$3:F$206,6)&gt;0,VLOOKUP(A93,Sep!A$3:F$206,6),0),0)</f>
        <v>0</v>
      </c>
      <c r="AA93" s="6">
        <f t="shared" si="627"/>
        <v>1963.5458433573913</v>
      </c>
      <c r="AB93" s="8">
        <f t="shared" ref="AB93:AB94" si="663">IF(AA$2&gt;AA93,(MROUND(AA$2-AA93,15)/60/60/24),0.1/60/60/24)</f>
        <v>5.0347222222222225E-3</v>
      </c>
      <c r="AC93" s="8">
        <f>IF(A93&lt;&gt;"",IF(VLOOKUP(A93,Oct!A$3:F$206,6)&gt;0,VLOOKUP(A93,Oct!A$3:F$206,6),0),0)</f>
        <v>0</v>
      </c>
      <c r="AD93" s="8">
        <f>IF(A93&lt;&gt;"",IF(VLOOKUP(A93,Nov!A$3:F$207,6)&gt;0,VLOOKUP(A93,Nov!A$3:F$207,6),0),0)</f>
        <v>0</v>
      </c>
      <c r="AE93" s="8">
        <f>IF(A93&lt;&gt;"",IF(VLOOKUP(A93,Dec!A$3:F$207,6)&gt;0,VLOOKUP(A93,Dec!A$3:F$207,6),0),0)</f>
        <v>0</v>
      </c>
      <c r="AF93" s="8">
        <f>IF(A93&lt;&gt;"",IF(VLOOKUP(A93,Jan!A$3:F$207,6)&gt;0,VLOOKUP(A93,Jan!A$3:F$207,6),0),0)</f>
        <v>0</v>
      </c>
      <c r="AG93" s="8">
        <f>IF(A93&lt;&gt;"",IF(VLOOKUP(A93,Feb!A$3:F$207,6)&gt;0,VLOOKUP(A93,Feb!A$3:F$207,6),0),0)</f>
        <v>0</v>
      </c>
      <c r="AH93" s="8">
        <f>IF(A93&lt;&gt;"",IF(VLOOKUP(A93,Mar!A$3:F$207,6)&gt;0,VLOOKUP(A93,Mar!A$3:F$207,6),0),0)</f>
        <v>0</v>
      </c>
      <c r="AJ93" s="8">
        <f>LARGE($BH93:BI93,1)</f>
        <v>1.0937499999999999E-2</v>
      </c>
      <c r="AK93" s="8">
        <f>LARGE($BH93:BJ93,1)</f>
        <v>1.0937499999999999E-2</v>
      </c>
      <c r="AL93" s="8">
        <f>LARGE($BH93:BK93,1)</f>
        <v>1.0937499999999999E-2</v>
      </c>
      <c r="AM93" s="8">
        <f>LARGE($BH93:BL93,1)</f>
        <v>1.0937499999999999E-2</v>
      </c>
      <c r="AN93" s="8">
        <f>LARGE($BH93:BM93,1)</f>
        <v>1.0937499999999999E-2</v>
      </c>
      <c r="AO93" s="8">
        <f>LARGE($BN93:BO93,1)</f>
        <v>5.0347222222222225E-3</v>
      </c>
      <c r="AP93" s="8">
        <f>LARGE($BN93:BP93,1)</f>
        <v>5.0347222222222225E-3</v>
      </c>
      <c r="AQ93" s="8">
        <f>LARGE($BN93:BQ93,1)</f>
        <v>5.0347222222222225E-3</v>
      </c>
      <c r="AR93" s="8">
        <f>LARGE($BN93:BR93,1)</f>
        <v>5.0347222222222225E-3</v>
      </c>
      <c r="AS93" s="8">
        <f>LARGE($BN93:BS93,1)</f>
        <v>5.0347222222222225E-3</v>
      </c>
      <c r="AV93" s="6">
        <f t="shared" ref="AV93" si="664">IF(U93&gt;0,U93*60*60*24,0)</f>
        <v>0</v>
      </c>
      <c r="AW93" s="6">
        <f t="shared" ref="AW93" si="665">IF(V93&gt;0,V93*60*60*24,0)</f>
        <v>0</v>
      </c>
      <c r="AX93" s="6">
        <f t="shared" ref="AX93" si="666">IF(W93&gt;0,W93*60*60*24,0)</f>
        <v>0</v>
      </c>
      <c r="AY93" s="6">
        <f t="shared" ref="AY93" si="667">IF(X93&gt;0,X93*60*60*24,0)</f>
        <v>2555</v>
      </c>
      <c r="AZ93" s="6">
        <f t="shared" ref="AZ93" si="668">IF(Y93&gt;0,Y93*60*60*24,0)</f>
        <v>0</v>
      </c>
      <c r="BA93" s="6">
        <f t="shared" ref="BA93" si="669">IF(Z93&gt;0,Z93*60*60*24,0)</f>
        <v>0</v>
      </c>
      <c r="BB93" s="6">
        <f t="shared" ref="BB93" si="670">IF(AC93&gt;0,AC93*60*60*24,0)</f>
        <v>0</v>
      </c>
      <c r="BC93" s="6">
        <f t="shared" ref="BC93" si="671">IF(AD93&gt;0,AD93*60*60*24,0)</f>
        <v>0</v>
      </c>
      <c r="BD93" s="6">
        <f t="shared" ref="BD93" si="672">IF(AE93&gt;0,AE93*60*60*24,0)</f>
        <v>0</v>
      </c>
      <c r="BE93" s="6">
        <f t="shared" ref="BE93" si="673">IF(AF93&gt;0,AF93*60*60*24,0)</f>
        <v>0</v>
      </c>
      <c r="BF93" s="6">
        <f t="shared" ref="BF93" si="674">IF(AG93&gt;0,AG93*60*60*24,0)</f>
        <v>0</v>
      </c>
      <c r="BH93" s="8">
        <f t="shared" ref="BH93" si="675">S93</f>
        <v>1.0937499999999999E-2</v>
      </c>
      <c r="BI93" s="8">
        <f t="shared" ref="BI93" si="676">IF(AV93&gt;0,IF($N$2&gt;AV93,(MROUND($N$2-AV93,15)/(60*60*24)),0),0)</f>
        <v>0</v>
      </c>
      <c r="BJ93" s="8">
        <f t="shared" ref="BJ93" si="677">IF(AW93&gt;0,IF($N$2&gt;AW93,(MROUND($N$2-AW93,15)/(60*60*24)),0),0)</f>
        <v>0</v>
      </c>
      <c r="BK93" s="8">
        <f t="shared" ref="BK93" si="678">IF(AX93&gt;0,IF($N$2&gt;AX93,(MROUND($N$2-AX93,15)/(60*60*24)),0),0)</f>
        <v>0</v>
      </c>
      <c r="BL93" s="8">
        <f t="shared" ref="BL93" si="679">IF(AY93&gt;0,IF($N$2&gt;AY93,(MROUND($N$2-AY93,15)/(60*60*24)),0),0)</f>
        <v>8.8541666666666664E-3</v>
      </c>
      <c r="BM93" s="8">
        <f t="shared" ref="BM93" si="680">IF(AZ93&gt;0,IF($N$2&gt;AZ93,(MROUND($N$2-AZ93,15)/(60*60*24)),0),0)</f>
        <v>0</v>
      </c>
      <c r="BN93" s="8">
        <f t="shared" ref="BN93" si="681">IF(AB93&gt;0,AB93,0)</f>
        <v>5.0347222222222225E-3</v>
      </c>
      <c r="BO93" s="8">
        <f t="shared" ref="BO93" si="682">IF(BB93&gt;0,IF($AA$2&gt;BB93,(MROUND($AA$2-BB93,15)/(60*60*24)),0),0)</f>
        <v>0</v>
      </c>
      <c r="BP93" s="8">
        <f t="shared" ref="BP93" si="683">IF(BC93&gt;0,IF($AA$2&gt;BC93,(MROUND($AA$2-BC93,15)/(60*60*24)),0),0)</f>
        <v>0</v>
      </c>
      <c r="BQ93" s="8">
        <f t="shared" ref="BQ93" si="684">IF(BD93&gt;0,IF($AA$2&gt;BD93,(MROUND($AA$2-BD93,15)/(60*60*24)),0),0)</f>
        <v>0</v>
      </c>
      <c r="BR93" s="8">
        <f t="shared" ref="BR93" si="685">IF(BE93&gt;0,IF($AA$2&gt;BE93,(MROUND($AA$2-BE93,15)/(60*60*24)),0),0)</f>
        <v>0</v>
      </c>
      <c r="BS93" s="8">
        <f t="shared" ref="BS93" si="686">IF(BF93&gt;0,IF($AA$2&gt;BF93,(MROUND($AA$2-BF93,15)/(60*60*24)),0),0)</f>
        <v>0</v>
      </c>
      <c r="BV93" s="8" t="str">
        <f t="shared" ref="BV93" si="687">IF(U93&gt;0,U93,"")</f>
        <v/>
      </c>
      <c r="BW93" s="8" t="str">
        <f t="shared" ref="BW93" si="688">IF(V93&gt;0,V93,"")</f>
        <v/>
      </c>
      <c r="BX93" s="8" t="str">
        <f t="shared" ref="BX93" si="689">IF(W93&gt;0,W93,"")</f>
        <v/>
      </c>
      <c r="BY93" s="8">
        <f t="shared" ref="BY93" si="690">IF(X93&gt;0,X93,"")</f>
        <v>2.9571759259259259E-2</v>
      </c>
      <c r="BZ93" s="8" t="str">
        <f t="shared" ref="BZ93" si="691">IF(Y93&gt;0,Y93,"")</f>
        <v/>
      </c>
      <c r="CA93" s="8" t="str">
        <f t="shared" ref="CA93" si="692">IF(Z93&gt;0,Z93,"")</f>
        <v/>
      </c>
      <c r="CB93" s="8" t="str">
        <f t="shared" ref="CB93" si="693">IF(AC93&gt;0,AC93,"")</f>
        <v/>
      </c>
      <c r="CC93" s="8" t="str">
        <f t="shared" ref="CC93" si="694">IF(AD93&gt;0,AD93,"")</f>
        <v/>
      </c>
      <c r="CD93" s="8" t="str">
        <f t="shared" ref="CD93" si="695">IF(AE93&gt;0,AE93,"")</f>
        <v/>
      </c>
      <c r="CE93" s="8" t="str">
        <f t="shared" ref="CE93" si="696">IF(AF93&gt;0,AF93,"")</f>
        <v/>
      </c>
      <c r="CF93" s="8" t="str">
        <f t="shared" ref="CF93" si="697">IF(AG93&gt;0,AG93,"")</f>
        <v/>
      </c>
      <c r="CG93" s="8" t="str">
        <f t="shared" ref="CG93" si="698">IF(AH93&gt;0,AH93,"")</f>
        <v/>
      </c>
      <c r="CI93" s="13">
        <v>2.2418981481481481E-2</v>
      </c>
      <c r="CJ93" s="8">
        <f t="shared" ref="CJ93" si="699">IF(BV93&lt;&gt;"",BV93,CI93)</f>
        <v>2.2418981481481481E-2</v>
      </c>
      <c r="CK93" s="8">
        <f>IF(COUNT($BV93:BW93)&gt;0,SMALL($BV93:BW93,1),$CI93)</f>
        <v>2.2418981481481481E-2</v>
      </c>
      <c r="CL93" s="8">
        <f>IF(COUNT($BV93:BX93)&gt;0,SMALL($BV93:BX93,1),$CI93)</f>
        <v>2.2418981481481481E-2</v>
      </c>
      <c r="CM93" s="8">
        <f>IF(COUNT($BV93:BY93)&gt;0,SMALL($BV93:BY93,1),$CI93)</f>
        <v>2.9571759259259259E-2</v>
      </c>
      <c r="CN93" s="8">
        <f>IF(COUNT($BV93:BZ93)&gt;0,SMALL($BV93:BZ93,1),$CI93)</f>
        <v>2.9571759259259259E-2</v>
      </c>
      <c r="CO93" s="54">
        <v>1.6898148148148148E-2</v>
      </c>
      <c r="CP93" s="8">
        <f t="shared" ref="CP93" si="700">IF(CB93&lt;&gt;"",CB93,CO93)</f>
        <v>1.6898148148148148E-2</v>
      </c>
      <c r="CQ93" s="8">
        <f>IF(COUNT($CB93:CC93)&gt;0,SMALL($CB93:CC93,1),$CP93)</f>
        <v>1.6898148148148148E-2</v>
      </c>
      <c r="CR93" s="8">
        <f>IF(COUNT($CB93:CD93)&gt;0,SMALL($CB93:CD93,1),$CP93)</f>
        <v>1.6898148148148148E-2</v>
      </c>
      <c r="CS93" s="8">
        <f>IF(COUNT($CB93:CE93)&gt;0,SMALL($CB93:CE93,1),$CP93)</f>
        <v>1.6898148148148148E-2</v>
      </c>
      <c r="CT93" s="8">
        <f>IF(COUNT($CB93:CF93)&gt;0,SMALL($CB93:CF93,1),$CP93)</f>
        <v>1.6898148148148148E-2</v>
      </c>
      <c r="CV93" s="8">
        <f t="shared" ref="CV93" si="701">IF(A93&lt;&gt;"",LARGE(BH93:BM93,1)+CY93,"")</f>
        <v>1.0939606481481481E-2</v>
      </c>
      <c r="CW93" s="8">
        <f t="shared" ref="CW93" si="702">IF(A93&lt;&gt;"",LARGE(BN93:BS93,1)+CY93,"")</f>
        <v>5.036828703703704E-3</v>
      </c>
      <c r="CX93" s="1">
        <f t="shared" si="602"/>
        <v>91</v>
      </c>
      <c r="CY93" s="8">
        <f t="shared" ref="CY93" si="703">IF(A93&lt;&gt;"",CX93/(60*60*24*500),"")</f>
        <v>2.1064814814814816E-6</v>
      </c>
      <c r="CZ93" s="1" t="str">
        <f t="shared" ref="CZ93" si="704">A93</f>
        <v>Roy Stevens</v>
      </c>
      <c r="DB93" s="13">
        <f t="shared" ref="DB93" si="705">M93</f>
        <v>2.7569556091461233E-2</v>
      </c>
      <c r="DC93" s="13">
        <f>SMALL($DO93:DP93,1)/(60*60*24)</f>
        <v>2.756955609146124E-2</v>
      </c>
      <c r="DD93" s="13">
        <f>SMALL($DO93:DQ93,1)/(60*60*24)</f>
        <v>2.756955609146124E-2</v>
      </c>
      <c r="DE93" s="13">
        <f>SMALL($DO93:DR93,1)/(60*60*24)</f>
        <v>2.756955609146124E-2</v>
      </c>
      <c r="DF93" s="13">
        <f>SMALL($DO93:DS93,1)/(60*60*24)</f>
        <v>2.756955609146124E-2</v>
      </c>
      <c r="DG93" s="13">
        <f>SMALL($DO93:DT93,1)/(60*60*24)</f>
        <v>2.756955609146124E-2</v>
      </c>
      <c r="DH93" s="34">
        <f t="shared" ref="DH93" si="706">AA93/(60*60*24)</f>
        <v>2.2726225038858697E-2</v>
      </c>
      <c r="DI93" s="13">
        <f>SMALL($DU93:DV93,1)/(60*60*24)</f>
        <v>2.2726225038858697E-2</v>
      </c>
      <c r="DJ93" s="42">
        <f>SMALL($DW93:DW93,1)/(60*60*24)</f>
        <v>0.11572916666666666</v>
      </c>
      <c r="DK93" s="42">
        <f>SMALL($DW93:DX93,1)/(60*60*24)</f>
        <v>0.11572916666666666</v>
      </c>
      <c r="DL93" s="42">
        <f>SMALL($DW93:DY93,1)/(60*60*24)</f>
        <v>0.11572916666666666</v>
      </c>
      <c r="DM93" s="42">
        <f>SMALL($DW93:DZ93,1)/(60*60*24)</f>
        <v>0.11572916666666666</v>
      </c>
      <c r="DO93" s="6">
        <f t="shared" ref="DO93" si="707">M93*60*60*24</f>
        <v>2382.009646302251</v>
      </c>
      <c r="DP93" s="1">
        <f t="shared" ref="DP93" si="708">IF(AV93&gt;0,AV93,9999)</f>
        <v>9999</v>
      </c>
      <c r="DQ93" s="1">
        <f t="shared" ref="DQ93" si="709">IF(AW93&gt;0,AW93,9999)</f>
        <v>9999</v>
      </c>
      <c r="DR93" s="1">
        <f t="shared" ref="DR93" si="710">IF(AX93&gt;0,AX93,9999)</f>
        <v>9999</v>
      </c>
      <c r="DS93" s="1">
        <f t="shared" ref="DS93" si="711">IF(AY93&gt;0,AY93,9999)</f>
        <v>2555</v>
      </c>
      <c r="DT93" s="1">
        <f t="shared" ref="DT93" si="712">IF(AZ93&gt;0,AZ93,9999)</f>
        <v>9999</v>
      </c>
      <c r="DU93" s="6">
        <f t="shared" ref="DU93" si="713">AA93</f>
        <v>1963.5458433573913</v>
      </c>
      <c r="DV93" s="1">
        <f t="shared" ref="DV93" si="714">IF(BB93&gt;0,BB93,9999)</f>
        <v>9999</v>
      </c>
      <c r="DW93" s="43">
        <f t="shared" ref="DW93" si="715">IF(BC93&gt;0,BC93*1.198547,9999)</f>
        <v>9999</v>
      </c>
      <c r="DX93" s="1">
        <f t="shared" ref="DX93" si="716">IF(BD93&gt;0,BD93,9999)</f>
        <v>9999</v>
      </c>
      <c r="DY93" s="1">
        <f t="shared" ref="DY93" si="717">IF(BE93&gt;0,BE93,9999)</f>
        <v>9999</v>
      </c>
      <c r="DZ93" s="1">
        <f t="shared" ref="DZ93" si="718">IF(BF93&gt;0,BF93,9999)</f>
        <v>9999</v>
      </c>
    </row>
    <row r="94" spans="1:130" x14ac:dyDescent="0.25">
      <c r="A94" s="1" t="s">
        <v>32</v>
      </c>
      <c r="B94" s="1"/>
      <c r="C94" s="1"/>
      <c r="D94" s="45"/>
      <c r="E94" s="13">
        <v>2.7870370370370368E-2</v>
      </c>
      <c r="F94" s="11">
        <v>42917</v>
      </c>
      <c r="H94" s="35">
        <v>0</v>
      </c>
      <c r="K94" s="8">
        <v>2.4155092592592589E-2</v>
      </c>
      <c r="M94" s="8">
        <f t="shared" si="626"/>
        <v>3.3786061986423713E-2</v>
      </c>
      <c r="N94" s="6">
        <f t="shared" si="364"/>
        <v>2919.1157556270082</v>
      </c>
      <c r="O94" s="8">
        <f t="shared" si="365"/>
        <v>4.6874999999999998E-3</v>
      </c>
      <c r="Q94" s="8">
        <f t="shared" si="366"/>
        <v>0</v>
      </c>
      <c r="R94" s="8">
        <f t="shared" si="367"/>
        <v>0</v>
      </c>
      <c r="S94" s="8">
        <f t="shared" si="368"/>
        <v>4.6874999999999998E-3</v>
      </c>
      <c r="T94" s="8"/>
      <c r="U94" s="8">
        <f>IF(A94&lt;&gt;"",IF(VLOOKUP(A94,Apr!A$4:F$211,6)&gt;0,VLOOKUP(A94,Apr!A$4:F$211,6),0),0)</f>
        <v>0</v>
      </c>
      <c r="V94" s="8">
        <f>IF(A94&lt;&gt;"",IF(VLOOKUP(A94,May!A$3:F$209,6)&gt;0,VLOOKUP(A94,May!A$3:F$209,6),0),0)</f>
        <v>0</v>
      </c>
      <c r="W94" s="8">
        <f>IF(A94&lt;&gt;"",IF(VLOOKUP(A94,Jun!A$3:F$209,6)&gt;0,VLOOKUP(A94,Jun!A$3:F$209,6),0),0)</f>
        <v>0</v>
      </c>
      <c r="X94" s="8">
        <f>IF(A94&lt;&gt;"",IF(VLOOKUP(A94,Jul!A$3:F$206,6)&gt;0,VLOOKUP(A94,Jul!A$3:F$206,6),0),0)</f>
        <v>0</v>
      </c>
      <c r="Y94" s="8">
        <f>IF(A94&lt;&gt;"",IF(VLOOKUP(A94,Aug!A$3:F$206,6)&gt;0,VLOOKUP(A94,Aug!A$3:F$206,6),0),0)</f>
        <v>0</v>
      </c>
      <c r="Z94" s="8">
        <f>IF(A94&lt;&gt;"",IF(VLOOKUP(A94,Sep!A$3:F$206,6)&gt;0,VLOOKUP(A94,Sep!A$3:F$206,6),0),0)</f>
        <v>0</v>
      </c>
      <c r="AA94" s="6">
        <f t="shared" si="627"/>
        <v>2243.3728407986232</v>
      </c>
      <c r="AB94" s="8">
        <f t="shared" si="663"/>
        <v>1.9097222222222222E-3</v>
      </c>
      <c r="AC94" s="8">
        <f>IF(A94&lt;&gt;"",IF(VLOOKUP(A94,Oct!A$3:F$206,6)&gt;0,VLOOKUP(A94,Oct!A$3:F$206,6),0),0)</f>
        <v>0</v>
      </c>
      <c r="AD94" s="8">
        <f>IF(A94&lt;&gt;"",IF(VLOOKUP(A94,Nov!A$3:F$207,6)&gt;0,VLOOKUP(A94,Nov!A$3:F$207,6),0),0)</f>
        <v>0</v>
      </c>
      <c r="AE94" s="8">
        <f>IF(A94&lt;&gt;"",IF(VLOOKUP(A94,Dec!A$3:F$207,6)&gt;0,VLOOKUP(A94,Dec!A$3:F$207,6),0),0)</f>
        <v>0</v>
      </c>
      <c r="AF94" s="8">
        <f>IF(A94&lt;&gt;"",IF(VLOOKUP(A94,Jan!A$3:F$207,6)&gt;0,VLOOKUP(A94,Jan!A$3:F$207,6),0),0)</f>
        <v>0</v>
      </c>
      <c r="AG94" s="8">
        <f>IF(A94&lt;&gt;"",IF(VLOOKUP(A94,Feb!A$3:F$207,6)&gt;0,VLOOKUP(A94,Feb!A$3:F$207,6),0),0)</f>
        <v>0</v>
      </c>
      <c r="AH94" s="8">
        <f>IF(A94&lt;&gt;"",IF(VLOOKUP(A94,Mar!A$3:F$207,6)&gt;0,VLOOKUP(A94,Mar!A$3:F$207,6),0),0)</f>
        <v>0</v>
      </c>
      <c r="AJ94" s="8">
        <f>LARGE($BH94:BI94,1)</f>
        <v>4.6874999999999998E-3</v>
      </c>
      <c r="AK94" s="8">
        <f>LARGE($BH94:BJ94,1)</f>
        <v>4.6874999999999998E-3</v>
      </c>
      <c r="AL94" s="8">
        <f>LARGE($BH94:BK94,1)</f>
        <v>4.6874999999999998E-3</v>
      </c>
      <c r="AM94" s="8">
        <f>LARGE($BH94:BL94,1)</f>
        <v>4.6874999999999998E-3</v>
      </c>
      <c r="AN94" s="8">
        <f>LARGE($BH94:BM94,1)</f>
        <v>4.6874999999999998E-3</v>
      </c>
      <c r="AO94" s="8">
        <f>LARGE($BN94:BO94,1)</f>
        <v>1.9097222222222222E-3</v>
      </c>
      <c r="AP94" s="8">
        <f>LARGE($BN94:BP94,1)</f>
        <v>1.9097222222222222E-3</v>
      </c>
      <c r="AQ94" s="8">
        <f>LARGE($BN94:BQ94,1)</f>
        <v>1.9097222222222222E-3</v>
      </c>
      <c r="AR94" s="8">
        <f>LARGE($BN94:BR94,1)</f>
        <v>1.9097222222222222E-3</v>
      </c>
      <c r="AS94" s="8">
        <f>LARGE($BN94:BS94,1)</f>
        <v>1.9097222222222222E-3</v>
      </c>
      <c r="AV94" s="6">
        <f t="shared" si="370"/>
        <v>0</v>
      </c>
      <c r="AW94" s="6">
        <f t="shared" si="371"/>
        <v>0</v>
      </c>
      <c r="AX94" s="6">
        <f t="shared" si="372"/>
        <v>0</v>
      </c>
      <c r="AY94" s="6">
        <f t="shared" si="373"/>
        <v>0</v>
      </c>
      <c r="AZ94" s="6">
        <f t="shared" si="374"/>
        <v>0</v>
      </c>
      <c r="BA94" s="6">
        <f t="shared" si="375"/>
        <v>0</v>
      </c>
      <c r="BB94" s="6">
        <f t="shared" si="376"/>
        <v>0</v>
      </c>
      <c r="BC94" s="6">
        <f t="shared" si="377"/>
        <v>0</v>
      </c>
      <c r="BD94" s="6">
        <f t="shared" si="378"/>
        <v>0</v>
      </c>
      <c r="BE94" s="6">
        <f t="shared" si="379"/>
        <v>0</v>
      </c>
      <c r="BF94" s="6">
        <f t="shared" si="380"/>
        <v>0</v>
      </c>
      <c r="BH94" s="8">
        <f t="shared" si="381"/>
        <v>4.6874999999999998E-3</v>
      </c>
      <c r="BI94" s="8">
        <f t="shared" si="382"/>
        <v>0</v>
      </c>
      <c r="BJ94" s="8">
        <f t="shared" si="383"/>
        <v>0</v>
      </c>
      <c r="BK94" s="8">
        <f t="shared" si="384"/>
        <v>0</v>
      </c>
      <c r="BL94" s="8">
        <f t="shared" si="385"/>
        <v>0</v>
      </c>
      <c r="BM94" s="8">
        <f t="shared" si="386"/>
        <v>0</v>
      </c>
      <c r="BN94" s="8">
        <f t="shared" si="387"/>
        <v>1.9097222222222222E-3</v>
      </c>
      <c r="BO94" s="8">
        <f t="shared" si="628"/>
        <v>0</v>
      </c>
      <c r="BP94" s="8">
        <f t="shared" si="628"/>
        <v>0</v>
      </c>
      <c r="BQ94" s="8">
        <f t="shared" si="477"/>
        <v>0</v>
      </c>
      <c r="BR94" s="8">
        <f t="shared" si="478"/>
        <v>0</v>
      </c>
      <c r="BS94" s="8">
        <f t="shared" si="479"/>
        <v>0</v>
      </c>
      <c r="BV94" s="8" t="str">
        <f t="shared" si="629"/>
        <v/>
      </c>
      <c r="BW94" s="8" t="str">
        <f t="shared" si="630"/>
        <v/>
      </c>
      <c r="BX94" s="8" t="str">
        <f t="shared" si="631"/>
        <v/>
      </c>
      <c r="BY94" s="8" t="str">
        <f t="shared" si="632"/>
        <v/>
      </c>
      <c r="BZ94" s="8" t="str">
        <f t="shared" si="633"/>
        <v/>
      </c>
      <c r="CA94" s="8" t="str">
        <f t="shared" si="634"/>
        <v/>
      </c>
      <c r="CB94" s="8" t="str">
        <f t="shared" si="635"/>
        <v/>
      </c>
      <c r="CC94" s="8" t="str">
        <f t="shared" si="636"/>
        <v/>
      </c>
      <c r="CD94" s="8" t="str">
        <f t="shared" si="637"/>
        <v/>
      </c>
      <c r="CE94" s="8" t="str">
        <f t="shared" si="638"/>
        <v/>
      </c>
      <c r="CF94" s="8" t="str">
        <f t="shared" si="639"/>
        <v/>
      </c>
      <c r="CG94" s="8" t="str">
        <f t="shared" si="640"/>
        <v/>
      </c>
      <c r="CI94" s="13">
        <v>2.7870370370370368E-2</v>
      </c>
      <c r="CJ94" s="8">
        <f t="shared" si="641"/>
        <v>2.7870370370370368E-2</v>
      </c>
      <c r="CK94" s="8">
        <f>IF(COUNT($BV94:BW94)&gt;0,SMALL($BV94:BW94,1),$CI94)</f>
        <v>2.7870370370370368E-2</v>
      </c>
      <c r="CL94" s="8">
        <f>IF(COUNT($BV94:BX94)&gt;0,SMALL($BV94:BX94,1),$CI94)</f>
        <v>2.7870370370370368E-2</v>
      </c>
      <c r="CM94" s="8">
        <f>IF(COUNT($BV94:BY94)&gt;0,SMALL($BV94:BY94,1),$CI94)</f>
        <v>2.7870370370370368E-2</v>
      </c>
      <c r="CN94" s="8">
        <f>IF(COUNT($BV94:BZ94)&gt;0,SMALL($BV94:BZ94,1),$CI94)</f>
        <v>2.7870370370370368E-2</v>
      </c>
      <c r="CO94" s="1"/>
      <c r="CP94" s="8">
        <f t="shared" si="642"/>
        <v>0</v>
      </c>
      <c r="CQ94" s="8">
        <f>IF(COUNT($CB94:CC94)&gt;0,SMALL($CB94:CC94,1),$CP94)</f>
        <v>0</v>
      </c>
      <c r="CR94" s="8">
        <f>IF(COUNT($CB94:CD94)&gt;0,SMALL($CB94:CD94,1),$CP94)</f>
        <v>0</v>
      </c>
      <c r="CS94" s="8">
        <f>IF(COUNT($CB94:CE94)&gt;0,SMALL($CB94:CE94,1),$CP94)</f>
        <v>0</v>
      </c>
      <c r="CT94" s="8">
        <f>IF(COUNT($CB94:CF94)&gt;0,SMALL($CB94:CF94,1),$CP94)</f>
        <v>0</v>
      </c>
      <c r="CV94" s="8">
        <f t="shared" si="63"/>
        <v>4.6896296296296295E-3</v>
      </c>
      <c r="CW94" s="8">
        <f t="shared" si="64"/>
        <v>1.9118518518518519E-3</v>
      </c>
      <c r="CX94" s="1">
        <f t="shared" si="602"/>
        <v>92</v>
      </c>
      <c r="CY94" s="8">
        <f t="shared" si="65"/>
        <v>2.1296296296296298E-6</v>
      </c>
      <c r="CZ94" s="1" t="str">
        <f t="shared" si="643"/>
        <v>Ruth Bye</v>
      </c>
      <c r="DB94" s="13">
        <f t="shared" si="644"/>
        <v>3.3786061986423713E-2</v>
      </c>
      <c r="DC94" s="13">
        <f>SMALL($DO94:DP94,1)/(60*60*24)</f>
        <v>3.3786061986423706E-2</v>
      </c>
      <c r="DD94" s="13">
        <f>SMALL($DO94:DQ94,1)/(60*60*24)</f>
        <v>3.3786061986423706E-2</v>
      </c>
      <c r="DE94" s="13">
        <f>SMALL($DO94:DR94,1)/(60*60*24)</f>
        <v>3.3786061986423706E-2</v>
      </c>
      <c r="DF94" s="13">
        <f>SMALL($DO94:DS94,1)/(60*60*24)</f>
        <v>3.3786061986423706E-2</v>
      </c>
      <c r="DG94" s="13">
        <f>SMALL($DO94:DT94,1)/(60*60*24)</f>
        <v>3.3786061986423706E-2</v>
      </c>
      <c r="DH94" s="34">
        <f t="shared" si="645"/>
        <v>2.5964963435169248E-2</v>
      </c>
      <c r="DI94" s="13">
        <f>SMALL($DU94:DV94,1)/(60*60*24)</f>
        <v>2.5964963435169248E-2</v>
      </c>
      <c r="DJ94" s="42">
        <f>SMALL($DW94:DW94,1)/(60*60*24)</f>
        <v>0.11572916666666666</v>
      </c>
      <c r="DK94" s="42">
        <f>SMALL($DW94:DX94,1)/(60*60*24)</f>
        <v>0.11572916666666666</v>
      </c>
      <c r="DL94" s="42">
        <f>SMALL($DW94:DY94,1)/(60*60*24)</f>
        <v>0.11572916666666666</v>
      </c>
      <c r="DM94" s="42">
        <f>SMALL($DW94:DZ94,1)/(60*60*24)</f>
        <v>0.11572916666666666</v>
      </c>
      <c r="DO94" s="6">
        <f t="shared" si="646"/>
        <v>2919.1157556270082</v>
      </c>
      <c r="DP94" s="1">
        <f t="shared" si="647"/>
        <v>9999</v>
      </c>
      <c r="DQ94" s="1">
        <f t="shared" si="648"/>
        <v>9999</v>
      </c>
      <c r="DR94" s="1">
        <f t="shared" si="649"/>
        <v>9999</v>
      </c>
      <c r="DS94" s="1">
        <f t="shared" si="650"/>
        <v>9999</v>
      </c>
      <c r="DT94" s="1">
        <f t="shared" si="651"/>
        <v>9999</v>
      </c>
      <c r="DU94" s="6">
        <f t="shared" si="652"/>
        <v>2243.3728407986232</v>
      </c>
      <c r="DV94" s="1">
        <f t="shared" si="653"/>
        <v>9999</v>
      </c>
      <c r="DW94" s="43">
        <f t="shared" si="654"/>
        <v>9999</v>
      </c>
      <c r="DX94" s="1">
        <f t="shared" si="655"/>
        <v>9999</v>
      </c>
      <c r="DY94" s="1">
        <f t="shared" si="656"/>
        <v>9999</v>
      </c>
      <c r="DZ94" s="1">
        <f t="shared" si="657"/>
        <v>9999</v>
      </c>
    </row>
    <row r="95" spans="1:130" x14ac:dyDescent="0.25">
      <c r="A95" s="1" t="s">
        <v>165</v>
      </c>
      <c r="B95" s="34">
        <v>2.0671296296296295E-2</v>
      </c>
      <c r="C95" s="45">
        <v>44835</v>
      </c>
      <c r="D95" s="45"/>
      <c r="E95" s="13">
        <v>2.5474537037037035E-2</v>
      </c>
      <c r="F95" s="11">
        <v>44774</v>
      </c>
      <c r="H95" s="35">
        <v>2.0671296296296295E-2</v>
      </c>
      <c r="I95" s="35">
        <v>2.5474537037037032E-2</v>
      </c>
      <c r="J95" s="8">
        <v>2.4548611111111115E-2</v>
      </c>
      <c r="K95" s="55">
        <f>(J95/4*3.1)/1.032</f>
        <v>1.8435245747200693E-2</v>
      </c>
      <c r="L95" s="8">
        <v>3.9131944444444448E-2</v>
      </c>
      <c r="M95" s="8">
        <f t="shared" si="626"/>
        <v>2.5785633119074926E-2</v>
      </c>
      <c r="N95" s="6">
        <f t="shared" si="364"/>
        <v>2227.8787014880736</v>
      </c>
      <c r="O95" s="8">
        <f t="shared" si="365"/>
        <v>1.2673611111111111E-2</v>
      </c>
      <c r="Q95" s="8">
        <f t="shared" si="366"/>
        <v>0</v>
      </c>
      <c r="R95" s="8">
        <f t="shared" si="367"/>
        <v>0</v>
      </c>
      <c r="S95" s="8">
        <f t="shared" si="368"/>
        <v>1.2673611111111111E-2</v>
      </c>
      <c r="T95" s="8"/>
      <c r="U95" s="8">
        <f>IF(A95&lt;&gt;"",IF(VLOOKUP(A95,Apr!A$4:F$211,6)&gt;0,VLOOKUP(A95,Apr!A$4:F$211,6),0),0)</f>
        <v>0</v>
      </c>
      <c r="V95" s="8">
        <f>IF(A95&lt;&gt;"",IF(VLOOKUP(A95,May!A$3:F$209,6)&gt;0,VLOOKUP(A95,May!A$3:F$209,6),0),0)</f>
        <v>0</v>
      </c>
      <c r="W95" s="8">
        <f>IF(A95&lt;&gt;"",IF(VLOOKUP(A95,Jun!A$3:F$209,6)&gt;0,VLOOKUP(A95,Jun!A$3:F$209,6),0),0)</f>
        <v>0</v>
      </c>
      <c r="X95" s="8">
        <f>IF(A95&lt;&gt;"",IF(VLOOKUP(A95,Jul!A$3:F$206,6)&gt;0,VLOOKUP(A95,Jul!A$3:F$206,6),0),0)</f>
        <v>0</v>
      </c>
      <c r="Y95" s="8">
        <f>IF(A95&lt;&gt;"",IF(VLOOKUP(A95,Aug!A$3:F$206,6)&gt;0,VLOOKUP(A95,Aug!A$3:F$206,6),0),0)</f>
        <v>0</v>
      </c>
      <c r="Z95" s="8">
        <f>IF(A95&lt;&gt;"",IF(VLOOKUP(A95,Sep!A$3:F$206,6)&gt;0,VLOOKUP(A95,Sep!A$3:F$206,6),0),0)</f>
        <v>0</v>
      </c>
      <c r="AA95" s="6">
        <f t="shared" si="627"/>
        <v>1712.1494965993616</v>
      </c>
      <c r="AB95" s="8">
        <f t="shared" si="369"/>
        <v>7.9861111111111122E-3</v>
      </c>
      <c r="AC95" s="8">
        <f>IF(A95&lt;&gt;"",IF(VLOOKUP(A95,Oct!A$3:F$206,6)&gt;0,VLOOKUP(A95,Oct!A$3:F$206,6),0),0)</f>
        <v>0</v>
      </c>
      <c r="AD95" s="8">
        <f>IF(A95&lt;&gt;"",IF(VLOOKUP(A95,Nov!A$3:F$207,6)&gt;0,VLOOKUP(A95,Nov!A$3:F$207,6),0),0)</f>
        <v>0</v>
      </c>
      <c r="AE95" s="8">
        <f>IF(A95&lt;&gt;"",IF(VLOOKUP(A95,Dec!A$3:F$207,6)&gt;0,VLOOKUP(A95,Dec!A$3:F$207,6),0),0)</f>
        <v>0</v>
      </c>
      <c r="AF95" s="8">
        <f>IF(A95&lt;&gt;"",IF(VLOOKUP(A95,Jan!A$3:F$207,6)&gt;0,VLOOKUP(A95,Jan!A$3:F$207,6),0),0)</f>
        <v>0</v>
      </c>
      <c r="AG95" s="8">
        <f>IF(A95&lt;&gt;"",IF(VLOOKUP(A95,Feb!A$3:F$207,6)&gt;0,VLOOKUP(A95,Feb!A$3:F$207,6),0),0)</f>
        <v>0</v>
      </c>
      <c r="AH95" s="8">
        <f>IF(A95&lt;&gt;"",IF(VLOOKUP(A95,Mar!A$3:F$207,6)&gt;0,VLOOKUP(A95,Mar!A$3:F$207,6),0),0)</f>
        <v>0</v>
      </c>
      <c r="AJ95" s="8">
        <f>LARGE($BH95:BI95,1)</f>
        <v>1.2673611111111111E-2</v>
      </c>
      <c r="AK95" s="8">
        <f>LARGE($BH95:BJ95,1)</f>
        <v>1.2673611111111111E-2</v>
      </c>
      <c r="AL95" s="8">
        <f>LARGE($BH95:BK95,1)</f>
        <v>1.2673611111111111E-2</v>
      </c>
      <c r="AM95" s="8">
        <f>LARGE($BH95:BL95,1)</f>
        <v>1.2673611111111111E-2</v>
      </c>
      <c r="AN95" s="8">
        <f>LARGE($BH95:BM95,1)</f>
        <v>1.2673611111111111E-2</v>
      </c>
      <c r="AO95" s="8">
        <f>LARGE($BN95:BO95,1)</f>
        <v>7.9861111111111122E-3</v>
      </c>
      <c r="AP95" s="8">
        <f>LARGE($BN95:BP95,1)</f>
        <v>7.9861111111111122E-3</v>
      </c>
      <c r="AQ95" s="8">
        <f>LARGE($BN95:BQ95,1)</f>
        <v>7.9861111111111122E-3</v>
      </c>
      <c r="AR95" s="8">
        <f>LARGE($BN95:BR95,1)</f>
        <v>7.9861111111111122E-3</v>
      </c>
      <c r="AS95" s="8">
        <f>LARGE($BN95:BS95,1)</f>
        <v>7.9861111111111122E-3</v>
      </c>
      <c r="AV95" s="6">
        <f t="shared" si="370"/>
        <v>0</v>
      </c>
      <c r="AW95" s="6">
        <f t="shared" si="371"/>
        <v>0</v>
      </c>
      <c r="AX95" s="6">
        <f t="shared" si="372"/>
        <v>0</v>
      </c>
      <c r="AY95" s="6">
        <f t="shared" si="373"/>
        <v>0</v>
      </c>
      <c r="AZ95" s="6">
        <f t="shared" si="374"/>
        <v>0</v>
      </c>
      <c r="BA95" s="6">
        <f t="shared" si="375"/>
        <v>0</v>
      </c>
      <c r="BB95" s="6">
        <f t="shared" si="376"/>
        <v>0</v>
      </c>
      <c r="BC95" s="6">
        <f t="shared" si="377"/>
        <v>0</v>
      </c>
      <c r="BD95" s="6">
        <f t="shared" si="378"/>
        <v>0</v>
      </c>
      <c r="BE95" s="6">
        <f t="shared" si="379"/>
        <v>0</v>
      </c>
      <c r="BF95" s="6">
        <f t="shared" si="380"/>
        <v>0</v>
      </c>
      <c r="BH95" s="8">
        <f t="shared" si="381"/>
        <v>1.2673611111111111E-2</v>
      </c>
      <c r="BI95" s="8">
        <f t="shared" si="382"/>
        <v>0</v>
      </c>
      <c r="BJ95" s="8">
        <f t="shared" si="383"/>
        <v>0</v>
      </c>
      <c r="BK95" s="8">
        <f t="shared" si="384"/>
        <v>0</v>
      </c>
      <c r="BL95" s="8">
        <f t="shared" si="385"/>
        <v>0</v>
      </c>
      <c r="BM95" s="8">
        <f t="shared" si="386"/>
        <v>0</v>
      </c>
      <c r="BN95" s="8">
        <f t="shared" si="387"/>
        <v>7.9861111111111122E-3</v>
      </c>
      <c r="BO95" s="8">
        <f t="shared" si="628"/>
        <v>0</v>
      </c>
      <c r="BP95" s="8">
        <f t="shared" si="628"/>
        <v>0</v>
      </c>
      <c r="BQ95" s="8">
        <f t="shared" si="477"/>
        <v>0</v>
      </c>
      <c r="BR95" s="8">
        <f t="shared" si="478"/>
        <v>0</v>
      </c>
      <c r="BS95" s="8">
        <f t="shared" si="479"/>
        <v>0</v>
      </c>
      <c r="BV95" s="8" t="str">
        <f t="shared" si="629"/>
        <v/>
      </c>
      <c r="BW95" s="8" t="str">
        <f t="shared" si="630"/>
        <v/>
      </c>
      <c r="BX95" s="8" t="str">
        <f t="shared" si="631"/>
        <v/>
      </c>
      <c r="BY95" s="8" t="str">
        <f t="shared" si="632"/>
        <v/>
      </c>
      <c r="BZ95" s="8" t="str">
        <f t="shared" si="633"/>
        <v/>
      </c>
      <c r="CA95" s="8" t="str">
        <f t="shared" si="634"/>
        <v/>
      </c>
      <c r="CB95" s="8" t="str">
        <f t="shared" si="635"/>
        <v/>
      </c>
      <c r="CC95" s="8" t="str">
        <f t="shared" si="636"/>
        <v/>
      </c>
      <c r="CD95" s="8" t="str">
        <f t="shared" si="637"/>
        <v/>
      </c>
      <c r="CE95" s="8" t="str">
        <f t="shared" si="638"/>
        <v/>
      </c>
      <c r="CF95" s="8" t="str">
        <f t="shared" si="639"/>
        <v/>
      </c>
      <c r="CG95" s="8" t="str">
        <f t="shared" si="640"/>
        <v/>
      </c>
      <c r="CI95" s="13">
        <v>2.5474537037037035E-2</v>
      </c>
      <c r="CJ95" s="8">
        <f t="shared" si="641"/>
        <v>2.5474537037037035E-2</v>
      </c>
      <c r="CK95" s="8">
        <f>IF(COUNT($BV95:BW95)&gt;0,SMALL($BV95:BW95,1),$CI95)</f>
        <v>2.5474537037037035E-2</v>
      </c>
      <c r="CL95" s="8">
        <f>IF(COUNT($BV95:BX95)&gt;0,SMALL($BV95:BX95,1),$CI95)</f>
        <v>2.5474537037037035E-2</v>
      </c>
      <c r="CM95" s="8">
        <f>IF(COUNT($BV95:BY95)&gt;0,SMALL($BV95:BY95,1),$CI95)</f>
        <v>2.5474537037037035E-2</v>
      </c>
      <c r="CN95" s="8">
        <f>IF(COUNT($BV95:BZ95)&gt;0,SMALL($BV95:BZ95,1),$CI95)</f>
        <v>2.5474537037037035E-2</v>
      </c>
      <c r="CO95" s="34">
        <v>2.0671296296296295E-2</v>
      </c>
      <c r="CP95" s="8">
        <f t="shared" si="642"/>
        <v>2.0671296296296295E-2</v>
      </c>
      <c r="CQ95" s="8">
        <f>IF(COUNT($CB95:CC95)&gt;0,SMALL($CB95:CC95,1),$CP95)</f>
        <v>2.0671296296296295E-2</v>
      </c>
      <c r="CR95" s="8">
        <f>IF(COUNT($CB95:CD95)&gt;0,SMALL($CB95:CD95,1),$CP95)</f>
        <v>2.0671296296296295E-2</v>
      </c>
      <c r="CS95" s="8">
        <f>IF(COUNT($CB95:CE95)&gt;0,SMALL($CB95:CE95,1),$CP95)</f>
        <v>2.0671296296296295E-2</v>
      </c>
      <c r="CT95" s="8">
        <f>IF(COUNT($CB95:CF95)&gt;0,SMALL($CB95:CF95,1),$CP95)</f>
        <v>2.0671296296296295E-2</v>
      </c>
      <c r="CV95" s="8">
        <f t="shared" ref="CV95:CV104" si="719">IF(A95&lt;&gt;"",LARGE(BH95:BM95,1)+CY95,"")</f>
        <v>1.2675763888888889E-2</v>
      </c>
      <c r="CW95" s="8">
        <f t="shared" ref="CW95:CW104" si="720">IF(A95&lt;&gt;"",LARGE(BN95:BS95,1)+CY95,"")</f>
        <v>7.9882638888888902E-3</v>
      </c>
      <c r="CX95" s="1">
        <f t="shared" si="602"/>
        <v>93</v>
      </c>
      <c r="CY95" s="8">
        <f t="shared" ref="CY95:CY104" si="721">IF(A95&lt;&gt;"",CX95/(60*60*24*500),"")</f>
        <v>2.152777777777778E-6</v>
      </c>
      <c r="CZ95" s="1" t="str">
        <f t="shared" si="643"/>
        <v>Ruth Williams</v>
      </c>
      <c r="DB95" s="13">
        <f t="shared" si="644"/>
        <v>2.5785633119074926E-2</v>
      </c>
      <c r="DC95" s="13">
        <f>SMALL($DO95:DP95,1)/(60*60*24)</f>
        <v>2.5785633119074926E-2</v>
      </c>
      <c r="DD95" s="13">
        <f>SMALL($DO95:DQ95,1)/(60*60*24)</f>
        <v>2.5785633119074926E-2</v>
      </c>
      <c r="DE95" s="13">
        <f>SMALL($DO95:DR95,1)/(60*60*24)</f>
        <v>2.5785633119074926E-2</v>
      </c>
      <c r="DF95" s="13">
        <f>SMALL($DO95:DS95,1)/(60*60*24)</f>
        <v>2.5785633119074926E-2</v>
      </c>
      <c r="DG95" s="13">
        <f>SMALL($DO95:DT95,1)/(60*60*24)</f>
        <v>2.5785633119074926E-2</v>
      </c>
      <c r="DH95" s="34">
        <f t="shared" si="645"/>
        <v>1.9816545099529646E-2</v>
      </c>
      <c r="DI95" s="13">
        <f>SMALL($DU95:DV95,1)/(60*60*24)</f>
        <v>1.9816545099529646E-2</v>
      </c>
      <c r="DJ95" s="42">
        <f>SMALL($DW95:DW95,1)/(60*60*24)</f>
        <v>0.11572916666666666</v>
      </c>
      <c r="DK95" s="42">
        <f>SMALL($DW95:DX95,1)/(60*60*24)</f>
        <v>0.11572916666666666</v>
      </c>
      <c r="DL95" s="42">
        <f>SMALL($DW95:DY95,1)/(60*60*24)</f>
        <v>0.11572916666666666</v>
      </c>
      <c r="DM95" s="42">
        <f>SMALL($DW95:DZ95,1)/(60*60*24)</f>
        <v>0.11572916666666666</v>
      </c>
      <c r="DO95" s="6">
        <f t="shared" si="646"/>
        <v>2227.8787014880736</v>
      </c>
      <c r="DP95" s="1">
        <f t="shared" si="647"/>
        <v>9999</v>
      </c>
      <c r="DQ95" s="1">
        <f t="shared" si="648"/>
        <v>9999</v>
      </c>
      <c r="DR95" s="1">
        <f t="shared" si="649"/>
        <v>9999</v>
      </c>
      <c r="DS95" s="1">
        <f t="shared" si="650"/>
        <v>9999</v>
      </c>
      <c r="DT95" s="1">
        <f t="shared" si="651"/>
        <v>9999</v>
      </c>
      <c r="DU95" s="6">
        <f t="shared" si="652"/>
        <v>1712.1494965993616</v>
      </c>
      <c r="DV95" s="1">
        <f t="shared" si="653"/>
        <v>9999</v>
      </c>
      <c r="DW95" s="43">
        <f t="shared" si="654"/>
        <v>9999</v>
      </c>
      <c r="DX95" s="1">
        <f t="shared" si="655"/>
        <v>9999</v>
      </c>
      <c r="DY95" s="1">
        <f t="shared" si="656"/>
        <v>9999</v>
      </c>
      <c r="DZ95" s="1">
        <f t="shared" si="657"/>
        <v>9999</v>
      </c>
    </row>
    <row r="96" spans="1:130" x14ac:dyDescent="0.25">
      <c r="A96" s="1" t="s">
        <v>208</v>
      </c>
      <c r="B96" s="54"/>
      <c r="C96" s="45"/>
      <c r="D96" s="45"/>
      <c r="E96" s="13"/>
      <c r="L96" s="8">
        <v>3.1319444444444448E-2</v>
      </c>
      <c r="M96" s="8">
        <f t="shared" si="626"/>
        <v>2.1258470230144762E-2</v>
      </c>
      <c r="N96" s="6">
        <f t="shared" si="364"/>
        <v>1836.7318278845075</v>
      </c>
      <c r="O96" s="8">
        <f t="shared" si="365"/>
        <v>1.7187500000000001E-2</v>
      </c>
      <c r="Q96" s="8">
        <f t="shared" si="366"/>
        <v>0</v>
      </c>
      <c r="R96" s="8">
        <f t="shared" si="367"/>
        <v>1.7428554625555558E-2</v>
      </c>
      <c r="S96" s="8">
        <f t="shared" si="368"/>
        <v>1.7187500000000001E-2</v>
      </c>
      <c r="T96" s="8"/>
      <c r="U96" s="8">
        <f>IF(A96&lt;&gt;"",IF(VLOOKUP(A96,Apr!A$4:F$211,6)&gt;0,VLOOKUP(A96,Apr!A$4:F$211,6),0),0)</f>
        <v>0</v>
      </c>
      <c r="V96" s="8">
        <f>IF(A96&lt;&gt;"",IF(VLOOKUP(A96,May!A$3:F$209,6)&gt;0,VLOOKUP(A96,May!A$3:F$209,6),0),0)</f>
        <v>0</v>
      </c>
      <c r="W96" s="8">
        <f>IF(A96&lt;&gt;"",IF(VLOOKUP(A96,Jun!A$3:F$209,6)&gt;0,VLOOKUP(A96,Jun!A$3:F$209,6),0),0)</f>
        <v>0</v>
      </c>
      <c r="X96" s="8">
        <f>IF(A96&lt;&gt;"",IF(VLOOKUP(A96,Jul!A$3:F$206,6)&gt;0,VLOOKUP(A96,Jul!A$3:F$206,6),0),0)</f>
        <v>0</v>
      </c>
      <c r="Y96" s="8">
        <f>IF(A96&lt;&gt;"",IF(VLOOKUP(A96,Aug!A$3:F$206,6)&gt;0,VLOOKUP(A96,Aug!A$3:F$206,6),0),0)</f>
        <v>0</v>
      </c>
      <c r="Z96" s="8">
        <f>IF(A96&lt;&gt;"",IF(VLOOKUP(A96,Sep!A$3:F$206,6)&gt;0,VLOOKUP(A96,Sep!A$3:F$206,6),0),0)</f>
        <v>0</v>
      </c>
      <c r="AA96" s="6">
        <f t="shared" si="627"/>
        <v>1411.5487851290991</v>
      </c>
      <c r="AB96" s="8">
        <f t="shared" si="369"/>
        <v>1.1458333333333334E-2</v>
      </c>
      <c r="AC96" s="8">
        <f>IF(A96&lt;&gt;"",IF(VLOOKUP(A96,Oct!A$3:F$206,6)&gt;0,VLOOKUP(A96,Oct!A$3:F$206,6),0),0)</f>
        <v>1.7428554625555558E-2</v>
      </c>
      <c r="AD96" s="8">
        <f>IF(A96&lt;&gt;"",IF(VLOOKUP(A96,Nov!A$3:F$207,6)&gt;0,VLOOKUP(A96,Nov!A$3:F$207,6),0),0)</f>
        <v>0</v>
      </c>
      <c r="AE96" s="8">
        <f>IF(A96&lt;&gt;"",IF(VLOOKUP(A96,Dec!A$3:F$207,6)&gt;0,VLOOKUP(A96,Dec!A$3:F$207,6),0),0)</f>
        <v>1.770633240333333E-2</v>
      </c>
      <c r="AF96" s="8">
        <f>IF(A96&lt;&gt;"",IF(VLOOKUP(A96,Jan!A$3:F$207,6)&gt;0,VLOOKUP(A96,Jan!A$3:F$207,6),0),0)</f>
        <v>0</v>
      </c>
      <c r="AG96" s="8">
        <f>IF(A96&lt;&gt;"",IF(VLOOKUP(A96,Feb!A$3:F$207,6)&gt;0,VLOOKUP(A96,Feb!A$3:F$207,6),0),0)</f>
        <v>0</v>
      </c>
      <c r="AH96" s="8">
        <f>IF(A96&lt;&gt;"",IF(VLOOKUP(A96,Mar!A$3:F$207,6)&gt;0,VLOOKUP(A96,Mar!A$3:F$207,6),0),0)</f>
        <v>0</v>
      </c>
      <c r="AJ96" s="8">
        <f>LARGE($BH96:BI96,1)</f>
        <v>1.7187500000000001E-2</v>
      </c>
      <c r="AK96" s="8">
        <f>LARGE($BH96:BJ96,1)</f>
        <v>1.7187500000000001E-2</v>
      </c>
      <c r="AL96" s="8">
        <f>LARGE($BH96:BK96,1)</f>
        <v>1.7187500000000001E-2</v>
      </c>
      <c r="AM96" s="8">
        <f>LARGE($BH96:BL96,1)</f>
        <v>1.7187500000000001E-2</v>
      </c>
      <c r="AN96" s="8">
        <f>LARGE($BH96:BM96,1)</f>
        <v>1.7187500000000001E-2</v>
      </c>
      <c r="AO96" s="8">
        <f>LARGE($BN96:BO96,1)</f>
        <v>1.1458333333333334E-2</v>
      </c>
      <c r="AP96" s="8">
        <f>LARGE($BN96:BP96,1)</f>
        <v>1.1458333333333334E-2</v>
      </c>
      <c r="AQ96" s="8">
        <f>LARGE($BN96:BQ96,1)</f>
        <v>1.1458333333333334E-2</v>
      </c>
      <c r="AR96" s="8">
        <f>LARGE($BN96:BR96,1)</f>
        <v>1.1458333333333334E-2</v>
      </c>
      <c r="AS96" s="8">
        <f>LARGE($BN96:BS96,1)</f>
        <v>1.1458333333333334E-2</v>
      </c>
      <c r="AV96" s="6">
        <f t="shared" si="370"/>
        <v>0</v>
      </c>
      <c r="AW96" s="6">
        <f t="shared" si="371"/>
        <v>0</v>
      </c>
      <c r="AX96" s="6">
        <f t="shared" si="372"/>
        <v>0</v>
      </c>
      <c r="AY96" s="6">
        <f t="shared" si="373"/>
        <v>0</v>
      </c>
      <c r="AZ96" s="6">
        <f t="shared" si="374"/>
        <v>0</v>
      </c>
      <c r="BA96" s="6">
        <f t="shared" si="375"/>
        <v>0</v>
      </c>
      <c r="BB96" s="6">
        <f t="shared" si="376"/>
        <v>1505.8271196480002</v>
      </c>
      <c r="BC96" s="6">
        <f t="shared" si="377"/>
        <v>0</v>
      </c>
      <c r="BD96" s="6">
        <f t="shared" si="378"/>
        <v>1529.827119648</v>
      </c>
      <c r="BE96" s="6">
        <f t="shared" si="379"/>
        <v>0</v>
      </c>
      <c r="BF96" s="6">
        <f t="shared" si="380"/>
        <v>0</v>
      </c>
      <c r="BH96" s="8">
        <f t="shared" si="381"/>
        <v>1.7187500000000001E-2</v>
      </c>
      <c r="BI96" s="8">
        <f t="shared" si="382"/>
        <v>0</v>
      </c>
      <c r="BJ96" s="8">
        <f t="shared" si="383"/>
        <v>0</v>
      </c>
      <c r="BK96" s="8">
        <f t="shared" si="384"/>
        <v>0</v>
      </c>
      <c r="BL96" s="8">
        <f t="shared" si="385"/>
        <v>0</v>
      </c>
      <c r="BM96" s="8">
        <f t="shared" si="386"/>
        <v>0</v>
      </c>
      <c r="BN96" s="8">
        <f t="shared" si="387"/>
        <v>1.1458333333333334E-2</v>
      </c>
      <c r="BO96" s="8">
        <f t="shared" si="628"/>
        <v>1.0416666666666666E-2</v>
      </c>
      <c r="BP96" s="8">
        <f t="shared" si="628"/>
        <v>0</v>
      </c>
      <c r="BQ96" s="8">
        <f t="shared" si="477"/>
        <v>1.0069444444444445E-2</v>
      </c>
      <c r="BR96" s="8">
        <f t="shared" si="478"/>
        <v>0</v>
      </c>
      <c r="BS96" s="8">
        <f t="shared" si="479"/>
        <v>0</v>
      </c>
      <c r="BV96" s="8" t="str">
        <f t="shared" si="629"/>
        <v/>
      </c>
      <c r="BW96" s="8" t="str">
        <f t="shared" si="630"/>
        <v/>
      </c>
      <c r="BX96" s="8" t="str">
        <f t="shared" si="631"/>
        <v/>
      </c>
      <c r="BY96" s="8" t="str">
        <f t="shared" si="632"/>
        <v/>
      </c>
      <c r="BZ96" s="8" t="str">
        <f t="shared" si="633"/>
        <v/>
      </c>
      <c r="CA96" s="8" t="str">
        <f t="shared" si="634"/>
        <v/>
      </c>
      <c r="CB96" s="8">
        <f t="shared" si="635"/>
        <v>1.7428554625555558E-2</v>
      </c>
      <c r="CC96" s="8" t="str">
        <f t="shared" si="636"/>
        <v/>
      </c>
      <c r="CD96" s="8">
        <f t="shared" si="637"/>
        <v>1.770633240333333E-2</v>
      </c>
      <c r="CE96" s="8" t="str">
        <f t="shared" si="638"/>
        <v/>
      </c>
      <c r="CF96" s="8" t="str">
        <f t="shared" si="639"/>
        <v/>
      </c>
      <c r="CG96" s="8" t="str">
        <f t="shared" si="640"/>
        <v/>
      </c>
      <c r="CI96" s="13"/>
      <c r="CJ96" s="8">
        <f t="shared" si="641"/>
        <v>0</v>
      </c>
      <c r="CK96" s="8">
        <f>IF(COUNT($BV96:BW96)&gt;0,SMALL($BV96:BW96,1),$CI96)</f>
        <v>0</v>
      </c>
      <c r="CL96" s="8">
        <f>IF(COUNT($BV96:BX96)&gt;0,SMALL($BV96:BX96,1),$CI96)</f>
        <v>0</v>
      </c>
      <c r="CM96" s="8">
        <f>IF(COUNT($BV96:BY96)&gt;0,SMALL($BV96:BY96,1),$CI96)</f>
        <v>0</v>
      </c>
      <c r="CN96" s="8">
        <f>IF(COUNT($BV96:BZ96)&gt;0,SMALL($BV96:BZ96,1),$CI96)</f>
        <v>0</v>
      </c>
      <c r="CO96" s="54"/>
      <c r="CP96" s="8">
        <f t="shared" si="642"/>
        <v>1.7428554625555558E-2</v>
      </c>
      <c r="CQ96" s="8">
        <f>IF(COUNT($CB96:CC96)&gt;0,SMALL($CB96:CC96,1),$CP96)</f>
        <v>1.7428554625555558E-2</v>
      </c>
      <c r="CR96" s="8">
        <f>IF(COUNT($CB96:CD96)&gt;0,SMALL($CB96:CD96,1),$CP96)</f>
        <v>1.7428554625555558E-2</v>
      </c>
      <c r="CS96" s="8">
        <f>IF(COUNT($CB96:CE96)&gt;0,SMALL($CB96:CE96,1),$CP96)</f>
        <v>1.7428554625555558E-2</v>
      </c>
      <c r="CT96" s="8">
        <f>IF(COUNT($CB96:CF96)&gt;0,SMALL($CB96:CF96,1),$CP96)</f>
        <v>1.7428554625555558E-2</v>
      </c>
      <c r="CV96" s="8">
        <f t="shared" si="719"/>
        <v>1.7189675925925928E-2</v>
      </c>
      <c r="CW96" s="8">
        <f t="shared" si="720"/>
        <v>1.1460509259259261E-2</v>
      </c>
      <c r="CX96" s="1">
        <f t="shared" si="602"/>
        <v>94</v>
      </c>
      <c r="CY96" s="8">
        <f t="shared" si="721"/>
        <v>2.1759259259259257E-6</v>
      </c>
      <c r="CZ96" s="1" t="str">
        <f t="shared" si="643"/>
        <v>Sarah Beck</v>
      </c>
      <c r="DB96" s="13">
        <f t="shared" si="644"/>
        <v>2.1258470230144762E-2</v>
      </c>
      <c r="DC96" s="13">
        <f>SMALL($DO96:DP96,1)/(60*60*24)</f>
        <v>2.1258470230144762E-2</v>
      </c>
      <c r="DD96" s="13">
        <f>SMALL($DO96:DQ96,1)/(60*60*24)</f>
        <v>2.1258470230144762E-2</v>
      </c>
      <c r="DE96" s="13">
        <f>SMALL($DO96:DR96,1)/(60*60*24)</f>
        <v>2.1258470230144762E-2</v>
      </c>
      <c r="DF96" s="13">
        <f>SMALL($DO96:DS96,1)/(60*60*24)</f>
        <v>2.1258470230144762E-2</v>
      </c>
      <c r="DG96" s="13">
        <f>SMALL($DO96:DT96,1)/(60*60*24)</f>
        <v>2.1258470230144762E-2</v>
      </c>
      <c r="DH96" s="34">
        <f t="shared" si="645"/>
        <v>1.6337370198253463E-2</v>
      </c>
      <c r="DI96" s="13">
        <f>SMALL($DU96:DV96,1)/(60*60*24)</f>
        <v>1.6337370198253463E-2</v>
      </c>
      <c r="DJ96" s="42">
        <f>SMALL($DW96:DW96,1)/(60*60*24)</f>
        <v>0.11572916666666666</v>
      </c>
      <c r="DK96" s="42">
        <f>SMALL($DW96:DX96,1)/(60*60*24)</f>
        <v>1.7706332403333334E-2</v>
      </c>
      <c r="DL96" s="42">
        <f>SMALL($DW96:DY96,1)/(60*60*24)</f>
        <v>1.7706332403333334E-2</v>
      </c>
      <c r="DM96" s="42">
        <f>SMALL($DW96:DZ96,1)/(60*60*24)</f>
        <v>1.7706332403333334E-2</v>
      </c>
      <c r="DO96" s="6">
        <f t="shared" si="646"/>
        <v>1836.7318278845075</v>
      </c>
      <c r="DP96" s="1">
        <f t="shared" si="647"/>
        <v>9999</v>
      </c>
      <c r="DQ96" s="1">
        <f t="shared" si="648"/>
        <v>9999</v>
      </c>
      <c r="DR96" s="1">
        <f t="shared" si="649"/>
        <v>9999</v>
      </c>
      <c r="DS96" s="1">
        <f t="shared" si="650"/>
        <v>9999</v>
      </c>
      <c r="DT96" s="1">
        <f t="shared" si="651"/>
        <v>9999</v>
      </c>
      <c r="DU96" s="6">
        <f t="shared" si="652"/>
        <v>1411.5487851290991</v>
      </c>
      <c r="DV96" s="1">
        <f t="shared" si="653"/>
        <v>1505.8271196480002</v>
      </c>
      <c r="DW96" s="43">
        <f t="shared" si="654"/>
        <v>9999</v>
      </c>
      <c r="DX96" s="1">
        <f t="shared" si="655"/>
        <v>1529.827119648</v>
      </c>
      <c r="DY96" s="1">
        <f t="shared" si="656"/>
        <v>9999</v>
      </c>
      <c r="DZ96" s="1">
        <f t="shared" si="657"/>
        <v>9999</v>
      </c>
    </row>
    <row r="97" spans="1:130" x14ac:dyDescent="0.25">
      <c r="A97" s="1" t="s">
        <v>144</v>
      </c>
      <c r="B97" s="54">
        <v>2.225694444444444E-2</v>
      </c>
      <c r="C97" s="45">
        <v>43831</v>
      </c>
      <c r="D97" s="45"/>
      <c r="E97" s="13">
        <v>2.732638888888889E-2</v>
      </c>
      <c r="H97" s="35">
        <v>2.5000000000000001E-2</v>
      </c>
      <c r="I97" s="35">
        <v>3.3414351851851855E-2</v>
      </c>
      <c r="J97" s="8">
        <v>3.0972222222222224E-2</v>
      </c>
      <c r="K97" s="55">
        <f>(J97/4*3.1)/1.032</f>
        <v>2.3259178509905255E-2</v>
      </c>
      <c r="L97" s="8">
        <v>4.7222222222222221E-2</v>
      </c>
      <c r="M97" s="8">
        <f t="shared" si="626"/>
        <v>3.2532934571732425E-2</v>
      </c>
      <c r="N97" s="6">
        <f t="shared" si="364"/>
        <v>2810.8455469976811</v>
      </c>
      <c r="O97" s="8">
        <f t="shared" si="365"/>
        <v>5.9027777777777776E-3</v>
      </c>
      <c r="Q97" s="8">
        <f t="shared" si="366"/>
        <v>3.181512869962963E-2</v>
      </c>
      <c r="R97" s="8">
        <f t="shared" si="367"/>
        <v>2.8354480551481483E-2</v>
      </c>
      <c r="S97" s="8">
        <f t="shared" si="368"/>
        <v>5.9027777777777776E-3</v>
      </c>
      <c r="T97" s="8"/>
      <c r="U97" s="8">
        <f>IF(A97&lt;&gt;"",IF(VLOOKUP(A97,Apr!A$4:F$211,6)&gt;0,VLOOKUP(A97,Apr!A$4:F$211,6),0),0)</f>
        <v>3.2210648148148148E-2</v>
      </c>
      <c r="V97" s="8">
        <f>IF(A97&lt;&gt;"",IF(VLOOKUP(A97,May!A$3:F$209,6)&gt;0,VLOOKUP(A97,May!A$3:F$209,6),0),0)</f>
        <v>3.215277777777778E-2</v>
      </c>
      <c r="W97" s="8">
        <f>IF(A97&lt;&gt;"",IF(VLOOKUP(A97,Jun!A$3:F$209,6)&gt;0,VLOOKUP(A97,Jun!A$3:F$209,6),0),0)</f>
        <v>0</v>
      </c>
      <c r="X97" s="8">
        <f>IF(A97&lt;&gt;"",IF(VLOOKUP(A97,Jul!A$3:F$206,6)&gt;0,VLOOKUP(A97,Jul!A$3:F$206,6),0),0)</f>
        <v>0</v>
      </c>
      <c r="Y97" s="8">
        <f>IF(A97&lt;&gt;"",IF(VLOOKUP(A97,Aug!A$3:F$206,6)&gt;0,VLOOKUP(A97,Aug!A$3:F$206,6),0),0)</f>
        <v>3.181512869962963E-2</v>
      </c>
      <c r="Z97" s="8">
        <f>IF(A97&lt;&gt;"",IF(VLOOKUP(A97,Sep!A$3:F$206,6)&gt;0,VLOOKUP(A97,Sep!A$3:F$206,6),0),0)</f>
        <v>3.2660036107037035E-2</v>
      </c>
      <c r="AA97" s="6">
        <f t="shared" si="627"/>
        <v>2112.5041349874368</v>
      </c>
      <c r="AB97" s="8">
        <f t="shared" si="369"/>
        <v>3.2986111111111111E-3</v>
      </c>
      <c r="AC97" s="8">
        <f>IF(A97&lt;&gt;"",IF(VLOOKUP(A97,Oct!A$3:F$206,6)&gt;0,VLOOKUP(A97,Oct!A$3:F$206,6),0),0)</f>
        <v>0</v>
      </c>
      <c r="AD97" s="8">
        <f>IF(A97&lt;&gt;"",IF(VLOOKUP(A97,Nov!A$3:F$207,6)&gt;0,VLOOKUP(A97,Nov!A$3:F$207,6),0),0)</f>
        <v>0</v>
      </c>
      <c r="AE97" s="8">
        <f>IF(A97&lt;&gt;"",IF(VLOOKUP(A97,Dec!A$3:F$207,6)&gt;0,VLOOKUP(A97,Dec!A$3:F$207,6),0),0)</f>
        <v>0</v>
      </c>
      <c r="AF97" s="8">
        <f>IF(A97&lt;&gt;"",IF(VLOOKUP(A97,Jan!A$3:F$207,6)&gt;0,VLOOKUP(A97,Jan!A$3:F$207,6),0),0)</f>
        <v>2.8354480551481483E-2</v>
      </c>
      <c r="AG97" s="8">
        <f>IF(A97&lt;&gt;"",IF(VLOOKUP(A97,Feb!A$3:F$207,6)&gt;0,VLOOKUP(A97,Feb!A$3:F$207,6),0),0)</f>
        <v>0</v>
      </c>
      <c r="AH97" s="8">
        <f>IF(A97&lt;&gt;"",IF(VLOOKUP(A97,Mar!A$3:F$207,6)&gt;0,VLOOKUP(A97,Mar!A$3:F$207,6),0),0)</f>
        <v>0</v>
      </c>
      <c r="AJ97" s="8">
        <f>LARGE($BH97:BI97,1)</f>
        <v>6.2500000000000003E-3</v>
      </c>
      <c r="AK97" s="8">
        <f>LARGE($BH97:BJ97,1)</f>
        <v>6.2500000000000003E-3</v>
      </c>
      <c r="AL97" s="8">
        <f>LARGE($BH97:BK97,1)</f>
        <v>6.2500000000000003E-3</v>
      </c>
      <c r="AM97" s="8">
        <f>LARGE($BH97:BL97,1)</f>
        <v>6.2500000000000003E-3</v>
      </c>
      <c r="AN97" s="8">
        <f>LARGE($BH97:BM97,1)</f>
        <v>6.5972222222222222E-3</v>
      </c>
      <c r="AO97" s="8">
        <f>LARGE($BN97:BO97,1)</f>
        <v>3.2986111111111111E-3</v>
      </c>
      <c r="AP97" s="8">
        <f>LARGE($BN97:BP97,1)</f>
        <v>3.2986111111111111E-3</v>
      </c>
      <c r="AQ97" s="8">
        <f>LARGE($BN97:BQ97,1)</f>
        <v>3.2986111111111111E-3</v>
      </c>
      <c r="AR97" s="8">
        <f>LARGE($BN97:BR97,1)</f>
        <v>3.2986111111111111E-3</v>
      </c>
      <c r="AS97" s="8">
        <f>LARGE($BN97:BS97,1)</f>
        <v>3.2986111111111111E-3</v>
      </c>
      <c r="AV97" s="6">
        <f t="shared" si="370"/>
        <v>2783</v>
      </c>
      <c r="AW97" s="6">
        <f t="shared" si="371"/>
        <v>2778</v>
      </c>
      <c r="AX97" s="6">
        <f t="shared" si="372"/>
        <v>0</v>
      </c>
      <c r="AY97" s="6">
        <f t="shared" si="373"/>
        <v>0</v>
      </c>
      <c r="AZ97" s="6">
        <f t="shared" si="374"/>
        <v>2748.827119648</v>
      </c>
      <c r="BA97" s="6">
        <f t="shared" si="375"/>
        <v>2821.827119648</v>
      </c>
      <c r="BB97" s="6">
        <f t="shared" si="376"/>
        <v>0</v>
      </c>
      <c r="BC97" s="6">
        <f t="shared" si="377"/>
        <v>0</v>
      </c>
      <c r="BD97" s="6">
        <f t="shared" si="378"/>
        <v>0</v>
      </c>
      <c r="BE97" s="6">
        <f t="shared" si="379"/>
        <v>2449.827119648</v>
      </c>
      <c r="BF97" s="6">
        <f t="shared" si="380"/>
        <v>0</v>
      </c>
      <c r="BH97" s="8">
        <f t="shared" si="381"/>
        <v>5.9027777777777776E-3</v>
      </c>
      <c r="BI97" s="8">
        <f t="shared" si="382"/>
        <v>6.2500000000000003E-3</v>
      </c>
      <c r="BJ97" s="8">
        <f t="shared" si="383"/>
        <v>6.2500000000000003E-3</v>
      </c>
      <c r="BK97" s="8">
        <f t="shared" si="384"/>
        <v>0</v>
      </c>
      <c r="BL97" s="8">
        <f t="shared" si="385"/>
        <v>0</v>
      </c>
      <c r="BM97" s="8">
        <f t="shared" si="386"/>
        <v>6.5972222222222222E-3</v>
      </c>
      <c r="BN97" s="8">
        <f t="shared" si="387"/>
        <v>3.2986111111111111E-3</v>
      </c>
      <c r="BO97" s="8">
        <f t="shared" si="628"/>
        <v>0</v>
      </c>
      <c r="BP97" s="8">
        <f t="shared" si="628"/>
        <v>0</v>
      </c>
      <c r="BQ97" s="8">
        <f t="shared" si="477"/>
        <v>0</v>
      </c>
      <c r="BR97" s="8">
        <f t="shared" si="478"/>
        <v>0</v>
      </c>
      <c r="BS97" s="8">
        <f t="shared" si="479"/>
        <v>0</v>
      </c>
      <c r="BV97" s="8">
        <f t="shared" si="629"/>
        <v>3.2210648148148148E-2</v>
      </c>
      <c r="BW97" s="8">
        <f t="shared" si="630"/>
        <v>3.215277777777778E-2</v>
      </c>
      <c r="BX97" s="8" t="str">
        <f t="shared" si="631"/>
        <v/>
      </c>
      <c r="BY97" s="8" t="str">
        <f t="shared" si="632"/>
        <v/>
      </c>
      <c r="BZ97" s="8">
        <f t="shared" si="633"/>
        <v>3.181512869962963E-2</v>
      </c>
      <c r="CA97" s="8">
        <f t="shared" si="634"/>
        <v>3.2660036107037035E-2</v>
      </c>
      <c r="CB97" s="8" t="str">
        <f t="shared" si="635"/>
        <v/>
      </c>
      <c r="CC97" s="8" t="str">
        <f t="shared" si="636"/>
        <v/>
      </c>
      <c r="CD97" s="8" t="str">
        <f t="shared" si="637"/>
        <v/>
      </c>
      <c r="CE97" s="8">
        <f t="shared" si="638"/>
        <v>2.8354480551481483E-2</v>
      </c>
      <c r="CF97" s="8" t="str">
        <f t="shared" si="639"/>
        <v/>
      </c>
      <c r="CG97" s="8" t="str">
        <f t="shared" si="640"/>
        <v/>
      </c>
      <c r="CI97" s="13">
        <v>2.732638888888889E-2</v>
      </c>
      <c r="CJ97" s="8">
        <f t="shared" si="641"/>
        <v>3.2210648148148148E-2</v>
      </c>
      <c r="CK97" s="8">
        <f>IF(COUNT($BV97:BW97)&gt;0,SMALL($BV97:BW97,1),$CI97)</f>
        <v>3.215277777777778E-2</v>
      </c>
      <c r="CL97" s="8">
        <f>IF(COUNT($BV97:BX97)&gt;0,SMALL($BV97:BX97,1),$CI97)</f>
        <v>3.215277777777778E-2</v>
      </c>
      <c r="CM97" s="8">
        <f>IF(COUNT($BV97:BY97)&gt;0,SMALL($BV97:BY97,1),$CI97)</f>
        <v>3.215277777777778E-2</v>
      </c>
      <c r="CN97" s="8">
        <f>IF(COUNT($BV97:BZ97)&gt;0,SMALL($BV97:BZ97,1),$CI97)</f>
        <v>3.181512869962963E-2</v>
      </c>
      <c r="CO97" s="54">
        <v>2.225694444444444E-2</v>
      </c>
      <c r="CP97" s="8">
        <f t="shared" si="642"/>
        <v>2.225694444444444E-2</v>
      </c>
      <c r="CQ97" s="8">
        <f>IF(COUNT($CB97:CC97)&gt;0,SMALL($CB97:CC97,1),$CP97)</f>
        <v>2.225694444444444E-2</v>
      </c>
      <c r="CR97" s="8">
        <f>IF(COUNT($CB97:CD97)&gt;0,SMALL($CB97:CD97,1),$CP97)</f>
        <v>2.225694444444444E-2</v>
      </c>
      <c r="CS97" s="8">
        <f>IF(COUNT($CB97:CE97)&gt;0,SMALL($CB97:CE97,1),$CP97)</f>
        <v>2.8354480551481483E-2</v>
      </c>
      <c r="CT97" s="8">
        <f>IF(COUNT($CB97:CF97)&gt;0,SMALL($CB97:CF97,1),$CP97)</f>
        <v>2.8354480551481483E-2</v>
      </c>
      <c r="CV97" s="8">
        <f t="shared" si="719"/>
        <v>6.5994212962962959E-3</v>
      </c>
      <c r="CW97" s="8">
        <f t="shared" si="720"/>
        <v>3.3008101851851853E-3</v>
      </c>
      <c r="CX97" s="1">
        <f t="shared" si="602"/>
        <v>95</v>
      </c>
      <c r="CY97" s="8">
        <f t="shared" si="721"/>
        <v>2.1990740740740739E-6</v>
      </c>
      <c r="CZ97" s="1" t="str">
        <f t="shared" si="643"/>
        <v>Sarah Cook</v>
      </c>
      <c r="DB97" s="13">
        <f t="shared" si="644"/>
        <v>3.2532934571732425E-2</v>
      </c>
      <c r="DC97" s="13">
        <f>SMALL($DO97:DP97,1)/(60*60*24)</f>
        <v>3.2210648148148148E-2</v>
      </c>
      <c r="DD97" s="13">
        <f>SMALL($DO97:DQ97,1)/(60*60*24)</f>
        <v>3.215277777777778E-2</v>
      </c>
      <c r="DE97" s="13">
        <f>SMALL($DO97:DR97,1)/(60*60*24)</f>
        <v>3.215277777777778E-2</v>
      </c>
      <c r="DF97" s="13">
        <f>SMALL($DO97:DS97,1)/(60*60*24)</f>
        <v>3.215277777777778E-2</v>
      </c>
      <c r="DG97" s="13">
        <f>SMALL($DO97:DT97,1)/(60*60*24)</f>
        <v>3.181512869962963E-2</v>
      </c>
      <c r="DH97" s="34">
        <f t="shared" si="645"/>
        <v>2.4450279340132372E-2</v>
      </c>
      <c r="DI97" s="13">
        <f>SMALL($DU97:DV97,1)/(60*60*24)</f>
        <v>2.4450279340132372E-2</v>
      </c>
      <c r="DJ97" s="42">
        <f>SMALL($DW97:DW97,1)/(60*60*24)</f>
        <v>0.11572916666666666</v>
      </c>
      <c r="DK97" s="42">
        <f>SMALL($DW97:DX97,1)/(60*60*24)</f>
        <v>0.11572916666666666</v>
      </c>
      <c r="DL97" s="42">
        <f>SMALL($DW97:DY97,1)/(60*60*24)</f>
        <v>2.835448055148148E-2</v>
      </c>
      <c r="DM97" s="42">
        <f>SMALL($DW97:DZ97,1)/(60*60*24)</f>
        <v>2.835448055148148E-2</v>
      </c>
      <c r="DO97" s="6">
        <f t="shared" si="646"/>
        <v>2810.8455469976811</v>
      </c>
      <c r="DP97" s="1">
        <f t="shared" si="647"/>
        <v>2783</v>
      </c>
      <c r="DQ97" s="1">
        <f t="shared" si="648"/>
        <v>2778</v>
      </c>
      <c r="DR97" s="1">
        <f t="shared" si="649"/>
        <v>9999</v>
      </c>
      <c r="DS97" s="1">
        <f t="shared" si="650"/>
        <v>9999</v>
      </c>
      <c r="DT97" s="1">
        <f t="shared" si="651"/>
        <v>2748.827119648</v>
      </c>
      <c r="DU97" s="6">
        <f t="shared" si="652"/>
        <v>2112.5041349874368</v>
      </c>
      <c r="DV97" s="1">
        <f t="shared" si="653"/>
        <v>9999</v>
      </c>
      <c r="DW97" s="43">
        <f t="shared" si="654"/>
        <v>9999</v>
      </c>
      <c r="DX97" s="1">
        <f t="shared" si="655"/>
        <v>9999</v>
      </c>
      <c r="DY97" s="1">
        <f t="shared" si="656"/>
        <v>2449.827119648</v>
      </c>
      <c r="DZ97" s="1">
        <f t="shared" si="657"/>
        <v>9999</v>
      </c>
    </row>
    <row r="98" spans="1:130" x14ac:dyDescent="0.25">
      <c r="A98" s="1" t="s">
        <v>209</v>
      </c>
      <c r="B98" s="54"/>
      <c r="C98" s="45"/>
      <c r="D98" s="45"/>
      <c r="E98" s="13"/>
      <c r="K98" s="8">
        <v>1.5243055555555557E-2</v>
      </c>
      <c r="M98" s="8">
        <f t="shared" si="626"/>
        <v>2.1320672561629152E-2</v>
      </c>
      <c r="N98" s="6">
        <f t="shared" si="364"/>
        <v>1842.1061093247586</v>
      </c>
      <c r="O98" s="8">
        <f t="shared" si="365"/>
        <v>1.7187500000000001E-2</v>
      </c>
      <c r="Q98" s="8">
        <f t="shared" si="366"/>
        <v>0</v>
      </c>
      <c r="R98" s="8">
        <f t="shared" si="367"/>
        <v>0</v>
      </c>
      <c r="S98" s="8">
        <f t="shared" si="368"/>
        <v>1.7187500000000001E-2</v>
      </c>
      <c r="T98" s="8"/>
      <c r="U98" s="8">
        <f>IF(A98&lt;&gt;"",IF(VLOOKUP(A98,Apr!A$4:F$211,6)&gt;0,VLOOKUP(A98,Apr!A$4:F$211,6),0),0)</f>
        <v>0</v>
      </c>
      <c r="V98" s="8">
        <f>IF(A98&lt;&gt;"",IF(VLOOKUP(A98,May!A$3:F$209,6)&gt;0,VLOOKUP(A98,May!A$3:F$209,6),0),0)</f>
        <v>0</v>
      </c>
      <c r="W98" s="8">
        <f>IF(A98&lt;&gt;"",IF(VLOOKUP(A98,Jun!A$3:F$209,6)&gt;0,VLOOKUP(A98,Jun!A$3:F$209,6),0),0)</f>
        <v>0</v>
      </c>
      <c r="X98" s="8">
        <f>IF(A98&lt;&gt;"",IF(VLOOKUP(A98,Jul!A$3:F$206,6)&gt;0,VLOOKUP(A98,Jul!A$3:F$206,6),0),0)</f>
        <v>0</v>
      </c>
      <c r="Y98" s="8">
        <f>IF(A98&lt;&gt;"",IF(VLOOKUP(A98,Aug!A$3:F$206,6)&gt;0,VLOOKUP(A98,Aug!A$3:F$206,6),0),0)</f>
        <v>0</v>
      </c>
      <c r="Z98" s="8">
        <f>IF(A98&lt;&gt;"",IF(VLOOKUP(A98,Sep!A$3:F$206,6)&gt;0,VLOOKUP(A98,Sep!A$3:F$206,6),0),0)</f>
        <v>0</v>
      </c>
      <c r="AA98" s="6">
        <f t="shared" si="627"/>
        <v>1415.6789800343975</v>
      </c>
      <c r="AB98" s="8">
        <f t="shared" si="369"/>
        <v>1.1458333333333334E-2</v>
      </c>
      <c r="AC98" s="8">
        <f>IF(A98&lt;&gt;"",IF(VLOOKUP(A98,Oct!A$3:F$206,6)&gt;0,VLOOKUP(A98,Oct!A$3:F$206,6),0),0)</f>
        <v>0</v>
      </c>
      <c r="AD98" s="8">
        <f>IF(A98&lt;&gt;"",IF(VLOOKUP(A98,Nov!A$3:F$207,6)&gt;0,VLOOKUP(A98,Nov!A$3:F$207,6),0),0)</f>
        <v>0</v>
      </c>
      <c r="AE98" s="8">
        <f>IF(A98&lt;&gt;"",IF(VLOOKUP(A98,Dec!A$3:F$207,6)&gt;0,VLOOKUP(A98,Dec!A$3:F$207,6),0),0)</f>
        <v>0</v>
      </c>
      <c r="AF98" s="8">
        <f>IF(A98&lt;&gt;"",IF(VLOOKUP(A98,Jan!A$3:F$207,6)&gt;0,VLOOKUP(A98,Jan!A$3:F$207,6),0),0)</f>
        <v>0</v>
      </c>
      <c r="AG98" s="8">
        <f>IF(A98&lt;&gt;"",IF(VLOOKUP(A98,Feb!A$3:F$207,6)&gt;0,VLOOKUP(A98,Feb!A$3:F$207,6),0),0)</f>
        <v>0</v>
      </c>
      <c r="AH98" s="8">
        <f>IF(A98&lt;&gt;"",IF(VLOOKUP(A98,Mar!A$3:F$207,6)&gt;0,VLOOKUP(A98,Mar!A$3:F$207,6),0),0)</f>
        <v>0</v>
      </c>
      <c r="AJ98" s="8">
        <f>LARGE($BH98:BI98,1)</f>
        <v>1.7187500000000001E-2</v>
      </c>
      <c r="AK98" s="8">
        <f>LARGE($BH98:BJ98,1)</f>
        <v>1.7187500000000001E-2</v>
      </c>
      <c r="AL98" s="8">
        <f>LARGE($BH98:BK98,1)</f>
        <v>1.7187500000000001E-2</v>
      </c>
      <c r="AM98" s="8">
        <f>LARGE($BH98:BL98,1)</f>
        <v>1.7187500000000001E-2</v>
      </c>
      <c r="AN98" s="8">
        <f>LARGE($BH98:BM98,1)</f>
        <v>1.7187500000000001E-2</v>
      </c>
      <c r="AO98" s="8">
        <f>LARGE($BN98:BO98,1)</f>
        <v>1.1458333333333334E-2</v>
      </c>
      <c r="AP98" s="8">
        <f>LARGE($BN98:BP98,1)</f>
        <v>1.1458333333333334E-2</v>
      </c>
      <c r="AQ98" s="8">
        <f>LARGE($BN98:BQ98,1)</f>
        <v>1.1458333333333334E-2</v>
      </c>
      <c r="AR98" s="8">
        <f>LARGE($BN98:BR98,1)</f>
        <v>1.1458333333333334E-2</v>
      </c>
      <c r="AS98" s="8">
        <f>LARGE($BN98:BS98,1)</f>
        <v>1.1458333333333334E-2</v>
      </c>
      <c r="AV98" s="6">
        <f t="shared" si="370"/>
        <v>0</v>
      </c>
      <c r="AW98" s="6">
        <f t="shared" si="371"/>
        <v>0</v>
      </c>
      <c r="AX98" s="6">
        <f t="shared" si="372"/>
        <v>0</v>
      </c>
      <c r="AY98" s="6">
        <f t="shared" si="373"/>
        <v>0</v>
      </c>
      <c r="AZ98" s="6">
        <f t="shared" si="374"/>
        <v>0</v>
      </c>
      <c r="BA98" s="6">
        <f t="shared" si="375"/>
        <v>0</v>
      </c>
      <c r="BB98" s="6">
        <f t="shared" si="376"/>
        <v>0</v>
      </c>
      <c r="BC98" s="6">
        <f t="shared" si="377"/>
        <v>0</v>
      </c>
      <c r="BD98" s="6">
        <f t="shared" si="378"/>
        <v>0</v>
      </c>
      <c r="BE98" s="6">
        <f t="shared" si="379"/>
        <v>0</v>
      </c>
      <c r="BF98" s="6">
        <f t="shared" si="380"/>
        <v>0</v>
      </c>
      <c r="BH98" s="8">
        <f t="shared" si="381"/>
        <v>1.7187500000000001E-2</v>
      </c>
      <c r="BI98" s="8">
        <f t="shared" si="382"/>
        <v>0</v>
      </c>
      <c r="BJ98" s="8">
        <f t="shared" si="383"/>
        <v>0</v>
      </c>
      <c r="BK98" s="8">
        <f t="shared" si="384"/>
        <v>0</v>
      </c>
      <c r="BL98" s="8">
        <f t="shared" si="385"/>
        <v>0</v>
      </c>
      <c r="BM98" s="8">
        <f t="shared" si="386"/>
        <v>0</v>
      </c>
      <c r="BN98" s="8">
        <f t="shared" si="387"/>
        <v>1.1458333333333334E-2</v>
      </c>
      <c r="BO98" s="8">
        <f t="shared" si="628"/>
        <v>0</v>
      </c>
      <c r="BP98" s="8">
        <f t="shared" si="628"/>
        <v>0</v>
      </c>
      <c r="BQ98" s="8">
        <f t="shared" si="477"/>
        <v>0</v>
      </c>
      <c r="BR98" s="8">
        <f t="shared" si="478"/>
        <v>0</v>
      </c>
      <c r="BS98" s="8">
        <f t="shared" si="479"/>
        <v>0</v>
      </c>
      <c r="BV98" s="8" t="str">
        <f t="shared" si="629"/>
        <v/>
      </c>
      <c r="BW98" s="8" t="str">
        <f t="shared" si="630"/>
        <v/>
      </c>
      <c r="BX98" s="8" t="str">
        <f t="shared" si="631"/>
        <v/>
      </c>
      <c r="BY98" s="8" t="str">
        <f t="shared" si="632"/>
        <v/>
      </c>
      <c r="BZ98" s="8" t="str">
        <f t="shared" si="633"/>
        <v/>
      </c>
      <c r="CA98" s="8" t="str">
        <f t="shared" si="634"/>
        <v/>
      </c>
      <c r="CB98" s="8" t="str">
        <f t="shared" si="635"/>
        <v/>
      </c>
      <c r="CC98" s="8" t="str">
        <f t="shared" si="636"/>
        <v/>
      </c>
      <c r="CD98" s="8" t="str">
        <f t="shared" si="637"/>
        <v/>
      </c>
      <c r="CE98" s="8" t="str">
        <f t="shared" si="638"/>
        <v/>
      </c>
      <c r="CF98" s="8" t="str">
        <f t="shared" si="639"/>
        <v/>
      </c>
      <c r="CG98" s="8" t="str">
        <f t="shared" si="640"/>
        <v/>
      </c>
      <c r="CI98" s="13"/>
      <c r="CJ98" s="8">
        <f t="shared" si="641"/>
        <v>0</v>
      </c>
      <c r="CK98" s="8">
        <f>IF(COUNT($BV98:BW98)&gt;0,SMALL($BV98:BW98,1),$CI98)</f>
        <v>0</v>
      </c>
      <c r="CL98" s="8">
        <f>IF(COUNT($BV98:BX98)&gt;0,SMALL($BV98:BX98,1),$CI98)</f>
        <v>0</v>
      </c>
      <c r="CM98" s="8">
        <f>IF(COUNT($BV98:BY98)&gt;0,SMALL($BV98:BY98,1),$CI98)</f>
        <v>0</v>
      </c>
      <c r="CN98" s="8">
        <f>IF(COUNT($BV98:BZ98)&gt;0,SMALL($BV98:BZ98,1),$CI98)</f>
        <v>0</v>
      </c>
      <c r="CO98" s="54"/>
      <c r="CP98" s="8">
        <f t="shared" si="642"/>
        <v>0</v>
      </c>
      <c r="CQ98" s="8">
        <f>IF(COUNT($CB98:CC98)&gt;0,SMALL($CB98:CC98,1),$CP98)</f>
        <v>0</v>
      </c>
      <c r="CR98" s="8">
        <f>IF(COUNT($CB98:CD98)&gt;0,SMALL($CB98:CD98,1),$CP98)</f>
        <v>0</v>
      </c>
      <c r="CS98" s="8">
        <f>IF(COUNT($CB98:CE98)&gt;0,SMALL($CB98:CE98,1),$CP98)</f>
        <v>0</v>
      </c>
      <c r="CT98" s="8">
        <f>IF(COUNT($CB98:CF98)&gt;0,SMALL($CB98:CF98,1),$CP98)</f>
        <v>0</v>
      </c>
      <c r="CV98" s="8">
        <f t="shared" si="719"/>
        <v>1.7189722222222224E-2</v>
      </c>
      <c r="CW98" s="8">
        <f t="shared" si="720"/>
        <v>1.1460555555555557E-2</v>
      </c>
      <c r="CX98" s="1">
        <f t="shared" si="602"/>
        <v>96</v>
      </c>
      <c r="CY98" s="8">
        <f t="shared" si="721"/>
        <v>2.2222222222222221E-6</v>
      </c>
      <c r="CZ98" s="1" t="str">
        <f t="shared" si="643"/>
        <v>Scott Gall</v>
      </c>
      <c r="DB98" s="13">
        <f t="shared" si="644"/>
        <v>2.1320672561629152E-2</v>
      </c>
      <c r="DC98" s="13">
        <f>SMALL($DO98:DP98,1)/(60*60*24)</f>
        <v>2.1320672561629152E-2</v>
      </c>
      <c r="DD98" s="13">
        <f>SMALL($DO98:DQ98,1)/(60*60*24)</f>
        <v>2.1320672561629152E-2</v>
      </c>
      <c r="DE98" s="13">
        <f>SMALL($DO98:DR98,1)/(60*60*24)</f>
        <v>2.1320672561629152E-2</v>
      </c>
      <c r="DF98" s="13">
        <f>SMALL($DO98:DS98,1)/(60*60*24)</f>
        <v>2.1320672561629152E-2</v>
      </c>
      <c r="DG98" s="13">
        <f>SMALL($DO98:DT98,1)/(60*60*24)</f>
        <v>2.1320672561629152E-2</v>
      </c>
      <c r="DH98" s="34">
        <f t="shared" si="645"/>
        <v>1.6385173380027748E-2</v>
      </c>
      <c r="DI98" s="13">
        <f>SMALL($DU98:DV98,1)/(60*60*24)</f>
        <v>1.6385173380027748E-2</v>
      </c>
      <c r="DJ98" s="42">
        <f>SMALL($DW98:DW98,1)/(60*60*24)</f>
        <v>0.11572916666666666</v>
      </c>
      <c r="DK98" s="42">
        <f>SMALL($DW98:DX98,1)/(60*60*24)</f>
        <v>0.11572916666666666</v>
      </c>
      <c r="DL98" s="42">
        <f>SMALL($DW98:DY98,1)/(60*60*24)</f>
        <v>0.11572916666666666</v>
      </c>
      <c r="DM98" s="42">
        <f>SMALL($DW98:DZ98,1)/(60*60*24)</f>
        <v>0.11572916666666666</v>
      </c>
      <c r="DO98" s="6">
        <f t="shared" si="646"/>
        <v>1842.1061093247586</v>
      </c>
      <c r="DP98" s="1">
        <f t="shared" si="647"/>
        <v>9999</v>
      </c>
      <c r="DQ98" s="1">
        <f t="shared" si="648"/>
        <v>9999</v>
      </c>
      <c r="DR98" s="1">
        <f t="shared" si="649"/>
        <v>9999</v>
      </c>
      <c r="DS98" s="1">
        <f t="shared" si="650"/>
        <v>9999</v>
      </c>
      <c r="DT98" s="1">
        <f t="shared" si="651"/>
        <v>9999</v>
      </c>
      <c r="DU98" s="6">
        <f t="shared" si="652"/>
        <v>1415.6789800343975</v>
      </c>
      <c r="DV98" s="1">
        <f t="shared" si="653"/>
        <v>9999</v>
      </c>
      <c r="DW98" s="43">
        <f t="shared" si="654"/>
        <v>9999</v>
      </c>
      <c r="DX98" s="1">
        <f t="shared" si="655"/>
        <v>9999</v>
      </c>
      <c r="DY98" s="1">
        <f t="shared" si="656"/>
        <v>9999</v>
      </c>
      <c r="DZ98" s="1">
        <f t="shared" si="657"/>
        <v>9999</v>
      </c>
    </row>
    <row r="99" spans="1:130" x14ac:dyDescent="0.25">
      <c r="A99" s="1" t="s">
        <v>210</v>
      </c>
      <c r="B99" s="54"/>
      <c r="C99" s="45"/>
      <c r="D99" s="45"/>
      <c r="E99" s="13"/>
      <c r="K99" s="55"/>
      <c r="M99" s="8">
        <f t="shared" si="626"/>
        <v>2.92E-2</v>
      </c>
      <c r="N99" s="6">
        <f t="shared" si="364"/>
        <v>2522.88</v>
      </c>
      <c r="O99" s="8">
        <f t="shared" si="365"/>
        <v>9.2013888888888892E-3</v>
      </c>
      <c r="Q99" s="8">
        <f t="shared" si="366"/>
        <v>0</v>
      </c>
      <c r="R99" s="8">
        <f t="shared" si="367"/>
        <v>2.1550082383333329E-2</v>
      </c>
      <c r="S99" s="8">
        <f t="shared" si="368"/>
        <v>9.2013888888888892E-3</v>
      </c>
      <c r="T99" s="8"/>
      <c r="U99" s="8">
        <f>IF(A99&lt;&gt;"",IF(VLOOKUP(A99,Apr!A$4:F$211,6)&gt;0,VLOOKUP(A99,Apr!A$4:F$211,6),0),0)</f>
        <v>0</v>
      </c>
      <c r="V99" s="8">
        <f>IF(A99&lt;&gt;"",IF(VLOOKUP(A99,May!A$3:F$209,6)&gt;0,VLOOKUP(A99,May!A$3:F$209,6),0),0)</f>
        <v>0</v>
      </c>
      <c r="W99" s="8">
        <f>IF(A99&lt;&gt;"",IF(VLOOKUP(A99,Jun!A$3:F$209,6)&gt;0,VLOOKUP(A99,Jun!A$3:F$209,6),0),0)</f>
        <v>0</v>
      </c>
      <c r="X99" s="8">
        <f>IF(A99&lt;&gt;"",IF(VLOOKUP(A99,Jul!A$3:F$206,6)&gt;0,VLOOKUP(A99,Jul!A$3:F$206,6),0),0)</f>
        <v>0</v>
      </c>
      <c r="Y99" s="8">
        <f>IF(A99&lt;&gt;"",IF(VLOOKUP(A99,Aug!A$3:F$206,6)&gt;0,VLOOKUP(A99,Aug!A$3:F$206,6),0),0)</f>
        <v>0</v>
      </c>
      <c r="Z99" s="8">
        <f>IF(A99&lt;&gt;"",IF(VLOOKUP(A99,Sep!A$3:F$206,6)&gt;0,VLOOKUP(A99,Sep!A$3:F$206,6),0),0)</f>
        <v>0</v>
      </c>
      <c r="AA99" s="6">
        <f t="shared" si="627"/>
        <v>1938.8612670408986</v>
      </c>
      <c r="AB99" s="8">
        <f t="shared" si="369"/>
        <v>5.3819444444444453E-3</v>
      </c>
      <c r="AC99" s="8">
        <f>IF(A99&lt;&gt;"",IF(VLOOKUP(A99,Oct!A$3:F$206,6)&gt;0,VLOOKUP(A99,Oct!A$3:F$206,6),0),0)</f>
        <v>0</v>
      </c>
      <c r="AD99" s="8">
        <f>IF(A99&lt;&gt;"",IF(VLOOKUP(A99,Nov!A$3:F$207,6)&gt;0,VLOOKUP(A99,Nov!A$3:F$207,6),0),0)</f>
        <v>2.1550082383333329E-2</v>
      </c>
      <c r="AE99" s="8">
        <f>IF(A99&lt;&gt;"",IF(VLOOKUP(A99,Dec!A$3:F$207,6)&gt;0,VLOOKUP(A99,Dec!A$3:F$207,6),0),0)</f>
        <v>0</v>
      </c>
      <c r="AF99" s="8">
        <f>IF(A99&lt;&gt;"",IF(VLOOKUP(A99,Jan!A$3:F$207,6)&gt;0,VLOOKUP(A99,Jan!A$3:F$207,6),0),0)</f>
        <v>0</v>
      </c>
      <c r="AG99" s="8">
        <f>IF(A99&lt;&gt;"",IF(VLOOKUP(A99,Feb!A$3:F$207,6)&gt;0,VLOOKUP(A99,Feb!A$3:F$207,6),0),0)</f>
        <v>0</v>
      </c>
      <c r="AH99" s="8">
        <f>IF(A99&lt;&gt;"",IF(VLOOKUP(A99,Mar!A$3:F$207,6)&gt;0,VLOOKUP(A99,Mar!A$3:F$207,6),0),0)</f>
        <v>0</v>
      </c>
      <c r="AJ99" s="8">
        <f>LARGE($BH99:BI99,1)</f>
        <v>9.2013888888888892E-3</v>
      </c>
      <c r="AK99" s="8">
        <f>LARGE($BH99:BJ99,1)</f>
        <v>9.2013888888888892E-3</v>
      </c>
      <c r="AL99" s="8">
        <f>LARGE($BH99:BK99,1)</f>
        <v>9.2013888888888892E-3</v>
      </c>
      <c r="AM99" s="8">
        <f>LARGE($BH99:BL99,1)</f>
        <v>9.2013888888888892E-3</v>
      </c>
      <c r="AN99" s="8">
        <f>LARGE($BH99:BM99,1)</f>
        <v>9.2013888888888892E-3</v>
      </c>
      <c r="AO99" s="8">
        <f>LARGE($BN99:BO99,1)</f>
        <v>5.3819444444444453E-3</v>
      </c>
      <c r="AP99" s="8">
        <f>LARGE($BN99:BP99,1)</f>
        <v>6.2500000000000003E-3</v>
      </c>
      <c r="AQ99" s="8">
        <f>LARGE($BN99:BQ99,1)</f>
        <v>6.2500000000000003E-3</v>
      </c>
      <c r="AR99" s="8">
        <f>LARGE($BN99:BR99,1)</f>
        <v>6.2500000000000003E-3</v>
      </c>
      <c r="AS99" s="8">
        <f>LARGE($BN99:BS99,1)</f>
        <v>6.2500000000000003E-3</v>
      </c>
      <c r="AV99" s="6">
        <f t="shared" si="370"/>
        <v>0</v>
      </c>
      <c r="AW99" s="6">
        <f t="shared" si="371"/>
        <v>0</v>
      </c>
      <c r="AX99" s="6">
        <f t="shared" si="372"/>
        <v>0</v>
      </c>
      <c r="AY99" s="6">
        <f t="shared" si="373"/>
        <v>0</v>
      </c>
      <c r="AZ99" s="6">
        <f t="shared" si="374"/>
        <v>0</v>
      </c>
      <c r="BA99" s="6">
        <f t="shared" si="375"/>
        <v>0</v>
      </c>
      <c r="BB99" s="6">
        <f t="shared" si="376"/>
        <v>0</v>
      </c>
      <c r="BC99" s="6">
        <f t="shared" si="377"/>
        <v>1861.9271179199995</v>
      </c>
      <c r="BD99" s="6">
        <f t="shared" si="378"/>
        <v>0</v>
      </c>
      <c r="BE99" s="6">
        <f t="shared" si="379"/>
        <v>0</v>
      </c>
      <c r="BF99" s="6">
        <f t="shared" si="380"/>
        <v>0</v>
      </c>
      <c r="BH99" s="8">
        <f t="shared" si="381"/>
        <v>9.2013888888888892E-3</v>
      </c>
      <c r="BI99" s="8">
        <f t="shared" si="382"/>
        <v>0</v>
      </c>
      <c r="BJ99" s="8">
        <f t="shared" si="383"/>
        <v>0</v>
      </c>
      <c r="BK99" s="8">
        <f t="shared" si="384"/>
        <v>0</v>
      </c>
      <c r="BL99" s="8">
        <f t="shared" si="385"/>
        <v>0</v>
      </c>
      <c r="BM99" s="8">
        <f t="shared" si="386"/>
        <v>0</v>
      </c>
      <c r="BN99" s="8">
        <f t="shared" si="387"/>
        <v>5.3819444444444453E-3</v>
      </c>
      <c r="BO99" s="8">
        <f t="shared" si="628"/>
        <v>0</v>
      </c>
      <c r="BP99" s="8">
        <f t="shared" si="628"/>
        <v>6.2500000000000003E-3</v>
      </c>
      <c r="BQ99" s="8">
        <f t="shared" si="477"/>
        <v>0</v>
      </c>
      <c r="BR99" s="8">
        <f t="shared" si="478"/>
        <v>0</v>
      </c>
      <c r="BS99" s="8">
        <f t="shared" si="479"/>
        <v>0</v>
      </c>
      <c r="BV99" s="8" t="str">
        <f t="shared" si="629"/>
        <v/>
      </c>
      <c r="BW99" s="8" t="str">
        <f t="shared" si="630"/>
        <v/>
      </c>
      <c r="BX99" s="8" t="str">
        <f t="shared" si="631"/>
        <v/>
      </c>
      <c r="BY99" s="8" t="str">
        <f t="shared" si="632"/>
        <v/>
      </c>
      <c r="BZ99" s="8" t="str">
        <f t="shared" si="633"/>
        <v/>
      </c>
      <c r="CA99" s="8" t="str">
        <f t="shared" si="634"/>
        <v/>
      </c>
      <c r="CB99" s="8" t="str">
        <f t="shared" si="635"/>
        <v/>
      </c>
      <c r="CC99" s="8">
        <f t="shared" si="636"/>
        <v>2.1550082383333329E-2</v>
      </c>
      <c r="CD99" s="8" t="str">
        <f t="shared" si="637"/>
        <v/>
      </c>
      <c r="CE99" s="8" t="str">
        <f t="shared" si="638"/>
        <v/>
      </c>
      <c r="CF99" s="8" t="str">
        <f t="shared" si="639"/>
        <v/>
      </c>
      <c r="CG99" s="8" t="str">
        <f t="shared" si="640"/>
        <v/>
      </c>
      <c r="CI99" s="13"/>
      <c r="CJ99" s="8">
        <f t="shared" si="641"/>
        <v>0</v>
      </c>
      <c r="CK99" s="8">
        <f>IF(COUNT($BV99:BW99)&gt;0,SMALL($BV99:BW99,1),$CI99)</f>
        <v>0</v>
      </c>
      <c r="CL99" s="8">
        <f>IF(COUNT($BV99:BX99)&gt;0,SMALL($BV99:BX99,1),$CI99)</f>
        <v>0</v>
      </c>
      <c r="CM99" s="8">
        <f>IF(COUNT($BV99:BY99)&gt;0,SMALL($BV99:BY99,1),$CI99)</f>
        <v>0</v>
      </c>
      <c r="CN99" s="8">
        <f>IF(COUNT($BV99:BZ99)&gt;0,SMALL($BV99:BZ99,1),$CI99)</f>
        <v>0</v>
      </c>
      <c r="CO99" s="54"/>
      <c r="CP99" s="8">
        <f t="shared" si="642"/>
        <v>0</v>
      </c>
      <c r="CQ99" s="8">
        <f>IF(COUNT($CB99:CC99)&gt;0,SMALL($CB99:CC99,1),$CP99)</f>
        <v>2.1550082383333329E-2</v>
      </c>
      <c r="CR99" s="8">
        <f>IF(COUNT($CB99:CD99)&gt;0,SMALL($CB99:CD99,1),$CP99)</f>
        <v>2.1550082383333329E-2</v>
      </c>
      <c r="CS99" s="8">
        <f>IF(COUNT($CB99:CE99)&gt;0,SMALL($CB99:CE99,1),$CP99)</f>
        <v>2.1550082383333329E-2</v>
      </c>
      <c r="CT99" s="8">
        <f>IF(COUNT($CB99:CF99)&gt;0,SMALL($CB99:CF99,1),$CP99)</f>
        <v>2.1550082383333329E-2</v>
      </c>
      <c r="CV99" s="8">
        <f t="shared" si="719"/>
        <v>9.2036342592592604E-3</v>
      </c>
      <c r="CW99" s="8">
        <f t="shared" si="720"/>
        <v>6.2522453703703707E-3</v>
      </c>
      <c r="CX99" s="1">
        <f t="shared" si="602"/>
        <v>97</v>
      </c>
      <c r="CY99" s="8">
        <f t="shared" si="721"/>
        <v>2.2453703703703703E-6</v>
      </c>
      <c r="CZ99" s="1" t="str">
        <f t="shared" si="643"/>
        <v>Sharon Cooper</v>
      </c>
      <c r="DB99" s="13">
        <f t="shared" si="644"/>
        <v>2.92E-2</v>
      </c>
      <c r="DC99" s="13">
        <f>SMALL($DO99:DP99,1)/(60*60*24)</f>
        <v>2.92E-2</v>
      </c>
      <c r="DD99" s="13">
        <f>SMALL($DO99:DQ99,1)/(60*60*24)</f>
        <v>2.92E-2</v>
      </c>
      <c r="DE99" s="13">
        <f>SMALL($DO99:DR99,1)/(60*60*24)</f>
        <v>2.92E-2</v>
      </c>
      <c r="DF99" s="13">
        <f>SMALL($DO99:DS99,1)/(60*60*24)</f>
        <v>2.92E-2</v>
      </c>
      <c r="DG99" s="13">
        <f>SMALL($DO99:DT99,1)/(60*60*24)</f>
        <v>2.92E-2</v>
      </c>
      <c r="DH99" s="34">
        <f t="shared" si="645"/>
        <v>2.2440523924084476E-2</v>
      </c>
      <c r="DI99" s="13">
        <f>SMALL($DU99:DV99,1)/(60*60*24)</f>
        <v>2.2440523924084476E-2</v>
      </c>
      <c r="DJ99" s="42">
        <f>SMALL($DW99:DW99,1)/(60*60*24)</f>
        <v>2.5828786590297012E-2</v>
      </c>
      <c r="DK99" s="42">
        <f>SMALL($DW99:DX99,1)/(60*60*24)</f>
        <v>2.5828786590297012E-2</v>
      </c>
      <c r="DL99" s="42">
        <f>SMALL($DW99:DY99,1)/(60*60*24)</f>
        <v>2.5828786590297012E-2</v>
      </c>
      <c r="DM99" s="42">
        <f>SMALL($DW99:DZ99,1)/(60*60*24)</f>
        <v>2.5828786590297012E-2</v>
      </c>
      <c r="DO99" s="6">
        <f t="shared" si="646"/>
        <v>2522.88</v>
      </c>
      <c r="DP99" s="1">
        <f t="shared" si="647"/>
        <v>9999</v>
      </c>
      <c r="DQ99" s="1">
        <f t="shared" si="648"/>
        <v>9999</v>
      </c>
      <c r="DR99" s="1">
        <f t="shared" si="649"/>
        <v>9999</v>
      </c>
      <c r="DS99" s="1">
        <f t="shared" si="650"/>
        <v>9999</v>
      </c>
      <c r="DT99" s="1">
        <f t="shared" si="651"/>
        <v>9999</v>
      </c>
      <c r="DU99" s="6">
        <f t="shared" si="652"/>
        <v>1938.8612670408986</v>
      </c>
      <c r="DV99" s="1">
        <f t="shared" si="653"/>
        <v>9999</v>
      </c>
      <c r="DW99" s="43">
        <f t="shared" si="654"/>
        <v>2231.6071614016619</v>
      </c>
      <c r="DX99" s="1">
        <f t="shared" si="655"/>
        <v>9999</v>
      </c>
      <c r="DY99" s="1">
        <f t="shared" si="656"/>
        <v>9999</v>
      </c>
      <c r="DZ99" s="1">
        <f t="shared" si="657"/>
        <v>9999</v>
      </c>
    </row>
    <row r="100" spans="1:130" x14ac:dyDescent="0.25">
      <c r="A100" s="1" t="s">
        <v>141</v>
      </c>
      <c r="B100" s="54">
        <v>1.9293981481481485E-2</v>
      </c>
      <c r="C100" s="45">
        <v>43770</v>
      </c>
      <c r="D100" s="45"/>
      <c r="E100" s="13"/>
      <c r="H100" s="35">
        <v>0</v>
      </c>
      <c r="I100" s="35">
        <v>0</v>
      </c>
      <c r="M100" s="8">
        <f t="shared" si="626"/>
        <v>2.0982204861111114E-2</v>
      </c>
      <c r="N100" s="6">
        <f t="shared" si="364"/>
        <v>1812.8625000000002</v>
      </c>
      <c r="O100" s="8">
        <f t="shared" si="365"/>
        <v>1.7534722222222222E-2</v>
      </c>
      <c r="Q100" s="8">
        <f t="shared" si="366"/>
        <v>0</v>
      </c>
      <c r="R100" s="8">
        <f t="shared" si="367"/>
        <v>0</v>
      </c>
      <c r="S100" s="8">
        <f t="shared" si="368"/>
        <v>1.7534722222222222E-2</v>
      </c>
      <c r="T100" s="8"/>
      <c r="U100" s="8">
        <f>IF(A100&lt;&gt;"",IF(VLOOKUP(A100,Apr!A$4:F$211,6)&gt;0,VLOOKUP(A100,Apr!A$4:F$211,6),0),0)</f>
        <v>0</v>
      </c>
      <c r="V100" s="8">
        <f>IF(A100&lt;&gt;"",IF(VLOOKUP(A100,May!A$3:F$209,6)&gt;0,VLOOKUP(A100,May!A$3:F$209,6),0),0)</f>
        <v>0</v>
      </c>
      <c r="W100" s="8">
        <f>IF(A100&lt;&gt;"",IF(VLOOKUP(A100,Jun!A$3:F$209,6)&gt;0,VLOOKUP(A100,Jun!A$3:F$209,6),0),0)</f>
        <v>0</v>
      </c>
      <c r="X100" s="8">
        <f>IF(A100&lt;&gt;"",IF(VLOOKUP(A100,Jul!A$3:F$206,6)&gt;0,VLOOKUP(A100,Jul!A$3:F$206,6),0),0)</f>
        <v>0</v>
      </c>
      <c r="Y100" s="8">
        <f>IF(A100&lt;&gt;"",IF(VLOOKUP(A100,Aug!A$3:F$206,6)&gt;0,VLOOKUP(A100,Aug!A$3:F$206,6),0),0)</f>
        <v>0</v>
      </c>
      <c r="Z100" s="8">
        <f>IF(A100&lt;&gt;"",IF(VLOOKUP(A100,Sep!A$3:F$206,6)&gt;0,VLOOKUP(A100,Sep!A$3:F$206,6),0),0)</f>
        <v>0</v>
      </c>
      <c r="AA100" s="6">
        <f t="shared" si="627"/>
        <v>1393.2049418604654</v>
      </c>
      <c r="AB100" s="8">
        <f t="shared" si="369"/>
        <v>1.1631944444444445E-2</v>
      </c>
      <c r="AC100" s="8">
        <f>IF(A100&lt;&gt;"",IF(VLOOKUP(A100,Oct!A$3:F$206,6)&gt;0,VLOOKUP(A100,Oct!A$3:F$206,6),0),0)</f>
        <v>0</v>
      </c>
      <c r="AD100" s="8">
        <f>IF(A100&lt;&gt;"",IF(VLOOKUP(A100,Nov!A$3:F$207,6)&gt;0,VLOOKUP(A100,Nov!A$3:F$207,6),0),0)</f>
        <v>0</v>
      </c>
      <c r="AE100" s="8">
        <f>IF(A100&lt;&gt;"",IF(VLOOKUP(A100,Dec!A$3:F$207,6)&gt;0,VLOOKUP(A100,Dec!A$3:F$207,6),0),0)</f>
        <v>0</v>
      </c>
      <c r="AF100" s="8">
        <f>IF(A100&lt;&gt;"",IF(VLOOKUP(A100,Jan!A$3:F$207,6)&gt;0,VLOOKUP(A100,Jan!A$3:F$207,6),0),0)</f>
        <v>0</v>
      </c>
      <c r="AG100" s="8">
        <f>IF(A100&lt;&gt;"",IF(VLOOKUP(A100,Feb!A$3:F$207,6)&gt;0,VLOOKUP(A100,Feb!A$3:F$207,6),0),0)</f>
        <v>0</v>
      </c>
      <c r="AH100" s="8">
        <f>IF(A100&lt;&gt;"",IF(VLOOKUP(A100,Mar!A$3:F$207,6)&gt;0,VLOOKUP(A100,Mar!A$3:F$207,6),0),0)</f>
        <v>0</v>
      </c>
      <c r="AJ100" s="8">
        <f>LARGE($BH100:BI100,1)</f>
        <v>1.7534722222222222E-2</v>
      </c>
      <c r="AK100" s="8">
        <f>LARGE($BH100:BJ100,1)</f>
        <v>1.7534722222222222E-2</v>
      </c>
      <c r="AL100" s="8">
        <f>LARGE($BH100:BK100,1)</f>
        <v>1.7534722222222222E-2</v>
      </c>
      <c r="AM100" s="8">
        <f>LARGE($BH100:BL100,1)</f>
        <v>1.7534722222222222E-2</v>
      </c>
      <c r="AN100" s="8">
        <f>LARGE($BH100:BM100,1)</f>
        <v>1.7534722222222222E-2</v>
      </c>
      <c r="AO100" s="8">
        <f>LARGE($BN100:BO100,1)</f>
        <v>1.1631944444444445E-2</v>
      </c>
      <c r="AP100" s="8">
        <f>LARGE($BN100:BP100,1)</f>
        <v>1.1631944444444445E-2</v>
      </c>
      <c r="AQ100" s="8">
        <f>LARGE($BN100:BQ100,1)</f>
        <v>1.1631944444444445E-2</v>
      </c>
      <c r="AR100" s="8">
        <f>LARGE($BN100:BR100,1)</f>
        <v>1.1631944444444445E-2</v>
      </c>
      <c r="AS100" s="8">
        <f>LARGE($BN100:BS100,1)</f>
        <v>1.1631944444444445E-2</v>
      </c>
      <c r="AV100" s="6">
        <f t="shared" si="370"/>
        <v>0</v>
      </c>
      <c r="AW100" s="6">
        <f t="shared" si="371"/>
        <v>0</v>
      </c>
      <c r="AX100" s="6">
        <f t="shared" si="372"/>
        <v>0</v>
      </c>
      <c r="AY100" s="6">
        <f t="shared" si="373"/>
        <v>0</v>
      </c>
      <c r="AZ100" s="6">
        <f t="shared" si="374"/>
        <v>0</v>
      </c>
      <c r="BA100" s="6">
        <f t="shared" si="375"/>
        <v>0</v>
      </c>
      <c r="BB100" s="6">
        <f t="shared" si="376"/>
        <v>0</v>
      </c>
      <c r="BC100" s="6">
        <f t="shared" si="377"/>
        <v>0</v>
      </c>
      <c r="BD100" s="6">
        <f t="shared" si="378"/>
        <v>0</v>
      </c>
      <c r="BE100" s="6">
        <f t="shared" si="379"/>
        <v>0</v>
      </c>
      <c r="BF100" s="6">
        <f t="shared" si="380"/>
        <v>0</v>
      </c>
      <c r="BH100" s="8">
        <f t="shared" si="381"/>
        <v>1.7534722222222222E-2</v>
      </c>
      <c r="BI100" s="8">
        <f t="shared" si="382"/>
        <v>0</v>
      </c>
      <c r="BJ100" s="8">
        <f t="shared" si="383"/>
        <v>0</v>
      </c>
      <c r="BK100" s="8">
        <f t="shared" si="384"/>
        <v>0</v>
      </c>
      <c r="BL100" s="8">
        <f t="shared" si="385"/>
        <v>0</v>
      </c>
      <c r="BM100" s="8">
        <f t="shared" si="386"/>
        <v>0</v>
      </c>
      <c r="BN100" s="8">
        <f t="shared" si="387"/>
        <v>1.1631944444444445E-2</v>
      </c>
      <c r="BO100" s="8">
        <f t="shared" si="628"/>
        <v>0</v>
      </c>
      <c r="BP100" s="8">
        <f t="shared" si="628"/>
        <v>0</v>
      </c>
      <c r="BQ100" s="8">
        <f t="shared" si="477"/>
        <v>0</v>
      </c>
      <c r="BR100" s="8">
        <f t="shared" si="478"/>
        <v>0</v>
      </c>
      <c r="BS100" s="8">
        <f t="shared" si="479"/>
        <v>0</v>
      </c>
      <c r="BV100" s="8" t="str">
        <f t="shared" si="629"/>
        <v/>
      </c>
      <c r="BW100" s="8" t="str">
        <f t="shared" si="630"/>
        <v/>
      </c>
      <c r="BX100" s="8" t="str">
        <f t="shared" si="631"/>
        <v/>
      </c>
      <c r="BY100" s="8" t="str">
        <f t="shared" si="632"/>
        <v/>
      </c>
      <c r="BZ100" s="8" t="str">
        <f t="shared" si="633"/>
        <v/>
      </c>
      <c r="CA100" s="8" t="str">
        <f t="shared" si="634"/>
        <v/>
      </c>
      <c r="CB100" s="8" t="str">
        <f t="shared" si="635"/>
        <v/>
      </c>
      <c r="CC100" s="8" t="str">
        <f t="shared" si="636"/>
        <v/>
      </c>
      <c r="CD100" s="8" t="str">
        <f t="shared" si="637"/>
        <v/>
      </c>
      <c r="CE100" s="8" t="str">
        <f t="shared" si="638"/>
        <v/>
      </c>
      <c r="CF100" s="8" t="str">
        <f t="shared" si="639"/>
        <v/>
      </c>
      <c r="CG100" s="8" t="str">
        <f t="shared" si="640"/>
        <v/>
      </c>
      <c r="CI100" s="13"/>
      <c r="CJ100" s="8">
        <f t="shared" si="641"/>
        <v>0</v>
      </c>
      <c r="CK100" s="8">
        <f>IF(COUNT($BV100:BW100)&gt;0,SMALL($BV100:BW100,1),$CI100)</f>
        <v>0</v>
      </c>
      <c r="CL100" s="8">
        <f>IF(COUNT($BV100:BX100)&gt;0,SMALL($BV100:BX100,1),$CI100)</f>
        <v>0</v>
      </c>
      <c r="CM100" s="8">
        <f>IF(COUNT($BV100:BY100)&gt;0,SMALL($BV100:BY100,1),$CI100)</f>
        <v>0</v>
      </c>
      <c r="CN100" s="8">
        <f>IF(COUNT($BV100:BZ100)&gt;0,SMALL($BV100:BZ100,1),$CI100)</f>
        <v>0</v>
      </c>
      <c r="CO100" s="54">
        <v>1.9293981481481485E-2</v>
      </c>
      <c r="CP100" s="8">
        <f t="shared" si="642"/>
        <v>1.9293981481481485E-2</v>
      </c>
      <c r="CQ100" s="8">
        <f>IF(COUNT($CB100:CC100)&gt;0,SMALL($CB100:CC100,1),$CP100)</f>
        <v>1.9293981481481485E-2</v>
      </c>
      <c r="CR100" s="8">
        <f>IF(COUNT($CB100:CD100)&gt;0,SMALL($CB100:CD100,1),$CP100)</f>
        <v>1.9293981481481485E-2</v>
      </c>
      <c r="CS100" s="8">
        <f>IF(COUNT($CB100:CE100)&gt;0,SMALL($CB100:CE100,1),$CP100)</f>
        <v>1.9293981481481485E-2</v>
      </c>
      <c r="CT100" s="8">
        <f>IF(COUNT($CB100:CF100)&gt;0,SMALL($CB100:CF100,1),$CP100)</f>
        <v>1.9293981481481485E-2</v>
      </c>
      <c r="CV100" s="8">
        <f t="shared" si="719"/>
        <v>1.7536990740740742E-2</v>
      </c>
      <c r="CW100" s="8">
        <f t="shared" si="720"/>
        <v>1.1634212962962963E-2</v>
      </c>
      <c r="CX100" s="1">
        <f t="shared" si="602"/>
        <v>98</v>
      </c>
      <c r="CY100" s="8">
        <f t="shared" si="721"/>
        <v>2.2685185185185184E-6</v>
      </c>
      <c r="CZ100" s="1" t="str">
        <f t="shared" si="643"/>
        <v>Simon Smith</v>
      </c>
      <c r="DB100" s="13">
        <f t="shared" si="644"/>
        <v>2.0982204861111114E-2</v>
      </c>
      <c r="DC100" s="13">
        <f>SMALL($DO100:DP100,1)/(60*60*24)</f>
        <v>2.0982204861111114E-2</v>
      </c>
      <c r="DD100" s="13">
        <f>SMALL($DO100:DQ100,1)/(60*60*24)</f>
        <v>2.0982204861111114E-2</v>
      </c>
      <c r="DE100" s="13">
        <f>SMALL($DO100:DR100,1)/(60*60*24)</f>
        <v>2.0982204861111114E-2</v>
      </c>
      <c r="DF100" s="13">
        <f>SMALL($DO100:DS100,1)/(60*60*24)</f>
        <v>2.0982204861111114E-2</v>
      </c>
      <c r="DG100" s="13">
        <f>SMALL($DO100:DT100,1)/(60*60*24)</f>
        <v>2.0982204861111114E-2</v>
      </c>
      <c r="DH100" s="34">
        <f t="shared" si="645"/>
        <v>1.6125057197459089E-2</v>
      </c>
      <c r="DI100" s="13">
        <f>SMALL($DU100:DV100,1)/(60*60*24)</f>
        <v>1.6125057197459089E-2</v>
      </c>
      <c r="DJ100" s="42">
        <f>SMALL($DW100:DW100,1)/(60*60*24)</f>
        <v>0.11572916666666666</v>
      </c>
      <c r="DK100" s="42">
        <f>SMALL($DW100:DX100,1)/(60*60*24)</f>
        <v>0.11572916666666666</v>
      </c>
      <c r="DL100" s="42">
        <f>SMALL($DW100:DY100,1)/(60*60*24)</f>
        <v>0.11572916666666666</v>
      </c>
      <c r="DM100" s="42">
        <f>SMALL($DW100:DZ100,1)/(60*60*24)</f>
        <v>0.11572916666666666</v>
      </c>
      <c r="DO100" s="6">
        <f t="shared" si="646"/>
        <v>1812.8625000000002</v>
      </c>
      <c r="DP100" s="1">
        <f t="shared" si="647"/>
        <v>9999</v>
      </c>
      <c r="DQ100" s="1">
        <f t="shared" si="648"/>
        <v>9999</v>
      </c>
      <c r="DR100" s="1">
        <f t="shared" si="649"/>
        <v>9999</v>
      </c>
      <c r="DS100" s="1">
        <f t="shared" si="650"/>
        <v>9999</v>
      </c>
      <c r="DT100" s="1">
        <f t="shared" si="651"/>
        <v>9999</v>
      </c>
      <c r="DU100" s="6">
        <f t="shared" si="652"/>
        <v>1393.2049418604654</v>
      </c>
      <c r="DV100" s="1">
        <f t="shared" si="653"/>
        <v>9999</v>
      </c>
      <c r="DW100" s="43">
        <f t="shared" si="654"/>
        <v>9999</v>
      </c>
      <c r="DX100" s="1">
        <f t="shared" si="655"/>
        <v>9999</v>
      </c>
      <c r="DY100" s="1">
        <f t="shared" si="656"/>
        <v>9999</v>
      </c>
      <c r="DZ100" s="1">
        <f t="shared" si="657"/>
        <v>9999</v>
      </c>
    </row>
    <row r="101" spans="1:130" x14ac:dyDescent="0.25">
      <c r="A101" s="1" t="s">
        <v>242</v>
      </c>
      <c r="B101" s="54"/>
      <c r="C101" s="45"/>
      <c r="D101" s="45"/>
      <c r="E101" s="13"/>
      <c r="H101" s="35">
        <v>0</v>
      </c>
      <c r="J101" s="8">
        <v>2.2766203703703702E-2</v>
      </c>
      <c r="K101" s="55">
        <f>(J101/4.5*3.1)/1.032</f>
        <v>1.5197078269052861E-2</v>
      </c>
      <c r="M101" s="8">
        <f t="shared" ref="M101" si="722">IF(A101&lt;&gt;"",IF(K101&gt;0,K101/3.11*4.35,IF(L101&gt;0,L101/6.21*4.35/1.032,IF(H101&gt;0,H101/3.45*4.35,IF(I101&gt;0,I101,IF(E101&gt;0,E101,IF(B101&gt;0,B101/4*4.35,0.0292)))))),0)</f>
        <v>2.1256363495299017E-2</v>
      </c>
      <c r="N101" s="6">
        <f t="shared" ref="N101" si="723">M101*60*60*24</f>
        <v>1836.549805993835</v>
      </c>
      <c r="O101" s="8">
        <f t="shared" ref="O101" si="724">IF(A101&lt;&gt;"",(MROUND(N$2-N101,15)/(60*60*24)),"")</f>
        <v>1.7187500000000001E-2</v>
      </c>
      <c r="Q101" s="8">
        <f t="shared" ref="Q101" si="725">IF(COUNT(BV101:CA101)&gt;0,SMALL(BV101:CA101,1),0)</f>
        <v>2.1596378659629628E-2</v>
      </c>
      <c r="R101" s="8">
        <f t="shared" ref="R101" si="726">IF(COUNT(CB101:CG101)&gt;0,SMALL(CB101:CG101,1),0)</f>
        <v>1.6791980511481477E-2</v>
      </c>
      <c r="S101" s="8">
        <f t="shared" ref="S101" si="727">O101</f>
        <v>1.7187500000000001E-2</v>
      </c>
      <c r="T101" s="8"/>
      <c r="U101" s="8">
        <f>IF(A101&lt;&gt;"",IF(VLOOKUP(A101,Apr!A$4:F$211,6)&gt;0,VLOOKUP(A101,Apr!A$4:F$211,6),0),0)</f>
        <v>0</v>
      </c>
      <c r="V101" s="8">
        <f>IF(A101&lt;&gt;"",IF(VLOOKUP(A101,May!A$3:F$209,6)&gt;0,VLOOKUP(A101,May!A$3:F$209,6),0),0)</f>
        <v>0</v>
      </c>
      <c r="W101" s="8">
        <f>IF(A101&lt;&gt;"",IF(VLOOKUP(A101,Jun!A$3:F$209,6)&gt;0,VLOOKUP(A101,Jun!A$3:F$209,6),0),0)</f>
        <v>0</v>
      </c>
      <c r="X101" s="8">
        <f>IF(A101&lt;&gt;"",IF(VLOOKUP(A101,Jul!A$3:F$206,6)&gt;0,VLOOKUP(A101,Jul!A$3:F$206,6),0),0)</f>
        <v>2.2233796296296293E-2</v>
      </c>
      <c r="Y101" s="8">
        <f>IF(A101&lt;&gt;"",IF(VLOOKUP(A101,Aug!A$3:F$206,6)&gt;0,VLOOKUP(A101,Aug!A$3:F$206,6),0),0)</f>
        <v>2.1596378659629628E-2</v>
      </c>
      <c r="Z101" s="8">
        <f>IF(A101&lt;&gt;"",IF(VLOOKUP(A101,Sep!A$3:F$206,6)&gt;0,VLOOKUP(A101,Sep!A$3:F$206,6),0),0)</f>
        <v>2.1710961992962963E-2</v>
      </c>
      <c r="AA101" s="6">
        <f t="shared" ref="AA101" si="728">IF(Q101&gt;0,Q101/4.35*3.45/1.032*60*60*24,N101/4.35*3.45/1.032)</f>
        <v>1433.9856880652235</v>
      </c>
      <c r="AB101" s="8">
        <f t="shared" ref="AB101" si="729">IF(AA$2&gt;AA101,(MROUND(AA$2-AA101,15)/60/60/24),0.1/60/60/24)</f>
        <v>1.1284722222222222E-2</v>
      </c>
      <c r="AC101" s="8">
        <f>IF(A101&lt;&gt;"",IF(VLOOKUP(A101,Oct!A$3:F$206,6)&gt;0,VLOOKUP(A101,Oct!A$3:F$206,6),0),0)</f>
        <v>1.725494346444445E-2</v>
      </c>
      <c r="AD101" s="8">
        <f>IF(A101&lt;&gt;"",IF(VLOOKUP(A101,Nov!A$3:F$207,6)&gt;0,VLOOKUP(A101,Nov!A$3:F$207,6),0),0)</f>
        <v>1.7173924955925925E-2</v>
      </c>
      <c r="AE101" s="8">
        <f>IF(A101&lt;&gt;"",IF(VLOOKUP(A101,Dec!A$3:F$207,6)&gt;0,VLOOKUP(A101,Dec!A$3:F$207,6),0),0)</f>
        <v>1.7011887908888891E-2</v>
      </c>
      <c r="AF101" s="8">
        <f>IF(A101&lt;&gt;"",IF(VLOOKUP(A101,Jan!A$3:F$207,6)&gt;0,VLOOKUP(A101,Jan!A$3:F$207,6),0),0)</f>
        <v>1.7092906437407407E-2</v>
      </c>
      <c r="AG101" s="8">
        <f>IF(A101&lt;&gt;"",IF(VLOOKUP(A101,Feb!A$3:F$207,6)&gt;0,VLOOKUP(A101,Feb!A$3:F$207,6),0),0)</f>
        <v>1.6791980511481477E-2</v>
      </c>
      <c r="AH101" s="8">
        <f>IF(A101&lt;&gt;"",IF(VLOOKUP(A101,Mar!A$3:F$207,6)&gt;0,VLOOKUP(A101,Mar!A$3:F$207,6),0),0)</f>
        <v>0</v>
      </c>
      <c r="AJ101" s="8">
        <f>LARGE($BH101:BI101,1)</f>
        <v>1.7187500000000001E-2</v>
      </c>
      <c r="AK101" s="8">
        <f>LARGE($BH101:BJ101,1)</f>
        <v>1.7187500000000001E-2</v>
      </c>
      <c r="AL101" s="8">
        <f>LARGE($BH101:BK101,1)</f>
        <v>1.7187500000000001E-2</v>
      </c>
      <c r="AM101" s="8">
        <f>LARGE($BH101:BL101,1)</f>
        <v>1.7187500000000001E-2</v>
      </c>
      <c r="AN101" s="8">
        <f>LARGE($BH101:BM101,1)</f>
        <v>1.7187500000000001E-2</v>
      </c>
      <c r="AO101" s="8">
        <f>LARGE($BN101:BO101,1)</f>
        <v>1.1284722222222222E-2</v>
      </c>
      <c r="AP101" s="8">
        <f>LARGE($BN101:BP101,1)</f>
        <v>1.1284722222222222E-2</v>
      </c>
      <c r="AQ101" s="8">
        <f>LARGE($BN101:BQ101,1)</f>
        <v>1.1284722222222222E-2</v>
      </c>
      <c r="AR101" s="8">
        <f>LARGE($BN101:BR101,1)</f>
        <v>1.1284722222222222E-2</v>
      </c>
      <c r="AS101" s="8">
        <f>LARGE($BN101:BS101,1)</f>
        <v>1.1284722222222222E-2</v>
      </c>
      <c r="AV101" s="6">
        <f t="shared" ref="AV101" si="730">IF(U101&gt;0,U101*60*60*24,0)</f>
        <v>0</v>
      </c>
      <c r="AW101" s="6">
        <f t="shared" ref="AW101" si="731">IF(V101&gt;0,V101*60*60*24,0)</f>
        <v>0</v>
      </c>
      <c r="AX101" s="6">
        <f t="shared" ref="AX101" si="732">IF(W101&gt;0,W101*60*60*24,0)</f>
        <v>0</v>
      </c>
      <c r="AY101" s="6">
        <f t="shared" ref="AY101" si="733">IF(X101&gt;0,X101*60*60*24,0)</f>
        <v>1920.9999999999998</v>
      </c>
      <c r="AZ101" s="6">
        <f t="shared" ref="AZ101" si="734">IF(Y101&gt;0,Y101*60*60*24,0)</f>
        <v>1865.9271161919999</v>
      </c>
      <c r="BA101" s="6">
        <f t="shared" ref="BA101" si="735">IF(Z101&gt;0,Z101*60*60*24,0)</f>
        <v>1875.8271161920002</v>
      </c>
      <c r="BB101" s="6">
        <f t="shared" ref="BB101" si="736">IF(AC101&gt;0,AC101*60*60*24,0)</f>
        <v>1490.8271153280007</v>
      </c>
      <c r="BC101" s="6">
        <f t="shared" ref="BC101" si="737">IF(AD101&gt;0,AD101*60*60*24,0)</f>
        <v>1483.8271161920002</v>
      </c>
      <c r="BD101" s="6">
        <f t="shared" ref="BD101" si="738">IF(AE101&gt;0,AE101*60*60*24,0)</f>
        <v>1469.827115328</v>
      </c>
      <c r="BE101" s="6">
        <f t="shared" ref="BE101" si="739">IF(AF101&gt;0,AF101*60*60*24,0)</f>
        <v>1476.8271161919999</v>
      </c>
      <c r="BF101" s="6">
        <f t="shared" ref="BF101" si="740">IF(AG101&gt;0,AG101*60*60*24,0)</f>
        <v>1450.8271161919997</v>
      </c>
      <c r="BH101" s="8">
        <f t="shared" ref="BH101" si="741">S101</f>
        <v>1.7187500000000001E-2</v>
      </c>
      <c r="BI101" s="8">
        <f t="shared" ref="BI101" si="742">IF(AV101&gt;0,IF($N$2&gt;AV101,(MROUND($N$2-AV101,15)/(60*60*24)),0),0)</f>
        <v>0</v>
      </c>
      <c r="BJ101" s="8">
        <f t="shared" ref="BJ101" si="743">IF(AW101&gt;0,IF($N$2&gt;AW101,(MROUND($N$2-AW101,15)/(60*60*24)),0),0)</f>
        <v>0</v>
      </c>
      <c r="BK101" s="8">
        <f t="shared" ref="BK101" si="744">IF(AX101&gt;0,IF($N$2&gt;AX101,(MROUND($N$2-AX101,15)/(60*60*24)),0),0)</f>
        <v>0</v>
      </c>
      <c r="BL101" s="8">
        <f t="shared" ref="BL101" si="745">IF(AY101&gt;0,IF($N$2&gt;AY101,(MROUND($N$2-AY101,15)/(60*60*24)),0),0)</f>
        <v>1.6145833333333335E-2</v>
      </c>
      <c r="BM101" s="8">
        <f t="shared" ref="BM101" si="746">IF(AZ101&gt;0,IF($N$2&gt;AZ101,(MROUND($N$2-AZ101,15)/(60*60*24)),0),0)</f>
        <v>1.6840277777777777E-2</v>
      </c>
      <c r="BN101" s="8">
        <f t="shared" ref="BN101" si="747">IF(AB101&gt;0,AB101,0)</f>
        <v>1.1284722222222222E-2</v>
      </c>
      <c r="BO101" s="8">
        <f t="shared" ref="BO101" si="748">IF(BB101&gt;0,IF($AA$2&gt;BB101,(MROUND($AA$2-BB101,15)/(60*60*24)),0),0)</f>
        <v>1.0590277777777778E-2</v>
      </c>
      <c r="BP101" s="8">
        <f t="shared" ref="BP101" si="749">IF(BC101&gt;0,IF($AA$2&gt;BC101,(MROUND($AA$2-BC101,15)/(60*60*24)),0),0)</f>
        <v>1.0590277777777778E-2</v>
      </c>
      <c r="BQ101" s="8">
        <f t="shared" ref="BQ101" si="750">IF(BD101&gt;0,IF($AA$2&gt;BD101,(MROUND($AA$2-BD101,15)/(60*60*24)),0),0)</f>
        <v>1.0763888888888889E-2</v>
      </c>
      <c r="BR101" s="8">
        <f t="shared" ref="BR101" si="751">IF(BE101&gt;0,IF($AA$2&gt;BE101,(MROUND($AA$2-BE101,15)/(60*60*24)),0),0)</f>
        <v>1.0763888888888889E-2</v>
      </c>
      <c r="BS101" s="8">
        <f t="shared" ref="BS101" si="752">IF(BF101&gt;0,IF($AA$2&gt;BF101,(MROUND($AA$2-BF101,15)/(60*60*24)),0),0)</f>
        <v>1.1111111111111112E-2</v>
      </c>
      <c r="BV101" s="8" t="str">
        <f t="shared" ref="BV101" si="753">IF(U101&gt;0,U101,"")</f>
        <v/>
      </c>
      <c r="BW101" s="8" t="str">
        <f t="shared" ref="BW101" si="754">IF(V101&gt;0,V101,"")</f>
        <v/>
      </c>
      <c r="BX101" s="8" t="str">
        <f t="shared" ref="BX101" si="755">IF(W101&gt;0,W101,"")</f>
        <v/>
      </c>
      <c r="BY101" s="8">
        <f t="shared" ref="BY101" si="756">IF(X101&gt;0,X101,"")</f>
        <v>2.2233796296296293E-2</v>
      </c>
      <c r="BZ101" s="8">
        <f t="shared" ref="BZ101" si="757">IF(Y101&gt;0,Y101,"")</f>
        <v>2.1596378659629628E-2</v>
      </c>
      <c r="CA101" s="8">
        <f t="shared" ref="CA101" si="758">IF(Z101&gt;0,Z101,"")</f>
        <v>2.1710961992962963E-2</v>
      </c>
      <c r="CB101" s="8">
        <f t="shared" ref="CB101" si="759">IF(AC101&gt;0,AC101,"")</f>
        <v>1.725494346444445E-2</v>
      </c>
      <c r="CC101" s="8">
        <f t="shared" ref="CC101" si="760">IF(AD101&gt;0,AD101,"")</f>
        <v>1.7173924955925925E-2</v>
      </c>
      <c r="CD101" s="8">
        <f t="shared" ref="CD101" si="761">IF(AE101&gt;0,AE101,"")</f>
        <v>1.7011887908888891E-2</v>
      </c>
      <c r="CE101" s="8">
        <f t="shared" ref="CE101" si="762">IF(AF101&gt;0,AF101,"")</f>
        <v>1.7092906437407407E-2</v>
      </c>
      <c r="CF101" s="8">
        <f t="shared" ref="CF101" si="763">IF(AG101&gt;0,AG101,"")</f>
        <v>1.6791980511481477E-2</v>
      </c>
      <c r="CG101" s="8" t="str">
        <f t="shared" ref="CG101" si="764">IF(AH101&gt;0,AH101,"")</f>
        <v/>
      </c>
      <c r="CI101" s="13"/>
      <c r="CJ101" s="8">
        <f t="shared" ref="CJ101" si="765">IF(BV101&lt;&gt;"",BV101,CI101)</f>
        <v>0</v>
      </c>
      <c r="CK101" s="8">
        <f>IF(COUNT($BV101:BW101)&gt;0,SMALL($BV101:BW101,1),$CI101)</f>
        <v>0</v>
      </c>
      <c r="CL101" s="8">
        <f>IF(COUNT($BV101:BX101)&gt;0,SMALL($BV101:BX101,1),$CI101)</f>
        <v>0</v>
      </c>
      <c r="CM101" s="8">
        <f>IF(COUNT($BV101:BY101)&gt;0,SMALL($BV101:BY101,1),$CI101)</f>
        <v>2.2233796296296293E-2</v>
      </c>
      <c r="CN101" s="8">
        <f>IF(COUNT($BV101:BZ101)&gt;0,SMALL($BV101:BZ101,1),$CI101)</f>
        <v>2.1596378659629628E-2</v>
      </c>
      <c r="CO101" s="54"/>
      <c r="CP101" s="8">
        <f t="shared" ref="CP101" si="766">IF(CB101&lt;&gt;"",CB101,CO101)</f>
        <v>1.725494346444445E-2</v>
      </c>
      <c r="CQ101" s="8">
        <f>IF(COUNT($CB101:CC101)&gt;0,SMALL($CB101:CC101,1),$CP101)</f>
        <v>1.7173924955925925E-2</v>
      </c>
      <c r="CR101" s="8">
        <f>IF(COUNT($CB101:CD101)&gt;0,SMALL($CB101:CD101,1),$CP101)</f>
        <v>1.7011887908888891E-2</v>
      </c>
      <c r="CS101" s="8">
        <f>IF(COUNT($CB101:CE101)&gt;0,SMALL($CB101:CE101,1),$CP101)</f>
        <v>1.7011887908888891E-2</v>
      </c>
      <c r="CT101" s="8">
        <f>IF(COUNT($CB101:CF101)&gt;0,SMALL($CB101:CF101,1),$CP101)</f>
        <v>1.6791980511481477E-2</v>
      </c>
      <c r="CV101" s="8">
        <f t="shared" ref="CV101" si="767">IF(A101&lt;&gt;"",LARGE(BH101:BM101,1)+CY101,"")</f>
        <v>1.7189791666666669E-2</v>
      </c>
      <c r="CW101" s="8">
        <f t="shared" ref="CW101" si="768">IF(A101&lt;&gt;"",LARGE(BN101:BS101,1)+CY101,"")</f>
        <v>1.1287013888888888E-2</v>
      </c>
      <c r="CX101" s="1">
        <f t="shared" si="602"/>
        <v>99</v>
      </c>
      <c r="CY101" s="8">
        <f t="shared" ref="CY101" si="769">IF(A101&lt;&gt;"",CX101/(60*60*24*500),"")</f>
        <v>2.2916666666666666E-6</v>
      </c>
      <c r="CZ101" s="1" t="str">
        <f t="shared" ref="CZ101" si="770">A101</f>
        <v>Stephen Rodwell</v>
      </c>
      <c r="DB101" s="13">
        <f t="shared" ref="DB101" si="771">M101</f>
        <v>2.1256363495299017E-2</v>
      </c>
      <c r="DC101" s="13">
        <f>SMALL($DO101:DP101,1)/(60*60*24)</f>
        <v>2.1256363495299017E-2</v>
      </c>
      <c r="DD101" s="13">
        <f>SMALL($DO101:DQ101,1)/(60*60*24)</f>
        <v>2.1256363495299017E-2</v>
      </c>
      <c r="DE101" s="13">
        <f>SMALL($DO101:DR101,1)/(60*60*24)</f>
        <v>2.1256363495299017E-2</v>
      </c>
      <c r="DF101" s="13">
        <f>SMALL($DO101:DS101,1)/(60*60*24)</f>
        <v>2.1256363495299017E-2</v>
      </c>
      <c r="DG101" s="13">
        <f>SMALL($DO101:DT101,1)/(60*60*24)</f>
        <v>2.1256363495299017E-2</v>
      </c>
      <c r="DH101" s="34">
        <f t="shared" ref="DH101" si="772">AA101/(60*60*24)</f>
        <v>1.6597056574828975E-2</v>
      </c>
      <c r="DI101" s="13">
        <f>SMALL($DU101:DV101,1)/(60*60*24)</f>
        <v>1.6597056574828975E-2</v>
      </c>
      <c r="DJ101" s="42">
        <f>SMALL($DW101:DW101,1)/(60*60*24)</f>
        <v>2.0583756234150152E-2</v>
      </c>
      <c r="DK101" s="42">
        <f>SMALL($DW101:DX101,1)/(60*60*24)</f>
        <v>1.7011887908888888E-2</v>
      </c>
      <c r="DL101" s="42">
        <f>SMALL($DW101:DY101,1)/(60*60*24)</f>
        <v>1.7011887908888888E-2</v>
      </c>
      <c r="DM101" s="42">
        <f>SMALL($DW101:DZ101,1)/(60*60*24)</f>
        <v>1.6791980511481477E-2</v>
      </c>
      <c r="DO101" s="6">
        <f t="shared" ref="DO101" si="773">M101*60*60*24</f>
        <v>1836.549805993835</v>
      </c>
      <c r="DP101" s="1">
        <f t="shared" ref="DP101" si="774">IF(AV101&gt;0,AV101,9999)</f>
        <v>9999</v>
      </c>
      <c r="DQ101" s="1">
        <f t="shared" ref="DQ101" si="775">IF(AW101&gt;0,AW101,9999)</f>
        <v>9999</v>
      </c>
      <c r="DR101" s="1">
        <f t="shared" ref="DR101" si="776">IF(AX101&gt;0,AX101,9999)</f>
        <v>9999</v>
      </c>
      <c r="DS101" s="1">
        <f t="shared" ref="DS101" si="777">IF(AY101&gt;0,AY101,9999)</f>
        <v>1920.9999999999998</v>
      </c>
      <c r="DT101" s="1">
        <f t="shared" ref="DT101" si="778">IF(AZ101&gt;0,AZ101,9999)</f>
        <v>1865.9271161919999</v>
      </c>
      <c r="DU101" s="6">
        <f t="shared" ref="DU101" si="779">AA101</f>
        <v>1433.9856880652235</v>
      </c>
      <c r="DV101" s="1">
        <f t="shared" ref="DV101" si="780">IF(BB101&gt;0,BB101,9999)</f>
        <v>1490.8271153280007</v>
      </c>
      <c r="DW101" s="43">
        <f t="shared" ref="DW101" si="781">IF(BC101&gt;0,BC101*1.198547,9999)</f>
        <v>1778.4365386305733</v>
      </c>
      <c r="DX101" s="1">
        <f t="shared" ref="DX101" si="782">IF(BD101&gt;0,BD101,9999)</f>
        <v>1469.827115328</v>
      </c>
      <c r="DY101" s="1">
        <f t="shared" ref="DY101" si="783">IF(BE101&gt;0,BE101,9999)</f>
        <v>1476.8271161919999</v>
      </c>
      <c r="DZ101" s="1">
        <f t="shared" ref="DZ101" si="784">IF(BF101&gt;0,BF101,9999)</f>
        <v>1450.8271161919997</v>
      </c>
    </row>
    <row r="102" spans="1:130" x14ac:dyDescent="0.25">
      <c r="A102" s="1" t="s">
        <v>157</v>
      </c>
      <c r="B102" s="54">
        <v>1.894675925925926E-2</v>
      </c>
      <c r="C102" s="45">
        <v>43831</v>
      </c>
      <c r="D102" s="45"/>
      <c r="E102" s="13">
        <v>2.2951388888888886E-2</v>
      </c>
      <c r="F102" s="11">
        <v>45078</v>
      </c>
      <c r="H102" s="35">
        <v>0</v>
      </c>
      <c r="I102" s="35">
        <v>2.3124999999999996E-2</v>
      </c>
      <c r="K102" s="8">
        <v>1.6770833333333332E-2</v>
      </c>
      <c r="M102" s="8">
        <f t="shared" si="626"/>
        <v>2.3457596463022506E-2</v>
      </c>
      <c r="N102" s="6">
        <f t="shared" si="364"/>
        <v>2026.7363344051446</v>
      </c>
      <c r="O102" s="8">
        <f t="shared" si="365"/>
        <v>1.4930555555555556E-2</v>
      </c>
      <c r="Q102" s="8">
        <f t="shared" si="366"/>
        <v>2.2197073094074073E-2</v>
      </c>
      <c r="R102" s="8">
        <f t="shared" si="367"/>
        <v>1.7625313824814817E-2</v>
      </c>
      <c r="S102" s="8">
        <f t="shared" si="368"/>
        <v>1.4930555555555556E-2</v>
      </c>
      <c r="T102" s="8"/>
      <c r="U102" s="8">
        <f>IF(A102&lt;&gt;"",IF(VLOOKUP(A102,Apr!A$4:F$211,6)&gt;0,VLOOKUP(A102,Apr!A$4:F$211,6),0),0)</f>
        <v>0</v>
      </c>
      <c r="V102" s="8">
        <f>IF(A102&lt;&gt;"",IF(VLOOKUP(A102,May!A$3:F$209,6)&gt;0,VLOOKUP(A102,May!A$3:F$209,6),0),0)</f>
        <v>2.402777777777778E-2</v>
      </c>
      <c r="W102" s="8">
        <f>IF(A102&lt;&gt;"",IF(VLOOKUP(A102,Jun!A$3:F$209,6)&gt;0,VLOOKUP(A102,Jun!A$3:F$209,6),0),0)</f>
        <v>2.2951388888888882E-2</v>
      </c>
      <c r="X102" s="8">
        <f>IF(A102&lt;&gt;"",IF(VLOOKUP(A102,Jul!A$3:F$206,6)&gt;0,VLOOKUP(A102,Jul!A$3:F$206,6),0),0)</f>
        <v>2.3564814814814813E-2</v>
      </c>
      <c r="Y102" s="8">
        <f>IF(A102&lt;&gt;"",IF(VLOOKUP(A102,Aug!A$3:F$206,6)&gt;0,VLOOKUP(A102,Aug!A$3:F$206,6),0),0)</f>
        <v>2.2197073094074073E-2</v>
      </c>
      <c r="Z102" s="8">
        <f>IF(A102&lt;&gt;"",IF(VLOOKUP(A102,Sep!A$3:F$206,6)&gt;0,VLOOKUP(A102,Sep!A$3:F$206,6),0),0)</f>
        <v>0</v>
      </c>
      <c r="AA102" s="6">
        <f t="shared" si="627"/>
        <v>1473.8714131430097</v>
      </c>
      <c r="AB102" s="8">
        <f t="shared" si="369"/>
        <v>1.0763888888888891E-2</v>
      </c>
      <c r="AC102" s="8">
        <f>IF(A102&lt;&gt;"",IF(VLOOKUP(A102,Oct!A$3:F$206,6)&gt;0,VLOOKUP(A102,Oct!A$3:F$206,6),0),0)</f>
        <v>1.7625313824814817E-2</v>
      </c>
      <c r="AD102" s="8">
        <f>IF(A102&lt;&gt;"",IF(VLOOKUP(A102,Nov!A$3:F$207,6)&gt;0,VLOOKUP(A102,Nov!A$3:F$207,6),0),0)</f>
        <v>1.7822073094074076E-2</v>
      </c>
      <c r="AE102" s="8">
        <f>IF(A102&lt;&gt;"",IF(VLOOKUP(A102,Dec!A$3:F$207,6)&gt;0,VLOOKUP(A102,Dec!A$3:F$207,6),0),0)</f>
        <v>0</v>
      </c>
      <c r="AF102" s="8">
        <f>IF(A102&lt;&gt;"",IF(VLOOKUP(A102,Jan!A$3:F$207,6)&gt;0,VLOOKUP(A102,Jan!A$3:F$207,6),0),0)</f>
        <v>2.0229480501481482E-2</v>
      </c>
      <c r="AG102" s="8">
        <f>IF(A102&lt;&gt;"",IF(VLOOKUP(A102,Feb!A$3:F$207,6)&gt;0,VLOOKUP(A102,Feb!A$3:F$207,6),0),0)</f>
        <v>1.8111424945925929E-2</v>
      </c>
      <c r="AH102" s="8">
        <f>IF(A102&lt;&gt;"",IF(VLOOKUP(A102,Mar!A$3:F$207,6)&gt;0,VLOOKUP(A102,Mar!A$3:F$207,6),0),0)</f>
        <v>0</v>
      </c>
      <c r="AJ102" s="8">
        <f>LARGE($BH102:BI102,1)</f>
        <v>1.4930555555555556E-2</v>
      </c>
      <c r="AK102" s="8">
        <f>LARGE($BH102:BJ102,1)</f>
        <v>1.4930555555555556E-2</v>
      </c>
      <c r="AL102" s="8">
        <f>LARGE($BH102:BK102,1)</f>
        <v>1.545138888888889E-2</v>
      </c>
      <c r="AM102" s="8">
        <f>LARGE($BH102:BL102,1)</f>
        <v>1.545138888888889E-2</v>
      </c>
      <c r="AN102" s="8">
        <f>LARGE($BH102:BM102,1)</f>
        <v>1.6319444444444445E-2</v>
      </c>
      <c r="AO102" s="8">
        <f>LARGE($BN102:BO102,1)</f>
        <v>1.0763888888888891E-2</v>
      </c>
      <c r="AP102" s="8">
        <f>LARGE($BN102:BP102,1)</f>
        <v>1.0763888888888891E-2</v>
      </c>
      <c r="AQ102" s="8">
        <f>LARGE($BN102:BQ102,1)</f>
        <v>1.0763888888888891E-2</v>
      </c>
      <c r="AR102" s="8">
        <f>LARGE($BN102:BR102,1)</f>
        <v>1.0763888888888891E-2</v>
      </c>
      <c r="AS102" s="8">
        <f>LARGE($BN102:BS102,1)</f>
        <v>1.0763888888888891E-2</v>
      </c>
      <c r="AV102" s="6">
        <f t="shared" si="370"/>
        <v>0</v>
      </c>
      <c r="AW102" s="6">
        <f t="shared" si="371"/>
        <v>2076.0000000000005</v>
      </c>
      <c r="AX102" s="6">
        <f t="shared" si="372"/>
        <v>1982.9999999999995</v>
      </c>
      <c r="AY102" s="6">
        <f t="shared" si="373"/>
        <v>2036</v>
      </c>
      <c r="AZ102" s="6">
        <f t="shared" si="374"/>
        <v>1917.8271153279998</v>
      </c>
      <c r="BA102" s="6">
        <f t="shared" si="375"/>
        <v>0</v>
      </c>
      <c r="BB102" s="6">
        <f t="shared" si="376"/>
        <v>1522.8271144640003</v>
      </c>
      <c r="BC102" s="6">
        <f t="shared" si="377"/>
        <v>1539.827115328</v>
      </c>
      <c r="BD102" s="6">
        <f t="shared" si="378"/>
        <v>0</v>
      </c>
      <c r="BE102" s="6">
        <f t="shared" si="379"/>
        <v>1747.8271153280002</v>
      </c>
      <c r="BF102" s="6">
        <f t="shared" si="380"/>
        <v>1564.8271153280002</v>
      </c>
      <c r="BH102" s="8">
        <f t="shared" si="381"/>
        <v>1.4930555555555556E-2</v>
      </c>
      <c r="BI102" s="8">
        <f t="shared" si="382"/>
        <v>0</v>
      </c>
      <c r="BJ102" s="8">
        <f t="shared" si="383"/>
        <v>1.4409722222222223E-2</v>
      </c>
      <c r="BK102" s="8">
        <f t="shared" si="384"/>
        <v>1.545138888888889E-2</v>
      </c>
      <c r="BL102" s="8">
        <f t="shared" si="385"/>
        <v>1.4930555555555556E-2</v>
      </c>
      <c r="BM102" s="8">
        <f t="shared" si="386"/>
        <v>1.6319444444444445E-2</v>
      </c>
      <c r="BN102" s="8">
        <f t="shared" si="387"/>
        <v>1.0763888888888891E-2</v>
      </c>
      <c r="BO102" s="8">
        <f t="shared" si="628"/>
        <v>1.0243055555555556E-2</v>
      </c>
      <c r="BP102" s="8">
        <f t="shared" si="628"/>
        <v>1.0069444444444445E-2</v>
      </c>
      <c r="BQ102" s="8">
        <f t="shared" si="477"/>
        <v>0</v>
      </c>
      <c r="BR102" s="8">
        <f t="shared" si="478"/>
        <v>7.6388888888888886E-3</v>
      </c>
      <c r="BS102" s="8">
        <f t="shared" si="479"/>
        <v>9.7222222222222224E-3</v>
      </c>
      <c r="BV102" s="8" t="str">
        <f t="shared" si="629"/>
        <v/>
      </c>
      <c r="BW102" s="8">
        <f t="shared" si="630"/>
        <v>2.402777777777778E-2</v>
      </c>
      <c r="BX102" s="8">
        <f t="shared" si="631"/>
        <v>2.2951388888888882E-2</v>
      </c>
      <c r="BY102" s="8">
        <f t="shared" si="632"/>
        <v>2.3564814814814813E-2</v>
      </c>
      <c r="BZ102" s="8">
        <f t="shared" si="633"/>
        <v>2.2197073094074073E-2</v>
      </c>
      <c r="CA102" s="8" t="str">
        <f t="shared" si="634"/>
        <v/>
      </c>
      <c r="CB102" s="8">
        <f t="shared" si="635"/>
        <v>1.7625313824814817E-2</v>
      </c>
      <c r="CC102" s="8">
        <f t="shared" si="636"/>
        <v>1.7822073094074076E-2</v>
      </c>
      <c r="CD102" s="8" t="str">
        <f t="shared" si="637"/>
        <v/>
      </c>
      <c r="CE102" s="8">
        <f t="shared" si="638"/>
        <v>2.0229480501481482E-2</v>
      </c>
      <c r="CF102" s="8">
        <f t="shared" si="639"/>
        <v>1.8111424945925929E-2</v>
      </c>
      <c r="CG102" s="8" t="str">
        <f t="shared" si="640"/>
        <v/>
      </c>
      <c r="CI102" s="13">
        <v>2.3009259259259257E-2</v>
      </c>
      <c r="CJ102" s="8">
        <f t="shared" si="641"/>
        <v>2.3009259259259257E-2</v>
      </c>
      <c r="CK102" s="8">
        <f>IF(COUNT($BV102:BW102)&gt;0,SMALL($BV102:BW102,1),$CI102)</f>
        <v>2.402777777777778E-2</v>
      </c>
      <c r="CL102" s="8">
        <f>IF(COUNT($BV102:BX102)&gt;0,SMALL($BV102:BX102,1),$CI102)</f>
        <v>2.2951388888888882E-2</v>
      </c>
      <c r="CM102" s="8">
        <f>IF(COUNT($BV102:BY102)&gt;0,SMALL($BV102:BY102,1),$CI102)</f>
        <v>2.2951388888888882E-2</v>
      </c>
      <c r="CN102" s="8">
        <f>IF(COUNT($BV102:BZ102)&gt;0,SMALL($BV102:BZ102,1),$CI102)</f>
        <v>2.2197073094074073E-2</v>
      </c>
      <c r="CO102" s="54">
        <v>1.894675925925926E-2</v>
      </c>
      <c r="CP102" s="8">
        <f t="shared" si="642"/>
        <v>1.7625313824814817E-2</v>
      </c>
      <c r="CQ102" s="8">
        <f>IF(COUNT($CB102:CC102)&gt;0,SMALL($CB102:CC102,1),$CP102)</f>
        <v>1.7625313824814817E-2</v>
      </c>
      <c r="CR102" s="8">
        <f>IF(COUNT($CB102:CD102)&gt;0,SMALL($CB102:CD102,1),$CP102)</f>
        <v>1.7625313824814817E-2</v>
      </c>
      <c r="CS102" s="8">
        <f>IF(COUNT($CB102:CE102)&gt;0,SMALL($CB102:CE102,1),$CP102)</f>
        <v>1.7625313824814817E-2</v>
      </c>
      <c r="CT102" s="8">
        <f>IF(COUNT($CB102:CF102)&gt;0,SMALL($CB102:CF102,1),$CP102)</f>
        <v>1.7625313824814817E-2</v>
      </c>
      <c r="CV102" s="8">
        <f t="shared" si="719"/>
        <v>1.6321759259259262E-2</v>
      </c>
      <c r="CW102" s="8">
        <f t="shared" si="720"/>
        <v>1.0766203703703705E-2</v>
      </c>
      <c r="CX102" s="1">
        <f t="shared" si="602"/>
        <v>100</v>
      </c>
      <c r="CY102" s="8">
        <f t="shared" si="721"/>
        <v>2.3148148148148148E-6</v>
      </c>
      <c r="CZ102" s="1" t="str">
        <f t="shared" si="643"/>
        <v>Stephen Wise</v>
      </c>
      <c r="DB102" s="13">
        <f t="shared" si="644"/>
        <v>2.3457596463022506E-2</v>
      </c>
      <c r="DC102" s="13">
        <f>SMALL($DO102:DP102,1)/(60*60*24)</f>
        <v>2.3457596463022506E-2</v>
      </c>
      <c r="DD102" s="13">
        <f>SMALL($DO102:DQ102,1)/(60*60*24)</f>
        <v>2.3457596463022506E-2</v>
      </c>
      <c r="DE102" s="13">
        <f>SMALL($DO102:DR102,1)/(60*60*24)</f>
        <v>2.2951388888888882E-2</v>
      </c>
      <c r="DF102" s="13">
        <f>SMALL($DO102:DS102,1)/(60*60*24)</f>
        <v>2.2951388888888882E-2</v>
      </c>
      <c r="DG102" s="13">
        <f>SMALL($DO102:DT102,1)/(60*60*24)</f>
        <v>2.2197073094074073E-2</v>
      </c>
      <c r="DH102" s="34">
        <f t="shared" si="645"/>
        <v>1.7058696911377427E-2</v>
      </c>
      <c r="DI102" s="13">
        <f>SMALL($DU102:DV102,1)/(60*60*24)</f>
        <v>1.7058696911377427E-2</v>
      </c>
      <c r="DJ102" s="42">
        <f>SMALL($DW102:DW102,1)/(60*60*24)</f>
        <v>2.13605922406832E-2</v>
      </c>
      <c r="DK102" s="42">
        <f>SMALL($DW102:DX102,1)/(60*60*24)</f>
        <v>2.13605922406832E-2</v>
      </c>
      <c r="DL102" s="42">
        <f>SMALL($DW102:DY102,1)/(60*60*24)</f>
        <v>2.0229480501481482E-2</v>
      </c>
      <c r="DM102" s="42">
        <f>SMALL($DW102:DZ102,1)/(60*60*24)</f>
        <v>1.8111424945925929E-2</v>
      </c>
      <c r="DO102" s="6">
        <f t="shared" si="646"/>
        <v>2026.7363344051446</v>
      </c>
      <c r="DP102" s="1">
        <f t="shared" si="647"/>
        <v>9999</v>
      </c>
      <c r="DQ102" s="1">
        <f t="shared" si="648"/>
        <v>2076.0000000000005</v>
      </c>
      <c r="DR102" s="1">
        <f t="shared" si="649"/>
        <v>1982.9999999999995</v>
      </c>
      <c r="DS102" s="1">
        <f t="shared" si="650"/>
        <v>2036</v>
      </c>
      <c r="DT102" s="1">
        <f t="shared" si="651"/>
        <v>1917.8271153279998</v>
      </c>
      <c r="DU102" s="6">
        <f t="shared" si="652"/>
        <v>1473.8714131430097</v>
      </c>
      <c r="DV102" s="1">
        <f t="shared" si="653"/>
        <v>1522.8271144640003</v>
      </c>
      <c r="DW102" s="43">
        <f t="shared" si="654"/>
        <v>1845.5551695950285</v>
      </c>
      <c r="DX102" s="1">
        <f t="shared" si="655"/>
        <v>9999</v>
      </c>
      <c r="DY102" s="1">
        <f t="shared" si="656"/>
        <v>1747.8271153280002</v>
      </c>
      <c r="DZ102" s="1">
        <f t="shared" si="657"/>
        <v>1564.8271153280002</v>
      </c>
    </row>
    <row r="103" spans="1:130" x14ac:dyDescent="0.25">
      <c r="A103" s="1" t="s">
        <v>211</v>
      </c>
      <c r="B103" s="54"/>
      <c r="C103" s="45"/>
      <c r="D103" s="45"/>
      <c r="E103" s="13">
        <v>2.0277777777777777E-2</v>
      </c>
      <c r="F103" s="11">
        <v>45078</v>
      </c>
      <c r="K103" s="8">
        <v>1.4293981481481482E-2</v>
      </c>
      <c r="M103" s="8">
        <f t="shared" si="626"/>
        <v>1.9993189531975705E-2</v>
      </c>
      <c r="N103" s="6">
        <f t="shared" si="364"/>
        <v>1727.4115755627008</v>
      </c>
      <c r="O103" s="8">
        <f t="shared" si="365"/>
        <v>1.8402777777777778E-2</v>
      </c>
      <c r="Q103" s="8">
        <f t="shared" si="366"/>
        <v>1.9477165676666661E-2</v>
      </c>
      <c r="R103" s="8">
        <f t="shared" si="367"/>
        <v>1.5333647148148149E-2</v>
      </c>
      <c r="S103" s="8">
        <f t="shared" si="368"/>
        <v>1.8402777777777778E-2</v>
      </c>
      <c r="T103" s="8"/>
      <c r="U103" s="8">
        <f>IF(A103&lt;&gt;"",IF(VLOOKUP(A103,Apr!A$4:F$211,6)&gt;0,VLOOKUP(A103,Apr!A$4:F$211,6),0),0)</f>
        <v>0</v>
      </c>
      <c r="V103" s="8">
        <f>IF(A103&lt;&gt;"",IF(VLOOKUP(A103,May!A$3:F$209,6)&gt;0,VLOOKUP(A103,May!A$3:F$209,6),0),0)</f>
        <v>0</v>
      </c>
      <c r="W103" s="8">
        <f>IF(A103&lt;&gt;"",IF(VLOOKUP(A103,Jun!A$3:F$209,6)&gt;0,VLOOKUP(A103,Jun!A$3:F$209,6),0),0)</f>
        <v>2.027777777777778E-2</v>
      </c>
      <c r="X103" s="8">
        <f>IF(A103&lt;&gt;"",IF(VLOOKUP(A103,Jul!A$3:F$206,6)&gt;0,VLOOKUP(A103,Jul!A$3:F$206,6),0),0)</f>
        <v>2.0555555555555556E-2</v>
      </c>
      <c r="Y103" s="8">
        <f>IF(A103&lt;&gt;"",IF(VLOOKUP(A103,Aug!A$3:F$206,6)&gt;0,VLOOKUP(A103,Aug!A$3:F$206,6),0),0)</f>
        <v>1.9650776787777775E-2</v>
      </c>
      <c r="Z103" s="8">
        <f>IF(A103&lt;&gt;"",IF(VLOOKUP(A103,Sep!A$3:F$206,6)&gt;0,VLOOKUP(A103,Sep!A$3:F$206,6),0),0)</f>
        <v>1.9477165676666661E-2</v>
      </c>
      <c r="AA103" s="6">
        <f t="shared" si="627"/>
        <v>1293.2713055557333</v>
      </c>
      <c r="AB103" s="8">
        <f t="shared" si="369"/>
        <v>1.2847222222222223E-2</v>
      </c>
      <c r="AC103" s="8">
        <f>IF(A103&lt;&gt;"",IF(VLOOKUP(A103,Oct!A$3:F$206,6)&gt;0,VLOOKUP(A103,Oct!A$3:F$206,6),0),0)</f>
        <v>1.5333647148148149E-2</v>
      </c>
      <c r="AD103" s="8">
        <f>IF(A103&lt;&gt;"",IF(VLOOKUP(A103,Nov!A$3:F$207,6)&gt;0,VLOOKUP(A103,Nov!A$3:F$207,6),0),0)</f>
        <v>0</v>
      </c>
      <c r="AE103" s="8">
        <f>IF(A103&lt;&gt;"",IF(VLOOKUP(A103,Dec!A$3:F$207,6)&gt;0,VLOOKUP(A103,Dec!A$3:F$207,6),0),0)</f>
        <v>1.5414665666666667E-2</v>
      </c>
      <c r="AF103" s="8">
        <f>IF(A103&lt;&gt;"",IF(VLOOKUP(A103,Jan!A$3:F$207,6)&gt;0,VLOOKUP(A103,Jan!A$3:F$207,6),0),0)</f>
        <v>1.533364715814815E-2</v>
      </c>
      <c r="AG103" s="8">
        <f>IF(A103&lt;&gt;"",IF(VLOOKUP(A103,Feb!A$3:F$207,6)&gt;0,VLOOKUP(A103,Feb!A$3:F$207,6),0),0)</f>
        <v>0</v>
      </c>
      <c r="AH103" s="8">
        <f>IF(A103&lt;&gt;"",IF(VLOOKUP(A103,Mar!A$3:F$207,6)&gt;0,VLOOKUP(A103,Mar!A$3:F$207,6),0),0)</f>
        <v>0</v>
      </c>
      <c r="AJ103" s="8">
        <f>LARGE($BH103:BI103,1)</f>
        <v>1.8402777777777778E-2</v>
      </c>
      <c r="AK103" s="8">
        <f>LARGE($BH103:BJ103,1)</f>
        <v>1.8402777777777778E-2</v>
      </c>
      <c r="AL103" s="8">
        <f>LARGE($BH103:BK103,1)</f>
        <v>1.8402777777777778E-2</v>
      </c>
      <c r="AM103" s="8">
        <f>LARGE($BH103:BL103,1)</f>
        <v>1.8402777777777778E-2</v>
      </c>
      <c r="AN103" s="8">
        <f>LARGE($BH103:BM103,1)</f>
        <v>1.8749999999999999E-2</v>
      </c>
      <c r="AO103" s="8">
        <f>LARGE($BN103:BO103,1)</f>
        <v>1.2847222222222223E-2</v>
      </c>
      <c r="AP103" s="8">
        <f>LARGE($BN103:BP103,1)</f>
        <v>1.2847222222222223E-2</v>
      </c>
      <c r="AQ103" s="8">
        <f>LARGE($BN103:BQ103,1)</f>
        <v>1.2847222222222223E-2</v>
      </c>
      <c r="AR103" s="8">
        <f>LARGE($BN103:BR103,1)</f>
        <v>1.2847222222222223E-2</v>
      </c>
      <c r="AS103" s="8">
        <f>LARGE($BN103:BS103,1)</f>
        <v>1.2847222222222223E-2</v>
      </c>
      <c r="AV103" s="6">
        <f t="shared" si="370"/>
        <v>0</v>
      </c>
      <c r="AW103" s="6">
        <f t="shared" si="371"/>
        <v>0</v>
      </c>
      <c r="AX103" s="6">
        <f t="shared" si="372"/>
        <v>1752</v>
      </c>
      <c r="AY103" s="6">
        <f t="shared" si="373"/>
        <v>1776</v>
      </c>
      <c r="AZ103" s="6">
        <f t="shared" si="374"/>
        <v>1697.8271144639998</v>
      </c>
      <c r="BA103" s="6">
        <f t="shared" si="375"/>
        <v>1682.8271144639994</v>
      </c>
      <c r="BB103" s="6">
        <f t="shared" si="376"/>
        <v>1324.8271136000001</v>
      </c>
      <c r="BC103" s="6">
        <f t="shared" si="377"/>
        <v>0</v>
      </c>
      <c r="BD103" s="6">
        <f t="shared" si="378"/>
        <v>1331.8271136000001</v>
      </c>
      <c r="BE103" s="6">
        <f t="shared" si="379"/>
        <v>1324.8271144640003</v>
      </c>
      <c r="BF103" s="6">
        <f t="shared" si="380"/>
        <v>0</v>
      </c>
      <c r="BH103" s="8">
        <f t="shared" si="381"/>
        <v>1.8402777777777778E-2</v>
      </c>
      <c r="BI103" s="8">
        <f t="shared" si="382"/>
        <v>0</v>
      </c>
      <c r="BJ103" s="8">
        <f t="shared" si="383"/>
        <v>0</v>
      </c>
      <c r="BK103" s="8">
        <f t="shared" si="384"/>
        <v>1.8229166666666668E-2</v>
      </c>
      <c r="BL103" s="8">
        <f t="shared" si="385"/>
        <v>1.7881944444444443E-2</v>
      </c>
      <c r="BM103" s="8">
        <f t="shared" si="386"/>
        <v>1.8749999999999999E-2</v>
      </c>
      <c r="BN103" s="8">
        <f t="shared" si="387"/>
        <v>1.2847222222222223E-2</v>
      </c>
      <c r="BO103" s="8">
        <f t="shared" si="628"/>
        <v>1.2500000000000001E-2</v>
      </c>
      <c r="BP103" s="8">
        <f t="shared" si="628"/>
        <v>0</v>
      </c>
      <c r="BQ103" s="8">
        <f t="shared" si="477"/>
        <v>1.2500000000000001E-2</v>
      </c>
      <c r="BR103" s="8">
        <f t="shared" si="478"/>
        <v>1.2500000000000001E-2</v>
      </c>
      <c r="BS103" s="8">
        <f t="shared" si="479"/>
        <v>0</v>
      </c>
      <c r="BV103" s="8" t="str">
        <f t="shared" si="629"/>
        <v/>
      </c>
      <c r="BW103" s="8" t="str">
        <f t="shared" si="630"/>
        <v/>
      </c>
      <c r="BX103" s="8">
        <f t="shared" si="631"/>
        <v>2.027777777777778E-2</v>
      </c>
      <c r="BY103" s="8">
        <f t="shared" si="632"/>
        <v>2.0555555555555556E-2</v>
      </c>
      <c r="BZ103" s="8">
        <f t="shared" si="633"/>
        <v>1.9650776787777775E-2</v>
      </c>
      <c r="CA103" s="8">
        <f t="shared" si="634"/>
        <v>1.9477165676666661E-2</v>
      </c>
      <c r="CB103" s="8">
        <f t="shared" si="635"/>
        <v>1.5333647148148149E-2</v>
      </c>
      <c r="CC103" s="8" t="str">
        <f t="shared" si="636"/>
        <v/>
      </c>
      <c r="CD103" s="8">
        <f t="shared" si="637"/>
        <v>1.5414665666666667E-2</v>
      </c>
      <c r="CE103" s="8">
        <f t="shared" si="638"/>
        <v>1.533364715814815E-2</v>
      </c>
      <c r="CF103" s="8" t="str">
        <f t="shared" si="639"/>
        <v/>
      </c>
      <c r="CG103" s="8" t="str">
        <f t="shared" si="640"/>
        <v/>
      </c>
      <c r="CI103" s="13"/>
      <c r="CJ103" s="8">
        <f t="shared" si="641"/>
        <v>0</v>
      </c>
      <c r="CK103" s="8">
        <f>IF(COUNT($BV103:BW103)&gt;0,SMALL($BV103:BW103,1),$CI103)</f>
        <v>0</v>
      </c>
      <c r="CL103" s="8">
        <f>IF(COUNT($BV103:BX103)&gt;0,SMALL($BV103:BX103,1),$CI103)</f>
        <v>2.027777777777778E-2</v>
      </c>
      <c r="CM103" s="8">
        <f>IF(COUNT($BV103:BY103)&gt;0,SMALL($BV103:BY103,1),$CI103)</f>
        <v>2.027777777777778E-2</v>
      </c>
      <c r="CN103" s="8">
        <f>IF(COUNT($BV103:BZ103)&gt;0,SMALL($BV103:BZ103,1),$CI103)</f>
        <v>1.9650776787777775E-2</v>
      </c>
      <c r="CO103" s="54"/>
      <c r="CP103" s="8">
        <f t="shared" si="642"/>
        <v>1.5333647148148149E-2</v>
      </c>
      <c r="CQ103" s="8">
        <f>IF(COUNT($CB103:CC103)&gt;0,SMALL($CB103:CC103,1),$CP103)</f>
        <v>1.5333647148148149E-2</v>
      </c>
      <c r="CR103" s="8">
        <f>IF(COUNT($CB103:CD103)&gt;0,SMALL($CB103:CD103,1),$CP103)</f>
        <v>1.5333647148148149E-2</v>
      </c>
      <c r="CS103" s="8">
        <f>IF(COUNT($CB103:CE103)&gt;0,SMALL($CB103:CE103,1),$CP103)</f>
        <v>1.5333647148148149E-2</v>
      </c>
      <c r="CT103" s="8">
        <f>IF(COUNT($CB103:CF103)&gt;0,SMALL($CB103:CF103,1),$CP103)</f>
        <v>1.5333647148148149E-2</v>
      </c>
      <c r="CV103" s="8">
        <f t="shared" si="719"/>
        <v>1.8752337962962964E-2</v>
      </c>
      <c r="CW103" s="8">
        <f t="shared" si="720"/>
        <v>1.2849560185185186E-2</v>
      </c>
      <c r="CX103" s="1">
        <f t="shared" si="602"/>
        <v>101</v>
      </c>
      <c r="CY103" s="8">
        <f t="shared" si="721"/>
        <v>2.337962962962963E-6</v>
      </c>
      <c r="CZ103" s="1" t="str">
        <f t="shared" si="643"/>
        <v>Steve Pepper</v>
      </c>
      <c r="DB103" s="13">
        <f t="shared" si="644"/>
        <v>1.9993189531975705E-2</v>
      </c>
      <c r="DC103" s="13">
        <f>SMALL($DO103:DP103,1)/(60*60*24)</f>
        <v>1.9993189531975705E-2</v>
      </c>
      <c r="DD103" s="13">
        <f>SMALL($DO103:DQ103,1)/(60*60*24)</f>
        <v>1.9993189531975705E-2</v>
      </c>
      <c r="DE103" s="13">
        <f>SMALL($DO103:DR103,1)/(60*60*24)</f>
        <v>1.9993189531975705E-2</v>
      </c>
      <c r="DF103" s="13">
        <f>SMALL($DO103:DS103,1)/(60*60*24)</f>
        <v>1.9993189531975705E-2</v>
      </c>
      <c r="DG103" s="13">
        <f>SMALL($DO103:DT103,1)/(60*60*24)</f>
        <v>1.9650776787777775E-2</v>
      </c>
      <c r="DH103" s="34">
        <f t="shared" si="645"/>
        <v>1.4968417888376544E-2</v>
      </c>
      <c r="DI103" s="13">
        <f>SMALL($DU103:DV103,1)/(60*60*24)</f>
        <v>1.4968417888376544E-2</v>
      </c>
      <c r="DJ103" s="42">
        <f>SMALL($DW103:DW103,1)/(60*60*24)</f>
        <v>0.11572916666666666</v>
      </c>
      <c r="DK103" s="42">
        <f>SMALL($DW103:DX103,1)/(60*60*24)</f>
        <v>1.5414665666666667E-2</v>
      </c>
      <c r="DL103" s="42">
        <f>SMALL($DW103:DY103,1)/(60*60*24)</f>
        <v>1.5333647158148151E-2</v>
      </c>
      <c r="DM103" s="42">
        <f>SMALL($DW103:DZ103,1)/(60*60*24)</f>
        <v>1.5333647158148151E-2</v>
      </c>
      <c r="DO103" s="6">
        <f t="shared" si="646"/>
        <v>1727.4115755627008</v>
      </c>
      <c r="DP103" s="1">
        <f t="shared" si="647"/>
        <v>9999</v>
      </c>
      <c r="DQ103" s="1">
        <f t="shared" si="648"/>
        <v>9999</v>
      </c>
      <c r="DR103" s="1">
        <f t="shared" si="649"/>
        <v>1752</v>
      </c>
      <c r="DS103" s="1">
        <f t="shared" si="650"/>
        <v>1776</v>
      </c>
      <c r="DT103" s="1">
        <f t="shared" si="651"/>
        <v>1697.8271144639998</v>
      </c>
      <c r="DU103" s="6">
        <f t="shared" si="652"/>
        <v>1293.2713055557333</v>
      </c>
      <c r="DV103" s="1">
        <f t="shared" si="653"/>
        <v>1324.8271136000001</v>
      </c>
      <c r="DW103" s="43">
        <f t="shared" si="654"/>
        <v>9999</v>
      </c>
      <c r="DX103" s="1">
        <f t="shared" si="655"/>
        <v>1331.8271136000001</v>
      </c>
      <c r="DY103" s="1">
        <f t="shared" si="656"/>
        <v>1324.8271144640003</v>
      </c>
      <c r="DZ103" s="1">
        <f t="shared" si="657"/>
        <v>9999</v>
      </c>
    </row>
    <row r="104" spans="1:130" x14ac:dyDescent="0.25">
      <c r="A104" s="1" t="s">
        <v>212</v>
      </c>
      <c r="B104" s="54">
        <v>1.9155092592592592E-2</v>
      </c>
      <c r="C104" s="45">
        <v>42736</v>
      </c>
      <c r="D104" s="45"/>
      <c r="E104" s="13">
        <v>2.3865740740740743E-2</v>
      </c>
      <c r="F104" s="11">
        <v>42917</v>
      </c>
      <c r="H104" s="35">
        <v>2.0405092592592593E-2</v>
      </c>
      <c r="I104" s="35">
        <v>2.509259259259259E-2</v>
      </c>
      <c r="J104" s="8">
        <v>2.1886574074074072E-2</v>
      </c>
      <c r="K104" s="55">
        <f>(J104/4*3.1)/1.032</f>
        <v>1.6436138476169967E-2</v>
      </c>
      <c r="M104" s="8">
        <f t="shared" si="626"/>
        <v>2.2989454138694326E-2</v>
      </c>
      <c r="N104" s="6">
        <f t="shared" si="364"/>
        <v>1986.2888375831894</v>
      </c>
      <c r="O104" s="8">
        <f t="shared" si="365"/>
        <v>1.545138888888889E-2</v>
      </c>
      <c r="Q104" s="8">
        <f t="shared" si="366"/>
        <v>2.4164665666666665E-2</v>
      </c>
      <c r="R104" s="8">
        <f t="shared" si="367"/>
        <v>2.0206332323333333E-2</v>
      </c>
      <c r="S104" s="8">
        <f t="shared" si="368"/>
        <v>1.545138888888889E-2</v>
      </c>
      <c r="T104" s="8"/>
      <c r="U104" s="8">
        <f>IF(A104&lt;&gt;"",IF(VLOOKUP(A104,Apr!A$4:F$211,6)&gt;0,VLOOKUP(A104,Apr!A$4:F$211,6),0),0)</f>
        <v>0</v>
      </c>
      <c r="V104" s="8">
        <f>IF(A104&lt;&gt;"",IF(VLOOKUP(A104,May!A$3:F$209,6)&gt;0,VLOOKUP(A104,May!A$3:F$209,6),0),0)</f>
        <v>2.4236111111111111E-2</v>
      </c>
      <c r="W104" s="8">
        <f>IF(A104&lt;&gt;"",IF(VLOOKUP(A104,Jun!A$3:F$209,6)&gt;0,VLOOKUP(A104,Jun!A$3:F$209,6),0),0)</f>
        <v>2.4189814814814817E-2</v>
      </c>
      <c r="X104" s="8">
        <f>IF(A104&lt;&gt;"",IF(VLOOKUP(A104,Jul!A$3:F$206,6)&gt;0,VLOOKUP(A104,Jul!A$3:F$206,6),0),0)</f>
        <v>2.5497685185185186E-2</v>
      </c>
      <c r="Y104" s="8">
        <f>IF(A104&lt;&gt;"",IF(VLOOKUP(A104,Aug!A$3:F$206,6)&gt;0,VLOOKUP(A104,Aug!A$3:F$206,6),0),0)</f>
        <v>0</v>
      </c>
      <c r="Z104" s="8">
        <f>IF(A104&lt;&gt;"",IF(VLOOKUP(A104,Sep!A$3:F$206,6)&gt;0,VLOOKUP(A104,Sep!A$3:F$206,6),0),0)</f>
        <v>2.4164665666666665E-2</v>
      </c>
      <c r="AA104" s="6">
        <f t="shared" si="627"/>
        <v>1604.5182976744188</v>
      </c>
      <c r="AB104" s="8">
        <f t="shared" si="369"/>
        <v>9.2013888888888892E-3</v>
      </c>
      <c r="AC104" s="8">
        <f>IF(A104&lt;&gt;"",IF(VLOOKUP(A104,Oct!A$3:F$206,6)&gt;0,VLOOKUP(A104,Oct!A$3:F$206,6),0),0)</f>
        <v>2.0206332323333333E-2</v>
      </c>
      <c r="AD104" s="8">
        <f>IF(A104&lt;&gt;"",IF(VLOOKUP(A104,Nov!A$3:F$207,6)&gt;0,VLOOKUP(A104,Nov!A$3:F$207,6),0),0)</f>
        <v>2.1548924925925923E-2</v>
      </c>
      <c r="AE104" s="8">
        <f>IF(A104&lt;&gt;"",IF(VLOOKUP(A104,Dec!A$3:F$207,6)&gt;0,VLOOKUP(A104,Dec!A$3:F$207,6),0),0)</f>
        <v>0</v>
      </c>
      <c r="AF104" s="8">
        <f>IF(A104&lt;&gt;"",IF(VLOOKUP(A104,Jan!A$3:F$207,6)&gt;0,VLOOKUP(A104,Jan!A$3:F$207,6),0),0)</f>
        <v>2.050725825925926E-2</v>
      </c>
      <c r="AG104" s="8">
        <f>IF(A104&lt;&gt;"",IF(VLOOKUP(A104,Feb!A$3:F$207,6)&gt;0,VLOOKUP(A104,Feb!A$3:F$207,6),0),0)</f>
        <v>0</v>
      </c>
      <c r="AH104" s="8">
        <f>IF(A104&lt;&gt;"",IF(VLOOKUP(A104,Mar!A$3:F$207,6)&gt;0,VLOOKUP(A104,Mar!A$3:F$207,6),0),0)</f>
        <v>0</v>
      </c>
      <c r="AJ104" s="8">
        <f>LARGE($BH104:BI104,1)</f>
        <v>1.545138888888889E-2</v>
      </c>
      <c r="AK104" s="8">
        <f>LARGE($BH104:BJ104,1)</f>
        <v>1.545138888888889E-2</v>
      </c>
      <c r="AL104" s="8">
        <f>LARGE($BH104:BK104,1)</f>
        <v>1.545138888888889E-2</v>
      </c>
      <c r="AM104" s="8">
        <f>LARGE($BH104:BL104,1)</f>
        <v>1.545138888888889E-2</v>
      </c>
      <c r="AN104" s="8">
        <f>LARGE($BH104:BM104,1)</f>
        <v>1.545138888888889E-2</v>
      </c>
      <c r="AO104" s="8">
        <f>LARGE($BN104:BO104,1)</f>
        <v>9.2013888888888892E-3</v>
      </c>
      <c r="AP104" s="8">
        <f>LARGE($BN104:BP104,1)</f>
        <v>9.2013888888888892E-3</v>
      </c>
      <c r="AQ104" s="8">
        <f>LARGE($BN104:BQ104,1)</f>
        <v>9.2013888888888892E-3</v>
      </c>
      <c r="AR104" s="8">
        <f>LARGE($BN104:BR104,1)</f>
        <v>9.2013888888888892E-3</v>
      </c>
      <c r="AS104" s="8">
        <f>LARGE($BN104:BS104,1)</f>
        <v>9.2013888888888892E-3</v>
      </c>
      <c r="AV104" s="6">
        <f t="shared" si="370"/>
        <v>0</v>
      </c>
      <c r="AW104" s="6">
        <f t="shared" si="371"/>
        <v>2094</v>
      </c>
      <c r="AX104" s="6">
        <f t="shared" si="372"/>
        <v>2090</v>
      </c>
      <c r="AY104" s="6">
        <f t="shared" si="373"/>
        <v>2203</v>
      </c>
      <c r="AZ104" s="6">
        <f t="shared" si="374"/>
        <v>0</v>
      </c>
      <c r="BA104" s="6">
        <f t="shared" si="375"/>
        <v>2087.8271136000003</v>
      </c>
      <c r="BB104" s="6">
        <f t="shared" si="376"/>
        <v>1745.8271127359997</v>
      </c>
      <c r="BC104" s="6">
        <f t="shared" si="377"/>
        <v>1861.8271135999998</v>
      </c>
      <c r="BD104" s="6">
        <f t="shared" si="378"/>
        <v>0</v>
      </c>
      <c r="BE104" s="6">
        <f t="shared" si="379"/>
        <v>1771.8271136000003</v>
      </c>
      <c r="BF104" s="6">
        <f t="shared" si="380"/>
        <v>0</v>
      </c>
      <c r="BH104" s="8">
        <f t="shared" si="381"/>
        <v>1.545138888888889E-2</v>
      </c>
      <c r="BI104" s="8">
        <f t="shared" si="382"/>
        <v>0</v>
      </c>
      <c r="BJ104" s="8">
        <f t="shared" si="383"/>
        <v>1.4236111111111111E-2</v>
      </c>
      <c r="BK104" s="8">
        <f t="shared" si="384"/>
        <v>1.4236111111111111E-2</v>
      </c>
      <c r="BL104" s="8">
        <f t="shared" si="385"/>
        <v>1.3020833333333334E-2</v>
      </c>
      <c r="BM104" s="8">
        <f t="shared" si="386"/>
        <v>0</v>
      </c>
      <c r="BN104" s="8">
        <f t="shared" si="387"/>
        <v>9.2013888888888892E-3</v>
      </c>
      <c r="BO104" s="8">
        <f t="shared" si="628"/>
        <v>7.6388888888888886E-3</v>
      </c>
      <c r="BP104" s="8">
        <f t="shared" si="628"/>
        <v>6.2500000000000003E-3</v>
      </c>
      <c r="BQ104" s="8">
        <f t="shared" si="477"/>
        <v>0</v>
      </c>
      <c r="BR104" s="8">
        <f t="shared" si="478"/>
        <v>7.2916666666666668E-3</v>
      </c>
      <c r="BS104" s="8">
        <f t="shared" si="479"/>
        <v>0</v>
      </c>
      <c r="BV104" s="8" t="str">
        <f t="shared" si="629"/>
        <v/>
      </c>
      <c r="BW104" s="8">
        <f t="shared" si="630"/>
        <v>2.4236111111111111E-2</v>
      </c>
      <c r="BX104" s="8">
        <f t="shared" si="631"/>
        <v>2.4189814814814817E-2</v>
      </c>
      <c r="BY104" s="8">
        <f t="shared" si="632"/>
        <v>2.5497685185185186E-2</v>
      </c>
      <c r="BZ104" s="8" t="str">
        <f t="shared" si="633"/>
        <v/>
      </c>
      <c r="CA104" s="8">
        <f t="shared" si="634"/>
        <v>2.4164665666666665E-2</v>
      </c>
      <c r="CB104" s="8">
        <f t="shared" si="635"/>
        <v>2.0206332323333333E-2</v>
      </c>
      <c r="CC104" s="8">
        <f t="shared" si="636"/>
        <v>2.1548924925925923E-2</v>
      </c>
      <c r="CD104" s="8" t="str">
        <f t="shared" si="637"/>
        <v/>
      </c>
      <c r="CE104" s="8">
        <f t="shared" si="638"/>
        <v>2.050725825925926E-2</v>
      </c>
      <c r="CF104" s="8" t="str">
        <f t="shared" si="639"/>
        <v/>
      </c>
      <c r="CG104" s="8" t="str">
        <f t="shared" si="640"/>
        <v/>
      </c>
      <c r="CI104" s="13">
        <v>2.3865740740740743E-2</v>
      </c>
      <c r="CJ104" s="8">
        <f t="shared" si="641"/>
        <v>2.3865740740740743E-2</v>
      </c>
      <c r="CK104" s="8">
        <f>IF(COUNT($BV104:BW104)&gt;0,SMALL($BV104:BW104,1),$CI104)</f>
        <v>2.4236111111111111E-2</v>
      </c>
      <c r="CL104" s="8">
        <f>IF(COUNT($BV104:BX104)&gt;0,SMALL($BV104:BX104,1),$CI104)</f>
        <v>2.4189814814814817E-2</v>
      </c>
      <c r="CM104" s="8">
        <f>IF(COUNT($BV104:BY104)&gt;0,SMALL($BV104:BY104,1),$CI104)</f>
        <v>2.4189814814814817E-2</v>
      </c>
      <c r="CN104" s="8">
        <f>IF(COUNT($BV104:BZ104)&gt;0,SMALL($BV104:BZ104,1),$CI104)</f>
        <v>2.4189814814814817E-2</v>
      </c>
      <c r="CO104" s="54">
        <v>1.9155092592592592E-2</v>
      </c>
      <c r="CP104" s="8">
        <f t="shared" si="642"/>
        <v>2.0206332323333333E-2</v>
      </c>
      <c r="CQ104" s="8">
        <f>IF(COUNT($CB104:CC104)&gt;0,SMALL($CB104:CC104,1),$CP104)</f>
        <v>2.0206332323333333E-2</v>
      </c>
      <c r="CR104" s="8">
        <f>IF(COUNT($CB104:CD104)&gt;0,SMALL($CB104:CD104,1),$CP104)</f>
        <v>2.0206332323333333E-2</v>
      </c>
      <c r="CS104" s="8">
        <f>IF(COUNT($CB104:CE104)&gt;0,SMALL($CB104:CE104,1),$CP104)</f>
        <v>2.0206332323333333E-2</v>
      </c>
      <c r="CT104" s="8">
        <f>IF(COUNT($CB104:CF104)&gt;0,SMALL($CB104:CF104,1),$CP104)</f>
        <v>2.0206332323333333E-2</v>
      </c>
      <c r="CV104" s="8">
        <f t="shared" si="719"/>
        <v>1.545375E-2</v>
      </c>
      <c r="CW104" s="8">
        <f t="shared" si="720"/>
        <v>9.2037500000000001E-3</v>
      </c>
      <c r="CX104" s="1">
        <f t="shared" si="602"/>
        <v>102</v>
      </c>
      <c r="CY104" s="8">
        <f t="shared" si="721"/>
        <v>2.3611111111111111E-6</v>
      </c>
      <c r="CZ104" s="1" t="str">
        <f t="shared" si="643"/>
        <v>Susan Hawitt</v>
      </c>
      <c r="DB104" s="13">
        <f t="shared" si="644"/>
        <v>2.2989454138694326E-2</v>
      </c>
      <c r="DC104" s="13">
        <f>SMALL($DO104:DP104,1)/(60*60*24)</f>
        <v>2.2989454138694323E-2</v>
      </c>
      <c r="DD104" s="13">
        <f>SMALL($DO104:DQ104,1)/(60*60*24)</f>
        <v>2.2989454138694323E-2</v>
      </c>
      <c r="DE104" s="13">
        <f>SMALL($DO104:DR104,1)/(60*60*24)</f>
        <v>2.2989454138694323E-2</v>
      </c>
      <c r="DF104" s="13">
        <f>SMALL($DO104:DS104,1)/(60*60*24)</f>
        <v>2.2989454138694323E-2</v>
      </c>
      <c r="DG104" s="13">
        <f>SMALL($DO104:DT104,1)/(60*60*24)</f>
        <v>2.2989454138694323E-2</v>
      </c>
      <c r="DH104" s="34">
        <f t="shared" si="645"/>
        <v>1.857081363049096E-2</v>
      </c>
      <c r="DI104" s="13">
        <f>SMALL($DU104:DV104,1)/(60*60*24)</f>
        <v>1.857081363049096E-2</v>
      </c>
      <c r="DJ104" s="42">
        <f>SMALL($DW104:DW104,1)/(60*60*24)</f>
        <v>2.582739932319374E-2</v>
      </c>
      <c r="DK104" s="42">
        <f>SMALL($DW104:DX104,1)/(60*60*24)</f>
        <v>2.582739932319374E-2</v>
      </c>
      <c r="DL104" s="42">
        <f>SMALL($DW104:DY104,1)/(60*60*24)</f>
        <v>2.0507258259259264E-2</v>
      </c>
      <c r="DM104" s="42">
        <f>SMALL($DW104:DZ104,1)/(60*60*24)</f>
        <v>2.0507258259259264E-2</v>
      </c>
      <c r="DO104" s="6">
        <f t="shared" si="646"/>
        <v>1986.2888375831894</v>
      </c>
      <c r="DP104" s="1">
        <f t="shared" si="647"/>
        <v>9999</v>
      </c>
      <c r="DQ104" s="1">
        <f t="shared" si="648"/>
        <v>2094</v>
      </c>
      <c r="DR104" s="1">
        <f t="shared" si="649"/>
        <v>2090</v>
      </c>
      <c r="DS104" s="1">
        <f t="shared" si="650"/>
        <v>2203</v>
      </c>
      <c r="DT104" s="1">
        <f t="shared" si="651"/>
        <v>9999</v>
      </c>
      <c r="DU104" s="6">
        <f t="shared" si="652"/>
        <v>1604.5182976744188</v>
      </c>
      <c r="DV104" s="1">
        <f t="shared" si="653"/>
        <v>1745.8271127359997</v>
      </c>
      <c r="DW104" s="43">
        <f t="shared" si="654"/>
        <v>2231.4873015239391</v>
      </c>
      <c r="DX104" s="1">
        <f t="shared" si="655"/>
        <v>9999</v>
      </c>
      <c r="DY104" s="1">
        <f t="shared" si="656"/>
        <v>1771.8271136000003</v>
      </c>
      <c r="DZ104" s="1">
        <f t="shared" si="657"/>
        <v>9999</v>
      </c>
    </row>
    <row r="105" spans="1:130" x14ac:dyDescent="0.25">
      <c r="A105" s="1" t="s">
        <v>213</v>
      </c>
      <c r="B105" s="54">
        <v>2.2685185185185183E-2</v>
      </c>
      <c r="C105" s="45">
        <v>43525</v>
      </c>
      <c r="D105" s="45"/>
      <c r="E105" s="13">
        <v>3.050925925925926E-2</v>
      </c>
      <c r="F105" s="11">
        <v>44713</v>
      </c>
      <c r="H105" s="35">
        <v>2.474548611111111E-2</v>
      </c>
      <c r="I105" s="35">
        <v>3.0509259259259253E-2</v>
      </c>
      <c r="K105" s="8">
        <v>2.0868055555555556E-2</v>
      </c>
      <c r="M105" s="8">
        <f t="shared" si="626"/>
        <v>2.9188437834941051E-2</v>
      </c>
      <c r="N105" s="6">
        <f t="shared" si="364"/>
        <v>2521.8810289389066</v>
      </c>
      <c r="O105" s="8">
        <f t="shared" si="365"/>
        <v>9.2013888888888892E-3</v>
      </c>
      <c r="Q105" s="8">
        <f t="shared" si="366"/>
        <v>3.1828703703703706E-2</v>
      </c>
      <c r="R105" s="8">
        <f t="shared" si="367"/>
        <v>2.5646147138148147E-2</v>
      </c>
      <c r="S105" s="8">
        <f t="shared" si="368"/>
        <v>9.2013888888888892E-3</v>
      </c>
      <c r="T105" s="8"/>
      <c r="U105" s="8">
        <f>IF(A105&lt;&gt;"",IF(VLOOKUP(A105,Apr!A$4:F$211,6)&gt;0,VLOOKUP(A105,Apr!A$4:F$211,6),0),0)</f>
        <v>3.260416666666667E-2</v>
      </c>
      <c r="V105" s="8">
        <f>IF(A105&lt;&gt;"",IF(VLOOKUP(A105,May!A$3:F$209,6)&gt;0,VLOOKUP(A105,May!A$3:F$209,6),0),0)</f>
        <v>3.2083333333333339E-2</v>
      </c>
      <c r="W105" s="8">
        <f>IF(A105&lt;&gt;"",IF(VLOOKUP(A105,Jun!A$3:F$209,6)&gt;0,VLOOKUP(A105,Jun!A$3:F$209,6),0),0)</f>
        <v>3.1828703703703706E-2</v>
      </c>
      <c r="X105" s="8">
        <f>IF(A105&lt;&gt;"",IF(VLOOKUP(A105,Jul!A$3:F$206,6)&gt;0,VLOOKUP(A105,Jul!A$3:F$206,6),0),0)</f>
        <v>0</v>
      </c>
      <c r="Y105" s="8">
        <f>IF(A105&lt;&gt;"",IF(VLOOKUP(A105,Aug!A$3:F$206,6)&gt;0,VLOOKUP(A105,Aug!A$3:F$206,6),0),0)</f>
        <v>3.4083647138148147E-2</v>
      </c>
      <c r="Z105" s="8">
        <f>IF(A105&lt;&gt;"",IF(VLOOKUP(A105,Sep!A$3:F$206,6)&gt;0,VLOOKUP(A105,Sep!A$3:F$206,6),0),0)</f>
        <v>0</v>
      </c>
      <c r="AA105" s="6">
        <f t="shared" si="627"/>
        <v>2113.4055065490511</v>
      </c>
      <c r="AB105" s="8">
        <f t="shared" si="369"/>
        <v>3.2986111111111111E-3</v>
      </c>
      <c r="AC105" s="8">
        <f>IF(A105&lt;&gt;"",IF(VLOOKUP(A105,Oct!A$3:F$206,6)&gt;0,VLOOKUP(A105,Oct!A$3:F$206,6),0),0)</f>
        <v>0</v>
      </c>
      <c r="AD105" s="8">
        <f>IF(A105&lt;&gt;"",IF(VLOOKUP(A105,Nov!A$3:F$207,6)&gt;0,VLOOKUP(A105,Nov!A$3:F$207,6),0),0)</f>
        <v>2.5646147138148147E-2</v>
      </c>
      <c r="AE105" s="8">
        <f>IF(A105&lt;&gt;"",IF(VLOOKUP(A105,Dec!A$3:F$207,6)&gt;0,VLOOKUP(A105,Dec!A$3:F$207,6),0),0)</f>
        <v>0</v>
      </c>
      <c r="AF105" s="8">
        <f>IF(A105&lt;&gt;"",IF(VLOOKUP(A105,Jan!A$3:F$207,6)&gt;0,VLOOKUP(A105,Jan!A$3:F$207,6),0),0)</f>
        <v>0</v>
      </c>
      <c r="AG105" s="8">
        <f>IF(A105&lt;&gt;"",IF(VLOOKUP(A105,Feb!A$3:F$207,6)&gt;0,VLOOKUP(A105,Feb!A$3:F$207,6),0),0)</f>
        <v>0</v>
      </c>
      <c r="AH105" s="8">
        <f>IF(A105&lt;&gt;"",IF(VLOOKUP(A105,Mar!A$3:F$207,6)&gt;0,VLOOKUP(A105,Mar!A$3:F$207,6),0),0)</f>
        <v>0</v>
      </c>
      <c r="AJ105" s="8">
        <f>LARGE($BH105:BI105,1)</f>
        <v>5.9027777777777776E-3</v>
      </c>
      <c r="AK105" s="8">
        <f>LARGE($BH105:BJ105,1)</f>
        <v>6.4236111111111108E-3</v>
      </c>
      <c r="AL105" s="8">
        <f>LARGE($BH105:BK105,1)</f>
        <v>6.5972222222222222E-3</v>
      </c>
      <c r="AM105" s="8">
        <f>LARGE($BH105:BL105,1)</f>
        <v>6.5972222222222222E-3</v>
      </c>
      <c r="AN105" s="8">
        <f>LARGE($BH105:BM105,1)</f>
        <v>6.5972222222222222E-3</v>
      </c>
      <c r="AO105" s="8">
        <f>LARGE($BN105:BO105,1)</f>
        <v>3.2986111111111111E-3</v>
      </c>
      <c r="AP105" s="8">
        <f>LARGE($BN105:BP105,1)</f>
        <v>3.2986111111111111E-3</v>
      </c>
      <c r="AQ105" s="8">
        <f>LARGE($BN105:BQ105,1)</f>
        <v>3.2986111111111111E-3</v>
      </c>
      <c r="AR105" s="8">
        <f>LARGE($BN105:BR105,1)</f>
        <v>3.2986111111111111E-3</v>
      </c>
      <c r="AS105" s="8">
        <f>LARGE($BN105:BS105,1)</f>
        <v>3.2986111111111111E-3</v>
      </c>
      <c r="AV105" s="6">
        <f t="shared" si="370"/>
        <v>2817.0000000000005</v>
      </c>
      <c r="AW105" s="6">
        <f t="shared" si="371"/>
        <v>2772.0000000000005</v>
      </c>
      <c r="AX105" s="6">
        <f t="shared" si="372"/>
        <v>2750</v>
      </c>
      <c r="AY105" s="6">
        <f t="shared" si="373"/>
        <v>0</v>
      </c>
      <c r="AZ105" s="6">
        <f t="shared" si="374"/>
        <v>2944.8271127359999</v>
      </c>
      <c r="BA105" s="6">
        <f t="shared" si="375"/>
        <v>0</v>
      </c>
      <c r="BB105" s="6">
        <f t="shared" si="376"/>
        <v>0</v>
      </c>
      <c r="BC105" s="6">
        <f t="shared" si="377"/>
        <v>2215.8271127359999</v>
      </c>
      <c r="BD105" s="6">
        <f t="shared" si="378"/>
        <v>0</v>
      </c>
      <c r="BE105" s="6">
        <f t="shared" si="379"/>
        <v>0</v>
      </c>
      <c r="BF105" s="6">
        <f t="shared" si="380"/>
        <v>0</v>
      </c>
      <c r="BH105" s="98">
        <v>5.9027777777777776E-3</v>
      </c>
      <c r="BI105" s="8">
        <f t="shared" si="382"/>
        <v>5.9027777777777776E-3</v>
      </c>
      <c r="BJ105" s="8">
        <f t="shared" si="383"/>
        <v>6.4236111111111108E-3</v>
      </c>
      <c r="BK105" s="8">
        <f t="shared" si="384"/>
        <v>6.5972222222222222E-3</v>
      </c>
      <c r="BL105" s="8">
        <f t="shared" si="385"/>
        <v>0</v>
      </c>
      <c r="BM105" s="8">
        <f t="shared" si="386"/>
        <v>4.340277777777778E-3</v>
      </c>
      <c r="BN105" s="8">
        <f t="shared" si="387"/>
        <v>3.2986111111111111E-3</v>
      </c>
      <c r="BO105" s="8">
        <f t="shared" ref="BO105:BP160" si="785">IF(BB105&gt;0,IF($AA$2&gt;BB105,(MROUND($AA$2-BB105,15)/(60*60*24)),0),0)</f>
        <v>0</v>
      </c>
      <c r="BP105" s="8">
        <f t="shared" si="785"/>
        <v>2.2569444444444442E-3</v>
      </c>
      <c r="BQ105" s="8">
        <f t="shared" si="477"/>
        <v>0</v>
      </c>
      <c r="BR105" s="8">
        <f t="shared" si="478"/>
        <v>0</v>
      </c>
      <c r="BS105" s="8">
        <f t="shared" si="479"/>
        <v>0</v>
      </c>
      <c r="BV105" s="8">
        <f t="shared" ref="BV105:BV160" si="786">IF(U105&gt;0,U105,"")</f>
        <v>3.260416666666667E-2</v>
      </c>
      <c r="BW105" s="8">
        <f t="shared" ref="BW105:BW160" si="787">IF(V105&gt;0,V105,"")</f>
        <v>3.2083333333333339E-2</v>
      </c>
      <c r="BX105" s="8">
        <f t="shared" ref="BX105:BX160" si="788">IF(W105&gt;0,W105,"")</f>
        <v>3.1828703703703706E-2</v>
      </c>
      <c r="BY105" s="8" t="str">
        <f t="shared" ref="BY105:BY160" si="789">IF(X105&gt;0,X105,"")</f>
        <v/>
      </c>
      <c r="BZ105" s="8">
        <f t="shared" ref="BZ105:BZ160" si="790">IF(Y105&gt;0,Y105,"")</f>
        <v>3.4083647138148147E-2</v>
      </c>
      <c r="CA105" s="8" t="str">
        <f t="shared" ref="CA105:CA160" si="791">IF(Z105&gt;0,Z105,"")</f>
        <v/>
      </c>
      <c r="CB105" s="8" t="str">
        <f t="shared" ref="CB105:CB160" si="792">IF(AC105&gt;0,AC105,"")</f>
        <v/>
      </c>
      <c r="CC105" s="8">
        <f t="shared" ref="CC105:CC160" si="793">IF(AD105&gt;0,AD105,"")</f>
        <v>2.5646147138148147E-2</v>
      </c>
      <c r="CD105" s="8" t="str">
        <f t="shared" ref="CD105:CD160" si="794">IF(AE105&gt;0,AE105,"")</f>
        <v/>
      </c>
      <c r="CE105" s="8" t="str">
        <f t="shared" ref="CE105:CE160" si="795">IF(AF105&gt;0,AF105,"")</f>
        <v/>
      </c>
      <c r="CF105" s="8" t="str">
        <f t="shared" ref="CF105:CF160" si="796">IF(AG105&gt;0,AG105,"")</f>
        <v/>
      </c>
      <c r="CG105" s="8" t="str">
        <f t="shared" ref="CG105:CG160" si="797">IF(AH105&gt;0,AH105,"")</f>
        <v/>
      </c>
      <c r="CI105" s="13">
        <v>3.0648148148148147E-2</v>
      </c>
      <c r="CJ105" s="8">
        <f t="shared" ref="CJ105:CJ160" si="798">IF(BV105&lt;&gt;"",BV105,CI105)</f>
        <v>3.260416666666667E-2</v>
      </c>
      <c r="CK105" s="8">
        <f>IF(COUNT($BV105:BW105)&gt;0,SMALL($BV105:BW105,1),$CI105)</f>
        <v>3.2083333333333339E-2</v>
      </c>
      <c r="CL105" s="8">
        <f>IF(COUNT($BV105:BX105)&gt;0,SMALL($BV105:BX105,1),$CI105)</f>
        <v>3.1828703703703706E-2</v>
      </c>
      <c r="CM105" s="8">
        <f>IF(COUNT($BV105:BY105)&gt;0,SMALL($BV105:BY105,1),$CI105)</f>
        <v>3.1828703703703706E-2</v>
      </c>
      <c r="CN105" s="8">
        <f>IF(COUNT($BV105:BZ105)&gt;0,SMALL($BV105:BZ105,1),$CI105)</f>
        <v>3.1828703703703706E-2</v>
      </c>
      <c r="CO105" s="54">
        <v>2.2685185185185183E-2</v>
      </c>
      <c r="CP105" s="8">
        <f t="shared" ref="CP105:CP160" si="799">IF(CB105&lt;&gt;"",CB105,CO105)</f>
        <v>2.2685185185185183E-2</v>
      </c>
      <c r="CQ105" s="8">
        <f>IF(COUNT($CB105:CC105)&gt;0,SMALL($CB105:CC105,1),$CP105)</f>
        <v>2.5646147138148147E-2</v>
      </c>
      <c r="CR105" s="8">
        <f>IF(COUNT($CB105:CD105)&gt;0,SMALL($CB105:CD105,1),$CP105)</f>
        <v>2.5646147138148147E-2</v>
      </c>
      <c r="CS105" s="8">
        <f>IF(COUNT($CB105:CE105)&gt;0,SMALL($CB105:CE105,1),$CP105)</f>
        <v>2.5646147138148147E-2</v>
      </c>
      <c r="CT105" s="8">
        <f>IF(COUNT($CB105:CF105)&gt;0,SMALL($CB105:CF105,1),$CP105)</f>
        <v>2.5646147138148147E-2</v>
      </c>
      <c r="CV105" s="8">
        <f t="shared" ref="CV105:CV160" si="800">IF(A105&lt;&gt;"",LARGE(BH105:BM105,1)+CY105,"")</f>
        <v>6.5996064814814815E-3</v>
      </c>
      <c r="CW105" s="8">
        <f t="shared" ref="CW105:CW160" si="801">IF(A105&lt;&gt;"",LARGE(BN105:BS105,1)+CY105,"")</f>
        <v>3.3009953703703704E-3</v>
      </c>
      <c r="CX105" s="1">
        <f t="shared" si="602"/>
        <v>103</v>
      </c>
      <c r="CY105" s="8">
        <f t="shared" ref="CY105:CY160" si="802">IF(A105&lt;&gt;"",CX105/(60*60*24*500),"")</f>
        <v>2.3842592592592593E-6</v>
      </c>
      <c r="CZ105" s="1" t="str">
        <f t="shared" ref="CZ105:CZ160" si="803">A105</f>
        <v>Susan Henry</v>
      </c>
      <c r="DB105" s="13">
        <f t="shared" ref="DB105:DB160" si="804">M105</f>
        <v>2.9188437834941051E-2</v>
      </c>
      <c r="DC105" s="13">
        <f>SMALL($DO105:DP105,1)/(60*60*24)</f>
        <v>2.9188437834941048E-2</v>
      </c>
      <c r="DD105" s="13">
        <f>SMALL($DO105:DQ105,1)/(60*60*24)</f>
        <v>2.9188437834941048E-2</v>
      </c>
      <c r="DE105" s="13">
        <f>SMALL($DO105:DR105,1)/(60*60*24)</f>
        <v>2.9188437834941048E-2</v>
      </c>
      <c r="DF105" s="13">
        <f>SMALL($DO105:DS105,1)/(60*60*24)</f>
        <v>2.9188437834941048E-2</v>
      </c>
      <c r="DG105" s="13">
        <f>SMALL($DO105:DT105,1)/(60*60*24)</f>
        <v>2.9188437834941048E-2</v>
      </c>
      <c r="DH105" s="34">
        <f t="shared" ref="DH105:DH160" si="805">AA105/(60*60*24)</f>
        <v>2.446071188135476E-2</v>
      </c>
      <c r="DI105" s="13">
        <f>SMALL($DU105:DV105,1)/(60*60*24)</f>
        <v>2.446071188135476E-2</v>
      </c>
      <c r="DJ105" s="42">
        <f>SMALL($DW105:DW105,1)/(60*60*24)</f>
        <v>3.0738112713986049E-2</v>
      </c>
      <c r="DK105" s="42">
        <f>SMALL($DW105:DX105,1)/(60*60*24)</f>
        <v>3.0738112713986049E-2</v>
      </c>
      <c r="DL105" s="42">
        <f>SMALL($DW105:DY105,1)/(60*60*24)</f>
        <v>3.0738112713986049E-2</v>
      </c>
      <c r="DM105" s="42">
        <f>SMALL($DW105:DZ105,1)/(60*60*24)</f>
        <v>3.0738112713986049E-2</v>
      </c>
      <c r="DO105" s="6">
        <f t="shared" ref="DO105:DO160" si="806">M105*60*60*24</f>
        <v>2521.8810289389066</v>
      </c>
      <c r="DP105" s="1">
        <f t="shared" ref="DP105:DP160" si="807">IF(AV105&gt;0,AV105,9999)</f>
        <v>2817.0000000000005</v>
      </c>
      <c r="DQ105" s="1">
        <f t="shared" ref="DQ105:DQ160" si="808">IF(AW105&gt;0,AW105,9999)</f>
        <v>2772.0000000000005</v>
      </c>
      <c r="DR105" s="1">
        <f t="shared" ref="DR105:DR160" si="809">IF(AX105&gt;0,AX105,9999)</f>
        <v>2750</v>
      </c>
      <c r="DS105" s="1">
        <f t="shared" ref="DS105:DS160" si="810">IF(AY105&gt;0,AY105,9999)</f>
        <v>9999</v>
      </c>
      <c r="DT105" s="1">
        <f t="shared" ref="DT105:DT160" si="811">IF(AZ105&gt;0,AZ105,9999)</f>
        <v>2944.8271127359999</v>
      </c>
      <c r="DU105" s="6">
        <f t="shared" ref="DU105:DU160" si="812">AA105</f>
        <v>2113.4055065490511</v>
      </c>
      <c r="DV105" s="1">
        <f t="shared" ref="DV105:DV160" si="813">IF(BB105&gt;0,BB105,9999)</f>
        <v>9999</v>
      </c>
      <c r="DW105" s="43">
        <f t="shared" ref="DW105:DW111" si="814">IF(BC105&gt;0,BC105*1.198547,9999)</f>
        <v>2655.7729384883946</v>
      </c>
      <c r="DX105" s="1">
        <f t="shared" ref="DX105:DX160" si="815">IF(BD105&gt;0,BD105,9999)</f>
        <v>9999</v>
      </c>
      <c r="DY105" s="1">
        <f t="shared" ref="DY105:DY160" si="816">IF(BE105&gt;0,BE105,9999)</f>
        <v>9999</v>
      </c>
      <c r="DZ105" s="1">
        <f t="shared" ref="DZ105:DZ160" si="817">IF(BF105&gt;0,BF105,9999)</f>
        <v>9999</v>
      </c>
    </row>
    <row r="106" spans="1:130" x14ac:dyDescent="0.25">
      <c r="A106" s="1" t="s">
        <v>214</v>
      </c>
      <c r="B106" s="54">
        <v>2.2222222222222223E-2</v>
      </c>
      <c r="C106" s="45">
        <v>42064</v>
      </c>
      <c r="D106" s="45"/>
      <c r="E106" s="13">
        <v>2.6435185185185187E-2</v>
      </c>
      <c r="F106" s="11">
        <v>42095</v>
      </c>
      <c r="H106" s="35">
        <v>0</v>
      </c>
      <c r="I106" s="35">
        <v>3.03587962962963E-2</v>
      </c>
      <c r="K106" s="8">
        <v>2.2824074074074076E-2</v>
      </c>
      <c r="L106" s="8">
        <v>4.7094907407407405E-2</v>
      </c>
      <c r="M106" s="8">
        <f t="shared" si="626"/>
        <v>3.1924347981421936E-2</v>
      </c>
      <c r="N106" s="6">
        <f t="shared" si="364"/>
        <v>2758.263665594855</v>
      </c>
      <c r="O106" s="8">
        <f t="shared" si="365"/>
        <v>6.5972222222222222E-3</v>
      </c>
      <c r="Q106" s="8">
        <f t="shared" si="366"/>
        <v>3.0879629629629628E-2</v>
      </c>
      <c r="R106" s="8">
        <f t="shared" si="367"/>
        <v>0</v>
      </c>
      <c r="S106" s="8">
        <f t="shared" si="368"/>
        <v>6.5972222222222222E-3</v>
      </c>
      <c r="T106" s="8"/>
      <c r="U106" s="8">
        <f>IF(A106&lt;&gt;"",IF(VLOOKUP(A106,Apr!A$4:F$211,6)&gt;0,VLOOKUP(A106,Apr!A$4:F$211,6),0),0)</f>
        <v>0</v>
      </c>
      <c r="V106" s="8">
        <f>IF(A106&lt;&gt;"",IF(VLOOKUP(A106,May!A$3:F$209,6)&gt;0,VLOOKUP(A106,May!A$3:F$209,6),0),0)</f>
        <v>3.0879629629629628E-2</v>
      </c>
      <c r="W106" s="8">
        <f>IF(A106&lt;&gt;"",IF(VLOOKUP(A106,Jun!A$3:F$209,6)&gt;0,VLOOKUP(A106,Jun!A$3:F$209,6),0),0)</f>
        <v>3.1053240740740742E-2</v>
      </c>
      <c r="X106" s="8">
        <f>IF(A106&lt;&gt;"",IF(VLOOKUP(A106,Jul!A$3:F$206,6)&gt;0,VLOOKUP(A106,Jul!A$3:F$206,6),0),0)</f>
        <v>0</v>
      </c>
      <c r="Y106" s="8">
        <f>IF(A106&lt;&gt;"",IF(VLOOKUP(A106,Aug!A$3:F$206,6)&gt;0,VLOOKUP(A106,Aug!A$3:F$206,6),0),0)</f>
        <v>0</v>
      </c>
      <c r="Z106" s="8">
        <f>IF(A106&lt;&gt;"",IF(VLOOKUP(A106,Sep!A$3:F$206,6)&gt;0,VLOOKUP(A106,Sep!A$3:F$206,6),0),0)</f>
        <v>0</v>
      </c>
      <c r="AA106" s="6">
        <f t="shared" si="627"/>
        <v>2050.3875968992247</v>
      </c>
      <c r="AB106" s="8">
        <f t="shared" si="369"/>
        <v>4.1666666666666666E-3</v>
      </c>
      <c r="AC106" s="8">
        <f>IF(A106&lt;&gt;"",IF(VLOOKUP(A106,Oct!A$3:F$206,6)&gt;0,VLOOKUP(A106,Oct!A$3:F$206,6),0),0)</f>
        <v>0</v>
      </c>
      <c r="AD106" s="8">
        <f>IF(A106&lt;&gt;"",IF(VLOOKUP(A106,Nov!A$3:F$207,6)&gt;0,VLOOKUP(A106,Nov!A$3:F$207,6),0),0)</f>
        <v>0</v>
      </c>
      <c r="AE106" s="8">
        <f>IF(A106&lt;&gt;"",IF(VLOOKUP(A106,Dec!A$3:F$207,6)&gt;0,VLOOKUP(A106,Dec!A$3:F$207,6),0),0)</f>
        <v>0</v>
      </c>
      <c r="AF106" s="8">
        <f>IF(A106&lt;&gt;"",IF(VLOOKUP(A106,Jan!A$3:F$207,6)&gt;0,VLOOKUP(A106,Jan!A$3:F$207,6),0),0)</f>
        <v>0</v>
      </c>
      <c r="AG106" s="8">
        <f>IF(A106&lt;&gt;"",IF(VLOOKUP(A106,Feb!A$3:F$207,6)&gt;0,VLOOKUP(A106,Feb!A$3:F$207,6),0),0)</f>
        <v>0</v>
      </c>
      <c r="AH106" s="8">
        <f>IF(A106&lt;&gt;"",IF(VLOOKUP(A106,Mar!A$3:F$207,6)&gt;0,VLOOKUP(A106,Mar!A$3:F$207,6),0),0)</f>
        <v>0</v>
      </c>
      <c r="AJ106" s="8">
        <f>LARGE($BH106:BI106,1)</f>
        <v>6.5972222222222222E-3</v>
      </c>
      <c r="AK106" s="8">
        <f>LARGE($BH106:BJ106,1)</f>
        <v>7.6388888888888886E-3</v>
      </c>
      <c r="AL106" s="8">
        <f>LARGE($BH106:BK106,1)</f>
        <v>7.6388888888888886E-3</v>
      </c>
      <c r="AM106" s="8">
        <f>LARGE($BH106:BL106,1)</f>
        <v>7.6388888888888886E-3</v>
      </c>
      <c r="AN106" s="8">
        <f>LARGE($BH106:BM106,1)</f>
        <v>7.6388888888888886E-3</v>
      </c>
      <c r="AO106" s="8">
        <f>LARGE($BN106:BO106,1)</f>
        <v>4.1666666666666666E-3</v>
      </c>
      <c r="AP106" s="8">
        <f>LARGE($BN106:BP106,1)</f>
        <v>4.1666666666666666E-3</v>
      </c>
      <c r="AQ106" s="8">
        <f>LARGE($BN106:BQ106,1)</f>
        <v>4.1666666666666666E-3</v>
      </c>
      <c r="AR106" s="8">
        <f>LARGE($BN106:BR106,1)</f>
        <v>4.1666666666666666E-3</v>
      </c>
      <c r="AS106" s="8">
        <f>LARGE($BN106:BS106,1)</f>
        <v>4.1666666666666666E-3</v>
      </c>
      <c r="AV106" s="6">
        <f t="shared" si="370"/>
        <v>0</v>
      </c>
      <c r="AW106" s="6">
        <f t="shared" si="371"/>
        <v>2668</v>
      </c>
      <c r="AX106" s="6">
        <f t="shared" si="372"/>
        <v>2683</v>
      </c>
      <c r="AY106" s="6">
        <f t="shared" si="373"/>
        <v>0</v>
      </c>
      <c r="AZ106" s="6">
        <f t="shared" si="374"/>
        <v>0</v>
      </c>
      <c r="BA106" s="6">
        <f t="shared" si="375"/>
        <v>0</v>
      </c>
      <c r="BB106" s="6">
        <f t="shared" si="376"/>
        <v>0</v>
      </c>
      <c r="BC106" s="6">
        <f t="shared" si="377"/>
        <v>0</v>
      </c>
      <c r="BD106" s="6">
        <f t="shared" si="378"/>
        <v>0</v>
      </c>
      <c r="BE106" s="6">
        <f t="shared" si="379"/>
        <v>0</v>
      </c>
      <c r="BF106" s="6">
        <f t="shared" si="380"/>
        <v>0</v>
      </c>
      <c r="BH106" s="8">
        <f t="shared" si="381"/>
        <v>6.5972222222222222E-3</v>
      </c>
      <c r="BI106" s="8">
        <f t="shared" si="382"/>
        <v>0</v>
      </c>
      <c r="BJ106" s="8">
        <f t="shared" si="383"/>
        <v>7.6388888888888886E-3</v>
      </c>
      <c r="BK106" s="8">
        <f t="shared" si="384"/>
        <v>7.4652777777777781E-3</v>
      </c>
      <c r="BL106" s="8">
        <f t="shared" si="385"/>
        <v>0</v>
      </c>
      <c r="BM106" s="8">
        <f t="shared" si="386"/>
        <v>0</v>
      </c>
      <c r="BN106" s="8">
        <f t="shared" si="387"/>
        <v>4.1666666666666666E-3</v>
      </c>
      <c r="BO106" s="8">
        <f t="shared" si="785"/>
        <v>0</v>
      </c>
      <c r="BP106" s="8">
        <f t="shared" si="785"/>
        <v>0</v>
      </c>
      <c r="BQ106" s="8">
        <f t="shared" si="477"/>
        <v>0</v>
      </c>
      <c r="BR106" s="8">
        <f t="shared" si="478"/>
        <v>0</v>
      </c>
      <c r="BS106" s="8">
        <f t="shared" si="479"/>
        <v>0</v>
      </c>
      <c r="BV106" s="8" t="str">
        <f t="shared" si="786"/>
        <v/>
      </c>
      <c r="BW106" s="8">
        <f t="shared" si="787"/>
        <v>3.0879629629629628E-2</v>
      </c>
      <c r="BX106" s="8">
        <f t="shared" si="788"/>
        <v>3.1053240740740742E-2</v>
      </c>
      <c r="BY106" s="8" t="str">
        <f t="shared" si="789"/>
        <v/>
      </c>
      <c r="BZ106" s="8" t="str">
        <f t="shared" si="790"/>
        <v/>
      </c>
      <c r="CA106" s="8" t="str">
        <f t="shared" si="791"/>
        <v/>
      </c>
      <c r="CB106" s="8" t="str">
        <f t="shared" si="792"/>
        <v/>
      </c>
      <c r="CC106" s="8" t="str">
        <f t="shared" si="793"/>
        <v/>
      </c>
      <c r="CD106" s="8" t="str">
        <f t="shared" si="794"/>
        <v/>
      </c>
      <c r="CE106" s="8" t="str">
        <f t="shared" si="795"/>
        <v/>
      </c>
      <c r="CF106" s="8" t="str">
        <f t="shared" si="796"/>
        <v/>
      </c>
      <c r="CG106" s="8" t="str">
        <f t="shared" si="797"/>
        <v/>
      </c>
      <c r="CI106" s="13">
        <v>2.6435185185185187E-2</v>
      </c>
      <c r="CJ106" s="8">
        <f t="shared" si="798"/>
        <v>2.6435185185185187E-2</v>
      </c>
      <c r="CK106" s="8">
        <f>IF(COUNT($BV106:BW106)&gt;0,SMALL($BV106:BW106,1),$CI106)</f>
        <v>3.0879629629629628E-2</v>
      </c>
      <c r="CL106" s="8">
        <f>IF(COUNT($BV106:BX106)&gt;0,SMALL($BV106:BX106,1),$CI106)</f>
        <v>3.0879629629629628E-2</v>
      </c>
      <c r="CM106" s="8">
        <f>IF(COUNT($BV106:BY106)&gt;0,SMALL($BV106:BY106,1),$CI106)</f>
        <v>3.0879629629629628E-2</v>
      </c>
      <c r="CN106" s="8">
        <f>IF(COUNT($BV106:BZ106)&gt;0,SMALL($BV106:BZ106,1),$CI106)</f>
        <v>3.0879629629629628E-2</v>
      </c>
      <c r="CO106" s="54">
        <v>2.2222222222222223E-2</v>
      </c>
      <c r="CP106" s="8">
        <f t="shared" si="799"/>
        <v>2.2222222222222223E-2</v>
      </c>
      <c r="CQ106" s="8">
        <f>IF(COUNT($CB106:CC106)&gt;0,SMALL($CB106:CC106,1),$CP106)</f>
        <v>2.2222222222222223E-2</v>
      </c>
      <c r="CR106" s="8">
        <f>IF(COUNT($CB106:CD106)&gt;0,SMALL($CB106:CD106,1),$CP106)</f>
        <v>2.2222222222222223E-2</v>
      </c>
      <c r="CS106" s="8">
        <f>IF(COUNT($CB106:CE106)&gt;0,SMALL($CB106:CE106,1),$CP106)</f>
        <v>2.2222222222222223E-2</v>
      </c>
      <c r="CT106" s="8">
        <f>IF(COUNT($CB106:CF106)&gt;0,SMALL($CB106:CF106,1),$CP106)</f>
        <v>2.2222222222222223E-2</v>
      </c>
      <c r="CV106" s="8">
        <f t="shared" si="800"/>
        <v>7.6412962962962962E-3</v>
      </c>
      <c r="CW106" s="8">
        <f t="shared" si="801"/>
        <v>4.1690740740740742E-3</v>
      </c>
      <c r="CX106" s="1">
        <f t="shared" si="602"/>
        <v>104</v>
      </c>
      <c r="CY106" s="8">
        <f t="shared" si="802"/>
        <v>2.4074074074074075E-6</v>
      </c>
      <c r="CZ106" s="1" t="str">
        <f t="shared" si="803"/>
        <v>Sylvia Elisabeth Gittins</v>
      </c>
      <c r="DB106" s="13">
        <f t="shared" si="804"/>
        <v>3.1924347981421936E-2</v>
      </c>
      <c r="DC106" s="13">
        <f>SMALL($DO106:DP106,1)/(60*60*24)</f>
        <v>3.1924347981421936E-2</v>
      </c>
      <c r="DD106" s="13">
        <f>SMALL($DO106:DQ106,1)/(60*60*24)</f>
        <v>3.0879629629629628E-2</v>
      </c>
      <c r="DE106" s="13">
        <f>SMALL($DO106:DR106,1)/(60*60*24)</f>
        <v>3.0879629629629628E-2</v>
      </c>
      <c r="DF106" s="13">
        <f>SMALL($DO106:DS106,1)/(60*60*24)</f>
        <v>3.0879629629629628E-2</v>
      </c>
      <c r="DG106" s="13">
        <f>SMALL($DO106:DT106,1)/(60*60*24)</f>
        <v>3.0879629629629628E-2</v>
      </c>
      <c r="DH106" s="34">
        <f t="shared" si="805"/>
        <v>2.373133792707436E-2</v>
      </c>
      <c r="DI106" s="13">
        <f>SMALL($DU106:DV106,1)/(60*60*24)</f>
        <v>2.373133792707436E-2</v>
      </c>
      <c r="DJ106" s="42">
        <f>SMALL($DW106:DW106,1)/(60*60*24)</f>
        <v>0.11572916666666666</v>
      </c>
      <c r="DK106" s="42">
        <f>SMALL($DW106:DX106,1)/(60*60*24)</f>
        <v>0.11572916666666666</v>
      </c>
      <c r="DL106" s="42">
        <f>SMALL($DW106:DY106,1)/(60*60*24)</f>
        <v>0.11572916666666666</v>
      </c>
      <c r="DM106" s="42">
        <f>SMALL($DW106:DZ106,1)/(60*60*24)</f>
        <v>0.11572916666666666</v>
      </c>
      <c r="DO106" s="6">
        <f t="shared" si="806"/>
        <v>2758.263665594855</v>
      </c>
      <c r="DP106" s="1">
        <f t="shared" si="807"/>
        <v>9999</v>
      </c>
      <c r="DQ106" s="1">
        <f t="shared" si="808"/>
        <v>2668</v>
      </c>
      <c r="DR106" s="1">
        <f t="shared" si="809"/>
        <v>2683</v>
      </c>
      <c r="DS106" s="1">
        <f t="shared" si="810"/>
        <v>9999</v>
      </c>
      <c r="DT106" s="1">
        <f t="shared" si="811"/>
        <v>9999</v>
      </c>
      <c r="DU106" s="6">
        <f t="shared" si="812"/>
        <v>2050.3875968992247</v>
      </c>
      <c r="DV106" s="1">
        <f t="shared" si="813"/>
        <v>9999</v>
      </c>
      <c r="DW106" s="43">
        <f t="shared" si="814"/>
        <v>9999</v>
      </c>
      <c r="DX106" s="1">
        <f t="shared" si="815"/>
        <v>9999</v>
      </c>
      <c r="DY106" s="1">
        <f t="shared" si="816"/>
        <v>9999</v>
      </c>
      <c r="DZ106" s="1">
        <f t="shared" si="817"/>
        <v>9999</v>
      </c>
    </row>
    <row r="107" spans="1:130" x14ac:dyDescent="0.25">
      <c r="A107" s="1" t="s">
        <v>215</v>
      </c>
      <c r="B107" s="35"/>
      <c r="E107" s="13"/>
      <c r="K107" s="8">
        <v>1.6724537037037034E-2</v>
      </c>
      <c r="M107" s="8">
        <f t="shared" si="626"/>
        <v>2.3392841193283311E-2</v>
      </c>
      <c r="N107" s="6">
        <f t="shared" si="364"/>
        <v>2021.1414790996778</v>
      </c>
      <c r="O107" s="8">
        <f t="shared" si="365"/>
        <v>1.5104166666666667E-2</v>
      </c>
      <c r="Q107" s="8">
        <f t="shared" si="366"/>
        <v>0</v>
      </c>
      <c r="R107" s="8">
        <f t="shared" si="367"/>
        <v>0</v>
      </c>
      <c r="S107" s="8">
        <f t="shared" si="368"/>
        <v>1.5104166666666667E-2</v>
      </c>
      <c r="T107" s="8"/>
      <c r="U107" s="8">
        <f>IF(A107&lt;&gt;"",IF(VLOOKUP(A107,Apr!A$4:F$211,6)&gt;0,VLOOKUP(A107,Apr!A$4:F$211,6),0),0)</f>
        <v>0</v>
      </c>
      <c r="V107" s="8">
        <f>IF(A107&lt;&gt;"",IF(VLOOKUP(A107,May!A$3:F$209,6)&gt;0,VLOOKUP(A107,May!A$3:F$209,6),0),0)</f>
        <v>0</v>
      </c>
      <c r="W107" s="8">
        <f>IF(A107&lt;&gt;"",IF(VLOOKUP(A107,Jun!A$3:F$209,6)&gt;0,VLOOKUP(A107,Jun!A$3:F$209,6),0),0)</f>
        <v>0</v>
      </c>
      <c r="X107" s="8">
        <f>IF(A107&lt;&gt;"",IF(VLOOKUP(A107,Jul!A$3:F$206,6)&gt;0,VLOOKUP(A107,Jul!A$3:F$206,6),0),0)</f>
        <v>0</v>
      </c>
      <c r="Y107" s="8">
        <f>IF(A107&lt;&gt;"",IF(VLOOKUP(A107,Aug!A$3:F$206,6)&gt;0,VLOOKUP(A107,Aug!A$3:F$206,6),0),0)</f>
        <v>0</v>
      </c>
      <c r="Z107" s="8">
        <f>IF(A107&lt;&gt;"",IF(VLOOKUP(A107,Sep!A$3:F$206,6)&gt;0,VLOOKUP(A107,Sep!A$3:F$206,6),0),0)</f>
        <v>0</v>
      </c>
      <c r="AA107" s="6">
        <f t="shared" si="627"/>
        <v>1553.2696477978011</v>
      </c>
      <c r="AB107" s="8">
        <f t="shared" si="369"/>
        <v>9.8958333333333329E-3</v>
      </c>
      <c r="AC107" s="8">
        <f>IF(A107&lt;&gt;"",IF(VLOOKUP(A107,Oct!A$3:F$206,6)&gt;0,VLOOKUP(A107,Oct!A$3:F$206,6),0),0)</f>
        <v>0</v>
      </c>
      <c r="AD107" s="8">
        <f>IF(A107&lt;&gt;"",IF(VLOOKUP(A107,Nov!A$3:F$207,6)&gt;0,VLOOKUP(A107,Nov!A$3:F$207,6),0),0)</f>
        <v>0</v>
      </c>
      <c r="AE107" s="8">
        <f>IF(A107&lt;&gt;"",IF(VLOOKUP(A107,Dec!A$3:F$207,6)&gt;0,VLOOKUP(A107,Dec!A$3:F$207,6),0),0)</f>
        <v>0</v>
      </c>
      <c r="AF107" s="8">
        <f>IF(A107&lt;&gt;"",IF(VLOOKUP(A107,Jan!A$3:F$207,6)&gt;0,VLOOKUP(A107,Jan!A$3:F$207,6),0),0)</f>
        <v>0</v>
      </c>
      <c r="AG107" s="8">
        <f>IF(A107&lt;&gt;"",IF(VLOOKUP(A107,Feb!A$3:F$207,6)&gt;0,VLOOKUP(A107,Feb!A$3:F$207,6),0),0)</f>
        <v>0</v>
      </c>
      <c r="AH107" s="8">
        <f>IF(A107&lt;&gt;"",IF(VLOOKUP(A107,Mar!A$3:F$207,6)&gt;0,VLOOKUP(A107,Mar!A$3:F$207,6),0),0)</f>
        <v>0</v>
      </c>
      <c r="AJ107" s="8">
        <f>LARGE($BH107:BI107,1)</f>
        <v>1.5104166666666667E-2</v>
      </c>
      <c r="AK107" s="8">
        <f>LARGE($BH107:BJ107,1)</f>
        <v>1.5104166666666667E-2</v>
      </c>
      <c r="AL107" s="8">
        <f>LARGE($BH107:BK107,1)</f>
        <v>1.5104166666666667E-2</v>
      </c>
      <c r="AM107" s="8">
        <f>LARGE($BH107:BL107,1)</f>
        <v>1.5104166666666667E-2</v>
      </c>
      <c r="AN107" s="8">
        <f>LARGE($BH107:BM107,1)</f>
        <v>1.5104166666666667E-2</v>
      </c>
      <c r="AO107" s="8">
        <f>LARGE($BN107:BO107,1)</f>
        <v>9.8958333333333329E-3</v>
      </c>
      <c r="AP107" s="8">
        <f>LARGE($BN107:BP107,1)</f>
        <v>9.8958333333333329E-3</v>
      </c>
      <c r="AQ107" s="8">
        <f>LARGE($BN107:BQ107,1)</f>
        <v>9.8958333333333329E-3</v>
      </c>
      <c r="AR107" s="8">
        <f>LARGE($BN107:BR107,1)</f>
        <v>9.8958333333333329E-3</v>
      </c>
      <c r="AS107" s="8">
        <f>LARGE($BN107:BS107,1)</f>
        <v>9.8958333333333329E-3</v>
      </c>
      <c r="AV107" s="6">
        <f t="shared" si="370"/>
        <v>0</v>
      </c>
      <c r="AW107" s="6">
        <f t="shared" si="371"/>
        <v>0</v>
      </c>
      <c r="AX107" s="6">
        <f t="shared" si="372"/>
        <v>0</v>
      </c>
      <c r="AY107" s="6">
        <f t="shared" si="373"/>
        <v>0</v>
      </c>
      <c r="AZ107" s="6">
        <f t="shared" si="374"/>
        <v>0</v>
      </c>
      <c r="BA107" s="6">
        <f t="shared" si="375"/>
        <v>0</v>
      </c>
      <c r="BB107" s="6">
        <f t="shared" si="376"/>
        <v>0</v>
      </c>
      <c r="BC107" s="6">
        <f t="shared" si="377"/>
        <v>0</v>
      </c>
      <c r="BD107" s="6">
        <f t="shared" si="378"/>
        <v>0</v>
      </c>
      <c r="BE107" s="6">
        <f t="shared" si="379"/>
        <v>0</v>
      </c>
      <c r="BF107" s="6">
        <f t="shared" si="380"/>
        <v>0</v>
      </c>
      <c r="BH107" s="8">
        <f t="shared" si="381"/>
        <v>1.5104166666666667E-2</v>
      </c>
      <c r="BI107" s="8">
        <f t="shared" si="382"/>
        <v>0</v>
      </c>
      <c r="BJ107" s="8">
        <f t="shared" si="383"/>
        <v>0</v>
      </c>
      <c r="BK107" s="8">
        <f t="shared" si="384"/>
        <v>0</v>
      </c>
      <c r="BL107" s="8">
        <f t="shared" si="385"/>
        <v>0</v>
      </c>
      <c r="BM107" s="8">
        <f t="shared" si="386"/>
        <v>0</v>
      </c>
      <c r="BN107" s="8">
        <f t="shared" si="387"/>
        <v>9.8958333333333329E-3</v>
      </c>
      <c r="BO107" s="8">
        <f t="shared" si="785"/>
        <v>0</v>
      </c>
      <c r="BP107" s="8">
        <f t="shared" si="785"/>
        <v>0</v>
      </c>
      <c r="BQ107" s="8">
        <f t="shared" si="477"/>
        <v>0</v>
      </c>
      <c r="BR107" s="8">
        <f t="shared" si="478"/>
        <v>0</v>
      </c>
      <c r="BS107" s="8">
        <f t="shared" si="479"/>
        <v>0</v>
      </c>
      <c r="BV107" s="8" t="str">
        <f t="shared" si="786"/>
        <v/>
      </c>
      <c r="BW107" s="8" t="str">
        <f t="shared" si="787"/>
        <v/>
      </c>
      <c r="BX107" s="8" t="str">
        <f t="shared" si="788"/>
        <v/>
      </c>
      <c r="BY107" s="8" t="str">
        <f t="shared" si="789"/>
        <v/>
      </c>
      <c r="BZ107" s="8" t="str">
        <f t="shared" si="790"/>
        <v/>
      </c>
      <c r="CA107" s="8" t="str">
        <f t="shared" si="791"/>
        <v/>
      </c>
      <c r="CB107" s="8" t="str">
        <f t="shared" si="792"/>
        <v/>
      </c>
      <c r="CC107" s="8" t="str">
        <f t="shared" si="793"/>
        <v/>
      </c>
      <c r="CD107" s="8" t="str">
        <f t="shared" si="794"/>
        <v/>
      </c>
      <c r="CE107" s="8" t="str">
        <f t="shared" si="795"/>
        <v/>
      </c>
      <c r="CF107" s="8" t="str">
        <f t="shared" si="796"/>
        <v/>
      </c>
      <c r="CG107" s="8" t="str">
        <f t="shared" si="797"/>
        <v/>
      </c>
      <c r="CI107" s="13"/>
      <c r="CJ107" s="8">
        <f t="shared" si="798"/>
        <v>0</v>
      </c>
      <c r="CK107" s="8">
        <f>IF(COUNT($BV107:BW107)&gt;0,SMALL($BV107:BW107,1),$CI107)</f>
        <v>0</v>
      </c>
      <c r="CL107" s="8">
        <f>IF(COUNT($BV107:BX107)&gt;0,SMALL($BV107:BX107,1),$CI107)</f>
        <v>0</v>
      </c>
      <c r="CM107" s="8">
        <f>IF(COUNT($BV107:BY107)&gt;0,SMALL($BV107:BY107,1),$CI107)</f>
        <v>0</v>
      </c>
      <c r="CN107" s="8">
        <f>IF(COUNT($BV107:BZ107)&gt;0,SMALL($BV107:BZ107,1),$CI107)</f>
        <v>0</v>
      </c>
      <c r="CO107" s="35"/>
      <c r="CP107" s="8">
        <f t="shared" si="799"/>
        <v>0</v>
      </c>
      <c r="CQ107" s="8">
        <f>IF(COUNT($CB107:CC107)&gt;0,SMALL($CB107:CC107,1),$CP107)</f>
        <v>0</v>
      </c>
      <c r="CR107" s="8">
        <f>IF(COUNT($CB107:CD107)&gt;0,SMALL($CB107:CD107,1),$CP107)</f>
        <v>0</v>
      </c>
      <c r="CS107" s="8">
        <f>IF(COUNT($CB107:CE107)&gt;0,SMALL($CB107:CE107,1),$CP107)</f>
        <v>0</v>
      </c>
      <c r="CT107" s="8">
        <f>IF(COUNT($CB107:CF107)&gt;0,SMALL($CB107:CF107,1),$CP107)</f>
        <v>0</v>
      </c>
      <c r="CV107" s="8">
        <f t="shared" si="800"/>
        <v>1.5106597222222223E-2</v>
      </c>
      <c r="CW107" s="8">
        <f t="shared" si="801"/>
        <v>9.8982638888888887E-3</v>
      </c>
      <c r="CX107" s="1">
        <f t="shared" si="602"/>
        <v>105</v>
      </c>
      <c r="CY107" s="8">
        <f t="shared" si="802"/>
        <v>2.4305555555555557E-6</v>
      </c>
      <c r="CZ107" s="1" t="str">
        <f t="shared" si="803"/>
        <v>Terry Hellings</v>
      </c>
      <c r="DB107" s="13">
        <f t="shared" si="804"/>
        <v>2.3392841193283311E-2</v>
      </c>
      <c r="DC107" s="13">
        <f>SMALL($DO107:DP107,1)/(60*60*24)</f>
        <v>2.3392841193283307E-2</v>
      </c>
      <c r="DD107" s="13">
        <f>SMALL($DO107:DQ107,1)/(60*60*24)</f>
        <v>2.3392841193283307E-2</v>
      </c>
      <c r="DE107" s="13">
        <f>SMALL($DO107:DR107,1)/(60*60*24)</f>
        <v>2.3392841193283307E-2</v>
      </c>
      <c r="DF107" s="13">
        <f>SMALL($DO107:DS107,1)/(60*60*24)</f>
        <v>2.3392841193283307E-2</v>
      </c>
      <c r="DG107" s="13">
        <f>SMALL($DO107:DT107,1)/(60*60*24)</f>
        <v>2.3392841193283307E-2</v>
      </c>
      <c r="DH107" s="34">
        <f t="shared" si="805"/>
        <v>1.7977657960622697E-2</v>
      </c>
      <c r="DI107" s="13">
        <f>SMALL($DU107:DV107,1)/(60*60*24)</f>
        <v>1.7977657960622697E-2</v>
      </c>
      <c r="DJ107" s="42">
        <f>SMALL($DW107:DW107,1)/(60*60*24)</f>
        <v>0.11572916666666666</v>
      </c>
      <c r="DK107" s="42">
        <f>SMALL($DW107:DX107,1)/(60*60*24)</f>
        <v>0.11572916666666666</v>
      </c>
      <c r="DL107" s="42">
        <f>SMALL($DW107:DY107,1)/(60*60*24)</f>
        <v>0.11572916666666666</v>
      </c>
      <c r="DM107" s="42">
        <f>SMALL($DW107:DZ107,1)/(60*60*24)</f>
        <v>0.11572916666666666</v>
      </c>
      <c r="DO107" s="6">
        <f t="shared" si="806"/>
        <v>2021.1414790996778</v>
      </c>
      <c r="DP107" s="1">
        <f t="shared" si="807"/>
        <v>9999</v>
      </c>
      <c r="DQ107" s="1">
        <f t="shared" si="808"/>
        <v>9999</v>
      </c>
      <c r="DR107" s="1">
        <f t="shared" si="809"/>
        <v>9999</v>
      </c>
      <c r="DS107" s="1">
        <f t="shared" si="810"/>
        <v>9999</v>
      </c>
      <c r="DT107" s="1">
        <f t="shared" si="811"/>
        <v>9999</v>
      </c>
      <c r="DU107" s="6">
        <f t="shared" si="812"/>
        <v>1553.2696477978011</v>
      </c>
      <c r="DV107" s="1">
        <f t="shared" si="813"/>
        <v>9999</v>
      </c>
      <c r="DW107" s="43">
        <f t="shared" si="814"/>
        <v>9999</v>
      </c>
      <c r="DX107" s="1">
        <f t="shared" si="815"/>
        <v>9999</v>
      </c>
      <c r="DY107" s="1">
        <f t="shared" si="816"/>
        <v>9999</v>
      </c>
      <c r="DZ107" s="1">
        <f t="shared" si="817"/>
        <v>9999</v>
      </c>
    </row>
    <row r="108" spans="1:130" x14ac:dyDescent="0.25">
      <c r="A108" s="1" t="s">
        <v>216</v>
      </c>
      <c r="B108" s="54">
        <v>1.3900462962962962E-2</v>
      </c>
      <c r="C108" s="45">
        <v>43160</v>
      </c>
      <c r="E108" s="13">
        <v>1.7256944444444446E-2</v>
      </c>
      <c r="F108" s="11">
        <v>42186</v>
      </c>
      <c r="H108" s="35">
        <v>0</v>
      </c>
      <c r="J108" s="8">
        <v>1.849537037037037E-2</v>
      </c>
      <c r="K108" s="55">
        <f>(J108/4*3.1)/1.032</f>
        <v>1.3889449648291703E-2</v>
      </c>
      <c r="M108" s="8">
        <f t="shared" si="626"/>
        <v>1.9427365263687751E-2</v>
      </c>
      <c r="N108" s="6">
        <f t="shared" si="364"/>
        <v>1678.5243587826217</v>
      </c>
      <c r="O108" s="8">
        <f t="shared" si="365"/>
        <v>1.9097222222222224E-2</v>
      </c>
      <c r="Q108" s="8">
        <f t="shared" si="366"/>
        <v>0</v>
      </c>
      <c r="R108" s="8">
        <f t="shared" si="367"/>
        <v>0</v>
      </c>
      <c r="S108" s="8">
        <f t="shared" si="368"/>
        <v>1.9097222222222224E-2</v>
      </c>
      <c r="T108" s="8"/>
      <c r="U108" s="8">
        <f>IF(A108&lt;&gt;"",IF(VLOOKUP(A108,Apr!A$4:F$211,6)&gt;0,VLOOKUP(A108,Apr!A$4:F$211,6),0),0)</f>
        <v>0</v>
      </c>
      <c r="V108" s="8">
        <f>IF(A108&lt;&gt;"",IF(VLOOKUP(A108,May!A$3:F$209,6)&gt;0,VLOOKUP(A108,May!A$3:F$209,6),0),0)</f>
        <v>0</v>
      </c>
      <c r="W108" s="8">
        <f>IF(A108&lt;&gt;"",IF(VLOOKUP(A108,Jun!A$3:F$209,6)&gt;0,VLOOKUP(A108,Jun!A$3:F$209,6),0),0)</f>
        <v>0</v>
      </c>
      <c r="X108" s="8">
        <f>IF(A108&lt;&gt;"",IF(VLOOKUP(A108,Jul!A$3:F$206,6)&gt;0,VLOOKUP(A108,Jul!A$3:F$206,6),0),0)</f>
        <v>0</v>
      </c>
      <c r="Y108" s="8">
        <f>IF(A108&lt;&gt;"",IF(VLOOKUP(A108,Aug!A$3:F$206,6)&gt;0,VLOOKUP(A108,Aug!A$3:F$206,6),0),0)</f>
        <v>0</v>
      </c>
      <c r="Z108" s="8">
        <f>IF(A108&lt;&gt;"",IF(VLOOKUP(A108,Sep!A$3:F$206,6)&gt;0,VLOOKUP(A108,Sep!A$3:F$206,6),0),0)</f>
        <v>0</v>
      </c>
      <c r="AA108" s="6">
        <f t="shared" si="627"/>
        <v>1289.9645900828757</v>
      </c>
      <c r="AB108" s="8">
        <f t="shared" si="369"/>
        <v>1.2847222222222223E-2</v>
      </c>
      <c r="AC108" s="8">
        <f>IF(A108&lt;&gt;"",IF(VLOOKUP(A108,Oct!A$3:F$206,6)&gt;0,VLOOKUP(A108,Oct!A$3:F$206,6),0),0)</f>
        <v>0</v>
      </c>
      <c r="AD108" s="8">
        <f>IF(A108&lt;&gt;"",IF(VLOOKUP(A108,Nov!A$3:F$207,6)&gt;0,VLOOKUP(A108,Nov!A$3:F$207,6),0),0)</f>
        <v>0</v>
      </c>
      <c r="AE108" s="8">
        <f>IF(A108&lt;&gt;"",IF(VLOOKUP(A108,Dec!A$3:F$207,6)&gt;0,VLOOKUP(A108,Dec!A$3:F$207,6),0),0)</f>
        <v>0</v>
      </c>
      <c r="AF108" s="8">
        <f>IF(A108&lt;&gt;"",IF(VLOOKUP(A108,Jan!A$3:F$207,6)&gt;0,VLOOKUP(A108,Jan!A$3:F$207,6),0),0)</f>
        <v>0</v>
      </c>
      <c r="AG108" s="8">
        <f>IF(A108&lt;&gt;"",IF(VLOOKUP(A108,Feb!A$3:F$207,6)&gt;0,VLOOKUP(A108,Feb!A$3:F$207,6),0),0)</f>
        <v>0</v>
      </c>
      <c r="AH108" s="8">
        <f>IF(A108&lt;&gt;"",IF(VLOOKUP(A108,Mar!A$3:F$207,6)&gt;0,VLOOKUP(A108,Mar!A$3:F$207,6),0),0)</f>
        <v>0</v>
      </c>
      <c r="AJ108" s="8">
        <f>LARGE($BH108:BI108,1)</f>
        <v>1.9097222222222224E-2</v>
      </c>
      <c r="AK108" s="8">
        <f>LARGE($BH108:BJ108,1)</f>
        <v>1.9097222222222224E-2</v>
      </c>
      <c r="AL108" s="8">
        <f>LARGE($BH108:BK108,1)</f>
        <v>1.9097222222222224E-2</v>
      </c>
      <c r="AM108" s="8">
        <f>LARGE($BH108:BL108,1)</f>
        <v>1.9097222222222224E-2</v>
      </c>
      <c r="AN108" s="8">
        <f>LARGE($BH108:BM108,1)</f>
        <v>1.9097222222222224E-2</v>
      </c>
      <c r="AO108" s="8">
        <f>LARGE($BN108:BO108,1)</f>
        <v>1.2847222222222223E-2</v>
      </c>
      <c r="AP108" s="8">
        <f>LARGE($BN108:BP108,1)</f>
        <v>1.2847222222222223E-2</v>
      </c>
      <c r="AQ108" s="8">
        <f>LARGE($BN108:BQ108,1)</f>
        <v>1.2847222222222223E-2</v>
      </c>
      <c r="AR108" s="8">
        <f>LARGE($BN108:BR108,1)</f>
        <v>1.2847222222222223E-2</v>
      </c>
      <c r="AS108" s="8">
        <f>LARGE($BN108:BS108,1)</f>
        <v>1.2847222222222223E-2</v>
      </c>
      <c r="AV108" s="6">
        <f t="shared" si="370"/>
        <v>0</v>
      </c>
      <c r="AW108" s="6">
        <f t="shared" si="371"/>
        <v>0</v>
      </c>
      <c r="AX108" s="6">
        <f t="shared" si="372"/>
        <v>0</v>
      </c>
      <c r="AY108" s="6">
        <f t="shared" si="373"/>
        <v>0</v>
      </c>
      <c r="AZ108" s="6">
        <f t="shared" si="374"/>
        <v>0</v>
      </c>
      <c r="BA108" s="6">
        <f t="shared" si="375"/>
        <v>0</v>
      </c>
      <c r="BB108" s="6">
        <f t="shared" si="376"/>
        <v>0</v>
      </c>
      <c r="BC108" s="6">
        <f t="shared" si="377"/>
        <v>0</v>
      </c>
      <c r="BD108" s="6">
        <f t="shared" si="378"/>
        <v>0</v>
      </c>
      <c r="BE108" s="6">
        <f t="shared" si="379"/>
        <v>0</v>
      </c>
      <c r="BF108" s="6">
        <f t="shared" si="380"/>
        <v>0</v>
      </c>
      <c r="BH108" s="8">
        <f t="shared" si="381"/>
        <v>1.9097222222222224E-2</v>
      </c>
      <c r="BI108" s="8">
        <f t="shared" si="382"/>
        <v>0</v>
      </c>
      <c r="BJ108" s="8">
        <f t="shared" si="383"/>
        <v>0</v>
      </c>
      <c r="BK108" s="8">
        <f t="shared" si="384"/>
        <v>0</v>
      </c>
      <c r="BL108" s="8">
        <f t="shared" si="385"/>
        <v>0</v>
      </c>
      <c r="BM108" s="8">
        <f t="shared" si="386"/>
        <v>0</v>
      </c>
      <c r="BN108" s="8">
        <f t="shared" si="387"/>
        <v>1.2847222222222223E-2</v>
      </c>
      <c r="BO108" s="8">
        <f t="shared" si="785"/>
        <v>0</v>
      </c>
      <c r="BP108" s="8">
        <f t="shared" si="785"/>
        <v>0</v>
      </c>
      <c r="BQ108" s="8">
        <f t="shared" si="477"/>
        <v>0</v>
      </c>
      <c r="BR108" s="8">
        <f t="shared" si="478"/>
        <v>0</v>
      </c>
      <c r="BS108" s="8">
        <f t="shared" si="479"/>
        <v>0</v>
      </c>
      <c r="BV108" s="8" t="str">
        <f t="shared" si="786"/>
        <v/>
      </c>
      <c r="BW108" s="8" t="str">
        <f t="shared" si="787"/>
        <v/>
      </c>
      <c r="BX108" s="8" t="str">
        <f t="shared" si="788"/>
        <v/>
      </c>
      <c r="BY108" s="8" t="str">
        <f t="shared" si="789"/>
        <v/>
      </c>
      <c r="BZ108" s="8" t="str">
        <f t="shared" si="790"/>
        <v/>
      </c>
      <c r="CA108" s="8" t="str">
        <f t="shared" si="791"/>
        <v/>
      </c>
      <c r="CB108" s="8" t="str">
        <f t="shared" si="792"/>
        <v/>
      </c>
      <c r="CC108" s="8" t="str">
        <f t="shared" si="793"/>
        <v/>
      </c>
      <c r="CD108" s="8" t="str">
        <f t="shared" si="794"/>
        <v/>
      </c>
      <c r="CE108" s="8" t="str">
        <f t="shared" si="795"/>
        <v/>
      </c>
      <c r="CF108" s="8" t="str">
        <f t="shared" si="796"/>
        <v/>
      </c>
      <c r="CG108" s="8" t="str">
        <f t="shared" si="797"/>
        <v/>
      </c>
      <c r="CI108" s="13">
        <v>1.7256944444444446E-2</v>
      </c>
      <c r="CJ108" s="8">
        <f t="shared" si="798"/>
        <v>1.7256944444444446E-2</v>
      </c>
      <c r="CK108" s="8">
        <f>IF(COUNT($BV108:BW108)&gt;0,SMALL($BV108:BW108,1),$CI108)</f>
        <v>1.7256944444444446E-2</v>
      </c>
      <c r="CL108" s="8">
        <f>IF(COUNT($BV108:BX108)&gt;0,SMALL($BV108:BX108,1),$CI108)</f>
        <v>1.7256944444444446E-2</v>
      </c>
      <c r="CM108" s="8">
        <f>IF(COUNT($BV108:BY108)&gt;0,SMALL($BV108:BY108,1),$CI108)</f>
        <v>1.7256944444444446E-2</v>
      </c>
      <c r="CN108" s="8">
        <f>IF(COUNT($BV108:BZ108)&gt;0,SMALL($BV108:BZ108,1),$CI108)</f>
        <v>1.7256944444444446E-2</v>
      </c>
      <c r="CO108" s="54">
        <v>1.3900462962962962E-2</v>
      </c>
      <c r="CP108" s="8">
        <f t="shared" si="799"/>
        <v>1.3900462962962962E-2</v>
      </c>
      <c r="CQ108" s="8">
        <f>IF(COUNT($CB108:CC108)&gt;0,SMALL($CB108:CC108,1),$CP108)</f>
        <v>1.3900462962962962E-2</v>
      </c>
      <c r="CR108" s="8">
        <f>IF(COUNT($CB108:CD108)&gt;0,SMALL($CB108:CD108,1),$CP108)</f>
        <v>1.3900462962962962E-2</v>
      </c>
      <c r="CS108" s="8">
        <f>IF(COUNT($CB108:CE108)&gt;0,SMALL($CB108:CE108,1),$CP108)</f>
        <v>1.3900462962962962E-2</v>
      </c>
      <c r="CT108" s="8">
        <f>IF(COUNT($CB108:CF108)&gt;0,SMALL($CB108:CF108,1),$CP108)</f>
        <v>1.3900462962962962E-2</v>
      </c>
      <c r="CV108" s="8">
        <f t="shared" si="800"/>
        <v>1.9099675925925926E-2</v>
      </c>
      <c r="CW108" s="8">
        <f t="shared" si="801"/>
        <v>1.2849675925925928E-2</v>
      </c>
      <c r="CX108" s="1">
        <f t="shared" si="602"/>
        <v>106</v>
      </c>
      <c r="CY108" s="8">
        <f t="shared" si="802"/>
        <v>2.4537037037037038E-6</v>
      </c>
      <c r="CZ108" s="1" t="str">
        <f t="shared" si="803"/>
        <v>Thomas Howarth</v>
      </c>
      <c r="DB108" s="13">
        <f t="shared" si="804"/>
        <v>1.9427365263687751E-2</v>
      </c>
      <c r="DC108" s="13">
        <f>SMALL($DO108:DP108,1)/(60*60*24)</f>
        <v>1.9427365263687751E-2</v>
      </c>
      <c r="DD108" s="13">
        <f>SMALL($DO108:DQ108,1)/(60*60*24)</f>
        <v>1.9427365263687751E-2</v>
      </c>
      <c r="DE108" s="13">
        <f>SMALL($DO108:DR108,1)/(60*60*24)</f>
        <v>1.9427365263687751E-2</v>
      </c>
      <c r="DF108" s="13">
        <f>SMALL($DO108:DS108,1)/(60*60*24)</f>
        <v>1.9427365263687751E-2</v>
      </c>
      <c r="DG108" s="13">
        <f>SMALL($DO108:DT108,1)/(60*60*24)</f>
        <v>1.9427365263687751E-2</v>
      </c>
      <c r="DH108" s="34">
        <f t="shared" si="805"/>
        <v>1.4930145718551802E-2</v>
      </c>
      <c r="DI108" s="13">
        <f>SMALL($DU108:DV108,1)/(60*60*24)</f>
        <v>1.4930145718551802E-2</v>
      </c>
      <c r="DJ108" s="42">
        <f>SMALL($DW108:DW108,1)/(60*60*24)</f>
        <v>0.11572916666666666</v>
      </c>
      <c r="DK108" s="42">
        <f>SMALL($DW108:DX108,1)/(60*60*24)</f>
        <v>0.11572916666666666</v>
      </c>
      <c r="DL108" s="42">
        <f>SMALL($DW108:DY108,1)/(60*60*24)</f>
        <v>0.11572916666666666</v>
      </c>
      <c r="DM108" s="42">
        <f>SMALL($DW108:DZ108,1)/(60*60*24)</f>
        <v>0.11572916666666666</v>
      </c>
      <c r="DO108" s="6">
        <f t="shared" si="806"/>
        <v>1678.5243587826217</v>
      </c>
      <c r="DP108" s="1">
        <f t="shared" si="807"/>
        <v>9999</v>
      </c>
      <c r="DQ108" s="1">
        <f t="shared" si="808"/>
        <v>9999</v>
      </c>
      <c r="DR108" s="1">
        <f t="shared" si="809"/>
        <v>9999</v>
      </c>
      <c r="DS108" s="1">
        <f t="shared" si="810"/>
        <v>9999</v>
      </c>
      <c r="DT108" s="1">
        <f t="shared" si="811"/>
        <v>9999</v>
      </c>
      <c r="DU108" s="6">
        <f t="shared" si="812"/>
        <v>1289.9645900828757</v>
      </c>
      <c r="DV108" s="1">
        <f t="shared" si="813"/>
        <v>9999</v>
      </c>
      <c r="DW108" s="43">
        <f t="shared" si="814"/>
        <v>9999</v>
      </c>
      <c r="DX108" s="1">
        <f t="shared" si="815"/>
        <v>9999</v>
      </c>
      <c r="DY108" s="1">
        <f t="shared" si="816"/>
        <v>9999</v>
      </c>
      <c r="DZ108" s="1">
        <f t="shared" si="817"/>
        <v>9999</v>
      </c>
    </row>
    <row r="109" spans="1:130" x14ac:dyDescent="0.25">
      <c r="A109" s="1" t="s">
        <v>130</v>
      </c>
      <c r="B109" s="54">
        <v>2.0821759259259259E-2</v>
      </c>
      <c r="C109" s="45">
        <v>43344</v>
      </c>
      <c r="E109" s="13">
        <v>2.9942129629629628E-2</v>
      </c>
      <c r="F109" s="11">
        <v>43252</v>
      </c>
      <c r="H109" s="35">
        <v>0</v>
      </c>
      <c r="K109" s="8">
        <v>2.2789351851851852E-2</v>
      </c>
      <c r="M109" s="8">
        <f t="shared" si="626"/>
        <v>3.187578152911754E-2</v>
      </c>
      <c r="N109" s="6">
        <f t="shared" si="364"/>
        <v>2754.0675241157555</v>
      </c>
      <c r="O109" s="8">
        <f t="shared" si="365"/>
        <v>6.5972222222222222E-3</v>
      </c>
      <c r="Q109" s="8">
        <f t="shared" si="366"/>
        <v>0</v>
      </c>
      <c r="R109" s="8">
        <f t="shared" si="367"/>
        <v>0</v>
      </c>
      <c r="S109" s="8">
        <f t="shared" si="368"/>
        <v>6.5972222222222222E-3</v>
      </c>
      <c r="T109" s="8"/>
      <c r="U109" s="8">
        <f>IF(A109&lt;&gt;"",IF(VLOOKUP(A109,Apr!A$4:F$211,6)&gt;0,VLOOKUP(A109,Apr!A$4:F$211,6),0),0)</f>
        <v>0</v>
      </c>
      <c r="V109" s="8">
        <f>IF(A109&lt;&gt;"",IF(VLOOKUP(A109,May!A$3:F$209,6)&gt;0,VLOOKUP(A109,May!A$3:F$209,6),0),0)</f>
        <v>0</v>
      </c>
      <c r="W109" s="8">
        <f>IF(A109&lt;&gt;"",IF(VLOOKUP(A109,Jun!A$3:F$209,6)&gt;0,VLOOKUP(A109,Jun!A$3:F$209,6),0),0)</f>
        <v>0</v>
      </c>
      <c r="X109" s="8">
        <f>IF(A109&lt;&gt;"",IF(VLOOKUP(A109,Jul!A$3:F$206,6)&gt;0,VLOOKUP(A109,Jul!A$3:F$206,6),0),0)</f>
        <v>0</v>
      </c>
      <c r="Y109" s="8">
        <f>IF(A109&lt;&gt;"",IF(VLOOKUP(A109,Aug!A$3:F$206,6)&gt;0,VLOOKUP(A109,Aug!A$3:F$206,6),0),0)</f>
        <v>0</v>
      </c>
      <c r="Z109" s="8">
        <f>IF(A109&lt;&gt;"",IF(VLOOKUP(A109,Sep!A$3:F$206,6)&gt;0,VLOOKUP(A109,Sep!A$3:F$206,6),0),0)</f>
        <v>0</v>
      </c>
      <c r="AA109" s="6">
        <f t="shared" si="627"/>
        <v>2116.5314439542358</v>
      </c>
      <c r="AB109" s="8">
        <f t="shared" si="369"/>
        <v>3.2986111111111111E-3</v>
      </c>
      <c r="AC109" s="8">
        <f>IF(A109&lt;&gt;"",IF(VLOOKUP(A109,Oct!A$3:F$206,6)&gt;0,VLOOKUP(A109,Oct!A$3:F$206,6),0),0)</f>
        <v>0</v>
      </c>
      <c r="AD109" s="8">
        <f>IF(A109&lt;&gt;"",IF(VLOOKUP(A109,Nov!A$3:F$207,6)&gt;0,VLOOKUP(A109,Nov!A$3:F$207,6),0),0)</f>
        <v>0</v>
      </c>
      <c r="AE109" s="8">
        <f>IF(A109&lt;&gt;"",IF(VLOOKUP(A109,Dec!A$3:F$207,6)&gt;0,VLOOKUP(A109,Dec!A$3:F$207,6),0),0)</f>
        <v>0</v>
      </c>
      <c r="AF109" s="8">
        <f>IF(A109&lt;&gt;"",IF(VLOOKUP(A109,Jan!A$3:F$207,6)&gt;0,VLOOKUP(A109,Jan!A$3:F$207,6),0),0)</f>
        <v>0</v>
      </c>
      <c r="AG109" s="8">
        <f>IF(A109&lt;&gt;"",IF(VLOOKUP(A109,Feb!A$3:F$207,6)&gt;0,VLOOKUP(A109,Feb!A$3:F$207,6),0),0)</f>
        <v>0</v>
      </c>
      <c r="AH109" s="8">
        <f>IF(A109&lt;&gt;"",IF(VLOOKUP(A109,Mar!A$3:F$207,6)&gt;0,VLOOKUP(A109,Mar!A$3:F$207,6),0),0)</f>
        <v>0</v>
      </c>
      <c r="AJ109" s="8">
        <f>LARGE($BH109:BI109,1)</f>
        <v>6.5972222222222222E-3</v>
      </c>
      <c r="AK109" s="8">
        <f>LARGE($BH109:BJ109,1)</f>
        <v>6.5972222222222222E-3</v>
      </c>
      <c r="AL109" s="8">
        <f>LARGE($BH109:BK109,1)</f>
        <v>6.5972222222222222E-3</v>
      </c>
      <c r="AM109" s="8">
        <f>LARGE($BH109:BL109,1)</f>
        <v>6.5972222222222222E-3</v>
      </c>
      <c r="AN109" s="8">
        <f>LARGE($BH109:BM109,1)</f>
        <v>6.5972222222222222E-3</v>
      </c>
      <c r="AO109" s="8">
        <f>LARGE($BN109:BO109,1)</f>
        <v>3.2986111111111111E-3</v>
      </c>
      <c r="AP109" s="8">
        <f>LARGE($BN109:BP109,1)</f>
        <v>3.2986111111111111E-3</v>
      </c>
      <c r="AQ109" s="8">
        <f>LARGE($BN109:BQ109,1)</f>
        <v>3.2986111111111111E-3</v>
      </c>
      <c r="AR109" s="8">
        <f>LARGE($BN109:BR109,1)</f>
        <v>3.2986111111111111E-3</v>
      </c>
      <c r="AS109" s="8">
        <f>LARGE($BN109:BS109,1)</f>
        <v>3.2986111111111111E-3</v>
      </c>
      <c r="AV109" s="6">
        <f t="shared" si="370"/>
        <v>0</v>
      </c>
      <c r="AW109" s="6">
        <f t="shared" si="371"/>
        <v>0</v>
      </c>
      <c r="AX109" s="6">
        <f t="shared" si="372"/>
        <v>0</v>
      </c>
      <c r="AY109" s="6">
        <f t="shared" si="373"/>
        <v>0</v>
      </c>
      <c r="AZ109" s="6">
        <f t="shared" si="374"/>
        <v>0</v>
      </c>
      <c r="BA109" s="6">
        <f t="shared" si="375"/>
        <v>0</v>
      </c>
      <c r="BB109" s="6">
        <f t="shared" si="376"/>
        <v>0</v>
      </c>
      <c r="BC109" s="6">
        <f t="shared" si="377"/>
        <v>0</v>
      </c>
      <c r="BD109" s="6">
        <f t="shared" si="378"/>
        <v>0</v>
      </c>
      <c r="BE109" s="6">
        <f t="shared" si="379"/>
        <v>0</v>
      </c>
      <c r="BF109" s="6">
        <f t="shared" si="380"/>
        <v>0</v>
      </c>
      <c r="BH109" s="8">
        <f t="shared" si="381"/>
        <v>6.5972222222222222E-3</v>
      </c>
      <c r="BI109" s="8">
        <f t="shared" si="382"/>
        <v>0</v>
      </c>
      <c r="BJ109" s="8">
        <f t="shared" si="383"/>
        <v>0</v>
      </c>
      <c r="BK109" s="8">
        <f t="shared" si="384"/>
        <v>0</v>
      </c>
      <c r="BL109" s="8">
        <f t="shared" si="385"/>
        <v>0</v>
      </c>
      <c r="BM109" s="8">
        <f t="shared" si="386"/>
        <v>0</v>
      </c>
      <c r="BN109" s="8">
        <f t="shared" si="387"/>
        <v>3.2986111111111111E-3</v>
      </c>
      <c r="BO109" s="8">
        <f t="shared" si="785"/>
        <v>0</v>
      </c>
      <c r="BP109" s="8">
        <f t="shared" si="785"/>
        <v>0</v>
      </c>
      <c r="BQ109" s="8">
        <f t="shared" si="477"/>
        <v>0</v>
      </c>
      <c r="BR109" s="8">
        <f t="shared" si="478"/>
        <v>0</v>
      </c>
      <c r="BS109" s="8">
        <f t="shared" si="479"/>
        <v>0</v>
      </c>
      <c r="BV109" s="8" t="str">
        <f t="shared" si="786"/>
        <v/>
      </c>
      <c r="BW109" s="8" t="str">
        <f t="shared" si="787"/>
        <v/>
      </c>
      <c r="BX109" s="8" t="str">
        <f t="shared" si="788"/>
        <v/>
      </c>
      <c r="BY109" s="8" t="str">
        <f t="shared" si="789"/>
        <v/>
      </c>
      <c r="BZ109" s="8" t="str">
        <f t="shared" si="790"/>
        <v/>
      </c>
      <c r="CA109" s="8" t="str">
        <f t="shared" si="791"/>
        <v/>
      </c>
      <c r="CB109" s="8" t="str">
        <f t="shared" si="792"/>
        <v/>
      </c>
      <c r="CC109" s="8" t="str">
        <f t="shared" si="793"/>
        <v/>
      </c>
      <c r="CD109" s="8" t="str">
        <f t="shared" si="794"/>
        <v/>
      </c>
      <c r="CE109" s="8" t="str">
        <f t="shared" si="795"/>
        <v/>
      </c>
      <c r="CF109" s="8" t="str">
        <f t="shared" si="796"/>
        <v/>
      </c>
      <c r="CG109" s="8" t="str">
        <f t="shared" si="797"/>
        <v/>
      </c>
      <c r="CI109" s="13">
        <v>2.9942129629629628E-2</v>
      </c>
      <c r="CJ109" s="8">
        <f t="shared" si="798"/>
        <v>2.9942129629629628E-2</v>
      </c>
      <c r="CK109" s="8">
        <f>IF(COUNT($BV109:BW109)&gt;0,SMALL($BV109:BW109,1),$CI109)</f>
        <v>2.9942129629629628E-2</v>
      </c>
      <c r="CL109" s="8">
        <f>IF(COUNT($BV109:BX109)&gt;0,SMALL($BV109:BX109,1),$CI109)</f>
        <v>2.9942129629629628E-2</v>
      </c>
      <c r="CM109" s="8">
        <f>IF(COUNT($BV109:BY109)&gt;0,SMALL($BV109:BY109,1),$CI109)</f>
        <v>2.9942129629629628E-2</v>
      </c>
      <c r="CN109" s="8">
        <f>IF(COUNT($BV109:BZ109)&gt;0,SMALL($BV109:BZ109,1),$CI109)</f>
        <v>2.9942129629629628E-2</v>
      </c>
      <c r="CO109" s="54">
        <v>2.0821759259259259E-2</v>
      </c>
      <c r="CP109" s="8">
        <f t="shared" si="799"/>
        <v>2.0821759259259259E-2</v>
      </c>
      <c r="CQ109" s="8">
        <f>IF(COUNT($CB109:CC109)&gt;0,SMALL($CB109:CC109,1),$CP109)</f>
        <v>2.0821759259259259E-2</v>
      </c>
      <c r="CR109" s="8">
        <f>IF(COUNT($CB109:CD109)&gt;0,SMALL($CB109:CD109,1),$CP109)</f>
        <v>2.0821759259259259E-2</v>
      </c>
      <c r="CS109" s="8">
        <f>IF(COUNT($CB109:CE109)&gt;0,SMALL($CB109:CE109,1),$CP109)</f>
        <v>2.0821759259259259E-2</v>
      </c>
      <c r="CT109" s="8">
        <f>IF(COUNT($CB109:CF109)&gt;0,SMALL($CB109:CF109,1),$CP109)</f>
        <v>2.0821759259259259E-2</v>
      </c>
      <c r="CV109" s="8">
        <f t="shared" si="800"/>
        <v>6.5996990740740738E-3</v>
      </c>
      <c r="CW109" s="8">
        <f t="shared" si="801"/>
        <v>3.3010879629629631E-3</v>
      </c>
      <c r="CX109" s="1">
        <f t="shared" si="602"/>
        <v>107</v>
      </c>
      <c r="CY109" s="8">
        <f t="shared" si="802"/>
        <v>2.476851851851852E-6</v>
      </c>
      <c r="CZ109" s="1" t="str">
        <f t="shared" si="803"/>
        <v>Trevor Roberts</v>
      </c>
      <c r="DB109" s="13">
        <f t="shared" si="804"/>
        <v>3.187578152911754E-2</v>
      </c>
      <c r="DC109" s="13">
        <f>SMALL($DO109:DP109,1)/(60*60*24)</f>
        <v>3.187578152911754E-2</v>
      </c>
      <c r="DD109" s="13">
        <f>SMALL($DO109:DQ109,1)/(60*60*24)</f>
        <v>3.187578152911754E-2</v>
      </c>
      <c r="DE109" s="13">
        <f>SMALL($DO109:DR109,1)/(60*60*24)</f>
        <v>3.187578152911754E-2</v>
      </c>
      <c r="DF109" s="13">
        <f>SMALL($DO109:DS109,1)/(60*60*24)</f>
        <v>3.187578152911754E-2</v>
      </c>
      <c r="DG109" s="13">
        <f>SMALL($DO109:DT109,1)/(60*60*24)</f>
        <v>3.187578152911754E-2</v>
      </c>
      <c r="DH109" s="34">
        <f t="shared" si="805"/>
        <v>2.4496891712433286E-2</v>
      </c>
      <c r="DI109" s="13">
        <f>SMALL($DU109:DV109,1)/(60*60*24)</f>
        <v>2.4496891712433286E-2</v>
      </c>
      <c r="DJ109" s="42">
        <f>SMALL($DW109:DW109,1)/(60*60*24)</f>
        <v>0.11572916666666666</v>
      </c>
      <c r="DK109" s="42">
        <f>SMALL($DW109:DX109,1)/(60*60*24)</f>
        <v>0.11572916666666666</v>
      </c>
      <c r="DL109" s="42">
        <f>SMALL($DW109:DY109,1)/(60*60*24)</f>
        <v>0.11572916666666666</v>
      </c>
      <c r="DM109" s="42">
        <f>SMALL($DW109:DZ109,1)/(60*60*24)</f>
        <v>0.11572916666666666</v>
      </c>
      <c r="DO109" s="6">
        <f t="shared" si="806"/>
        <v>2754.0675241157555</v>
      </c>
      <c r="DP109" s="1">
        <f t="shared" si="807"/>
        <v>9999</v>
      </c>
      <c r="DQ109" s="1">
        <f t="shared" si="808"/>
        <v>9999</v>
      </c>
      <c r="DR109" s="1">
        <f t="shared" si="809"/>
        <v>9999</v>
      </c>
      <c r="DS109" s="1">
        <f t="shared" si="810"/>
        <v>9999</v>
      </c>
      <c r="DT109" s="1">
        <f t="shared" si="811"/>
        <v>9999</v>
      </c>
      <c r="DU109" s="6">
        <f t="shared" si="812"/>
        <v>2116.5314439542358</v>
      </c>
      <c r="DV109" s="1">
        <f t="shared" si="813"/>
        <v>9999</v>
      </c>
      <c r="DW109" s="43">
        <f t="shared" si="814"/>
        <v>9999</v>
      </c>
      <c r="DX109" s="1">
        <f t="shared" si="815"/>
        <v>9999</v>
      </c>
      <c r="DY109" s="1">
        <f t="shared" si="816"/>
        <v>9999</v>
      </c>
      <c r="DZ109" s="1">
        <f t="shared" si="817"/>
        <v>9999</v>
      </c>
    </row>
    <row r="110" spans="1:130" x14ac:dyDescent="0.25">
      <c r="A110" s="1" t="s">
        <v>158</v>
      </c>
      <c r="B110" s="1"/>
      <c r="C110" s="1"/>
      <c r="E110" s="13">
        <v>2.5798611111111109E-2</v>
      </c>
      <c r="F110" s="11">
        <v>44044</v>
      </c>
      <c r="H110" s="35">
        <v>0</v>
      </c>
      <c r="K110" s="8">
        <v>1.9594907407407405E-2</v>
      </c>
      <c r="M110" s="8">
        <f t="shared" si="626"/>
        <v>2.740766791711325E-2</v>
      </c>
      <c r="N110" s="6">
        <f t="shared" si="364"/>
        <v>2368.0225080385849</v>
      </c>
      <c r="O110" s="8">
        <f t="shared" si="365"/>
        <v>1.1111111111111112E-2</v>
      </c>
      <c r="Q110" s="8">
        <f t="shared" si="366"/>
        <v>0</v>
      </c>
      <c r="R110" s="8">
        <f t="shared" si="367"/>
        <v>0</v>
      </c>
      <c r="S110" s="8">
        <f t="shared" si="368"/>
        <v>1.1111111111111112E-2</v>
      </c>
      <c r="T110" s="8"/>
      <c r="U110" s="8">
        <f>IF(A110&lt;&gt;"",IF(VLOOKUP(A110,Apr!A$4:F$211,6)&gt;0,VLOOKUP(A110,Apr!A$4:F$211,6),0),0)</f>
        <v>0</v>
      </c>
      <c r="V110" s="8">
        <f>IF(A110&lt;&gt;"",IF(VLOOKUP(A110,May!A$3:F$209,6)&gt;0,VLOOKUP(A110,May!A$3:F$209,6),0),0)</f>
        <v>0</v>
      </c>
      <c r="W110" s="8">
        <f>IF(A110&lt;&gt;"",IF(VLOOKUP(A110,Jun!A$3:F$209,6)&gt;0,VLOOKUP(A110,Jun!A$3:F$209,6),0),0)</f>
        <v>0</v>
      </c>
      <c r="X110" s="8">
        <f>IF(A110&lt;&gt;"",IF(VLOOKUP(A110,Jul!A$3:F$206,6)&gt;0,VLOOKUP(A110,Jul!A$3:F$206,6),0),0)</f>
        <v>0</v>
      </c>
      <c r="Y110" s="8">
        <f>IF(A110&lt;&gt;"",IF(VLOOKUP(A110,Aug!A$3:F$206,6)&gt;0,VLOOKUP(A110,Aug!A$3:F$206,6),0),0)</f>
        <v>0</v>
      </c>
      <c r="Z110" s="8">
        <f>IF(A110&lt;&gt;"",IF(VLOOKUP(A110,Sep!A$3:F$206,6)&gt;0,VLOOKUP(A110,Sep!A$3:F$206,6),0),0)</f>
        <v>0</v>
      </c>
      <c r="AA110" s="6">
        <f t="shared" si="627"/>
        <v>1819.8515665893963</v>
      </c>
      <c r="AB110" s="8">
        <f t="shared" si="369"/>
        <v>6.7708333333333336E-3</v>
      </c>
      <c r="AC110" s="8">
        <f>IF(A110&lt;&gt;"",IF(VLOOKUP(A110,Oct!A$3:F$206,6)&gt;0,VLOOKUP(A110,Oct!A$3:F$206,6),0),0)</f>
        <v>0</v>
      </c>
      <c r="AD110" s="8">
        <f>IF(A110&lt;&gt;"",IF(VLOOKUP(A110,Nov!A$3:F$207,6)&gt;0,VLOOKUP(A110,Nov!A$3:F$207,6),0),0)</f>
        <v>0</v>
      </c>
      <c r="AE110" s="8">
        <f>IF(A110&lt;&gt;"",IF(VLOOKUP(A110,Dec!A$3:F$207,6)&gt;0,VLOOKUP(A110,Dec!A$3:F$207,6),0),0)</f>
        <v>0</v>
      </c>
      <c r="AF110" s="8">
        <f>IF(A110&lt;&gt;"",IF(VLOOKUP(A110,Jan!A$3:F$207,6)&gt;0,VLOOKUP(A110,Jan!A$3:F$207,6),0),0)</f>
        <v>0</v>
      </c>
      <c r="AG110" s="8">
        <f>IF(A110&lt;&gt;"",IF(VLOOKUP(A110,Feb!A$3:F$207,6)&gt;0,VLOOKUP(A110,Feb!A$3:F$207,6),0),0)</f>
        <v>0</v>
      </c>
      <c r="AH110" s="8">
        <f>IF(A110&lt;&gt;"",IF(VLOOKUP(A110,Mar!A$3:F$207,6)&gt;0,VLOOKUP(A110,Mar!A$3:F$207,6),0),0)</f>
        <v>0</v>
      </c>
      <c r="AJ110" s="8">
        <f>LARGE($BH110:BI110,1)</f>
        <v>1.1111111111111112E-2</v>
      </c>
      <c r="AK110" s="8">
        <f>LARGE($BH110:BJ110,1)</f>
        <v>1.1111111111111112E-2</v>
      </c>
      <c r="AL110" s="8">
        <f>LARGE($BH110:BK110,1)</f>
        <v>1.1111111111111112E-2</v>
      </c>
      <c r="AM110" s="8">
        <f>LARGE($BH110:BL110,1)</f>
        <v>1.1111111111111112E-2</v>
      </c>
      <c r="AN110" s="8">
        <f>LARGE($BH110:BM110,1)</f>
        <v>1.1111111111111112E-2</v>
      </c>
      <c r="AO110" s="8">
        <f>LARGE($BN110:BO110,1)</f>
        <v>6.7708333333333336E-3</v>
      </c>
      <c r="AP110" s="8">
        <f>LARGE($BN110:BP110,1)</f>
        <v>6.7708333333333336E-3</v>
      </c>
      <c r="AQ110" s="8">
        <f>LARGE($BN110:BQ110,1)</f>
        <v>6.7708333333333336E-3</v>
      </c>
      <c r="AR110" s="8">
        <f>LARGE($BN110:BR110,1)</f>
        <v>6.7708333333333336E-3</v>
      </c>
      <c r="AS110" s="8">
        <f>LARGE($BN110:BS110,1)</f>
        <v>6.7708333333333336E-3</v>
      </c>
      <c r="AV110" s="6">
        <f t="shared" si="370"/>
        <v>0</v>
      </c>
      <c r="AW110" s="6">
        <f t="shared" si="371"/>
        <v>0</v>
      </c>
      <c r="AX110" s="6">
        <f t="shared" si="372"/>
        <v>0</v>
      </c>
      <c r="AY110" s="6">
        <f t="shared" si="373"/>
        <v>0</v>
      </c>
      <c r="AZ110" s="6">
        <f t="shared" si="374"/>
        <v>0</v>
      </c>
      <c r="BA110" s="6">
        <f t="shared" si="375"/>
        <v>0</v>
      </c>
      <c r="BB110" s="6">
        <f t="shared" si="376"/>
        <v>0</v>
      </c>
      <c r="BC110" s="6">
        <f t="shared" si="377"/>
        <v>0</v>
      </c>
      <c r="BD110" s="6">
        <f t="shared" si="378"/>
        <v>0</v>
      </c>
      <c r="BE110" s="6">
        <f t="shared" si="379"/>
        <v>0</v>
      </c>
      <c r="BF110" s="6">
        <f t="shared" si="380"/>
        <v>0</v>
      </c>
      <c r="BH110" s="8">
        <f t="shared" si="381"/>
        <v>1.1111111111111112E-2</v>
      </c>
      <c r="BI110" s="8">
        <f t="shared" si="382"/>
        <v>0</v>
      </c>
      <c r="BJ110" s="8">
        <f t="shared" si="383"/>
        <v>0</v>
      </c>
      <c r="BK110" s="8">
        <f t="shared" si="384"/>
        <v>0</v>
      </c>
      <c r="BL110" s="8">
        <f t="shared" si="385"/>
        <v>0</v>
      </c>
      <c r="BM110" s="8">
        <f t="shared" si="386"/>
        <v>0</v>
      </c>
      <c r="BN110" s="8">
        <f t="shared" si="387"/>
        <v>6.7708333333333336E-3</v>
      </c>
      <c r="BO110" s="8">
        <f t="shared" si="785"/>
        <v>0</v>
      </c>
      <c r="BP110" s="8">
        <f t="shared" si="785"/>
        <v>0</v>
      </c>
      <c r="BQ110" s="8">
        <f t="shared" si="477"/>
        <v>0</v>
      </c>
      <c r="BR110" s="8">
        <f t="shared" si="478"/>
        <v>0</v>
      </c>
      <c r="BS110" s="8">
        <f t="shared" si="479"/>
        <v>0</v>
      </c>
      <c r="BV110" s="8" t="str">
        <f t="shared" si="786"/>
        <v/>
      </c>
      <c r="BW110" s="8" t="str">
        <f t="shared" si="787"/>
        <v/>
      </c>
      <c r="BX110" s="8" t="str">
        <f t="shared" si="788"/>
        <v/>
      </c>
      <c r="BY110" s="8" t="str">
        <f t="shared" si="789"/>
        <v/>
      </c>
      <c r="BZ110" s="8" t="str">
        <f t="shared" si="790"/>
        <v/>
      </c>
      <c r="CA110" s="8" t="str">
        <f t="shared" si="791"/>
        <v/>
      </c>
      <c r="CB110" s="8" t="str">
        <f t="shared" si="792"/>
        <v/>
      </c>
      <c r="CC110" s="8" t="str">
        <f t="shared" si="793"/>
        <v/>
      </c>
      <c r="CD110" s="8" t="str">
        <f t="shared" si="794"/>
        <v/>
      </c>
      <c r="CE110" s="8" t="str">
        <f t="shared" si="795"/>
        <v/>
      </c>
      <c r="CF110" s="8" t="str">
        <f t="shared" si="796"/>
        <v/>
      </c>
      <c r="CG110" s="8" t="str">
        <f t="shared" si="797"/>
        <v/>
      </c>
      <c r="CI110" s="13">
        <v>2.5798611111111109E-2</v>
      </c>
      <c r="CJ110" s="8">
        <f t="shared" si="798"/>
        <v>2.5798611111111109E-2</v>
      </c>
      <c r="CK110" s="8">
        <f>IF(COUNT($BV110:BW110)&gt;0,SMALL($BV110:BW110,1),$CI110)</f>
        <v>2.5798611111111109E-2</v>
      </c>
      <c r="CL110" s="8">
        <f>IF(COUNT($BV110:BX110)&gt;0,SMALL($BV110:BX110,1),$CI110)</f>
        <v>2.5798611111111109E-2</v>
      </c>
      <c r="CM110" s="8">
        <f>IF(COUNT($BV110:BY110)&gt;0,SMALL($BV110:BY110,1),$CI110)</f>
        <v>2.5798611111111109E-2</v>
      </c>
      <c r="CN110" s="8">
        <f>IF(COUNT($BV110:BZ110)&gt;0,SMALL($BV110:BZ110,1),$CI110)</f>
        <v>2.5798611111111109E-2</v>
      </c>
      <c r="CO110" s="1"/>
      <c r="CP110" s="8">
        <f t="shared" si="799"/>
        <v>0</v>
      </c>
      <c r="CQ110" s="8">
        <f>IF(COUNT($CB110:CC110)&gt;0,SMALL($CB110:CC110,1),$CP110)</f>
        <v>0</v>
      </c>
      <c r="CR110" s="8">
        <f>IF(COUNT($CB110:CD110)&gt;0,SMALL($CB110:CD110,1),$CP110)</f>
        <v>0</v>
      </c>
      <c r="CS110" s="8">
        <f>IF(COUNT($CB110:CE110)&gt;0,SMALL($CB110:CE110,1),$CP110)</f>
        <v>0</v>
      </c>
      <c r="CT110" s="8">
        <f>IF(COUNT($CB110:CF110)&gt;0,SMALL($CB110:CF110,1),$CP110)</f>
        <v>0</v>
      </c>
      <c r="CV110" s="8">
        <f t="shared" si="800"/>
        <v>1.1113611111111112E-2</v>
      </c>
      <c r="CW110" s="8">
        <f t="shared" si="801"/>
        <v>6.7733333333333335E-3</v>
      </c>
      <c r="CX110" s="1">
        <f t="shared" si="602"/>
        <v>108</v>
      </c>
      <c r="CY110" s="8">
        <f t="shared" si="802"/>
        <v>2.5000000000000002E-6</v>
      </c>
      <c r="CZ110" s="1" t="str">
        <f t="shared" si="803"/>
        <v>Vicki Richardson</v>
      </c>
      <c r="DB110" s="13">
        <f t="shared" si="804"/>
        <v>2.740766791711325E-2</v>
      </c>
      <c r="DC110" s="13">
        <f>SMALL($DO110:DP110,1)/(60*60*24)</f>
        <v>2.740766791711325E-2</v>
      </c>
      <c r="DD110" s="13">
        <f>SMALL($DO110:DQ110,1)/(60*60*24)</f>
        <v>2.740766791711325E-2</v>
      </c>
      <c r="DE110" s="13">
        <f>SMALL($DO110:DR110,1)/(60*60*24)</f>
        <v>2.740766791711325E-2</v>
      </c>
      <c r="DF110" s="13">
        <f>SMALL($DO110:DS110,1)/(60*60*24)</f>
        <v>2.740766791711325E-2</v>
      </c>
      <c r="DG110" s="13">
        <f>SMALL($DO110:DT110,1)/(60*60*24)</f>
        <v>2.740766791711325E-2</v>
      </c>
      <c r="DH110" s="34">
        <f t="shared" si="805"/>
        <v>2.106309683552542E-2</v>
      </c>
      <c r="DI110" s="13">
        <f>SMALL($DU110:DV110,1)/(60*60*24)</f>
        <v>2.106309683552542E-2</v>
      </c>
      <c r="DJ110" s="42">
        <f>SMALL($DW110:DW110,1)/(60*60*24)</f>
        <v>0.11572916666666666</v>
      </c>
      <c r="DK110" s="42">
        <f>SMALL($DW110:DX110,1)/(60*60*24)</f>
        <v>0.11572916666666666</v>
      </c>
      <c r="DL110" s="42">
        <f>SMALL($DW110:DY110,1)/(60*60*24)</f>
        <v>0.11572916666666666</v>
      </c>
      <c r="DM110" s="42">
        <f>SMALL($DW110:DZ110,1)/(60*60*24)</f>
        <v>0.11572916666666666</v>
      </c>
      <c r="DO110" s="6">
        <f t="shared" si="806"/>
        <v>2368.0225080385849</v>
      </c>
      <c r="DP110" s="1">
        <f t="shared" si="807"/>
        <v>9999</v>
      </c>
      <c r="DQ110" s="1">
        <f t="shared" si="808"/>
        <v>9999</v>
      </c>
      <c r="DR110" s="1">
        <f t="shared" si="809"/>
        <v>9999</v>
      </c>
      <c r="DS110" s="1">
        <f t="shared" si="810"/>
        <v>9999</v>
      </c>
      <c r="DT110" s="1">
        <f t="shared" si="811"/>
        <v>9999</v>
      </c>
      <c r="DU110" s="6">
        <f t="shared" si="812"/>
        <v>1819.8515665893963</v>
      </c>
      <c r="DV110" s="1">
        <f t="shared" si="813"/>
        <v>9999</v>
      </c>
      <c r="DW110" s="43">
        <f t="shared" si="814"/>
        <v>9999</v>
      </c>
      <c r="DX110" s="1">
        <f t="shared" si="815"/>
        <v>9999</v>
      </c>
      <c r="DY110" s="1">
        <f t="shared" si="816"/>
        <v>9999</v>
      </c>
      <c r="DZ110" s="1">
        <f t="shared" si="817"/>
        <v>9999</v>
      </c>
    </row>
    <row r="111" spans="1:130" x14ac:dyDescent="0.25">
      <c r="A111" s="1" t="s">
        <v>166</v>
      </c>
      <c r="B111" s="35">
        <v>2.045138888888889E-2</v>
      </c>
      <c r="C111" s="11">
        <v>44927</v>
      </c>
      <c r="E111" s="13">
        <v>2.4351851851851857E-2</v>
      </c>
      <c r="F111" s="11">
        <v>45047</v>
      </c>
      <c r="H111" s="35">
        <v>2.045138888888889E-2</v>
      </c>
      <c r="K111" s="8">
        <v>1.8229166666666668E-2</v>
      </c>
      <c r="M111" s="8">
        <f t="shared" si="626"/>
        <v>2.5497387459807078E-2</v>
      </c>
      <c r="N111" s="6">
        <f t="shared" ref="N111:N174" si="818">M111*60*60*24</f>
        <v>2202.9742765273318</v>
      </c>
      <c r="O111" s="8">
        <f t="shared" ref="O111:O174" si="819">IF(A111&lt;&gt;"",(MROUND(N$2-N111,15)/(60*60*24)),"")</f>
        <v>1.3020833333333334E-2</v>
      </c>
      <c r="Q111" s="8">
        <f t="shared" ref="Q111:Q174" si="820">IF(COUNT(BV111:CA111)&gt;0,SMALL(BV111:CA111,1),0)</f>
        <v>2.3539665596666665E-2</v>
      </c>
      <c r="R111" s="8">
        <f t="shared" ref="R111:R174" si="821">IF(COUNT(CB111:CG111)&gt;0,SMALL(CB111:CG111,1),0)</f>
        <v>1.9500313734814811E-2</v>
      </c>
      <c r="S111" s="8">
        <f t="shared" ref="S111:S174" si="822">O111</f>
        <v>1.3020833333333334E-2</v>
      </c>
      <c r="T111" s="8"/>
      <c r="U111" s="8">
        <f>IF(A111&lt;&gt;"",IF(VLOOKUP(A111,Apr!A$4:F$211,6)&gt;0,VLOOKUP(A111,Apr!A$4:F$211,6),0),0)</f>
        <v>2.5555555555555554E-2</v>
      </c>
      <c r="V111" s="8">
        <f>IF(A111&lt;&gt;"",IF(VLOOKUP(A111,May!A$3:F$209,6)&gt;0,VLOOKUP(A111,May!A$3:F$209,6),0),0)</f>
        <v>2.5057870370370369E-2</v>
      </c>
      <c r="W111" s="8">
        <f>IF(A111&lt;&gt;"",IF(VLOOKUP(A111,Jun!A$3:F$209,6)&gt;0,VLOOKUP(A111,Jun!A$3:F$209,6),0),0)</f>
        <v>2.4351851851851854E-2</v>
      </c>
      <c r="X111" s="8">
        <f>IF(A111&lt;&gt;"",IF(VLOOKUP(A111,Jul!A$3:F$206,6)&gt;0,VLOOKUP(A111,Jul!A$3:F$206,6),0),0)</f>
        <v>2.5555555555555554E-2</v>
      </c>
      <c r="Y111" s="8">
        <f>IF(A111&lt;&gt;"",IF(VLOOKUP(A111,Aug!A$3:F$206,6)&gt;0,VLOOKUP(A111,Aug!A$3:F$206,6),0),0)</f>
        <v>2.3539665596666665E-2</v>
      </c>
      <c r="Z111" s="8">
        <f>IF(A111&lt;&gt;"",IF(VLOOKUP(A111,Sep!A$3:F$206,6)&gt;0,VLOOKUP(A111,Sep!A$3:F$206,6),0),0)</f>
        <v>2.3562813744814812E-2</v>
      </c>
      <c r="AA111" s="6">
        <f t="shared" si="627"/>
        <v>1563.0186939887731</v>
      </c>
      <c r="AB111" s="8">
        <f t="shared" ref="AB111:AB174" si="823">IF(AA$2&gt;AA111,(MROUND(AA$2-AA111,15)/60/60/24),0.1/60/60/24)</f>
        <v>9.7222222222222224E-3</v>
      </c>
      <c r="AC111" s="8">
        <f>IF(A111&lt;&gt;"",IF(VLOOKUP(A111,Oct!A$3:F$206,6)&gt;0,VLOOKUP(A111,Oct!A$3:F$206,6),0),0)</f>
        <v>1.9500313734814811E-2</v>
      </c>
      <c r="AD111" s="8">
        <f>IF(A111&lt;&gt;"",IF(VLOOKUP(A111,Nov!A$3:F$207,6)&gt;0,VLOOKUP(A111,Nov!A$3:F$207,6),0),0)</f>
        <v>2.032207300407407E-2</v>
      </c>
      <c r="AE111" s="8">
        <f>IF(A111&lt;&gt;"",IF(VLOOKUP(A111,Dec!A$3:F$207,6)&gt;0,VLOOKUP(A111,Dec!A$3:F$207,6),0),0)</f>
        <v>0</v>
      </c>
      <c r="AF111" s="8">
        <f>IF(A111&lt;&gt;"",IF(VLOOKUP(A111,Jan!A$3:F$207,6)&gt;0,VLOOKUP(A111,Jan!A$3:F$207,6),0),0)</f>
        <v>0</v>
      </c>
      <c r="AG111" s="8">
        <f>IF(A111&lt;&gt;"",IF(VLOOKUP(A111,Feb!A$3:F$207,6)&gt;0,VLOOKUP(A111,Feb!A$3:F$207,6),0),0)</f>
        <v>2.1907721152222219E-2</v>
      </c>
      <c r="AH111" s="8">
        <f>IF(A111&lt;&gt;"",IF(VLOOKUP(A111,Mar!A$3:F$207,6)&gt;0,VLOOKUP(A111,Mar!A$3:F$207,6),0),0)</f>
        <v>0</v>
      </c>
      <c r="AJ111" s="8">
        <f>LARGE($BH111:BI111,1)</f>
        <v>1.3020833333333334E-2</v>
      </c>
      <c r="AK111" s="8">
        <f>LARGE($BH111:BJ111,1)</f>
        <v>1.3368055555555555E-2</v>
      </c>
      <c r="AL111" s="8">
        <f>LARGE($BH111:BK111,1)</f>
        <v>1.40625E-2</v>
      </c>
      <c r="AM111" s="8">
        <f>LARGE($BH111:BL111,1)</f>
        <v>1.40625E-2</v>
      </c>
      <c r="AN111" s="8">
        <f>LARGE($BH111:BM111,1)</f>
        <v>1.4930555555555556E-2</v>
      </c>
      <c r="AO111" s="8">
        <f>LARGE($BN111:BO111,1)</f>
        <v>9.7222222222222224E-3</v>
      </c>
      <c r="AP111" s="8">
        <f>LARGE($BN111:BP111,1)</f>
        <v>9.7222222222222224E-3</v>
      </c>
      <c r="AQ111" s="8">
        <f>LARGE($BN111:BQ111,1)</f>
        <v>9.7222222222222224E-3</v>
      </c>
      <c r="AR111" s="8">
        <f>LARGE($BN111:BR111,1)</f>
        <v>9.7222222222222224E-3</v>
      </c>
      <c r="AS111" s="8">
        <f>LARGE($BN111:BS111,1)</f>
        <v>9.7222222222222224E-3</v>
      </c>
      <c r="AV111" s="6">
        <f t="shared" ref="AV111:AV174" si="824">IF(U111&gt;0,U111*60*60*24,0)</f>
        <v>2208</v>
      </c>
      <c r="AW111" s="6">
        <f t="shared" ref="AW111:AW174" si="825">IF(V111&gt;0,V111*60*60*24,0)</f>
        <v>2165</v>
      </c>
      <c r="AX111" s="6">
        <f t="shared" ref="AX111:AX174" si="826">IF(W111&gt;0,W111*60*60*24,0)</f>
        <v>2104</v>
      </c>
      <c r="AY111" s="6">
        <f t="shared" ref="AY111:AY174" si="827">IF(X111&gt;0,X111*60*60*24,0)</f>
        <v>2208</v>
      </c>
      <c r="AZ111" s="6">
        <f t="shared" ref="AZ111:AZ174" si="828">IF(Y111&gt;0,Y111*60*60*24,0)</f>
        <v>2033.8271075519999</v>
      </c>
      <c r="BA111" s="6">
        <f t="shared" ref="BA111:BA174" si="829">IF(Z111&gt;0,Z111*60*60*24,0)</f>
        <v>2035.8271075519997</v>
      </c>
      <c r="BB111" s="6">
        <f t="shared" ref="BB111:BB174" si="830">IF(AC111&gt;0,AC111*60*60*24,0)</f>
        <v>1684.8271066879997</v>
      </c>
      <c r="BC111" s="6">
        <f t="shared" ref="BC111:BC174" si="831">IF(AD111&gt;0,AD111*60*60*24,0)</f>
        <v>1755.8271075519997</v>
      </c>
      <c r="BD111" s="6">
        <f t="shared" ref="BD111:BD174" si="832">IF(AE111&gt;0,AE111*60*60*24,0)</f>
        <v>0</v>
      </c>
      <c r="BE111" s="6">
        <f t="shared" ref="BE111:BE174" si="833">IF(AF111&gt;0,AF111*60*60*24,0)</f>
        <v>0</v>
      </c>
      <c r="BF111" s="6">
        <f t="shared" ref="BF111:BF174" si="834">IF(AG111&gt;0,AG111*60*60*24,0)</f>
        <v>1892.8271075519997</v>
      </c>
      <c r="BH111" s="8">
        <f t="shared" ref="BH111:BH174" si="835">S111</f>
        <v>1.3020833333333334E-2</v>
      </c>
      <c r="BI111" s="8">
        <f t="shared" ref="BI111:BI174" si="836">IF(AV111&gt;0,IF($N$2&gt;AV111,(MROUND($N$2-AV111,15)/(60*60*24)),0),0)</f>
        <v>1.2847222222222222E-2</v>
      </c>
      <c r="BJ111" s="8">
        <f t="shared" ref="BJ111:BJ174" si="837">IF(AW111&gt;0,IF($N$2&gt;AW111,(MROUND($N$2-AW111,15)/(60*60*24)),0),0)</f>
        <v>1.3368055555555555E-2</v>
      </c>
      <c r="BK111" s="8">
        <f t="shared" ref="BK111:BK174" si="838">IF(AX111&gt;0,IF($N$2&gt;AX111,(MROUND($N$2-AX111,15)/(60*60*24)),0),0)</f>
        <v>1.40625E-2</v>
      </c>
      <c r="BL111" s="8">
        <f t="shared" ref="BL111:BL174" si="839">IF(AY111&gt;0,IF($N$2&gt;AY111,(MROUND($N$2-AY111,15)/(60*60*24)),0),0)</f>
        <v>1.2847222222222222E-2</v>
      </c>
      <c r="BM111" s="8">
        <f t="shared" ref="BM111:BM174" si="840">IF(AZ111&gt;0,IF($N$2&gt;AZ111,(MROUND($N$2-AZ111,15)/(60*60*24)),0),0)</f>
        <v>1.4930555555555556E-2</v>
      </c>
      <c r="BN111" s="8">
        <f t="shared" si="387"/>
        <v>9.7222222222222224E-3</v>
      </c>
      <c r="BO111" s="8">
        <f t="shared" si="785"/>
        <v>8.3333333333333332E-3</v>
      </c>
      <c r="BP111" s="8">
        <f t="shared" si="785"/>
        <v>7.4652777777777781E-3</v>
      </c>
      <c r="BQ111" s="8">
        <f t="shared" si="477"/>
        <v>0</v>
      </c>
      <c r="BR111" s="8">
        <f t="shared" si="478"/>
        <v>0</v>
      </c>
      <c r="BS111" s="8">
        <f t="shared" si="479"/>
        <v>5.9027777777777776E-3</v>
      </c>
      <c r="BV111" s="8">
        <f t="shared" si="786"/>
        <v>2.5555555555555554E-2</v>
      </c>
      <c r="BW111" s="8">
        <f t="shared" si="787"/>
        <v>2.5057870370370369E-2</v>
      </c>
      <c r="BX111" s="8">
        <f t="shared" si="788"/>
        <v>2.4351851851851854E-2</v>
      </c>
      <c r="BY111" s="8">
        <f t="shared" si="789"/>
        <v>2.5555555555555554E-2</v>
      </c>
      <c r="BZ111" s="8">
        <f t="shared" si="790"/>
        <v>2.3539665596666665E-2</v>
      </c>
      <c r="CA111" s="8">
        <f t="shared" si="791"/>
        <v>2.3562813744814812E-2</v>
      </c>
      <c r="CB111" s="8">
        <f t="shared" si="792"/>
        <v>1.9500313734814811E-2</v>
      </c>
      <c r="CC111" s="8">
        <f t="shared" si="793"/>
        <v>2.032207300407407E-2</v>
      </c>
      <c r="CD111" s="8" t="str">
        <f t="shared" si="794"/>
        <v/>
      </c>
      <c r="CE111" s="8" t="str">
        <f t="shared" si="795"/>
        <v/>
      </c>
      <c r="CF111" s="8">
        <f t="shared" si="796"/>
        <v>2.1907721152222219E-2</v>
      </c>
      <c r="CG111" s="8" t="str">
        <f t="shared" si="797"/>
        <v/>
      </c>
      <c r="CI111" s="13"/>
      <c r="CJ111" s="8">
        <f t="shared" si="798"/>
        <v>2.5555555555555554E-2</v>
      </c>
      <c r="CK111" s="8">
        <f>IF(COUNT($BV111:BW111)&gt;0,SMALL($BV111:BW111,1),$CI111)</f>
        <v>2.5057870370370369E-2</v>
      </c>
      <c r="CL111" s="8">
        <f>IF(COUNT($BV111:BX111)&gt;0,SMALL($BV111:BX111,1),$CI111)</f>
        <v>2.4351851851851854E-2</v>
      </c>
      <c r="CM111" s="8">
        <f>IF(COUNT($BV111:BY111)&gt;0,SMALL($BV111:BY111,1),$CI111)</f>
        <v>2.4351851851851854E-2</v>
      </c>
      <c r="CN111" s="8">
        <f>IF(COUNT($BV111:BZ111)&gt;0,SMALL($BV111:BZ111,1),$CI111)</f>
        <v>2.3539665596666665E-2</v>
      </c>
      <c r="CO111" s="35">
        <v>2.045138888888889E-2</v>
      </c>
      <c r="CP111" s="8">
        <f t="shared" si="799"/>
        <v>1.9500313734814811E-2</v>
      </c>
      <c r="CQ111" s="8">
        <f>IF(COUNT($CB111:CC111)&gt;0,SMALL($CB111:CC111,1),$CP111)</f>
        <v>1.9500313734814811E-2</v>
      </c>
      <c r="CR111" s="8">
        <f>IF(COUNT($CB111:CD111)&gt;0,SMALL($CB111:CD111,1),$CP111)</f>
        <v>1.9500313734814811E-2</v>
      </c>
      <c r="CS111" s="8">
        <f>IF(COUNT($CB111:CE111)&gt;0,SMALL($CB111:CE111,1),$CP111)</f>
        <v>1.9500313734814811E-2</v>
      </c>
      <c r="CT111" s="8">
        <f>IF(COUNT($CB111:CF111)&gt;0,SMALL($CB111:CF111,1),$CP111)</f>
        <v>1.9500313734814811E-2</v>
      </c>
      <c r="CV111" s="8">
        <f t="shared" si="800"/>
        <v>1.4933078703703704E-2</v>
      </c>
      <c r="CW111" s="8">
        <f t="shared" si="801"/>
        <v>9.7247453703703697E-3</v>
      </c>
      <c r="CX111" s="1">
        <f t="shared" si="602"/>
        <v>109</v>
      </c>
      <c r="CY111" s="8">
        <f t="shared" si="802"/>
        <v>2.523148148148148E-6</v>
      </c>
      <c r="CZ111" s="1" t="str">
        <f t="shared" si="803"/>
        <v>Xavia Cooper</v>
      </c>
      <c r="DB111" s="13">
        <f t="shared" si="804"/>
        <v>2.5497387459807078E-2</v>
      </c>
      <c r="DC111" s="13">
        <f>SMALL($DO111:DP111,1)/(60*60*24)</f>
        <v>2.5497387459807081E-2</v>
      </c>
      <c r="DD111" s="13">
        <f>SMALL($DO111:DQ111,1)/(60*60*24)</f>
        <v>2.5057870370370369E-2</v>
      </c>
      <c r="DE111" s="13">
        <f>SMALL($DO111:DR111,1)/(60*60*24)</f>
        <v>2.435185185185185E-2</v>
      </c>
      <c r="DF111" s="13">
        <f>SMALL($DO111:DS111,1)/(60*60*24)</f>
        <v>2.435185185185185E-2</v>
      </c>
      <c r="DG111" s="13">
        <f>SMALL($DO111:DT111,1)/(60*60*24)</f>
        <v>2.3539665596666665E-2</v>
      </c>
      <c r="DH111" s="34">
        <f t="shared" si="805"/>
        <v>1.8090494143388577E-2</v>
      </c>
      <c r="DI111" s="13">
        <f>SMALL($DU111:DV111,1)/(60*60*24)</f>
        <v>1.8090494143388577E-2</v>
      </c>
      <c r="DJ111" s="42">
        <f>SMALL($DW111:DW111,1)/(60*60*24)</f>
        <v>2.4356959632813965E-2</v>
      </c>
      <c r="DK111" s="42">
        <f>SMALL($DW111:DX111,1)/(60*60*24)</f>
        <v>2.4356959632813965E-2</v>
      </c>
      <c r="DL111" s="42">
        <f>SMALL($DW111:DY111,1)/(60*60*24)</f>
        <v>2.4356959632813965E-2</v>
      </c>
      <c r="DM111" s="42">
        <f>SMALL($DW111:DZ111,1)/(60*60*24)</f>
        <v>2.1907721152222219E-2</v>
      </c>
      <c r="DO111" s="6">
        <f t="shared" si="806"/>
        <v>2202.9742765273318</v>
      </c>
      <c r="DP111" s="1">
        <f t="shared" si="807"/>
        <v>2208</v>
      </c>
      <c r="DQ111" s="1">
        <f t="shared" si="808"/>
        <v>2165</v>
      </c>
      <c r="DR111" s="1">
        <f t="shared" si="809"/>
        <v>2104</v>
      </c>
      <c r="DS111" s="1">
        <f t="shared" si="810"/>
        <v>2208</v>
      </c>
      <c r="DT111" s="1">
        <f t="shared" si="811"/>
        <v>2033.8271075519999</v>
      </c>
      <c r="DU111" s="6">
        <f t="shared" si="812"/>
        <v>1563.0186939887731</v>
      </c>
      <c r="DV111" s="1">
        <f t="shared" si="813"/>
        <v>1684.8271066879997</v>
      </c>
      <c r="DW111" s="43">
        <f t="shared" si="814"/>
        <v>2104.4413122751266</v>
      </c>
      <c r="DX111" s="1">
        <f t="shared" si="815"/>
        <v>9999</v>
      </c>
      <c r="DY111" s="1">
        <f t="shared" si="816"/>
        <v>9999</v>
      </c>
      <c r="DZ111" s="1">
        <f t="shared" si="817"/>
        <v>1892.8271075519997</v>
      </c>
    </row>
    <row r="112" spans="1:130" x14ac:dyDescent="0.25">
      <c r="A112" s="33"/>
      <c r="E112" s="13"/>
      <c r="M112" s="8">
        <f t="shared" si="626"/>
        <v>0</v>
      </c>
      <c r="N112" s="6">
        <f t="shared" si="818"/>
        <v>0</v>
      </c>
      <c r="O112" s="8" t="str">
        <f t="shared" si="819"/>
        <v/>
      </c>
      <c r="Q112" s="8">
        <f t="shared" si="820"/>
        <v>0</v>
      </c>
      <c r="R112" s="8">
        <f t="shared" si="821"/>
        <v>0</v>
      </c>
      <c r="S112" s="8" t="str">
        <f t="shared" si="822"/>
        <v/>
      </c>
      <c r="T112" s="8"/>
      <c r="U112" s="8">
        <f>IF(A112&lt;&gt;"",IF(VLOOKUP(A112,Apr!A$4:F$211,6)&gt;0,VLOOKUP(A112,Apr!A$4:F$211,6),0),0)</f>
        <v>0</v>
      </c>
      <c r="V112" s="8">
        <f>IF(A112&lt;&gt;"",IF(VLOOKUP(A112,May!A$3:F$209,6)&gt;0,VLOOKUP(A112,May!A$3:F$209,6),0),0)</f>
        <v>0</v>
      </c>
      <c r="W112" s="8">
        <f>IF(A112&lt;&gt;"",IF(VLOOKUP(A112,Jun!A$3:F$209,6)&gt;0,VLOOKUP(A112,Jun!A$3:F$209,6),0),0)</f>
        <v>0</v>
      </c>
      <c r="X112" s="8">
        <f>IF(A112&lt;&gt;"",IF(VLOOKUP(A112,Jul!A$3:F$206,6)&gt;0,VLOOKUP(A112,Jul!A$3:F$206,6),0),0)</f>
        <v>0</v>
      </c>
      <c r="Y112" s="8">
        <f>IF(A112&lt;&gt;"",IF(VLOOKUP(A112,Aug!A$3:F$206,6)&gt;0,VLOOKUP(A112,Aug!A$3:F$206,6),0),0)</f>
        <v>0</v>
      </c>
      <c r="Z112" s="8">
        <f>IF(A112&lt;&gt;"",IF(VLOOKUP(A112,Sep!A$3:F$206,6)&gt;0,VLOOKUP(A112,Sep!A$3:F$206,6),0),0)</f>
        <v>0</v>
      </c>
      <c r="AA112" s="6">
        <f t="shared" si="627"/>
        <v>0</v>
      </c>
      <c r="AB112" s="8">
        <f t="shared" si="823"/>
        <v>2.7777777777777776E-2</v>
      </c>
      <c r="AC112" s="8">
        <f>IF(A112&lt;&gt;"",IF(VLOOKUP(A112,Oct!A$3:F$206,6)&gt;0,VLOOKUP(A112,Oct!A$3:F$206,6),0),0)</f>
        <v>0</v>
      </c>
      <c r="AD112" s="8">
        <f>IF(A112&lt;&gt;"",IF(VLOOKUP(A112,Nov!A$3:F$207,6)&gt;0,VLOOKUP(A112,Nov!A$3:F$207,6),0),0)</f>
        <v>0</v>
      </c>
      <c r="AE112" s="8">
        <f>IF(A112&lt;&gt;"",IF(VLOOKUP(A112,Dec!A$3:F$207,6)&gt;0,VLOOKUP(A112,Dec!A$3:F$207,6),0),0)</f>
        <v>0</v>
      </c>
      <c r="AF112" s="8">
        <f>IF(A112&lt;&gt;"",IF(VLOOKUP(A112,Jan!A$3:F$207,6)&gt;0,VLOOKUP(A112,Jan!A$3:F$207,6),0),0)</f>
        <v>0</v>
      </c>
      <c r="AG112" s="8">
        <f>IF(A112&lt;&gt;"",IF(VLOOKUP(A112,Feb!A$3:F$207,6)&gt;0,VLOOKUP(A112,Feb!A$3:F$207,6),0),0)</f>
        <v>0</v>
      </c>
      <c r="AH112" s="8">
        <f>IF(A112&lt;&gt;"",IF(VLOOKUP(A112,Mar!A$3:F$207,6)&gt;0,VLOOKUP(A112,Mar!A$3:F$207,6),0),0)</f>
        <v>0</v>
      </c>
      <c r="AJ112" s="8">
        <f>LARGE($BH112:BI112,1)</f>
        <v>0</v>
      </c>
      <c r="AK112" s="8">
        <f>LARGE($BH112:BJ112,1)</f>
        <v>0</v>
      </c>
      <c r="AL112" s="8">
        <f>LARGE($BH112:BK112,1)</f>
        <v>0</v>
      </c>
      <c r="AM112" s="8">
        <f>LARGE($BH112:BL112,1)</f>
        <v>0</v>
      </c>
      <c r="AN112" s="8">
        <f>LARGE($BH112:BM112,1)</f>
        <v>0</v>
      </c>
      <c r="AO112" s="8">
        <f>LARGE($BN112:BO112,1)</f>
        <v>2.7777777777777776E-2</v>
      </c>
      <c r="AP112" s="8">
        <f>LARGE($BN112:BP112,1)</f>
        <v>2.7777777777777776E-2</v>
      </c>
      <c r="AQ112" s="8">
        <f>LARGE($BN112:BQ112,1)</f>
        <v>2.7777777777777776E-2</v>
      </c>
      <c r="AR112" s="8">
        <f>LARGE($BN112:BR112,1)</f>
        <v>2.7777777777777776E-2</v>
      </c>
      <c r="AS112" s="8">
        <f>LARGE($BN112:BS112,1)</f>
        <v>2.7777777777777776E-2</v>
      </c>
      <c r="AV112" s="6">
        <f t="shared" si="824"/>
        <v>0</v>
      </c>
      <c r="AW112" s="6">
        <f t="shared" si="825"/>
        <v>0</v>
      </c>
      <c r="AX112" s="6">
        <f t="shared" si="826"/>
        <v>0</v>
      </c>
      <c r="AY112" s="6">
        <f t="shared" si="827"/>
        <v>0</v>
      </c>
      <c r="AZ112" s="6">
        <f t="shared" si="828"/>
        <v>0</v>
      </c>
      <c r="BA112" s="6">
        <f t="shared" si="829"/>
        <v>0</v>
      </c>
      <c r="BB112" s="6">
        <f t="shared" si="830"/>
        <v>0</v>
      </c>
      <c r="BC112" s="6">
        <f t="shared" si="831"/>
        <v>0</v>
      </c>
      <c r="BD112" s="6">
        <f t="shared" si="832"/>
        <v>0</v>
      </c>
      <c r="BE112" s="6">
        <f t="shared" si="833"/>
        <v>0</v>
      </c>
      <c r="BF112" s="6">
        <f t="shared" si="834"/>
        <v>0</v>
      </c>
      <c r="BH112" s="8" t="str">
        <f t="shared" si="835"/>
        <v/>
      </c>
      <c r="BI112" s="8">
        <f t="shared" si="836"/>
        <v>0</v>
      </c>
      <c r="BJ112" s="8">
        <f t="shared" si="837"/>
        <v>0</v>
      </c>
      <c r="BK112" s="8">
        <f t="shared" si="838"/>
        <v>0</v>
      </c>
      <c r="BL112" s="8">
        <f t="shared" si="839"/>
        <v>0</v>
      </c>
      <c r="BM112" s="8">
        <f t="shared" si="840"/>
        <v>0</v>
      </c>
      <c r="BN112" s="8">
        <f t="shared" si="387"/>
        <v>2.7777777777777776E-2</v>
      </c>
      <c r="BO112" s="8">
        <f t="shared" si="785"/>
        <v>0</v>
      </c>
      <c r="BP112" s="8">
        <f t="shared" si="785"/>
        <v>0</v>
      </c>
      <c r="BQ112" s="8">
        <f t="shared" ref="BQ112:BQ175" si="841">IF(BD112&gt;0,IF($AA$2&gt;BD112,(MROUND($AA$2-BD112,15)/(60*60*24)),0),0)</f>
        <v>0</v>
      </c>
      <c r="BR112" s="8">
        <f t="shared" ref="BR112:BR175" si="842">IF(BE112&gt;0,IF($AA$2&gt;BE112,(MROUND($AA$2-BE112,15)/(60*60*24)),0),0)</f>
        <v>0</v>
      </c>
      <c r="BS112" s="8">
        <f t="shared" ref="BS112:BS175" si="843">IF(BF112&gt;0,IF($AA$2&gt;BF112,(MROUND($AA$2-BF112,15)/(60*60*24)),0),0)</f>
        <v>0</v>
      </c>
      <c r="BV112" s="8" t="str">
        <f t="shared" si="786"/>
        <v/>
      </c>
      <c r="BW112" s="8" t="str">
        <f t="shared" si="787"/>
        <v/>
      </c>
      <c r="BX112" s="8" t="str">
        <f t="shared" si="788"/>
        <v/>
      </c>
      <c r="BY112" s="8" t="str">
        <f t="shared" si="789"/>
        <v/>
      </c>
      <c r="BZ112" s="8" t="str">
        <f t="shared" si="790"/>
        <v/>
      </c>
      <c r="CA112" s="8" t="str">
        <f t="shared" si="791"/>
        <v/>
      </c>
      <c r="CB112" s="8" t="str">
        <f t="shared" si="792"/>
        <v/>
      </c>
      <c r="CC112" s="8" t="str">
        <f t="shared" si="793"/>
        <v/>
      </c>
      <c r="CD112" s="8" t="str">
        <f t="shared" si="794"/>
        <v/>
      </c>
      <c r="CE112" s="8" t="str">
        <f t="shared" si="795"/>
        <v/>
      </c>
      <c r="CF112" s="8" t="str">
        <f t="shared" si="796"/>
        <v/>
      </c>
      <c r="CG112" s="8" t="str">
        <f t="shared" si="797"/>
        <v/>
      </c>
      <c r="CI112" s="13"/>
      <c r="CJ112" s="8">
        <f t="shared" si="798"/>
        <v>0</v>
      </c>
      <c r="CK112" s="8">
        <f>IF(COUNT($BV112:BW112)&gt;0,SMALL($BV112:BW112,1),$CI112)</f>
        <v>0</v>
      </c>
      <c r="CL112" s="8">
        <f>IF(COUNT($BV112:BX112)&gt;0,SMALL($BV112:BX112,1),$CI112)</f>
        <v>0</v>
      </c>
      <c r="CM112" s="8">
        <f>IF(COUNT($BV112:BY112)&gt;0,SMALL($BV112:BY112,1),$CI112)</f>
        <v>0</v>
      </c>
      <c r="CN112" s="8">
        <f>IF(COUNT($BV112:BZ112)&gt;0,SMALL($BV112:BZ112,1),$CI112)</f>
        <v>0</v>
      </c>
      <c r="CP112" s="8">
        <f t="shared" si="799"/>
        <v>0</v>
      </c>
      <c r="CQ112" s="8">
        <f>IF(COUNT($CB112:CC112)&gt;0,SMALL($CB112:CC112,1),$CP112)</f>
        <v>0</v>
      </c>
      <c r="CR112" s="8">
        <f>IF(COUNT($CB112:CD112)&gt;0,SMALL($CB112:CD112,1),$CP112)</f>
        <v>0</v>
      </c>
      <c r="CS112" s="8">
        <f>IF(COUNT($CB112:CE112)&gt;0,SMALL($CB112:CE112,1),$CP112)</f>
        <v>0</v>
      </c>
      <c r="CT112" s="8">
        <f>IF(COUNT($CB112:CF112)&gt;0,SMALL($CB112:CF112,1),$CP112)</f>
        <v>0</v>
      </c>
      <c r="CV112" s="8" t="str">
        <f t="shared" si="800"/>
        <v/>
      </c>
      <c r="CW112" s="8" t="str">
        <f t="shared" si="801"/>
        <v/>
      </c>
      <c r="CX112" s="1">
        <f t="shared" ref="CX112:CX160" si="844">IF(A112&lt;&gt;"",CX111+1,0)</f>
        <v>0</v>
      </c>
      <c r="CY112" s="8" t="str">
        <f t="shared" si="802"/>
        <v/>
      </c>
      <c r="CZ112" s="1">
        <f t="shared" si="803"/>
        <v>0</v>
      </c>
      <c r="DB112" s="13">
        <f t="shared" si="804"/>
        <v>0</v>
      </c>
      <c r="DC112" s="13">
        <f>SMALL($DO112:DP112,1)/(60*60*24)</f>
        <v>0</v>
      </c>
      <c r="DD112" s="13">
        <f>SMALL($DO112:DQ112,1)/(60*60*24)</f>
        <v>0</v>
      </c>
      <c r="DE112" s="13">
        <f>SMALL($DO112:DR112,1)/(60*60*24)</f>
        <v>0</v>
      </c>
      <c r="DF112" s="13">
        <f>SMALL($DO112:DS112,1)/(60*60*24)</f>
        <v>0</v>
      </c>
      <c r="DG112" s="13">
        <f>SMALL($DO112:DT112,1)/(60*60*24)</f>
        <v>0</v>
      </c>
      <c r="DH112" s="34">
        <f t="shared" si="805"/>
        <v>0</v>
      </c>
      <c r="DI112" s="13">
        <f>SMALL($DU112:DV112,1)/(60*60*24)</f>
        <v>0</v>
      </c>
      <c r="DJ112" s="42">
        <f>SMALL($DW112:DW112,1)/(60*60*24)</f>
        <v>0.11572916666666666</v>
      </c>
      <c r="DK112" s="42">
        <f>SMALL($DW112:DX112,1)/(60*60*24)</f>
        <v>0.11572916666666666</v>
      </c>
      <c r="DL112" s="42">
        <f>SMALL($DW112:DY112,1)/(60*60*24)</f>
        <v>0.11572916666666666</v>
      </c>
      <c r="DM112" s="42">
        <f>SMALL($DW112:DZ112,1)/(60*60*24)</f>
        <v>0.11572916666666666</v>
      </c>
      <c r="DO112" s="6">
        <f t="shared" si="806"/>
        <v>0</v>
      </c>
      <c r="DP112" s="1">
        <f t="shared" si="807"/>
        <v>9999</v>
      </c>
      <c r="DQ112" s="1">
        <f t="shared" si="808"/>
        <v>9999</v>
      </c>
      <c r="DR112" s="1">
        <f t="shared" si="809"/>
        <v>9999</v>
      </c>
      <c r="DS112" s="1">
        <f t="shared" si="810"/>
        <v>9999</v>
      </c>
      <c r="DT112" s="1">
        <f t="shared" si="811"/>
        <v>9999</v>
      </c>
      <c r="DU112" s="6">
        <f t="shared" si="812"/>
        <v>0</v>
      </c>
      <c r="DV112" s="1">
        <f t="shared" si="813"/>
        <v>9999</v>
      </c>
      <c r="DW112" s="43">
        <f t="shared" ref="DW112:DW175" si="845">IF(BC112&gt;0,BC112*1.198547,9999)</f>
        <v>9999</v>
      </c>
      <c r="DX112" s="1">
        <f t="shared" si="815"/>
        <v>9999</v>
      </c>
      <c r="DY112" s="1">
        <f t="shared" si="816"/>
        <v>9999</v>
      </c>
      <c r="DZ112" s="1">
        <f t="shared" si="817"/>
        <v>9999</v>
      </c>
    </row>
    <row r="113" spans="5:130" x14ac:dyDescent="0.25">
      <c r="E113" s="13"/>
      <c r="M113" s="8">
        <f t="shared" si="626"/>
        <v>0</v>
      </c>
      <c r="N113" s="6">
        <f t="shared" si="818"/>
        <v>0</v>
      </c>
      <c r="O113" s="8" t="str">
        <f t="shared" si="819"/>
        <v/>
      </c>
      <c r="Q113" s="8">
        <f t="shared" si="820"/>
        <v>0</v>
      </c>
      <c r="R113" s="8">
        <f t="shared" si="821"/>
        <v>0</v>
      </c>
      <c r="S113" s="8" t="str">
        <f t="shared" si="822"/>
        <v/>
      </c>
      <c r="T113" s="8"/>
      <c r="U113" s="8">
        <f>IF(A113&lt;&gt;"",IF(VLOOKUP(A113,Apr!A$4:F$211,6)&gt;0,VLOOKUP(A113,Apr!A$4:F$211,6),0),0)</f>
        <v>0</v>
      </c>
      <c r="V113" s="8">
        <f>IF(A113&lt;&gt;"",IF(VLOOKUP(A113,May!A$3:F$209,6)&gt;0,VLOOKUP(A113,May!A$3:F$209,6),0),0)</f>
        <v>0</v>
      </c>
      <c r="W113" s="8">
        <f>IF(A113&lt;&gt;"",IF(VLOOKUP(A113,Jun!A$3:F$209,6)&gt;0,VLOOKUP(A113,Jun!A$3:F$209,6),0),0)</f>
        <v>0</v>
      </c>
      <c r="X113" s="8">
        <f>IF(A113&lt;&gt;"",IF(VLOOKUP(A113,Jul!A$3:F$206,6)&gt;0,VLOOKUP(A113,Jul!A$3:F$206,6),0),0)</f>
        <v>0</v>
      </c>
      <c r="Y113" s="8">
        <f>IF(A113&lt;&gt;"",IF(VLOOKUP(A113,Aug!A$3:F$206,6)&gt;0,VLOOKUP(A113,Aug!A$3:F$206,6),0),0)</f>
        <v>0</v>
      </c>
      <c r="Z113" s="8">
        <f>IF(A113&lt;&gt;"",IF(VLOOKUP(A113,Sep!A$3:F$206,6)&gt;0,VLOOKUP(A113,Sep!A$3:F$206,6),0),0)</f>
        <v>0</v>
      </c>
      <c r="AA113" s="6">
        <f t="shared" si="627"/>
        <v>0</v>
      </c>
      <c r="AB113" s="8">
        <f t="shared" si="823"/>
        <v>2.7777777777777776E-2</v>
      </c>
      <c r="AC113" s="8">
        <f>IF(A113&lt;&gt;"",IF(VLOOKUP(A113,Oct!A$3:F$206,6)&gt;0,VLOOKUP(A113,Oct!A$3:F$206,6),0),0)</f>
        <v>0</v>
      </c>
      <c r="AD113" s="8">
        <f>IF(A113&lt;&gt;"",IF(VLOOKUP(A113,Nov!A$3:F$207,6)&gt;0,VLOOKUP(A113,Nov!A$3:F$207,6),0),0)</f>
        <v>0</v>
      </c>
      <c r="AE113" s="8">
        <f>IF(A113&lt;&gt;"",IF(VLOOKUP(A113,Dec!A$3:F$207,6)&gt;0,VLOOKUP(A113,Dec!A$3:F$207,6),0),0)</f>
        <v>0</v>
      </c>
      <c r="AF113" s="8">
        <f>IF(A113&lt;&gt;"",IF(VLOOKUP(A113,Jan!A$3:F$207,6)&gt;0,VLOOKUP(A113,Jan!A$3:F$207,6),0),0)</f>
        <v>0</v>
      </c>
      <c r="AG113" s="8">
        <f>IF(A113&lt;&gt;"",IF(VLOOKUP(A113,Feb!A$3:F$207,6)&gt;0,VLOOKUP(A113,Feb!A$3:F$207,6),0),0)</f>
        <v>0</v>
      </c>
      <c r="AH113" s="8">
        <f>IF(A113&lt;&gt;"",IF(VLOOKUP(A113,Mar!A$3:F$207,6)&gt;0,VLOOKUP(A113,Mar!A$3:F$207,6),0),0)</f>
        <v>0</v>
      </c>
      <c r="AJ113" s="8">
        <f>LARGE($BH113:BI113,1)</f>
        <v>0</v>
      </c>
      <c r="AK113" s="8">
        <f>LARGE($BH113:BJ113,1)</f>
        <v>0</v>
      </c>
      <c r="AL113" s="8">
        <f>LARGE($BH113:BK113,1)</f>
        <v>0</v>
      </c>
      <c r="AM113" s="8">
        <f>LARGE($BH113:BL113,1)</f>
        <v>0</v>
      </c>
      <c r="AN113" s="8">
        <f>LARGE($BH113:BM113,1)</f>
        <v>0</v>
      </c>
      <c r="AO113" s="8">
        <f>LARGE($BN113:BO113,1)</f>
        <v>2.7777777777777776E-2</v>
      </c>
      <c r="AP113" s="8">
        <f>LARGE($BN113:BP113,1)</f>
        <v>2.7777777777777776E-2</v>
      </c>
      <c r="AQ113" s="8">
        <f>LARGE($BN113:BQ113,1)</f>
        <v>2.7777777777777776E-2</v>
      </c>
      <c r="AR113" s="8">
        <f>LARGE($BN113:BR113,1)</f>
        <v>2.7777777777777776E-2</v>
      </c>
      <c r="AS113" s="8">
        <f>LARGE($BN113:BS113,1)</f>
        <v>2.7777777777777776E-2</v>
      </c>
      <c r="AV113" s="6">
        <f t="shared" si="824"/>
        <v>0</v>
      </c>
      <c r="AW113" s="6">
        <f t="shared" si="825"/>
        <v>0</v>
      </c>
      <c r="AX113" s="6">
        <f t="shared" si="826"/>
        <v>0</v>
      </c>
      <c r="AY113" s="6">
        <f t="shared" si="827"/>
        <v>0</v>
      </c>
      <c r="AZ113" s="6">
        <f t="shared" si="828"/>
        <v>0</v>
      </c>
      <c r="BA113" s="6">
        <f t="shared" si="829"/>
        <v>0</v>
      </c>
      <c r="BB113" s="6">
        <f t="shared" si="830"/>
        <v>0</v>
      </c>
      <c r="BC113" s="6">
        <f t="shared" si="831"/>
        <v>0</v>
      </c>
      <c r="BD113" s="6">
        <f t="shared" si="832"/>
        <v>0</v>
      </c>
      <c r="BE113" s="6">
        <f t="shared" si="833"/>
        <v>0</v>
      </c>
      <c r="BF113" s="6">
        <f t="shared" si="834"/>
        <v>0</v>
      </c>
      <c r="BH113" s="8" t="str">
        <f t="shared" si="835"/>
        <v/>
      </c>
      <c r="BI113" s="8">
        <f t="shared" si="836"/>
        <v>0</v>
      </c>
      <c r="BJ113" s="8">
        <f t="shared" si="837"/>
        <v>0</v>
      </c>
      <c r="BK113" s="8">
        <f t="shared" si="838"/>
        <v>0</v>
      </c>
      <c r="BL113" s="8">
        <f t="shared" si="839"/>
        <v>0</v>
      </c>
      <c r="BM113" s="8">
        <f t="shared" si="840"/>
        <v>0</v>
      </c>
      <c r="BN113" s="8">
        <f t="shared" si="387"/>
        <v>2.7777777777777776E-2</v>
      </c>
      <c r="BO113" s="8">
        <f t="shared" si="785"/>
        <v>0</v>
      </c>
      <c r="BP113" s="8">
        <f t="shared" si="785"/>
        <v>0</v>
      </c>
      <c r="BQ113" s="8">
        <f t="shared" si="841"/>
        <v>0</v>
      </c>
      <c r="BR113" s="8">
        <f t="shared" si="842"/>
        <v>0</v>
      </c>
      <c r="BS113" s="8">
        <f t="shared" si="843"/>
        <v>0</v>
      </c>
      <c r="BV113" s="8" t="str">
        <f t="shared" si="786"/>
        <v/>
      </c>
      <c r="BW113" s="8" t="str">
        <f t="shared" si="787"/>
        <v/>
      </c>
      <c r="BX113" s="8" t="str">
        <f t="shared" si="788"/>
        <v/>
      </c>
      <c r="BY113" s="8" t="str">
        <f t="shared" si="789"/>
        <v/>
      </c>
      <c r="BZ113" s="8" t="str">
        <f t="shared" si="790"/>
        <v/>
      </c>
      <c r="CA113" s="8" t="str">
        <f t="shared" si="791"/>
        <v/>
      </c>
      <c r="CB113" s="8" t="str">
        <f t="shared" si="792"/>
        <v/>
      </c>
      <c r="CC113" s="8" t="str">
        <f t="shared" si="793"/>
        <v/>
      </c>
      <c r="CD113" s="8" t="str">
        <f t="shared" si="794"/>
        <v/>
      </c>
      <c r="CE113" s="8" t="str">
        <f t="shared" si="795"/>
        <v/>
      </c>
      <c r="CF113" s="8" t="str">
        <f t="shared" si="796"/>
        <v/>
      </c>
      <c r="CG113" s="8" t="str">
        <f t="shared" si="797"/>
        <v/>
      </c>
      <c r="CI113" s="13"/>
      <c r="CJ113" s="8">
        <f t="shared" si="798"/>
        <v>0</v>
      </c>
      <c r="CK113" s="8">
        <f>IF(COUNT($BV113:BW113)&gt;0,SMALL($BV113:BW113,1),$CI113)</f>
        <v>0</v>
      </c>
      <c r="CL113" s="8">
        <f>IF(COUNT($BV113:BX113)&gt;0,SMALL($BV113:BX113,1),$CI113)</f>
        <v>0</v>
      </c>
      <c r="CM113" s="8">
        <f>IF(COUNT($BV113:BY113)&gt;0,SMALL($BV113:BY113,1),$CI113)</f>
        <v>0</v>
      </c>
      <c r="CN113" s="8">
        <f>IF(COUNT($BV113:BZ113)&gt;0,SMALL($BV113:BZ113,1),$CI113)</f>
        <v>0</v>
      </c>
      <c r="CP113" s="8">
        <f t="shared" si="799"/>
        <v>0</v>
      </c>
      <c r="CQ113" s="8">
        <f>IF(COUNT($CB113:CC113)&gt;0,SMALL($CB113:CC113,1),$CP113)</f>
        <v>0</v>
      </c>
      <c r="CR113" s="8">
        <f>IF(COUNT($CB113:CD113)&gt;0,SMALL($CB113:CD113,1),$CP113)</f>
        <v>0</v>
      </c>
      <c r="CS113" s="8">
        <f>IF(COUNT($CB113:CE113)&gt;0,SMALL($CB113:CE113,1),$CP113)</f>
        <v>0</v>
      </c>
      <c r="CT113" s="8">
        <f>IF(COUNT($CB113:CF113)&gt;0,SMALL($CB113:CF113,1),$CP113)</f>
        <v>0</v>
      </c>
      <c r="CV113" s="8" t="str">
        <f t="shared" si="800"/>
        <v/>
      </c>
      <c r="CW113" s="8" t="str">
        <f t="shared" si="801"/>
        <v/>
      </c>
      <c r="CX113" s="1">
        <f t="shared" si="844"/>
        <v>0</v>
      </c>
      <c r="CY113" s="8" t="str">
        <f t="shared" si="802"/>
        <v/>
      </c>
      <c r="CZ113" s="1">
        <f t="shared" si="803"/>
        <v>0</v>
      </c>
      <c r="DB113" s="13">
        <f t="shared" si="804"/>
        <v>0</v>
      </c>
      <c r="DC113" s="13">
        <f>SMALL($DO113:DP113,1)/(60*60*24)</f>
        <v>0</v>
      </c>
      <c r="DD113" s="13">
        <f>SMALL($DO113:DQ113,1)/(60*60*24)</f>
        <v>0</v>
      </c>
      <c r="DE113" s="13">
        <f>SMALL($DO113:DR113,1)/(60*60*24)</f>
        <v>0</v>
      </c>
      <c r="DF113" s="13">
        <f>SMALL($DO113:DS113,1)/(60*60*24)</f>
        <v>0</v>
      </c>
      <c r="DG113" s="13">
        <f>SMALL($DO113:DT113,1)/(60*60*24)</f>
        <v>0</v>
      </c>
      <c r="DH113" s="34">
        <f t="shared" si="805"/>
        <v>0</v>
      </c>
      <c r="DI113" s="13">
        <f>SMALL($DU113:DV113,1)/(60*60*24)</f>
        <v>0</v>
      </c>
      <c r="DJ113" s="42">
        <f>SMALL($DW113:DW113,1)/(60*60*24)</f>
        <v>0.11572916666666666</v>
      </c>
      <c r="DK113" s="42">
        <f>SMALL($DW113:DX113,1)/(60*60*24)</f>
        <v>0.11572916666666666</v>
      </c>
      <c r="DL113" s="42">
        <f>SMALL($DW113:DY113,1)/(60*60*24)</f>
        <v>0.11572916666666666</v>
      </c>
      <c r="DM113" s="42">
        <f>SMALL($DW113:DZ113,1)/(60*60*24)</f>
        <v>0.11572916666666666</v>
      </c>
      <c r="DO113" s="6">
        <f t="shared" si="806"/>
        <v>0</v>
      </c>
      <c r="DP113" s="1">
        <f t="shared" si="807"/>
        <v>9999</v>
      </c>
      <c r="DQ113" s="1">
        <f t="shared" si="808"/>
        <v>9999</v>
      </c>
      <c r="DR113" s="1">
        <f t="shared" si="809"/>
        <v>9999</v>
      </c>
      <c r="DS113" s="1">
        <f t="shared" si="810"/>
        <v>9999</v>
      </c>
      <c r="DT113" s="1">
        <f t="shared" si="811"/>
        <v>9999</v>
      </c>
      <c r="DU113" s="6">
        <f t="shared" si="812"/>
        <v>0</v>
      </c>
      <c r="DV113" s="1">
        <f t="shared" si="813"/>
        <v>9999</v>
      </c>
      <c r="DW113" s="43">
        <f t="shared" si="845"/>
        <v>9999</v>
      </c>
      <c r="DX113" s="1">
        <f t="shared" si="815"/>
        <v>9999</v>
      </c>
      <c r="DY113" s="1">
        <f t="shared" si="816"/>
        <v>9999</v>
      </c>
      <c r="DZ113" s="1">
        <f t="shared" si="817"/>
        <v>9999</v>
      </c>
    </row>
    <row r="114" spans="5:130" x14ac:dyDescent="0.25">
      <c r="E114" s="13"/>
      <c r="M114" s="8">
        <f t="shared" si="626"/>
        <v>0</v>
      </c>
      <c r="N114" s="6">
        <f t="shared" si="818"/>
        <v>0</v>
      </c>
      <c r="O114" s="8" t="str">
        <f t="shared" si="819"/>
        <v/>
      </c>
      <c r="Q114" s="8">
        <f t="shared" si="820"/>
        <v>0</v>
      </c>
      <c r="R114" s="8">
        <f t="shared" si="821"/>
        <v>0</v>
      </c>
      <c r="S114" s="8" t="str">
        <f t="shared" si="822"/>
        <v/>
      </c>
      <c r="T114" s="8"/>
      <c r="U114" s="8">
        <f>IF(A114&lt;&gt;"",IF(VLOOKUP(A114,Apr!A$4:F$211,6)&gt;0,VLOOKUP(A114,Apr!A$4:F$211,6),0),0)</f>
        <v>0</v>
      </c>
      <c r="V114" s="8">
        <f>IF(A114&lt;&gt;"",IF(VLOOKUP(A114,May!A$3:F$209,6)&gt;0,VLOOKUP(A114,May!A$3:F$209,6),0),0)</f>
        <v>0</v>
      </c>
      <c r="W114" s="8">
        <f>IF(A114&lt;&gt;"",IF(VLOOKUP(A114,Jun!A$3:F$209,6)&gt;0,VLOOKUP(A114,Jun!A$3:F$209,6),0),0)</f>
        <v>0</v>
      </c>
      <c r="X114" s="8">
        <f>IF(A114&lt;&gt;"",IF(VLOOKUP(A114,Jul!A$3:F$206,6)&gt;0,VLOOKUP(A114,Jul!A$3:F$206,6),0),0)</f>
        <v>0</v>
      </c>
      <c r="Y114" s="8">
        <f>IF(A114&lt;&gt;"",IF(VLOOKUP(A114,Aug!A$3:F$206,6)&gt;0,VLOOKUP(A114,Aug!A$3:F$206,6),0),0)</f>
        <v>0</v>
      </c>
      <c r="Z114" s="8">
        <f>IF(A114&lt;&gt;"",IF(VLOOKUP(A114,Sep!A$3:F$206,6)&gt;0,VLOOKUP(A114,Sep!A$3:F$206,6),0),0)</f>
        <v>0</v>
      </c>
      <c r="AA114" s="6">
        <f t="shared" si="627"/>
        <v>0</v>
      </c>
      <c r="AB114" s="8">
        <f t="shared" si="823"/>
        <v>2.7777777777777776E-2</v>
      </c>
      <c r="AC114" s="8">
        <f>IF(A114&lt;&gt;"",IF(VLOOKUP(A114,Oct!A$3:F$206,6)&gt;0,VLOOKUP(A114,Oct!A$3:F$206,6),0),0)</f>
        <v>0</v>
      </c>
      <c r="AD114" s="8">
        <f>IF(A114&lt;&gt;"",IF(VLOOKUP(A114,Nov!A$3:F$207,6)&gt;0,VLOOKUP(A114,Nov!A$3:F$207,6),0),0)</f>
        <v>0</v>
      </c>
      <c r="AE114" s="8">
        <f>IF(A114&lt;&gt;"",IF(VLOOKUP(A114,Dec!A$3:F$207,6)&gt;0,VLOOKUP(A114,Dec!A$3:F$207,6),0),0)</f>
        <v>0</v>
      </c>
      <c r="AF114" s="8">
        <f>IF(A114&lt;&gt;"",IF(VLOOKUP(A114,Jan!A$3:F$207,6)&gt;0,VLOOKUP(A114,Jan!A$3:F$207,6),0),0)</f>
        <v>0</v>
      </c>
      <c r="AG114" s="8">
        <f>IF(A114&lt;&gt;"",IF(VLOOKUP(A114,Feb!A$3:F$207,6)&gt;0,VLOOKUP(A114,Feb!A$3:F$207,6),0),0)</f>
        <v>0</v>
      </c>
      <c r="AH114" s="8">
        <f>IF(A114&lt;&gt;"",IF(VLOOKUP(A114,Mar!A$3:F$207,6)&gt;0,VLOOKUP(A114,Mar!A$3:F$207,6),0),0)</f>
        <v>0</v>
      </c>
      <c r="AJ114" s="8">
        <f>LARGE($BH114:BI114,1)</f>
        <v>0</v>
      </c>
      <c r="AK114" s="8">
        <f>LARGE($BH114:BJ114,1)</f>
        <v>0</v>
      </c>
      <c r="AL114" s="8">
        <f>LARGE($BH114:BK114,1)</f>
        <v>0</v>
      </c>
      <c r="AM114" s="8">
        <f>LARGE($BH114:BL114,1)</f>
        <v>0</v>
      </c>
      <c r="AN114" s="8">
        <f>LARGE($BH114:BM114,1)</f>
        <v>0</v>
      </c>
      <c r="AO114" s="8">
        <f>LARGE($BN114:BO114,1)</f>
        <v>2.7777777777777776E-2</v>
      </c>
      <c r="AP114" s="8">
        <f>LARGE($BN114:BP114,1)</f>
        <v>2.7777777777777776E-2</v>
      </c>
      <c r="AQ114" s="8">
        <f>LARGE($BN114:BQ114,1)</f>
        <v>2.7777777777777776E-2</v>
      </c>
      <c r="AR114" s="8">
        <f>LARGE($BN114:BR114,1)</f>
        <v>2.7777777777777776E-2</v>
      </c>
      <c r="AS114" s="8">
        <f>LARGE($BN114:BS114,1)</f>
        <v>2.7777777777777776E-2</v>
      </c>
      <c r="AV114" s="6">
        <f t="shared" si="824"/>
        <v>0</v>
      </c>
      <c r="AW114" s="6">
        <f t="shared" si="825"/>
        <v>0</v>
      </c>
      <c r="AX114" s="6">
        <f t="shared" si="826"/>
        <v>0</v>
      </c>
      <c r="AY114" s="6">
        <f t="shared" si="827"/>
        <v>0</v>
      </c>
      <c r="AZ114" s="6">
        <f t="shared" si="828"/>
        <v>0</v>
      </c>
      <c r="BA114" s="6">
        <f t="shared" si="829"/>
        <v>0</v>
      </c>
      <c r="BB114" s="6">
        <f t="shared" si="830"/>
        <v>0</v>
      </c>
      <c r="BC114" s="6">
        <f t="shared" si="831"/>
        <v>0</v>
      </c>
      <c r="BD114" s="6">
        <f t="shared" si="832"/>
        <v>0</v>
      </c>
      <c r="BE114" s="6">
        <f t="shared" si="833"/>
        <v>0</v>
      </c>
      <c r="BF114" s="6">
        <f t="shared" si="834"/>
        <v>0</v>
      </c>
      <c r="BH114" s="8" t="str">
        <f t="shared" si="835"/>
        <v/>
      </c>
      <c r="BI114" s="8">
        <f t="shared" si="836"/>
        <v>0</v>
      </c>
      <c r="BJ114" s="8">
        <f t="shared" si="837"/>
        <v>0</v>
      </c>
      <c r="BK114" s="8">
        <f t="shared" si="838"/>
        <v>0</v>
      </c>
      <c r="BL114" s="8">
        <f t="shared" si="839"/>
        <v>0</v>
      </c>
      <c r="BM114" s="8">
        <f t="shared" si="840"/>
        <v>0</v>
      </c>
      <c r="BN114" s="8">
        <f t="shared" si="387"/>
        <v>2.7777777777777776E-2</v>
      </c>
      <c r="BO114" s="8">
        <f t="shared" si="785"/>
        <v>0</v>
      </c>
      <c r="BP114" s="8">
        <f t="shared" si="785"/>
        <v>0</v>
      </c>
      <c r="BQ114" s="8">
        <f t="shared" si="841"/>
        <v>0</v>
      </c>
      <c r="BR114" s="8">
        <f t="shared" si="842"/>
        <v>0</v>
      </c>
      <c r="BS114" s="8">
        <f t="shared" si="843"/>
        <v>0</v>
      </c>
      <c r="BV114" s="8" t="str">
        <f t="shared" si="786"/>
        <v/>
      </c>
      <c r="BW114" s="8" t="str">
        <f t="shared" si="787"/>
        <v/>
      </c>
      <c r="BX114" s="8" t="str">
        <f t="shared" si="788"/>
        <v/>
      </c>
      <c r="BY114" s="8" t="str">
        <f t="shared" si="789"/>
        <v/>
      </c>
      <c r="BZ114" s="8" t="str">
        <f t="shared" si="790"/>
        <v/>
      </c>
      <c r="CA114" s="8" t="str">
        <f t="shared" si="791"/>
        <v/>
      </c>
      <c r="CB114" s="8" t="str">
        <f t="shared" si="792"/>
        <v/>
      </c>
      <c r="CC114" s="8" t="str">
        <f t="shared" si="793"/>
        <v/>
      </c>
      <c r="CD114" s="8" t="str">
        <f t="shared" si="794"/>
        <v/>
      </c>
      <c r="CE114" s="8" t="str">
        <f t="shared" si="795"/>
        <v/>
      </c>
      <c r="CF114" s="8" t="str">
        <f t="shared" si="796"/>
        <v/>
      </c>
      <c r="CG114" s="8" t="str">
        <f t="shared" si="797"/>
        <v/>
      </c>
      <c r="CI114" s="13"/>
      <c r="CJ114" s="8">
        <f t="shared" si="798"/>
        <v>0</v>
      </c>
      <c r="CK114" s="8">
        <f>IF(COUNT($BV114:BW114)&gt;0,SMALL($BV114:BW114,1),$CI114)</f>
        <v>0</v>
      </c>
      <c r="CL114" s="8">
        <f>IF(COUNT($BV114:BX114)&gt;0,SMALL($BV114:BX114,1),$CI114)</f>
        <v>0</v>
      </c>
      <c r="CM114" s="8">
        <f>IF(COUNT($BV114:BY114)&gt;0,SMALL($BV114:BY114,1),$CI114)</f>
        <v>0</v>
      </c>
      <c r="CN114" s="8">
        <f>IF(COUNT($BV114:BZ114)&gt;0,SMALL($BV114:BZ114,1),$CI114)</f>
        <v>0</v>
      </c>
      <c r="CP114" s="8">
        <f t="shared" si="799"/>
        <v>0</v>
      </c>
      <c r="CQ114" s="8">
        <f>IF(COUNT($CB114:CC114)&gt;0,SMALL($CB114:CC114,1),$CP114)</f>
        <v>0</v>
      </c>
      <c r="CR114" s="8">
        <f>IF(COUNT($CB114:CD114)&gt;0,SMALL($CB114:CD114,1),$CP114)</f>
        <v>0</v>
      </c>
      <c r="CS114" s="8">
        <f>IF(COUNT($CB114:CE114)&gt;0,SMALL($CB114:CE114,1),$CP114)</f>
        <v>0</v>
      </c>
      <c r="CT114" s="8">
        <f>IF(COUNT($CB114:CF114)&gt;0,SMALL($CB114:CF114,1),$CP114)</f>
        <v>0</v>
      </c>
      <c r="CV114" s="8" t="str">
        <f t="shared" si="800"/>
        <v/>
      </c>
      <c r="CW114" s="8" t="str">
        <f t="shared" si="801"/>
        <v/>
      </c>
      <c r="CX114" s="1">
        <f t="shared" si="844"/>
        <v>0</v>
      </c>
      <c r="CY114" s="8" t="str">
        <f t="shared" si="802"/>
        <v/>
      </c>
      <c r="CZ114" s="1">
        <f t="shared" si="803"/>
        <v>0</v>
      </c>
      <c r="DB114" s="13">
        <f t="shared" si="804"/>
        <v>0</v>
      </c>
      <c r="DC114" s="13">
        <f>SMALL($DO114:DP114,1)/(60*60*24)</f>
        <v>0</v>
      </c>
      <c r="DD114" s="13">
        <f>SMALL($DO114:DQ114,1)/(60*60*24)</f>
        <v>0</v>
      </c>
      <c r="DE114" s="13">
        <f>SMALL($DO114:DR114,1)/(60*60*24)</f>
        <v>0</v>
      </c>
      <c r="DF114" s="13">
        <f>SMALL($DO114:DS114,1)/(60*60*24)</f>
        <v>0</v>
      </c>
      <c r="DG114" s="13">
        <f>SMALL($DO114:DT114,1)/(60*60*24)</f>
        <v>0</v>
      </c>
      <c r="DH114" s="34">
        <f t="shared" si="805"/>
        <v>0</v>
      </c>
      <c r="DI114" s="13">
        <f>SMALL($DU114:DV114,1)/(60*60*24)</f>
        <v>0</v>
      </c>
      <c r="DJ114" s="42">
        <f>SMALL($DW114:DW114,1)/(60*60*24)</f>
        <v>0.11572916666666666</v>
      </c>
      <c r="DK114" s="42">
        <f>SMALL($DW114:DX114,1)/(60*60*24)</f>
        <v>0.11572916666666666</v>
      </c>
      <c r="DL114" s="42">
        <f>SMALL($DW114:DY114,1)/(60*60*24)</f>
        <v>0.11572916666666666</v>
      </c>
      <c r="DM114" s="42">
        <f>SMALL($DW114:DZ114,1)/(60*60*24)</f>
        <v>0.11572916666666666</v>
      </c>
      <c r="DO114" s="6">
        <f t="shared" si="806"/>
        <v>0</v>
      </c>
      <c r="DP114" s="1">
        <f t="shared" si="807"/>
        <v>9999</v>
      </c>
      <c r="DQ114" s="1">
        <f t="shared" si="808"/>
        <v>9999</v>
      </c>
      <c r="DR114" s="1">
        <f t="shared" si="809"/>
        <v>9999</v>
      </c>
      <c r="DS114" s="1">
        <f t="shared" si="810"/>
        <v>9999</v>
      </c>
      <c r="DT114" s="1">
        <f t="shared" si="811"/>
        <v>9999</v>
      </c>
      <c r="DU114" s="6">
        <f t="shared" si="812"/>
        <v>0</v>
      </c>
      <c r="DV114" s="1">
        <f t="shared" si="813"/>
        <v>9999</v>
      </c>
      <c r="DW114" s="43">
        <f t="shared" si="845"/>
        <v>9999</v>
      </c>
      <c r="DX114" s="1">
        <f t="shared" si="815"/>
        <v>9999</v>
      </c>
      <c r="DY114" s="1">
        <f t="shared" si="816"/>
        <v>9999</v>
      </c>
      <c r="DZ114" s="1">
        <f t="shared" si="817"/>
        <v>9999</v>
      </c>
    </row>
    <row r="115" spans="5:130" x14ac:dyDescent="0.25">
      <c r="E115" s="13"/>
      <c r="M115" s="8">
        <f t="shared" si="626"/>
        <v>0</v>
      </c>
      <c r="N115" s="6">
        <f t="shared" si="818"/>
        <v>0</v>
      </c>
      <c r="O115" s="8" t="str">
        <f t="shared" si="819"/>
        <v/>
      </c>
      <c r="Q115" s="8">
        <f t="shared" si="820"/>
        <v>0</v>
      </c>
      <c r="R115" s="8">
        <f t="shared" si="821"/>
        <v>0</v>
      </c>
      <c r="S115" s="8" t="str">
        <f t="shared" si="822"/>
        <v/>
      </c>
      <c r="T115" s="8"/>
      <c r="U115" s="8">
        <f>IF(A115&lt;&gt;"",IF(VLOOKUP(A115,Apr!A$4:F$211,6)&gt;0,VLOOKUP(A115,Apr!A$4:F$211,6),0),0)</f>
        <v>0</v>
      </c>
      <c r="V115" s="8">
        <f>IF(A115&lt;&gt;"",IF(VLOOKUP(A115,May!A$3:F$209,6)&gt;0,VLOOKUP(A115,May!A$3:F$209,6),0),0)</f>
        <v>0</v>
      </c>
      <c r="W115" s="8">
        <f>IF(A115&lt;&gt;"",IF(VLOOKUP(A115,Jun!A$3:F$209,6)&gt;0,VLOOKUP(A115,Jun!A$3:F$209,6),0),0)</f>
        <v>0</v>
      </c>
      <c r="X115" s="8">
        <f>IF(A115&lt;&gt;"",IF(VLOOKUP(A115,Jul!A$3:F$206,6)&gt;0,VLOOKUP(A115,Jul!A$3:F$206,6),0),0)</f>
        <v>0</v>
      </c>
      <c r="Y115" s="8">
        <f>IF(A115&lt;&gt;"",IF(VLOOKUP(A115,Aug!A$3:F$206,6)&gt;0,VLOOKUP(A115,Aug!A$3:F$206,6),0),0)</f>
        <v>0</v>
      </c>
      <c r="Z115" s="8">
        <f>IF(A115&lt;&gt;"",IF(VLOOKUP(A115,Sep!A$3:F$206,6)&gt;0,VLOOKUP(A115,Sep!A$3:F$206,6),0),0)</f>
        <v>0</v>
      </c>
      <c r="AA115" s="6">
        <f t="shared" si="627"/>
        <v>0</v>
      </c>
      <c r="AB115" s="8">
        <f t="shared" si="823"/>
        <v>2.7777777777777776E-2</v>
      </c>
      <c r="AC115" s="8">
        <f>IF(A115&lt;&gt;"",IF(VLOOKUP(A115,Oct!A$3:F$206,6)&gt;0,VLOOKUP(A115,Oct!A$3:F$206,6),0),0)</f>
        <v>0</v>
      </c>
      <c r="AD115" s="8">
        <f>IF(A115&lt;&gt;"",IF(VLOOKUP(A115,Nov!A$3:F$207,6)&gt;0,VLOOKUP(A115,Nov!A$3:F$207,6),0),0)</f>
        <v>0</v>
      </c>
      <c r="AE115" s="8">
        <f>IF(A115&lt;&gt;"",IF(VLOOKUP(A115,Dec!A$3:F$207,6)&gt;0,VLOOKUP(A115,Dec!A$3:F$207,6),0),0)</f>
        <v>0</v>
      </c>
      <c r="AF115" s="8">
        <f>IF(A115&lt;&gt;"",IF(VLOOKUP(A115,Jan!A$3:F$207,6)&gt;0,VLOOKUP(A115,Jan!A$3:F$207,6),0),0)</f>
        <v>0</v>
      </c>
      <c r="AG115" s="8">
        <f>IF(A115&lt;&gt;"",IF(VLOOKUP(A115,Feb!A$3:F$207,6)&gt;0,VLOOKUP(A115,Feb!A$3:F$207,6),0),0)</f>
        <v>0</v>
      </c>
      <c r="AH115" s="8">
        <f>IF(A115&lt;&gt;"",IF(VLOOKUP(A115,Mar!A$3:F$207,6)&gt;0,VLOOKUP(A115,Mar!A$3:F$207,6),0),0)</f>
        <v>0</v>
      </c>
      <c r="AJ115" s="8">
        <f>LARGE($BH115:BI115,1)</f>
        <v>0</v>
      </c>
      <c r="AK115" s="8">
        <f>LARGE($BH115:BJ115,1)</f>
        <v>0</v>
      </c>
      <c r="AL115" s="8">
        <f>LARGE($BH115:BK115,1)</f>
        <v>0</v>
      </c>
      <c r="AM115" s="8">
        <f>LARGE($BH115:BL115,1)</f>
        <v>0</v>
      </c>
      <c r="AN115" s="8">
        <f>LARGE($BH115:BM115,1)</f>
        <v>0</v>
      </c>
      <c r="AO115" s="8">
        <f>LARGE($BN115:BO115,1)</f>
        <v>2.7777777777777776E-2</v>
      </c>
      <c r="AP115" s="8">
        <f>LARGE($BN115:BP115,1)</f>
        <v>2.7777777777777776E-2</v>
      </c>
      <c r="AQ115" s="8">
        <f>LARGE($BN115:BQ115,1)</f>
        <v>2.7777777777777776E-2</v>
      </c>
      <c r="AR115" s="8">
        <f>LARGE($BN115:BR115,1)</f>
        <v>2.7777777777777776E-2</v>
      </c>
      <c r="AS115" s="8">
        <f>LARGE($BN115:BS115,1)</f>
        <v>2.7777777777777776E-2</v>
      </c>
      <c r="AV115" s="6">
        <f t="shared" si="824"/>
        <v>0</v>
      </c>
      <c r="AW115" s="6">
        <f t="shared" si="825"/>
        <v>0</v>
      </c>
      <c r="AX115" s="6">
        <f t="shared" si="826"/>
        <v>0</v>
      </c>
      <c r="AY115" s="6">
        <f t="shared" si="827"/>
        <v>0</v>
      </c>
      <c r="AZ115" s="6">
        <f t="shared" si="828"/>
        <v>0</v>
      </c>
      <c r="BA115" s="6">
        <f t="shared" si="829"/>
        <v>0</v>
      </c>
      <c r="BB115" s="6">
        <f t="shared" si="830"/>
        <v>0</v>
      </c>
      <c r="BC115" s="6">
        <f t="shared" si="831"/>
        <v>0</v>
      </c>
      <c r="BD115" s="6">
        <f t="shared" si="832"/>
        <v>0</v>
      </c>
      <c r="BE115" s="6">
        <f t="shared" si="833"/>
        <v>0</v>
      </c>
      <c r="BF115" s="6">
        <f t="shared" si="834"/>
        <v>0</v>
      </c>
      <c r="BH115" s="8" t="str">
        <f t="shared" si="835"/>
        <v/>
      </c>
      <c r="BI115" s="8">
        <f t="shared" si="836"/>
        <v>0</v>
      </c>
      <c r="BJ115" s="8">
        <f t="shared" si="837"/>
        <v>0</v>
      </c>
      <c r="BK115" s="8">
        <f t="shared" si="838"/>
        <v>0</v>
      </c>
      <c r="BL115" s="8">
        <f t="shared" si="839"/>
        <v>0</v>
      </c>
      <c r="BM115" s="8">
        <f t="shared" si="840"/>
        <v>0</v>
      </c>
      <c r="BN115" s="8">
        <f t="shared" si="387"/>
        <v>2.7777777777777776E-2</v>
      </c>
      <c r="BO115" s="8">
        <f t="shared" si="785"/>
        <v>0</v>
      </c>
      <c r="BP115" s="8">
        <f t="shared" si="785"/>
        <v>0</v>
      </c>
      <c r="BQ115" s="8">
        <f t="shared" si="841"/>
        <v>0</v>
      </c>
      <c r="BR115" s="8">
        <f t="shared" si="842"/>
        <v>0</v>
      </c>
      <c r="BS115" s="8">
        <f t="shared" si="843"/>
        <v>0</v>
      </c>
      <c r="BV115" s="8" t="str">
        <f t="shared" si="786"/>
        <v/>
      </c>
      <c r="BW115" s="8" t="str">
        <f t="shared" si="787"/>
        <v/>
      </c>
      <c r="BX115" s="8" t="str">
        <f t="shared" si="788"/>
        <v/>
      </c>
      <c r="BY115" s="8" t="str">
        <f t="shared" si="789"/>
        <v/>
      </c>
      <c r="BZ115" s="8" t="str">
        <f t="shared" si="790"/>
        <v/>
      </c>
      <c r="CA115" s="8" t="str">
        <f t="shared" si="791"/>
        <v/>
      </c>
      <c r="CB115" s="8" t="str">
        <f t="shared" si="792"/>
        <v/>
      </c>
      <c r="CC115" s="8" t="str">
        <f t="shared" si="793"/>
        <v/>
      </c>
      <c r="CD115" s="8" t="str">
        <f t="shared" si="794"/>
        <v/>
      </c>
      <c r="CE115" s="8" t="str">
        <f t="shared" si="795"/>
        <v/>
      </c>
      <c r="CF115" s="8" t="str">
        <f t="shared" si="796"/>
        <v/>
      </c>
      <c r="CG115" s="8" t="str">
        <f t="shared" si="797"/>
        <v/>
      </c>
      <c r="CI115" s="13"/>
      <c r="CJ115" s="8">
        <f t="shared" si="798"/>
        <v>0</v>
      </c>
      <c r="CK115" s="8">
        <f>IF(COUNT($BV115:BW115)&gt;0,SMALL($BV115:BW115,1),$CI115)</f>
        <v>0</v>
      </c>
      <c r="CL115" s="8">
        <f>IF(COUNT($BV115:BX115)&gt;0,SMALL($BV115:BX115,1),$CI115)</f>
        <v>0</v>
      </c>
      <c r="CM115" s="8">
        <f>IF(COUNT($BV115:BY115)&gt;0,SMALL($BV115:BY115,1),$CI115)</f>
        <v>0</v>
      </c>
      <c r="CN115" s="8">
        <f>IF(COUNT($BV115:BZ115)&gt;0,SMALL($BV115:BZ115,1),$CI115)</f>
        <v>0</v>
      </c>
      <c r="CP115" s="8">
        <f t="shared" si="799"/>
        <v>0</v>
      </c>
      <c r="CQ115" s="8">
        <f>IF(COUNT($CB115:CC115)&gt;0,SMALL($CB115:CC115,1),$CP115)</f>
        <v>0</v>
      </c>
      <c r="CR115" s="8">
        <f>IF(COUNT($CB115:CD115)&gt;0,SMALL($CB115:CD115,1),$CP115)</f>
        <v>0</v>
      </c>
      <c r="CS115" s="8">
        <f>IF(COUNT($CB115:CE115)&gt;0,SMALL($CB115:CE115,1),$CP115)</f>
        <v>0</v>
      </c>
      <c r="CT115" s="8">
        <f>IF(COUNT($CB115:CF115)&gt;0,SMALL($CB115:CF115,1),$CP115)</f>
        <v>0</v>
      </c>
      <c r="CV115" s="8" t="str">
        <f t="shared" si="800"/>
        <v/>
      </c>
      <c r="CW115" s="8" t="str">
        <f t="shared" si="801"/>
        <v/>
      </c>
      <c r="CX115" s="1">
        <f t="shared" si="844"/>
        <v>0</v>
      </c>
      <c r="CY115" s="8" t="str">
        <f t="shared" si="802"/>
        <v/>
      </c>
      <c r="CZ115" s="1">
        <f t="shared" si="803"/>
        <v>0</v>
      </c>
      <c r="DB115" s="13">
        <f t="shared" si="804"/>
        <v>0</v>
      </c>
      <c r="DC115" s="13">
        <f>SMALL($DO115:DP115,1)/(60*60*24)</f>
        <v>0</v>
      </c>
      <c r="DD115" s="13">
        <f>SMALL($DO115:DQ115,1)/(60*60*24)</f>
        <v>0</v>
      </c>
      <c r="DE115" s="13">
        <f>SMALL($DO115:DR115,1)/(60*60*24)</f>
        <v>0</v>
      </c>
      <c r="DF115" s="13">
        <f>SMALL($DO115:DS115,1)/(60*60*24)</f>
        <v>0</v>
      </c>
      <c r="DG115" s="13">
        <f>SMALL($DO115:DT115,1)/(60*60*24)</f>
        <v>0</v>
      </c>
      <c r="DH115" s="34">
        <f t="shared" si="805"/>
        <v>0</v>
      </c>
      <c r="DI115" s="13">
        <f>SMALL($DU115:DV115,1)/(60*60*24)</f>
        <v>0</v>
      </c>
      <c r="DJ115" s="42">
        <f>SMALL($DW115:DW115,1)/(60*60*24)</f>
        <v>0.11572916666666666</v>
      </c>
      <c r="DK115" s="42">
        <f>SMALL($DW115:DX115,1)/(60*60*24)</f>
        <v>0.11572916666666666</v>
      </c>
      <c r="DL115" s="42">
        <f>SMALL($DW115:DY115,1)/(60*60*24)</f>
        <v>0.11572916666666666</v>
      </c>
      <c r="DM115" s="42">
        <f>SMALL($DW115:DZ115,1)/(60*60*24)</f>
        <v>0.11572916666666666</v>
      </c>
      <c r="DO115" s="6">
        <f t="shared" si="806"/>
        <v>0</v>
      </c>
      <c r="DP115" s="1">
        <f t="shared" si="807"/>
        <v>9999</v>
      </c>
      <c r="DQ115" s="1">
        <f t="shared" si="808"/>
        <v>9999</v>
      </c>
      <c r="DR115" s="1">
        <f t="shared" si="809"/>
        <v>9999</v>
      </c>
      <c r="DS115" s="1">
        <f t="shared" si="810"/>
        <v>9999</v>
      </c>
      <c r="DT115" s="1">
        <f t="shared" si="811"/>
        <v>9999</v>
      </c>
      <c r="DU115" s="6">
        <f t="shared" si="812"/>
        <v>0</v>
      </c>
      <c r="DV115" s="1">
        <f t="shared" si="813"/>
        <v>9999</v>
      </c>
      <c r="DW115" s="43">
        <f t="shared" si="845"/>
        <v>9999</v>
      </c>
      <c r="DX115" s="1">
        <f t="shared" si="815"/>
        <v>9999</v>
      </c>
      <c r="DY115" s="1">
        <f t="shared" si="816"/>
        <v>9999</v>
      </c>
      <c r="DZ115" s="1">
        <f t="shared" si="817"/>
        <v>9999</v>
      </c>
    </row>
    <row r="116" spans="5:130" x14ac:dyDescent="0.25">
      <c r="E116" s="13"/>
      <c r="M116" s="8">
        <f t="shared" si="626"/>
        <v>0</v>
      </c>
      <c r="N116" s="6">
        <f t="shared" si="818"/>
        <v>0</v>
      </c>
      <c r="O116" s="8" t="str">
        <f t="shared" si="819"/>
        <v/>
      </c>
      <c r="Q116" s="8">
        <f t="shared" si="820"/>
        <v>0</v>
      </c>
      <c r="R116" s="8">
        <f t="shared" si="821"/>
        <v>0</v>
      </c>
      <c r="S116" s="8" t="str">
        <f t="shared" si="822"/>
        <v/>
      </c>
      <c r="T116" s="8"/>
      <c r="U116" s="8">
        <f>IF(A116&lt;&gt;"",IF(VLOOKUP(A116,Apr!A$4:F$211,6)&gt;0,VLOOKUP(A116,Apr!A$4:F$211,6),0),0)</f>
        <v>0</v>
      </c>
      <c r="V116" s="8">
        <f>IF(A116&lt;&gt;"",IF(VLOOKUP(A116,May!A$3:F$209,6)&gt;0,VLOOKUP(A116,May!A$3:F$209,6),0),0)</f>
        <v>0</v>
      </c>
      <c r="W116" s="8">
        <f>IF(A116&lt;&gt;"",IF(VLOOKUP(A116,Jun!A$3:F$209,6)&gt;0,VLOOKUP(A116,Jun!A$3:F$209,6),0),0)</f>
        <v>0</v>
      </c>
      <c r="X116" s="8">
        <f>IF(A116&lt;&gt;"",IF(VLOOKUP(A116,Jul!A$3:F$206,6)&gt;0,VLOOKUP(A116,Jul!A$3:F$206,6),0),0)</f>
        <v>0</v>
      </c>
      <c r="Y116" s="8">
        <f>IF(A116&lt;&gt;"",IF(VLOOKUP(A116,Aug!A$3:F$206,6)&gt;0,VLOOKUP(A116,Aug!A$3:F$206,6),0),0)</f>
        <v>0</v>
      </c>
      <c r="Z116" s="8">
        <f>IF(A116&lt;&gt;"",IF(VLOOKUP(A116,Sep!A$3:F$206,6)&gt;0,VLOOKUP(A116,Sep!A$3:F$206,6),0),0)</f>
        <v>0</v>
      </c>
      <c r="AA116" s="6">
        <f t="shared" si="627"/>
        <v>0</v>
      </c>
      <c r="AB116" s="8">
        <f t="shared" si="823"/>
        <v>2.7777777777777776E-2</v>
      </c>
      <c r="AC116" s="8">
        <f>IF(A116&lt;&gt;"",IF(VLOOKUP(A116,Oct!A$3:F$206,6)&gt;0,VLOOKUP(A116,Oct!A$3:F$206,6),0),0)</f>
        <v>0</v>
      </c>
      <c r="AD116" s="8">
        <f>IF(A116&lt;&gt;"",IF(VLOOKUP(A116,Nov!A$3:F$207,6)&gt;0,VLOOKUP(A116,Nov!A$3:F$207,6),0),0)</f>
        <v>0</v>
      </c>
      <c r="AE116" s="8">
        <f>IF(A116&lt;&gt;"",IF(VLOOKUP(A116,Dec!A$3:F$207,6)&gt;0,VLOOKUP(A116,Dec!A$3:F$207,6),0),0)</f>
        <v>0</v>
      </c>
      <c r="AF116" s="8">
        <f>IF(A116&lt;&gt;"",IF(VLOOKUP(A116,Jan!A$3:F$207,6)&gt;0,VLOOKUP(A116,Jan!A$3:F$207,6),0),0)</f>
        <v>0</v>
      </c>
      <c r="AG116" s="8">
        <f>IF(A116&lt;&gt;"",IF(VLOOKUP(A116,Feb!A$3:F$207,6)&gt;0,VLOOKUP(A116,Feb!A$3:F$207,6),0),0)</f>
        <v>0</v>
      </c>
      <c r="AH116" s="8">
        <f>IF(A116&lt;&gt;"",IF(VLOOKUP(A116,Mar!A$3:F$207,6)&gt;0,VLOOKUP(A116,Mar!A$3:F$207,6),0),0)</f>
        <v>0</v>
      </c>
      <c r="AJ116" s="8">
        <f>LARGE($BH116:BI116,1)</f>
        <v>0</v>
      </c>
      <c r="AK116" s="8">
        <f>LARGE($BH116:BJ116,1)</f>
        <v>0</v>
      </c>
      <c r="AL116" s="8">
        <f>LARGE($BH116:BK116,1)</f>
        <v>0</v>
      </c>
      <c r="AM116" s="8">
        <f>LARGE($BH116:BL116,1)</f>
        <v>0</v>
      </c>
      <c r="AN116" s="8">
        <f>LARGE($BH116:BM116,1)</f>
        <v>0</v>
      </c>
      <c r="AO116" s="8">
        <f>LARGE($BN116:BO116,1)</f>
        <v>2.7777777777777776E-2</v>
      </c>
      <c r="AP116" s="8">
        <f>LARGE($BN116:BP116,1)</f>
        <v>2.7777777777777776E-2</v>
      </c>
      <c r="AQ116" s="8">
        <f>LARGE($BN116:BQ116,1)</f>
        <v>2.7777777777777776E-2</v>
      </c>
      <c r="AR116" s="8">
        <f>LARGE($BN116:BR116,1)</f>
        <v>2.7777777777777776E-2</v>
      </c>
      <c r="AS116" s="8">
        <f>LARGE($BN116:BS116,1)</f>
        <v>2.7777777777777776E-2</v>
      </c>
      <c r="AV116" s="6">
        <f t="shared" si="824"/>
        <v>0</v>
      </c>
      <c r="AW116" s="6">
        <f t="shared" si="825"/>
        <v>0</v>
      </c>
      <c r="AX116" s="6">
        <f t="shared" si="826"/>
        <v>0</v>
      </c>
      <c r="AY116" s="6">
        <f t="shared" si="827"/>
        <v>0</v>
      </c>
      <c r="AZ116" s="6">
        <f t="shared" si="828"/>
        <v>0</v>
      </c>
      <c r="BA116" s="6">
        <f t="shared" si="829"/>
        <v>0</v>
      </c>
      <c r="BB116" s="6">
        <f t="shared" si="830"/>
        <v>0</v>
      </c>
      <c r="BC116" s="6">
        <f t="shared" si="831"/>
        <v>0</v>
      </c>
      <c r="BD116" s="6">
        <f t="shared" si="832"/>
        <v>0</v>
      </c>
      <c r="BE116" s="6">
        <f t="shared" si="833"/>
        <v>0</v>
      </c>
      <c r="BF116" s="6">
        <f t="shared" si="834"/>
        <v>0</v>
      </c>
      <c r="BH116" s="8" t="str">
        <f t="shared" si="835"/>
        <v/>
      </c>
      <c r="BI116" s="8">
        <f t="shared" si="836"/>
        <v>0</v>
      </c>
      <c r="BJ116" s="8">
        <f t="shared" si="837"/>
        <v>0</v>
      </c>
      <c r="BK116" s="8">
        <f t="shared" si="838"/>
        <v>0</v>
      </c>
      <c r="BL116" s="8">
        <f t="shared" si="839"/>
        <v>0</v>
      </c>
      <c r="BM116" s="8">
        <f t="shared" si="840"/>
        <v>0</v>
      </c>
      <c r="BN116" s="8">
        <f t="shared" si="387"/>
        <v>2.7777777777777776E-2</v>
      </c>
      <c r="BO116" s="8">
        <f t="shared" si="785"/>
        <v>0</v>
      </c>
      <c r="BP116" s="8">
        <f t="shared" si="785"/>
        <v>0</v>
      </c>
      <c r="BQ116" s="8">
        <f t="shared" si="841"/>
        <v>0</v>
      </c>
      <c r="BR116" s="8">
        <f t="shared" si="842"/>
        <v>0</v>
      </c>
      <c r="BS116" s="8">
        <f t="shared" si="843"/>
        <v>0</v>
      </c>
      <c r="BV116" s="8" t="str">
        <f t="shared" si="786"/>
        <v/>
      </c>
      <c r="BW116" s="8" t="str">
        <f t="shared" si="787"/>
        <v/>
      </c>
      <c r="BX116" s="8" t="str">
        <f t="shared" si="788"/>
        <v/>
      </c>
      <c r="BY116" s="8" t="str">
        <f t="shared" si="789"/>
        <v/>
      </c>
      <c r="BZ116" s="8" t="str">
        <f t="shared" si="790"/>
        <v/>
      </c>
      <c r="CA116" s="8" t="str">
        <f t="shared" si="791"/>
        <v/>
      </c>
      <c r="CB116" s="8" t="str">
        <f t="shared" si="792"/>
        <v/>
      </c>
      <c r="CC116" s="8" t="str">
        <f t="shared" si="793"/>
        <v/>
      </c>
      <c r="CD116" s="8" t="str">
        <f t="shared" si="794"/>
        <v/>
      </c>
      <c r="CE116" s="8" t="str">
        <f t="shared" si="795"/>
        <v/>
      </c>
      <c r="CF116" s="8" t="str">
        <f t="shared" si="796"/>
        <v/>
      </c>
      <c r="CG116" s="8" t="str">
        <f t="shared" si="797"/>
        <v/>
      </c>
      <c r="CI116" s="13"/>
      <c r="CJ116" s="8">
        <f t="shared" si="798"/>
        <v>0</v>
      </c>
      <c r="CK116" s="8">
        <f>IF(COUNT($BV116:BW116)&gt;0,SMALL($BV116:BW116,1),$CI116)</f>
        <v>0</v>
      </c>
      <c r="CL116" s="8">
        <f>IF(COUNT($BV116:BX116)&gt;0,SMALL($BV116:BX116,1),$CI116)</f>
        <v>0</v>
      </c>
      <c r="CM116" s="8">
        <f>IF(COUNT($BV116:BY116)&gt;0,SMALL($BV116:BY116,1),$CI116)</f>
        <v>0</v>
      </c>
      <c r="CN116" s="8">
        <f>IF(COUNT($BV116:BZ116)&gt;0,SMALL($BV116:BZ116,1),$CI116)</f>
        <v>0</v>
      </c>
      <c r="CP116" s="8">
        <f t="shared" si="799"/>
        <v>0</v>
      </c>
      <c r="CQ116" s="8">
        <f>IF(COUNT($CB116:CC116)&gt;0,SMALL($CB116:CC116,1),$CP116)</f>
        <v>0</v>
      </c>
      <c r="CR116" s="8">
        <f>IF(COUNT($CB116:CD116)&gt;0,SMALL($CB116:CD116,1),$CP116)</f>
        <v>0</v>
      </c>
      <c r="CS116" s="8">
        <f>IF(COUNT($CB116:CE116)&gt;0,SMALL($CB116:CE116,1),$CP116)</f>
        <v>0</v>
      </c>
      <c r="CT116" s="8">
        <f>IF(COUNT($CB116:CF116)&gt;0,SMALL($CB116:CF116,1),$CP116)</f>
        <v>0</v>
      </c>
      <c r="CV116" s="8" t="str">
        <f t="shared" si="800"/>
        <v/>
      </c>
      <c r="CW116" s="8" t="str">
        <f t="shared" si="801"/>
        <v/>
      </c>
      <c r="CX116" s="1">
        <f t="shared" si="844"/>
        <v>0</v>
      </c>
      <c r="CY116" s="8" t="str">
        <f t="shared" si="802"/>
        <v/>
      </c>
      <c r="CZ116" s="1">
        <f t="shared" si="803"/>
        <v>0</v>
      </c>
      <c r="DB116" s="13">
        <f t="shared" si="804"/>
        <v>0</v>
      </c>
      <c r="DC116" s="13">
        <f>SMALL($DO116:DP116,1)/(60*60*24)</f>
        <v>0</v>
      </c>
      <c r="DD116" s="13">
        <f>SMALL($DO116:DQ116,1)/(60*60*24)</f>
        <v>0</v>
      </c>
      <c r="DE116" s="13">
        <f>SMALL($DO116:DR116,1)/(60*60*24)</f>
        <v>0</v>
      </c>
      <c r="DF116" s="13">
        <f>SMALL($DO116:DS116,1)/(60*60*24)</f>
        <v>0</v>
      </c>
      <c r="DG116" s="13">
        <f>SMALL($DO116:DT116,1)/(60*60*24)</f>
        <v>0</v>
      </c>
      <c r="DH116" s="34">
        <f t="shared" si="805"/>
        <v>0</v>
      </c>
      <c r="DI116" s="13">
        <f>SMALL($DU116:DV116,1)/(60*60*24)</f>
        <v>0</v>
      </c>
      <c r="DJ116" s="42">
        <f>SMALL($DW116:DW116,1)/(60*60*24)</f>
        <v>0.11572916666666666</v>
      </c>
      <c r="DK116" s="42">
        <f>SMALL($DW116:DX116,1)/(60*60*24)</f>
        <v>0.11572916666666666</v>
      </c>
      <c r="DL116" s="42">
        <f>SMALL($DW116:DY116,1)/(60*60*24)</f>
        <v>0.11572916666666666</v>
      </c>
      <c r="DM116" s="42">
        <f>SMALL($DW116:DZ116,1)/(60*60*24)</f>
        <v>0.11572916666666666</v>
      </c>
      <c r="DO116" s="6">
        <f t="shared" si="806"/>
        <v>0</v>
      </c>
      <c r="DP116" s="1">
        <f t="shared" si="807"/>
        <v>9999</v>
      </c>
      <c r="DQ116" s="1">
        <f t="shared" si="808"/>
        <v>9999</v>
      </c>
      <c r="DR116" s="1">
        <f t="shared" si="809"/>
        <v>9999</v>
      </c>
      <c r="DS116" s="1">
        <f t="shared" si="810"/>
        <v>9999</v>
      </c>
      <c r="DT116" s="1">
        <f t="shared" si="811"/>
        <v>9999</v>
      </c>
      <c r="DU116" s="6">
        <f t="shared" si="812"/>
        <v>0</v>
      </c>
      <c r="DV116" s="1">
        <f t="shared" si="813"/>
        <v>9999</v>
      </c>
      <c r="DW116" s="43">
        <f t="shared" si="845"/>
        <v>9999</v>
      </c>
      <c r="DX116" s="1">
        <f t="shared" si="815"/>
        <v>9999</v>
      </c>
      <c r="DY116" s="1">
        <f t="shared" si="816"/>
        <v>9999</v>
      </c>
      <c r="DZ116" s="1">
        <f t="shared" si="817"/>
        <v>9999</v>
      </c>
    </row>
    <row r="117" spans="5:130" x14ac:dyDescent="0.25">
      <c r="E117" s="13"/>
      <c r="M117" s="8">
        <f t="shared" si="626"/>
        <v>0</v>
      </c>
      <c r="N117" s="6">
        <f t="shared" si="818"/>
        <v>0</v>
      </c>
      <c r="O117" s="8" t="str">
        <f t="shared" si="819"/>
        <v/>
      </c>
      <c r="Q117" s="8">
        <f t="shared" si="820"/>
        <v>0</v>
      </c>
      <c r="R117" s="8">
        <f t="shared" si="821"/>
        <v>0</v>
      </c>
      <c r="S117" s="8" t="str">
        <f t="shared" si="822"/>
        <v/>
      </c>
      <c r="T117" s="8"/>
      <c r="U117" s="8">
        <f>IF(A117&lt;&gt;"",IF(VLOOKUP(A117,Apr!A$4:F$211,6)&gt;0,VLOOKUP(A117,Apr!A$4:F$211,6),0),0)</f>
        <v>0</v>
      </c>
      <c r="V117" s="8">
        <f>IF(A117&lt;&gt;"",IF(VLOOKUP(A117,May!A$3:F$209,6)&gt;0,VLOOKUP(A117,May!A$3:F$209,6),0),0)</f>
        <v>0</v>
      </c>
      <c r="W117" s="8">
        <f>IF(A117&lt;&gt;"",IF(VLOOKUP(A117,Jun!A$3:F$209,6)&gt;0,VLOOKUP(A117,Jun!A$3:F$209,6),0),0)</f>
        <v>0</v>
      </c>
      <c r="X117" s="8">
        <f>IF(A117&lt;&gt;"",IF(VLOOKUP(A117,Jul!A$3:F$206,6)&gt;0,VLOOKUP(A117,Jul!A$3:F$206,6),0),0)</f>
        <v>0</v>
      </c>
      <c r="Y117" s="8">
        <f>IF(A117&lt;&gt;"",IF(VLOOKUP(A117,Aug!A$3:F$206,6)&gt;0,VLOOKUP(A117,Aug!A$3:F$206,6),0),0)</f>
        <v>0</v>
      </c>
      <c r="Z117" s="8">
        <f>IF(A117&lt;&gt;"",IF(VLOOKUP(A117,Sep!A$3:F$206,6)&gt;0,VLOOKUP(A117,Sep!A$3:F$206,6),0),0)</f>
        <v>0</v>
      </c>
      <c r="AA117" s="6">
        <f t="shared" si="627"/>
        <v>0</v>
      </c>
      <c r="AB117" s="8">
        <f t="shared" si="823"/>
        <v>2.7777777777777776E-2</v>
      </c>
      <c r="AC117" s="8">
        <f>IF(A117&lt;&gt;"",IF(VLOOKUP(A117,Oct!A$3:F$206,6)&gt;0,VLOOKUP(A117,Oct!A$3:F$206,6),0),0)</f>
        <v>0</v>
      </c>
      <c r="AD117" s="8">
        <f>IF(A117&lt;&gt;"",IF(VLOOKUP(A117,Nov!A$3:F$207,6)&gt;0,VLOOKUP(A117,Nov!A$3:F$207,6),0),0)</f>
        <v>0</v>
      </c>
      <c r="AE117" s="8">
        <f>IF(A117&lt;&gt;"",IF(VLOOKUP(A117,Dec!A$3:F$207,6)&gt;0,VLOOKUP(A117,Dec!A$3:F$207,6),0),0)</f>
        <v>0</v>
      </c>
      <c r="AF117" s="8">
        <f>IF(A117&lt;&gt;"",IF(VLOOKUP(A117,Jan!A$3:F$207,6)&gt;0,VLOOKUP(A117,Jan!A$3:F$207,6),0),0)</f>
        <v>0</v>
      </c>
      <c r="AG117" s="8">
        <f>IF(A117&lt;&gt;"",IF(VLOOKUP(A117,Feb!A$3:F$207,6)&gt;0,VLOOKUP(A117,Feb!A$3:F$207,6),0),0)</f>
        <v>0</v>
      </c>
      <c r="AH117" s="8">
        <f>IF(A117&lt;&gt;"",IF(VLOOKUP(A117,Mar!A$3:F$207,6)&gt;0,VLOOKUP(A117,Mar!A$3:F$207,6),0),0)</f>
        <v>0</v>
      </c>
      <c r="AJ117" s="8">
        <f>LARGE($BH117:BI117,1)</f>
        <v>0</v>
      </c>
      <c r="AK117" s="8">
        <f>LARGE($BH117:BJ117,1)</f>
        <v>0</v>
      </c>
      <c r="AL117" s="8">
        <f>LARGE($BH117:BK117,1)</f>
        <v>0</v>
      </c>
      <c r="AM117" s="8">
        <f>LARGE($BH117:BL117,1)</f>
        <v>0</v>
      </c>
      <c r="AN117" s="8">
        <f>LARGE($BH117:BM117,1)</f>
        <v>0</v>
      </c>
      <c r="AO117" s="8">
        <f>LARGE($BN117:BO117,1)</f>
        <v>2.7777777777777776E-2</v>
      </c>
      <c r="AP117" s="8">
        <f>LARGE($BN117:BP117,1)</f>
        <v>2.7777777777777776E-2</v>
      </c>
      <c r="AQ117" s="8">
        <f>LARGE($BN117:BQ117,1)</f>
        <v>2.7777777777777776E-2</v>
      </c>
      <c r="AR117" s="8">
        <f>LARGE($BN117:BR117,1)</f>
        <v>2.7777777777777776E-2</v>
      </c>
      <c r="AS117" s="8">
        <f>LARGE($BN117:BS117,1)</f>
        <v>2.7777777777777776E-2</v>
      </c>
      <c r="AV117" s="6">
        <f t="shared" si="824"/>
        <v>0</v>
      </c>
      <c r="AW117" s="6">
        <f t="shared" si="825"/>
        <v>0</v>
      </c>
      <c r="AX117" s="6">
        <f t="shared" si="826"/>
        <v>0</v>
      </c>
      <c r="AY117" s="6">
        <f t="shared" si="827"/>
        <v>0</v>
      </c>
      <c r="AZ117" s="6">
        <f t="shared" si="828"/>
        <v>0</v>
      </c>
      <c r="BA117" s="6">
        <f t="shared" si="829"/>
        <v>0</v>
      </c>
      <c r="BB117" s="6">
        <f t="shared" si="830"/>
        <v>0</v>
      </c>
      <c r="BC117" s="6">
        <f t="shared" si="831"/>
        <v>0</v>
      </c>
      <c r="BD117" s="6">
        <f t="shared" si="832"/>
        <v>0</v>
      </c>
      <c r="BE117" s="6">
        <f t="shared" si="833"/>
        <v>0</v>
      </c>
      <c r="BF117" s="6">
        <f t="shared" si="834"/>
        <v>0</v>
      </c>
      <c r="BH117" s="8" t="str">
        <f t="shared" si="835"/>
        <v/>
      </c>
      <c r="BI117" s="8">
        <f t="shared" si="836"/>
        <v>0</v>
      </c>
      <c r="BJ117" s="8">
        <f t="shared" si="837"/>
        <v>0</v>
      </c>
      <c r="BK117" s="8">
        <f t="shared" si="838"/>
        <v>0</v>
      </c>
      <c r="BL117" s="8">
        <f t="shared" si="839"/>
        <v>0</v>
      </c>
      <c r="BM117" s="8">
        <f t="shared" si="840"/>
        <v>0</v>
      </c>
      <c r="BN117" s="8">
        <f t="shared" si="387"/>
        <v>2.7777777777777776E-2</v>
      </c>
      <c r="BO117" s="8">
        <f t="shared" si="785"/>
        <v>0</v>
      </c>
      <c r="BP117" s="8">
        <f t="shared" si="785"/>
        <v>0</v>
      </c>
      <c r="BQ117" s="8">
        <f t="shared" si="841"/>
        <v>0</v>
      </c>
      <c r="BR117" s="8">
        <f t="shared" si="842"/>
        <v>0</v>
      </c>
      <c r="BS117" s="8">
        <f t="shared" si="843"/>
        <v>0</v>
      </c>
      <c r="BV117" s="8" t="str">
        <f t="shared" si="786"/>
        <v/>
      </c>
      <c r="BW117" s="8" t="str">
        <f t="shared" si="787"/>
        <v/>
      </c>
      <c r="BX117" s="8" t="str">
        <f t="shared" si="788"/>
        <v/>
      </c>
      <c r="BY117" s="8" t="str">
        <f t="shared" si="789"/>
        <v/>
      </c>
      <c r="BZ117" s="8" t="str">
        <f t="shared" si="790"/>
        <v/>
      </c>
      <c r="CA117" s="8" t="str">
        <f t="shared" si="791"/>
        <v/>
      </c>
      <c r="CB117" s="8" t="str">
        <f t="shared" si="792"/>
        <v/>
      </c>
      <c r="CC117" s="8" t="str">
        <f t="shared" si="793"/>
        <v/>
      </c>
      <c r="CD117" s="8" t="str">
        <f t="shared" si="794"/>
        <v/>
      </c>
      <c r="CE117" s="8" t="str">
        <f t="shared" si="795"/>
        <v/>
      </c>
      <c r="CF117" s="8" t="str">
        <f t="shared" si="796"/>
        <v/>
      </c>
      <c r="CG117" s="8" t="str">
        <f t="shared" si="797"/>
        <v/>
      </c>
      <c r="CI117" s="13"/>
      <c r="CJ117" s="8">
        <f t="shared" si="798"/>
        <v>0</v>
      </c>
      <c r="CK117" s="8">
        <f>IF(COUNT($BV117:BW117)&gt;0,SMALL($BV117:BW117,1),$CI117)</f>
        <v>0</v>
      </c>
      <c r="CL117" s="8">
        <f>IF(COUNT($BV117:BX117)&gt;0,SMALL($BV117:BX117,1),$CI117)</f>
        <v>0</v>
      </c>
      <c r="CM117" s="8">
        <f>IF(COUNT($BV117:BY117)&gt;0,SMALL($BV117:BY117,1),$CI117)</f>
        <v>0</v>
      </c>
      <c r="CN117" s="8">
        <f>IF(COUNT($BV117:BZ117)&gt;0,SMALL($BV117:BZ117,1),$CI117)</f>
        <v>0</v>
      </c>
      <c r="CP117" s="8">
        <f t="shared" si="799"/>
        <v>0</v>
      </c>
      <c r="CQ117" s="8">
        <f>IF(COUNT($CB117:CC117)&gt;0,SMALL($CB117:CC117,1),$CP117)</f>
        <v>0</v>
      </c>
      <c r="CR117" s="8">
        <f>IF(COUNT($CB117:CD117)&gt;0,SMALL($CB117:CD117,1),$CP117)</f>
        <v>0</v>
      </c>
      <c r="CS117" s="8">
        <f>IF(COUNT($CB117:CE117)&gt;0,SMALL($CB117:CE117,1),$CP117)</f>
        <v>0</v>
      </c>
      <c r="CT117" s="8">
        <f>IF(COUNT($CB117:CF117)&gt;0,SMALL($CB117:CF117,1),$CP117)</f>
        <v>0</v>
      </c>
      <c r="CV117" s="8" t="str">
        <f t="shared" si="800"/>
        <v/>
      </c>
      <c r="CW117" s="8" t="str">
        <f t="shared" si="801"/>
        <v/>
      </c>
      <c r="CX117" s="1">
        <f t="shared" si="844"/>
        <v>0</v>
      </c>
      <c r="CY117" s="8" t="str">
        <f t="shared" si="802"/>
        <v/>
      </c>
      <c r="CZ117" s="1">
        <f t="shared" si="803"/>
        <v>0</v>
      </c>
      <c r="DB117" s="13">
        <f t="shared" si="804"/>
        <v>0</v>
      </c>
      <c r="DC117" s="13">
        <f>SMALL($DO117:DP117,1)/(60*60*24)</f>
        <v>0</v>
      </c>
      <c r="DD117" s="13">
        <f>SMALL($DO117:DQ117,1)/(60*60*24)</f>
        <v>0</v>
      </c>
      <c r="DE117" s="13">
        <f>SMALL($DO117:DR117,1)/(60*60*24)</f>
        <v>0</v>
      </c>
      <c r="DF117" s="13">
        <f>SMALL($DO117:DS117,1)/(60*60*24)</f>
        <v>0</v>
      </c>
      <c r="DG117" s="13">
        <f>SMALL($DO117:DT117,1)/(60*60*24)</f>
        <v>0</v>
      </c>
      <c r="DH117" s="34">
        <f t="shared" si="805"/>
        <v>0</v>
      </c>
      <c r="DI117" s="13">
        <f>SMALL($DU117:DV117,1)/(60*60*24)</f>
        <v>0</v>
      </c>
      <c r="DJ117" s="42">
        <f>SMALL($DW117:DW117,1)/(60*60*24)</f>
        <v>0.11572916666666666</v>
      </c>
      <c r="DK117" s="42">
        <f>SMALL($DW117:DX117,1)/(60*60*24)</f>
        <v>0.11572916666666666</v>
      </c>
      <c r="DL117" s="42">
        <f>SMALL($DW117:DY117,1)/(60*60*24)</f>
        <v>0.11572916666666666</v>
      </c>
      <c r="DM117" s="42">
        <f>SMALL($DW117:DZ117,1)/(60*60*24)</f>
        <v>0.11572916666666666</v>
      </c>
      <c r="DO117" s="6">
        <f t="shared" si="806"/>
        <v>0</v>
      </c>
      <c r="DP117" s="1">
        <f t="shared" si="807"/>
        <v>9999</v>
      </c>
      <c r="DQ117" s="1">
        <f t="shared" si="808"/>
        <v>9999</v>
      </c>
      <c r="DR117" s="1">
        <f t="shared" si="809"/>
        <v>9999</v>
      </c>
      <c r="DS117" s="1">
        <f t="shared" si="810"/>
        <v>9999</v>
      </c>
      <c r="DT117" s="1">
        <f t="shared" si="811"/>
        <v>9999</v>
      </c>
      <c r="DU117" s="6">
        <f t="shared" si="812"/>
        <v>0</v>
      </c>
      <c r="DV117" s="1">
        <f t="shared" si="813"/>
        <v>9999</v>
      </c>
      <c r="DW117" s="43">
        <f t="shared" si="845"/>
        <v>9999</v>
      </c>
      <c r="DX117" s="1">
        <f t="shared" si="815"/>
        <v>9999</v>
      </c>
      <c r="DY117" s="1">
        <f t="shared" si="816"/>
        <v>9999</v>
      </c>
      <c r="DZ117" s="1">
        <f t="shared" si="817"/>
        <v>9999</v>
      </c>
    </row>
    <row r="118" spans="5:130" x14ac:dyDescent="0.25">
      <c r="E118" s="13"/>
      <c r="M118" s="8">
        <f t="shared" si="626"/>
        <v>0</v>
      </c>
      <c r="N118" s="6">
        <f t="shared" si="818"/>
        <v>0</v>
      </c>
      <c r="O118" s="8" t="str">
        <f t="shared" si="819"/>
        <v/>
      </c>
      <c r="Q118" s="8">
        <f t="shared" si="820"/>
        <v>0</v>
      </c>
      <c r="R118" s="8">
        <f t="shared" si="821"/>
        <v>0</v>
      </c>
      <c r="S118" s="8" t="str">
        <f t="shared" si="822"/>
        <v/>
      </c>
      <c r="T118" s="8"/>
      <c r="U118" s="8">
        <f>IF(A118&lt;&gt;"",IF(VLOOKUP(A118,Apr!A$4:F$211,6)&gt;0,VLOOKUP(A118,Apr!A$4:F$211,6),0),0)</f>
        <v>0</v>
      </c>
      <c r="V118" s="8">
        <f>IF(A118&lt;&gt;"",IF(VLOOKUP(A118,May!A$3:F$209,6)&gt;0,VLOOKUP(A118,May!A$3:F$209,6),0),0)</f>
        <v>0</v>
      </c>
      <c r="W118" s="8">
        <f>IF(A118&lt;&gt;"",IF(VLOOKUP(A118,Jun!A$3:F$209,6)&gt;0,VLOOKUP(A118,Jun!A$3:F$209,6),0),0)</f>
        <v>0</v>
      </c>
      <c r="X118" s="8">
        <f>IF(A118&lt;&gt;"",IF(VLOOKUP(A118,Jul!A$3:F$206,6)&gt;0,VLOOKUP(A118,Jul!A$3:F$206,6),0),0)</f>
        <v>0</v>
      </c>
      <c r="Y118" s="8">
        <f>IF(A118&lt;&gt;"",IF(VLOOKUP(A118,Aug!A$3:F$206,6)&gt;0,VLOOKUP(A118,Aug!A$3:F$206,6),0),0)</f>
        <v>0</v>
      </c>
      <c r="Z118" s="8">
        <f>IF(A118&lt;&gt;"",IF(VLOOKUP(A118,Sep!A$3:F$206,6)&gt;0,VLOOKUP(A118,Sep!A$3:F$206,6),0),0)</f>
        <v>0</v>
      </c>
      <c r="AA118" s="6">
        <f t="shared" si="627"/>
        <v>0</v>
      </c>
      <c r="AB118" s="8">
        <f t="shared" si="823"/>
        <v>2.7777777777777776E-2</v>
      </c>
      <c r="AC118" s="8">
        <f>IF(A118&lt;&gt;"",IF(VLOOKUP(A118,Oct!A$3:F$206,6)&gt;0,VLOOKUP(A118,Oct!A$3:F$206,6),0),0)</f>
        <v>0</v>
      </c>
      <c r="AD118" s="8">
        <f>IF(A118&lt;&gt;"",IF(VLOOKUP(A118,Nov!A$3:F$207,6)&gt;0,VLOOKUP(A118,Nov!A$3:F$207,6),0),0)</f>
        <v>0</v>
      </c>
      <c r="AE118" s="8">
        <f>IF(A118&lt;&gt;"",IF(VLOOKUP(A118,Dec!A$3:F$207,6)&gt;0,VLOOKUP(A118,Dec!A$3:F$207,6),0),0)</f>
        <v>0</v>
      </c>
      <c r="AF118" s="8">
        <f>IF(A118&lt;&gt;"",IF(VLOOKUP(A118,Jan!A$3:F$207,6)&gt;0,VLOOKUP(A118,Jan!A$3:F$207,6),0),0)</f>
        <v>0</v>
      </c>
      <c r="AG118" s="8">
        <f>IF(A118&lt;&gt;"",IF(VLOOKUP(A118,Feb!A$3:F$207,6)&gt;0,VLOOKUP(A118,Feb!A$3:F$207,6),0),0)</f>
        <v>0</v>
      </c>
      <c r="AH118" s="8">
        <f>IF(A118&lt;&gt;"",IF(VLOOKUP(A118,Mar!A$3:F$207,6)&gt;0,VLOOKUP(A118,Mar!A$3:F$207,6),0),0)</f>
        <v>0</v>
      </c>
      <c r="AJ118" s="8">
        <f>LARGE($BH118:BI118,1)</f>
        <v>0</v>
      </c>
      <c r="AK118" s="8">
        <f>LARGE($BH118:BJ118,1)</f>
        <v>0</v>
      </c>
      <c r="AL118" s="8">
        <f>LARGE($BH118:BK118,1)</f>
        <v>0</v>
      </c>
      <c r="AM118" s="8">
        <f>LARGE($BH118:BL118,1)</f>
        <v>0</v>
      </c>
      <c r="AN118" s="8">
        <f>LARGE($BH118:BM118,1)</f>
        <v>0</v>
      </c>
      <c r="AO118" s="8">
        <f>LARGE($BN118:BO118,1)</f>
        <v>2.7777777777777776E-2</v>
      </c>
      <c r="AP118" s="8">
        <f>LARGE($BN118:BP118,1)</f>
        <v>2.7777777777777776E-2</v>
      </c>
      <c r="AQ118" s="8">
        <f>LARGE($BN118:BQ118,1)</f>
        <v>2.7777777777777776E-2</v>
      </c>
      <c r="AR118" s="8">
        <f>LARGE($BN118:BR118,1)</f>
        <v>2.7777777777777776E-2</v>
      </c>
      <c r="AS118" s="8">
        <f>LARGE($BN118:BS118,1)</f>
        <v>2.7777777777777776E-2</v>
      </c>
      <c r="AV118" s="6">
        <f t="shared" si="824"/>
        <v>0</v>
      </c>
      <c r="AW118" s="6">
        <f t="shared" si="825"/>
        <v>0</v>
      </c>
      <c r="AX118" s="6">
        <f t="shared" si="826"/>
        <v>0</v>
      </c>
      <c r="AY118" s="6">
        <f t="shared" si="827"/>
        <v>0</v>
      </c>
      <c r="AZ118" s="6">
        <f t="shared" si="828"/>
        <v>0</v>
      </c>
      <c r="BA118" s="6">
        <f t="shared" si="829"/>
        <v>0</v>
      </c>
      <c r="BB118" s="6">
        <f t="shared" si="830"/>
        <v>0</v>
      </c>
      <c r="BC118" s="6">
        <f t="shared" si="831"/>
        <v>0</v>
      </c>
      <c r="BD118" s="6">
        <f t="shared" si="832"/>
        <v>0</v>
      </c>
      <c r="BE118" s="6">
        <f t="shared" si="833"/>
        <v>0</v>
      </c>
      <c r="BF118" s="6">
        <f t="shared" si="834"/>
        <v>0</v>
      </c>
      <c r="BH118" s="8" t="str">
        <f t="shared" si="835"/>
        <v/>
      </c>
      <c r="BI118" s="8">
        <f t="shared" si="836"/>
        <v>0</v>
      </c>
      <c r="BJ118" s="8">
        <f t="shared" si="837"/>
        <v>0</v>
      </c>
      <c r="BK118" s="8">
        <f t="shared" si="838"/>
        <v>0</v>
      </c>
      <c r="BL118" s="8">
        <f t="shared" si="839"/>
        <v>0</v>
      </c>
      <c r="BM118" s="8">
        <f t="shared" si="840"/>
        <v>0</v>
      </c>
      <c r="BN118" s="8">
        <f t="shared" si="387"/>
        <v>2.7777777777777776E-2</v>
      </c>
      <c r="BO118" s="8">
        <f t="shared" si="785"/>
        <v>0</v>
      </c>
      <c r="BP118" s="8">
        <f t="shared" si="785"/>
        <v>0</v>
      </c>
      <c r="BQ118" s="8">
        <f t="shared" si="841"/>
        <v>0</v>
      </c>
      <c r="BR118" s="8">
        <f t="shared" si="842"/>
        <v>0</v>
      </c>
      <c r="BS118" s="8">
        <f t="shared" si="843"/>
        <v>0</v>
      </c>
      <c r="BV118" s="8" t="str">
        <f t="shared" si="786"/>
        <v/>
      </c>
      <c r="BW118" s="8" t="str">
        <f t="shared" si="787"/>
        <v/>
      </c>
      <c r="BX118" s="8" t="str">
        <f t="shared" si="788"/>
        <v/>
      </c>
      <c r="BY118" s="8" t="str">
        <f t="shared" si="789"/>
        <v/>
      </c>
      <c r="BZ118" s="8" t="str">
        <f t="shared" si="790"/>
        <v/>
      </c>
      <c r="CA118" s="8" t="str">
        <f t="shared" si="791"/>
        <v/>
      </c>
      <c r="CB118" s="8" t="str">
        <f t="shared" si="792"/>
        <v/>
      </c>
      <c r="CC118" s="8" t="str">
        <f t="shared" si="793"/>
        <v/>
      </c>
      <c r="CD118" s="8" t="str">
        <f t="shared" si="794"/>
        <v/>
      </c>
      <c r="CE118" s="8" t="str">
        <f t="shared" si="795"/>
        <v/>
      </c>
      <c r="CF118" s="8" t="str">
        <f t="shared" si="796"/>
        <v/>
      </c>
      <c r="CG118" s="8" t="str">
        <f t="shared" si="797"/>
        <v/>
      </c>
      <c r="CI118" s="13"/>
      <c r="CJ118" s="8">
        <f t="shared" si="798"/>
        <v>0</v>
      </c>
      <c r="CK118" s="8">
        <f>IF(COUNT($BV118:BW118)&gt;0,SMALL($BV118:BW118,1),$CI118)</f>
        <v>0</v>
      </c>
      <c r="CL118" s="8">
        <f>IF(COUNT($BV118:BX118)&gt;0,SMALL($BV118:BX118,1),$CI118)</f>
        <v>0</v>
      </c>
      <c r="CM118" s="8">
        <f>IF(COUNT($BV118:BY118)&gt;0,SMALL($BV118:BY118,1),$CI118)</f>
        <v>0</v>
      </c>
      <c r="CN118" s="8">
        <f>IF(COUNT($BV118:BZ118)&gt;0,SMALL($BV118:BZ118,1),$CI118)</f>
        <v>0</v>
      </c>
      <c r="CP118" s="8">
        <f t="shared" si="799"/>
        <v>0</v>
      </c>
      <c r="CQ118" s="8">
        <f>IF(COUNT($CB118:CC118)&gt;0,SMALL($CB118:CC118,1),$CP118)</f>
        <v>0</v>
      </c>
      <c r="CR118" s="8">
        <f>IF(COUNT($CB118:CD118)&gt;0,SMALL($CB118:CD118,1),$CP118)</f>
        <v>0</v>
      </c>
      <c r="CS118" s="8">
        <f>IF(COUNT($CB118:CE118)&gt;0,SMALL($CB118:CE118,1),$CP118)</f>
        <v>0</v>
      </c>
      <c r="CT118" s="8">
        <f>IF(COUNT($CB118:CF118)&gt;0,SMALL($CB118:CF118,1),$CP118)</f>
        <v>0</v>
      </c>
      <c r="CV118" s="8" t="str">
        <f t="shared" si="800"/>
        <v/>
      </c>
      <c r="CW118" s="8" t="str">
        <f t="shared" si="801"/>
        <v/>
      </c>
      <c r="CX118" s="1">
        <f t="shared" si="844"/>
        <v>0</v>
      </c>
      <c r="CY118" s="8" t="str">
        <f t="shared" si="802"/>
        <v/>
      </c>
      <c r="CZ118" s="1">
        <f t="shared" si="803"/>
        <v>0</v>
      </c>
      <c r="DB118" s="13">
        <f t="shared" si="804"/>
        <v>0</v>
      </c>
      <c r="DC118" s="13">
        <f>SMALL($DO118:DP118,1)/(60*60*24)</f>
        <v>0</v>
      </c>
      <c r="DD118" s="13">
        <f>SMALL($DO118:DQ118,1)/(60*60*24)</f>
        <v>0</v>
      </c>
      <c r="DE118" s="13">
        <f>SMALL($DO118:DR118,1)/(60*60*24)</f>
        <v>0</v>
      </c>
      <c r="DF118" s="13">
        <f>SMALL($DO118:DS118,1)/(60*60*24)</f>
        <v>0</v>
      </c>
      <c r="DG118" s="13">
        <f>SMALL($DO118:DT118,1)/(60*60*24)</f>
        <v>0</v>
      </c>
      <c r="DH118" s="34">
        <f t="shared" si="805"/>
        <v>0</v>
      </c>
      <c r="DI118" s="13">
        <f>SMALL($DU118:DV118,1)/(60*60*24)</f>
        <v>0</v>
      </c>
      <c r="DJ118" s="42">
        <f>SMALL($DW118:DW118,1)/(60*60*24)</f>
        <v>0.11572916666666666</v>
      </c>
      <c r="DK118" s="42">
        <f>SMALL($DW118:DX118,1)/(60*60*24)</f>
        <v>0.11572916666666666</v>
      </c>
      <c r="DL118" s="42">
        <f>SMALL($DW118:DY118,1)/(60*60*24)</f>
        <v>0.11572916666666666</v>
      </c>
      <c r="DM118" s="42">
        <f>SMALL($DW118:DZ118,1)/(60*60*24)</f>
        <v>0.11572916666666666</v>
      </c>
      <c r="DO118" s="6">
        <f t="shared" si="806"/>
        <v>0</v>
      </c>
      <c r="DP118" s="1">
        <f t="shared" si="807"/>
        <v>9999</v>
      </c>
      <c r="DQ118" s="1">
        <f t="shared" si="808"/>
        <v>9999</v>
      </c>
      <c r="DR118" s="1">
        <f t="shared" si="809"/>
        <v>9999</v>
      </c>
      <c r="DS118" s="1">
        <f t="shared" si="810"/>
        <v>9999</v>
      </c>
      <c r="DT118" s="1">
        <f t="shared" si="811"/>
        <v>9999</v>
      </c>
      <c r="DU118" s="6">
        <f t="shared" si="812"/>
        <v>0</v>
      </c>
      <c r="DV118" s="1">
        <f t="shared" si="813"/>
        <v>9999</v>
      </c>
      <c r="DW118" s="43">
        <f t="shared" si="845"/>
        <v>9999</v>
      </c>
      <c r="DX118" s="1">
        <f t="shared" si="815"/>
        <v>9999</v>
      </c>
      <c r="DY118" s="1">
        <f t="shared" si="816"/>
        <v>9999</v>
      </c>
      <c r="DZ118" s="1">
        <f t="shared" si="817"/>
        <v>9999</v>
      </c>
    </row>
    <row r="119" spans="5:130" x14ac:dyDescent="0.25">
      <c r="E119" s="13"/>
      <c r="M119" s="8">
        <f t="shared" si="626"/>
        <v>0</v>
      </c>
      <c r="N119" s="6">
        <f t="shared" si="818"/>
        <v>0</v>
      </c>
      <c r="O119" s="8" t="str">
        <f t="shared" si="819"/>
        <v/>
      </c>
      <c r="Q119" s="8">
        <f t="shared" si="820"/>
        <v>0</v>
      </c>
      <c r="R119" s="8">
        <f t="shared" si="821"/>
        <v>0</v>
      </c>
      <c r="S119" s="8" t="str">
        <f t="shared" si="822"/>
        <v/>
      </c>
      <c r="T119" s="8"/>
      <c r="U119" s="8">
        <f>IF(A119&lt;&gt;"",IF(VLOOKUP(A119,Apr!A$4:F$211,6)&gt;0,VLOOKUP(A119,Apr!A$4:F$211,6),0),0)</f>
        <v>0</v>
      </c>
      <c r="V119" s="8">
        <f>IF(A119&lt;&gt;"",IF(VLOOKUP(A119,May!A$3:F$209,6)&gt;0,VLOOKUP(A119,May!A$3:F$209,6),0),0)</f>
        <v>0</v>
      </c>
      <c r="W119" s="8">
        <f>IF(A119&lt;&gt;"",IF(VLOOKUP(A119,Jun!A$3:F$209,6)&gt;0,VLOOKUP(A119,Jun!A$3:F$209,6),0),0)</f>
        <v>0</v>
      </c>
      <c r="X119" s="8">
        <f>IF(A119&lt;&gt;"",IF(VLOOKUP(A119,Jul!A$3:F$206,6)&gt;0,VLOOKUP(A119,Jul!A$3:F$206,6),0),0)</f>
        <v>0</v>
      </c>
      <c r="Y119" s="8">
        <f>IF(A119&lt;&gt;"",IF(VLOOKUP(A119,Aug!A$3:F$206,6)&gt;0,VLOOKUP(A119,Aug!A$3:F$206,6),0),0)</f>
        <v>0</v>
      </c>
      <c r="Z119" s="8">
        <f>IF(A119&lt;&gt;"",IF(VLOOKUP(A119,Sep!A$3:F$206,6)&gt;0,VLOOKUP(A119,Sep!A$3:F$206,6),0),0)</f>
        <v>0</v>
      </c>
      <c r="AA119" s="6">
        <f t="shared" si="627"/>
        <v>0</v>
      </c>
      <c r="AB119" s="8">
        <f t="shared" si="823"/>
        <v>2.7777777777777776E-2</v>
      </c>
      <c r="AC119" s="8">
        <f>IF(A119&lt;&gt;"",IF(VLOOKUP(A119,Oct!A$3:F$206,6)&gt;0,VLOOKUP(A119,Oct!A$3:F$206,6),0),0)</f>
        <v>0</v>
      </c>
      <c r="AD119" s="8">
        <f>IF(A119&lt;&gt;"",IF(VLOOKUP(A119,Nov!A$3:F$207,6)&gt;0,VLOOKUP(A119,Nov!A$3:F$207,6),0),0)</f>
        <v>0</v>
      </c>
      <c r="AE119" s="8">
        <f>IF(A119&lt;&gt;"",IF(VLOOKUP(A119,Dec!A$3:F$207,6)&gt;0,VLOOKUP(A119,Dec!A$3:F$207,6),0),0)</f>
        <v>0</v>
      </c>
      <c r="AF119" s="8">
        <f>IF(A119&lt;&gt;"",IF(VLOOKUP(A119,Jan!A$3:F$207,6)&gt;0,VLOOKUP(A119,Jan!A$3:F$207,6),0),0)</f>
        <v>0</v>
      </c>
      <c r="AG119" s="8">
        <f>IF(A119&lt;&gt;"",IF(VLOOKUP(A119,Feb!A$3:F$207,6)&gt;0,VLOOKUP(A119,Feb!A$3:F$207,6),0),0)</f>
        <v>0</v>
      </c>
      <c r="AH119" s="8">
        <f>IF(A119&lt;&gt;"",IF(VLOOKUP(A119,Mar!A$3:F$207,6)&gt;0,VLOOKUP(A119,Mar!A$3:F$207,6),0),0)</f>
        <v>0</v>
      </c>
      <c r="AJ119" s="8">
        <f>LARGE($BH119:BI119,1)</f>
        <v>0</v>
      </c>
      <c r="AK119" s="8">
        <f>LARGE($BH119:BJ119,1)</f>
        <v>0</v>
      </c>
      <c r="AL119" s="8">
        <f>LARGE($BH119:BK119,1)</f>
        <v>0</v>
      </c>
      <c r="AM119" s="8">
        <f>LARGE($BH119:BL119,1)</f>
        <v>0</v>
      </c>
      <c r="AN119" s="8">
        <f>LARGE($BH119:BM119,1)</f>
        <v>0</v>
      </c>
      <c r="AO119" s="8">
        <f>LARGE($BN119:BO119,1)</f>
        <v>2.7777777777777776E-2</v>
      </c>
      <c r="AP119" s="8">
        <f>LARGE($BN119:BP119,1)</f>
        <v>2.7777777777777776E-2</v>
      </c>
      <c r="AQ119" s="8">
        <f>LARGE($BN119:BQ119,1)</f>
        <v>2.7777777777777776E-2</v>
      </c>
      <c r="AR119" s="8">
        <f>LARGE($BN119:BR119,1)</f>
        <v>2.7777777777777776E-2</v>
      </c>
      <c r="AS119" s="8">
        <f>LARGE($BN119:BS119,1)</f>
        <v>2.7777777777777776E-2</v>
      </c>
      <c r="AV119" s="6">
        <f t="shared" si="824"/>
        <v>0</v>
      </c>
      <c r="AW119" s="6">
        <f t="shared" si="825"/>
        <v>0</v>
      </c>
      <c r="AX119" s="6">
        <f t="shared" si="826"/>
        <v>0</v>
      </c>
      <c r="AY119" s="6">
        <f t="shared" si="827"/>
        <v>0</v>
      </c>
      <c r="AZ119" s="6">
        <f t="shared" si="828"/>
        <v>0</v>
      </c>
      <c r="BA119" s="6">
        <f t="shared" si="829"/>
        <v>0</v>
      </c>
      <c r="BB119" s="6">
        <f t="shared" si="830"/>
        <v>0</v>
      </c>
      <c r="BC119" s="6">
        <f t="shared" si="831"/>
        <v>0</v>
      </c>
      <c r="BD119" s="6">
        <f t="shared" si="832"/>
        <v>0</v>
      </c>
      <c r="BE119" s="6">
        <f t="shared" si="833"/>
        <v>0</v>
      </c>
      <c r="BF119" s="6">
        <f t="shared" si="834"/>
        <v>0</v>
      </c>
      <c r="BH119" s="8" t="str">
        <f t="shared" si="835"/>
        <v/>
      </c>
      <c r="BI119" s="8">
        <f t="shared" si="836"/>
        <v>0</v>
      </c>
      <c r="BJ119" s="8">
        <f t="shared" si="837"/>
        <v>0</v>
      </c>
      <c r="BK119" s="8">
        <f t="shared" si="838"/>
        <v>0</v>
      </c>
      <c r="BL119" s="8">
        <f t="shared" si="839"/>
        <v>0</v>
      </c>
      <c r="BM119" s="8">
        <f t="shared" si="840"/>
        <v>0</v>
      </c>
      <c r="BN119" s="8">
        <f t="shared" si="387"/>
        <v>2.7777777777777776E-2</v>
      </c>
      <c r="BO119" s="8">
        <f t="shared" si="785"/>
        <v>0</v>
      </c>
      <c r="BP119" s="8">
        <f t="shared" si="785"/>
        <v>0</v>
      </c>
      <c r="BQ119" s="8">
        <f t="shared" si="841"/>
        <v>0</v>
      </c>
      <c r="BR119" s="8">
        <f t="shared" si="842"/>
        <v>0</v>
      </c>
      <c r="BS119" s="8">
        <f t="shared" si="843"/>
        <v>0</v>
      </c>
      <c r="BV119" s="8" t="str">
        <f t="shared" si="786"/>
        <v/>
      </c>
      <c r="BW119" s="8" t="str">
        <f t="shared" si="787"/>
        <v/>
      </c>
      <c r="BX119" s="8" t="str">
        <f t="shared" si="788"/>
        <v/>
      </c>
      <c r="BY119" s="8" t="str">
        <f t="shared" si="789"/>
        <v/>
      </c>
      <c r="BZ119" s="8" t="str">
        <f t="shared" si="790"/>
        <v/>
      </c>
      <c r="CA119" s="8" t="str">
        <f t="shared" si="791"/>
        <v/>
      </c>
      <c r="CB119" s="8" t="str">
        <f t="shared" si="792"/>
        <v/>
      </c>
      <c r="CC119" s="8" t="str">
        <f t="shared" si="793"/>
        <v/>
      </c>
      <c r="CD119" s="8" t="str">
        <f t="shared" si="794"/>
        <v/>
      </c>
      <c r="CE119" s="8" t="str">
        <f t="shared" si="795"/>
        <v/>
      </c>
      <c r="CF119" s="8" t="str">
        <f t="shared" si="796"/>
        <v/>
      </c>
      <c r="CG119" s="8" t="str">
        <f t="shared" si="797"/>
        <v/>
      </c>
      <c r="CI119" s="13"/>
      <c r="CJ119" s="8">
        <f t="shared" si="798"/>
        <v>0</v>
      </c>
      <c r="CK119" s="8">
        <f>IF(COUNT($BV119:BW119)&gt;0,SMALL($BV119:BW119,1),$CI119)</f>
        <v>0</v>
      </c>
      <c r="CL119" s="8">
        <f>IF(COUNT($BV119:BX119)&gt;0,SMALL($BV119:BX119,1),$CI119)</f>
        <v>0</v>
      </c>
      <c r="CM119" s="8">
        <f>IF(COUNT($BV119:BY119)&gt;0,SMALL($BV119:BY119,1),$CI119)</f>
        <v>0</v>
      </c>
      <c r="CN119" s="8">
        <f>IF(COUNT($BV119:BZ119)&gt;0,SMALL($BV119:BZ119,1),$CI119)</f>
        <v>0</v>
      </c>
      <c r="CP119" s="8">
        <f t="shared" si="799"/>
        <v>0</v>
      </c>
      <c r="CQ119" s="8">
        <f>IF(COUNT($CB119:CC119)&gt;0,SMALL($CB119:CC119,1),$CP119)</f>
        <v>0</v>
      </c>
      <c r="CR119" s="8">
        <f>IF(COUNT($CB119:CD119)&gt;0,SMALL($CB119:CD119,1),$CP119)</f>
        <v>0</v>
      </c>
      <c r="CS119" s="8">
        <f>IF(COUNT($CB119:CE119)&gt;0,SMALL($CB119:CE119,1),$CP119)</f>
        <v>0</v>
      </c>
      <c r="CT119" s="8">
        <f>IF(COUNT($CB119:CF119)&gt;0,SMALL($CB119:CF119,1),$CP119)</f>
        <v>0</v>
      </c>
      <c r="CV119" s="8" t="str">
        <f t="shared" si="800"/>
        <v/>
      </c>
      <c r="CW119" s="8" t="str">
        <f t="shared" si="801"/>
        <v/>
      </c>
      <c r="CX119" s="1">
        <f t="shared" si="844"/>
        <v>0</v>
      </c>
      <c r="CY119" s="8" t="str">
        <f t="shared" si="802"/>
        <v/>
      </c>
      <c r="CZ119" s="1">
        <f t="shared" si="803"/>
        <v>0</v>
      </c>
      <c r="DB119" s="13">
        <f t="shared" si="804"/>
        <v>0</v>
      </c>
      <c r="DC119" s="13">
        <f>SMALL($DO119:DP119,1)/(60*60*24)</f>
        <v>0</v>
      </c>
      <c r="DD119" s="13">
        <f>SMALL($DO119:DQ119,1)/(60*60*24)</f>
        <v>0</v>
      </c>
      <c r="DE119" s="13">
        <f>SMALL($DO119:DR119,1)/(60*60*24)</f>
        <v>0</v>
      </c>
      <c r="DF119" s="13">
        <f>SMALL($DO119:DS119,1)/(60*60*24)</f>
        <v>0</v>
      </c>
      <c r="DG119" s="13">
        <f>SMALL($DO119:DT119,1)/(60*60*24)</f>
        <v>0</v>
      </c>
      <c r="DH119" s="34">
        <f t="shared" si="805"/>
        <v>0</v>
      </c>
      <c r="DI119" s="13">
        <f>SMALL($DU119:DV119,1)/(60*60*24)</f>
        <v>0</v>
      </c>
      <c r="DJ119" s="42">
        <f>SMALL($DW119:DW119,1)/(60*60*24)</f>
        <v>0.11572916666666666</v>
      </c>
      <c r="DK119" s="42">
        <f>SMALL($DW119:DX119,1)/(60*60*24)</f>
        <v>0.11572916666666666</v>
      </c>
      <c r="DL119" s="42">
        <f>SMALL($DW119:DY119,1)/(60*60*24)</f>
        <v>0.11572916666666666</v>
      </c>
      <c r="DM119" s="42">
        <f>SMALL($DW119:DZ119,1)/(60*60*24)</f>
        <v>0.11572916666666666</v>
      </c>
      <c r="DO119" s="6">
        <f t="shared" si="806"/>
        <v>0</v>
      </c>
      <c r="DP119" s="1">
        <f t="shared" si="807"/>
        <v>9999</v>
      </c>
      <c r="DQ119" s="1">
        <f t="shared" si="808"/>
        <v>9999</v>
      </c>
      <c r="DR119" s="1">
        <f t="shared" si="809"/>
        <v>9999</v>
      </c>
      <c r="DS119" s="1">
        <f t="shared" si="810"/>
        <v>9999</v>
      </c>
      <c r="DT119" s="1">
        <f t="shared" si="811"/>
        <v>9999</v>
      </c>
      <c r="DU119" s="6">
        <f t="shared" si="812"/>
        <v>0</v>
      </c>
      <c r="DV119" s="1">
        <f t="shared" si="813"/>
        <v>9999</v>
      </c>
      <c r="DW119" s="43">
        <f t="shared" si="845"/>
        <v>9999</v>
      </c>
      <c r="DX119" s="1">
        <f t="shared" si="815"/>
        <v>9999</v>
      </c>
      <c r="DY119" s="1">
        <f t="shared" si="816"/>
        <v>9999</v>
      </c>
      <c r="DZ119" s="1">
        <f t="shared" si="817"/>
        <v>9999</v>
      </c>
    </row>
    <row r="120" spans="5:130" x14ac:dyDescent="0.25">
      <c r="E120" s="13"/>
      <c r="M120" s="8">
        <f t="shared" si="626"/>
        <v>0</v>
      </c>
      <c r="N120" s="6">
        <f t="shared" si="818"/>
        <v>0</v>
      </c>
      <c r="O120" s="8" t="str">
        <f t="shared" si="819"/>
        <v/>
      </c>
      <c r="Q120" s="8">
        <f t="shared" si="820"/>
        <v>0</v>
      </c>
      <c r="R120" s="8">
        <f t="shared" si="821"/>
        <v>0</v>
      </c>
      <c r="S120" s="8" t="str">
        <f t="shared" si="822"/>
        <v/>
      </c>
      <c r="T120" s="8"/>
      <c r="U120" s="8">
        <f>IF(A120&lt;&gt;"",IF(VLOOKUP(A120,Apr!A$4:F$211,6)&gt;0,VLOOKUP(A120,Apr!A$4:F$211,6),0),0)</f>
        <v>0</v>
      </c>
      <c r="V120" s="8">
        <f>IF(A120&lt;&gt;"",IF(VLOOKUP(A120,May!A$3:F$209,6)&gt;0,VLOOKUP(A120,May!A$3:F$209,6),0),0)</f>
        <v>0</v>
      </c>
      <c r="W120" s="8">
        <f>IF(A120&lt;&gt;"",IF(VLOOKUP(A120,Jun!A$3:F$209,6)&gt;0,VLOOKUP(A120,Jun!A$3:F$209,6),0),0)</f>
        <v>0</v>
      </c>
      <c r="X120" s="8">
        <f>IF(A120&lt;&gt;"",IF(VLOOKUP(A120,Jul!A$3:F$206,6)&gt;0,VLOOKUP(A120,Jul!A$3:F$206,6),0),0)</f>
        <v>0</v>
      </c>
      <c r="Y120" s="8">
        <f>IF(A120&lt;&gt;"",IF(VLOOKUP(A120,Aug!A$3:F$206,6)&gt;0,VLOOKUP(A120,Aug!A$3:F$206,6),0),0)</f>
        <v>0</v>
      </c>
      <c r="Z120" s="8">
        <f>IF(A120&lt;&gt;"",IF(VLOOKUP(A120,Sep!A$3:F$206,6)&gt;0,VLOOKUP(A120,Sep!A$3:F$206,6),0),0)</f>
        <v>0</v>
      </c>
      <c r="AA120" s="6">
        <f t="shared" si="627"/>
        <v>0</v>
      </c>
      <c r="AB120" s="8">
        <f t="shared" si="823"/>
        <v>2.7777777777777776E-2</v>
      </c>
      <c r="AC120" s="8">
        <f>IF(A120&lt;&gt;"",IF(VLOOKUP(A120,Oct!A$3:F$206,6)&gt;0,VLOOKUP(A120,Oct!A$3:F$206,6),0),0)</f>
        <v>0</v>
      </c>
      <c r="AD120" s="8">
        <f>IF(A120&lt;&gt;"",IF(VLOOKUP(A120,Nov!A$3:F$207,6)&gt;0,VLOOKUP(A120,Nov!A$3:F$207,6),0),0)</f>
        <v>0</v>
      </c>
      <c r="AE120" s="8">
        <f>IF(A120&lt;&gt;"",IF(VLOOKUP(A120,Dec!A$3:F$207,6)&gt;0,VLOOKUP(A120,Dec!A$3:F$207,6),0),0)</f>
        <v>0</v>
      </c>
      <c r="AF120" s="8">
        <f>IF(A120&lt;&gt;"",IF(VLOOKUP(A120,Jan!A$3:F$207,6)&gt;0,VLOOKUP(A120,Jan!A$3:F$207,6),0),0)</f>
        <v>0</v>
      </c>
      <c r="AG120" s="8">
        <f>IF(A120&lt;&gt;"",IF(VLOOKUP(A120,Feb!A$3:F$207,6)&gt;0,VLOOKUP(A120,Feb!A$3:F$207,6),0),0)</f>
        <v>0</v>
      </c>
      <c r="AH120" s="8">
        <f>IF(A120&lt;&gt;"",IF(VLOOKUP(A120,Mar!A$3:F$207,6)&gt;0,VLOOKUP(A120,Mar!A$3:F$207,6),0),0)</f>
        <v>0</v>
      </c>
      <c r="AJ120" s="8">
        <f>LARGE($BH120:BI120,1)</f>
        <v>0</v>
      </c>
      <c r="AK120" s="8">
        <f>LARGE($BH120:BJ120,1)</f>
        <v>0</v>
      </c>
      <c r="AL120" s="8">
        <f>LARGE($BH120:BK120,1)</f>
        <v>0</v>
      </c>
      <c r="AM120" s="8">
        <f>LARGE($BH120:BL120,1)</f>
        <v>0</v>
      </c>
      <c r="AN120" s="8">
        <f>LARGE($BH120:BM120,1)</f>
        <v>0</v>
      </c>
      <c r="AO120" s="8">
        <f>LARGE($BN120:BO120,1)</f>
        <v>2.7777777777777776E-2</v>
      </c>
      <c r="AP120" s="8">
        <f>LARGE($BN120:BP120,1)</f>
        <v>2.7777777777777776E-2</v>
      </c>
      <c r="AQ120" s="8">
        <f>LARGE($BN120:BQ120,1)</f>
        <v>2.7777777777777776E-2</v>
      </c>
      <c r="AR120" s="8">
        <f>LARGE($BN120:BR120,1)</f>
        <v>2.7777777777777776E-2</v>
      </c>
      <c r="AS120" s="8">
        <f>LARGE($BN120:BS120,1)</f>
        <v>2.7777777777777776E-2</v>
      </c>
      <c r="AV120" s="6">
        <f t="shared" si="824"/>
        <v>0</v>
      </c>
      <c r="AW120" s="6">
        <f t="shared" si="825"/>
        <v>0</v>
      </c>
      <c r="AX120" s="6">
        <f t="shared" si="826"/>
        <v>0</v>
      </c>
      <c r="AY120" s="6">
        <f t="shared" si="827"/>
        <v>0</v>
      </c>
      <c r="AZ120" s="6">
        <f t="shared" si="828"/>
        <v>0</v>
      </c>
      <c r="BA120" s="6">
        <f t="shared" si="829"/>
        <v>0</v>
      </c>
      <c r="BB120" s="6">
        <f t="shared" si="830"/>
        <v>0</v>
      </c>
      <c r="BC120" s="6">
        <f t="shared" si="831"/>
        <v>0</v>
      </c>
      <c r="BD120" s="6">
        <f t="shared" si="832"/>
        <v>0</v>
      </c>
      <c r="BE120" s="6">
        <f t="shared" si="833"/>
        <v>0</v>
      </c>
      <c r="BF120" s="6">
        <f t="shared" si="834"/>
        <v>0</v>
      </c>
      <c r="BH120" s="8" t="str">
        <f t="shared" si="835"/>
        <v/>
      </c>
      <c r="BI120" s="8">
        <f t="shared" si="836"/>
        <v>0</v>
      </c>
      <c r="BJ120" s="8">
        <f t="shared" si="837"/>
        <v>0</v>
      </c>
      <c r="BK120" s="8">
        <f t="shared" si="838"/>
        <v>0</v>
      </c>
      <c r="BL120" s="8">
        <f t="shared" si="839"/>
        <v>0</v>
      </c>
      <c r="BM120" s="8">
        <f t="shared" si="840"/>
        <v>0</v>
      </c>
      <c r="BN120" s="8">
        <f t="shared" ref="BN120:BN180" si="846">IF(AB120&gt;0,AB120,0)</f>
        <v>2.7777777777777776E-2</v>
      </c>
      <c r="BO120" s="8">
        <f t="shared" si="785"/>
        <v>0</v>
      </c>
      <c r="BP120" s="8">
        <f t="shared" si="785"/>
        <v>0</v>
      </c>
      <c r="BQ120" s="8">
        <f t="shared" si="841"/>
        <v>0</v>
      </c>
      <c r="BR120" s="8">
        <f t="shared" si="842"/>
        <v>0</v>
      </c>
      <c r="BS120" s="8">
        <f t="shared" si="843"/>
        <v>0</v>
      </c>
      <c r="BV120" s="8" t="str">
        <f t="shared" si="786"/>
        <v/>
      </c>
      <c r="BW120" s="8" t="str">
        <f t="shared" si="787"/>
        <v/>
      </c>
      <c r="BX120" s="8" t="str">
        <f t="shared" si="788"/>
        <v/>
      </c>
      <c r="BY120" s="8" t="str">
        <f t="shared" si="789"/>
        <v/>
      </c>
      <c r="BZ120" s="8" t="str">
        <f t="shared" si="790"/>
        <v/>
      </c>
      <c r="CA120" s="8" t="str">
        <f t="shared" si="791"/>
        <v/>
      </c>
      <c r="CB120" s="8" t="str">
        <f t="shared" si="792"/>
        <v/>
      </c>
      <c r="CC120" s="8" t="str">
        <f t="shared" si="793"/>
        <v/>
      </c>
      <c r="CD120" s="8" t="str">
        <f t="shared" si="794"/>
        <v/>
      </c>
      <c r="CE120" s="8" t="str">
        <f t="shared" si="795"/>
        <v/>
      </c>
      <c r="CF120" s="8" t="str">
        <f t="shared" si="796"/>
        <v/>
      </c>
      <c r="CG120" s="8" t="str">
        <f t="shared" si="797"/>
        <v/>
      </c>
      <c r="CI120" s="13"/>
      <c r="CJ120" s="8">
        <f t="shared" si="798"/>
        <v>0</v>
      </c>
      <c r="CK120" s="8">
        <f>IF(COUNT($BV120:BW120)&gt;0,SMALL($BV120:BW120,1),$CI120)</f>
        <v>0</v>
      </c>
      <c r="CL120" s="8">
        <f>IF(COUNT($BV120:BX120)&gt;0,SMALL($BV120:BX120,1),$CI120)</f>
        <v>0</v>
      </c>
      <c r="CM120" s="8">
        <f>IF(COUNT($BV120:BY120)&gt;0,SMALL($BV120:BY120,1),$CI120)</f>
        <v>0</v>
      </c>
      <c r="CN120" s="8">
        <f>IF(COUNT($BV120:BZ120)&gt;0,SMALL($BV120:BZ120,1),$CI120)</f>
        <v>0</v>
      </c>
      <c r="CP120" s="8">
        <f t="shared" si="799"/>
        <v>0</v>
      </c>
      <c r="CQ120" s="8">
        <f>IF(COUNT($CB120:CC120)&gt;0,SMALL($CB120:CC120,1),$CP120)</f>
        <v>0</v>
      </c>
      <c r="CR120" s="8">
        <f>IF(COUNT($CB120:CD120)&gt;0,SMALL($CB120:CD120,1),$CP120)</f>
        <v>0</v>
      </c>
      <c r="CS120" s="8">
        <f>IF(COUNT($CB120:CE120)&gt;0,SMALL($CB120:CE120,1),$CP120)</f>
        <v>0</v>
      </c>
      <c r="CT120" s="8">
        <f>IF(COUNT($CB120:CF120)&gt;0,SMALL($CB120:CF120,1),$CP120)</f>
        <v>0</v>
      </c>
      <c r="CV120" s="8" t="str">
        <f t="shared" si="800"/>
        <v/>
      </c>
      <c r="CW120" s="8" t="str">
        <f t="shared" si="801"/>
        <v/>
      </c>
      <c r="CX120" s="1">
        <f t="shared" si="844"/>
        <v>0</v>
      </c>
      <c r="CY120" s="8" t="str">
        <f t="shared" si="802"/>
        <v/>
      </c>
      <c r="CZ120" s="1">
        <f t="shared" si="803"/>
        <v>0</v>
      </c>
      <c r="DB120" s="13">
        <f t="shared" si="804"/>
        <v>0</v>
      </c>
      <c r="DC120" s="13">
        <f>SMALL($DO120:DP120,1)/(60*60*24)</f>
        <v>0</v>
      </c>
      <c r="DD120" s="13">
        <f>SMALL($DO120:DQ120,1)/(60*60*24)</f>
        <v>0</v>
      </c>
      <c r="DE120" s="13">
        <f>SMALL($DO120:DR120,1)/(60*60*24)</f>
        <v>0</v>
      </c>
      <c r="DF120" s="13">
        <f>SMALL($DO120:DS120,1)/(60*60*24)</f>
        <v>0</v>
      </c>
      <c r="DG120" s="13">
        <f>SMALL($DO120:DT120,1)/(60*60*24)</f>
        <v>0</v>
      </c>
      <c r="DH120" s="34">
        <f t="shared" si="805"/>
        <v>0</v>
      </c>
      <c r="DI120" s="13">
        <f>SMALL($DU120:DV120,1)/(60*60*24)</f>
        <v>0</v>
      </c>
      <c r="DJ120" s="42">
        <f>SMALL($DW120:DW120,1)/(60*60*24)</f>
        <v>0.11572916666666666</v>
      </c>
      <c r="DK120" s="42">
        <f>SMALL($DW120:DX120,1)/(60*60*24)</f>
        <v>0.11572916666666666</v>
      </c>
      <c r="DL120" s="42">
        <f>SMALL($DW120:DY120,1)/(60*60*24)</f>
        <v>0.11572916666666666</v>
      </c>
      <c r="DM120" s="42">
        <f>SMALL($DW120:DZ120,1)/(60*60*24)</f>
        <v>0.11572916666666666</v>
      </c>
      <c r="DO120" s="6">
        <f t="shared" si="806"/>
        <v>0</v>
      </c>
      <c r="DP120" s="1">
        <f t="shared" si="807"/>
        <v>9999</v>
      </c>
      <c r="DQ120" s="1">
        <f t="shared" si="808"/>
        <v>9999</v>
      </c>
      <c r="DR120" s="1">
        <f t="shared" si="809"/>
        <v>9999</v>
      </c>
      <c r="DS120" s="1">
        <f t="shared" si="810"/>
        <v>9999</v>
      </c>
      <c r="DT120" s="1">
        <f t="shared" si="811"/>
        <v>9999</v>
      </c>
      <c r="DU120" s="6">
        <f t="shared" si="812"/>
        <v>0</v>
      </c>
      <c r="DV120" s="1">
        <f t="shared" si="813"/>
        <v>9999</v>
      </c>
      <c r="DW120" s="43">
        <f t="shared" si="845"/>
        <v>9999</v>
      </c>
      <c r="DX120" s="1">
        <f t="shared" si="815"/>
        <v>9999</v>
      </c>
      <c r="DY120" s="1">
        <f t="shared" si="816"/>
        <v>9999</v>
      </c>
      <c r="DZ120" s="1">
        <f t="shared" si="817"/>
        <v>9999</v>
      </c>
    </row>
    <row r="121" spans="5:130" x14ac:dyDescent="0.25">
      <c r="E121" s="13"/>
      <c r="M121" s="8">
        <f t="shared" si="626"/>
        <v>0</v>
      </c>
      <c r="N121" s="6">
        <f t="shared" si="818"/>
        <v>0</v>
      </c>
      <c r="O121" s="8" t="str">
        <f t="shared" si="819"/>
        <v/>
      </c>
      <c r="Q121" s="8">
        <f t="shared" si="820"/>
        <v>0</v>
      </c>
      <c r="R121" s="8">
        <f t="shared" si="821"/>
        <v>0</v>
      </c>
      <c r="S121" s="8" t="str">
        <f t="shared" si="822"/>
        <v/>
      </c>
      <c r="T121" s="8"/>
      <c r="U121" s="8">
        <f>IF(A121&lt;&gt;"",IF(VLOOKUP(A121,Apr!A$4:F$211,6)&gt;0,VLOOKUP(A121,Apr!A$4:F$211,6),0),0)</f>
        <v>0</v>
      </c>
      <c r="V121" s="8">
        <f>IF(A121&lt;&gt;"",IF(VLOOKUP(A121,May!A$3:F$209,6)&gt;0,VLOOKUP(A121,May!A$3:F$209,6),0),0)</f>
        <v>0</v>
      </c>
      <c r="W121" s="8">
        <f>IF(A121&lt;&gt;"",IF(VLOOKUP(A121,Jun!A$3:F$209,6)&gt;0,VLOOKUP(A121,Jun!A$3:F$209,6),0),0)</f>
        <v>0</v>
      </c>
      <c r="X121" s="8">
        <f>IF(A121&lt;&gt;"",IF(VLOOKUP(A121,Jul!A$3:F$206,6)&gt;0,VLOOKUP(A121,Jul!A$3:F$206,6),0),0)</f>
        <v>0</v>
      </c>
      <c r="Y121" s="8">
        <f>IF(A121&lt;&gt;"",IF(VLOOKUP(A121,Aug!A$3:F$206,6)&gt;0,VLOOKUP(A121,Aug!A$3:F$206,6),0),0)</f>
        <v>0</v>
      </c>
      <c r="Z121" s="8">
        <f>IF(A121&lt;&gt;"",IF(VLOOKUP(A121,Sep!A$3:F$206,6)&gt;0,VLOOKUP(A121,Sep!A$3:F$206,6),0),0)</f>
        <v>0</v>
      </c>
      <c r="AA121" s="6">
        <f t="shared" si="627"/>
        <v>0</v>
      </c>
      <c r="AB121" s="8">
        <f t="shared" si="823"/>
        <v>2.7777777777777776E-2</v>
      </c>
      <c r="AC121" s="8">
        <f>IF(A121&lt;&gt;"",IF(VLOOKUP(A121,Oct!A$3:F$206,6)&gt;0,VLOOKUP(A121,Oct!A$3:F$206,6),0),0)</f>
        <v>0</v>
      </c>
      <c r="AD121" s="8">
        <f>IF(A121&lt;&gt;"",IF(VLOOKUP(A121,Nov!A$3:F$207,6)&gt;0,VLOOKUP(A121,Nov!A$3:F$207,6),0),0)</f>
        <v>0</v>
      </c>
      <c r="AE121" s="8">
        <f>IF(A121&lt;&gt;"",IF(VLOOKUP(A121,Dec!A$3:F$207,6)&gt;0,VLOOKUP(A121,Dec!A$3:F$207,6),0),0)</f>
        <v>0</v>
      </c>
      <c r="AF121" s="8">
        <f>IF(A121&lt;&gt;"",IF(VLOOKUP(A121,Jan!A$3:F$207,6)&gt;0,VLOOKUP(A121,Jan!A$3:F$207,6),0),0)</f>
        <v>0</v>
      </c>
      <c r="AG121" s="8">
        <f>IF(A121&lt;&gt;"",IF(VLOOKUP(A121,Feb!A$3:F$207,6)&gt;0,VLOOKUP(A121,Feb!A$3:F$207,6),0),0)</f>
        <v>0</v>
      </c>
      <c r="AH121" s="8">
        <f>IF(A121&lt;&gt;"",IF(VLOOKUP(A121,Mar!A$3:F$207,6)&gt;0,VLOOKUP(A121,Mar!A$3:F$207,6),0),0)</f>
        <v>0</v>
      </c>
      <c r="AJ121" s="8">
        <f>LARGE($BH121:BI121,1)</f>
        <v>0</v>
      </c>
      <c r="AK121" s="8">
        <f>LARGE($BH121:BJ121,1)</f>
        <v>0</v>
      </c>
      <c r="AL121" s="8">
        <f>LARGE($BH121:BK121,1)</f>
        <v>0</v>
      </c>
      <c r="AM121" s="8">
        <f>LARGE($BH121:BL121,1)</f>
        <v>0</v>
      </c>
      <c r="AN121" s="8">
        <f>LARGE($BH121:BM121,1)</f>
        <v>0</v>
      </c>
      <c r="AO121" s="8">
        <f>LARGE($BN121:BO121,1)</f>
        <v>2.7777777777777776E-2</v>
      </c>
      <c r="AP121" s="8">
        <f>LARGE($BN121:BP121,1)</f>
        <v>2.7777777777777776E-2</v>
      </c>
      <c r="AQ121" s="8">
        <f>LARGE($BN121:BQ121,1)</f>
        <v>2.7777777777777776E-2</v>
      </c>
      <c r="AR121" s="8">
        <f>LARGE($BN121:BR121,1)</f>
        <v>2.7777777777777776E-2</v>
      </c>
      <c r="AS121" s="8">
        <f>LARGE($BN121:BS121,1)</f>
        <v>2.7777777777777776E-2</v>
      </c>
      <c r="AV121" s="6">
        <f t="shared" si="824"/>
        <v>0</v>
      </c>
      <c r="AW121" s="6">
        <f t="shared" si="825"/>
        <v>0</v>
      </c>
      <c r="AX121" s="6">
        <f t="shared" si="826"/>
        <v>0</v>
      </c>
      <c r="AY121" s="6">
        <f t="shared" si="827"/>
        <v>0</v>
      </c>
      <c r="AZ121" s="6">
        <f t="shared" si="828"/>
        <v>0</v>
      </c>
      <c r="BA121" s="6">
        <f t="shared" si="829"/>
        <v>0</v>
      </c>
      <c r="BB121" s="6">
        <f t="shared" si="830"/>
        <v>0</v>
      </c>
      <c r="BC121" s="6">
        <f t="shared" si="831"/>
        <v>0</v>
      </c>
      <c r="BD121" s="6">
        <f t="shared" si="832"/>
        <v>0</v>
      </c>
      <c r="BE121" s="6">
        <f t="shared" si="833"/>
        <v>0</v>
      </c>
      <c r="BF121" s="6">
        <f t="shared" si="834"/>
        <v>0</v>
      </c>
      <c r="BH121" s="8" t="str">
        <f t="shared" si="835"/>
        <v/>
      </c>
      <c r="BI121" s="8">
        <f t="shared" si="836"/>
        <v>0</v>
      </c>
      <c r="BJ121" s="8">
        <f t="shared" si="837"/>
        <v>0</v>
      </c>
      <c r="BK121" s="8">
        <f t="shared" si="838"/>
        <v>0</v>
      </c>
      <c r="BL121" s="8">
        <f t="shared" si="839"/>
        <v>0</v>
      </c>
      <c r="BM121" s="8">
        <f t="shared" si="840"/>
        <v>0</v>
      </c>
      <c r="BN121" s="8">
        <f t="shared" si="846"/>
        <v>2.7777777777777776E-2</v>
      </c>
      <c r="BO121" s="8">
        <f t="shared" si="785"/>
        <v>0</v>
      </c>
      <c r="BP121" s="8">
        <f t="shared" si="785"/>
        <v>0</v>
      </c>
      <c r="BQ121" s="8">
        <f t="shared" si="841"/>
        <v>0</v>
      </c>
      <c r="BR121" s="8">
        <f t="shared" si="842"/>
        <v>0</v>
      </c>
      <c r="BS121" s="8">
        <f t="shared" si="843"/>
        <v>0</v>
      </c>
      <c r="BV121" s="8" t="str">
        <f t="shared" si="786"/>
        <v/>
      </c>
      <c r="BW121" s="8" t="str">
        <f t="shared" si="787"/>
        <v/>
      </c>
      <c r="BX121" s="8" t="str">
        <f t="shared" si="788"/>
        <v/>
      </c>
      <c r="BY121" s="8" t="str">
        <f t="shared" si="789"/>
        <v/>
      </c>
      <c r="BZ121" s="8" t="str">
        <f t="shared" si="790"/>
        <v/>
      </c>
      <c r="CA121" s="8" t="str">
        <f t="shared" si="791"/>
        <v/>
      </c>
      <c r="CB121" s="8" t="str">
        <f t="shared" si="792"/>
        <v/>
      </c>
      <c r="CC121" s="8" t="str">
        <f t="shared" si="793"/>
        <v/>
      </c>
      <c r="CD121" s="8" t="str">
        <f t="shared" si="794"/>
        <v/>
      </c>
      <c r="CE121" s="8" t="str">
        <f t="shared" si="795"/>
        <v/>
      </c>
      <c r="CF121" s="8" t="str">
        <f t="shared" si="796"/>
        <v/>
      </c>
      <c r="CG121" s="8" t="str">
        <f t="shared" si="797"/>
        <v/>
      </c>
      <c r="CI121" s="13"/>
      <c r="CJ121" s="8">
        <f t="shared" si="798"/>
        <v>0</v>
      </c>
      <c r="CK121" s="8">
        <f>IF(COUNT($BV121:BW121)&gt;0,SMALL($BV121:BW121,1),$CI121)</f>
        <v>0</v>
      </c>
      <c r="CL121" s="8">
        <f>IF(COUNT($BV121:BX121)&gt;0,SMALL($BV121:BX121,1),$CI121)</f>
        <v>0</v>
      </c>
      <c r="CM121" s="8">
        <f>IF(COUNT($BV121:BY121)&gt;0,SMALL($BV121:BY121,1),$CI121)</f>
        <v>0</v>
      </c>
      <c r="CN121" s="8">
        <f>IF(COUNT($BV121:BZ121)&gt;0,SMALL($BV121:BZ121,1),$CI121)</f>
        <v>0</v>
      </c>
      <c r="CP121" s="8">
        <f t="shared" si="799"/>
        <v>0</v>
      </c>
      <c r="CQ121" s="8">
        <f>IF(COUNT($CB121:CC121)&gt;0,SMALL($CB121:CC121,1),$CP121)</f>
        <v>0</v>
      </c>
      <c r="CR121" s="8">
        <f>IF(COUNT($CB121:CD121)&gt;0,SMALL($CB121:CD121,1),$CP121)</f>
        <v>0</v>
      </c>
      <c r="CS121" s="8">
        <f>IF(COUNT($CB121:CE121)&gt;0,SMALL($CB121:CE121,1),$CP121)</f>
        <v>0</v>
      </c>
      <c r="CT121" s="8">
        <f>IF(COUNT($CB121:CF121)&gt;0,SMALL($CB121:CF121,1),$CP121)</f>
        <v>0</v>
      </c>
      <c r="CV121" s="8" t="str">
        <f t="shared" si="800"/>
        <v/>
      </c>
      <c r="CW121" s="8" t="str">
        <f t="shared" si="801"/>
        <v/>
      </c>
      <c r="CX121" s="1">
        <f t="shared" si="844"/>
        <v>0</v>
      </c>
      <c r="CY121" s="8" t="str">
        <f t="shared" si="802"/>
        <v/>
      </c>
      <c r="CZ121" s="1">
        <f t="shared" si="803"/>
        <v>0</v>
      </c>
      <c r="DB121" s="13">
        <f t="shared" si="804"/>
        <v>0</v>
      </c>
      <c r="DC121" s="13">
        <f>SMALL($DO121:DP121,1)/(60*60*24)</f>
        <v>0</v>
      </c>
      <c r="DD121" s="13">
        <f>SMALL($DO121:DQ121,1)/(60*60*24)</f>
        <v>0</v>
      </c>
      <c r="DE121" s="13">
        <f>SMALL($DO121:DR121,1)/(60*60*24)</f>
        <v>0</v>
      </c>
      <c r="DF121" s="13">
        <f>SMALL($DO121:DS121,1)/(60*60*24)</f>
        <v>0</v>
      </c>
      <c r="DG121" s="13">
        <f>SMALL($DO121:DT121,1)/(60*60*24)</f>
        <v>0</v>
      </c>
      <c r="DH121" s="34">
        <f t="shared" si="805"/>
        <v>0</v>
      </c>
      <c r="DI121" s="13">
        <f>SMALL($DU121:DV121,1)/(60*60*24)</f>
        <v>0</v>
      </c>
      <c r="DJ121" s="42">
        <f>SMALL($DW121:DW121,1)/(60*60*24)</f>
        <v>0.11572916666666666</v>
      </c>
      <c r="DK121" s="42">
        <f>SMALL($DW121:DX121,1)/(60*60*24)</f>
        <v>0.11572916666666666</v>
      </c>
      <c r="DL121" s="42">
        <f>SMALL($DW121:DY121,1)/(60*60*24)</f>
        <v>0.11572916666666666</v>
      </c>
      <c r="DM121" s="42">
        <f>SMALL($DW121:DZ121,1)/(60*60*24)</f>
        <v>0.11572916666666666</v>
      </c>
      <c r="DO121" s="6">
        <f t="shared" si="806"/>
        <v>0</v>
      </c>
      <c r="DP121" s="1">
        <f t="shared" si="807"/>
        <v>9999</v>
      </c>
      <c r="DQ121" s="1">
        <f t="shared" si="808"/>
        <v>9999</v>
      </c>
      <c r="DR121" s="1">
        <f t="shared" si="809"/>
        <v>9999</v>
      </c>
      <c r="DS121" s="1">
        <f t="shared" si="810"/>
        <v>9999</v>
      </c>
      <c r="DT121" s="1">
        <f t="shared" si="811"/>
        <v>9999</v>
      </c>
      <c r="DU121" s="6">
        <f t="shared" si="812"/>
        <v>0</v>
      </c>
      <c r="DV121" s="1">
        <f t="shared" si="813"/>
        <v>9999</v>
      </c>
      <c r="DW121" s="43">
        <f t="shared" si="845"/>
        <v>9999</v>
      </c>
      <c r="DX121" s="1">
        <f t="shared" si="815"/>
        <v>9999</v>
      </c>
      <c r="DY121" s="1">
        <f t="shared" si="816"/>
        <v>9999</v>
      </c>
      <c r="DZ121" s="1">
        <f t="shared" si="817"/>
        <v>9999</v>
      </c>
    </row>
    <row r="122" spans="5:130" x14ac:dyDescent="0.25">
      <c r="E122" s="13"/>
      <c r="M122" s="8">
        <f t="shared" si="626"/>
        <v>0</v>
      </c>
      <c r="N122" s="6">
        <f t="shared" si="818"/>
        <v>0</v>
      </c>
      <c r="O122" s="8" t="str">
        <f t="shared" si="819"/>
        <v/>
      </c>
      <c r="Q122" s="8">
        <f t="shared" si="820"/>
        <v>0</v>
      </c>
      <c r="R122" s="8">
        <f t="shared" si="821"/>
        <v>0</v>
      </c>
      <c r="S122" s="8" t="str">
        <f t="shared" si="822"/>
        <v/>
      </c>
      <c r="T122" s="8"/>
      <c r="U122" s="8">
        <f>IF(A122&lt;&gt;"",IF(VLOOKUP(A122,Apr!A$4:F$211,6)&gt;0,VLOOKUP(A122,Apr!A$4:F$211,6),0),0)</f>
        <v>0</v>
      </c>
      <c r="V122" s="8">
        <f>IF(A122&lt;&gt;"",IF(VLOOKUP(A122,May!A$3:F$209,6)&gt;0,VLOOKUP(A122,May!A$3:F$209,6),0),0)</f>
        <v>0</v>
      </c>
      <c r="W122" s="8">
        <f>IF(A122&lt;&gt;"",IF(VLOOKUP(A122,Jun!A$3:F$209,6)&gt;0,VLOOKUP(A122,Jun!A$3:F$209,6),0),0)</f>
        <v>0</v>
      </c>
      <c r="X122" s="8">
        <f>IF(A122&lt;&gt;"",IF(VLOOKUP(A122,Jul!A$3:F$206,6)&gt;0,VLOOKUP(A122,Jul!A$3:F$206,6),0),0)</f>
        <v>0</v>
      </c>
      <c r="Y122" s="8">
        <f>IF(A122&lt;&gt;"",IF(VLOOKUP(A122,Aug!A$3:F$206,6)&gt;0,VLOOKUP(A122,Aug!A$3:F$206,6),0),0)</f>
        <v>0</v>
      </c>
      <c r="Z122" s="8">
        <f>IF(A122&lt;&gt;"",IF(VLOOKUP(A122,Sep!A$3:F$206,6)&gt;0,VLOOKUP(A122,Sep!A$3:F$206,6),0),0)</f>
        <v>0</v>
      </c>
      <c r="AA122" s="6">
        <f t="shared" si="627"/>
        <v>0</v>
      </c>
      <c r="AB122" s="8">
        <f t="shared" si="823"/>
        <v>2.7777777777777776E-2</v>
      </c>
      <c r="AC122" s="8">
        <f>IF(A122&lt;&gt;"",IF(VLOOKUP(A122,Oct!A$3:F$206,6)&gt;0,VLOOKUP(A122,Oct!A$3:F$206,6),0),0)</f>
        <v>0</v>
      </c>
      <c r="AD122" s="8">
        <f>IF(A122&lt;&gt;"",IF(VLOOKUP(A122,Nov!A$3:F$207,6)&gt;0,VLOOKUP(A122,Nov!A$3:F$207,6),0),0)</f>
        <v>0</v>
      </c>
      <c r="AE122" s="8">
        <f>IF(A122&lt;&gt;"",IF(VLOOKUP(A122,Dec!A$3:F$207,6)&gt;0,VLOOKUP(A122,Dec!A$3:F$207,6),0),0)</f>
        <v>0</v>
      </c>
      <c r="AF122" s="8">
        <f>IF(A122&lt;&gt;"",IF(VLOOKUP(A122,Jan!A$3:F$207,6)&gt;0,VLOOKUP(A122,Jan!A$3:F$207,6),0),0)</f>
        <v>0</v>
      </c>
      <c r="AG122" s="8">
        <f>IF(A122&lt;&gt;"",IF(VLOOKUP(A122,Feb!A$3:F$207,6)&gt;0,VLOOKUP(A122,Feb!A$3:F$207,6),0),0)</f>
        <v>0</v>
      </c>
      <c r="AH122" s="8">
        <f>IF(A122&lt;&gt;"",IF(VLOOKUP(A122,Mar!A$3:F$207,6)&gt;0,VLOOKUP(A122,Mar!A$3:F$207,6),0),0)</f>
        <v>0</v>
      </c>
      <c r="AJ122" s="8">
        <f>LARGE($BH122:BI122,1)</f>
        <v>0</v>
      </c>
      <c r="AK122" s="8">
        <f>LARGE($BH122:BJ122,1)</f>
        <v>0</v>
      </c>
      <c r="AL122" s="8">
        <f>LARGE($BH122:BK122,1)</f>
        <v>0</v>
      </c>
      <c r="AM122" s="8">
        <f>LARGE($BH122:BL122,1)</f>
        <v>0</v>
      </c>
      <c r="AN122" s="8">
        <f>LARGE($BH122:BM122,1)</f>
        <v>0</v>
      </c>
      <c r="AO122" s="8">
        <f>LARGE($BN122:BO122,1)</f>
        <v>2.7777777777777776E-2</v>
      </c>
      <c r="AP122" s="8">
        <f>LARGE($BN122:BP122,1)</f>
        <v>2.7777777777777776E-2</v>
      </c>
      <c r="AQ122" s="8">
        <f>LARGE($BN122:BQ122,1)</f>
        <v>2.7777777777777776E-2</v>
      </c>
      <c r="AR122" s="8">
        <f>LARGE($BN122:BR122,1)</f>
        <v>2.7777777777777776E-2</v>
      </c>
      <c r="AS122" s="8">
        <f>LARGE($BN122:BS122,1)</f>
        <v>2.7777777777777776E-2</v>
      </c>
      <c r="AV122" s="6">
        <f t="shared" si="824"/>
        <v>0</v>
      </c>
      <c r="AW122" s="6">
        <f t="shared" si="825"/>
        <v>0</v>
      </c>
      <c r="AX122" s="6">
        <f t="shared" si="826"/>
        <v>0</v>
      </c>
      <c r="AY122" s="6">
        <f t="shared" si="827"/>
        <v>0</v>
      </c>
      <c r="AZ122" s="6">
        <f t="shared" si="828"/>
        <v>0</v>
      </c>
      <c r="BA122" s="6">
        <f t="shared" si="829"/>
        <v>0</v>
      </c>
      <c r="BB122" s="6">
        <f t="shared" si="830"/>
        <v>0</v>
      </c>
      <c r="BC122" s="6">
        <f t="shared" si="831"/>
        <v>0</v>
      </c>
      <c r="BD122" s="6">
        <f t="shared" si="832"/>
        <v>0</v>
      </c>
      <c r="BE122" s="6">
        <f t="shared" si="833"/>
        <v>0</v>
      </c>
      <c r="BF122" s="6">
        <f t="shared" si="834"/>
        <v>0</v>
      </c>
      <c r="BH122" s="8" t="str">
        <f t="shared" si="835"/>
        <v/>
      </c>
      <c r="BI122" s="8">
        <f t="shared" si="836"/>
        <v>0</v>
      </c>
      <c r="BJ122" s="8">
        <f t="shared" si="837"/>
        <v>0</v>
      </c>
      <c r="BK122" s="8">
        <f t="shared" si="838"/>
        <v>0</v>
      </c>
      <c r="BL122" s="8">
        <f t="shared" si="839"/>
        <v>0</v>
      </c>
      <c r="BM122" s="8">
        <f t="shared" si="840"/>
        <v>0</v>
      </c>
      <c r="BN122" s="8">
        <f t="shared" si="846"/>
        <v>2.7777777777777776E-2</v>
      </c>
      <c r="BO122" s="8">
        <f t="shared" si="785"/>
        <v>0</v>
      </c>
      <c r="BP122" s="8">
        <f t="shared" si="785"/>
        <v>0</v>
      </c>
      <c r="BQ122" s="8">
        <f t="shared" si="841"/>
        <v>0</v>
      </c>
      <c r="BR122" s="8">
        <f t="shared" si="842"/>
        <v>0</v>
      </c>
      <c r="BS122" s="8">
        <f t="shared" si="843"/>
        <v>0</v>
      </c>
      <c r="BV122" s="8" t="str">
        <f t="shared" si="786"/>
        <v/>
      </c>
      <c r="BW122" s="8" t="str">
        <f t="shared" si="787"/>
        <v/>
      </c>
      <c r="BX122" s="8" t="str">
        <f t="shared" si="788"/>
        <v/>
      </c>
      <c r="BY122" s="8" t="str">
        <f t="shared" si="789"/>
        <v/>
      </c>
      <c r="BZ122" s="8" t="str">
        <f t="shared" si="790"/>
        <v/>
      </c>
      <c r="CA122" s="8" t="str">
        <f t="shared" si="791"/>
        <v/>
      </c>
      <c r="CB122" s="8" t="str">
        <f t="shared" si="792"/>
        <v/>
      </c>
      <c r="CC122" s="8" t="str">
        <f t="shared" si="793"/>
        <v/>
      </c>
      <c r="CD122" s="8" t="str">
        <f t="shared" si="794"/>
        <v/>
      </c>
      <c r="CE122" s="8" t="str">
        <f t="shared" si="795"/>
        <v/>
      </c>
      <c r="CF122" s="8" t="str">
        <f t="shared" si="796"/>
        <v/>
      </c>
      <c r="CG122" s="8" t="str">
        <f t="shared" si="797"/>
        <v/>
      </c>
      <c r="CI122" s="13"/>
      <c r="CJ122" s="8">
        <f t="shared" si="798"/>
        <v>0</v>
      </c>
      <c r="CK122" s="8">
        <f>IF(COUNT($BV122:BW122)&gt;0,SMALL($BV122:BW122,1),$CI122)</f>
        <v>0</v>
      </c>
      <c r="CL122" s="8">
        <f>IF(COUNT($BV122:BX122)&gt;0,SMALL($BV122:BX122,1),$CI122)</f>
        <v>0</v>
      </c>
      <c r="CM122" s="8">
        <f>IF(COUNT($BV122:BY122)&gt;0,SMALL($BV122:BY122,1),$CI122)</f>
        <v>0</v>
      </c>
      <c r="CN122" s="8">
        <f>IF(COUNT($BV122:BZ122)&gt;0,SMALL($BV122:BZ122,1),$CI122)</f>
        <v>0</v>
      </c>
      <c r="CP122" s="8">
        <f t="shared" si="799"/>
        <v>0</v>
      </c>
      <c r="CQ122" s="8">
        <f>IF(COUNT($CB122:CC122)&gt;0,SMALL($CB122:CC122,1),$CP122)</f>
        <v>0</v>
      </c>
      <c r="CR122" s="8">
        <f>IF(COUNT($CB122:CD122)&gt;0,SMALL($CB122:CD122,1),$CP122)</f>
        <v>0</v>
      </c>
      <c r="CS122" s="8">
        <f>IF(COUNT($CB122:CE122)&gt;0,SMALL($CB122:CE122,1),$CP122)</f>
        <v>0</v>
      </c>
      <c r="CT122" s="8">
        <f>IF(COUNT($CB122:CF122)&gt;0,SMALL($CB122:CF122,1),$CP122)</f>
        <v>0</v>
      </c>
      <c r="CV122" s="8" t="str">
        <f t="shared" si="800"/>
        <v/>
      </c>
      <c r="CW122" s="8" t="str">
        <f t="shared" si="801"/>
        <v/>
      </c>
      <c r="CX122" s="1">
        <f t="shared" si="844"/>
        <v>0</v>
      </c>
      <c r="CY122" s="8" t="str">
        <f t="shared" si="802"/>
        <v/>
      </c>
      <c r="CZ122" s="1">
        <f t="shared" si="803"/>
        <v>0</v>
      </c>
      <c r="DB122" s="13">
        <f t="shared" si="804"/>
        <v>0</v>
      </c>
      <c r="DC122" s="13">
        <f>SMALL($DO122:DP122,1)/(60*60*24)</f>
        <v>0</v>
      </c>
      <c r="DD122" s="13">
        <f>SMALL($DO122:DQ122,1)/(60*60*24)</f>
        <v>0</v>
      </c>
      <c r="DE122" s="13">
        <f>SMALL($DO122:DR122,1)/(60*60*24)</f>
        <v>0</v>
      </c>
      <c r="DF122" s="13">
        <f>SMALL($DO122:DS122,1)/(60*60*24)</f>
        <v>0</v>
      </c>
      <c r="DG122" s="13">
        <f>SMALL($DO122:DT122,1)/(60*60*24)</f>
        <v>0</v>
      </c>
      <c r="DH122" s="34">
        <f t="shared" si="805"/>
        <v>0</v>
      </c>
      <c r="DI122" s="13">
        <f>SMALL($DU122:DV122,1)/(60*60*24)</f>
        <v>0</v>
      </c>
      <c r="DJ122" s="42">
        <f>SMALL($DW122:DW122,1)/(60*60*24)</f>
        <v>0.11572916666666666</v>
      </c>
      <c r="DK122" s="42">
        <f>SMALL($DW122:DX122,1)/(60*60*24)</f>
        <v>0.11572916666666666</v>
      </c>
      <c r="DL122" s="42">
        <f>SMALL($DW122:DY122,1)/(60*60*24)</f>
        <v>0.11572916666666666</v>
      </c>
      <c r="DM122" s="42">
        <f>SMALL($DW122:DZ122,1)/(60*60*24)</f>
        <v>0.11572916666666666</v>
      </c>
      <c r="DO122" s="6">
        <f t="shared" si="806"/>
        <v>0</v>
      </c>
      <c r="DP122" s="1">
        <f t="shared" si="807"/>
        <v>9999</v>
      </c>
      <c r="DQ122" s="1">
        <f t="shared" si="808"/>
        <v>9999</v>
      </c>
      <c r="DR122" s="1">
        <f t="shared" si="809"/>
        <v>9999</v>
      </c>
      <c r="DS122" s="1">
        <f t="shared" si="810"/>
        <v>9999</v>
      </c>
      <c r="DT122" s="1">
        <f t="shared" si="811"/>
        <v>9999</v>
      </c>
      <c r="DU122" s="6">
        <f t="shared" si="812"/>
        <v>0</v>
      </c>
      <c r="DV122" s="1">
        <f t="shared" si="813"/>
        <v>9999</v>
      </c>
      <c r="DW122" s="43">
        <f t="shared" si="845"/>
        <v>9999</v>
      </c>
      <c r="DX122" s="1">
        <f t="shared" si="815"/>
        <v>9999</v>
      </c>
      <c r="DY122" s="1">
        <f t="shared" si="816"/>
        <v>9999</v>
      </c>
      <c r="DZ122" s="1">
        <f t="shared" si="817"/>
        <v>9999</v>
      </c>
    </row>
    <row r="123" spans="5:130" x14ac:dyDescent="0.25">
      <c r="E123" s="13"/>
      <c r="M123" s="8">
        <f t="shared" si="626"/>
        <v>0</v>
      </c>
      <c r="N123" s="6">
        <f t="shared" si="818"/>
        <v>0</v>
      </c>
      <c r="O123" s="8" t="str">
        <f t="shared" si="819"/>
        <v/>
      </c>
      <c r="Q123" s="8">
        <f t="shared" si="820"/>
        <v>0</v>
      </c>
      <c r="R123" s="8">
        <f t="shared" si="821"/>
        <v>0</v>
      </c>
      <c r="S123" s="8" t="str">
        <f t="shared" si="822"/>
        <v/>
      </c>
      <c r="T123" s="8"/>
      <c r="U123" s="8">
        <f>IF(A123&lt;&gt;"",IF(VLOOKUP(A123,Apr!A$4:F$211,6)&gt;0,VLOOKUP(A123,Apr!A$4:F$211,6),0),0)</f>
        <v>0</v>
      </c>
      <c r="V123" s="8">
        <f>IF(A123&lt;&gt;"",IF(VLOOKUP(A123,May!A$3:F$209,6)&gt;0,VLOOKUP(A123,May!A$3:F$209,6),0),0)</f>
        <v>0</v>
      </c>
      <c r="W123" s="8">
        <f>IF(A123&lt;&gt;"",IF(VLOOKUP(A123,Jun!A$3:F$209,6)&gt;0,VLOOKUP(A123,Jun!A$3:F$209,6),0),0)</f>
        <v>0</v>
      </c>
      <c r="X123" s="8">
        <f>IF(A123&lt;&gt;"",IF(VLOOKUP(A123,Jul!A$3:F$206,6)&gt;0,VLOOKUP(A123,Jul!A$3:F$206,6),0),0)</f>
        <v>0</v>
      </c>
      <c r="Y123" s="8">
        <f>IF(A123&lt;&gt;"",IF(VLOOKUP(A123,Aug!A$3:F$206,6)&gt;0,VLOOKUP(A123,Aug!A$3:F$206,6),0),0)</f>
        <v>0</v>
      </c>
      <c r="Z123" s="8">
        <f>IF(A123&lt;&gt;"",IF(VLOOKUP(A123,Sep!A$3:F$206,6)&gt;0,VLOOKUP(A123,Sep!A$3:F$206,6),0),0)</f>
        <v>0</v>
      </c>
      <c r="AA123" s="6">
        <f t="shared" si="627"/>
        <v>0</v>
      </c>
      <c r="AB123" s="8">
        <f t="shared" si="823"/>
        <v>2.7777777777777776E-2</v>
      </c>
      <c r="AC123" s="8">
        <f>IF(A123&lt;&gt;"",IF(VLOOKUP(A123,Oct!A$3:F$206,6)&gt;0,VLOOKUP(A123,Oct!A$3:F$206,6),0),0)</f>
        <v>0</v>
      </c>
      <c r="AD123" s="8">
        <f>IF(A123&lt;&gt;"",IF(VLOOKUP(A123,Nov!A$3:F$207,6)&gt;0,VLOOKUP(A123,Nov!A$3:F$207,6),0),0)</f>
        <v>0</v>
      </c>
      <c r="AE123" s="8">
        <f>IF(A123&lt;&gt;"",IF(VLOOKUP(A123,Dec!A$3:F$207,6)&gt;0,VLOOKUP(A123,Dec!A$3:F$207,6),0),0)</f>
        <v>0</v>
      </c>
      <c r="AF123" s="8">
        <f>IF(A123&lt;&gt;"",IF(VLOOKUP(A123,Jan!A$3:F$207,6)&gt;0,VLOOKUP(A123,Jan!A$3:F$207,6),0),0)</f>
        <v>0</v>
      </c>
      <c r="AG123" s="8">
        <f>IF(A123&lt;&gt;"",IF(VLOOKUP(A123,Feb!A$3:F$207,6)&gt;0,VLOOKUP(A123,Feb!A$3:F$207,6),0),0)</f>
        <v>0</v>
      </c>
      <c r="AH123" s="8">
        <f>IF(A123&lt;&gt;"",IF(VLOOKUP(A123,Mar!A$3:F$207,6)&gt;0,VLOOKUP(A123,Mar!A$3:F$207,6),0),0)</f>
        <v>0</v>
      </c>
      <c r="AJ123" s="8">
        <f>LARGE($BH123:BI123,1)</f>
        <v>0</v>
      </c>
      <c r="AK123" s="8">
        <f>LARGE($BH123:BJ123,1)</f>
        <v>0</v>
      </c>
      <c r="AL123" s="8">
        <f>LARGE($BH123:BK123,1)</f>
        <v>0</v>
      </c>
      <c r="AM123" s="8">
        <f>LARGE($BH123:BL123,1)</f>
        <v>0</v>
      </c>
      <c r="AN123" s="8">
        <f>LARGE($BH123:BM123,1)</f>
        <v>0</v>
      </c>
      <c r="AO123" s="8">
        <f>LARGE($BN123:BO123,1)</f>
        <v>2.7777777777777776E-2</v>
      </c>
      <c r="AP123" s="8">
        <f>LARGE($BN123:BP123,1)</f>
        <v>2.7777777777777776E-2</v>
      </c>
      <c r="AQ123" s="8">
        <f>LARGE($BN123:BQ123,1)</f>
        <v>2.7777777777777776E-2</v>
      </c>
      <c r="AR123" s="8">
        <f>LARGE($BN123:BR123,1)</f>
        <v>2.7777777777777776E-2</v>
      </c>
      <c r="AS123" s="8">
        <f>LARGE($BN123:BS123,1)</f>
        <v>2.7777777777777776E-2</v>
      </c>
      <c r="AV123" s="6">
        <f t="shared" si="824"/>
        <v>0</v>
      </c>
      <c r="AW123" s="6">
        <f t="shared" si="825"/>
        <v>0</v>
      </c>
      <c r="AX123" s="6">
        <f t="shared" si="826"/>
        <v>0</v>
      </c>
      <c r="AY123" s="6">
        <f t="shared" si="827"/>
        <v>0</v>
      </c>
      <c r="AZ123" s="6">
        <f t="shared" si="828"/>
        <v>0</v>
      </c>
      <c r="BA123" s="6">
        <f t="shared" si="829"/>
        <v>0</v>
      </c>
      <c r="BB123" s="6">
        <f t="shared" si="830"/>
        <v>0</v>
      </c>
      <c r="BC123" s="6">
        <f t="shared" si="831"/>
        <v>0</v>
      </c>
      <c r="BD123" s="6">
        <f t="shared" si="832"/>
        <v>0</v>
      </c>
      <c r="BE123" s="6">
        <f t="shared" si="833"/>
        <v>0</v>
      </c>
      <c r="BF123" s="6">
        <f t="shared" si="834"/>
        <v>0</v>
      </c>
      <c r="BH123" s="8" t="str">
        <f t="shared" si="835"/>
        <v/>
      </c>
      <c r="BI123" s="8">
        <f t="shared" si="836"/>
        <v>0</v>
      </c>
      <c r="BJ123" s="8">
        <f t="shared" si="837"/>
        <v>0</v>
      </c>
      <c r="BK123" s="8">
        <f t="shared" si="838"/>
        <v>0</v>
      </c>
      <c r="BL123" s="8">
        <f t="shared" si="839"/>
        <v>0</v>
      </c>
      <c r="BM123" s="8">
        <f t="shared" si="840"/>
        <v>0</v>
      </c>
      <c r="BN123" s="8">
        <f t="shared" si="846"/>
        <v>2.7777777777777776E-2</v>
      </c>
      <c r="BO123" s="8">
        <f t="shared" si="785"/>
        <v>0</v>
      </c>
      <c r="BP123" s="8">
        <f t="shared" si="785"/>
        <v>0</v>
      </c>
      <c r="BQ123" s="8">
        <f t="shared" si="841"/>
        <v>0</v>
      </c>
      <c r="BR123" s="8">
        <f t="shared" si="842"/>
        <v>0</v>
      </c>
      <c r="BS123" s="8">
        <f t="shared" si="843"/>
        <v>0</v>
      </c>
      <c r="BV123" s="8" t="str">
        <f t="shared" si="786"/>
        <v/>
      </c>
      <c r="BW123" s="8" t="str">
        <f t="shared" si="787"/>
        <v/>
      </c>
      <c r="BX123" s="8" t="str">
        <f t="shared" si="788"/>
        <v/>
      </c>
      <c r="BY123" s="8" t="str">
        <f t="shared" si="789"/>
        <v/>
      </c>
      <c r="BZ123" s="8" t="str">
        <f t="shared" si="790"/>
        <v/>
      </c>
      <c r="CA123" s="8" t="str">
        <f t="shared" si="791"/>
        <v/>
      </c>
      <c r="CB123" s="8" t="str">
        <f t="shared" si="792"/>
        <v/>
      </c>
      <c r="CC123" s="8" t="str">
        <f t="shared" si="793"/>
        <v/>
      </c>
      <c r="CD123" s="8" t="str">
        <f t="shared" si="794"/>
        <v/>
      </c>
      <c r="CE123" s="8" t="str">
        <f t="shared" si="795"/>
        <v/>
      </c>
      <c r="CF123" s="8" t="str">
        <f t="shared" si="796"/>
        <v/>
      </c>
      <c r="CG123" s="8" t="str">
        <f t="shared" si="797"/>
        <v/>
      </c>
      <c r="CI123" s="13"/>
      <c r="CJ123" s="8">
        <f t="shared" si="798"/>
        <v>0</v>
      </c>
      <c r="CK123" s="8">
        <f>IF(COUNT($BV123:BW123)&gt;0,SMALL($BV123:BW123,1),$CI123)</f>
        <v>0</v>
      </c>
      <c r="CL123" s="8">
        <f>IF(COUNT($BV123:BX123)&gt;0,SMALL($BV123:BX123,1),$CI123)</f>
        <v>0</v>
      </c>
      <c r="CM123" s="8">
        <f>IF(COUNT($BV123:BY123)&gt;0,SMALL($BV123:BY123,1),$CI123)</f>
        <v>0</v>
      </c>
      <c r="CN123" s="8">
        <f>IF(COUNT($BV123:BZ123)&gt;0,SMALL($BV123:BZ123,1),$CI123)</f>
        <v>0</v>
      </c>
      <c r="CP123" s="8">
        <f t="shared" si="799"/>
        <v>0</v>
      </c>
      <c r="CQ123" s="8">
        <f>IF(COUNT($CB123:CC123)&gt;0,SMALL($CB123:CC123,1),$CP123)</f>
        <v>0</v>
      </c>
      <c r="CR123" s="8">
        <f>IF(COUNT($CB123:CD123)&gt;0,SMALL($CB123:CD123,1),$CP123)</f>
        <v>0</v>
      </c>
      <c r="CS123" s="8">
        <f>IF(COUNT($CB123:CE123)&gt;0,SMALL($CB123:CE123,1),$CP123)</f>
        <v>0</v>
      </c>
      <c r="CT123" s="8">
        <f>IF(COUNT($CB123:CF123)&gt;0,SMALL($CB123:CF123,1),$CP123)</f>
        <v>0</v>
      </c>
      <c r="CV123" s="8" t="str">
        <f t="shared" si="800"/>
        <v/>
      </c>
      <c r="CW123" s="8" t="str">
        <f t="shared" si="801"/>
        <v/>
      </c>
      <c r="CX123" s="1">
        <f t="shared" si="844"/>
        <v>0</v>
      </c>
      <c r="CY123" s="8" t="str">
        <f t="shared" si="802"/>
        <v/>
      </c>
      <c r="CZ123" s="1">
        <f t="shared" si="803"/>
        <v>0</v>
      </c>
      <c r="DB123" s="13">
        <f t="shared" si="804"/>
        <v>0</v>
      </c>
      <c r="DC123" s="13">
        <f>SMALL($DO123:DP123,1)/(60*60*24)</f>
        <v>0</v>
      </c>
      <c r="DD123" s="13">
        <f>SMALL($DO123:DQ123,1)/(60*60*24)</f>
        <v>0</v>
      </c>
      <c r="DE123" s="13">
        <f>SMALL($DO123:DR123,1)/(60*60*24)</f>
        <v>0</v>
      </c>
      <c r="DF123" s="13">
        <f>SMALL($DO123:DS123,1)/(60*60*24)</f>
        <v>0</v>
      </c>
      <c r="DG123" s="13">
        <f>SMALL($DO123:DT123,1)/(60*60*24)</f>
        <v>0</v>
      </c>
      <c r="DH123" s="34">
        <f t="shared" si="805"/>
        <v>0</v>
      </c>
      <c r="DI123" s="13">
        <f>SMALL($DU123:DV123,1)/(60*60*24)</f>
        <v>0</v>
      </c>
      <c r="DJ123" s="42">
        <f>SMALL($DW123:DW123,1)/(60*60*24)</f>
        <v>0.11572916666666666</v>
      </c>
      <c r="DK123" s="42">
        <f>SMALL($DW123:DX123,1)/(60*60*24)</f>
        <v>0.11572916666666666</v>
      </c>
      <c r="DL123" s="42">
        <f>SMALL($DW123:DY123,1)/(60*60*24)</f>
        <v>0.11572916666666666</v>
      </c>
      <c r="DM123" s="42">
        <f>SMALL($DW123:DZ123,1)/(60*60*24)</f>
        <v>0.11572916666666666</v>
      </c>
      <c r="DO123" s="6">
        <f t="shared" si="806"/>
        <v>0</v>
      </c>
      <c r="DP123" s="1">
        <f t="shared" si="807"/>
        <v>9999</v>
      </c>
      <c r="DQ123" s="1">
        <f t="shared" si="808"/>
        <v>9999</v>
      </c>
      <c r="DR123" s="1">
        <f t="shared" si="809"/>
        <v>9999</v>
      </c>
      <c r="DS123" s="1">
        <f t="shared" si="810"/>
        <v>9999</v>
      </c>
      <c r="DT123" s="1">
        <f t="shared" si="811"/>
        <v>9999</v>
      </c>
      <c r="DU123" s="6">
        <f t="shared" si="812"/>
        <v>0</v>
      </c>
      <c r="DV123" s="1">
        <f t="shared" si="813"/>
        <v>9999</v>
      </c>
      <c r="DW123" s="43">
        <f t="shared" si="845"/>
        <v>9999</v>
      </c>
      <c r="DX123" s="1">
        <f t="shared" si="815"/>
        <v>9999</v>
      </c>
      <c r="DY123" s="1">
        <f t="shared" si="816"/>
        <v>9999</v>
      </c>
      <c r="DZ123" s="1">
        <f t="shared" si="817"/>
        <v>9999</v>
      </c>
    </row>
    <row r="124" spans="5:130" x14ac:dyDescent="0.25">
      <c r="E124" s="13"/>
      <c r="M124" s="8">
        <f t="shared" si="626"/>
        <v>0</v>
      </c>
      <c r="N124" s="6">
        <f t="shared" si="818"/>
        <v>0</v>
      </c>
      <c r="O124" s="8" t="str">
        <f t="shared" si="819"/>
        <v/>
      </c>
      <c r="Q124" s="8">
        <f t="shared" si="820"/>
        <v>0</v>
      </c>
      <c r="R124" s="8">
        <f t="shared" si="821"/>
        <v>0</v>
      </c>
      <c r="S124" s="8" t="str">
        <f t="shared" si="822"/>
        <v/>
      </c>
      <c r="T124" s="8"/>
      <c r="U124" s="8">
        <f>IF(A124&lt;&gt;"",IF(VLOOKUP(A124,Apr!A$4:F$211,6)&gt;0,VLOOKUP(A124,Apr!A$4:F$211,6),0),0)</f>
        <v>0</v>
      </c>
      <c r="V124" s="8">
        <f>IF(A124&lt;&gt;"",IF(VLOOKUP(A124,May!A$3:F$209,6)&gt;0,VLOOKUP(A124,May!A$3:F$209,6),0),0)</f>
        <v>0</v>
      </c>
      <c r="W124" s="8">
        <f>IF(A124&lt;&gt;"",IF(VLOOKUP(A124,Jun!A$3:F$209,6)&gt;0,VLOOKUP(A124,Jun!A$3:F$209,6),0),0)</f>
        <v>0</v>
      </c>
      <c r="X124" s="8">
        <f>IF(A124&lt;&gt;"",IF(VLOOKUP(A124,Jul!A$3:F$206,6)&gt;0,VLOOKUP(A124,Jul!A$3:F$206,6),0),0)</f>
        <v>0</v>
      </c>
      <c r="Y124" s="8">
        <f>IF(A124&lt;&gt;"",IF(VLOOKUP(A124,Aug!A$3:F$206,6)&gt;0,VLOOKUP(A124,Aug!A$3:F$206,6),0),0)</f>
        <v>0</v>
      </c>
      <c r="Z124" s="8">
        <f>IF(A124&lt;&gt;"",IF(VLOOKUP(A124,Sep!A$3:F$206,6)&gt;0,VLOOKUP(A124,Sep!A$3:F$206,6),0),0)</f>
        <v>0</v>
      </c>
      <c r="AA124" s="6">
        <f t="shared" si="627"/>
        <v>0</v>
      </c>
      <c r="AB124" s="8">
        <f t="shared" si="823"/>
        <v>2.7777777777777776E-2</v>
      </c>
      <c r="AC124" s="8">
        <f>IF(A124&lt;&gt;"",IF(VLOOKUP(A124,Oct!A$3:F$206,6)&gt;0,VLOOKUP(A124,Oct!A$3:F$206,6),0),0)</f>
        <v>0</v>
      </c>
      <c r="AD124" s="8">
        <f>IF(A124&lt;&gt;"",IF(VLOOKUP(A124,Nov!A$3:F$207,6)&gt;0,VLOOKUP(A124,Nov!A$3:F$207,6),0),0)</f>
        <v>0</v>
      </c>
      <c r="AE124" s="8">
        <f>IF(A124&lt;&gt;"",IF(VLOOKUP(A124,Dec!A$3:F$207,6)&gt;0,VLOOKUP(A124,Dec!A$3:F$207,6),0),0)</f>
        <v>0</v>
      </c>
      <c r="AF124" s="8">
        <f>IF(A124&lt;&gt;"",IF(VLOOKUP(A124,Jan!A$3:F$207,6)&gt;0,VLOOKUP(A124,Jan!A$3:F$207,6),0),0)</f>
        <v>0</v>
      </c>
      <c r="AG124" s="8">
        <f>IF(A124&lt;&gt;"",IF(VLOOKUP(A124,Feb!A$3:F$207,6)&gt;0,VLOOKUP(A124,Feb!A$3:F$207,6),0),0)</f>
        <v>0</v>
      </c>
      <c r="AH124" s="8">
        <f>IF(A124&lt;&gt;"",IF(VLOOKUP(A124,Mar!A$3:F$207,6)&gt;0,VLOOKUP(A124,Mar!A$3:F$207,6),0),0)</f>
        <v>0</v>
      </c>
      <c r="AJ124" s="8">
        <f>LARGE($BH124:BI124,1)</f>
        <v>0</v>
      </c>
      <c r="AK124" s="8">
        <f>LARGE($BH124:BJ124,1)</f>
        <v>0</v>
      </c>
      <c r="AL124" s="8">
        <f>LARGE($BH124:BK124,1)</f>
        <v>0</v>
      </c>
      <c r="AM124" s="8">
        <f>LARGE($BH124:BL124,1)</f>
        <v>0</v>
      </c>
      <c r="AN124" s="8">
        <f>LARGE($BH124:BM124,1)</f>
        <v>0</v>
      </c>
      <c r="AO124" s="8">
        <f>LARGE($BN124:BO124,1)</f>
        <v>2.7777777777777776E-2</v>
      </c>
      <c r="AP124" s="8">
        <f>LARGE($BN124:BP124,1)</f>
        <v>2.7777777777777776E-2</v>
      </c>
      <c r="AQ124" s="8">
        <f>LARGE($BN124:BQ124,1)</f>
        <v>2.7777777777777776E-2</v>
      </c>
      <c r="AR124" s="8">
        <f>LARGE($BN124:BR124,1)</f>
        <v>2.7777777777777776E-2</v>
      </c>
      <c r="AS124" s="8">
        <f>LARGE($BN124:BS124,1)</f>
        <v>2.7777777777777776E-2</v>
      </c>
      <c r="AV124" s="6">
        <f t="shared" si="824"/>
        <v>0</v>
      </c>
      <c r="AW124" s="6">
        <f t="shared" si="825"/>
        <v>0</v>
      </c>
      <c r="AX124" s="6">
        <f t="shared" si="826"/>
        <v>0</v>
      </c>
      <c r="AY124" s="6">
        <f t="shared" si="827"/>
        <v>0</v>
      </c>
      <c r="AZ124" s="6">
        <f t="shared" si="828"/>
        <v>0</v>
      </c>
      <c r="BA124" s="6">
        <f t="shared" si="829"/>
        <v>0</v>
      </c>
      <c r="BB124" s="6">
        <f t="shared" si="830"/>
        <v>0</v>
      </c>
      <c r="BC124" s="6">
        <f t="shared" si="831"/>
        <v>0</v>
      </c>
      <c r="BD124" s="6">
        <f t="shared" si="832"/>
        <v>0</v>
      </c>
      <c r="BE124" s="6">
        <f t="shared" si="833"/>
        <v>0</v>
      </c>
      <c r="BF124" s="6">
        <f t="shared" si="834"/>
        <v>0</v>
      </c>
      <c r="BH124" s="8" t="str">
        <f t="shared" si="835"/>
        <v/>
      </c>
      <c r="BI124" s="8">
        <f t="shared" si="836"/>
        <v>0</v>
      </c>
      <c r="BJ124" s="8">
        <f t="shared" si="837"/>
        <v>0</v>
      </c>
      <c r="BK124" s="8">
        <f t="shared" si="838"/>
        <v>0</v>
      </c>
      <c r="BL124" s="8">
        <f t="shared" si="839"/>
        <v>0</v>
      </c>
      <c r="BM124" s="8">
        <f t="shared" si="840"/>
        <v>0</v>
      </c>
      <c r="BN124" s="8">
        <f t="shared" si="846"/>
        <v>2.7777777777777776E-2</v>
      </c>
      <c r="BO124" s="8">
        <f t="shared" si="785"/>
        <v>0</v>
      </c>
      <c r="BP124" s="8">
        <f t="shared" si="785"/>
        <v>0</v>
      </c>
      <c r="BQ124" s="8">
        <f t="shared" si="841"/>
        <v>0</v>
      </c>
      <c r="BR124" s="8">
        <f t="shared" si="842"/>
        <v>0</v>
      </c>
      <c r="BS124" s="8">
        <f t="shared" si="843"/>
        <v>0</v>
      </c>
      <c r="BV124" s="8" t="str">
        <f t="shared" si="786"/>
        <v/>
      </c>
      <c r="BW124" s="8" t="str">
        <f t="shared" si="787"/>
        <v/>
      </c>
      <c r="BX124" s="8" t="str">
        <f t="shared" si="788"/>
        <v/>
      </c>
      <c r="BY124" s="8" t="str">
        <f t="shared" si="789"/>
        <v/>
      </c>
      <c r="BZ124" s="8" t="str">
        <f t="shared" si="790"/>
        <v/>
      </c>
      <c r="CA124" s="8" t="str">
        <f t="shared" si="791"/>
        <v/>
      </c>
      <c r="CB124" s="8" t="str">
        <f t="shared" si="792"/>
        <v/>
      </c>
      <c r="CC124" s="8" t="str">
        <f t="shared" si="793"/>
        <v/>
      </c>
      <c r="CD124" s="8" t="str">
        <f t="shared" si="794"/>
        <v/>
      </c>
      <c r="CE124" s="8" t="str">
        <f t="shared" si="795"/>
        <v/>
      </c>
      <c r="CF124" s="8" t="str">
        <f t="shared" si="796"/>
        <v/>
      </c>
      <c r="CG124" s="8" t="str">
        <f t="shared" si="797"/>
        <v/>
      </c>
      <c r="CI124" s="13"/>
      <c r="CJ124" s="8">
        <f t="shared" si="798"/>
        <v>0</v>
      </c>
      <c r="CK124" s="8">
        <f>IF(COUNT($BV124:BW124)&gt;0,SMALL($BV124:BW124,1),$CI124)</f>
        <v>0</v>
      </c>
      <c r="CL124" s="8">
        <f>IF(COUNT($BV124:BX124)&gt;0,SMALL($BV124:BX124,1),$CI124)</f>
        <v>0</v>
      </c>
      <c r="CM124" s="8">
        <f>IF(COUNT($BV124:BY124)&gt;0,SMALL($BV124:BY124,1),$CI124)</f>
        <v>0</v>
      </c>
      <c r="CN124" s="8">
        <f>IF(COUNT($BV124:BZ124)&gt;0,SMALL($BV124:BZ124,1),$CI124)</f>
        <v>0</v>
      </c>
      <c r="CP124" s="8">
        <f t="shared" si="799"/>
        <v>0</v>
      </c>
      <c r="CQ124" s="8">
        <f>IF(COUNT($CB124:CC124)&gt;0,SMALL($CB124:CC124,1),$CP124)</f>
        <v>0</v>
      </c>
      <c r="CR124" s="8">
        <f>IF(COUNT($CB124:CD124)&gt;0,SMALL($CB124:CD124,1),$CP124)</f>
        <v>0</v>
      </c>
      <c r="CS124" s="8">
        <f>IF(COUNT($CB124:CE124)&gt;0,SMALL($CB124:CE124,1),$CP124)</f>
        <v>0</v>
      </c>
      <c r="CT124" s="8">
        <f>IF(COUNT($CB124:CF124)&gt;0,SMALL($CB124:CF124,1),$CP124)</f>
        <v>0</v>
      </c>
      <c r="CV124" s="8" t="str">
        <f t="shared" si="800"/>
        <v/>
      </c>
      <c r="CW124" s="8" t="str">
        <f t="shared" si="801"/>
        <v/>
      </c>
      <c r="CX124" s="1">
        <f t="shared" si="844"/>
        <v>0</v>
      </c>
      <c r="CY124" s="8" t="str">
        <f t="shared" si="802"/>
        <v/>
      </c>
      <c r="CZ124" s="1">
        <f t="shared" si="803"/>
        <v>0</v>
      </c>
      <c r="DB124" s="13">
        <f t="shared" si="804"/>
        <v>0</v>
      </c>
      <c r="DC124" s="13">
        <f>SMALL($DO124:DP124,1)/(60*60*24)</f>
        <v>0</v>
      </c>
      <c r="DD124" s="13">
        <f>SMALL($DO124:DQ124,1)/(60*60*24)</f>
        <v>0</v>
      </c>
      <c r="DE124" s="13">
        <f>SMALL($DO124:DR124,1)/(60*60*24)</f>
        <v>0</v>
      </c>
      <c r="DF124" s="13">
        <f>SMALL($DO124:DS124,1)/(60*60*24)</f>
        <v>0</v>
      </c>
      <c r="DG124" s="13">
        <f>SMALL($DO124:DT124,1)/(60*60*24)</f>
        <v>0</v>
      </c>
      <c r="DH124" s="34">
        <f t="shared" si="805"/>
        <v>0</v>
      </c>
      <c r="DI124" s="13">
        <f>SMALL($DU124:DV124,1)/(60*60*24)</f>
        <v>0</v>
      </c>
      <c r="DJ124" s="42">
        <f>SMALL($DW124:DW124,1)/(60*60*24)</f>
        <v>0.11572916666666666</v>
      </c>
      <c r="DK124" s="42">
        <f>SMALL($DW124:DX124,1)/(60*60*24)</f>
        <v>0.11572916666666666</v>
      </c>
      <c r="DL124" s="42">
        <f>SMALL($DW124:DY124,1)/(60*60*24)</f>
        <v>0.11572916666666666</v>
      </c>
      <c r="DM124" s="42">
        <f>SMALL($DW124:DZ124,1)/(60*60*24)</f>
        <v>0.11572916666666666</v>
      </c>
      <c r="DO124" s="6">
        <f t="shared" si="806"/>
        <v>0</v>
      </c>
      <c r="DP124" s="1">
        <f t="shared" si="807"/>
        <v>9999</v>
      </c>
      <c r="DQ124" s="1">
        <f t="shared" si="808"/>
        <v>9999</v>
      </c>
      <c r="DR124" s="1">
        <f t="shared" si="809"/>
        <v>9999</v>
      </c>
      <c r="DS124" s="1">
        <f t="shared" si="810"/>
        <v>9999</v>
      </c>
      <c r="DT124" s="1">
        <f t="shared" si="811"/>
        <v>9999</v>
      </c>
      <c r="DU124" s="6">
        <f t="shared" si="812"/>
        <v>0</v>
      </c>
      <c r="DV124" s="1">
        <f t="shared" si="813"/>
        <v>9999</v>
      </c>
      <c r="DW124" s="43">
        <f t="shared" si="845"/>
        <v>9999</v>
      </c>
      <c r="DX124" s="1">
        <f t="shared" si="815"/>
        <v>9999</v>
      </c>
      <c r="DY124" s="1">
        <f t="shared" si="816"/>
        <v>9999</v>
      </c>
      <c r="DZ124" s="1">
        <f t="shared" si="817"/>
        <v>9999</v>
      </c>
    </row>
    <row r="125" spans="5:130" x14ac:dyDescent="0.25">
      <c r="E125" s="13"/>
      <c r="M125" s="8">
        <f t="shared" si="626"/>
        <v>0</v>
      </c>
      <c r="N125" s="6">
        <f t="shared" si="818"/>
        <v>0</v>
      </c>
      <c r="O125" s="8" t="str">
        <f t="shared" si="819"/>
        <v/>
      </c>
      <c r="Q125" s="8">
        <f t="shared" si="820"/>
        <v>0</v>
      </c>
      <c r="R125" s="8">
        <f t="shared" si="821"/>
        <v>0</v>
      </c>
      <c r="S125" s="8" t="str">
        <f t="shared" si="822"/>
        <v/>
      </c>
      <c r="T125" s="8"/>
      <c r="U125" s="8">
        <f>IF(A125&lt;&gt;"",IF(VLOOKUP(A125,Apr!A$4:F$211,6)&gt;0,VLOOKUP(A125,Apr!A$4:F$211,6),0),0)</f>
        <v>0</v>
      </c>
      <c r="V125" s="8">
        <f>IF(A125&lt;&gt;"",IF(VLOOKUP(A125,May!A$3:F$209,6)&gt;0,VLOOKUP(A125,May!A$3:F$209,6),0),0)</f>
        <v>0</v>
      </c>
      <c r="W125" s="8">
        <f>IF(A125&lt;&gt;"",IF(VLOOKUP(A125,Jun!A$3:F$209,6)&gt;0,VLOOKUP(A125,Jun!A$3:F$209,6),0),0)</f>
        <v>0</v>
      </c>
      <c r="X125" s="8">
        <f>IF(A125&lt;&gt;"",IF(VLOOKUP(A125,Jul!A$3:F$206,6)&gt;0,VLOOKUP(A125,Jul!A$3:F$206,6),0),0)</f>
        <v>0</v>
      </c>
      <c r="Y125" s="8">
        <f>IF(A125&lt;&gt;"",IF(VLOOKUP(A125,Aug!A$3:F$206,6)&gt;0,VLOOKUP(A125,Aug!A$3:F$206,6),0),0)</f>
        <v>0</v>
      </c>
      <c r="Z125" s="8">
        <f>IF(A125&lt;&gt;"",IF(VLOOKUP(A125,Sep!A$3:F$206,6)&gt;0,VLOOKUP(A125,Sep!A$3:F$206,6),0),0)</f>
        <v>0</v>
      </c>
      <c r="AA125" s="6">
        <f t="shared" si="627"/>
        <v>0</v>
      </c>
      <c r="AB125" s="8">
        <f t="shared" si="823"/>
        <v>2.7777777777777776E-2</v>
      </c>
      <c r="AC125" s="8">
        <f>IF(A125&lt;&gt;"",IF(VLOOKUP(A125,Oct!A$3:F$206,6)&gt;0,VLOOKUP(A125,Oct!A$3:F$206,6),0),0)</f>
        <v>0</v>
      </c>
      <c r="AD125" s="8">
        <f>IF(A125&lt;&gt;"",IF(VLOOKUP(A125,Nov!A$3:F$207,6)&gt;0,VLOOKUP(A125,Nov!A$3:F$207,6),0),0)</f>
        <v>0</v>
      </c>
      <c r="AE125" s="8">
        <f>IF(A125&lt;&gt;"",IF(VLOOKUP(A125,Dec!A$3:F$207,6)&gt;0,VLOOKUP(A125,Dec!A$3:F$207,6),0),0)</f>
        <v>0</v>
      </c>
      <c r="AF125" s="8">
        <f>IF(A125&lt;&gt;"",IF(VLOOKUP(A125,Jan!A$3:F$207,6)&gt;0,VLOOKUP(A125,Jan!A$3:F$207,6),0),0)</f>
        <v>0</v>
      </c>
      <c r="AG125" s="8">
        <f>IF(A125&lt;&gt;"",IF(VLOOKUP(A125,Feb!A$3:F$207,6)&gt;0,VLOOKUP(A125,Feb!A$3:F$207,6),0),0)</f>
        <v>0</v>
      </c>
      <c r="AH125" s="8">
        <f>IF(A125&lt;&gt;"",IF(VLOOKUP(A125,Mar!A$3:F$207,6)&gt;0,VLOOKUP(A125,Mar!A$3:F$207,6),0),0)</f>
        <v>0</v>
      </c>
      <c r="AJ125" s="8">
        <f>LARGE($BH125:BI125,1)</f>
        <v>0</v>
      </c>
      <c r="AK125" s="8">
        <f>LARGE($BH125:BJ125,1)</f>
        <v>0</v>
      </c>
      <c r="AL125" s="8">
        <f>LARGE($BH125:BK125,1)</f>
        <v>0</v>
      </c>
      <c r="AM125" s="8">
        <f>LARGE($BH125:BL125,1)</f>
        <v>0</v>
      </c>
      <c r="AN125" s="8">
        <f>LARGE($BH125:BM125,1)</f>
        <v>0</v>
      </c>
      <c r="AO125" s="8">
        <f>LARGE($BN125:BO125,1)</f>
        <v>2.7777777777777776E-2</v>
      </c>
      <c r="AP125" s="8">
        <f>LARGE($BN125:BP125,1)</f>
        <v>2.7777777777777776E-2</v>
      </c>
      <c r="AQ125" s="8">
        <f>LARGE($BN125:BQ125,1)</f>
        <v>2.7777777777777776E-2</v>
      </c>
      <c r="AR125" s="8">
        <f>LARGE($BN125:BR125,1)</f>
        <v>2.7777777777777776E-2</v>
      </c>
      <c r="AS125" s="8">
        <f>LARGE($BN125:BS125,1)</f>
        <v>2.7777777777777776E-2</v>
      </c>
      <c r="AV125" s="6">
        <f t="shared" si="824"/>
        <v>0</v>
      </c>
      <c r="AW125" s="6">
        <f t="shared" si="825"/>
        <v>0</v>
      </c>
      <c r="AX125" s="6">
        <f t="shared" si="826"/>
        <v>0</v>
      </c>
      <c r="AY125" s="6">
        <f t="shared" si="827"/>
        <v>0</v>
      </c>
      <c r="AZ125" s="6">
        <f t="shared" si="828"/>
        <v>0</v>
      </c>
      <c r="BA125" s="6">
        <f t="shared" si="829"/>
        <v>0</v>
      </c>
      <c r="BB125" s="6">
        <f t="shared" si="830"/>
        <v>0</v>
      </c>
      <c r="BC125" s="6">
        <f t="shared" si="831"/>
        <v>0</v>
      </c>
      <c r="BD125" s="6">
        <f t="shared" si="832"/>
        <v>0</v>
      </c>
      <c r="BE125" s="6">
        <f t="shared" si="833"/>
        <v>0</v>
      </c>
      <c r="BF125" s="6">
        <f t="shared" si="834"/>
        <v>0</v>
      </c>
      <c r="BH125" s="8" t="str">
        <f t="shared" si="835"/>
        <v/>
      </c>
      <c r="BI125" s="8">
        <f t="shared" si="836"/>
        <v>0</v>
      </c>
      <c r="BJ125" s="8">
        <f t="shared" si="837"/>
        <v>0</v>
      </c>
      <c r="BK125" s="8">
        <f t="shared" si="838"/>
        <v>0</v>
      </c>
      <c r="BL125" s="8">
        <f t="shared" si="839"/>
        <v>0</v>
      </c>
      <c r="BM125" s="8">
        <f t="shared" si="840"/>
        <v>0</v>
      </c>
      <c r="BN125" s="8">
        <f t="shared" si="846"/>
        <v>2.7777777777777776E-2</v>
      </c>
      <c r="BO125" s="8">
        <f t="shared" si="785"/>
        <v>0</v>
      </c>
      <c r="BP125" s="8">
        <f t="shared" si="785"/>
        <v>0</v>
      </c>
      <c r="BQ125" s="8">
        <f t="shared" si="841"/>
        <v>0</v>
      </c>
      <c r="BR125" s="8">
        <f t="shared" si="842"/>
        <v>0</v>
      </c>
      <c r="BS125" s="8">
        <f t="shared" si="843"/>
        <v>0</v>
      </c>
      <c r="BV125" s="8" t="str">
        <f t="shared" si="786"/>
        <v/>
      </c>
      <c r="BW125" s="8" t="str">
        <f t="shared" si="787"/>
        <v/>
      </c>
      <c r="BX125" s="8" t="str">
        <f t="shared" si="788"/>
        <v/>
      </c>
      <c r="BY125" s="8" t="str">
        <f t="shared" si="789"/>
        <v/>
      </c>
      <c r="BZ125" s="8" t="str">
        <f t="shared" si="790"/>
        <v/>
      </c>
      <c r="CA125" s="8" t="str">
        <f t="shared" si="791"/>
        <v/>
      </c>
      <c r="CB125" s="8" t="str">
        <f t="shared" si="792"/>
        <v/>
      </c>
      <c r="CC125" s="8" t="str">
        <f t="shared" si="793"/>
        <v/>
      </c>
      <c r="CD125" s="8" t="str">
        <f t="shared" si="794"/>
        <v/>
      </c>
      <c r="CE125" s="8" t="str">
        <f t="shared" si="795"/>
        <v/>
      </c>
      <c r="CF125" s="8" t="str">
        <f t="shared" si="796"/>
        <v/>
      </c>
      <c r="CG125" s="8" t="str">
        <f t="shared" si="797"/>
        <v/>
      </c>
      <c r="CI125" s="13"/>
      <c r="CJ125" s="8">
        <f t="shared" si="798"/>
        <v>0</v>
      </c>
      <c r="CK125" s="8">
        <f>IF(COUNT($BV125:BW125)&gt;0,SMALL($BV125:BW125,1),$CI125)</f>
        <v>0</v>
      </c>
      <c r="CL125" s="8">
        <f>IF(COUNT($BV125:BX125)&gt;0,SMALL($BV125:BX125,1),$CI125)</f>
        <v>0</v>
      </c>
      <c r="CM125" s="8">
        <f>IF(COUNT($BV125:BY125)&gt;0,SMALL($BV125:BY125,1),$CI125)</f>
        <v>0</v>
      </c>
      <c r="CN125" s="8">
        <f>IF(COUNT($BV125:BZ125)&gt;0,SMALL($BV125:BZ125,1),$CI125)</f>
        <v>0</v>
      </c>
      <c r="CP125" s="8">
        <f t="shared" si="799"/>
        <v>0</v>
      </c>
      <c r="CQ125" s="8">
        <f>IF(COUNT($CB125:CC125)&gt;0,SMALL($CB125:CC125,1),$CP125)</f>
        <v>0</v>
      </c>
      <c r="CR125" s="8">
        <f>IF(COUNT($CB125:CD125)&gt;0,SMALL($CB125:CD125,1),$CP125)</f>
        <v>0</v>
      </c>
      <c r="CS125" s="8">
        <f>IF(COUNT($CB125:CE125)&gt;0,SMALL($CB125:CE125,1),$CP125)</f>
        <v>0</v>
      </c>
      <c r="CT125" s="8">
        <f>IF(COUNT($CB125:CF125)&gt;0,SMALL($CB125:CF125,1),$CP125)</f>
        <v>0</v>
      </c>
      <c r="CV125" s="8" t="str">
        <f t="shared" si="800"/>
        <v/>
      </c>
      <c r="CW125" s="8" t="str">
        <f t="shared" si="801"/>
        <v/>
      </c>
      <c r="CX125" s="1">
        <f t="shared" si="844"/>
        <v>0</v>
      </c>
      <c r="CY125" s="8" t="str">
        <f t="shared" si="802"/>
        <v/>
      </c>
      <c r="CZ125" s="1">
        <f t="shared" si="803"/>
        <v>0</v>
      </c>
      <c r="DB125" s="13">
        <f t="shared" si="804"/>
        <v>0</v>
      </c>
      <c r="DC125" s="13">
        <f>SMALL($DO125:DP125,1)/(60*60*24)</f>
        <v>0</v>
      </c>
      <c r="DD125" s="13">
        <f>SMALL($DO125:DQ125,1)/(60*60*24)</f>
        <v>0</v>
      </c>
      <c r="DE125" s="13">
        <f>SMALL($DO125:DR125,1)/(60*60*24)</f>
        <v>0</v>
      </c>
      <c r="DF125" s="13">
        <f>SMALL($DO125:DS125,1)/(60*60*24)</f>
        <v>0</v>
      </c>
      <c r="DG125" s="13">
        <f>SMALL($DO125:DT125,1)/(60*60*24)</f>
        <v>0</v>
      </c>
      <c r="DH125" s="34">
        <f t="shared" si="805"/>
        <v>0</v>
      </c>
      <c r="DI125" s="13">
        <f>SMALL($DU125:DV125,1)/(60*60*24)</f>
        <v>0</v>
      </c>
      <c r="DJ125" s="42">
        <f>SMALL($DW125:DW125,1)/(60*60*24)</f>
        <v>0.11572916666666666</v>
      </c>
      <c r="DK125" s="42">
        <f>SMALL($DW125:DX125,1)/(60*60*24)</f>
        <v>0.11572916666666666</v>
      </c>
      <c r="DL125" s="42">
        <f>SMALL($DW125:DY125,1)/(60*60*24)</f>
        <v>0.11572916666666666</v>
      </c>
      <c r="DM125" s="42">
        <f>SMALL($DW125:DZ125,1)/(60*60*24)</f>
        <v>0.11572916666666666</v>
      </c>
      <c r="DO125" s="6">
        <f t="shared" si="806"/>
        <v>0</v>
      </c>
      <c r="DP125" s="1">
        <f t="shared" si="807"/>
        <v>9999</v>
      </c>
      <c r="DQ125" s="1">
        <f t="shared" si="808"/>
        <v>9999</v>
      </c>
      <c r="DR125" s="1">
        <f t="shared" si="809"/>
        <v>9999</v>
      </c>
      <c r="DS125" s="1">
        <f t="shared" si="810"/>
        <v>9999</v>
      </c>
      <c r="DT125" s="1">
        <f t="shared" si="811"/>
        <v>9999</v>
      </c>
      <c r="DU125" s="6">
        <f t="shared" si="812"/>
        <v>0</v>
      </c>
      <c r="DV125" s="1">
        <f t="shared" si="813"/>
        <v>9999</v>
      </c>
      <c r="DW125" s="43">
        <f t="shared" si="845"/>
        <v>9999</v>
      </c>
      <c r="DX125" s="1">
        <f t="shared" si="815"/>
        <v>9999</v>
      </c>
      <c r="DY125" s="1">
        <f t="shared" si="816"/>
        <v>9999</v>
      </c>
      <c r="DZ125" s="1">
        <f t="shared" si="817"/>
        <v>9999</v>
      </c>
    </row>
    <row r="126" spans="5:130" x14ac:dyDescent="0.25">
      <c r="E126" s="13"/>
      <c r="M126" s="8">
        <f t="shared" si="626"/>
        <v>0</v>
      </c>
      <c r="N126" s="6">
        <f t="shared" si="818"/>
        <v>0</v>
      </c>
      <c r="O126" s="8" t="str">
        <f t="shared" si="819"/>
        <v/>
      </c>
      <c r="Q126" s="8">
        <f t="shared" si="820"/>
        <v>0</v>
      </c>
      <c r="R126" s="8">
        <f t="shared" si="821"/>
        <v>0</v>
      </c>
      <c r="S126" s="8" t="str">
        <f t="shared" si="822"/>
        <v/>
      </c>
      <c r="T126" s="8"/>
      <c r="U126" s="8">
        <f>IF(A126&lt;&gt;"",IF(VLOOKUP(A126,Apr!A$4:F$211,6)&gt;0,VLOOKUP(A126,Apr!A$4:F$211,6),0),0)</f>
        <v>0</v>
      </c>
      <c r="V126" s="8">
        <f>IF(A126&lt;&gt;"",IF(VLOOKUP(A126,May!A$3:F$209,6)&gt;0,VLOOKUP(A126,May!A$3:F$209,6),0),0)</f>
        <v>0</v>
      </c>
      <c r="W126" s="8">
        <f>IF(A126&lt;&gt;"",IF(VLOOKUP(A126,Jun!A$3:F$209,6)&gt;0,VLOOKUP(A126,Jun!A$3:F$209,6),0),0)</f>
        <v>0</v>
      </c>
      <c r="X126" s="8">
        <f>IF(A126&lt;&gt;"",IF(VLOOKUP(A126,Jul!A$3:F$206,6)&gt;0,VLOOKUP(A126,Jul!A$3:F$206,6),0),0)</f>
        <v>0</v>
      </c>
      <c r="Y126" s="8">
        <f>IF(A126&lt;&gt;"",IF(VLOOKUP(A126,Aug!A$3:F$206,6)&gt;0,VLOOKUP(A126,Aug!A$3:F$206,6),0),0)</f>
        <v>0</v>
      </c>
      <c r="Z126" s="8">
        <f>IF(A126&lt;&gt;"",IF(VLOOKUP(A126,Sep!A$3:F$206,6)&gt;0,VLOOKUP(A126,Sep!A$3:F$206,6),0),0)</f>
        <v>0</v>
      </c>
      <c r="AA126" s="6">
        <f t="shared" si="627"/>
        <v>0</v>
      </c>
      <c r="AB126" s="8">
        <f t="shared" si="823"/>
        <v>2.7777777777777776E-2</v>
      </c>
      <c r="AC126" s="8">
        <f>IF(A126&lt;&gt;"",IF(VLOOKUP(A126,Oct!A$3:F$206,6)&gt;0,VLOOKUP(A126,Oct!A$3:F$206,6),0),0)</f>
        <v>0</v>
      </c>
      <c r="AD126" s="8">
        <f>IF(A126&lt;&gt;"",IF(VLOOKUP(A126,Nov!A$3:F$207,6)&gt;0,VLOOKUP(A126,Nov!A$3:F$207,6),0),0)</f>
        <v>0</v>
      </c>
      <c r="AE126" s="8">
        <f>IF(A126&lt;&gt;"",IF(VLOOKUP(A126,Dec!A$3:F$207,6)&gt;0,VLOOKUP(A126,Dec!A$3:F$207,6),0),0)</f>
        <v>0</v>
      </c>
      <c r="AF126" s="8">
        <f>IF(A126&lt;&gt;"",IF(VLOOKUP(A126,Jan!A$3:F$207,6)&gt;0,VLOOKUP(A126,Jan!A$3:F$207,6),0),0)</f>
        <v>0</v>
      </c>
      <c r="AG126" s="8">
        <f>IF(A126&lt;&gt;"",IF(VLOOKUP(A126,Feb!A$3:F$207,6)&gt;0,VLOOKUP(A126,Feb!A$3:F$207,6),0),0)</f>
        <v>0</v>
      </c>
      <c r="AH126" s="8">
        <f>IF(A126&lt;&gt;"",IF(VLOOKUP(A126,Mar!A$3:F$207,6)&gt;0,VLOOKUP(A126,Mar!A$3:F$207,6),0),0)</f>
        <v>0</v>
      </c>
      <c r="AJ126" s="8">
        <f>LARGE($BH126:BI126,1)</f>
        <v>0</v>
      </c>
      <c r="AK126" s="8">
        <f>LARGE($BH126:BJ126,1)</f>
        <v>0</v>
      </c>
      <c r="AL126" s="8">
        <f>LARGE($BH126:BK126,1)</f>
        <v>0</v>
      </c>
      <c r="AM126" s="8">
        <f>LARGE($BH126:BL126,1)</f>
        <v>0</v>
      </c>
      <c r="AN126" s="8">
        <f>LARGE($BH126:BM126,1)</f>
        <v>0</v>
      </c>
      <c r="AO126" s="8">
        <f>LARGE($BN126:BO126,1)</f>
        <v>2.7777777777777776E-2</v>
      </c>
      <c r="AP126" s="8">
        <f>LARGE($BN126:BP126,1)</f>
        <v>2.7777777777777776E-2</v>
      </c>
      <c r="AQ126" s="8">
        <f>LARGE($BN126:BQ126,1)</f>
        <v>2.7777777777777776E-2</v>
      </c>
      <c r="AR126" s="8">
        <f>LARGE($BN126:BR126,1)</f>
        <v>2.7777777777777776E-2</v>
      </c>
      <c r="AS126" s="8">
        <f>LARGE($BN126:BS126,1)</f>
        <v>2.7777777777777776E-2</v>
      </c>
      <c r="AV126" s="6">
        <f t="shared" si="824"/>
        <v>0</v>
      </c>
      <c r="AW126" s="6">
        <f t="shared" si="825"/>
        <v>0</v>
      </c>
      <c r="AX126" s="6">
        <f t="shared" si="826"/>
        <v>0</v>
      </c>
      <c r="AY126" s="6">
        <f t="shared" si="827"/>
        <v>0</v>
      </c>
      <c r="AZ126" s="6">
        <f t="shared" si="828"/>
        <v>0</v>
      </c>
      <c r="BA126" s="6">
        <f t="shared" si="829"/>
        <v>0</v>
      </c>
      <c r="BB126" s="6">
        <f t="shared" si="830"/>
        <v>0</v>
      </c>
      <c r="BC126" s="6">
        <f t="shared" si="831"/>
        <v>0</v>
      </c>
      <c r="BD126" s="6">
        <f t="shared" si="832"/>
        <v>0</v>
      </c>
      <c r="BE126" s="6">
        <f t="shared" si="833"/>
        <v>0</v>
      </c>
      <c r="BF126" s="6">
        <f t="shared" si="834"/>
        <v>0</v>
      </c>
      <c r="BH126" s="8" t="str">
        <f t="shared" si="835"/>
        <v/>
      </c>
      <c r="BI126" s="8">
        <f t="shared" si="836"/>
        <v>0</v>
      </c>
      <c r="BJ126" s="8">
        <f t="shared" si="837"/>
        <v>0</v>
      </c>
      <c r="BK126" s="8">
        <f t="shared" si="838"/>
        <v>0</v>
      </c>
      <c r="BL126" s="8">
        <f t="shared" si="839"/>
        <v>0</v>
      </c>
      <c r="BM126" s="8">
        <f t="shared" si="840"/>
        <v>0</v>
      </c>
      <c r="BN126" s="8">
        <f t="shared" si="846"/>
        <v>2.7777777777777776E-2</v>
      </c>
      <c r="BO126" s="8">
        <f t="shared" si="785"/>
        <v>0</v>
      </c>
      <c r="BP126" s="8">
        <f t="shared" si="785"/>
        <v>0</v>
      </c>
      <c r="BQ126" s="8">
        <f t="shared" si="841"/>
        <v>0</v>
      </c>
      <c r="BR126" s="8">
        <f t="shared" si="842"/>
        <v>0</v>
      </c>
      <c r="BS126" s="8">
        <f t="shared" si="843"/>
        <v>0</v>
      </c>
      <c r="BV126" s="8" t="str">
        <f t="shared" si="786"/>
        <v/>
      </c>
      <c r="BW126" s="8" t="str">
        <f t="shared" si="787"/>
        <v/>
      </c>
      <c r="BX126" s="8" t="str">
        <f t="shared" si="788"/>
        <v/>
      </c>
      <c r="BY126" s="8" t="str">
        <f t="shared" si="789"/>
        <v/>
      </c>
      <c r="BZ126" s="8" t="str">
        <f t="shared" si="790"/>
        <v/>
      </c>
      <c r="CA126" s="8" t="str">
        <f t="shared" si="791"/>
        <v/>
      </c>
      <c r="CB126" s="8" t="str">
        <f t="shared" si="792"/>
        <v/>
      </c>
      <c r="CC126" s="8" t="str">
        <f t="shared" si="793"/>
        <v/>
      </c>
      <c r="CD126" s="8" t="str">
        <f t="shared" si="794"/>
        <v/>
      </c>
      <c r="CE126" s="8" t="str">
        <f t="shared" si="795"/>
        <v/>
      </c>
      <c r="CF126" s="8" t="str">
        <f t="shared" si="796"/>
        <v/>
      </c>
      <c r="CG126" s="8" t="str">
        <f t="shared" si="797"/>
        <v/>
      </c>
      <c r="CI126" s="13"/>
      <c r="CJ126" s="8">
        <f t="shared" si="798"/>
        <v>0</v>
      </c>
      <c r="CK126" s="8">
        <f>IF(COUNT($BV126:BW126)&gt;0,SMALL($BV126:BW126,1),$CI126)</f>
        <v>0</v>
      </c>
      <c r="CL126" s="8">
        <f>IF(COUNT($BV126:BX126)&gt;0,SMALL($BV126:BX126,1),$CI126)</f>
        <v>0</v>
      </c>
      <c r="CM126" s="8">
        <f>IF(COUNT($BV126:BY126)&gt;0,SMALL($BV126:BY126,1),$CI126)</f>
        <v>0</v>
      </c>
      <c r="CN126" s="8">
        <f>IF(COUNT($BV126:BZ126)&gt;0,SMALL($BV126:BZ126,1),$CI126)</f>
        <v>0</v>
      </c>
      <c r="CP126" s="8">
        <f t="shared" si="799"/>
        <v>0</v>
      </c>
      <c r="CQ126" s="8">
        <f>IF(COUNT($CB126:CC126)&gt;0,SMALL($CB126:CC126,1),$CP126)</f>
        <v>0</v>
      </c>
      <c r="CR126" s="8">
        <f>IF(COUNT($CB126:CD126)&gt;0,SMALL($CB126:CD126,1),$CP126)</f>
        <v>0</v>
      </c>
      <c r="CS126" s="8">
        <f>IF(COUNT($CB126:CE126)&gt;0,SMALL($CB126:CE126,1),$CP126)</f>
        <v>0</v>
      </c>
      <c r="CT126" s="8">
        <f>IF(COUNT($CB126:CF126)&gt;0,SMALL($CB126:CF126,1),$CP126)</f>
        <v>0</v>
      </c>
      <c r="CV126" s="8" t="str">
        <f t="shared" si="800"/>
        <v/>
      </c>
      <c r="CW126" s="8" t="str">
        <f t="shared" si="801"/>
        <v/>
      </c>
      <c r="CX126" s="1">
        <f t="shared" si="844"/>
        <v>0</v>
      </c>
      <c r="CY126" s="8" t="str">
        <f t="shared" si="802"/>
        <v/>
      </c>
      <c r="CZ126" s="1">
        <f t="shared" si="803"/>
        <v>0</v>
      </c>
      <c r="DB126" s="13">
        <f t="shared" si="804"/>
        <v>0</v>
      </c>
      <c r="DC126" s="13">
        <f>SMALL($DO126:DP126,1)/(60*60*24)</f>
        <v>0</v>
      </c>
      <c r="DD126" s="13">
        <f>SMALL($DO126:DQ126,1)/(60*60*24)</f>
        <v>0</v>
      </c>
      <c r="DE126" s="13">
        <f>SMALL($DO126:DR126,1)/(60*60*24)</f>
        <v>0</v>
      </c>
      <c r="DF126" s="13">
        <f>SMALL($DO126:DS126,1)/(60*60*24)</f>
        <v>0</v>
      </c>
      <c r="DG126" s="13">
        <f>SMALL($DO126:DT126,1)/(60*60*24)</f>
        <v>0</v>
      </c>
      <c r="DH126" s="34">
        <f t="shared" si="805"/>
        <v>0</v>
      </c>
      <c r="DI126" s="13">
        <f>SMALL($DU126:DV126,1)/(60*60*24)</f>
        <v>0</v>
      </c>
      <c r="DJ126" s="42">
        <f>SMALL($DW126:DW126,1)/(60*60*24)</f>
        <v>0.11572916666666666</v>
      </c>
      <c r="DK126" s="42">
        <f>SMALL($DW126:DX126,1)/(60*60*24)</f>
        <v>0.11572916666666666</v>
      </c>
      <c r="DL126" s="42">
        <f>SMALL($DW126:DY126,1)/(60*60*24)</f>
        <v>0.11572916666666666</v>
      </c>
      <c r="DM126" s="42">
        <f>SMALL($DW126:DZ126,1)/(60*60*24)</f>
        <v>0.11572916666666666</v>
      </c>
      <c r="DO126" s="6">
        <f t="shared" si="806"/>
        <v>0</v>
      </c>
      <c r="DP126" s="1">
        <f t="shared" si="807"/>
        <v>9999</v>
      </c>
      <c r="DQ126" s="1">
        <f t="shared" si="808"/>
        <v>9999</v>
      </c>
      <c r="DR126" s="1">
        <f t="shared" si="809"/>
        <v>9999</v>
      </c>
      <c r="DS126" s="1">
        <f t="shared" si="810"/>
        <v>9999</v>
      </c>
      <c r="DT126" s="1">
        <f t="shared" si="811"/>
        <v>9999</v>
      </c>
      <c r="DU126" s="6">
        <f t="shared" si="812"/>
        <v>0</v>
      </c>
      <c r="DV126" s="1">
        <f t="shared" si="813"/>
        <v>9999</v>
      </c>
      <c r="DW126" s="43">
        <f t="shared" si="845"/>
        <v>9999</v>
      </c>
      <c r="DX126" s="1">
        <f t="shared" si="815"/>
        <v>9999</v>
      </c>
      <c r="DY126" s="1">
        <f t="shared" si="816"/>
        <v>9999</v>
      </c>
      <c r="DZ126" s="1">
        <f t="shared" si="817"/>
        <v>9999</v>
      </c>
    </row>
    <row r="127" spans="5:130" x14ac:dyDescent="0.25">
      <c r="E127" s="13"/>
      <c r="M127" s="8">
        <f t="shared" si="626"/>
        <v>0</v>
      </c>
      <c r="N127" s="6">
        <f t="shared" si="818"/>
        <v>0</v>
      </c>
      <c r="O127" s="8" t="str">
        <f t="shared" si="819"/>
        <v/>
      </c>
      <c r="Q127" s="8">
        <f t="shared" si="820"/>
        <v>0</v>
      </c>
      <c r="R127" s="8">
        <f t="shared" si="821"/>
        <v>0</v>
      </c>
      <c r="S127" s="8" t="str">
        <f t="shared" si="822"/>
        <v/>
      </c>
      <c r="T127" s="8"/>
      <c r="U127" s="8">
        <f>IF(A127&lt;&gt;"",IF(VLOOKUP(A127,Apr!A$4:F$211,6)&gt;0,VLOOKUP(A127,Apr!A$4:F$211,6),0),0)</f>
        <v>0</v>
      </c>
      <c r="V127" s="8">
        <f>IF(A127&lt;&gt;"",IF(VLOOKUP(A127,May!A$3:F$209,6)&gt;0,VLOOKUP(A127,May!A$3:F$209,6),0),0)</f>
        <v>0</v>
      </c>
      <c r="W127" s="8">
        <f>IF(A127&lt;&gt;"",IF(VLOOKUP(A127,Jun!A$3:F$209,6)&gt;0,VLOOKUP(A127,Jun!A$3:F$209,6),0),0)</f>
        <v>0</v>
      </c>
      <c r="X127" s="8">
        <f>IF(A127&lt;&gt;"",IF(VLOOKUP(A127,Jul!A$3:F$206,6)&gt;0,VLOOKUP(A127,Jul!A$3:F$206,6),0),0)</f>
        <v>0</v>
      </c>
      <c r="Y127" s="8">
        <f>IF(A127&lt;&gt;"",IF(VLOOKUP(A127,Aug!A$3:F$206,6)&gt;0,VLOOKUP(A127,Aug!A$3:F$206,6),0),0)</f>
        <v>0</v>
      </c>
      <c r="Z127" s="8">
        <f>IF(A127&lt;&gt;"",IF(VLOOKUP(A127,Sep!A$3:F$206,6)&gt;0,VLOOKUP(A127,Sep!A$3:F$206,6),0),0)</f>
        <v>0</v>
      </c>
      <c r="AA127" s="6">
        <f t="shared" si="627"/>
        <v>0</v>
      </c>
      <c r="AB127" s="8">
        <f t="shared" si="823"/>
        <v>2.7777777777777776E-2</v>
      </c>
      <c r="AC127" s="8">
        <f>IF(A127&lt;&gt;"",IF(VLOOKUP(A127,Oct!A$3:F$206,6)&gt;0,VLOOKUP(A127,Oct!A$3:F$206,6),0),0)</f>
        <v>0</v>
      </c>
      <c r="AD127" s="8">
        <f>IF(A127&lt;&gt;"",IF(VLOOKUP(A127,Nov!A$3:F$207,6)&gt;0,VLOOKUP(A127,Nov!A$3:F$207,6),0),0)</f>
        <v>0</v>
      </c>
      <c r="AE127" s="8">
        <f>IF(A127&lt;&gt;"",IF(VLOOKUP(A127,Dec!A$3:F$207,6)&gt;0,VLOOKUP(A127,Dec!A$3:F$207,6),0),0)</f>
        <v>0</v>
      </c>
      <c r="AF127" s="8">
        <f>IF(A127&lt;&gt;"",IF(VLOOKUP(A127,Jan!A$3:F$207,6)&gt;0,VLOOKUP(A127,Jan!A$3:F$207,6),0),0)</f>
        <v>0</v>
      </c>
      <c r="AG127" s="8">
        <f>IF(A127&lt;&gt;"",IF(VLOOKUP(A127,Feb!A$3:F$207,6)&gt;0,VLOOKUP(A127,Feb!A$3:F$207,6),0),0)</f>
        <v>0</v>
      </c>
      <c r="AH127" s="8">
        <f>IF(A127&lt;&gt;"",IF(VLOOKUP(A127,Mar!A$3:F$207,6)&gt;0,VLOOKUP(A127,Mar!A$3:F$207,6),0),0)</f>
        <v>0</v>
      </c>
      <c r="AJ127" s="8">
        <f>LARGE($BH127:BI127,1)</f>
        <v>0</v>
      </c>
      <c r="AK127" s="8">
        <f>LARGE($BH127:BJ127,1)</f>
        <v>0</v>
      </c>
      <c r="AL127" s="8">
        <f>LARGE($BH127:BK127,1)</f>
        <v>0</v>
      </c>
      <c r="AM127" s="8">
        <f>LARGE($BH127:BL127,1)</f>
        <v>0</v>
      </c>
      <c r="AN127" s="8">
        <f>LARGE($BH127:BM127,1)</f>
        <v>0</v>
      </c>
      <c r="AO127" s="8">
        <f>LARGE($BN127:BO127,1)</f>
        <v>2.7777777777777776E-2</v>
      </c>
      <c r="AP127" s="8">
        <f>LARGE($BN127:BP127,1)</f>
        <v>2.7777777777777776E-2</v>
      </c>
      <c r="AQ127" s="8">
        <f>LARGE($BN127:BQ127,1)</f>
        <v>2.7777777777777776E-2</v>
      </c>
      <c r="AR127" s="8">
        <f>LARGE($BN127:BR127,1)</f>
        <v>2.7777777777777776E-2</v>
      </c>
      <c r="AS127" s="8">
        <f>LARGE($BN127:BS127,1)</f>
        <v>2.7777777777777776E-2</v>
      </c>
      <c r="AV127" s="6">
        <f t="shared" si="824"/>
        <v>0</v>
      </c>
      <c r="AW127" s="6">
        <f t="shared" si="825"/>
        <v>0</v>
      </c>
      <c r="AX127" s="6">
        <f t="shared" si="826"/>
        <v>0</v>
      </c>
      <c r="AY127" s="6">
        <f t="shared" si="827"/>
        <v>0</v>
      </c>
      <c r="AZ127" s="6">
        <f t="shared" si="828"/>
        <v>0</v>
      </c>
      <c r="BA127" s="6">
        <f t="shared" si="829"/>
        <v>0</v>
      </c>
      <c r="BB127" s="6">
        <f t="shared" si="830"/>
        <v>0</v>
      </c>
      <c r="BC127" s="6">
        <f t="shared" si="831"/>
        <v>0</v>
      </c>
      <c r="BD127" s="6">
        <f t="shared" si="832"/>
        <v>0</v>
      </c>
      <c r="BE127" s="6">
        <f t="shared" si="833"/>
        <v>0</v>
      </c>
      <c r="BF127" s="6">
        <f t="shared" si="834"/>
        <v>0</v>
      </c>
      <c r="BH127" s="8" t="str">
        <f t="shared" si="835"/>
        <v/>
      </c>
      <c r="BI127" s="8">
        <f t="shared" si="836"/>
        <v>0</v>
      </c>
      <c r="BJ127" s="8">
        <f t="shared" si="837"/>
        <v>0</v>
      </c>
      <c r="BK127" s="8">
        <f t="shared" si="838"/>
        <v>0</v>
      </c>
      <c r="BL127" s="8">
        <f t="shared" si="839"/>
        <v>0</v>
      </c>
      <c r="BM127" s="8">
        <f t="shared" si="840"/>
        <v>0</v>
      </c>
      <c r="BN127" s="8">
        <f t="shared" si="846"/>
        <v>2.7777777777777776E-2</v>
      </c>
      <c r="BO127" s="8">
        <f t="shared" si="785"/>
        <v>0</v>
      </c>
      <c r="BP127" s="8">
        <f t="shared" si="785"/>
        <v>0</v>
      </c>
      <c r="BQ127" s="8">
        <f t="shared" si="841"/>
        <v>0</v>
      </c>
      <c r="BR127" s="8">
        <f t="shared" si="842"/>
        <v>0</v>
      </c>
      <c r="BS127" s="8">
        <f t="shared" si="843"/>
        <v>0</v>
      </c>
      <c r="BV127" s="8" t="str">
        <f t="shared" si="786"/>
        <v/>
      </c>
      <c r="BW127" s="8" t="str">
        <f t="shared" si="787"/>
        <v/>
      </c>
      <c r="BX127" s="8" t="str">
        <f t="shared" si="788"/>
        <v/>
      </c>
      <c r="BY127" s="8" t="str">
        <f t="shared" si="789"/>
        <v/>
      </c>
      <c r="BZ127" s="8" t="str">
        <f t="shared" si="790"/>
        <v/>
      </c>
      <c r="CA127" s="8" t="str">
        <f t="shared" si="791"/>
        <v/>
      </c>
      <c r="CB127" s="8" t="str">
        <f t="shared" si="792"/>
        <v/>
      </c>
      <c r="CC127" s="8" t="str">
        <f t="shared" si="793"/>
        <v/>
      </c>
      <c r="CD127" s="8" t="str">
        <f t="shared" si="794"/>
        <v/>
      </c>
      <c r="CE127" s="8" t="str">
        <f t="shared" si="795"/>
        <v/>
      </c>
      <c r="CF127" s="8" t="str">
        <f t="shared" si="796"/>
        <v/>
      </c>
      <c r="CG127" s="8" t="str">
        <f t="shared" si="797"/>
        <v/>
      </c>
      <c r="CI127" s="13"/>
      <c r="CJ127" s="8">
        <f t="shared" si="798"/>
        <v>0</v>
      </c>
      <c r="CK127" s="8">
        <f>IF(COUNT($BV127:BW127)&gt;0,SMALL($BV127:BW127,1),$CI127)</f>
        <v>0</v>
      </c>
      <c r="CL127" s="8">
        <f>IF(COUNT($BV127:BX127)&gt;0,SMALL($BV127:BX127,1),$CI127)</f>
        <v>0</v>
      </c>
      <c r="CM127" s="8">
        <f>IF(COUNT($BV127:BY127)&gt;0,SMALL($BV127:BY127,1),$CI127)</f>
        <v>0</v>
      </c>
      <c r="CN127" s="8">
        <f>IF(COUNT($BV127:BZ127)&gt;0,SMALL($BV127:BZ127,1),$CI127)</f>
        <v>0</v>
      </c>
      <c r="CP127" s="8">
        <f t="shared" si="799"/>
        <v>0</v>
      </c>
      <c r="CQ127" s="8">
        <f>IF(COUNT($CB127:CC127)&gt;0,SMALL($CB127:CC127,1),$CP127)</f>
        <v>0</v>
      </c>
      <c r="CR127" s="8">
        <f>IF(COUNT($CB127:CD127)&gt;0,SMALL($CB127:CD127,1),$CP127)</f>
        <v>0</v>
      </c>
      <c r="CS127" s="8">
        <f>IF(COUNT($CB127:CE127)&gt;0,SMALL($CB127:CE127,1),$CP127)</f>
        <v>0</v>
      </c>
      <c r="CT127" s="8">
        <f>IF(COUNT($CB127:CF127)&gt;0,SMALL($CB127:CF127,1),$CP127)</f>
        <v>0</v>
      </c>
      <c r="CV127" s="8" t="str">
        <f t="shared" si="800"/>
        <v/>
      </c>
      <c r="CW127" s="8" t="str">
        <f t="shared" si="801"/>
        <v/>
      </c>
      <c r="CX127" s="1">
        <f t="shared" si="844"/>
        <v>0</v>
      </c>
      <c r="CY127" s="8" t="str">
        <f t="shared" si="802"/>
        <v/>
      </c>
      <c r="CZ127" s="1">
        <f t="shared" si="803"/>
        <v>0</v>
      </c>
      <c r="DB127" s="13">
        <f t="shared" si="804"/>
        <v>0</v>
      </c>
      <c r="DC127" s="13">
        <f>SMALL($DO127:DP127,1)/(60*60*24)</f>
        <v>0</v>
      </c>
      <c r="DD127" s="13">
        <f>SMALL($DO127:DQ127,1)/(60*60*24)</f>
        <v>0</v>
      </c>
      <c r="DE127" s="13">
        <f>SMALL($DO127:DR127,1)/(60*60*24)</f>
        <v>0</v>
      </c>
      <c r="DF127" s="13">
        <f>SMALL($DO127:DS127,1)/(60*60*24)</f>
        <v>0</v>
      </c>
      <c r="DG127" s="13">
        <f>SMALL($DO127:DT127,1)/(60*60*24)</f>
        <v>0</v>
      </c>
      <c r="DH127" s="34">
        <f t="shared" si="805"/>
        <v>0</v>
      </c>
      <c r="DI127" s="13">
        <f>SMALL($DU127:DV127,1)/(60*60*24)</f>
        <v>0</v>
      </c>
      <c r="DJ127" s="42">
        <f>SMALL($DW127:DW127,1)/(60*60*24)</f>
        <v>0.11572916666666666</v>
      </c>
      <c r="DK127" s="42">
        <f>SMALL($DW127:DX127,1)/(60*60*24)</f>
        <v>0.11572916666666666</v>
      </c>
      <c r="DL127" s="42">
        <f>SMALL($DW127:DY127,1)/(60*60*24)</f>
        <v>0.11572916666666666</v>
      </c>
      <c r="DM127" s="42">
        <f>SMALL($DW127:DZ127,1)/(60*60*24)</f>
        <v>0.11572916666666666</v>
      </c>
      <c r="DO127" s="6">
        <f t="shared" si="806"/>
        <v>0</v>
      </c>
      <c r="DP127" s="1">
        <f t="shared" si="807"/>
        <v>9999</v>
      </c>
      <c r="DQ127" s="1">
        <f t="shared" si="808"/>
        <v>9999</v>
      </c>
      <c r="DR127" s="1">
        <f t="shared" si="809"/>
        <v>9999</v>
      </c>
      <c r="DS127" s="1">
        <f t="shared" si="810"/>
        <v>9999</v>
      </c>
      <c r="DT127" s="1">
        <f t="shared" si="811"/>
        <v>9999</v>
      </c>
      <c r="DU127" s="6">
        <f t="shared" si="812"/>
        <v>0</v>
      </c>
      <c r="DV127" s="1">
        <f t="shared" si="813"/>
        <v>9999</v>
      </c>
      <c r="DW127" s="43">
        <f t="shared" si="845"/>
        <v>9999</v>
      </c>
      <c r="DX127" s="1">
        <f t="shared" si="815"/>
        <v>9999</v>
      </c>
      <c r="DY127" s="1">
        <f t="shared" si="816"/>
        <v>9999</v>
      </c>
      <c r="DZ127" s="1">
        <f t="shared" si="817"/>
        <v>9999</v>
      </c>
    </row>
    <row r="128" spans="5:130" x14ac:dyDescent="0.25">
      <c r="E128" s="13"/>
      <c r="M128" s="8">
        <f t="shared" si="626"/>
        <v>0</v>
      </c>
      <c r="N128" s="6">
        <f t="shared" si="818"/>
        <v>0</v>
      </c>
      <c r="O128" s="8" t="str">
        <f t="shared" si="819"/>
        <v/>
      </c>
      <c r="Q128" s="8">
        <f t="shared" si="820"/>
        <v>0</v>
      </c>
      <c r="R128" s="8">
        <f t="shared" si="821"/>
        <v>0</v>
      </c>
      <c r="S128" s="8" t="str">
        <f t="shared" si="822"/>
        <v/>
      </c>
      <c r="T128" s="8"/>
      <c r="U128" s="8">
        <f>IF(A128&lt;&gt;"",IF(VLOOKUP(A128,Apr!A$4:F$211,6)&gt;0,VLOOKUP(A128,Apr!A$4:F$211,6),0),0)</f>
        <v>0</v>
      </c>
      <c r="V128" s="8">
        <f>IF(A128&lt;&gt;"",IF(VLOOKUP(A128,May!A$3:F$209,6)&gt;0,VLOOKUP(A128,May!A$3:F$209,6),0),0)</f>
        <v>0</v>
      </c>
      <c r="W128" s="8">
        <f>IF(A128&lt;&gt;"",IF(VLOOKUP(A128,Jun!A$3:F$209,6)&gt;0,VLOOKUP(A128,Jun!A$3:F$209,6),0),0)</f>
        <v>0</v>
      </c>
      <c r="X128" s="8">
        <f>IF(A128&lt;&gt;"",IF(VLOOKUP(A128,Jul!A$3:F$206,6)&gt;0,VLOOKUP(A128,Jul!A$3:F$206,6),0),0)</f>
        <v>0</v>
      </c>
      <c r="Y128" s="8">
        <f>IF(A128&lt;&gt;"",IF(VLOOKUP(A128,Aug!A$3:F$206,6)&gt;0,VLOOKUP(A128,Aug!A$3:F$206,6),0),0)</f>
        <v>0</v>
      </c>
      <c r="Z128" s="8">
        <f>IF(A128&lt;&gt;"",IF(VLOOKUP(A128,Sep!A$3:F$206,6)&gt;0,VLOOKUP(A128,Sep!A$3:F$206,6),0),0)</f>
        <v>0</v>
      </c>
      <c r="AA128" s="6">
        <f t="shared" si="627"/>
        <v>0</v>
      </c>
      <c r="AB128" s="8">
        <f t="shared" si="823"/>
        <v>2.7777777777777776E-2</v>
      </c>
      <c r="AC128" s="8">
        <f>IF(A128&lt;&gt;"",IF(VLOOKUP(A128,Oct!A$3:F$206,6)&gt;0,VLOOKUP(A128,Oct!A$3:F$206,6),0),0)</f>
        <v>0</v>
      </c>
      <c r="AD128" s="8">
        <f>IF(A128&lt;&gt;"",IF(VLOOKUP(A128,Nov!A$3:F$207,6)&gt;0,VLOOKUP(A128,Nov!A$3:F$207,6),0),0)</f>
        <v>0</v>
      </c>
      <c r="AE128" s="8">
        <f>IF(A128&lt;&gt;"",IF(VLOOKUP(A128,Dec!A$3:F$207,6)&gt;0,VLOOKUP(A128,Dec!A$3:F$207,6),0),0)</f>
        <v>0</v>
      </c>
      <c r="AF128" s="8">
        <f>IF(A128&lt;&gt;"",IF(VLOOKUP(A128,Jan!A$3:F$207,6)&gt;0,VLOOKUP(A128,Jan!A$3:F$207,6),0),0)</f>
        <v>0</v>
      </c>
      <c r="AG128" s="8">
        <f>IF(A128&lt;&gt;"",IF(VLOOKUP(A128,Feb!A$3:F$207,6)&gt;0,VLOOKUP(A128,Feb!A$3:F$207,6),0),0)</f>
        <v>0</v>
      </c>
      <c r="AH128" s="8">
        <f>IF(A128&lt;&gt;"",IF(VLOOKUP(A128,Mar!A$3:F$207,6)&gt;0,VLOOKUP(A128,Mar!A$3:F$207,6),0),0)</f>
        <v>0</v>
      </c>
      <c r="AJ128" s="8">
        <f>LARGE($BH128:BI128,1)</f>
        <v>0</v>
      </c>
      <c r="AK128" s="8">
        <f>LARGE($BH128:BJ128,1)</f>
        <v>0</v>
      </c>
      <c r="AL128" s="8">
        <f>LARGE($BH128:BK128,1)</f>
        <v>0</v>
      </c>
      <c r="AM128" s="8">
        <f>LARGE($BH128:BL128,1)</f>
        <v>0</v>
      </c>
      <c r="AN128" s="8">
        <f>LARGE($BH128:BM128,1)</f>
        <v>0</v>
      </c>
      <c r="AO128" s="8">
        <f>LARGE($BN128:BO128,1)</f>
        <v>2.7777777777777776E-2</v>
      </c>
      <c r="AP128" s="8">
        <f>LARGE($BN128:BP128,1)</f>
        <v>2.7777777777777776E-2</v>
      </c>
      <c r="AQ128" s="8">
        <f>LARGE($BN128:BQ128,1)</f>
        <v>2.7777777777777776E-2</v>
      </c>
      <c r="AR128" s="8">
        <f>LARGE($BN128:BR128,1)</f>
        <v>2.7777777777777776E-2</v>
      </c>
      <c r="AS128" s="8">
        <f>LARGE($BN128:BS128,1)</f>
        <v>2.7777777777777776E-2</v>
      </c>
      <c r="AV128" s="6">
        <f t="shared" si="824"/>
        <v>0</v>
      </c>
      <c r="AW128" s="6">
        <f t="shared" si="825"/>
        <v>0</v>
      </c>
      <c r="AX128" s="6">
        <f t="shared" si="826"/>
        <v>0</v>
      </c>
      <c r="AY128" s="6">
        <f t="shared" si="827"/>
        <v>0</v>
      </c>
      <c r="AZ128" s="6">
        <f t="shared" si="828"/>
        <v>0</v>
      </c>
      <c r="BA128" s="6">
        <f t="shared" si="829"/>
        <v>0</v>
      </c>
      <c r="BB128" s="6">
        <f t="shared" si="830"/>
        <v>0</v>
      </c>
      <c r="BC128" s="6">
        <f t="shared" si="831"/>
        <v>0</v>
      </c>
      <c r="BD128" s="6">
        <f t="shared" si="832"/>
        <v>0</v>
      </c>
      <c r="BE128" s="6">
        <f t="shared" si="833"/>
        <v>0</v>
      </c>
      <c r="BF128" s="6">
        <f t="shared" si="834"/>
        <v>0</v>
      </c>
      <c r="BH128" s="8" t="str">
        <f t="shared" si="835"/>
        <v/>
      </c>
      <c r="BI128" s="8">
        <f t="shared" si="836"/>
        <v>0</v>
      </c>
      <c r="BJ128" s="8">
        <f t="shared" si="837"/>
        <v>0</v>
      </c>
      <c r="BK128" s="8">
        <f t="shared" si="838"/>
        <v>0</v>
      </c>
      <c r="BL128" s="8">
        <f t="shared" si="839"/>
        <v>0</v>
      </c>
      <c r="BM128" s="8">
        <f t="shared" si="840"/>
        <v>0</v>
      </c>
      <c r="BN128" s="8">
        <f t="shared" si="846"/>
        <v>2.7777777777777776E-2</v>
      </c>
      <c r="BO128" s="8">
        <f t="shared" si="785"/>
        <v>0</v>
      </c>
      <c r="BP128" s="8">
        <f t="shared" si="785"/>
        <v>0</v>
      </c>
      <c r="BQ128" s="8">
        <f t="shared" si="841"/>
        <v>0</v>
      </c>
      <c r="BR128" s="8">
        <f t="shared" si="842"/>
        <v>0</v>
      </c>
      <c r="BS128" s="8">
        <f t="shared" si="843"/>
        <v>0</v>
      </c>
      <c r="BV128" s="8" t="str">
        <f t="shared" si="786"/>
        <v/>
      </c>
      <c r="BW128" s="8" t="str">
        <f t="shared" si="787"/>
        <v/>
      </c>
      <c r="BX128" s="8" t="str">
        <f t="shared" si="788"/>
        <v/>
      </c>
      <c r="BY128" s="8" t="str">
        <f t="shared" si="789"/>
        <v/>
      </c>
      <c r="BZ128" s="8" t="str">
        <f t="shared" si="790"/>
        <v/>
      </c>
      <c r="CA128" s="8" t="str">
        <f t="shared" si="791"/>
        <v/>
      </c>
      <c r="CB128" s="8" t="str">
        <f t="shared" si="792"/>
        <v/>
      </c>
      <c r="CC128" s="8" t="str">
        <f t="shared" si="793"/>
        <v/>
      </c>
      <c r="CD128" s="8" t="str">
        <f t="shared" si="794"/>
        <v/>
      </c>
      <c r="CE128" s="8" t="str">
        <f t="shared" si="795"/>
        <v/>
      </c>
      <c r="CF128" s="8" t="str">
        <f t="shared" si="796"/>
        <v/>
      </c>
      <c r="CG128" s="8" t="str">
        <f t="shared" si="797"/>
        <v/>
      </c>
      <c r="CI128" s="13"/>
      <c r="CJ128" s="8">
        <f t="shared" si="798"/>
        <v>0</v>
      </c>
      <c r="CK128" s="8">
        <f>IF(COUNT($BV128:BW128)&gt;0,SMALL($BV128:BW128,1),$CI128)</f>
        <v>0</v>
      </c>
      <c r="CL128" s="8">
        <f>IF(COUNT($BV128:BX128)&gt;0,SMALL($BV128:BX128,1),$CI128)</f>
        <v>0</v>
      </c>
      <c r="CM128" s="8">
        <f>IF(COUNT($BV128:BY128)&gt;0,SMALL($BV128:BY128,1),$CI128)</f>
        <v>0</v>
      </c>
      <c r="CN128" s="8">
        <f>IF(COUNT($BV128:BZ128)&gt;0,SMALL($BV128:BZ128,1),$CI128)</f>
        <v>0</v>
      </c>
      <c r="CP128" s="8">
        <f t="shared" si="799"/>
        <v>0</v>
      </c>
      <c r="CQ128" s="8">
        <f>IF(COUNT($CB128:CC128)&gt;0,SMALL($CB128:CC128,1),$CP128)</f>
        <v>0</v>
      </c>
      <c r="CR128" s="8">
        <f>IF(COUNT($CB128:CD128)&gt;0,SMALL($CB128:CD128,1),$CP128)</f>
        <v>0</v>
      </c>
      <c r="CS128" s="8">
        <f>IF(COUNT($CB128:CE128)&gt;0,SMALL($CB128:CE128,1),$CP128)</f>
        <v>0</v>
      </c>
      <c r="CT128" s="8">
        <f>IF(COUNT($CB128:CF128)&gt;0,SMALL($CB128:CF128,1),$CP128)</f>
        <v>0</v>
      </c>
      <c r="CV128" s="8" t="str">
        <f t="shared" si="800"/>
        <v/>
      </c>
      <c r="CW128" s="8" t="str">
        <f t="shared" si="801"/>
        <v/>
      </c>
      <c r="CX128" s="1">
        <f t="shared" si="844"/>
        <v>0</v>
      </c>
      <c r="CY128" s="8" t="str">
        <f t="shared" si="802"/>
        <v/>
      </c>
      <c r="CZ128" s="1">
        <f t="shared" si="803"/>
        <v>0</v>
      </c>
      <c r="DB128" s="13">
        <f t="shared" si="804"/>
        <v>0</v>
      </c>
      <c r="DC128" s="13">
        <f>SMALL($DO128:DP128,1)/(60*60*24)</f>
        <v>0</v>
      </c>
      <c r="DD128" s="13">
        <f>SMALL($DO128:DQ128,1)/(60*60*24)</f>
        <v>0</v>
      </c>
      <c r="DE128" s="13">
        <f>SMALL($DO128:DR128,1)/(60*60*24)</f>
        <v>0</v>
      </c>
      <c r="DF128" s="13">
        <f>SMALL($DO128:DS128,1)/(60*60*24)</f>
        <v>0</v>
      </c>
      <c r="DG128" s="13">
        <f>SMALL($DO128:DT128,1)/(60*60*24)</f>
        <v>0</v>
      </c>
      <c r="DH128" s="34">
        <f t="shared" si="805"/>
        <v>0</v>
      </c>
      <c r="DI128" s="13">
        <f>SMALL($DU128:DV128,1)/(60*60*24)</f>
        <v>0</v>
      </c>
      <c r="DJ128" s="42">
        <f>SMALL($DW128:DW128,1)/(60*60*24)</f>
        <v>0.11572916666666666</v>
      </c>
      <c r="DK128" s="42">
        <f>SMALL($DW128:DX128,1)/(60*60*24)</f>
        <v>0.11572916666666666</v>
      </c>
      <c r="DL128" s="42">
        <f>SMALL($DW128:DY128,1)/(60*60*24)</f>
        <v>0.11572916666666666</v>
      </c>
      <c r="DM128" s="42">
        <f>SMALL($DW128:DZ128,1)/(60*60*24)</f>
        <v>0.11572916666666666</v>
      </c>
      <c r="DO128" s="6">
        <f t="shared" si="806"/>
        <v>0</v>
      </c>
      <c r="DP128" s="1">
        <f t="shared" si="807"/>
        <v>9999</v>
      </c>
      <c r="DQ128" s="1">
        <f t="shared" si="808"/>
        <v>9999</v>
      </c>
      <c r="DR128" s="1">
        <f t="shared" si="809"/>
        <v>9999</v>
      </c>
      <c r="DS128" s="1">
        <f t="shared" si="810"/>
        <v>9999</v>
      </c>
      <c r="DT128" s="1">
        <f t="shared" si="811"/>
        <v>9999</v>
      </c>
      <c r="DU128" s="6">
        <f t="shared" si="812"/>
        <v>0</v>
      </c>
      <c r="DV128" s="1">
        <f t="shared" si="813"/>
        <v>9999</v>
      </c>
      <c r="DW128" s="43">
        <f t="shared" si="845"/>
        <v>9999</v>
      </c>
      <c r="DX128" s="1">
        <f t="shared" si="815"/>
        <v>9999</v>
      </c>
      <c r="DY128" s="1">
        <f t="shared" si="816"/>
        <v>9999</v>
      </c>
      <c r="DZ128" s="1">
        <f t="shared" si="817"/>
        <v>9999</v>
      </c>
    </row>
    <row r="129" spans="5:130" x14ac:dyDescent="0.25">
      <c r="E129" s="13"/>
      <c r="M129" s="8">
        <f t="shared" si="626"/>
        <v>0</v>
      </c>
      <c r="N129" s="6">
        <f t="shared" si="818"/>
        <v>0</v>
      </c>
      <c r="O129" s="8" t="str">
        <f t="shared" si="819"/>
        <v/>
      </c>
      <c r="Q129" s="8">
        <f t="shared" si="820"/>
        <v>0</v>
      </c>
      <c r="R129" s="8">
        <f t="shared" si="821"/>
        <v>0</v>
      </c>
      <c r="S129" s="8" t="str">
        <f t="shared" si="822"/>
        <v/>
      </c>
      <c r="T129" s="8"/>
      <c r="U129" s="8">
        <f>IF(A129&lt;&gt;"",IF(VLOOKUP(A129,Apr!A$4:F$211,6)&gt;0,VLOOKUP(A129,Apr!A$4:F$211,6),0),0)</f>
        <v>0</v>
      </c>
      <c r="V129" s="8">
        <f>IF(A129&lt;&gt;"",IF(VLOOKUP(A129,May!A$3:F$209,6)&gt;0,VLOOKUP(A129,May!A$3:F$209,6),0),0)</f>
        <v>0</v>
      </c>
      <c r="W129" s="8">
        <f>IF(A129&lt;&gt;"",IF(VLOOKUP(A129,Jun!A$3:F$209,6)&gt;0,VLOOKUP(A129,Jun!A$3:F$209,6),0),0)</f>
        <v>0</v>
      </c>
      <c r="X129" s="8">
        <f>IF(A129&lt;&gt;"",IF(VLOOKUP(A129,Jul!A$3:F$206,6)&gt;0,VLOOKUP(A129,Jul!A$3:F$206,6),0),0)</f>
        <v>0</v>
      </c>
      <c r="Y129" s="8">
        <f>IF(A129&lt;&gt;"",IF(VLOOKUP(A129,Aug!A$3:F$206,6)&gt;0,VLOOKUP(A129,Aug!A$3:F$206,6),0),0)</f>
        <v>0</v>
      </c>
      <c r="Z129" s="8">
        <f>IF(A129&lt;&gt;"",IF(VLOOKUP(A129,Sep!A$3:F$206,6)&gt;0,VLOOKUP(A129,Sep!A$3:F$206,6),0),0)</f>
        <v>0</v>
      </c>
      <c r="AA129" s="6">
        <f t="shared" si="627"/>
        <v>0</v>
      </c>
      <c r="AB129" s="8">
        <f t="shared" si="823"/>
        <v>2.7777777777777776E-2</v>
      </c>
      <c r="AC129" s="8">
        <f>IF(A129&lt;&gt;"",IF(VLOOKUP(A129,Oct!A$3:F$206,6)&gt;0,VLOOKUP(A129,Oct!A$3:F$206,6),0),0)</f>
        <v>0</v>
      </c>
      <c r="AD129" s="8">
        <f>IF(A129&lt;&gt;"",IF(VLOOKUP(A129,Nov!A$3:F$207,6)&gt;0,VLOOKUP(A129,Nov!A$3:F$207,6),0),0)</f>
        <v>0</v>
      </c>
      <c r="AE129" s="8">
        <f>IF(A129&lt;&gt;"",IF(VLOOKUP(A129,Dec!A$3:F$207,6)&gt;0,VLOOKUP(A129,Dec!A$3:F$207,6),0),0)</f>
        <v>0</v>
      </c>
      <c r="AF129" s="8">
        <f>IF(A129&lt;&gt;"",IF(VLOOKUP(A129,Jan!A$3:F$207,6)&gt;0,VLOOKUP(A129,Jan!A$3:F$207,6),0),0)</f>
        <v>0</v>
      </c>
      <c r="AG129" s="8">
        <f>IF(A129&lt;&gt;"",IF(VLOOKUP(A129,Feb!A$3:F$207,6)&gt;0,VLOOKUP(A129,Feb!A$3:F$207,6),0),0)</f>
        <v>0</v>
      </c>
      <c r="AH129" s="8">
        <f>IF(A129&lt;&gt;"",IF(VLOOKUP(A129,Mar!A$3:F$207,6)&gt;0,VLOOKUP(A129,Mar!A$3:F$207,6),0),0)</f>
        <v>0</v>
      </c>
      <c r="AJ129" s="8">
        <f>LARGE($BH129:BI129,1)</f>
        <v>0</v>
      </c>
      <c r="AK129" s="8">
        <f>LARGE($BH129:BJ129,1)</f>
        <v>0</v>
      </c>
      <c r="AL129" s="8">
        <f>LARGE($BH129:BK129,1)</f>
        <v>0</v>
      </c>
      <c r="AM129" s="8">
        <f>LARGE($BH129:BL129,1)</f>
        <v>0</v>
      </c>
      <c r="AN129" s="8">
        <f>LARGE($BH129:BM129,1)</f>
        <v>0</v>
      </c>
      <c r="AO129" s="8">
        <f>LARGE($BN129:BO129,1)</f>
        <v>2.7777777777777776E-2</v>
      </c>
      <c r="AP129" s="8">
        <f>LARGE($BN129:BP129,1)</f>
        <v>2.7777777777777776E-2</v>
      </c>
      <c r="AQ129" s="8">
        <f>LARGE($BN129:BQ129,1)</f>
        <v>2.7777777777777776E-2</v>
      </c>
      <c r="AR129" s="8">
        <f>LARGE($BN129:BR129,1)</f>
        <v>2.7777777777777776E-2</v>
      </c>
      <c r="AS129" s="8">
        <f>LARGE($BN129:BS129,1)</f>
        <v>2.7777777777777776E-2</v>
      </c>
      <c r="AV129" s="6">
        <f t="shared" si="824"/>
        <v>0</v>
      </c>
      <c r="AW129" s="6">
        <f t="shared" si="825"/>
        <v>0</v>
      </c>
      <c r="AX129" s="6">
        <f t="shared" si="826"/>
        <v>0</v>
      </c>
      <c r="AY129" s="6">
        <f t="shared" si="827"/>
        <v>0</v>
      </c>
      <c r="AZ129" s="6">
        <f t="shared" si="828"/>
        <v>0</v>
      </c>
      <c r="BA129" s="6">
        <f t="shared" si="829"/>
        <v>0</v>
      </c>
      <c r="BB129" s="6">
        <f t="shared" si="830"/>
        <v>0</v>
      </c>
      <c r="BC129" s="6">
        <f t="shared" si="831"/>
        <v>0</v>
      </c>
      <c r="BD129" s="6">
        <f t="shared" si="832"/>
        <v>0</v>
      </c>
      <c r="BE129" s="6">
        <f t="shared" si="833"/>
        <v>0</v>
      </c>
      <c r="BF129" s="6">
        <f t="shared" si="834"/>
        <v>0</v>
      </c>
      <c r="BH129" s="8" t="str">
        <f t="shared" si="835"/>
        <v/>
      </c>
      <c r="BI129" s="8">
        <f t="shared" si="836"/>
        <v>0</v>
      </c>
      <c r="BJ129" s="8">
        <f t="shared" si="837"/>
        <v>0</v>
      </c>
      <c r="BK129" s="8">
        <f t="shared" si="838"/>
        <v>0</v>
      </c>
      <c r="BL129" s="8">
        <f t="shared" si="839"/>
        <v>0</v>
      </c>
      <c r="BM129" s="8">
        <f t="shared" si="840"/>
        <v>0</v>
      </c>
      <c r="BN129" s="8">
        <f t="shared" si="846"/>
        <v>2.7777777777777776E-2</v>
      </c>
      <c r="BO129" s="8">
        <f t="shared" si="785"/>
        <v>0</v>
      </c>
      <c r="BP129" s="8">
        <f t="shared" si="785"/>
        <v>0</v>
      </c>
      <c r="BQ129" s="8">
        <f t="shared" si="841"/>
        <v>0</v>
      </c>
      <c r="BR129" s="8">
        <f t="shared" si="842"/>
        <v>0</v>
      </c>
      <c r="BS129" s="8">
        <f t="shared" si="843"/>
        <v>0</v>
      </c>
      <c r="BV129" s="8" t="str">
        <f t="shared" si="786"/>
        <v/>
      </c>
      <c r="BW129" s="8" t="str">
        <f t="shared" si="787"/>
        <v/>
      </c>
      <c r="BX129" s="8" t="str">
        <f t="shared" si="788"/>
        <v/>
      </c>
      <c r="BY129" s="8" t="str">
        <f t="shared" si="789"/>
        <v/>
      </c>
      <c r="BZ129" s="8" t="str">
        <f t="shared" si="790"/>
        <v/>
      </c>
      <c r="CA129" s="8" t="str">
        <f t="shared" si="791"/>
        <v/>
      </c>
      <c r="CB129" s="8" t="str">
        <f t="shared" si="792"/>
        <v/>
      </c>
      <c r="CC129" s="8" t="str">
        <f t="shared" si="793"/>
        <v/>
      </c>
      <c r="CD129" s="8" t="str">
        <f t="shared" si="794"/>
        <v/>
      </c>
      <c r="CE129" s="8" t="str">
        <f t="shared" si="795"/>
        <v/>
      </c>
      <c r="CF129" s="8" t="str">
        <f t="shared" si="796"/>
        <v/>
      </c>
      <c r="CG129" s="8" t="str">
        <f t="shared" si="797"/>
        <v/>
      </c>
      <c r="CI129" s="13"/>
      <c r="CJ129" s="8">
        <f t="shared" si="798"/>
        <v>0</v>
      </c>
      <c r="CK129" s="8">
        <f>IF(COUNT($BV129:BW129)&gt;0,SMALL($BV129:BW129,1),$CI129)</f>
        <v>0</v>
      </c>
      <c r="CL129" s="8">
        <f>IF(COUNT($BV129:BX129)&gt;0,SMALL($BV129:BX129,1),$CI129)</f>
        <v>0</v>
      </c>
      <c r="CM129" s="8">
        <f>IF(COUNT($BV129:BY129)&gt;0,SMALL($BV129:BY129,1),$CI129)</f>
        <v>0</v>
      </c>
      <c r="CN129" s="8">
        <f>IF(COUNT($BV129:BZ129)&gt;0,SMALL($BV129:BZ129,1),$CI129)</f>
        <v>0</v>
      </c>
      <c r="CP129" s="8">
        <f t="shared" si="799"/>
        <v>0</v>
      </c>
      <c r="CQ129" s="8">
        <f>IF(COUNT($CB129:CC129)&gt;0,SMALL($CB129:CC129,1),$CP129)</f>
        <v>0</v>
      </c>
      <c r="CR129" s="8">
        <f>IF(COUNT($CB129:CD129)&gt;0,SMALL($CB129:CD129,1),$CP129)</f>
        <v>0</v>
      </c>
      <c r="CS129" s="8">
        <f>IF(COUNT($CB129:CE129)&gt;0,SMALL($CB129:CE129,1),$CP129)</f>
        <v>0</v>
      </c>
      <c r="CT129" s="8">
        <f>IF(COUNT($CB129:CF129)&gt;0,SMALL($CB129:CF129,1),$CP129)</f>
        <v>0</v>
      </c>
      <c r="CV129" s="8" t="str">
        <f t="shared" si="800"/>
        <v/>
      </c>
      <c r="CW129" s="8" t="str">
        <f t="shared" si="801"/>
        <v/>
      </c>
      <c r="CX129" s="1">
        <f t="shared" si="844"/>
        <v>0</v>
      </c>
      <c r="CY129" s="8" t="str">
        <f t="shared" si="802"/>
        <v/>
      </c>
      <c r="CZ129" s="1">
        <f t="shared" si="803"/>
        <v>0</v>
      </c>
      <c r="DB129" s="13">
        <f t="shared" si="804"/>
        <v>0</v>
      </c>
      <c r="DC129" s="13">
        <f>SMALL($DO129:DP129,1)/(60*60*24)</f>
        <v>0</v>
      </c>
      <c r="DD129" s="13">
        <f>SMALL($DO129:DQ129,1)/(60*60*24)</f>
        <v>0</v>
      </c>
      <c r="DE129" s="13">
        <f>SMALL($DO129:DR129,1)/(60*60*24)</f>
        <v>0</v>
      </c>
      <c r="DF129" s="13">
        <f>SMALL($DO129:DS129,1)/(60*60*24)</f>
        <v>0</v>
      </c>
      <c r="DG129" s="13">
        <f>SMALL($DO129:DT129,1)/(60*60*24)</f>
        <v>0</v>
      </c>
      <c r="DH129" s="34">
        <f t="shared" si="805"/>
        <v>0</v>
      </c>
      <c r="DI129" s="13">
        <f>SMALL($DU129:DV129,1)/(60*60*24)</f>
        <v>0</v>
      </c>
      <c r="DJ129" s="42">
        <f>SMALL($DW129:DW129,1)/(60*60*24)</f>
        <v>0.11572916666666666</v>
      </c>
      <c r="DK129" s="42">
        <f>SMALL($DW129:DX129,1)/(60*60*24)</f>
        <v>0.11572916666666666</v>
      </c>
      <c r="DL129" s="42">
        <f>SMALL($DW129:DY129,1)/(60*60*24)</f>
        <v>0.11572916666666666</v>
      </c>
      <c r="DM129" s="42">
        <f>SMALL($DW129:DZ129,1)/(60*60*24)</f>
        <v>0.11572916666666666</v>
      </c>
      <c r="DO129" s="6">
        <f t="shared" si="806"/>
        <v>0</v>
      </c>
      <c r="DP129" s="1">
        <f t="shared" si="807"/>
        <v>9999</v>
      </c>
      <c r="DQ129" s="1">
        <f t="shared" si="808"/>
        <v>9999</v>
      </c>
      <c r="DR129" s="1">
        <f t="shared" si="809"/>
        <v>9999</v>
      </c>
      <c r="DS129" s="1">
        <f t="shared" si="810"/>
        <v>9999</v>
      </c>
      <c r="DT129" s="1">
        <f t="shared" si="811"/>
        <v>9999</v>
      </c>
      <c r="DU129" s="6">
        <f t="shared" si="812"/>
        <v>0</v>
      </c>
      <c r="DV129" s="1">
        <f t="shared" si="813"/>
        <v>9999</v>
      </c>
      <c r="DW129" s="43">
        <f t="shared" si="845"/>
        <v>9999</v>
      </c>
      <c r="DX129" s="1">
        <f t="shared" si="815"/>
        <v>9999</v>
      </c>
      <c r="DY129" s="1">
        <f t="shared" si="816"/>
        <v>9999</v>
      </c>
      <c r="DZ129" s="1">
        <f t="shared" si="817"/>
        <v>9999</v>
      </c>
    </row>
    <row r="130" spans="5:130" x14ac:dyDescent="0.25">
      <c r="E130" s="13"/>
      <c r="M130" s="8">
        <f t="shared" si="626"/>
        <v>0</v>
      </c>
      <c r="N130" s="6">
        <f t="shared" si="818"/>
        <v>0</v>
      </c>
      <c r="O130" s="8" t="str">
        <f t="shared" si="819"/>
        <v/>
      </c>
      <c r="Q130" s="8">
        <f t="shared" si="820"/>
        <v>0</v>
      </c>
      <c r="R130" s="8">
        <f t="shared" si="821"/>
        <v>0</v>
      </c>
      <c r="S130" s="8" t="str">
        <f t="shared" si="822"/>
        <v/>
      </c>
      <c r="T130" s="8"/>
      <c r="U130" s="8">
        <f>IF(A130&lt;&gt;"",IF(VLOOKUP(A130,Apr!A$4:F$211,6)&gt;0,VLOOKUP(A130,Apr!A$4:F$211,6),0),0)</f>
        <v>0</v>
      </c>
      <c r="V130" s="8">
        <f>IF(A130&lt;&gt;"",IF(VLOOKUP(A130,May!A$3:F$209,6)&gt;0,VLOOKUP(A130,May!A$3:F$209,6),0),0)</f>
        <v>0</v>
      </c>
      <c r="W130" s="8">
        <f>IF(A130&lt;&gt;"",IF(VLOOKUP(A130,Jun!A$3:F$209,6)&gt;0,VLOOKUP(A130,Jun!A$3:F$209,6),0),0)</f>
        <v>0</v>
      </c>
      <c r="X130" s="8">
        <f>IF(A130&lt;&gt;"",IF(VLOOKUP(A130,Jul!A$3:F$206,6)&gt;0,VLOOKUP(A130,Jul!A$3:F$206,6),0),0)</f>
        <v>0</v>
      </c>
      <c r="Y130" s="8">
        <f>IF(A130&lt;&gt;"",IF(VLOOKUP(A130,Aug!A$3:F$206,6)&gt;0,VLOOKUP(A130,Aug!A$3:F$206,6),0),0)</f>
        <v>0</v>
      </c>
      <c r="Z130" s="8">
        <f>IF(A130&lt;&gt;"",IF(VLOOKUP(A130,Sep!A$3:F$206,6)&gt;0,VLOOKUP(A130,Sep!A$3:F$206,6),0),0)</f>
        <v>0</v>
      </c>
      <c r="AA130" s="6">
        <f t="shared" si="627"/>
        <v>0</v>
      </c>
      <c r="AB130" s="8">
        <f t="shared" si="823"/>
        <v>2.7777777777777776E-2</v>
      </c>
      <c r="AC130" s="8">
        <f>IF(A130&lt;&gt;"",IF(VLOOKUP(A130,Oct!A$3:F$206,6)&gt;0,VLOOKUP(A130,Oct!A$3:F$206,6),0),0)</f>
        <v>0</v>
      </c>
      <c r="AD130" s="8">
        <f>IF(A130&lt;&gt;"",IF(VLOOKUP(A130,Nov!A$3:F$207,6)&gt;0,VLOOKUP(A130,Nov!A$3:F$207,6),0),0)</f>
        <v>0</v>
      </c>
      <c r="AE130" s="8">
        <f>IF(A130&lt;&gt;"",IF(VLOOKUP(A130,Dec!A$3:F$207,6)&gt;0,VLOOKUP(A130,Dec!A$3:F$207,6),0),0)</f>
        <v>0</v>
      </c>
      <c r="AF130" s="8">
        <f>IF(A130&lt;&gt;"",IF(VLOOKUP(A130,Jan!A$3:F$207,6)&gt;0,VLOOKUP(A130,Jan!A$3:F$207,6),0),0)</f>
        <v>0</v>
      </c>
      <c r="AG130" s="8">
        <f>IF(A130&lt;&gt;"",IF(VLOOKUP(A130,Feb!A$3:F$207,6)&gt;0,VLOOKUP(A130,Feb!A$3:F$207,6),0),0)</f>
        <v>0</v>
      </c>
      <c r="AH130" s="8">
        <f>IF(A130&lt;&gt;"",IF(VLOOKUP(A130,Mar!A$3:F$207,6)&gt;0,VLOOKUP(A130,Mar!A$3:F$207,6),0),0)</f>
        <v>0</v>
      </c>
      <c r="AJ130" s="8">
        <f>LARGE($BH130:BI130,1)</f>
        <v>0</v>
      </c>
      <c r="AK130" s="8">
        <f>LARGE($BH130:BJ130,1)</f>
        <v>0</v>
      </c>
      <c r="AL130" s="8">
        <f>LARGE($BH130:BK130,1)</f>
        <v>0</v>
      </c>
      <c r="AM130" s="8">
        <f>LARGE($BH130:BL130,1)</f>
        <v>0</v>
      </c>
      <c r="AN130" s="8">
        <f>LARGE($BH130:BM130,1)</f>
        <v>0</v>
      </c>
      <c r="AO130" s="8">
        <f>LARGE($BN130:BO130,1)</f>
        <v>2.7777777777777776E-2</v>
      </c>
      <c r="AP130" s="8">
        <f>LARGE($BN130:BP130,1)</f>
        <v>2.7777777777777776E-2</v>
      </c>
      <c r="AQ130" s="8">
        <f>LARGE($BN130:BQ130,1)</f>
        <v>2.7777777777777776E-2</v>
      </c>
      <c r="AR130" s="8">
        <f>LARGE($BN130:BR130,1)</f>
        <v>2.7777777777777776E-2</v>
      </c>
      <c r="AS130" s="8">
        <f>LARGE($BN130:BS130,1)</f>
        <v>2.7777777777777776E-2</v>
      </c>
      <c r="AV130" s="6">
        <f t="shared" si="824"/>
        <v>0</v>
      </c>
      <c r="AW130" s="6">
        <f t="shared" si="825"/>
        <v>0</v>
      </c>
      <c r="AX130" s="6">
        <f t="shared" si="826"/>
        <v>0</v>
      </c>
      <c r="AY130" s="6">
        <f t="shared" si="827"/>
        <v>0</v>
      </c>
      <c r="AZ130" s="6">
        <f t="shared" si="828"/>
        <v>0</v>
      </c>
      <c r="BA130" s="6">
        <f t="shared" si="829"/>
        <v>0</v>
      </c>
      <c r="BB130" s="6">
        <f t="shared" si="830"/>
        <v>0</v>
      </c>
      <c r="BC130" s="6">
        <f t="shared" si="831"/>
        <v>0</v>
      </c>
      <c r="BD130" s="6">
        <f t="shared" si="832"/>
        <v>0</v>
      </c>
      <c r="BE130" s="6">
        <f t="shared" si="833"/>
        <v>0</v>
      </c>
      <c r="BF130" s="6">
        <f t="shared" si="834"/>
        <v>0</v>
      </c>
      <c r="BH130" s="8" t="str">
        <f t="shared" si="835"/>
        <v/>
      </c>
      <c r="BI130" s="8">
        <f t="shared" si="836"/>
        <v>0</v>
      </c>
      <c r="BJ130" s="8">
        <f t="shared" si="837"/>
        <v>0</v>
      </c>
      <c r="BK130" s="8">
        <f t="shared" si="838"/>
        <v>0</v>
      </c>
      <c r="BL130" s="8">
        <f t="shared" si="839"/>
        <v>0</v>
      </c>
      <c r="BM130" s="8">
        <f t="shared" si="840"/>
        <v>0</v>
      </c>
      <c r="BN130" s="8">
        <f t="shared" si="846"/>
        <v>2.7777777777777776E-2</v>
      </c>
      <c r="BO130" s="8">
        <f t="shared" si="785"/>
        <v>0</v>
      </c>
      <c r="BP130" s="8">
        <f t="shared" si="785"/>
        <v>0</v>
      </c>
      <c r="BQ130" s="8">
        <f t="shared" si="841"/>
        <v>0</v>
      </c>
      <c r="BR130" s="8">
        <f t="shared" si="842"/>
        <v>0</v>
      </c>
      <c r="BS130" s="8">
        <f t="shared" si="843"/>
        <v>0</v>
      </c>
      <c r="BV130" s="8" t="str">
        <f t="shared" si="786"/>
        <v/>
      </c>
      <c r="BW130" s="8" t="str">
        <f t="shared" si="787"/>
        <v/>
      </c>
      <c r="BX130" s="8" t="str">
        <f t="shared" si="788"/>
        <v/>
      </c>
      <c r="BY130" s="8" t="str">
        <f t="shared" si="789"/>
        <v/>
      </c>
      <c r="BZ130" s="8" t="str">
        <f t="shared" si="790"/>
        <v/>
      </c>
      <c r="CA130" s="8" t="str">
        <f t="shared" si="791"/>
        <v/>
      </c>
      <c r="CB130" s="8" t="str">
        <f t="shared" si="792"/>
        <v/>
      </c>
      <c r="CC130" s="8" t="str">
        <f t="shared" si="793"/>
        <v/>
      </c>
      <c r="CD130" s="8" t="str">
        <f t="shared" si="794"/>
        <v/>
      </c>
      <c r="CE130" s="8" t="str">
        <f t="shared" si="795"/>
        <v/>
      </c>
      <c r="CF130" s="8" t="str">
        <f t="shared" si="796"/>
        <v/>
      </c>
      <c r="CG130" s="8" t="str">
        <f t="shared" si="797"/>
        <v/>
      </c>
      <c r="CI130" s="13"/>
      <c r="CJ130" s="8">
        <f t="shared" si="798"/>
        <v>0</v>
      </c>
      <c r="CK130" s="8">
        <f>IF(COUNT($BV130:BW130)&gt;0,SMALL($BV130:BW130,1),$CI130)</f>
        <v>0</v>
      </c>
      <c r="CL130" s="8">
        <f>IF(COUNT($BV130:BX130)&gt;0,SMALL($BV130:BX130,1),$CI130)</f>
        <v>0</v>
      </c>
      <c r="CM130" s="8">
        <f>IF(COUNT($BV130:BY130)&gt;0,SMALL($BV130:BY130,1),$CI130)</f>
        <v>0</v>
      </c>
      <c r="CN130" s="8">
        <f>IF(COUNT($BV130:BZ130)&gt;0,SMALL($BV130:BZ130,1),$CI130)</f>
        <v>0</v>
      </c>
      <c r="CP130" s="8">
        <f t="shared" si="799"/>
        <v>0</v>
      </c>
      <c r="CQ130" s="8">
        <f>IF(COUNT($CB130:CC130)&gt;0,SMALL($CB130:CC130,1),$CP130)</f>
        <v>0</v>
      </c>
      <c r="CR130" s="8">
        <f>IF(COUNT($CB130:CD130)&gt;0,SMALL($CB130:CD130,1),$CP130)</f>
        <v>0</v>
      </c>
      <c r="CS130" s="8">
        <f>IF(COUNT($CB130:CE130)&gt;0,SMALL($CB130:CE130,1),$CP130)</f>
        <v>0</v>
      </c>
      <c r="CT130" s="8">
        <f>IF(COUNT($CB130:CF130)&gt;0,SMALL($CB130:CF130,1),$CP130)</f>
        <v>0</v>
      </c>
      <c r="CV130" s="8" t="str">
        <f t="shared" si="800"/>
        <v/>
      </c>
      <c r="CW130" s="8" t="str">
        <f t="shared" si="801"/>
        <v/>
      </c>
      <c r="CX130" s="1">
        <f t="shared" si="844"/>
        <v>0</v>
      </c>
      <c r="CY130" s="8" t="str">
        <f t="shared" si="802"/>
        <v/>
      </c>
      <c r="CZ130" s="1">
        <f t="shared" si="803"/>
        <v>0</v>
      </c>
      <c r="DB130" s="13">
        <f t="shared" si="804"/>
        <v>0</v>
      </c>
      <c r="DC130" s="13">
        <f>SMALL($DO130:DP130,1)/(60*60*24)</f>
        <v>0</v>
      </c>
      <c r="DD130" s="13">
        <f>SMALL($DO130:DQ130,1)/(60*60*24)</f>
        <v>0</v>
      </c>
      <c r="DE130" s="13">
        <f>SMALL($DO130:DR130,1)/(60*60*24)</f>
        <v>0</v>
      </c>
      <c r="DF130" s="13">
        <f>SMALL($DO130:DS130,1)/(60*60*24)</f>
        <v>0</v>
      </c>
      <c r="DG130" s="13">
        <f>SMALL($DO130:DT130,1)/(60*60*24)</f>
        <v>0</v>
      </c>
      <c r="DH130" s="34">
        <f t="shared" si="805"/>
        <v>0</v>
      </c>
      <c r="DI130" s="13">
        <f>SMALL($DU130:DV130,1)/(60*60*24)</f>
        <v>0</v>
      </c>
      <c r="DJ130" s="42">
        <f>SMALL($DW130:DW130,1)/(60*60*24)</f>
        <v>0.11572916666666666</v>
      </c>
      <c r="DK130" s="42">
        <f>SMALL($DW130:DX130,1)/(60*60*24)</f>
        <v>0.11572916666666666</v>
      </c>
      <c r="DL130" s="42">
        <f>SMALL($DW130:DY130,1)/(60*60*24)</f>
        <v>0.11572916666666666</v>
      </c>
      <c r="DM130" s="42">
        <f>SMALL($DW130:DZ130,1)/(60*60*24)</f>
        <v>0.11572916666666666</v>
      </c>
      <c r="DO130" s="6">
        <f t="shared" si="806"/>
        <v>0</v>
      </c>
      <c r="DP130" s="1">
        <f t="shared" si="807"/>
        <v>9999</v>
      </c>
      <c r="DQ130" s="1">
        <f t="shared" si="808"/>
        <v>9999</v>
      </c>
      <c r="DR130" s="1">
        <f t="shared" si="809"/>
        <v>9999</v>
      </c>
      <c r="DS130" s="1">
        <f t="shared" si="810"/>
        <v>9999</v>
      </c>
      <c r="DT130" s="1">
        <f t="shared" si="811"/>
        <v>9999</v>
      </c>
      <c r="DU130" s="6">
        <f t="shared" si="812"/>
        <v>0</v>
      </c>
      <c r="DV130" s="1">
        <f t="shared" si="813"/>
        <v>9999</v>
      </c>
      <c r="DW130" s="43">
        <f t="shared" si="845"/>
        <v>9999</v>
      </c>
      <c r="DX130" s="1">
        <f t="shared" si="815"/>
        <v>9999</v>
      </c>
      <c r="DY130" s="1">
        <f t="shared" si="816"/>
        <v>9999</v>
      </c>
      <c r="DZ130" s="1">
        <f t="shared" si="817"/>
        <v>9999</v>
      </c>
    </row>
    <row r="131" spans="5:130" x14ac:dyDescent="0.25">
      <c r="E131" s="13"/>
      <c r="M131" s="8">
        <f t="shared" si="626"/>
        <v>0</v>
      </c>
      <c r="N131" s="6">
        <f t="shared" si="818"/>
        <v>0</v>
      </c>
      <c r="O131" s="8" t="str">
        <f t="shared" si="819"/>
        <v/>
      </c>
      <c r="Q131" s="8">
        <f t="shared" si="820"/>
        <v>0</v>
      </c>
      <c r="R131" s="8">
        <f t="shared" si="821"/>
        <v>0</v>
      </c>
      <c r="S131" s="8" t="str">
        <f t="shared" si="822"/>
        <v/>
      </c>
      <c r="T131" s="8"/>
      <c r="U131" s="8">
        <f>IF(A131&lt;&gt;"",IF(VLOOKUP(A131,Apr!A$4:F$211,6)&gt;0,VLOOKUP(A131,Apr!A$4:F$211,6),0),0)</f>
        <v>0</v>
      </c>
      <c r="V131" s="8">
        <f>IF(A131&lt;&gt;"",IF(VLOOKUP(A131,May!A$3:F$209,6)&gt;0,VLOOKUP(A131,May!A$3:F$209,6),0),0)</f>
        <v>0</v>
      </c>
      <c r="W131" s="8">
        <f>IF(A131&lt;&gt;"",IF(VLOOKUP(A131,Jun!A$3:F$209,6)&gt;0,VLOOKUP(A131,Jun!A$3:F$209,6),0),0)</f>
        <v>0</v>
      </c>
      <c r="X131" s="8">
        <f>IF(A131&lt;&gt;"",IF(VLOOKUP(A131,Jul!A$3:F$206,6)&gt;0,VLOOKUP(A131,Jul!A$3:F$206,6),0),0)</f>
        <v>0</v>
      </c>
      <c r="Y131" s="8">
        <f>IF(A131&lt;&gt;"",IF(VLOOKUP(A131,Aug!A$3:F$206,6)&gt;0,VLOOKUP(A131,Aug!A$3:F$206,6),0),0)</f>
        <v>0</v>
      </c>
      <c r="Z131" s="8">
        <f>IF(A131&lt;&gt;"",IF(VLOOKUP(A131,Sep!A$3:F$206,6)&gt;0,VLOOKUP(A131,Sep!A$3:F$206,6),0),0)</f>
        <v>0</v>
      </c>
      <c r="AA131" s="6">
        <f t="shared" si="627"/>
        <v>0</v>
      </c>
      <c r="AB131" s="8">
        <f t="shared" si="823"/>
        <v>2.7777777777777776E-2</v>
      </c>
      <c r="AC131" s="8">
        <f>IF(A131&lt;&gt;"",IF(VLOOKUP(A131,Oct!A$3:F$206,6)&gt;0,VLOOKUP(A131,Oct!A$3:F$206,6),0),0)</f>
        <v>0</v>
      </c>
      <c r="AD131" s="8">
        <f>IF(A131&lt;&gt;"",IF(VLOOKUP(A131,Nov!A$3:F$207,6)&gt;0,VLOOKUP(A131,Nov!A$3:F$207,6),0),0)</f>
        <v>0</v>
      </c>
      <c r="AE131" s="8">
        <f>IF(A131&lt;&gt;"",IF(VLOOKUP(A131,Dec!A$3:F$207,6)&gt;0,VLOOKUP(A131,Dec!A$3:F$207,6),0),0)</f>
        <v>0</v>
      </c>
      <c r="AF131" s="8">
        <f>IF(A131&lt;&gt;"",IF(VLOOKUP(A131,Jan!A$3:F$207,6)&gt;0,VLOOKUP(A131,Jan!A$3:F$207,6),0),0)</f>
        <v>0</v>
      </c>
      <c r="AG131" s="8">
        <f>IF(A131&lt;&gt;"",IF(VLOOKUP(A131,Feb!A$3:F$207,6)&gt;0,VLOOKUP(A131,Feb!A$3:F$207,6),0),0)</f>
        <v>0</v>
      </c>
      <c r="AH131" s="8">
        <f>IF(A131&lt;&gt;"",IF(VLOOKUP(A131,Mar!A$3:F$207,6)&gt;0,VLOOKUP(A131,Mar!A$3:F$207,6),0),0)</f>
        <v>0</v>
      </c>
      <c r="AJ131" s="8">
        <f>LARGE($BH131:BI131,1)</f>
        <v>0</v>
      </c>
      <c r="AK131" s="8">
        <f>LARGE($BH131:BJ131,1)</f>
        <v>0</v>
      </c>
      <c r="AL131" s="8">
        <f>LARGE($BH131:BK131,1)</f>
        <v>0</v>
      </c>
      <c r="AM131" s="8">
        <f>LARGE($BH131:BL131,1)</f>
        <v>0</v>
      </c>
      <c r="AN131" s="8">
        <f>LARGE($BH131:BM131,1)</f>
        <v>0</v>
      </c>
      <c r="AO131" s="8">
        <f>LARGE($BN131:BO131,1)</f>
        <v>2.7777777777777776E-2</v>
      </c>
      <c r="AP131" s="8">
        <f>LARGE($BN131:BP131,1)</f>
        <v>2.7777777777777776E-2</v>
      </c>
      <c r="AQ131" s="8">
        <f>LARGE($BN131:BQ131,1)</f>
        <v>2.7777777777777776E-2</v>
      </c>
      <c r="AR131" s="8">
        <f>LARGE($BN131:BR131,1)</f>
        <v>2.7777777777777776E-2</v>
      </c>
      <c r="AS131" s="8">
        <f>LARGE($BN131:BS131,1)</f>
        <v>2.7777777777777776E-2</v>
      </c>
      <c r="AV131" s="6">
        <f t="shared" si="824"/>
        <v>0</v>
      </c>
      <c r="AW131" s="6">
        <f t="shared" si="825"/>
        <v>0</v>
      </c>
      <c r="AX131" s="6">
        <f t="shared" si="826"/>
        <v>0</v>
      </c>
      <c r="AY131" s="6">
        <f t="shared" si="827"/>
        <v>0</v>
      </c>
      <c r="AZ131" s="6">
        <f t="shared" si="828"/>
        <v>0</v>
      </c>
      <c r="BA131" s="6">
        <f t="shared" si="829"/>
        <v>0</v>
      </c>
      <c r="BB131" s="6">
        <f t="shared" si="830"/>
        <v>0</v>
      </c>
      <c r="BC131" s="6">
        <f t="shared" si="831"/>
        <v>0</v>
      </c>
      <c r="BD131" s="6">
        <f t="shared" si="832"/>
        <v>0</v>
      </c>
      <c r="BE131" s="6">
        <f t="shared" si="833"/>
        <v>0</v>
      </c>
      <c r="BF131" s="6">
        <f t="shared" si="834"/>
        <v>0</v>
      </c>
      <c r="BH131" s="8" t="str">
        <f t="shared" si="835"/>
        <v/>
      </c>
      <c r="BI131" s="8">
        <f t="shared" si="836"/>
        <v>0</v>
      </c>
      <c r="BJ131" s="8">
        <f t="shared" si="837"/>
        <v>0</v>
      </c>
      <c r="BK131" s="8">
        <f t="shared" si="838"/>
        <v>0</v>
      </c>
      <c r="BL131" s="8">
        <f t="shared" si="839"/>
        <v>0</v>
      </c>
      <c r="BM131" s="8">
        <f t="shared" si="840"/>
        <v>0</v>
      </c>
      <c r="BN131" s="8">
        <f t="shared" si="846"/>
        <v>2.7777777777777776E-2</v>
      </c>
      <c r="BO131" s="8">
        <f t="shared" si="785"/>
        <v>0</v>
      </c>
      <c r="BP131" s="8">
        <f t="shared" si="785"/>
        <v>0</v>
      </c>
      <c r="BQ131" s="8">
        <f t="shared" si="841"/>
        <v>0</v>
      </c>
      <c r="BR131" s="8">
        <f t="shared" si="842"/>
        <v>0</v>
      </c>
      <c r="BS131" s="8">
        <f t="shared" si="843"/>
        <v>0</v>
      </c>
      <c r="BV131" s="8" t="str">
        <f t="shared" si="786"/>
        <v/>
      </c>
      <c r="BW131" s="8" t="str">
        <f t="shared" si="787"/>
        <v/>
      </c>
      <c r="BX131" s="8" t="str">
        <f t="shared" si="788"/>
        <v/>
      </c>
      <c r="BY131" s="8" t="str">
        <f t="shared" si="789"/>
        <v/>
      </c>
      <c r="BZ131" s="8" t="str">
        <f t="shared" si="790"/>
        <v/>
      </c>
      <c r="CA131" s="8" t="str">
        <f t="shared" si="791"/>
        <v/>
      </c>
      <c r="CB131" s="8" t="str">
        <f t="shared" si="792"/>
        <v/>
      </c>
      <c r="CC131" s="8" t="str">
        <f t="shared" si="793"/>
        <v/>
      </c>
      <c r="CD131" s="8" t="str">
        <f t="shared" si="794"/>
        <v/>
      </c>
      <c r="CE131" s="8" t="str">
        <f t="shared" si="795"/>
        <v/>
      </c>
      <c r="CF131" s="8" t="str">
        <f t="shared" si="796"/>
        <v/>
      </c>
      <c r="CG131" s="8" t="str">
        <f t="shared" si="797"/>
        <v/>
      </c>
      <c r="CI131" s="13"/>
      <c r="CJ131" s="8">
        <f t="shared" si="798"/>
        <v>0</v>
      </c>
      <c r="CK131" s="8">
        <f>IF(COUNT($BV131:BW131)&gt;0,SMALL($BV131:BW131,1),$CI131)</f>
        <v>0</v>
      </c>
      <c r="CL131" s="8">
        <f>IF(COUNT($BV131:BX131)&gt;0,SMALL($BV131:BX131,1),$CI131)</f>
        <v>0</v>
      </c>
      <c r="CM131" s="8">
        <f>IF(COUNT($BV131:BY131)&gt;0,SMALL($BV131:BY131,1),$CI131)</f>
        <v>0</v>
      </c>
      <c r="CN131" s="8">
        <f>IF(COUNT($BV131:BZ131)&gt;0,SMALL($BV131:BZ131,1),$CI131)</f>
        <v>0</v>
      </c>
      <c r="CP131" s="8">
        <f t="shared" si="799"/>
        <v>0</v>
      </c>
      <c r="CQ131" s="8">
        <f>IF(COUNT($CB131:CC131)&gt;0,SMALL($CB131:CC131,1),$CP131)</f>
        <v>0</v>
      </c>
      <c r="CR131" s="8">
        <f>IF(COUNT($CB131:CD131)&gt;0,SMALL($CB131:CD131,1),$CP131)</f>
        <v>0</v>
      </c>
      <c r="CS131" s="8">
        <f>IF(COUNT($CB131:CE131)&gt;0,SMALL($CB131:CE131,1),$CP131)</f>
        <v>0</v>
      </c>
      <c r="CT131" s="8">
        <f>IF(COUNT($CB131:CF131)&gt;0,SMALL($CB131:CF131,1),$CP131)</f>
        <v>0</v>
      </c>
      <c r="CV131" s="8" t="str">
        <f t="shared" si="800"/>
        <v/>
      </c>
      <c r="CW131" s="8" t="str">
        <f t="shared" si="801"/>
        <v/>
      </c>
      <c r="CX131" s="1">
        <f t="shared" si="844"/>
        <v>0</v>
      </c>
      <c r="CY131" s="8" t="str">
        <f t="shared" si="802"/>
        <v/>
      </c>
      <c r="CZ131" s="1">
        <f t="shared" si="803"/>
        <v>0</v>
      </c>
      <c r="DB131" s="13">
        <f t="shared" si="804"/>
        <v>0</v>
      </c>
      <c r="DC131" s="13">
        <f>SMALL($DO131:DP131,1)/(60*60*24)</f>
        <v>0</v>
      </c>
      <c r="DD131" s="13">
        <f>SMALL($DO131:DQ131,1)/(60*60*24)</f>
        <v>0</v>
      </c>
      <c r="DE131" s="13">
        <f>SMALL($DO131:DR131,1)/(60*60*24)</f>
        <v>0</v>
      </c>
      <c r="DF131" s="13">
        <f>SMALL($DO131:DS131,1)/(60*60*24)</f>
        <v>0</v>
      </c>
      <c r="DG131" s="13">
        <f>SMALL($DO131:DT131,1)/(60*60*24)</f>
        <v>0</v>
      </c>
      <c r="DH131" s="34">
        <f t="shared" si="805"/>
        <v>0</v>
      </c>
      <c r="DI131" s="13">
        <f>SMALL($DU131:DV131,1)/(60*60*24)</f>
        <v>0</v>
      </c>
      <c r="DJ131" s="42">
        <f>SMALL($DW131:DW131,1)/(60*60*24)</f>
        <v>0.11572916666666666</v>
      </c>
      <c r="DK131" s="42">
        <f>SMALL($DW131:DX131,1)/(60*60*24)</f>
        <v>0.11572916666666666</v>
      </c>
      <c r="DL131" s="42">
        <f>SMALL($DW131:DY131,1)/(60*60*24)</f>
        <v>0.11572916666666666</v>
      </c>
      <c r="DM131" s="42">
        <f>SMALL($DW131:DZ131,1)/(60*60*24)</f>
        <v>0.11572916666666666</v>
      </c>
      <c r="DO131" s="6">
        <f t="shared" si="806"/>
        <v>0</v>
      </c>
      <c r="DP131" s="1">
        <f t="shared" si="807"/>
        <v>9999</v>
      </c>
      <c r="DQ131" s="1">
        <f t="shared" si="808"/>
        <v>9999</v>
      </c>
      <c r="DR131" s="1">
        <f t="shared" si="809"/>
        <v>9999</v>
      </c>
      <c r="DS131" s="1">
        <f t="shared" si="810"/>
        <v>9999</v>
      </c>
      <c r="DT131" s="1">
        <f t="shared" si="811"/>
        <v>9999</v>
      </c>
      <c r="DU131" s="6">
        <f t="shared" si="812"/>
        <v>0</v>
      </c>
      <c r="DV131" s="1">
        <f t="shared" si="813"/>
        <v>9999</v>
      </c>
      <c r="DW131" s="43">
        <f t="shared" si="845"/>
        <v>9999</v>
      </c>
      <c r="DX131" s="1">
        <f t="shared" si="815"/>
        <v>9999</v>
      </c>
      <c r="DY131" s="1">
        <f t="shared" si="816"/>
        <v>9999</v>
      </c>
      <c r="DZ131" s="1">
        <f t="shared" si="817"/>
        <v>9999</v>
      </c>
    </row>
    <row r="132" spans="5:130" x14ac:dyDescent="0.25">
      <c r="E132" s="13"/>
      <c r="M132" s="8">
        <f t="shared" si="626"/>
        <v>0</v>
      </c>
      <c r="N132" s="6">
        <f t="shared" si="818"/>
        <v>0</v>
      </c>
      <c r="O132" s="8" t="str">
        <f t="shared" si="819"/>
        <v/>
      </c>
      <c r="Q132" s="8">
        <f t="shared" si="820"/>
        <v>0</v>
      </c>
      <c r="R132" s="8">
        <f t="shared" si="821"/>
        <v>0</v>
      </c>
      <c r="S132" s="8" t="str">
        <f t="shared" si="822"/>
        <v/>
      </c>
      <c r="T132" s="8"/>
      <c r="U132" s="8">
        <f>IF(A132&lt;&gt;"",IF(VLOOKUP(A132,Apr!A$4:F$211,6)&gt;0,VLOOKUP(A132,Apr!A$4:F$211,6),0),0)</f>
        <v>0</v>
      </c>
      <c r="V132" s="8">
        <f>IF(A132&lt;&gt;"",IF(VLOOKUP(A132,May!A$3:F$209,6)&gt;0,VLOOKUP(A132,May!A$3:F$209,6),0),0)</f>
        <v>0</v>
      </c>
      <c r="W132" s="8">
        <f>IF(A132&lt;&gt;"",IF(VLOOKUP(A132,Jun!A$3:F$209,6)&gt;0,VLOOKUP(A132,Jun!A$3:F$209,6),0),0)</f>
        <v>0</v>
      </c>
      <c r="X132" s="8">
        <f>IF(A132&lt;&gt;"",IF(VLOOKUP(A132,Jul!A$3:F$206,6)&gt;0,VLOOKUP(A132,Jul!A$3:F$206,6),0),0)</f>
        <v>0</v>
      </c>
      <c r="Y132" s="8">
        <f>IF(A132&lt;&gt;"",IF(VLOOKUP(A132,Aug!A$3:F$206,6)&gt;0,VLOOKUP(A132,Aug!A$3:F$206,6),0),0)</f>
        <v>0</v>
      </c>
      <c r="Z132" s="8">
        <f>IF(A132&lt;&gt;"",IF(VLOOKUP(A132,Sep!A$3:F$206,6)&gt;0,VLOOKUP(A132,Sep!A$3:F$206,6),0),0)</f>
        <v>0</v>
      </c>
      <c r="AA132" s="6">
        <f t="shared" si="627"/>
        <v>0</v>
      </c>
      <c r="AB132" s="8">
        <f t="shared" si="823"/>
        <v>2.7777777777777776E-2</v>
      </c>
      <c r="AC132" s="8">
        <f>IF(A132&lt;&gt;"",IF(VLOOKUP(A132,Oct!A$3:F$206,6)&gt;0,VLOOKUP(A132,Oct!A$3:F$206,6),0),0)</f>
        <v>0</v>
      </c>
      <c r="AD132" s="8">
        <f>IF(A132&lt;&gt;"",IF(VLOOKUP(A132,Nov!A$3:F$207,6)&gt;0,VLOOKUP(A132,Nov!A$3:F$207,6),0),0)</f>
        <v>0</v>
      </c>
      <c r="AE132" s="8">
        <f>IF(A132&lt;&gt;"",IF(VLOOKUP(A132,Dec!A$3:F$207,6)&gt;0,VLOOKUP(A132,Dec!A$3:F$207,6),0),0)</f>
        <v>0</v>
      </c>
      <c r="AF132" s="8">
        <f>IF(A132&lt;&gt;"",IF(VLOOKUP(A132,Jan!A$3:F$207,6)&gt;0,VLOOKUP(A132,Jan!A$3:F$207,6),0),0)</f>
        <v>0</v>
      </c>
      <c r="AG132" s="8">
        <f>IF(A132&lt;&gt;"",IF(VLOOKUP(A132,Feb!A$3:F$207,6)&gt;0,VLOOKUP(A132,Feb!A$3:F$207,6),0),0)</f>
        <v>0</v>
      </c>
      <c r="AH132" s="8">
        <f>IF(A132&lt;&gt;"",IF(VLOOKUP(A132,Mar!A$3:F$207,6)&gt;0,VLOOKUP(A132,Mar!A$3:F$207,6),0),0)</f>
        <v>0</v>
      </c>
      <c r="AJ132" s="8">
        <f>LARGE($BH132:BI132,1)</f>
        <v>0</v>
      </c>
      <c r="AK132" s="8">
        <f>LARGE($BH132:BJ132,1)</f>
        <v>0</v>
      </c>
      <c r="AL132" s="8">
        <f>LARGE($BH132:BK132,1)</f>
        <v>0</v>
      </c>
      <c r="AM132" s="8">
        <f>LARGE($BH132:BL132,1)</f>
        <v>0</v>
      </c>
      <c r="AN132" s="8">
        <f>LARGE($BH132:BM132,1)</f>
        <v>0</v>
      </c>
      <c r="AO132" s="8">
        <f>LARGE($BN132:BO132,1)</f>
        <v>2.7777777777777776E-2</v>
      </c>
      <c r="AP132" s="8">
        <f>LARGE($BN132:BP132,1)</f>
        <v>2.7777777777777776E-2</v>
      </c>
      <c r="AQ132" s="8">
        <f>LARGE($BN132:BQ132,1)</f>
        <v>2.7777777777777776E-2</v>
      </c>
      <c r="AR132" s="8">
        <f>LARGE($BN132:BR132,1)</f>
        <v>2.7777777777777776E-2</v>
      </c>
      <c r="AS132" s="8">
        <f>LARGE($BN132:BS132,1)</f>
        <v>2.7777777777777776E-2</v>
      </c>
      <c r="AV132" s="6">
        <f t="shared" si="824"/>
        <v>0</v>
      </c>
      <c r="AW132" s="6">
        <f t="shared" si="825"/>
        <v>0</v>
      </c>
      <c r="AX132" s="6">
        <f t="shared" si="826"/>
        <v>0</v>
      </c>
      <c r="AY132" s="6">
        <f t="shared" si="827"/>
        <v>0</v>
      </c>
      <c r="AZ132" s="6">
        <f t="shared" si="828"/>
        <v>0</v>
      </c>
      <c r="BA132" s="6">
        <f t="shared" si="829"/>
        <v>0</v>
      </c>
      <c r="BB132" s="6">
        <f t="shared" si="830"/>
        <v>0</v>
      </c>
      <c r="BC132" s="6">
        <f t="shared" si="831"/>
        <v>0</v>
      </c>
      <c r="BD132" s="6">
        <f t="shared" si="832"/>
        <v>0</v>
      </c>
      <c r="BE132" s="6">
        <f t="shared" si="833"/>
        <v>0</v>
      </c>
      <c r="BF132" s="6">
        <f t="shared" si="834"/>
        <v>0</v>
      </c>
      <c r="BH132" s="8" t="str">
        <f t="shared" si="835"/>
        <v/>
      </c>
      <c r="BI132" s="8">
        <f t="shared" si="836"/>
        <v>0</v>
      </c>
      <c r="BJ132" s="8">
        <f t="shared" si="837"/>
        <v>0</v>
      </c>
      <c r="BK132" s="8">
        <f t="shared" si="838"/>
        <v>0</v>
      </c>
      <c r="BL132" s="8">
        <f t="shared" si="839"/>
        <v>0</v>
      </c>
      <c r="BM132" s="8">
        <f t="shared" si="840"/>
        <v>0</v>
      </c>
      <c r="BN132" s="8">
        <f t="shared" si="846"/>
        <v>2.7777777777777776E-2</v>
      </c>
      <c r="BO132" s="8">
        <f t="shared" si="785"/>
        <v>0</v>
      </c>
      <c r="BP132" s="8">
        <f t="shared" si="785"/>
        <v>0</v>
      </c>
      <c r="BQ132" s="8">
        <f t="shared" si="841"/>
        <v>0</v>
      </c>
      <c r="BR132" s="8">
        <f t="shared" si="842"/>
        <v>0</v>
      </c>
      <c r="BS132" s="8">
        <f t="shared" si="843"/>
        <v>0</v>
      </c>
      <c r="BV132" s="8" t="str">
        <f t="shared" si="786"/>
        <v/>
      </c>
      <c r="BW132" s="8" t="str">
        <f t="shared" si="787"/>
        <v/>
      </c>
      <c r="BX132" s="8" t="str">
        <f t="shared" si="788"/>
        <v/>
      </c>
      <c r="BY132" s="8" t="str">
        <f t="shared" si="789"/>
        <v/>
      </c>
      <c r="BZ132" s="8" t="str">
        <f t="shared" si="790"/>
        <v/>
      </c>
      <c r="CA132" s="8" t="str">
        <f t="shared" si="791"/>
        <v/>
      </c>
      <c r="CB132" s="8" t="str">
        <f t="shared" si="792"/>
        <v/>
      </c>
      <c r="CC132" s="8" t="str">
        <f t="shared" si="793"/>
        <v/>
      </c>
      <c r="CD132" s="8" t="str">
        <f t="shared" si="794"/>
        <v/>
      </c>
      <c r="CE132" s="8" t="str">
        <f t="shared" si="795"/>
        <v/>
      </c>
      <c r="CF132" s="8" t="str">
        <f t="shared" si="796"/>
        <v/>
      </c>
      <c r="CG132" s="8" t="str">
        <f t="shared" si="797"/>
        <v/>
      </c>
      <c r="CI132" s="13"/>
      <c r="CJ132" s="8">
        <f t="shared" si="798"/>
        <v>0</v>
      </c>
      <c r="CK132" s="8">
        <f>IF(COUNT($BV132:BW132)&gt;0,SMALL($BV132:BW132,1),$CI132)</f>
        <v>0</v>
      </c>
      <c r="CL132" s="8">
        <f>IF(COUNT($BV132:BX132)&gt;0,SMALL($BV132:BX132,1),$CI132)</f>
        <v>0</v>
      </c>
      <c r="CM132" s="8">
        <f>IF(COUNT($BV132:BY132)&gt;0,SMALL($BV132:BY132,1),$CI132)</f>
        <v>0</v>
      </c>
      <c r="CN132" s="8">
        <f>IF(COUNT($BV132:BZ132)&gt;0,SMALL($BV132:BZ132,1),$CI132)</f>
        <v>0</v>
      </c>
      <c r="CP132" s="8">
        <f t="shared" si="799"/>
        <v>0</v>
      </c>
      <c r="CQ132" s="8">
        <f>IF(COUNT($CB132:CC132)&gt;0,SMALL($CB132:CC132,1),$CP132)</f>
        <v>0</v>
      </c>
      <c r="CR132" s="8">
        <f>IF(COUNT($CB132:CD132)&gt;0,SMALL($CB132:CD132,1),$CP132)</f>
        <v>0</v>
      </c>
      <c r="CS132" s="8">
        <f>IF(COUNT($CB132:CE132)&gt;0,SMALL($CB132:CE132,1),$CP132)</f>
        <v>0</v>
      </c>
      <c r="CT132" s="8">
        <f>IF(COUNT($CB132:CF132)&gt;0,SMALL($CB132:CF132,1),$CP132)</f>
        <v>0</v>
      </c>
      <c r="CV132" s="8" t="str">
        <f t="shared" si="800"/>
        <v/>
      </c>
      <c r="CW132" s="8" t="str">
        <f t="shared" si="801"/>
        <v/>
      </c>
      <c r="CX132" s="1">
        <f t="shared" si="844"/>
        <v>0</v>
      </c>
      <c r="CY132" s="8" t="str">
        <f t="shared" si="802"/>
        <v/>
      </c>
      <c r="CZ132" s="1">
        <f t="shared" si="803"/>
        <v>0</v>
      </c>
      <c r="DB132" s="13">
        <f t="shared" si="804"/>
        <v>0</v>
      </c>
      <c r="DC132" s="13">
        <f>SMALL($DO132:DP132,1)/(60*60*24)</f>
        <v>0</v>
      </c>
      <c r="DD132" s="13">
        <f>SMALL($DO132:DQ132,1)/(60*60*24)</f>
        <v>0</v>
      </c>
      <c r="DE132" s="13">
        <f>SMALL($DO132:DR132,1)/(60*60*24)</f>
        <v>0</v>
      </c>
      <c r="DF132" s="13">
        <f>SMALL($DO132:DS132,1)/(60*60*24)</f>
        <v>0</v>
      </c>
      <c r="DG132" s="13">
        <f>SMALL($DO132:DT132,1)/(60*60*24)</f>
        <v>0</v>
      </c>
      <c r="DH132" s="34">
        <f t="shared" si="805"/>
        <v>0</v>
      </c>
      <c r="DI132" s="13">
        <f>SMALL($DU132:DV132,1)/(60*60*24)</f>
        <v>0</v>
      </c>
      <c r="DJ132" s="42">
        <f>SMALL($DW132:DW132,1)/(60*60*24)</f>
        <v>0.11572916666666666</v>
      </c>
      <c r="DK132" s="42">
        <f>SMALL($DW132:DX132,1)/(60*60*24)</f>
        <v>0.11572916666666666</v>
      </c>
      <c r="DL132" s="42">
        <f>SMALL($DW132:DY132,1)/(60*60*24)</f>
        <v>0.11572916666666666</v>
      </c>
      <c r="DM132" s="42">
        <f>SMALL($DW132:DZ132,1)/(60*60*24)</f>
        <v>0.11572916666666666</v>
      </c>
      <c r="DO132" s="6">
        <f t="shared" si="806"/>
        <v>0</v>
      </c>
      <c r="DP132" s="1">
        <f t="shared" si="807"/>
        <v>9999</v>
      </c>
      <c r="DQ132" s="1">
        <f t="shared" si="808"/>
        <v>9999</v>
      </c>
      <c r="DR132" s="1">
        <f t="shared" si="809"/>
        <v>9999</v>
      </c>
      <c r="DS132" s="1">
        <f t="shared" si="810"/>
        <v>9999</v>
      </c>
      <c r="DT132" s="1">
        <f t="shared" si="811"/>
        <v>9999</v>
      </c>
      <c r="DU132" s="6">
        <f t="shared" si="812"/>
        <v>0</v>
      </c>
      <c r="DV132" s="1">
        <f t="shared" si="813"/>
        <v>9999</v>
      </c>
      <c r="DW132" s="43">
        <f t="shared" si="845"/>
        <v>9999</v>
      </c>
      <c r="DX132" s="1">
        <f t="shared" si="815"/>
        <v>9999</v>
      </c>
      <c r="DY132" s="1">
        <f t="shared" si="816"/>
        <v>9999</v>
      </c>
      <c r="DZ132" s="1">
        <f t="shared" si="817"/>
        <v>9999</v>
      </c>
    </row>
    <row r="133" spans="5:130" x14ac:dyDescent="0.25">
      <c r="E133" s="13"/>
      <c r="M133" s="8">
        <f t="shared" si="626"/>
        <v>0</v>
      </c>
      <c r="N133" s="6">
        <f t="shared" si="818"/>
        <v>0</v>
      </c>
      <c r="O133" s="8" t="str">
        <f t="shared" si="819"/>
        <v/>
      </c>
      <c r="Q133" s="8">
        <f t="shared" si="820"/>
        <v>0</v>
      </c>
      <c r="R133" s="8">
        <f t="shared" si="821"/>
        <v>0</v>
      </c>
      <c r="S133" s="8" t="str">
        <f t="shared" si="822"/>
        <v/>
      </c>
      <c r="T133" s="8"/>
      <c r="U133" s="8">
        <f>IF(A133&lt;&gt;"",IF(VLOOKUP(A133,Apr!A$4:F$211,6)&gt;0,VLOOKUP(A133,Apr!A$4:F$211,6),0),0)</f>
        <v>0</v>
      </c>
      <c r="V133" s="8">
        <f>IF(A133&lt;&gt;"",IF(VLOOKUP(A133,May!A$3:F$209,6)&gt;0,VLOOKUP(A133,May!A$3:F$209,6),0),0)</f>
        <v>0</v>
      </c>
      <c r="W133" s="8">
        <f>IF(A133&lt;&gt;"",IF(VLOOKUP(A133,Jun!A$3:F$209,6)&gt;0,VLOOKUP(A133,Jun!A$3:F$209,6),0),0)</f>
        <v>0</v>
      </c>
      <c r="X133" s="8">
        <f>IF(A133&lt;&gt;"",IF(VLOOKUP(A133,Jul!A$3:F$206,6)&gt;0,VLOOKUP(A133,Jul!A$3:F$206,6),0),0)</f>
        <v>0</v>
      </c>
      <c r="Y133" s="8">
        <f>IF(A133&lt;&gt;"",IF(VLOOKUP(A133,Aug!A$3:F$206,6)&gt;0,VLOOKUP(A133,Aug!A$3:F$206,6),0),0)</f>
        <v>0</v>
      </c>
      <c r="Z133" s="8">
        <f>IF(A133&lt;&gt;"",IF(VLOOKUP(A133,Sep!A$3:F$206,6)&gt;0,VLOOKUP(A133,Sep!A$3:F$206,6),0),0)</f>
        <v>0</v>
      </c>
      <c r="AA133" s="6">
        <f t="shared" si="627"/>
        <v>0</v>
      </c>
      <c r="AB133" s="8">
        <f t="shared" si="823"/>
        <v>2.7777777777777776E-2</v>
      </c>
      <c r="AC133" s="8">
        <f>IF(A133&lt;&gt;"",IF(VLOOKUP(A133,Oct!A$3:F$206,6)&gt;0,VLOOKUP(A133,Oct!A$3:F$206,6),0),0)</f>
        <v>0</v>
      </c>
      <c r="AD133" s="8">
        <f>IF(A133&lt;&gt;"",IF(VLOOKUP(A133,Nov!A$3:F$207,6)&gt;0,VLOOKUP(A133,Nov!A$3:F$207,6),0),0)</f>
        <v>0</v>
      </c>
      <c r="AE133" s="8">
        <f>IF(A133&lt;&gt;"",IF(VLOOKUP(A133,Dec!A$3:F$207,6)&gt;0,VLOOKUP(A133,Dec!A$3:F$207,6),0),0)</f>
        <v>0</v>
      </c>
      <c r="AF133" s="8">
        <f>IF(A133&lt;&gt;"",IF(VLOOKUP(A133,Jan!A$3:F$207,6)&gt;0,VLOOKUP(A133,Jan!A$3:F$207,6),0),0)</f>
        <v>0</v>
      </c>
      <c r="AG133" s="8">
        <f>IF(A133&lt;&gt;"",IF(VLOOKUP(A133,Feb!A$3:F$207,6)&gt;0,VLOOKUP(A133,Feb!A$3:F$207,6),0),0)</f>
        <v>0</v>
      </c>
      <c r="AH133" s="8">
        <f>IF(A133&lt;&gt;"",IF(VLOOKUP(A133,Mar!A$3:F$207,6)&gt;0,VLOOKUP(A133,Mar!A$3:F$207,6),0),0)</f>
        <v>0</v>
      </c>
      <c r="AJ133" s="8">
        <f>LARGE($BH133:BI133,1)</f>
        <v>0</v>
      </c>
      <c r="AK133" s="8">
        <f>LARGE($BH133:BJ133,1)</f>
        <v>0</v>
      </c>
      <c r="AL133" s="8">
        <f>LARGE($BH133:BK133,1)</f>
        <v>0</v>
      </c>
      <c r="AM133" s="8">
        <f>LARGE($BH133:BL133,1)</f>
        <v>0</v>
      </c>
      <c r="AN133" s="8">
        <f>LARGE($BH133:BM133,1)</f>
        <v>0</v>
      </c>
      <c r="AO133" s="8">
        <f>LARGE($BN133:BO133,1)</f>
        <v>2.7777777777777776E-2</v>
      </c>
      <c r="AP133" s="8">
        <f>LARGE($BN133:BP133,1)</f>
        <v>2.7777777777777776E-2</v>
      </c>
      <c r="AQ133" s="8">
        <f>LARGE($BN133:BQ133,1)</f>
        <v>2.7777777777777776E-2</v>
      </c>
      <c r="AR133" s="8">
        <f>LARGE($BN133:BR133,1)</f>
        <v>2.7777777777777776E-2</v>
      </c>
      <c r="AS133" s="8">
        <f>LARGE($BN133:BS133,1)</f>
        <v>2.7777777777777776E-2</v>
      </c>
      <c r="AV133" s="6">
        <f t="shared" si="824"/>
        <v>0</v>
      </c>
      <c r="AW133" s="6">
        <f t="shared" si="825"/>
        <v>0</v>
      </c>
      <c r="AX133" s="6">
        <f t="shared" si="826"/>
        <v>0</v>
      </c>
      <c r="AY133" s="6">
        <f t="shared" si="827"/>
        <v>0</v>
      </c>
      <c r="AZ133" s="6">
        <f t="shared" si="828"/>
        <v>0</v>
      </c>
      <c r="BA133" s="6">
        <f t="shared" si="829"/>
        <v>0</v>
      </c>
      <c r="BB133" s="6">
        <f t="shared" si="830"/>
        <v>0</v>
      </c>
      <c r="BC133" s="6">
        <f t="shared" si="831"/>
        <v>0</v>
      </c>
      <c r="BD133" s="6">
        <f t="shared" si="832"/>
        <v>0</v>
      </c>
      <c r="BE133" s="6">
        <f t="shared" si="833"/>
        <v>0</v>
      </c>
      <c r="BF133" s="6">
        <f t="shared" si="834"/>
        <v>0</v>
      </c>
      <c r="BH133" s="8" t="str">
        <f t="shared" si="835"/>
        <v/>
      </c>
      <c r="BI133" s="8">
        <f t="shared" si="836"/>
        <v>0</v>
      </c>
      <c r="BJ133" s="8">
        <f t="shared" si="837"/>
        <v>0</v>
      </c>
      <c r="BK133" s="8">
        <f t="shared" si="838"/>
        <v>0</v>
      </c>
      <c r="BL133" s="8">
        <f t="shared" si="839"/>
        <v>0</v>
      </c>
      <c r="BM133" s="8">
        <f t="shared" si="840"/>
        <v>0</v>
      </c>
      <c r="BN133" s="8">
        <f t="shared" si="846"/>
        <v>2.7777777777777776E-2</v>
      </c>
      <c r="BO133" s="8">
        <f t="shared" si="785"/>
        <v>0</v>
      </c>
      <c r="BP133" s="8">
        <f t="shared" si="785"/>
        <v>0</v>
      </c>
      <c r="BQ133" s="8">
        <f t="shared" si="841"/>
        <v>0</v>
      </c>
      <c r="BR133" s="8">
        <f t="shared" si="842"/>
        <v>0</v>
      </c>
      <c r="BS133" s="8">
        <f t="shared" si="843"/>
        <v>0</v>
      </c>
      <c r="BV133" s="8" t="str">
        <f t="shared" si="786"/>
        <v/>
      </c>
      <c r="BW133" s="8" t="str">
        <f t="shared" si="787"/>
        <v/>
      </c>
      <c r="BX133" s="8" t="str">
        <f t="shared" si="788"/>
        <v/>
      </c>
      <c r="BY133" s="8" t="str">
        <f t="shared" si="789"/>
        <v/>
      </c>
      <c r="BZ133" s="8" t="str">
        <f t="shared" si="790"/>
        <v/>
      </c>
      <c r="CA133" s="8" t="str">
        <f t="shared" si="791"/>
        <v/>
      </c>
      <c r="CB133" s="8" t="str">
        <f t="shared" si="792"/>
        <v/>
      </c>
      <c r="CC133" s="8" t="str">
        <f t="shared" si="793"/>
        <v/>
      </c>
      <c r="CD133" s="8" t="str">
        <f t="shared" si="794"/>
        <v/>
      </c>
      <c r="CE133" s="8" t="str">
        <f t="shared" si="795"/>
        <v/>
      </c>
      <c r="CF133" s="8" t="str">
        <f t="shared" si="796"/>
        <v/>
      </c>
      <c r="CG133" s="8" t="str">
        <f t="shared" si="797"/>
        <v/>
      </c>
      <c r="CI133" s="13"/>
      <c r="CJ133" s="8">
        <f t="shared" si="798"/>
        <v>0</v>
      </c>
      <c r="CK133" s="8">
        <f>IF(COUNT($BV133:BW133)&gt;0,SMALL($BV133:BW133,1),$CI133)</f>
        <v>0</v>
      </c>
      <c r="CL133" s="8">
        <f>IF(COUNT($BV133:BX133)&gt;0,SMALL($BV133:BX133,1),$CI133)</f>
        <v>0</v>
      </c>
      <c r="CM133" s="8">
        <f>IF(COUNT($BV133:BY133)&gt;0,SMALL($BV133:BY133,1),$CI133)</f>
        <v>0</v>
      </c>
      <c r="CN133" s="8">
        <f>IF(COUNT($BV133:BZ133)&gt;0,SMALL($BV133:BZ133,1),$CI133)</f>
        <v>0</v>
      </c>
      <c r="CP133" s="8">
        <f t="shared" si="799"/>
        <v>0</v>
      </c>
      <c r="CQ133" s="8">
        <f>IF(COUNT($CB133:CC133)&gt;0,SMALL($CB133:CC133,1),$CP133)</f>
        <v>0</v>
      </c>
      <c r="CR133" s="8">
        <f>IF(COUNT($CB133:CD133)&gt;0,SMALL($CB133:CD133,1),$CP133)</f>
        <v>0</v>
      </c>
      <c r="CS133" s="8">
        <f>IF(COUNT($CB133:CE133)&gt;0,SMALL($CB133:CE133,1),$CP133)</f>
        <v>0</v>
      </c>
      <c r="CT133" s="8">
        <f>IF(COUNT($CB133:CF133)&gt;0,SMALL($CB133:CF133,1),$CP133)</f>
        <v>0</v>
      </c>
      <c r="CV133" s="8" t="str">
        <f t="shared" si="800"/>
        <v/>
      </c>
      <c r="CW133" s="8" t="str">
        <f t="shared" si="801"/>
        <v/>
      </c>
      <c r="CX133" s="1">
        <f t="shared" si="844"/>
        <v>0</v>
      </c>
      <c r="CY133" s="8" t="str">
        <f t="shared" si="802"/>
        <v/>
      </c>
      <c r="CZ133" s="1">
        <f t="shared" si="803"/>
        <v>0</v>
      </c>
      <c r="DB133" s="13">
        <f t="shared" si="804"/>
        <v>0</v>
      </c>
      <c r="DC133" s="13">
        <f>SMALL($DO133:DP133,1)/(60*60*24)</f>
        <v>0</v>
      </c>
      <c r="DD133" s="13">
        <f>SMALL($DO133:DQ133,1)/(60*60*24)</f>
        <v>0</v>
      </c>
      <c r="DE133" s="13">
        <f>SMALL($DO133:DR133,1)/(60*60*24)</f>
        <v>0</v>
      </c>
      <c r="DF133" s="13">
        <f>SMALL($DO133:DS133,1)/(60*60*24)</f>
        <v>0</v>
      </c>
      <c r="DG133" s="13">
        <f>SMALL($DO133:DT133,1)/(60*60*24)</f>
        <v>0</v>
      </c>
      <c r="DH133" s="34">
        <f t="shared" si="805"/>
        <v>0</v>
      </c>
      <c r="DI133" s="13">
        <f>SMALL($DU133:DV133,1)/(60*60*24)</f>
        <v>0</v>
      </c>
      <c r="DJ133" s="42">
        <f>SMALL($DW133:DW133,1)/(60*60*24)</f>
        <v>0.11572916666666666</v>
      </c>
      <c r="DK133" s="42">
        <f>SMALL($DW133:DX133,1)/(60*60*24)</f>
        <v>0.11572916666666666</v>
      </c>
      <c r="DL133" s="42">
        <f>SMALL($DW133:DY133,1)/(60*60*24)</f>
        <v>0.11572916666666666</v>
      </c>
      <c r="DM133" s="42">
        <f>SMALL($DW133:DZ133,1)/(60*60*24)</f>
        <v>0.11572916666666666</v>
      </c>
      <c r="DO133" s="6">
        <f t="shared" si="806"/>
        <v>0</v>
      </c>
      <c r="DP133" s="1">
        <f t="shared" si="807"/>
        <v>9999</v>
      </c>
      <c r="DQ133" s="1">
        <f t="shared" si="808"/>
        <v>9999</v>
      </c>
      <c r="DR133" s="1">
        <f t="shared" si="809"/>
        <v>9999</v>
      </c>
      <c r="DS133" s="1">
        <f t="shared" si="810"/>
        <v>9999</v>
      </c>
      <c r="DT133" s="1">
        <f t="shared" si="811"/>
        <v>9999</v>
      </c>
      <c r="DU133" s="6">
        <f t="shared" si="812"/>
        <v>0</v>
      </c>
      <c r="DV133" s="1">
        <f t="shared" si="813"/>
        <v>9999</v>
      </c>
      <c r="DW133" s="43">
        <f t="shared" si="845"/>
        <v>9999</v>
      </c>
      <c r="DX133" s="1">
        <f t="shared" si="815"/>
        <v>9999</v>
      </c>
      <c r="DY133" s="1">
        <f t="shared" si="816"/>
        <v>9999</v>
      </c>
      <c r="DZ133" s="1">
        <f t="shared" si="817"/>
        <v>9999</v>
      </c>
    </row>
    <row r="134" spans="5:130" x14ac:dyDescent="0.25">
      <c r="E134" s="13"/>
      <c r="M134" s="8">
        <f t="shared" si="626"/>
        <v>0</v>
      </c>
      <c r="N134" s="6">
        <f t="shared" si="818"/>
        <v>0</v>
      </c>
      <c r="O134" s="8" t="str">
        <f t="shared" si="819"/>
        <v/>
      </c>
      <c r="Q134" s="8">
        <f t="shared" si="820"/>
        <v>0</v>
      </c>
      <c r="R134" s="8">
        <f t="shared" si="821"/>
        <v>0</v>
      </c>
      <c r="S134" s="8" t="str">
        <f t="shared" si="822"/>
        <v/>
      </c>
      <c r="T134" s="8"/>
      <c r="U134" s="8">
        <f>IF(A134&lt;&gt;"",IF(VLOOKUP(A134,Apr!A$4:F$211,6)&gt;0,VLOOKUP(A134,Apr!A$4:F$211,6),0),0)</f>
        <v>0</v>
      </c>
      <c r="V134" s="8">
        <f>IF(A134&lt;&gt;"",IF(VLOOKUP(A134,May!A$3:F$209,6)&gt;0,VLOOKUP(A134,May!A$3:F$209,6),0),0)</f>
        <v>0</v>
      </c>
      <c r="W134" s="8">
        <f>IF(A134&lt;&gt;"",IF(VLOOKUP(A134,Jun!A$3:F$209,6)&gt;0,VLOOKUP(A134,Jun!A$3:F$209,6),0),0)</f>
        <v>0</v>
      </c>
      <c r="X134" s="8">
        <f>IF(A134&lt;&gt;"",IF(VLOOKUP(A134,Jul!A$3:F$206,6)&gt;0,VLOOKUP(A134,Jul!A$3:F$206,6),0),0)</f>
        <v>0</v>
      </c>
      <c r="Y134" s="8">
        <f>IF(A134&lt;&gt;"",IF(VLOOKUP(A134,Aug!A$3:F$206,6)&gt;0,VLOOKUP(A134,Aug!A$3:F$206,6),0),0)</f>
        <v>0</v>
      </c>
      <c r="Z134" s="8">
        <f>IF(A134&lt;&gt;"",IF(VLOOKUP(A134,Sep!A$3:F$206,6)&gt;0,VLOOKUP(A134,Sep!A$3:F$206,6),0),0)</f>
        <v>0</v>
      </c>
      <c r="AA134" s="6">
        <f t="shared" si="627"/>
        <v>0</v>
      </c>
      <c r="AB134" s="8">
        <f t="shared" si="823"/>
        <v>2.7777777777777776E-2</v>
      </c>
      <c r="AC134" s="8">
        <f>IF(A134&lt;&gt;"",IF(VLOOKUP(A134,Oct!A$3:F$206,6)&gt;0,VLOOKUP(A134,Oct!A$3:F$206,6),0),0)</f>
        <v>0</v>
      </c>
      <c r="AD134" s="8">
        <f>IF(A134&lt;&gt;"",IF(VLOOKUP(A134,Nov!A$3:F$207,6)&gt;0,VLOOKUP(A134,Nov!A$3:F$207,6),0),0)</f>
        <v>0</v>
      </c>
      <c r="AE134" s="8">
        <f>IF(A134&lt;&gt;"",IF(VLOOKUP(A134,Dec!A$3:F$207,6)&gt;0,VLOOKUP(A134,Dec!A$3:F$207,6),0),0)</f>
        <v>0</v>
      </c>
      <c r="AF134" s="8">
        <f>IF(A134&lt;&gt;"",IF(VLOOKUP(A134,Jan!A$3:F$207,6)&gt;0,VLOOKUP(A134,Jan!A$3:F$207,6),0),0)</f>
        <v>0</v>
      </c>
      <c r="AG134" s="8">
        <f>IF(A134&lt;&gt;"",IF(VLOOKUP(A134,Feb!A$3:F$207,6)&gt;0,VLOOKUP(A134,Feb!A$3:F$207,6),0),0)</f>
        <v>0</v>
      </c>
      <c r="AH134" s="8">
        <f>IF(A134&lt;&gt;"",IF(VLOOKUP(A134,Mar!A$3:F$207,6)&gt;0,VLOOKUP(A134,Mar!A$3:F$207,6),0),0)</f>
        <v>0</v>
      </c>
      <c r="AJ134" s="8">
        <f>LARGE($BH134:BI134,1)</f>
        <v>0</v>
      </c>
      <c r="AK134" s="8">
        <f>LARGE($BH134:BJ134,1)</f>
        <v>0</v>
      </c>
      <c r="AL134" s="8">
        <f>LARGE($BH134:BK134,1)</f>
        <v>0</v>
      </c>
      <c r="AM134" s="8">
        <f>LARGE($BH134:BL134,1)</f>
        <v>0</v>
      </c>
      <c r="AN134" s="8">
        <f>LARGE($BH134:BM134,1)</f>
        <v>0</v>
      </c>
      <c r="AO134" s="8">
        <f>LARGE($BN134:BO134,1)</f>
        <v>2.7777777777777776E-2</v>
      </c>
      <c r="AP134" s="8">
        <f>LARGE($BN134:BP134,1)</f>
        <v>2.7777777777777776E-2</v>
      </c>
      <c r="AQ134" s="8">
        <f>LARGE($BN134:BQ134,1)</f>
        <v>2.7777777777777776E-2</v>
      </c>
      <c r="AR134" s="8">
        <f>LARGE($BN134:BR134,1)</f>
        <v>2.7777777777777776E-2</v>
      </c>
      <c r="AS134" s="8">
        <f>LARGE($BN134:BS134,1)</f>
        <v>2.7777777777777776E-2</v>
      </c>
      <c r="AV134" s="6">
        <f t="shared" si="824"/>
        <v>0</v>
      </c>
      <c r="AW134" s="6">
        <f t="shared" si="825"/>
        <v>0</v>
      </c>
      <c r="AX134" s="6">
        <f t="shared" si="826"/>
        <v>0</v>
      </c>
      <c r="AY134" s="6">
        <f t="shared" si="827"/>
        <v>0</v>
      </c>
      <c r="AZ134" s="6">
        <f t="shared" si="828"/>
        <v>0</v>
      </c>
      <c r="BA134" s="6">
        <f t="shared" si="829"/>
        <v>0</v>
      </c>
      <c r="BB134" s="6">
        <f t="shared" si="830"/>
        <v>0</v>
      </c>
      <c r="BC134" s="6">
        <f t="shared" si="831"/>
        <v>0</v>
      </c>
      <c r="BD134" s="6">
        <f t="shared" si="832"/>
        <v>0</v>
      </c>
      <c r="BE134" s="6">
        <f t="shared" si="833"/>
        <v>0</v>
      </c>
      <c r="BF134" s="6">
        <f t="shared" si="834"/>
        <v>0</v>
      </c>
      <c r="BH134" s="8" t="str">
        <f t="shared" si="835"/>
        <v/>
      </c>
      <c r="BI134" s="8">
        <f t="shared" si="836"/>
        <v>0</v>
      </c>
      <c r="BJ134" s="8">
        <f t="shared" si="837"/>
        <v>0</v>
      </c>
      <c r="BK134" s="8">
        <f t="shared" si="838"/>
        <v>0</v>
      </c>
      <c r="BL134" s="8">
        <f t="shared" si="839"/>
        <v>0</v>
      </c>
      <c r="BM134" s="8">
        <f t="shared" si="840"/>
        <v>0</v>
      </c>
      <c r="BN134" s="8">
        <f t="shared" si="846"/>
        <v>2.7777777777777776E-2</v>
      </c>
      <c r="BO134" s="8">
        <f t="shared" si="785"/>
        <v>0</v>
      </c>
      <c r="BP134" s="8">
        <f t="shared" si="785"/>
        <v>0</v>
      </c>
      <c r="BQ134" s="8">
        <f t="shared" si="841"/>
        <v>0</v>
      </c>
      <c r="BR134" s="8">
        <f t="shared" si="842"/>
        <v>0</v>
      </c>
      <c r="BS134" s="8">
        <f t="shared" si="843"/>
        <v>0</v>
      </c>
      <c r="BV134" s="8" t="str">
        <f t="shared" si="786"/>
        <v/>
      </c>
      <c r="BW134" s="8" t="str">
        <f t="shared" si="787"/>
        <v/>
      </c>
      <c r="BX134" s="8" t="str">
        <f t="shared" si="788"/>
        <v/>
      </c>
      <c r="BY134" s="8" t="str">
        <f t="shared" si="789"/>
        <v/>
      </c>
      <c r="BZ134" s="8" t="str">
        <f t="shared" si="790"/>
        <v/>
      </c>
      <c r="CA134" s="8" t="str">
        <f t="shared" si="791"/>
        <v/>
      </c>
      <c r="CB134" s="8" t="str">
        <f t="shared" si="792"/>
        <v/>
      </c>
      <c r="CC134" s="8" t="str">
        <f t="shared" si="793"/>
        <v/>
      </c>
      <c r="CD134" s="8" t="str">
        <f t="shared" si="794"/>
        <v/>
      </c>
      <c r="CE134" s="8" t="str">
        <f t="shared" si="795"/>
        <v/>
      </c>
      <c r="CF134" s="8" t="str">
        <f t="shared" si="796"/>
        <v/>
      </c>
      <c r="CG134" s="8" t="str">
        <f t="shared" si="797"/>
        <v/>
      </c>
      <c r="CI134" s="13"/>
      <c r="CJ134" s="8">
        <f t="shared" si="798"/>
        <v>0</v>
      </c>
      <c r="CK134" s="8">
        <f>IF(COUNT($BV134:BW134)&gt;0,SMALL($BV134:BW134,1),$CI134)</f>
        <v>0</v>
      </c>
      <c r="CL134" s="8">
        <f>IF(COUNT($BV134:BX134)&gt;0,SMALL($BV134:BX134,1),$CI134)</f>
        <v>0</v>
      </c>
      <c r="CM134" s="8">
        <f>IF(COUNT($BV134:BY134)&gt;0,SMALL($BV134:BY134,1),$CI134)</f>
        <v>0</v>
      </c>
      <c r="CN134" s="8">
        <f>IF(COUNT($BV134:BZ134)&gt;0,SMALL($BV134:BZ134,1),$CI134)</f>
        <v>0</v>
      </c>
      <c r="CP134" s="8">
        <f t="shared" si="799"/>
        <v>0</v>
      </c>
      <c r="CQ134" s="8">
        <f>IF(COUNT($CB134:CC134)&gt;0,SMALL($CB134:CC134,1),$CP134)</f>
        <v>0</v>
      </c>
      <c r="CR134" s="8">
        <f>IF(COUNT($CB134:CD134)&gt;0,SMALL($CB134:CD134,1),$CP134)</f>
        <v>0</v>
      </c>
      <c r="CS134" s="8">
        <f>IF(COUNT($CB134:CE134)&gt;0,SMALL($CB134:CE134,1),$CP134)</f>
        <v>0</v>
      </c>
      <c r="CT134" s="8">
        <f>IF(COUNT($CB134:CF134)&gt;0,SMALL($CB134:CF134,1),$CP134)</f>
        <v>0</v>
      </c>
      <c r="CV134" s="8" t="str">
        <f t="shared" si="800"/>
        <v/>
      </c>
      <c r="CW134" s="8" t="str">
        <f t="shared" si="801"/>
        <v/>
      </c>
      <c r="CX134" s="1">
        <f t="shared" si="844"/>
        <v>0</v>
      </c>
      <c r="CY134" s="8" t="str">
        <f t="shared" si="802"/>
        <v/>
      </c>
      <c r="CZ134" s="1">
        <f t="shared" si="803"/>
        <v>0</v>
      </c>
      <c r="DB134" s="13">
        <f t="shared" si="804"/>
        <v>0</v>
      </c>
      <c r="DC134" s="13">
        <f>SMALL($DO134:DP134,1)/(60*60*24)</f>
        <v>0</v>
      </c>
      <c r="DD134" s="13">
        <f>SMALL($DO134:DQ134,1)/(60*60*24)</f>
        <v>0</v>
      </c>
      <c r="DE134" s="13">
        <f>SMALL($DO134:DR134,1)/(60*60*24)</f>
        <v>0</v>
      </c>
      <c r="DF134" s="13">
        <f>SMALL($DO134:DS134,1)/(60*60*24)</f>
        <v>0</v>
      </c>
      <c r="DG134" s="13">
        <f>SMALL($DO134:DT134,1)/(60*60*24)</f>
        <v>0</v>
      </c>
      <c r="DH134" s="34">
        <f t="shared" si="805"/>
        <v>0</v>
      </c>
      <c r="DI134" s="13">
        <f>SMALL($DU134:DV134,1)/(60*60*24)</f>
        <v>0</v>
      </c>
      <c r="DJ134" s="42">
        <f>SMALL($DW134:DW134,1)/(60*60*24)</f>
        <v>0.11572916666666666</v>
      </c>
      <c r="DK134" s="42">
        <f>SMALL($DW134:DX134,1)/(60*60*24)</f>
        <v>0.11572916666666666</v>
      </c>
      <c r="DL134" s="42">
        <f>SMALL($DW134:DY134,1)/(60*60*24)</f>
        <v>0.11572916666666666</v>
      </c>
      <c r="DM134" s="42">
        <f>SMALL($DW134:DZ134,1)/(60*60*24)</f>
        <v>0.11572916666666666</v>
      </c>
      <c r="DO134" s="6">
        <f t="shared" si="806"/>
        <v>0</v>
      </c>
      <c r="DP134" s="1">
        <f t="shared" si="807"/>
        <v>9999</v>
      </c>
      <c r="DQ134" s="1">
        <f t="shared" si="808"/>
        <v>9999</v>
      </c>
      <c r="DR134" s="1">
        <f t="shared" si="809"/>
        <v>9999</v>
      </c>
      <c r="DS134" s="1">
        <f t="shared" si="810"/>
        <v>9999</v>
      </c>
      <c r="DT134" s="1">
        <f t="shared" si="811"/>
        <v>9999</v>
      </c>
      <c r="DU134" s="6">
        <f t="shared" si="812"/>
        <v>0</v>
      </c>
      <c r="DV134" s="1">
        <f t="shared" si="813"/>
        <v>9999</v>
      </c>
      <c r="DW134" s="43">
        <f t="shared" si="845"/>
        <v>9999</v>
      </c>
      <c r="DX134" s="1">
        <f t="shared" si="815"/>
        <v>9999</v>
      </c>
      <c r="DY134" s="1">
        <f t="shared" si="816"/>
        <v>9999</v>
      </c>
      <c r="DZ134" s="1">
        <f t="shared" si="817"/>
        <v>9999</v>
      </c>
    </row>
    <row r="135" spans="5:130" x14ac:dyDescent="0.25">
      <c r="E135" s="13"/>
      <c r="M135" s="8">
        <f t="shared" si="626"/>
        <v>0</v>
      </c>
      <c r="N135" s="6">
        <f t="shared" si="818"/>
        <v>0</v>
      </c>
      <c r="O135" s="8" t="str">
        <f t="shared" si="819"/>
        <v/>
      </c>
      <c r="Q135" s="8">
        <f t="shared" si="820"/>
        <v>0</v>
      </c>
      <c r="R135" s="8">
        <f t="shared" si="821"/>
        <v>0</v>
      </c>
      <c r="S135" s="8" t="str">
        <f t="shared" si="822"/>
        <v/>
      </c>
      <c r="T135" s="8"/>
      <c r="U135" s="8">
        <f>IF(A135&lt;&gt;"",IF(VLOOKUP(A135,Apr!A$4:F$211,6)&gt;0,VLOOKUP(A135,Apr!A$4:F$211,6),0),0)</f>
        <v>0</v>
      </c>
      <c r="V135" s="8">
        <f>IF(A135&lt;&gt;"",IF(VLOOKUP(A135,May!A$3:F$209,6)&gt;0,VLOOKUP(A135,May!A$3:F$209,6),0),0)</f>
        <v>0</v>
      </c>
      <c r="W135" s="8">
        <f>IF(A135&lt;&gt;"",IF(VLOOKUP(A135,Jun!A$3:F$209,6)&gt;0,VLOOKUP(A135,Jun!A$3:F$209,6),0),0)</f>
        <v>0</v>
      </c>
      <c r="X135" s="8">
        <f>IF(A135&lt;&gt;"",IF(VLOOKUP(A135,Jul!A$3:F$206,6)&gt;0,VLOOKUP(A135,Jul!A$3:F$206,6),0),0)</f>
        <v>0</v>
      </c>
      <c r="Y135" s="8">
        <f>IF(A135&lt;&gt;"",IF(VLOOKUP(A135,Aug!A$3:F$206,6)&gt;0,VLOOKUP(A135,Aug!A$3:F$206,6),0),0)</f>
        <v>0</v>
      </c>
      <c r="Z135" s="8">
        <f>IF(A135&lt;&gt;"",IF(VLOOKUP(A135,Sep!A$3:F$206,6)&gt;0,VLOOKUP(A135,Sep!A$3:F$206,6),0),0)</f>
        <v>0</v>
      </c>
      <c r="AA135" s="6">
        <f t="shared" si="627"/>
        <v>0</v>
      </c>
      <c r="AB135" s="8">
        <f t="shared" si="823"/>
        <v>2.7777777777777776E-2</v>
      </c>
      <c r="AC135" s="8">
        <f>IF(A135&lt;&gt;"",IF(VLOOKUP(A135,Oct!A$3:F$206,6)&gt;0,VLOOKUP(A135,Oct!A$3:F$206,6),0),0)</f>
        <v>0</v>
      </c>
      <c r="AD135" s="8">
        <f>IF(A135&lt;&gt;"",IF(VLOOKUP(A135,Nov!A$3:F$207,6)&gt;0,VLOOKUP(A135,Nov!A$3:F$207,6),0),0)</f>
        <v>0</v>
      </c>
      <c r="AE135" s="8">
        <f>IF(A135&lt;&gt;"",IF(VLOOKUP(A135,Dec!A$3:F$207,6)&gt;0,VLOOKUP(A135,Dec!A$3:F$207,6),0),0)</f>
        <v>0</v>
      </c>
      <c r="AF135" s="8">
        <f>IF(A135&lt;&gt;"",IF(VLOOKUP(A135,Jan!A$3:F$207,6)&gt;0,VLOOKUP(A135,Jan!A$3:F$207,6),0),0)</f>
        <v>0</v>
      </c>
      <c r="AG135" s="8">
        <f>IF(A135&lt;&gt;"",IF(VLOOKUP(A135,Feb!A$3:F$207,6)&gt;0,VLOOKUP(A135,Feb!A$3:F$207,6),0),0)</f>
        <v>0</v>
      </c>
      <c r="AH135" s="8">
        <f>IF(A135&lt;&gt;"",IF(VLOOKUP(A135,Mar!A$3:F$207,6)&gt;0,VLOOKUP(A135,Mar!A$3:F$207,6),0),0)</f>
        <v>0</v>
      </c>
      <c r="AJ135" s="8">
        <f>LARGE($BH135:BI135,1)</f>
        <v>0</v>
      </c>
      <c r="AK135" s="8">
        <f>LARGE($BH135:BJ135,1)</f>
        <v>0</v>
      </c>
      <c r="AL135" s="8">
        <f>LARGE($BH135:BK135,1)</f>
        <v>0</v>
      </c>
      <c r="AM135" s="8">
        <f>LARGE($BH135:BL135,1)</f>
        <v>0</v>
      </c>
      <c r="AN135" s="8">
        <f>LARGE($BH135:BM135,1)</f>
        <v>0</v>
      </c>
      <c r="AO135" s="8">
        <f>LARGE($BN135:BO135,1)</f>
        <v>2.7777777777777776E-2</v>
      </c>
      <c r="AP135" s="8">
        <f>LARGE($BN135:BP135,1)</f>
        <v>2.7777777777777776E-2</v>
      </c>
      <c r="AQ135" s="8">
        <f>LARGE($BN135:BQ135,1)</f>
        <v>2.7777777777777776E-2</v>
      </c>
      <c r="AR135" s="8">
        <f>LARGE($BN135:BR135,1)</f>
        <v>2.7777777777777776E-2</v>
      </c>
      <c r="AS135" s="8">
        <f>LARGE($BN135:BS135,1)</f>
        <v>2.7777777777777776E-2</v>
      </c>
      <c r="AV135" s="6">
        <f t="shared" si="824"/>
        <v>0</v>
      </c>
      <c r="AW135" s="6">
        <f t="shared" si="825"/>
        <v>0</v>
      </c>
      <c r="AX135" s="6">
        <f t="shared" si="826"/>
        <v>0</v>
      </c>
      <c r="AY135" s="6">
        <f t="shared" si="827"/>
        <v>0</v>
      </c>
      <c r="AZ135" s="6">
        <f t="shared" si="828"/>
        <v>0</v>
      </c>
      <c r="BA135" s="6">
        <f t="shared" si="829"/>
        <v>0</v>
      </c>
      <c r="BB135" s="6">
        <f t="shared" si="830"/>
        <v>0</v>
      </c>
      <c r="BC135" s="6">
        <f t="shared" si="831"/>
        <v>0</v>
      </c>
      <c r="BD135" s="6">
        <f t="shared" si="832"/>
        <v>0</v>
      </c>
      <c r="BE135" s="6">
        <f t="shared" si="833"/>
        <v>0</v>
      </c>
      <c r="BF135" s="6">
        <f t="shared" si="834"/>
        <v>0</v>
      </c>
      <c r="BH135" s="8" t="str">
        <f t="shared" si="835"/>
        <v/>
      </c>
      <c r="BI135" s="8">
        <f t="shared" si="836"/>
        <v>0</v>
      </c>
      <c r="BJ135" s="8">
        <f t="shared" si="837"/>
        <v>0</v>
      </c>
      <c r="BK135" s="8">
        <f t="shared" si="838"/>
        <v>0</v>
      </c>
      <c r="BL135" s="8">
        <f t="shared" si="839"/>
        <v>0</v>
      </c>
      <c r="BM135" s="8">
        <f t="shared" si="840"/>
        <v>0</v>
      </c>
      <c r="BN135" s="8">
        <f t="shared" si="846"/>
        <v>2.7777777777777776E-2</v>
      </c>
      <c r="BO135" s="8">
        <f t="shared" si="785"/>
        <v>0</v>
      </c>
      <c r="BP135" s="8">
        <f t="shared" si="785"/>
        <v>0</v>
      </c>
      <c r="BQ135" s="8">
        <f t="shared" si="841"/>
        <v>0</v>
      </c>
      <c r="BR135" s="8">
        <f t="shared" si="842"/>
        <v>0</v>
      </c>
      <c r="BS135" s="8">
        <f t="shared" si="843"/>
        <v>0</v>
      </c>
      <c r="BV135" s="8" t="str">
        <f t="shared" si="786"/>
        <v/>
      </c>
      <c r="BW135" s="8" t="str">
        <f t="shared" si="787"/>
        <v/>
      </c>
      <c r="BX135" s="8" t="str">
        <f t="shared" si="788"/>
        <v/>
      </c>
      <c r="BY135" s="8" t="str">
        <f t="shared" si="789"/>
        <v/>
      </c>
      <c r="BZ135" s="8" t="str">
        <f t="shared" si="790"/>
        <v/>
      </c>
      <c r="CA135" s="8" t="str">
        <f t="shared" si="791"/>
        <v/>
      </c>
      <c r="CB135" s="8" t="str">
        <f t="shared" si="792"/>
        <v/>
      </c>
      <c r="CC135" s="8" t="str">
        <f t="shared" si="793"/>
        <v/>
      </c>
      <c r="CD135" s="8" t="str">
        <f t="shared" si="794"/>
        <v/>
      </c>
      <c r="CE135" s="8" t="str">
        <f t="shared" si="795"/>
        <v/>
      </c>
      <c r="CF135" s="8" t="str">
        <f t="shared" si="796"/>
        <v/>
      </c>
      <c r="CG135" s="8" t="str">
        <f t="shared" si="797"/>
        <v/>
      </c>
      <c r="CI135" s="13"/>
      <c r="CJ135" s="8">
        <f t="shared" si="798"/>
        <v>0</v>
      </c>
      <c r="CK135" s="8">
        <f>IF(COUNT($BV135:BW135)&gt;0,SMALL($BV135:BW135,1),$CI135)</f>
        <v>0</v>
      </c>
      <c r="CL135" s="8">
        <f>IF(COUNT($BV135:BX135)&gt;0,SMALL($BV135:BX135,1),$CI135)</f>
        <v>0</v>
      </c>
      <c r="CM135" s="8">
        <f>IF(COUNT($BV135:BY135)&gt;0,SMALL($BV135:BY135,1),$CI135)</f>
        <v>0</v>
      </c>
      <c r="CN135" s="8">
        <f>IF(COUNT($BV135:BZ135)&gt;0,SMALL($BV135:BZ135,1),$CI135)</f>
        <v>0</v>
      </c>
      <c r="CP135" s="8">
        <f t="shared" si="799"/>
        <v>0</v>
      </c>
      <c r="CQ135" s="8">
        <f>IF(COUNT($CB135:CC135)&gt;0,SMALL($CB135:CC135,1),$CP135)</f>
        <v>0</v>
      </c>
      <c r="CR135" s="8">
        <f>IF(COUNT($CB135:CD135)&gt;0,SMALL($CB135:CD135,1),$CP135)</f>
        <v>0</v>
      </c>
      <c r="CS135" s="8">
        <f>IF(COUNT($CB135:CE135)&gt;0,SMALL($CB135:CE135,1),$CP135)</f>
        <v>0</v>
      </c>
      <c r="CT135" s="8">
        <f>IF(COUNT($CB135:CF135)&gt;0,SMALL($CB135:CF135,1),$CP135)</f>
        <v>0</v>
      </c>
      <c r="CV135" s="8" t="str">
        <f t="shared" si="800"/>
        <v/>
      </c>
      <c r="CW135" s="8" t="str">
        <f t="shared" si="801"/>
        <v/>
      </c>
      <c r="CX135" s="1">
        <f t="shared" si="844"/>
        <v>0</v>
      </c>
      <c r="CY135" s="8" t="str">
        <f t="shared" si="802"/>
        <v/>
      </c>
      <c r="CZ135" s="1">
        <f t="shared" si="803"/>
        <v>0</v>
      </c>
      <c r="DB135" s="13">
        <f t="shared" si="804"/>
        <v>0</v>
      </c>
      <c r="DC135" s="13">
        <f>SMALL($DO135:DP135,1)/(60*60*24)</f>
        <v>0</v>
      </c>
      <c r="DD135" s="13">
        <f>SMALL($DO135:DQ135,1)/(60*60*24)</f>
        <v>0</v>
      </c>
      <c r="DE135" s="13">
        <f>SMALL($DO135:DR135,1)/(60*60*24)</f>
        <v>0</v>
      </c>
      <c r="DF135" s="13">
        <f>SMALL($DO135:DS135,1)/(60*60*24)</f>
        <v>0</v>
      </c>
      <c r="DG135" s="13">
        <f>SMALL($DO135:DT135,1)/(60*60*24)</f>
        <v>0</v>
      </c>
      <c r="DH135" s="34">
        <f t="shared" si="805"/>
        <v>0</v>
      </c>
      <c r="DI135" s="13">
        <f>SMALL($DU135:DV135,1)/(60*60*24)</f>
        <v>0</v>
      </c>
      <c r="DJ135" s="42">
        <f>SMALL($DW135:DW135,1)/(60*60*24)</f>
        <v>0.11572916666666666</v>
      </c>
      <c r="DK135" s="42">
        <f>SMALL($DW135:DX135,1)/(60*60*24)</f>
        <v>0.11572916666666666</v>
      </c>
      <c r="DL135" s="42">
        <f>SMALL($DW135:DY135,1)/(60*60*24)</f>
        <v>0.11572916666666666</v>
      </c>
      <c r="DM135" s="42">
        <f>SMALL($DW135:DZ135,1)/(60*60*24)</f>
        <v>0.11572916666666666</v>
      </c>
      <c r="DO135" s="6">
        <f t="shared" si="806"/>
        <v>0</v>
      </c>
      <c r="DP135" s="1">
        <f t="shared" si="807"/>
        <v>9999</v>
      </c>
      <c r="DQ135" s="1">
        <f t="shared" si="808"/>
        <v>9999</v>
      </c>
      <c r="DR135" s="1">
        <f t="shared" si="809"/>
        <v>9999</v>
      </c>
      <c r="DS135" s="1">
        <f t="shared" si="810"/>
        <v>9999</v>
      </c>
      <c r="DT135" s="1">
        <f t="shared" si="811"/>
        <v>9999</v>
      </c>
      <c r="DU135" s="6">
        <f t="shared" si="812"/>
        <v>0</v>
      </c>
      <c r="DV135" s="1">
        <f t="shared" si="813"/>
        <v>9999</v>
      </c>
      <c r="DW135" s="43">
        <f t="shared" si="845"/>
        <v>9999</v>
      </c>
      <c r="DX135" s="1">
        <f t="shared" si="815"/>
        <v>9999</v>
      </c>
      <c r="DY135" s="1">
        <f t="shared" si="816"/>
        <v>9999</v>
      </c>
      <c r="DZ135" s="1">
        <f t="shared" si="817"/>
        <v>9999</v>
      </c>
    </row>
    <row r="136" spans="5:130" x14ac:dyDescent="0.25">
      <c r="E136" s="13"/>
      <c r="M136" s="8">
        <f t="shared" ref="M136:M180" si="847">IF(A136&lt;&gt;"",IF(K136&gt;0,K136/3.11*4.35,IF(L136&gt;0,L136/6.21*4.35/1.032,IF(H136&gt;0,H136/3.45*4.35,IF(I136&gt;0,I136,IF(E136&gt;0,E136,IF(B136&gt;0,B136/4*4.35,0.0292)))))),0)</f>
        <v>0</v>
      </c>
      <c r="N136" s="6">
        <f t="shared" si="818"/>
        <v>0</v>
      </c>
      <c r="O136" s="8" t="str">
        <f t="shared" si="819"/>
        <v/>
      </c>
      <c r="Q136" s="8">
        <f t="shared" si="820"/>
        <v>0</v>
      </c>
      <c r="R136" s="8">
        <f t="shared" si="821"/>
        <v>0</v>
      </c>
      <c r="S136" s="8" t="str">
        <f t="shared" si="822"/>
        <v/>
      </c>
      <c r="T136" s="8"/>
      <c r="U136" s="8">
        <f>IF(A136&lt;&gt;"",IF(VLOOKUP(A136,Apr!A$4:F$211,6)&gt;0,VLOOKUP(A136,Apr!A$4:F$211,6),0),0)</f>
        <v>0</v>
      </c>
      <c r="V136" s="8">
        <f>IF(A136&lt;&gt;"",IF(VLOOKUP(A136,May!A$3:F$209,6)&gt;0,VLOOKUP(A136,May!A$3:F$209,6),0),0)</f>
        <v>0</v>
      </c>
      <c r="W136" s="8">
        <f>IF(A136&lt;&gt;"",IF(VLOOKUP(A136,Jun!A$3:F$209,6)&gt;0,VLOOKUP(A136,Jun!A$3:F$209,6),0),0)</f>
        <v>0</v>
      </c>
      <c r="X136" s="8">
        <f>IF(A136&lt;&gt;"",IF(VLOOKUP(A136,Jul!A$3:F$206,6)&gt;0,VLOOKUP(A136,Jul!A$3:F$206,6),0),0)</f>
        <v>0</v>
      </c>
      <c r="Y136" s="8">
        <f>IF(A136&lt;&gt;"",IF(VLOOKUP(A136,Aug!A$3:F$206,6)&gt;0,VLOOKUP(A136,Aug!A$3:F$206,6),0),0)</f>
        <v>0</v>
      </c>
      <c r="Z136" s="8">
        <f>IF(A136&lt;&gt;"",IF(VLOOKUP(A136,Sep!A$3:F$206,6)&gt;0,VLOOKUP(A136,Sep!A$3:F$206,6),0),0)</f>
        <v>0</v>
      </c>
      <c r="AA136" s="6">
        <f t="shared" ref="AA136:AA180" si="848">IF(Q136&gt;0,Q136/4.35*3.45/1.032*60*60*24,N136/4.35*3.45/1.032)</f>
        <v>0</v>
      </c>
      <c r="AB136" s="8">
        <f t="shared" si="823"/>
        <v>2.7777777777777776E-2</v>
      </c>
      <c r="AC136" s="8">
        <f>IF(A136&lt;&gt;"",IF(VLOOKUP(A136,Oct!A$3:F$206,6)&gt;0,VLOOKUP(A136,Oct!A$3:F$206,6),0),0)</f>
        <v>0</v>
      </c>
      <c r="AD136" s="8">
        <f>IF(A136&lt;&gt;"",IF(VLOOKUP(A136,Nov!A$3:F$207,6)&gt;0,VLOOKUP(A136,Nov!A$3:F$207,6),0),0)</f>
        <v>0</v>
      </c>
      <c r="AE136" s="8">
        <f>IF(A136&lt;&gt;"",IF(VLOOKUP(A136,Dec!A$3:F$207,6)&gt;0,VLOOKUP(A136,Dec!A$3:F$207,6),0),0)</f>
        <v>0</v>
      </c>
      <c r="AF136" s="8">
        <f>IF(A136&lt;&gt;"",IF(VLOOKUP(A136,Jan!A$3:F$207,6)&gt;0,VLOOKUP(A136,Jan!A$3:F$207,6),0),0)</f>
        <v>0</v>
      </c>
      <c r="AG136" s="8">
        <f>IF(A136&lt;&gt;"",IF(VLOOKUP(A136,Feb!A$3:F$207,6)&gt;0,VLOOKUP(A136,Feb!A$3:F$207,6),0),0)</f>
        <v>0</v>
      </c>
      <c r="AH136" s="8">
        <f>IF(A136&lt;&gt;"",IF(VLOOKUP(A136,Mar!A$3:F$207,6)&gt;0,VLOOKUP(A136,Mar!A$3:F$207,6),0),0)</f>
        <v>0</v>
      </c>
      <c r="AJ136" s="8">
        <f>LARGE($BH136:BI136,1)</f>
        <v>0</v>
      </c>
      <c r="AK136" s="8">
        <f>LARGE($BH136:BJ136,1)</f>
        <v>0</v>
      </c>
      <c r="AL136" s="8">
        <f>LARGE($BH136:BK136,1)</f>
        <v>0</v>
      </c>
      <c r="AM136" s="8">
        <f>LARGE($BH136:BL136,1)</f>
        <v>0</v>
      </c>
      <c r="AN136" s="8">
        <f>LARGE($BH136:BM136,1)</f>
        <v>0</v>
      </c>
      <c r="AO136" s="8">
        <f>LARGE($BN136:BO136,1)</f>
        <v>2.7777777777777776E-2</v>
      </c>
      <c r="AP136" s="8">
        <f>LARGE($BN136:BP136,1)</f>
        <v>2.7777777777777776E-2</v>
      </c>
      <c r="AQ136" s="8">
        <f>LARGE($BN136:BQ136,1)</f>
        <v>2.7777777777777776E-2</v>
      </c>
      <c r="AR136" s="8">
        <f>LARGE($BN136:BR136,1)</f>
        <v>2.7777777777777776E-2</v>
      </c>
      <c r="AS136" s="8">
        <f>LARGE($BN136:BS136,1)</f>
        <v>2.7777777777777776E-2</v>
      </c>
      <c r="AV136" s="6">
        <f t="shared" si="824"/>
        <v>0</v>
      </c>
      <c r="AW136" s="6">
        <f t="shared" si="825"/>
        <v>0</v>
      </c>
      <c r="AX136" s="6">
        <f t="shared" si="826"/>
        <v>0</v>
      </c>
      <c r="AY136" s="6">
        <f t="shared" si="827"/>
        <v>0</v>
      </c>
      <c r="AZ136" s="6">
        <f t="shared" si="828"/>
        <v>0</v>
      </c>
      <c r="BA136" s="6">
        <f t="shared" si="829"/>
        <v>0</v>
      </c>
      <c r="BB136" s="6">
        <f t="shared" si="830"/>
        <v>0</v>
      </c>
      <c r="BC136" s="6">
        <f t="shared" si="831"/>
        <v>0</v>
      </c>
      <c r="BD136" s="6">
        <f t="shared" si="832"/>
        <v>0</v>
      </c>
      <c r="BE136" s="6">
        <f t="shared" si="833"/>
        <v>0</v>
      </c>
      <c r="BF136" s="6">
        <f t="shared" si="834"/>
        <v>0</v>
      </c>
      <c r="BH136" s="8" t="str">
        <f t="shared" si="835"/>
        <v/>
      </c>
      <c r="BI136" s="8">
        <f t="shared" si="836"/>
        <v>0</v>
      </c>
      <c r="BJ136" s="8">
        <f t="shared" si="837"/>
        <v>0</v>
      </c>
      <c r="BK136" s="8">
        <f t="shared" si="838"/>
        <v>0</v>
      </c>
      <c r="BL136" s="8">
        <f t="shared" si="839"/>
        <v>0</v>
      </c>
      <c r="BM136" s="8">
        <f t="shared" si="840"/>
        <v>0</v>
      </c>
      <c r="BN136" s="8">
        <f t="shared" si="846"/>
        <v>2.7777777777777776E-2</v>
      </c>
      <c r="BO136" s="8">
        <f t="shared" si="785"/>
        <v>0</v>
      </c>
      <c r="BP136" s="8">
        <f t="shared" si="785"/>
        <v>0</v>
      </c>
      <c r="BQ136" s="8">
        <f t="shared" si="841"/>
        <v>0</v>
      </c>
      <c r="BR136" s="8">
        <f t="shared" si="842"/>
        <v>0</v>
      </c>
      <c r="BS136" s="8">
        <f t="shared" si="843"/>
        <v>0</v>
      </c>
      <c r="BV136" s="8" t="str">
        <f t="shared" si="786"/>
        <v/>
      </c>
      <c r="BW136" s="8" t="str">
        <f t="shared" si="787"/>
        <v/>
      </c>
      <c r="BX136" s="8" t="str">
        <f t="shared" si="788"/>
        <v/>
      </c>
      <c r="BY136" s="8" t="str">
        <f t="shared" si="789"/>
        <v/>
      </c>
      <c r="BZ136" s="8" t="str">
        <f t="shared" si="790"/>
        <v/>
      </c>
      <c r="CA136" s="8" t="str">
        <f t="shared" si="791"/>
        <v/>
      </c>
      <c r="CB136" s="8" t="str">
        <f t="shared" si="792"/>
        <v/>
      </c>
      <c r="CC136" s="8" t="str">
        <f t="shared" si="793"/>
        <v/>
      </c>
      <c r="CD136" s="8" t="str">
        <f t="shared" si="794"/>
        <v/>
      </c>
      <c r="CE136" s="8" t="str">
        <f t="shared" si="795"/>
        <v/>
      </c>
      <c r="CF136" s="8" t="str">
        <f t="shared" si="796"/>
        <v/>
      </c>
      <c r="CG136" s="8" t="str">
        <f t="shared" si="797"/>
        <v/>
      </c>
      <c r="CI136" s="13"/>
      <c r="CJ136" s="8">
        <f t="shared" si="798"/>
        <v>0</v>
      </c>
      <c r="CK136" s="8">
        <f>IF(COUNT($BV136:BW136)&gt;0,SMALL($BV136:BW136,1),$CI136)</f>
        <v>0</v>
      </c>
      <c r="CL136" s="8">
        <f>IF(COUNT($BV136:BX136)&gt;0,SMALL($BV136:BX136,1),$CI136)</f>
        <v>0</v>
      </c>
      <c r="CM136" s="8">
        <f>IF(COUNT($BV136:BY136)&gt;0,SMALL($BV136:BY136,1),$CI136)</f>
        <v>0</v>
      </c>
      <c r="CN136" s="8">
        <f>IF(COUNT($BV136:BZ136)&gt;0,SMALL($BV136:BZ136,1),$CI136)</f>
        <v>0</v>
      </c>
      <c r="CP136" s="8">
        <f t="shared" si="799"/>
        <v>0</v>
      </c>
      <c r="CQ136" s="8">
        <f>IF(COUNT($CB136:CC136)&gt;0,SMALL($CB136:CC136,1),$CP136)</f>
        <v>0</v>
      </c>
      <c r="CR136" s="8">
        <f>IF(COUNT($CB136:CD136)&gt;0,SMALL($CB136:CD136,1),$CP136)</f>
        <v>0</v>
      </c>
      <c r="CS136" s="8">
        <f>IF(COUNT($CB136:CE136)&gt;0,SMALL($CB136:CE136,1),$CP136)</f>
        <v>0</v>
      </c>
      <c r="CT136" s="8">
        <f>IF(COUNT($CB136:CF136)&gt;0,SMALL($CB136:CF136,1),$CP136)</f>
        <v>0</v>
      </c>
      <c r="CV136" s="8" t="str">
        <f t="shared" si="800"/>
        <v/>
      </c>
      <c r="CW136" s="8" t="str">
        <f t="shared" si="801"/>
        <v/>
      </c>
      <c r="CX136" s="1">
        <f t="shared" si="844"/>
        <v>0</v>
      </c>
      <c r="CY136" s="8" t="str">
        <f t="shared" si="802"/>
        <v/>
      </c>
      <c r="CZ136" s="1">
        <f t="shared" si="803"/>
        <v>0</v>
      </c>
      <c r="DB136" s="13">
        <f t="shared" si="804"/>
        <v>0</v>
      </c>
      <c r="DC136" s="13">
        <f>SMALL($DO136:DP136,1)/(60*60*24)</f>
        <v>0</v>
      </c>
      <c r="DD136" s="13">
        <f>SMALL($DO136:DQ136,1)/(60*60*24)</f>
        <v>0</v>
      </c>
      <c r="DE136" s="13">
        <f>SMALL($DO136:DR136,1)/(60*60*24)</f>
        <v>0</v>
      </c>
      <c r="DF136" s="13">
        <f>SMALL($DO136:DS136,1)/(60*60*24)</f>
        <v>0</v>
      </c>
      <c r="DG136" s="13">
        <f>SMALL($DO136:DT136,1)/(60*60*24)</f>
        <v>0</v>
      </c>
      <c r="DH136" s="34">
        <f t="shared" si="805"/>
        <v>0</v>
      </c>
      <c r="DI136" s="13">
        <f>SMALL($DU136:DV136,1)/(60*60*24)</f>
        <v>0</v>
      </c>
      <c r="DJ136" s="42">
        <f>SMALL($DW136:DW136,1)/(60*60*24)</f>
        <v>0.11572916666666666</v>
      </c>
      <c r="DK136" s="42">
        <f>SMALL($DW136:DX136,1)/(60*60*24)</f>
        <v>0.11572916666666666</v>
      </c>
      <c r="DL136" s="42">
        <f>SMALL($DW136:DY136,1)/(60*60*24)</f>
        <v>0.11572916666666666</v>
      </c>
      <c r="DM136" s="42">
        <f>SMALL($DW136:DZ136,1)/(60*60*24)</f>
        <v>0.11572916666666666</v>
      </c>
      <c r="DO136" s="6">
        <f t="shared" si="806"/>
        <v>0</v>
      </c>
      <c r="DP136" s="1">
        <f t="shared" si="807"/>
        <v>9999</v>
      </c>
      <c r="DQ136" s="1">
        <f t="shared" si="808"/>
        <v>9999</v>
      </c>
      <c r="DR136" s="1">
        <f t="shared" si="809"/>
        <v>9999</v>
      </c>
      <c r="DS136" s="1">
        <f t="shared" si="810"/>
        <v>9999</v>
      </c>
      <c r="DT136" s="1">
        <f t="shared" si="811"/>
        <v>9999</v>
      </c>
      <c r="DU136" s="6">
        <f t="shared" si="812"/>
        <v>0</v>
      </c>
      <c r="DV136" s="1">
        <f t="shared" si="813"/>
        <v>9999</v>
      </c>
      <c r="DW136" s="43">
        <f t="shared" si="845"/>
        <v>9999</v>
      </c>
      <c r="DX136" s="1">
        <f t="shared" si="815"/>
        <v>9999</v>
      </c>
      <c r="DY136" s="1">
        <f t="shared" si="816"/>
        <v>9999</v>
      </c>
      <c r="DZ136" s="1">
        <f t="shared" si="817"/>
        <v>9999</v>
      </c>
    </row>
    <row r="137" spans="5:130" x14ac:dyDescent="0.25">
      <c r="E137" s="13"/>
      <c r="M137" s="8">
        <f t="shared" si="847"/>
        <v>0</v>
      </c>
      <c r="N137" s="6">
        <f t="shared" si="818"/>
        <v>0</v>
      </c>
      <c r="O137" s="8" t="str">
        <f t="shared" si="819"/>
        <v/>
      </c>
      <c r="Q137" s="8">
        <f t="shared" si="820"/>
        <v>0</v>
      </c>
      <c r="R137" s="8">
        <f t="shared" si="821"/>
        <v>0</v>
      </c>
      <c r="S137" s="8" t="str">
        <f t="shared" si="822"/>
        <v/>
      </c>
      <c r="T137" s="8"/>
      <c r="U137" s="8">
        <f>IF(A137&lt;&gt;"",IF(VLOOKUP(A137,Apr!A$4:F$211,6)&gt;0,VLOOKUP(A137,Apr!A$4:F$211,6),0),0)</f>
        <v>0</v>
      </c>
      <c r="V137" s="8">
        <f>IF(A137&lt;&gt;"",IF(VLOOKUP(A137,May!A$3:F$209,6)&gt;0,VLOOKUP(A137,May!A$3:F$209,6),0),0)</f>
        <v>0</v>
      </c>
      <c r="W137" s="8">
        <f>IF(A137&lt;&gt;"",IF(VLOOKUP(A137,Jun!A$3:F$209,6)&gt;0,VLOOKUP(A137,Jun!A$3:F$209,6),0),0)</f>
        <v>0</v>
      </c>
      <c r="X137" s="8">
        <f>IF(A137&lt;&gt;"",IF(VLOOKUP(A137,Jul!A$3:F$206,6)&gt;0,VLOOKUP(A137,Jul!A$3:F$206,6),0),0)</f>
        <v>0</v>
      </c>
      <c r="Y137" s="8">
        <f>IF(A137&lt;&gt;"",IF(VLOOKUP(A137,Aug!A$3:F$206,6)&gt;0,VLOOKUP(A137,Aug!A$3:F$206,6),0),0)</f>
        <v>0</v>
      </c>
      <c r="Z137" s="8">
        <f>IF(A137&lt;&gt;"",IF(VLOOKUP(A137,Sep!A$3:F$206,6)&gt;0,VLOOKUP(A137,Sep!A$3:F$206,6),0),0)</f>
        <v>0</v>
      </c>
      <c r="AA137" s="6">
        <f t="shared" si="848"/>
        <v>0</v>
      </c>
      <c r="AB137" s="8">
        <f t="shared" si="823"/>
        <v>2.7777777777777776E-2</v>
      </c>
      <c r="AC137" s="8">
        <f>IF(A137&lt;&gt;"",IF(VLOOKUP(A137,Oct!A$3:F$206,6)&gt;0,VLOOKUP(A137,Oct!A$3:F$206,6),0),0)</f>
        <v>0</v>
      </c>
      <c r="AD137" s="8">
        <f>IF(A137&lt;&gt;"",IF(VLOOKUP(A137,Nov!A$3:F$207,6)&gt;0,VLOOKUP(A137,Nov!A$3:F$207,6),0),0)</f>
        <v>0</v>
      </c>
      <c r="AE137" s="8">
        <f>IF(A137&lt;&gt;"",IF(VLOOKUP(A137,Dec!A$3:F$207,6)&gt;0,VLOOKUP(A137,Dec!A$3:F$207,6),0),0)</f>
        <v>0</v>
      </c>
      <c r="AF137" s="8">
        <f>IF(A137&lt;&gt;"",IF(VLOOKUP(A137,Jan!A$3:F$207,6)&gt;0,VLOOKUP(A137,Jan!A$3:F$207,6),0),0)</f>
        <v>0</v>
      </c>
      <c r="AG137" s="8">
        <f>IF(A137&lt;&gt;"",IF(VLOOKUP(A137,Feb!A$3:F$207,6)&gt;0,VLOOKUP(A137,Feb!A$3:F$207,6),0),0)</f>
        <v>0</v>
      </c>
      <c r="AH137" s="8">
        <f>IF(A137&lt;&gt;"",IF(VLOOKUP(A137,Mar!A$3:F$207,6)&gt;0,VLOOKUP(A137,Mar!A$3:F$207,6),0),0)</f>
        <v>0</v>
      </c>
      <c r="AJ137" s="8">
        <f>LARGE($BH137:BI137,1)</f>
        <v>0</v>
      </c>
      <c r="AK137" s="8">
        <f>LARGE($BH137:BJ137,1)</f>
        <v>0</v>
      </c>
      <c r="AL137" s="8">
        <f>LARGE($BH137:BK137,1)</f>
        <v>0</v>
      </c>
      <c r="AM137" s="8">
        <f>LARGE($BH137:BL137,1)</f>
        <v>0</v>
      </c>
      <c r="AN137" s="8">
        <f>LARGE($BH137:BM137,1)</f>
        <v>0</v>
      </c>
      <c r="AO137" s="8">
        <f>LARGE($BN137:BO137,1)</f>
        <v>2.7777777777777776E-2</v>
      </c>
      <c r="AP137" s="8">
        <f>LARGE($BN137:BP137,1)</f>
        <v>2.7777777777777776E-2</v>
      </c>
      <c r="AQ137" s="8">
        <f>LARGE($BN137:BQ137,1)</f>
        <v>2.7777777777777776E-2</v>
      </c>
      <c r="AR137" s="8">
        <f>LARGE($BN137:BR137,1)</f>
        <v>2.7777777777777776E-2</v>
      </c>
      <c r="AS137" s="8">
        <f>LARGE($BN137:BS137,1)</f>
        <v>2.7777777777777776E-2</v>
      </c>
      <c r="AV137" s="6">
        <f t="shared" si="824"/>
        <v>0</v>
      </c>
      <c r="AW137" s="6">
        <f t="shared" si="825"/>
        <v>0</v>
      </c>
      <c r="AX137" s="6">
        <f t="shared" si="826"/>
        <v>0</v>
      </c>
      <c r="AY137" s="6">
        <f t="shared" si="827"/>
        <v>0</v>
      </c>
      <c r="AZ137" s="6">
        <f t="shared" si="828"/>
        <v>0</v>
      </c>
      <c r="BA137" s="6">
        <f t="shared" si="829"/>
        <v>0</v>
      </c>
      <c r="BB137" s="6">
        <f t="shared" si="830"/>
        <v>0</v>
      </c>
      <c r="BC137" s="6">
        <f t="shared" si="831"/>
        <v>0</v>
      </c>
      <c r="BD137" s="6">
        <f t="shared" si="832"/>
        <v>0</v>
      </c>
      <c r="BE137" s="6">
        <f t="shared" si="833"/>
        <v>0</v>
      </c>
      <c r="BF137" s="6">
        <f t="shared" si="834"/>
        <v>0</v>
      </c>
      <c r="BH137" s="8" t="str">
        <f t="shared" si="835"/>
        <v/>
      </c>
      <c r="BI137" s="8">
        <f t="shared" si="836"/>
        <v>0</v>
      </c>
      <c r="BJ137" s="8">
        <f t="shared" si="837"/>
        <v>0</v>
      </c>
      <c r="BK137" s="8">
        <f t="shared" si="838"/>
        <v>0</v>
      </c>
      <c r="BL137" s="8">
        <f t="shared" si="839"/>
        <v>0</v>
      </c>
      <c r="BM137" s="8">
        <f t="shared" si="840"/>
        <v>0</v>
      </c>
      <c r="BN137" s="8">
        <f t="shared" si="846"/>
        <v>2.7777777777777776E-2</v>
      </c>
      <c r="BO137" s="8">
        <f t="shared" si="785"/>
        <v>0</v>
      </c>
      <c r="BP137" s="8">
        <f t="shared" si="785"/>
        <v>0</v>
      </c>
      <c r="BQ137" s="8">
        <f t="shared" si="841"/>
        <v>0</v>
      </c>
      <c r="BR137" s="8">
        <f t="shared" si="842"/>
        <v>0</v>
      </c>
      <c r="BS137" s="8">
        <f t="shared" si="843"/>
        <v>0</v>
      </c>
      <c r="BV137" s="8" t="str">
        <f t="shared" si="786"/>
        <v/>
      </c>
      <c r="BW137" s="8" t="str">
        <f t="shared" si="787"/>
        <v/>
      </c>
      <c r="BX137" s="8" t="str">
        <f t="shared" si="788"/>
        <v/>
      </c>
      <c r="BY137" s="8" t="str">
        <f t="shared" si="789"/>
        <v/>
      </c>
      <c r="BZ137" s="8" t="str">
        <f t="shared" si="790"/>
        <v/>
      </c>
      <c r="CA137" s="8" t="str">
        <f t="shared" si="791"/>
        <v/>
      </c>
      <c r="CB137" s="8" t="str">
        <f t="shared" si="792"/>
        <v/>
      </c>
      <c r="CC137" s="8" t="str">
        <f t="shared" si="793"/>
        <v/>
      </c>
      <c r="CD137" s="8" t="str">
        <f t="shared" si="794"/>
        <v/>
      </c>
      <c r="CE137" s="8" t="str">
        <f t="shared" si="795"/>
        <v/>
      </c>
      <c r="CF137" s="8" t="str">
        <f t="shared" si="796"/>
        <v/>
      </c>
      <c r="CG137" s="8" t="str">
        <f t="shared" si="797"/>
        <v/>
      </c>
      <c r="CI137" s="13"/>
      <c r="CJ137" s="8">
        <f t="shared" si="798"/>
        <v>0</v>
      </c>
      <c r="CK137" s="8">
        <f>IF(COUNT($BV137:BW137)&gt;0,SMALL($BV137:BW137,1),$CI137)</f>
        <v>0</v>
      </c>
      <c r="CL137" s="8">
        <f>IF(COUNT($BV137:BX137)&gt;0,SMALL($BV137:BX137,1),$CI137)</f>
        <v>0</v>
      </c>
      <c r="CM137" s="8">
        <f>IF(COUNT($BV137:BY137)&gt;0,SMALL($BV137:BY137,1),$CI137)</f>
        <v>0</v>
      </c>
      <c r="CN137" s="8">
        <f>IF(COUNT($BV137:BZ137)&gt;0,SMALL($BV137:BZ137,1),$CI137)</f>
        <v>0</v>
      </c>
      <c r="CP137" s="8">
        <f t="shared" si="799"/>
        <v>0</v>
      </c>
      <c r="CQ137" s="8">
        <f>IF(COUNT($CB137:CC137)&gt;0,SMALL($CB137:CC137,1),$CP137)</f>
        <v>0</v>
      </c>
      <c r="CR137" s="8">
        <f>IF(COUNT($CB137:CD137)&gt;0,SMALL($CB137:CD137,1),$CP137)</f>
        <v>0</v>
      </c>
      <c r="CS137" s="8">
        <f>IF(COUNT($CB137:CE137)&gt;0,SMALL($CB137:CE137,1),$CP137)</f>
        <v>0</v>
      </c>
      <c r="CT137" s="8">
        <f>IF(COUNT($CB137:CF137)&gt;0,SMALL($CB137:CF137,1),$CP137)</f>
        <v>0</v>
      </c>
      <c r="CV137" s="8" t="str">
        <f t="shared" si="800"/>
        <v/>
      </c>
      <c r="CW137" s="8" t="str">
        <f t="shared" si="801"/>
        <v/>
      </c>
      <c r="CX137" s="1">
        <f t="shared" si="844"/>
        <v>0</v>
      </c>
      <c r="CY137" s="8" t="str">
        <f t="shared" si="802"/>
        <v/>
      </c>
      <c r="CZ137" s="1">
        <f t="shared" si="803"/>
        <v>0</v>
      </c>
      <c r="DB137" s="13">
        <f t="shared" si="804"/>
        <v>0</v>
      </c>
      <c r="DC137" s="13">
        <f>SMALL($DO137:DP137,1)/(60*60*24)</f>
        <v>0</v>
      </c>
      <c r="DD137" s="13">
        <f>SMALL($DO137:DQ137,1)/(60*60*24)</f>
        <v>0</v>
      </c>
      <c r="DE137" s="13">
        <f>SMALL($DO137:DR137,1)/(60*60*24)</f>
        <v>0</v>
      </c>
      <c r="DF137" s="13">
        <f>SMALL($DO137:DS137,1)/(60*60*24)</f>
        <v>0</v>
      </c>
      <c r="DG137" s="13">
        <f>SMALL($DO137:DT137,1)/(60*60*24)</f>
        <v>0</v>
      </c>
      <c r="DH137" s="34">
        <f t="shared" si="805"/>
        <v>0</v>
      </c>
      <c r="DI137" s="13">
        <f>SMALL($DU137:DV137,1)/(60*60*24)</f>
        <v>0</v>
      </c>
      <c r="DJ137" s="42">
        <f>SMALL($DW137:DW137,1)/(60*60*24)</f>
        <v>0.11572916666666666</v>
      </c>
      <c r="DK137" s="42">
        <f>SMALL($DW137:DX137,1)/(60*60*24)</f>
        <v>0.11572916666666666</v>
      </c>
      <c r="DL137" s="42">
        <f>SMALL($DW137:DY137,1)/(60*60*24)</f>
        <v>0.11572916666666666</v>
      </c>
      <c r="DM137" s="42">
        <f>SMALL($DW137:DZ137,1)/(60*60*24)</f>
        <v>0.11572916666666666</v>
      </c>
      <c r="DO137" s="6">
        <f t="shared" si="806"/>
        <v>0</v>
      </c>
      <c r="DP137" s="1">
        <f t="shared" si="807"/>
        <v>9999</v>
      </c>
      <c r="DQ137" s="1">
        <f t="shared" si="808"/>
        <v>9999</v>
      </c>
      <c r="DR137" s="1">
        <f t="shared" si="809"/>
        <v>9999</v>
      </c>
      <c r="DS137" s="1">
        <f t="shared" si="810"/>
        <v>9999</v>
      </c>
      <c r="DT137" s="1">
        <f t="shared" si="811"/>
        <v>9999</v>
      </c>
      <c r="DU137" s="6">
        <f t="shared" si="812"/>
        <v>0</v>
      </c>
      <c r="DV137" s="1">
        <f t="shared" si="813"/>
        <v>9999</v>
      </c>
      <c r="DW137" s="43">
        <f t="shared" si="845"/>
        <v>9999</v>
      </c>
      <c r="DX137" s="1">
        <f t="shared" si="815"/>
        <v>9999</v>
      </c>
      <c r="DY137" s="1">
        <f t="shared" si="816"/>
        <v>9999</v>
      </c>
      <c r="DZ137" s="1">
        <f t="shared" si="817"/>
        <v>9999</v>
      </c>
    </row>
    <row r="138" spans="5:130" x14ac:dyDescent="0.25">
      <c r="E138" s="13"/>
      <c r="M138" s="8">
        <f t="shared" si="847"/>
        <v>0</v>
      </c>
      <c r="N138" s="6">
        <f t="shared" si="818"/>
        <v>0</v>
      </c>
      <c r="O138" s="8" t="str">
        <f t="shared" si="819"/>
        <v/>
      </c>
      <c r="Q138" s="8">
        <f t="shared" si="820"/>
        <v>0</v>
      </c>
      <c r="R138" s="8">
        <f t="shared" si="821"/>
        <v>0</v>
      </c>
      <c r="S138" s="8" t="str">
        <f t="shared" si="822"/>
        <v/>
      </c>
      <c r="T138" s="8"/>
      <c r="U138" s="8">
        <f>IF(A138&lt;&gt;"",IF(VLOOKUP(A138,Apr!A$4:F$211,6)&gt;0,VLOOKUP(A138,Apr!A$4:F$211,6),0),0)</f>
        <v>0</v>
      </c>
      <c r="V138" s="8">
        <f>IF(A138&lt;&gt;"",IF(VLOOKUP(A138,May!A$3:F$209,6)&gt;0,VLOOKUP(A138,May!A$3:F$209,6),0),0)</f>
        <v>0</v>
      </c>
      <c r="W138" s="8">
        <f>IF(A138&lt;&gt;"",IF(VLOOKUP(A138,Jun!A$3:F$209,6)&gt;0,VLOOKUP(A138,Jun!A$3:F$209,6),0),0)</f>
        <v>0</v>
      </c>
      <c r="X138" s="8">
        <f>IF(A138&lt;&gt;"",IF(VLOOKUP(A138,Jul!A$3:F$206,6)&gt;0,VLOOKUP(A138,Jul!A$3:F$206,6),0),0)</f>
        <v>0</v>
      </c>
      <c r="Y138" s="8">
        <f>IF(A138&lt;&gt;"",IF(VLOOKUP(A138,Aug!A$3:F$206,6)&gt;0,VLOOKUP(A138,Aug!A$3:F$206,6),0),0)</f>
        <v>0</v>
      </c>
      <c r="Z138" s="8">
        <f>IF(A138&lt;&gt;"",IF(VLOOKUP(A138,Sep!A$3:F$206,6)&gt;0,VLOOKUP(A138,Sep!A$3:F$206,6),0),0)</f>
        <v>0</v>
      </c>
      <c r="AA138" s="6">
        <f t="shared" si="848"/>
        <v>0</v>
      </c>
      <c r="AB138" s="8">
        <f t="shared" si="823"/>
        <v>2.7777777777777776E-2</v>
      </c>
      <c r="AC138" s="8">
        <f>IF(A138&lt;&gt;"",IF(VLOOKUP(A138,Oct!A$3:F$206,6)&gt;0,VLOOKUP(A138,Oct!A$3:F$206,6),0),0)</f>
        <v>0</v>
      </c>
      <c r="AD138" s="8">
        <f>IF(A138&lt;&gt;"",IF(VLOOKUP(A138,Nov!A$3:F$207,6)&gt;0,VLOOKUP(A138,Nov!A$3:F$207,6),0),0)</f>
        <v>0</v>
      </c>
      <c r="AE138" s="8">
        <f>IF(A138&lt;&gt;"",IF(VLOOKUP(A138,Dec!A$3:F$207,6)&gt;0,VLOOKUP(A138,Dec!A$3:F$207,6),0),0)</f>
        <v>0</v>
      </c>
      <c r="AF138" s="8">
        <f>IF(A138&lt;&gt;"",IF(VLOOKUP(A138,Jan!A$3:F$207,6)&gt;0,VLOOKUP(A138,Jan!A$3:F$207,6),0),0)</f>
        <v>0</v>
      </c>
      <c r="AG138" s="8">
        <f>IF(A138&lt;&gt;"",IF(VLOOKUP(A138,Feb!A$3:F$207,6)&gt;0,VLOOKUP(A138,Feb!A$3:F$207,6),0),0)</f>
        <v>0</v>
      </c>
      <c r="AH138" s="8">
        <f>IF(A138&lt;&gt;"",IF(VLOOKUP(A138,Mar!A$3:F$207,6)&gt;0,VLOOKUP(A138,Mar!A$3:F$207,6),0),0)</f>
        <v>0</v>
      </c>
      <c r="AJ138" s="8">
        <f>LARGE($BH138:BI138,1)</f>
        <v>0</v>
      </c>
      <c r="AK138" s="8">
        <f>LARGE($BH138:BJ138,1)</f>
        <v>0</v>
      </c>
      <c r="AL138" s="8">
        <f>LARGE($BH138:BK138,1)</f>
        <v>0</v>
      </c>
      <c r="AM138" s="8">
        <f>LARGE($BH138:BL138,1)</f>
        <v>0</v>
      </c>
      <c r="AN138" s="8">
        <f>LARGE($BH138:BM138,1)</f>
        <v>0</v>
      </c>
      <c r="AO138" s="8">
        <f>LARGE($BN138:BO138,1)</f>
        <v>2.7777777777777776E-2</v>
      </c>
      <c r="AP138" s="8">
        <f>LARGE($BN138:BP138,1)</f>
        <v>2.7777777777777776E-2</v>
      </c>
      <c r="AQ138" s="8">
        <f>LARGE($BN138:BQ138,1)</f>
        <v>2.7777777777777776E-2</v>
      </c>
      <c r="AR138" s="8">
        <f>LARGE($BN138:BR138,1)</f>
        <v>2.7777777777777776E-2</v>
      </c>
      <c r="AS138" s="8">
        <f>LARGE($BN138:BS138,1)</f>
        <v>2.7777777777777776E-2</v>
      </c>
      <c r="AV138" s="6">
        <f t="shared" si="824"/>
        <v>0</v>
      </c>
      <c r="AW138" s="6">
        <f t="shared" si="825"/>
        <v>0</v>
      </c>
      <c r="AX138" s="6">
        <f t="shared" si="826"/>
        <v>0</v>
      </c>
      <c r="AY138" s="6">
        <f t="shared" si="827"/>
        <v>0</v>
      </c>
      <c r="AZ138" s="6">
        <f t="shared" si="828"/>
        <v>0</v>
      </c>
      <c r="BA138" s="6">
        <f t="shared" si="829"/>
        <v>0</v>
      </c>
      <c r="BB138" s="6">
        <f t="shared" si="830"/>
        <v>0</v>
      </c>
      <c r="BC138" s="6">
        <f t="shared" si="831"/>
        <v>0</v>
      </c>
      <c r="BD138" s="6">
        <f t="shared" si="832"/>
        <v>0</v>
      </c>
      <c r="BE138" s="6">
        <f t="shared" si="833"/>
        <v>0</v>
      </c>
      <c r="BF138" s="6">
        <f t="shared" si="834"/>
        <v>0</v>
      </c>
      <c r="BH138" s="8" t="str">
        <f t="shared" si="835"/>
        <v/>
      </c>
      <c r="BI138" s="8">
        <f t="shared" si="836"/>
        <v>0</v>
      </c>
      <c r="BJ138" s="8">
        <f t="shared" si="837"/>
        <v>0</v>
      </c>
      <c r="BK138" s="8">
        <f t="shared" si="838"/>
        <v>0</v>
      </c>
      <c r="BL138" s="8">
        <f t="shared" si="839"/>
        <v>0</v>
      </c>
      <c r="BM138" s="8">
        <f t="shared" si="840"/>
        <v>0</v>
      </c>
      <c r="BN138" s="8">
        <f t="shared" si="846"/>
        <v>2.7777777777777776E-2</v>
      </c>
      <c r="BO138" s="8">
        <f t="shared" si="785"/>
        <v>0</v>
      </c>
      <c r="BP138" s="8">
        <f t="shared" si="785"/>
        <v>0</v>
      </c>
      <c r="BQ138" s="8">
        <f t="shared" si="841"/>
        <v>0</v>
      </c>
      <c r="BR138" s="8">
        <f t="shared" si="842"/>
        <v>0</v>
      </c>
      <c r="BS138" s="8">
        <f t="shared" si="843"/>
        <v>0</v>
      </c>
      <c r="BV138" s="8" t="str">
        <f t="shared" si="786"/>
        <v/>
      </c>
      <c r="BW138" s="8" t="str">
        <f t="shared" si="787"/>
        <v/>
      </c>
      <c r="BX138" s="8" t="str">
        <f t="shared" si="788"/>
        <v/>
      </c>
      <c r="BY138" s="8" t="str">
        <f t="shared" si="789"/>
        <v/>
      </c>
      <c r="BZ138" s="8" t="str">
        <f t="shared" si="790"/>
        <v/>
      </c>
      <c r="CA138" s="8" t="str">
        <f t="shared" si="791"/>
        <v/>
      </c>
      <c r="CB138" s="8" t="str">
        <f t="shared" si="792"/>
        <v/>
      </c>
      <c r="CC138" s="8" t="str">
        <f t="shared" si="793"/>
        <v/>
      </c>
      <c r="CD138" s="8" t="str">
        <f t="shared" si="794"/>
        <v/>
      </c>
      <c r="CE138" s="8" t="str">
        <f t="shared" si="795"/>
        <v/>
      </c>
      <c r="CF138" s="8" t="str">
        <f t="shared" si="796"/>
        <v/>
      </c>
      <c r="CG138" s="8" t="str">
        <f t="shared" si="797"/>
        <v/>
      </c>
      <c r="CI138" s="13"/>
      <c r="CJ138" s="8">
        <f t="shared" si="798"/>
        <v>0</v>
      </c>
      <c r="CK138" s="8">
        <f>IF(COUNT($BV138:BW138)&gt;0,SMALL($BV138:BW138,1),$CI138)</f>
        <v>0</v>
      </c>
      <c r="CL138" s="8">
        <f>IF(COUNT($BV138:BX138)&gt;0,SMALL($BV138:BX138,1),$CI138)</f>
        <v>0</v>
      </c>
      <c r="CM138" s="8">
        <f>IF(COUNT($BV138:BY138)&gt;0,SMALL($BV138:BY138,1),$CI138)</f>
        <v>0</v>
      </c>
      <c r="CN138" s="8">
        <f>IF(COUNT($BV138:BZ138)&gt;0,SMALL($BV138:BZ138,1),$CI138)</f>
        <v>0</v>
      </c>
      <c r="CP138" s="8">
        <f t="shared" si="799"/>
        <v>0</v>
      </c>
      <c r="CQ138" s="8">
        <f>IF(COUNT($CB138:CC138)&gt;0,SMALL($CB138:CC138,1),$CP138)</f>
        <v>0</v>
      </c>
      <c r="CR138" s="8">
        <f>IF(COUNT($CB138:CD138)&gt;0,SMALL($CB138:CD138,1),$CP138)</f>
        <v>0</v>
      </c>
      <c r="CS138" s="8">
        <f>IF(COUNT($CB138:CE138)&gt;0,SMALL($CB138:CE138,1),$CP138)</f>
        <v>0</v>
      </c>
      <c r="CT138" s="8">
        <f>IF(COUNT($CB138:CF138)&gt;0,SMALL($CB138:CF138,1),$CP138)</f>
        <v>0</v>
      </c>
      <c r="CV138" s="8" t="str">
        <f t="shared" si="800"/>
        <v/>
      </c>
      <c r="CW138" s="8" t="str">
        <f t="shared" si="801"/>
        <v/>
      </c>
      <c r="CX138" s="1">
        <f t="shared" si="844"/>
        <v>0</v>
      </c>
      <c r="CY138" s="8" t="str">
        <f t="shared" si="802"/>
        <v/>
      </c>
      <c r="CZ138" s="1">
        <f t="shared" si="803"/>
        <v>0</v>
      </c>
      <c r="DB138" s="13">
        <f t="shared" si="804"/>
        <v>0</v>
      </c>
      <c r="DC138" s="13">
        <f>SMALL($DO138:DP138,1)/(60*60*24)</f>
        <v>0</v>
      </c>
      <c r="DD138" s="13">
        <f>SMALL($DO138:DQ138,1)/(60*60*24)</f>
        <v>0</v>
      </c>
      <c r="DE138" s="13">
        <f>SMALL($DO138:DR138,1)/(60*60*24)</f>
        <v>0</v>
      </c>
      <c r="DF138" s="13">
        <f>SMALL($DO138:DS138,1)/(60*60*24)</f>
        <v>0</v>
      </c>
      <c r="DG138" s="13">
        <f>SMALL($DO138:DT138,1)/(60*60*24)</f>
        <v>0</v>
      </c>
      <c r="DH138" s="34">
        <f t="shared" si="805"/>
        <v>0</v>
      </c>
      <c r="DI138" s="13">
        <f>SMALL($DU138:DV138,1)/(60*60*24)</f>
        <v>0</v>
      </c>
      <c r="DJ138" s="42">
        <f>SMALL($DW138:DW138,1)/(60*60*24)</f>
        <v>0.11572916666666666</v>
      </c>
      <c r="DK138" s="42">
        <f>SMALL($DW138:DX138,1)/(60*60*24)</f>
        <v>0.11572916666666666</v>
      </c>
      <c r="DL138" s="42">
        <f>SMALL($DW138:DY138,1)/(60*60*24)</f>
        <v>0.11572916666666666</v>
      </c>
      <c r="DM138" s="42">
        <f>SMALL($DW138:DZ138,1)/(60*60*24)</f>
        <v>0.11572916666666666</v>
      </c>
      <c r="DO138" s="6">
        <f t="shared" si="806"/>
        <v>0</v>
      </c>
      <c r="DP138" s="1">
        <f t="shared" si="807"/>
        <v>9999</v>
      </c>
      <c r="DQ138" s="1">
        <f t="shared" si="808"/>
        <v>9999</v>
      </c>
      <c r="DR138" s="1">
        <f t="shared" si="809"/>
        <v>9999</v>
      </c>
      <c r="DS138" s="1">
        <f t="shared" si="810"/>
        <v>9999</v>
      </c>
      <c r="DT138" s="1">
        <f t="shared" si="811"/>
        <v>9999</v>
      </c>
      <c r="DU138" s="6">
        <f t="shared" si="812"/>
        <v>0</v>
      </c>
      <c r="DV138" s="1">
        <f t="shared" si="813"/>
        <v>9999</v>
      </c>
      <c r="DW138" s="43">
        <f t="shared" si="845"/>
        <v>9999</v>
      </c>
      <c r="DX138" s="1">
        <f t="shared" si="815"/>
        <v>9999</v>
      </c>
      <c r="DY138" s="1">
        <f t="shared" si="816"/>
        <v>9999</v>
      </c>
      <c r="DZ138" s="1">
        <f t="shared" si="817"/>
        <v>9999</v>
      </c>
    </row>
    <row r="139" spans="5:130" x14ac:dyDescent="0.25">
      <c r="E139" s="13"/>
      <c r="M139" s="8">
        <f t="shared" si="847"/>
        <v>0</v>
      </c>
      <c r="N139" s="6">
        <f t="shared" si="818"/>
        <v>0</v>
      </c>
      <c r="O139" s="8" t="str">
        <f t="shared" si="819"/>
        <v/>
      </c>
      <c r="Q139" s="8">
        <f t="shared" si="820"/>
        <v>0</v>
      </c>
      <c r="R139" s="8">
        <f t="shared" si="821"/>
        <v>0</v>
      </c>
      <c r="S139" s="8" t="str">
        <f t="shared" si="822"/>
        <v/>
      </c>
      <c r="T139" s="8"/>
      <c r="U139" s="8">
        <f>IF(A139&lt;&gt;"",IF(VLOOKUP(A139,Apr!A$4:F$211,6)&gt;0,VLOOKUP(A139,Apr!A$4:F$211,6),0),0)</f>
        <v>0</v>
      </c>
      <c r="V139" s="8">
        <f>IF(A139&lt;&gt;"",IF(VLOOKUP(A139,May!A$3:F$209,6)&gt;0,VLOOKUP(A139,May!A$3:F$209,6),0),0)</f>
        <v>0</v>
      </c>
      <c r="W139" s="8">
        <f>IF(A139&lt;&gt;"",IF(VLOOKUP(A139,Jun!A$3:F$209,6)&gt;0,VLOOKUP(A139,Jun!A$3:F$209,6),0),0)</f>
        <v>0</v>
      </c>
      <c r="X139" s="8">
        <f>IF(A139&lt;&gt;"",IF(VLOOKUP(A139,Jul!A$3:F$206,6)&gt;0,VLOOKUP(A139,Jul!A$3:F$206,6),0),0)</f>
        <v>0</v>
      </c>
      <c r="Y139" s="8">
        <f>IF(A139&lt;&gt;"",IF(VLOOKUP(A139,Aug!A$3:F$206,6)&gt;0,VLOOKUP(A139,Aug!A$3:F$206,6),0),0)</f>
        <v>0</v>
      </c>
      <c r="Z139" s="8">
        <f>IF(A139&lt;&gt;"",IF(VLOOKUP(A139,Sep!A$3:F$206,6)&gt;0,VLOOKUP(A139,Sep!A$3:F$206,6),0),0)</f>
        <v>0</v>
      </c>
      <c r="AA139" s="6">
        <f t="shared" si="848"/>
        <v>0</v>
      </c>
      <c r="AB139" s="8">
        <f t="shared" si="823"/>
        <v>2.7777777777777776E-2</v>
      </c>
      <c r="AC139" s="8">
        <f>IF(A139&lt;&gt;"",IF(VLOOKUP(A139,Oct!A$3:F$206,6)&gt;0,VLOOKUP(A139,Oct!A$3:F$206,6),0),0)</f>
        <v>0</v>
      </c>
      <c r="AD139" s="8">
        <f>IF(A139&lt;&gt;"",IF(VLOOKUP(A139,Nov!A$3:F$207,6)&gt;0,VLOOKUP(A139,Nov!A$3:F$207,6),0),0)</f>
        <v>0</v>
      </c>
      <c r="AE139" s="8">
        <f>IF(A139&lt;&gt;"",IF(VLOOKUP(A139,Dec!A$3:F$207,6)&gt;0,VLOOKUP(A139,Dec!A$3:F$207,6),0),0)</f>
        <v>0</v>
      </c>
      <c r="AF139" s="8">
        <f>IF(A139&lt;&gt;"",IF(VLOOKUP(A139,Jan!A$3:F$207,6)&gt;0,VLOOKUP(A139,Jan!A$3:F$207,6),0),0)</f>
        <v>0</v>
      </c>
      <c r="AG139" s="8">
        <f>IF(A139&lt;&gt;"",IF(VLOOKUP(A139,Feb!A$3:F$207,6)&gt;0,VLOOKUP(A139,Feb!A$3:F$207,6),0),0)</f>
        <v>0</v>
      </c>
      <c r="AH139" s="8">
        <f>IF(A139&lt;&gt;"",IF(VLOOKUP(A139,Mar!A$3:F$207,6)&gt;0,VLOOKUP(A139,Mar!A$3:F$207,6),0),0)</f>
        <v>0</v>
      </c>
      <c r="AJ139" s="8">
        <f>LARGE($BH139:BI139,1)</f>
        <v>0</v>
      </c>
      <c r="AK139" s="8">
        <f>LARGE($BH139:BJ139,1)</f>
        <v>0</v>
      </c>
      <c r="AL139" s="8">
        <f>LARGE($BH139:BK139,1)</f>
        <v>0</v>
      </c>
      <c r="AM139" s="8">
        <f>LARGE($BH139:BL139,1)</f>
        <v>0</v>
      </c>
      <c r="AN139" s="8">
        <f>LARGE($BH139:BM139,1)</f>
        <v>0</v>
      </c>
      <c r="AO139" s="8">
        <f>LARGE($BN139:BO139,1)</f>
        <v>2.7777777777777776E-2</v>
      </c>
      <c r="AP139" s="8">
        <f>LARGE($BN139:BP139,1)</f>
        <v>2.7777777777777776E-2</v>
      </c>
      <c r="AQ139" s="8">
        <f>LARGE($BN139:BQ139,1)</f>
        <v>2.7777777777777776E-2</v>
      </c>
      <c r="AR139" s="8">
        <f>LARGE($BN139:BR139,1)</f>
        <v>2.7777777777777776E-2</v>
      </c>
      <c r="AS139" s="8">
        <f>LARGE($BN139:BS139,1)</f>
        <v>2.7777777777777776E-2</v>
      </c>
      <c r="AV139" s="6">
        <f t="shared" si="824"/>
        <v>0</v>
      </c>
      <c r="AW139" s="6">
        <f t="shared" si="825"/>
        <v>0</v>
      </c>
      <c r="AX139" s="6">
        <f t="shared" si="826"/>
        <v>0</v>
      </c>
      <c r="AY139" s="6">
        <f t="shared" si="827"/>
        <v>0</v>
      </c>
      <c r="AZ139" s="6">
        <f t="shared" si="828"/>
        <v>0</v>
      </c>
      <c r="BA139" s="6">
        <f t="shared" si="829"/>
        <v>0</v>
      </c>
      <c r="BB139" s="6">
        <f t="shared" si="830"/>
        <v>0</v>
      </c>
      <c r="BC139" s="6">
        <f t="shared" si="831"/>
        <v>0</v>
      </c>
      <c r="BD139" s="6">
        <f t="shared" si="832"/>
        <v>0</v>
      </c>
      <c r="BE139" s="6">
        <f t="shared" si="833"/>
        <v>0</v>
      </c>
      <c r="BF139" s="6">
        <f t="shared" si="834"/>
        <v>0</v>
      </c>
      <c r="BH139" s="8" t="str">
        <f t="shared" si="835"/>
        <v/>
      </c>
      <c r="BI139" s="8">
        <f t="shared" si="836"/>
        <v>0</v>
      </c>
      <c r="BJ139" s="8">
        <f t="shared" si="837"/>
        <v>0</v>
      </c>
      <c r="BK139" s="8">
        <f t="shared" si="838"/>
        <v>0</v>
      </c>
      <c r="BL139" s="8">
        <f t="shared" si="839"/>
        <v>0</v>
      </c>
      <c r="BM139" s="8">
        <f t="shared" si="840"/>
        <v>0</v>
      </c>
      <c r="BN139" s="8">
        <f t="shared" si="846"/>
        <v>2.7777777777777776E-2</v>
      </c>
      <c r="BO139" s="8">
        <f t="shared" si="785"/>
        <v>0</v>
      </c>
      <c r="BP139" s="8">
        <f t="shared" si="785"/>
        <v>0</v>
      </c>
      <c r="BQ139" s="8">
        <f t="shared" si="841"/>
        <v>0</v>
      </c>
      <c r="BR139" s="8">
        <f t="shared" si="842"/>
        <v>0</v>
      </c>
      <c r="BS139" s="8">
        <f t="shared" si="843"/>
        <v>0</v>
      </c>
      <c r="BV139" s="8" t="str">
        <f t="shared" si="786"/>
        <v/>
      </c>
      <c r="BW139" s="8" t="str">
        <f t="shared" si="787"/>
        <v/>
      </c>
      <c r="BX139" s="8" t="str">
        <f t="shared" si="788"/>
        <v/>
      </c>
      <c r="BY139" s="8" t="str">
        <f t="shared" si="789"/>
        <v/>
      </c>
      <c r="BZ139" s="8" t="str">
        <f t="shared" si="790"/>
        <v/>
      </c>
      <c r="CA139" s="8" t="str">
        <f t="shared" si="791"/>
        <v/>
      </c>
      <c r="CB139" s="8" t="str">
        <f t="shared" si="792"/>
        <v/>
      </c>
      <c r="CC139" s="8" t="str">
        <f t="shared" si="793"/>
        <v/>
      </c>
      <c r="CD139" s="8" t="str">
        <f t="shared" si="794"/>
        <v/>
      </c>
      <c r="CE139" s="8" t="str">
        <f t="shared" si="795"/>
        <v/>
      </c>
      <c r="CF139" s="8" t="str">
        <f t="shared" si="796"/>
        <v/>
      </c>
      <c r="CG139" s="8" t="str">
        <f t="shared" si="797"/>
        <v/>
      </c>
      <c r="CI139" s="13"/>
      <c r="CJ139" s="8">
        <f t="shared" si="798"/>
        <v>0</v>
      </c>
      <c r="CK139" s="8">
        <f>IF(COUNT($BV139:BW139)&gt;0,SMALL($BV139:BW139,1),$CI139)</f>
        <v>0</v>
      </c>
      <c r="CL139" s="8">
        <f>IF(COUNT($BV139:BX139)&gt;0,SMALL($BV139:BX139,1),$CI139)</f>
        <v>0</v>
      </c>
      <c r="CM139" s="8">
        <f>IF(COUNT($BV139:BY139)&gt;0,SMALL($BV139:BY139,1),$CI139)</f>
        <v>0</v>
      </c>
      <c r="CN139" s="8">
        <f>IF(COUNT($BV139:BZ139)&gt;0,SMALL($BV139:BZ139,1),$CI139)</f>
        <v>0</v>
      </c>
      <c r="CP139" s="8">
        <f t="shared" si="799"/>
        <v>0</v>
      </c>
      <c r="CQ139" s="8">
        <f>IF(COUNT($CB139:CC139)&gt;0,SMALL($CB139:CC139,1),$CP139)</f>
        <v>0</v>
      </c>
      <c r="CR139" s="8">
        <f>IF(COUNT($CB139:CD139)&gt;0,SMALL($CB139:CD139,1),$CP139)</f>
        <v>0</v>
      </c>
      <c r="CS139" s="8">
        <f>IF(COUNT($CB139:CE139)&gt;0,SMALL($CB139:CE139,1),$CP139)</f>
        <v>0</v>
      </c>
      <c r="CT139" s="8">
        <f>IF(COUNT($CB139:CF139)&gt;0,SMALL($CB139:CF139,1),$CP139)</f>
        <v>0</v>
      </c>
      <c r="CV139" s="8" t="str">
        <f t="shared" si="800"/>
        <v/>
      </c>
      <c r="CW139" s="8" t="str">
        <f t="shared" si="801"/>
        <v/>
      </c>
      <c r="CX139" s="1">
        <f t="shared" si="844"/>
        <v>0</v>
      </c>
      <c r="CY139" s="8" t="str">
        <f t="shared" si="802"/>
        <v/>
      </c>
      <c r="CZ139" s="1">
        <f t="shared" si="803"/>
        <v>0</v>
      </c>
      <c r="DB139" s="13">
        <f t="shared" si="804"/>
        <v>0</v>
      </c>
      <c r="DC139" s="13">
        <f>SMALL($DO139:DP139,1)/(60*60*24)</f>
        <v>0</v>
      </c>
      <c r="DD139" s="13">
        <f>SMALL($DO139:DQ139,1)/(60*60*24)</f>
        <v>0</v>
      </c>
      <c r="DE139" s="13">
        <f>SMALL($DO139:DR139,1)/(60*60*24)</f>
        <v>0</v>
      </c>
      <c r="DF139" s="13">
        <f>SMALL($DO139:DS139,1)/(60*60*24)</f>
        <v>0</v>
      </c>
      <c r="DG139" s="13">
        <f>SMALL($DO139:DT139,1)/(60*60*24)</f>
        <v>0</v>
      </c>
      <c r="DH139" s="34">
        <f t="shared" si="805"/>
        <v>0</v>
      </c>
      <c r="DI139" s="13">
        <f>SMALL($DU139:DV139,1)/(60*60*24)</f>
        <v>0</v>
      </c>
      <c r="DJ139" s="42">
        <f>SMALL($DW139:DW139,1)/(60*60*24)</f>
        <v>0.11572916666666666</v>
      </c>
      <c r="DK139" s="42">
        <f>SMALL($DW139:DX139,1)/(60*60*24)</f>
        <v>0.11572916666666666</v>
      </c>
      <c r="DL139" s="42">
        <f>SMALL($DW139:DY139,1)/(60*60*24)</f>
        <v>0.11572916666666666</v>
      </c>
      <c r="DM139" s="42">
        <f>SMALL($DW139:DZ139,1)/(60*60*24)</f>
        <v>0.11572916666666666</v>
      </c>
      <c r="DO139" s="6">
        <f t="shared" si="806"/>
        <v>0</v>
      </c>
      <c r="DP139" s="1">
        <f t="shared" si="807"/>
        <v>9999</v>
      </c>
      <c r="DQ139" s="1">
        <f t="shared" si="808"/>
        <v>9999</v>
      </c>
      <c r="DR139" s="1">
        <f t="shared" si="809"/>
        <v>9999</v>
      </c>
      <c r="DS139" s="1">
        <f t="shared" si="810"/>
        <v>9999</v>
      </c>
      <c r="DT139" s="1">
        <f t="shared" si="811"/>
        <v>9999</v>
      </c>
      <c r="DU139" s="6">
        <f t="shared" si="812"/>
        <v>0</v>
      </c>
      <c r="DV139" s="1">
        <f t="shared" si="813"/>
        <v>9999</v>
      </c>
      <c r="DW139" s="43">
        <f t="shared" si="845"/>
        <v>9999</v>
      </c>
      <c r="DX139" s="1">
        <f t="shared" si="815"/>
        <v>9999</v>
      </c>
      <c r="DY139" s="1">
        <f t="shared" si="816"/>
        <v>9999</v>
      </c>
      <c r="DZ139" s="1">
        <f t="shared" si="817"/>
        <v>9999</v>
      </c>
    </row>
    <row r="140" spans="5:130" x14ac:dyDescent="0.25">
      <c r="E140" s="13"/>
      <c r="M140" s="8">
        <f t="shared" si="847"/>
        <v>0</v>
      </c>
      <c r="N140" s="6">
        <f t="shared" si="818"/>
        <v>0</v>
      </c>
      <c r="O140" s="8" t="str">
        <f t="shared" si="819"/>
        <v/>
      </c>
      <c r="Q140" s="8">
        <f t="shared" si="820"/>
        <v>0</v>
      </c>
      <c r="R140" s="8">
        <f t="shared" si="821"/>
        <v>0</v>
      </c>
      <c r="S140" s="8" t="str">
        <f t="shared" si="822"/>
        <v/>
      </c>
      <c r="T140" s="8"/>
      <c r="U140" s="8">
        <f>IF(A140&lt;&gt;"",IF(VLOOKUP(A140,Apr!A$4:F$211,6)&gt;0,VLOOKUP(A140,Apr!A$4:F$211,6),0),0)</f>
        <v>0</v>
      </c>
      <c r="V140" s="8">
        <f>IF(A140&lt;&gt;"",IF(VLOOKUP(A140,May!A$3:F$209,6)&gt;0,VLOOKUP(A140,May!A$3:F$209,6),0),0)</f>
        <v>0</v>
      </c>
      <c r="W140" s="8">
        <f>IF(A140&lt;&gt;"",IF(VLOOKUP(A140,Jun!A$3:F$209,6)&gt;0,VLOOKUP(A140,Jun!A$3:F$209,6),0),0)</f>
        <v>0</v>
      </c>
      <c r="X140" s="8">
        <f>IF(A140&lt;&gt;"",IF(VLOOKUP(A140,Jul!A$3:F$206,6)&gt;0,VLOOKUP(A140,Jul!A$3:F$206,6),0),0)</f>
        <v>0</v>
      </c>
      <c r="Y140" s="8">
        <f>IF(A140&lt;&gt;"",IF(VLOOKUP(A140,Aug!A$3:F$206,6)&gt;0,VLOOKUP(A140,Aug!A$3:F$206,6),0),0)</f>
        <v>0</v>
      </c>
      <c r="Z140" s="8">
        <f>IF(A140&lt;&gt;"",IF(VLOOKUP(A140,Sep!A$3:F$206,6)&gt;0,VLOOKUP(A140,Sep!A$3:F$206,6),0),0)</f>
        <v>0</v>
      </c>
      <c r="AA140" s="6">
        <f t="shared" si="848"/>
        <v>0</v>
      </c>
      <c r="AB140" s="8">
        <f t="shared" si="823"/>
        <v>2.7777777777777776E-2</v>
      </c>
      <c r="AC140" s="8">
        <f>IF(A140&lt;&gt;"",IF(VLOOKUP(A140,Oct!A$3:F$206,6)&gt;0,VLOOKUP(A140,Oct!A$3:F$206,6),0),0)</f>
        <v>0</v>
      </c>
      <c r="AD140" s="8">
        <f>IF(A140&lt;&gt;"",IF(VLOOKUP(A140,Nov!A$3:F$207,6)&gt;0,VLOOKUP(A140,Nov!A$3:F$207,6),0),0)</f>
        <v>0</v>
      </c>
      <c r="AE140" s="8">
        <f>IF(A140&lt;&gt;"",IF(VLOOKUP(A140,Dec!A$3:F$207,6)&gt;0,VLOOKUP(A140,Dec!A$3:F$207,6),0),0)</f>
        <v>0</v>
      </c>
      <c r="AF140" s="8">
        <f>IF(A140&lt;&gt;"",IF(VLOOKUP(A140,Jan!A$3:F$207,6)&gt;0,VLOOKUP(A140,Jan!A$3:F$207,6),0),0)</f>
        <v>0</v>
      </c>
      <c r="AG140" s="8">
        <f>IF(A140&lt;&gt;"",IF(VLOOKUP(A140,Feb!A$3:F$207,6)&gt;0,VLOOKUP(A140,Feb!A$3:F$207,6),0),0)</f>
        <v>0</v>
      </c>
      <c r="AH140" s="8">
        <f>IF(A140&lt;&gt;"",IF(VLOOKUP(A140,Mar!A$3:F$207,6)&gt;0,VLOOKUP(A140,Mar!A$3:F$207,6),0),0)</f>
        <v>0</v>
      </c>
      <c r="AJ140" s="8">
        <f>LARGE($BH140:BI140,1)</f>
        <v>0</v>
      </c>
      <c r="AK140" s="8">
        <f>LARGE($BH140:BJ140,1)</f>
        <v>0</v>
      </c>
      <c r="AL140" s="8">
        <f>LARGE($BH140:BK140,1)</f>
        <v>0</v>
      </c>
      <c r="AM140" s="8">
        <f>LARGE($BH140:BL140,1)</f>
        <v>0</v>
      </c>
      <c r="AN140" s="8">
        <f>LARGE($BH140:BM140,1)</f>
        <v>0</v>
      </c>
      <c r="AO140" s="8">
        <f>LARGE($BN140:BO140,1)</f>
        <v>2.7777777777777776E-2</v>
      </c>
      <c r="AP140" s="8">
        <f>LARGE($BN140:BP140,1)</f>
        <v>2.7777777777777776E-2</v>
      </c>
      <c r="AQ140" s="8">
        <f>LARGE($BN140:BQ140,1)</f>
        <v>2.7777777777777776E-2</v>
      </c>
      <c r="AR140" s="8">
        <f>LARGE($BN140:BR140,1)</f>
        <v>2.7777777777777776E-2</v>
      </c>
      <c r="AS140" s="8">
        <f>LARGE($BN140:BS140,1)</f>
        <v>2.7777777777777776E-2</v>
      </c>
      <c r="AV140" s="6">
        <f t="shared" si="824"/>
        <v>0</v>
      </c>
      <c r="AW140" s="6">
        <f t="shared" si="825"/>
        <v>0</v>
      </c>
      <c r="AX140" s="6">
        <f t="shared" si="826"/>
        <v>0</v>
      </c>
      <c r="AY140" s="6">
        <f t="shared" si="827"/>
        <v>0</v>
      </c>
      <c r="AZ140" s="6">
        <f t="shared" si="828"/>
        <v>0</v>
      </c>
      <c r="BA140" s="6">
        <f t="shared" si="829"/>
        <v>0</v>
      </c>
      <c r="BB140" s="6">
        <f t="shared" si="830"/>
        <v>0</v>
      </c>
      <c r="BC140" s="6">
        <f t="shared" si="831"/>
        <v>0</v>
      </c>
      <c r="BD140" s="6">
        <f t="shared" si="832"/>
        <v>0</v>
      </c>
      <c r="BE140" s="6">
        <f t="shared" si="833"/>
        <v>0</v>
      </c>
      <c r="BF140" s="6">
        <f t="shared" si="834"/>
        <v>0</v>
      </c>
      <c r="BH140" s="8" t="str">
        <f t="shared" si="835"/>
        <v/>
      </c>
      <c r="BI140" s="8">
        <f t="shared" si="836"/>
        <v>0</v>
      </c>
      <c r="BJ140" s="8">
        <f t="shared" si="837"/>
        <v>0</v>
      </c>
      <c r="BK140" s="8">
        <f t="shared" si="838"/>
        <v>0</v>
      </c>
      <c r="BL140" s="8">
        <f t="shared" si="839"/>
        <v>0</v>
      </c>
      <c r="BM140" s="8">
        <f t="shared" si="840"/>
        <v>0</v>
      </c>
      <c r="BN140" s="8">
        <f t="shared" si="846"/>
        <v>2.7777777777777776E-2</v>
      </c>
      <c r="BO140" s="8">
        <f t="shared" si="785"/>
        <v>0</v>
      </c>
      <c r="BP140" s="8">
        <f t="shared" si="785"/>
        <v>0</v>
      </c>
      <c r="BQ140" s="8">
        <f t="shared" si="841"/>
        <v>0</v>
      </c>
      <c r="BR140" s="8">
        <f t="shared" si="842"/>
        <v>0</v>
      </c>
      <c r="BS140" s="8">
        <f t="shared" si="843"/>
        <v>0</v>
      </c>
      <c r="BV140" s="8" t="str">
        <f t="shared" si="786"/>
        <v/>
      </c>
      <c r="BW140" s="8" t="str">
        <f t="shared" si="787"/>
        <v/>
      </c>
      <c r="BX140" s="8" t="str">
        <f t="shared" si="788"/>
        <v/>
      </c>
      <c r="BY140" s="8" t="str">
        <f t="shared" si="789"/>
        <v/>
      </c>
      <c r="BZ140" s="8" t="str">
        <f t="shared" si="790"/>
        <v/>
      </c>
      <c r="CA140" s="8" t="str">
        <f t="shared" si="791"/>
        <v/>
      </c>
      <c r="CB140" s="8" t="str">
        <f t="shared" si="792"/>
        <v/>
      </c>
      <c r="CC140" s="8" t="str">
        <f t="shared" si="793"/>
        <v/>
      </c>
      <c r="CD140" s="8" t="str">
        <f t="shared" si="794"/>
        <v/>
      </c>
      <c r="CE140" s="8" t="str">
        <f t="shared" si="795"/>
        <v/>
      </c>
      <c r="CF140" s="8" t="str">
        <f t="shared" si="796"/>
        <v/>
      </c>
      <c r="CG140" s="8" t="str">
        <f t="shared" si="797"/>
        <v/>
      </c>
      <c r="CI140" s="13"/>
      <c r="CJ140" s="8">
        <f t="shared" si="798"/>
        <v>0</v>
      </c>
      <c r="CK140" s="8">
        <f>IF(COUNT($BV140:BW140)&gt;0,SMALL($BV140:BW140,1),$CI140)</f>
        <v>0</v>
      </c>
      <c r="CL140" s="8">
        <f>IF(COUNT($BV140:BX140)&gt;0,SMALL($BV140:BX140,1),$CI140)</f>
        <v>0</v>
      </c>
      <c r="CM140" s="8">
        <f>IF(COUNT($BV140:BY140)&gt;0,SMALL($BV140:BY140,1),$CI140)</f>
        <v>0</v>
      </c>
      <c r="CN140" s="8">
        <f>IF(COUNT($BV140:BZ140)&gt;0,SMALL($BV140:BZ140,1),$CI140)</f>
        <v>0</v>
      </c>
      <c r="CP140" s="8">
        <f t="shared" si="799"/>
        <v>0</v>
      </c>
      <c r="CQ140" s="8">
        <f>IF(COUNT($CB140:CC140)&gt;0,SMALL($CB140:CC140,1),$CP140)</f>
        <v>0</v>
      </c>
      <c r="CR140" s="8">
        <f>IF(COUNT($CB140:CD140)&gt;0,SMALL($CB140:CD140,1),$CP140)</f>
        <v>0</v>
      </c>
      <c r="CS140" s="8">
        <f>IF(COUNT($CB140:CE140)&gt;0,SMALL($CB140:CE140,1),$CP140)</f>
        <v>0</v>
      </c>
      <c r="CT140" s="8">
        <f>IF(COUNT($CB140:CF140)&gt;0,SMALL($CB140:CF140,1),$CP140)</f>
        <v>0</v>
      </c>
      <c r="CV140" s="8" t="str">
        <f t="shared" si="800"/>
        <v/>
      </c>
      <c r="CW140" s="8" t="str">
        <f t="shared" si="801"/>
        <v/>
      </c>
      <c r="CX140" s="1">
        <f t="shared" si="844"/>
        <v>0</v>
      </c>
      <c r="CY140" s="8" t="str">
        <f t="shared" si="802"/>
        <v/>
      </c>
      <c r="CZ140" s="1">
        <f t="shared" si="803"/>
        <v>0</v>
      </c>
      <c r="DB140" s="13">
        <f t="shared" si="804"/>
        <v>0</v>
      </c>
      <c r="DC140" s="13">
        <f>SMALL($DO140:DP140,1)/(60*60*24)</f>
        <v>0</v>
      </c>
      <c r="DD140" s="13">
        <f>SMALL($DO140:DQ140,1)/(60*60*24)</f>
        <v>0</v>
      </c>
      <c r="DE140" s="13">
        <f>SMALL($DO140:DR140,1)/(60*60*24)</f>
        <v>0</v>
      </c>
      <c r="DF140" s="13">
        <f>SMALL($DO140:DS140,1)/(60*60*24)</f>
        <v>0</v>
      </c>
      <c r="DG140" s="13">
        <f>SMALL($DO140:DT140,1)/(60*60*24)</f>
        <v>0</v>
      </c>
      <c r="DH140" s="34">
        <f t="shared" si="805"/>
        <v>0</v>
      </c>
      <c r="DI140" s="13">
        <f>SMALL($DU140:DV140,1)/(60*60*24)</f>
        <v>0</v>
      </c>
      <c r="DJ140" s="42">
        <f>SMALL($DW140:DW140,1)/(60*60*24)</f>
        <v>0.11572916666666666</v>
      </c>
      <c r="DK140" s="42">
        <f>SMALL($DW140:DX140,1)/(60*60*24)</f>
        <v>0.11572916666666666</v>
      </c>
      <c r="DL140" s="42">
        <f>SMALL($DW140:DY140,1)/(60*60*24)</f>
        <v>0.11572916666666666</v>
      </c>
      <c r="DM140" s="42">
        <f>SMALL($DW140:DZ140,1)/(60*60*24)</f>
        <v>0.11572916666666666</v>
      </c>
      <c r="DO140" s="6">
        <f t="shared" si="806"/>
        <v>0</v>
      </c>
      <c r="DP140" s="1">
        <f t="shared" si="807"/>
        <v>9999</v>
      </c>
      <c r="DQ140" s="1">
        <f t="shared" si="808"/>
        <v>9999</v>
      </c>
      <c r="DR140" s="1">
        <f t="shared" si="809"/>
        <v>9999</v>
      </c>
      <c r="DS140" s="1">
        <f t="shared" si="810"/>
        <v>9999</v>
      </c>
      <c r="DT140" s="1">
        <f t="shared" si="811"/>
        <v>9999</v>
      </c>
      <c r="DU140" s="6">
        <f t="shared" si="812"/>
        <v>0</v>
      </c>
      <c r="DV140" s="1">
        <f t="shared" si="813"/>
        <v>9999</v>
      </c>
      <c r="DW140" s="43">
        <f t="shared" si="845"/>
        <v>9999</v>
      </c>
      <c r="DX140" s="1">
        <f t="shared" si="815"/>
        <v>9999</v>
      </c>
      <c r="DY140" s="1">
        <f t="shared" si="816"/>
        <v>9999</v>
      </c>
      <c r="DZ140" s="1">
        <f t="shared" si="817"/>
        <v>9999</v>
      </c>
    </row>
    <row r="141" spans="5:130" x14ac:dyDescent="0.25">
      <c r="E141" s="13"/>
      <c r="M141" s="8">
        <f t="shared" si="847"/>
        <v>0</v>
      </c>
      <c r="N141" s="6">
        <f t="shared" si="818"/>
        <v>0</v>
      </c>
      <c r="O141" s="8" t="str">
        <f t="shared" si="819"/>
        <v/>
      </c>
      <c r="Q141" s="8">
        <f t="shared" si="820"/>
        <v>0</v>
      </c>
      <c r="R141" s="8">
        <f t="shared" si="821"/>
        <v>0</v>
      </c>
      <c r="S141" s="8" t="str">
        <f t="shared" si="822"/>
        <v/>
      </c>
      <c r="T141" s="8"/>
      <c r="U141" s="8">
        <f>IF(A141&lt;&gt;"",IF(VLOOKUP(A141,Apr!A$4:F$211,6)&gt;0,VLOOKUP(A141,Apr!A$4:F$211,6),0),0)</f>
        <v>0</v>
      </c>
      <c r="V141" s="8">
        <f>IF(A141&lt;&gt;"",IF(VLOOKUP(A141,May!A$3:F$209,6)&gt;0,VLOOKUP(A141,May!A$3:F$209,6),0),0)</f>
        <v>0</v>
      </c>
      <c r="W141" s="8">
        <f>IF(A141&lt;&gt;"",IF(VLOOKUP(A141,Jun!A$3:F$209,6)&gt;0,VLOOKUP(A141,Jun!A$3:F$209,6),0),0)</f>
        <v>0</v>
      </c>
      <c r="X141" s="8">
        <f>IF(A141&lt;&gt;"",IF(VLOOKUP(A141,Jul!A$3:F$206,6)&gt;0,VLOOKUP(A141,Jul!A$3:F$206,6),0),0)</f>
        <v>0</v>
      </c>
      <c r="Y141" s="8">
        <f>IF(A141&lt;&gt;"",IF(VLOOKUP(A141,Aug!A$3:F$206,6)&gt;0,VLOOKUP(A141,Aug!A$3:F$206,6),0),0)</f>
        <v>0</v>
      </c>
      <c r="Z141" s="8">
        <f>IF(A141&lt;&gt;"",IF(VLOOKUP(A141,Sep!A$3:F$206,6)&gt;0,VLOOKUP(A141,Sep!A$3:F$206,6),0),0)</f>
        <v>0</v>
      </c>
      <c r="AA141" s="6">
        <f t="shared" si="848"/>
        <v>0</v>
      </c>
      <c r="AB141" s="8">
        <f t="shared" si="823"/>
        <v>2.7777777777777776E-2</v>
      </c>
      <c r="AC141" s="8">
        <f>IF(A141&lt;&gt;"",IF(VLOOKUP(A141,Oct!A$3:F$206,6)&gt;0,VLOOKUP(A141,Oct!A$3:F$206,6),0),0)</f>
        <v>0</v>
      </c>
      <c r="AD141" s="8">
        <f>IF(A141&lt;&gt;"",IF(VLOOKUP(A141,Nov!A$3:F$207,6)&gt;0,VLOOKUP(A141,Nov!A$3:F$207,6),0),0)</f>
        <v>0</v>
      </c>
      <c r="AE141" s="8">
        <f>IF(A141&lt;&gt;"",IF(VLOOKUP(A141,Dec!A$3:F$207,6)&gt;0,VLOOKUP(A141,Dec!A$3:F$207,6),0),0)</f>
        <v>0</v>
      </c>
      <c r="AF141" s="8">
        <f>IF(A141&lt;&gt;"",IF(VLOOKUP(A141,Jan!A$3:F$207,6)&gt;0,VLOOKUP(A141,Jan!A$3:F$207,6),0),0)</f>
        <v>0</v>
      </c>
      <c r="AG141" s="8">
        <f>IF(A141&lt;&gt;"",IF(VLOOKUP(A141,Feb!A$3:F$207,6)&gt;0,VLOOKUP(A141,Feb!A$3:F$207,6),0),0)</f>
        <v>0</v>
      </c>
      <c r="AH141" s="8">
        <f>IF(A141&lt;&gt;"",IF(VLOOKUP(A141,Mar!A$3:F$207,6)&gt;0,VLOOKUP(A141,Mar!A$3:F$207,6),0),0)</f>
        <v>0</v>
      </c>
      <c r="AJ141" s="8">
        <f>LARGE($BH141:BI141,1)</f>
        <v>0</v>
      </c>
      <c r="AK141" s="8">
        <f>LARGE($BH141:BJ141,1)</f>
        <v>0</v>
      </c>
      <c r="AL141" s="8">
        <f>LARGE($BH141:BK141,1)</f>
        <v>0</v>
      </c>
      <c r="AM141" s="8">
        <f>LARGE($BH141:BL141,1)</f>
        <v>0</v>
      </c>
      <c r="AN141" s="8">
        <f>LARGE($BH141:BM141,1)</f>
        <v>0</v>
      </c>
      <c r="AO141" s="8">
        <f>LARGE($BN141:BO141,1)</f>
        <v>2.7777777777777776E-2</v>
      </c>
      <c r="AP141" s="8">
        <f>LARGE($BN141:BP141,1)</f>
        <v>2.7777777777777776E-2</v>
      </c>
      <c r="AQ141" s="8">
        <f>LARGE($BN141:BQ141,1)</f>
        <v>2.7777777777777776E-2</v>
      </c>
      <c r="AR141" s="8">
        <f>LARGE($BN141:BR141,1)</f>
        <v>2.7777777777777776E-2</v>
      </c>
      <c r="AS141" s="8">
        <f>LARGE($BN141:BS141,1)</f>
        <v>2.7777777777777776E-2</v>
      </c>
      <c r="AV141" s="6">
        <f t="shared" si="824"/>
        <v>0</v>
      </c>
      <c r="AW141" s="6">
        <f t="shared" si="825"/>
        <v>0</v>
      </c>
      <c r="AX141" s="6">
        <f t="shared" si="826"/>
        <v>0</v>
      </c>
      <c r="AY141" s="6">
        <f t="shared" si="827"/>
        <v>0</v>
      </c>
      <c r="AZ141" s="6">
        <f t="shared" si="828"/>
        <v>0</v>
      </c>
      <c r="BA141" s="6">
        <f t="shared" si="829"/>
        <v>0</v>
      </c>
      <c r="BB141" s="6">
        <f t="shared" si="830"/>
        <v>0</v>
      </c>
      <c r="BC141" s="6">
        <f t="shared" si="831"/>
        <v>0</v>
      </c>
      <c r="BD141" s="6">
        <f t="shared" si="832"/>
        <v>0</v>
      </c>
      <c r="BE141" s="6">
        <f t="shared" si="833"/>
        <v>0</v>
      </c>
      <c r="BF141" s="6">
        <f t="shared" si="834"/>
        <v>0</v>
      </c>
      <c r="BH141" s="8" t="str">
        <f t="shared" si="835"/>
        <v/>
      </c>
      <c r="BI141" s="8">
        <f t="shared" si="836"/>
        <v>0</v>
      </c>
      <c r="BJ141" s="8">
        <f t="shared" si="837"/>
        <v>0</v>
      </c>
      <c r="BK141" s="8">
        <f t="shared" si="838"/>
        <v>0</v>
      </c>
      <c r="BL141" s="8">
        <f t="shared" si="839"/>
        <v>0</v>
      </c>
      <c r="BM141" s="8">
        <f t="shared" si="840"/>
        <v>0</v>
      </c>
      <c r="BN141" s="8">
        <f t="shared" si="846"/>
        <v>2.7777777777777776E-2</v>
      </c>
      <c r="BO141" s="8">
        <f t="shared" si="785"/>
        <v>0</v>
      </c>
      <c r="BP141" s="8">
        <f t="shared" si="785"/>
        <v>0</v>
      </c>
      <c r="BQ141" s="8">
        <f t="shared" si="841"/>
        <v>0</v>
      </c>
      <c r="BR141" s="8">
        <f t="shared" si="842"/>
        <v>0</v>
      </c>
      <c r="BS141" s="8">
        <f t="shared" si="843"/>
        <v>0</v>
      </c>
      <c r="BV141" s="8" t="str">
        <f t="shared" si="786"/>
        <v/>
      </c>
      <c r="BW141" s="8" t="str">
        <f t="shared" si="787"/>
        <v/>
      </c>
      <c r="BX141" s="8" t="str">
        <f t="shared" si="788"/>
        <v/>
      </c>
      <c r="BY141" s="8" t="str">
        <f t="shared" si="789"/>
        <v/>
      </c>
      <c r="BZ141" s="8" t="str">
        <f t="shared" si="790"/>
        <v/>
      </c>
      <c r="CA141" s="8" t="str">
        <f t="shared" si="791"/>
        <v/>
      </c>
      <c r="CB141" s="8" t="str">
        <f t="shared" si="792"/>
        <v/>
      </c>
      <c r="CC141" s="8" t="str">
        <f t="shared" si="793"/>
        <v/>
      </c>
      <c r="CD141" s="8" t="str">
        <f t="shared" si="794"/>
        <v/>
      </c>
      <c r="CE141" s="8" t="str">
        <f t="shared" si="795"/>
        <v/>
      </c>
      <c r="CF141" s="8" t="str">
        <f t="shared" si="796"/>
        <v/>
      </c>
      <c r="CG141" s="8" t="str">
        <f t="shared" si="797"/>
        <v/>
      </c>
      <c r="CI141" s="13"/>
      <c r="CJ141" s="8">
        <f t="shared" si="798"/>
        <v>0</v>
      </c>
      <c r="CK141" s="8">
        <f>IF(COUNT($BV141:BW141)&gt;0,SMALL($BV141:BW141,1),$CI141)</f>
        <v>0</v>
      </c>
      <c r="CL141" s="8">
        <f>IF(COUNT($BV141:BX141)&gt;0,SMALL($BV141:BX141,1),$CI141)</f>
        <v>0</v>
      </c>
      <c r="CM141" s="8">
        <f>IF(COUNT($BV141:BY141)&gt;0,SMALL($BV141:BY141,1),$CI141)</f>
        <v>0</v>
      </c>
      <c r="CN141" s="8">
        <f>IF(COUNT($BV141:BZ141)&gt;0,SMALL($BV141:BZ141,1),$CI141)</f>
        <v>0</v>
      </c>
      <c r="CP141" s="8">
        <f t="shared" si="799"/>
        <v>0</v>
      </c>
      <c r="CQ141" s="8">
        <f>IF(COUNT($CB141:CC141)&gt;0,SMALL($CB141:CC141,1),$CP141)</f>
        <v>0</v>
      </c>
      <c r="CR141" s="8">
        <f>IF(COUNT($CB141:CD141)&gt;0,SMALL($CB141:CD141,1),$CP141)</f>
        <v>0</v>
      </c>
      <c r="CS141" s="8">
        <f>IF(COUNT($CB141:CE141)&gt;0,SMALL($CB141:CE141,1),$CP141)</f>
        <v>0</v>
      </c>
      <c r="CT141" s="8">
        <f>IF(COUNT($CB141:CF141)&gt;0,SMALL($CB141:CF141,1),$CP141)</f>
        <v>0</v>
      </c>
      <c r="CV141" s="8" t="str">
        <f t="shared" si="800"/>
        <v/>
      </c>
      <c r="CW141" s="8" t="str">
        <f t="shared" si="801"/>
        <v/>
      </c>
      <c r="CX141" s="1">
        <f t="shared" si="844"/>
        <v>0</v>
      </c>
      <c r="CY141" s="8" t="str">
        <f t="shared" si="802"/>
        <v/>
      </c>
      <c r="CZ141" s="1">
        <f t="shared" si="803"/>
        <v>0</v>
      </c>
      <c r="DB141" s="13">
        <f t="shared" si="804"/>
        <v>0</v>
      </c>
      <c r="DC141" s="13">
        <f>SMALL($DO141:DP141,1)/(60*60*24)</f>
        <v>0</v>
      </c>
      <c r="DD141" s="13">
        <f>SMALL($DO141:DQ141,1)/(60*60*24)</f>
        <v>0</v>
      </c>
      <c r="DE141" s="13">
        <f>SMALL($DO141:DR141,1)/(60*60*24)</f>
        <v>0</v>
      </c>
      <c r="DF141" s="13">
        <f>SMALL($DO141:DS141,1)/(60*60*24)</f>
        <v>0</v>
      </c>
      <c r="DG141" s="13">
        <f>SMALL($DO141:DT141,1)/(60*60*24)</f>
        <v>0</v>
      </c>
      <c r="DH141" s="34">
        <f t="shared" si="805"/>
        <v>0</v>
      </c>
      <c r="DI141" s="13">
        <f>SMALL($DU141:DV141,1)/(60*60*24)</f>
        <v>0</v>
      </c>
      <c r="DJ141" s="42">
        <f>SMALL($DW141:DW141,1)/(60*60*24)</f>
        <v>0.11572916666666666</v>
      </c>
      <c r="DK141" s="42">
        <f>SMALL($DW141:DX141,1)/(60*60*24)</f>
        <v>0.11572916666666666</v>
      </c>
      <c r="DL141" s="42">
        <f>SMALL($DW141:DY141,1)/(60*60*24)</f>
        <v>0.11572916666666666</v>
      </c>
      <c r="DM141" s="42">
        <f>SMALL($DW141:DZ141,1)/(60*60*24)</f>
        <v>0.11572916666666666</v>
      </c>
      <c r="DO141" s="6">
        <f t="shared" si="806"/>
        <v>0</v>
      </c>
      <c r="DP141" s="1">
        <f t="shared" si="807"/>
        <v>9999</v>
      </c>
      <c r="DQ141" s="1">
        <f t="shared" si="808"/>
        <v>9999</v>
      </c>
      <c r="DR141" s="1">
        <f t="shared" si="809"/>
        <v>9999</v>
      </c>
      <c r="DS141" s="1">
        <f t="shared" si="810"/>
        <v>9999</v>
      </c>
      <c r="DT141" s="1">
        <f t="shared" si="811"/>
        <v>9999</v>
      </c>
      <c r="DU141" s="6">
        <f t="shared" si="812"/>
        <v>0</v>
      </c>
      <c r="DV141" s="1">
        <f t="shared" si="813"/>
        <v>9999</v>
      </c>
      <c r="DW141" s="43">
        <f t="shared" si="845"/>
        <v>9999</v>
      </c>
      <c r="DX141" s="1">
        <f t="shared" si="815"/>
        <v>9999</v>
      </c>
      <c r="DY141" s="1">
        <f t="shared" si="816"/>
        <v>9999</v>
      </c>
      <c r="DZ141" s="1">
        <f t="shared" si="817"/>
        <v>9999</v>
      </c>
    </row>
    <row r="142" spans="5:130" x14ac:dyDescent="0.25">
      <c r="E142" s="13"/>
      <c r="M142" s="8">
        <f t="shared" si="847"/>
        <v>0</v>
      </c>
      <c r="N142" s="6">
        <f t="shared" si="818"/>
        <v>0</v>
      </c>
      <c r="O142" s="8" t="str">
        <f t="shared" si="819"/>
        <v/>
      </c>
      <c r="Q142" s="8">
        <f t="shared" si="820"/>
        <v>0</v>
      </c>
      <c r="R142" s="8">
        <f t="shared" si="821"/>
        <v>0</v>
      </c>
      <c r="S142" s="8" t="str">
        <f t="shared" si="822"/>
        <v/>
      </c>
      <c r="T142" s="8"/>
      <c r="U142" s="8">
        <f>IF(A142&lt;&gt;"",IF(VLOOKUP(A142,Apr!A$4:F$211,6)&gt;0,VLOOKUP(A142,Apr!A$4:F$211,6),0),0)</f>
        <v>0</v>
      </c>
      <c r="V142" s="8">
        <f>IF(A142&lt;&gt;"",IF(VLOOKUP(A142,May!A$3:F$209,6)&gt;0,VLOOKUP(A142,May!A$3:F$209,6),0),0)</f>
        <v>0</v>
      </c>
      <c r="W142" s="8">
        <f>IF(A142&lt;&gt;"",IF(VLOOKUP(A142,Jun!A$3:F$209,6)&gt;0,VLOOKUP(A142,Jun!A$3:F$209,6),0),0)</f>
        <v>0</v>
      </c>
      <c r="X142" s="8">
        <f>IF(A142&lt;&gt;"",IF(VLOOKUP(A142,Jul!A$3:F$206,6)&gt;0,VLOOKUP(A142,Jul!A$3:F$206,6),0),0)</f>
        <v>0</v>
      </c>
      <c r="Y142" s="8">
        <f>IF(A142&lt;&gt;"",IF(VLOOKUP(A142,Aug!A$3:F$206,6)&gt;0,VLOOKUP(A142,Aug!A$3:F$206,6),0),0)</f>
        <v>0</v>
      </c>
      <c r="Z142" s="8">
        <f>IF(A142&lt;&gt;"",IF(VLOOKUP(A142,Sep!A$3:F$206,6)&gt;0,VLOOKUP(A142,Sep!A$3:F$206,6),0),0)</f>
        <v>0</v>
      </c>
      <c r="AA142" s="6">
        <f t="shared" si="848"/>
        <v>0</v>
      </c>
      <c r="AB142" s="8">
        <f t="shared" si="823"/>
        <v>2.7777777777777776E-2</v>
      </c>
      <c r="AC142" s="8">
        <f>IF(A142&lt;&gt;"",IF(VLOOKUP(A142,Oct!A$3:F$206,6)&gt;0,VLOOKUP(A142,Oct!A$3:F$206,6),0),0)</f>
        <v>0</v>
      </c>
      <c r="AD142" s="8">
        <f>IF(A142&lt;&gt;"",IF(VLOOKUP(A142,Nov!A$3:F$207,6)&gt;0,VLOOKUP(A142,Nov!A$3:F$207,6),0),0)</f>
        <v>0</v>
      </c>
      <c r="AE142" s="8">
        <f>IF(A142&lt;&gt;"",IF(VLOOKUP(A142,Dec!A$3:F$207,6)&gt;0,VLOOKUP(A142,Dec!A$3:F$207,6),0),0)</f>
        <v>0</v>
      </c>
      <c r="AF142" s="8">
        <f>IF(A142&lt;&gt;"",IF(VLOOKUP(A142,Jan!A$3:F$207,6)&gt;0,VLOOKUP(A142,Jan!A$3:F$207,6),0),0)</f>
        <v>0</v>
      </c>
      <c r="AG142" s="8">
        <f>IF(A142&lt;&gt;"",IF(VLOOKUP(A142,Feb!A$3:F$207,6)&gt;0,VLOOKUP(A142,Feb!A$3:F$207,6),0),0)</f>
        <v>0</v>
      </c>
      <c r="AH142" s="8">
        <f>IF(A142&lt;&gt;"",IF(VLOOKUP(A142,Mar!A$3:F$207,6)&gt;0,VLOOKUP(A142,Mar!A$3:F$207,6),0),0)</f>
        <v>0</v>
      </c>
      <c r="AJ142" s="8">
        <f>LARGE($BH142:BI142,1)</f>
        <v>0</v>
      </c>
      <c r="AK142" s="8">
        <f>LARGE($BH142:BJ142,1)</f>
        <v>0</v>
      </c>
      <c r="AL142" s="8">
        <f>LARGE($BH142:BK142,1)</f>
        <v>0</v>
      </c>
      <c r="AM142" s="8">
        <f>LARGE($BH142:BL142,1)</f>
        <v>0</v>
      </c>
      <c r="AN142" s="8">
        <f>LARGE($BH142:BM142,1)</f>
        <v>0</v>
      </c>
      <c r="AO142" s="8">
        <f>LARGE($BN142:BO142,1)</f>
        <v>2.7777777777777776E-2</v>
      </c>
      <c r="AP142" s="8">
        <f>LARGE($BN142:BP142,1)</f>
        <v>2.7777777777777776E-2</v>
      </c>
      <c r="AQ142" s="8">
        <f>LARGE($BN142:BQ142,1)</f>
        <v>2.7777777777777776E-2</v>
      </c>
      <c r="AR142" s="8">
        <f>LARGE($BN142:BR142,1)</f>
        <v>2.7777777777777776E-2</v>
      </c>
      <c r="AS142" s="8">
        <f>LARGE($BN142:BS142,1)</f>
        <v>2.7777777777777776E-2</v>
      </c>
      <c r="AV142" s="6">
        <f t="shared" si="824"/>
        <v>0</v>
      </c>
      <c r="AW142" s="6">
        <f t="shared" si="825"/>
        <v>0</v>
      </c>
      <c r="AX142" s="6">
        <f t="shared" si="826"/>
        <v>0</v>
      </c>
      <c r="AY142" s="6">
        <f t="shared" si="827"/>
        <v>0</v>
      </c>
      <c r="AZ142" s="6">
        <f t="shared" si="828"/>
        <v>0</v>
      </c>
      <c r="BA142" s="6">
        <f t="shared" si="829"/>
        <v>0</v>
      </c>
      <c r="BB142" s="6">
        <f t="shared" si="830"/>
        <v>0</v>
      </c>
      <c r="BC142" s="6">
        <f t="shared" si="831"/>
        <v>0</v>
      </c>
      <c r="BD142" s="6">
        <f t="shared" si="832"/>
        <v>0</v>
      </c>
      <c r="BE142" s="6">
        <f t="shared" si="833"/>
        <v>0</v>
      </c>
      <c r="BF142" s="6">
        <f t="shared" si="834"/>
        <v>0</v>
      </c>
      <c r="BH142" s="8" t="str">
        <f t="shared" si="835"/>
        <v/>
      </c>
      <c r="BI142" s="8">
        <f t="shared" si="836"/>
        <v>0</v>
      </c>
      <c r="BJ142" s="8">
        <f t="shared" si="837"/>
        <v>0</v>
      </c>
      <c r="BK142" s="8">
        <f t="shared" si="838"/>
        <v>0</v>
      </c>
      <c r="BL142" s="8">
        <f t="shared" si="839"/>
        <v>0</v>
      </c>
      <c r="BM142" s="8">
        <f t="shared" si="840"/>
        <v>0</v>
      </c>
      <c r="BN142" s="8">
        <f t="shared" si="846"/>
        <v>2.7777777777777776E-2</v>
      </c>
      <c r="BO142" s="8">
        <f t="shared" si="785"/>
        <v>0</v>
      </c>
      <c r="BP142" s="8">
        <f t="shared" si="785"/>
        <v>0</v>
      </c>
      <c r="BQ142" s="8">
        <f t="shared" si="841"/>
        <v>0</v>
      </c>
      <c r="BR142" s="8">
        <f t="shared" si="842"/>
        <v>0</v>
      </c>
      <c r="BS142" s="8">
        <f t="shared" si="843"/>
        <v>0</v>
      </c>
      <c r="BV142" s="8" t="str">
        <f t="shared" si="786"/>
        <v/>
      </c>
      <c r="BW142" s="8" t="str">
        <f t="shared" si="787"/>
        <v/>
      </c>
      <c r="BX142" s="8" t="str">
        <f t="shared" si="788"/>
        <v/>
      </c>
      <c r="BY142" s="8" t="str">
        <f t="shared" si="789"/>
        <v/>
      </c>
      <c r="BZ142" s="8" t="str">
        <f t="shared" si="790"/>
        <v/>
      </c>
      <c r="CA142" s="8" t="str">
        <f t="shared" si="791"/>
        <v/>
      </c>
      <c r="CB142" s="8" t="str">
        <f t="shared" si="792"/>
        <v/>
      </c>
      <c r="CC142" s="8" t="str">
        <f t="shared" si="793"/>
        <v/>
      </c>
      <c r="CD142" s="8" t="str">
        <f t="shared" si="794"/>
        <v/>
      </c>
      <c r="CE142" s="8" t="str">
        <f t="shared" si="795"/>
        <v/>
      </c>
      <c r="CF142" s="8" t="str">
        <f t="shared" si="796"/>
        <v/>
      </c>
      <c r="CG142" s="8" t="str">
        <f t="shared" si="797"/>
        <v/>
      </c>
      <c r="CI142" s="13"/>
      <c r="CJ142" s="8">
        <f t="shared" si="798"/>
        <v>0</v>
      </c>
      <c r="CK142" s="8">
        <f>IF(COUNT($BV142:BW142)&gt;0,SMALL($BV142:BW142,1),$CI142)</f>
        <v>0</v>
      </c>
      <c r="CL142" s="8">
        <f>IF(COUNT($BV142:BX142)&gt;0,SMALL($BV142:BX142,1),$CI142)</f>
        <v>0</v>
      </c>
      <c r="CM142" s="8">
        <f>IF(COUNT($BV142:BY142)&gt;0,SMALL($BV142:BY142,1),$CI142)</f>
        <v>0</v>
      </c>
      <c r="CN142" s="8">
        <f>IF(COUNT($BV142:BZ142)&gt;0,SMALL($BV142:BZ142,1),$CI142)</f>
        <v>0</v>
      </c>
      <c r="CP142" s="8">
        <f t="shared" si="799"/>
        <v>0</v>
      </c>
      <c r="CQ142" s="8">
        <f>IF(COUNT($CB142:CC142)&gt;0,SMALL($CB142:CC142,1),$CP142)</f>
        <v>0</v>
      </c>
      <c r="CR142" s="8">
        <f>IF(COUNT($CB142:CD142)&gt;0,SMALL($CB142:CD142,1),$CP142)</f>
        <v>0</v>
      </c>
      <c r="CS142" s="8">
        <f>IF(COUNT($CB142:CE142)&gt;0,SMALL($CB142:CE142,1),$CP142)</f>
        <v>0</v>
      </c>
      <c r="CT142" s="8">
        <f>IF(COUNT($CB142:CF142)&gt;0,SMALL($CB142:CF142,1),$CP142)</f>
        <v>0</v>
      </c>
      <c r="CV142" s="8" t="str">
        <f t="shared" si="800"/>
        <v/>
      </c>
      <c r="CW142" s="8" t="str">
        <f t="shared" si="801"/>
        <v/>
      </c>
      <c r="CX142" s="1">
        <f t="shared" si="844"/>
        <v>0</v>
      </c>
      <c r="CY142" s="8" t="str">
        <f t="shared" si="802"/>
        <v/>
      </c>
      <c r="CZ142" s="1">
        <f t="shared" si="803"/>
        <v>0</v>
      </c>
      <c r="DB142" s="13">
        <f t="shared" si="804"/>
        <v>0</v>
      </c>
      <c r="DC142" s="13">
        <f>SMALL($DO142:DP142,1)/(60*60*24)</f>
        <v>0</v>
      </c>
      <c r="DD142" s="13">
        <f>SMALL($DO142:DQ142,1)/(60*60*24)</f>
        <v>0</v>
      </c>
      <c r="DE142" s="13">
        <f>SMALL($DO142:DR142,1)/(60*60*24)</f>
        <v>0</v>
      </c>
      <c r="DF142" s="13">
        <f>SMALL($DO142:DS142,1)/(60*60*24)</f>
        <v>0</v>
      </c>
      <c r="DG142" s="13">
        <f>SMALL($DO142:DT142,1)/(60*60*24)</f>
        <v>0</v>
      </c>
      <c r="DH142" s="34">
        <f t="shared" si="805"/>
        <v>0</v>
      </c>
      <c r="DI142" s="13">
        <f>SMALL($DU142:DV142,1)/(60*60*24)</f>
        <v>0</v>
      </c>
      <c r="DJ142" s="42">
        <f>SMALL($DW142:DW142,1)/(60*60*24)</f>
        <v>0.11572916666666666</v>
      </c>
      <c r="DK142" s="42">
        <f>SMALL($DW142:DX142,1)/(60*60*24)</f>
        <v>0.11572916666666666</v>
      </c>
      <c r="DL142" s="42">
        <f>SMALL($DW142:DY142,1)/(60*60*24)</f>
        <v>0.11572916666666666</v>
      </c>
      <c r="DM142" s="42">
        <f>SMALL($DW142:DZ142,1)/(60*60*24)</f>
        <v>0.11572916666666666</v>
      </c>
      <c r="DO142" s="6">
        <f t="shared" si="806"/>
        <v>0</v>
      </c>
      <c r="DP142" s="1">
        <f t="shared" si="807"/>
        <v>9999</v>
      </c>
      <c r="DQ142" s="1">
        <f t="shared" si="808"/>
        <v>9999</v>
      </c>
      <c r="DR142" s="1">
        <f t="shared" si="809"/>
        <v>9999</v>
      </c>
      <c r="DS142" s="1">
        <f t="shared" si="810"/>
        <v>9999</v>
      </c>
      <c r="DT142" s="1">
        <f t="shared" si="811"/>
        <v>9999</v>
      </c>
      <c r="DU142" s="6">
        <f t="shared" si="812"/>
        <v>0</v>
      </c>
      <c r="DV142" s="1">
        <f t="shared" si="813"/>
        <v>9999</v>
      </c>
      <c r="DW142" s="43">
        <f t="shared" si="845"/>
        <v>9999</v>
      </c>
      <c r="DX142" s="1">
        <f t="shared" si="815"/>
        <v>9999</v>
      </c>
      <c r="DY142" s="1">
        <f t="shared" si="816"/>
        <v>9999</v>
      </c>
      <c r="DZ142" s="1">
        <f t="shared" si="817"/>
        <v>9999</v>
      </c>
    </row>
    <row r="143" spans="5:130" x14ac:dyDescent="0.25">
      <c r="E143" s="13"/>
      <c r="M143" s="8">
        <f t="shared" si="847"/>
        <v>0</v>
      </c>
      <c r="N143" s="6">
        <f t="shared" si="818"/>
        <v>0</v>
      </c>
      <c r="O143" s="8" t="str">
        <f t="shared" si="819"/>
        <v/>
      </c>
      <c r="Q143" s="8">
        <f t="shared" si="820"/>
        <v>0</v>
      </c>
      <c r="R143" s="8">
        <f t="shared" si="821"/>
        <v>0</v>
      </c>
      <c r="S143" s="8" t="str">
        <f t="shared" si="822"/>
        <v/>
      </c>
      <c r="T143" s="8"/>
      <c r="U143" s="8">
        <f>IF(A143&lt;&gt;"",IF(VLOOKUP(A143,Apr!A$4:F$211,6)&gt;0,VLOOKUP(A143,Apr!A$4:F$211,6),0),0)</f>
        <v>0</v>
      </c>
      <c r="V143" s="8">
        <f>IF(A143&lt;&gt;"",IF(VLOOKUP(A143,May!A$3:F$209,6)&gt;0,VLOOKUP(A143,May!A$3:F$209,6),0),0)</f>
        <v>0</v>
      </c>
      <c r="W143" s="8">
        <f>IF(A143&lt;&gt;"",IF(VLOOKUP(A143,Jun!A$3:F$209,6)&gt;0,VLOOKUP(A143,Jun!A$3:F$209,6),0),0)</f>
        <v>0</v>
      </c>
      <c r="X143" s="8">
        <f>IF(A143&lt;&gt;"",IF(VLOOKUP(A143,Jul!A$3:F$206,6)&gt;0,VLOOKUP(A143,Jul!A$3:F$206,6),0),0)</f>
        <v>0</v>
      </c>
      <c r="Y143" s="8">
        <f>IF(A143&lt;&gt;"",IF(VLOOKUP(A143,Aug!A$3:F$206,6)&gt;0,VLOOKUP(A143,Aug!A$3:F$206,6),0),0)</f>
        <v>0</v>
      </c>
      <c r="Z143" s="8">
        <f>IF(A143&lt;&gt;"",IF(VLOOKUP(A143,Sep!A$3:F$206,6)&gt;0,VLOOKUP(A143,Sep!A$3:F$206,6),0),0)</f>
        <v>0</v>
      </c>
      <c r="AA143" s="6">
        <f t="shared" si="848"/>
        <v>0</v>
      </c>
      <c r="AB143" s="8">
        <f t="shared" si="823"/>
        <v>2.7777777777777776E-2</v>
      </c>
      <c r="AC143" s="8">
        <f>IF(A143&lt;&gt;"",IF(VLOOKUP(A143,Oct!A$3:F$206,6)&gt;0,VLOOKUP(A143,Oct!A$3:F$206,6),0),0)</f>
        <v>0</v>
      </c>
      <c r="AD143" s="8">
        <f>IF(A143&lt;&gt;"",IF(VLOOKUP(A143,Nov!A$3:F$207,6)&gt;0,VLOOKUP(A143,Nov!A$3:F$207,6),0),0)</f>
        <v>0</v>
      </c>
      <c r="AE143" s="8">
        <f>IF(A143&lt;&gt;"",IF(VLOOKUP(A143,Dec!A$3:F$207,6)&gt;0,VLOOKUP(A143,Dec!A$3:F$207,6),0),0)</f>
        <v>0</v>
      </c>
      <c r="AF143" s="8">
        <f>IF(A143&lt;&gt;"",IF(VLOOKUP(A143,Jan!A$3:F$207,6)&gt;0,VLOOKUP(A143,Jan!A$3:F$207,6),0),0)</f>
        <v>0</v>
      </c>
      <c r="AG143" s="8">
        <f>IF(A143&lt;&gt;"",IF(VLOOKUP(A143,Feb!A$3:F$207,6)&gt;0,VLOOKUP(A143,Feb!A$3:F$207,6),0),0)</f>
        <v>0</v>
      </c>
      <c r="AH143" s="8">
        <f>IF(A143&lt;&gt;"",IF(VLOOKUP(A143,Mar!A$3:F$207,6)&gt;0,VLOOKUP(A143,Mar!A$3:F$207,6),0),0)</f>
        <v>0</v>
      </c>
      <c r="AJ143" s="8">
        <f>LARGE($BH143:BI143,1)</f>
        <v>0</v>
      </c>
      <c r="AK143" s="8">
        <f>LARGE($BH143:BJ143,1)</f>
        <v>0</v>
      </c>
      <c r="AL143" s="8">
        <f>LARGE($BH143:BK143,1)</f>
        <v>0</v>
      </c>
      <c r="AM143" s="8">
        <f>LARGE($BH143:BL143,1)</f>
        <v>0</v>
      </c>
      <c r="AN143" s="8">
        <f>LARGE($BH143:BM143,1)</f>
        <v>0</v>
      </c>
      <c r="AO143" s="8">
        <f>LARGE($BN143:BO143,1)</f>
        <v>2.7777777777777776E-2</v>
      </c>
      <c r="AP143" s="8">
        <f>LARGE($BN143:BP143,1)</f>
        <v>2.7777777777777776E-2</v>
      </c>
      <c r="AQ143" s="8">
        <f>LARGE($BN143:BQ143,1)</f>
        <v>2.7777777777777776E-2</v>
      </c>
      <c r="AR143" s="8">
        <f>LARGE($BN143:BR143,1)</f>
        <v>2.7777777777777776E-2</v>
      </c>
      <c r="AS143" s="8">
        <f>LARGE($BN143:BS143,1)</f>
        <v>2.7777777777777776E-2</v>
      </c>
      <c r="AV143" s="6">
        <f t="shared" si="824"/>
        <v>0</v>
      </c>
      <c r="AW143" s="6">
        <f t="shared" si="825"/>
        <v>0</v>
      </c>
      <c r="AX143" s="6">
        <f t="shared" si="826"/>
        <v>0</v>
      </c>
      <c r="AY143" s="6">
        <f t="shared" si="827"/>
        <v>0</v>
      </c>
      <c r="AZ143" s="6">
        <f t="shared" si="828"/>
        <v>0</v>
      </c>
      <c r="BA143" s="6">
        <f t="shared" si="829"/>
        <v>0</v>
      </c>
      <c r="BB143" s="6">
        <f t="shared" si="830"/>
        <v>0</v>
      </c>
      <c r="BC143" s="6">
        <f t="shared" si="831"/>
        <v>0</v>
      </c>
      <c r="BD143" s="6">
        <f t="shared" si="832"/>
        <v>0</v>
      </c>
      <c r="BE143" s="6">
        <f t="shared" si="833"/>
        <v>0</v>
      </c>
      <c r="BF143" s="6">
        <f t="shared" si="834"/>
        <v>0</v>
      </c>
      <c r="BH143" s="8" t="str">
        <f t="shared" si="835"/>
        <v/>
      </c>
      <c r="BI143" s="8">
        <f t="shared" si="836"/>
        <v>0</v>
      </c>
      <c r="BJ143" s="8">
        <f t="shared" si="837"/>
        <v>0</v>
      </c>
      <c r="BK143" s="8">
        <f t="shared" si="838"/>
        <v>0</v>
      </c>
      <c r="BL143" s="8">
        <f t="shared" si="839"/>
        <v>0</v>
      </c>
      <c r="BM143" s="8">
        <f t="shared" si="840"/>
        <v>0</v>
      </c>
      <c r="BN143" s="8">
        <f t="shared" si="846"/>
        <v>2.7777777777777776E-2</v>
      </c>
      <c r="BO143" s="8">
        <f t="shared" si="785"/>
        <v>0</v>
      </c>
      <c r="BP143" s="8">
        <f t="shared" si="785"/>
        <v>0</v>
      </c>
      <c r="BQ143" s="8">
        <f t="shared" si="841"/>
        <v>0</v>
      </c>
      <c r="BR143" s="8">
        <f t="shared" si="842"/>
        <v>0</v>
      </c>
      <c r="BS143" s="8">
        <f t="shared" si="843"/>
        <v>0</v>
      </c>
      <c r="BV143" s="8" t="str">
        <f t="shared" si="786"/>
        <v/>
      </c>
      <c r="BW143" s="8" t="str">
        <f t="shared" si="787"/>
        <v/>
      </c>
      <c r="BX143" s="8" t="str">
        <f t="shared" si="788"/>
        <v/>
      </c>
      <c r="BY143" s="8" t="str">
        <f t="shared" si="789"/>
        <v/>
      </c>
      <c r="BZ143" s="8" t="str">
        <f t="shared" si="790"/>
        <v/>
      </c>
      <c r="CA143" s="8" t="str">
        <f t="shared" si="791"/>
        <v/>
      </c>
      <c r="CB143" s="8" t="str">
        <f t="shared" si="792"/>
        <v/>
      </c>
      <c r="CC143" s="8" t="str">
        <f t="shared" si="793"/>
        <v/>
      </c>
      <c r="CD143" s="8" t="str">
        <f t="shared" si="794"/>
        <v/>
      </c>
      <c r="CE143" s="8" t="str">
        <f t="shared" si="795"/>
        <v/>
      </c>
      <c r="CF143" s="8" t="str">
        <f t="shared" si="796"/>
        <v/>
      </c>
      <c r="CG143" s="8" t="str">
        <f t="shared" si="797"/>
        <v/>
      </c>
      <c r="CI143" s="13"/>
      <c r="CJ143" s="8">
        <f t="shared" si="798"/>
        <v>0</v>
      </c>
      <c r="CK143" s="8">
        <f>IF(COUNT($BV143:BW143)&gt;0,SMALL($BV143:BW143,1),$CI143)</f>
        <v>0</v>
      </c>
      <c r="CL143" s="8">
        <f>IF(COUNT($BV143:BX143)&gt;0,SMALL($BV143:BX143,1),$CI143)</f>
        <v>0</v>
      </c>
      <c r="CM143" s="8">
        <f>IF(COUNT($BV143:BY143)&gt;0,SMALL($BV143:BY143,1),$CI143)</f>
        <v>0</v>
      </c>
      <c r="CN143" s="8">
        <f>IF(COUNT($BV143:BZ143)&gt;0,SMALL($BV143:BZ143,1),$CI143)</f>
        <v>0</v>
      </c>
      <c r="CP143" s="8">
        <f t="shared" si="799"/>
        <v>0</v>
      </c>
      <c r="CQ143" s="8">
        <f>IF(COUNT($CB143:CC143)&gt;0,SMALL($CB143:CC143,1),$CP143)</f>
        <v>0</v>
      </c>
      <c r="CR143" s="8">
        <f>IF(COUNT($CB143:CD143)&gt;0,SMALL($CB143:CD143,1),$CP143)</f>
        <v>0</v>
      </c>
      <c r="CS143" s="8">
        <f>IF(COUNT($CB143:CE143)&gt;0,SMALL($CB143:CE143,1),$CP143)</f>
        <v>0</v>
      </c>
      <c r="CT143" s="8">
        <f>IF(COUNT($CB143:CF143)&gt;0,SMALL($CB143:CF143,1),$CP143)</f>
        <v>0</v>
      </c>
      <c r="CV143" s="8" t="str">
        <f t="shared" si="800"/>
        <v/>
      </c>
      <c r="CW143" s="8" t="str">
        <f t="shared" si="801"/>
        <v/>
      </c>
      <c r="CX143" s="1">
        <f t="shared" si="844"/>
        <v>0</v>
      </c>
      <c r="CY143" s="8" t="str">
        <f t="shared" si="802"/>
        <v/>
      </c>
      <c r="CZ143" s="1">
        <f t="shared" si="803"/>
        <v>0</v>
      </c>
      <c r="DB143" s="13">
        <f t="shared" si="804"/>
        <v>0</v>
      </c>
      <c r="DC143" s="13">
        <f>SMALL($DO143:DP143,1)/(60*60*24)</f>
        <v>0</v>
      </c>
      <c r="DD143" s="13">
        <f>SMALL($DO143:DQ143,1)/(60*60*24)</f>
        <v>0</v>
      </c>
      <c r="DE143" s="13">
        <f>SMALL($DO143:DR143,1)/(60*60*24)</f>
        <v>0</v>
      </c>
      <c r="DF143" s="13">
        <f>SMALL($DO143:DS143,1)/(60*60*24)</f>
        <v>0</v>
      </c>
      <c r="DG143" s="13">
        <f>SMALL($DO143:DT143,1)/(60*60*24)</f>
        <v>0</v>
      </c>
      <c r="DH143" s="34">
        <f t="shared" si="805"/>
        <v>0</v>
      </c>
      <c r="DI143" s="13">
        <f>SMALL($DU143:DV143,1)/(60*60*24)</f>
        <v>0</v>
      </c>
      <c r="DJ143" s="42">
        <f>SMALL($DW143:DW143,1)/(60*60*24)</f>
        <v>0.11572916666666666</v>
      </c>
      <c r="DK143" s="42">
        <f>SMALL($DW143:DX143,1)/(60*60*24)</f>
        <v>0.11572916666666666</v>
      </c>
      <c r="DL143" s="42">
        <f>SMALL($DW143:DY143,1)/(60*60*24)</f>
        <v>0.11572916666666666</v>
      </c>
      <c r="DM143" s="42">
        <f>SMALL($DW143:DZ143,1)/(60*60*24)</f>
        <v>0.11572916666666666</v>
      </c>
      <c r="DO143" s="6">
        <f t="shared" si="806"/>
        <v>0</v>
      </c>
      <c r="DP143" s="1">
        <f t="shared" si="807"/>
        <v>9999</v>
      </c>
      <c r="DQ143" s="1">
        <f t="shared" si="808"/>
        <v>9999</v>
      </c>
      <c r="DR143" s="1">
        <f t="shared" si="809"/>
        <v>9999</v>
      </c>
      <c r="DS143" s="1">
        <f t="shared" si="810"/>
        <v>9999</v>
      </c>
      <c r="DT143" s="1">
        <f t="shared" si="811"/>
        <v>9999</v>
      </c>
      <c r="DU143" s="6">
        <f t="shared" si="812"/>
        <v>0</v>
      </c>
      <c r="DV143" s="1">
        <f t="shared" si="813"/>
        <v>9999</v>
      </c>
      <c r="DW143" s="43">
        <f t="shared" si="845"/>
        <v>9999</v>
      </c>
      <c r="DX143" s="1">
        <f t="shared" si="815"/>
        <v>9999</v>
      </c>
      <c r="DY143" s="1">
        <f t="shared" si="816"/>
        <v>9999</v>
      </c>
      <c r="DZ143" s="1">
        <f t="shared" si="817"/>
        <v>9999</v>
      </c>
    </row>
    <row r="144" spans="5:130" x14ac:dyDescent="0.25">
      <c r="E144" s="13"/>
      <c r="M144" s="8">
        <f t="shared" si="847"/>
        <v>0</v>
      </c>
      <c r="N144" s="6">
        <f t="shared" si="818"/>
        <v>0</v>
      </c>
      <c r="O144" s="8" t="str">
        <f t="shared" si="819"/>
        <v/>
      </c>
      <c r="Q144" s="8">
        <f t="shared" si="820"/>
        <v>0</v>
      </c>
      <c r="R144" s="8">
        <f t="shared" si="821"/>
        <v>0</v>
      </c>
      <c r="S144" s="8" t="str">
        <f t="shared" si="822"/>
        <v/>
      </c>
      <c r="T144" s="8"/>
      <c r="U144" s="8">
        <f>IF(A144&lt;&gt;"",IF(VLOOKUP(A144,Apr!A$4:F$211,6)&gt;0,VLOOKUP(A144,Apr!A$4:F$211,6),0),0)</f>
        <v>0</v>
      </c>
      <c r="V144" s="8">
        <f>IF(A144&lt;&gt;"",IF(VLOOKUP(A144,May!A$3:F$209,6)&gt;0,VLOOKUP(A144,May!A$3:F$209,6),0),0)</f>
        <v>0</v>
      </c>
      <c r="W144" s="8">
        <f>IF(A144&lt;&gt;"",IF(VLOOKUP(A144,Jun!A$3:F$209,6)&gt;0,VLOOKUP(A144,Jun!A$3:F$209,6),0),0)</f>
        <v>0</v>
      </c>
      <c r="X144" s="8">
        <f>IF(A144&lt;&gt;"",IF(VLOOKUP(A144,Jul!A$3:F$206,6)&gt;0,VLOOKUP(A144,Jul!A$3:F$206,6),0),0)</f>
        <v>0</v>
      </c>
      <c r="Y144" s="8">
        <f>IF(A144&lt;&gt;"",IF(VLOOKUP(A144,Aug!A$3:F$206,6)&gt;0,VLOOKUP(A144,Aug!A$3:F$206,6),0),0)</f>
        <v>0</v>
      </c>
      <c r="Z144" s="8">
        <f>IF(A144&lt;&gt;"",IF(VLOOKUP(A144,Sep!A$3:F$206,6)&gt;0,VLOOKUP(A144,Sep!A$3:F$206,6),0),0)</f>
        <v>0</v>
      </c>
      <c r="AA144" s="6">
        <f t="shared" si="848"/>
        <v>0</v>
      </c>
      <c r="AB144" s="8">
        <f t="shared" si="823"/>
        <v>2.7777777777777776E-2</v>
      </c>
      <c r="AC144" s="8">
        <f>IF(A144&lt;&gt;"",IF(VLOOKUP(A144,Oct!A$3:F$206,6)&gt;0,VLOOKUP(A144,Oct!A$3:F$206,6),0),0)</f>
        <v>0</v>
      </c>
      <c r="AD144" s="8">
        <f>IF(A144&lt;&gt;"",IF(VLOOKUP(A144,Nov!A$3:F$207,6)&gt;0,VLOOKUP(A144,Nov!A$3:F$207,6),0),0)</f>
        <v>0</v>
      </c>
      <c r="AE144" s="8">
        <f>IF(A144&lt;&gt;"",IF(VLOOKUP(A144,Dec!A$3:F$207,6)&gt;0,VLOOKUP(A144,Dec!A$3:F$207,6),0),0)</f>
        <v>0</v>
      </c>
      <c r="AF144" s="8">
        <f>IF(A144&lt;&gt;"",IF(VLOOKUP(A144,Jan!A$3:F$207,6)&gt;0,VLOOKUP(A144,Jan!A$3:F$207,6),0),0)</f>
        <v>0</v>
      </c>
      <c r="AG144" s="8">
        <f>IF(A144&lt;&gt;"",IF(VLOOKUP(A144,Feb!A$3:F$207,6)&gt;0,VLOOKUP(A144,Feb!A$3:F$207,6),0),0)</f>
        <v>0</v>
      </c>
      <c r="AH144" s="8">
        <f>IF(A144&lt;&gt;"",IF(VLOOKUP(A144,Mar!A$3:F$207,6)&gt;0,VLOOKUP(A144,Mar!A$3:F$207,6),0),0)</f>
        <v>0</v>
      </c>
      <c r="AJ144" s="8">
        <f>LARGE($BH144:BI144,1)</f>
        <v>0</v>
      </c>
      <c r="AK144" s="8">
        <f>LARGE($BH144:BJ144,1)</f>
        <v>0</v>
      </c>
      <c r="AL144" s="8">
        <f>LARGE($BH144:BK144,1)</f>
        <v>0</v>
      </c>
      <c r="AM144" s="8">
        <f>LARGE($BH144:BL144,1)</f>
        <v>0</v>
      </c>
      <c r="AN144" s="8">
        <f>LARGE($BH144:BM144,1)</f>
        <v>0</v>
      </c>
      <c r="AO144" s="8">
        <f>LARGE($BN144:BO144,1)</f>
        <v>2.7777777777777776E-2</v>
      </c>
      <c r="AP144" s="8">
        <f>LARGE($BN144:BP144,1)</f>
        <v>2.7777777777777776E-2</v>
      </c>
      <c r="AQ144" s="8">
        <f>LARGE($BN144:BQ144,1)</f>
        <v>2.7777777777777776E-2</v>
      </c>
      <c r="AR144" s="8">
        <f>LARGE($BN144:BR144,1)</f>
        <v>2.7777777777777776E-2</v>
      </c>
      <c r="AS144" s="8">
        <f>LARGE($BN144:BS144,1)</f>
        <v>2.7777777777777776E-2</v>
      </c>
      <c r="AV144" s="6">
        <f t="shared" si="824"/>
        <v>0</v>
      </c>
      <c r="AW144" s="6">
        <f t="shared" si="825"/>
        <v>0</v>
      </c>
      <c r="AX144" s="6">
        <f t="shared" si="826"/>
        <v>0</v>
      </c>
      <c r="AY144" s="6">
        <f t="shared" si="827"/>
        <v>0</v>
      </c>
      <c r="AZ144" s="6">
        <f t="shared" si="828"/>
        <v>0</v>
      </c>
      <c r="BA144" s="6">
        <f t="shared" si="829"/>
        <v>0</v>
      </c>
      <c r="BB144" s="6">
        <f t="shared" si="830"/>
        <v>0</v>
      </c>
      <c r="BC144" s="6">
        <f t="shared" si="831"/>
        <v>0</v>
      </c>
      <c r="BD144" s="6">
        <f t="shared" si="832"/>
        <v>0</v>
      </c>
      <c r="BE144" s="6">
        <f t="shared" si="833"/>
        <v>0</v>
      </c>
      <c r="BF144" s="6">
        <f t="shared" si="834"/>
        <v>0</v>
      </c>
      <c r="BH144" s="8" t="str">
        <f t="shared" si="835"/>
        <v/>
      </c>
      <c r="BI144" s="8">
        <f t="shared" si="836"/>
        <v>0</v>
      </c>
      <c r="BJ144" s="8">
        <f t="shared" si="837"/>
        <v>0</v>
      </c>
      <c r="BK144" s="8">
        <f t="shared" si="838"/>
        <v>0</v>
      </c>
      <c r="BL144" s="8">
        <f t="shared" si="839"/>
        <v>0</v>
      </c>
      <c r="BM144" s="8">
        <f t="shared" si="840"/>
        <v>0</v>
      </c>
      <c r="BN144" s="8">
        <f t="shared" si="846"/>
        <v>2.7777777777777776E-2</v>
      </c>
      <c r="BO144" s="8">
        <f t="shared" si="785"/>
        <v>0</v>
      </c>
      <c r="BP144" s="8">
        <f t="shared" si="785"/>
        <v>0</v>
      </c>
      <c r="BQ144" s="8">
        <f t="shared" si="841"/>
        <v>0</v>
      </c>
      <c r="BR144" s="8">
        <f t="shared" si="842"/>
        <v>0</v>
      </c>
      <c r="BS144" s="8">
        <f t="shared" si="843"/>
        <v>0</v>
      </c>
      <c r="BV144" s="8" t="str">
        <f t="shared" si="786"/>
        <v/>
      </c>
      <c r="BW144" s="8" t="str">
        <f t="shared" si="787"/>
        <v/>
      </c>
      <c r="BX144" s="8" t="str">
        <f t="shared" si="788"/>
        <v/>
      </c>
      <c r="BY144" s="8" t="str">
        <f t="shared" si="789"/>
        <v/>
      </c>
      <c r="BZ144" s="8" t="str">
        <f t="shared" si="790"/>
        <v/>
      </c>
      <c r="CA144" s="8" t="str">
        <f t="shared" si="791"/>
        <v/>
      </c>
      <c r="CB144" s="8" t="str">
        <f t="shared" si="792"/>
        <v/>
      </c>
      <c r="CC144" s="8" t="str">
        <f t="shared" si="793"/>
        <v/>
      </c>
      <c r="CD144" s="8" t="str">
        <f t="shared" si="794"/>
        <v/>
      </c>
      <c r="CE144" s="8" t="str">
        <f t="shared" si="795"/>
        <v/>
      </c>
      <c r="CF144" s="8" t="str">
        <f t="shared" si="796"/>
        <v/>
      </c>
      <c r="CG144" s="8" t="str">
        <f t="shared" si="797"/>
        <v/>
      </c>
      <c r="CI144" s="13"/>
      <c r="CJ144" s="8">
        <f t="shared" si="798"/>
        <v>0</v>
      </c>
      <c r="CK144" s="8">
        <f>IF(COUNT($BV144:BW144)&gt;0,SMALL($BV144:BW144,1),$CI144)</f>
        <v>0</v>
      </c>
      <c r="CL144" s="8">
        <f>IF(COUNT($BV144:BX144)&gt;0,SMALL($BV144:BX144,1),$CI144)</f>
        <v>0</v>
      </c>
      <c r="CM144" s="8">
        <f>IF(COUNT($BV144:BY144)&gt;0,SMALL($BV144:BY144,1),$CI144)</f>
        <v>0</v>
      </c>
      <c r="CN144" s="8">
        <f>IF(COUNT($BV144:BZ144)&gt;0,SMALL($BV144:BZ144,1),$CI144)</f>
        <v>0</v>
      </c>
      <c r="CP144" s="8">
        <f t="shared" si="799"/>
        <v>0</v>
      </c>
      <c r="CQ144" s="8">
        <f>IF(COUNT($CB144:CC144)&gt;0,SMALL($CB144:CC144,1),$CP144)</f>
        <v>0</v>
      </c>
      <c r="CR144" s="8">
        <f>IF(COUNT($CB144:CD144)&gt;0,SMALL($CB144:CD144,1),$CP144)</f>
        <v>0</v>
      </c>
      <c r="CS144" s="8">
        <f>IF(COUNT($CB144:CE144)&gt;0,SMALL($CB144:CE144,1),$CP144)</f>
        <v>0</v>
      </c>
      <c r="CT144" s="8">
        <f>IF(COUNT($CB144:CF144)&gt;0,SMALL($CB144:CF144,1),$CP144)</f>
        <v>0</v>
      </c>
      <c r="CV144" s="8" t="str">
        <f t="shared" si="800"/>
        <v/>
      </c>
      <c r="CW144" s="8" t="str">
        <f t="shared" si="801"/>
        <v/>
      </c>
      <c r="CX144" s="1">
        <f t="shared" si="844"/>
        <v>0</v>
      </c>
      <c r="CY144" s="8" t="str">
        <f t="shared" si="802"/>
        <v/>
      </c>
      <c r="CZ144" s="1">
        <f t="shared" si="803"/>
        <v>0</v>
      </c>
      <c r="DB144" s="13">
        <f t="shared" si="804"/>
        <v>0</v>
      </c>
      <c r="DC144" s="13">
        <f>SMALL($DO144:DP144,1)/(60*60*24)</f>
        <v>0</v>
      </c>
      <c r="DD144" s="13">
        <f>SMALL($DO144:DQ144,1)/(60*60*24)</f>
        <v>0</v>
      </c>
      <c r="DE144" s="13">
        <f>SMALL($DO144:DR144,1)/(60*60*24)</f>
        <v>0</v>
      </c>
      <c r="DF144" s="13">
        <f>SMALL($DO144:DS144,1)/(60*60*24)</f>
        <v>0</v>
      </c>
      <c r="DG144" s="13">
        <f>SMALL($DO144:DT144,1)/(60*60*24)</f>
        <v>0</v>
      </c>
      <c r="DH144" s="34">
        <f t="shared" si="805"/>
        <v>0</v>
      </c>
      <c r="DI144" s="13">
        <f>SMALL($DU144:DV144,1)/(60*60*24)</f>
        <v>0</v>
      </c>
      <c r="DJ144" s="42">
        <f>SMALL($DW144:DW144,1)/(60*60*24)</f>
        <v>0.11572916666666666</v>
      </c>
      <c r="DK144" s="42">
        <f>SMALL($DW144:DX144,1)/(60*60*24)</f>
        <v>0.11572916666666666</v>
      </c>
      <c r="DL144" s="42">
        <f>SMALL($DW144:DY144,1)/(60*60*24)</f>
        <v>0.11572916666666666</v>
      </c>
      <c r="DM144" s="42">
        <f>SMALL($DW144:DZ144,1)/(60*60*24)</f>
        <v>0.11572916666666666</v>
      </c>
      <c r="DO144" s="6">
        <f t="shared" si="806"/>
        <v>0</v>
      </c>
      <c r="DP144" s="1">
        <f t="shared" si="807"/>
        <v>9999</v>
      </c>
      <c r="DQ144" s="1">
        <f t="shared" si="808"/>
        <v>9999</v>
      </c>
      <c r="DR144" s="1">
        <f t="shared" si="809"/>
        <v>9999</v>
      </c>
      <c r="DS144" s="1">
        <f t="shared" si="810"/>
        <v>9999</v>
      </c>
      <c r="DT144" s="1">
        <f t="shared" si="811"/>
        <v>9999</v>
      </c>
      <c r="DU144" s="6">
        <f t="shared" si="812"/>
        <v>0</v>
      </c>
      <c r="DV144" s="1">
        <f t="shared" si="813"/>
        <v>9999</v>
      </c>
      <c r="DW144" s="43">
        <f t="shared" si="845"/>
        <v>9999</v>
      </c>
      <c r="DX144" s="1">
        <f t="shared" si="815"/>
        <v>9999</v>
      </c>
      <c r="DY144" s="1">
        <f t="shared" si="816"/>
        <v>9999</v>
      </c>
      <c r="DZ144" s="1">
        <f t="shared" si="817"/>
        <v>9999</v>
      </c>
    </row>
    <row r="145" spans="5:130" x14ac:dyDescent="0.25">
      <c r="E145" s="13"/>
      <c r="M145" s="8">
        <f t="shared" si="847"/>
        <v>0</v>
      </c>
      <c r="N145" s="6">
        <f t="shared" si="818"/>
        <v>0</v>
      </c>
      <c r="O145" s="8" t="str">
        <f t="shared" si="819"/>
        <v/>
      </c>
      <c r="Q145" s="8">
        <f t="shared" si="820"/>
        <v>0</v>
      </c>
      <c r="R145" s="8">
        <f t="shared" si="821"/>
        <v>0</v>
      </c>
      <c r="S145" s="8" t="str">
        <f t="shared" si="822"/>
        <v/>
      </c>
      <c r="T145" s="8"/>
      <c r="U145" s="8">
        <f>IF(A145&lt;&gt;"",IF(VLOOKUP(A145,Apr!A$4:F$211,6)&gt;0,VLOOKUP(A145,Apr!A$4:F$211,6),0),0)</f>
        <v>0</v>
      </c>
      <c r="V145" s="8">
        <f>IF(A145&lt;&gt;"",IF(VLOOKUP(A145,May!A$3:F$209,6)&gt;0,VLOOKUP(A145,May!A$3:F$209,6),0),0)</f>
        <v>0</v>
      </c>
      <c r="W145" s="8">
        <f>IF(A145&lt;&gt;"",IF(VLOOKUP(A145,Jun!A$3:F$209,6)&gt;0,VLOOKUP(A145,Jun!A$3:F$209,6),0),0)</f>
        <v>0</v>
      </c>
      <c r="X145" s="8">
        <f>IF(A145&lt;&gt;"",IF(VLOOKUP(A145,Jul!A$3:F$206,6)&gt;0,VLOOKUP(A145,Jul!A$3:F$206,6),0),0)</f>
        <v>0</v>
      </c>
      <c r="Y145" s="8">
        <f>IF(A145&lt;&gt;"",IF(VLOOKUP(A145,Aug!A$3:F$206,6)&gt;0,VLOOKUP(A145,Aug!A$3:F$206,6),0),0)</f>
        <v>0</v>
      </c>
      <c r="Z145" s="8">
        <f>IF(A145&lt;&gt;"",IF(VLOOKUP(A145,Sep!A$3:F$206,6)&gt;0,VLOOKUP(A145,Sep!A$3:F$206,6),0),0)</f>
        <v>0</v>
      </c>
      <c r="AA145" s="6">
        <f t="shared" si="848"/>
        <v>0</v>
      </c>
      <c r="AB145" s="8">
        <f t="shared" si="823"/>
        <v>2.7777777777777776E-2</v>
      </c>
      <c r="AC145" s="8">
        <f>IF(A145&lt;&gt;"",IF(VLOOKUP(A145,Oct!A$3:F$206,6)&gt;0,VLOOKUP(A145,Oct!A$3:F$206,6),0),0)</f>
        <v>0</v>
      </c>
      <c r="AD145" s="8">
        <f>IF(A145&lt;&gt;"",IF(VLOOKUP(A145,Nov!A$3:F$207,6)&gt;0,VLOOKUP(A145,Nov!A$3:F$207,6),0),0)</f>
        <v>0</v>
      </c>
      <c r="AE145" s="8">
        <f>IF(A145&lt;&gt;"",IF(VLOOKUP(A145,Dec!A$3:F$207,6)&gt;0,VLOOKUP(A145,Dec!A$3:F$207,6),0),0)</f>
        <v>0</v>
      </c>
      <c r="AF145" s="8">
        <f>IF(A145&lt;&gt;"",IF(VLOOKUP(A145,Jan!A$3:F$207,6)&gt;0,VLOOKUP(A145,Jan!A$3:F$207,6),0),0)</f>
        <v>0</v>
      </c>
      <c r="AG145" s="8">
        <f>IF(A145&lt;&gt;"",IF(VLOOKUP(A145,Feb!A$3:F$207,6)&gt;0,VLOOKUP(A145,Feb!A$3:F$207,6),0),0)</f>
        <v>0</v>
      </c>
      <c r="AH145" s="8">
        <f>IF(A145&lt;&gt;"",IF(VLOOKUP(A145,Mar!A$3:F$207,6)&gt;0,VLOOKUP(A145,Mar!A$3:F$207,6),0),0)</f>
        <v>0</v>
      </c>
      <c r="AJ145" s="8">
        <f>LARGE($BH145:BI145,1)</f>
        <v>0</v>
      </c>
      <c r="AK145" s="8">
        <f>LARGE($BH145:BJ145,1)</f>
        <v>0</v>
      </c>
      <c r="AL145" s="8">
        <f>LARGE($BH145:BK145,1)</f>
        <v>0</v>
      </c>
      <c r="AM145" s="8">
        <f>LARGE($BH145:BL145,1)</f>
        <v>0</v>
      </c>
      <c r="AN145" s="8">
        <f>LARGE($BH145:BM145,1)</f>
        <v>0</v>
      </c>
      <c r="AO145" s="8">
        <f>LARGE($BN145:BO145,1)</f>
        <v>2.7777777777777776E-2</v>
      </c>
      <c r="AP145" s="8">
        <f>LARGE($BN145:BP145,1)</f>
        <v>2.7777777777777776E-2</v>
      </c>
      <c r="AQ145" s="8">
        <f>LARGE($BN145:BQ145,1)</f>
        <v>2.7777777777777776E-2</v>
      </c>
      <c r="AR145" s="8">
        <f>LARGE($BN145:BR145,1)</f>
        <v>2.7777777777777776E-2</v>
      </c>
      <c r="AS145" s="8">
        <f>LARGE($BN145:BS145,1)</f>
        <v>2.7777777777777776E-2</v>
      </c>
      <c r="AV145" s="6">
        <f t="shared" si="824"/>
        <v>0</v>
      </c>
      <c r="AW145" s="6">
        <f t="shared" si="825"/>
        <v>0</v>
      </c>
      <c r="AX145" s="6">
        <f t="shared" si="826"/>
        <v>0</v>
      </c>
      <c r="AY145" s="6">
        <f t="shared" si="827"/>
        <v>0</v>
      </c>
      <c r="AZ145" s="6">
        <f t="shared" si="828"/>
        <v>0</v>
      </c>
      <c r="BA145" s="6">
        <f t="shared" si="829"/>
        <v>0</v>
      </c>
      <c r="BB145" s="6">
        <f t="shared" si="830"/>
        <v>0</v>
      </c>
      <c r="BC145" s="6">
        <f t="shared" si="831"/>
        <v>0</v>
      </c>
      <c r="BD145" s="6">
        <f t="shared" si="832"/>
        <v>0</v>
      </c>
      <c r="BE145" s="6">
        <f t="shared" si="833"/>
        <v>0</v>
      </c>
      <c r="BF145" s="6">
        <f t="shared" si="834"/>
        <v>0</v>
      </c>
      <c r="BH145" s="8" t="str">
        <f t="shared" si="835"/>
        <v/>
      </c>
      <c r="BI145" s="8">
        <f t="shared" si="836"/>
        <v>0</v>
      </c>
      <c r="BJ145" s="8">
        <f t="shared" si="837"/>
        <v>0</v>
      </c>
      <c r="BK145" s="8">
        <f t="shared" si="838"/>
        <v>0</v>
      </c>
      <c r="BL145" s="8">
        <f t="shared" si="839"/>
        <v>0</v>
      </c>
      <c r="BM145" s="8">
        <f t="shared" si="840"/>
        <v>0</v>
      </c>
      <c r="BN145" s="8">
        <f t="shared" si="846"/>
        <v>2.7777777777777776E-2</v>
      </c>
      <c r="BO145" s="8">
        <f t="shared" si="785"/>
        <v>0</v>
      </c>
      <c r="BP145" s="8">
        <f t="shared" si="785"/>
        <v>0</v>
      </c>
      <c r="BQ145" s="8">
        <f t="shared" si="841"/>
        <v>0</v>
      </c>
      <c r="BR145" s="8">
        <f t="shared" si="842"/>
        <v>0</v>
      </c>
      <c r="BS145" s="8">
        <f t="shared" si="843"/>
        <v>0</v>
      </c>
      <c r="BV145" s="8" t="str">
        <f t="shared" si="786"/>
        <v/>
      </c>
      <c r="BW145" s="8" t="str">
        <f t="shared" si="787"/>
        <v/>
      </c>
      <c r="BX145" s="8" t="str">
        <f t="shared" si="788"/>
        <v/>
      </c>
      <c r="BY145" s="8" t="str">
        <f t="shared" si="789"/>
        <v/>
      </c>
      <c r="BZ145" s="8" t="str">
        <f t="shared" si="790"/>
        <v/>
      </c>
      <c r="CA145" s="8" t="str">
        <f t="shared" si="791"/>
        <v/>
      </c>
      <c r="CB145" s="8" t="str">
        <f t="shared" si="792"/>
        <v/>
      </c>
      <c r="CC145" s="8" t="str">
        <f t="shared" si="793"/>
        <v/>
      </c>
      <c r="CD145" s="8" t="str">
        <f t="shared" si="794"/>
        <v/>
      </c>
      <c r="CE145" s="8" t="str">
        <f t="shared" si="795"/>
        <v/>
      </c>
      <c r="CF145" s="8" t="str">
        <f t="shared" si="796"/>
        <v/>
      </c>
      <c r="CG145" s="8" t="str">
        <f t="shared" si="797"/>
        <v/>
      </c>
      <c r="CI145" s="13"/>
      <c r="CJ145" s="8">
        <f t="shared" si="798"/>
        <v>0</v>
      </c>
      <c r="CK145" s="8">
        <f>IF(COUNT($BV145:BW145)&gt;0,SMALL($BV145:BW145,1),$CI145)</f>
        <v>0</v>
      </c>
      <c r="CL145" s="8">
        <f>IF(COUNT($BV145:BX145)&gt;0,SMALL($BV145:BX145,1),$CI145)</f>
        <v>0</v>
      </c>
      <c r="CM145" s="8">
        <f>IF(COUNT($BV145:BY145)&gt;0,SMALL($BV145:BY145,1),$CI145)</f>
        <v>0</v>
      </c>
      <c r="CN145" s="8">
        <f>IF(COUNT($BV145:BZ145)&gt;0,SMALL($BV145:BZ145,1),$CI145)</f>
        <v>0</v>
      </c>
      <c r="CP145" s="8">
        <f t="shared" si="799"/>
        <v>0</v>
      </c>
      <c r="CQ145" s="8">
        <f>IF(COUNT($CB145:CC145)&gt;0,SMALL($CB145:CC145,1),$CP145)</f>
        <v>0</v>
      </c>
      <c r="CR145" s="8">
        <f>IF(COUNT($CB145:CD145)&gt;0,SMALL($CB145:CD145,1),$CP145)</f>
        <v>0</v>
      </c>
      <c r="CS145" s="8">
        <f>IF(COUNT($CB145:CE145)&gt;0,SMALL($CB145:CE145,1),$CP145)</f>
        <v>0</v>
      </c>
      <c r="CT145" s="8">
        <f>IF(COUNT($CB145:CF145)&gt;0,SMALL($CB145:CF145,1),$CP145)</f>
        <v>0</v>
      </c>
      <c r="CV145" s="8" t="str">
        <f t="shared" si="800"/>
        <v/>
      </c>
      <c r="CW145" s="8" t="str">
        <f t="shared" si="801"/>
        <v/>
      </c>
      <c r="CX145" s="1">
        <f t="shared" si="844"/>
        <v>0</v>
      </c>
      <c r="CY145" s="8" t="str">
        <f t="shared" si="802"/>
        <v/>
      </c>
      <c r="CZ145" s="1">
        <f t="shared" si="803"/>
        <v>0</v>
      </c>
      <c r="DB145" s="13">
        <f t="shared" si="804"/>
        <v>0</v>
      </c>
      <c r="DC145" s="13">
        <f>SMALL($DO145:DP145,1)/(60*60*24)</f>
        <v>0</v>
      </c>
      <c r="DD145" s="13">
        <f>SMALL($DO145:DQ145,1)/(60*60*24)</f>
        <v>0</v>
      </c>
      <c r="DE145" s="13">
        <f>SMALL($DO145:DR145,1)/(60*60*24)</f>
        <v>0</v>
      </c>
      <c r="DF145" s="13">
        <f>SMALL($DO145:DS145,1)/(60*60*24)</f>
        <v>0</v>
      </c>
      <c r="DG145" s="13">
        <f>SMALL($DO145:DT145,1)/(60*60*24)</f>
        <v>0</v>
      </c>
      <c r="DH145" s="34">
        <f t="shared" si="805"/>
        <v>0</v>
      </c>
      <c r="DI145" s="13">
        <f>SMALL($DU145:DV145,1)/(60*60*24)</f>
        <v>0</v>
      </c>
      <c r="DJ145" s="42">
        <f>SMALL($DW145:DW145,1)/(60*60*24)</f>
        <v>0.11572916666666666</v>
      </c>
      <c r="DK145" s="42">
        <f>SMALL($DW145:DX145,1)/(60*60*24)</f>
        <v>0.11572916666666666</v>
      </c>
      <c r="DL145" s="42">
        <f>SMALL($DW145:DY145,1)/(60*60*24)</f>
        <v>0.11572916666666666</v>
      </c>
      <c r="DM145" s="42">
        <f>SMALL($DW145:DZ145,1)/(60*60*24)</f>
        <v>0.11572916666666666</v>
      </c>
      <c r="DO145" s="6">
        <f t="shared" si="806"/>
        <v>0</v>
      </c>
      <c r="DP145" s="1">
        <f t="shared" si="807"/>
        <v>9999</v>
      </c>
      <c r="DQ145" s="1">
        <f t="shared" si="808"/>
        <v>9999</v>
      </c>
      <c r="DR145" s="1">
        <f t="shared" si="809"/>
        <v>9999</v>
      </c>
      <c r="DS145" s="1">
        <f t="shared" si="810"/>
        <v>9999</v>
      </c>
      <c r="DT145" s="1">
        <f t="shared" si="811"/>
        <v>9999</v>
      </c>
      <c r="DU145" s="6">
        <f t="shared" si="812"/>
        <v>0</v>
      </c>
      <c r="DV145" s="1">
        <f t="shared" si="813"/>
        <v>9999</v>
      </c>
      <c r="DW145" s="43">
        <f t="shared" si="845"/>
        <v>9999</v>
      </c>
      <c r="DX145" s="1">
        <f t="shared" si="815"/>
        <v>9999</v>
      </c>
      <c r="DY145" s="1">
        <f t="shared" si="816"/>
        <v>9999</v>
      </c>
      <c r="DZ145" s="1">
        <f t="shared" si="817"/>
        <v>9999</v>
      </c>
    </row>
    <row r="146" spans="5:130" x14ac:dyDescent="0.25">
      <c r="E146" s="13"/>
      <c r="M146" s="8">
        <f t="shared" si="847"/>
        <v>0</v>
      </c>
      <c r="N146" s="6">
        <f t="shared" si="818"/>
        <v>0</v>
      </c>
      <c r="O146" s="8" t="str">
        <f t="shared" si="819"/>
        <v/>
      </c>
      <c r="Q146" s="8">
        <f t="shared" si="820"/>
        <v>0</v>
      </c>
      <c r="R146" s="8">
        <f t="shared" si="821"/>
        <v>0</v>
      </c>
      <c r="S146" s="8" t="str">
        <f t="shared" si="822"/>
        <v/>
      </c>
      <c r="T146" s="8"/>
      <c r="U146" s="8">
        <f>IF(A146&lt;&gt;"",IF(VLOOKUP(A146,Apr!A$4:F$211,6)&gt;0,VLOOKUP(A146,Apr!A$4:F$211,6),0),0)</f>
        <v>0</v>
      </c>
      <c r="V146" s="8">
        <f>IF(A146&lt;&gt;"",IF(VLOOKUP(A146,May!A$3:F$209,6)&gt;0,VLOOKUP(A146,May!A$3:F$209,6),0),0)</f>
        <v>0</v>
      </c>
      <c r="W146" s="8">
        <f>IF(A146&lt;&gt;"",IF(VLOOKUP(A146,Jun!A$3:F$209,6)&gt;0,VLOOKUP(A146,Jun!A$3:F$209,6),0),0)</f>
        <v>0</v>
      </c>
      <c r="X146" s="8">
        <f>IF(A146&lt;&gt;"",IF(VLOOKUP(A146,Jul!A$3:F$206,6)&gt;0,VLOOKUP(A146,Jul!A$3:F$206,6),0),0)</f>
        <v>0</v>
      </c>
      <c r="Y146" s="8">
        <f>IF(A146&lt;&gt;"",IF(VLOOKUP(A146,Aug!A$3:F$206,6)&gt;0,VLOOKUP(A146,Aug!A$3:F$206,6),0),0)</f>
        <v>0</v>
      </c>
      <c r="Z146" s="8">
        <f>IF(A146&lt;&gt;"",IF(VLOOKUP(A146,Sep!A$3:F$206,6)&gt;0,VLOOKUP(A146,Sep!A$3:F$206,6),0),0)</f>
        <v>0</v>
      </c>
      <c r="AA146" s="6">
        <f t="shared" si="848"/>
        <v>0</v>
      </c>
      <c r="AB146" s="8">
        <f t="shared" si="823"/>
        <v>2.7777777777777776E-2</v>
      </c>
      <c r="AC146" s="8">
        <f>IF(A146&lt;&gt;"",IF(VLOOKUP(A146,Oct!A$3:F$206,6)&gt;0,VLOOKUP(A146,Oct!A$3:F$206,6),0),0)</f>
        <v>0</v>
      </c>
      <c r="AD146" s="8">
        <f>IF(A146&lt;&gt;"",IF(VLOOKUP(A146,Nov!A$3:F$207,6)&gt;0,VLOOKUP(A146,Nov!A$3:F$207,6),0),0)</f>
        <v>0</v>
      </c>
      <c r="AE146" s="8">
        <f>IF(A146&lt;&gt;"",IF(VLOOKUP(A146,Dec!A$3:F$207,6)&gt;0,VLOOKUP(A146,Dec!A$3:F$207,6),0),0)</f>
        <v>0</v>
      </c>
      <c r="AF146" s="8">
        <f>IF(A146&lt;&gt;"",IF(VLOOKUP(A146,Jan!A$3:F$207,6)&gt;0,VLOOKUP(A146,Jan!A$3:F$207,6),0),0)</f>
        <v>0</v>
      </c>
      <c r="AG146" s="8">
        <f>IF(A146&lt;&gt;"",IF(VLOOKUP(A146,Feb!A$3:F$207,6)&gt;0,VLOOKUP(A146,Feb!A$3:F$207,6),0),0)</f>
        <v>0</v>
      </c>
      <c r="AH146" s="8">
        <f>IF(A146&lt;&gt;"",IF(VLOOKUP(A146,Mar!A$3:F$207,6)&gt;0,VLOOKUP(A146,Mar!A$3:F$207,6),0),0)</f>
        <v>0</v>
      </c>
      <c r="AJ146" s="8">
        <f>LARGE($BH146:BI146,1)</f>
        <v>0</v>
      </c>
      <c r="AK146" s="8">
        <f>LARGE($BH146:BJ146,1)</f>
        <v>0</v>
      </c>
      <c r="AL146" s="8">
        <f>LARGE($BH146:BK146,1)</f>
        <v>0</v>
      </c>
      <c r="AM146" s="8">
        <f>LARGE($BH146:BL146,1)</f>
        <v>0</v>
      </c>
      <c r="AN146" s="8">
        <f>LARGE($BH146:BM146,1)</f>
        <v>0</v>
      </c>
      <c r="AO146" s="8">
        <f>LARGE($BN146:BO146,1)</f>
        <v>2.7777777777777776E-2</v>
      </c>
      <c r="AP146" s="8">
        <f>LARGE($BN146:BP146,1)</f>
        <v>2.7777777777777776E-2</v>
      </c>
      <c r="AQ146" s="8">
        <f>LARGE($BN146:BQ146,1)</f>
        <v>2.7777777777777776E-2</v>
      </c>
      <c r="AR146" s="8">
        <f>LARGE($BN146:BR146,1)</f>
        <v>2.7777777777777776E-2</v>
      </c>
      <c r="AS146" s="8">
        <f>LARGE($BN146:BS146,1)</f>
        <v>2.7777777777777776E-2</v>
      </c>
      <c r="AV146" s="6">
        <f t="shared" si="824"/>
        <v>0</v>
      </c>
      <c r="AW146" s="6">
        <f t="shared" si="825"/>
        <v>0</v>
      </c>
      <c r="AX146" s="6">
        <f t="shared" si="826"/>
        <v>0</v>
      </c>
      <c r="AY146" s="6">
        <f t="shared" si="827"/>
        <v>0</v>
      </c>
      <c r="AZ146" s="6">
        <f t="shared" si="828"/>
        <v>0</v>
      </c>
      <c r="BA146" s="6">
        <f t="shared" si="829"/>
        <v>0</v>
      </c>
      <c r="BB146" s="6">
        <f t="shared" si="830"/>
        <v>0</v>
      </c>
      <c r="BC146" s="6">
        <f t="shared" si="831"/>
        <v>0</v>
      </c>
      <c r="BD146" s="6">
        <f t="shared" si="832"/>
        <v>0</v>
      </c>
      <c r="BE146" s="6">
        <f t="shared" si="833"/>
        <v>0</v>
      </c>
      <c r="BF146" s="6">
        <f t="shared" si="834"/>
        <v>0</v>
      </c>
      <c r="BH146" s="8" t="str">
        <f t="shared" si="835"/>
        <v/>
      </c>
      <c r="BI146" s="8">
        <f t="shared" si="836"/>
        <v>0</v>
      </c>
      <c r="BJ146" s="8">
        <f t="shared" si="837"/>
        <v>0</v>
      </c>
      <c r="BK146" s="8">
        <f t="shared" si="838"/>
        <v>0</v>
      </c>
      <c r="BL146" s="8">
        <f t="shared" si="839"/>
        <v>0</v>
      </c>
      <c r="BM146" s="8">
        <f t="shared" si="840"/>
        <v>0</v>
      </c>
      <c r="BN146" s="8">
        <f t="shared" si="846"/>
        <v>2.7777777777777776E-2</v>
      </c>
      <c r="BO146" s="8">
        <f t="shared" si="785"/>
        <v>0</v>
      </c>
      <c r="BP146" s="8">
        <f t="shared" si="785"/>
        <v>0</v>
      </c>
      <c r="BQ146" s="8">
        <f t="shared" si="841"/>
        <v>0</v>
      </c>
      <c r="BR146" s="8">
        <f t="shared" si="842"/>
        <v>0</v>
      </c>
      <c r="BS146" s="8">
        <f t="shared" si="843"/>
        <v>0</v>
      </c>
      <c r="BV146" s="8" t="str">
        <f t="shared" si="786"/>
        <v/>
      </c>
      <c r="BW146" s="8" t="str">
        <f t="shared" si="787"/>
        <v/>
      </c>
      <c r="BX146" s="8" t="str">
        <f t="shared" si="788"/>
        <v/>
      </c>
      <c r="BY146" s="8" t="str">
        <f t="shared" si="789"/>
        <v/>
      </c>
      <c r="BZ146" s="8" t="str">
        <f t="shared" si="790"/>
        <v/>
      </c>
      <c r="CA146" s="8" t="str">
        <f t="shared" si="791"/>
        <v/>
      </c>
      <c r="CB146" s="8" t="str">
        <f t="shared" si="792"/>
        <v/>
      </c>
      <c r="CC146" s="8" t="str">
        <f t="shared" si="793"/>
        <v/>
      </c>
      <c r="CD146" s="8" t="str">
        <f t="shared" si="794"/>
        <v/>
      </c>
      <c r="CE146" s="8" t="str">
        <f t="shared" si="795"/>
        <v/>
      </c>
      <c r="CF146" s="8" t="str">
        <f t="shared" si="796"/>
        <v/>
      </c>
      <c r="CG146" s="8" t="str">
        <f t="shared" si="797"/>
        <v/>
      </c>
      <c r="CI146" s="13"/>
      <c r="CJ146" s="8">
        <f t="shared" si="798"/>
        <v>0</v>
      </c>
      <c r="CK146" s="8">
        <f>IF(COUNT($BV146:BW146)&gt;0,SMALL($BV146:BW146,1),$CI146)</f>
        <v>0</v>
      </c>
      <c r="CL146" s="8">
        <f>IF(COUNT($BV146:BX146)&gt;0,SMALL($BV146:BX146,1),$CI146)</f>
        <v>0</v>
      </c>
      <c r="CM146" s="8">
        <f>IF(COUNT($BV146:BY146)&gt;0,SMALL($BV146:BY146,1),$CI146)</f>
        <v>0</v>
      </c>
      <c r="CN146" s="8">
        <f>IF(COUNT($BV146:BZ146)&gt;0,SMALL($BV146:BZ146,1),$CI146)</f>
        <v>0</v>
      </c>
      <c r="CP146" s="8">
        <f t="shared" si="799"/>
        <v>0</v>
      </c>
      <c r="CQ146" s="8">
        <f>IF(COUNT($CB146:CC146)&gt;0,SMALL($CB146:CC146,1),$CP146)</f>
        <v>0</v>
      </c>
      <c r="CR146" s="8">
        <f>IF(COUNT($CB146:CD146)&gt;0,SMALL($CB146:CD146,1),$CP146)</f>
        <v>0</v>
      </c>
      <c r="CS146" s="8">
        <f>IF(COUNT($CB146:CE146)&gt;0,SMALL($CB146:CE146,1),$CP146)</f>
        <v>0</v>
      </c>
      <c r="CT146" s="8">
        <f>IF(COUNT($CB146:CF146)&gt;0,SMALL($CB146:CF146,1),$CP146)</f>
        <v>0</v>
      </c>
      <c r="CV146" s="8" t="str">
        <f t="shared" si="800"/>
        <v/>
      </c>
      <c r="CW146" s="8" t="str">
        <f t="shared" si="801"/>
        <v/>
      </c>
      <c r="CX146" s="1">
        <f t="shared" si="844"/>
        <v>0</v>
      </c>
      <c r="CY146" s="8" t="str">
        <f t="shared" si="802"/>
        <v/>
      </c>
      <c r="CZ146" s="1">
        <f t="shared" si="803"/>
        <v>0</v>
      </c>
      <c r="DB146" s="13">
        <f t="shared" si="804"/>
        <v>0</v>
      </c>
      <c r="DC146" s="13">
        <f>SMALL($DO146:DP146,1)/(60*60*24)</f>
        <v>0</v>
      </c>
      <c r="DD146" s="13">
        <f>SMALL($DO146:DQ146,1)/(60*60*24)</f>
        <v>0</v>
      </c>
      <c r="DE146" s="13">
        <f>SMALL($DO146:DR146,1)/(60*60*24)</f>
        <v>0</v>
      </c>
      <c r="DF146" s="13">
        <f>SMALL($DO146:DS146,1)/(60*60*24)</f>
        <v>0</v>
      </c>
      <c r="DG146" s="13">
        <f>SMALL($DO146:DT146,1)/(60*60*24)</f>
        <v>0</v>
      </c>
      <c r="DH146" s="34">
        <f t="shared" si="805"/>
        <v>0</v>
      </c>
      <c r="DI146" s="13">
        <f>SMALL($DU146:DV146,1)/(60*60*24)</f>
        <v>0</v>
      </c>
      <c r="DJ146" s="42">
        <f>SMALL($DW146:DW146,1)/(60*60*24)</f>
        <v>0.11572916666666666</v>
      </c>
      <c r="DK146" s="42">
        <f>SMALL($DW146:DX146,1)/(60*60*24)</f>
        <v>0.11572916666666666</v>
      </c>
      <c r="DL146" s="42">
        <f>SMALL($DW146:DY146,1)/(60*60*24)</f>
        <v>0.11572916666666666</v>
      </c>
      <c r="DM146" s="42">
        <f>SMALL($DW146:DZ146,1)/(60*60*24)</f>
        <v>0.11572916666666666</v>
      </c>
      <c r="DO146" s="6">
        <f t="shared" si="806"/>
        <v>0</v>
      </c>
      <c r="DP146" s="1">
        <f t="shared" si="807"/>
        <v>9999</v>
      </c>
      <c r="DQ146" s="1">
        <f t="shared" si="808"/>
        <v>9999</v>
      </c>
      <c r="DR146" s="1">
        <f t="shared" si="809"/>
        <v>9999</v>
      </c>
      <c r="DS146" s="1">
        <f t="shared" si="810"/>
        <v>9999</v>
      </c>
      <c r="DT146" s="1">
        <f t="shared" si="811"/>
        <v>9999</v>
      </c>
      <c r="DU146" s="6">
        <f t="shared" si="812"/>
        <v>0</v>
      </c>
      <c r="DV146" s="1">
        <f t="shared" si="813"/>
        <v>9999</v>
      </c>
      <c r="DW146" s="43">
        <f t="shared" si="845"/>
        <v>9999</v>
      </c>
      <c r="DX146" s="1">
        <f t="shared" si="815"/>
        <v>9999</v>
      </c>
      <c r="DY146" s="1">
        <f t="shared" si="816"/>
        <v>9999</v>
      </c>
      <c r="DZ146" s="1">
        <f t="shared" si="817"/>
        <v>9999</v>
      </c>
    </row>
    <row r="147" spans="5:130" x14ac:dyDescent="0.25">
      <c r="E147" s="13"/>
      <c r="M147" s="8">
        <f t="shared" si="847"/>
        <v>0</v>
      </c>
      <c r="N147" s="6">
        <f t="shared" si="818"/>
        <v>0</v>
      </c>
      <c r="O147" s="8" t="str">
        <f t="shared" si="819"/>
        <v/>
      </c>
      <c r="Q147" s="8">
        <f t="shared" si="820"/>
        <v>0</v>
      </c>
      <c r="R147" s="8">
        <f t="shared" si="821"/>
        <v>0</v>
      </c>
      <c r="S147" s="8" t="str">
        <f t="shared" si="822"/>
        <v/>
      </c>
      <c r="T147" s="8"/>
      <c r="U147" s="8">
        <f>IF(A147&lt;&gt;"",IF(VLOOKUP(A147,Apr!A$4:F$211,6)&gt;0,VLOOKUP(A147,Apr!A$4:F$211,6),0),0)</f>
        <v>0</v>
      </c>
      <c r="V147" s="8">
        <f>IF(A147&lt;&gt;"",IF(VLOOKUP(A147,May!A$3:F$209,6)&gt;0,VLOOKUP(A147,May!A$3:F$209,6),0),0)</f>
        <v>0</v>
      </c>
      <c r="W147" s="8">
        <f>IF(A147&lt;&gt;"",IF(VLOOKUP(A147,Jun!A$3:F$209,6)&gt;0,VLOOKUP(A147,Jun!A$3:F$209,6),0),0)</f>
        <v>0</v>
      </c>
      <c r="X147" s="8">
        <f>IF(A147&lt;&gt;"",IF(VLOOKUP(A147,Jul!A$3:F$206,6)&gt;0,VLOOKUP(A147,Jul!A$3:F$206,6),0),0)</f>
        <v>0</v>
      </c>
      <c r="Y147" s="8">
        <f>IF(A147&lt;&gt;"",IF(VLOOKUP(A147,Aug!A$3:F$206,6)&gt;0,VLOOKUP(A147,Aug!A$3:F$206,6),0),0)</f>
        <v>0</v>
      </c>
      <c r="Z147" s="8">
        <f>IF(A147&lt;&gt;"",IF(VLOOKUP(A147,Sep!A$3:F$206,6)&gt;0,VLOOKUP(A147,Sep!A$3:F$206,6),0),0)</f>
        <v>0</v>
      </c>
      <c r="AA147" s="6">
        <f t="shared" si="848"/>
        <v>0</v>
      </c>
      <c r="AB147" s="8">
        <f t="shared" si="823"/>
        <v>2.7777777777777776E-2</v>
      </c>
      <c r="AC147" s="8">
        <f>IF(A147&lt;&gt;"",IF(VLOOKUP(A147,Oct!A$3:F$206,6)&gt;0,VLOOKUP(A147,Oct!A$3:F$206,6),0),0)</f>
        <v>0</v>
      </c>
      <c r="AD147" s="8">
        <f>IF(A147&lt;&gt;"",IF(VLOOKUP(A147,Nov!A$3:F$207,6)&gt;0,VLOOKUP(A147,Nov!A$3:F$207,6),0),0)</f>
        <v>0</v>
      </c>
      <c r="AE147" s="8">
        <f>IF(A147&lt;&gt;"",IF(VLOOKUP(A147,Dec!A$3:F$207,6)&gt;0,VLOOKUP(A147,Dec!A$3:F$207,6),0),0)</f>
        <v>0</v>
      </c>
      <c r="AF147" s="8">
        <f>IF(A147&lt;&gt;"",IF(VLOOKUP(A147,Jan!A$3:F$207,6)&gt;0,VLOOKUP(A147,Jan!A$3:F$207,6),0),0)</f>
        <v>0</v>
      </c>
      <c r="AG147" s="8">
        <f>IF(A147&lt;&gt;"",IF(VLOOKUP(A147,Feb!A$3:F$207,6)&gt;0,VLOOKUP(A147,Feb!A$3:F$207,6),0),0)</f>
        <v>0</v>
      </c>
      <c r="AH147" s="8">
        <f>IF(A147&lt;&gt;"",IF(VLOOKUP(A147,Mar!A$3:F$207,6)&gt;0,VLOOKUP(A147,Mar!A$3:F$207,6),0),0)</f>
        <v>0</v>
      </c>
      <c r="AJ147" s="8">
        <f>LARGE($BH147:BI147,1)</f>
        <v>0</v>
      </c>
      <c r="AK147" s="8">
        <f>LARGE($BH147:BJ147,1)</f>
        <v>0</v>
      </c>
      <c r="AL147" s="8">
        <f>LARGE($BH147:BK147,1)</f>
        <v>0</v>
      </c>
      <c r="AM147" s="8">
        <f>LARGE($BH147:BL147,1)</f>
        <v>0</v>
      </c>
      <c r="AN147" s="8">
        <f>LARGE($BH147:BM147,1)</f>
        <v>0</v>
      </c>
      <c r="AO147" s="8">
        <f>LARGE($BN147:BO147,1)</f>
        <v>2.7777777777777776E-2</v>
      </c>
      <c r="AP147" s="8">
        <f>LARGE($BN147:BP147,1)</f>
        <v>2.7777777777777776E-2</v>
      </c>
      <c r="AQ147" s="8">
        <f>LARGE($BN147:BQ147,1)</f>
        <v>2.7777777777777776E-2</v>
      </c>
      <c r="AR147" s="8">
        <f>LARGE($BN147:BR147,1)</f>
        <v>2.7777777777777776E-2</v>
      </c>
      <c r="AS147" s="8">
        <f>LARGE($BN147:BS147,1)</f>
        <v>2.7777777777777776E-2</v>
      </c>
      <c r="AV147" s="6">
        <f t="shared" si="824"/>
        <v>0</v>
      </c>
      <c r="AW147" s="6">
        <f t="shared" si="825"/>
        <v>0</v>
      </c>
      <c r="AX147" s="6">
        <f t="shared" si="826"/>
        <v>0</v>
      </c>
      <c r="AY147" s="6">
        <f t="shared" si="827"/>
        <v>0</v>
      </c>
      <c r="AZ147" s="6">
        <f t="shared" si="828"/>
        <v>0</v>
      </c>
      <c r="BA147" s="6">
        <f t="shared" si="829"/>
        <v>0</v>
      </c>
      <c r="BB147" s="6">
        <f t="shared" si="830"/>
        <v>0</v>
      </c>
      <c r="BC147" s="6">
        <f t="shared" si="831"/>
        <v>0</v>
      </c>
      <c r="BD147" s="6">
        <f t="shared" si="832"/>
        <v>0</v>
      </c>
      <c r="BE147" s="6">
        <f t="shared" si="833"/>
        <v>0</v>
      </c>
      <c r="BF147" s="6">
        <f t="shared" si="834"/>
        <v>0</v>
      </c>
      <c r="BH147" s="8" t="str">
        <f t="shared" si="835"/>
        <v/>
      </c>
      <c r="BI147" s="8">
        <f t="shared" si="836"/>
        <v>0</v>
      </c>
      <c r="BJ147" s="8">
        <f t="shared" si="837"/>
        <v>0</v>
      </c>
      <c r="BK147" s="8">
        <f t="shared" si="838"/>
        <v>0</v>
      </c>
      <c r="BL147" s="8">
        <f t="shared" si="839"/>
        <v>0</v>
      </c>
      <c r="BM147" s="8">
        <f t="shared" si="840"/>
        <v>0</v>
      </c>
      <c r="BN147" s="8">
        <f t="shared" si="846"/>
        <v>2.7777777777777776E-2</v>
      </c>
      <c r="BO147" s="8">
        <f t="shared" si="785"/>
        <v>0</v>
      </c>
      <c r="BP147" s="8">
        <f t="shared" si="785"/>
        <v>0</v>
      </c>
      <c r="BQ147" s="8">
        <f t="shared" si="841"/>
        <v>0</v>
      </c>
      <c r="BR147" s="8">
        <f t="shared" si="842"/>
        <v>0</v>
      </c>
      <c r="BS147" s="8">
        <f t="shared" si="843"/>
        <v>0</v>
      </c>
      <c r="BV147" s="8" t="str">
        <f t="shared" si="786"/>
        <v/>
      </c>
      <c r="BW147" s="8" t="str">
        <f t="shared" si="787"/>
        <v/>
      </c>
      <c r="BX147" s="8" t="str">
        <f t="shared" si="788"/>
        <v/>
      </c>
      <c r="BY147" s="8" t="str">
        <f t="shared" si="789"/>
        <v/>
      </c>
      <c r="BZ147" s="8" t="str">
        <f t="shared" si="790"/>
        <v/>
      </c>
      <c r="CA147" s="8" t="str">
        <f t="shared" si="791"/>
        <v/>
      </c>
      <c r="CB147" s="8" t="str">
        <f t="shared" si="792"/>
        <v/>
      </c>
      <c r="CC147" s="8" t="str">
        <f t="shared" si="793"/>
        <v/>
      </c>
      <c r="CD147" s="8" t="str">
        <f t="shared" si="794"/>
        <v/>
      </c>
      <c r="CE147" s="8" t="str">
        <f t="shared" si="795"/>
        <v/>
      </c>
      <c r="CF147" s="8" t="str">
        <f t="shared" si="796"/>
        <v/>
      </c>
      <c r="CG147" s="8" t="str">
        <f t="shared" si="797"/>
        <v/>
      </c>
      <c r="CI147" s="13"/>
      <c r="CJ147" s="8">
        <f t="shared" si="798"/>
        <v>0</v>
      </c>
      <c r="CK147" s="8">
        <f>IF(COUNT($BV147:BW147)&gt;0,SMALL($BV147:BW147,1),$CI147)</f>
        <v>0</v>
      </c>
      <c r="CL147" s="8">
        <f>IF(COUNT($BV147:BX147)&gt;0,SMALL($BV147:BX147,1),$CI147)</f>
        <v>0</v>
      </c>
      <c r="CM147" s="8">
        <f>IF(COUNT($BV147:BY147)&gt;0,SMALL($BV147:BY147,1),$CI147)</f>
        <v>0</v>
      </c>
      <c r="CN147" s="8">
        <f>IF(COUNT($BV147:BZ147)&gt;0,SMALL($BV147:BZ147,1),$CI147)</f>
        <v>0</v>
      </c>
      <c r="CP147" s="8">
        <f t="shared" si="799"/>
        <v>0</v>
      </c>
      <c r="CQ147" s="8">
        <f>IF(COUNT($CB147:CC147)&gt;0,SMALL($CB147:CC147,1),$CP147)</f>
        <v>0</v>
      </c>
      <c r="CR147" s="8">
        <f>IF(COUNT($CB147:CD147)&gt;0,SMALL($CB147:CD147,1),$CP147)</f>
        <v>0</v>
      </c>
      <c r="CS147" s="8">
        <f>IF(COUNT($CB147:CE147)&gt;0,SMALL($CB147:CE147,1),$CP147)</f>
        <v>0</v>
      </c>
      <c r="CT147" s="8">
        <f>IF(COUNT($CB147:CF147)&gt;0,SMALL($CB147:CF147,1),$CP147)</f>
        <v>0</v>
      </c>
      <c r="CV147" s="8" t="str">
        <f t="shared" si="800"/>
        <v/>
      </c>
      <c r="CW147" s="8" t="str">
        <f t="shared" si="801"/>
        <v/>
      </c>
      <c r="CX147" s="1">
        <f t="shared" si="844"/>
        <v>0</v>
      </c>
      <c r="CY147" s="8" t="str">
        <f t="shared" si="802"/>
        <v/>
      </c>
      <c r="CZ147" s="1">
        <f t="shared" si="803"/>
        <v>0</v>
      </c>
      <c r="DB147" s="13">
        <f t="shared" si="804"/>
        <v>0</v>
      </c>
      <c r="DC147" s="13">
        <f>SMALL($DO147:DP147,1)/(60*60*24)</f>
        <v>0</v>
      </c>
      <c r="DD147" s="13">
        <f>SMALL($DO147:DQ147,1)/(60*60*24)</f>
        <v>0</v>
      </c>
      <c r="DE147" s="13">
        <f>SMALL($DO147:DR147,1)/(60*60*24)</f>
        <v>0</v>
      </c>
      <c r="DF147" s="13">
        <f>SMALL($DO147:DS147,1)/(60*60*24)</f>
        <v>0</v>
      </c>
      <c r="DG147" s="13">
        <f>SMALL($DO147:DT147,1)/(60*60*24)</f>
        <v>0</v>
      </c>
      <c r="DH147" s="34">
        <f t="shared" si="805"/>
        <v>0</v>
      </c>
      <c r="DI147" s="13">
        <f>SMALL($DU147:DV147,1)/(60*60*24)</f>
        <v>0</v>
      </c>
      <c r="DJ147" s="42">
        <f>SMALL($DW147:DW147,1)/(60*60*24)</f>
        <v>0.11572916666666666</v>
      </c>
      <c r="DK147" s="42">
        <f>SMALL($DW147:DX147,1)/(60*60*24)</f>
        <v>0.11572916666666666</v>
      </c>
      <c r="DL147" s="42">
        <f>SMALL($DW147:DY147,1)/(60*60*24)</f>
        <v>0.11572916666666666</v>
      </c>
      <c r="DM147" s="42">
        <f>SMALL($DW147:DZ147,1)/(60*60*24)</f>
        <v>0.11572916666666666</v>
      </c>
      <c r="DO147" s="6">
        <f t="shared" si="806"/>
        <v>0</v>
      </c>
      <c r="DP147" s="1">
        <f t="shared" si="807"/>
        <v>9999</v>
      </c>
      <c r="DQ147" s="1">
        <f t="shared" si="808"/>
        <v>9999</v>
      </c>
      <c r="DR147" s="1">
        <f t="shared" si="809"/>
        <v>9999</v>
      </c>
      <c r="DS147" s="1">
        <f t="shared" si="810"/>
        <v>9999</v>
      </c>
      <c r="DT147" s="1">
        <f t="shared" si="811"/>
        <v>9999</v>
      </c>
      <c r="DU147" s="6">
        <f t="shared" si="812"/>
        <v>0</v>
      </c>
      <c r="DV147" s="1">
        <f t="shared" si="813"/>
        <v>9999</v>
      </c>
      <c r="DW147" s="43">
        <f t="shared" si="845"/>
        <v>9999</v>
      </c>
      <c r="DX147" s="1">
        <f t="shared" si="815"/>
        <v>9999</v>
      </c>
      <c r="DY147" s="1">
        <f t="shared" si="816"/>
        <v>9999</v>
      </c>
      <c r="DZ147" s="1">
        <f t="shared" si="817"/>
        <v>9999</v>
      </c>
    </row>
    <row r="148" spans="5:130" x14ac:dyDescent="0.25">
      <c r="E148" s="13"/>
      <c r="M148" s="8">
        <f t="shared" si="847"/>
        <v>0</v>
      </c>
      <c r="N148" s="6">
        <f t="shared" si="818"/>
        <v>0</v>
      </c>
      <c r="O148" s="8" t="str">
        <f t="shared" si="819"/>
        <v/>
      </c>
      <c r="Q148" s="8">
        <f t="shared" si="820"/>
        <v>0</v>
      </c>
      <c r="R148" s="8">
        <f t="shared" si="821"/>
        <v>0</v>
      </c>
      <c r="S148" s="8" t="str">
        <f t="shared" si="822"/>
        <v/>
      </c>
      <c r="T148" s="8"/>
      <c r="U148" s="8">
        <f>IF(A148&lt;&gt;"",IF(VLOOKUP(A148,Apr!A$4:F$211,6)&gt;0,VLOOKUP(A148,Apr!A$4:F$211,6),0),0)</f>
        <v>0</v>
      </c>
      <c r="V148" s="8">
        <f>IF(A148&lt;&gt;"",IF(VLOOKUP(A148,May!A$3:F$209,6)&gt;0,VLOOKUP(A148,May!A$3:F$209,6),0),0)</f>
        <v>0</v>
      </c>
      <c r="W148" s="8">
        <f>IF(A148&lt;&gt;"",IF(VLOOKUP(A148,Jun!A$3:F$209,6)&gt;0,VLOOKUP(A148,Jun!A$3:F$209,6),0),0)</f>
        <v>0</v>
      </c>
      <c r="X148" s="8">
        <f>IF(A148&lt;&gt;"",IF(VLOOKUP(A148,Jul!A$3:F$206,6)&gt;0,VLOOKUP(A148,Jul!A$3:F$206,6),0),0)</f>
        <v>0</v>
      </c>
      <c r="Y148" s="8">
        <f>IF(A148&lt;&gt;"",IF(VLOOKUP(A148,Aug!A$3:F$206,6)&gt;0,VLOOKUP(A148,Aug!A$3:F$206,6),0),0)</f>
        <v>0</v>
      </c>
      <c r="Z148" s="8">
        <f>IF(A148&lt;&gt;"",IF(VLOOKUP(A148,Sep!A$3:F$206,6)&gt;0,VLOOKUP(A148,Sep!A$3:F$206,6),0),0)</f>
        <v>0</v>
      </c>
      <c r="AA148" s="6">
        <f t="shared" si="848"/>
        <v>0</v>
      </c>
      <c r="AB148" s="8">
        <f t="shared" si="823"/>
        <v>2.7777777777777776E-2</v>
      </c>
      <c r="AC148" s="8">
        <f>IF(A148&lt;&gt;"",IF(VLOOKUP(A148,Oct!A$3:F$206,6)&gt;0,VLOOKUP(A148,Oct!A$3:F$206,6),0),0)</f>
        <v>0</v>
      </c>
      <c r="AD148" s="8">
        <f>IF(A148&lt;&gt;"",IF(VLOOKUP(A148,Nov!A$3:F$207,6)&gt;0,VLOOKUP(A148,Nov!A$3:F$207,6),0),0)</f>
        <v>0</v>
      </c>
      <c r="AE148" s="8">
        <f>IF(A148&lt;&gt;"",IF(VLOOKUP(A148,Dec!A$3:F$207,6)&gt;0,VLOOKUP(A148,Dec!A$3:F$207,6),0),0)</f>
        <v>0</v>
      </c>
      <c r="AF148" s="8">
        <f>IF(A148&lt;&gt;"",IF(VLOOKUP(A148,Jan!A$3:F$207,6)&gt;0,VLOOKUP(A148,Jan!A$3:F$207,6),0),0)</f>
        <v>0</v>
      </c>
      <c r="AG148" s="8">
        <f>IF(A148&lt;&gt;"",IF(VLOOKUP(A148,Feb!A$3:F$207,6)&gt;0,VLOOKUP(A148,Feb!A$3:F$207,6),0),0)</f>
        <v>0</v>
      </c>
      <c r="AH148" s="8">
        <f>IF(A148&lt;&gt;"",IF(VLOOKUP(A148,Mar!A$3:F$207,6)&gt;0,VLOOKUP(A148,Mar!A$3:F$207,6),0),0)</f>
        <v>0</v>
      </c>
      <c r="AJ148" s="8">
        <f>LARGE($BH148:BI148,1)</f>
        <v>0</v>
      </c>
      <c r="AK148" s="8">
        <f>LARGE($BH148:BJ148,1)</f>
        <v>0</v>
      </c>
      <c r="AL148" s="8">
        <f>LARGE($BH148:BK148,1)</f>
        <v>0</v>
      </c>
      <c r="AM148" s="8">
        <f>LARGE($BH148:BL148,1)</f>
        <v>0</v>
      </c>
      <c r="AN148" s="8">
        <f>LARGE($BH148:BM148,1)</f>
        <v>0</v>
      </c>
      <c r="AO148" s="8">
        <f>LARGE($BN148:BO148,1)</f>
        <v>2.7777777777777776E-2</v>
      </c>
      <c r="AP148" s="8">
        <f>LARGE($BN148:BP148,1)</f>
        <v>2.7777777777777776E-2</v>
      </c>
      <c r="AQ148" s="8">
        <f>LARGE($BN148:BQ148,1)</f>
        <v>2.7777777777777776E-2</v>
      </c>
      <c r="AR148" s="8">
        <f>LARGE($BN148:BR148,1)</f>
        <v>2.7777777777777776E-2</v>
      </c>
      <c r="AS148" s="8">
        <f>LARGE($BN148:BS148,1)</f>
        <v>2.7777777777777776E-2</v>
      </c>
      <c r="AV148" s="6">
        <f t="shared" si="824"/>
        <v>0</v>
      </c>
      <c r="AW148" s="6">
        <f t="shared" si="825"/>
        <v>0</v>
      </c>
      <c r="AX148" s="6">
        <f t="shared" si="826"/>
        <v>0</v>
      </c>
      <c r="AY148" s="6">
        <f t="shared" si="827"/>
        <v>0</v>
      </c>
      <c r="AZ148" s="6">
        <f t="shared" si="828"/>
        <v>0</v>
      </c>
      <c r="BA148" s="6">
        <f t="shared" si="829"/>
        <v>0</v>
      </c>
      <c r="BB148" s="6">
        <f t="shared" si="830"/>
        <v>0</v>
      </c>
      <c r="BC148" s="6">
        <f t="shared" si="831"/>
        <v>0</v>
      </c>
      <c r="BD148" s="6">
        <f t="shared" si="832"/>
        <v>0</v>
      </c>
      <c r="BE148" s="6">
        <f t="shared" si="833"/>
        <v>0</v>
      </c>
      <c r="BF148" s="6">
        <f t="shared" si="834"/>
        <v>0</v>
      </c>
      <c r="BH148" s="8" t="str">
        <f t="shared" si="835"/>
        <v/>
      </c>
      <c r="BI148" s="8">
        <f t="shared" si="836"/>
        <v>0</v>
      </c>
      <c r="BJ148" s="8">
        <f t="shared" si="837"/>
        <v>0</v>
      </c>
      <c r="BK148" s="8">
        <f t="shared" si="838"/>
        <v>0</v>
      </c>
      <c r="BL148" s="8">
        <f t="shared" si="839"/>
        <v>0</v>
      </c>
      <c r="BM148" s="8">
        <f t="shared" si="840"/>
        <v>0</v>
      </c>
      <c r="BN148" s="8">
        <f t="shared" si="846"/>
        <v>2.7777777777777776E-2</v>
      </c>
      <c r="BO148" s="8">
        <f t="shared" si="785"/>
        <v>0</v>
      </c>
      <c r="BP148" s="8">
        <f t="shared" si="785"/>
        <v>0</v>
      </c>
      <c r="BQ148" s="8">
        <f t="shared" si="841"/>
        <v>0</v>
      </c>
      <c r="BR148" s="8">
        <f t="shared" si="842"/>
        <v>0</v>
      </c>
      <c r="BS148" s="8">
        <f t="shared" si="843"/>
        <v>0</v>
      </c>
      <c r="BV148" s="8" t="str">
        <f t="shared" si="786"/>
        <v/>
      </c>
      <c r="BW148" s="8" t="str">
        <f t="shared" si="787"/>
        <v/>
      </c>
      <c r="BX148" s="8" t="str">
        <f t="shared" si="788"/>
        <v/>
      </c>
      <c r="BY148" s="8" t="str">
        <f t="shared" si="789"/>
        <v/>
      </c>
      <c r="BZ148" s="8" t="str">
        <f t="shared" si="790"/>
        <v/>
      </c>
      <c r="CA148" s="8" t="str">
        <f t="shared" si="791"/>
        <v/>
      </c>
      <c r="CB148" s="8" t="str">
        <f t="shared" si="792"/>
        <v/>
      </c>
      <c r="CC148" s="8" t="str">
        <f t="shared" si="793"/>
        <v/>
      </c>
      <c r="CD148" s="8" t="str">
        <f t="shared" si="794"/>
        <v/>
      </c>
      <c r="CE148" s="8" t="str">
        <f t="shared" si="795"/>
        <v/>
      </c>
      <c r="CF148" s="8" t="str">
        <f t="shared" si="796"/>
        <v/>
      </c>
      <c r="CG148" s="8" t="str">
        <f t="shared" si="797"/>
        <v/>
      </c>
      <c r="CI148" s="13"/>
      <c r="CJ148" s="8">
        <f t="shared" si="798"/>
        <v>0</v>
      </c>
      <c r="CK148" s="8">
        <f>IF(COUNT($BV148:BW148)&gt;0,SMALL($BV148:BW148,1),$CI148)</f>
        <v>0</v>
      </c>
      <c r="CL148" s="8">
        <f>IF(COUNT($BV148:BX148)&gt;0,SMALL($BV148:BX148,1),$CI148)</f>
        <v>0</v>
      </c>
      <c r="CM148" s="8">
        <f>IF(COUNT($BV148:BY148)&gt;0,SMALL($BV148:BY148,1),$CI148)</f>
        <v>0</v>
      </c>
      <c r="CN148" s="8">
        <f>IF(COUNT($BV148:BZ148)&gt;0,SMALL($BV148:BZ148,1),$CI148)</f>
        <v>0</v>
      </c>
      <c r="CP148" s="8">
        <f t="shared" si="799"/>
        <v>0</v>
      </c>
      <c r="CQ148" s="8">
        <f>IF(COUNT($CB148:CC148)&gt;0,SMALL($CB148:CC148,1),$CP148)</f>
        <v>0</v>
      </c>
      <c r="CR148" s="8">
        <f>IF(COUNT($CB148:CD148)&gt;0,SMALL($CB148:CD148,1),$CP148)</f>
        <v>0</v>
      </c>
      <c r="CS148" s="8">
        <f>IF(COUNT($CB148:CE148)&gt;0,SMALL($CB148:CE148,1),$CP148)</f>
        <v>0</v>
      </c>
      <c r="CT148" s="8">
        <f>IF(COUNT($CB148:CF148)&gt;0,SMALL($CB148:CF148,1),$CP148)</f>
        <v>0</v>
      </c>
      <c r="CV148" s="8" t="str">
        <f t="shared" si="800"/>
        <v/>
      </c>
      <c r="CW148" s="8" t="str">
        <f t="shared" si="801"/>
        <v/>
      </c>
      <c r="CX148" s="1">
        <f t="shared" si="844"/>
        <v>0</v>
      </c>
      <c r="CY148" s="8" t="str">
        <f t="shared" si="802"/>
        <v/>
      </c>
      <c r="CZ148" s="1">
        <f t="shared" si="803"/>
        <v>0</v>
      </c>
      <c r="DB148" s="13">
        <f t="shared" si="804"/>
        <v>0</v>
      </c>
      <c r="DC148" s="13">
        <f>SMALL($DO148:DP148,1)/(60*60*24)</f>
        <v>0</v>
      </c>
      <c r="DD148" s="13">
        <f>SMALL($DO148:DQ148,1)/(60*60*24)</f>
        <v>0</v>
      </c>
      <c r="DE148" s="13">
        <f>SMALL($DO148:DR148,1)/(60*60*24)</f>
        <v>0</v>
      </c>
      <c r="DF148" s="13">
        <f>SMALL($DO148:DS148,1)/(60*60*24)</f>
        <v>0</v>
      </c>
      <c r="DG148" s="13">
        <f>SMALL($DO148:DT148,1)/(60*60*24)</f>
        <v>0</v>
      </c>
      <c r="DH148" s="34">
        <f t="shared" si="805"/>
        <v>0</v>
      </c>
      <c r="DI148" s="13">
        <f>SMALL($DU148:DV148,1)/(60*60*24)</f>
        <v>0</v>
      </c>
      <c r="DJ148" s="42">
        <f>SMALL($DW148:DW148,1)/(60*60*24)</f>
        <v>0.11572916666666666</v>
      </c>
      <c r="DK148" s="42">
        <f>SMALL($DW148:DX148,1)/(60*60*24)</f>
        <v>0.11572916666666666</v>
      </c>
      <c r="DL148" s="42">
        <f>SMALL($DW148:DY148,1)/(60*60*24)</f>
        <v>0.11572916666666666</v>
      </c>
      <c r="DM148" s="42">
        <f>SMALL($DW148:DZ148,1)/(60*60*24)</f>
        <v>0.11572916666666666</v>
      </c>
      <c r="DO148" s="6">
        <f t="shared" si="806"/>
        <v>0</v>
      </c>
      <c r="DP148" s="1">
        <f t="shared" si="807"/>
        <v>9999</v>
      </c>
      <c r="DQ148" s="1">
        <f t="shared" si="808"/>
        <v>9999</v>
      </c>
      <c r="DR148" s="1">
        <f t="shared" si="809"/>
        <v>9999</v>
      </c>
      <c r="DS148" s="1">
        <f t="shared" si="810"/>
        <v>9999</v>
      </c>
      <c r="DT148" s="1">
        <f t="shared" si="811"/>
        <v>9999</v>
      </c>
      <c r="DU148" s="6">
        <f t="shared" si="812"/>
        <v>0</v>
      </c>
      <c r="DV148" s="1">
        <f t="shared" si="813"/>
        <v>9999</v>
      </c>
      <c r="DW148" s="43">
        <f t="shared" si="845"/>
        <v>9999</v>
      </c>
      <c r="DX148" s="1">
        <f t="shared" si="815"/>
        <v>9999</v>
      </c>
      <c r="DY148" s="1">
        <f t="shared" si="816"/>
        <v>9999</v>
      </c>
      <c r="DZ148" s="1">
        <f t="shared" si="817"/>
        <v>9999</v>
      </c>
    </row>
    <row r="149" spans="5:130" x14ac:dyDescent="0.25">
      <c r="E149" s="13"/>
      <c r="M149" s="8">
        <f t="shared" si="847"/>
        <v>0</v>
      </c>
      <c r="N149" s="6">
        <f t="shared" si="818"/>
        <v>0</v>
      </c>
      <c r="O149" s="8" t="str">
        <f t="shared" si="819"/>
        <v/>
      </c>
      <c r="Q149" s="8">
        <f t="shared" si="820"/>
        <v>0</v>
      </c>
      <c r="R149" s="8">
        <f t="shared" si="821"/>
        <v>0</v>
      </c>
      <c r="S149" s="8" t="str">
        <f t="shared" si="822"/>
        <v/>
      </c>
      <c r="T149" s="8"/>
      <c r="U149" s="8">
        <f>IF(A149&lt;&gt;"",IF(VLOOKUP(A149,Apr!A$4:F$211,6)&gt;0,VLOOKUP(A149,Apr!A$4:F$211,6),0),0)</f>
        <v>0</v>
      </c>
      <c r="V149" s="8">
        <f>IF(A149&lt;&gt;"",IF(VLOOKUP(A149,May!A$3:F$209,6)&gt;0,VLOOKUP(A149,May!A$3:F$209,6),0),0)</f>
        <v>0</v>
      </c>
      <c r="W149" s="8">
        <f>IF(A149&lt;&gt;"",IF(VLOOKUP(A149,Jun!A$3:F$209,6)&gt;0,VLOOKUP(A149,Jun!A$3:F$209,6),0),0)</f>
        <v>0</v>
      </c>
      <c r="X149" s="8">
        <f>IF(A149&lt;&gt;"",IF(VLOOKUP(A149,Jul!A$3:F$206,6)&gt;0,VLOOKUP(A149,Jul!A$3:F$206,6),0),0)</f>
        <v>0</v>
      </c>
      <c r="Y149" s="8">
        <f>IF(A149&lt;&gt;"",IF(VLOOKUP(A149,Aug!A$3:F$206,6)&gt;0,VLOOKUP(A149,Aug!A$3:F$206,6),0),0)</f>
        <v>0</v>
      </c>
      <c r="Z149" s="8">
        <f>IF(A149&lt;&gt;"",IF(VLOOKUP(A149,Sep!A$3:F$206,6)&gt;0,VLOOKUP(A149,Sep!A$3:F$206,6),0),0)</f>
        <v>0</v>
      </c>
      <c r="AA149" s="6">
        <f t="shared" si="848"/>
        <v>0</v>
      </c>
      <c r="AB149" s="8">
        <f t="shared" si="823"/>
        <v>2.7777777777777776E-2</v>
      </c>
      <c r="AC149" s="8">
        <f>IF(A149&lt;&gt;"",IF(VLOOKUP(A149,Oct!A$3:F$206,6)&gt;0,VLOOKUP(A149,Oct!A$3:F$206,6),0),0)</f>
        <v>0</v>
      </c>
      <c r="AD149" s="8">
        <f>IF(A149&lt;&gt;"",IF(VLOOKUP(A149,Nov!A$3:F$207,6)&gt;0,VLOOKUP(A149,Nov!A$3:F$207,6),0),0)</f>
        <v>0</v>
      </c>
      <c r="AE149" s="8">
        <f>IF(A149&lt;&gt;"",IF(VLOOKUP(A149,Dec!A$3:F$207,6)&gt;0,VLOOKUP(A149,Dec!A$3:F$207,6),0),0)</f>
        <v>0</v>
      </c>
      <c r="AF149" s="8">
        <f>IF(A149&lt;&gt;"",IF(VLOOKUP(A149,Jan!A$3:F$207,6)&gt;0,VLOOKUP(A149,Jan!A$3:F$207,6),0),0)</f>
        <v>0</v>
      </c>
      <c r="AG149" s="8">
        <f>IF(A149&lt;&gt;"",IF(VLOOKUP(A149,Feb!A$3:F$207,6)&gt;0,VLOOKUP(A149,Feb!A$3:F$207,6),0),0)</f>
        <v>0</v>
      </c>
      <c r="AH149" s="8">
        <f>IF(A149&lt;&gt;"",IF(VLOOKUP(A149,Mar!A$3:F$207,6)&gt;0,VLOOKUP(A149,Mar!A$3:F$207,6),0),0)</f>
        <v>0</v>
      </c>
      <c r="AJ149" s="8">
        <f>LARGE($BH149:BI149,1)</f>
        <v>0</v>
      </c>
      <c r="AK149" s="8">
        <f>LARGE($BH149:BJ149,1)</f>
        <v>0</v>
      </c>
      <c r="AL149" s="8">
        <f>LARGE($BH149:BK149,1)</f>
        <v>0</v>
      </c>
      <c r="AM149" s="8">
        <f>LARGE($BH149:BL149,1)</f>
        <v>0</v>
      </c>
      <c r="AN149" s="8">
        <f>LARGE($BH149:BM149,1)</f>
        <v>0</v>
      </c>
      <c r="AO149" s="8">
        <f>LARGE($BN149:BO149,1)</f>
        <v>2.7777777777777776E-2</v>
      </c>
      <c r="AP149" s="8">
        <f>LARGE($BN149:BP149,1)</f>
        <v>2.7777777777777776E-2</v>
      </c>
      <c r="AQ149" s="8">
        <f>LARGE($BN149:BQ149,1)</f>
        <v>2.7777777777777776E-2</v>
      </c>
      <c r="AR149" s="8">
        <f>LARGE($BN149:BR149,1)</f>
        <v>2.7777777777777776E-2</v>
      </c>
      <c r="AS149" s="8">
        <f>LARGE($BN149:BS149,1)</f>
        <v>2.7777777777777776E-2</v>
      </c>
      <c r="AV149" s="6">
        <f t="shared" si="824"/>
        <v>0</v>
      </c>
      <c r="AW149" s="6">
        <f t="shared" si="825"/>
        <v>0</v>
      </c>
      <c r="AX149" s="6">
        <f t="shared" si="826"/>
        <v>0</v>
      </c>
      <c r="AY149" s="6">
        <f t="shared" si="827"/>
        <v>0</v>
      </c>
      <c r="AZ149" s="6">
        <f t="shared" si="828"/>
        <v>0</v>
      </c>
      <c r="BA149" s="6">
        <f t="shared" si="829"/>
        <v>0</v>
      </c>
      <c r="BB149" s="6">
        <f t="shared" si="830"/>
        <v>0</v>
      </c>
      <c r="BC149" s="6">
        <f t="shared" si="831"/>
        <v>0</v>
      </c>
      <c r="BD149" s="6">
        <f t="shared" si="832"/>
        <v>0</v>
      </c>
      <c r="BE149" s="6">
        <f t="shared" si="833"/>
        <v>0</v>
      </c>
      <c r="BF149" s="6">
        <f t="shared" si="834"/>
        <v>0</v>
      </c>
      <c r="BH149" s="8" t="str">
        <f t="shared" si="835"/>
        <v/>
      </c>
      <c r="BI149" s="8">
        <f t="shared" si="836"/>
        <v>0</v>
      </c>
      <c r="BJ149" s="8">
        <f t="shared" si="837"/>
        <v>0</v>
      </c>
      <c r="BK149" s="8">
        <f t="shared" si="838"/>
        <v>0</v>
      </c>
      <c r="BL149" s="8">
        <f t="shared" si="839"/>
        <v>0</v>
      </c>
      <c r="BM149" s="8">
        <f t="shared" si="840"/>
        <v>0</v>
      </c>
      <c r="BN149" s="8">
        <f t="shared" si="846"/>
        <v>2.7777777777777776E-2</v>
      </c>
      <c r="BO149" s="8">
        <f t="shared" si="785"/>
        <v>0</v>
      </c>
      <c r="BP149" s="8">
        <f t="shared" si="785"/>
        <v>0</v>
      </c>
      <c r="BQ149" s="8">
        <f t="shared" si="841"/>
        <v>0</v>
      </c>
      <c r="BR149" s="8">
        <f t="shared" si="842"/>
        <v>0</v>
      </c>
      <c r="BS149" s="8">
        <f t="shared" si="843"/>
        <v>0</v>
      </c>
      <c r="BV149" s="8" t="str">
        <f t="shared" si="786"/>
        <v/>
      </c>
      <c r="BW149" s="8" t="str">
        <f t="shared" si="787"/>
        <v/>
      </c>
      <c r="BX149" s="8" t="str">
        <f t="shared" si="788"/>
        <v/>
      </c>
      <c r="BY149" s="8" t="str">
        <f t="shared" si="789"/>
        <v/>
      </c>
      <c r="BZ149" s="8" t="str">
        <f t="shared" si="790"/>
        <v/>
      </c>
      <c r="CA149" s="8" t="str">
        <f t="shared" si="791"/>
        <v/>
      </c>
      <c r="CB149" s="8" t="str">
        <f t="shared" si="792"/>
        <v/>
      </c>
      <c r="CC149" s="8" t="str">
        <f t="shared" si="793"/>
        <v/>
      </c>
      <c r="CD149" s="8" t="str">
        <f t="shared" si="794"/>
        <v/>
      </c>
      <c r="CE149" s="8" t="str">
        <f t="shared" si="795"/>
        <v/>
      </c>
      <c r="CF149" s="8" t="str">
        <f t="shared" si="796"/>
        <v/>
      </c>
      <c r="CG149" s="8" t="str">
        <f t="shared" si="797"/>
        <v/>
      </c>
      <c r="CI149" s="13"/>
      <c r="CJ149" s="8">
        <f t="shared" si="798"/>
        <v>0</v>
      </c>
      <c r="CK149" s="8">
        <f>IF(COUNT($BV149:BW149)&gt;0,SMALL($BV149:BW149,1),$CI149)</f>
        <v>0</v>
      </c>
      <c r="CL149" s="8">
        <f>IF(COUNT($BV149:BX149)&gt;0,SMALL($BV149:BX149,1),$CI149)</f>
        <v>0</v>
      </c>
      <c r="CM149" s="8">
        <f>IF(COUNT($BV149:BY149)&gt;0,SMALL($BV149:BY149,1),$CI149)</f>
        <v>0</v>
      </c>
      <c r="CN149" s="8">
        <f>IF(COUNT($BV149:BZ149)&gt;0,SMALL($BV149:BZ149,1),$CI149)</f>
        <v>0</v>
      </c>
      <c r="CP149" s="8">
        <f t="shared" si="799"/>
        <v>0</v>
      </c>
      <c r="CQ149" s="8">
        <f>IF(COUNT($CB149:CC149)&gt;0,SMALL($CB149:CC149,1),$CP149)</f>
        <v>0</v>
      </c>
      <c r="CR149" s="8">
        <f>IF(COUNT($CB149:CD149)&gt;0,SMALL($CB149:CD149,1),$CP149)</f>
        <v>0</v>
      </c>
      <c r="CS149" s="8">
        <f>IF(COUNT($CB149:CE149)&gt;0,SMALL($CB149:CE149,1),$CP149)</f>
        <v>0</v>
      </c>
      <c r="CT149" s="8">
        <f>IF(COUNT($CB149:CF149)&gt;0,SMALL($CB149:CF149,1),$CP149)</f>
        <v>0</v>
      </c>
      <c r="CV149" s="8" t="str">
        <f t="shared" si="800"/>
        <v/>
      </c>
      <c r="CW149" s="8" t="str">
        <f t="shared" si="801"/>
        <v/>
      </c>
      <c r="CX149" s="1">
        <f t="shared" si="844"/>
        <v>0</v>
      </c>
      <c r="CY149" s="8" t="str">
        <f t="shared" si="802"/>
        <v/>
      </c>
      <c r="CZ149" s="1">
        <f t="shared" si="803"/>
        <v>0</v>
      </c>
      <c r="DB149" s="13">
        <f t="shared" si="804"/>
        <v>0</v>
      </c>
      <c r="DC149" s="13">
        <f>SMALL($DO149:DP149,1)/(60*60*24)</f>
        <v>0</v>
      </c>
      <c r="DD149" s="13">
        <f>SMALL($DO149:DQ149,1)/(60*60*24)</f>
        <v>0</v>
      </c>
      <c r="DE149" s="13">
        <f>SMALL($DO149:DR149,1)/(60*60*24)</f>
        <v>0</v>
      </c>
      <c r="DF149" s="13">
        <f>SMALL($DO149:DS149,1)/(60*60*24)</f>
        <v>0</v>
      </c>
      <c r="DG149" s="13">
        <f>SMALL($DO149:DT149,1)/(60*60*24)</f>
        <v>0</v>
      </c>
      <c r="DH149" s="34">
        <f t="shared" si="805"/>
        <v>0</v>
      </c>
      <c r="DI149" s="13">
        <f>SMALL($DU149:DV149,1)/(60*60*24)</f>
        <v>0</v>
      </c>
      <c r="DJ149" s="42">
        <f>SMALL($DW149:DW149,1)/(60*60*24)</f>
        <v>0.11572916666666666</v>
      </c>
      <c r="DK149" s="42">
        <f>SMALL($DW149:DX149,1)/(60*60*24)</f>
        <v>0.11572916666666666</v>
      </c>
      <c r="DL149" s="42">
        <f>SMALL($DW149:DY149,1)/(60*60*24)</f>
        <v>0.11572916666666666</v>
      </c>
      <c r="DM149" s="42">
        <f>SMALL($DW149:DZ149,1)/(60*60*24)</f>
        <v>0.11572916666666666</v>
      </c>
      <c r="DO149" s="6">
        <f t="shared" si="806"/>
        <v>0</v>
      </c>
      <c r="DP149" s="1">
        <f t="shared" si="807"/>
        <v>9999</v>
      </c>
      <c r="DQ149" s="1">
        <f t="shared" si="808"/>
        <v>9999</v>
      </c>
      <c r="DR149" s="1">
        <f t="shared" si="809"/>
        <v>9999</v>
      </c>
      <c r="DS149" s="1">
        <f t="shared" si="810"/>
        <v>9999</v>
      </c>
      <c r="DT149" s="1">
        <f t="shared" si="811"/>
        <v>9999</v>
      </c>
      <c r="DU149" s="6">
        <f t="shared" si="812"/>
        <v>0</v>
      </c>
      <c r="DV149" s="1">
        <f t="shared" si="813"/>
        <v>9999</v>
      </c>
      <c r="DW149" s="43">
        <f t="shared" si="845"/>
        <v>9999</v>
      </c>
      <c r="DX149" s="1">
        <f t="shared" si="815"/>
        <v>9999</v>
      </c>
      <c r="DY149" s="1">
        <f t="shared" si="816"/>
        <v>9999</v>
      </c>
      <c r="DZ149" s="1">
        <f t="shared" si="817"/>
        <v>9999</v>
      </c>
    </row>
    <row r="150" spans="5:130" x14ac:dyDescent="0.25">
      <c r="E150" s="13"/>
      <c r="M150" s="8">
        <f t="shared" si="847"/>
        <v>0</v>
      </c>
      <c r="N150" s="6">
        <f t="shared" si="818"/>
        <v>0</v>
      </c>
      <c r="O150" s="8" t="str">
        <f t="shared" si="819"/>
        <v/>
      </c>
      <c r="Q150" s="8">
        <f t="shared" si="820"/>
        <v>0</v>
      </c>
      <c r="R150" s="8">
        <f t="shared" si="821"/>
        <v>0</v>
      </c>
      <c r="S150" s="8" t="str">
        <f t="shared" si="822"/>
        <v/>
      </c>
      <c r="T150" s="8"/>
      <c r="U150" s="8">
        <f>IF(A150&lt;&gt;"",IF(VLOOKUP(A150,Apr!A$4:F$211,6)&gt;0,VLOOKUP(A150,Apr!A$4:F$211,6),0),0)</f>
        <v>0</v>
      </c>
      <c r="V150" s="8">
        <f>IF(A150&lt;&gt;"",IF(VLOOKUP(A150,May!A$3:F$209,6)&gt;0,VLOOKUP(A150,May!A$3:F$209,6),0),0)</f>
        <v>0</v>
      </c>
      <c r="W150" s="8">
        <f>IF(A150&lt;&gt;"",IF(VLOOKUP(A150,Jun!A$3:F$209,6)&gt;0,VLOOKUP(A150,Jun!A$3:F$209,6),0),0)</f>
        <v>0</v>
      </c>
      <c r="X150" s="8">
        <f>IF(A150&lt;&gt;"",IF(VLOOKUP(A150,Jul!A$3:F$206,6)&gt;0,VLOOKUP(A150,Jul!A$3:F$206,6),0),0)</f>
        <v>0</v>
      </c>
      <c r="Y150" s="8">
        <f>IF(A150&lt;&gt;"",IF(VLOOKUP(A150,Aug!A$3:F$206,6)&gt;0,VLOOKUP(A150,Aug!A$3:F$206,6),0),0)</f>
        <v>0</v>
      </c>
      <c r="Z150" s="8">
        <f>IF(A150&lt;&gt;"",IF(VLOOKUP(A150,Sep!A$3:F$206,6)&gt;0,VLOOKUP(A150,Sep!A$3:F$206,6),0),0)</f>
        <v>0</v>
      </c>
      <c r="AA150" s="6">
        <f t="shared" si="848"/>
        <v>0</v>
      </c>
      <c r="AB150" s="8">
        <f t="shared" si="823"/>
        <v>2.7777777777777776E-2</v>
      </c>
      <c r="AC150" s="8">
        <f>IF(A150&lt;&gt;"",IF(VLOOKUP(A150,Oct!A$3:F$206,6)&gt;0,VLOOKUP(A150,Oct!A$3:F$206,6),0),0)</f>
        <v>0</v>
      </c>
      <c r="AD150" s="8">
        <f>IF(A150&lt;&gt;"",IF(VLOOKUP(A150,Nov!A$3:F$207,6)&gt;0,VLOOKUP(A150,Nov!A$3:F$207,6),0),0)</f>
        <v>0</v>
      </c>
      <c r="AE150" s="8">
        <f>IF(A150&lt;&gt;"",IF(VLOOKUP(A150,Dec!A$3:F$207,6)&gt;0,VLOOKUP(A150,Dec!A$3:F$207,6),0),0)</f>
        <v>0</v>
      </c>
      <c r="AF150" s="8">
        <f>IF(A150&lt;&gt;"",IF(VLOOKUP(A150,Jan!A$3:F$207,6)&gt;0,VLOOKUP(A150,Jan!A$3:F$207,6),0),0)</f>
        <v>0</v>
      </c>
      <c r="AG150" s="8">
        <f>IF(A150&lt;&gt;"",IF(VLOOKUP(A150,Feb!A$3:F$207,6)&gt;0,VLOOKUP(A150,Feb!A$3:F$207,6),0),0)</f>
        <v>0</v>
      </c>
      <c r="AH150" s="8">
        <f>IF(A150&lt;&gt;"",IF(VLOOKUP(A150,Mar!A$3:F$207,6)&gt;0,VLOOKUP(A150,Mar!A$3:F$207,6),0),0)</f>
        <v>0</v>
      </c>
      <c r="AJ150" s="8">
        <f>LARGE($BH150:BI150,1)</f>
        <v>0</v>
      </c>
      <c r="AK150" s="8">
        <f>LARGE($BH150:BJ150,1)</f>
        <v>0</v>
      </c>
      <c r="AL150" s="8">
        <f>LARGE($BH150:BK150,1)</f>
        <v>0</v>
      </c>
      <c r="AM150" s="8">
        <f>LARGE($BH150:BL150,1)</f>
        <v>0</v>
      </c>
      <c r="AN150" s="8">
        <f>LARGE($BH150:BM150,1)</f>
        <v>0</v>
      </c>
      <c r="AO150" s="8">
        <f>LARGE($BN150:BO150,1)</f>
        <v>2.7777777777777776E-2</v>
      </c>
      <c r="AP150" s="8">
        <f>LARGE($BN150:BP150,1)</f>
        <v>2.7777777777777776E-2</v>
      </c>
      <c r="AQ150" s="8">
        <f>LARGE($BN150:BQ150,1)</f>
        <v>2.7777777777777776E-2</v>
      </c>
      <c r="AR150" s="8">
        <f>LARGE($BN150:BR150,1)</f>
        <v>2.7777777777777776E-2</v>
      </c>
      <c r="AS150" s="8">
        <f>LARGE($BN150:BS150,1)</f>
        <v>2.7777777777777776E-2</v>
      </c>
      <c r="AV150" s="6">
        <f t="shared" si="824"/>
        <v>0</v>
      </c>
      <c r="AW150" s="6">
        <f t="shared" si="825"/>
        <v>0</v>
      </c>
      <c r="AX150" s="6">
        <f t="shared" si="826"/>
        <v>0</v>
      </c>
      <c r="AY150" s="6">
        <f t="shared" si="827"/>
        <v>0</v>
      </c>
      <c r="AZ150" s="6">
        <f t="shared" si="828"/>
        <v>0</v>
      </c>
      <c r="BA150" s="6">
        <f t="shared" si="829"/>
        <v>0</v>
      </c>
      <c r="BB150" s="6">
        <f t="shared" si="830"/>
        <v>0</v>
      </c>
      <c r="BC150" s="6">
        <f t="shared" si="831"/>
        <v>0</v>
      </c>
      <c r="BD150" s="6">
        <f t="shared" si="832"/>
        <v>0</v>
      </c>
      <c r="BE150" s="6">
        <f t="shared" si="833"/>
        <v>0</v>
      </c>
      <c r="BF150" s="6">
        <f t="shared" si="834"/>
        <v>0</v>
      </c>
      <c r="BH150" s="8" t="str">
        <f t="shared" si="835"/>
        <v/>
      </c>
      <c r="BI150" s="8">
        <f t="shared" si="836"/>
        <v>0</v>
      </c>
      <c r="BJ150" s="8">
        <f t="shared" si="837"/>
        <v>0</v>
      </c>
      <c r="BK150" s="8">
        <f t="shared" si="838"/>
        <v>0</v>
      </c>
      <c r="BL150" s="8">
        <f t="shared" si="839"/>
        <v>0</v>
      </c>
      <c r="BM150" s="8">
        <f t="shared" si="840"/>
        <v>0</v>
      </c>
      <c r="BN150" s="8">
        <f t="shared" si="846"/>
        <v>2.7777777777777776E-2</v>
      </c>
      <c r="BO150" s="8">
        <f t="shared" si="785"/>
        <v>0</v>
      </c>
      <c r="BP150" s="8">
        <f t="shared" si="785"/>
        <v>0</v>
      </c>
      <c r="BQ150" s="8">
        <f t="shared" si="841"/>
        <v>0</v>
      </c>
      <c r="BR150" s="8">
        <f t="shared" si="842"/>
        <v>0</v>
      </c>
      <c r="BS150" s="8">
        <f t="shared" si="843"/>
        <v>0</v>
      </c>
      <c r="BV150" s="8" t="str">
        <f t="shared" si="786"/>
        <v/>
      </c>
      <c r="BW150" s="8" t="str">
        <f t="shared" si="787"/>
        <v/>
      </c>
      <c r="BX150" s="8" t="str">
        <f t="shared" si="788"/>
        <v/>
      </c>
      <c r="BY150" s="8" t="str">
        <f t="shared" si="789"/>
        <v/>
      </c>
      <c r="BZ150" s="8" t="str">
        <f t="shared" si="790"/>
        <v/>
      </c>
      <c r="CA150" s="8" t="str">
        <f t="shared" si="791"/>
        <v/>
      </c>
      <c r="CB150" s="8" t="str">
        <f t="shared" si="792"/>
        <v/>
      </c>
      <c r="CC150" s="8" t="str">
        <f t="shared" si="793"/>
        <v/>
      </c>
      <c r="CD150" s="8" t="str">
        <f t="shared" si="794"/>
        <v/>
      </c>
      <c r="CE150" s="8" t="str">
        <f t="shared" si="795"/>
        <v/>
      </c>
      <c r="CF150" s="8" t="str">
        <f t="shared" si="796"/>
        <v/>
      </c>
      <c r="CG150" s="8" t="str">
        <f t="shared" si="797"/>
        <v/>
      </c>
      <c r="CI150" s="13"/>
      <c r="CJ150" s="8">
        <f t="shared" si="798"/>
        <v>0</v>
      </c>
      <c r="CK150" s="8">
        <f>IF(COUNT($BV150:BW150)&gt;0,SMALL($BV150:BW150,1),$CI150)</f>
        <v>0</v>
      </c>
      <c r="CL150" s="8">
        <f>IF(COUNT($BV150:BX150)&gt;0,SMALL($BV150:BX150,1),$CI150)</f>
        <v>0</v>
      </c>
      <c r="CM150" s="8">
        <f>IF(COUNT($BV150:BY150)&gt;0,SMALL($BV150:BY150,1),$CI150)</f>
        <v>0</v>
      </c>
      <c r="CN150" s="8">
        <f>IF(COUNT($BV150:BZ150)&gt;0,SMALL($BV150:BZ150,1),$CI150)</f>
        <v>0</v>
      </c>
      <c r="CP150" s="8">
        <f t="shared" si="799"/>
        <v>0</v>
      </c>
      <c r="CQ150" s="8">
        <f>IF(COUNT($CB150:CC150)&gt;0,SMALL($CB150:CC150,1),$CP150)</f>
        <v>0</v>
      </c>
      <c r="CR150" s="8">
        <f>IF(COUNT($CB150:CD150)&gt;0,SMALL($CB150:CD150,1),$CP150)</f>
        <v>0</v>
      </c>
      <c r="CS150" s="8">
        <f>IF(COUNT($CB150:CE150)&gt;0,SMALL($CB150:CE150,1),$CP150)</f>
        <v>0</v>
      </c>
      <c r="CT150" s="8">
        <f>IF(COUNT($CB150:CF150)&gt;0,SMALL($CB150:CF150,1),$CP150)</f>
        <v>0</v>
      </c>
      <c r="CV150" s="8" t="str">
        <f t="shared" si="800"/>
        <v/>
      </c>
      <c r="CW150" s="8" t="str">
        <f t="shared" si="801"/>
        <v/>
      </c>
      <c r="CX150" s="1">
        <f t="shared" si="844"/>
        <v>0</v>
      </c>
      <c r="CY150" s="8" t="str">
        <f t="shared" si="802"/>
        <v/>
      </c>
      <c r="CZ150" s="1">
        <f t="shared" si="803"/>
        <v>0</v>
      </c>
      <c r="DB150" s="13">
        <f t="shared" si="804"/>
        <v>0</v>
      </c>
      <c r="DC150" s="13">
        <f>SMALL($DO150:DP150,1)/(60*60*24)</f>
        <v>0</v>
      </c>
      <c r="DD150" s="13">
        <f>SMALL($DO150:DQ150,1)/(60*60*24)</f>
        <v>0</v>
      </c>
      <c r="DE150" s="13">
        <f>SMALL($DO150:DR150,1)/(60*60*24)</f>
        <v>0</v>
      </c>
      <c r="DF150" s="13">
        <f>SMALL($DO150:DS150,1)/(60*60*24)</f>
        <v>0</v>
      </c>
      <c r="DG150" s="13">
        <f>SMALL($DO150:DT150,1)/(60*60*24)</f>
        <v>0</v>
      </c>
      <c r="DH150" s="34">
        <f t="shared" si="805"/>
        <v>0</v>
      </c>
      <c r="DI150" s="13">
        <f>SMALL($DU150:DV150,1)/(60*60*24)</f>
        <v>0</v>
      </c>
      <c r="DJ150" s="42">
        <f>SMALL($DW150:DW150,1)/(60*60*24)</f>
        <v>0.11572916666666666</v>
      </c>
      <c r="DK150" s="42">
        <f>SMALL($DW150:DX150,1)/(60*60*24)</f>
        <v>0.11572916666666666</v>
      </c>
      <c r="DL150" s="42">
        <f>SMALL($DW150:DY150,1)/(60*60*24)</f>
        <v>0.11572916666666666</v>
      </c>
      <c r="DM150" s="42">
        <f>SMALL($DW150:DZ150,1)/(60*60*24)</f>
        <v>0.11572916666666666</v>
      </c>
      <c r="DO150" s="6">
        <f t="shared" si="806"/>
        <v>0</v>
      </c>
      <c r="DP150" s="1">
        <f t="shared" si="807"/>
        <v>9999</v>
      </c>
      <c r="DQ150" s="1">
        <f t="shared" si="808"/>
        <v>9999</v>
      </c>
      <c r="DR150" s="1">
        <f t="shared" si="809"/>
        <v>9999</v>
      </c>
      <c r="DS150" s="1">
        <f t="shared" si="810"/>
        <v>9999</v>
      </c>
      <c r="DT150" s="1">
        <f t="shared" si="811"/>
        <v>9999</v>
      </c>
      <c r="DU150" s="6">
        <f t="shared" si="812"/>
        <v>0</v>
      </c>
      <c r="DV150" s="1">
        <f t="shared" si="813"/>
        <v>9999</v>
      </c>
      <c r="DW150" s="43">
        <f t="shared" si="845"/>
        <v>9999</v>
      </c>
      <c r="DX150" s="1">
        <f t="shared" si="815"/>
        <v>9999</v>
      </c>
      <c r="DY150" s="1">
        <f t="shared" si="816"/>
        <v>9999</v>
      </c>
      <c r="DZ150" s="1">
        <f t="shared" si="817"/>
        <v>9999</v>
      </c>
    </row>
    <row r="151" spans="5:130" x14ac:dyDescent="0.25">
      <c r="E151" s="13"/>
      <c r="M151" s="8">
        <f t="shared" si="847"/>
        <v>0</v>
      </c>
      <c r="N151" s="6">
        <f t="shared" si="818"/>
        <v>0</v>
      </c>
      <c r="O151" s="8" t="str">
        <f t="shared" si="819"/>
        <v/>
      </c>
      <c r="Q151" s="8">
        <f t="shared" si="820"/>
        <v>0</v>
      </c>
      <c r="R151" s="8">
        <f t="shared" si="821"/>
        <v>0</v>
      </c>
      <c r="S151" s="8" t="str">
        <f t="shared" si="822"/>
        <v/>
      </c>
      <c r="T151" s="8"/>
      <c r="U151" s="8">
        <f>IF(A151&lt;&gt;"",IF(VLOOKUP(A151,Apr!A$4:F$211,6)&gt;0,VLOOKUP(A151,Apr!A$4:F$211,6),0),0)</f>
        <v>0</v>
      </c>
      <c r="V151" s="8">
        <f>IF(A151&lt;&gt;"",IF(VLOOKUP(A151,May!A$3:F$209,6)&gt;0,VLOOKUP(A151,May!A$3:F$209,6),0),0)</f>
        <v>0</v>
      </c>
      <c r="W151" s="8">
        <f>IF(A151&lt;&gt;"",IF(VLOOKUP(A151,Jun!A$3:F$209,6)&gt;0,VLOOKUP(A151,Jun!A$3:F$209,6),0),0)</f>
        <v>0</v>
      </c>
      <c r="X151" s="8">
        <f>IF(A151&lt;&gt;"",IF(VLOOKUP(A151,Jul!A$3:F$206,6)&gt;0,VLOOKUP(A151,Jul!A$3:F$206,6),0),0)</f>
        <v>0</v>
      </c>
      <c r="Y151" s="8">
        <f>IF(A151&lt;&gt;"",IF(VLOOKUP(A151,Aug!A$3:F$206,6)&gt;0,VLOOKUP(A151,Aug!A$3:F$206,6),0),0)</f>
        <v>0</v>
      </c>
      <c r="Z151" s="8">
        <f>IF(A151&lt;&gt;"",IF(VLOOKUP(A151,Sep!A$3:F$206,6)&gt;0,VLOOKUP(A151,Sep!A$3:F$206,6),0),0)</f>
        <v>0</v>
      </c>
      <c r="AA151" s="6">
        <f t="shared" si="848"/>
        <v>0</v>
      </c>
      <c r="AB151" s="8">
        <f t="shared" si="823"/>
        <v>2.7777777777777776E-2</v>
      </c>
      <c r="AC151" s="8">
        <f>IF(A151&lt;&gt;"",IF(VLOOKUP(A151,Oct!A$3:F$206,6)&gt;0,VLOOKUP(A151,Oct!A$3:F$206,6),0),0)</f>
        <v>0</v>
      </c>
      <c r="AD151" s="8">
        <f>IF(A151&lt;&gt;"",IF(VLOOKUP(A151,Nov!A$3:F$207,6)&gt;0,VLOOKUP(A151,Nov!A$3:F$207,6),0),0)</f>
        <v>0</v>
      </c>
      <c r="AE151" s="8">
        <f>IF(A151&lt;&gt;"",IF(VLOOKUP(A151,Dec!A$3:F$207,6)&gt;0,VLOOKUP(A151,Dec!A$3:F$207,6),0),0)</f>
        <v>0</v>
      </c>
      <c r="AF151" s="8">
        <f>IF(A151&lt;&gt;"",IF(VLOOKUP(A151,Jan!A$3:F$207,6)&gt;0,VLOOKUP(A151,Jan!A$3:F$207,6),0),0)</f>
        <v>0</v>
      </c>
      <c r="AG151" s="8">
        <f>IF(A151&lt;&gt;"",IF(VLOOKUP(A151,Feb!A$3:F$207,6)&gt;0,VLOOKUP(A151,Feb!A$3:F$207,6),0),0)</f>
        <v>0</v>
      </c>
      <c r="AH151" s="8">
        <f>IF(A151&lt;&gt;"",IF(VLOOKUP(A151,Mar!A$3:F$207,6)&gt;0,VLOOKUP(A151,Mar!A$3:F$207,6),0),0)</f>
        <v>0</v>
      </c>
      <c r="AJ151" s="8">
        <f>LARGE($BH151:BI151,1)</f>
        <v>0</v>
      </c>
      <c r="AK151" s="8">
        <f>LARGE($BH151:BJ151,1)</f>
        <v>0</v>
      </c>
      <c r="AL151" s="8">
        <f>LARGE($BH151:BK151,1)</f>
        <v>0</v>
      </c>
      <c r="AM151" s="8">
        <f>LARGE($BH151:BL151,1)</f>
        <v>0</v>
      </c>
      <c r="AN151" s="8">
        <f>LARGE($BH151:BM151,1)</f>
        <v>0</v>
      </c>
      <c r="AO151" s="8">
        <f>LARGE($BN151:BO151,1)</f>
        <v>2.7777777777777776E-2</v>
      </c>
      <c r="AP151" s="8">
        <f>LARGE($BN151:BP151,1)</f>
        <v>2.7777777777777776E-2</v>
      </c>
      <c r="AQ151" s="8">
        <f>LARGE($BN151:BQ151,1)</f>
        <v>2.7777777777777776E-2</v>
      </c>
      <c r="AR151" s="8">
        <f>LARGE($BN151:BR151,1)</f>
        <v>2.7777777777777776E-2</v>
      </c>
      <c r="AS151" s="8">
        <f>LARGE($BN151:BS151,1)</f>
        <v>2.7777777777777776E-2</v>
      </c>
      <c r="AV151" s="6">
        <f t="shared" si="824"/>
        <v>0</v>
      </c>
      <c r="AW151" s="6">
        <f t="shared" si="825"/>
        <v>0</v>
      </c>
      <c r="AX151" s="6">
        <f t="shared" si="826"/>
        <v>0</v>
      </c>
      <c r="AY151" s="6">
        <f t="shared" si="827"/>
        <v>0</v>
      </c>
      <c r="AZ151" s="6">
        <f t="shared" si="828"/>
        <v>0</v>
      </c>
      <c r="BA151" s="6">
        <f t="shared" si="829"/>
        <v>0</v>
      </c>
      <c r="BB151" s="6">
        <f t="shared" si="830"/>
        <v>0</v>
      </c>
      <c r="BC151" s="6">
        <f t="shared" si="831"/>
        <v>0</v>
      </c>
      <c r="BD151" s="6">
        <f t="shared" si="832"/>
        <v>0</v>
      </c>
      <c r="BE151" s="6">
        <f t="shared" si="833"/>
        <v>0</v>
      </c>
      <c r="BF151" s="6">
        <f t="shared" si="834"/>
        <v>0</v>
      </c>
      <c r="BH151" s="8" t="str">
        <f t="shared" si="835"/>
        <v/>
      </c>
      <c r="BI151" s="8">
        <f t="shared" si="836"/>
        <v>0</v>
      </c>
      <c r="BJ151" s="8">
        <f t="shared" si="837"/>
        <v>0</v>
      </c>
      <c r="BK151" s="8">
        <f t="shared" si="838"/>
        <v>0</v>
      </c>
      <c r="BL151" s="8">
        <f t="shared" si="839"/>
        <v>0</v>
      </c>
      <c r="BM151" s="8">
        <f t="shared" si="840"/>
        <v>0</v>
      </c>
      <c r="BN151" s="8">
        <f t="shared" si="846"/>
        <v>2.7777777777777776E-2</v>
      </c>
      <c r="BO151" s="8">
        <f t="shared" si="785"/>
        <v>0</v>
      </c>
      <c r="BP151" s="8">
        <f t="shared" si="785"/>
        <v>0</v>
      </c>
      <c r="BQ151" s="8">
        <f t="shared" si="841"/>
        <v>0</v>
      </c>
      <c r="BR151" s="8">
        <f t="shared" si="842"/>
        <v>0</v>
      </c>
      <c r="BS151" s="8">
        <f t="shared" si="843"/>
        <v>0</v>
      </c>
      <c r="BV151" s="8" t="str">
        <f t="shared" si="786"/>
        <v/>
      </c>
      <c r="BW151" s="8" t="str">
        <f t="shared" si="787"/>
        <v/>
      </c>
      <c r="BX151" s="8" t="str">
        <f t="shared" si="788"/>
        <v/>
      </c>
      <c r="BY151" s="8" t="str">
        <f t="shared" si="789"/>
        <v/>
      </c>
      <c r="BZ151" s="8" t="str">
        <f t="shared" si="790"/>
        <v/>
      </c>
      <c r="CA151" s="8" t="str">
        <f t="shared" si="791"/>
        <v/>
      </c>
      <c r="CB151" s="8" t="str">
        <f t="shared" si="792"/>
        <v/>
      </c>
      <c r="CC151" s="8" t="str">
        <f t="shared" si="793"/>
        <v/>
      </c>
      <c r="CD151" s="8" t="str">
        <f t="shared" si="794"/>
        <v/>
      </c>
      <c r="CE151" s="8" t="str">
        <f t="shared" si="795"/>
        <v/>
      </c>
      <c r="CF151" s="8" t="str">
        <f t="shared" si="796"/>
        <v/>
      </c>
      <c r="CG151" s="8" t="str">
        <f t="shared" si="797"/>
        <v/>
      </c>
      <c r="CI151" s="13"/>
      <c r="CJ151" s="8">
        <f t="shared" si="798"/>
        <v>0</v>
      </c>
      <c r="CK151" s="8">
        <f>IF(COUNT($BV151:BW151)&gt;0,SMALL($BV151:BW151,1),$CI151)</f>
        <v>0</v>
      </c>
      <c r="CL151" s="8">
        <f>IF(COUNT($BV151:BX151)&gt;0,SMALL($BV151:BX151,1),$CI151)</f>
        <v>0</v>
      </c>
      <c r="CM151" s="8">
        <f>IF(COUNT($BV151:BY151)&gt;0,SMALL($BV151:BY151,1),$CI151)</f>
        <v>0</v>
      </c>
      <c r="CN151" s="8">
        <f>IF(COUNT($BV151:BZ151)&gt;0,SMALL($BV151:BZ151,1),$CI151)</f>
        <v>0</v>
      </c>
      <c r="CP151" s="8">
        <f t="shared" si="799"/>
        <v>0</v>
      </c>
      <c r="CQ151" s="8">
        <f>IF(COUNT($CB151:CC151)&gt;0,SMALL($CB151:CC151,1),$CP151)</f>
        <v>0</v>
      </c>
      <c r="CR151" s="8">
        <f>IF(COUNT($CB151:CD151)&gt;0,SMALL($CB151:CD151,1),$CP151)</f>
        <v>0</v>
      </c>
      <c r="CS151" s="8">
        <f>IF(COUNT($CB151:CE151)&gt;0,SMALL($CB151:CE151,1),$CP151)</f>
        <v>0</v>
      </c>
      <c r="CT151" s="8">
        <f>IF(COUNT($CB151:CF151)&gt;0,SMALL($CB151:CF151,1),$CP151)</f>
        <v>0</v>
      </c>
      <c r="CV151" s="8" t="str">
        <f t="shared" si="800"/>
        <v/>
      </c>
      <c r="CW151" s="8" t="str">
        <f t="shared" si="801"/>
        <v/>
      </c>
      <c r="CX151" s="1">
        <f t="shared" si="844"/>
        <v>0</v>
      </c>
      <c r="CY151" s="8" t="str">
        <f t="shared" si="802"/>
        <v/>
      </c>
      <c r="CZ151" s="1">
        <f t="shared" si="803"/>
        <v>0</v>
      </c>
      <c r="DB151" s="13">
        <f t="shared" si="804"/>
        <v>0</v>
      </c>
      <c r="DC151" s="13">
        <f>SMALL($DO151:DP151,1)/(60*60*24)</f>
        <v>0</v>
      </c>
      <c r="DD151" s="13">
        <f>SMALL($DO151:DQ151,1)/(60*60*24)</f>
        <v>0</v>
      </c>
      <c r="DE151" s="13">
        <f>SMALL($DO151:DR151,1)/(60*60*24)</f>
        <v>0</v>
      </c>
      <c r="DF151" s="13">
        <f>SMALL($DO151:DS151,1)/(60*60*24)</f>
        <v>0</v>
      </c>
      <c r="DG151" s="13">
        <f>SMALL($DO151:DT151,1)/(60*60*24)</f>
        <v>0</v>
      </c>
      <c r="DH151" s="34">
        <f t="shared" si="805"/>
        <v>0</v>
      </c>
      <c r="DI151" s="13">
        <f>SMALL($DU151:DV151,1)/(60*60*24)</f>
        <v>0</v>
      </c>
      <c r="DJ151" s="42">
        <f>SMALL($DW151:DW151,1)/(60*60*24)</f>
        <v>0.11572916666666666</v>
      </c>
      <c r="DK151" s="42">
        <f>SMALL($DW151:DX151,1)/(60*60*24)</f>
        <v>0.11572916666666666</v>
      </c>
      <c r="DL151" s="42">
        <f>SMALL($DW151:DY151,1)/(60*60*24)</f>
        <v>0.11572916666666666</v>
      </c>
      <c r="DM151" s="42">
        <f>SMALL($DW151:DZ151,1)/(60*60*24)</f>
        <v>0.11572916666666666</v>
      </c>
      <c r="DO151" s="6">
        <f t="shared" si="806"/>
        <v>0</v>
      </c>
      <c r="DP151" s="1">
        <f t="shared" si="807"/>
        <v>9999</v>
      </c>
      <c r="DQ151" s="1">
        <f t="shared" si="808"/>
        <v>9999</v>
      </c>
      <c r="DR151" s="1">
        <f t="shared" si="809"/>
        <v>9999</v>
      </c>
      <c r="DS151" s="1">
        <f t="shared" si="810"/>
        <v>9999</v>
      </c>
      <c r="DT151" s="1">
        <f t="shared" si="811"/>
        <v>9999</v>
      </c>
      <c r="DU151" s="6">
        <f t="shared" si="812"/>
        <v>0</v>
      </c>
      <c r="DV151" s="1">
        <f t="shared" si="813"/>
        <v>9999</v>
      </c>
      <c r="DW151" s="43">
        <f t="shared" si="845"/>
        <v>9999</v>
      </c>
      <c r="DX151" s="1">
        <f t="shared" si="815"/>
        <v>9999</v>
      </c>
      <c r="DY151" s="1">
        <f t="shared" si="816"/>
        <v>9999</v>
      </c>
      <c r="DZ151" s="1">
        <f t="shared" si="817"/>
        <v>9999</v>
      </c>
    </row>
    <row r="152" spans="5:130" x14ac:dyDescent="0.25">
      <c r="E152" s="13"/>
      <c r="M152" s="8">
        <f t="shared" si="847"/>
        <v>0</v>
      </c>
      <c r="N152" s="6">
        <f t="shared" si="818"/>
        <v>0</v>
      </c>
      <c r="O152" s="8" t="str">
        <f t="shared" si="819"/>
        <v/>
      </c>
      <c r="Q152" s="8">
        <f t="shared" si="820"/>
        <v>0</v>
      </c>
      <c r="R152" s="8">
        <f t="shared" si="821"/>
        <v>0</v>
      </c>
      <c r="S152" s="8" t="str">
        <f t="shared" si="822"/>
        <v/>
      </c>
      <c r="T152" s="8"/>
      <c r="U152" s="8">
        <f>IF(A152&lt;&gt;"",IF(VLOOKUP(A152,Apr!A$4:F$211,6)&gt;0,VLOOKUP(A152,Apr!A$4:F$211,6),0),0)</f>
        <v>0</v>
      </c>
      <c r="V152" s="8">
        <f>IF(A152&lt;&gt;"",IF(VLOOKUP(A152,May!A$3:F$209,6)&gt;0,VLOOKUP(A152,May!A$3:F$209,6),0),0)</f>
        <v>0</v>
      </c>
      <c r="W152" s="8">
        <f>IF(A152&lt;&gt;"",IF(VLOOKUP(A152,Jun!A$3:F$209,6)&gt;0,VLOOKUP(A152,Jun!A$3:F$209,6),0),0)</f>
        <v>0</v>
      </c>
      <c r="X152" s="8">
        <f>IF(A152&lt;&gt;"",IF(VLOOKUP(A152,Jul!A$3:F$206,6)&gt;0,VLOOKUP(A152,Jul!A$3:F$206,6),0),0)</f>
        <v>0</v>
      </c>
      <c r="Y152" s="8">
        <f>IF(A152&lt;&gt;"",IF(VLOOKUP(A152,Aug!A$3:F$206,6)&gt;0,VLOOKUP(A152,Aug!A$3:F$206,6),0),0)</f>
        <v>0</v>
      </c>
      <c r="Z152" s="8">
        <f>IF(A152&lt;&gt;"",IF(VLOOKUP(A152,Sep!A$3:F$206,6)&gt;0,VLOOKUP(A152,Sep!A$3:F$206,6),0),0)</f>
        <v>0</v>
      </c>
      <c r="AA152" s="6">
        <f t="shared" si="848"/>
        <v>0</v>
      </c>
      <c r="AB152" s="8">
        <f t="shared" si="823"/>
        <v>2.7777777777777776E-2</v>
      </c>
      <c r="AC152" s="8">
        <f>IF(A152&lt;&gt;"",IF(VLOOKUP(A152,Oct!A$3:F$206,6)&gt;0,VLOOKUP(A152,Oct!A$3:F$206,6),0),0)</f>
        <v>0</v>
      </c>
      <c r="AD152" s="8">
        <f>IF(A152&lt;&gt;"",IF(VLOOKUP(A152,Nov!A$3:F$207,6)&gt;0,VLOOKUP(A152,Nov!A$3:F$207,6),0),0)</f>
        <v>0</v>
      </c>
      <c r="AE152" s="8">
        <f>IF(A152&lt;&gt;"",IF(VLOOKUP(A152,Dec!A$3:F$207,6)&gt;0,VLOOKUP(A152,Dec!A$3:F$207,6),0),0)</f>
        <v>0</v>
      </c>
      <c r="AF152" s="8">
        <f>IF(A152&lt;&gt;"",IF(VLOOKUP(A152,Jan!A$3:F$207,6)&gt;0,VLOOKUP(A152,Jan!A$3:F$207,6),0),0)</f>
        <v>0</v>
      </c>
      <c r="AG152" s="8">
        <f>IF(A152&lt;&gt;"",IF(VLOOKUP(A152,Feb!A$3:F$207,6)&gt;0,VLOOKUP(A152,Feb!A$3:F$207,6),0),0)</f>
        <v>0</v>
      </c>
      <c r="AH152" s="8">
        <f>IF(A152&lt;&gt;"",IF(VLOOKUP(A152,Mar!A$3:F$207,6)&gt;0,VLOOKUP(A152,Mar!A$3:F$207,6),0),0)</f>
        <v>0</v>
      </c>
      <c r="AJ152" s="8">
        <f>LARGE($BH152:BI152,1)</f>
        <v>0</v>
      </c>
      <c r="AK152" s="8">
        <f>LARGE($BH152:BJ152,1)</f>
        <v>0</v>
      </c>
      <c r="AL152" s="8">
        <f>LARGE($BH152:BK152,1)</f>
        <v>0</v>
      </c>
      <c r="AM152" s="8">
        <f>LARGE($BH152:BL152,1)</f>
        <v>0</v>
      </c>
      <c r="AN152" s="8">
        <f>LARGE($BH152:BM152,1)</f>
        <v>0</v>
      </c>
      <c r="AO152" s="8">
        <f>LARGE($BN152:BO152,1)</f>
        <v>2.7777777777777776E-2</v>
      </c>
      <c r="AP152" s="8">
        <f>LARGE($BN152:BP152,1)</f>
        <v>2.7777777777777776E-2</v>
      </c>
      <c r="AQ152" s="8">
        <f>LARGE($BN152:BQ152,1)</f>
        <v>2.7777777777777776E-2</v>
      </c>
      <c r="AR152" s="8">
        <f>LARGE($BN152:BR152,1)</f>
        <v>2.7777777777777776E-2</v>
      </c>
      <c r="AS152" s="8">
        <f>LARGE($BN152:BS152,1)</f>
        <v>2.7777777777777776E-2</v>
      </c>
      <c r="AV152" s="6">
        <f t="shared" si="824"/>
        <v>0</v>
      </c>
      <c r="AW152" s="6">
        <f t="shared" si="825"/>
        <v>0</v>
      </c>
      <c r="AX152" s="6">
        <f t="shared" si="826"/>
        <v>0</v>
      </c>
      <c r="AY152" s="6">
        <f t="shared" si="827"/>
        <v>0</v>
      </c>
      <c r="AZ152" s="6">
        <f t="shared" si="828"/>
        <v>0</v>
      </c>
      <c r="BA152" s="6">
        <f t="shared" si="829"/>
        <v>0</v>
      </c>
      <c r="BB152" s="6">
        <f t="shared" si="830"/>
        <v>0</v>
      </c>
      <c r="BC152" s="6">
        <f t="shared" si="831"/>
        <v>0</v>
      </c>
      <c r="BD152" s="6">
        <f t="shared" si="832"/>
        <v>0</v>
      </c>
      <c r="BE152" s="6">
        <f t="shared" si="833"/>
        <v>0</v>
      </c>
      <c r="BF152" s="6">
        <f t="shared" si="834"/>
        <v>0</v>
      </c>
      <c r="BH152" s="8" t="str">
        <f t="shared" si="835"/>
        <v/>
      </c>
      <c r="BI152" s="8">
        <f t="shared" si="836"/>
        <v>0</v>
      </c>
      <c r="BJ152" s="8">
        <f t="shared" si="837"/>
        <v>0</v>
      </c>
      <c r="BK152" s="8">
        <f t="shared" si="838"/>
        <v>0</v>
      </c>
      <c r="BL152" s="8">
        <f t="shared" si="839"/>
        <v>0</v>
      </c>
      <c r="BM152" s="8">
        <f t="shared" si="840"/>
        <v>0</v>
      </c>
      <c r="BN152" s="8">
        <f t="shared" si="846"/>
        <v>2.7777777777777776E-2</v>
      </c>
      <c r="BO152" s="8">
        <f t="shared" si="785"/>
        <v>0</v>
      </c>
      <c r="BP152" s="8">
        <f t="shared" si="785"/>
        <v>0</v>
      </c>
      <c r="BQ152" s="8">
        <f t="shared" si="841"/>
        <v>0</v>
      </c>
      <c r="BR152" s="8">
        <f t="shared" si="842"/>
        <v>0</v>
      </c>
      <c r="BS152" s="8">
        <f t="shared" si="843"/>
        <v>0</v>
      </c>
      <c r="BV152" s="8" t="str">
        <f t="shared" si="786"/>
        <v/>
      </c>
      <c r="BW152" s="8" t="str">
        <f t="shared" si="787"/>
        <v/>
      </c>
      <c r="BX152" s="8" t="str">
        <f t="shared" si="788"/>
        <v/>
      </c>
      <c r="BY152" s="8" t="str">
        <f t="shared" si="789"/>
        <v/>
      </c>
      <c r="BZ152" s="8" t="str">
        <f t="shared" si="790"/>
        <v/>
      </c>
      <c r="CA152" s="8" t="str">
        <f t="shared" si="791"/>
        <v/>
      </c>
      <c r="CB152" s="8" t="str">
        <f t="shared" si="792"/>
        <v/>
      </c>
      <c r="CC152" s="8" t="str">
        <f t="shared" si="793"/>
        <v/>
      </c>
      <c r="CD152" s="8" t="str">
        <f t="shared" si="794"/>
        <v/>
      </c>
      <c r="CE152" s="8" t="str">
        <f t="shared" si="795"/>
        <v/>
      </c>
      <c r="CF152" s="8" t="str">
        <f t="shared" si="796"/>
        <v/>
      </c>
      <c r="CG152" s="8" t="str">
        <f t="shared" si="797"/>
        <v/>
      </c>
      <c r="CI152" s="13"/>
      <c r="CJ152" s="8">
        <f t="shared" si="798"/>
        <v>0</v>
      </c>
      <c r="CK152" s="8">
        <f>IF(COUNT($BV152:BW152)&gt;0,SMALL($BV152:BW152,1),$CI152)</f>
        <v>0</v>
      </c>
      <c r="CL152" s="8">
        <f>IF(COUNT($BV152:BX152)&gt;0,SMALL($BV152:BX152,1),$CI152)</f>
        <v>0</v>
      </c>
      <c r="CM152" s="8">
        <f>IF(COUNT($BV152:BY152)&gt;0,SMALL($BV152:BY152,1),$CI152)</f>
        <v>0</v>
      </c>
      <c r="CN152" s="8">
        <f>IF(COUNT($BV152:BZ152)&gt;0,SMALL($BV152:BZ152,1),$CI152)</f>
        <v>0</v>
      </c>
      <c r="CP152" s="8">
        <f t="shared" si="799"/>
        <v>0</v>
      </c>
      <c r="CQ152" s="8">
        <f>IF(COUNT($CB152:CC152)&gt;0,SMALL($CB152:CC152,1),$CP152)</f>
        <v>0</v>
      </c>
      <c r="CR152" s="8">
        <f>IF(COUNT($CB152:CD152)&gt;0,SMALL($CB152:CD152,1),$CP152)</f>
        <v>0</v>
      </c>
      <c r="CS152" s="8">
        <f>IF(COUNT($CB152:CE152)&gt;0,SMALL($CB152:CE152,1),$CP152)</f>
        <v>0</v>
      </c>
      <c r="CT152" s="8">
        <f>IF(COUNT($CB152:CF152)&gt;0,SMALL($CB152:CF152,1),$CP152)</f>
        <v>0</v>
      </c>
      <c r="CV152" s="8" t="str">
        <f t="shared" si="800"/>
        <v/>
      </c>
      <c r="CW152" s="8" t="str">
        <f t="shared" si="801"/>
        <v/>
      </c>
      <c r="CX152" s="1">
        <f t="shared" si="844"/>
        <v>0</v>
      </c>
      <c r="CY152" s="8" t="str">
        <f t="shared" si="802"/>
        <v/>
      </c>
      <c r="CZ152" s="1">
        <f t="shared" si="803"/>
        <v>0</v>
      </c>
      <c r="DB152" s="13">
        <f t="shared" si="804"/>
        <v>0</v>
      </c>
      <c r="DC152" s="13">
        <f>SMALL($DO152:DP152,1)/(60*60*24)</f>
        <v>0</v>
      </c>
      <c r="DD152" s="13">
        <f>SMALL($DO152:DQ152,1)/(60*60*24)</f>
        <v>0</v>
      </c>
      <c r="DE152" s="13">
        <f>SMALL($DO152:DR152,1)/(60*60*24)</f>
        <v>0</v>
      </c>
      <c r="DF152" s="13">
        <f>SMALL($DO152:DS152,1)/(60*60*24)</f>
        <v>0</v>
      </c>
      <c r="DG152" s="13">
        <f>SMALL($DO152:DT152,1)/(60*60*24)</f>
        <v>0</v>
      </c>
      <c r="DH152" s="34">
        <f t="shared" si="805"/>
        <v>0</v>
      </c>
      <c r="DI152" s="13">
        <f>SMALL($DU152:DV152,1)/(60*60*24)</f>
        <v>0</v>
      </c>
      <c r="DJ152" s="42">
        <f>SMALL($DW152:DW152,1)/(60*60*24)</f>
        <v>0.11572916666666666</v>
      </c>
      <c r="DK152" s="42">
        <f>SMALL($DW152:DX152,1)/(60*60*24)</f>
        <v>0.11572916666666666</v>
      </c>
      <c r="DL152" s="42">
        <f>SMALL($DW152:DY152,1)/(60*60*24)</f>
        <v>0.11572916666666666</v>
      </c>
      <c r="DM152" s="42">
        <f>SMALL($DW152:DZ152,1)/(60*60*24)</f>
        <v>0.11572916666666666</v>
      </c>
      <c r="DO152" s="6">
        <f t="shared" si="806"/>
        <v>0</v>
      </c>
      <c r="DP152" s="1">
        <f t="shared" si="807"/>
        <v>9999</v>
      </c>
      <c r="DQ152" s="1">
        <f t="shared" si="808"/>
        <v>9999</v>
      </c>
      <c r="DR152" s="1">
        <f t="shared" si="809"/>
        <v>9999</v>
      </c>
      <c r="DS152" s="1">
        <f t="shared" si="810"/>
        <v>9999</v>
      </c>
      <c r="DT152" s="1">
        <f t="shared" si="811"/>
        <v>9999</v>
      </c>
      <c r="DU152" s="6">
        <f t="shared" si="812"/>
        <v>0</v>
      </c>
      <c r="DV152" s="1">
        <f t="shared" si="813"/>
        <v>9999</v>
      </c>
      <c r="DW152" s="43">
        <f t="shared" si="845"/>
        <v>9999</v>
      </c>
      <c r="DX152" s="1">
        <f t="shared" si="815"/>
        <v>9999</v>
      </c>
      <c r="DY152" s="1">
        <f t="shared" si="816"/>
        <v>9999</v>
      </c>
      <c r="DZ152" s="1">
        <f t="shared" si="817"/>
        <v>9999</v>
      </c>
    </row>
    <row r="153" spans="5:130" x14ac:dyDescent="0.25">
      <c r="E153" s="13"/>
      <c r="M153" s="8">
        <f t="shared" si="847"/>
        <v>0</v>
      </c>
      <c r="N153" s="6">
        <f t="shared" si="818"/>
        <v>0</v>
      </c>
      <c r="O153" s="8" t="str">
        <f t="shared" si="819"/>
        <v/>
      </c>
      <c r="Q153" s="8">
        <f t="shared" si="820"/>
        <v>0</v>
      </c>
      <c r="R153" s="8">
        <f t="shared" si="821"/>
        <v>0</v>
      </c>
      <c r="S153" s="8" t="str">
        <f t="shared" si="822"/>
        <v/>
      </c>
      <c r="T153" s="8"/>
      <c r="U153" s="8">
        <f>IF(A153&lt;&gt;"",IF(VLOOKUP(A153,Apr!A$4:F$211,6)&gt;0,VLOOKUP(A153,Apr!A$4:F$211,6),0),0)</f>
        <v>0</v>
      </c>
      <c r="V153" s="8">
        <f>IF(A153&lt;&gt;"",IF(VLOOKUP(A153,May!A$3:F$209,6)&gt;0,VLOOKUP(A153,May!A$3:F$209,6),0),0)</f>
        <v>0</v>
      </c>
      <c r="W153" s="8">
        <f>IF(A153&lt;&gt;"",IF(VLOOKUP(A153,Jun!A$3:F$209,6)&gt;0,VLOOKUP(A153,Jun!A$3:F$209,6),0),0)</f>
        <v>0</v>
      </c>
      <c r="X153" s="8">
        <f>IF(A153&lt;&gt;"",IF(VLOOKUP(A153,Jul!A$3:F$206,6)&gt;0,VLOOKUP(A153,Jul!A$3:F$206,6),0),0)</f>
        <v>0</v>
      </c>
      <c r="Y153" s="8">
        <f>IF(A153&lt;&gt;"",IF(VLOOKUP(A153,Aug!A$3:F$206,6)&gt;0,VLOOKUP(A153,Aug!A$3:F$206,6),0),0)</f>
        <v>0</v>
      </c>
      <c r="Z153" s="8">
        <f>IF(A153&lt;&gt;"",IF(VLOOKUP(A153,Sep!A$3:F$206,6)&gt;0,VLOOKUP(A153,Sep!A$3:F$206,6),0),0)</f>
        <v>0</v>
      </c>
      <c r="AA153" s="6">
        <f t="shared" si="848"/>
        <v>0</v>
      </c>
      <c r="AB153" s="8">
        <f t="shared" si="823"/>
        <v>2.7777777777777776E-2</v>
      </c>
      <c r="AC153" s="8">
        <f>IF(A153&lt;&gt;"",IF(VLOOKUP(A153,Oct!A$3:F$206,6)&gt;0,VLOOKUP(A153,Oct!A$3:F$206,6),0),0)</f>
        <v>0</v>
      </c>
      <c r="AD153" s="8">
        <f>IF(A153&lt;&gt;"",IF(VLOOKUP(A153,Nov!A$3:F$207,6)&gt;0,VLOOKUP(A153,Nov!A$3:F$207,6),0),0)</f>
        <v>0</v>
      </c>
      <c r="AE153" s="8">
        <f>IF(A153&lt;&gt;"",IF(VLOOKUP(A153,Dec!A$3:F$207,6)&gt;0,VLOOKUP(A153,Dec!A$3:F$207,6),0),0)</f>
        <v>0</v>
      </c>
      <c r="AF153" s="8">
        <f>IF(A153&lt;&gt;"",IF(VLOOKUP(A153,Jan!A$3:F$207,6)&gt;0,VLOOKUP(A153,Jan!A$3:F$207,6),0),0)</f>
        <v>0</v>
      </c>
      <c r="AG153" s="8">
        <f>IF(A153&lt;&gt;"",IF(VLOOKUP(A153,Feb!A$3:F$207,6)&gt;0,VLOOKUP(A153,Feb!A$3:F$207,6),0),0)</f>
        <v>0</v>
      </c>
      <c r="AH153" s="8">
        <f>IF(A153&lt;&gt;"",IF(VLOOKUP(A153,Mar!A$3:F$207,6)&gt;0,VLOOKUP(A153,Mar!A$3:F$207,6),0),0)</f>
        <v>0</v>
      </c>
      <c r="AJ153" s="8">
        <f>LARGE($BH153:BI153,1)</f>
        <v>0</v>
      </c>
      <c r="AK153" s="8">
        <f>LARGE($BH153:BJ153,1)</f>
        <v>0</v>
      </c>
      <c r="AL153" s="8">
        <f>LARGE($BH153:BK153,1)</f>
        <v>0</v>
      </c>
      <c r="AM153" s="8">
        <f>LARGE($BH153:BL153,1)</f>
        <v>0</v>
      </c>
      <c r="AN153" s="8">
        <f>LARGE($BH153:BM153,1)</f>
        <v>0</v>
      </c>
      <c r="AO153" s="8">
        <f>LARGE($BN153:BO153,1)</f>
        <v>2.7777777777777776E-2</v>
      </c>
      <c r="AP153" s="8">
        <f>LARGE($BN153:BP153,1)</f>
        <v>2.7777777777777776E-2</v>
      </c>
      <c r="AQ153" s="8">
        <f>LARGE($BN153:BQ153,1)</f>
        <v>2.7777777777777776E-2</v>
      </c>
      <c r="AR153" s="8">
        <f>LARGE($BN153:BR153,1)</f>
        <v>2.7777777777777776E-2</v>
      </c>
      <c r="AS153" s="8">
        <f>LARGE($BN153:BS153,1)</f>
        <v>2.7777777777777776E-2</v>
      </c>
      <c r="AV153" s="6">
        <f t="shared" si="824"/>
        <v>0</v>
      </c>
      <c r="AW153" s="6">
        <f t="shared" si="825"/>
        <v>0</v>
      </c>
      <c r="AX153" s="6">
        <f t="shared" si="826"/>
        <v>0</v>
      </c>
      <c r="AY153" s="6">
        <f t="shared" si="827"/>
        <v>0</v>
      </c>
      <c r="AZ153" s="6">
        <f t="shared" si="828"/>
        <v>0</v>
      </c>
      <c r="BA153" s="6">
        <f t="shared" si="829"/>
        <v>0</v>
      </c>
      <c r="BB153" s="6">
        <f t="shared" si="830"/>
        <v>0</v>
      </c>
      <c r="BC153" s="6">
        <f t="shared" si="831"/>
        <v>0</v>
      </c>
      <c r="BD153" s="6">
        <f t="shared" si="832"/>
        <v>0</v>
      </c>
      <c r="BE153" s="6">
        <f t="shared" si="833"/>
        <v>0</v>
      </c>
      <c r="BF153" s="6">
        <f t="shared" si="834"/>
        <v>0</v>
      </c>
      <c r="BH153" s="8" t="str">
        <f t="shared" si="835"/>
        <v/>
      </c>
      <c r="BI153" s="8">
        <f t="shared" si="836"/>
        <v>0</v>
      </c>
      <c r="BJ153" s="8">
        <f t="shared" si="837"/>
        <v>0</v>
      </c>
      <c r="BK153" s="8">
        <f t="shared" si="838"/>
        <v>0</v>
      </c>
      <c r="BL153" s="8">
        <f t="shared" si="839"/>
        <v>0</v>
      </c>
      <c r="BM153" s="8">
        <f t="shared" si="840"/>
        <v>0</v>
      </c>
      <c r="BN153" s="8">
        <f t="shared" si="846"/>
        <v>2.7777777777777776E-2</v>
      </c>
      <c r="BO153" s="8">
        <f t="shared" si="785"/>
        <v>0</v>
      </c>
      <c r="BP153" s="8">
        <f t="shared" si="785"/>
        <v>0</v>
      </c>
      <c r="BQ153" s="8">
        <f t="shared" si="841"/>
        <v>0</v>
      </c>
      <c r="BR153" s="8">
        <f t="shared" si="842"/>
        <v>0</v>
      </c>
      <c r="BS153" s="8">
        <f t="shared" si="843"/>
        <v>0</v>
      </c>
      <c r="BV153" s="8" t="str">
        <f t="shared" si="786"/>
        <v/>
      </c>
      <c r="BW153" s="8" t="str">
        <f t="shared" si="787"/>
        <v/>
      </c>
      <c r="BX153" s="8" t="str">
        <f t="shared" si="788"/>
        <v/>
      </c>
      <c r="BY153" s="8" t="str">
        <f t="shared" si="789"/>
        <v/>
      </c>
      <c r="BZ153" s="8" t="str">
        <f t="shared" si="790"/>
        <v/>
      </c>
      <c r="CA153" s="8" t="str">
        <f t="shared" si="791"/>
        <v/>
      </c>
      <c r="CB153" s="8" t="str">
        <f t="shared" si="792"/>
        <v/>
      </c>
      <c r="CC153" s="8" t="str">
        <f t="shared" si="793"/>
        <v/>
      </c>
      <c r="CD153" s="8" t="str">
        <f t="shared" si="794"/>
        <v/>
      </c>
      <c r="CE153" s="8" t="str">
        <f t="shared" si="795"/>
        <v/>
      </c>
      <c r="CF153" s="8" t="str">
        <f t="shared" si="796"/>
        <v/>
      </c>
      <c r="CG153" s="8" t="str">
        <f t="shared" si="797"/>
        <v/>
      </c>
      <c r="CI153" s="13"/>
      <c r="CJ153" s="8">
        <f t="shared" si="798"/>
        <v>0</v>
      </c>
      <c r="CK153" s="8">
        <f>IF(COUNT($BV153:BW153)&gt;0,SMALL($BV153:BW153,1),$CI153)</f>
        <v>0</v>
      </c>
      <c r="CL153" s="8">
        <f>IF(COUNT($BV153:BX153)&gt;0,SMALL($BV153:BX153,1),$CI153)</f>
        <v>0</v>
      </c>
      <c r="CM153" s="8">
        <f>IF(COUNT($BV153:BY153)&gt;0,SMALL($BV153:BY153,1),$CI153)</f>
        <v>0</v>
      </c>
      <c r="CN153" s="8">
        <f>IF(COUNT($BV153:BZ153)&gt;0,SMALL($BV153:BZ153,1),$CI153)</f>
        <v>0</v>
      </c>
      <c r="CP153" s="8">
        <f t="shared" si="799"/>
        <v>0</v>
      </c>
      <c r="CQ153" s="8">
        <f>IF(COUNT($CB153:CC153)&gt;0,SMALL($CB153:CC153,1),$CP153)</f>
        <v>0</v>
      </c>
      <c r="CR153" s="8">
        <f>IF(COUNT($CB153:CD153)&gt;0,SMALL($CB153:CD153,1),$CP153)</f>
        <v>0</v>
      </c>
      <c r="CS153" s="8">
        <f>IF(COUNT($CB153:CE153)&gt;0,SMALL($CB153:CE153,1),$CP153)</f>
        <v>0</v>
      </c>
      <c r="CT153" s="8">
        <f>IF(COUNT($CB153:CF153)&gt;0,SMALL($CB153:CF153,1),$CP153)</f>
        <v>0</v>
      </c>
      <c r="CV153" s="8" t="str">
        <f t="shared" si="800"/>
        <v/>
      </c>
      <c r="CW153" s="8" t="str">
        <f t="shared" si="801"/>
        <v/>
      </c>
      <c r="CX153" s="1">
        <f t="shared" si="844"/>
        <v>0</v>
      </c>
      <c r="CY153" s="8" t="str">
        <f t="shared" si="802"/>
        <v/>
      </c>
      <c r="CZ153" s="1">
        <f t="shared" si="803"/>
        <v>0</v>
      </c>
      <c r="DB153" s="13">
        <f t="shared" si="804"/>
        <v>0</v>
      </c>
      <c r="DC153" s="13">
        <f>SMALL($DO153:DP153,1)/(60*60*24)</f>
        <v>0</v>
      </c>
      <c r="DD153" s="13">
        <f>SMALL($DO153:DQ153,1)/(60*60*24)</f>
        <v>0</v>
      </c>
      <c r="DE153" s="13">
        <f>SMALL($DO153:DR153,1)/(60*60*24)</f>
        <v>0</v>
      </c>
      <c r="DF153" s="13">
        <f>SMALL($DO153:DS153,1)/(60*60*24)</f>
        <v>0</v>
      </c>
      <c r="DG153" s="13">
        <f>SMALL($DO153:DT153,1)/(60*60*24)</f>
        <v>0</v>
      </c>
      <c r="DH153" s="34">
        <f t="shared" si="805"/>
        <v>0</v>
      </c>
      <c r="DI153" s="13">
        <f>SMALL($DU153:DV153,1)/(60*60*24)</f>
        <v>0</v>
      </c>
      <c r="DJ153" s="42">
        <f>SMALL($DW153:DW153,1)/(60*60*24)</f>
        <v>0.11572916666666666</v>
      </c>
      <c r="DK153" s="42">
        <f>SMALL($DW153:DX153,1)/(60*60*24)</f>
        <v>0.11572916666666666</v>
      </c>
      <c r="DL153" s="42">
        <f>SMALL($DW153:DY153,1)/(60*60*24)</f>
        <v>0.11572916666666666</v>
      </c>
      <c r="DM153" s="42">
        <f>SMALL($DW153:DZ153,1)/(60*60*24)</f>
        <v>0.11572916666666666</v>
      </c>
      <c r="DO153" s="6">
        <f t="shared" si="806"/>
        <v>0</v>
      </c>
      <c r="DP153" s="1">
        <f t="shared" si="807"/>
        <v>9999</v>
      </c>
      <c r="DQ153" s="1">
        <f t="shared" si="808"/>
        <v>9999</v>
      </c>
      <c r="DR153" s="1">
        <f t="shared" si="809"/>
        <v>9999</v>
      </c>
      <c r="DS153" s="1">
        <f t="shared" si="810"/>
        <v>9999</v>
      </c>
      <c r="DT153" s="1">
        <f t="shared" si="811"/>
        <v>9999</v>
      </c>
      <c r="DU153" s="6">
        <f t="shared" si="812"/>
        <v>0</v>
      </c>
      <c r="DV153" s="1">
        <f t="shared" si="813"/>
        <v>9999</v>
      </c>
      <c r="DW153" s="43">
        <f t="shared" si="845"/>
        <v>9999</v>
      </c>
      <c r="DX153" s="1">
        <f t="shared" si="815"/>
        <v>9999</v>
      </c>
      <c r="DY153" s="1">
        <f t="shared" si="816"/>
        <v>9999</v>
      </c>
      <c r="DZ153" s="1">
        <f t="shared" si="817"/>
        <v>9999</v>
      </c>
    </row>
    <row r="154" spans="5:130" x14ac:dyDescent="0.25">
      <c r="E154" s="13"/>
      <c r="M154" s="8">
        <f t="shared" si="847"/>
        <v>0</v>
      </c>
      <c r="N154" s="6">
        <f t="shared" si="818"/>
        <v>0</v>
      </c>
      <c r="O154" s="8" t="str">
        <f t="shared" si="819"/>
        <v/>
      </c>
      <c r="Q154" s="8">
        <f t="shared" si="820"/>
        <v>0</v>
      </c>
      <c r="R154" s="8">
        <f t="shared" si="821"/>
        <v>0</v>
      </c>
      <c r="S154" s="8" t="str">
        <f t="shared" si="822"/>
        <v/>
      </c>
      <c r="T154" s="8"/>
      <c r="U154" s="8">
        <f>IF(A154&lt;&gt;"",IF(VLOOKUP(A154,Apr!A$4:F$211,6)&gt;0,VLOOKUP(A154,Apr!A$4:F$211,6),0),0)</f>
        <v>0</v>
      </c>
      <c r="V154" s="8">
        <f>IF(A154&lt;&gt;"",IF(VLOOKUP(A154,May!A$3:F$209,6)&gt;0,VLOOKUP(A154,May!A$3:F$209,6),0),0)</f>
        <v>0</v>
      </c>
      <c r="W154" s="8">
        <f>IF(A154&lt;&gt;"",IF(VLOOKUP(A154,Jun!A$3:F$209,6)&gt;0,VLOOKUP(A154,Jun!A$3:F$209,6),0),0)</f>
        <v>0</v>
      </c>
      <c r="X154" s="8">
        <f>IF(A154&lt;&gt;"",IF(VLOOKUP(A154,Jul!A$3:F$206,6)&gt;0,VLOOKUP(A154,Jul!A$3:F$206,6),0),0)</f>
        <v>0</v>
      </c>
      <c r="Y154" s="8">
        <f>IF(A154&lt;&gt;"",IF(VLOOKUP(A154,Aug!A$3:F$206,6)&gt;0,VLOOKUP(A154,Aug!A$3:F$206,6),0),0)</f>
        <v>0</v>
      </c>
      <c r="Z154" s="8">
        <f>IF(A154&lt;&gt;"",IF(VLOOKUP(A154,Sep!A$3:F$206,6)&gt;0,VLOOKUP(A154,Sep!A$3:F$206,6),0),0)</f>
        <v>0</v>
      </c>
      <c r="AA154" s="6">
        <f t="shared" si="848"/>
        <v>0</v>
      </c>
      <c r="AB154" s="8">
        <f t="shared" si="823"/>
        <v>2.7777777777777776E-2</v>
      </c>
      <c r="AC154" s="8">
        <f>IF(A154&lt;&gt;"",IF(VLOOKUP(A154,Oct!A$3:F$206,6)&gt;0,VLOOKUP(A154,Oct!A$3:F$206,6),0),0)</f>
        <v>0</v>
      </c>
      <c r="AD154" s="8">
        <f>IF(A154&lt;&gt;"",IF(VLOOKUP(A154,Nov!A$3:F$207,6)&gt;0,VLOOKUP(A154,Nov!A$3:F$207,6),0),0)</f>
        <v>0</v>
      </c>
      <c r="AE154" s="8">
        <f>IF(A154&lt;&gt;"",IF(VLOOKUP(A154,Dec!A$3:F$207,6)&gt;0,VLOOKUP(A154,Dec!A$3:F$207,6),0),0)</f>
        <v>0</v>
      </c>
      <c r="AF154" s="8">
        <f>IF(A154&lt;&gt;"",IF(VLOOKUP(A154,Jan!A$3:F$207,6)&gt;0,VLOOKUP(A154,Jan!A$3:F$207,6),0),0)</f>
        <v>0</v>
      </c>
      <c r="AG154" s="8">
        <f>IF(A154&lt;&gt;"",IF(VLOOKUP(A154,Feb!A$3:F$207,6)&gt;0,VLOOKUP(A154,Feb!A$3:F$207,6),0),0)</f>
        <v>0</v>
      </c>
      <c r="AH154" s="8">
        <f>IF(A154&lt;&gt;"",IF(VLOOKUP(A154,Mar!A$3:F$207,6)&gt;0,VLOOKUP(A154,Mar!A$3:F$207,6),0),0)</f>
        <v>0</v>
      </c>
      <c r="AJ154" s="8">
        <f>LARGE($BH154:BI154,1)</f>
        <v>0</v>
      </c>
      <c r="AK154" s="8">
        <f>LARGE($BH154:BJ154,1)</f>
        <v>0</v>
      </c>
      <c r="AL154" s="8">
        <f>LARGE($BH154:BK154,1)</f>
        <v>0</v>
      </c>
      <c r="AM154" s="8">
        <f>LARGE($BH154:BL154,1)</f>
        <v>0</v>
      </c>
      <c r="AN154" s="8">
        <f>LARGE($BH154:BM154,1)</f>
        <v>0</v>
      </c>
      <c r="AO154" s="8">
        <f>LARGE($BN154:BO154,1)</f>
        <v>2.7777777777777776E-2</v>
      </c>
      <c r="AP154" s="8">
        <f>LARGE($BN154:BP154,1)</f>
        <v>2.7777777777777776E-2</v>
      </c>
      <c r="AQ154" s="8">
        <f>LARGE($BN154:BQ154,1)</f>
        <v>2.7777777777777776E-2</v>
      </c>
      <c r="AR154" s="8">
        <f>LARGE($BN154:BR154,1)</f>
        <v>2.7777777777777776E-2</v>
      </c>
      <c r="AS154" s="8">
        <f>LARGE($BN154:BS154,1)</f>
        <v>2.7777777777777776E-2</v>
      </c>
      <c r="AV154" s="6">
        <f t="shared" si="824"/>
        <v>0</v>
      </c>
      <c r="AW154" s="6">
        <f t="shared" si="825"/>
        <v>0</v>
      </c>
      <c r="AX154" s="6">
        <f t="shared" si="826"/>
        <v>0</v>
      </c>
      <c r="AY154" s="6">
        <f t="shared" si="827"/>
        <v>0</v>
      </c>
      <c r="AZ154" s="6">
        <f t="shared" si="828"/>
        <v>0</v>
      </c>
      <c r="BA154" s="6">
        <f t="shared" si="829"/>
        <v>0</v>
      </c>
      <c r="BB154" s="6">
        <f t="shared" si="830"/>
        <v>0</v>
      </c>
      <c r="BC154" s="6">
        <f t="shared" si="831"/>
        <v>0</v>
      </c>
      <c r="BD154" s="6">
        <f t="shared" si="832"/>
        <v>0</v>
      </c>
      <c r="BE154" s="6">
        <f t="shared" si="833"/>
        <v>0</v>
      </c>
      <c r="BF154" s="6">
        <f t="shared" si="834"/>
        <v>0</v>
      </c>
      <c r="BH154" s="8" t="str">
        <f t="shared" si="835"/>
        <v/>
      </c>
      <c r="BI154" s="8">
        <f t="shared" si="836"/>
        <v>0</v>
      </c>
      <c r="BJ154" s="8">
        <f t="shared" si="837"/>
        <v>0</v>
      </c>
      <c r="BK154" s="8">
        <f t="shared" si="838"/>
        <v>0</v>
      </c>
      <c r="BL154" s="8">
        <f t="shared" si="839"/>
        <v>0</v>
      </c>
      <c r="BM154" s="8">
        <f t="shared" si="840"/>
        <v>0</v>
      </c>
      <c r="BN154" s="8">
        <f t="shared" si="846"/>
        <v>2.7777777777777776E-2</v>
      </c>
      <c r="BO154" s="8">
        <f t="shared" si="785"/>
        <v>0</v>
      </c>
      <c r="BP154" s="8">
        <f t="shared" si="785"/>
        <v>0</v>
      </c>
      <c r="BQ154" s="8">
        <f t="shared" si="841"/>
        <v>0</v>
      </c>
      <c r="BR154" s="8">
        <f t="shared" si="842"/>
        <v>0</v>
      </c>
      <c r="BS154" s="8">
        <f t="shared" si="843"/>
        <v>0</v>
      </c>
      <c r="BV154" s="8" t="str">
        <f t="shared" si="786"/>
        <v/>
      </c>
      <c r="BW154" s="8" t="str">
        <f t="shared" si="787"/>
        <v/>
      </c>
      <c r="BX154" s="8" t="str">
        <f t="shared" si="788"/>
        <v/>
      </c>
      <c r="BY154" s="8" t="str">
        <f t="shared" si="789"/>
        <v/>
      </c>
      <c r="BZ154" s="8" t="str">
        <f t="shared" si="790"/>
        <v/>
      </c>
      <c r="CA154" s="8" t="str">
        <f t="shared" si="791"/>
        <v/>
      </c>
      <c r="CB154" s="8" t="str">
        <f t="shared" si="792"/>
        <v/>
      </c>
      <c r="CC154" s="8" t="str">
        <f t="shared" si="793"/>
        <v/>
      </c>
      <c r="CD154" s="8" t="str">
        <f t="shared" si="794"/>
        <v/>
      </c>
      <c r="CE154" s="8" t="str">
        <f t="shared" si="795"/>
        <v/>
      </c>
      <c r="CF154" s="8" t="str">
        <f t="shared" si="796"/>
        <v/>
      </c>
      <c r="CG154" s="8" t="str">
        <f t="shared" si="797"/>
        <v/>
      </c>
      <c r="CI154" s="13"/>
      <c r="CJ154" s="8">
        <f t="shared" si="798"/>
        <v>0</v>
      </c>
      <c r="CK154" s="8">
        <f>IF(COUNT($BV154:BW154)&gt;0,SMALL($BV154:BW154,1),$CI154)</f>
        <v>0</v>
      </c>
      <c r="CL154" s="8">
        <f>IF(COUNT($BV154:BX154)&gt;0,SMALL($BV154:BX154,1),$CI154)</f>
        <v>0</v>
      </c>
      <c r="CM154" s="8">
        <f>IF(COUNT($BV154:BY154)&gt;0,SMALL($BV154:BY154,1),$CI154)</f>
        <v>0</v>
      </c>
      <c r="CN154" s="8">
        <f>IF(COUNT($BV154:BZ154)&gt;0,SMALL($BV154:BZ154,1),$CI154)</f>
        <v>0</v>
      </c>
      <c r="CP154" s="8">
        <f t="shared" si="799"/>
        <v>0</v>
      </c>
      <c r="CQ154" s="8">
        <f>IF(COUNT($CB154:CC154)&gt;0,SMALL($CB154:CC154,1),$CP154)</f>
        <v>0</v>
      </c>
      <c r="CR154" s="8">
        <f>IF(COUNT($CB154:CD154)&gt;0,SMALL($CB154:CD154,1),$CP154)</f>
        <v>0</v>
      </c>
      <c r="CS154" s="8">
        <f>IF(COUNT($CB154:CE154)&gt;0,SMALL($CB154:CE154,1),$CP154)</f>
        <v>0</v>
      </c>
      <c r="CT154" s="8">
        <f>IF(COUNT($CB154:CF154)&gt;0,SMALL($CB154:CF154,1),$CP154)</f>
        <v>0</v>
      </c>
      <c r="CV154" s="8" t="str">
        <f t="shared" si="800"/>
        <v/>
      </c>
      <c r="CW154" s="8" t="str">
        <f t="shared" si="801"/>
        <v/>
      </c>
      <c r="CX154" s="1">
        <f t="shared" si="844"/>
        <v>0</v>
      </c>
      <c r="CY154" s="8" t="str">
        <f t="shared" si="802"/>
        <v/>
      </c>
      <c r="CZ154" s="1">
        <f t="shared" si="803"/>
        <v>0</v>
      </c>
      <c r="DB154" s="13">
        <f t="shared" si="804"/>
        <v>0</v>
      </c>
      <c r="DC154" s="13">
        <f>SMALL($DO154:DP154,1)/(60*60*24)</f>
        <v>0</v>
      </c>
      <c r="DD154" s="13">
        <f>SMALL($DO154:DQ154,1)/(60*60*24)</f>
        <v>0</v>
      </c>
      <c r="DE154" s="13">
        <f>SMALL($DO154:DR154,1)/(60*60*24)</f>
        <v>0</v>
      </c>
      <c r="DF154" s="13">
        <f>SMALL($DO154:DS154,1)/(60*60*24)</f>
        <v>0</v>
      </c>
      <c r="DG154" s="13">
        <f>SMALL($DO154:DT154,1)/(60*60*24)</f>
        <v>0</v>
      </c>
      <c r="DH154" s="34">
        <f t="shared" si="805"/>
        <v>0</v>
      </c>
      <c r="DI154" s="13">
        <f>SMALL($DU154:DV154,1)/(60*60*24)</f>
        <v>0</v>
      </c>
      <c r="DJ154" s="42">
        <f>SMALL($DW154:DW154,1)/(60*60*24)</f>
        <v>0.11572916666666666</v>
      </c>
      <c r="DK154" s="42">
        <f>SMALL($DW154:DX154,1)/(60*60*24)</f>
        <v>0.11572916666666666</v>
      </c>
      <c r="DL154" s="42">
        <f>SMALL($DW154:DY154,1)/(60*60*24)</f>
        <v>0.11572916666666666</v>
      </c>
      <c r="DM154" s="42">
        <f>SMALL($DW154:DZ154,1)/(60*60*24)</f>
        <v>0.11572916666666666</v>
      </c>
      <c r="DO154" s="6">
        <f t="shared" si="806"/>
        <v>0</v>
      </c>
      <c r="DP154" s="1">
        <f t="shared" si="807"/>
        <v>9999</v>
      </c>
      <c r="DQ154" s="1">
        <f t="shared" si="808"/>
        <v>9999</v>
      </c>
      <c r="DR154" s="1">
        <f t="shared" si="809"/>
        <v>9999</v>
      </c>
      <c r="DS154" s="1">
        <f t="shared" si="810"/>
        <v>9999</v>
      </c>
      <c r="DT154" s="1">
        <f t="shared" si="811"/>
        <v>9999</v>
      </c>
      <c r="DU154" s="6">
        <f t="shared" si="812"/>
        <v>0</v>
      </c>
      <c r="DV154" s="1">
        <f t="shared" si="813"/>
        <v>9999</v>
      </c>
      <c r="DW154" s="43">
        <f t="shared" si="845"/>
        <v>9999</v>
      </c>
      <c r="DX154" s="1">
        <f t="shared" si="815"/>
        <v>9999</v>
      </c>
      <c r="DY154" s="1">
        <f t="shared" si="816"/>
        <v>9999</v>
      </c>
      <c r="DZ154" s="1">
        <f t="shared" si="817"/>
        <v>9999</v>
      </c>
    </row>
    <row r="155" spans="5:130" x14ac:dyDescent="0.25">
      <c r="E155" s="13"/>
      <c r="M155" s="8">
        <f t="shared" si="847"/>
        <v>0</v>
      </c>
      <c r="N155" s="6">
        <f t="shared" si="818"/>
        <v>0</v>
      </c>
      <c r="O155" s="8" t="str">
        <f t="shared" si="819"/>
        <v/>
      </c>
      <c r="Q155" s="8">
        <f t="shared" si="820"/>
        <v>0</v>
      </c>
      <c r="R155" s="8">
        <f t="shared" si="821"/>
        <v>0</v>
      </c>
      <c r="S155" s="8" t="str">
        <f t="shared" si="822"/>
        <v/>
      </c>
      <c r="T155" s="8"/>
      <c r="U155" s="8">
        <f>IF(A155&lt;&gt;"",IF(VLOOKUP(A155,Apr!A$4:F$211,6)&gt;0,VLOOKUP(A155,Apr!A$4:F$211,6),0),0)</f>
        <v>0</v>
      </c>
      <c r="V155" s="8">
        <f>IF(A155&lt;&gt;"",IF(VLOOKUP(A155,May!A$3:F$209,6)&gt;0,VLOOKUP(A155,May!A$3:F$209,6),0),0)</f>
        <v>0</v>
      </c>
      <c r="W155" s="8">
        <f>IF(A155&lt;&gt;"",IF(VLOOKUP(A155,Jun!A$3:F$209,6)&gt;0,VLOOKUP(A155,Jun!A$3:F$209,6),0),0)</f>
        <v>0</v>
      </c>
      <c r="X155" s="8">
        <f>IF(A155&lt;&gt;"",IF(VLOOKUP(A155,Jul!A$3:F$206,6)&gt;0,VLOOKUP(A155,Jul!A$3:F$206,6),0),0)</f>
        <v>0</v>
      </c>
      <c r="Y155" s="8">
        <f>IF(A155&lt;&gt;"",IF(VLOOKUP(A155,Aug!A$3:F$206,6)&gt;0,VLOOKUP(A155,Aug!A$3:F$206,6),0),0)</f>
        <v>0</v>
      </c>
      <c r="Z155" s="8">
        <f>IF(A155&lt;&gt;"",IF(VLOOKUP(A155,Sep!A$3:F$206,6)&gt;0,VLOOKUP(A155,Sep!A$3:F$206,6),0),0)</f>
        <v>0</v>
      </c>
      <c r="AA155" s="6">
        <f t="shared" si="848"/>
        <v>0</v>
      </c>
      <c r="AB155" s="8">
        <f t="shared" si="823"/>
        <v>2.7777777777777776E-2</v>
      </c>
      <c r="AC155" s="8">
        <f>IF(A155&lt;&gt;"",IF(VLOOKUP(A155,Oct!A$3:F$206,6)&gt;0,VLOOKUP(A155,Oct!A$3:F$206,6),0),0)</f>
        <v>0</v>
      </c>
      <c r="AD155" s="8">
        <f>IF(A155&lt;&gt;"",IF(VLOOKUP(A155,Nov!A$3:F$207,6)&gt;0,VLOOKUP(A155,Nov!A$3:F$207,6),0),0)</f>
        <v>0</v>
      </c>
      <c r="AE155" s="8">
        <f>IF(A155&lt;&gt;"",IF(VLOOKUP(A155,Dec!A$3:F$207,6)&gt;0,VLOOKUP(A155,Dec!A$3:F$207,6),0),0)</f>
        <v>0</v>
      </c>
      <c r="AF155" s="8">
        <f>IF(A155&lt;&gt;"",IF(VLOOKUP(A155,Jan!A$3:F$207,6)&gt;0,VLOOKUP(A155,Jan!A$3:F$207,6),0),0)</f>
        <v>0</v>
      </c>
      <c r="AG155" s="8">
        <f>IF(A155&lt;&gt;"",IF(VLOOKUP(A155,Feb!A$3:F$207,6)&gt;0,VLOOKUP(A155,Feb!A$3:F$207,6),0),0)</f>
        <v>0</v>
      </c>
      <c r="AH155" s="8">
        <f>IF(A155&lt;&gt;"",IF(VLOOKUP(A155,Mar!A$3:F$207,6)&gt;0,VLOOKUP(A155,Mar!A$3:F$207,6),0),0)</f>
        <v>0</v>
      </c>
      <c r="AJ155" s="8">
        <f>LARGE($BH155:BI155,1)</f>
        <v>0</v>
      </c>
      <c r="AK155" s="8">
        <f>LARGE($BH155:BJ155,1)</f>
        <v>0</v>
      </c>
      <c r="AL155" s="8">
        <f>LARGE($BH155:BK155,1)</f>
        <v>0</v>
      </c>
      <c r="AM155" s="8">
        <f>LARGE($BH155:BL155,1)</f>
        <v>0</v>
      </c>
      <c r="AN155" s="8">
        <f>LARGE($BH155:BM155,1)</f>
        <v>0</v>
      </c>
      <c r="AO155" s="8">
        <f>LARGE($BN155:BO155,1)</f>
        <v>2.7777777777777776E-2</v>
      </c>
      <c r="AP155" s="8">
        <f>LARGE($BN155:BP155,1)</f>
        <v>2.7777777777777776E-2</v>
      </c>
      <c r="AQ155" s="8">
        <f>LARGE($BN155:BQ155,1)</f>
        <v>2.7777777777777776E-2</v>
      </c>
      <c r="AR155" s="8">
        <f>LARGE($BN155:BR155,1)</f>
        <v>2.7777777777777776E-2</v>
      </c>
      <c r="AS155" s="8">
        <f>LARGE($BN155:BS155,1)</f>
        <v>2.7777777777777776E-2</v>
      </c>
      <c r="AV155" s="6">
        <f t="shared" si="824"/>
        <v>0</v>
      </c>
      <c r="AW155" s="6">
        <f t="shared" si="825"/>
        <v>0</v>
      </c>
      <c r="AX155" s="6">
        <f t="shared" si="826"/>
        <v>0</v>
      </c>
      <c r="AY155" s="6">
        <f t="shared" si="827"/>
        <v>0</v>
      </c>
      <c r="AZ155" s="6">
        <f t="shared" si="828"/>
        <v>0</v>
      </c>
      <c r="BA155" s="6">
        <f t="shared" si="829"/>
        <v>0</v>
      </c>
      <c r="BB155" s="6">
        <f t="shared" si="830"/>
        <v>0</v>
      </c>
      <c r="BC155" s="6">
        <f t="shared" si="831"/>
        <v>0</v>
      </c>
      <c r="BD155" s="6">
        <f t="shared" si="832"/>
        <v>0</v>
      </c>
      <c r="BE155" s="6">
        <f t="shared" si="833"/>
        <v>0</v>
      </c>
      <c r="BF155" s="6">
        <f t="shared" si="834"/>
        <v>0</v>
      </c>
      <c r="BH155" s="8" t="str">
        <f t="shared" si="835"/>
        <v/>
      </c>
      <c r="BI155" s="8">
        <f t="shared" si="836"/>
        <v>0</v>
      </c>
      <c r="BJ155" s="8">
        <f t="shared" si="837"/>
        <v>0</v>
      </c>
      <c r="BK155" s="8">
        <f t="shared" si="838"/>
        <v>0</v>
      </c>
      <c r="BL155" s="8">
        <f t="shared" si="839"/>
        <v>0</v>
      </c>
      <c r="BM155" s="8">
        <f t="shared" si="840"/>
        <v>0</v>
      </c>
      <c r="BN155" s="8">
        <f t="shared" si="846"/>
        <v>2.7777777777777776E-2</v>
      </c>
      <c r="BO155" s="8">
        <f t="shared" si="785"/>
        <v>0</v>
      </c>
      <c r="BP155" s="8">
        <f t="shared" si="785"/>
        <v>0</v>
      </c>
      <c r="BQ155" s="8">
        <f t="shared" si="841"/>
        <v>0</v>
      </c>
      <c r="BR155" s="8">
        <f t="shared" si="842"/>
        <v>0</v>
      </c>
      <c r="BS155" s="8">
        <f t="shared" si="843"/>
        <v>0</v>
      </c>
      <c r="BV155" s="8" t="str">
        <f t="shared" si="786"/>
        <v/>
      </c>
      <c r="BW155" s="8" t="str">
        <f t="shared" si="787"/>
        <v/>
      </c>
      <c r="BX155" s="8" t="str">
        <f t="shared" si="788"/>
        <v/>
      </c>
      <c r="BY155" s="8" t="str">
        <f t="shared" si="789"/>
        <v/>
      </c>
      <c r="BZ155" s="8" t="str">
        <f t="shared" si="790"/>
        <v/>
      </c>
      <c r="CA155" s="8" t="str">
        <f t="shared" si="791"/>
        <v/>
      </c>
      <c r="CB155" s="8" t="str">
        <f t="shared" si="792"/>
        <v/>
      </c>
      <c r="CC155" s="8" t="str">
        <f t="shared" si="793"/>
        <v/>
      </c>
      <c r="CD155" s="8" t="str">
        <f t="shared" si="794"/>
        <v/>
      </c>
      <c r="CE155" s="8" t="str">
        <f t="shared" si="795"/>
        <v/>
      </c>
      <c r="CF155" s="8" t="str">
        <f t="shared" si="796"/>
        <v/>
      </c>
      <c r="CG155" s="8" t="str">
        <f t="shared" si="797"/>
        <v/>
      </c>
      <c r="CI155" s="13"/>
      <c r="CJ155" s="8">
        <f t="shared" si="798"/>
        <v>0</v>
      </c>
      <c r="CK155" s="8">
        <f>IF(COUNT($BV155:BW155)&gt;0,SMALL($BV155:BW155,1),$CI155)</f>
        <v>0</v>
      </c>
      <c r="CL155" s="8">
        <f>IF(COUNT($BV155:BX155)&gt;0,SMALL($BV155:BX155,1),$CI155)</f>
        <v>0</v>
      </c>
      <c r="CM155" s="8">
        <f>IF(COUNT($BV155:BY155)&gt;0,SMALL($BV155:BY155,1),$CI155)</f>
        <v>0</v>
      </c>
      <c r="CN155" s="8">
        <f>IF(COUNT($BV155:BZ155)&gt;0,SMALL($BV155:BZ155,1),$CI155)</f>
        <v>0</v>
      </c>
      <c r="CP155" s="8">
        <f t="shared" si="799"/>
        <v>0</v>
      </c>
      <c r="CQ155" s="8">
        <f>IF(COUNT($CB155:CC155)&gt;0,SMALL($CB155:CC155,1),$CP155)</f>
        <v>0</v>
      </c>
      <c r="CR155" s="8">
        <f>IF(COUNT($CB155:CD155)&gt;0,SMALL($CB155:CD155,1),$CP155)</f>
        <v>0</v>
      </c>
      <c r="CS155" s="8">
        <f>IF(COUNT($CB155:CE155)&gt;0,SMALL($CB155:CE155,1),$CP155)</f>
        <v>0</v>
      </c>
      <c r="CT155" s="8">
        <f>IF(COUNT($CB155:CF155)&gt;0,SMALL($CB155:CF155,1),$CP155)</f>
        <v>0</v>
      </c>
      <c r="CV155" s="8" t="str">
        <f t="shared" si="800"/>
        <v/>
      </c>
      <c r="CW155" s="8" t="str">
        <f t="shared" si="801"/>
        <v/>
      </c>
      <c r="CX155" s="1">
        <f t="shared" si="844"/>
        <v>0</v>
      </c>
      <c r="CY155" s="8" t="str">
        <f t="shared" si="802"/>
        <v/>
      </c>
      <c r="CZ155" s="1">
        <f t="shared" si="803"/>
        <v>0</v>
      </c>
      <c r="DB155" s="13">
        <f t="shared" si="804"/>
        <v>0</v>
      </c>
      <c r="DC155" s="13">
        <f>SMALL($DO155:DP155,1)/(60*60*24)</f>
        <v>0</v>
      </c>
      <c r="DD155" s="13">
        <f>SMALL($DO155:DQ155,1)/(60*60*24)</f>
        <v>0</v>
      </c>
      <c r="DE155" s="13">
        <f>SMALL($DO155:DR155,1)/(60*60*24)</f>
        <v>0</v>
      </c>
      <c r="DF155" s="13">
        <f>SMALL($DO155:DS155,1)/(60*60*24)</f>
        <v>0</v>
      </c>
      <c r="DG155" s="13">
        <f>SMALL($DO155:DT155,1)/(60*60*24)</f>
        <v>0</v>
      </c>
      <c r="DH155" s="34">
        <f t="shared" si="805"/>
        <v>0</v>
      </c>
      <c r="DI155" s="13">
        <f>SMALL($DU155:DV155,1)/(60*60*24)</f>
        <v>0</v>
      </c>
      <c r="DJ155" s="42">
        <f>SMALL($DW155:DW155,1)/(60*60*24)</f>
        <v>0.11572916666666666</v>
      </c>
      <c r="DK155" s="42">
        <f>SMALL($DW155:DX155,1)/(60*60*24)</f>
        <v>0.11572916666666666</v>
      </c>
      <c r="DL155" s="42">
        <f>SMALL($DW155:DY155,1)/(60*60*24)</f>
        <v>0.11572916666666666</v>
      </c>
      <c r="DM155" s="42">
        <f>SMALL($DW155:DZ155,1)/(60*60*24)</f>
        <v>0.11572916666666666</v>
      </c>
      <c r="DO155" s="6">
        <f t="shared" si="806"/>
        <v>0</v>
      </c>
      <c r="DP155" s="1">
        <f t="shared" si="807"/>
        <v>9999</v>
      </c>
      <c r="DQ155" s="1">
        <f t="shared" si="808"/>
        <v>9999</v>
      </c>
      <c r="DR155" s="1">
        <f t="shared" si="809"/>
        <v>9999</v>
      </c>
      <c r="DS155" s="1">
        <f t="shared" si="810"/>
        <v>9999</v>
      </c>
      <c r="DT155" s="1">
        <f t="shared" si="811"/>
        <v>9999</v>
      </c>
      <c r="DU155" s="6">
        <f t="shared" si="812"/>
        <v>0</v>
      </c>
      <c r="DV155" s="1">
        <f t="shared" si="813"/>
        <v>9999</v>
      </c>
      <c r="DW155" s="43">
        <f t="shared" si="845"/>
        <v>9999</v>
      </c>
      <c r="DX155" s="1">
        <f t="shared" si="815"/>
        <v>9999</v>
      </c>
      <c r="DY155" s="1">
        <f t="shared" si="816"/>
        <v>9999</v>
      </c>
      <c r="DZ155" s="1">
        <f t="shared" si="817"/>
        <v>9999</v>
      </c>
    </row>
    <row r="156" spans="5:130" x14ac:dyDescent="0.25">
      <c r="E156" s="13"/>
      <c r="M156" s="8">
        <f t="shared" si="847"/>
        <v>0</v>
      </c>
      <c r="N156" s="6">
        <f t="shared" si="818"/>
        <v>0</v>
      </c>
      <c r="O156" s="8" t="str">
        <f t="shared" si="819"/>
        <v/>
      </c>
      <c r="Q156" s="8">
        <f t="shared" si="820"/>
        <v>0</v>
      </c>
      <c r="R156" s="8">
        <f t="shared" si="821"/>
        <v>0</v>
      </c>
      <c r="S156" s="8" t="str">
        <f t="shared" si="822"/>
        <v/>
      </c>
      <c r="T156" s="8"/>
      <c r="U156" s="8">
        <f>IF(A156&lt;&gt;"",IF(VLOOKUP(A156,Apr!A$4:F$211,6)&gt;0,VLOOKUP(A156,Apr!A$4:F$211,6),0),0)</f>
        <v>0</v>
      </c>
      <c r="V156" s="8">
        <f>IF(A156&lt;&gt;"",IF(VLOOKUP(A156,May!A$3:F$209,6)&gt;0,VLOOKUP(A156,May!A$3:F$209,6),0),0)</f>
        <v>0</v>
      </c>
      <c r="W156" s="8">
        <f>IF(A156&lt;&gt;"",IF(VLOOKUP(A156,Jun!A$3:F$209,6)&gt;0,VLOOKUP(A156,Jun!A$3:F$209,6),0),0)</f>
        <v>0</v>
      </c>
      <c r="X156" s="8">
        <f>IF(A156&lt;&gt;"",IF(VLOOKUP(A156,Jul!A$3:F$206,6)&gt;0,VLOOKUP(A156,Jul!A$3:F$206,6),0),0)</f>
        <v>0</v>
      </c>
      <c r="Y156" s="8">
        <f>IF(A156&lt;&gt;"",IF(VLOOKUP(A156,Aug!A$3:F$206,6)&gt;0,VLOOKUP(A156,Aug!A$3:F$206,6),0),0)</f>
        <v>0</v>
      </c>
      <c r="Z156" s="8">
        <f>IF(A156&lt;&gt;"",IF(VLOOKUP(A156,Sep!A$3:F$206,6)&gt;0,VLOOKUP(A156,Sep!A$3:F$206,6),0),0)</f>
        <v>0</v>
      </c>
      <c r="AA156" s="6">
        <f t="shared" si="848"/>
        <v>0</v>
      </c>
      <c r="AB156" s="8">
        <f t="shared" si="823"/>
        <v>2.7777777777777776E-2</v>
      </c>
      <c r="AC156" s="8">
        <f>IF(A156&lt;&gt;"",IF(VLOOKUP(A156,Oct!A$3:F$206,6)&gt;0,VLOOKUP(A156,Oct!A$3:F$206,6),0),0)</f>
        <v>0</v>
      </c>
      <c r="AD156" s="8">
        <f>IF(A156&lt;&gt;"",IF(VLOOKUP(A156,Nov!A$3:F$207,6)&gt;0,VLOOKUP(A156,Nov!A$3:F$207,6),0),0)</f>
        <v>0</v>
      </c>
      <c r="AE156" s="8">
        <f>IF(A156&lt;&gt;"",IF(VLOOKUP(A156,Dec!A$3:F$207,6)&gt;0,VLOOKUP(A156,Dec!A$3:F$207,6),0),0)</f>
        <v>0</v>
      </c>
      <c r="AF156" s="8">
        <f>IF(A156&lt;&gt;"",IF(VLOOKUP(A156,Jan!A$3:F$207,6)&gt;0,VLOOKUP(A156,Jan!A$3:F$207,6),0),0)</f>
        <v>0</v>
      </c>
      <c r="AG156" s="8">
        <f>IF(A156&lt;&gt;"",IF(VLOOKUP(A156,Feb!A$3:F$207,6)&gt;0,VLOOKUP(A156,Feb!A$3:F$207,6),0),0)</f>
        <v>0</v>
      </c>
      <c r="AH156" s="8">
        <f>IF(A156&lt;&gt;"",IF(VLOOKUP(A156,Mar!A$3:F$207,6)&gt;0,VLOOKUP(A156,Mar!A$3:F$207,6),0),0)</f>
        <v>0</v>
      </c>
      <c r="AJ156" s="8">
        <f>LARGE($BH156:BI156,1)</f>
        <v>0</v>
      </c>
      <c r="AK156" s="8">
        <f>LARGE($BH156:BJ156,1)</f>
        <v>0</v>
      </c>
      <c r="AL156" s="8">
        <f>LARGE($BH156:BK156,1)</f>
        <v>0</v>
      </c>
      <c r="AM156" s="8">
        <f>LARGE($BH156:BL156,1)</f>
        <v>0</v>
      </c>
      <c r="AN156" s="8">
        <f>LARGE($BH156:BM156,1)</f>
        <v>0</v>
      </c>
      <c r="AO156" s="8">
        <f>LARGE($BN156:BO156,1)</f>
        <v>2.7777777777777776E-2</v>
      </c>
      <c r="AP156" s="8">
        <f>LARGE($BN156:BP156,1)</f>
        <v>2.7777777777777776E-2</v>
      </c>
      <c r="AQ156" s="8">
        <f>LARGE($BN156:BQ156,1)</f>
        <v>2.7777777777777776E-2</v>
      </c>
      <c r="AR156" s="8">
        <f>LARGE($BN156:BR156,1)</f>
        <v>2.7777777777777776E-2</v>
      </c>
      <c r="AS156" s="8">
        <f>LARGE($BN156:BS156,1)</f>
        <v>2.7777777777777776E-2</v>
      </c>
      <c r="AV156" s="6">
        <f t="shared" si="824"/>
        <v>0</v>
      </c>
      <c r="AW156" s="6">
        <f t="shared" si="825"/>
        <v>0</v>
      </c>
      <c r="AX156" s="6">
        <f t="shared" si="826"/>
        <v>0</v>
      </c>
      <c r="AY156" s="6">
        <f t="shared" si="827"/>
        <v>0</v>
      </c>
      <c r="AZ156" s="6">
        <f t="shared" si="828"/>
        <v>0</v>
      </c>
      <c r="BA156" s="6">
        <f t="shared" si="829"/>
        <v>0</v>
      </c>
      <c r="BB156" s="6">
        <f t="shared" si="830"/>
        <v>0</v>
      </c>
      <c r="BC156" s="6">
        <f t="shared" si="831"/>
        <v>0</v>
      </c>
      <c r="BD156" s="6">
        <f t="shared" si="832"/>
        <v>0</v>
      </c>
      <c r="BE156" s="6">
        <f t="shared" si="833"/>
        <v>0</v>
      </c>
      <c r="BF156" s="6">
        <f t="shared" si="834"/>
        <v>0</v>
      </c>
      <c r="BH156" s="8" t="str">
        <f t="shared" si="835"/>
        <v/>
      </c>
      <c r="BI156" s="8">
        <f t="shared" si="836"/>
        <v>0</v>
      </c>
      <c r="BJ156" s="8">
        <f t="shared" si="837"/>
        <v>0</v>
      </c>
      <c r="BK156" s="8">
        <f t="shared" si="838"/>
        <v>0</v>
      </c>
      <c r="BL156" s="8">
        <f t="shared" si="839"/>
        <v>0</v>
      </c>
      <c r="BM156" s="8">
        <f t="shared" si="840"/>
        <v>0</v>
      </c>
      <c r="BN156" s="8">
        <f t="shared" si="846"/>
        <v>2.7777777777777776E-2</v>
      </c>
      <c r="BO156" s="8">
        <f t="shared" si="785"/>
        <v>0</v>
      </c>
      <c r="BP156" s="8">
        <f t="shared" si="785"/>
        <v>0</v>
      </c>
      <c r="BQ156" s="8">
        <f t="shared" si="841"/>
        <v>0</v>
      </c>
      <c r="BR156" s="8">
        <f t="shared" si="842"/>
        <v>0</v>
      </c>
      <c r="BS156" s="8">
        <f t="shared" si="843"/>
        <v>0</v>
      </c>
      <c r="BV156" s="8" t="str">
        <f t="shared" si="786"/>
        <v/>
      </c>
      <c r="BW156" s="8" t="str">
        <f t="shared" si="787"/>
        <v/>
      </c>
      <c r="BX156" s="8" t="str">
        <f t="shared" si="788"/>
        <v/>
      </c>
      <c r="BY156" s="8" t="str">
        <f t="shared" si="789"/>
        <v/>
      </c>
      <c r="BZ156" s="8" t="str">
        <f t="shared" si="790"/>
        <v/>
      </c>
      <c r="CA156" s="8" t="str">
        <f t="shared" si="791"/>
        <v/>
      </c>
      <c r="CB156" s="8" t="str">
        <f t="shared" si="792"/>
        <v/>
      </c>
      <c r="CC156" s="8" t="str">
        <f t="shared" si="793"/>
        <v/>
      </c>
      <c r="CD156" s="8" t="str">
        <f t="shared" si="794"/>
        <v/>
      </c>
      <c r="CE156" s="8" t="str">
        <f t="shared" si="795"/>
        <v/>
      </c>
      <c r="CF156" s="8" t="str">
        <f t="shared" si="796"/>
        <v/>
      </c>
      <c r="CG156" s="8" t="str">
        <f t="shared" si="797"/>
        <v/>
      </c>
      <c r="CI156" s="13"/>
      <c r="CJ156" s="8">
        <f t="shared" si="798"/>
        <v>0</v>
      </c>
      <c r="CK156" s="8">
        <f>IF(COUNT($BV156:BW156)&gt;0,SMALL($BV156:BW156,1),$CI156)</f>
        <v>0</v>
      </c>
      <c r="CL156" s="8">
        <f>IF(COUNT($BV156:BX156)&gt;0,SMALL($BV156:BX156,1),$CI156)</f>
        <v>0</v>
      </c>
      <c r="CM156" s="8">
        <f>IF(COUNT($BV156:BY156)&gt;0,SMALL($BV156:BY156,1),$CI156)</f>
        <v>0</v>
      </c>
      <c r="CN156" s="8">
        <f>IF(COUNT($BV156:BZ156)&gt;0,SMALL($BV156:BZ156,1),$CI156)</f>
        <v>0</v>
      </c>
      <c r="CP156" s="8">
        <f t="shared" si="799"/>
        <v>0</v>
      </c>
      <c r="CQ156" s="8">
        <f>IF(COUNT($CB156:CC156)&gt;0,SMALL($CB156:CC156,1),$CP156)</f>
        <v>0</v>
      </c>
      <c r="CR156" s="8">
        <f>IF(COUNT($CB156:CD156)&gt;0,SMALL($CB156:CD156,1),$CP156)</f>
        <v>0</v>
      </c>
      <c r="CS156" s="8">
        <f>IF(COUNT($CB156:CE156)&gt;0,SMALL($CB156:CE156,1),$CP156)</f>
        <v>0</v>
      </c>
      <c r="CT156" s="8">
        <f>IF(COUNT($CB156:CF156)&gt;0,SMALL($CB156:CF156,1),$CP156)</f>
        <v>0</v>
      </c>
      <c r="CV156" s="8" t="str">
        <f t="shared" si="800"/>
        <v/>
      </c>
      <c r="CW156" s="8" t="str">
        <f t="shared" si="801"/>
        <v/>
      </c>
      <c r="CX156" s="1">
        <f t="shared" si="844"/>
        <v>0</v>
      </c>
      <c r="CY156" s="8" t="str">
        <f t="shared" si="802"/>
        <v/>
      </c>
      <c r="CZ156" s="1">
        <f t="shared" si="803"/>
        <v>0</v>
      </c>
      <c r="DB156" s="13">
        <f t="shared" si="804"/>
        <v>0</v>
      </c>
      <c r="DC156" s="13">
        <f>SMALL($DO156:DP156,1)/(60*60*24)</f>
        <v>0</v>
      </c>
      <c r="DD156" s="13">
        <f>SMALL($DO156:DQ156,1)/(60*60*24)</f>
        <v>0</v>
      </c>
      <c r="DE156" s="13">
        <f>SMALL($DO156:DR156,1)/(60*60*24)</f>
        <v>0</v>
      </c>
      <c r="DF156" s="13">
        <f>SMALL($DO156:DS156,1)/(60*60*24)</f>
        <v>0</v>
      </c>
      <c r="DG156" s="13">
        <f>SMALL($DO156:DT156,1)/(60*60*24)</f>
        <v>0</v>
      </c>
      <c r="DH156" s="34">
        <f t="shared" si="805"/>
        <v>0</v>
      </c>
      <c r="DI156" s="13">
        <f>SMALL($DU156:DV156,1)/(60*60*24)</f>
        <v>0</v>
      </c>
      <c r="DJ156" s="42">
        <f>SMALL($DW156:DW156,1)/(60*60*24)</f>
        <v>0.11572916666666666</v>
      </c>
      <c r="DK156" s="42">
        <f>SMALL($DW156:DX156,1)/(60*60*24)</f>
        <v>0.11572916666666666</v>
      </c>
      <c r="DL156" s="42">
        <f>SMALL($DW156:DY156,1)/(60*60*24)</f>
        <v>0.11572916666666666</v>
      </c>
      <c r="DM156" s="42">
        <f>SMALL($DW156:DZ156,1)/(60*60*24)</f>
        <v>0.11572916666666666</v>
      </c>
      <c r="DO156" s="6">
        <f t="shared" si="806"/>
        <v>0</v>
      </c>
      <c r="DP156" s="1">
        <f t="shared" si="807"/>
        <v>9999</v>
      </c>
      <c r="DQ156" s="1">
        <f t="shared" si="808"/>
        <v>9999</v>
      </c>
      <c r="DR156" s="1">
        <f t="shared" si="809"/>
        <v>9999</v>
      </c>
      <c r="DS156" s="1">
        <f t="shared" si="810"/>
        <v>9999</v>
      </c>
      <c r="DT156" s="1">
        <f t="shared" si="811"/>
        <v>9999</v>
      </c>
      <c r="DU156" s="6">
        <f t="shared" si="812"/>
        <v>0</v>
      </c>
      <c r="DV156" s="1">
        <f t="shared" si="813"/>
        <v>9999</v>
      </c>
      <c r="DW156" s="43">
        <f t="shared" si="845"/>
        <v>9999</v>
      </c>
      <c r="DX156" s="1">
        <f t="shared" si="815"/>
        <v>9999</v>
      </c>
      <c r="DY156" s="1">
        <f t="shared" si="816"/>
        <v>9999</v>
      </c>
      <c r="DZ156" s="1">
        <f t="shared" si="817"/>
        <v>9999</v>
      </c>
    </row>
    <row r="157" spans="5:130" x14ac:dyDescent="0.25">
      <c r="E157" s="13"/>
      <c r="M157" s="8">
        <f t="shared" si="847"/>
        <v>0</v>
      </c>
      <c r="N157" s="6">
        <f t="shared" si="818"/>
        <v>0</v>
      </c>
      <c r="O157" s="8" t="str">
        <f t="shared" si="819"/>
        <v/>
      </c>
      <c r="Q157" s="8">
        <f t="shared" si="820"/>
        <v>0</v>
      </c>
      <c r="R157" s="8">
        <f t="shared" si="821"/>
        <v>0</v>
      </c>
      <c r="S157" s="8" t="str">
        <f t="shared" si="822"/>
        <v/>
      </c>
      <c r="T157" s="8"/>
      <c r="U157" s="8">
        <f>IF(A157&lt;&gt;"",IF(VLOOKUP(A157,Apr!A$4:F$211,6)&gt;0,VLOOKUP(A157,Apr!A$4:F$211,6),0),0)</f>
        <v>0</v>
      </c>
      <c r="V157" s="8">
        <f>IF(A157&lt;&gt;"",IF(VLOOKUP(A157,May!A$3:F$209,6)&gt;0,VLOOKUP(A157,May!A$3:F$209,6),0),0)</f>
        <v>0</v>
      </c>
      <c r="W157" s="8">
        <f>IF(A157&lt;&gt;"",IF(VLOOKUP(A157,Jun!A$3:F$209,6)&gt;0,VLOOKUP(A157,Jun!A$3:F$209,6),0),0)</f>
        <v>0</v>
      </c>
      <c r="X157" s="8">
        <f>IF(A157&lt;&gt;"",IF(VLOOKUP(A157,Jul!A$3:F$206,6)&gt;0,VLOOKUP(A157,Jul!A$3:F$206,6),0),0)</f>
        <v>0</v>
      </c>
      <c r="Y157" s="8">
        <f>IF(A157&lt;&gt;"",IF(VLOOKUP(A157,Aug!A$3:F$206,6)&gt;0,VLOOKUP(A157,Aug!A$3:F$206,6),0),0)</f>
        <v>0</v>
      </c>
      <c r="Z157" s="8">
        <f>IF(A157&lt;&gt;"",IF(VLOOKUP(A157,Sep!A$3:F$206,6)&gt;0,VLOOKUP(A157,Sep!A$3:F$206,6),0),0)</f>
        <v>0</v>
      </c>
      <c r="AA157" s="6">
        <f t="shared" si="848"/>
        <v>0</v>
      </c>
      <c r="AB157" s="8">
        <f t="shared" si="823"/>
        <v>2.7777777777777776E-2</v>
      </c>
      <c r="AC157" s="8">
        <f>IF(A157&lt;&gt;"",IF(VLOOKUP(A157,Oct!A$3:F$206,6)&gt;0,VLOOKUP(A157,Oct!A$3:F$206,6),0),0)</f>
        <v>0</v>
      </c>
      <c r="AD157" s="8">
        <f>IF(A157&lt;&gt;"",IF(VLOOKUP(A157,Nov!A$3:F$207,6)&gt;0,VLOOKUP(A157,Nov!A$3:F$207,6),0),0)</f>
        <v>0</v>
      </c>
      <c r="AE157" s="8">
        <f>IF(A157&lt;&gt;"",IF(VLOOKUP(A157,Dec!A$3:F$207,6)&gt;0,VLOOKUP(A157,Dec!A$3:F$207,6),0),0)</f>
        <v>0</v>
      </c>
      <c r="AF157" s="8">
        <f>IF(A157&lt;&gt;"",IF(VLOOKUP(A157,Jan!A$3:F$207,6)&gt;0,VLOOKUP(A157,Jan!A$3:F$207,6),0),0)</f>
        <v>0</v>
      </c>
      <c r="AG157" s="8">
        <f>IF(A157&lt;&gt;"",IF(VLOOKUP(A157,Feb!A$3:F$207,6)&gt;0,VLOOKUP(A157,Feb!A$3:F$207,6),0),0)</f>
        <v>0</v>
      </c>
      <c r="AH157" s="8">
        <f>IF(A157&lt;&gt;"",IF(VLOOKUP(A157,Mar!A$3:F$207,6)&gt;0,VLOOKUP(A157,Mar!A$3:F$207,6),0),0)</f>
        <v>0</v>
      </c>
      <c r="AJ157" s="8">
        <f>LARGE($BH157:BI157,1)</f>
        <v>0</v>
      </c>
      <c r="AK157" s="8">
        <f>LARGE($BH157:BJ157,1)</f>
        <v>0</v>
      </c>
      <c r="AL157" s="8">
        <f>LARGE($BH157:BK157,1)</f>
        <v>0</v>
      </c>
      <c r="AM157" s="8">
        <f>LARGE($BH157:BL157,1)</f>
        <v>0</v>
      </c>
      <c r="AN157" s="8">
        <f>LARGE($BH157:BM157,1)</f>
        <v>0</v>
      </c>
      <c r="AO157" s="8">
        <f>LARGE($BN157:BO157,1)</f>
        <v>2.7777777777777776E-2</v>
      </c>
      <c r="AP157" s="8">
        <f>LARGE($BN157:BP157,1)</f>
        <v>2.7777777777777776E-2</v>
      </c>
      <c r="AQ157" s="8">
        <f>LARGE($BN157:BQ157,1)</f>
        <v>2.7777777777777776E-2</v>
      </c>
      <c r="AR157" s="8">
        <f>LARGE($BN157:BR157,1)</f>
        <v>2.7777777777777776E-2</v>
      </c>
      <c r="AS157" s="8">
        <f>LARGE($BN157:BS157,1)</f>
        <v>2.7777777777777776E-2</v>
      </c>
      <c r="AV157" s="6">
        <f t="shared" si="824"/>
        <v>0</v>
      </c>
      <c r="AW157" s="6">
        <f t="shared" si="825"/>
        <v>0</v>
      </c>
      <c r="AX157" s="6">
        <f t="shared" si="826"/>
        <v>0</v>
      </c>
      <c r="AY157" s="6">
        <f t="shared" si="827"/>
        <v>0</v>
      </c>
      <c r="AZ157" s="6">
        <f t="shared" si="828"/>
        <v>0</v>
      </c>
      <c r="BA157" s="6">
        <f t="shared" si="829"/>
        <v>0</v>
      </c>
      <c r="BB157" s="6">
        <f t="shared" si="830"/>
        <v>0</v>
      </c>
      <c r="BC157" s="6">
        <f t="shared" si="831"/>
        <v>0</v>
      </c>
      <c r="BD157" s="6">
        <f t="shared" si="832"/>
        <v>0</v>
      </c>
      <c r="BE157" s="6">
        <f t="shared" si="833"/>
        <v>0</v>
      </c>
      <c r="BF157" s="6">
        <f t="shared" si="834"/>
        <v>0</v>
      </c>
      <c r="BH157" s="8" t="str">
        <f t="shared" si="835"/>
        <v/>
      </c>
      <c r="BI157" s="8">
        <f t="shared" si="836"/>
        <v>0</v>
      </c>
      <c r="BJ157" s="8">
        <f t="shared" si="837"/>
        <v>0</v>
      </c>
      <c r="BK157" s="8">
        <f t="shared" si="838"/>
        <v>0</v>
      </c>
      <c r="BL157" s="8">
        <f t="shared" si="839"/>
        <v>0</v>
      </c>
      <c r="BM157" s="8">
        <f t="shared" si="840"/>
        <v>0</v>
      </c>
      <c r="BN157" s="8">
        <f t="shared" si="846"/>
        <v>2.7777777777777776E-2</v>
      </c>
      <c r="BO157" s="8">
        <f t="shared" si="785"/>
        <v>0</v>
      </c>
      <c r="BP157" s="8">
        <f t="shared" si="785"/>
        <v>0</v>
      </c>
      <c r="BQ157" s="8">
        <f t="shared" si="841"/>
        <v>0</v>
      </c>
      <c r="BR157" s="8">
        <f t="shared" si="842"/>
        <v>0</v>
      </c>
      <c r="BS157" s="8">
        <f t="shared" si="843"/>
        <v>0</v>
      </c>
      <c r="BV157" s="8" t="str">
        <f t="shared" si="786"/>
        <v/>
      </c>
      <c r="BW157" s="8" t="str">
        <f t="shared" si="787"/>
        <v/>
      </c>
      <c r="BX157" s="8" t="str">
        <f t="shared" si="788"/>
        <v/>
      </c>
      <c r="BY157" s="8" t="str">
        <f t="shared" si="789"/>
        <v/>
      </c>
      <c r="BZ157" s="8" t="str">
        <f t="shared" si="790"/>
        <v/>
      </c>
      <c r="CA157" s="8" t="str">
        <f t="shared" si="791"/>
        <v/>
      </c>
      <c r="CB157" s="8" t="str">
        <f t="shared" si="792"/>
        <v/>
      </c>
      <c r="CC157" s="8" t="str">
        <f t="shared" si="793"/>
        <v/>
      </c>
      <c r="CD157" s="8" t="str">
        <f t="shared" si="794"/>
        <v/>
      </c>
      <c r="CE157" s="8" t="str">
        <f t="shared" si="795"/>
        <v/>
      </c>
      <c r="CF157" s="8" t="str">
        <f t="shared" si="796"/>
        <v/>
      </c>
      <c r="CG157" s="8" t="str">
        <f t="shared" si="797"/>
        <v/>
      </c>
      <c r="CI157" s="13"/>
      <c r="CJ157" s="8">
        <f t="shared" si="798"/>
        <v>0</v>
      </c>
      <c r="CK157" s="8">
        <f>IF(COUNT($BV157:BW157)&gt;0,SMALL($BV157:BW157,1),$CI157)</f>
        <v>0</v>
      </c>
      <c r="CL157" s="8">
        <f>IF(COUNT($BV157:BX157)&gt;0,SMALL($BV157:BX157,1),$CI157)</f>
        <v>0</v>
      </c>
      <c r="CM157" s="8">
        <f>IF(COUNT($BV157:BY157)&gt;0,SMALL($BV157:BY157,1),$CI157)</f>
        <v>0</v>
      </c>
      <c r="CN157" s="8">
        <f>IF(COUNT($BV157:BZ157)&gt;0,SMALL($BV157:BZ157,1),$CI157)</f>
        <v>0</v>
      </c>
      <c r="CP157" s="8">
        <f t="shared" si="799"/>
        <v>0</v>
      </c>
      <c r="CQ157" s="8">
        <f>IF(COUNT($CB157:CC157)&gt;0,SMALL($CB157:CC157,1),$CP157)</f>
        <v>0</v>
      </c>
      <c r="CR157" s="8">
        <f>IF(COUNT($CB157:CD157)&gt;0,SMALL($CB157:CD157,1),$CP157)</f>
        <v>0</v>
      </c>
      <c r="CS157" s="8">
        <f>IF(COUNT($CB157:CE157)&gt;0,SMALL($CB157:CE157,1),$CP157)</f>
        <v>0</v>
      </c>
      <c r="CT157" s="8">
        <f>IF(COUNT($CB157:CF157)&gt;0,SMALL($CB157:CF157,1),$CP157)</f>
        <v>0</v>
      </c>
      <c r="CV157" s="8" t="str">
        <f t="shared" si="800"/>
        <v/>
      </c>
      <c r="CW157" s="8" t="str">
        <f t="shared" si="801"/>
        <v/>
      </c>
      <c r="CX157" s="1">
        <f t="shared" si="844"/>
        <v>0</v>
      </c>
      <c r="CY157" s="8" t="str">
        <f t="shared" si="802"/>
        <v/>
      </c>
      <c r="CZ157" s="1">
        <f t="shared" si="803"/>
        <v>0</v>
      </c>
      <c r="DB157" s="13">
        <f t="shared" si="804"/>
        <v>0</v>
      </c>
      <c r="DC157" s="13">
        <f>SMALL($DO157:DP157,1)/(60*60*24)</f>
        <v>0</v>
      </c>
      <c r="DD157" s="13">
        <f>SMALL($DO157:DQ157,1)/(60*60*24)</f>
        <v>0</v>
      </c>
      <c r="DE157" s="13">
        <f>SMALL($DO157:DR157,1)/(60*60*24)</f>
        <v>0</v>
      </c>
      <c r="DF157" s="13">
        <f>SMALL($DO157:DS157,1)/(60*60*24)</f>
        <v>0</v>
      </c>
      <c r="DG157" s="13">
        <f>SMALL($DO157:DT157,1)/(60*60*24)</f>
        <v>0</v>
      </c>
      <c r="DH157" s="34">
        <f t="shared" si="805"/>
        <v>0</v>
      </c>
      <c r="DI157" s="13">
        <f>SMALL($DU157:DV157,1)/(60*60*24)</f>
        <v>0</v>
      </c>
      <c r="DJ157" s="42">
        <f>SMALL($DW157:DW157,1)/(60*60*24)</f>
        <v>0.11572916666666666</v>
      </c>
      <c r="DK157" s="42">
        <f>SMALL($DW157:DX157,1)/(60*60*24)</f>
        <v>0.11572916666666666</v>
      </c>
      <c r="DL157" s="42">
        <f>SMALL($DW157:DY157,1)/(60*60*24)</f>
        <v>0.11572916666666666</v>
      </c>
      <c r="DM157" s="42">
        <f>SMALL($DW157:DZ157,1)/(60*60*24)</f>
        <v>0.11572916666666666</v>
      </c>
      <c r="DO157" s="6">
        <f t="shared" si="806"/>
        <v>0</v>
      </c>
      <c r="DP157" s="1">
        <f t="shared" si="807"/>
        <v>9999</v>
      </c>
      <c r="DQ157" s="1">
        <f t="shared" si="808"/>
        <v>9999</v>
      </c>
      <c r="DR157" s="1">
        <f t="shared" si="809"/>
        <v>9999</v>
      </c>
      <c r="DS157" s="1">
        <f t="shared" si="810"/>
        <v>9999</v>
      </c>
      <c r="DT157" s="1">
        <f t="shared" si="811"/>
        <v>9999</v>
      </c>
      <c r="DU157" s="6">
        <f t="shared" si="812"/>
        <v>0</v>
      </c>
      <c r="DV157" s="1">
        <f t="shared" si="813"/>
        <v>9999</v>
      </c>
      <c r="DW157" s="43">
        <f t="shared" si="845"/>
        <v>9999</v>
      </c>
      <c r="DX157" s="1">
        <f t="shared" si="815"/>
        <v>9999</v>
      </c>
      <c r="DY157" s="1">
        <f t="shared" si="816"/>
        <v>9999</v>
      </c>
      <c r="DZ157" s="1">
        <f t="shared" si="817"/>
        <v>9999</v>
      </c>
    </row>
    <row r="158" spans="5:130" x14ac:dyDescent="0.25">
      <c r="E158" s="13"/>
      <c r="M158" s="8">
        <f t="shared" si="847"/>
        <v>0</v>
      </c>
      <c r="N158" s="6">
        <f t="shared" si="818"/>
        <v>0</v>
      </c>
      <c r="O158" s="8" t="str">
        <f t="shared" si="819"/>
        <v/>
      </c>
      <c r="Q158" s="8">
        <f t="shared" si="820"/>
        <v>0</v>
      </c>
      <c r="R158" s="8">
        <f t="shared" si="821"/>
        <v>0</v>
      </c>
      <c r="S158" s="8" t="str">
        <f t="shared" si="822"/>
        <v/>
      </c>
      <c r="T158" s="8"/>
      <c r="U158" s="8">
        <f>IF(A158&lt;&gt;"",IF(VLOOKUP(A158,Apr!A$4:F$211,6)&gt;0,VLOOKUP(A158,Apr!A$4:F$211,6),0),0)</f>
        <v>0</v>
      </c>
      <c r="V158" s="8">
        <f>IF(A158&lt;&gt;"",IF(VLOOKUP(A158,May!A$3:F$209,6)&gt;0,VLOOKUP(A158,May!A$3:F$209,6),0),0)</f>
        <v>0</v>
      </c>
      <c r="W158" s="8">
        <f>IF(A158&lt;&gt;"",IF(VLOOKUP(A158,Jun!A$3:F$209,6)&gt;0,VLOOKUP(A158,Jun!A$3:F$209,6),0),0)</f>
        <v>0</v>
      </c>
      <c r="X158" s="8">
        <f>IF(A158&lt;&gt;"",IF(VLOOKUP(A158,Jul!A$3:F$206,6)&gt;0,VLOOKUP(A158,Jul!A$3:F$206,6),0),0)</f>
        <v>0</v>
      </c>
      <c r="Y158" s="8">
        <f>IF(A158&lt;&gt;"",IF(VLOOKUP(A158,Aug!A$3:F$206,6)&gt;0,VLOOKUP(A158,Aug!A$3:F$206,6),0),0)</f>
        <v>0</v>
      </c>
      <c r="Z158" s="8">
        <f>IF(A158&lt;&gt;"",IF(VLOOKUP(A158,Sep!A$3:F$206,6)&gt;0,VLOOKUP(A158,Sep!A$3:F$206,6),0),0)</f>
        <v>0</v>
      </c>
      <c r="AA158" s="6">
        <f t="shared" si="848"/>
        <v>0</v>
      </c>
      <c r="AB158" s="8">
        <f t="shared" si="823"/>
        <v>2.7777777777777776E-2</v>
      </c>
      <c r="AC158" s="8">
        <f>IF(A158&lt;&gt;"",IF(VLOOKUP(A158,Oct!A$3:F$206,6)&gt;0,VLOOKUP(A158,Oct!A$3:F$206,6),0),0)</f>
        <v>0</v>
      </c>
      <c r="AD158" s="8">
        <f>IF(A158&lt;&gt;"",IF(VLOOKUP(A158,Nov!A$3:F$207,6)&gt;0,VLOOKUP(A158,Nov!A$3:F$207,6),0),0)</f>
        <v>0</v>
      </c>
      <c r="AE158" s="8">
        <f>IF(A158&lt;&gt;"",IF(VLOOKUP(A158,Dec!A$3:F$207,6)&gt;0,VLOOKUP(A158,Dec!A$3:F$207,6),0),0)</f>
        <v>0</v>
      </c>
      <c r="AF158" s="8">
        <f>IF(A158&lt;&gt;"",IF(VLOOKUP(A158,Jan!A$3:F$207,6)&gt;0,VLOOKUP(A158,Jan!A$3:F$207,6),0),0)</f>
        <v>0</v>
      </c>
      <c r="AG158" s="8">
        <f>IF(A158&lt;&gt;"",IF(VLOOKUP(A158,Feb!A$3:F$207,6)&gt;0,VLOOKUP(A158,Feb!A$3:F$207,6),0),0)</f>
        <v>0</v>
      </c>
      <c r="AH158" s="8">
        <f>IF(A158&lt;&gt;"",IF(VLOOKUP(A158,Mar!A$3:F$207,6)&gt;0,VLOOKUP(A158,Mar!A$3:F$207,6),0),0)</f>
        <v>0</v>
      </c>
      <c r="AJ158" s="8">
        <f>LARGE($BH158:BI158,1)</f>
        <v>0</v>
      </c>
      <c r="AK158" s="8">
        <f>LARGE($BH158:BJ158,1)</f>
        <v>0</v>
      </c>
      <c r="AL158" s="8">
        <f>LARGE($BH158:BK158,1)</f>
        <v>0</v>
      </c>
      <c r="AM158" s="8">
        <f>LARGE($BH158:BL158,1)</f>
        <v>0</v>
      </c>
      <c r="AN158" s="8">
        <f>LARGE($BH158:BM158,1)</f>
        <v>0</v>
      </c>
      <c r="AO158" s="8">
        <f>LARGE($BN158:BO158,1)</f>
        <v>2.7777777777777776E-2</v>
      </c>
      <c r="AP158" s="8">
        <f>LARGE($BN158:BP158,1)</f>
        <v>2.7777777777777776E-2</v>
      </c>
      <c r="AQ158" s="8">
        <f>LARGE($BN158:BQ158,1)</f>
        <v>2.7777777777777776E-2</v>
      </c>
      <c r="AR158" s="8">
        <f>LARGE($BN158:BR158,1)</f>
        <v>2.7777777777777776E-2</v>
      </c>
      <c r="AS158" s="8">
        <f>LARGE($BN158:BS158,1)</f>
        <v>2.7777777777777776E-2</v>
      </c>
      <c r="AV158" s="6">
        <f t="shared" si="824"/>
        <v>0</v>
      </c>
      <c r="AW158" s="6">
        <f t="shared" si="825"/>
        <v>0</v>
      </c>
      <c r="AX158" s="6">
        <f t="shared" si="826"/>
        <v>0</v>
      </c>
      <c r="AY158" s="6">
        <f t="shared" si="827"/>
        <v>0</v>
      </c>
      <c r="AZ158" s="6">
        <f t="shared" si="828"/>
        <v>0</v>
      </c>
      <c r="BA158" s="6">
        <f t="shared" si="829"/>
        <v>0</v>
      </c>
      <c r="BB158" s="6">
        <f t="shared" si="830"/>
        <v>0</v>
      </c>
      <c r="BC158" s="6">
        <f t="shared" si="831"/>
        <v>0</v>
      </c>
      <c r="BD158" s="6">
        <f t="shared" si="832"/>
        <v>0</v>
      </c>
      <c r="BE158" s="6">
        <f t="shared" si="833"/>
        <v>0</v>
      </c>
      <c r="BF158" s="6">
        <f t="shared" si="834"/>
        <v>0</v>
      </c>
      <c r="BH158" s="8" t="str">
        <f t="shared" si="835"/>
        <v/>
      </c>
      <c r="BI158" s="8">
        <f t="shared" si="836"/>
        <v>0</v>
      </c>
      <c r="BJ158" s="8">
        <f t="shared" si="837"/>
        <v>0</v>
      </c>
      <c r="BK158" s="8">
        <f t="shared" si="838"/>
        <v>0</v>
      </c>
      <c r="BL158" s="8">
        <f t="shared" si="839"/>
        <v>0</v>
      </c>
      <c r="BM158" s="8">
        <f t="shared" si="840"/>
        <v>0</v>
      </c>
      <c r="BN158" s="8">
        <f t="shared" si="846"/>
        <v>2.7777777777777776E-2</v>
      </c>
      <c r="BO158" s="8">
        <f t="shared" si="785"/>
        <v>0</v>
      </c>
      <c r="BP158" s="8">
        <f t="shared" si="785"/>
        <v>0</v>
      </c>
      <c r="BQ158" s="8">
        <f t="shared" si="841"/>
        <v>0</v>
      </c>
      <c r="BR158" s="8">
        <f t="shared" si="842"/>
        <v>0</v>
      </c>
      <c r="BS158" s="8">
        <f t="shared" si="843"/>
        <v>0</v>
      </c>
      <c r="BV158" s="8" t="str">
        <f t="shared" si="786"/>
        <v/>
      </c>
      <c r="BW158" s="8" t="str">
        <f t="shared" si="787"/>
        <v/>
      </c>
      <c r="BX158" s="8" t="str">
        <f t="shared" si="788"/>
        <v/>
      </c>
      <c r="BY158" s="8" t="str">
        <f t="shared" si="789"/>
        <v/>
      </c>
      <c r="BZ158" s="8" t="str">
        <f t="shared" si="790"/>
        <v/>
      </c>
      <c r="CA158" s="8" t="str">
        <f t="shared" si="791"/>
        <v/>
      </c>
      <c r="CB158" s="8" t="str">
        <f t="shared" si="792"/>
        <v/>
      </c>
      <c r="CC158" s="8" t="str">
        <f t="shared" si="793"/>
        <v/>
      </c>
      <c r="CD158" s="8" t="str">
        <f t="shared" si="794"/>
        <v/>
      </c>
      <c r="CE158" s="8" t="str">
        <f t="shared" si="795"/>
        <v/>
      </c>
      <c r="CF158" s="8" t="str">
        <f t="shared" si="796"/>
        <v/>
      </c>
      <c r="CG158" s="8" t="str">
        <f t="shared" si="797"/>
        <v/>
      </c>
      <c r="CI158" s="13"/>
      <c r="CJ158" s="8">
        <f t="shared" si="798"/>
        <v>0</v>
      </c>
      <c r="CK158" s="8">
        <f>IF(COUNT($BV158:BW158)&gt;0,SMALL($BV158:BW158,1),$CI158)</f>
        <v>0</v>
      </c>
      <c r="CL158" s="8">
        <f>IF(COUNT($BV158:BX158)&gt;0,SMALL($BV158:BX158,1),$CI158)</f>
        <v>0</v>
      </c>
      <c r="CM158" s="8">
        <f>IF(COUNT($BV158:BY158)&gt;0,SMALL($BV158:BY158,1),$CI158)</f>
        <v>0</v>
      </c>
      <c r="CN158" s="8">
        <f>IF(COUNT($BV158:BZ158)&gt;0,SMALL($BV158:BZ158,1),$CI158)</f>
        <v>0</v>
      </c>
      <c r="CP158" s="8">
        <f t="shared" si="799"/>
        <v>0</v>
      </c>
      <c r="CQ158" s="8">
        <f>IF(COUNT($CB158:CC158)&gt;0,SMALL($CB158:CC158,1),$CP158)</f>
        <v>0</v>
      </c>
      <c r="CR158" s="8">
        <f>IF(COUNT($CB158:CD158)&gt;0,SMALL($CB158:CD158,1),$CP158)</f>
        <v>0</v>
      </c>
      <c r="CS158" s="8">
        <f>IF(COUNT($CB158:CE158)&gt;0,SMALL($CB158:CE158,1),$CP158)</f>
        <v>0</v>
      </c>
      <c r="CT158" s="8">
        <f>IF(COUNT($CB158:CF158)&gt;0,SMALL($CB158:CF158,1),$CP158)</f>
        <v>0</v>
      </c>
      <c r="CV158" s="8" t="str">
        <f t="shared" si="800"/>
        <v/>
      </c>
      <c r="CW158" s="8" t="str">
        <f t="shared" si="801"/>
        <v/>
      </c>
      <c r="CX158" s="1">
        <f t="shared" si="844"/>
        <v>0</v>
      </c>
      <c r="CY158" s="8" t="str">
        <f t="shared" si="802"/>
        <v/>
      </c>
      <c r="CZ158" s="1">
        <f t="shared" si="803"/>
        <v>0</v>
      </c>
      <c r="DB158" s="13">
        <f t="shared" si="804"/>
        <v>0</v>
      </c>
      <c r="DC158" s="13">
        <f>SMALL($DO158:DP158,1)/(60*60*24)</f>
        <v>0</v>
      </c>
      <c r="DD158" s="13">
        <f>SMALL($DO158:DQ158,1)/(60*60*24)</f>
        <v>0</v>
      </c>
      <c r="DE158" s="13">
        <f>SMALL($DO158:DR158,1)/(60*60*24)</f>
        <v>0</v>
      </c>
      <c r="DF158" s="13">
        <f>SMALL($DO158:DS158,1)/(60*60*24)</f>
        <v>0</v>
      </c>
      <c r="DG158" s="13">
        <f>SMALL($DO158:DT158,1)/(60*60*24)</f>
        <v>0</v>
      </c>
      <c r="DH158" s="34">
        <f t="shared" si="805"/>
        <v>0</v>
      </c>
      <c r="DI158" s="13">
        <f>SMALL($DU158:DV158,1)/(60*60*24)</f>
        <v>0</v>
      </c>
      <c r="DJ158" s="42">
        <f>SMALL($DW158:DW158,1)/(60*60*24)</f>
        <v>0.11572916666666666</v>
      </c>
      <c r="DK158" s="42">
        <f>SMALL($DW158:DX158,1)/(60*60*24)</f>
        <v>0.11572916666666666</v>
      </c>
      <c r="DL158" s="42">
        <f>SMALL($DW158:DY158,1)/(60*60*24)</f>
        <v>0.11572916666666666</v>
      </c>
      <c r="DM158" s="42">
        <f>SMALL($DW158:DZ158,1)/(60*60*24)</f>
        <v>0.11572916666666666</v>
      </c>
      <c r="DO158" s="6">
        <f t="shared" si="806"/>
        <v>0</v>
      </c>
      <c r="DP158" s="1">
        <f t="shared" si="807"/>
        <v>9999</v>
      </c>
      <c r="DQ158" s="1">
        <f t="shared" si="808"/>
        <v>9999</v>
      </c>
      <c r="DR158" s="1">
        <f t="shared" si="809"/>
        <v>9999</v>
      </c>
      <c r="DS158" s="1">
        <f t="shared" si="810"/>
        <v>9999</v>
      </c>
      <c r="DT158" s="1">
        <f t="shared" si="811"/>
        <v>9999</v>
      </c>
      <c r="DU158" s="6">
        <f t="shared" si="812"/>
        <v>0</v>
      </c>
      <c r="DV158" s="1">
        <f t="shared" si="813"/>
        <v>9999</v>
      </c>
      <c r="DW158" s="43">
        <f t="shared" si="845"/>
        <v>9999</v>
      </c>
      <c r="DX158" s="1">
        <f t="shared" si="815"/>
        <v>9999</v>
      </c>
      <c r="DY158" s="1">
        <f t="shared" si="816"/>
        <v>9999</v>
      </c>
      <c r="DZ158" s="1">
        <f t="shared" si="817"/>
        <v>9999</v>
      </c>
    </row>
    <row r="159" spans="5:130" x14ac:dyDescent="0.25">
      <c r="E159" s="13"/>
      <c r="M159" s="8">
        <f t="shared" si="847"/>
        <v>0</v>
      </c>
      <c r="N159" s="6">
        <f t="shared" si="818"/>
        <v>0</v>
      </c>
      <c r="O159" s="8" t="str">
        <f t="shared" si="819"/>
        <v/>
      </c>
      <c r="Q159" s="8">
        <f t="shared" si="820"/>
        <v>0</v>
      </c>
      <c r="R159" s="8">
        <f t="shared" si="821"/>
        <v>0</v>
      </c>
      <c r="S159" s="8" t="str">
        <f t="shared" si="822"/>
        <v/>
      </c>
      <c r="T159" s="8"/>
      <c r="U159" s="8">
        <f>IF(A159&lt;&gt;"",IF(VLOOKUP(A159,Apr!A$4:F$211,6)&gt;0,VLOOKUP(A159,Apr!A$4:F$211,6),0),0)</f>
        <v>0</v>
      </c>
      <c r="V159" s="8">
        <f>IF(A159&lt;&gt;"",IF(VLOOKUP(A159,May!A$3:F$209,6)&gt;0,VLOOKUP(A159,May!A$3:F$209,6),0),0)</f>
        <v>0</v>
      </c>
      <c r="W159" s="8">
        <f>IF(A159&lt;&gt;"",IF(VLOOKUP(A159,Jun!A$3:F$209,6)&gt;0,VLOOKUP(A159,Jun!A$3:F$209,6),0),0)</f>
        <v>0</v>
      </c>
      <c r="X159" s="8">
        <f>IF(A159&lt;&gt;"",IF(VLOOKUP(A159,Jul!A$3:F$206,6)&gt;0,VLOOKUP(A159,Jul!A$3:F$206,6),0),0)</f>
        <v>0</v>
      </c>
      <c r="Y159" s="8">
        <f>IF(A159&lt;&gt;"",IF(VLOOKUP(A159,Aug!A$3:F$206,6)&gt;0,VLOOKUP(A159,Aug!A$3:F$206,6),0),0)</f>
        <v>0</v>
      </c>
      <c r="Z159" s="8">
        <f>IF(A159&lt;&gt;"",IF(VLOOKUP(A159,Sep!A$3:F$206,6)&gt;0,VLOOKUP(A159,Sep!A$3:F$206,6),0),0)</f>
        <v>0</v>
      </c>
      <c r="AA159" s="6">
        <f t="shared" si="848"/>
        <v>0</v>
      </c>
      <c r="AB159" s="8">
        <f t="shared" si="823"/>
        <v>2.7777777777777776E-2</v>
      </c>
      <c r="AC159" s="8">
        <f>IF(A159&lt;&gt;"",IF(VLOOKUP(A159,Oct!A$3:F$206,6)&gt;0,VLOOKUP(A159,Oct!A$3:F$206,6),0),0)</f>
        <v>0</v>
      </c>
      <c r="AD159" s="8">
        <f>IF(A159&lt;&gt;"",IF(VLOOKUP(A159,Nov!A$3:F$207,6)&gt;0,VLOOKUP(A159,Nov!A$3:F$207,6),0),0)</f>
        <v>0</v>
      </c>
      <c r="AE159" s="8">
        <f>IF(A159&lt;&gt;"",IF(VLOOKUP(A159,Dec!A$3:F$207,6)&gt;0,VLOOKUP(A159,Dec!A$3:F$207,6),0),0)</f>
        <v>0</v>
      </c>
      <c r="AF159" s="8">
        <f>IF(A159&lt;&gt;"",IF(VLOOKUP(A159,Jan!A$3:F$207,6)&gt;0,VLOOKUP(A159,Jan!A$3:F$207,6),0),0)</f>
        <v>0</v>
      </c>
      <c r="AG159" s="8">
        <f>IF(A159&lt;&gt;"",IF(VLOOKUP(A159,Feb!A$3:F$207,6)&gt;0,VLOOKUP(A159,Feb!A$3:F$207,6),0),0)</f>
        <v>0</v>
      </c>
      <c r="AH159" s="8">
        <f>IF(A159&lt;&gt;"",IF(VLOOKUP(A159,Mar!A$3:F$207,6)&gt;0,VLOOKUP(A159,Mar!A$3:F$207,6),0),0)</f>
        <v>0</v>
      </c>
      <c r="AJ159" s="8">
        <f>LARGE($BH159:BI159,1)</f>
        <v>0</v>
      </c>
      <c r="AK159" s="8">
        <f>LARGE($BH159:BJ159,1)</f>
        <v>0</v>
      </c>
      <c r="AL159" s="8">
        <f>LARGE($BH159:BK159,1)</f>
        <v>0</v>
      </c>
      <c r="AM159" s="8">
        <f>LARGE($BH159:BL159,1)</f>
        <v>0</v>
      </c>
      <c r="AN159" s="8">
        <f>LARGE($BH159:BM159,1)</f>
        <v>0</v>
      </c>
      <c r="AO159" s="8">
        <f>LARGE($BN159:BO159,1)</f>
        <v>2.7777777777777776E-2</v>
      </c>
      <c r="AP159" s="8">
        <f>LARGE($BN159:BP159,1)</f>
        <v>2.7777777777777776E-2</v>
      </c>
      <c r="AQ159" s="8">
        <f>LARGE($BN159:BQ159,1)</f>
        <v>2.7777777777777776E-2</v>
      </c>
      <c r="AR159" s="8">
        <f>LARGE($BN159:BR159,1)</f>
        <v>2.7777777777777776E-2</v>
      </c>
      <c r="AS159" s="8">
        <f>LARGE($BN159:BS159,1)</f>
        <v>2.7777777777777776E-2</v>
      </c>
      <c r="AV159" s="6">
        <f t="shared" si="824"/>
        <v>0</v>
      </c>
      <c r="AW159" s="6">
        <f t="shared" si="825"/>
        <v>0</v>
      </c>
      <c r="AX159" s="6">
        <f t="shared" si="826"/>
        <v>0</v>
      </c>
      <c r="AY159" s="6">
        <f t="shared" si="827"/>
        <v>0</v>
      </c>
      <c r="AZ159" s="6">
        <f t="shared" si="828"/>
        <v>0</v>
      </c>
      <c r="BA159" s="6">
        <f t="shared" si="829"/>
        <v>0</v>
      </c>
      <c r="BB159" s="6">
        <f t="shared" si="830"/>
        <v>0</v>
      </c>
      <c r="BC159" s="6">
        <f t="shared" si="831"/>
        <v>0</v>
      </c>
      <c r="BD159" s="6">
        <f t="shared" si="832"/>
        <v>0</v>
      </c>
      <c r="BE159" s="6">
        <f t="shared" si="833"/>
        <v>0</v>
      </c>
      <c r="BF159" s="6">
        <f t="shared" si="834"/>
        <v>0</v>
      </c>
      <c r="BH159" s="8" t="str">
        <f t="shared" si="835"/>
        <v/>
      </c>
      <c r="BI159" s="8">
        <f t="shared" si="836"/>
        <v>0</v>
      </c>
      <c r="BJ159" s="8">
        <f t="shared" si="837"/>
        <v>0</v>
      </c>
      <c r="BK159" s="8">
        <f t="shared" si="838"/>
        <v>0</v>
      </c>
      <c r="BL159" s="8">
        <f t="shared" si="839"/>
        <v>0</v>
      </c>
      <c r="BM159" s="8">
        <f t="shared" si="840"/>
        <v>0</v>
      </c>
      <c r="BN159" s="8">
        <f t="shared" si="846"/>
        <v>2.7777777777777776E-2</v>
      </c>
      <c r="BO159" s="8">
        <f t="shared" si="785"/>
        <v>0</v>
      </c>
      <c r="BP159" s="8">
        <f t="shared" si="785"/>
        <v>0</v>
      </c>
      <c r="BQ159" s="8">
        <f t="shared" si="841"/>
        <v>0</v>
      </c>
      <c r="BR159" s="8">
        <f t="shared" si="842"/>
        <v>0</v>
      </c>
      <c r="BS159" s="8">
        <f t="shared" si="843"/>
        <v>0</v>
      </c>
      <c r="BV159" s="8" t="str">
        <f t="shared" si="786"/>
        <v/>
      </c>
      <c r="BW159" s="8" t="str">
        <f t="shared" si="787"/>
        <v/>
      </c>
      <c r="BX159" s="8" t="str">
        <f t="shared" si="788"/>
        <v/>
      </c>
      <c r="BY159" s="8" t="str">
        <f t="shared" si="789"/>
        <v/>
      </c>
      <c r="BZ159" s="8" t="str">
        <f t="shared" si="790"/>
        <v/>
      </c>
      <c r="CA159" s="8" t="str">
        <f t="shared" si="791"/>
        <v/>
      </c>
      <c r="CB159" s="8" t="str">
        <f t="shared" si="792"/>
        <v/>
      </c>
      <c r="CC159" s="8" t="str">
        <f t="shared" si="793"/>
        <v/>
      </c>
      <c r="CD159" s="8" t="str">
        <f t="shared" si="794"/>
        <v/>
      </c>
      <c r="CE159" s="8" t="str">
        <f t="shared" si="795"/>
        <v/>
      </c>
      <c r="CF159" s="8" t="str">
        <f t="shared" si="796"/>
        <v/>
      </c>
      <c r="CG159" s="8" t="str">
        <f t="shared" si="797"/>
        <v/>
      </c>
      <c r="CI159" s="13"/>
      <c r="CJ159" s="8">
        <f t="shared" si="798"/>
        <v>0</v>
      </c>
      <c r="CK159" s="8">
        <f>IF(COUNT($BV159:BW159)&gt;0,SMALL($BV159:BW159,1),$CI159)</f>
        <v>0</v>
      </c>
      <c r="CL159" s="8">
        <f>IF(COUNT($BV159:BX159)&gt;0,SMALL($BV159:BX159,1),$CI159)</f>
        <v>0</v>
      </c>
      <c r="CM159" s="8">
        <f>IF(COUNT($BV159:BY159)&gt;0,SMALL($BV159:BY159,1),$CI159)</f>
        <v>0</v>
      </c>
      <c r="CN159" s="8">
        <f>IF(COUNT($BV159:BZ159)&gt;0,SMALL($BV159:BZ159,1),$CI159)</f>
        <v>0</v>
      </c>
      <c r="CP159" s="8">
        <f t="shared" si="799"/>
        <v>0</v>
      </c>
      <c r="CQ159" s="8">
        <f>IF(COUNT($CB159:CC159)&gt;0,SMALL($CB159:CC159,1),$CP159)</f>
        <v>0</v>
      </c>
      <c r="CR159" s="8">
        <f>IF(COUNT($CB159:CD159)&gt;0,SMALL($CB159:CD159,1),$CP159)</f>
        <v>0</v>
      </c>
      <c r="CS159" s="8">
        <f>IF(COUNT($CB159:CE159)&gt;0,SMALL($CB159:CE159,1),$CP159)</f>
        <v>0</v>
      </c>
      <c r="CT159" s="8">
        <f>IF(COUNT($CB159:CF159)&gt;0,SMALL($CB159:CF159,1),$CP159)</f>
        <v>0</v>
      </c>
      <c r="CV159" s="8" t="str">
        <f t="shared" si="800"/>
        <v/>
      </c>
      <c r="CW159" s="8" t="str">
        <f t="shared" si="801"/>
        <v/>
      </c>
      <c r="CX159" s="1">
        <f t="shared" si="844"/>
        <v>0</v>
      </c>
      <c r="CY159" s="8" t="str">
        <f t="shared" si="802"/>
        <v/>
      </c>
      <c r="CZ159" s="1">
        <f t="shared" si="803"/>
        <v>0</v>
      </c>
      <c r="DB159" s="13">
        <f t="shared" si="804"/>
        <v>0</v>
      </c>
      <c r="DC159" s="13">
        <f>SMALL($DO159:DP159,1)/(60*60*24)</f>
        <v>0</v>
      </c>
      <c r="DD159" s="13">
        <f>SMALL($DO159:DQ159,1)/(60*60*24)</f>
        <v>0</v>
      </c>
      <c r="DE159" s="13">
        <f>SMALL($DO159:DR159,1)/(60*60*24)</f>
        <v>0</v>
      </c>
      <c r="DF159" s="13">
        <f>SMALL($DO159:DS159,1)/(60*60*24)</f>
        <v>0</v>
      </c>
      <c r="DG159" s="13">
        <f>SMALL($DO159:DT159,1)/(60*60*24)</f>
        <v>0</v>
      </c>
      <c r="DH159" s="34">
        <f t="shared" si="805"/>
        <v>0</v>
      </c>
      <c r="DI159" s="13">
        <f>SMALL($DU159:DV159,1)/(60*60*24)</f>
        <v>0</v>
      </c>
      <c r="DJ159" s="42">
        <f>SMALL($DW159:DW159,1)/(60*60*24)</f>
        <v>0.11572916666666666</v>
      </c>
      <c r="DK159" s="42">
        <f>SMALL($DW159:DX159,1)/(60*60*24)</f>
        <v>0.11572916666666666</v>
      </c>
      <c r="DL159" s="42">
        <f>SMALL($DW159:DY159,1)/(60*60*24)</f>
        <v>0.11572916666666666</v>
      </c>
      <c r="DM159" s="42">
        <f>SMALL($DW159:DZ159,1)/(60*60*24)</f>
        <v>0.11572916666666666</v>
      </c>
      <c r="DO159" s="6">
        <f t="shared" si="806"/>
        <v>0</v>
      </c>
      <c r="DP159" s="1">
        <f t="shared" si="807"/>
        <v>9999</v>
      </c>
      <c r="DQ159" s="1">
        <f t="shared" si="808"/>
        <v>9999</v>
      </c>
      <c r="DR159" s="1">
        <f t="shared" si="809"/>
        <v>9999</v>
      </c>
      <c r="DS159" s="1">
        <f t="shared" si="810"/>
        <v>9999</v>
      </c>
      <c r="DT159" s="1">
        <f t="shared" si="811"/>
        <v>9999</v>
      </c>
      <c r="DU159" s="6">
        <f t="shared" si="812"/>
        <v>0</v>
      </c>
      <c r="DV159" s="1">
        <f t="shared" si="813"/>
        <v>9999</v>
      </c>
      <c r="DW159" s="43">
        <f t="shared" si="845"/>
        <v>9999</v>
      </c>
      <c r="DX159" s="1">
        <f t="shared" si="815"/>
        <v>9999</v>
      </c>
      <c r="DY159" s="1">
        <f t="shared" si="816"/>
        <v>9999</v>
      </c>
      <c r="DZ159" s="1">
        <f t="shared" si="817"/>
        <v>9999</v>
      </c>
    </row>
    <row r="160" spans="5:130" x14ac:dyDescent="0.25">
      <c r="E160" s="13"/>
      <c r="M160" s="8">
        <f t="shared" si="847"/>
        <v>0</v>
      </c>
      <c r="N160" s="6">
        <f t="shared" si="818"/>
        <v>0</v>
      </c>
      <c r="O160" s="8" t="str">
        <f t="shared" si="819"/>
        <v/>
      </c>
      <c r="Q160" s="8">
        <f t="shared" si="820"/>
        <v>0</v>
      </c>
      <c r="R160" s="8">
        <f t="shared" si="821"/>
        <v>0</v>
      </c>
      <c r="S160" s="8" t="str">
        <f t="shared" si="822"/>
        <v/>
      </c>
      <c r="T160" s="8"/>
      <c r="U160" s="8">
        <f>IF(A160&lt;&gt;"",IF(VLOOKUP(A160,Apr!A$4:F$211,6)&gt;0,VLOOKUP(A160,Apr!A$4:F$211,6),0),0)</f>
        <v>0</v>
      </c>
      <c r="V160" s="8">
        <f>IF(A160&lt;&gt;"",IF(VLOOKUP(A160,May!A$3:F$209,6)&gt;0,VLOOKUP(A160,May!A$3:F$209,6),0),0)</f>
        <v>0</v>
      </c>
      <c r="W160" s="8">
        <f>IF(A160&lt;&gt;"",IF(VLOOKUP(A160,Jun!A$3:F$209,6)&gt;0,VLOOKUP(A160,Jun!A$3:F$209,6),0),0)</f>
        <v>0</v>
      </c>
      <c r="X160" s="8">
        <f>IF(A160&lt;&gt;"",IF(VLOOKUP(A160,Jul!A$3:F$206,6)&gt;0,VLOOKUP(A160,Jul!A$3:F$206,6),0),0)</f>
        <v>0</v>
      </c>
      <c r="Y160" s="8">
        <f>IF(A160&lt;&gt;"",IF(VLOOKUP(A160,Aug!A$3:F$206,6)&gt;0,VLOOKUP(A160,Aug!A$3:F$206,6),0),0)</f>
        <v>0</v>
      </c>
      <c r="Z160" s="8">
        <f>IF(A160&lt;&gt;"",IF(VLOOKUP(A160,Sep!A$3:F$206,6)&gt;0,VLOOKUP(A160,Sep!A$3:F$206,6),0),0)</f>
        <v>0</v>
      </c>
      <c r="AA160" s="6">
        <f t="shared" si="848"/>
        <v>0</v>
      </c>
      <c r="AB160" s="8">
        <f t="shared" si="823"/>
        <v>2.7777777777777776E-2</v>
      </c>
      <c r="AC160" s="8">
        <f>IF(A160&lt;&gt;"",IF(VLOOKUP(A160,Oct!A$3:F$206,6)&gt;0,VLOOKUP(A160,Oct!A$3:F$206,6),0),0)</f>
        <v>0</v>
      </c>
      <c r="AD160" s="8">
        <f>IF(A160&lt;&gt;"",IF(VLOOKUP(A160,Nov!A$3:F$207,6)&gt;0,VLOOKUP(A160,Nov!A$3:F$207,6),0),0)</f>
        <v>0</v>
      </c>
      <c r="AE160" s="8">
        <f>IF(A160&lt;&gt;"",IF(VLOOKUP(A160,Dec!A$3:F$207,6)&gt;0,VLOOKUP(A160,Dec!A$3:F$207,6),0),0)</f>
        <v>0</v>
      </c>
      <c r="AF160" s="8">
        <f>IF(A160&lt;&gt;"",IF(VLOOKUP(A160,Jan!A$3:F$207,6)&gt;0,VLOOKUP(A160,Jan!A$3:F$207,6),0),0)</f>
        <v>0</v>
      </c>
      <c r="AG160" s="8">
        <f>IF(A160&lt;&gt;"",IF(VLOOKUP(A160,Feb!A$3:F$207,6)&gt;0,VLOOKUP(A160,Feb!A$3:F$207,6),0),0)</f>
        <v>0</v>
      </c>
      <c r="AH160" s="8">
        <f>IF(A160&lt;&gt;"",IF(VLOOKUP(A160,Mar!A$3:F$207,6)&gt;0,VLOOKUP(A160,Mar!A$3:F$207,6),0),0)</f>
        <v>0</v>
      </c>
      <c r="AJ160" s="8">
        <f>LARGE($BH160:BI160,1)</f>
        <v>0</v>
      </c>
      <c r="AK160" s="8">
        <f>LARGE($BH160:BJ160,1)</f>
        <v>0</v>
      </c>
      <c r="AL160" s="8">
        <f>LARGE($BH160:BK160,1)</f>
        <v>0</v>
      </c>
      <c r="AM160" s="8">
        <f>LARGE($BH160:BL160,1)</f>
        <v>0</v>
      </c>
      <c r="AN160" s="8">
        <f>LARGE($BH160:BM160,1)</f>
        <v>0</v>
      </c>
      <c r="AO160" s="8">
        <f>LARGE($BN160:BO160,1)</f>
        <v>2.7777777777777776E-2</v>
      </c>
      <c r="AP160" s="8">
        <f>LARGE($BN160:BP160,1)</f>
        <v>2.7777777777777776E-2</v>
      </c>
      <c r="AQ160" s="8">
        <f>LARGE($BN160:BQ160,1)</f>
        <v>2.7777777777777776E-2</v>
      </c>
      <c r="AR160" s="8">
        <f>LARGE($BN160:BR160,1)</f>
        <v>2.7777777777777776E-2</v>
      </c>
      <c r="AS160" s="8">
        <f>LARGE($BN160:BS160,1)</f>
        <v>2.7777777777777776E-2</v>
      </c>
      <c r="AV160" s="6">
        <f t="shared" si="824"/>
        <v>0</v>
      </c>
      <c r="AW160" s="6">
        <f t="shared" si="825"/>
        <v>0</v>
      </c>
      <c r="AX160" s="6">
        <f t="shared" si="826"/>
        <v>0</v>
      </c>
      <c r="AY160" s="6">
        <f t="shared" si="827"/>
        <v>0</v>
      </c>
      <c r="AZ160" s="6">
        <f t="shared" si="828"/>
        <v>0</v>
      </c>
      <c r="BA160" s="6">
        <f t="shared" si="829"/>
        <v>0</v>
      </c>
      <c r="BB160" s="6">
        <f t="shared" si="830"/>
        <v>0</v>
      </c>
      <c r="BC160" s="6">
        <f t="shared" si="831"/>
        <v>0</v>
      </c>
      <c r="BD160" s="6">
        <f t="shared" si="832"/>
        <v>0</v>
      </c>
      <c r="BE160" s="6">
        <f t="shared" si="833"/>
        <v>0</v>
      </c>
      <c r="BF160" s="6">
        <f t="shared" si="834"/>
        <v>0</v>
      </c>
      <c r="BH160" s="8" t="str">
        <f t="shared" si="835"/>
        <v/>
      </c>
      <c r="BI160" s="8">
        <f t="shared" si="836"/>
        <v>0</v>
      </c>
      <c r="BJ160" s="8">
        <f t="shared" si="837"/>
        <v>0</v>
      </c>
      <c r="BK160" s="8">
        <f t="shared" si="838"/>
        <v>0</v>
      </c>
      <c r="BL160" s="8">
        <f t="shared" si="839"/>
        <v>0</v>
      </c>
      <c r="BM160" s="8">
        <f t="shared" si="840"/>
        <v>0</v>
      </c>
      <c r="BN160" s="8">
        <f t="shared" si="846"/>
        <v>2.7777777777777776E-2</v>
      </c>
      <c r="BO160" s="8">
        <f t="shared" si="785"/>
        <v>0</v>
      </c>
      <c r="BP160" s="8">
        <f t="shared" si="785"/>
        <v>0</v>
      </c>
      <c r="BQ160" s="8">
        <f t="shared" si="841"/>
        <v>0</v>
      </c>
      <c r="BR160" s="8">
        <f t="shared" si="842"/>
        <v>0</v>
      </c>
      <c r="BS160" s="8">
        <f t="shared" si="843"/>
        <v>0</v>
      </c>
      <c r="BV160" s="8" t="str">
        <f t="shared" si="786"/>
        <v/>
      </c>
      <c r="BW160" s="8" t="str">
        <f t="shared" si="787"/>
        <v/>
      </c>
      <c r="BX160" s="8" t="str">
        <f t="shared" si="788"/>
        <v/>
      </c>
      <c r="BY160" s="8" t="str">
        <f t="shared" si="789"/>
        <v/>
      </c>
      <c r="BZ160" s="8" t="str">
        <f t="shared" si="790"/>
        <v/>
      </c>
      <c r="CA160" s="8" t="str">
        <f t="shared" si="791"/>
        <v/>
      </c>
      <c r="CB160" s="8" t="str">
        <f t="shared" si="792"/>
        <v/>
      </c>
      <c r="CC160" s="8" t="str">
        <f t="shared" si="793"/>
        <v/>
      </c>
      <c r="CD160" s="8" t="str">
        <f t="shared" si="794"/>
        <v/>
      </c>
      <c r="CE160" s="8" t="str">
        <f t="shared" si="795"/>
        <v/>
      </c>
      <c r="CF160" s="8" t="str">
        <f t="shared" si="796"/>
        <v/>
      </c>
      <c r="CG160" s="8" t="str">
        <f t="shared" si="797"/>
        <v/>
      </c>
      <c r="CI160" s="13"/>
      <c r="CJ160" s="8">
        <f t="shared" si="798"/>
        <v>0</v>
      </c>
      <c r="CK160" s="8">
        <f>IF(COUNT($BV160:BW160)&gt;0,SMALL($BV160:BW160,1),$CI160)</f>
        <v>0</v>
      </c>
      <c r="CL160" s="8">
        <f>IF(COUNT($BV160:BX160)&gt;0,SMALL($BV160:BX160,1),$CI160)</f>
        <v>0</v>
      </c>
      <c r="CM160" s="8">
        <f>IF(COUNT($BV160:BY160)&gt;0,SMALL($BV160:BY160,1),$CI160)</f>
        <v>0</v>
      </c>
      <c r="CN160" s="8">
        <f>IF(COUNT($BV160:BZ160)&gt;0,SMALL($BV160:BZ160,1),$CI160)</f>
        <v>0</v>
      </c>
      <c r="CP160" s="8">
        <f t="shared" si="799"/>
        <v>0</v>
      </c>
      <c r="CQ160" s="8">
        <f>IF(COUNT($CB160:CC160)&gt;0,SMALL($CB160:CC160,1),$CP160)</f>
        <v>0</v>
      </c>
      <c r="CR160" s="8">
        <f>IF(COUNT($CB160:CD160)&gt;0,SMALL($CB160:CD160,1),$CP160)</f>
        <v>0</v>
      </c>
      <c r="CS160" s="8">
        <f>IF(COUNT($CB160:CE160)&gt;0,SMALL($CB160:CE160,1),$CP160)</f>
        <v>0</v>
      </c>
      <c r="CT160" s="8">
        <f>IF(COUNT($CB160:CF160)&gt;0,SMALL($CB160:CF160,1),$CP160)</f>
        <v>0</v>
      </c>
      <c r="CV160" s="8" t="str">
        <f t="shared" si="800"/>
        <v/>
      </c>
      <c r="CW160" s="8" t="str">
        <f t="shared" si="801"/>
        <v/>
      </c>
      <c r="CX160" s="1">
        <f t="shared" si="844"/>
        <v>0</v>
      </c>
      <c r="CY160" s="8" t="str">
        <f t="shared" si="802"/>
        <v/>
      </c>
      <c r="CZ160" s="1">
        <f t="shared" si="803"/>
        <v>0</v>
      </c>
      <c r="DB160" s="13">
        <f t="shared" si="804"/>
        <v>0</v>
      </c>
      <c r="DC160" s="13">
        <f>SMALL($DO160:DP160,1)/(60*60*24)</f>
        <v>0</v>
      </c>
      <c r="DD160" s="13">
        <f>SMALL($DO160:DQ160,1)/(60*60*24)</f>
        <v>0</v>
      </c>
      <c r="DE160" s="13">
        <f>SMALL($DO160:DR160,1)/(60*60*24)</f>
        <v>0</v>
      </c>
      <c r="DF160" s="13">
        <f>SMALL($DO160:DS160,1)/(60*60*24)</f>
        <v>0</v>
      </c>
      <c r="DG160" s="13">
        <f>SMALL($DO160:DT160,1)/(60*60*24)</f>
        <v>0</v>
      </c>
      <c r="DH160" s="34">
        <f t="shared" si="805"/>
        <v>0</v>
      </c>
      <c r="DI160" s="13">
        <f>SMALL($DU160:DV160,1)/(60*60*24)</f>
        <v>0</v>
      </c>
      <c r="DJ160" s="42">
        <f>SMALL($DW160:DW160,1)/(60*60*24)</f>
        <v>0.11572916666666666</v>
      </c>
      <c r="DK160" s="42">
        <f>SMALL($DW160:DX160,1)/(60*60*24)</f>
        <v>0.11572916666666666</v>
      </c>
      <c r="DL160" s="42">
        <f>SMALL($DW160:DY160,1)/(60*60*24)</f>
        <v>0.11572916666666666</v>
      </c>
      <c r="DM160" s="42">
        <f>SMALL($DW160:DZ160,1)/(60*60*24)</f>
        <v>0.11572916666666666</v>
      </c>
      <c r="DO160" s="6">
        <f t="shared" si="806"/>
        <v>0</v>
      </c>
      <c r="DP160" s="1">
        <f t="shared" si="807"/>
        <v>9999</v>
      </c>
      <c r="DQ160" s="1">
        <f t="shared" si="808"/>
        <v>9999</v>
      </c>
      <c r="DR160" s="1">
        <f t="shared" si="809"/>
        <v>9999</v>
      </c>
      <c r="DS160" s="1">
        <f t="shared" si="810"/>
        <v>9999</v>
      </c>
      <c r="DT160" s="1">
        <f t="shared" si="811"/>
        <v>9999</v>
      </c>
      <c r="DU160" s="6">
        <f t="shared" si="812"/>
        <v>0</v>
      </c>
      <c r="DV160" s="1">
        <f t="shared" si="813"/>
        <v>9999</v>
      </c>
      <c r="DW160" s="43">
        <f t="shared" si="845"/>
        <v>9999</v>
      </c>
      <c r="DX160" s="1">
        <f t="shared" si="815"/>
        <v>9999</v>
      </c>
      <c r="DY160" s="1">
        <f t="shared" si="816"/>
        <v>9999</v>
      </c>
      <c r="DZ160" s="1">
        <f t="shared" si="817"/>
        <v>9999</v>
      </c>
    </row>
    <row r="161" spans="5:130" x14ac:dyDescent="0.25">
      <c r="E161" s="13"/>
      <c r="M161" s="8">
        <f t="shared" si="847"/>
        <v>0</v>
      </c>
      <c r="N161" s="6">
        <f t="shared" si="818"/>
        <v>0</v>
      </c>
      <c r="O161" s="8" t="str">
        <f t="shared" si="819"/>
        <v/>
      </c>
      <c r="Q161" s="8">
        <f t="shared" si="820"/>
        <v>0</v>
      </c>
      <c r="R161" s="8">
        <f t="shared" si="821"/>
        <v>0</v>
      </c>
      <c r="S161" s="8" t="str">
        <f t="shared" si="822"/>
        <v/>
      </c>
      <c r="T161" s="8"/>
      <c r="U161" s="8">
        <f>IF(A161&lt;&gt;"",IF(VLOOKUP(A161,Apr!A$4:F$211,6)&gt;0,VLOOKUP(A161,Apr!A$4:F$211,6),0),0)</f>
        <v>0</v>
      </c>
      <c r="V161" s="8">
        <f>IF(A161&lt;&gt;"",IF(VLOOKUP(A161,May!A$3:F$209,6)&gt;0,VLOOKUP(A161,May!A$3:F$209,6),0),0)</f>
        <v>0</v>
      </c>
      <c r="W161" s="8">
        <f>IF(A161&lt;&gt;"",IF(VLOOKUP(A161,Jun!A$3:F$209,6)&gt;0,VLOOKUP(A161,Jun!A$3:F$209,6),0),0)</f>
        <v>0</v>
      </c>
      <c r="X161" s="8">
        <f>IF(A161&lt;&gt;"",IF(VLOOKUP(A161,Jul!A$3:F$206,6)&gt;0,VLOOKUP(A161,Jul!A$3:F$206,6),0),0)</f>
        <v>0</v>
      </c>
      <c r="Y161" s="8">
        <f>IF(A161&lt;&gt;"",IF(VLOOKUP(A161,Aug!A$3:F$206,6)&gt;0,VLOOKUP(A161,Aug!A$3:F$206,6),0),0)</f>
        <v>0</v>
      </c>
      <c r="Z161" s="8">
        <f>IF(A161&lt;&gt;"",IF(VLOOKUP(A161,Sep!A$3:F$206,6)&gt;0,VLOOKUP(A161,Sep!A$3:F$206,6),0),0)</f>
        <v>0</v>
      </c>
      <c r="AA161" s="6">
        <f t="shared" si="848"/>
        <v>0</v>
      </c>
      <c r="AB161" s="8">
        <f t="shared" si="823"/>
        <v>2.7777777777777776E-2</v>
      </c>
      <c r="AC161" s="8">
        <f>IF(A161&lt;&gt;"",IF(VLOOKUP(A161,Oct!A$3:F$206,6)&gt;0,VLOOKUP(A161,Oct!A$3:F$206,6),0),0)</f>
        <v>0</v>
      </c>
      <c r="AD161" s="8">
        <f>IF(A161&lt;&gt;"",IF(VLOOKUP(A161,Nov!A$3:F$207,6)&gt;0,VLOOKUP(A161,Nov!A$3:F$207,6),0),0)</f>
        <v>0</v>
      </c>
      <c r="AE161" s="8">
        <f>IF(A161&lt;&gt;"",IF(VLOOKUP(A161,Dec!A$3:F$207,6)&gt;0,VLOOKUP(A161,Dec!A$3:F$207,6),0),0)</f>
        <v>0</v>
      </c>
      <c r="AF161" s="8">
        <f>IF(A161&lt;&gt;"",IF(VLOOKUP(A161,Jan!A$3:F$207,6)&gt;0,VLOOKUP(A161,Jan!A$3:F$207,6),0),0)</f>
        <v>0</v>
      </c>
      <c r="AG161" s="8">
        <f>IF(A161&lt;&gt;"",IF(VLOOKUP(A161,Feb!A$3:F$207,6)&gt;0,VLOOKUP(A161,Feb!A$3:F$207,6),0),0)</f>
        <v>0</v>
      </c>
      <c r="AH161" s="8">
        <f>IF(A161&lt;&gt;"",IF(VLOOKUP(A161,Mar!A$3:F$207,6)&gt;0,VLOOKUP(A161,Mar!A$3:F$207,6),0),0)</f>
        <v>0</v>
      </c>
      <c r="AJ161" s="8">
        <f>LARGE($BH161:BI161,1)</f>
        <v>0</v>
      </c>
      <c r="AK161" s="8">
        <f>LARGE($BH161:BJ161,1)</f>
        <v>0</v>
      </c>
      <c r="AL161" s="8">
        <f>LARGE($BH161:BK161,1)</f>
        <v>0</v>
      </c>
      <c r="AM161" s="8">
        <f>LARGE($BH161:BL161,1)</f>
        <v>0</v>
      </c>
      <c r="AN161" s="8">
        <f>LARGE($BH161:BM161,1)</f>
        <v>0</v>
      </c>
      <c r="AO161" s="8">
        <f>LARGE($BN161:BO161,1)</f>
        <v>2.7777777777777776E-2</v>
      </c>
      <c r="AP161" s="8">
        <f>LARGE($BN161:BP161,1)</f>
        <v>2.7777777777777776E-2</v>
      </c>
      <c r="AQ161" s="8">
        <f>LARGE($BN161:BQ161,1)</f>
        <v>2.7777777777777776E-2</v>
      </c>
      <c r="AR161" s="8">
        <f>LARGE($BN161:BR161,1)</f>
        <v>2.7777777777777776E-2</v>
      </c>
      <c r="AS161" s="8">
        <f>LARGE($BN161:BS161,1)</f>
        <v>2.7777777777777776E-2</v>
      </c>
      <c r="AV161" s="6">
        <f t="shared" si="824"/>
        <v>0</v>
      </c>
      <c r="AW161" s="6">
        <f t="shared" si="825"/>
        <v>0</v>
      </c>
      <c r="AX161" s="6">
        <f t="shared" si="826"/>
        <v>0</v>
      </c>
      <c r="AY161" s="6">
        <f t="shared" si="827"/>
        <v>0</v>
      </c>
      <c r="AZ161" s="6">
        <f t="shared" si="828"/>
        <v>0</v>
      </c>
      <c r="BA161" s="6">
        <f t="shared" si="829"/>
        <v>0</v>
      </c>
      <c r="BB161" s="6">
        <f t="shared" si="830"/>
        <v>0</v>
      </c>
      <c r="BC161" s="6">
        <f t="shared" si="831"/>
        <v>0</v>
      </c>
      <c r="BD161" s="6">
        <f t="shared" si="832"/>
        <v>0</v>
      </c>
      <c r="BE161" s="6">
        <f t="shared" si="833"/>
        <v>0</v>
      </c>
      <c r="BF161" s="6">
        <f t="shared" si="834"/>
        <v>0</v>
      </c>
      <c r="BH161" s="8" t="str">
        <f t="shared" si="835"/>
        <v/>
      </c>
      <c r="BI161" s="8">
        <f t="shared" si="836"/>
        <v>0</v>
      </c>
      <c r="BJ161" s="8">
        <f t="shared" si="837"/>
        <v>0</v>
      </c>
      <c r="BK161" s="8">
        <f t="shared" si="838"/>
        <v>0</v>
      </c>
      <c r="BL161" s="8">
        <f t="shared" si="839"/>
        <v>0</v>
      </c>
      <c r="BM161" s="8">
        <f t="shared" si="840"/>
        <v>0</v>
      </c>
      <c r="BN161" s="8">
        <f t="shared" si="846"/>
        <v>2.7777777777777776E-2</v>
      </c>
      <c r="BO161" s="8">
        <f t="shared" ref="BO161:BP180" si="849">IF(BB161&gt;0,IF($AA$2&gt;BB161,(MROUND($AA$2-BB161,15)/(60*60*24)),0),0)</f>
        <v>0</v>
      </c>
      <c r="BP161" s="8">
        <f t="shared" si="849"/>
        <v>0</v>
      </c>
      <c r="BQ161" s="8">
        <f t="shared" si="841"/>
        <v>0</v>
      </c>
      <c r="BR161" s="8">
        <f t="shared" si="842"/>
        <v>0</v>
      </c>
      <c r="BS161" s="8">
        <f t="shared" si="843"/>
        <v>0</v>
      </c>
      <c r="BV161" s="8" t="str">
        <f t="shared" ref="BV161:BV180" si="850">IF(U161&gt;0,U161,"")</f>
        <v/>
      </c>
      <c r="BW161" s="8" t="str">
        <f t="shared" ref="BW161:BW180" si="851">IF(V161&gt;0,V161,"")</f>
        <v/>
      </c>
      <c r="BX161" s="8" t="str">
        <f t="shared" ref="BX161:BX180" si="852">IF(W161&gt;0,W161,"")</f>
        <v/>
      </c>
      <c r="BY161" s="8" t="str">
        <f t="shared" ref="BY161:BY180" si="853">IF(X161&gt;0,X161,"")</f>
        <v/>
      </c>
      <c r="BZ161" s="8" t="str">
        <f t="shared" ref="BZ161:BZ180" si="854">IF(Y161&gt;0,Y161,"")</f>
        <v/>
      </c>
      <c r="CA161" s="8" t="str">
        <f t="shared" ref="CA161:CA180" si="855">IF(Z161&gt;0,Z161,"")</f>
        <v/>
      </c>
      <c r="CB161" s="8" t="str">
        <f t="shared" ref="CB161:CB180" si="856">IF(AC161&gt;0,AC161,"")</f>
        <v/>
      </c>
      <c r="CC161" s="8" t="str">
        <f t="shared" ref="CC161:CC180" si="857">IF(AD161&gt;0,AD161,"")</f>
        <v/>
      </c>
      <c r="CD161" s="8" t="str">
        <f t="shared" ref="CD161:CD180" si="858">IF(AE161&gt;0,AE161,"")</f>
        <v/>
      </c>
      <c r="CE161" s="8" t="str">
        <f t="shared" ref="CE161:CE180" si="859">IF(AF161&gt;0,AF161,"")</f>
        <v/>
      </c>
      <c r="CF161" s="8" t="str">
        <f t="shared" ref="CF161:CF180" si="860">IF(AG161&gt;0,AG161,"")</f>
        <v/>
      </c>
      <c r="CG161" s="8" t="str">
        <f t="shared" ref="CG161:CG180" si="861">IF(AH161&gt;0,AH161,"")</f>
        <v/>
      </c>
      <c r="CI161" s="13"/>
      <c r="CJ161" s="8">
        <f t="shared" ref="CJ161:CJ180" si="862">IF(BV161&lt;&gt;"",BV161,CI161)</f>
        <v>0</v>
      </c>
      <c r="CK161" s="8">
        <f>IF(COUNT($BV161:BW161)&gt;0,SMALL($BV161:BW161,1),$CI161)</f>
        <v>0</v>
      </c>
      <c r="CL161" s="8">
        <f>IF(COUNT($BV161:BX161)&gt;0,SMALL($BV161:BX161,1),$CI161)</f>
        <v>0</v>
      </c>
      <c r="CM161" s="8">
        <f>IF(COUNT($BV161:BY161)&gt;0,SMALL($BV161:BY161,1),$CI161)</f>
        <v>0</v>
      </c>
      <c r="CN161" s="8">
        <f>IF(COUNT($BV161:BZ161)&gt;0,SMALL($BV161:BZ161,1),$CI161)</f>
        <v>0</v>
      </c>
      <c r="CP161" s="8">
        <f t="shared" ref="CP161:CP180" si="863">IF(CB161&lt;&gt;"",CB161,CO161)</f>
        <v>0</v>
      </c>
      <c r="CQ161" s="8">
        <f>IF(COUNT($CB161:CC161)&gt;0,SMALL($CB161:CC161,1),$CP161)</f>
        <v>0</v>
      </c>
      <c r="CR161" s="8">
        <f>IF(COUNT($CB161:CD161)&gt;0,SMALL($CB161:CD161,1),$CP161)</f>
        <v>0</v>
      </c>
      <c r="CS161" s="8">
        <f>IF(COUNT($CB161:CE161)&gt;0,SMALL($CB161:CE161,1),$CP161)</f>
        <v>0</v>
      </c>
      <c r="CT161" s="8">
        <f>IF(COUNT($CB161:CF161)&gt;0,SMALL($CB161:CF161,1),$CP161)</f>
        <v>0</v>
      </c>
      <c r="CV161" s="8" t="str">
        <f t="shared" ref="CV161:CV180" si="864">IF(A161&lt;&gt;"",LARGE(BH161:BM161,1)+CY161,"")</f>
        <v/>
      </c>
      <c r="CW161" s="8" t="str">
        <f t="shared" ref="CW161:CW180" si="865">IF(A161&lt;&gt;"",LARGE(BN161:BS161,1)+CY161,"")</f>
        <v/>
      </c>
      <c r="CX161" s="1">
        <f t="shared" ref="CX161:CX180" si="866">IF(A161&lt;&gt;"",CX160+1,0)</f>
        <v>0</v>
      </c>
      <c r="CY161" s="8" t="str">
        <f t="shared" ref="CY161:CY180" si="867">IF(A161&lt;&gt;"",CX161/(60*60*24*500),"")</f>
        <v/>
      </c>
      <c r="CZ161" s="1">
        <f t="shared" ref="CZ161:CZ180" si="868">A161</f>
        <v>0</v>
      </c>
      <c r="DB161" s="13">
        <f t="shared" ref="DB161:DB180" si="869">M161</f>
        <v>0</v>
      </c>
      <c r="DC161" s="13">
        <f>SMALL($DO161:DP161,1)/(60*60*24)</f>
        <v>0</v>
      </c>
      <c r="DD161" s="13">
        <f>SMALL($DO161:DQ161,1)/(60*60*24)</f>
        <v>0</v>
      </c>
      <c r="DE161" s="13">
        <f>SMALL($DO161:DR161,1)/(60*60*24)</f>
        <v>0</v>
      </c>
      <c r="DF161" s="13">
        <f>SMALL($DO161:DS161,1)/(60*60*24)</f>
        <v>0</v>
      </c>
      <c r="DG161" s="13">
        <f>SMALL($DO161:DT161,1)/(60*60*24)</f>
        <v>0</v>
      </c>
      <c r="DH161" s="34">
        <f t="shared" ref="DH161:DH180" si="870">AA161/(60*60*24)</f>
        <v>0</v>
      </c>
      <c r="DI161" s="13">
        <f>SMALL($DU161:DV161,1)/(60*60*24)</f>
        <v>0</v>
      </c>
      <c r="DJ161" s="42">
        <f>SMALL($DW161:DW161,1)/(60*60*24)</f>
        <v>0.11572916666666666</v>
      </c>
      <c r="DK161" s="42">
        <f>SMALL($DW161:DX161,1)/(60*60*24)</f>
        <v>0.11572916666666666</v>
      </c>
      <c r="DL161" s="42">
        <f>SMALL($DW161:DY161,1)/(60*60*24)</f>
        <v>0.11572916666666666</v>
      </c>
      <c r="DM161" s="42">
        <f>SMALL($DW161:DZ161,1)/(60*60*24)</f>
        <v>0.11572916666666666</v>
      </c>
      <c r="DO161" s="6">
        <f t="shared" ref="DO161:DO180" si="871">M161*60*60*24</f>
        <v>0</v>
      </c>
      <c r="DP161" s="1">
        <f t="shared" ref="DP161:DP180" si="872">IF(AV161&gt;0,AV161,9999)</f>
        <v>9999</v>
      </c>
      <c r="DQ161" s="1">
        <f t="shared" ref="DQ161:DQ180" si="873">IF(AW161&gt;0,AW161,9999)</f>
        <v>9999</v>
      </c>
      <c r="DR161" s="1">
        <f t="shared" ref="DR161:DR180" si="874">IF(AX161&gt;0,AX161,9999)</f>
        <v>9999</v>
      </c>
      <c r="DS161" s="1">
        <f t="shared" ref="DS161:DS180" si="875">IF(AY161&gt;0,AY161,9999)</f>
        <v>9999</v>
      </c>
      <c r="DT161" s="1">
        <f t="shared" ref="DT161:DT180" si="876">IF(AZ161&gt;0,AZ161,9999)</f>
        <v>9999</v>
      </c>
      <c r="DU161" s="6">
        <f t="shared" ref="DU161:DU180" si="877">AA161</f>
        <v>0</v>
      </c>
      <c r="DV161" s="1">
        <f t="shared" ref="DV161:DV180" si="878">IF(BB161&gt;0,BB161,9999)</f>
        <v>9999</v>
      </c>
      <c r="DW161" s="43">
        <f t="shared" si="845"/>
        <v>9999</v>
      </c>
      <c r="DX161" s="1">
        <f t="shared" ref="DX161:DX180" si="879">IF(BD161&gt;0,BD161,9999)</f>
        <v>9999</v>
      </c>
      <c r="DY161" s="1">
        <f t="shared" ref="DY161:DY180" si="880">IF(BE161&gt;0,BE161,9999)</f>
        <v>9999</v>
      </c>
      <c r="DZ161" s="1">
        <f t="shared" ref="DZ161:DZ180" si="881">IF(BF161&gt;0,BF161,9999)</f>
        <v>9999</v>
      </c>
    </row>
    <row r="162" spans="5:130" x14ac:dyDescent="0.25">
      <c r="E162" s="13"/>
      <c r="M162" s="8">
        <f t="shared" si="847"/>
        <v>0</v>
      </c>
      <c r="N162" s="6">
        <f t="shared" si="818"/>
        <v>0</v>
      </c>
      <c r="O162" s="8" t="str">
        <f t="shared" si="819"/>
        <v/>
      </c>
      <c r="Q162" s="8">
        <f t="shared" si="820"/>
        <v>0</v>
      </c>
      <c r="R162" s="8">
        <f t="shared" si="821"/>
        <v>0</v>
      </c>
      <c r="S162" s="8" t="str">
        <f t="shared" si="822"/>
        <v/>
      </c>
      <c r="T162" s="8"/>
      <c r="U162" s="8">
        <f>IF(A162&lt;&gt;"",IF(VLOOKUP(A162,Apr!A$4:F$211,6)&gt;0,VLOOKUP(A162,Apr!A$4:F$211,6),0),0)</f>
        <v>0</v>
      </c>
      <c r="V162" s="8">
        <f>IF(A162&lt;&gt;"",IF(VLOOKUP(A162,May!A$3:F$209,6)&gt;0,VLOOKUP(A162,May!A$3:F$209,6),0),0)</f>
        <v>0</v>
      </c>
      <c r="W162" s="8">
        <f>IF(A162&lt;&gt;"",IF(VLOOKUP(A162,Jun!A$3:F$209,6)&gt;0,VLOOKUP(A162,Jun!A$3:F$209,6),0),0)</f>
        <v>0</v>
      </c>
      <c r="X162" s="8">
        <f>IF(A162&lt;&gt;"",IF(VLOOKUP(A162,Jul!A$3:F$206,6)&gt;0,VLOOKUP(A162,Jul!A$3:F$206,6),0),0)</f>
        <v>0</v>
      </c>
      <c r="Y162" s="8">
        <f>IF(A162&lt;&gt;"",IF(VLOOKUP(A162,Aug!A$3:F$206,6)&gt;0,VLOOKUP(A162,Aug!A$3:F$206,6),0),0)</f>
        <v>0</v>
      </c>
      <c r="Z162" s="8">
        <f>IF(A162&lt;&gt;"",IF(VLOOKUP(A162,Sep!A$3:F$206,6)&gt;0,VLOOKUP(A162,Sep!A$3:F$206,6),0),0)</f>
        <v>0</v>
      </c>
      <c r="AA162" s="6">
        <f t="shared" si="848"/>
        <v>0</v>
      </c>
      <c r="AB162" s="8">
        <f t="shared" si="823"/>
        <v>2.7777777777777776E-2</v>
      </c>
      <c r="AC162" s="8">
        <f>IF(A162&lt;&gt;"",IF(VLOOKUP(A162,Oct!A$3:F$206,6)&gt;0,VLOOKUP(A162,Oct!A$3:F$206,6),0),0)</f>
        <v>0</v>
      </c>
      <c r="AD162" s="8">
        <f>IF(A162&lt;&gt;"",IF(VLOOKUP(A162,Nov!A$3:F$207,6)&gt;0,VLOOKUP(A162,Nov!A$3:F$207,6),0),0)</f>
        <v>0</v>
      </c>
      <c r="AE162" s="8">
        <f>IF(A162&lt;&gt;"",IF(VLOOKUP(A162,Dec!A$3:F$207,6)&gt;0,VLOOKUP(A162,Dec!A$3:F$207,6),0),0)</f>
        <v>0</v>
      </c>
      <c r="AF162" s="8">
        <f>IF(A162&lt;&gt;"",IF(VLOOKUP(A162,Jan!A$3:F$207,6)&gt;0,VLOOKUP(A162,Jan!A$3:F$207,6),0),0)</f>
        <v>0</v>
      </c>
      <c r="AG162" s="8">
        <f>IF(A162&lt;&gt;"",IF(VLOOKUP(A162,Feb!A$3:F$207,6)&gt;0,VLOOKUP(A162,Feb!A$3:F$207,6),0),0)</f>
        <v>0</v>
      </c>
      <c r="AH162" s="8">
        <f>IF(A162&lt;&gt;"",IF(VLOOKUP(A162,Mar!A$3:F$207,6)&gt;0,VLOOKUP(A162,Mar!A$3:F$207,6),0),0)</f>
        <v>0</v>
      </c>
      <c r="AJ162" s="8">
        <f>LARGE($BH162:BI162,1)</f>
        <v>0</v>
      </c>
      <c r="AK162" s="8">
        <f>LARGE($BH162:BJ162,1)</f>
        <v>0</v>
      </c>
      <c r="AL162" s="8">
        <f>LARGE($BH162:BK162,1)</f>
        <v>0</v>
      </c>
      <c r="AM162" s="8">
        <f>LARGE($BH162:BL162,1)</f>
        <v>0</v>
      </c>
      <c r="AN162" s="8">
        <f>LARGE($BH162:BM162,1)</f>
        <v>0</v>
      </c>
      <c r="AO162" s="8">
        <f>LARGE($BN162:BO162,1)</f>
        <v>2.7777777777777776E-2</v>
      </c>
      <c r="AP162" s="8">
        <f>LARGE($BN162:BP162,1)</f>
        <v>2.7777777777777776E-2</v>
      </c>
      <c r="AQ162" s="8">
        <f>LARGE($BN162:BQ162,1)</f>
        <v>2.7777777777777776E-2</v>
      </c>
      <c r="AR162" s="8">
        <f>LARGE($BN162:BR162,1)</f>
        <v>2.7777777777777776E-2</v>
      </c>
      <c r="AS162" s="8">
        <f>LARGE($BN162:BS162,1)</f>
        <v>2.7777777777777776E-2</v>
      </c>
      <c r="AV162" s="6">
        <f t="shared" si="824"/>
        <v>0</v>
      </c>
      <c r="AW162" s="6">
        <f t="shared" si="825"/>
        <v>0</v>
      </c>
      <c r="AX162" s="6">
        <f t="shared" si="826"/>
        <v>0</v>
      </c>
      <c r="AY162" s="6">
        <f t="shared" si="827"/>
        <v>0</v>
      </c>
      <c r="AZ162" s="6">
        <f t="shared" si="828"/>
        <v>0</v>
      </c>
      <c r="BA162" s="6">
        <f t="shared" si="829"/>
        <v>0</v>
      </c>
      <c r="BB162" s="6">
        <f t="shared" si="830"/>
        <v>0</v>
      </c>
      <c r="BC162" s="6">
        <f t="shared" si="831"/>
        <v>0</v>
      </c>
      <c r="BD162" s="6">
        <f t="shared" si="832"/>
        <v>0</v>
      </c>
      <c r="BE162" s="6">
        <f t="shared" si="833"/>
        <v>0</v>
      </c>
      <c r="BF162" s="6">
        <f t="shared" si="834"/>
        <v>0</v>
      </c>
      <c r="BH162" s="8" t="str">
        <f t="shared" si="835"/>
        <v/>
      </c>
      <c r="BI162" s="8">
        <f t="shared" si="836"/>
        <v>0</v>
      </c>
      <c r="BJ162" s="8">
        <f t="shared" si="837"/>
        <v>0</v>
      </c>
      <c r="BK162" s="8">
        <f t="shared" si="838"/>
        <v>0</v>
      </c>
      <c r="BL162" s="8">
        <f t="shared" si="839"/>
        <v>0</v>
      </c>
      <c r="BM162" s="8">
        <f t="shared" si="840"/>
        <v>0</v>
      </c>
      <c r="BN162" s="8">
        <f t="shared" si="846"/>
        <v>2.7777777777777776E-2</v>
      </c>
      <c r="BO162" s="8">
        <f t="shared" si="849"/>
        <v>0</v>
      </c>
      <c r="BP162" s="8">
        <f t="shared" si="849"/>
        <v>0</v>
      </c>
      <c r="BQ162" s="8">
        <f t="shared" si="841"/>
        <v>0</v>
      </c>
      <c r="BR162" s="8">
        <f t="shared" si="842"/>
        <v>0</v>
      </c>
      <c r="BS162" s="8">
        <f t="shared" si="843"/>
        <v>0</v>
      </c>
      <c r="BV162" s="8" t="str">
        <f t="shared" si="850"/>
        <v/>
      </c>
      <c r="BW162" s="8" t="str">
        <f t="shared" si="851"/>
        <v/>
      </c>
      <c r="BX162" s="8" t="str">
        <f t="shared" si="852"/>
        <v/>
      </c>
      <c r="BY162" s="8" t="str">
        <f t="shared" si="853"/>
        <v/>
      </c>
      <c r="BZ162" s="8" t="str">
        <f t="shared" si="854"/>
        <v/>
      </c>
      <c r="CA162" s="8" t="str">
        <f t="shared" si="855"/>
        <v/>
      </c>
      <c r="CB162" s="8" t="str">
        <f t="shared" si="856"/>
        <v/>
      </c>
      <c r="CC162" s="8" t="str">
        <f t="shared" si="857"/>
        <v/>
      </c>
      <c r="CD162" s="8" t="str">
        <f t="shared" si="858"/>
        <v/>
      </c>
      <c r="CE162" s="8" t="str">
        <f t="shared" si="859"/>
        <v/>
      </c>
      <c r="CF162" s="8" t="str">
        <f t="shared" si="860"/>
        <v/>
      </c>
      <c r="CG162" s="8" t="str">
        <f t="shared" si="861"/>
        <v/>
      </c>
      <c r="CI162" s="13"/>
      <c r="CJ162" s="8">
        <f t="shared" si="862"/>
        <v>0</v>
      </c>
      <c r="CK162" s="8">
        <f>IF(COUNT($BV162:BW162)&gt;0,SMALL($BV162:BW162,1),$CI162)</f>
        <v>0</v>
      </c>
      <c r="CL162" s="8">
        <f>IF(COUNT($BV162:BX162)&gt;0,SMALL($BV162:BX162,1),$CI162)</f>
        <v>0</v>
      </c>
      <c r="CM162" s="8">
        <f>IF(COUNT($BV162:BY162)&gt;0,SMALL($BV162:BY162,1),$CI162)</f>
        <v>0</v>
      </c>
      <c r="CN162" s="8">
        <f>IF(COUNT($BV162:BZ162)&gt;0,SMALL($BV162:BZ162,1),$CI162)</f>
        <v>0</v>
      </c>
      <c r="CP162" s="8">
        <f t="shared" si="863"/>
        <v>0</v>
      </c>
      <c r="CQ162" s="8">
        <f>IF(COUNT($CB162:CC162)&gt;0,SMALL($CB162:CC162,1),$CP162)</f>
        <v>0</v>
      </c>
      <c r="CR162" s="8">
        <f>IF(COUNT($CB162:CD162)&gt;0,SMALL($CB162:CD162,1),$CP162)</f>
        <v>0</v>
      </c>
      <c r="CS162" s="8">
        <f>IF(COUNT($CB162:CE162)&gt;0,SMALL($CB162:CE162,1),$CP162)</f>
        <v>0</v>
      </c>
      <c r="CT162" s="8">
        <f>IF(COUNT($CB162:CF162)&gt;0,SMALL($CB162:CF162,1),$CP162)</f>
        <v>0</v>
      </c>
      <c r="CV162" s="8" t="str">
        <f t="shared" si="864"/>
        <v/>
      </c>
      <c r="CW162" s="8" t="str">
        <f t="shared" si="865"/>
        <v/>
      </c>
      <c r="CX162" s="1">
        <f t="shared" si="866"/>
        <v>0</v>
      </c>
      <c r="CY162" s="8" t="str">
        <f t="shared" si="867"/>
        <v/>
      </c>
      <c r="CZ162" s="1">
        <f t="shared" si="868"/>
        <v>0</v>
      </c>
      <c r="DB162" s="13">
        <f t="shared" si="869"/>
        <v>0</v>
      </c>
      <c r="DC162" s="13">
        <f>SMALL($DO162:DP162,1)/(60*60*24)</f>
        <v>0</v>
      </c>
      <c r="DD162" s="13">
        <f>SMALL($DO162:DQ162,1)/(60*60*24)</f>
        <v>0</v>
      </c>
      <c r="DE162" s="13">
        <f>SMALL($DO162:DR162,1)/(60*60*24)</f>
        <v>0</v>
      </c>
      <c r="DF162" s="13">
        <f>SMALL($DO162:DS162,1)/(60*60*24)</f>
        <v>0</v>
      </c>
      <c r="DG162" s="13">
        <f>SMALL($DO162:DT162,1)/(60*60*24)</f>
        <v>0</v>
      </c>
      <c r="DH162" s="34">
        <f t="shared" si="870"/>
        <v>0</v>
      </c>
      <c r="DI162" s="13">
        <f>SMALL($DU162:DV162,1)/(60*60*24)</f>
        <v>0</v>
      </c>
      <c r="DJ162" s="42">
        <f>SMALL($DW162:DW162,1)/(60*60*24)</f>
        <v>0.11572916666666666</v>
      </c>
      <c r="DK162" s="42">
        <f>SMALL($DW162:DX162,1)/(60*60*24)</f>
        <v>0.11572916666666666</v>
      </c>
      <c r="DL162" s="42">
        <f>SMALL($DW162:DY162,1)/(60*60*24)</f>
        <v>0.11572916666666666</v>
      </c>
      <c r="DM162" s="42">
        <f>SMALL($DW162:DZ162,1)/(60*60*24)</f>
        <v>0.11572916666666666</v>
      </c>
      <c r="DO162" s="6">
        <f t="shared" si="871"/>
        <v>0</v>
      </c>
      <c r="DP162" s="1">
        <f t="shared" si="872"/>
        <v>9999</v>
      </c>
      <c r="DQ162" s="1">
        <f t="shared" si="873"/>
        <v>9999</v>
      </c>
      <c r="DR162" s="1">
        <f t="shared" si="874"/>
        <v>9999</v>
      </c>
      <c r="DS162" s="1">
        <f t="shared" si="875"/>
        <v>9999</v>
      </c>
      <c r="DT162" s="1">
        <f t="shared" si="876"/>
        <v>9999</v>
      </c>
      <c r="DU162" s="6">
        <f t="shared" si="877"/>
        <v>0</v>
      </c>
      <c r="DV162" s="1">
        <f t="shared" si="878"/>
        <v>9999</v>
      </c>
      <c r="DW162" s="43">
        <f t="shared" si="845"/>
        <v>9999</v>
      </c>
      <c r="DX162" s="1">
        <f t="shared" si="879"/>
        <v>9999</v>
      </c>
      <c r="DY162" s="1">
        <f t="shared" si="880"/>
        <v>9999</v>
      </c>
      <c r="DZ162" s="1">
        <f t="shared" si="881"/>
        <v>9999</v>
      </c>
    </row>
    <row r="163" spans="5:130" x14ac:dyDescent="0.25">
      <c r="E163" s="13"/>
      <c r="M163" s="8">
        <f t="shared" si="847"/>
        <v>0</v>
      </c>
      <c r="N163" s="6">
        <f t="shared" si="818"/>
        <v>0</v>
      </c>
      <c r="O163" s="8" t="str">
        <f t="shared" si="819"/>
        <v/>
      </c>
      <c r="Q163" s="8">
        <f t="shared" si="820"/>
        <v>0</v>
      </c>
      <c r="R163" s="8">
        <f t="shared" si="821"/>
        <v>0</v>
      </c>
      <c r="S163" s="8" t="str">
        <f t="shared" si="822"/>
        <v/>
      </c>
      <c r="T163" s="8"/>
      <c r="U163" s="8">
        <f>IF(A163&lt;&gt;"",IF(VLOOKUP(A163,Apr!A$4:F$211,6)&gt;0,VLOOKUP(A163,Apr!A$4:F$211,6),0),0)</f>
        <v>0</v>
      </c>
      <c r="V163" s="8">
        <f>IF(A163&lt;&gt;"",IF(VLOOKUP(A163,May!A$3:F$209,6)&gt;0,VLOOKUP(A163,May!A$3:F$209,6),0),0)</f>
        <v>0</v>
      </c>
      <c r="W163" s="8">
        <f>IF(A163&lt;&gt;"",IF(VLOOKUP(A163,Jun!A$3:F$209,6)&gt;0,VLOOKUP(A163,Jun!A$3:F$209,6),0),0)</f>
        <v>0</v>
      </c>
      <c r="X163" s="8">
        <f>IF(A163&lt;&gt;"",IF(VLOOKUP(A163,Jul!A$3:F$206,6)&gt;0,VLOOKUP(A163,Jul!A$3:F$206,6),0),0)</f>
        <v>0</v>
      </c>
      <c r="Y163" s="8">
        <f>IF(A163&lt;&gt;"",IF(VLOOKUP(A163,Aug!A$3:F$206,6)&gt;0,VLOOKUP(A163,Aug!A$3:F$206,6),0),0)</f>
        <v>0</v>
      </c>
      <c r="Z163" s="8">
        <f>IF(A163&lt;&gt;"",IF(VLOOKUP(A163,Sep!A$3:F$206,6)&gt;0,VLOOKUP(A163,Sep!A$3:F$206,6),0),0)</f>
        <v>0</v>
      </c>
      <c r="AA163" s="6">
        <f t="shared" si="848"/>
        <v>0</v>
      </c>
      <c r="AB163" s="8">
        <f t="shared" si="823"/>
        <v>2.7777777777777776E-2</v>
      </c>
      <c r="AC163" s="8">
        <f>IF(A163&lt;&gt;"",IF(VLOOKUP(A163,Oct!A$3:F$206,6)&gt;0,VLOOKUP(A163,Oct!A$3:F$206,6),0),0)</f>
        <v>0</v>
      </c>
      <c r="AD163" s="8">
        <f>IF(A163&lt;&gt;"",IF(VLOOKUP(A163,Nov!A$3:F$207,6)&gt;0,VLOOKUP(A163,Nov!A$3:F$207,6),0),0)</f>
        <v>0</v>
      </c>
      <c r="AE163" s="8">
        <f>IF(A163&lt;&gt;"",IF(VLOOKUP(A163,Dec!A$3:F$207,6)&gt;0,VLOOKUP(A163,Dec!A$3:F$207,6),0),0)</f>
        <v>0</v>
      </c>
      <c r="AF163" s="8">
        <f>IF(A163&lt;&gt;"",IF(VLOOKUP(A163,Jan!A$3:F$207,6)&gt;0,VLOOKUP(A163,Jan!A$3:F$207,6),0),0)</f>
        <v>0</v>
      </c>
      <c r="AG163" s="8">
        <f>IF(A163&lt;&gt;"",IF(VLOOKUP(A163,Feb!A$3:F$207,6)&gt;0,VLOOKUP(A163,Feb!A$3:F$207,6),0),0)</f>
        <v>0</v>
      </c>
      <c r="AH163" s="8">
        <f>IF(A163&lt;&gt;"",IF(VLOOKUP(A163,Mar!A$3:F$207,6)&gt;0,VLOOKUP(A163,Mar!A$3:F$207,6),0),0)</f>
        <v>0</v>
      </c>
      <c r="AJ163" s="8">
        <f>LARGE($BH163:BI163,1)</f>
        <v>0</v>
      </c>
      <c r="AK163" s="8">
        <f>LARGE($BH163:BJ163,1)</f>
        <v>0</v>
      </c>
      <c r="AL163" s="8">
        <f>LARGE($BH163:BK163,1)</f>
        <v>0</v>
      </c>
      <c r="AM163" s="8">
        <f>LARGE($BH163:BL163,1)</f>
        <v>0</v>
      </c>
      <c r="AN163" s="8">
        <f>LARGE($BH163:BM163,1)</f>
        <v>0</v>
      </c>
      <c r="AO163" s="8">
        <f>LARGE($BN163:BO163,1)</f>
        <v>2.7777777777777776E-2</v>
      </c>
      <c r="AP163" s="8">
        <f>LARGE($BN163:BP163,1)</f>
        <v>2.7777777777777776E-2</v>
      </c>
      <c r="AQ163" s="8">
        <f>LARGE($BN163:BQ163,1)</f>
        <v>2.7777777777777776E-2</v>
      </c>
      <c r="AR163" s="8">
        <f>LARGE($BN163:BR163,1)</f>
        <v>2.7777777777777776E-2</v>
      </c>
      <c r="AS163" s="8">
        <f>LARGE($BN163:BS163,1)</f>
        <v>2.7777777777777776E-2</v>
      </c>
      <c r="AV163" s="6">
        <f t="shared" si="824"/>
        <v>0</v>
      </c>
      <c r="AW163" s="6">
        <f t="shared" si="825"/>
        <v>0</v>
      </c>
      <c r="AX163" s="6">
        <f t="shared" si="826"/>
        <v>0</v>
      </c>
      <c r="AY163" s="6">
        <f t="shared" si="827"/>
        <v>0</v>
      </c>
      <c r="AZ163" s="6">
        <f t="shared" si="828"/>
        <v>0</v>
      </c>
      <c r="BA163" s="6">
        <f t="shared" si="829"/>
        <v>0</v>
      </c>
      <c r="BB163" s="6">
        <f t="shared" si="830"/>
        <v>0</v>
      </c>
      <c r="BC163" s="6">
        <f t="shared" si="831"/>
        <v>0</v>
      </c>
      <c r="BD163" s="6">
        <f t="shared" si="832"/>
        <v>0</v>
      </c>
      <c r="BE163" s="6">
        <f t="shared" si="833"/>
        <v>0</v>
      </c>
      <c r="BF163" s="6">
        <f t="shared" si="834"/>
        <v>0</v>
      </c>
      <c r="BH163" s="8" t="str">
        <f t="shared" si="835"/>
        <v/>
      </c>
      <c r="BI163" s="8">
        <f t="shared" si="836"/>
        <v>0</v>
      </c>
      <c r="BJ163" s="8">
        <f t="shared" si="837"/>
        <v>0</v>
      </c>
      <c r="BK163" s="8">
        <f t="shared" si="838"/>
        <v>0</v>
      </c>
      <c r="BL163" s="8">
        <f t="shared" si="839"/>
        <v>0</v>
      </c>
      <c r="BM163" s="8">
        <f t="shared" si="840"/>
        <v>0</v>
      </c>
      <c r="BN163" s="8">
        <f t="shared" si="846"/>
        <v>2.7777777777777776E-2</v>
      </c>
      <c r="BO163" s="8">
        <f t="shared" si="849"/>
        <v>0</v>
      </c>
      <c r="BP163" s="8">
        <f t="shared" si="849"/>
        <v>0</v>
      </c>
      <c r="BQ163" s="8">
        <f t="shared" si="841"/>
        <v>0</v>
      </c>
      <c r="BR163" s="8">
        <f t="shared" si="842"/>
        <v>0</v>
      </c>
      <c r="BS163" s="8">
        <f t="shared" si="843"/>
        <v>0</v>
      </c>
      <c r="BV163" s="8" t="str">
        <f t="shared" si="850"/>
        <v/>
      </c>
      <c r="BW163" s="8" t="str">
        <f t="shared" si="851"/>
        <v/>
      </c>
      <c r="BX163" s="8" t="str">
        <f t="shared" si="852"/>
        <v/>
      </c>
      <c r="BY163" s="8" t="str">
        <f t="shared" si="853"/>
        <v/>
      </c>
      <c r="BZ163" s="8" t="str">
        <f t="shared" si="854"/>
        <v/>
      </c>
      <c r="CA163" s="8" t="str">
        <f t="shared" si="855"/>
        <v/>
      </c>
      <c r="CB163" s="8" t="str">
        <f t="shared" si="856"/>
        <v/>
      </c>
      <c r="CC163" s="8" t="str">
        <f t="shared" si="857"/>
        <v/>
      </c>
      <c r="CD163" s="8" t="str">
        <f t="shared" si="858"/>
        <v/>
      </c>
      <c r="CE163" s="8" t="str">
        <f t="shared" si="859"/>
        <v/>
      </c>
      <c r="CF163" s="8" t="str">
        <f t="shared" si="860"/>
        <v/>
      </c>
      <c r="CG163" s="8" t="str">
        <f t="shared" si="861"/>
        <v/>
      </c>
      <c r="CI163" s="13"/>
      <c r="CJ163" s="8">
        <f t="shared" si="862"/>
        <v>0</v>
      </c>
      <c r="CK163" s="8">
        <f>IF(COUNT($BV163:BW163)&gt;0,SMALL($BV163:BW163,1),$CI163)</f>
        <v>0</v>
      </c>
      <c r="CL163" s="8">
        <f>IF(COUNT($BV163:BX163)&gt;0,SMALL($BV163:BX163,1),$CI163)</f>
        <v>0</v>
      </c>
      <c r="CM163" s="8">
        <f>IF(COUNT($BV163:BY163)&gt;0,SMALL($BV163:BY163,1),$CI163)</f>
        <v>0</v>
      </c>
      <c r="CN163" s="8">
        <f>IF(COUNT($BV163:BZ163)&gt;0,SMALL($BV163:BZ163,1),$CI163)</f>
        <v>0</v>
      </c>
      <c r="CP163" s="8">
        <f t="shared" si="863"/>
        <v>0</v>
      </c>
      <c r="CQ163" s="8">
        <f>IF(COUNT($CB163:CC163)&gt;0,SMALL($CB163:CC163,1),$CP163)</f>
        <v>0</v>
      </c>
      <c r="CR163" s="8">
        <f>IF(COUNT($CB163:CD163)&gt;0,SMALL($CB163:CD163,1),$CP163)</f>
        <v>0</v>
      </c>
      <c r="CS163" s="8">
        <f>IF(COUNT($CB163:CE163)&gt;0,SMALL($CB163:CE163,1),$CP163)</f>
        <v>0</v>
      </c>
      <c r="CT163" s="8">
        <f>IF(COUNT($CB163:CF163)&gt;0,SMALL($CB163:CF163,1),$CP163)</f>
        <v>0</v>
      </c>
      <c r="CV163" s="8" t="str">
        <f t="shared" si="864"/>
        <v/>
      </c>
      <c r="CW163" s="8" t="str">
        <f t="shared" si="865"/>
        <v/>
      </c>
      <c r="CX163" s="1">
        <f t="shared" si="866"/>
        <v>0</v>
      </c>
      <c r="CY163" s="8" t="str">
        <f t="shared" si="867"/>
        <v/>
      </c>
      <c r="CZ163" s="1">
        <f t="shared" si="868"/>
        <v>0</v>
      </c>
      <c r="DB163" s="13">
        <f t="shared" si="869"/>
        <v>0</v>
      </c>
      <c r="DC163" s="13">
        <f>SMALL($DO163:DP163,1)/(60*60*24)</f>
        <v>0</v>
      </c>
      <c r="DD163" s="13">
        <f>SMALL($DO163:DQ163,1)/(60*60*24)</f>
        <v>0</v>
      </c>
      <c r="DE163" s="13">
        <f>SMALL($DO163:DR163,1)/(60*60*24)</f>
        <v>0</v>
      </c>
      <c r="DF163" s="13">
        <f>SMALL($DO163:DS163,1)/(60*60*24)</f>
        <v>0</v>
      </c>
      <c r="DG163" s="13">
        <f>SMALL($DO163:DT163,1)/(60*60*24)</f>
        <v>0</v>
      </c>
      <c r="DH163" s="34">
        <f t="shared" si="870"/>
        <v>0</v>
      </c>
      <c r="DI163" s="13">
        <f>SMALL($DU163:DV163,1)/(60*60*24)</f>
        <v>0</v>
      </c>
      <c r="DJ163" s="42">
        <f>SMALL($DW163:DW163,1)/(60*60*24)</f>
        <v>0.11572916666666666</v>
      </c>
      <c r="DK163" s="42">
        <f>SMALL($DW163:DX163,1)/(60*60*24)</f>
        <v>0.11572916666666666</v>
      </c>
      <c r="DL163" s="42">
        <f>SMALL($DW163:DY163,1)/(60*60*24)</f>
        <v>0.11572916666666666</v>
      </c>
      <c r="DM163" s="42">
        <f>SMALL($DW163:DZ163,1)/(60*60*24)</f>
        <v>0.11572916666666666</v>
      </c>
      <c r="DO163" s="6">
        <f t="shared" si="871"/>
        <v>0</v>
      </c>
      <c r="DP163" s="1">
        <f t="shared" si="872"/>
        <v>9999</v>
      </c>
      <c r="DQ163" s="1">
        <f t="shared" si="873"/>
        <v>9999</v>
      </c>
      <c r="DR163" s="1">
        <f t="shared" si="874"/>
        <v>9999</v>
      </c>
      <c r="DS163" s="1">
        <f t="shared" si="875"/>
        <v>9999</v>
      </c>
      <c r="DT163" s="1">
        <f t="shared" si="876"/>
        <v>9999</v>
      </c>
      <c r="DU163" s="6">
        <f t="shared" si="877"/>
        <v>0</v>
      </c>
      <c r="DV163" s="1">
        <f t="shared" si="878"/>
        <v>9999</v>
      </c>
      <c r="DW163" s="43">
        <f t="shared" si="845"/>
        <v>9999</v>
      </c>
      <c r="DX163" s="1">
        <f t="shared" si="879"/>
        <v>9999</v>
      </c>
      <c r="DY163" s="1">
        <f t="shared" si="880"/>
        <v>9999</v>
      </c>
      <c r="DZ163" s="1">
        <f t="shared" si="881"/>
        <v>9999</v>
      </c>
    </row>
    <row r="164" spans="5:130" x14ac:dyDescent="0.25">
      <c r="E164" s="13"/>
      <c r="M164" s="8">
        <f t="shared" si="847"/>
        <v>0</v>
      </c>
      <c r="N164" s="6">
        <f t="shared" si="818"/>
        <v>0</v>
      </c>
      <c r="O164" s="8" t="str">
        <f t="shared" si="819"/>
        <v/>
      </c>
      <c r="Q164" s="8">
        <f t="shared" si="820"/>
        <v>0</v>
      </c>
      <c r="R164" s="8">
        <f t="shared" si="821"/>
        <v>0</v>
      </c>
      <c r="S164" s="8" t="str">
        <f t="shared" si="822"/>
        <v/>
      </c>
      <c r="T164" s="8"/>
      <c r="U164" s="8">
        <f>IF(A164&lt;&gt;"",IF(VLOOKUP(A164,Apr!A$4:F$211,6)&gt;0,VLOOKUP(A164,Apr!A$4:F$211,6),0),0)</f>
        <v>0</v>
      </c>
      <c r="V164" s="8">
        <f>IF(A164&lt;&gt;"",IF(VLOOKUP(A164,May!A$3:F$209,6)&gt;0,VLOOKUP(A164,May!A$3:F$209,6),0),0)</f>
        <v>0</v>
      </c>
      <c r="W164" s="8">
        <f>IF(A164&lt;&gt;"",IF(VLOOKUP(A164,Jun!A$3:F$209,6)&gt;0,VLOOKUP(A164,Jun!A$3:F$209,6),0),0)</f>
        <v>0</v>
      </c>
      <c r="X164" s="8">
        <f>IF(A164&lt;&gt;"",IF(VLOOKUP(A164,Jul!A$3:F$206,6)&gt;0,VLOOKUP(A164,Jul!A$3:F$206,6),0),0)</f>
        <v>0</v>
      </c>
      <c r="Y164" s="8">
        <f>IF(A164&lt;&gt;"",IF(VLOOKUP(A164,Aug!A$3:F$206,6)&gt;0,VLOOKUP(A164,Aug!A$3:F$206,6),0),0)</f>
        <v>0</v>
      </c>
      <c r="Z164" s="8">
        <f>IF(A164&lt;&gt;"",IF(VLOOKUP(A164,Sep!A$3:F$206,6)&gt;0,VLOOKUP(A164,Sep!A$3:F$206,6),0),0)</f>
        <v>0</v>
      </c>
      <c r="AA164" s="6">
        <f t="shared" si="848"/>
        <v>0</v>
      </c>
      <c r="AB164" s="8">
        <f t="shared" si="823"/>
        <v>2.7777777777777776E-2</v>
      </c>
      <c r="AC164" s="8">
        <f>IF(A164&lt;&gt;"",IF(VLOOKUP(A164,Oct!A$3:F$206,6)&gt;0,VLOOKUP(A164,Oct!A$3:F$206,6),0),0)</f>
        <v>0</v>
      </c>
      <c r="AD164" s="8">
        <f>IF(A164&lt;&gt;"",IF(VLOOKUP(A164,Nov!A$3:F$207,6)&gt;0,VLOOKUP(A164,Nov!A$3:F$207,6),0),0)</f>
        <v>0</v>
      </c>
      <c r="AE164" s="8">
        <f>IF(A164&lt;&gt;"",IF(VLOOKUP(A164,Dec!A$3:F$207,6)&gt;0,VLOOKUP(A164,Dec!A$3:F$207,6),0),0)</f>
        <v>0</v>
      </c>
      <c r="AF164" s="8">
        <f>IF(A164&lt;&gt;"",IF(VLOOKUP(A164,Jan!A$3:F$207,6)&gt;0,VLOOKUP(A164,Jan!A$3:F$207,6),0),0)</f>
        <v>0</v>
      </c>
      <c r="AG164" s="8">
        <f>IF(A164&lt;&gt;"",IF(VLOOKUP(A164,Feb!A$3:F$207,6)&gt;0,VLOOKUP(A164,Feb!A$3:F$207,6),0),0)</f>
        <v>0</v>
      </c>
      <c r="AH164" s="8">
        <f>IF(A164&lt;&gt;"",IF(VLOOKUP(A164,Mar!A$3:F$207,6)&gt;0,VLOOKUP(A164,Mar!A$3:F$207,6),0),0)</f>
        <v>0</v>
      </c>
      <c r="AJ164" s="8">
        <f>LARGE($BH164:BI164,1)</f>
        <v>0</v>
      </c>
      <c r="AK164" s="8">
        <f>LARGE($BH164:BJ164,1)</f>
        <v>0</v>
      </c>
      <c r="AL164" s="8">
        <f>LARGE($BH164:BK164,1)</f>
        <v>0</v>
      </c>
      <c r="AM164" s="8">
        <f>LARGE($BH164:BL164,1)</f>
        <v>0</v>
      </c>
      <c r="AN164" s="8">
        <f>LARGE($BH164:BM164,1)</f>
        <v>0</v>
      </c>
      <c r="AO164" s="8">
        <f>LARGE($BN164:BO164,1)</f>
        <v>2.7777777777777776E-2</v>
      </c>
      <c r="AP164" s="8">
        <f>LARGE($BN164:BP164,1)</f>
        <v>2.7777777777777776E-2</v>
      </c>
      <c r="AQ164" s="8">
        <f>LARGE($BN164:BQ164,1)</f>
        <v>2.7777777777777776E-2</v>
      </c>
      <c r="AR164" s="8">
        <f>LARGE($BN164:BR164,1)</f>
        <v>2.7777777777777776E-2</v>
      </c>
      <c r="AS164" s="8">
        <f>LARGE($BN164:BS164,1)</f>
        <v>2.7777777777777776E-2</v>
      </c>
      <c r="AV164" s="6">
        <f t="shared" si="824"/>
        <v>0</v>
      </c>
      <c r="AW164" s="6">
        <f t="shared" si="825"/>
        <v>0</v>
      </c>
      <c r="AX164" s="6">
        <f t="shared" si="826"/>
        <v>0</v>
      </c>
      <c r="AY164" s="6">
        <f t="shared" si="827"/>
        <v>0</v>
      </c>
      <c r="AZ164" s="6">
        <f t="shared" si="828"/>
        <v>0</v>
      </c>
      <c r="BA164" s="6">
        <f t="shared" si="829"/>
        <v>0</v>
      </c>
      <c r="BB164" s="6">
        <f t="shared" si="830"/>
        <v>0</v>
      </c>
      <c r="BC164" s="6">
        <f t="shared" si="831"/>
        <v>0</v>
      </c>
      <c r="BD164" s="6">
        <f t="shared" si="832"/>
        <v>0</v>
      </c>
      <c r="BE164" s="6">
        <f t="shared" si="833"/>
        <v>0</v>
      </c>
      <c r="BF164" s="6">
        <f t="shared" si="834"/>
        <v>0</v>
      </c>
      <c r="BH164" s="8" t="str">
        <f t="shared" si="835"/>
        <v/>
      </c>
      <c r="BI164" s="8">
        <f t="shared" si="836"/>
        <v>0</v>
      </c>
      <c r="BJ164" s="8">
        <f t="shared" si="837"/>
        <v>0</v>
      </c>
      <c r="BK164" s="8">
        <f t="shared" si="838"/>
        <v>0</v>
      </c>
      <c r="BL164" s="8">
        <f t="shared" si="839"/>
        <v>0</v>
      </c>
      <c r="BM164" s="8">
        <f t="shared" si="840"/>
        <v>0</v>
      </c>
      <c r="BN164" s="8">
        <f t="shared" si="846"/>
        <v>2.7777777777777776E-2</v>
      </c>
      <c r="BO164" s="8">
        <f t="shared" si="849"/>
        <v>0</v>
      </c>
      <c r="BP164" s="8">
        <f t="shared" si="849"/>
        <v>0</v>
      </c>
      <c r="BQ164" s="8">
        <f t="shared" si="841"/>
        <v>0</v>
      </c>
      <c r="BR164" s="8">
        <f t="shared" si="842"/>
        <v>0</v>
      </c>
      <c r="BS164" s="8">
        <f t="shared" si="843"/>
        <v>0</v>
      </c>
      <c r="BV164" s="8" t="str">
        <f t="shared" si="850"/>
        <v/>
      </c>
      <c r="BW164" s="8" t="str">
        <f t="shared" si="851"/>
        <v/>
      </c>
      <c r="BX164" s="8" t="str">
        <f t="shared" si="852"/>
        <v/>
      </c>
      <c r="BY164" s="8" t="str">
        <f t="shared" si="853"/>
        <v/>
      </c>
      <c r="BZ164" s="8" t="str">
        <f t="shared" si="854"/>
        <v/>
      </c>
      <c r="CA164" s="8" t="str">
        <f t="shared" si="855"/>
        <v/>
      </c>
      <c r="CB164" s="8" t="str">
        <f t="shared" si="856"/>
        <v/>
      </c>
      <c r="CC164" s="8" t="str">
        <f t="shared" si="857"/>
        <v/>
      </c>
      <c r="CD164" s="8" t="str">
        <f t="shared" si="858"/>
        <v/>
      </c>
      <c r="CE164" s="8" t="str">
        <f t="shared" si="859"/>
        <v/>
      </c>
      <c r="CF164" s="8" t="str">
        <f t="shared" si="860"/>
        <v/>
      </c>
      <c r="CG164" s="8" t="str">
        <f t="shared" si="861"/>
        <v/>
      </c>
      <c r="CI164" s="13"/>
      <c r="CJ164" s="8">
        <f t="shared" si="862"/>
        <v>0</v>
      </c>
      <c r="CK164" s="8">
        <f>IF(COUNT($BV164:BW164)&gt;0,SMALL($BV164:BW164,1),$CI164)</f>
        <v>0</v>
      </c>
      <c r="CL164" s="8">
        <f>IF(COUNT($BV164:BX164)&gt;0,SMALL($BV164:BX164,1),$CI164)</f>
        <v>0</v>
      </c>
      <c r="CM164" s="8">
        <f>IF(COUNT($BV164:BY164)&gt;0,SMALL($BV164:BY164,1),$CI164)</f>
        <v>0</v>
      </c>
      <c r="CN164" s="8">
        <f>IF(COUNT($BV164:BZ164)&gt;0,SMALL($BV164:BZ164,1),$CI164)</f>
        <v>0</v>
      </c>
      <c r="CP164" s="8">
        <f t="shared" si="863"/>
        <v>0</v>
      </c>
      <c r="CQ164" s="8">
        <f>IF(COUNT($CB164:CC164)&gt;0,SMALL($CB164:CC164,1),$CP164)</f>
        <v>0</v>
      </c>
      <c r="CR164" s="8">
        <f>IF(COUNT($CB164:CD164)&gt;0,SMALL($CB164:CD164,1),$CP164)</f>
        <v>0</v>
      </c>
      <c r="CS164" s="8">
        <f>IF(COUNT($CB164:CE164)&gt;0,SMALL($CB164:CE164,1),$CP164)</f>
        <v>0</v>
      </c>
      <c r="CT164" s="8">
        <f>IF(COUNT($CB164:CF164)&gt;0,SMALL($CB164:CF164,1),$CP164)</f>
        <v>0</v>
      </c>
      <c r="CV164" s="8" t="str">
        <f t="shared" si="864"/>
        <v/>
      </c>
      <c r="CW164" s="8" t="str">
        <f t="shared" si="865"/>
        <v/>
      </c>
      <c r="CX164" s="1">
        <f t="shared" si="866"/>
        <v>0</v>
      </c>
      <c r="CY164" s="8" t="str">
        <f t="shared" si="867"/>
        <v/>
      </c>
      <c r="CZ164" s="1">
        <f t="shared" si="868"/>
        <v>0</v>
      </c>
      <c r="DB164" s="13">
        <f t="shared" si="869"/>
        <v>0</v>
      </c>
      <c r="DC164" s="13">
        <f>SMALL($DO164:DP164,1)/(60*60*24)</f>
        <v>0</v>
      </c>
      <c r="DD164" s="13">
        <f>SMALL($DO164:DQ164,1)/(60*60*24)</f>
        <v>0</v>
      </c>
      <c r="DE164" s="13">
        <f>SMALL($DO164:DR164,1)/(60*60*24)</f>
        <v>0</v>
      </c>
      <c r="DF164" s="13">
        <f>SMALL($DO164:DS164,1)/(60*60*24)</f>
        <v>0</v>
      </c>
      <c r="DG164" s="13">
        <f>SMALL($DO164:DT164,1)/(60*60*24)</f>
        <v>0</v>
      </c>
      <c r="DH164" s="34">
        <f t="shared" si="870"/>
        <v>0</v>
      </c>
      <c r="DI164" s="13">
        <f>SMALL($DU164:DV164,1)/(60*60*24)</f>
        <v>0</v>
      </c>
      <c r="DJ164" s="42">
        <f>SMALL($DW164:DW164,1)/(60*60*24)</f>
        <v>0.11572916666666666</v>
      </c>
      <c r="DK164" s="42">
        <f>SMALL($DW164:DX164,1)/(60*60*24)</f>
        <v>0.11572916666666666</v>
      </c>
      <c r="DL164" s="42">
        <f>SMALL($DW164:DY164,1)/(60*60*24)</f>
        <v>0.11572916666666666</v>
      </c>
      <c r="DM164" s="42">
        <f>SMALL($DW164:DZ164,1)/(60*60*24)</f>
        <v>0.11572916666666666</v>
      </c>
      <c r="DO164" s="6">
        <f t="shared" si="871"/>
        <v>0</v>
      </c>
      <c r="DP164" s="1">
        <f t="shared" si="872"/>
        <v>9999</v>
      </c>
      <c r="DQ164" s="1">
        <f t="shared" si="873"/>
        <v>9999</v>
      </c>
      <c r="DR164" s="1">
        <f t="shared" si="874"/>
        <v>9999</v>
      </c>
      <c r="DS164" s="1">
        <f t="shared" si="875"/>
        <v>9999</v>
      </c>
      <c r="DT164" s="1">
        <f t="shared" si="876"/>
        <v>9999</v>
      </c>
      <c r="DU164" s="6">
        <f t="shared" si="877"/>
        <v>0</v>
      </c>
      <c r="DV164" s="1">
        <f t="shared" si="878"/>
        <v>9999</v>
      </c>
      <c r="DW164" s="43">
        <f t="shared" si="845"/>
        <v>9999</v>
      </c>
      <c r="DX164" s="1">
        <f t="shared" si="879"/>
        <v>9999</v>
      </c>
      <c r="DY164" s="1">
        <f t="shared" si="880"/>
        <v>9999</v>
      </c>
      <c r="DZ164" s="1">
        <f t="shared" si="881"/>
        <v>9999</v>
      </c>
    </row>
    <row r="165" spans="5:130" x14ac:dyDescent="0.25">
      <c r="E165" s="13"/>
      <c r="M165" s="8">
        <f t="shared" si="847"/>
        <v>0</v>
      </c>
      <c r="N165" s="6">
        <f t="shared" si="818"/>
        <v>0</v>
      </c>
      <c r="O165" s="8" t="str">
        <f t="shared" si="819"/>
        <v/>
      </c>
      <c r="Q165" s="8">
        <f t="shared" si="820"/>
        <v>0</v>
      </c>
      <c r="R165" s="8">
        <f t="shared" si="821"/>
        <v>0</v>
      </c>
      <c r="S165" s="8" t="str">
        <f t="shared" si="822"/>
        <v/>
      </c>
      <c r="T165" s="8"/>
      <c r="U165" s="8">
        <f>IF(A165&lt;&gt;"",IF(VLOOKUP(A165,Apr!A$4:F$211,6)&gt;0,VLOOKUP(A165,Apr!A$4:F$211,6),0),0)</f>
        <v>0</v>
      </c>
      <c r="V165" s="8">
        <f>IF(A165&lt;&gt;"",IF(VLOOKUP(A165,May!A$3:F$209,6)&gt;0,VLOOKUP(A165,May!A$3:F$209,6),0),0)</f>
        <v>0</v>
      </c>
      <c r="W165" s="8">
        <f>IF(A165&lt;&gt;"",IF(VLOOKUP(A165,Jun!A$3:F$209,6)&gt;0,VLOOKUP(A165,Jun!A$3:F$209,6),0),0)</f>
        <v>0</v>
      </c>
      <c r="X165" s="8">
        <f>IF(A165&lt;&gt;"",IF(VLOOKUP(A165,Jul!A$3:F$206,6)&gt;0,VLOOKUP(A165,Jul!A$3:F$206,6),0),0)</f>
        <v>0</v>
      </c>
      <c r="Y165" s="8">
        <f>IF(A165&lt;&gt;"",IF(VLOOKUP(A165,Aug!A$3:F$206,6)&gt;0,VLOOKUP(A165,Aug!A$3:F$206,6),0),0)</f>
        <v>0</v>
      </c>
      <c r="Z165" s="8">
        <f>IF(A165&lt;&gt;"",IF(VLOOKUP(A165,Sep!A$3:F$206,6)&gt;0,VLOOKUP(A165,Sep!A$3:F$206,6),0),0)</f>
        <v>0</v>
      </c>
      <c r="AA165" s="6">
        <f t="shared" si="848"/>
        <v>0</v>
      </c>
      <c r="AB165" s="8">
        <f t="shared" si="823"/>
        <v>2.7777777777777776E-2</v>
      </c>
      <c r="AC165" s="8">
        <f>IF(A165&lt;&gt;"",IF(VLOOKUP(A165,Oct!A$3:F$206,6)&gt;0,VLOOKUP(A165,Oct!A$3:F$206,6),0),0)</f>
        <v>0</v>
      </c>
      <c r="AD165" s="8">
        <f>IF(A165&lt;&gt;"",IF(VLOOKUP(A165,Nov!A$3:F$207,6)&gt;0,VLOOKUP(A165,Nov!A$3:F$207,6),0),0)</f>
        <v>0</v>
      </c>
      <c r="AE165" s="8">
        <f>IF(A165&lt;&gt;"",IF(VLOOKUP(A165,Dec!A$3:F$207,6)&gt;0,VLOOKUP(A165,Dec!A$3:F$207,6),0),0)</f>
        <v>0</v>
      </c>
      <c r="AF165" s="8">
        <f>IF(A165&lt;&gt;"",IF(VLOOKUP(A165,Jan!A$3:F$207,6)&gt;0,VLOOKUP(A165,Jan!A$3:F$207,6),0),0)</f>
        <v>0</v>
      </c>
      <c r="AG165" s="8">
        <f>IF(A165&lt;&gt;"",IF(VLOOKUP(A165,Feb!A$3:F$207,6)&gt;0,VLOOKUP(A165,Feb!A$3:F$207,6),0),0)</f>
        <v>0</v>
      </c>
      <c r="AH165" s="8">
        <f>IF(A165&lt;&gt;"",IF(VLOOKUP(A165,Mar!A$3:F$207,6)&gt;0,VLOOKUP(A165,Mar!A$3:F$207,6),0),0)</f>
        <v>0</v>
      </c>
      <c r="AJ165" s="8">
        <f>LARGE($BH165:BI165,1)</f>
        <v>0</v>
      </c>
      <c r="AK165" s="8">
        <f>LARGE($BH165:BJ165,1)</f>
        <v>0</v>
      </c>
      <c r="AL165" s="8">
        <f>LARGE($BH165:BK165,1)</f>
        <v>0</v>
      </c>
      <c r="AM165" s="8">
        <f>LARGE($BH165:BL165,1)</f>
        <v>0</v>
      </c>
      <c r="AN165" s="8">
        <f>LARGE($BH165:BM165,1)</f>
        <v>0</v>
      </c>
      <c r="AO165" s="8">
        <f>LARGE($BN165:BO165,1)</f>
        <v>2.7777777777777776E-2</v>
      </c>
      <c r="AP165" s="8">
        <f>LARGE($BN165:BP165,1)</f>
        <v>2.7777777777777776E-2</v>
      </c>
      <c r="AQ165" s="8">
        <f>LARGE($BN165:BQ165,1)</f>
        <v>2.7777777777777776E-2</v>
      </c>
      <c r="AR165" s="8">
        <f>LARGE($BN165:BR165,1)</f>
        <v>2.7777777777777776E-2</v>
      </c>
      <c r="AS165" s="8">
        <f>LARGE($BN165:BS165,1)</f>
        <v>2.7777777777777776E-2</v>
      </c>
      <c r="AV165" s="6">
        <f t="shared" si="824"/>
        <v>0</v>
      </c>
      <c r="AW165" s="6">
        <f t="shared" si="825"/>
        <v>0</v>
      </c>
      <c r="AX165" s="6">
        <f t="shared" si="826"/>
        <v>0</v>
      </c>
      <c r="AY165" s="6">
        <f t="shared" si="827"/>
        <v>0</v>
      </c>
      <c r="AZ165" s="6">
        <f t="shared" si="828"/>
        <v>0</v>
      </c>
      <c r="BA165" s="6">
        <f t="shared" si="829"/>
        <v>0</v>
      </c>
      <c r="BB165" s="6">
        <f t="shared" si="830"/>
        <v>0</v>
      </c>
      <c r="BC165" s="6">
        <f t="shared" si="831"/>
        <v>0</v>
      </c>
      <c r="BD165" s="6">
        <f t="shared" si="832"/>
        <v>0</v>
      </c>
      <c r="BE165" s="6">
        <f t="shared" si="833"/>
        <v>0</v>
      </c>
      <c r="BF165" s="6">
        <f t="shared" si="834"/>
        <v>0</v>
      </c>
      <c r="BH165" s="8" t="str">
        <f t="shared" si="835"/>
        <v/>
      </c>
      <c r="BI165" s="8">
        <f t="shared" si="836"/>
        <v>0</v>
      </c>
      <c r="BJ165" s="8">
        <f t="shared" si="837"/>
        <v>0</v>
      </c>
      <c r="BK165" s="8">
        <f t="shared" si="838"/>
        <v>0</v>
      </c>
      <c r="BL165" s="8">
        <f t="shared" si="839"/>
        <v>0</v>
      </c>
      <c r="BM165" s="8">
        <f t="shared" si="840"/>
        <v>0</v>
      </c>
      <c r="BN165" s="8">
        <f t="shared" si="846"/>
        <v>2.7777777777777776E-2</v>
      </c>
      <c r="BO165" s="8">
        <f t="shared" si="849"/>
        <v>0</v>
      </c>
      <c r="BP165" s="8">
        <f t="shared" si="849"/>
        <v>0</v>
      </c>
      <c r="BQ165" s="8">
        <f t="shared" si="841"/>
        <v>0</v>
      </c>
      <c r="BR165" s="8">
        <f t="shared" si="842"/>
        <v>0</v>
      </c>
      <c r="BS165" s="8">
        <f t="shared" si="843"/>
        <v>0</v>
      </c>
      <c r="BV165" s="8" t="str">
        <f t="shared" si="850"/>
        <v/>
      </c>
      <c r="BW165" s="8" t="str">
        <f t="shared" si="851"/>
        <v/>
      </c>
      <c r="BX165" s="8" t="str">
        <f t="shared" si="852"/>
        <v/>
      </c>
      <c r="BY165" s="8" t="str">
        <f t="shared" si="853"/>
        <v/>
      </c>
      <c r="BZ165" s="8" t="str">
        <f t="shared" si="854"/>
        <v/>
      </c>
      <c r="CA165" s="8" t="str">
        <f t="shared" si="855"/>
        <v/>
      </c>
      <c r="CB165" s="8" t="str">
        <f t="shared" si="856"/>
        <v/>
      </c>
      <c r="CC165" s="8" t="str">
        <f t="shared" si="857"/>
        <v/>
      </c>
      <c r="CD165" s="8" t="str">
        <f t="shared" si="858"/>
        <v/>
      </c>
      <c r="CE165" s="8" t="str">
        <f t="shared" si="859"/>
        <v/>
      </c>
      <c r="CF165" s="8" t="str">
        <f t="shared" si="860"/>
        <v/>
      </c>
      <c r="CG165" s="8" t="str">
        <f t="shared" si="861"/>
        <v/>
      </c>
      <c r="CI165" s="13"/>
      <c r="CJ165" s="8">
        <f t="shared" si="862"/>
        <v>0</v>
      </c>
      <c r="CK165" s="8">
        <f>IF(COUNT($BV165:BW165)&gt;0,SMALL($BV165:BW165,1),$CI165)</f>
        <v>0</v>
      </c>
      <c r="CL165" s="8">
        <f>IF(COUNT($BV165:BX165)&gt;0,SMALL($BV165:BX165,1),$CI165)</f>
        <v>0</v>
      </c>
      <c r="CM165" s="8">
        <f>IF(COUNT($BV165:BY165)&gt;0,SMALL($BV165:BY165,1),$CI165)</f>
        <v>0</v>
      </c>
      <c r="CN165" s="8">
        <f>IF(COUNT($BV165:BZ165)&gt;0,SMALL($BV165:BZ165,1),$CI165)</f>
        <v>0</v>
      </c>
      <c r="CP165" s="8">
        <f t="shared" si="863"/>
        <v>0</v>
      </c>
      <c r="CQ165" s="8">
        <f>IF(COUNT($CB165:CC165)&gt;0,SMALL($CB165:CC165,1),$CP165)</f>
        <v>0</v>
      </c>
      <c r="CR165" s="8">
        <f>IF(COUNT($CB165:CD165)&gt;0,SMALL($CB165:CD165,1),$CP165)</f>
        <v>0</v>
      </c>
      <c r="CS165" s="8">
        <f>IF(COUNT($CB165:CE165)&gt;0,SMALL($CB165:CE165,1),$CP165)</f>
        <v>0</v>
      </c>
      <c r="CT165" s="8">
        <f>IF(COUNT($CB165:CF165)&gt;0,SMALL($CB165:CF165,1),$CP165)</f>
        <v>0</v>
      </c>
      <c r="CV165" s="8" t="str">
        <f t="shared" si="864"/>
        <v/>
      </c>
      <c r="CW165" s="8" t="str">
        <f t="shared" si="865"/>
        <v/>
      </c>
      <c r="CX165" s="1">
        <f t="shared" si="866"/>
        <v>0</v>
      </c>
      <c r="CY165" s="8" t="str">
        <f t="shared" si="867"/>
        <v/>
      </c>
      <c r="CZ165" s="1">
        <f t="shared" si="868"/>
        <v>0</v>
      </c>
      <c r="DB165" s="13">
        <f t="shared" si="869"/>
        <v>0</v>
      </c>
      <c r="DC165" s="13">
        <f>SMALL($DO165:DP165,1)/(60*60*24)</f>
        <v>0</v>
      </c>
      <c r="DD165" s="13">
        <f>SMALL($DO165:DQ165,1)/(60*60*24)</f>
        <v>0</v>
      </c>
      <c r="DE165" s="13">
        <f>SMALL($DO165:DR165,1)/(60*60*24)</f>
        <v>0</v>
      </c>
      <c r="DF165" s="13">
        <f>SMALL($DO165:DS165,1)/(60*60*24)</f>
        <v>0</v>
      </c>
      <c r="DG165" s="13">
        <f>SMALL($DO165:DT165,1)/(60*60*24)</f>
        <v>0</v>
      </c>
      <c r="DH165" s="34">
        <f t="shared" si="870"/>
        <v>0</v>
      </c>
      <c r="DI165" s="13">
        <f>SMALL($DU165:DV165,1)/(60*60*24)</f>
        <v>0</v>
      </c>
      <c r="DJ165" s="42">
        <f>SMALL($DW165:DW165,1)/(60*60*24)</f>
        <v>0.11572916666666666</v>
      </c>
      <c r="DK165" s="42">
        <f>SMALL($DW165:DX165,1)/(60*60*24)</f>
        <v>0.11572916666666666</v>
      </c>
      <c r="DL165" s="42">
        <f>SMALL($DW165:DY165,1)/(60*60*24)</f>
        <v>0.11572916666666666</v>
      </c>
      <c r="DM165" s="42">
        <f>SMALL($DW165:DZ165,1)/(60*60*24)</f>
        <v>0.11572916666666666</v>
      </c>
      <c r="DO165" s="6">
        <f t="shared" si="871"/>
        <v>0</v>
      </c>
      <c r="DP165" s="1">
        <f t="shared" si="872"/>
        <v>9999</v>
      </c>
      <c r="DQ165" s="1">
        <f t="shared" si="873"/>
        <v>9999</v>
      </c>
      <c r="DR165" s="1">
        <f t="shared" si="874"/>
        <v>9999</v>
      </c>
      <c r="DS165" s="1">
        <f t="shared" si="875"/>
        <v>9999</v>
      </c>
      <c r="DT165" s="1">
        <f t="shared" si="876"/>
        <v>9999</v>
      </c>
      <c r="DU165" s="6">
        <f t="shared" si="877"/>
        <v>0</v>
      </c>
      <c r="DV165" s="1">
        <f t="shared" si="878"/>
        <v>9999</v>
      </c>
      <c r="DW165" s="43">
        <f t="shared" si="845"/>
        <v>9999</v>
      </c>
      <c r="DX165" s="1">
        <f t="shared" si="879"/>
        <v>9999</v>
      </c>
      <c r="DY165" s="1">
        <f t="shared" si="880"/>
        <v>9999</v>
      </c>
      <c r="DZ165" s="1">
        <f t="shared" si="881"/>
        <v>9999</v>
      </c>
    </row>
    <row r="166" spans="5:130" x14ac:dyDescent="0.25">
      <c r="E166" s="13"/>
      <c r="M166" s="8">
        <f t="shared" si="847"/>
        <v>0</v>
      </c>
      <c r="N166" s="6">
        <f t="shared" si="818"/>
        <v>0</v>
      </c>
      <c r="O166" s="8" t="str">
        <f t="shared" si="819"/>
        <v/>
      </c>
      <c r="Q166" s="8">
        <f t="shared" si="820"/>
        <v>0</v>
      </c>
      <c r="R166" s="8">
        <f t="shared" si="821"/>
        <v>0</v>
      </c>
      <c r="S166" s="8" t="str">
        <f t="shared" si="822"/>
        <v/>
      </c>
      <c r="T166" s="8"/>
      <c r="U166" s="8">
        <f>IF(A166&lt;&gt;"",IF(VLOOKUP(A166,Apr!A$4:F$211,6)&gt;0,VLOOKUP(A166,Apr!A$4:F$211,6),0),0)</f>
        <v>0</v>
      </c>
      <c r="V166" s="8">
        <f>IF(A166&lt;&gt;"",IF(VLOOKUP(A166,May!A$3:F$209,6)&gt;0,VLOOKUP(A166,May!A$3:F$209,6),0),0)</f>
        <v>0</v>
      </c>
      <c r="W166" s="8">
        <f>IF(A166&lt;&gt;"",IF(VLOOKUP(A166,Jun!A$3:F$209,6)&gt;0,VLOOKUP(A166,Jun!A$3:F$209,6),0),0)</f>
        <v>0</v>
      </c>
      <c r="X166" s="8">
        <f>IF(A166&lt;&gt;"",IF(VLOOKUP(A166,Jul!A$3:F$206,6)&gt;0,VLOOKUP(A166,Jul!A$3:F$206,6),0),0)</f>
        <v>0</v>
      </c>
      <c r="Y166" s="8">
        <f>IF(A166&lt;&gt;"",IF(VLOOKUP(A166,Aug!A$3:F$206,6)&gt;0,VLOOKUP(A166,Aug!A$3:F$206,6),0),0)</f>
        <v>0</v>
      </c>
      <c r="Z166" s="8">
        <f>IF(A166&lt;&gt;"",IF(VLOOKUP(A166,Sep!A$3:F$206,6)&gt;0,VLOOKUP(A166,Sep!A$3:F$206,6),0),0)</f>
        <v>0</v>
      </c>
      <c r="AA166" s="6">
        <f t="shared" si="848"/>
        <v>0</v>
      </c>
      <c r="AB166" s="8">
        <f t="shared" si="823"/>
        <v>2.7777777777777776E-2</v>
      </c>
      <c r="AC166" s="8">
        <f>IF(A166&lt;&gt;"",IF(VLOOKUP(A166,Oct!A$3:F$206,6)&gt;0,VLOOKUP(A166,Oct!A$3:F$206,6),0),0)</f>
        <v>0</v>
      </c>
      <c r="AD166" s="8">
        <f>IF(A166&lt;&gt;"",IF(VLOOKUP(A166,Nov!A$3:F$207,6)&gt;0,VLOOKUP(A166,Nov!A$3:F$207,6),0),0)</f>
        <v>0</v>
      </c>
      <c r="AE166" s="8">
        <f>IF(A166&lt;&gt;"",IF(VLOOKUP(A166,Dec!A$3:F$207,6)&gt;0,VLOOKUP(A166,Dec!A$3:F$207,6),0),0)</f>
        <v>0</v>
      </c>
      <c r="AF166" s="8">
        <f>IF(A166&lt;&gt;"",IF(VLOOKUP(A166,Jan!A$3:F$207,6)&gt;0,VLOOKUP(A166,Jan!A$3:F$207,6),0),0)</f>
        <v>0</v>
      </c>
      <c r="AG166" s="8">
        <f>IF(A166&lt;&gt;"",IF(VLOOKUP(A166,Feb!A$3:F$207,6)&gt;0,VLOOKUP(A166,Feb!A$3:F$207,6),0),0)</f>
        <v>0</v>
      </c>
      <c r="AH166" s="8">
        <f>IF(A166&lt;&gt;"",IF(VLOOKUP(A166,Mar!A$3:F$207,6)&gt;0,VLOOKUP(A166,Mar!A$3:F$207,6),0),0)</f>
        <v>0</v>
      </c>
      <c r="AJ166" s="8">
        <f>LARGE($BH166:BI166,1)</f>
        <v>0</v>
      </c>
      <c r="AK166" s="8">
        <f>LARGE($BH166:BJ166,1)</f>
        <v>0</v>
      </c>
      <c r="AL166" s="8">
        <f>LARGE($BH166:BK166,1)</f>
        <v>0</v>
      </c>
      <c r="AM166" s="8">
        <f>LARGE($BH166:BL166,1)</f>
        <v>0</v>
      </c>
      <c r="AN166" s="8">
        <f>LARGE($BH166:BM166,1)</f>
        <v>0</v>
      </c>
      <c r="AO166" s="8">
        <f>LARGE($BN166:BO166,1)</f>
        <v>2.7777777777777776E-2</v>
      </c>
      <c r="AP166" s="8">
        <f>LARGE($BN166:BP166,1)</f>
        <v>2.7777777777777776E-2</v>
      </c>
      <c r="AQ166" s="8">
        <f>LARGE($BN166:BQ166,1)</f>
        <v>2.7777777777777776E-2</v>
      </c>
      <c r="AR166" s="8">
        <f>LARGE($BN166:BR166,1)</f>
        <v>2.7777777777777776E-2</v>
      </c>
      <c r="AS166" s="8">
        <f>LARGE($BN166:BS166,1)</f>
        <v>2.7777777777777776E-2</v>
      </c>
      <c r="AV166" s="6">
        <f t="shared" si="824"/>
        <v>0</v>
      </c>
      <c r="AW166" s="6">
        <f t="shared" si="825"/>
        <v>0</v>
      </c>
      <c r="AX166" s="6">
        <f t="shared" si="826"/>
        <v>0</v>
      </c>
      <c r="AY166" s="6">
        <f t="shared" si="827"/>
        <v>0</v>
      </c>
      <c r="AZ166" s="6">
        <f t="shared" si="828"/>
        <v>0</v>
      </c>
      <c r="BA166" s="6">
        <f t="shared" si="829"/>
        <v>0</v>
      </c>
      <c r="BB166" s="6">
        <f t="shared" si="830"/>
        <v>0</v>
      </c>
      <c r="BC166" s="6">
        <f t="shared" si="831"/>
        <v>0</v>
      </c>
      <c r="BD166" s="6">
        <f t="shared" si="832"/>
        <v>0</v>
      </c>
      <c r="BE166" s="6">
        <f t="shared" si="833"/>
        <v>0</v>
      </c>
      <c r="BF166" s="6">
        <f t="shared" si="834"/>
        <v>0</v>
      </c>
      <c r="BH166" s="8" t="str">
        <f t="shared" si="835"/>
        <v/>
      </c>
      <c r="BI166" s="8">
        <f t="shared" si="836"/>
        <v>0</v>
      </c>
      <c r="BJ166" s="8">
        <f t="shared" si="837"/>
        <v>0</v>
      </c>
      <c r="BK166" s="8">
        <f t="shared" si="838"/>
        <v>0</v>
      </c>
      <c r="BL166" s="8">
        <f t="shared" si="839"/>
        <v>0</v>
      </c>
      <c r="BM166" s="8">
        <f t="shared" si="840"/>
        <v>0</v>
      </c>
      <c r="BN166" s="8">
        <f t="shared" si="846"/>
        <v>2.7777777777777776E-2</v>
      </c>
      <c r="BO166" s="8">
        <f t="shared" si="849"/>
        <v>0</v>
      </c>
      <c r="BP166" s="8">
        <f t="shared" si="849"/>
        <v>0</v>
      </c>
      <c r="BQ166" s="8">
        <f t="shared" si="841"/>
        <v>0</v>
      </c>
      <c r="BR166" s="8">
        <f t="shared" si="842"/>
        <v>0</v>
      </c>
      <c r="BS166" s="8">
        <f t="shared" si="843"/>
        <v>0</v>
      </c>
      <c r="BV166" s="8" t="str">
        <f t="shared" si="850"/>
        <v/>
      </c>
      <c r="BW166" s="8" t="str">
        <f t="shared" si="851"/>
        <v/>
      </c>
      <c r="BX166" s="8" t="str">
        <f t="shared" si="852"/>
        <v/>
      </c>
      <c r="BY166" s="8" t="str">
        <f t="shared" si="853"/>
        <v/>
      </c>
      <c r="BZ166" s="8" t="str">
        <f t="shared" si="854"/>
        <v/>
      </c>
      <c r="CA166" s="8" t="str">
        <f t="shared" si="855"/>
        <v/>
      </c>
      <c r="CB166" s="8" t="str">
        <f t="shared" si="856"/>
        <v/>
      </c>
      <c r="CC166" s="8" t="str">
        <f t="shared" si="857"/>
        <v/>
      </c>
      <c r="CD166" s="8" t="str">
        <f t="shared" si="858"/>
        <v/>
      </c>
      <c r="CE166" s="8" t="str">
        <f t="shared" si="859"/>
        <v/>
      </c>
      <c r="CF166" s="8" t="str">
        <f t="shared" si="860"/>
        <v/>
      </c>
      <c r="CG166" s="8" t="str">
        <f t="shared" si="861"/>
        <v/>
      </c>
      <c r="CI166" s="13"/>
      <c r="CJ166" s="8">
        <f t="shared" si="862"/>
        <v>0</v>
      </c>
      <c r="CK166" s="8">
        <f>IF(COUNT($BV166:BW166)&gt;0,SMALL($BV166:BW166,1),$CI166)</f>
        <v>0</v>
      </c>
      <c r="CL166" s="8">
        <f>IF(COUNT($BV166:BX166)&gt;0,SMALL($BV166:BX166,1),$CI166)</f>
        <v>0</v>
      </c>
      <c r="CM166" s="8">
        <f>IF(COUNT($BV166:BY166)&gt;0,SMALL($BV166:BY166,1),$CI166)</f>
        <v>0</v>
      </c>
      <c r="CN166" s="8">
        <f>IF(COUNT($BV166:BZ166)&gt;0,SMALL($BV166:BZ166,1),$CI166)</f>
        <v>0</v>
      </c>
      <c r="CP166" s="8">
        <f t="shared" si="863"/>
        <v>0</v>
      </c>
      <c r="CQ166" s="8">
        <f>IF(COUNT($CB166:CC166)&gt;0,SMALL($CB166:CC166,1),$CP166)</f>
        <v>0</v>
      </c>
      <c r="CR166" s="8">
        <f>IF(COUNT($CB166:CD166)&gt;0,SMALL($CB166:CD166,1),$CP166)</f>
        <v>0</v>
      </c>
      <c r="CS166" s="8">
        <f>IF(COUNT($CB166:CE166)&gt;0,SMALL($CB166:CE166,1),$CP166)</f>
        <v>0</v>
      </c>
      <c r="CT166" s="8">
        <f>IF(COUNT($CB166:CF166)&gt;0,SMALL($CB166:CF166,1),$CP166)</f>
        <v>0</v>
      </c>
      <c r="CV166" s="8" t="str">
        <f t="shared" si="864"/>
        <v/>
      </c>
      <c r="CW166" s="8" t="str">
        <f t="shared" si="865"/>
        <v/>
      </c>
      <c r="CX166" s="1">
        <f t="shared" si="866"/>
        <v>0</v>
      </c>
      <c r="CY166" s="8" t="str">
        <f t="shared" si="867"/>
        <v/>
      </c>
      <c r="CZ166" s="1">
        <f t="shared" si="868"/>
        <v>0</v>
      </c>
      <c r="DB166" s="13">
        <f t="shared" si="869"/>
        <v>0</v>
      </c>
      <c r="DC166" s="13">
        <f>SMALL($DO166:DP166,1)/(60*60*24)</f>
        <v>0</v>
      </c>
      <c r="DD166" s="13">
        <f>SMALL($DO166:DQ166,1)/(60*60*24)</f>
        <v>0</v>
      </c>
      <c r="DE166" s="13">
        <f>SMALL($DO166:DR166,1)/(60*60*24)</f>
        <v>0</v>
      </c>
      <c r="DF166" s="13">
        <f>SMALL($DO166:DS166,1)/(60*60*24)</f>
        <v>0</v>
      </c>
      <c r="DG166" s="13">
        <f>SMALL($DO166:DT166,1)/(60*60*24)</f>
        <v>0</v>
      </c>
      <c r="DH166" s="34">
        <f t="shared" si="870"/>
        <v>0</v>
      </c>
      <c r="DI166" s="13">
        <f>SMALL($DU166:DV166,1)/(60*60*24)</f>
        <v>0</v>
      </c>
      <c r="DJ166" s="42">
        <f>SMALL($DW166:DW166,1)/(60*60*24)</f>
        <v>0.11572916666666666</v>
      </c>
      <c r="DK166" s="42">
        <f>SMALL($DW166:DX166,1)/(60*60*24)</f>
        <v>0.11572916666666666</v>
      </c>
      <c r="DL166" s="42">
        <f>SMALL($DW166:DY166,1)/(60*60*24)</f>
        <v>0.11572916666666666</v>
      </c>
      <c r="DM166" s="42">
        <f>SMALL($DW166:DZ166,1)/(60*60*24)</f>
        <v>0.11572916666666666</v>
      </c>
      <c r="DO166" s="6">
        <f t="shared" si="871"/>
        <v>0</v>
      </c>
      <c r="DP166" s="1">
        <f t="shared" si="872"/>
        <v>9999</v>
      </c>
      <c r="DQ166" s="1">
        <f t="shared" si="873"/>
        <v>9999</v>
      </c>
      <c r="DR166" s="1">
        <f t="shared" si="874"/>
        <v>9999</v>
      </c>
      <c r="DS166" s="1">
        <f t="shared" si="875"/>
        <v>9999</v>
      </c>
      <c r="DT166" s="1">
        <f t="shared" si="876"/>
        <v>9999</v>
      </c>
      <c r="DU166" s="6">
        <f t="shared" si="877"/>
        <v>0</v>
      </c>
      <c r="DV166" s="1">
        <f t="shared" si="878"/>
        <v>9999</v>
      </c>
      <c r="DW166" s="43">
        <f t="shared" si="845"/>
        <v>9999</v>
      </c>
      <c r="DX166" s="1">
        <f t="shared" si="879"/>
        <v>9999</v>
      </c>
      <c r="DY166" s="1">
        <f t="shared" si="880"/>
        <v>9999</v>
      </c>
      <c r="DZ166" s="1">
        <f t="shared" si="881"/>
        <v>9999</v>
      </c>
    </row>
    <row r="167" spans="5:130" x14ac:dyDescent="0.25">
      <c r="E167" s="13"/>
      <c r="M167" s="8">
        <f t="shared" si="847"/>
        <v>0</v>
      </c>
      <c r="N167" s="6">
        <f t="shared" si="818"/>
        <v>0</v>
      </c>
      <c r="O167" s="8" t="str">
        <f t="shared" si="819"/>
        <v/>
      </c>
      <c r="Q167" s="8">
        <f t="shared" si="820"/>
        <v>0</v>
      </c>
      <c r="R167" s="8">
        <f t="shared" si="821"/>
        <v>0</v>
      </c>
      <c r="S167" s="8" t="str">
        <f t="shared" si="822"/>
        <v/>
      </c>
      <c r="T167" s="8"/>
      <c r="U167" s="8">
        <f>IF(A167&lt;&gt;"",IF(VLOOKUP(A167,Apr!A$4:F$211,6)&gt;0,VLOOKUP(A167,Apr!A$4:F$211,6),0),0)</f>
        <v>0</v>
      </c>
      <c r="V167" s="8">
        <f>IF(A167&lt;&gt;"",IF(VLOOKUP(A167,May!A$3:F$209,6)&gt;0,VLOOKUP(A167,May!A$3:F$209,6),0),0)</f>
        <v>0</v>
      </c>
      <c r="W167" s="8">
        <f>IF(A167&lt;&gt;"",IF(VLOOKUP(A167,Jun!A$3:F$209,6)&gt;0,VLOOKUP(A167,Jun!A$3:F$209,6),0),0)</f>
        <v>0</v>
      </c>
      <c r="X167" s="8">
        <f>IF(A167&lt;&gt;"",IF(VLOOKUP(A167,Jul!A$3:F$206,6)&gt;0,VLOOKUP(A167,Jul!A$3:F$206,6),0),0)</f>
        <v>0</v>
      </c>
      <c r="Y167" s="8">
        <f>IF(A167&lt;&gt;"",IF(VLOOKUP(A167,Aug!A$3:F$206,6)&gt;0,VLOOKUP(A167,Aug!A$3:F$206,6),0),0)</f>
        <v>0</v>
      </c>
      <c r="Z167" s="8">
        <f>IF(A167&lt;&gt;"",IF(VLOOKUP(A167,Sep!A$3:F$206,6)&gt;0,VLOOKUP(A167,Sep!A$3:F$206,6),0),0)</f>
        <v>0</v>
      </c>
      <c r="AA167" s="6">
        <f t="shared" si="848"/>
        <v>0</v>
      </c>
      <c r="AB167" s="8">
        <f t="shared" si="823"/>
        <v>2.7777777777777776E-2</v>
      </c>
      <c r="AC167" s="8">
        <f>IF(A167&lt;&gt;"",IF(VLOOKUP(A167,Oct!A$3:F$206,6)&gt;0,VLOOKUP(A167,Oct!A$3:F$206,6),0),0)</f>
        <v>0</v>
      </c>
      <c r="AD167" s="8">
        <f>IF(A167&lt;&gt;"",IF(VLOOKUP(A167,Nov!A$3:F$207,6)&gt;0,VLOOKUP(A167,Nov!A$3:F$207,6),0),0)</f>
        <v>0</v>
      </c>
      <c r="AE167" s="8">
        <f>IF(A167&lt;&gt;"",IF(VLOOKUP(A167,Dec!A$3:F$207,6)&gt;0,VLOOKUP(A167,Dec!A$3:F$207,6),0),0)</f>
        <v>0</v>
      </c>
      <c r="AF167" s="8">
        <f>IF(A167&lt;&gt;"",IF(VLOOKUP(A167,Jan!A$3:F$207,6)&gt;0,VLOOKUP(A167,Jan!A$3:F$207,6),0),0)</f>
        <v>0</v>
      </c>
      <c r="AG167" s="8">
        <f>IF(A167&lt;&gt;"",IF(VLOOKUP(A167,Feb!A$3:F$207,6)&gt;0,VLOOKUP(A167,Feb!A$3:F$207,6),0),0)</f>
        <v>0</v>
      </c>
      <c r="AH167" s="8">
        <f>IF(A167&lt;&gt;"",IF(VLOOKUP(A167,Mar!A$3:F$207,6)&gt;0,VLOOKUP(A167,Mar!A$3:F$207,6),0),0)</f>
        <v>0</v>
      </c>
      <c r="AJ167" s="8">
        <f>LARGE($BH167:BI167,1)</f>
        <v>0</v>
      </c>
      <c r="AK167" s="8">
        <f>LARGE($BH167:BJ167,1)</f>
        <v>0</v>
      </c>
      <c r="AL167" s="8">
        <f>LARGE($BH167:BK167,1)</f>
        <v>0</v>
      </c>
      <c r="AM167" s="8">
        <f>LARGE($BH167:BL167,1)</f>
        <v>0</v>
      </c>
      <c r="AN167" s="8">
        <f>LARGE($BH167:BM167,1)</f>
        <v>0</v>
      </c>
      <c r="AO167" s="8">
        <f>LARGE($BN167:BO167,1)</f>
        <v>2.7777777777777776E-2</v>
      </c>
      <c r="AP167" s="8">
        <f>LARGE($BN167:BP167,1)</f>
        <v>2.7777777777777776E-2</v>
      </c>
      <c r="AQ167" s="8">
        <f>LARGE($BN167:BQ167,1)</f>
        <v>2.7777777777777776E-2</v>
      </c>
      <c r="AR167" s="8">
        <f>LARGE($BN167:BR167,1)</f>
        <v>2.7777777777777776E-2</v>
      </c>
      <c r="AS167" s="8">
        <f>LARGE($BN167:BS167,1)</f>
        <v>2.7777777777777776E-2</v>
      </c>
      <c r="AV167" s="6">
        <f t="shared" si="824"/>
        <v>0</v>
      </c>
      <c r="AW167" s="6">
        <f t="shared" si="825"/>
        <v>0</v>
      </c>
      <c r="AX167" s="6">
        <f t="shared" si="826"/>
        <v>0</v>
      </c>
      <c r="AY167" s="6">
        <f t="shared" si="827"/>
        <v>0</v>
      </c>
      <c r="AZ167" s="6">
        <f t="shared" si="828"/>
        <v>0</v>
      </c>
      <c r="BA167" s="6">
        <f t="shared" si="829"/>
        <v>0</v>
      </c>
      <c r="BB167" s="6">
        <f t="shared" si="830"/>
        <v>0</v>
      </c>
      <c r="BC167" s="6">
        <f t="shared" si="831"/>
        <v>0</v>
      </c>
      <c r="BD167" s="6">
        <f t="shared" si="832"/>
        <v>0</v>
      </c>
      <c r="BE167" s="6">
        <f t="shared" si="833"/>
        <v>0</v>
      </c>
      <c r="BF167" s="6">
        <f t="shared" si="834"/>
        <v>0</v>
      </c>
      <c r="BH167" s="8" t="str">
        <f t="shared" si="835"/>
        <v/>
      </c>
      <c r="BI167" s="8">
        <f t="shared" si="836"/>
        <v>0</v>
      </c>
      <c r="BJ167" s="8">
        <f t="shared" si="837"/>
        <v>0</v>
      </c>
      <c r="BK167" s="8">
        <f t="shared" si="838"/>
        <v>0</v>
      </c>
      <c r="BL167" s="8">
        <f t="shared" si="839"/>
        <v>0</v>
      </c>
      <c r="BM167" s="8">
        <f t="shared" si="840"/>
        <v>0</v>
      </c>
      <c r="BN167" s="8">
        <f t="shared" si="846"/>
        <v>2.7777777777777776E-2</v>
      </c>
      <c r="BO167" s="8">
        <f t="shared" si="849"/>
        <v>0</v>
      </c>
      <c r="BP167" s="8">
        <f t="shared" si="849"/>
        <v>0</v>
      </c>
      <c r="BQ167" s="8">
        <f t="shared" si="841"/>
        <v>0</v>
      </c>
      <c r="BR167" s="8">
        <f t="shared" si="842"/>
        <v>0</v>
      </c>
      <c r="BS167" s="8">
        <f t="shared" si="843"/>
        <v>0</v>
      </c>
      <c r="BV167" s="8" t="str">
        <f t="shared" si="850"/>
        <v/>
      </c>
      <c r="BW167" s="8" t="str">
        <f t="shared" si="851"/>
        <v/>
      </c>
      <c r="BX167" s="8" t="str">
        <f t="shared" si="852"/>
        <v/>
      </c>
      <c r="BY167" s="8" t="str">
        <f t="shared" si="853"/>
        <v/>
      </c>
      <c r="BZ167" s="8" t="str">
        <f t="shared" si="854"/>
        <v/>
      </c>
      <c r="CA167" s="8" t="str">
        <f t="shared" si="855"/>
        <v/>
      </c>
      <c r="CB167" s="8" t="str">
        <f t="shared" si="856"/>
        <v/>
      </c>
      <c r="CC167" s="8" t="str">
        <f t="shared" si="857"/>
        <v/>
      </c>
      <c r="CD167" s="8" t="str">
        <f t="shared" si="858"/>
        <v/>
      </c>
      <c r="CE167" s="8" t="str">
        <f t="shared" si="859"/>
        <v/>
      </c>
      <c r="CF167" s="8" t="str">
        <f t="shared" si="860"/>
        <v/>
      </c>
      <c r="CG167" s="8" t="str">
        <f t="shared" si="861"/>
        <v/>
      </c>
      <c r="CI167" s="13"/>
      <c r="CJ167" s="8">
        <f t="shared" si="862"/>
        <v>0</v>
      </c>
      <c r="CK167" s="8">
        <f>IF(COUNT($BV167:BW167)&gt;0,SMALL($BV167:BW167,1),$CI167)</f>
        <v>0</v>
      </c>
      <c r="CL167" s="8">
        <f>IF(COUNT($BV167:BX167)&gt;0,SMALL($BV167:BX167,1),$CI167)</f>
        <v>0</v>
      </c>
      <c r="CM167" s="8">
        <f>IF(COUNT($BV167:BY167)&gt;0,SMALL($BV167:BY167,1),$CI167)</f>
        <v>0</v>
      </c>
      <c r="CN167" s="8">
        <f>IF(COUNT($BV167:BZ167)&gt;0,SMALL($BV167:BZ167,1),$CI167)</f>
        <v>0</v>
      </c>
      <c r="CP167" s="8">
        <f t="shared" si="863"/>
        <v>0</v>
      </c>
      <c r="CQ167" s="8">
        <f>IF(COUNT($CB167:CC167)&gt;0,SMALL($CB167:CC167,1),$CP167)</f>
        <v>0</v>
      </c>
      <c r="CR167" s="8">
        <f>IF(COUNT($CB167:CD167)&gt;0,SMALL($CB167:CD167,1),$CP167)</f>
        <v>0</v>
      </c>
      <c r="CS167" s="8">
        <f>IF(COUNT($CB167:CE167)&gt;0,SMALL($CB167:CE167,1),$CP167)</f>
        <v>0</v>
      </c>
      <c r="CT167" s="8">
        <f>IF(COUNT($CB167:CF167)&gt;0,SMALL($CB167:CF167,1),$CP167)</f>
        <v>0</v>
      </c>
      <c r="CV167" s="8" t="str">
        <f t="shared" si="864"/>
        <v/>
      </c>
      <c r="CW167" s="8" t="str">
        <f t="shared" si="865"/>
        <v/>
      </c>
      <c r="CX167" s="1">
        <f t="shared" si="866"/>
        <v>0</v>
      </c>
      <c r="CY167" s="8" t="str">
        <f t="shared" si="867"/>
        <v/>
      </c>
      <c r="CZ167" s="1">
        <f t="shared" si="868"/>
        <v>0</v>
      </c>
      <c r="DB167" s="13">
        <f t="shared" si="869"/>
        <v>0</v>
      </c>
      <c r="DC167" s="13">
        <f>SMALL($DO167:DP167,1)/(60*60*24)</f>
        <v>0</v>
      </c>
      <c r="DD167" s="13">
        <f>SMALL($DO167:DQ167,1)/(60*60*24)</f>
        <v>0</v>
      </c>
      <c r="DE167" s="13">
        <f>SMALL($DO167:DR167,1)/(60*60*24)</f>
        <v>0</v>
      </c>
      <c r="DF167" s="13">
        <f>SMALL($DO167:DS167,1)/(60*60*24)</f>
        <v>0</v>
      </c>
      <c r="DG167" s="13">
        <f>SMALL($DO167:DT167,1)/(60*60*24)</f>
        <v>0</v>
      </c>
      <c r="DH167" s="34">
        <f t="shared" si="870"/>
        <v>0</v>
      </c>
      <c r="DI167" s="13">
        <f>SMALL($DU167:DV167,1)/(60*60*24)</f>
        <v>0</v>
      </c>
      <c r="DJ167" s="42">
        <f>SMALL($DW167:DW167,1)/(60*60*24)</f>
        <v>0.11572916666666666</v>
      </c>
      <c r="DK167" s="42">
        <f>SMALL($DW167:DX167,1)/(60*60*24)</f>
        <v>0.11572916666666666</v>
      </c>
      <c r="DL167" s="42">
        <f>SMALL($DW167:DY167,1)/(60*60*24)</f>
        <v>0.11572916666666666</v>
      </c>
      <c r="DM167" s="42">
        <f>SMALL($DW167:DZ167,1)/(60*60*24)</f>
        <v>0.11572916666666666</v>
      </c>
      <c r="DO167" s="6">
        <f t="shared" si="871"/>
        <v>0</v>
      </c>
      <c r="DP167" s="1">
        <f t="shared" si="872"/>
        <v>9999</v>
      </c>
      <c r="DQ167" s="1">
        <f t="shared" si="873"/>
        <v>9999</v>
      </c>
      <c r="DR167" s="1">
        <f t="shared" si="874"/>
        <v>9999</v>
      </c>
      <c r="DS167" s="1">
        <f t="shared" si="875"/>
        <v>9999</v>
      </c>
      <c r="DT167" s="1">
        <f t="shared" si="876"/>
        <v>9999</v>
      </c>
      <c r="DU167" s="6">
        <f t="shared" si="877"/>
        <v>0</v>
      </c>
      <c r="DV167" s="1">
        <f t="shared" si="878"/>
        <v>9999</v>
      </c>
      <c r="DW167" s="43">
        <f t="shared" si="845"/>
        <v>9999</v>
      </c>
      <c r="DX167" s="1">
        <f t="shared" si="879"/>
        <v>9999</v>
      </c>
      <c r="DY167" s="1">
        <f t="shared" si="880"/>
        <v>9999</v>
      </c>
      <c r="DZ167" s="1">
        <f t="shared" si="881"/>
        <v>9999</v>
      </c>
    </row>
    <row r="168" spans="5:130" x14ac:dyDescent="0.25">
      <c r="E168" s="13"/>
      <c r="M168" s="8">
        <f t="shared" si="847"/>
        <v>0</v>
      </c>
      <c r="N168" s="6">
        <f t="shared" si="818"/>
        <v>0</v>
      </c>
      <c r="O168" s="8" t="str">
        <f t="shared" si="819"/>
        <v/>
      </c>
      <c r="Q168" s="8">
        <f t="shared" si="820"/>
        <v>0</v>
      </c>
      <c r="R168" s="8">
        <f t="shared" si="821"/>
        <v>0</v>
      </c>
      <c r="S168" s="8" t="str">
        <f t="shared" si="822"/>
        <v/>
      </c>
      <c r="T168" s="8"/>
      <c r="U168" s="8">
        <f>IF(A168&lt;&gt;"",IF(VLOOKUP(A168,Apr!A$4:F$211,6)&gt;0,VLOOKUP(A168,Apr!A$4:F$211,6),0),0)</f>
        <v>0</v>
      </c>
      <c r="V168" s="8">
        <f>IF(A168&lt;&gt;"",IF(VLOOKUP(A168,May!A$3:F$209,6)&gt;0,VLOOKUP(A168,May!A$3:F$209,6),0),0)</f>
        <v>0</v>
      </c>
      <c r="W168" s="8">
        <f>IF(A168&lt;&gt;"",IF(VLOOKUP(A168,Jun!A$3:F$209,6)&gt;0,VLOOKUP(A168,Jun!A$3:F$209,6),0),0)</f>
        <v>0</v>
      </c>
      <c r="X168" s="8">
        <f>IF(A168&lt;&gt;"",IF(VLOOKUP(A168,Jul!A$3:F$206,6)&gt;0,VLOOKUP(A168,Jul!A$3:F$206,6),0),0)</f>
        <v>0</v>
      </c>
      <c r="Y168" s="8">
        <f>IF(A168&lt;&gt;"",IF(VLOOKUP(A168,Aug!A$3:F$206,6)&gt;0,VLOOKUP(A168,Aug!A$3:F$206,6),0),0)</f>
        <v>0</v>
      </c>
      <c r="Z168" s="8">
        <f>IF(A168&lt;&gt;"",IF(VLOOKUP(A168,Sep!A$3:F$206,6)&gt;0,VLOOKUP(A168,Sep!A$3:F$206,6),0),0)</f>
        <v>0</v>
      </c>
      <c r="AA168" s="6">
        <f t="shared" si="848"/>
        <v>0</v>
      </c>
      <c r="AB168" s="8">
        <f t="shared" si="823"/>
        <v>2.7777777777777776E-2</v>
      </c>
      <c r="AC168" s="8">
        <f>IF(A168&lt;&gt;"",IF(VLOOKUP(A168,Oct!A$3:F$206,6)&gt;0,VLOOKUP(A168,Oct!A$3:F$206,6),0),0)</f>
        <v>0</v>
      </c>
      <c r="AD168" s="8">
        <f>IF(A168&lt;&gt;"",IF(VLOOKUP(A168,Nov!A$3:F$207,6)&gt;0,VLOOKUP(A168,Nov!A$3:F$207,6),0),0)</f>
        <v>0</v>
      </c>
      <c r="AE168" s="8">
        <f>IF(A168&lt;&gt;"",IF(VLOOKUP(A168,Dec!A$3:F$207,6)&gt;0,VLOOKUP(A168,Dec!A$3:F$207,6),0),0)</f>
        <v>0</v>
      </c>
      <c r="AF168" s="8">
        <f>IF(A168&lt;&gt;"",IF(VLOOKUP(A168,Jan!A$3:F$207,6)&gt;0,VLOOKUP(A168,Jan!A$3:F$207,6),0),0)</f>
        <v>0</v>
      </c>
      <c r="AG168" s="8">
        <f>IF(A168&lt;&gt;"",IF(VLOOKUP(A168,Feb!A$3:F$207,6)&gt;0,VLOOKUP(A168,Feb!A$3:F$207,6),0),0)</f>
        <v>0</v>
      </c>
      <c r="AH168" s="8">
        <f>IF(A168&lt;&gt;"",IF(VLOOKUP(A168,Mar!A$3:F$207,6)&gt;0,VLOOKUP(A168,Mar!A$3:F$207,6),0),0)</f>
        <v>0</v>
      </c>
      <c r="AJ168" s="8">
        <f>LARGE($BH168:BI168,1)</f>
        <v>0</v>
      </c>
      <c r="AK168" s="8">
        <f>LARGE($BH168:BJ168,1)</f>
        <v>0</v>
      </c>
      <c r="AL168" s="8">
        <f>LARGE($BH168:BK168,1)</f>
        <v>0</v>
      </c>
      <c r="AM168" s="8">
        <f>LARGE($BH168:BL168,1)</f>
        <v>0</v>
      </c>
      <c r="AN168" s="8">
        <f>LARGE($BH168:BM168,1)</f>
        <v>0</v>
      </c>
      <c r="AO168" s="8">
        <f>LARGE($BN168:BO168,1)</f>
        <v>2.7777777777777776E-2</v>
      </c>
      <c r="AP168" s="8">
        <f>LARGE($BN168:BP168,1)</f>
        <v>2.7777777777777776E-2</v>
      </c>
      <c r="AQ168" s="8">
        <f>LARGE($BN168:BQ168,1)</f>
        <v>2.7777777777777776E-2</v>
      </c>
      <c r="AR168" s="8">
        <f>LARGE($BN168:BR168,1)</f>
        <v>2.7777777777777776E-2</v>
      </c>
      <c r="AS168" s="8">
        <f>LARGE($BN168:BS168,1)</f>
        <v>2.7777777777777776E-2</v>
      </c>
      <c r="AV168" s="6">
        <f t="shared" si="824"/>
        <v>0</v>
      </c>
      <c r="AW168" s="6">
        <f t="shared" si="825"/>
        <v>0</v>
      </c>
      <c r="AX168" s="6">
        <f t="shared" si="826"/>
        <v>0</v>
      </c>
      <c r="AY168" s="6">
        <f t="shared" si="827"/>
        <v>0</v>
      </c>
      <c r="AZ168" s="6">
        <f t="shared" si="828"/>
        <v>0</v>
      </c>
      <c r="BA168" s="6">
        <f t="shared" si="829"/>
        <v>0</v>
      </c>
      <c r="BB168" s="6">
        <f t="shared" si="830"/>
        <v>0</v>
      </c>
      <c r="BC168" s="6">
        <f t="shared" si="831"/>
        <v>0</v>
      </c>
      <c r="BD168" s="6">
        <f t="shared" si="832"/>
        <v>0</v>
      </c>
      <c r="BE168" s="6">
        <f t="shared" si="833"/>
        <v>0</v>
      </c>
      <c r="BF168" s="6">
        <f t="shared" si="834"/>
        <v>0</v>
      </c>
      <c r="BH168" s="8" t="str">
        <f t="shared" si="835"/>
        <v/>
      </c>
      <c r="BI168" s="8">
        <f t="shared" si="836"/>
        <v>0</v>
      </c>
      <c r="BJ168" s="8">
        <f t="shared" si="837"/>
        <v>0</v>
      </c>
      <c r="BK168" s="8">
        <f t="shared" si="838"/>
        <v>0</v>
      </c>
      <c r="BL168" s="8">
        <f t="shared" si="839"/>
        <v>0</v>
      </c>
      <c r="BM168" s="8">
        <f t="shared" si="840"/>
        <v>0</v>
      </c>
      <c r="BN168" s="8">
        <f t="shared" si="846"/>
        <v>2.7777777777777776E-2</v>
      </c>
      <c r="BO168" s="8">
        <f t="shared" si="849"/>
        <v>0</v>
      </c>
      <c r="BP168" s="8">
        <f t="shared" si="849"/>
        <v>0</v>
      </c>
      <c r="BQ168" s="8">
        <f t="shared" si="841"/>
        <v>0</v>
      </c>
      <c r="BR168" s="8">
        <f t="shared" si="842"/>
        <v>0</v>
      </c>
      <c r="BS168" s="8">
        <f t="shared" si="843"/>
        <v>0</v>
      </c>
      <c r="BV168" s="8" t="str">
        <f t="shared" si="850"/>
        <v/>
      </c>
      <c r="BW168" s="8" t="str">
        <f t="shared" si="851"/>
        <v/>
      </c>
      <c r="BX168" s="8" t="str">
        <f t="shared" si="852"/>
        <v/>
      </c>
      <c r="BY168" s="8" t="str">
        <f t="shared" si="853"/>
        <v/>
      </c>
      <c r="BZ168" s="8" t="str">
        <f t="shared" si="854"/>
        <v/>
      </c>
      <c r="CA168" s="8" t="str">
        <f t="shared" si="855"/>
        <v/>
      </c>
      <c r="CB168" s="8" t="str">
        <f t="shared" si="856"/>
        <v/>
      </c>
      <c r="CC168" s="8" t="str">
        <f t="shared" si="857"/>
        <v/>
      </c>
      <c r="CD168" s="8" t="str">
        <f t="shared" si="858"/>
        <v/>
      </c>
      <c r="CE168" s="8" t="str">
        <f t="shared" si="859"/>
        <v/>
      </c>
      <c r="CF168" s="8" t="str">
        <f t="shared" si="860"/>
        <v/>
      </c>
      <c r="CG168" s="8" t="str">
        <f t="shared" si="861"/>
        <v/>
      </c>
      <c r="CI168" s="13"/>
      <c r="CJ168" s="8">
        <f t="shared" si="862"/>
        <v>0</v>
      </c>
      <c r="CK168" s="8">
        <f>IF(COUNT($BV168:BW168)&gt;0,SMALL($BV168:BW168,1),$CI168)</f>
        <v>0</v>
      </c>
      <c r="CL168" s="8">
        <f>IF(COUNT($BV168:BX168)&gt;0,SMALL($BV168:BX168,1),$CI168)</f>
        <v>0</v>
      </c>
      <c r="CM168" s="8">
        <f>IF(COUNT($BV168:BY168)&gt;0,SMALL($BV168:BY168,1),$CI168)</f>
        <v>0</v>
      </c>
      <c r="CN168" s="8">
        <f>IF(COUNT($BV168:BZ168)&gt;0,SMALL($BV168:BZ168,1),$CI168)</f>
        <v>0</v>
      </c>
      <c r="CP168" s="8">
        <f t="shared" si="863"/>
        <v>0</v>
      </c>
      <c r="CQ168" s="8">
        <f>IF(COUNT($CB168:CC168)&gt;0,SMALL($CB168:CC168,1),$CP168)</f>
        <v>0</v>
      </c>
      <c r="CR168" s="8">
        <f>IF(COUNT($CB168:CD168)&gt;0,SMALL($CB168:CD168,1),$CP168)</f>
        <v>0</v>
      </c>
      <c r="CS168" s="8">
        <f>IF(COUNT($CB168:CE168)&gt;0,SMALL($CB168:CE168,1),$CP168)</f>
        <v>0</v>
      </c>
      <c r="CT168" s="8">
        <f>IF(COUNT($CB168:CF168)&gt;0,SMALL($CB168:CF168,1),$CP168)</f>
        <v>0</v>
      </c>
      <c r="CV168" s="8" t="str">
        <f t="shared" si="864"/>
        <v/>
      </c>
      <c r="CW168" s="8" t="str">
        <f t="shared" si="865"/>
        <v/>
      </c>
      <c r="CX168" s="1">
        <f t="shared" si="866"/>
        <v>0</v>
      </c>
      <c r="CY168" s="8" t="str">
        <f t="shared" si="867"/>
        <v/>
      </c>
      <c r="CZ168" s="1">
        <f t="shared" si="868"/>
        <v>0</v>
      </c>
      <c r="DB168" s="13">
        <f t="shared" si="869"/>
        <v>0</v>
      </c>
      <c r="DC168" s="13">
        <f>SMALL($DO168:DP168,1)/(60*60*24)</f>
        <v>0</v>
      </c>
      <c r="DD168" s="13">
        <f>SMALL($DO168:DQ168,1)/(60*60*24)</f>
        <v>0</v>
      </c>
      <c r="DE168" s="13">
        <f>SMALL($DO168:DR168,1)/(60*60*24)</f>
        <v>0</v>
      </c>
      <c r="DF168" s="13">
        <f>SMALL($DO168:DS168,1)/(60*60*24)</f>
        <v>0</v>
      </c>
      <c r="DG168" s="13">
        <f>SMALL($DO168:DT168,1)/(60*60*24)</f>
        <v>0</v>
      </c>
      <c r="DH168" s="34">
        <f t="shared" si="870"/>
        <v>0</v>
      </c>
      <c r="DI168" s="13">
        <f>SMALL($DU168:DV168,1)/(60*60*24)</f>
        <v>0</v>
      </c>
      <c r="DJ168" s="42">
        <f>SMALL($DW168:DW168,1)/(60*60*24)</f>
        <v>0.11572916666666666</v>
      </c>
      <c r="DK168" s="42">
        <f>SMALL($DW168:DX168,1)/(60*60*24)</f>
        <v>0.11572916666666666</v>
      </c>
      <c r="DL168" s="42">
        <f>SMALL($DW168:DY168,1)/(60*60*24)</f>
        <v>0.11572916666666666</v>
      </c>
      <c r="DM168" s="42">
        <f>SMALL($DW168:DZ168,1)/(60*60*24)</f>
        <v>0.11572916666666666</v>
      </c>
      <c r="DO168" s="6">
        <f t="shared" si="871"/>
        <v>0</v>
      </c>
      <c r="DP168" s="1">
        <f t="shared" si="872"/>
        <v>9999</v>
      </c>
      <c r="DQ168" s="1">
        <f t="shared" si="873"/>
        <v>9999</v>
      </c>
      <c r="DR168" s="1">
        <f t="shared" si="874"/>
        <v>9999</v>
      </c>
      <c r="DS168" s="1">
        <f t="shared" si="875"/>
        <v>9999</v>
      </c>
      <c r="DT168" s="1">
        <f t="shared" si="876"/>
        <v>9999</v>
      </c>
      <c r="DU168" s="6">
        <f t="shared" si="877"/>
        <v>0</v>
      </c>
      <c r="DV168" s="1">
        <f t="shared" si="878"/>
        <v>9999</v>
      </c>
      <c r="DW168" s="43">
        <f t="shared" si="845"/>
        <v>9999</v>
      </c>
      <c r="DX168" s="1">
        <f t="shared" si="879"/>
        <v>9999</v>
      </c>
      <c r="DY168" s="1">
        <f t="shared" si="880"/>
        <v>9999</v>
      </c>
      <c r="DZ168" s="1">
        <f t="shared" si="881"/>
        <v>9999</v>
      </c>
    </row>
    <row r="169" spans="5:130" x14ac:dyDescent="0.25">
      <c r="E169" s="13"/>
      <c r="M169" s="8">
        <f t="shared" si="847"/>
        <v>0</v>
      </c>
      <c r="N169" s="6">
        <f t="shared" si="818"/>
        <v>0</v>
      </c>
      <c r="O169" s="8" t="str">
        <f t="shared" si="819"/>
        <v/>
      </c>
      <c r="Q169" s="8">
        <f t="shared" si="820"/>
        <v>0</v>
      </c>
      <c r="R169" s="8">
        <f t="shared" si="821"/>
        <v>0</v>
      </c>
      <c r="S169" s="8" t="str">
        <f t="shared" si="822"/>
        <v/>
      </c>
      <c r="T169" s="8"/>
      <c r="U169" s="8">
        <f>IF(A169&lt;&gt;"",IF(VLOOKUP(A169,Apr!A$4:F$211,6)&gt;0,VLOOKUP(A169,Apr!A$4:F$211,6),0),0)</f>
        <v>0</v>
      </c>
      <c r="V169" s="8">
        <f>IF(A169&lt;&gt;"",IF(VLOOKUP(A169,May!A$3:F$209,6)&gt;0,VLOOKUP(A169,May!A$3:F$209,6),0),0)</f>
        <v>0</v>
      </c>
      <c r="W169" s="8">
        <f>IF(A169&lt;&gt;"",IF(VLOOKUP(A169,Jun!A$3:F$209,6)&gt;0,VLOOKUP(A169,Jun!A$3:F$209,6),0),0)</f>
        <v>0</v>
      </c>
      <c r="X169" s="8">
        <f>IF(A169&lt;&gt;"",IF(VLOOKUP(A169,Jul!A$3:F$206,6)&gt;0,VLOOKUP(A169,Jul!A$3:F$206,6),0),0)</f>
        <v>0</v>
      </c>
      <c r="Y169" s="8">
        <f>IF(A169&lt;&gt;"",IF(VLOOKUP(A169,Aug!A$3:F$206,6)&gt;0,VLOOKUP(A169,Aug!A$3:F$206,6),0),0)</f>
        <v>0</v>
      </c>
      <c r="Z169" s="8">
        <f>IF(A169&lt;&gt;"",IF(VLOOKUP(A169,Sep!A$3:F$206,6)&gt;0,VLOOKUP(A169,Sep!A$3:F$206,6),0),0)</f>
        <v>0</v>
      </c>
      <c r="AA169" s="6">
        <f t="shared" si="848"/>
        <v>0</v>
      </c>
      <c r="AB169" s="8">
        <f t="shared" si="823"/>
        <v>2.7777777777777776E-2</v>
      </c>
      <c r="AC169" s="8">
        <f>IF(A169&lt;&gt;"",IF(VLOOKUP(A169,Oct!A$3:F$206,6)&gt;0,VLOOKUP(A169,Oct!A$3:F$206,6),0),0)</f>
        <v>0</v>
      </c>
      <c r="AD169" s="8">
        <f>IF(A169&lt;&gt;"",IF(VLOOKUP(A169,Nov!A$3:F$207,6)&gt;0,VLOOKUP(A169,Nov!A$3:F$207,6),0),0)</f>
        <v>0</v>
      </c>
      <c r="AE169" s="8">
        <f>IF(A169&lt;&gt;"",IF(VLOOKUP(A169,Dec!A$3:F$207,6)&gt;0,VLOOKUP(A169,Dec!A$3:F$207,6),0),0)</f>
        <v>0</v>
      </c>
      <c r="AF169" s="8">
        <f>IF(A169&lt;&gt;"",IF(VLOOKUP(A169,Jan!A$3:F$207,6)&gt;0,VLOOKUP(A169,Jan!A$3:F$207,6),0),0)</f>
        <v>0</v>
      </c>
      <c r="AG169" s="8">
        <f>IF(A169&lt;&gt;"",IF(VLOOKUP(A169,Feb!A$3:F$207,6)&gt;0,VLOOKUP(A169,Feb!A$3:F$207,6),0),0)</f>
        <v>0</v>
      </c>
      <c r="AH169" s="8">
        <f>IF(A169&lt;&gt;"",IF(VLOOKUP(A169,Mar!A$3:F$207,6)&gt;0,VLOOKUP(A169,Mar!A$3:F$207,6),0),0)</f>
        <v>0</v>
      </c>
      <c r="AJ169" s="8">
        <f>LARGE($BH169:BI169,1)</f>
        <v>0</v>
      </c>
      <c r="AK169" s="8">
        <f>LARGE($BH169:BJ169,1)</f>
        <v>0</v>
      </c>
      <c r="AL169" s="8">
        <f>LARGE($BH169:BK169,1)</f>
        <v>0</v>
      </c>
      <c r="AM169" s="8">
        <f>LARGE($BH169:BL169,1)</f>
        <v>0</v>
      </c>
      <c r="AN169" s="8">
        <f>LARGE($BH169:BM169,1)</f>
        <v>0</v>
      </c>
      <c r="AO169" s="8">
        <f>LARGE($BN169:BO169,1)</f>
        <v>2.7777777777777776E-2</v>
      </c>
      <c r="AP169" s="8">
        <f>LARGE($BN169:BP169,1)</f>
        <v>2.7777777777777776E-2</v>
      </c>
      <c r="AQ169" s="8">
        <f>LARGE($BN169:BQ169,1)</f>
        <v>2.7777777777777776E-2</v>
      </c>
      <c r="AR169" s="8">
        <f>LARGE($BN169:BR169,1)</f>
        <v>2.7777777777777776E-2</v>
      </c>
      <c r="AS169" s="8">
        <f>LARGE($BN169:BS169,1)</f>
        <v>2.7777777777777776E-2</v>
      </c>
      <c r="AV169" s="6">
        <f t="shared" si="824"/>
        <v>0</v>
      </c>
      <c r="AW169" s="6">
        <f t="shared" si="825"/>
        <v>0</v>
      </c>
      <c r="AX169" s="6">
        <f t="shared" si="826"/>
        <v>0</v>
      </c>
      <c r="AY169" s="6">
        <f t="shared" si="827"/>
        <v>0</v>
      </c>
      <c r="AZ169" s="6">
        <f t="shared" si="828"/>
        <v>0</v>
      </c>
      <c r="BA169" s="6">
        <f t="shared" si="829"/>
        <v>0</v>
      </c>
      <c r="BB169" s="6">
        <f t="shared" si="830"/>
        <v>0</v>
      </c>
      <c r="BC169" s="6">
        <f t="shared" si="831"/>
        <v>0</v>
      </c>
      <c r="BD169" s="6">
        <f t="shared" si="832"/>
        <v>0</v>
      </c>
      <c r="BE169" s="6">
        <f t="shared" si="833"/>
        <v>0</v>
      </c>
      <c r="BF169" s="6">
        <f t="shared" si="834"/>
        <v>0</v>
      </c>
      <c r="BH169" s="8" t="str">
        <f t="shared" si="835"/>
        <v/>
      </c>
      <c r="BI169" s="8">
        <f t="shared" si="836"/>
        <v>0</v>
      </c>
      <c r="BJ169" s="8">
        <f t="shared" si="837"/>
        <v>0</v>
      </c>
      <c r="BK169" s="8">
        <f t="shared" si="838"/>
        <v>0</v>
      </c>
      <c r="BL169" s="8">
        <f t="shared" si="839"/>
        <v>0</v>
      </c>
      <c r="BM169" s="8">
        <f t="shared" si="840"/>
        <v>0</v>
      </c>
      <c r="BN169" s="8">
        <f t="shared" si="846"/>
        <v>2.7777777777777776E-2</v>
      </c>
      <c r="BO169" s="8">
        <f t="shared" si="849"/>
        <v>0</v>
      </c>
      <c r="BP169" s="8">
        <f t="shared" si="849"/>
        <v>0</v>
      </c>
      <c r="BQ169" s="8">
        <f t="shared" si="841"/>
        <v>0</v>
      </c>
      <c r="BR169" s="8">
        <f t="shared" si="842"/>
        <v>0</v>
      </c>
      <c r="BS169" s="8">
        <f t="shared" si="843"/>
        <v>0</v>
      </c>
      <c r="BV169" s="8" t="str">
        <f t="shared" si="850"/>
        <v/>
      </c>
      <c r="BW169" s="8" t="str">
        <f t="shared" si="851"/>
        <v/>
      </c>
      <c r="BX169" s="8" t="str">
        <f t="shared" si="852"/>
        <v/>
      </c>
      <c r="BY169" s="8" t="str">
        <f t="shared" si="853"/>
        <v/>
      </c>
      <c r="BZ169" s="8" t="str">
        <f t="shared" si="854"/>
        <v/>
      </c>
      <c r="CA169" s="8" t="str">
        <f t="shared" si="855"/>
        <v/>
      </c>
      <c r="CB169" s="8" t="str">
        <f t="shared" si="856"/>
        <v/>
      </c>
      <c r="CC169" s="8" t="str">
        <f t="shared" si="857"/>
        <v/>
      </c>
      <c r="CD169" s="8" t="str">
        <f t="shared" si="858"/>
        <v/>
      </c>
      <c r="CE169" s="8" t="str">
        <f t="shared" si="859"/>
        <v/>
      </c>
      <c r="CF169" s="8" t="str">
        <f t="shared" si="860"/>
        <v/>
      </c>
      <c r="CG169" s="8" t="str">
        <f t="shared" si="861"/>
        <v/>
      </c>
      <c r="CI169" s="13"/>
      <c r="CJ169" s="8">
        <f t="shared" si="862"/>
        <v>0</v>
      </c>
      <c r="CK169" s="8">
        <f>IF(COUNT($BV169:BW169)&gt;0,SMALL($BV169:BW169,1),$CI169)</f>
        <v>0</v>
      </c>
      <c r="CL169" s="8">
        <f>IF(COUNT($BV169:BX169)&gt;0,SMALL($BV169:BX169,1),$CI169)</f>
        <v>0</v>
      </c>
      <c r="CM169" s="8">
        <f>IF(COUNT($BV169:BY169)&gt;0,SMALL($BV169:BY169,1),$CI169)</f>
        <v>0</v>
      </c>
      <c r="CN169" s="8">
        <f>IF(COUNT($BV169:BZ169)&gt;0,SMALL($BV169:BZ169,1),$CI169)</f>
        <v>0</v>
      </c>
      <c r="CP169" s="8">
        <f t="shared" si="863"/>
        <v>0</v>
      </c>
      <c r="CQ169" s="8">
        <f>IF(COUNT($CB169:CC169)&gt;0,SMALL($CB169:CC169,1),$CP169)</f>
        <v>0</v>
      </c>
      <c r="CR169" s="8">
        <f>IF(COUNT($CB169:CD169)&gt;0,SMALL($CB169:CD169,1),$CP169)</f>
        <v>0</v>
      </c>
      <c r="CS169" s="8">
        <f>IF(COUNT($CB169:CE169)&gt;0,SMALL($CB169:CE169,1),$CP169)</f>
        <v>0</v>
      </c>
      <c r="CT169" s="8">
        <f>IF(COUNT($CB169:CF169)&gt;0,SMALL($CB169:CF169,1),$CP169)</f>
        <v>0</v>
      </c>
      <c r="CV169" s="8" t="str">
        <f t="shared" si="864"/>
        <v/>
      </c>
      <c r="CW169" s="8" t="str">
        <f t="shared" si="865"/>
        <v/>
      </c>
      <c r="CX169" s="1">
        <f t="shared" si="866"/>
        <v>0</v>
      </c>
      <c r="CY169" s="8" t="str">
        <f t="shared" si="867"/>
        <v/>
      </c>
      <c r="CZ169" s="1">
        <f t="shared" si="868"/>
        <v>0</v>
      </c>
      <c r="DB169" s="13">
        <f t="shared" si="869"/>
        <v>0</v>
      </c>
      <c r="DC169" s="13">
        <f>SMALL($DO169:DP169,1)/(60*60*24)</f>
        <v>0</v>
      </c>
      <c r="DD169" s="13">
        <f>SMALL($DO169:DQ169,1)/(60*60*24)</f>
        <v>0</v>
      </c>
      <c r="DE169" s="13">
        <f>SMALL($DO169:DR169,1)/(60*60*24)</f>
        <v>0</v>
      </c>
      <c r="DF169" s="13">
        <f>SMALL($DO169:DS169,1)/(60*60*24)</f>
        <v>0</v>
      </c>
      <c r="DG169" s="13">
        <f>SMALL($DO169:DT169,1)/(60*60*24)</f>
        <v>0</v>
      </c>
      <c r="DH169" s="34">
        <f t="shared" si="870"/>
        <v>0</v>
      </c>
      <c r="DI169" s="13">
        <f>SMALL($DU169:DV169,1)/(60*60*24)</f>
        <v>0</v>
      </c>
      <c r="DJ169" s="42">
        <f>SMALL($DW169:DW169,1)/(60*60*24)</f>
        <v>0.11572916666666666</v>
      </c>
      <c r="DK169" s="42">
        <f>SMALL($DW169:DX169,1)/(60*60*24)</f>
        <v>0.11572916666666666</v>
      </c>
      <c r="DL169" s="42">
        <f>SMALL($DW169:DY169,1)/(60*60*24)</f>
        <v>0.11572916666666666</v>
      </c>
      <c r="DM169" s="42">
        <f>SMALL($DW169:DZ169,1)/(60*60*24)</f>
        <v>0.11572916666666666</v>
      </c>
      <c r="DO169" s="6">
        <f t="shared" si="871"/>
        <v>0</v>
      </c>
      <c r="DP169" s="1">
        <f t="shared" si="872"/>
        <v>9999</v>
      </c>
      <c r="DQ169" s="1">
        <f t="shared" si="873"/>
        <v>9999</v>
      </c>
      <c r="DR169" s="1">
        <f t="shared" si="874"/>
        <v>9999</v>
      </c>
      <c r="DS169" s="1">
        <f t="shared" si="875"/>
        <v>9999</v>
      </c>
      <c r="DT169" s="1">
        <f t="shared" si="876"/>
        <v>9999</v>
      </c>
      <c r="DU169" s="6">
        <f t="shared" si="877"/>
        <v>0</v>
      </c>
      <c r="DV169" s="1">
        <f t="shared" si="878"/>
        <v>9999</v>
      </c>
      <c r="DW169" s="43">
        <f t="shared" si="845"/>
        <v>9999</v>
      </c>
      <c r="DX169" s="1">
        <f t="shared" si="879"/>
        <v>9999</v>
      </c>
      <c r="DY169" s="1">
        <f t="shared" si="880"/>
        <v>9999</v>
      </c>
      <c r="DZ169" s="1">
        <f t="shared" si="881"/>
        <v>9999</v>
      </c>
    </row>
    <row r="170" spans="5:130" x14ac:dyDescent="0.25">
      <c r="E170" s="13"/>
      <c r="M170" s="8">
        <f t="shared" si="847"/>
        <v>0</v>
      </c>
      <c r="N170" s="6">
        <f t="shared" si="818"/>
        <v>0</v>
      </c>
      <c r="O170" s="8" t="str">
        <f t="shared" si="819"/>
        <v/>
      </c>
      <c r="Q170" s="8">
        <f t="shared" si="820"/>
        <v>0</v>
      </c>
      <c r="R170" s="8">
        <f t="shared" si="821"/>
        <v>0</v>
      </c>
      <c r="S170" s="8" t="str">
        <f t="shared" si="822"/>
        <v/>
      </c>
      <c r="T170" s="8"/>
      <c r="U170" s="8">
        <f>IF(A170&lt;&gt;"",IF(VLOOKUP(A170,Apr!A$4:F$211,6)&gt;0,VLOOKUP(A170,Apr!A$4:F$211,6),0),0)</f>
        <v>0</v>
      </c>
      <c r="V170" s="8">
        <f>IF(A170&lt;&gt;"",IF(VLOOKUP(A170,May!A$3:F$209,6)&gt;0,VLOOKUP(A170,May!A$3:F$209,6),0),0)</f>
        <v>0</v>
      </c>
      <c r="W170" s="8">
        <f>IF(A170&lt;&gt;"",IF(VLOOKUP(A170,Jun!A$3:F$209,6)&gt;0,VLOOKUP(A170,Jun!A$3:F$209,6),0),0)</f>
        <v>0</v>
      </c>
      <c r="X170" s="8">
        <f>IF(A170&lt;&gt;"",IF(VLOOKUP(A170,Jul!A$3:F$206,6)&gt;0,VLOOKUP(A170,Jul!A$3:F$206,6),0),0)</f>
        <v>0</v>
      </c>
      <c r="Y170" s="8">
        <f>IF(A170&lt;&gt;"",IF(VLOOKUP(A170,Aug!A$3:F$206,6)&gt;0,VLOOKUP(A170,Aug!A$3:F$206,6),0),0)</f>
        <v>0</v>
      </c>
      <c r="Z170" s="8">
        <f>IF(A170&lt;&gt;"",IF(VLOOKUP(A170,Sep!A$3:F$206,6)&gt;0,VLOOKUP(A170,Sep!A$3:F$206,6),0),0)</f>
        <v>0</v>
      </c>
      <c r="AA170" s="6">
        <f t="shared" si="848"/>
        <v>0</v>
      </c>
      <c r="AB170" s="8">
        <f t="shared" si="823"/>
        <v>2.7777777777777776E-2</v>
      </c>
      <c r="AC170" s="8">
        <f>IF(A170&lt;&gt;"",IF(VLOOKUP(A170,Oct!A$3:F$206,6)&gt;0,VLOOKUP(A170,Oct!A$3:F$206,6),0),0)</f>
        <v>0</v>
      </c>
      <c r="AD170" s="8">
        <f>IF(A170&lt;&gt;"",IF(VLOOKUP(A170,Nov!A$3:F$207,6)&gt;0,VLOOKUP(A170,Nov!A$3:F$207,6),0),0)</f>
        <v>0</v>
      </c>
      <c r="AE170" s="8">
        <f>IF(A170&lt;&gt;"",IF(VLOOKUP(A170,Dec!A$3:F$207,6)&gt;0,VLOOKUP(A170,Dec!A$3:F$207,6),0),0)</f>
        <v>0</v>
      </c>
      <c r="AF170" s="8">
        <f>IF(A170&lt;&gt;"",IF(VLOOKUP(A170,Jan!A$3:F$207,6)&gt;0,VLOOKUP(A170,Jan!A$3:F$207,6),0),0)</f>
        <v>0</v>
      </c>
      <c r="AG170" s="8">
        <f>IF(A170&lt;&gt;"",IF(VLOOKUP(A170,Feb!A$3:F$207,6)&gt;0,VLOOKUP(A170,Feb!A$3:F$207,6),0),0)</f>
        <v>0</v>
      </c>
      <c r="AH170" s="8">
        <f>IF(A170&lt;&gt;"",IF(VLOOKUP(A170,Mar!A$3:F$207,6)&gt;0,VLOOKUP(A170,Mar!A$3:F$207,6),0),0)</f>
        <v>0</v>
      </c>
      <c r="AJ170" s="8">
        <f>LARGE($BH170:BI170,1)</f>
        <v>0</v>
      </c>
      <c r="AK170" s="8">
        <f>LARGE($BH170:BJ170,1)</f>
        <v>0</v>
      </c>
      <c r="AL170" s="8">
        <f>LARGE($BH170:BK170,1)</f>
        <v>0</v>
      </c>
      <c r="AM170" s="8">
        <f>LARGE($BH170:BL170,1)</f>
        <v>0</v>
      </c>
      <c r="AN170" s="8">
        <f>LARGE($BH170:BM170,1)</f>
        <v>0</v>
      </c>
      <c r="AO170" s="8">
        <f>LARGE($BN170:BO170,1)</f>
        <v>2.7777777777777776E-2</v>
      </c>
      <c r="AP170" s="8">
        <f>LARGE($BN170:BP170,1)</f>
        <v>2.7777777777777776E-2</v>
      </c>
      <c r="AQ170" s="8">
        <f>LARGE($BN170:BQ170,1)</f>
        <v>2.7777777777777776E-2</v>
      </c>
      <c r="AR170" s="8">
        <f>LARGE($BN170:BR170,1)</f>
        <v>2.7777777777777776E-2</v>
      </c>
      <c r="AS170" s="8">
        <f>LARGE($BN170:BS170,1)</f>
        <v>2.7777777777777776E-2</v>
      </c>
      <c r="AV170" s="6">
        <f t="shared" si="824"/>
        <v>0</v>
      </c>
      <c r="AW170" s="6">
        <f t="shared" si="825"/>
        <v>0</v>
      </c>
      <c r="AX170" s="6">
        <f t="shared" si="826"/>
        <v>0</v>
      </c>
      <c r="AY170" s="6">
        <f t="shared" si="827"/>
        <v>0</v>
      </c>
      <c r="AZ170" s="6">
        <f t="shared" si="828"/>
        <v>0</v>
      </c>
      <c r="BA170" s="6">
        <f t="shared" si="829"/>
        <v>0</v>
      </c>
      <c r="BB170" s="6">
        <f t="shared" si="830"/>
        <v>0</v>
      </c>
      <c r="BC170" s="6">
        <f t="shared" si="831"/>
        <v>0</v>
      </c>
      <c r="BD170" s="6">
        <f t="shared" si="832"/>
        <v>0</v>
      </c>
      <c r="BE170" s="6">
        <f t="shared" si="833"/>
        <v>0</v>
      </c>
      <c r="BF170" s="6">
        <f t="shared" si="834"/>
        <v>0</v>
      </c>
      <c r="BH170" s="8" t="str">
        <f t="shared" si="835"/>
        <v/>
      </c>
      <c r="BI170" s="8">
        <f t="shared" si="836"/>
        <v>0</v>
      </c>
      <c r="BJ170" s="8">
        <f t="shared" si="837"/>
        <v>0</v>
      </c>
      <c r="BK170" s="8">
        <f t="shared" si="838"/>
        <v>0</v>
      </c>
      <c r="BL170" s="8">
        <f t="shared" si="839"/>
        <v>0</v>
      </c>
      <c r="BM170" s="8">
        <f t="shared" si="840"/>
        <v>0</v>
      </c>
      <c r="BN170" s="8">
        <f t="shared" si="846"/>
        <v>2.7777777777777776E-2</v>
      </c>
      <c r="BO170" s="8">
        <f t="shared" si="849"/>
        <v>0</v>
      </c>
      <c r="BP170" s="8">
        <f t="shared" si="849"/>
        <v>0</v>
      </c>
      <c r="BQ170" s="8">
        <f t="shared" si="841"/>
        <v>0</v>
      </c>
      <c r="BR170" s="8">
        <f t="shared" si="842"/>
        <v>0</v>
      </c>
      <c r="BS170" s="8">
        <f t="shared" si="843"/>
        <v>0</v>
      </c>
      <c r="BV170" s="8" t="str">
        <f t="shared" si="850"/>
        <v/>
      </c>
      <c r="BW170" s="8" t="str">
        <f t="shared" si="851"/>
        <v/>
      </c>
      <c r="BX170" s="8" t="str">
        <f t="shared" si="852"/>
        <v/>
      </c>
      <c r="BY170" s="8" t="str">
        <f t="shared" si="853"/>
        <v/>
      </c>
      <c r="BZ170" s="8" t="str">
        <f t="shared" si="854"/>
        <v/>
      </c>
      <c r="CA170" s="8" t="str">
        <f t="shared" si="855"/>
        <v/>
      </c>
      <c r="CB170" s="8" t="str">
        <f t="shared" si="856"/>
        <v/>
      </c>
      <c r="CC170" s="8" t="str">
        <f t="shared" si="857"/>
        <v/>
      </c>
      <c r="CD170" s="8" t="str">
        <f t="shared" si="858"/>
        <v/>
      </c>
      <c r="CE170" s="8" t="str">
        <f t="shared" si="859"/>
        <v/>
      </c>
      <c r="CF170" s="8" t="str">
        <f t="shared" si="860"/>
        <v/>
      </c>
      <c r="CG170" s="8" t="str">
        <f t="shared" si="861"/>
        <v/>
      </c>
      <c r="CI170" s="13"/>
      <c r="CJ170" s="8">
        <f t="shared" si="862"/>
        <v>0</v>
      </c>
      <c r="CK170" s="8">
        <f>IF(COUNT($BV170:BW170)&gt;0,SMALL($BV170:BW170,1),$CI170)</f>
        <v>0</v>
      </c>
      <c r="CL170" s="8">
        <f>IF(COUNT($BV170:BX170)&gt;0,SMALL($BV170:BX170,1),$CI170)</f>
        <v>0</v>
      </c>
      <c r="CM170" s="8">
        <f>IF(COUNT($BV170:BY170)&gt;0,SMALL($BV170:BY170,1),$CI170)</f>
        <v>0</v>
      </c>
      <c r="CN170" s="8">
        <f>IF(COUNT($BV170:BZ170)&gt;0,SMALL($BV170:BZ170,1),$CI170)</f>
        <v>0</v>
      </c>
      <c r="CP170" s="8">
        <f t="shared" si="863"/>
        <v>0</v>
      </c>
      <c r="CQ170" s="8">
        <f>IF(COUNT($CB170:CC170)&gt;0,SMALL($CB170:CC170,1),$CP170)</f>
        <v>0</v>
      </c>
      <c r="CR170" s="8">
        <f>IF(COUNT($CB170:CD170)&gt;0,SMALL($CB170:CD170,1),$CP170)</f>
        <v>0</v>
      </c>
      <c r="CS170" s="8">
        <f>IF(COUNT($CB170:CE170)&gt;0,SMALL($CB170:CE170,1),$CP170)</f>
        <v>0</v>
      </c>
      <c r="CT170" s="8">
        <f>IF(COUNT($CB170:CF170)&gt;0,SMALL($CB170:CF170,1),$CP170)</f>
        <v>0</v>
      </c>
      <c r="CV170" s="8" t="str">
        <f t="shared" si="864"/>
        <v/>
      </c>
      <c r="CW170" s="8" t="str">
        <f t="shared" si="865"/>
        <v/>
      </c>
      <c r="CX170" s="1">
        <f t="shared" si="866"/>
        <v>0</v>
      </c>
      <c r="CY170" s="8" t="str">
        <f t="shared" si="867"/>
        <v/>
      </c>
      <c r="CZ170" s="1">
        <f t="shared" si="868"/>
        <v>0</v>
      </c>
      <c r="DB170" s="13">
        <f t="shared" si="869"/>
        <v>0</v>
      </c>
      <c r="DC170" s="13">
        <f>SMALL($DO170:DP170,1)/(60*60*24)</f>
        <v>0</v>
      </c>
      <c r="DD170" s="13">
        <f>SMALL($DO170:DQ170,1)/(60*60*24)</f>
        <v>0</v>
      </c>
      <c r="DE170" s="13">
        <f>SMALL($DO170:DR170,1)/(60*60*24)</f>
        <v>0</v>
      </c>
      <c r="DF170" s="13">
        <f>SMALL($DO170:DS170,1)/(60*60*24)</f>
        <v>0</v>
      </c>
      <c r="DG170" s="13">
        <f>SMALL($DO170:DT170,1)/(60*60*24)</f>
        <v>0</v>
      </c>
      <c r="DH170" s="34">
        <f t="shared" si="870"/>
        <v>0</v>
      </c>
      <c r="DI170" s="13">
        <f>SMALL($DU170:DV170,1)/(60*60*24)</f>
        <v>0</v>
      </c>
      <c r="DJ170" s="42">
        <f>SMALL($DW170:DW170,1)/(60*60*24)</f>
        <v>0.11572916666666666</v>
      </c>
      <c r="DK170" s="42">
        <f>SMALL($DW170:DX170,1)/(60*60*24)</f>
        <v>0.11572916666666666</v>
      </c>
      <c r="DL170" s="42">
        <f>SMALL($DW170:DY170,1)/(60*60*24)</f>
        <v>0.11572916666666666</v>
      </c>
      <c r="DM170" s="42">
        <f>SMALL($DW170:DZ170,1)/(60*60*24)</f>
        <v>0.11572916666666666</v>
      </c>
      <c r="DO170" s="6">
        <f t="shared" si="871"/>
        <v>0</v>
      </c>
      <c r="DP170" s="1">
        <f t="shared" si="872"/>
        <v>9999</v>
      </c>
      <c r="DQ170" s="1">
        <f t="shared" si="873"/>
        <v>9999</v>
      </c>
      <c r="DR170" s="1">
        <f t="shared" si="874"/>
        <v>9999</v>
      </c>
      <c r="DS170" s="1">
        <f t="shared" si="875"/>
        <v>9999</v>
      </c>
      <c r="DT170" s="1">
        <f t="shared" si="876"/>
        <v>9999</v>
      </c>
      <c r="DU170" s="6">
        <f t="shared" si="877"/>
        <v>0</v>
      </c>
      <c r="DV170" s="1">
        <f t="shared" si="878"/>
        <v>9999</v>
      </c>
      <c r="DW170" s="43">
        <f t="shared" si="845"/>
        <v>9999</v>
      </c>
      <c r="DX170" s="1">
        <f t="shared" si="879"/>
        <v>9999</v>
      </c>
      <c r="DY170" s="1">
        <f t="shared" si="880"/>
        <v>9999</v>
      </c>
      <c r="DZ170" s="1">
        <f t="shared" si="881"/>
        <v>9999</v>
      </c>
    </row>
    <row r="171" spans="5:130" x14ac:dyDescent="0.25">
      <c r="E171" s="13"/>
      <c r="M171" s="8">
        <f t="shared" si="847"/>
        <v>0</v>
      </c>
      <c r="N171" s="6">
        <f t="shared" si="818"/>
        <v>0</v>
      </c>
      <c r="O171" s="8" t="str">
        <f t="shared" si="819"/>
        <v/>
      </c>
      <c r="Q171" s="8">
        <f t="shared" si="820"/>
        <v>0</v>
      </c>
      <c r="R171" s="8">
        <f t="shared" si="821"/>
        <v>0</v>
      </c>
      <c r="S171" s="8" t="str">
        <f t="shared" si="822"/>
        <v/>
      </c>
      <c r="T171" s="8"/>
      <c r="U171" s="8">
        <f>IF(A171&lt;&gt;"",IF(VLOOKUP(A171,Apr!A$4:F$211,6)&gt;0,VLOOKUP(A171,Apr!A$4:F$211,6),0),0)</f>
        <v>0</v>
      </c>
      <c r="V171" s="8">
        <f>IF(A171&lt;&gt;"",IF(VLOOKUP(A171,May!A$3:F$209,6)&gt;0,VLOOKUP(A171,May!A$3:F$209,6),0),0)</f>
        <v>0</v>
      </c>
      <c r="W171" s="8">
        <f>IF(A171&lt;&gt;"",IF(VLOOKUP(A171,Jun!A$3:F$209,6)&gt;0,VLOOKUP(A171,Jun!A$3:F$209,6),0),0)</f>
        <v>0</v>
      </c>
      <c r="X171" s="8">
        <f>IF(A171&lt;&gt;"",IF(VLOOKUP(A171,Jul!A$3:F$206,6)&gt;0,VLOOKUP(A171,Jul!A$3:F$206,6),0),0)</f>
        <v>0</v>
      </c>
      <c r="Y171" s="8">
        <f>IF(A171&lt;&gt;"",IF(VLOOKUP(A171,Aug!A$3:F$206,6)&gt;0,VLOOKUP(A171,Aug!A$3:F$206,6),0),0)</f>
        <v>0</v>
      </c>
      <c r="Z171" s="8">
        <f>IF(A171&lt;&gt;"",IF(VLOOKUP(A171,Sep!A$3:F$206,6)&gt;0,VLOOKUP(A171,Sep!A$3:F$206,6),0),0)</f>
        <v>0</v>
      </c>
      <c r="AA171" s="6">
        <f t="shared" si="848"/>
        <v>0</v>
      </c>
      <c r="AB171" s="8">
        <f t="shared" si="823"/>
        <v>2.7777777777777776E-2</v>
      </c>
      <c r="AC171" s="8">
        <f>IF(A171&lt;&gt;"",IF(VLOOKUP(A171,Oct!A$3:F$206,6)&gt;0,VLOOKUP(A171,Oct!A$3:F$206,6),0),0)</f>
        <v>0</v>
      </c>
      <c r="AD171" s="8">
        <f>IF(A171&lt;&gt;"",IF(VLOOKUP(A171,Nov!A$3:F$207,6)&gt;0,VLOOKUP(A171,Nov!A$3:F$207,6),0),0)</f>
        <v>0</v>
      </c>
      <c r="AE171" s="8">
        <f>IF(A171&lt;&gt;"",IF(VLOOKUP(A171,Dec!A$3:F$207,6)&gt;0,VLOOKUP(A171,Dec!A$3:F$207,6),0),0)</f>
        <v>0</v>
      </c>
      <c r="AF171" s="8">
        <f>IF(A171&lt;&gt;"",IF(VLOOKUP(A171,Jan!A$3:F$207,6)&gt;0,VLOOKUP(A171,Jan!A$3:F$207,6),0),0)</f>
        <v>0</v>
      </c>
      <c r="AG171" s="8">
        <f>IF(A171&lt;&gt;"",IF(VLOOKUP(A171,Feb!A$3:F$207,6)&gt;0,VLOOKUP(A171,Feb!A$3:F$207,6),0),0)</f>
        <v>0</v>
      </c>
      <c r="AH171" s="8">
        <f>IF(A171&lt;&gt;"",IF(VLOOKUP(A171,Mar!A$3:F$207,6)&gt;0,VLOOKUP(A171,Mar!A$3:F$207,6),0),0)</f>
        <v>0</v>
      </c>
      <c r="AJ171" s="8">
        <f>LARGE($BH171:BI171,1)</f>
        <v>0</v>
      </c>
      <c r="AK171" s="8">
        <f>LARGE($BH171:BJ171,1)</f>
        <v>0</v>
      </c>
      <c r="AL171" s="8">
        <f>LARGE($BH171:BK171,1)</f>
        <v>0</v>
      </c>
      <c r="AM171" s="8">
        <f>LARGE($BH171:BL171,1)</f>
        <v>0</v>
      </c>
      <c r="AN171" s="8">
        <f>LARGE($BH171:BM171,1)</f>
        <v>0</v>
      </c>
      <c r="AO171" s="8">
        <f>LARGE($BN171:BO171,1)</f>
        <v>2.7777777777777776E-2</v>
      </c>
      <c r="AP171" s="8">
        <f>LARGE($BN171:BP171,1)</f>
        <v>2.7777777777777776E-2</v>
      </c>
      <c r="AQ171" s="8">
        <f>LARGE($BN171:BQ171,1)</f>
        <v>2.7777777777777776E-2</v>
      </c>
      <c r="AR171" s="8">
        <f>LARGE($BN171:BR171,1)</f>
        <v>2.7777777777777776E-2</v>
      </c>
      <c r="AS171" s="8">
        <f>LARGE($BN171:BS171,1)</f>
        <v>2.7777777777777776E-2</v>
      </c>
      <c r="AV171" s="6">
        <f t="shared" si="824"/>
        <v>0</v>
      </c>
      <c r="AW171" s="6">
        <f t="shared" si="825"/>
        <v>0</v>
      </c>
      <c r="AX171" s="6">
        <f t="shared" si="826"/>
        <v>0</v>
      </c>
      <c r="AY171" s="6">
        <f t="shared" si="827"/>
        <v>0</v>
      </c>
      <c r="AZ171" s="6">
        <f t="shared" si="828"/>
        <v>0</v>
      </c>
      <c r="BA171" s="6">
        <f t="shared" si="829"/>
        <v>0</v>
      </c>
      <c r="BB171" s="6">
        <f t="shared" si="830"/>
        <v>0</v>
      </c>
      <c r="BC171" s="6">
        <f t="shared" si="831"/>
        <v>0</v>
      </c>
      <c r="BD171" s="6">
        <f t="shared" si="832"/>
        <v>0</v>
      </c>
      <c r="BE171" s="6">
        <f t="shared" si="833"/>
        <v>0</v>
      </c>
      <c r="BF171" s="6">
        <f t="shared" si="834"/>
        <v>0</v>
      </c>
      <c r="BH171" s="8" t="str">
        <f t="shared" si="835"/>
        <v/>
      </c>
      <c r="BI171" s="8">
        <f t="shared" si="836"/>
        <v>0</v>
      </c>
      <c r="BJ171" s="8">
        <f t="shared" si="837"/>
        <v>0</v>
      </c>
      <c r="BK171" s="8">
        <f t="shared" si="838"/>
        <v>0</v>
      </c>
      <c r="BL171" s="8">
        <f t="shared" si="839"/>
        <v>0</v>
      </c>
      <c r="BM171" s="8">
        <f t="shared" si="840"/>
        <v>0</v>
      </c>
      <c r="BN171" s="8">
        <f t="shared" si="846"/>
        <v>2.7777777777777776E-2</v>
      </c>
      <c r="BO171" s="8">
        <f t="shared" si="849"/>
        <v>0</v>
      </c>
      <c r="BP171" s="8">
        <f t="shared" si="849"/>
        <v>0</v>
      </c>
      <c r="BQ171" s="8">
        <f t="shared" si="841"/>
        <v>0</v>
      </c>
      <c r="BR171" s="8">
        <f t="shared" si="842"/>
        <v>0</v>
      </c>
      <c r="BS171" s="8">
        <f t="shared" si="843"/>
        <v>0</v>
      </c>
      <c r="BV171" s="8" t="str">
        <f t="shared" si="850"/>
        <v/>
      </c>
      <c r="BW171" s="8" t="str">
        <f t="shared" si="851"/>
        <v/>
      </c>
      <c r="BX171" s="8" t="str">
        <f t="shared" si="852"/>
        <v/>
      </c>
      <c r="BY171" s="8" t="str">
        <f t="shared" si="853"/>
        <v/>
      </c>
      <c r="BZ171" s="8" t="str">
        <f t="shared" si="854"/>
        <v/>
      </c>
      <c r="CA171" s="8" t="str">
        <f t="shared" si="855"/>
        <v/>
      </c>
      <c r="CB171" s="8" t="str">
        <f t="shared" si="856"/>
        <v/>
      </c>
      <c r="CC171" s="8" t="str">
        <f t="shared" si="857"/>
        <v/>
      </c>
      <c r="CD171" s="8" t="str">
        <f t="shared" si="858"/>
        <v/>
      </c>
      <c r="CE171" s="8" t="str">
        <f t="shared" si="859"/>
        <v/>
      </c>
      <c r="CF171" s="8" t="str">
        <f t="shared" si="860"/>
        <v/>
      </c>
      <c r="CG171" s="8" t="str">
        <f t="shared" si="861"/>
        <v/>
      </c>
      <c r="CI171" s="13"/>
      <c r="CJ171" s="8">
        <f t="shared" si="862"/>
        <v>0</v>
      </c>
      <c r="CK171" s="8">
        <f>IF(COUNT($BV171:BW171)&gt;0,SMALL($BV171:BW171,1),$CI171)</f>
        <v>0</v>
      </c>
      <c r="CL171" s="8">
        <f>IF(COUNT($BV171:BX171)&gt;0,SMALL($BV171:BX171,1),$CI171)</f>
        <v>0</v>
      </c>
      <c r="CM171" s="8">
        <f>IF(COUNT($BV171:BY171)&gt;0,SMALL($BV171:BY171,1),$CI171)</f>
        <v>0</v>
      </c>
      <c r="CN171" s="8">
        <f>IF(COUNT($BV171:BZ171)&gt;0,SMALL($BV171:BZ171,1),$CI171)</f>
        <v>0</v>
      </c>
      <c r="CP171" s="8">
        <f t="shared" si="863"/>
        <v>0</v>
      </c>
      <c r="CQ171" s="8">
        <f>IF(COUNT($CB171:CC171)&gt;0,SMALL($CB171:CC171,1),$CP171)</f>
        <v>0</v>
      </c>
      <c r="CR171" s="8">
        <f>IF(COUNT($CB171:CD171)&gt;0,SMALL($CB171:CD171,1),$CP171)</f>
        <v>0</v>
      </c>
      <c r="CS171" s="8">
        <f>IF(COUNT($CB171:CE171)&gt;0,SMALL($CB171:CE171,1),$CP171)</f>
        <v>0</v>
      </c>
      <c r="CT171" s="8">
        <f>IF(COUNT($CB171:CF171)&gt;0,SMALL($CB171:CF171,1),$CP171)</f>
        <v>0</v>
      </c>
      <c r="CV171" s="8" t="str">
        <f t="shared" si="864"/>
        <v/>
      </c>
      <c r="CW171" s="8" t="str">
        <f t="shared" si="865"/>
        <v/>
      </c>
      <c r="CX171" s="1">
        <f t="shared" si="866"/>
        <v>0</v>
      </c>
      <c r="CY171" s="8" t="str">
        <f t="shared" si="867"/>
        <v/>
      </c>
      <c r="CZ171" s="1">
        <f t="shared" si="868"/>
        <v>0</v>
      </c>
      <c r="DB171" s="13">
        <f t="shared" si="869"/>
        <v>0</v>
      </c>
      <c r="DC171" s="13">
        <f>SMALL($DO171:DP171,1)/(60*60*24)</f>
        <v>0</v>
      </c>
      <c r="DD171" s="13">
        <f>SMALL($DO171:DQ171,1)/(60*60*24)</f>
        <v>0</v>
      </c>
      <c r="DE171" s="13">
        <f>SMALL($DO171:DR171,1)/(60*60*24)</f>
        <v>0</v>
      </c>
      <c r="DF171" s="13">
        <f>SMALL($DO171:DS171,1)/(60*60*24)</f>
        <v>0</v>
      </c>
      <c r="DG171" s="13">
        <f>SMALL($DO171:DT171,1)/(60*60*24)</f>
        <v>0</v>
      </c>
      <c r="DH171" s="34">
        <f t="shared" si="870"/>
        <v>0</v>
      </c>
      <c r="DI171" s="13">
        <f>SMALL($DU171:DV171,1)/(60*60*24)</f>
        <v>0</v>
      </c>
      <c r="DJ171" s="42">
        <f>SMALL($DW171:DW171,1)/(60*60*24)</f>
        <v>0.11572916666666666</v>
      </c>
      <c r="DK171" s="42">
        <f>SMALL($DW171:DX171,1)/(60*60*24)</f>
        <v>0.11572916666666666</v>
      </c>
      <c r="DL171" s="42">
        <f>SMALL($DW171:DY171,1)/(60*60*24)</f>
        <v>0.11572916666666666</v>
      </c>
      <c r="DM171" s="42">
        <f>SMALL($DW171:DZ171,1)/(60*60*24)</f>
        <v>0.11572916666666666</v>
      </c>
      <c r="DO171" s="6">
        <f t="shared" si="871"/>
        <v>0</v>
      </c>
      <c r="DP171" s="1">
        <f t="shared" si="872"/>
        <v>9999</v>
      </c>
      <c r="DQ171" s="1">
        <f t="shared" si="873"/>
        <v>9999</v>
      </c>
      <c r="DR171" s="1">
        <f t="shared" si="874"/>
        <v>9999</v>
      </c>
      <c r="DS171" s="1">
        <f t="shared" si="875"/>
        <v>9999</v>
      </c>
      <c r="DT171" s="1">
        <f t="shared" si="876"/>
        <v>9999</v>
      </c>
      <c r="DU171" s="6">
        <f t="shared" si="877"/>
        <v>0</v>
      </c>
      <c r="DV171" s="1">
        <f t="shared" si="878"/>
        <v>9999</v>
      </c>
      <c r="DW171" s="43">
        <f t="shared" si="845"/>
        <v>9999</v>
      </c>
      <c r="DX171" s="1">
        <f t="shared" si="879"/>
        <v>9999</v>
      </c>
      <c r="DY171" s="1">
        <f t="shared" si="880"/>
        <v>9999</v>
      </c>
      <c r="DZ171" s="1">
        <f t="shared" si="881"/>
        <v>9999</v>
      </c>
    </row>
    <row r="172" spans="5:130" x14ac:dyDescent="0.25">
      <c r="E172" s="13"/>
      <c r="M172" s="8">
        <f t="shared" si="847"/>
        <v>0</v>
      </c>
      <c r="N172" s="6">
        <f t="shared" si="818"/>
        <v>0</v>
      </c>
      <c r="O172" s="8" t="str">
        <f t="shared" si="819"/>
        <v/>
      </c>
      <c r="Q172" s="8">
        <f t="shared" si="820"/>
        <v>0</v>
      </c>
      <c r="R172" s="8">
        <f t="shared" si="821"/>
        <v>0</v>
      </c>
      <c r="S172" s="8" t="str">
        <f t="shared" si="822"/>
        <v/>
      </c>
      <c r="T172" s="8"/>
      <c r="U172" s="8">
        <f>IF(A172&lt;&gt;"",IF(VLOOKUP(A172,Apr!A$4:F$211,6)&gt;0,VLOOKUP(A172,Apr!A$4:F$211,6),0),0)</f>
        <v>0</v>
      </c>
      <c r="V172" s="8">
        <f>IF(A172&lt;&gt;"",IF(VLOOKUP(A172,May!A$3:F$209,6)&gt;0,VLOOKUP(A172,May!A$3:F$209,6),0),0)</f>
        <v>0</v>
      </c>
      <c r="W172" s="8">
        <f>IF(A172&lt;&gt;"",IF(VLOOKUP(A172,Jun!A$3:F$209,6)&gt;0,VLOOKUP(A172,Jun!A$3:F$209,6),0),0)</f>
        <v>0</v>
      </c>
      <c r="X172" s="8">
        <f>IF(A172&lt;&gt;"",IF(VLOOKUP(A172,Jul!A$3:F$206,6)&gt;0,VLOOKUP(A172,Jul!A$3:F$206,6),0),0)</f>
        <v>0</v>
      </c>
      <c r="Y172" s="8">
        <f>IF(A172&lt;&gt;"",IF(VLOOKUP(A172,Aug!A$3:F$206,6)&gt;0,VLOOKUP(A172,Aug!A$3:F$206,6),0),0)</f>
        <v>0</v>
      </c>
      <c r="Z172" s="8">
        <f>IF(A172&lt;&gt;"",IF(VLOOKUP(A172,Sep!A$3:F$206,6)&gt;0,VLOOKUP(A172,Sep!A$3:F$206,6),0),0)</f>
        <v>0</v>
      </c>
      <c r="AA172" s="6">
        <f t="shared" si="848"/>
        <v>0</v>
      </c>
      <c r="AB172" s="8">
        <f t="shared" si="823"/>
        <v>2.7777777777777776E-2</v>
      </c>
      <c r="AC172" s="8">
        <f>IF(A172&lt;&gt;"",IF(VLOOKUP(A172,Oct!A$3:F$206,6)&gt;0,VLOOKUP(A172,Oct!A$3:F$206,6),0),0)</f>
        <v>0</v>
      </c>
      <c r="AD172" s="8">
        <f>IF(A172&lt;&gt;"",IF(VLOOKUP(A172,Nov!A$3:F$207,6)&gt;0,VLOOKUP(A172,Nov!A$3:F$207,6),0),0)</f>
        <v>0</v>
      </c>
      <c r="AE172" s="8">
        <f>IF(A172&lt;&gt;"",IF(VLOOKUP(A172,Dec!A$3:F$207,6)&gt;0,VLOOKUP(A172,Dec!A$3:F$207,6),0),0)</f>
        <v>0</v>
      </c>
      <c r="AF172" s="8">
        <f>IF(A172&lt;&gt;"",IF(VLOOKUP(A172,Jan!A$3:F$207,6)&gt;0,VLOOKUP(A172,Jan!A$3:F$207,6),0),0)</f>
        <v>0</v>
      </c>
      <c r="AG172" s="8">
        <f>IF(A172&lt;&gt;"",IF(VLOOKUP(A172,Feb!A$3:F$207,6)&gt;0,VLOOKUP(A172,Feb!A$3:F$207,6),0),0)</f>
        <v>0</v>
      </c>
      <c r="AH172" s="8">
        <f>IF(A172&lt;&gt;"",IF(VLOOKUP(A172,Mar!A$3:F$207,6)&gt;0,VLOOKUP(A172,Mar!A$3:F$207,6),0),0)</f>
        <v>0</v>
      </c>
      <c r="AJ172" s="8">
        <f>LARGE($BH172:BI172,1)</f>
        <v>0</v>
      </c>
      <c r="AK172" s="8">
        <f>LARGE($BH172:BJ172,1)</f>
        <v>0</v>
      </c>
      <c r="AL172" s="8">
        <f>LARGE($BH172:BK172,1)</f>
        <v>0</v>
      </c>
      <c r="AM172" s="8">
        <f>LARGE($BH172:BL172,1)</f>
        <v>0</v>
      </c>
      <c r="AN172" s="8">
        <f>LARGE($BH172:BM172,1)</f>
        <v>0</v>
      </c>
      <c r="AO172" s="8">
        <f>LARGE($BN172:BO172,1)</f>
        <v>2.7777777777777776E-2</v>
      </c>
      <c r="AP172" s="8">
        <f>LARGE($BN172:BP172,1)</f>
        <v>2.7777777777777776E-2</v>
      </c>
      <c r="AQ172" s="8">
        <f>LARGE($BN172:BQ172,1)</f>
        <v>2.7777777777777776E-2</v>
      </c>
      <c r="AR172" s="8">
        <f>LARGE($BN172:BR172,1)</f>
        <v>2.7777777777777776E-2</v>
      </c>
      <c r="AS172" s="8">
        <f>LARGE($BN172:BS172,1)</f>
        <v>2.7777777777777776E-2</v>
      </c>
      <c r="AV172" s="6">
        <f t="shared" si="824"/>
        <v>0</v>
      </c>
      <c r="AW172" s="6">
        <f t="shared" si="825"/>
        <v>0</v>
      </c>
      <c r="AX172" s="6">
        <f t="shared" si="826"/>
        <v>0</v>
      </c>
      <c r="AY172" s="6">
        <f t="shared" si="827"/>
        <v>0</v>
      </c>
      <c r="AZ172" s="6">
        <f t="shared" si="828"/>
        <v>0</v>
      </c>
      <c r="BA172" s="6">
        <f t="shared" si="829"/>
        <v>0</v>
      </c>
      <c r="BB172" s="6">
        <f t="shared" si="830"/>
        <v>0</v>
      </c>
      <c r="BC172" s="6">
        <f t="shared" si="831"/>
        <v>0</v>
      </c>
      <c r="BD172" s="6">
        <f t="shared" si="832"/>
        <v>0</v>
      </c>
      <c r="BE172" s="6">
        <f t="shared" si="833"/>
        <v>0</v>
      </c>
      <c r="BF172" s="6">
        <f t="shared" si="834"/>
        <v>0</v>
      </c>
      <c r="BH172" s="8" t="str">
        <f t="shared" si="835"/>
        <v/>
      </c>
      <c r="BI172" s="8">
        <f t="shared" si="836"/>
        <v>0</v>
      </c>
      <c r="BJ172" s="8">
        <f t="shared" si="837"/>
        <v>0</v>
      </c>
      <c r="BK172" s="8">
        <f t="shared" si="838"/>
        <v>0</v>
      </c>
      <c r="BL172" s="8">
        <f t="shared" si="839"/>
        <v>0</v>
      </c>
      <c r="BM172" s="8">
        <f t="shared" si="840"/>
        <v>0</v>
      </c>
      <c r="BN172" s="8">
        <f t="shared" si="846"/>
        <v>2.7777777777777776E-2</v>
      </c>
      <c r="BO172" s="8">
        <f t="shared" si="849"/>
        <v>0</v>
      </c>
      <c r="BP172" s="8">
        <f t="shared" si="849"/>
        <v>0</v>
      </c>
      <c r="BQ172" s="8">
        <f t="shared" si="841"/>
        <v>0</v>
      </c>
      <c r="BR172" s="8">
        <f t="shared" si="842"/>
        <v>0</v>
      </c>
      <c r="BS172" s="8">
        <f t="shared" si="843"/>
        <v>0</v>
      </c>
      <c r="BV172" s="8" t="str">
        <f t="shared" si="850"/>
        <v/>
      </c>
      <c r="BW172" s="8" t="str">
        <f t="shared" si="851"/>
        <v/>
      </c>
      <c r="BX172" s="8" t="str">
        <f t="shared" si="852"/>
        <v/>
      </c>
      <c r="BY172" s="8" t="str">
        <f t="shared" si="853"/>
        <v/>
      </c>
      <c r="BZ172" s="8" t="str">
        <f t="shared" si="854"/>
        <v/>
      </c>
      <c r="CA172" s="8" t="str">
        <f t="shared" si="855"/>
        <v/>
      </c>
      <c r="CB172" s="8" t="str">
        <f t="shared" si="856"/>
        <v/>
      </c>
      <c r="CC172" s="8" t="str">
        <f t="shared" si="857"/>
        <v/>
      </c>
      <c r="CD172" s="8" t="str">
        <f t="shared" si="858"/>
        <v/>
      </c>
      <c r="CE172" s="8" t="str">
        <f t="shared" si="859"/>
        <v/>
      </c>
      <c r="CF172" s="8" t="str">
        <f t="shared" si="860"/>
        <v/>
      </c>
      <c r="CG172" s="8" t="str">
        <f t="shared" si="861"/>
        <v/>
      </c>
      <c r="CI172" s="13"/>
      <c r="CJ172" s="8">
        <f t="shared" si="862"/>
        <v>0</v>
      </c>
      <c r="CK172" s="8">
        <f>IF(COUNT($BV172:BW172)&gt;0,SMALL($BV172:BW172,1),$CI172)</f>
        <v>0</v>
      </c>
      <c r="CL172" s="8">
        <f>IF(COUNT($BV172:BX172)&gt;0,SMALL($BV172:BX172,1),$CI172)</f>
        <v>0</v>
      </c>
      <c r="CM172" s="8">
        <f>IF(COUNT($BV172:BY172)&gt;0,SMALL($BV172:BY172,1),$CI172)</f>
        <v>0</v>
      </c>
      <c r="CN172" s="8">
        <f>IF(COUNT($BV172:BZ172)&gt;0,SMALL($BV172:BZ172,1),$CI172)</f>
        <v>0</v>
      </c>
      <c r="CP172" s="8">
        <f t="shared" si="863"/>
        <v>0</v>
      </c>
      <c r="CQ172" s="8">
        <f>IF(COUNT($CB172:CC172)&gt;0,SMALL($CB172:CC172,1),$CP172)</f>
        <v>0</v>
      </c>
      <c r="CR172" s="8">
        <f>IF(COUNT($CB172:CD172)&gt;0,SMALL($CB172:CD172,1),$CP172)</f>
        <v>0</v>
      </c>
      <c r="CS172" s="8">
        <f>IF(COUNT($CB172:CE172)&gt;0,SMALL($CB172:CE172,1),$CP172)</f>
        <v>0</v>
      </c>
      <c r="CT172" s="8">
        <f>IF(COUNT($CB172:CF172)&gt;0,SMALL($CB172:CF172,1),$CP172)</f>
        <v>0</v>
      </c>
      <c r="CV172" s="8" t="str">
        <f t="shared" si="864"/>
        <v/>
      </c>
      <c r="CW172" s="8" t="str">
        <f t="shared" si="865"/>
        <v/>
      </c>
      <c r="CX172" s="1">
        <f t="shared" si="866"/>
        <v>0</v>
      </c>
      <c r="CY172" s="8" t="str">
        <f t="shared" si="867"/>
        <v/>
      </c>
      <c r="CZ172" s="1">
        <f t="shared" si="868"/>
        <v>0</v>
      </c>
      <c r="DB172" s="13">
        <f t="shared" si="869"/>
        <v>0</v>
      </c>
      <c r="DC172" s="13">
        <f>SMALL($DO172:DP172,1)/(60*60*24)</f>
        <v>0</v>
      </c>
      <c r="DD172" s="13">
        <f>SMALL($DO172:DQ172,1)/(60*60*24)</f>
        <v>0</v>
      </c>
      <c r="DE172" s="13">
        <f>SMALL($DO172:DR172,1)/(60*60*24)</f>
        <v>0</v>
      </c>
      <c r="DF172" s="13">
        <f>SMALL($DO172:DS172,1)/(60*60*24)</f>
        <v>0</v>
      </c>
      <c r="DG172" s="13">
        <f>SMALL($DO172:DT172,1)/(60*60*24)</f>
        <v>0</v>
      </c>
      <c r="DH172" s="34">
        <f t="shared" si="870"/>
        <v>0</v>
      </c>
      <c r="DI172" s="13">
        <f>SMALL($DU172:DV172,1)/(60*60*24)</f>
        <v>0</v>
      </c>
      <c r="DJ172" s="42">
        <f>SMALL($DW172:DW172,1)/(60*60*24)</f>
        <v>0.11572916666666666</v>
      </c>
      <c r="DK172" s="42">
        <f>SMALL($DW172:DX172,1)/(60*60*24)</f>
        <v>0.11572916666666666</v>
      </c>
      <c r="DL172" s="42">
        <f>SMALL($DW172:DY172,1)/(60*60*24)</f>
        <v>0.11572916666666666</v>
      </c>
      <c r="DM172" s="42">
        <f>SMALL($DW172:DZ172,1)/(60*60*24)</f>
        <v>0.11572916666666666</v>
      </c>
      <c r="DO172" s="6">
        <f t="shared" si="871"/>
        <v>0</v>
      </c>
      <c r="DP172" s="1">
        <f t="shared" si="872"/>
        <v>9999</v>
      </c>
      <c r="DQ172" s="1">
        <f t="shared" si="873"/>
        <v>9999</v>
      </c>
      <c r="DR172" s="1">
        <f t="shared" si="874"/>
        <v>9999</v>
      </c>
      <c r="DS172" s="1">
        <f t="shared" si="875"/>
        <v>9999</v>
      </c>
      <c r="DT172" s="1">
        <f t="shared" si="876"/>
        <v>9999</v>
      </c>
      <c r="DU172" s="6">
        <f t="shared" si="877"/>
        <v>0</v>
      </c>
      <c r="DV172" s="1">
        <f t="shared" si="878"/>
        <v>9999</v>
      </c>
      <c r="DW172" s="43">
        <f t="shared" si="845"/>
        <v>9999</v>
      </c>
      <c r="DX172" s="1">
        <f t="shared" si="879"/>
        <v>9999</v>
      </c>
      <c r="DY172" s="1">
        <f t="shared" si="880"/>
        <v>9999</v>
      </c>
      <c r="DZ172" s="1">
        <f t="shared" si="881"/>
        <v>9999</v>
      </c>
    </row>
    <row r="173" spans="5:130" x14ac:dyDescent="0.25">
      <c r="E173" s="13"/>
      <c r="M173" s="8">
        <f t="shared" si="847"/>
        <v>0</v>
      </c>
      <c r="N173" s="6">
        <f t="shared" si="818"/>
        <v>0</v>
      </c>
      <c r="O173" s="8" t="str">
        <f t="shared" si="819"/>
        <v/>
      </c>
      <c r="Q173" s="8">
        <f t="shared" si="820"/>
        <v>0</v>
      </c>
      <c r="R173" s="8">
        <f t="shared" si="821"/>
        <v>0</v>
      </c>
      <c r="S173" s="8" t="str">
        <f t="shared" si="822"/>
        <v/>
      </c>
      <c r="T173" s="8"/>
      <c r="U173" s="8">
        <f>IF(A173&lt;&gt;"",IF(VLOOKUP(A173,Apr!A$4:F$211,6)&gt;0,VLOOKUP(A173,Apr!A$4:F$211,6),0),0)</f>
        <v>0</v>
      </c>
      <c r="V173" s="8">
        <f>IF(A173&lt;&gt;"",IF(VLOOKUP(A173,May!A$3:F$209,6)&gt;0,VLOOKUP(A173,May!A$3:F$209,6),0),0)</f>
        <v>0</v>
      </c>
      <c r="W173" s="8">
        <f>IF(A173&lt;&gt;"",IF(VLOOKUP(A173,Jun!A$3:F$209,6)&gt;0,VLOOKUP(A173,Jun!A$3:F$209,6),0),0)</f>
        <v>0</v>
      </c>
      <c r="X173" s="8">
        <f>IF(A173&lt;&gt;"",IF(VLOOKUP(A173,Jul!A$3:F$206,6)&gt;0,VLOOKUP(A173,Jul!A$3:F$206,6),0),0)</f>
        <v>0</v>
      </c>
      <c r="Y173" s="8">
        <f>IF(A173&lt;&gt;"",IF(VLOOKUP(A173,Aug!A$3:F$206,6)&gt;0,VLOOKUP(A173,Aug!A$3:F$206,6),0),0)</f>
        <v>0</v>
      </c>
      <c r="Z173" s="8">
        <f>IF(A173&lt;&gt;"",IF(VLOOKUP(A173,Sep!A$3:F$206,6)&gt;0,VLOOKUP(A173,Sep!A$3:F$206,6),0),0)</f>
        <v>0</v>
      </c>
      <c r="AA173" s="6">
        <f t="shared" si="848"/>
        <v>0</v>
      </c>
      <c r="AB173" s="8">
        <f t="shared" si="823"/>
        <v>2.7777777777777776E-2</v>
      </c>
      <c r="AC173" s="8">
        <f>IF(A173&lt;&gt;"",IF(VLOOKUP(A173,Oct!A$3:F$206,6)&gt;0,VLOOKUP(A173,Oct!A$3:F$206,6),0),0)</f>
        <v>0</v>
      </c>
      <c r="AD173" s="8">
        <f>IF(A173&lt;&gt;"",IF(VLOOKUP(A173,Nov!A$3:F$207,6)&gt;0,VLOOKUP(A173,Nov!A$3:F$207,6),0),0)</f>
        <v>0</v>
      </c>
      <c r="AE173" s="8">
        <f>IF(A173&lt;&gt;"",IF(VLOOKUP(A173,Dec!A$3:F$207,6)&gt;0,VLOOKUP(A173,Dec!A$3:F$207,6),0),0)</f>
        <v>0</v>
      </c>
      <c r="AF173" s="8">
        <f>IF(A173&lt;&gt;"",IF(VLOOKUP(A173,Jan!A$3:F$207,6)&gt;0,VLOOKUP(A173,Jan!A$3:F$207,6),0),0)</f>
        <v>0</v>
      </c>
      <c r="AG173" s="8">
        <f>IF(A173&lt;&gt;"",IF(VLOOKUP(A173,Feb!A$3:F$207,6)&gt;0,VLOOKUP(A173,Feb!A$3:F$207,6),0),0)</f>
        <v>0</v>
      </c>
      <c r="AH173" s="8">
        <f>IF(A173&lt;&gt;"",IF(VLOOKUP(A173,Mar!A$3:F$207,6)&gt;0,VLOOKUP(A173,Mar!A$3:F$207,6),0),0)</f>
        <v>0</v>
      </c>
      <c r="AJ173" s="8">
        <f>LARGE($BH173:BI173,1)</f>
        <v>0</v>
      </c>
      <c r="AK173" s="8">
        <f>LARGE($BH173:BJ173,1)</f>
        <v>0</v>
      </c>
      <c r="AL173" s="8">
        <f>LARGE($BH173:BK173,1)</f>
        <v>0</v>
      </c>
      <c r="AM173" s="8">
        <f>LARGE($BH173:BL173,1)</f>
        <v>0</v>
      </c>
      <c r="AN173" s="8">
        <f>LARGE($BH173:BM173,1)</f>
        <v>0</v>
      </c>
      <c r="AO173" s="8">
        <f>LARGE($BN173:BO173,1)</f>
        <v>2.7777777777777776E-2</v>
      </c>
      <c r="AP173" s="8">
        <f>LARGE($BN173:BP173,1)</f>
        <v>2.7777777777777776E-2</v>
      </c>
      <c r="AQ173" s="8">
        <f>LARGE($BN173:BQ173,1)</f>
        <v>2.7777777777777776E-2</v>
      </c>
      <c r="AR173" s="8">
        <f>LARGE($BN173:BR173,1)</f>
        <v>2.7777777777777776E-2</v>
      </c>
      <c r="AS173" s="8">
        <f>LARGE($BN173:BS173,1)</f>
        <v>2.7777777777777776E-2</v>
      </c>
      <c r="AV173" s="6">
        <f t="shared" si="824"/>
        <v>0</v>
      </c>
      <c r="AW173" s="6">
        <f t="shared" si="825"/>
        <v>0</v>
      </c>
      <c r="AX173" s="6">
        <f t="shared" si="826"/>
        <v>0</v>
      </c>
      <c r="AY173" s="6">
        <f t="shared" si="827"/>
        <v>0</v>
      </c>
      <c r="AZ173" s="6">
        <f t="shared" si="828"/>
        <v>0</v>
      </c>
      <c r="BA173" s="6">
        <f t="shared" si="829"/>
        <v>0</v>
      </c>
      <c r="BB173" s="6">
        <f t="shared" si="830"/>
        <v>0</v>
      </c>
      <c r="BC173" s="6">
        <f t="shared" si="831"/>
        <v>0</v>
      </c>
      <c r="BD173" s="6">
        <f t="shared" si="832"/>
        <v>0</v>
      </c>
      <c r="BE173" s="6">
        <f t="shared" si="833"/>
        <v>0</v>
      </c>
      <c r="BF173" s="6">
        <f t="shared" si="834"/>
        <v>0</v>
      </c>
      <c r="BH173" s="8" t="str">
        <f t="shared" si="835"/>
        <v/>
      </c>
      <c r="BI173" s="8">
        <f t="shared" si="836"/>
        <v>0</v>
      </c>
      <c r="BJ173" s="8">
        <f t="shared" si="837"/>
        <v>0</v>
      </c>
      <c r="BK173" s="8">
        <f t="shared" si="838"/>
        <v>0</v>
      </c>
      <c r="BL173" s="8">
        <f t="shared" si="839"/>
        <v>0</v>
      </c>
      <c r="BM173" s="8">
        <f t="shared" si="840"/>
        <v>0</v>
      </c>
      <c r="BN173" s="8">
        <f t="shared" si="846"/>
        <v>2.7777777777777776E-2</v>
      </c>
      <c r="BO173" s="8">
        <f t="shared" si="849"/>
        <v>0</v>
      </c>
      <c r="BP173" s="8">
        <f t="shared" si="849"/>
        <v>0</v>
      </c>
      <c r="BQ173" s="8">
        <f t="shared" si="841"/>
        <v>0</v>
      </c>
      <c r="BR173" s="8">
        <f t="shared" si="842"/>
        <v>0</v>
      </c>
      <c r="BS173" s="8">
        <f t="shared" si="843"/>
        <v>0</v>
      </c>
      <c r="BV173" s="8" t="str">
        <f t="shared" si="850"/>
        <v/>
      </c>
      <c r="BW173" s="8" t="str">
        <f t="shared" si="851"/>
        <v/>
      </c>
      <c r="BX173" s="8" t="str">
        <f t="shared" si="852"/>
        <v/>
      </c>
      <c r="BY173" s="8" t="str">
        <f t="shared" si="853"/>
        <v/>
      </c>
      <c r="BZ173" s="8" t="str">
        <f t="shared" si="854"/>
        <v/>
      </c>
      <c r="CA173" s="8" t="str">
        <f t="shared" si="855"/>
        <v/>
      </c>
      <c r="CB173" s="8" t="str">
        <f t="shared" si="856"/>
        <v/>
      </c>
      <c r="CC173" s="8" t="str">
        <f t="shared" si="857"/>
        <v/>
      </c>
      <c r="CD173" s="8" t="str">
        <f t="shared" si="858"/>
        <v/>
      </c>
      <c r="CE173" s="8" t="str">
        <f t="shared" si="859"/>
        <v/>
      </c>
      <c r="CF173" s="8" t="str">
        <f t="shared" si="860"/>
        <v/>
      </c>
      <c r="CG173" s="8" t="str">
        <f t="shared" si="861"/>
        <v/>
      </c>
      <c r="CI173" s="13"/>
      <c r="CJ173" s="8">
        <f t="shared" si="862"/>
        <v>0</v>
      </c>
      <c r="CK173" s="8">
        <f>IF(COUNT($BV173:BW173)&gt;0,SMALL($BV173:BW173,1),$CI173)</f>
        <v>0</v>
      </c>
      <c r="CL173" s="8">
        <f>IF(COUNT($BV173:BX173)&gt;0,SMALL($BV173:BX173,1),$CI173)</f>
        <v>0</v>
      </c>
      <c r="CM173" s="8">
        <f>IF(COUNT($BV173:BY173)&gt;0,SMALL($BV173:BY173,1),$CI173)</f>
        <v>0</v>
      </c>
      <c r="CN173" s="8">
        <f>IF(COUNT($BV173:BZ173)&gt;0,SMALL($BV173:BZ173,1),$CI173)</f>
        <v>0</v>
      </c>
      <c r="CP173" s="8">
        <f t="shared" si="863"/>
        <v>0</v>
      </c>
      <c r="CQ173" s="8">
        <f>IF(COUNT($CB173:CC173)&gt;0,SMALL($CB173:CC173,1),$CP173)</f>
        <v>0</v>
      </c>
      <c r="CR173" s="8">
        <f>IF(COUNT($CB173:CD173)&gt;0,SMALL($CB173:CD173,1),$CP173)</f>
        <v>0</v>
      </c>
      <c r="CS173" s="8">
        <f>IF(COUNT($CB173:CE173)&gt;0,SMALL($CB173:CE173,1),$CP173)</f>
        <v>0</v>
      </c>
      <c r="CT173" s="8">
        <f>IF(COUNT($CB173:CF173)&gt;0,SMALL($CB173:CF173,1),$CP173)</f>
        <v>0</v>
      </c>
      <c r="CV173" s="8" t="str">
        <f t="shared" si="864"/>
        <v/>
      </c>
      <c r="CW173" s="8" t="str">
        <f t="shared" si="865"/>
        <v/>
      </c>
      <c r="CX173" s="1">
        <f t="shared" si="866"/>
        <v>0</v>
      </c>
      <c r="CY173" s="8" t="str">
        <f t="shared" si="867"/>
        <v/>
      </c>
      <c r="CZ173" s="1">
        <f t="shared" si="868"/>
        <v>0</v>
      </c>
      <c r="DB173" s="13">
        <f t="shared" si="869"/>
        <v>0</v>
      </c>
      <c r="DC173" s="13">
        <f>SMALL($DO173:DP173,1)/(60*60*24)</f>
        <v>0</v>
      </c>
      <c r="DD173" s="13">
        <f>SMALL($DO173:DQ173,1)/(60*60*24)</f>
        <v>0</v>
      </c>
      <c r="DE173" s="13">
        <f>SMALL($DO173:DR173,1)/(60*60*24)</f>
        <v>0</v>
      </c>
      <c r="DF173" s="13">
        <f>SMALL($DO173:DS173,1)/(60*60*24)</f>
        <v>0</v>
      </c>
      <c r="DG173" s="13">
        <f>SMALL($DO173:DT173,1)/(60*60*24)</f>
        <v>0</v>
      </c>
      <c r="DH173" s="34">
        <f t="shared" si="870"/>
        <v>0</v>
      </c>
      <c r="DI173" s="13">
        <f>SMALL($DU173:DV173,1)/(60*60*24)</f>
        <v>0</v>
      </c>
      <c r="DJ173" s="42">
        <f>SMALL($DW173:DW173,1)/(60*60*24)</f>
        <v>0.11572916666666666</v>
      </c>
      <c r="DK173" s="42">
        <f>SMALL($DW173:DX173,1)/(60*60*24)</f>
        <v>0.11572916666666666</v>
      </c>
      <c r="DL173" s="42">
        <f>SMALL($DW173:DY173,1)/(60*60*24)</f>
        <v>0.11572916666666666</v>
      </c>
      <c r="DM173" s="42">
        <f>SMALL($DW173:DZ173,1)/(60*60*24)</f>
        <v>0.11572916666666666</v>
      </c>
      <c r="DO173" s="6">
        <f t="shared" si="871"/>
        <v>0</v>
      </c>
      <c r="DP173" s="1">
        <f t="shared" si="872"/>
        <v>9999</v>
      </c>
      <c r="DQ173" s="1">
        <f t="shared" si="873"/>
        <v>9999</v>
      </c>
      <c r="DR173" s="1">
        <f t="shared" si="874"/>
        <v>9999</v>
      </c>
      <c r="DS173" s="1">
        <f t="shared" si="875"/>
        <v>9999</v>
      </c>
      <c r="DT173" s="1">
        <f t="shared" si="876"/>
        <v>9999</v>
      </c>
      <c r="DU173" s="6">
        <f t="shared" si="877"/>
        <v>0</v>
      </c>
      <c r="DV173" s="1">
        <f t="shared" si="878"/>
        <v>9999</v>
      </c>
      <c r="DW173" s="43">
        <f t="shared" si="845"/>
        <v>9999</v>
      </c>
      <c r="DX173" s="1">
        <f t="shared" si="879"/>
        <v>9999</v>
      </c>
      <c r="DY173" s="1">
        <f t="shared" si="880"/>
        <v>9999</v>
      </c>
      <c r="DZ173" s="1">
        <f t="shared" si="881"/>
        <v>9999</v>
      </c>
    </row>
    <row r="174" spans="5:130" x14ac:dyDescent="0.25">
      <c r="E174" s="13"/>
      <c r="M174" s="8">
        <f t="shared" si="847"/>
        <v>0</v>
      </c>
      <c r="N174" s="6">
        <f t="shared" si="818"/>
        <v>0</v>
      </c>
      <c r="O174" s="8" t="str">
        <f t="shared" si="819"/>
        <v/>
      </c>
      <c r="Q174" s="8">
        <f t="shared" si="820"/>
        <v>0</v>
      </c>
      <c r="R174" s="8">
        <f t="shared" si="821"/>
        <v>0</v>
      </c>
      <c r="S174" s="8" t="str">
        <f t="shared" si="822"/>
        <v/>
      </c>
      <c r="T174" s="8"/>
      <c r="U174" s="8">
        <f>IF(A174&lt;&gt;"",IF(VLOOKUP(A174,Apr!A$4:F$211,6)&gt;0,VLOOKUP(A174,Apr!A$4:F$211,6),0),0)</f>
        <v>0</v>
      </c>
      <c r="V174" s="8">
        <f>IF(A174&lt;&gt;"",IF(VLOOKUP(A174,May!A$3:F$209,6)&gt;0,VLOOKUP(A174,May!A$3:F$209,6),0),0)</f>
        <v>0</v>
      </c>
      <c r="W174" s="8">
        <f>IF(A174&lt;&gt;"",IF(VLOOKUP(A174,Jun!A$3:F$209,6)&gt;0,VLOOKUP(A174,Jun!A$3:F$209,6),0),0)</f>
        <v>0</v>
      </c>
      <c r="X174" s="8">
        <f>IF(A174&lt;&gt;"",IF(VLOOKUP(A174,Jul!A$3:F$206,6)&gt;0,VLOOKUP(A174,Jul!A$3:F$206,6),0),0)</f>
        <v>0</v>
      </c>
      <c r="Y174" s="8">
        <f>IF(A174&lt;&gt;"",IF(VLOOKUP(A174,Aug!A$3:F$206,6)&gt;0,VLOOKUP(A174,Aug!A$3:F$206,6),0),0)</f>
        <v>0</v>
      </c>
      <c r="Z174" s="8">
        <f>IF(A174&lt;&gt;"",IF(VLOOKUP(A174,Sep!A$3:F$206,6)&gt;0,VLOOKUP(A174,Sep!A$3:F$206,6),0),0)</f>
        <v>0</v>
      </c>
      <c r="AA174" s="6">
        <f t="shared" si="848"/>
        <v>0</v>
      </c>
      <c r="AB174" s="8">
        <f t="shared" si="823"/>
        <v>2.7777777777777776E-2</v>
      </c>
      <c r="AC174" s="8">
        <f>IF(A174&lt;&gt;"",IF(VLOOKUP(A174,Oct!A$3:F$206,6)&gt;0,VLOOKUP(A174,Oct!A$3:F$206,6),0),0)</f>
        <v>0</v>
      </c>
      <c r="AD174" s="8">
        <f>IF(A174&lt;&gt;"",IF(VLOOKUP(A174,Nov!A$3:F$207,6)&gt;0,VLOOKUP(A174,Nov!A$3:F$207,6),0),0)</f>
        <v>0</v>
      </c>
      <c r="AE174" s="8">
        <f>IF(A174&lt;&gt;"",IF(VLOOKUP(A174,Dec!A$3:F$207,6)&gt;0,VLOOKUP(A174,Dec!A$3:F$207,6),0),0)</f>
        <v>0</v>
      </c>
      <c r="AF174" s="8">
        <f>IF(A174&lt;&gt;"",IF(VLOOKUP(A174,Jan!A$3:F$207,6)&gt;0,VLOOKUP(A174,Jan!A$3:F$207,6),0),0)</f>
        <v>0</v>
      </c>
      <c r="AG174" s="8">
        <f>IF(A174&lt;&gt;"",IF(VLOOKUP(A174,Feb!A$3:F$207,6)&gt;0,VLOOKUP(A174,Feb!A$3:F$207,6),0),0)</f>
        <v>0</v>
      </c>
      <c r="AH174" s="8">
        <f>IF(A174&lt;&gt;"",IF(VLOOKUP(A174,Mar!A$3:F$207,6)&gt;0,VLOOKUP(A174,Mar!A$3:F$207,6),0),0)</f>
        <v>0</v>
      </c>
      <c r="AJ174" s="8">
        <f>LARGE($BH174:BI174,1)</f>
        <v>0</v>
      </c>
      <c r="AK174" s="8">
        <f>LARGE($BH174:BJ174,1)</f>
        <v>0</v>
      </c>
      <c r="AL174" s="8">
        <f>LARGE($BH174:BK174,1)</f>
        <v>0</v>
      </c>
      <c r="AM174" s="8">
        <f>LARGE($BH174:BL174,1)</f>
        <v>0</v>
      </c>
      <c r="AN174" s="8">
        <f>LARGE($BH174:BM174,1)</f>
        <v>0</v>
      </c>
      <c r="AO174" s="8">
        <f>LARGE($BN174:BO174,1)</f>
        <v>2.7777777777777776E-2</v>
      </c>
      <c r="AP174" s="8">
        <f>LARGE($BN174:BP174,1)</f>
        <v>2.7777777777777776E-2</v>
      </c>
      <c r="AQ174" s="8">
        <f>LARGE($BN174:BQ174,1)</f>
        <v>2.7777777777777776E-2</v>
      </c>
      <c r="AR174" s="8">
        <f>LARGE($BN174:BR174,1)</f>
        <v>2.7777777777777776E-2</v>
      </c>
      <c r="AS174" s="8">
        <f>LARGE($BN174:BS174,1)</f>
        <v>2.7777777777777776E-2</v>
      </c>
      <c r="AV174" s="6">
        <f t="shared" si="824"/>
        <v>0</v>
      </c>
      <c r="AW174" s="6">
        <f t="shared" si="825"/>
        <v>0</v>
      </c>
      <c r="AX174" s="6">
        <f t="shared" si="826"/>
        <v>0</v>
      </c>
      <c r="AY174" s="6">
        <f t="shared" si="827"/>
        <v>0</v>
      </c>
      <c r="AZ174" s="6">
        <f t="shared" si="828"/>
        <v>0</v>
      </c>
      <c r="BA174" s="6">
        <f t="shared" si="829"/>
        <v>0</v>
      </c>
      <c r="BB174" s="6">
        <f t="shared" si="830"/>
        <v>0</v>
      </c>
      <c r="BC174" s="6">
        <f t="shared" si="831"/>
        <v>0</v>
      </c>
      <c r="BD174" s="6">
        <f t="shared" si="832"/>
        <v>0</v>
      </c>
      <c r="BE174" s="6">
        <f t="shared" si="833"/>
        <v>0</v>
      </c>
      <c r="BF174" s="6">
        <f t="shared" si="834"/>
        <v>0</v>
      </c>
      <c r="BH174" s="8" t="str">
        <f t="shared" si="835"/>
        <v/>
      </c>
      <c r="BI174" s="8">
        <f t="shared" si="836"/>
        <v>0</v>
      </c>
      <c r="BJ174" s="8">
        <f t="shared" si="837"/>
        <v>0</v>
      </c>
      <c r="BK174" s="8">
        <f t="shared" si="838"/>
        <v>0</v>
      </c>
      <c r="BL174" s="8">
        <f t="shared" si="839"/>
        <v>0</v>
      </c>
      <c r="BM174" s="8">
        <f t="shared" si="840"/>
        <v>0</v>
      </c>
      <c r="BN174" s="8">
        <f t="shared" si="846"/>
        <v>2.7777777777777776E-2</v>
      </c>
      <c r="BO174" s="8">
        <f t="shared" si="849"/>
        <v>0</v>
      </c>
      <c r="BP174" s="8">
        <f t="shared" si="849"/>
        <v>0</v>
      </c>
      <c r="BQ174" s="8">
        <f t="shared" si="841"/>
        <v>0</v>
      </c>
      <c r="BR174" s="8">
        <f t="shared" si="842"/>
        <v>0</v>
      </c>
      <c r="BS174" s="8">
        <f t="shared" si="843"/>
        <v>0</v>
      </c>
      <c r="BV174" s="8" t="str">
        <f t="shared" si="850"/>
        <v/>
      </c>
      <c r="BW174" s="8" t="str">
        <f t="shared" si="851"/>
        <v/>
      </c>
      <c r="BX174" s="8" t="str">
        <f t="shared" si="852"/>
        <v/>
      </c>
      <c r="BY174" s="8" t="str">
        <f t="shared" si="853"/>
        <v/>
      </c>
      <c r="BZ174" s="8" t="str">
        <f t="shared" si="854"/>
        <v/>
      </c>
      <c r="CA174" s="8" t="str">
        <f t="shared" si="855"/>
        <v/>
      </c>
      <c r="CB174" s="8" t="str">
        <f t="shared" si="856"/>
        <v/>
      </c>
      <c r="CC174" s="8" t="str">
        <f t="shared" si="857"/>
        <v/>
      </c>
      <c r="CD174" s="8" t="str">
        <f t="shared" si="858"/>
        <v/>
      </c>
      <c r="CE174" s="8" t="str">
        <f t="shared" si="859"/>
        <v/>
      </c>
      <c r="CF174" s="8" t="str">
        <f t="shared" si="860"/>
        <v/>
      </c>
      <c r="CG174" s="8" t="str">
        <f t="shared" si="861"/>
        <v/>
      </c>
      <c r="CI174" s="13"/>
      <c r="CJ174" s="8">
        <f t="shared" si="862"/>
        <v>0</v>
      </c>
      <c r="CK174" s="8">
        <f>IF(COUNT($BV174:BW174)&gt;0,SMALL($BV174:BW174,1),$CI174)</f>
        <v>0</v>
      </c>
      <c r="CL174" s="8">
        <f>IF(COUNT($BV174:BX174)&gt;0,SMALL($BV174:BX174,1),$CI174)</f>
        <v>0</v>
      </c>
      <c r="CM174" s="8">
        <f>IF(COUNT($BV174:BY174)&gt;0,SMALL($BV174:BY174,1),$CI174)</f>
        <v>0</v>
      </c>
      <c r="CN174" s="8">
        <f>IF(COUNT($BV174:BZ174)&gt;0,SMALL($BV174:BZ174,1),$CI174)</f>
        <v>0</v>
      </c>
      <c r="CP174" s="8">
        <f t="shared" si="863"/>
        <v>0</v>
      </c>
      <c r="CQ174" s="8">
        <f>IF(COUNT($CB174:CC174)&gt;0,SMALL($CB174:CC174,1),$CP174)</f>
        <v>0</v>
      </c>
      <c r="CR174" s="8">
        <f>IF(COUNT($CB174:CD174)&gt;0,SMALL($CB174:CD174,1),$CP174)</f>
        <v>0</v>
      </c>
      <c r="CS174" s="8">
        <f>IF(COUNT($CB174:CE174)&gt;0,SMALL($CB174:CE174,1),$CP174)</f>
        <v>0</v>
      </c>
      <c r="CT174" s="8">
        <f>IF(COUNT($CB174:CF174)&gt;0,SMALL($CB174:CF174,1),$CP174)</f>
        <v>0</v>
      </c>
      <c r="CV174" s="8" t="str">
        <f t="shared" si="864"/>
        <v/>
      </c>
      <c r="CW174" s="8" t="str">
        <f t="shared" si="865"/>
        <v/>
      </c>
      <c r="CX174" s="1">
        <f t="shared" si="866"/>
        <v>0</v>
      </c>
      <c r="CY174" s="8" t="str">
        <f t="shared" si="867"/>
        <v/>
      </c>
      <c r="CZ174" s="1">
        <f t="shared" si="868"/>
        <v>0</v>
      </c>
      <c r="DB174" s="13">
        <f t="shared" si="869"/>
        <v>0</v>
      </c>
      <c r="DC174" s="13">
        <f>SMALL($DO174:DP174,1)/(60*60*24)</f>
        <v>0</v>
      </c>
      <c r="DD174" s="13">
        <f>SMALL($DO174:DQ174,1)/(60*60*24)</f>
        <v>0</v>
      </c>
      <c r="DE174" s="13">
        <f>SMALL($DO174:DR174,1)/(60*60*24)</f>
        <v>0</v>
      </c>
      <c r="DF174" s="13">
        <f>SMALL($DO174:DS174,1)/(60*60*24)</f>
        <v>0</v>
      </c>
      <c r="DG174" s="13">
        <f>SMALL($DO174:DT174,1)/(60*60*24)</f>
        <v>0</v>
      </c>
      <c r="DH174" s="34">
        <f t="shared" si="870"/>
        <v>0</v>
      </c>
      <c r="DI174" s="13">
        <f>SMALL($DU174:DV174,1)/(60*60*24)</f>
        <v>0</v>
      </c>
      <c r="DJ174" s="42">
        <f>SMALL($DW174:DW174,1)/(60*60*24)</f>
        <v>0.11572916666666666</v>
      </c>
      <c r="DK174" s="42">
        <f>SMALL($DW174:DX174,1)/(60*60*24)</f>
        <v>0.11572916666666666</v>
      </c>
      <c r="DL174" s="42">
        <f>SMALL($DW174:DY174,1)/(60*60*24)</f>
        <v>0.11572916666666666</v>
      </c>
      <c r="DM174" s="42">
        <f>SMALL($DW174:DZ174,1)/(60*60*24)</f>
        <v>0.11572916666666666</v>
      </c>
      <c r="DO174" s="6">
        <f t="shared" si="871"/>
        <v>0</v>
      </c>
      <c r="DP174" s="1">
        <f t="shared" si="872"/>
        <v>9999</v>
      </c>
      <c r="DQ174" s="1">
        <f t="shared" si="873"/>
        <v>9999</v>
      </c>
      <c r="DR174" s="1">
        <f t="shared" si="874"/>
        <v>9999</v>
      </c>
      <c r="DS174" s="1">
        <f t="shared" si="875"/>
        <v>9999</v>
      </c>
      <c r="DT174" s="1">
        <f t="shared" si="876"/>
        <v>9999</v>
      </c>
      <c r="DU174" s="6">
        <f t="shared" si="877"/>
        <v>0</v>
      </c>
      <c r="DV174" s="1">
        <f t="shared" si="878"/>
        <v>9999</v>
      </c>
      <c r="DW174" s="43">
        <f t="shared" si="845"/>
        <v>9999</v>
      </c>
      <c r="DX174" s="1">
        <f t="shared" si="879"/>
        <v>9999</v>
      </c>
      <c r="DY174" s="1">
        <f t="shared" si="880"/>
        <v>9999</v>
      </c>
      <c r="DZ174" s="1">
        <f t="shared" si="881"/>
        <v>9999</v>
      </c>
    </row>
    <row r="175" spans="5:130" x14ac:dyDescent="0.25">
      <c r="E175" s="13"/>
      <c r="M175" s="8">
        <f t="shared" si="847"/>
        <v>0</v>
      </c>
      <c r="N175" s="6">
        <f t="shared" ref="N175:N180" si="882">M175*60*60*24</f>
        <v>0</v>
      </c>
      <c r="O175" s="8" t="str">
        <f t="shared" ref="O175:O180" si="883">IF(A175&lt;&gt;"",(MROUND(N$2-N175,15)/(60*60*24)),"")</f>
        <v/>
      </c>
      <c r="Q175" s="8">
        <f t="shared" ref="Q175:Q180" si="884">IF(COUNT(BV175:CA175)&gt;0,SMALL(BV175:CA175,1),0)</f>
        <v>0</v>
      </c>
      <c r="R175" s="8">
        <f t="shared" ref="R175:R180" si="885">IF(COUNT(CB175:CG175)&gt;0,SMALL(CB175:CG175,1),0)</f>
        <v>0</v>
      </c>
      <c r="S175" s="8" t="str">
        <f t="shared" ref="S175:S180" si="886">O175</f>
        <v/>
      </c>
      <c r="T175" s="8"/>
      <c r="U175" s="8">
        <f>IF(A175&lt;&gt;"",IF(VLOOKUP(A175,Apr!A$4:F$211,6)&gt;0,VLOOKUP(A175,Apr!A$4:F$211,6),0),0)</f>
        <v>0</v>
      </c>
      <c r="V175" s="8">
        <f>IF(A175&lt;&gt;"",IF(VLOOKUP(A175,May!A$3:F$209,6)&gt;0,VLOOKUP(A175,May!A$3:F$209,6),0),0)</f>
        <v>0</v>
      </c>
      <c r="W175" s="8">
        <f>IF(A175&lt;&gt;"",IF(VLOOKUP(A175,Jun!A$3:F$209,6)&gt;0,VLOOKUP(A175,Jun!A$3:F$209,6),0),0)</f>
        <v>0</v>
      </c>
      <c r="X175" s="8">
        <f>IF(A175&lt;&gt;"",IF(VLOOKUP(A175,Jul!A$3:F$206,6)&gt;0,VLOOKUP(A175,Jul!A$3:F$206,6),0),0)</f>
        <v>0</v>
      </c>
      <c r="Y175" s="8">
        <f>IF(A175&lt;&gt;"",IF(VLOOKUP(A175,Aug!A$3:F$206,6)&gt;0,VLOOKUP(A175,Aug!A$3:F$206,6),0),0)</f>
        <v>0</v>
      </c>
      <c r="Z175" s="8">
        <f>IF(A175&lt;&gt;"",IF(VLOOKUP(A175,Sep!A$3:F$206,6)&gt;0,VLOOKUP(A175,Sep!A$3:F$206,6),0),0)</f>
        <v>0</v>
      </c>
      <c r="AA175" s="6">
        <f t="shared" si="848"/>
        <v>0</v>
      </c>
      <c r="AB175" s="8">
        <f t="shared" ref="AB175:AB180" si="887">IF(AA$2&gt;AA175,(MROUND(AA$2-AA175,15)/60/60/24),0.1/60/60/24)</f>
        <v>2.7777777777777776E-2</v>
      </c>
      <c r="AC175" s="8">
        <f>IF(A175&lt;&gt;"",IF(VLOOKUP(A175,Oct!A$3:F$206,6)&gt;0,VLOOKUP(A175,Oct!A$3:F$206,6),0),0)</f>
        <v>0</v>
      </c>
      <c r="AD175" s="8">
        <f>IF(A175&lt;&gt;"",IF(VLOOKUP(A175,Nov!A$3:F$207,6)&gt;0,VLOOKUP(A175,Nov!A$3:F$207,6),0),0)</f>
        <v>0</v>
      </c>
      <c r="AE175" s="8">
        <f>IF(A175&lt;&gt;"",IF(VLOOKUP(A175,Dec!A$3:F$207,6)&gt;0,VLOOKUP(A175,Dec!A$3:F$207,6),0),0)</f>
        <v>0</v>
      </c>
      <c r="AF175" s="8">
        <f>IF(A175&lt;&gt;"",IF(VLOOKUP(A175,Jan!A$3:F$207,6)&gt;0,VLOOKUP(A175,Jan!A$3:F$207,6),0),0)</f>
        <v>0</v>
      </c>
      <c r="AG175" s="8">
        <f>IF(A175&lt;&gt;"",IF(VLOOKUP(A175,Feb!A$3:F$207,6)&gt;0,VLOOKUP(A175,Feb!A$3:F$207,6),0),0)</f>
        <v>0</v>
      </c>
      <c r="AH175" s="8">
        <f>IF(A175&lt;&gt;"",IF(VLOOKUP(A175,Mar!A$3:F$207,6)&gt;0,VLOOKUP(A175,Mar!A$3:F$207,6),0),0)</f>
        <v>0</v>
      </c>
      <c r="AJ175" s="8">
        <f>LARGE($BH175:BI175,1)</f>
        <v>0</v>
      </c>
      <c r="AK175" s="8">
        <f>LARGE($BH175:BJ175,1)</f>
        <v>0</v>
      </c>
      <c r="AL175" s="8">
        <f>LARGE($BH175:BK175,1)</f>
        <v>0</v>
      </c>
      <c r="AM175" s="8">
        <f>LARGE($BH175:BL175,1)</f>
        <v>0</v>
      </c>
      <c r="AN175" s="8">
        <f>LARGE($BH175:BM175,1)</f>
        <v>0</v>
      </c>
      <c r="AO175" s="8">
        <f>LARGE($BN175:BO175,1)</f>
        <v>2.7777777777777776E-2</v>
      </c>
      <c r="AP175" s="8">
        <f>LARGE($BN175:BP175,1)</f>
        <v>2.7777777777777776E-2</v>
      </c>
      <c r="AQ175" s="8">
        <f>LARGE($BN175:BQ175,1)</f>
        <v>2.7777777777777776E-2</v>
      </c>
      <c r="AR175" s="8">
        <f>LARGE($BN175:BR175,1)</f>
        <v>2.7777777777777776E-2</v>
      </c>
      <c r="AS175" s="8">
        <f>LARGE($BN175:BS175,1)</f>
        <v>2.7777777777777776E-2</v>
      </c>
      <c r="AV175" s="6">
        <f t="shared" ref="AV175:AV180" si="888">IF(U175&gt;0,U175*60*60*24,0)</f>
        <v>0</v>
      </c>
      <c r="AW175" s="6">
        <f t="shared" ref="AW175:AW180" si="889">IF(V175&gt;0,V175*60*60*24,0)</f>
        <v>0</v>
      </c>
      <c r="AX175" s="6">
        <f t="shared" ref="AX175:AX180" si="890">IF(W175&gt;0,W175*60*60*24,0)</f>
        <v>0</v>
      </c>
      <c r="AY175" s="6">
        <f t="shared" ref="AY175:AY180" si="891">IF(X175&gt;0,X175*60*60*24,0)</f>
        <v>0</v>
      </c>
      <c r="AZ175" s="6">
        <f t="shared" ref="AZ175:AZ180" si="892">IF(Y175&gt;0,Y175*60*60*24,0)</f>
        <v>0</v>
      </c>
      <c r="BA175" s="6">
        <f t="shared" ref="BA175:BA180" si="893">IF(Z175&gt;0,Z175*60*60*24,0)</f>
        <v>0</v>
      </c>
      <c r="BB175" s="6">
        <f t="shared" ref="BB175:BB180" si="894">IF(AC175&gt;0,AC175*60*60*24,0)</f>
        <v>0</v>
      </c>
      <c r="BC175" s="6">
        <f t="shared" ref="BC175:BC180" si="895">IF(AD175&gt;0,AD175*60*60*24,0)</f>
        <v>0</v>
      </c>
      <c r="BD175" s="6">
        <f t="shared" ref="BD175:BD180" si="896">IF(AE175&gt;0,AE175*60*60*24,0)</f>
        <v>0</v>
      </c>
      <c r="BE175" s="6">
        <f t="shared" ref="BE175:BE180" si="897">IF(AF175&gt;0,AF175*60*60*24,0)</f>
        <v>0</v>
      </c>
      <c r="BF175" s="6">
        <f t="shared" ref="BF175:BF180" si="898">IF(AG175&gt;0,AG175*60*60*24,0)</f>
        <v>0</v>
      </c>
      <c r="BH175" s="8" t="str">
        <f t="shared" ref="BH175:BH180" si="899">S175</f>
        <v/>
      </c>
      <c r="BI175" s="8">
        <f t="shared" ref="BI175:BI180" si="900">IF(AV175&gt;0,IF($N$2&gt;AV175,(MROUND($N$2-AV175,15)/(60*60*24)),0),0)</f>
        <v>0</v>
      </c>
      <c r="BJ175" s="8">
        <f t="shared" ref="BJ175:BJ180" si="901">IF(AW175&gt;0,IF($N$2&gt;AW175,(MROUND($N$2-AW175,15)/(60*60*24)),0),0)</f>
        <v>0</v>
      </c>
      <c r="BK175" s="8">
        <f t="shared" ref="BK175:BK180" si="902">IF(AX175&gt;0,IF($N$2&gt;AX175,(MROUND($N$2-AX175,15)/(60*60*24)),0),0)</f>
        <v>0</v>
      </c>
      <c r="BL175" s="8">
        <f t="shared" ref="BL175:BL180" si="903">IF(AY175&gt;0,IF($N$2&gt;AY175,(MROUND($N$2-AY175,15)/(60*60*24)),0),0)</f>
        <v>0</v>
      </c>
      <c r="BM175" s="8">
        <f t="shared" ref="BM175:BM180" si="904">IF(AZ175&gt;0,IF($N$2&gt;AZ175,(MROUND($N$2-AZ175,15)/(60*60*24)),0),0)</f>
        <v>0</v>
      </c>
      <c r="BN175" s="8">
        <f t="shared" si="846"/>
        <v>2.7777777777777776E-2</v>
      </c>
      <c r="BO175" s="8">
        <f t="shared" si="849"/>
        <v>0</v>
      </c>
      <c r="BP175" s="8">
        <f t="shared" si="849"/>
        <v>0</v>
      </c>
      <c r="BQ175" s="8">
        <f t="shared" si="841"/>
        <v>0</v>
      </c>
      <c r="BR175" s="8">
        <f t="shared" si="842"/>
        <v>0</v>
      </c>
      <c r="BS175" s="8">
        <f t="shared" si="843"/>
        <v>0</v>
      </c>
      <c r="BV175" s="8" t="str">
        <f t="shared" si="850"/>
        <v/>
      </c>
      <c r="BW175" s="8" t="str">
        <f t="shared" si="851"/>
        <v/>
      </c>
      <c r="BX175" s="8" t="str">
        <f t="shared" si="852"/>
        <v/>
      </c>
      <c r="BY175" s="8" t="str">
        <f t="shared" si="853"/>
        <v/>
      </c>
      <c r="BZ175" s="8" t="str">
        <f t="shared" si="854"/>
        <v/>
      </c>
      <c r="CA175" s="8" t="str">
        <f t="shared" si="855"/>
        <v/>
      </c>
      <c r="CB175" s="8" t="str">
        <f t="shared" si="856"/>
        <v/>
      </c>
      <c r="CC175" s="8" t="str">
        <f t="shared" si="857"/>
        <v/>
      </c>
      <c r="CD175" s="8" t="str">
        <f t="shared" si="858"/>
        <v/>
      </c>
      <c r="CE175" s="8" t="str">
        <f t="shared" si="859"/>
        <v/>
      </c>
      <c r="CF175" s="8" t="str">
        <f t="shared" si="860"/>
        <v/>
      </c>
      <c r="CG175" s="8" t="str">
        <f t="shared" si="861"/>
        <v/>
      </c>
      <c r="CI175" s="13"/>
      <c r="CJ175" s="8">
        <f t="shared" si="862"/>
        <v>0</v>
      </c>
      <c r="CK175" s="8">
        <f>IF(COUNT($BV175:BW175)&gt;0,SMALL($BV175:BW175,1),$CI175)</f>
        <v>0</v>
      </c>
      <c r="CL175" s="8">
        <f>IF(COUNT($BV175:BX175)&gt;0,SMALL($BV175:BX175,1),$CI175)</f>
        <v>0</v>
      </c>
      <c r="CM175" s="8">
        <f>IF(COUNT($BV175:BY175)&gt;0,SMALL($BV175:BY175,1),$CI175)</f>
        <v>0</v>
      </c>
      <c r="CN175" s="8">
        <f>IF(COUNT($BV175:BZ175)&gt;0,SMALL($BV175:BZ175,1),$CI175)</f>
        <v>0</v>
      </c>
      <c r="CP175" s="8">
        <f t="shared" si="863"/>
        <v>0</v>
      </c>
      <c r="CQ175" s="8">
        <f>IF(COUNT($CB175:CC175)&gt;0,SMALL($CB175:CC175,1),$CP175)</f>
        <v>0</v>
      </c>
      <c r="CR175" s="8">
        <f>IF(COUNT($CB175:CD175)&gt;0,SMALL($CB175:CD175,1),$CP175)</f>
        <v>0</v>
      </c>
      <c r="CS175" s="8">
        <f>IF(COUNT($CB175:CE175)&gt;0,SMALL($CB175:CE175,1),$CP175)</f>
        <v>0</v>
      </c>
      <c r="CT175" s="8">
        <f>IF(COUNT($CB175:CF175)&gt;0,SMALL($CB175:CF175,1),$CP175)</f>
        <v>0</v>
      </c>
      <c r="CV175" s="8" t="str">
        <f t="shared" si="864"/>
        <v/>
      </c>
      <c r="CW175" s="8" t="str">
        <f t="shared" si="865"/>
        <v/>
      </c>
      <c r="CX175" s="1">
        <f t="shared" si="866"/>
        <v>0</v>
      </c>
      <c r="CY175" s="8" t="str">
        <f t="shared" si="867"/>
        <v/>
      </c>
      <c r="CZ175" s="1">
        <f t="shared" si="868"/>
        <v>0</v>
      </c>
      <c r="DB175" s="13">
        <f t="shared" si="869"/>
        <v>0</v>
      </c>
      <c r="DC175" s="13">
        <f>SMALL($DO175:DP175,1)/(60*60*24)</f>
        <v>0</v>
      </c>
      <c r="DD175" s="13">
        <f>SMALL($DO175:DQ175,1)/(60*60*24)</f>
        <v>0</v>
      </c>
      <c r="DE175" s="13">
        <f>SMALL($DO175:DR175,1)/(60*60*24)</f>
        <v>0</v>
      </c>
      <c r="DF175" s="13">
        <f>SMALL($DO175:DS175,1)/(60*60*24)</f>
        <v>0</v>
      </c>
      <c r="DG175" s="13">
        <f>SMALL($DO175:DT175,1)/(60*60*24)</f>
        <v>0</v>
      </c>
      <c r="DH175" s="34">
        <f t="shared" si="870"/>
        <v>0</v>
      </c>
      <c r="DI175" s="13">
        <f>SMALL($DU175:DV175,1)/(60*60*24)</f>
        <v>0</v>
      </c>
      <c r="DJ175" s="42">
        <f>SMALL($DW175:DW175,1)/(60*60*24)</f>
        <v>0.11572916666666666</v>
      </c>
      <c r="DK175" s="42">
        <f>SMALL($DW175:DX175,1)/(60*60*24)</f>
        <v>0.11572916666666666</v>
      </c>
      <c r="DL175" s="42">
        <f>SMALL($DW175:DY175,1)/(60*60*24)</f>
        <v>0.11572916666666666</v>
      </c>
      <c r="DM175" s="42">
        <f>SMALL($DW175:DZ175,1)/(60*60*24)</f>
        <v>0.11572916666666666</v>
      </c>
      <c r="DO175" s="6">
        <f t="shared" si="871"/>
        <v>0</v>
      </c>
      <c r="DP175" s="1">
        <f t="shared" si="872"/>
        <v>9999</v>
      </c>
      <c r="DQ175" s="1">
        <f t="shared" si="873"/>
        <v>9999</v>
      </c>
      <c r="DR175" s="1">
        <f t="shared" si="874"/>
        <v>9999</v>
      </c>
      <c r="DS175" s="1">
        <f t="shared" si="875"/>
        <v>9999</v>
      </c>
      <c r="DT175" s="1">
        <f t="shared" si="876"/>
        <v>9999</v>
      </c>
      <c r="DU175" s="6">
        <f t="shared" si="877"/>
        <v>0</v>
      </c>
      <c r="DV175" s="1">
        <f t="shared" si="878"/>
        <v>9999</v>
      </c>
      <c r="DW175" s="43">
        <f t="shared" si="845"/>
        <v>9999</v>
      </c>
      <c r="DX175" s="1">
        <f t="shared" si="879"/>
        <v>9999</v>
      </c>
      <c r="DY175" s="1">
        <f t="shared" si="880"/>
        <v>9999</v>
      </c>
      <c r="DZ175" s="1">
        <f t="shared" si="881"/>
        <v>9999</v>
      </c>
    </row>
    <row r="176" spans="5:130" x14ac:dyDescent="0.25">
      <c r="E176" s="13"/>
      <c r="M176" s="8">
        <f t="shared" si="847"/>
        <v>0</v>
      </c>
      <c r="N176" s="6">
        <f t="shared" si="882"/>
        <v>0</v>
      </c>
      <c r="O176" s="8" t="str">
        <f t="shared" si="883"/>
        <v/>
      </c>
      <c r="Q176" s="8">
        <f t="shared" si="884"/>
        <v>0</v>
      </c>
      <c r="R176" s="8">
        <f t="shared" si="885"/>
        <v>0</v>
      </c>
      <c r="S176" s="8" t="str">
        <f t="shared" si="886"/>
        <v/>
      </c>
      <c r="T176" s="8"/>
      <c r="U176" s="8">
        <f>IF(A176&lt;&gt;"",IF(VLOOKUP(A176,Apr!A$4:F$211,6)&gt;0,VLOOKUP(A176,Apr!A$4:F$211,6),0),0)</f>
        <v>0</v>
      </c>
      <c r="V176" s="8">
        <f>IF(A176&lt;&gt;"",IF(VLOOKUP(A176,May!A$3:F$209,6)&gt;0,VLOOKUP(A176,May!A$3:F$209,6),0),0)</f>
        <v>0</v>
      </c>
      <c r="W176" s="8">
        <f>IF(A176&lt;&gt;"",IF(VLOOKUP(A176,Jun!A$3:F$209,6)&gt;0,VLOOKUP(A176,Jun!A$3:F$209,6),0),0)</f>
        <v>0</v>
      </c>
      <c r="X176" s="8">
        <f>IF(A176&lt;&gt;"",IF(VLOOKUP(A176,Jul!A$3:F$206,6)&gt;0,VLOOKUP(A176,Jul!A$3:F$206,6),0),0)</f>
        <v>0</v>
      </c>
      <c r="Y176" s="8">
        <f>IF(A176&lt;&gt;"",IF(VLOOKUP(A176,Aug!A$3:F$206,6)&gt;0,VLOOKUP(A176,Aug!A$3:F$206,6),0),0)</f>
        <v>0</v>
      </c>
      <c r="Z176" s="8">
        <f>IF(A176&lt;&gt;"",IF(VLOOKUP(A176,Sep!A$3:F$206,6)&gt;0,VLOOKUP(A176,Sep!A$3:F$206,6),0),0)</f>
        <v>0</v>
      </c>
      <c r="AA176" s="6">
        <f t="shared" si="848"/>
        <v>0</v>
      </c>
      <c r="AB176" s="8">
        <f t="shared" si="887"/>
        <v>2.7777777777777776E-2</v>
      </c>
      <c r="AC176" s="8">
        <f>IF(A176&lt;&gt;"",IF(VLOOKUP(A176,Oct!A$3:F$206,6)&gt;0,VLOOKUP(A176,Oct!A$3:F$206,6),0),0)</f>
        <v>0</v>
      </c>
      <c r="AD176" s="8">
        <f>IF(A176&lt;&gt;"",IF(VLOOKUP(A176,Nov!A$3:F$207,6)&gt;0,VLOOKUP(A176,Nov!A$3:F$207,6),0),0)</f>
        <v>0</v>
      </c>
      <c r="AE176" s="8">
        <f>IF(A176&lt;&gt;"",IF(VLOOKUP(A176,Dec!A$3:F$207,6)&gt;0,VLOOKUP(A176,Dec!A$3:F$207,6),0),0)</f>
        <v>0</v>
      </c>
      <c r="AF176" s="8">
        <f>IF(A176&lt;&gt;"",IF(VLOOKUP(A176,Jan!A$3:F$207,6)&gt;0,VLOOKUP(A176,Jan!A$3:F$207,6),0),0)</f>
        <v>0</v>
      </c>
      <c r="AG176" s="8">
        <f>IF(A176&lt;&gt;"",IF(VLOOKUP(A176,Feb!A$3:F$207,6)&gt;0,VLOOKUP(A176,Feb!A$3:F$207,6),0),0)</f>
        <v>0</v>
      </c>
      <c r="AH176" s="8">
        <f>IF(A176&lt;&gt;"",IF(VLOOKUP(A176,Mar!A$3:F$207,6)&gt;0,VLOOKUP(A176,Mar!A$3:F$207,6),0),0)</f>
        <v>0</v>
      </c>
      <c r="AJ176" s="8">
        <f>LARGE($BH176:BI176,1)</f>
        <v>0</v>
      </c>
      <c r="AK176" s="8">
        <f>LARGE($BH176:BJ176,1)</f>
        <v>0</v>
      </c>
      <c r="AL176" s="8">
        <f>LARGE($BH176:BK176,1)</f>
        <v>0</v>
      </c>
      <c r="AM176" s="8">
        <f>LARGE($BH176:BL176,1)</f>
        <v>0</v>
      </c>
      <c r="AN176" s="8">
        <f>LARGE($BH176:BM176,1)</f>
        <v>0</v>
      </c>
      <c r="AO176" s="8">
        <f>LARGE($BN176:BO176,1)</f>
        <v>2.7777777777777776E-2</v>
      </c>
      <c r="AP176" s="8">
        <f>LARGE($BN176:BP176,1)</f>
        <v>2.7777777777777776E-2</v>
      </c>
      <c r="AQ176" s="8">
        <f>LARGE($BN176:BQ176,1)</f>
        <v>2.7777777777777776E-2</v>
      </c>
      <c r="AR176" s="8">
        <f>LARGE($BN176:BR176,1)</f>
        <v>2.7777777777777776E-2</v>
      </c>
      <c r="AS176" s="8">
        <f>LARGE($BN176:BS176,1)</f>
        <v>2.7777777777777776E-2</v>
      </c>
      <c r="AV176" s="6">
        <f t="shared" si="888"/>
        <v>0</v>
      </c>
      <c r="AW176" s="6">
        <f t="shared" si="889"/>
        <v>0</v>
      </c>
      <c r="AX176" s="6">
        <f t="shared" si="890"/>
        <v>0</v>
      </c>
      <c r="AY176" s="6">
        <f t="shared" si="891"/>
        <v>0</v>
      </c>
      <c r="AZ176" s="6">
        <f t="shared" si="892"/>
        <v>0</v>
      </c>
      <c r="BA176" s="6">
        <f t="shared" si="893"/>
        <v>0</v>
      </c>
      <c r="BB176" s="6">
        <f t="shared" si="894"/>
        <v>0</v>
      </c>
      <c r="BC176" s="6">
        <f t="shared" si="895"/>
        <v>0</v>
      </c>
      <c r="BD176" s="6">
        <f t="shared" si="896"/>
        <v>0</v>
      </c>
      <c r="BE176" s="6">
        <f t="shared" si="897"/>
        <v>0</v>
      </c>
      <c r="BF176" s="6">
        <f t="shared" si="898"/>
        <v>0</v>
      </c>
      <c r="BH176" s="8" t="str">
        <f t="shared" si="899"/>
        <v/>
      </c>
      <c r="BI176" s="8">
        <f t="shared" si="900"/>
        <v>0</v>
      </c>
      <c r="BJ176" s="8">
        <f t="shared" si="901"/>
        <v>0</v>
      </c>
      <c r="BK176" s="8">
        <f t="shared" si="902"/>
        <v>0</v>
      </c>
      <c r="BL176" s="8">
        <f t="shared" si="903"/>
        <v>0</v>
      </c>
      <c r="BM176" s="8">
        <f t="shared" si="904"/>
        <v>0</v>
      </c>
      <c r="BN176" s="8">
        <f t="shared" si="846"/>
        <v>2.7777777777777776E-2</v>
      </c>
      <c r="BO176" s="8">
        <f t="shared" si="849"/>
        <v>0</v>
      </c>
      <c r="BP176" s="8">
        <f t="shared" si="849"/>
        <v>0</v>
      </c>
      <c r="BQ176" s="8">
        <f t="shared" ref="BQ176:BQ180" si="905">IF(BD176&gt;0,IF($AA$2&gt;BD176,(MROUND($AA$2-BD176,15)/(60*60*24)),0),0)</f>
        <v>0</v>
      </c>
      <c r="BR176" s="8">
        <f t="shared" ref="BR176:BR180" si="906">IF(BE176&gt;0,IF($AA$2&gt;BE176,(MROUND($AA$2-BE176,15)/(60*60*24)),0),0)</f>
        <v>0</v>
      </c>
      <c r="BS176" s="8">
        <f t="shared" ref="BS176:BS180" si="907">IF(BF176&gt;0,IF($AA$2&gt;BF176,(MROUND($AA$2-BF176,15)/(60*60*24)),0),0)</f>
        <v>0</v>
      </c>
      <c r="BV176" s="8" t="str">
        <f t="shared" si="850"/>
        <v/>
      </c>
      <c r="BW176" s="8" t="str">
        <f t="shared" si="851"/>
        <v/>
      </c>
      <c r="BX176" s="8" t="str">
        <f t="shared" si="852"/>
        <v/>
      </c>
      <c r="BY176" s="8" t="str">
        <f t="shared" si="853"/>
        <v/>
      </c>
      <c r="BZ176" s="8" t="str">
        <f t="shared" si="854"/>
        <v/>
      </c>
      <c r="CA176" s="8" t="str">
        <f t="shared" si="855"/>
        <v/>
      </c>
      <c r="CB176" s="8" t="str">
        <f t="shared" si="856"/>
        <v/>
      </c>
      <c r="CC176" s="8" t="str">
        <f t="shared" si="857"/>
        <v/>
      </c>
      <c r="CD176" s="8" t="str">
        <f t="shared" si="858"/>
        <v/>
      </c>
      <c r="CE176" s="8" t="str">
        <f t="shared" si="859"/>
        <v/>
      </c>
      <c r="CF176" s="8" t="str">
        <f t="shared" si="860"/>
        <v/>
      </c>
      <c r="CG176" s="8" t="str">
        <f t="shared" si="861"/>
        <v/>
      </c>
      <c r="CI176" s="13"/>
      <c r="CJ176" s="8">
        <f t="shared" si="862"/>
        <v>0</v>
      </c>
      <c r="CK176" s="8">
        <f>IF(COUNT($BV176:BW176)&gt;0,SMALL($BV176:BW176,1),$CI176)</f>
        <v>0</v>
      </c>
      <c r="CL176" s="8">
        <f>IF(COUNT($BV176:BX176)&gt;0,SMALL($BV176:BX176,1),$CI176)</f>
        <v>0</v>
      </c>
      <c r="CM176" s="8">
        <f>IF(COUNT($BV176:BY176)&gt;0,SMALL($BV176:BY176,1),$CI176)</f>
        <v>0</v>
      </c>
      <c r="CN176" s="8">
        <f>IF(COUNT($BV176:BZ176)&gt;0,SMALL($BV176:BZ176,1),$CI176)</f>
        <v>0</v>
      </c>
      <c r="CP176" s="8">
        <f t="shared" si="863"/>
        <v>0</v>
      </c>
      <c r="CQ176" s="8">
        <f>IF(COUNT($CB176:CC176)&gt;0,SMALL($CB176:CC176,1),$CP176)</f>
        <v>0</v>
      </c>
      <c r="CR176" s="8">
        <f>IF(COUNT($CB176:CD176)&gt;0,SMALL($CB176:CD176,1),$CP176)</f>
        <v>0</v>
      </c>
      <c r="CS176" s="8">
        <f>IF(COUNT($CB176:CE176)&gt;0,SMALL($CB176:CE176,1),$CP176)</f>
        <v>0</v>
      </c>
      <c r="CT176" s="8">
        <f>IF(COUNT($CB176:CF176)&gt;0,SMALL($CB176:CF176,1),$CP176)</f>
        <v>0</v>
      </c>
      <c r="CV176" s="8" t="str">
        <f t="shared" si="864"/>
        <v/>
      </c>
      <c r="CW176" s="8" t="str">
        <f t="shared" si="865"/>
        <v/>
      </c>
      <c r="CX176" s="1">
        <f t="shared" si="866"/>
        <v>0</v>
      </c>
      <c r="CY176" s="8" t="str">
        <f t="shared" si="867"/>
        <v/>
      </c>
      <c r="CZ176" s="1">
        <f t="shared" si="868"/>
        <v>0</v>
      </c>
      <c r="DB176" s="13">
        <f t="shared" si="869"/>
        <v>0</v>
      </c>
      <c r="DC176" s="13">
        <f>SMALL($DO176:DP176,1)/(60*60*24)</f>
        <v>0</v>
      </c>
      <c r="DD176" s="13">
        <f>SMALL($DO176:DQ176,1)/(60*60*24)</f>
        <v>0</v>
      </c>
      <c r="DE176" s="13">
        <f>SMALL($DO176:DR176,1)/(60*60*24)</f>
        <v>0</v>
      </c>
      <c r="DF176" s="13">
        <f>SMALL($DO176:DS176,1)/(60*60*24)</f>
        <v>0</v>
      </c>
      <c r="DG176" s="13">
        <f>SMALL($DO176:DT176,1)/(60*60*24)</f>
        <v>0</v>
      </c>
      <c r="DH176" s="34">
        <f t="shared" si="870"/>
        <v>0</v>
      </c>
      <c r="DI176" s="13">
        <f>SMALL($DU176:DV176,1)/(60*60*24)</f>
        <v>0</v>
      </c>
      <c r="DJ176" s="42">
        <f>SMALL($DW176:DW176,1)/(60*60*24)</f>
        <v>0.11572916666666666</v>
      </c>
      <c r="DK176" s="42">
        <f>SMALL($DW176:DX176,1)/(60*60*24)</f>
        <v>0.11572916666666666</v>
      </c>
      <c r="DL176" s="42">
        <f>SMALL($DW176:DY176,1)/(60*60*24)</f>
        <v>0.11572916666666666</v>
      </c>
      <c r="DM176" s="42">
        <f>SMALL($DW176:DZ176,1)/(60*60*24)</f>
        <v>0.11572916666666666</v>
      </c>
      <c r="DO176" s="6">
        <f t="shared" si="871"/>
        <v>0</v>
      </c>
      <c r="DP176" s="1">
        <f t="shared" si="872"/>
        <v>9999</v>
      </c>
      <c r="DQ176" s="1">
        <f t="shared" si="873"/>
        <v>9999</v>
      </c>
      <c r="DR176" s="1">
        <f t="shared" si="874"/>
        <v>9999</v>
      </c>
      <c r="DS176" s="1">
        <f t="shared" si="875"/>
        <v>9999</v>
      </c>
      <c r="DT176" s="1">
        <f t="shared" si="876"/>
        <v>9999</v>
      </c>
      <c r="DU176" s="6">
        <f t="shared" si="877"/>
        <v>0</v>
      </c>
      <c r="DV176" s="1">
        <f t="shared" si="878"/>
        <v>9999</v>
      </c>
      <c r="DW176" s="43">
        <f t="shared" ref="DW176:DW180" si="908">IF(BC176&gt;0,BC176*1.198547,9999)</f>
        <v>9999</v>
      </c>
      <c r="DX176" s="1">
        <f t="shared" si="879"/>
        <v>9999</v>
      </c>
      <c r="DY176" s="1">
        <f t="shared" si="880"/>
        <v>9999</v>
      </c>
      <c r="DZ176" s="1">
        <f t="shared" si="881"/>
        <v>9999</v>
      </c>
    </row>
    <row r="177" spans="5:130" x14ac:dyDescent="0.25">
      <c r="E177" s="13"/>
      <c r="M177" s="8">
        <f t="shared" si="847"/>
        <v>0</v>
      </c>
      <c r="N177" s="6">
        <f t="shared" si="882"/>
        <v>0</v>
      </c>
      <c r="O177" s="8" t="str">
        <f t="shared" si="883"/>
        <v/>
      </c>
      <c r="Q177" s="8">
        <f t="shared" si="884"/>
        <v>0</v>
      </c>
      <c r="R177" s="8">
        <f t="shared" si="885"/>
        <v>0</v>
      </c>
      <c r="S177" s="8" t="str">
        <f t="shared" si="886"/>
        <v/>
      </c>
      <c r="T177" s="8"/>
      <c r="U177" s="8">
        <f>IF(A177&lt;&gt;"",IF(VLOOKUP(A177,Apr!A$4:F$211,6)&gt;0,VLOOKUP(A177,Apr!A$4:F$211,6),0),0)</f>
        <v>0</v>
      </c>
      <c r="V177" s="8">
        <f>IF(A177&lt;&gt;"",IF(VLOOKUP(A177,May!A$3:F$209,6)&gt;0,VLOOKUP(A177,May!A$3:F$209,6),0),0)</f>
        <v>0</v>
      </c>
      <c r="W177" s="8">
        <f>IF(A177&lt;&gt;"",IF(VLOOKUP(A177,Jun!A$3:F$209,6)&gt;0,VLOOKUP(A177,Jun!A$3:F$209,6),0),0)</f>
        <v>0</v>
      </c>
      <c r="X177" s="8">
        <f>IF(A177&lt;&gt;"",IF(VLOOKUP(A177,Jul!A$3:F$206,6)&gt;0,VLOOKUP(A177,Jul!A$3:F$206,6),0),0)</f>
        <v>0</v>
      </c>
      <c r="Y177" s="8">
        <f>IF(A177&lt;&gt;"",IF(VLOOKUP(A177,Aug!A$3:F$206,6)&gt;0,VLOOKUP(A177,Aug!A$3:F$206,6),0),0)</f>
        <v>0</v>
      </c>
      <c r="Z177" s="8">
        <f>IF(A177&lt;&gt;"",IF(VLOOKUP(A177,Sep!A$3:F$206,6)&gt;0,VLOOKUP(A177,Sep!A$3:F$206,6),0),0)</f>
        <v>0</v>
      </c>
      <c r="AA177" s="6">
        <f t="shared" si="848"/>
        <v>0</v>
      </c>
      <c r="AB177" s="8">
        <f t="shared" si="887"/>
        <v>2.7777777777777776E-2</v>
      </c>
      <c r="AC177" s="8">
        <f>IF(A177&lt;&gt;"",IF(VLOOKUP(A177,Oct!A$3:F$206,6)&gt;0,VLOOKUP(A177,Oct!A$3:F$206,6),0),0)</f>
        <v>0</v>
      </c>
      <c r="AD177" s="8">
        <f>IF(A177&lt;&gt;"",IF(VLOOKUP(A177,Nov!A$3:F$207,6)&gt;0,VLOOKUP(A177,Nov!A$3:F$207,6),0),0)</f>
        <v>0</v>
      </c>
      <c r="AE177" s="8">
        <f>IF(A177&lt;&gt;"",IF(VLOOKUP(A177,Dec!A$3:F$207,6)&gt;0,VLOOKUP(A177,Dec!A$3:F$207,6),0),0)</f>
        <v>0</v>
      </c>
      <c r="AF177" s="8">
        <f>IF(A177&lt;&gt;"",IF(VLOOKUP(A177,Jan!A$3:F$207,6)&gt;0,VLOOKUP(A177,Jan!A$3:F$207,6),0),0)</f>
        <v>0</v>
      </c>
      <c r="AG177" s="8">
        <f>IF(A177&lt;&gt;"",IF(VLOOKUP(A177,Feb!A$3:F$207,6)&gt;0,VLOOKUP(A177,Feb!A$3:F$207,6),0),0)</f>
        <v>0</v>
      </c>
      <c r="AH177" s="8">
        <f>IF(A177&lt;&gt;"",IF(VLOOKUP(A177,Mar!A$3:F$207,6)&gt;0,VLOOKUP(A177,Mar!A$3:F$207,6),0),0)</f>
        <v>0</v>
      </c>
      <c r="AJ177" s="8">
        <f>LARGE($BH177:BI177,1)</f>
        <v>0</v>
      </c>
      <c r="AK177" s="8">
        <f>LARGE($BH177:BJ177,1)</f>
        <v>0</v>
      </c>
      <c r="AL177" s="8">
        <f>LARGE($BH177:BK177,1)</f>
        <v>0</v>
      </c>
      <c r="AM177" s="8">
        <f>LARGE($BH177:BL177,1)</f>
        <v>0</v>
      </c>
      <c r="AN177" s="8">
        <f>LARGE($BH177:BM177,1)</f>
        <v>0</v>
      </c>
      <c r="AO177" s="8">
        <f>LARGE($BN177:BO177,1)</f>
        <v>2.7777777777777776E-2</v>
      </c>
      <c r="AP177" s="8">
        <f>LARGE($BN177:BP177,1)</f>
        <v>2.7777777777777776E-2</v>
      </c>
      <c r="AQ177" s="8">
        <f>LARGE($BN177:BQ177,1)</f>
        <v>2.7777777777777776E-2</v>
      </c>
      <c r="AR177" s="8">
        <f>LARGE($BN177:BR177,1)</f>
        <v>2.7777777777777776E-2</v>
      </c>
      <c r="AS177" s="8">
        <f>LARGE($BN177:BS177,1)</f>
        <v>2.7777777777777776E-2</v>
      </c>
      <c r="AV177" s="6">
        <f t="shared" si="888"/>
        <v>0</v>
      </c>
      <c r="AW177" s="6">
        <f t="shared" si="889"/>
        <v>0</v>
      </c>
      <c r="AX177" s="6">
        <f t="shared" si="890"/>
        <v>0</v>
      </c>
      <c r="AY177" s="6">
        <f t="shared" si="891"/>
        <v>0</v>
      </c>
      <c r="AZ177" s="6">
        <f t="shared" si="892"/>
        <v>0</v>
      </c>
      <c r="BA177" s="6">
        <f t="shared" si="893"/>
        <v>0</v>
      </c>
      <c r="BB177" s="6">
        <f t="shared" si="894"/>
        <v>0</v>
      </c>
      <c r="BC177" s="6">
        <f t="shared" si="895"/>
        <v>0</v>
      </c>
      <c r="BD177" s="6">
        <f t="shared" si="896"/>
        <v>0</v>
      </c>
      <c r="BE177" s="6">
        <f t="shared" si="897"/>
        <v>0</v>
      </c>
      <c r="BF177" s="6">
        <f t="shared" si="898"/>
        <v>0</v>
      </c>
      <c r="BH177" s="8" t="str">
        <f t="shared" si="899"/>
        <v/>
      </c>
      <c r="BI177" s="8">
        <f t="shared" si="900"/>
        <v>0</v>
      </c>
      <c r="BJ177" s="8">
        <f t="shared" si="901"/>
        <v>0</v>
      </c>
      <c r="BK177" s="8">
        <f t="shared" si="902"/>
        <v>0</v>
      </c>
      <c r="BL177" s="8">
        <f t="shared" si="903"/>
        <v>0</v>
      </c>
      <c r="BM177" s="8">
        <f t="shared" si="904"/>
        <v>0</v>
      </c>
      <c r="BN177" s="8">
        <f t="shared" si="846"/>
        <v>2.7777777777777776E-2</v>
      </c>
      <c r="BO177" s="8">
        <f t="shared" si="849"/>
        <v>0</v>
      </c>
      <c r="BP177" s="8">
        <f t="shared" si="849"/>
        <v>0</v>
      </c>
      <c r="BQ177" s="8">
        <f t="shared" si="905"/>
        <v>0</v>
      </c>
      <c r="BR177" s="8">
        <f t="shared" si="906"/>
        <v>0</v>
      </c>
      <c r="BS177" s="8">
        <f t="shared" si="907"/>
        <v>0</v>
      </c>
      <c r="BV177" s="8" t="str">
        <f t="shared" si="850"/>
        <v/>
      </c>
      <c r="BW177" s="8" t="str">
        <f t="shared" si="851"/>
        <v/>
      </c>
      <c r="BX177" s="8" t="str">
        <f t="shared" si="852"/>
        <v/>
      </c>
      <c r="BY177" s="8" t="str">
        <f t="shared" si="853"/>
        <v/>
      </c>
      <c r="BZ177" s="8" t="str">
        <f t="shared" si="854"/>
        <v/>
      </c>
      <c r="CA177" s="8" t="str">
        <f t="shared" si="855"/>
        <v/>
      </c>
      <c r="CB177" s="8" t="str">
        <f t="shared" si="856"/>
        <v/>
      </c>
      <c r="CC177" s="8" t="str">
        <f t="shared" si="857"/>
        <v/>
      </c>
      <c r="CD177" s="8" t="str">
        <f t="shared" si="858"/>
        <v/>
      </c>
      <c r="CE177" s="8" t="str">
        <f t="shared" si="859"/>
        <v/>
      </c>
      <c r="CF177" s="8" t="str">
        <f t="shared" si="860"/>
        <v/>
      </c>
      <c r="CG177" s="8" t="str">
        <f t="shared" si="861"/>
        <v/>
      </c>
      <c r="CI177" s="13"/>
      <c r="CJ177" s="8">
        <f t="shared" si="862"/>
        <v>0</v>
      </c>
      <c r="CK177" s="8">
        <f>IF(COUNT($BV177:BW177)&gt;0,SMALL($BV177:BW177,1),$CI177)</f>
        <v>0</v>
      </c>
      <c r="CL177" s="8">
        <f>IF(COUNT($BV177:BX177)&gt;0,SMALL($BV177:BX177,1),$CI177)</f>
        <v>0</v>
      </c>
      <c r="CM177" s="8">
        <f>IF(COUNT($BV177:BY177)&gt;0,SMALL($BV177:BY177,1),$CI177)</f>
        <v>0</v>
      </c>
      <c r="CN177" s="8">
        <f>IF(COUNT($BV177:BZ177)&gt;0,SMALL($BV177:BZ177,1),$CI177)</f>
        <v>0</v>
      </c>
      <c r="CP177" s="8">
        <f t="shared" si="863"/>
        <v>0</v>
      </c>
      <c r="CQ177" s="8">
        <f>IF(COUNT($CB177:CC177)&gt;0,SMALL($CB177:CC177,1),$CP177)</f>
        <v>0</v>
      </c>
      <c r="CR177" s="8">
        <f>IF(COUNT($CB177:CD177)&gt;0,SMALL($CB177:CD177,1),$CP177)</f>
        <v>0</v>
      </c>
      <c r="CS177" s="8">
        <f>IF(COUNT($CB177:CE177)&gt;0,SMALL($CB177:CE177,1),$CP177)</f>
        <v>0</v>
      </c>
      <c r="CT177" s="8">
        <f>IF(COUNT($CB177:CF177)&gt;0,SMALL($CB177:CF177,1),$CP177)</f>
        <v>0</v>
      </c>
      <c r="CV177" s="8" t="str">
        <f t="shared" si="864"/>
        <v/>
      </c>
      <c r="CW177" s="8" t="str">
        <f t="shared" si="865"/>
        <v/>
      </c>
      <c r="CX177" s="1">
        <f t="shared" si="866"/>
        <v>0</v>
      </c>
      <c r="CY177" s="8" t="str">
        <f t="shared" si="867"/>
        <v/>
      </c>
      <c r="CZ177" s="1">
        <f t="shared" si="868"/>
        <v>0</v>
      </c>
      <c r="DB177" s="13">
        <f t="shared" si="869"/>
        <v>0</v>
      </c>
      <c r="DC177" s="13">
        <f>SMALL($DO177:DP177,1)/(60*60*24)</f>
        <v>0</v>
      </c>
      <c r="DD177" s="13">
        <f>SMALL($DO177:DQ177,1)/(60*60*24)</f>
        <v>0</v>
      </c>
      <c r="DE177" s="13">
        <f>SMALL($DO177:DR177,1)/(60*60*24)</f>
        <v>0</v>
      </c>
      <c r="DF177" s="13">
        <f>SMALL($DO177:DS177,1)/(60*60*24)</f>
        <v>0</v>
      </c>
      <c r="DG177" s="13">
        <f>SMALL($DO177:DT177,1)/(60*60*24)</f>
        <v>0</v>
      </c>
      <c r="DH177" s="34">
        <f t="shared" si="870"/>
        <v>0</v>
      </c>
      <c r="DI177" s="13">
        <f>SMALL($DU177:DV177,1)/(60*60*24)</f>
        <v>0</v>
      </c>
      <c r="DJ177" s="42">
        <f>SMALL($DW177:DW177,1)/(60*60*24)</f>
        <v>0.11572916666666666</v>
      </c>
      <c r="DK177" s="42">
        <f>SMALL($DW177:DX177,1)/(60*60*24)</f>
        <v>0.11572916666666666</v>
      </c>
      <c r="DL177" s="42">
        <f>SMALL($DW177:DY177,1)/(60*60*24)</f>
        <v>0.11572916666666666</v>
      </c>
      <c r="DM177" s="42">
        <f>SMALL($DW177:DZ177,1)/(60*60*24)</f>
        <v>0.11572916666666666</v>
      </c>
      <c r="DO177" s="6">
        <f t="shared" si="871"/>
        <v>0</v>
      </c>
      <c r="DP177" s="1">
        <f t="shared" si="872"/>
        <v>9999</v>
      </c>
      <c r="DQ177" s="1">
        <f t="shared" si="873"/>
        <v>9999</v>
      </c>
      <c r="DR177" s="1">
        <f t="shared" si="874"/>
        <v>9999</v>
      </c>
      <c r="DS177" s="1">
        <f t="shared" si="875"/>
        <v>9999</v>
      </c>
      <c r="DT177" s="1">
        <f t="shared" si="876"/>
        <v>9999</v>
      </c>
      <c r="DU177" s="6">
        <f t="shared" si="877"/>
        <v>0</v>
      </c>
      <c r="DV177" s="1">
        <f t="shared" si="878"/>
        <v>9999</v>
      </c>
      <c r="DW177" s="43">
        <f t="shared" si="908"/>
        <v>9999</v>
      </c>
      <c r="DX177" s="1">
        <f t="shared" si="879"/>
        <v>9999</v>
      </c>
      <c r="DY177" s="1">
        <f t="shared" si="880"/>
        <v>9999</v>
      </c>
      <c r="DZ177" s="1">
        <f t="shared" si="881"/>
        <v>9999</v>
      </c>
    </row>
    <row r="178" spans="5:130" x14ac:dyDescent="0.25">
      <c r="E178" s="13"/>
      <c r="M178" s="8">
        <f t="shared" si="847"/>
        <v>0</v>
      </c>
      <c r="N178" s="6">
        <f t="shared" si="882"/>
        <v>0</v>
      </c>
      <c r="O178" s="8" t="str">
        <f t="shared" si="883"/>
        <v/>
      </c>
      <c r="Q178" s="8">
        <f t="shared" si="884"/>
        <v>0</v>
      </c>
      <c r="R178" s="8">
        <f t="shared" si="885"/>
        <v>0</v>
      </c>
      <c r="S178" s="8" t="str">
        <f t="shared" si="886"/>
        <v/>
      </c>
      <c r="T178" s="8"/>
      <c r="U178" s="8">
        <f>IF(A178&lt;&gt;"",IF(VLOOKUP(A178,Apr!A$4:F$211,6)&gt;0,VLOOKUP(A178,Apr!A$4:F$211,6),0),0)</f>
        <v>0</v>
      </c>
      <c r="V178" s="8">
        <f>IF(A178&lt;&gt;"",IF(VLOOKUP(A178,May!A$3:F$209,6)&gt;0,VLOOKUP(A178,May!A$3:F$209,6),0),0)</f>
        <v>0</v>
      </c>
      <c r="W178" s="8">
        <f>IF(A178&lt;&gt;"",IF(VLOOKUP(A178,Jun!A$3:F$209,6)&gt;0,VLOOKUP(A178,Jun!A$3:F$209,6),0),0)</f>
        <v>0</v>
      </c>
      <c r="X178" s="8">
        <f>IF(A178&lt;&gt;"",IF(VLOOKUP(A178,Jul!A$3:F$206,6)&gt;0,VLOOKUP(A178,Jul!A$3:F$206,6),0),0)</f>
        <v>0</v>
      </c>
      <c r="Y178" s="8">
        <f>IF(A178&lt;&gt;"",IF(VLOOKUP(A178,Aug!A$3:F$206,6)&gt;0,VLOOKUP(A178,Aug!A$3:F$206,6),0),0)</f>
        <v>0</v>
      </c>
      <c r="Z178" s="8">
        <f>IF(A178&lt;&gt;"",IF(VLOOKUP(A178,Sep!A$3:F$206,6)&gt;0,VLOOKUP(A178,Sep!A$3:F$206,6),0),0)</f>
        <v>0</v>
      </c>
      <c r="AA178" s="6">
        <f t="shared" si="848"/>
        <v>0</v>
      </c>
      <c r="AB178" s="8">
        <f t="shared" si="887"/>
        <v>2.7777777777777776E-2</v>
      </c>
      <c r="AC178" s="8">
        <f>IF(A178&lt;&gt;"",IF(VLOOKUP(A178,Oct!A$3:F$206,6)&gt;0,VLOOKUP(A178,Oct!A$3:F$206,6),0),0)</f>
        <v>0</v>
      </c>
      <c r="AD178" s="8">
        <f>IF(A178&lt;&gt;"",IF(VLOOKUP(A178,Nov!A$3:F$207,6)&gt;0,VLOOKUP(A178,Nov!A$3:F$207,6),0),0)</f>
        <v>0</v>
      </c>
      <c r="AE178" s="8">
        <f>IF(A178&lt;&gt;"",IF(VLOOKUP(A178,Dec!A$3:F$207,6)&gt;0,VLOOKUP(A178,Dec!A$3:F$207,6),0),0)</f>
        <v>0</v>
      </c>
      <c r="AF178" s="8">
        <f>IF(A178&lt;&gt;"",IF(VLOOKUP(A178,Jan!A$3:F$207,6)&gt;0,VLOOKUP(A178,Jan!A$3:F$207,6),0),0)</f>
        <v>0</v>
      </c>
      <c r="AG178" s="8">
        <f>IF(A178&lt;&gt;"",IF(VLOOKUP(A178,Feb!A$3:F$207,6)&gt;0,VLOOKUP(A178,Feb!A$3:F$207,6),0),0)</f>
        <v>0</v>
      </c>
      <c r="AH178" s="8">
        <f>IF(A178&lt;&gt;"",IF(VLOOKUP(A178,Mar!A$3:F$207,6)&gt;0,VLOOKUP(A178,Mar!A$3:F$207,6),0),0)</f>
        <v>0</v>
      </c>
      <c r="AJ178" s="8">
        <f>LARGE($BH178:BI178,1)</f>
        <v>0</v>
      </c>
      <c r="AK178" s="8">
        <f>LARGE($BH178:BJ178,1)</f>
        <v>0</v>
      </c>
      <c r="AL178" s="8">
        <f>LARGE($BH178:BK178,1)</f>
        <v>0</v>
      </c>
      <c r="AM178" s="8">
        <f>LARGE($BH178:BL178,1)</f>
        <v>0</v>
      </c>
      <c r="AN178" s="8">
        <f>LARGE($BH178:BM178,1)</f>
        <v>0</v>
      </c>
      <c r="AO178" s="8">
        <f>LARGE($BN178:BO178,1)</f>
        <v>2.7777777777777776E-2</v>
      </c>
      <c r="AP178" s="8">
        <f>LARGE($BN178:BP178,1)</f>
        <v>2.7777777777777776E-2</v>
      </c>
      <c r="AQ178" s="8">
        <f>LARGE($BN178:BQ178,1)</f>
        <v>2.7777777777777776E-2</v>
      </c>
      <c r="AR178" s="8">
        <f>LARGE($BN178:BR178,1)</f>
        <v>2.7777777777777776E-2</v>
      </c>
      <c r="AS178" s="8">
        <f>LARGE($BN178:BS178,1)</f>
        <v>2.7777777777777776E-2</v>
      </c>
      <c r="AV178" s="6">
        <f t="shared" si="888"/>
        <v>0</v>
      </c>
      <c r="AW178" s="6">
        <f t="shared" si="889"/>
        <v>0</v>
      </c>
      <c r="AX178" s="6">
        <f t="shared" si="890"/>
        <v>0</v>
      </c>
      <c r="AY178" s="6">
        <f t="shared" si="891"/>
        <v>0</v>
      </c>
      <c r="AZ178" s="6">
        <f t="shared" si="892"/>
        <v>0</v>
      </c>
      <c r="BA178" s="6">
        <f t="shared" si="893"/>
        <v>0</v>
      </c>
      <c r="BB178" s="6">
        <f t="shared" si="894"/>
        <v>0</v>
      </c>
      <c r="BC178" s="6">
        <f t="shared" si="895"/>
        <v>0</v>
      </c>
      <c r="BD178" s="6">
        <f t="shared" si="896"/>
        <v>0</v>
      </c>
      <c r="BE178" s="6">
        <f t="shared" si="897"/>
        <v>0</v>
      </c>
      <c r="BF178" s="6">
        <f t="shared" si="898"/>
        <v>0</v>
      </c>
      <c r="BH178" s="8" t="str">
        <f t="shared" si="899"/>
        <v/>
      </c>
      <c r="BI178" s="8">
        <f t="shared" si="900"/>
        <v>0</v>
      </c>
      <c r="BJ178" s="8">
        <f t="shared" si="901"/>
        <v>0</v>
      </c>
      <c r="BK178" s="8">
        <f t="shared" si="902"/>
        <v>0</v>
      </c>
      <c r="BL178" s="8">
        <f t="shared" si="903"/>
        <v>0</v>
      </c>
      <c r="BM178" s="8">
        <f t="shared" si="904"/>
        <v>0</v>
      </c>
      <c r="BN178" s="8">
        <f t="shared" si="846"/>
        <v>2.7777777777777776E-2</v>
      </c>
      <c r="BO178" s="8">
        <f t="shared" si="849"/>
        <v>0</v>
      </c>
      <c r="BP178" s="8">
        <f t="shared" si="849"/>
        <v>0</v>
      </c>
      <c r="BQ178" s="8">
        <f t="shared" si="905"/>
        <v>0</v>
      </c>
      <c r="BR178" s="8">
        <f t="shared" si="906"/>
        <v>0</v>
      </c>
      <c r="BS178" s="8">
        <f t="shared" si="907"/>
        <v>0</v>
      </c>
      <c r="BV178" s="8" t="str">
        <f t="shared" si="850"/>
        <v/>
      </c>
      <c r="BW178" s="8" t="str">
        <f t="shared" si="851"/>
        <v/>
      </c>
      <c r="BX178" s="8" t="str">
        <f t="shared" si="852"/>
        <v/>
      </c>
      <c r="BY178" s="8" t="str">
        <f t="shared" si="853"/>
        <v/>
      </c>
      <c r="BZ178" s="8" t="str">
        <f t="shared" si="854"/>
        <v/>
      </c>
      <c r="CA178" s="8" t="str">
        <f t="shared" si="855"/>
        <v/>
      </c>
      <c r="CB178" s="8" t="str">
        <f t="shared" si="856"/>
        <v/>
      </c>
      <c r="CC178" s="8" t="str">
        <f t="shared" si="857"/>
        <v/>
      </c>
      <c r="CD178" s="8" t="str">
        <f t="shared" si="858"/>
        <v/>
      </c>
      <c r="CE178" s="8" t="str">
        <f t="shared" si="859"/>
        <v/>
      </c>
      <c r="CF178" s="8" t="str">
        <f t="shared" si="860"/>
        <v/>
      </c>
      <c r="CG178" s="8" t="str">
        <f t="shared" si="861"/>
        <v/>
      </c>
      <c r="CI178" s="13"/>
      <c r="CJ178" s="8">
        <f t="shared" si="862"/>
        <v>0</v>
      </c>
      <c r="CK178" s="8">
        <f>IF(COUNT($BV178:BW178)&gt;0,SMALL($BV178:BW178,1),$CI178)</f>
        <v>0</v>
      </c>
      <c r="CL178" s="8">
        <f>IF(COUNT($BV178:BX178)&gt;0,SMALL($BV178:BX178,1),$CI178)</f>
        <v>0</v>
      </c>
      <c r="CM178" s="8">
        <f>IF(COUNT($BV178:BY178)&gt;0,SMALL($BV178:BY178,1),$CI178)</f>
        <v>0</v>
      </c>
      <c r="CN178" s="8">
        <f>IF(COUNT($BV178:BZ178)&gt;0,SMALL($BV178:BZ178,1),$CI178)</f>
        <v>0</v>
      </c>
      <c r="CP178" s="8">
        <f t="shared" si="863"/>
        <v>0</v>
      </c>
      <c r="CQ178" s="8">
        <f>IF(COUNT($CB178:CC178)&gt;0,SMALL($CB178:CC178,1),$CP178)</f>
        <v>0</v>
      </c>
      <c r="CR178" s="8">
        <f>IF(COUNT($CB178:CD178)&gt;0,SMALL($CB178:CD178,1),$CP178)</f>
        <v>0</v>
      </c>
      <c r="CS178" s="8">
        <f>IF(COUNT($CB178:CE178)&gt;0,SMALL($CB178:CE178,1),$CP178)</f>
        <v>0</v>
      </c>
      <c r="CT178" s="8">
        <f>IF(COUNT($CB178:CF178)&gt;0,SMALL($CB178:CF178,1),$CP178)</f>
        <v>0</v>
      </c>
      <c r="CV178" s="8" t="str">
        <f t="shared" si="864"/>
        <v/>
      </c>
      <c r="CW178" s="8" t="str">
        <f t="shared" si="865"/>
        <v/>
      </c>
      <c r="CX178" s="1">
        <f t="shared" si="866"/>
        <v>0</v>
      </c>
      <c r="CY178" s="8" t="str">
        <f t="shared" si="867"/>
        <v/>
      </c>
      <c r="CZ178" s="1">
        <f t="shared" si="868"/>
        <v>0</v>
      </c>
      <c r="DB178" s="13">
        <f t="shared" si="869"/>
        <v>0</v>
      </c>
      <c r="DC178" s="13">
        <f>SMALL($DO178:DP178,1)/(60*60*24)</f>
        <v>0</v>
      </c>
      <c r="DD178" s="13">
        <f>SMALL($DO178:DQ178,1)/(60*60*24)</f>
        <v>0</v>
      </c>
      <c r="DE178" s="13">
        <f>SMALL($DO178:DR178,1)/(60*60*24)</f>
        <v>0</v>
      </c>
      <c r="DF178" s="13">
        <f>SMALL($DO178:DS178,1)/(60*60*24)</f>
        <v>0</v>
      </c>
      <c r="DG178" s="13">
        <f>SMALL($DO178:DT178,1)/(60*60*24)</f>
        <v>0</v>
      </c>
      <c r="DH178" s="34">
        <f t="shared" si="870"/>
        <v>0</v>
      </c>
      <c r="DI178" s="13">
        <f>SMALL($DU178:DV178,1)/(60*60*24)</f>
        <v>0</v>
      </c>
      <c r="DJ178" s="42">
        <f>SMALL($DW178:DW178,1)/(60*60*24)</f>
        <v>0.11572916666666666</v>
      </c>
      <c r="DK178" s="42">
        <f>SMALL($DW178:DX178,1)/(60*60*24)</f>
        <v>0.11572916666666666</v>
      </c>
      <c r="DL178" s="42">
        <f>SMALL($DW178:DY178,1)/(60*60*24)</f>
        <v>0.11572916666666666</v>
      </c>
      <c r="DM178" s="42">
        <f>SMALL($DW178:DZ178,1)/(60*60*24)</f>
        <v>0.11572916666666666</v>
      </c>
      <c r="DO178" s="6">
        <f t="shared" si="871"/>
        <v>0</v>
      </c>
      <c r="DP178" s="1">
        <f t="shared" si="872"/>
        <v>9999</v>
      </c>
      <c r="DQ178" s="1">
        <f t="shared" si="873"/>
        <v>9999</v>
      </c>
      <c r="DR178" s="1">
        <f t="shared" si="874"/>
        <v>9999</v>
      </c>
      <c r="DS178" s="1">
        <f t="shared" si="875"/>
        <v>9999</v>
      </c>
      <c r="DT178" s="1">
        <f t="shared" si="876"/>
        <v>9999</v>
      </c>
      <c r="DU178" s="6">
        <f t="shared" si="877"/>
        <v>0</v>
      </c>
      <c r="DV178" s="1">
        <f t="shared" si="878"/>
        <v>9999</v>
      </c>
      <c r="DW178" s="43">
        <f t="shared" si="908"/>
        <v>9999</v>
      </c>
      <c r="DX178" s="1">
        <f t="shared" si="879"/>
        <v>9999</v>
      </c>
      <c r="DY178" s="1">
        <f t="shared" si="880"/>
        <v>9999</v>
      </c>
      <c r="DZ178" s="1">
        <f t="shared" si="881"/>
        <v>9999</v>
      </c>
    </row>
    <row r="179" spans="5:130" x14ac:dyDescent="0.25">
      <c r="E179" s="13"/>
      <c r="M179" s="8">
        <f t="shared" si="847"/>
        <v>0</v>
      </c>
      <c r="N179" s="6">
        <f t="shared" si="882"/>
        <v>0</v>
      </c>
      <c r="O179" s="8" t="str">
        <f t="shared" si="883"/>
        <v/>
      </c>
      <c r="Q179" s="8">
        <f t="shared" si="884"/>
        <v>0</v>
      </c>
      <c r="R179" s="8">
        <f t="shared" si="885"/>
        <v>0</v>
      </c>
      <c r="S179" s="8" t="str">
        <f t="shared" si="886"/>
        <v/>
      </c>
      <c r="T179" s="8"/>
      <c r="U179" s="8">
        <f>IF(A179&lt;&gt;"",IF(VLOOKUP(A179,Apr!A$4:F$211,6)&gt;0,VLOOKUP(A179,Apr!A$4:F$211,6),0),0)</f>
        <v>0</v>
      </c>
      <c r="V179" s="8">
        <f>IF(A179&lt;&gt;"",IF(VLOOKUP(A179,May!A$3:F$209,6)&gt;0,VLOOKUP(A179,May!A$3:F$209,6),0),0)</f>
        <v>0</v>
      </c>
      <c r="W179" s="8">
        <f>IF(A179&lt;&gt;"",IF(VLOOKUP(A179,Jun!A$3:F$209,6)&gt;0,VLOOKUP(A179,Jun!A$3:F$209,6),0),0)</f>
        <v>0</v>
      </c>
      <c r="X179" s="8">
        <f>IF(A179&lt;&gt;"",IF(VLOOKUP(A179,Jul!A$3:F$206,6)&gt;0,VLOOKUP(A179,Jul!A$3:F$206,6),0),0)</f>
        <v>0</v>
      </c>
      <c r="Y179" s="8">
        <f>IF(A179&lt;&gt;"",IF(VLOOKUP(A179,Aug!A$3:F$206,6)&gt;0,VLOOKUP(A179,Aug!A$3:F$206,6),0),0)</f>
        <v>0</v>
      </c>
      <c r="Z179" s="8">
        <f>IF(A179&lt;&gt;"",IF(VLOOKUP(A179,Sep!A$3:F$206,6)&gt;0,VLOOKUP(A179,Sep!A$3:F$206,6),0),0)</f>
        <v>0</v>
      </c>
      <c r="AA179" s="6">
        <f t="shared" si="848"/>
        <v>0</v>
      </c>
      <c r="AB179" s="8">
        <f t="shared" si="887"/>
        <v>2.7777777777777776E-2</v>
      </c>
      <c r="AC179" s="8">
        <f>IF(A179&lt;&gt;"",IF(VLOOKUP(A179,Oct!A$3:F$206,6)&gt;0,VLOOKUP(A179,Oct!A$3:F$206,6),0),0)</f>
        <v>0</v>
      </c>
      <c r="AD179" s="8">
        <f>IF(A179&lt;&gt;"",IF(VLOOKUP(A179,Nov!A$3:F$207,6)&gt;0,VLOOKUP(A179,Nov!A$3:F$207,6),0),0)</f>
        <v>0</v>
      </c>
      <c r="AE179" s="8">
        <f>IF(A179&lt;&gt;"",IF(VLOOKUP(A179,Dec!A$3:F$207,6)&gt;0,VLOOKUP(A179,Dec!A$3:F$207,6),0),0)</f>
        <v>0</v>
      </c>
      <c r="AF179" s="8">
        <f>IF(A179&lt;&gt;"",IF(VLOOKUP(A179,Jan!A$3:F$207,6)&gt;0,VLOOKUP(A179,Jan!A$3:F$207,6),0),0)</f>
        <v>0</v>
      </c>
      <c r="AG179" s="8">
        <f>IF(A179&lt;&gt;"",IF(VLOOKUP(A179,Feb!A$3:F$207,6)&gt;0,VLOOKUP(A179,Feb!A$3:F$207,6),0),0)</f>
        <v>0</v>
      </c>
      <c r="AH179" s="8">
        <f>IF(A179&lt;&gt;"",IF(VLOOKUP(A179,Mar!A$3:F$207,6)&gt;0,VLOOKUP(A179,Mar!A$3:F$207,6),0),0)</f>
        <v>0</v>
      </c>
      <c r="AJ179" s="8">
        <f>LARGE($BH179:BI179,1)</f>
        <v>0</v>
      </c>
      <c r="AK179" s="8">
        <f>LARGE($BH179:BJ179,1)</f>
        <v>0</v>
      </c>
      <c r="AL179" s="8">
        <f>LARGE($BH179:BK179,1)</f>
        <v>0</v>
      </c>
      <c r="AM179" s="8">
        <f>LARGE($BH179:BL179,1)</f>
        <v>0</v>
      </c>
      <c r="AN179" s="8">
        <f>LARGE($BH179:BM179,1)</f>
        <v>0</v>
      </c>
      <c r="AO179" s="8">
        <f>LARGE($BN179:BO179,1)</f>
        <v>2.7777777777777776E-2</v>
      </c>
      <c r="AP179" s="8">
        <f>LARGE($BN179:BP179,1)</f>
        <v>2.7777777777777776E-2</v>
      </c>
      <c r="AQ179" s="8">
        <f>LARGE($BN179:BQ179,1)</f>
        <v>2.7777777777777776E-2</v>
      </c>
      <c r="AR179" s="8">
        <f>LARGE($BN179:BR179,1)</f>
        <v>2.7777777777777776E-2</v>
      </c>
      <c r="AS179" s="8">
        <f>LARGE($BN179:BS179,1)</f>
        <v>2.7777777777777776E-2</v>
      </c>
      <c r="AV179" s="6">
        <f t="shared" si="888"/>
        <v>0</v>
      </c>
      <c r="AW179" s="6">
        <f t="shared" si="889"/>
        <v>0</v>
      </c>
      <c r="AX179" s="6">
        <f t="shared" si="890"/>
        <v>0</v>
      </c>
      <c r="AY179" s="6">
        <f t="shared" si="891"/>
        <v>0</v>
      </c>
      <c r="AZ179" s="6">
        <f t="shared" si="892"/>
        <v>0</v>
      </c>
      <c r="BA179" s="6">
        <f t="shared" si="893"/>
        <v>0</v>
      </c>
      <c r="BB179" s="6">
        <f t="shared" si="894"/>
        <v>0</v>
      </c>
      <c r="BC179" s="6">
        <f t="shared" si="895"/>
        <v>0</v>
      </c>
      <c r="BD179" s="6">
        <f t="shared" si="896"/>
        <v>0</v>
      </c>
      <c r="BE179" s="6">
        <f t="shared" si="897"/>
        <v>0</v>
      </c>
      <c r="BF179" s="6">
        <f t="shared" si="898"/>
        <v>0</v>
      </c>
      <c r="BH179" s="8" t="str">
        <f t="shared" si="899"/>
        <v/>
      </c>
      <c r="BI179" s="8">
        <f t="shared" si="900"/>
        <v>0</v>
      </c>
      <c r="BJ179" s="8">
        <f t="shared" si="901"/>
        <v>0</v>
      </c>
      <c r="BK179" s="8">
        <f t="shared" si="902"/>
        <v>0</v>
      </c>
      <c r="BL179" s="8">
        <f t="shared" si="903"/>
        <v>0</v>
      </c>
      <c r="BM179" s="8">
        <f t="shared" si="904"/>
        <v>0</v>
      </c>
      <c r="BN179" s="8">
        <f t="shared" si="846"/>
        <v>2.7777777777777776E-2</v>
      </c>
      <c r="BO179" s="8">
        <f t="shared" si="849"/>
        <v>0</v>
      </c>
      <c r="BP179" s="8">
        <f t="shared" si="849"/>
        <v>0</v>
      </c>
      <c r="BQ179" s="8">
        <f t="shared" si="905"/>
        <v>0</v>
      </c>
      <c r="BR179" s="8">
        <f t="shared" si="906"/>
        <v>0</v>
      </c>
      <c r="BS179" s="8">
        <f t="shared" si="907"/>
        <v>0</v>
      </c>
      <c r="BV179" s="8" t="str">
        <f t="shared" si="850"/>
        <v/>
      </c>
      <c r="BW179" s="8" t="str">
        <f t="shared" si="851"/>
        <v/>
      </c>
      <c r="BX179" s="8" t="str">
        <f t="shared" si="852"/>
        <v/>
      </c>
      <c r="BY179" s="8" t="str">
        <f t="shared" si="853"/>
        <v/>
      </c>
      <c r="BZ179" s="8" t="str">
        <f t="shared" si="854"/>
        <v/>
      </c>
      <c r="CA179" s="8" t="str">
        <f t="shared" si="855"/>
        <v/>
      </c>
      <c r="CB179" s="8" t="str">
        <f t="shared" si="856"/>
        <v/>
      </c>
      <c r="CC179" s="8" t="str">
        <f t="shared" si="857"/>
        <v/>
      </c>
      <c r="CD179" s="8" t="str">
        <f t="shared" si="858"/>
        <v/>
      </c>
      <c r="CE179" s="8" t="str">
        <f t="shared" si="859"/>
        <v/>
      </c>
      <c r="CF179" s="8" t="str">
        <f t="shared" si="860"/>
        <v/>
      </c>
      <c r="CG179" s="8" t="str">
        <f t="shared" si="861"/>
        <v/>
      </c>
      <c r="CI179" s="13"/>
      <c r="CJ179" s="8">
        <f t="shared" si="862"/>
        <v>0</v>
      </c>
      <c r="CK179" s="8">
        <f>IF(COUNT($BV179:BW179)&gt;0,SMALL($BV179:BW179,1),$CI179)</f>
        <v>0</v>
      </c>
      <c r="CL179" s="8">
        <f>IF(COUNT($BV179:BX179)&gt;0,SMALL($BV179:BX179,1),$CI179)</f>
        <v>0</v>
      </c>
      <c r="CM179" s="8">
        <f>IF(COUNT($BV179:BY179)&gt;0,SMALL($BV179:BY179,1),$CI179)</f>
        <v>0</v>
      </c>
      <c r="CN179" s="8">
        <f>IF(COUNT($BV179:BZ179)&gt;0,SMALL($BV179:BZ179,1),$CI179)</f>
        <v>0</v>
      </c>
      <c r="CP179" s="8">
        <f t="shared" si="863"/>
        <v>0</v>
      </c>
      <c r="CQ179" s="8">
        <f>IF(COUNT($CB179:CC179)&gt;0,SMALL($CB179:CC179,1),$CP179)</f>
        <v>0</v>
      </c>
      <c r="CR179" s="8">
        <f>IF(COUNT($CB179:CD179)&gt;0,SMALL($CB179:CD179,1),$CP179)</f>
        <v>0</v>
      </c>
      <c r="CS179" s="8">
        <f>IF(COUNT($CB179:CE179)&gt;0,SMALL($CB179:CE179,1),$CP179)</f>
        <v>0</v>
      </c>
      <c r="CT179" s="8">
        <f>IF(COUNT($CB179:CF179)&gt;0,SMALL($CB179:CF179,1),$CP179)</f>
        <v>0</v>
      </c>
      <c r="CV179" s="8" t="str">
        <f t="shared" si="864"/>
        <v/>
      </c>
      <c r="CW179" s="8" t="str">
        <f t="shared" si="865"/>
        <v/>
      </c>
      <c r="CX179" s="1">
        <f t="shared" si="866"/>
        <v>0</v>
      </c>
      <c r="CY179" s="8" t="str">
        <f t="shared" si="867"/>
        <v/>
      </c>
      <c r="CZ179" s="1">
        <f t="shared" si="868"/>
        <v>0</v>
      </c>
      <c r="DB179" s="13">
        <f t="shared" si="869"/>
        <v>0</v>
      </c>
      <c r="DC179" s="13">
        <f>SMALL($DO179:DP179,1)/(60*60*24)</f>
        <v>0</v>
      </c>
      <c r="DD179" s="13">
        <f>SMALL($DO179:DQ179,1)/(60*60*24)</f>
        <v>0</v>
      </c>
      <c r="DE179" s="13">
        <f>SMALL($DO179:DR179,1)/(60*60*24)</f>
        <v>0</v>
      </c>
      <c r="DF179" s="13">
        <f>SMALL($DO179:DS179,1)/(60*60*24)</f>
        <v>0</v>
      </c>
      <c r="DG179" s="13">
        <f>SMALL($DO179:DT179,1)/(60*60*24)</f>
        <v>0</v>
      </c>
      <c r="DH179" s="34">
        <f t="shared" si="870"/>
        <v>0</v>
      </c>
      <c r="DI179" s="13">
        <f>SMALL($DU179:DV179,1)/(60*60*24)</f>
        <v>0</v>
      </c>
      <c r="DJ179" s="42">
        <f>SMALL($DW179:DW179,1)/(60*60*24)</f>
        <v>0.11572916666666666</v>
      </c>
      <c r="DK179" s="42">
        <f>SMALL($DW179:DX179,1)/(60*60*24)</f>
        <v>0.11572916666666666</v>
      </c>
      <c r="DL179" s="42">
        <f>SMALL($DW179:DY179,1)/(60*60*24)</f>
        <v>0.11572916666666666</v>
      </c>
      <c r="DM179" s="42">
        <f>SMALL($DW179:DZ179,1)/(60*60*24)</f>
        <v>0.11572916666666666</v>
      </c>
      <c r="DO179" s="6">
        <f t="shared" si="871"/>
        <v>0</v>
      </c>
      <c r="DP179" s="1">
        <f t="shared" si="872"/>
        <v>9999</v>
      </c>
      <c r="DQ179" s="1">
        <f t="shared" si="873"/>
        <v>9999</v>
      </c>
      <c r="DR179" s="1">
        <f t="shared" si="874"/>
        <v>9999</v>
      </c>
      <c r="DS179" s="1">
        <f t="shared" si="875"/>
        <v>9999</v>
      </c>
      <c r="DT179" s="1">
        <f t="shared" si="876"/>
        <v>9999</v>
      </c>
      <c r="DU179" s="6">
        <f t="shared" si="877"/>
        <v>0</v>
      </c>
      <c r="DV179" s="1">
        <f t="shared" si="878"/>
        <v>9999</v>
      </c>
      <c r="DW179" s="43">
        <f t="shared" si="908"/>
        <v>9999</v>
      </c>
      <c r="DX179" s="1">
        <f t="shared" si="879"/>
        <v>9999</v>
      </c>
      <c r="DY179" s="1">
        <f t="shared" si="880"/>
        <v>9999</v>
      </c>
      <c r="DZ179" s="1">
        <f t="shared" si="881"/>
        <v>9999</v>
      </c>
    </row>
    <row r="180" spans="5:130" x14ac:dyDescent="0.25">
      <c r="E180" s="13"/>
      <c r="M180" s="8">
        <f t="shared" si="847"/>
        <v>0</v>
      </c>
      <c r="N180" s="6">
        <f t="shared" si="882"/>
        <v>0</v>
      </c>
      <c r="O180" s="8" t="str">
        <f t="shared" si="883"/>
        <v/>
      </c>
      <c r="Q180" s="8">
        <f t="shared" si="884"/>
        <v>0</v>
      </c>
      <c r="R180" s="8">
        <f t="shared" si="885"/>
        <v>0</v>
      </c>
      <c r="S180" s="8" t="str">
        <f t="shared" si="886"/>
        <v/>
      </c>
      <c r="T180" s="8"/>
      <c r="U180" s="8">
        <f>IF(A180&lt;&gt;"",IF(VLOOKUP(A180,Apr!A$4:F$211,6)&gt;0,VLOOKUP(A180,Apr!A$4:F$211,6),0),0)</f>
        <v>0</v>
      </c>
      <c r="V180" s="8">
        <f>IF(A180&lt;&gt;"",IF(VLOOKUP(A180,May!A$3:F$209,6)&gt;0,VLOOKUP(A180,May!A$3:F$209,6),0),0)</f>
        <v>0</v>
      </c>
      <c r="W180" s="8">
        <f>IF(A180&lt;&gt;"",IF(VLOOKUP(A180,Jun!A$3:F$209,6)&gt;0,VLOOKUP(A180,Jun!A$3:F$209,6),0),0)</f>
        <v>0</v>
      </c>
      <c r="X180" s="8">
        <f>IF(A180&lt;&gt;"",IF(VLOOKUP(A180,Jul!A$3:F$206,6)&gt;0,VLOOKUP(A180,Jul!A$3:F$206,6),0),0)</f>
        <v>0</v>
      </c>
      <c r="Y180" s="8">
        <f>IF(A180&lt;&gt;"",IF(VLOOKUP(A180,Aug!A$3:F$206,6)&gt;0,VLOOKUP(A180,Aug!A$3:F$206,6),0),0)</f>
        <v>0</v>
      </c>
      <c r="Z180" s="8">
        <f>IF(A180&lt;&gt;"",IF(VLOOKUP(A180,Sep!A$3:F$206,6)&gt;0,VLOOKUP(A180,Sep!A$3:F$206,6),0),0)</f>
        <v>0</v>
      </c>
      <c r="AA180" s="6">
        <f t="shared" si="848"/>
        <v>0</v>
      </c>
      <c r="AB180" s="8">
        <f t="shared" si="887"/>
        <v>2.7777777777777776E-2</v>
      </c>
      <c r="AC180" s="8">
        <f>IF(A180&lt;&gt;"",IF(VLOOKUP(A180,Oct!A$3:F$206,6)&gt;0,VLOOKUP(A180,Oct!A$3:F$206,6),0),0)</f>
        <v>0</v>
      </c>
      <c r="AD180" s="8">
        <f>IF(A180&lt;&gt;"",IF(VLOOKUP(A180,Nov!A$3:F$207,6)&gt;0,VLOOKUP(A180,Nov!A$3:F$207,6),0),0)</f>
        <v>0</v>
      </c>
      <c r="AE180" s="8">
        <f>IF(A180&lt;&gt;"",IF(VLOOKUP(A180,Dec!A$3:F$207,6)&gt;0,VLOOKUP(A180,Dec!A$3:F$207,6),0),0)</f>
        <v>0</v>
      </c>
      <c r="AF180" s="8">
        <f>IF(A180&lt;&gt;"",IF(VLOOKUP(A180,Jan!A$3:F$207,6)&gt;0,VLOOKUP(A180,Jan!A$3:F$207,6),0),0)</f>
        <v>0</v>
      </c>
      <c r="AG180" s="8">
        <f>IF(A180&lt;&gt;"",IF(VLOOKUP(A180,Feb!A$3:F$207,6)&gt;0,VLOOKUP(A180,Feb!A$3:F$207,6),0),0)</f>
        <v>0</v>
      </c>
      <c r="AH180" s="8">
        <f>IF(A180&lt;&gt;"",IF(VLOOKUP(A180,Mar!A$3:F$207,6)&gt;0,VLOOKUP(A180,Mar!A$3:F$207,6),0),0)</f>
        <v>0</v>
      </c>
      <c r="AJ180" s="8">
        <f>LARGE($BH180:BI180,1)</f>
        <v>0</v>
      </c>
      <c r="AK180" s="8">
        <f>LARGE($BH180:BJ180,1)</f>
        <v>0</v>
      </c>
      <c r="AL180" s="8">
        <f>LARGE($BH180:BK180,1)</f>
        <v>0</v>
      </c>
      <c r="AM180" s="8">
        <f>LARGE($BH180:BL180,1)</f>
        <v>0</v>
      </c>
      <c r="AN180" s="8">
        <f>LARGE($BH180:BM180,1)</f>
        <v>0</v>
      </c>
      <c r="AO180" s="8">
        <f>LARGE($BN180:BO180,1)</f>
        <v>2.7777777777777776E-2</v>
      </c>
      <c r="AP180" s="8">
        <f>LARGE($BN180:BP180,1)</f>
        <v>2.7777777777777776E-2</v>
      </c>
      <c r="AQ180" s="8">
        <f>LARGE($BN180:BQ180,1)</f>
        <v>2.7777777777777776E-2</v>
      </c>
      <c r="AR180" s="8">
        <f>LARGE($BN180:BR180,1)</f>
        <v>2.7777777777777776E-2</v>
      </c>
      <c r="AS180" s="8">
        <f>LARGE($BN180:BS180,1)</f>
        <v>2.7777777777777776E-2</v>
      </c>
      <c r="AV180" s="6">
        <f t="shared" si="888"/>
        <v>0</v>
      </c>
      <c r="AW180" s="6">
        <f t="shared" si="889"/>
        <v>0</v>
      </c>
      <c r="AX180" s="6">
        <f t="shared" si="890"/>
        <v>0</v>
      </c>
      <c r="AY180" s="6">
        <f t="shared" si="891"/>
        <v>0</v>
      </c>
      <c r="AZ180" s="6">
        <f t="shared" si="892"/>
        <v>0</v>
      </c>
      <c r="BA180" s="6">
        <f t="shared" si="893"/>
        <v>0</v>
      </c>
      <c r="BB180" s="6">
        <f t="shared" si="894"/>
        <v>0</v>
      </c>
      <c r="BC180" s="6">
        <f t="shared" si="895"/>
        <v>0</v>
      </c>
      <c r="BD180" s="6">
        <f t="shared" si="896"/>
        <v>0</v>
      </c>
      <c r="BE180" s="6">
        <f t="shared" si="897"/>
        <v>0</v>
      </c>
      <c r="BF180" s="6">
        <f t="shared" si="898"/>
        <v>0</v>
      </c>
      <c r="BH180" s="8" t="str">
        <f t="shared" si="899"/>
        <v/>
      </c>
      <c r="BI180" s="8">
        <f t="shared" si="900"/>
        <v>0</v>
      </c>
      <c r="BJ180" s="8">
        <f t="shared" si="901"/>
        <v>0</v>
      </c>
      <c r="BK180" s="8">
        <f t="shared" si="902"/>
        <v>0</v>
      </c>
      <c r="BL180" s="8">
        <f t="shared" si="903"/>
        <v>0</v>
      </c>
      <c r="BM180" s="8">
        <f t="shared" si="904"/>
        <v>0</v>
      </c>
      <c r="BN180" s="8">
        <f t="shared" si="846"/>
        <v>2.7777777777777776E-2</v>
      </c>
      <c r="BO180" s="8">
        <f t="shared" si="849"/>
        <v>0</v>
      </c>
      <c r="BP180" s="8">
        <f t="shared" si="849"/>
        <v>0</v>
      </c>
      <c r="BQ180" s="8">
        <f t="shared" si="905"/>
        <v>0</v>
      </c>
      <c r="BR180" s="8">
        <f t="shared" si="906"/>
        <v>0</v>
      </c>
      <c r="BS180" s="8">
        <f t="shared" si="907"/>
        <v>0</v>
      </c>
      <c r="BV180" s="8" t="str">
        <f t="shared" si="850"/>
        <v/>
      </c>
      <c r="BW180" s="8" t="str">
        <f t="shared" si="851"/>
        <v/>
      </c>
      <c r="BX180" s="8" t="str">
        <f t="shared" si="852"/>
        <v/>
      </c>
      <c r="BY180" s="8" t="str">
        <f t="shared" si="853"/>
        <v/>
      </c>
      <c r="BZ180" s="8" t="str">
        <f t="shared" si="854"/>
        <v/>
      </c>
      <c r="CA180" s="8" t="str">
        <f t="shared" si="855"/>
        <v/>
      </c>
      <c r="CB180" s="8" t="str">
        <f t="shared" si="856"/>
        <v/>
      </c>
      <c r="CC180" s="8" t="str">
        <f t="shared" si="857"/>
        <v/>
      </c>
      <c r="CD180" s="8" t="str">
        <f t="shared" si="858"/>
        <v/>
      </c>
      <c r="CE180" s="8" t="str">
        <f t="shared" si="859"/>
        <v/>
      </c>
      <c r="CF180" s="8" t="str">
        <f t="shared" si="860"/>
        <v/>
      </c>
      <c r="CG180" s="8" t="str">
        <f t="shared" si="861"/>
        <v/>
      </c>
      <c r="CI180" s="13"/>
      <c r="CJ180" s="8">
        <f t="shared" si="862"/>
        <v>0</v>
      </c>
      <c r="CK180" s="8">
        <f>IF(COUNT($BV180:BW180)&gt;0,SMALL($BV180:BW180,1),$CI180)</f>
        <v>0</v>
      </c>
      <c r="CL180" s="8">
        <f>IF(COUNT($BV180:BX180)&gt;0,SMALL($BV180:BX180,1),$CI180)</f>
        <v>0</v>
      </c>
      <c r="CM180" s="8">
        <f>IF(COUNT($BV180:BY180)&gt;0,SMALL($BV180:BY180,1),$CI180)</f>
        <v>0</v>
      </c>
      <c r="CN180" s="8">
        <f>IF(COUNT($BV180:BZ180)&gt;0,SMALL($BV180:BZ180,1),$CI180)</f>
        <v>0</v>
      </c>
      <c r="CP180" s="8">
        <f t="shared" si="863"/>
        <v>0</v>
      </c>
      <c r="CQ180" s="8">
        <f>IF(COUNT($CB180:CC180)&gt;0,SMALL($CB180:CC180,1),$CP180)</f>
        <v>0</v>
      </c>
      <c r="CR180" s="8">
        <f>IF(COUNT($CB180:CD180)&gt;0,SMALL($CB180:CD180,1),$CP180)</f>
        <v>0</v>
      </c>
      <c r="CS180" s="8">
        <f>IF(COUNT($CB180:CE180)&gt;0,SMALL($CB180:CE180,1),$CP180)</f>
        <v>0</v>
      </c>
      <c r="CT180" s="8">
        <f>IF(COUNT($CB180:CF180)&gt;0,SMALL($CB180:CF180,1),$CP180)</f>
        <v>0</v>
      </c>
      <c r="CV180" s="8" t="str">
        <f t="shared" si="864"/>
        <v/>
      </c>
      <c r="CW180" s="8" t="str">
        <f t="shared" si="865"/>
        <v/>
      </c>
      <c r="CX180" s="1">
        <f t="shared" si="866"/>
        <v>0</v>
      </c>
      <c r="CY180" s="8" t="str">
        <f t="shared" si="867"/>
        <v/>
      </c>
      <c r="CZ180" s="1">
        <f t="shared" si="868"/>
        <v>0</v>
      </c>
      <c r="DB180" s="13">
        <f t="shared" si="869"/>
        <v>0</v>
      </c>
      <c r="DC180" s="13">
        <f>SMALL($DO180:DP180,1)/(60*60*24)</f>
        <v>0</v>
      </c>
      <c r="DD180" s="13">
        <f>SMALL($DO180:DQ180,1)/(60*60*24)</f>
        <v>0</v>
      </c>
      <c r="DE180" s="13">
        <f>SMALL($DO180:DR180,1)/(60*60*24)</f>
        <v>0</v>
      </c>
      <c r="DF180" s="13">
        <f>SMALL($DO180:DS180,1)/(60*60*24)</f>
        <v>0</v>
      </c>
      <c r="DG180" s="13">
        <f>SMALL($DO180:DT180,1)/(60*60*24)</f>
        <v>0</v>
      </c>
      <c r="DH180" s="34">
        <f t="shared" si="870"/>
        <v>0</v>
      </c>
      <c r="DI180" s="13">
        <f>SMALL($DU180:DV180,1)/(60*60*24)</f>
        <v>0</v>
      </c>
      <c r="DJ180" s="42">
        <f>SMALL($DW180:DW180,1)/(60*60*24)</f>
        <v>0.11572916666666666</v>
      </c>
      <c r="DK180" s="42">
        <f>SMALL($DW180:DX180,1)/(60*60*24)</f>
        <v>0.11572916666666666</v>
      </c>
      <c r="DL180" s="42">
        <f>SMALL($DW180:DY180,1)/(60*60*24)</f>
        <v>0.11572916666666666</v>
      </c>
      <c r="DM180" s="42">
        <f>SMALL($DW180:DZ180,1)/(60*60*24)</f>
        <v>0.11572916666666666</v>
      </c>
      <c r="DO180" s="6">
        <f t="shared" si="871"/>
        <v>0</v>
      </c>
      <c r="DP180" s="1">
        <f t="shared" si="872"/>
        <v>9999</v>
      </c>
      <c r="DQ180" s="1">
        <f t="shared" si="873"/>
        <v>9999</v>
      </c>
      <c r="DR180" s="1">
        <f t="shared" si="874"/>
        <v>9999</v>
      </c>
      <c r="DS180" s="1">
        <f t="shared" si="875"/>
        <v>9999</v>
      </c>
      <c r="DT180" s="1">
        <f t="shared" si="876"/>
        <v>9999</v>
      </c>
      <c r="DU180" s="6">
        <f t="shared" si="877"/>
        <v>0</v>
      </c>
      <c r="DV180" s="1">
        <f t="shared" si="878"/>
        <v>9999</v>
      </c>
      <c r="DW180" s="43">
        <f t="shared" si="908"/>
        <v>9999</v>
      </c>
      <c r="DX180" s="1">
        <f t="shared" si="879"/>
        <v>9999</v>
      </c>
      <c r="DY180" s="1">
        <f t="shared" si="880"/>
        <v>9999</v>
      </c>
      <c r="DZ180" s="1">
        <f t="shared" si="881"/>
        <v>9999</v>
      </c>
    </row>
  </sheetData>
  <sortState ref="A3:A111">
    <sortCondition ref="A111"/>
  </sortState>
  <conditionalFormatting sqref="B3:B6">
    <cfRule type="expression" dxfId="122" priority="210">
      <formula>(AND(B3="",R3&gt;0))</formula>
    </cfRule>
  </conditionalFormatting>
  <conditionalFormatting sqref="B8:B29">
    <cfRule type="expression" dxfId="121" priority="155">
      <formula>(AND(B8="",R8&gt;0))</formula>
    </cfRule>
  </conditionalFormatting>
  <conditionalFormatting sqref="B32">
    <cfRule type="expression" dxfId="120" priority="184">
      <formula>(AND(B32="",R32&gt;0))</formula>
    </cfRule>
  </conditionalFormatting>
  <conditionalFormatting sqref="B34:B35">
    <cfRule type="expression" dxfId="119" priority="182">
      <formula>(AND(B34="",R34&gt;0))</formula>
    </cfRule>
  </conditionalFormatting>
  <conditionalFormatting sqref="B43:B53">
    <cfRule type="expression" dxfId="118" priority="172">
      <formula>(AND(B43="",R43&gt;0))</formula>
    </cfRule>
  </conditionalFormatting>
  <conditionalFormatting sqref="B55:B57">
    <cfRule type="expression" dxfId="117" priority="166">
      <formula>(AND(B55="",R55&gt;0))</formula>
    </cfRule>
  </conditionalFormatting>
  <conditionalFormatting sqref="B59:B64">
    <cfRule type="expression" dxfId="116" priority="158">
      <formula>(AND(B59="",R59&gt;0))</formula>
    </cfRule>
  </conditionalFormatting>
  <conditionalFormatting sqref="B66:B71">
    <cfRule type="expression" dxfId="115" priority="149">
      <formula>(AND(B66="",R66&gt;0))</formula>
    </cfRule>
  </conditionalFormatting>
  <conditionalFormatting sqref="B75:B99">
    <cfRule type="expression" dxfId="114" priority="131">
      <formula>(AND(B75="",R75&gt;0))</formula>
    </cfRule>
  </conditionalFormatting>
  <conditionalFormatting sqref="B89">
    <cfRule type="expression" dxfId="113" priority="204">
      <formula>(AND(B89="",R80&gt;0))</formula>
    </cfRule>
  </conditionalFormatting>
  <conditionalFormatting sqref="B92:B97">
    <cfRule type="expression" dxfId="112" priority="130" stopIfTrue="1">
      <formula>(AND(B92&gt;0,B92&lt;XET92))</formula>
    </cfRule>
  </conditionalFormatting>
  <conditionalFormatting sqref="B100">
    <cfRule type="expression" dxfId="111" priority="128">
      <formula>(AND(B100="",R100&gt;0))</formula>
    </cfRule>
    <cfRule type="expression" dxfId="110" priority="127" stopIfTrue="1">
      <formula>(AND(B100&gt;0,B100&lt;XET100))</formula>
    </cfRule>
  </conditionalFormatting>
  <conditionalFormatting sqref="B101:B180">
    <cfRule type="expression" dxfId="109" priority="115">
      <formula>(AND(B101="",R101&gt;0))</formula>
    </cfRule>
  </conditionalFormatting>
  <conditionalFormatting sqref="E3:E6">
    <cfRule type="expression" dxfId="108" priority="209">
      <formula>(AND(E3="",Q3&gt;0))</formula>
    </cfRule>
  </conditionalFormatting>
  <conditionalFormatting sqref="E8:E32">
    <cfRule type="expression" dxfId="107" priority="154">
      <formula>(AND(E8="",Q8&gt;0))</formula>
    </cfRule>
  </conditionalFormatting>
  <conditionalFormatting sqref="E34:E35">
    <cfRule type="expression" dxfId="106" priority="181">
      <formula>(AND(E34="",Q34&gt;0))</formula>
    </cfRule>
  </conditionalFormatting>
  <conditionalFormatting sqref="E43:E53">
    <cfRule type="expression" dxfId="105" priority="171">
      <formula>(AND(E43="",Q43&gt;0))</formula>
    </cfRule>
  </conditionalFormatting>
  <conditionalFormatting sqref="E55:E57">
    <cfRule type="expression" dxfId="104" priority="165">
      <formula>(AND(E55="",Q55&gt;0))</formula>
    </cfRule>
  </conditionalFormatting>
  <conditionalFormatting sqref="E59:E180">
    <cfRule type="expression" dxfId="103" priority="114">
      <formula>(AND(E59="",Q59&gt;0))</formula>
    </cfRule>
  </conditionalFormatting>
  <conditionalFormatting sqref="E89">
    <cfRule type="expression" dxfId="102" priority="203">
      <formula>(AND(E89="",Q80&gt;0))</formula>
    </cfRule>
  </conditionalFormatting>
  <conditionalFormatting sqref="Q2:Q180">
    <cfRule type="expression" dxfId="101" priority="227" stopIfTrue="1">
      <formula>(AND(Q2&gt;0,Q2&lt;E2))</formula>
    </cfRule>
  </conditionalFormatting>
  <conditionalFormatting sqref="R2">
    <cfRule type="expression" dxfId="100" priority="215" stopIfTrue="1">
      <formula>(AND(R2&gt;0,R2&lt;F2))</formula>
    </cfRule>
  </conditionalFormatting>
  <conditionalFormatting sqref="R3:R180">
    <cfRule type="expression" dxfId="99" priority="284" stopIfTrue="1">
      <formula>(AND(R3&gt;0,R3&lt;B3))</formula>
    </cfRule>
  </conditionalFormatting>
  <conditionalFormatting sqref="CI3:CI6">
    <cfRule type="expression" dxfId="98" priority="105">
      <formula>(AND(CI3="",CU3&gt;0))</formula>
    </cfRule>
  </conditionalFormatting>
  <conditionalFormatting sqref="CI8:CI30">
    <cfRule type="expression" dxfId="97" priority="78">
      <formula>(AND(CI8="",CU8&gt;0))</formula>
    </cfRule>
  </conditionalFormatting>
  <conditionalFormatting sqref="CI32">
    <cfRule type="expression" dxfId="96" priority="92">
      <formula>(AND(CI32="",CU32&gt;0))</formula>
    </cfRule>
  </conditionalFormatting>
  <conditionalFormatting sqref="CI34:CI35">
    <cfRule type="expression" dxfId="95" priority="91">
      <formula>(AND(CI34="",CU34&gt;0))</formula>
    </cfRule>
  </conditionalFormatting>
  <conditionalFormatting sqref="CI43:CI53">
    <cfRule type="expression" dxfId="94" priority="86">
      <formula>(AND(CI43="",CU43&gt;0))</formula>
    </cfRule>
  </conditionalFormatting>
  <conditionalFormatting sqref="CI55:CI57">
    <cfRule type="expression" dxfId="93" priority="83">
      <formula>(AND(CI55="",CU55&gt;0))</formula>
    </cfRule>
  </conditionalFormatting>
  <conditionalFormatting sqref="CI59:CI83">
    <cfRule type="expression" dxfId="92" priority="69">
      <formula>(AND(CI59="",CU59&gt;0))</formula>
    </cfRule>
  </conditionalFormatting>
  <conditionalFormatting sqref="CI85:CI180">
    <cfRule type="expression" dxfId="91" priority="58">
      <formula>(AND(CI85="",CU85&gt;0))</formula>
    </cfRule>
  </conditionalFormatting>
  <conditionalFormatting sqref="CI89">
    <cfRule type="expression" dxfId="90" priority="102">
      <formula>(AND(CI89="",CU80&gt;0))</formula>
    </cfRule>
  </conditionalFormatting>
  <conditionalFormatting sqref="CO3:CO6">
    <cfRule type="expression" dxfId="89" priority="49">
      <formula>(AND(CO3="",DE3&gt;0))</formula>
    </cfRule>
  </conditionalFormatting>
  <conditionalFormatting sqref="CO8:CO29">
    <cfRule type="expression" dxfId="88" priority="21">
      <formula>(AND(CO8="",DE8&gt;0))</formula>
    </cfRule>
  </conditionalFormatting>
  <conditionalFormatting sqref="CO32">
    <cfRule type="expression" dxfId="87" priority="36">
      <formula>(AND(CO32="",DE32&gt;0))</formula>
    </cfRule>
  </conditionalFormatting>
  <conditionalFormatting sqref="CO34:CO35">
    <cfRule type="expression" dxfId="86" priority="35">
      <formula>(AND(CO34="",DE34&gt;0))</formula>
    </cfRule>
  </conditionalFormatting>
  <conditionalFormatting sqref="CO43:CO53">
    <cfRule type="expression" dxfId="85" priority="30">
      <formula>(AND(CO43="",DE43&gt;0))</formula>
    </cfRule>
  </conditionalFormatting>
  <conditionalFormatting sqref="CO55:CO57">
    <cfRule type="expression" dxfId="84" priority="27">
      <formula>(AND(CO55="",DE55&gt;0))</formula>
    </cfRule>
  </conditionalFormatting>
  <conditionalFormatting sqref="CO59:CO64">
    <cfRule type="expression" dxfId="83" priority="23">
      <formula>(AND(CO59="",DE59&gt;0))</formula>
    </cfRule>
  </conditionalFormatting>
  <conditionalFormatting sqref="CO66:CO71">
    <cfRule type="expression" dxfId="82" priority="18">
      <formula>(AND(CO66="",DE66&gt;0))</formula>
    </cfRule>
  </conditionalFormatting>
  <conditionalFormatting sqref="CO75:CO99">
    <cfRule type="expression" dxfId="81" priority="10">
      <formula>(AND(CO75="",DE75&gt;0))</formula>
    </cfRule>
  </conditionalFormatting>
  <conditionalFormatting sqref="CO89">
    <cfRule type="expression" dxfId="80" priority="46">
      <formula>(AND(CO89="",DE80&gt;0))</formula>
    </cfRule>
  </conditionalFormatting>
  <conditionalFormatting sqref="CO92:CO97">
    <cfRule type="expression" dxfId="79" priority="9" stopIfTrue="1">
      <formula>(AND(CO92&gt;0,CO92&lt;CC92))</formula>
    </cfRule>
  </conditionalFormatting>
  <conditionalFormatting sqref="CO100">
    <cfRule type="expression" dxfId="78" priority="7" stopIfTrue="1">
      <formula>(AND(CO100&gt;0,CO100&lt;CC100))</formula>
    </cfRule>
    <cfRule type="expression" dxfId="77" priority="8">
      <formula>(AND(CO100="",DE100&gt;0))</formula>
    </cfRule>
  </conditionalFormatting>
  <conditionalFormatting sqref="CO101:CO180">
    <cfRule type="expression" dxfId="76" priority="1">
      <formula>(AND(CO101="",DE101&gt;0))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I112"/>
  <sheetViews>
    <sheetView topLeftCell="A68" zoomScaleNormal="100" workbookViewId="0">
      <selection activeCell="E112" sqref="E112"/>
    </sheetView>
  </sheetViews>
  <sheetFormatPr defaultColWidth="8.88671875" defaultRowHeight="12" x14ac:dyDescent="0.25"/>
  <cols>
    <col min="1" max="1" width="8.88671875" style="1"/>
    <col min="2" max="2" width="24" style="8" bestFit="1" customWidth="1"/>
    <col min="3" max="3" width="10.33203125" style="8" bestFit="1" customWidth="1"/>
    <col min="4" max="4" width="4.44140625" style="8" customWidth="1"/>
    <col min="5" max="5" width="17.6640625" style="1" customWidth="1"/>
    <col min="6" max="8" width="8.88671875" style="1"/>
    <col min="9" max="9" width="8.88671875" style="35"/>
    <col min="10" max="16384" width="8.88671875" style="1"/>
  </cols>
  <sheetData>
    <row r="1" spans="1:8" ht="13.5" customHeight="1" x14ac:dyDescent="0.25">
      <c r="A1" s="8" t="s">
        <v>107</v>
      </c>
      <c r="B1" s="1"/>
      <c r="C1" s="2">
        <v>0.77083333333333337</v>
      </c>
      <c r="D1" s="1"/>
    </row>
    <row r="2" spans="1:8" ht="24" customHeight="1" x14ac:dyDescent="0.25">
      <c r="A2" s="1">
        <v>0</v>
      </c>
    </row>
    <row r="3" spans="1:8" ht="31.2" customHeight="1" x14ac:dyDescent="0.3">
      <c r="B3" s="39" t="s">
        <v>105</v>
      </c>
      <c r="C3" s="29" t="s">
        <v>117</v>
      </c>
    </row>
    <row r="4" spans="1:8" x14ac:dyDescent="0.25">
      <c r="A4" s="1">
        <f>A2+1</f>
        <v>1</v>
      </c>
      <c r="B4" s="8">
        <f>IF(Runners!A3&lt;&gt;"",SMALL(Runners!CV$3:CV$209,A4),"")</f>
        <v>4.6896296296296295E-3</v>
      </c>
      <c r="C4" s="8">
        <f>IF(B4&lt;&gt;"",B4+C$1,"")</f>
        <v>0.77552296296296297</v>
      </c>
      <c r="E4" s="1" t="str">
        <f>VLOOKUP(B4,Runners!CV$3:CZ$209,5,FALSE)</f>
        <v>Ruth Bye</v>
      </c>
      <c r="H4" s="35"/>
    </row>
    <row r="5" spans="1:8" x14ac:dyDescent="0.25">
      <c r="A5" s="1">
        <f t="shared" ref="A5:A68" si="0">A4+1</f>
        <v>2</v>
      </c>
      <c r="B5" s="8">
        <f>IF(Runners!A4&lt;&gt;"",SMALL(Runners!CV$3:CV$209,A5),"")</f>
        <v>5.5567592592592596E-3</v>
      </c>
      <c r="C5" s="8">
        <f t="shared" ref="C5:C68" si="1">IF(B5&lt;&gt;"",B5+C$1,"")</f>
        <v>0.77639009259259262</v>
      </c>
      <c r="E5" s="1" t="str">
        <f>VLOOKUP(B5,Runners!CV$3:CZ$209,5,FALSE)</f>
        <v>John Wild</v>
      </c>
      <c r="H5" s="35"/>
    </row>
    <row r="6" spans="1:8" x14ac:dyDescent="0.25">
      <c r="A6" s="1">
        <f t="shared" si="0"/>
        <v>3</v>
      </c>
      <c r="B6" s="8">
        <f>IF(Runners!A5&lt;&gt;"",SMALL(Runners!CV$3:CV$209,A6),"")</f>
        <v>6.2503472222222222E-3</v>
      </c>
      <c r="C6" s="8">
        <f t="shared" si="1"/>
        <v>0.77708368055555554</v>
      </c>
      <c r="E6" s="1" t="str">
        <f>VLOOKUP(B6,Runners!CV$3:CZ$209,5,FALSE)</f>
        <v>Claire England</v>
      </c>
      <c r="H6" s="35"/>
    </row>
    <row r="7" spans="1:8" x14ac:dyDescent="0.25">
      <c r="A7" s="1">
        <f t="shared" si="0"/>
        <v>4</v>
      </c>
      <c r="B7" s="8">
        <f>IF(Runners!A6&lt;&gt;"",SMALL(Runners!CV$3:CV$209,A7),"")</f>
        <v>6.5994212962962959E-3</v>
      </c>
      <c r="C7" s="8">
        <f t="shared" si="1"/>
        <v>0.77743275462962969</v>
      </c>
      <c r="E7" s="1" t="str">
        <f>VLOOKUP(B7,Runners!CV$3:CZ$209,5,FALSE)</f>
        <v>Sarah Cook</v>
      </c>
      <c r="H7" s="35"/>
    </row>
    <row r="8" spans="1:8" x14ac:dyDescent="0.25">
      <c r="A8" s="1">
        <f t="shared" si="0"/>
        <v>5</v>
      </c>
      <c r="B8" s="8">
        <f>IF(Runners!A7&lt;&gt;"",SMALL(Runners!CV$3:CV$209,A8),"")</f>
        <v>6.5996064814814815E-3</v>
      </c>
      <c r="C8" s="8">
        <f t="shared" si="1"/>
        <v>0.77743293981481487</v>
      </c>
      <c r="E8" s="1" t="str">
        <f>VLOOKUP(B8,Runners!CV$3:CZ$209,5,FALSE)</f>
        <v>Susan Henry</v>
      </c>
      <c r="H8" s="35"/>
    </row>
    <row r="9" spans="1:8" x14ac:dyDescent="0.25">
      <c r="A9" s="1">
        <f t="shared" si="0"/>
        <v>6</v>
      </c>
      <c r="B9" s="8">
        <f>IF(Runners!A8&lt;&gt;"",SMALL(Runners!CV$3:CV$209,A9),"")</f>
        <v>6.5996990740740738E-3</v>
      </c>
      <c r="C9" s="8">
        <f t="shared" si="1"/>
        <v>0.77743303240740746</v>
      </c>
      <c r="E9" s="1" t="str">
        <f>VLOOKUP(B9,Runners!CV$3:CZ$209,5,FALSE)</f>
        <v>Trevor Roberts</v>
      </c>
      <c r="H9" s="35"/>
    </row>
    <row r="10" spans="1:8" x14ac:dyDescent="0.25">
      <c r="A10" s="1">
        <f t="shared" si="0"/>
        <v>7</v>
      </c>
      <c r="B10" s="8">
        <f>IF(Runners!A9&lt;&gt;"",SMALL(Runners!CV$3:CV$209,A10),"")</f>
        <v>7.6412962962962962E-3</v>
      </c>
      <c r="C10" s="8">
        <f t="shared" si="1"/>
        <v>0.77847462962962966</v>
      </c>
      <c r="E10" s="1" t="str">
        <f>VLOOKUP(B10,Runners!CV$3:CZ$209,5,FALSE)</f>
        <v>Sylvia Elisabeth Gittins</v>
      </c>
      <c r="H10" s="35"/>
    </row>
    <row r="11" spans="1:8" x14ac:dyDescent="0.25">
      <c r="A11" s="1">
        <f t="shared" si="0"/>
        <v>8</v>
      </c>
      <c r="B11" s="8">
        <f>IF(Runners!A10&lt;&gt;"",SMALL(Runners!CV$3:CV$209,A11),"")</f>
        <v>8.1599305555555557E-3</v>
      </c>
      <c r="C11" s="8">
        <f t="shared" si="1"/>
        <v>0.7789932638888889</v>
      </c>
      <c r="E11" s="1" t="str">
        <f>VLOOKUP(B11,Runners!CV$3:CZ$209,5,FALSE)</f>
        <v>Bob Clough</v>
      </c>
      <c r="H11" s="35"/>
    </row>
    <row r="12" spans="1:8" x14ac:dyDescent="0.25">
      <c r="A12" s="1">
        <f t="shared" si="0"/>
        <v>9</v>
      </c>
      <c r="B12" s="8">
        <f>IF(Runners!A11&lt;&gt;"",SMALL(Runners!CV$3:CV$209,A12),"")</f>
        <v>8.3351851851851851E-3</v>
      </c>
      <c r="C12" s="8">
        <f t="shared" si="1"/>
        <v>0.77916851851851854</v>
      </c>
      <c r="E12" s="1" t="str">
        <f>VLOOKUP(B12,Runners!CV$3:CZ$209,5,FALSE)</f>
        <v>Pamela Binns</v>
      </c>
      <c r="H12" s="35"/>
    </row>
    <row r="13" spans="1:8" x14ac:dyDescent="0.25">
      <c r="A13" s="1">
        <f t="shared" si="0"/>
        <v>10</v>
      </c>
      <c r="B13" s="8">
        <f>IF(Runners!A12&lt;&gt;"",SMALL(Runners!CV$3:CV$209,A13),"")</f>
        <v>9.2014351851851858E-3</v>
      </c>
      <c r="C13" s="8">
        <f t="shared" si="1"/>
        <v>0.78003476851851861</v>
      </c>
      <c r="E13" s="1" t="str">
        <f>VLOOKUP(B13,Runners!CV$3:CZ$209,5,FALSE)</f>
        <v>Alexandra Young</v>
      </c>
      <c r="H13" s="35"/>
    </row>
    <row r="14" spans="1:8" x14ac:dyDescent="0.25">
      <c r="A14" s="1">
        <f t="shared" si="0"/>
        <v>11</v>
      </c>
      <c r="B14" s="8">
        <f>IF(Runners!A13&lt;&gt;"",SMALL(Runners!CV$3:CV$209,A14),"")</f>
        <v>9.2015740740740738E-3</v>
      </c>
      <c r="C14" s="8">
        <f t="shared" si="1"/>
        <v>0.78003490740740744</v>
      </c>
      <c r="E14" s="1" t="str">
        <f>VLOOKUP(B14,Runners!CV$3:CZ$209,5,FALSE)</f>
        <v>Bill Lock</v>
      </c>
      <c r="H14" s="35"/>
    </row>
    <row r="15" spans="1:8" x14ac:dyDescent="0.25">
      <c r="A15" s="1">
        <f t="shared" si="0"/>
        <v>12</v>
      </c>
      <c r="B15" s="8">
        <f>IF(Runners!A14&lt;&gt;"",SMALL(Runners!CV$3:CV$209,A15),"")</f>
        <v>9.2016203703703704E-3</v>
      </c>
      <c r="C15" s="8">
        <f t="shared" si="1"/>
        <v>0.78003495370370379</v>
      </c>
      <c r="E15" s="1" t="str">
        <f>VLOOKUP(B15,Runners!CV$3:CZ$209,5,FALSE)</f>
        <v>Bryan Grundy</v>
      </c>
      <c r="H15" s="35"/>
    </row>
    <row r="16" spans="1:8" x14ac:dyDescent="0.25">
      <c r="A16" s="1">
        <f t="shared" si="0"/>
        <v>13</v>
      </c>
      <c r="B16" s="8">
        <f>IF(Runners!A15&lt;&gt;"",SMALL(Runners!CV$3:CV$209,A16),"")</f>
        <v>9.2018055555555551E-3</v>
      </c>
      <c r="C16" s="8">
        <f t="shared" si="1"/>
        <v>0.78003513888888898</v>
      </c>
      <c r="E16" s="1" t="str">
        <f>VLOOKUP(B16,Runners!CV$3:CZ$209,5,FALSE)</f>
        <v>Cliff Whiston</v>
      </c>
      <c r="H16" s="35"/>
    </row>
    <row r="17" spans="1:8" x14ac:dyDescent="0.25">
      <c r="A17" s="1">
        <f t="shared" si="0"/>
        <v>14</v>
      </c>
      <c r="B17" s="8">
        <f>IF(Runners!A16&lt;&gt;"",SMALL(Runners!CV$3:CV$209,A17),"")</f>
        <v>9.2019444444444449E-3</v>
      </c>
      <c r="C17" s="8">
        <f t="shared" si="1"/>
        <v>0.78003527777777781</v>
      </c>
      <c r="E17" s="1" t="str">
        <f>VLOOKUP(B17,Runners!CV$3:CZ$209,5,FALSE)</f>
        <v>Dawn Lock</v>
      </c>
      <c r="H17" s="35"/>
    </row>
    <row r="18" spans="1:8" x14ac:dyDescent="0.25">
      <c r="A18" s="1">
        <f t="shared" si="0"/>
        <v>15</v>
      </c>
      <c r="B18" s="8">
        <f>IF(Runners!A17&lt;&gt;"",SMALL(Runners!CV$3:CV$209,A18),"")</f>
        <v>9.2033796296296291E-3</v>
      </c>
      <c r="C18" s="8">
        <f t="shared" si="1"/>
        <v>0.78003671296296295</v>
      </c>
      <c r="E18" s="1" t="str">
        <f>VLOOKUP(B18,Runners!CV$3:CZ$209,5,FALSE)</f>
        <v>Phil Buller</v>
      </c>
      <c r="H18" s="35"/>
    </row>
    <row r="19" spans="1:8" x14ac:dyDescent="0.25">
      <c r="A19" s="1">
        <f t="shared" si="0"/>
        <v>16</v>
      </c>
      <c r="B19" s="8">
        <f>IF(Runners!A18&lt;&gt;"",SMALL(Runners!CV$3:CV$209,A19),"")</f>
        <v>9.2036342592592604E-3</v>
      </c>
      <c r="C19" s="8">
        <f t="shared" si="1"/>
        <v>0.78003696759259267</v>
      </c>
      <c r="E19" s="1" t="str">
        <f>VLOOKUP(B19,Runners!CV$3:CZ$209,5,FALSE)</f>
        <v>Sharon Cooper</v>
      </c>
      <c r="H19" s="35"/>
    </row>
    <row r="20" spans="1:8" x14ac:dyDescent="0.25">
      <c r="A20" s="1">
        <f t="shared" si="0"/>
        <v>17</v>
      </c>
      <c r="B20" s="8">
        <f>IF(Runners!A19&lt;&gt;"",SMALL(Runners!CV$3:CV$209,A20),"")</f>
        <v>9.550115740740741E-3</v>
      </c>
      <c r="C20" s="8">
        <f t="shared" si="1"/>
        <v>0.78038344907407409</v>
      </c>
      <c r="E20" s="1" t="str">
        <f>VLOOKUP(B20,Runners!CV$3:CZ$209,5,FALSE)</f>
        <v>Louise Charnock</v>
      </c>
      <c r="H20" s="35"/>
    </row>
    <row r="21" spans="1:8" x14ac:dyDescent="0.25">
      <c r="A21" s="1">
        <f t="shared" si="0"/>
        <v>18</v>
      </c>
      <c r="B21" s="8">
        <f>IF(Runners!A20&lt;&gt;"",SMALL(Runners!CV$3:CV$209,A21),"")</f>
        <v>9.7234722222222219E-3</v>
      </c>
      <c r="C21" s="8">
        <f t="shared" si="1"/>
        <v>0.78055680555555562</v>
      </c>
      <c r="E21" s="1" t="str">
        <f>VLOOKUP(B21,Runners!CV$3:CZ$209,5,FALSE)</f>
        <v>Juli Wiseman</v>
      </c>
      <c r="H21" s="35"/>
    </row>
    <row r="22" spans="1:8" x14ac:dyDescent="0.25">
      <c r="A22" s="1">
        <f t="shared" si="0"/>
        <v>19</v>
      </c>
      <c r="B22" s="8">
        <f>IF(Runners!A21&lt;&gt;"",SMALL(Runners!CV$3:CV$209,A22),"")</f>
        <v>1.0244027777777777E-2</v>
      </c>
      <c r="C22" s="8">
        <f t="shared" si="1"/>
        <v>0.78107736111111115</v>
      </c>
      <c r="E22" s="1" t="str">
        <f>VLOOKUP(B22,Runners!CV$3:CZ$209,5,FALSE)</f>
        <v>Guest 60:00</v>
      </c>
      <c r="H22" s="35"/>
    </row>
    <row r="23" spans="1:8" x14ac:dyDescent="0.25">
      <c r="A23" s="1">
        <f t="shared" si="0"/>
        <v>20</v>
      </c>
      <c r="B23" s="8">
        <f>IF(Runners!A22&lt;&gt;"",SMALL(Runners!CV$3:CV$209,A23),"")</f>
        <v>1.0417152777777777E-2</v>
      </c>
      <c r="C23" s="8">
        <f t="shared" si="1"/>
        <v>0.78125048611111114</v>
      </c>
      <c r="E23" s="1" t="str">
        <f>VLOOKUP(B23,Runners!CV$3:CZ$209,5,FALSE)</f>
        <v>Dave Booth</v>
      </c>
      <c r="H23" s="35"/>
    </row>
    <row r="24" spans="1:8" x14ac:dyDescent="0.25">
      <c r="A24" s="1">
        <f t="shared" si="0"/>
        <v>21</v>
      </c>
      <c r="B24" s="8">
        <f>IF(Runners!A23&lt;&gt;"",SMALL(Runners!CV$3:CV$209,A24),"")</f>
        <v>1.0591689814814816E-2</v>
      </c>
      <c r="C24" s="8">
        <f t="shared" si="1"/>
        <v>0.78142502314814821</v>
      </c>
      <c r="E24" s="1" t="str">
        <f>VLOOKUP(B24,Runners!CV$3:CZ$209,5,FALSE)</f>
        <v>Laura Byrne</v>
      </c>
      <c r="H24" s="35"/>
    </row>
    <row r="25" spans="1:8" x14ac:dyDescent="0.25">
      <c r="A25" s="1">
        <f t="shared" si="0"/>
        <v>22</v>
      </c>
      <c r="B25" s="8">
        <f>IF(Runners!A24&lt;&gt;"",SMALL(Runners!CV$3:CV$209,A25),"")</f>
        <v>1.0939606481481481E-2</v>
      </c>
      <c r="C25" s="8">
        <f t="shared" si="1"/>
        <v>0.78177293981481488</v>
      </c>
      <c r="E25" s="1" t="str">
        <f>VLOOKUP(B25,Runners!CV$3:CZ$209,5,FALSE)</f>
        <v>Roy Stevens</v>
      </c>
      <c r="H25" s="35"/>
    </row>
    <row r="26" spans="1:8" x14ac:dyDescent="0.25">
      <c r="A26" s="1">
        <f t="shared" si="0"/>
        <v>23</v>
      </c>
      <c r="B26" s="8">
        <f>IF(Runners!A25&lt;&gt;"",SMALL(Runners!CV$3:CV$209,A26),"")</f>
        <v>1.1113611111111112E-2</v>
      </c>
      <c r="C26" s="8">
        <f t="shared" si="1"/>
        <v>0.78194694444444446</v>
      </c>
      <c r="E26" s="1" t="str">
        <f>VLOOKUP(B26,Runners!CV$3:CZ$209,5,FALSE)</f>
        <v>Vicki Richardson</v>
      </c>
      <c r="H26" s="35"/>
    </row>
    <row r="27" spans="1:8" x14ac:dyDescent="0.25">
      <c r="A27" s="1">
        <f t="shared" si="0"/>
        <v>24</v>
      </c>
      <c r="B27" s="8">
        <f>IF(Runners!A26&lt;&gt;"",SMALL(Runners!CV$3:CV$209,A27),"")</f>
        <v>1.1459814814814813E-2</v>
      </c>
      <c r="C27" s="8">
        <f t="shared" si="1"/>
        <v>0.78229314814814821</v>
      </c>
      <c r="E27" s="1" t="str">
        <f>VLOOKUP(B27,Runners!CV$3:CZ$209,5,FALSE)</f>
        <v>Linda Chadderton</v>
      </c>
      <c r="H27" s="35"/>
    </row>
    <row r="28" spans="1:8" x14ac:dyDescent="0.25">
      <c r="A28" s="1">
        <f t="shared" si="0"/>
        <v>25</v>
      </c>
      <c r="B28" s="8">
        <f>IF(Runners!A27&lt;&gt;"",SMALL(Runners!CV$3:CV$209,A28),"")</f>
        <v>1.1460138888888888E-2</v>
      </c>
      <c r="C28" s="8">
        <f t="shared" si="1"/>
        <v>0.78229347222222223</v>
      </c>
      <c r="E28" s="1" t="str">
        <f>VLOOKUP(B28,Runners!CV$3:CZ$209,5,FALSE)</f>
        <v>Nigel Simpkin</v>
      </c>
      <c r="H28" s="35"/>
    </row>
    <row r="29" spans="1:8" x14ac:dyDescent="0.25">
      <c r="A29" s="1">
        <f t="shared" si="0"/>
        <v>26</v>
      </c>
      <c r="B29" s="8">
        <f>IF(Runners!A28&lt;&gt;"",SMALL(Runners!CV$3:CV$209,A29),"")</f>
        <v>1.1460347222222221E-2</v>
      </c>
      <c r="C29" s="8">
        <f t="shared" si="1"/>
        <v>0.78229368055555559</v>
      </c>
      <c r="E29" s="1" t="str">
        <f>VLOOKUP(B29,Runners!CV$3:CZ$209,5,FALSE)</f>
        <v>Rebecca Willetts</v>
      </c>
      <c r="H29" s="35"/>
    </row>
    <row r="30" spans="1:8" x14ac:dyDescent="0.25">
      <c r="A30" s="1">
        <f t="shared" si="0"/>
        <v>27</v>
      </c>
      <c r="B30" s="8">
        <f>IF(Runners!A29&lt;&gt;"",SMALL(Runners!CV$3:CV$209,A30),"")</f>
        <v>1.1633564814814815E-2</v>
      </c>
      <c r="C30" s="8">
        <f t="shared" si="1"/>
        <v>0.78246689814814818</v>
      </c>
      <c r="E30" s="1" t="str">
        <f>VLOOKUP(B30,Runners!CV$3:CZ$209,5,FALSE)</f>
        <v>Matthew Kay</v>
      </c>
      <c r="H30" s="35"/>
    </row>
    <row r="31" spans="1:8" x14ac:dyDescent="0.25">
      <c r="A31" s="1">
        <f t="shared" si="0"/>
        <v>28</v>
      </c>
      <c r="B31" s="8">
        <f>IF(Runners!A30&lt;&gt;"",SMALL(Runners!CV$3:CV$209,A31),"")</f>
        <v>1.1979444444444445E-2</v>
      </c>
      <c r="C31" s="8">
        <f t="shared" si="1"/>
        <v>0.7828127777777778</v>
      </c>
      <c r="E31" s="1" t="str">
        <f>VLOOKUP(B31,Runners!CV$3:CZ$209,5,FALSE)</f>
        <v>Catherine MacLachlan</v>
      </c>
      <c r="H31" s="35"/>
    </row>
    <row r="32" spans="1:8" x14ac:dyDescent="0.25">
      <c r="A32" s="1">
        <f t="shared" si="0"/>
        <v>29</v>
      </c>
      <c r="B32" s="8">
        <f>IF(Runners!A31&lt;&gt;"",SMALL(Runners!CV$3:CV$209,A32),"")</f>
        <v>1.1980625E-2</v>
      </c>
      <c r="C32" s="8">
        <f t="shared" si="1"/>
        <v>0.78281395833333334</v>
      </c>
      <c r="E32" s="1" t="str">
        <f>VLOOKUP(B32,Runners!CV$3:CZ$209,5,FALSE)</f>
        <v>Lia Murphy</v>
      </c>
      <c r="H32" s="35"/>
    </row>
    <row r="33" spans="1:8" x14ac:dyDescent="0.25">
      <c r="A33" s="1">
        <f t="shared" si="0"/>
        <v>30</v>
      </c>
      <c r="B33" s="8">
        <f>IF(Runners!A32&lt;&gt;"",SMALL(Runners!CV$3:CV$209,A33),"")</f>
        <v>1.2328263888888889E-2</v>
      </c>
      <c r="C33" s="8">
        <f t="shared" si="1"/>
        <v>0.78316159722222223</v>
      </c>
      <c r="E33" s="1" t="str">
        <f>VLOOKUP(B33,Runners!CV$3:CZ$209,5,FALSE)</f>
        <v>Pamela Hardman</v>
      </c>
      <c r="H33" s="35"/>
    </row>
    <row r="34" spans="1:8" x14ac:dyDescent="0.25">
      <c r="A34" s="1">
        <f t="shared" si="0"/>
        <v>31</v>
      </c>
      <c r="B34" s="8">
        <f>IF(Runners!A33&lt;&gt;"",SMALL(Runners!CV$3:CV$209,A34),"")</f>
        <v>1.2500949074074074E-2</v>
      </c>
      <c r="C34" s="8">
        <f t="shared" si="1"/>
        <v>0.78333428240740743</v>
      </c>
      <c r="E34" s="1" t="str">
        <f>VLOOKUP(B34,Runners!CV$3:CZ$209,5,FALSE)</f>
        <v>Guest 55:00</v>
      </c>
      <c r="H34" s="35"/>
    </row>
    <row r="35" spans="1:8" x14ac:dyDescent="0.25">
      <c r="A35" s="1">
        <f t="shared" si="0"/>
        <v>32</v>
      </c>
      <c r="B35" s="8">
        <f>IF(Runners!A34&lt;&gt;"",SMALL(Runners!CV$3:CV$209,A35),"")</f>
        <v>1.250138888888889E-2</v>
      </c>
      <c r="C35" s="8">
        <f t="shared" si="1"/>
        <v>0.78333472222222222</v>
      </c>
      <c r="E35" s="1" t="str">
        <f>VLOOKUP(B35,Runners!CV$3:CZ$209,5,FALSE)</f>
        <v>Kirsten Burnett</v>
      </c>
      <c r="H35" s="35"/>
    </row>
    <row r="36" spans="1:8" x14ac:dyDescent="0.25">
      <c r="A36" s="1">
        <f t="shared" si="0"/>
        <v>33</v>
      </c>
      <c r="B36" s="8">
        <f>IF(Runners!A35&lt;&gt;"",SMALL(Runners!CV$3:CV$209,A36),"")</f>
        <v>1.2675578703703705E-2</v>
      </c>
      <c r="C36" s="8">
        <f t="shared" si="1"/>
        <v>0.7835089120370371</v>
      </c>
      <c r="E36" s="1" t="str">
        <f>VLOOKUP(B36,Runners!CV$3:CZ$209,5,FALSE)</f>
        <v>Peter Thomson</v>
      </c>
      <c r="H36" s="35"/>
    </row>
    <row r="37" spans="1:8" x14ac:dyDescent="0.25">
      <c r="A37" s="1">
        <f t="shared" si="0"/>
        <v>34</v>
      </c>
      <c r="B37" s="8">
        <f>IF(Runners!A36&lt;&gt;"",SMALL(Runners!CV$3:CV$209,A37),"")</f>
        <v>1.2675763888888889E-2</v>
      </c>
      <c r="C37" s="8">
        <f t="shared" si="1"/>
        <v>0.78350909722222228</v>
      </c>
      <c r="E37" s="1" t="str">
        <f>VLOOKUP(B37,Runners!CV$3:CZ$209,5,FALSE)</f>
        <v>Ruth Williams</v>
      </c>
      <c r="H37" s="35"/>
    </row>
    <row r="38" spans="1:8" x14ac:dyDescent="0.25">
      <c r="A38" s="1">
        <f t="shared" si="0"/>
        <v>35</v>
      </c>
      <c r="B38" s="8">
        <f>IF(Runners!A37&lt;&gt;"",SMALL(Runners!CV$3:CV$209,A38),"")</f>
        <v>1.2848935185185185E-2</v>
      </c>
      <c r="C38" s="8">
        <f t="shared" si="1"/>
        <v>0.78368226851851852</v>
      </c>
      <c r="E38" s="1" t="str">
        <f>VLOOKUP(B38,Runners!CV$3:CZ$209,5,FALSE)</f>
        <v>Mick Widdop</v>
      </c>
      <c r="H38" s="35"/>
    </row>
    <row r="39" spans="1:8" x14ac:dyDescent="0.25">
      <c r="A39" s="1">
        <f t="shared" si="0"/>
        <v>36</v>
      </c>
      <c r="B39" s="8">
        <f>IF(Runners!A38&lt;&gt;"",SMALL(Runners!CV$3:CV$209,A39),"")</f>
        <v>1.3196388888888889E-2</v>
      </c>
      <c r="C39" s="8">
        <f t="shared" si="1"/>
        <v>0.78402972222222223</v>
      </c>
      <c r="E39" s="1" t="str">
        <f>VLOOKUP(B39,Runners!CV$3:CZ$209,5,FALSE)</f>
        <v>Peter Reid</v>
      </c>
      <c r="H39" s="35"/>
    </row>
    <row r="40" spans="1:8" x14ac:dyDescent="0.25">
      <c r="A40" s="1">
        <f t="shared" si="0"/>
        <v>37</v>
      </c>
      <c r="B40" s="8">
        <f>IF(Runners!A39&lt;&gt;"",SMALL(Runners!CV$3:CV$209,A40),"")</f>
        <v>1.3369953703703703E-2</v>
      </c>
      <c r="C40" s="8">
        <f t="shared" si="1"/>
        <v>0.78420328703703712</v>
      </c>
      <c r="E40" s="1" t="str">
        <f>VLOOKUP(B40,Runners!CV$3:CZ$209,5,FALSE)</f>
        <v>Paul McAllister</v>
      </c>
      <c r="H40" s="35"/>
    </row>
    <row r="41" spans="1:8" x14ac:dyDescent="0.25">
      <c r="A41" s="1">
        <f t="shared" si="0"/>
        <v>38</v>
      </c>
      <c r="B41" s="8">
        <f>IF(Runners!A40&lt;&gt;"",SMALL(Runners!CV$3:CV$209,A41),"")</f>
        <v>1.3542939814814815E-2</v>
      </c>
      <c r="C41" s="8">
        <f t="shared" si="1"/>
        <v>0.78437627314814817</v>
      </c>
      <c r="E41" s="1" t="str">
        <f>VLOOKUP(B41,Runners!CV$3:CZ$209,5,FALSE)</f>
        <v>Julia Rolfe</v>
      </c>
      <c r="H41" s="35"/>
    </row>
    <row r="42" spans="1:8" x14ac:dyDescent="0.25">
      <c r="A42" s="1">
        <f t="shared" si="0"/>
        <v>39</v>
      </c>
      <c r="B42" s="8">
        <f>IF(Runners!A41&lt;&gt;"",SMALL(Runners!CV$3:CV$209,A42),"")</f>
        <v>1.3715300925925926E-2</v>
      </c>
      <c r="C42" s="8">
        <f t="shared" si="1"/>
        <v>0.78454863425925925</v>
      </c>
      <c r="E42" s="1" t="str">
        <f>VLOOKUP(B42,Runners!CV$3:CZ$209,5,FALSE)</f>
        <v>Alex Wiggins</v>
      </c>
      <c r="H42" s="35"/>
    </row>
    <row r="43" spans="1:8" x14ac:dyDescent="0.25">
      <c r="A43" s="1">
        <f t="shared" si="0"/>
        <v>40</v>
      </c>
      <c r="B43" s="8">
        <f>IF(Runners!A42&lt;&gt;"",SMALL(Runners!CV$3:CV$209,A43),"")</f>
        <v>1.3715648148148149E-2</v>
      </c>
      <c r="C43" s="8">
        <f t="shared" si="1"/>
        <v>0.78454898148148156</v>
      </c>
      <c r="E43" s="1" t="str">
        <f>VLOOKUP(B43,Runners!CV$3:CZ$209,5,FALSE)</f>
        <v>Claire Markham</v>
      </c>
      <c r="H43" s="35"/>
    </row>
    <row r="44" spans="1:8" x14ac:dyDescent="0.25">
      <c r="A44" s="1">
        <f t="shared" si="0"/>
        <v>41</v>
      </c>
      <c r="B44" s="8">
        <f>IF(Runners!A43&lt;&gt;"",SMALL(Runners!CV$3:CV$209,A44),"")</f>
        <v>1.3889907407407406E-2</v>
      </c>
      <c r="C44" s="8">
        <f t="shared" si="1"/>
        <v>0.78472324074074074</v>
      </c>
      <c r="E44" s="1" t="str">
        <f>VLOOKUP(B44,Runners!CV$3:CZ$209,5,FALSE)</f>
        <v>Ian Tate</v>
      </c>
      <c r="H44" s="35"/>
    </row>
    <row r="45" spans="1:8" x14ac:dyDescent="0.25">
      <c r="A45" s="1">
        <f t="shared" si="0"/>
        <v>42</v>
      </c>
      <c r="B45" s="8">
        <f>IF(Runners!A44&lt;&gt;"",SMALL(Runners!CV$3:CV$209,A45),"")</f>
        <v>1.4236412037037037E-2</v>
      </c>
      <c r="C45" s="8">
        <f t="shared" si="1"/>
        <v>0.78506974537037044</v>
      </c>
      <c r="E45" s="1" t="str">
        <f>VLOOKUP(B45,Runners!CV$3:CZ$209,5,FALSE)</f>
        <v>Chris Bowker</v>
      </c>
      <c r="H45" s="35"/>
    </row>
    <row r="46" spans="1:8" x14ac:dyDescent="0.25">
      <c r="A46" s="1">
        <f t="shared" si="0"/>
        <v>43</v>
      </c>
      <c r="B46" s="8">
        <f>IF(Runners!A45&lt;&gt;"",SMALL(Runners!CV$3:CV$209,A46),"")</f>
        <v>1.4411041666666667E-2</v>
      </c>
      <c r="C46" s="8">
        <f t="shared" si="1"/>
        <v>0.78524437499999999</v>
      </c>
      <c r="E46" s="1" t="str">
        <f>VLOOKUP(B46,Runners!CV$3:CZ$209,5,FALSE)</f>
        <v>Kathy Gaunt</v>
      </c>
      <c r="H46" s="35"/>
    </row>
    <row r="47" spans="1:8" x14ac:dyDescent="0.25">
      <c r="A47" s="1">
        <f t="shared" si="0"/>
        <v>44</v>
      </c>
      <c r="B47" s="8">
        <f>IF(Runners!A46&lt;&gt;"",SMALL(Runners!CV$3:CV$209,A47),"")</f>
        <v>1.4584768518518519E-2</v>
      </c>
      <c r="C47" s="8">
        <f t="shared" si="1"/>
        <v>0.7854181018518519</v>
      </c>
      <c r="E47" s="1" t="str">
        <f>VLOOKUP(B47,Runners!CV$3:CZ$209,5,FALSE)</f>
        <v>Lewis McAfee</v>
      </c>
      <c r="H47" s="35"/>
    </row>
    <row r="48" spans="1:8" x14ac:dyDescent="0.25">
      <c r="A48" s="1">
        <f t="shared" si="0"/>
        <v>45</v>
      </c>
      <c r="B48" s="8">
        <f>IF(Runners!A47&lt;&gt;"",SMALL(Runners!CV$3:CV$209,A48),"")</f>
        <v>1.4585393518518518E-2</v>
      </c>
      <c r="C48" s="8">
        <f t="shared" si="1"/>
        <v>0.78541872685185188</v>
      </c>
      <c r="E48" s="1" t="str">
        <f>VLOOKUP(B48,Runners!CV$3:CZ$209,5,FALSE)</f>
        <v>Rosie Eagles</v>
      </c>
      <c r="H48" s="35"/>
    </row>
    <row r="49" spans="1:8" x14ac:dyDescent="0.25">
      <c r="A49" s="1">
        <f t="shared" si="0"/>
        <v>46</v>
      </c>
      <c r="B49" s="8">
        <f>IF(Runners!A48&lt;&gt;"",SMALL(Runners!CV$3:CV$209,A49),"")</f>
        <v>1.4757662037037036E-2</v>
      </c>
      <c r="C49" s="8">
        <f t="shared" si="1"/>
        <v>0.78559099537037036</v>
      </c>
      <c r="E49" s="1" t="str">
        <f>VLOOKUP(B49,Runners!CV$3:CZ$209,5,FALSE)</f>
        <v>Graham Cunliffe</v>
      </c>
      <c r="H49" s="35"/>
    </row>
    <row r="50" spans="1:8" x14ac:dyDescent="0.25">
      <c r="A50" s="1">
        <f t="shared" si="0"/>
        <v>47</v>
      </c>
      <c r="B50" s="8">
        <f>IF(Runners!A49&lt;&gt;"",SMALL(Runners!CV$3:CV$209,A50),"")</f>
        <v>1.4757708333333333E-2</v>
      </c>
      <c r="C50" s="8">
        <f t="shared" si="1"/>
        <v>0.78559104166666671</v>
      </c>
      <c r="E50" s="1" t="str">
        <f>VLOOKUP(B50,Runners!CV$3:CZ$209,5,FALSE)</f>
        <v>Greg Oulton</v>
      </c>
      <c r="H50" s="35"/>
    </row>
    <row r="51" spans="1:8" x14ac:dyDescent="0.25">
      <c r="A51" s="1">
        <f t="shared" si="0"/>
        <v>48</v>
      </c>
      <c r="B51" s="8">
        <f>IF(Runners!A50&lt;&gt;"",SMALL(Runners!CV$3:CV$209,A51),"")</f>
        <v>1.4931203703703705E-2</v>
      </c>
      <c r="C51" s="8">
        <f t="shared" si="1"/>
        <v>0.78576453703703708</v>
      </c>
      <c r="E51" s="1" t="str">
        <f>VLOOKUP(B51,Runners!CV$3:CZ$209,5,FALSE)</f>
        <v>Gavin Stanfield</v>
      </c>
      <c r="H51" s="35"/>
    </row>
    <row r="52" spans="1:8" x14ac:dyDescent="0.25">
      <c r="A52" s="1">
        <f t="shared" si="0"/>
        <v>49</v>
      </c>
      <c r="B52" s="8">
        <f>IF(Runners!A51&lt;&gt;"",SMALL(Runners!CV$3:CV$209,A52),"")</f>
        <v>1.4931481481481483E-2</v>
      </c>
      <c r="C52" s="8">
        <f t="shared" si="1"/>
        <v>0.78576481481481486</v>
      </c>
      <c r="E52" s="1" t="str">
        <f>VLOOKUP(B52,Runners!CV$3:CZ$209,5,FALSE)</f>
        <v>Guest 50:00</v>
      </c>
      <c r="H52" s="35"/>
    </row>
    <row r="53" spans="1:8" x14ac:dyDescent="0.25">
      <c r="A53" s="1">
        <f t="shared" si="0"/>
        <v>50</v>
      </c>
      <c r="B53" s="8">
        <f>IF(Runners!A52&lt;&gt;"",SMALL(Runners!CV$3:CV$209,A53),"")</f>
        <v>1.4932199074074075E-2</v>
      </c>
      <c r="C53" s="8">
        <f t="shared" si="1"/>
        <v>0.78576553240740743</v>
      </c>
      <c r="E53" s="1" t="str">
        <f>VLOOKUP(B53,Runners!CV$3:CZ$209,5,FALSE)</f>
        <v>Matthew Staniforth</v>
      </c>
      <c r="H53" s="35"/>
    </row>
    <row r="54" spans="1:8" x14ac:dyDescent="0.25">
      <c r="A54" s="1">
        <f t="shared" si="0"/>
        <v>51</v>
      </c>
      <c r="B54" s="8">
        <f>IF(Runners!A53&lt;&gt;"",SMALL(Runners!CV$3:CV$209,A54),"")</f>
        <v>1.4932592592592593E-2</v>
      </c>
      <c r="C54" s="8">
        <f t="shared" si="1"/>
        <v>0.78576592592592598</v>
      </c>
      <c r="E54" s="1" t="str">
        <f>VLOOKUP(B54,Runners!CV$3:CZ$209,5,FALSE)</f>
        <v>Richard Storey</v>
      </c>
      <c r="H54" s="35"/>
    </row>
    <row r="55" spans="1:8" x14ac:dyDescent="0.25">
      <c r="A55" s="1">
        <f t="shared" si="0"/>
        <v>52</v>
      </c>
      <c r="B55" s="8">
        <f>IF(Runners!A54&lt;&gt;"",SMALL(Runners!CV$3:CV$209,A55),"")</f>
        <v>1.4933078703703704E-2</v>
      </c>
      <c r="C55" s="8">
        <f t="shared" si="1"/>
        <v>0.78576641203703712</v>
      </c>
      <c r="E55" s="1" t="str">
        <f>VLOOKUP(B55,Runners!CV$3:CZ$209,5,FALSE)</f>
        <v>Xavia Cooper</v>
      </c>
      <c r="H55" s="35"/>
    </row>
    <row r="56" spans="1:8" x14ac:dyDescent="0.25">
      <c r="A56" s="1">
        <f t="shared" si="0"/>
        <v>53</v>
      </c>
      <c r="B56" s="8">
        <f>IF(Runners!A55&lt;&gt;"",SMALL(Runners!CV$3:CV$209,A56),"")</f>
        <v>1.5104791666666667E-2</v>
      </c>
      <c r="C56" s="8">
        <f t="shared" si="1"/>
        <v>0.78593812500000004</v>
      </c>
      <c r="E56" s="1" t="str">
        <f>VLOOKUP(B56,Runners!CV$3:CZ$209,5,FALSE)</f>
        <v>Elizabeth Canavan</v>
      </c>
      <c r="H56" s="35"/>
    </row>
    <row r="57" spans="1:8" x14ac:dyDescent="0.25">
      <c r="A57" s="1">
        <f t="shared" si="0"/>
        <v>54</v>
      </c>
      <c r="B57" s="8">
        <f>IF(Runners!A56&lt;&gt;"",SMALL(Runners!CV$3:CV$209,A57),"")</f>
        <v>1.5105509259259259E-2</v>
      </c>
      <c r="C57" s="8">
        <f t="shared" si="1"/>
        <v>0.78593884259259261</v>
      </c>
      <c r="E57" s="1" t="str">
        <f>VLOOKUP(B57,Runners!CV$3:CZ$209,5,FALSE)</f>
        <v>Katy McIntyre</v>
      </c>
      <c r="H57" s="35"/>
    </row>
    <row r="58" spans="1:8" x14ac:dyDescent="0.25">
      <c r="A58" s="1">
        <f t="shared" si="0"/>
        <v>55</v>
      </c>
      <c r="B58" s="8">
        <f>IF(Runners!A57&lt;&gt;"",SMALL(Runners!CV$3:CV$209,A58),"")</f>
        <v>1.5105532407407408E-2</v>
      </c>
      <c r="C58" s="8">
        <f t="shared" si="1"/>
        <v>0.78593886574074079</v>
      </c>
      <c r="E58" s="1" t="str">
        <f>VLOOKUP(B58,Runners!CV$3:CZ$209,5,FALSE)</f>
        <v>Kim Dykes</v>
      </c>
      <c r="H58" s="35"/>
    </row>
    <row r="59" spans="1:8" x14ac:dyDescent="0.25">
      <c r="A59" s="1">
        <f t="shared" si="0"/>
        <v>56</v>
      </c>
      <c r="B59" s="8">
        <f>IF(Runners!A58&lt;&gt;"",SMALL(Runners!CV$3:CV$209,A59),"")</f>
        <v>1.5106597222222223E-2</v>
      </c>
      <c r="C59" s="8">
        <f t="shared" si="1"/>
        <v>0.78593993055555555</v>
      </c>
      <c r="E59" s="1" t="str">
        <f>VLOOKUP(B59,Runners!CV$3:CZ$209,5,FALSE)</f>
        <v>Terry Hellings</v>
      </c>
      <c r="H59" s="35"/>
    </row>
    <row r="60" spans="1:8" x14ac:dyDescent="0.25">
      <c r="A60" s="1">
        <f t="shared" si="0"/>
        <v>57</v>
      </c>
      <c r="B60" s="8">
        <f>IF(Runners!A59&lt;&gt;"",SMALL(Runners!CV$3:CV$209,A60),"")</f>
        <v>1.545375E-2</v>
      </c>
      <c r="C60" s="8">
        <f t="shared" si="1"/>
        <v>0.78628708333333341</v>
      </c>
      <c r="E60" s="1" t="str">
        <f>VLOOKUP(B60,Runners!CV$3:CZ$209,5,FALSE)</f>
        <v>Susan Hawitt</v>
      </c>
      <c r="H60" s="35"/>
    </row>
    <row r="61" spans="1:8" x14ac:dyDescent="0.25">
      <c r="A61" s="1">
        <f t="shared" si="0"/>
        <v>58</v>
      </c>
      <c r="B61" s="8">
        <f>IF(Runners!A60&lt;&gt;"",SMALL(Runners!CV$3:CV$209,A61),"")</f>
        <v>1.5799143518518518E-2</v>
      </c>
      <c r="C61" s="8">
        <f t="shared" si="1"/>
        <v>0.78663247685185189</v>
      </c>
      <c r="E61" s="1" t="str">
        <f>VLOOKUP(B61,Runners!CV$3:CZ$209,5,FALSE)</f>
        <v>David McDonald</v>
      </c>
      <c r="H61" s="35"/>
    </row>
    <row r="62" spans="1:8" x14ac:dyDescent="0.25">
      <c r="A62" s="1">
        <f t="shared" si="0"/>
        <v>59</v>
      </c>
      <c r="B62" s="8">
        <f>IF(Runners!A61&lt;&gt;"",SMALL(Runners!CV$3:CV$209,A62),"")</f>
        <v>1.5799282407407408E-2</v>
      </c>
      <c r="C62" s="8">
        <f t="shared" si="1"/>
        <v>0.78663261574074073</v>
      </c>
      <c r="E62" s="1" t="str">
        <f>VLOOKUP(B62,Runners!CV$3:CZ$209,5,FALSE)</f>
        <v>Gillian Anderson</v>
      </c>
      <c r="H62" s="35"/>
    </row>
    <row r="63" spans="1:8" x14ac:dyDescent="0.25">
      <c r="A63" s="1">
        <f t="shared" si="0"/>
        <v>60</v>
      </c>
      <c r="B63" s="8">
        <f>IF(Runners!A62&lt;&gt;"",SMALL(Runners!CV$3:CV$209,A63),"")</f>
        <v>1.5800185185185184E-2</v>
      </c>
      <c r="C63" s="8">
        <f t="shared" si="1"/>
        <v>0.78663351851851859</v>
      </c>
      <c r="E63" s="1" t="str">
        <f>VLOOKUP(B63,Runners!CV$3:CZ$209,5,FALSE)</f>
        <v>Mark Hughes</v>
      </c>
      <c r="H63" s="35"/>
    </row>
    <row r="64" spans="1:8" x14ac:dyDescent="0.25">
      <c r="A64" s="1">
        <f t="shared" si="0"/>
        <v>61</v>
      </c>
      <c r="B64" s="8">
        <f>IF(Runners!A63&lt;&gt;"",SMALL(Runners!CV$3:CV$209,A64),"")</f>
        <v>1.5972337962962962E-2</v>
      </c>
      <c r="C64" s="8">
        <f t="shared" si="1"/>
        <v>0.78680567129629631</v>
      </c>
      <c r="E64" s="1" t="str">
        <f>VLOOKUP(B64,Runners!CV$3:CZ$209,5,FALSE)</f>
        <v>Anthony Joy</v>
      </c>
      <c r="H64" s="35"/>
    </row>
    <row r="65" spans="1:8" x14ac:dyDescent="0.25">
      <c r="A65" s="1">
        <f t="shared" si="0"/>
        <v>62</v>
      </c>
      <c r="B65" s="8">
        <f>IF(Runners!A64&lt;&gt;"",SMALL(Runners!CV$3:CV$209,A65),"")</f>
        <v>1.5972384259259259E-2</v>
      </c>
      <c r="C65" s="8">
        <f t="shared" si="1"/>
        <v>0.78680571759259266</v>
      </c>
      <c r="E65" s="1" t="str">
        <f>VLOOKUP(B65,Runners!CV$3:CZ$209,5,FALSE)</f>
        <v>Barry Broughton</v>
      </c>
      <c r="H65" s="35"/>
    </row>
    <row r="66" spans="1:8" x14ac:dyDescent="0.25">
      <c r="A66" s="1">
        <f t="shared" si="0"/>
        <v>63</v>
      </c>
      <c r="B66" s="8">
        <f>IF(Runners!A65&lt;&gt;"",SMALL(Runners!CV$3:CV$209,A66),"")</f>
        <v>1.5972685185185184E-2</v>
      </c>
      <c r="C66" s="8">
        <f t="shared" si="1"/>
        <v>0.7868060185185185</v>
      </c>
      <c r="E66" s="1" t="str">
        <f>VLOOKUP(B66,Runners!CV$3:CZ$209,5,FALSE)</f>
        <v>Darran Ames</v>
      </c>
      <c r="H66" s="35"/>
    </row>
    <row r="67" spans="1:8" x14ac:dyDescent="0.25">
      <c r="A67" s="1">
        <f t="shared" si="0"/>
        <v>64</v>
      </c>
      <c r="B67" s="8">
        <f>IF(Runners!A66&lt;&gt;"",SMALL(Runners!CV$3:CV$209,A67),"")</f>
        <v>1.6146342592592594E-2</v>
      </c>
      <c r="C67" s="8">
        <f t="shared" si="1"/>
        <v>0.78697967592592599</v>
      </c>
      <c r="E67" s="1" t="str">
        <f>VLOOKUP(B67,Runners!CV$3:CZ$209,5,FALSE)</f>
        <v>Dave Dunn</v>
      </c>
      <c r="H67" s="35"/>
    </row>
    <row r="68" spans="1:8" x14ac:dyDescent="0.25">
      <c r="A68" s="1">
        <f t="shared" si="0"/>
        <v>65</v>
      </c>
      <c r="B68" s="8">
        <f>IF(Runners!A67&lt;&gt;"",SMALL(Runners!CV$3:CV$209,A68),"")</f>
        <v>1.6146736111111112E-2</v>
      </c>
      <c r="C68" s="8">
        <f t="shared" si="1"/>
        <v>0.78698006944444443</v>
      </c>
      <c r="E68" s="1" t="str">
        <f>VLOOKUP(B68,Runners!CV$3:CZ$209,5,FALSE)</f>
        <v>Guest 47:30</v>
      </c>
      <c r="H68" s="35"/>
    </row>
    <row r="69" spans="1:8" x14ac:dyDescent="0.25">
      <c r="A69" s="1">
        <f t="shared" ref="A69:A97" si="2">A68+1</f>
        <v>66</v>
      </c>
      <c r="B69" s="8">
        <f>IF(Runners!A68&lt;&gt;"",SMALL(Runners!CV$3:CV$209,A69),"")</f>
        <v>1.6146944444444446E-2</v>
      </c>
      <c r="C69" s="8">
        <f t="shared" ref="C69:C112" si="3">IF(B69&lt;&gt;"",B69+C$1,"")</f>
        <v>0.78698027777777779</v>
      </c>
      <c r="E69" s="1" t="str">
        <f>VLOOKUP(B69,Runners!CV$3:CZ$209,5,FALSE)</f>
        <v>Jennifer Hill</v>
      </c>
      <c r="H69" s="35"/>
    </row>
    <row r="70" spans="1:8" x14ac:dyDescent="0.25">
      <c r="A70" s="1">
        <f t="shared" si="2"/>
        <v>67</v>
      </c>
      <c r="B70" s="8">
        <f>IF(Runners!A69&lt;&gt;"",SMALL(Runners!CV$3:CV$209,A70),"")</f>
        <v>1.6320185185185188E-2</v>
      </c>
      <c r="C70" s="8">
        <f t="shared" si="3"/>
        <v>0.78715351851851856</v>
      </c>
      <c r="E70" s="1" t="str">
        <f>VLOOKUP(B70,Runners!CV$3:CZ$209,5,FALSE)</f>
        <v>Graham Webster</v>
      </c>
      <c r="H70" s="35"/>
    </row>
    <row r="71" spans="1:8" x14ac:dyDescent="0.25">
      <c r="A71" s="1">
        <f t="shared" si="2"/>
        <v>68</v>
      </c>
      <c r="B71" s="8">
        <f>IF(Runners!A70&lt;&gt;"",SMALL(Runners!CV$3:CV$209,A71),"")</f>
        <v>1.6320439814814815E-2</v>
      </c>
      <c r="C71" s="8">
        <f t="shared" si="3"/>
        <v>0.78715377314814816</v>
      </c>
      <c r="E71" s="1" t="str">
        <f>VLOOKUP(B71,Runners!CV$3:CZ$209,5,FALSE)</f>
        <v>Helen Rennie</v>
      </c>
      <c r="H71" s="35"/>
    </row>
    <row r="72" spans="1:8" x14ac:dyDescent="0.25">
      <c r="A72" s="1">
        <f t="shared" si="2"/>
        <v>69</v>
      </c>
      <c r="B72" s="8">
        <f>IF(Runners!A71&lt;&gt;"",SMALL(Runners!CV$3:CV$209,A72),"")</f>
        <v>1.6320625000000002E-2</v>
      </c>
      <c r="C72" s="8">
        <f t="shared" si="3"/>
        <v>0.78715395833333335</v>
      </c>
      <c r="E72" s="1" t="str">
        <f>VLOOKUP(B72,Runners!CV$3:CZ$209,5,FALSE)</f>
        <v>John Bertenshaw</v>
      </c>
      <c r="H72" s="35"/>
    </row>
    <row r="73" spans="1:8" x14ac:dyDescent="0.25">
      <c r="A73" s="1">
        <f t="shared" si="2"/>
        <v>70</v>
      </c>
      <c r="B73" s="8">
        <f>IF(Runners!A72&lt;&gt;"",SMALL(Runners!CV$3:CV$209,A73),"")</f>
        <v>1.6321759259259262E-2</v>
      </c>
      <c r="C73" s="8">
        <f t="shared" si="3"/>
        <v>0.78715509259259264</v>
      </c>
      <c r="E73" s="1" t="str">
        <f>VLOOKUP(B73,Runners!CV$3:CZ$209,5,FALSE)</f>
        <v>Stephen Wise</v>
      </c>
      <c r="H73" s="35"/>
    </row>
    <row r="74" spans="1:8" x14ac:dyDescent="0.25">
      <c r="A74" s="1">
        <f t="shared" si="2"/>
        <v>71</v>
      </c>
      <c r="B74" s="8">
        <f>IF(Runners!A73&lt;&gt;"",SMALL(Runners!CV$3:CV$209,A74),"")</f>
        <v>1.6494351851851854E-2</v>
      </c>
      <c r="C74" s="8">
        <f t="shared" si="3"/>
        <v>0.78732768518518526</v>
      </c>
      <c r="E74" s="1" t="str">
        <f>VLOOKUP(B74,Runners!CV$3:CZ$209,5,FALSE)</f>
        <v>Kate Price Edwards</v>
      </c>
      <c r="H74" s="35"/>
    </row>
    <row r="75" spans="1:8" x14ac:dyDescent="0.25">
      <c r="A75" s="1">
        <f t="shared" si="2"/>
        <v>72</v>
      </c>
      <c r="B75" s="8">
        <f>IF(Runners!A74&lt;&gt;"",SMALL(Runners!CV$3:CV$209,A75),"")</f>
        <v>1.6494814814814816E-2</v>
      </c>
      <c r="C75" s="8">
        <f t="shared" si="3"/>
        <v>0.78732814814814822</v>
      </c>
      <c r="E75" s="1" t="str">
        <f>VLOOKUP(B75,Runners!CV$3:CZ$209,5,FALSE)</f>
        <v>Morgan Pritchard</v>
      </c>
      <c r="H75" s="35"/>
    </row>
    <row r="76" spans="1:8" x14ac:dyDescent="0.25">
      <c r="A76" s="1">
        <f t="shared" si="2"/>
        <v>73</v>
      </c>
      <c r="B76" s="8">
        <f>IF(Runners!A75&lt;&gt;"",SMALL(Runners!CV$3:CV$209,A76),"")</f>
        <v>1.6494837962962965E-2</v>
      </c>
      <c r="C76" s="8">
        <f t="shared" si="3"/>
        <v>0.78732817129629629</v>
      </c>
      <c r="E76" s="1" t="str">
        <f>VLOOKUP(B76,Runners!CV$3:CZ$209,5,FALSE)</f>
        <v>Neil Baynton-Roberts</v>
      </c>
      <c r="H76" s="35"/>
    </row>
    <row r="77" spans="1:8" x14ac:dyDescent="0.25">
      <c r="A77" s="1">
        <f t="shared" si="2"/>
        <v>74</v>
      </c>
      <c r="B77" s="8">
        <f>IF(Runners!A76&lt;&gt;"",SMALL(Runners!CV$3:CV$209,A77),"")</f>
        <v>1.7014027777777777E-2</v>
      </c>
      <c r="C77" s="8">
        <f t="shared" si="3"/>
        <v>0.7878473611111112</v>
      </c>
      <c r="E77" s="1" t="str">
        <f>VLOOKUP(B77,Runners!CV$3:CZ$209,5,FALSE)</f>
        <v>Barbara Holmes</v>
      </c>
      <c r="H77" s="35"/>
    </row>
    <row r="78" spans="1:8" x14ac:dyDescent="0.25">
      <c r="A78" s="1">
        <f t="shared" si="2"/>
        <v>75</v>
      </c>
      <c r="B78" s="8">
        <f>IF(Runners!A77&lt;&gt;"",SMALL(Runners!CV$3:CV$209,A78),"")</f>
        <v>1.718837962962963E-2</v>
      </c>
      <c r="C78" s="8">
        <f t="shared" si="3"/>
        <v>0.78802171296296297</v>
      </c>
      <c r="E78" s="1" t="str">
        <f>VLOOKUP(B78,Runners!CV$3:CZ$209,5,FALSE)</f>
        <v>Guest 45:00</v>
      </c>
      <c r="H78" s="35"/>
    </row>
    <row r="79" spans="1:8" x14ac:dyDescent="0.25">
      <c r="A79" s="1">
        <f t="shared" si="2"/>
        <v>76</v>
      </c>
      <c r="B79" s="8">
        <f>IF(Runners!A78&lt;&gt;"",SMALL(Runners!CV$3:CV$209,A79),"")</f>
        <v>1.7189675925925928E-2</v>
      </c>
      <c r="C79" s="8">
        <f t="shared" si="3"/>
        <v>0.78802300925925928</v>
      </c>
      <c r="E79" s="1" t="str">
        <f>VLOOKUP(B79,Runners!CV$3:CZ$209,5,FALSE)</f>
        <v>Sarah Beck</v>
      </c>
      <c r="H79" s="35"/>
    </row>
    <row r="80" spans="1:8" x14ac:dyDescent="0.25">
      <c r="A80" s="1">
        <f t="shared" si="2"/>
        <v>77</v>
      </c>
      <c r="B80" s="8">
        <f>IF(Runners!A79&lt;&gt;"",SMALL(Runners!CV$3:CV$209,A80),"")</f>
        <v>1.7189722222222224E-2</v>
      </c>
      <c r="C80" s="8">
        <f t="shared" si="3"/>
        <v>0.78802305555555563</v>
      </c>
      <c r="E80" s="1" t="str">
        <f>VLOOKUP(B80,Runners!CV$3:CZ$209,5,FALSE)</f>
        <v>Scott Gall</v>
      </c>
      <c r="H80" s="35"/>
    </row>
    <row r="81" spans="1:8" x14ac:dyDescent="0.25">
      <c r="A81" s="1">
        <f t="shared" si="2"/>
        <v>78</v>
      </c>
      <c r="B81" s="8">
        <f>IF(Runners!A80&lt;&gt;"",SMALL(Runners!CV$3:CV$209,A81),"")</f>
        <v>1.7189791666666669E-2</v>
      </c>
      <c r="C81" s="8">
        <f t="shared" si="3"/>
        <v>0.78802312500000005</v>
      </c>
      <c r="E81" s="1" t="str">
        <f>VLOOKUP(B81,Runners!CV$3:CZ$209,5,FALSE)</f>
        <v>Stephen Rodwell</v>
      </c>
      <c r="H81" s="35"/>
    </row>
    <row r="82" spans="1:8" x14ac:dyDescent="0.25">
      <c r="A82" s="1">
        <f t="shared" si="2"/>
        <v>79</v>
      </c>
      <c r="B82" s="8">
        <f>IF(Runners!A81&lt;&gt;"",SMALL(Runners!CV$3:CV$209,A82),"")</f>
        <v>1.753511574074074E-2</v>
      </c>
      <c r="C82" s="8">
        <f t="shared" si="3"/>
        <v>0.78836844907407411</v>
      </c>
      <c r="E82" s="1" t="str">
        <f>VLOOKUP(B82,Runners!CV$3:CZ$209,5,FALSE)</f>
        <v>Clare Taylor</v>
      </c>
      <c r="H82" s="35"/>
    </row>
    <row r="83" spans="1:8" x14ac:dyDescent="0.25">
      <c r="A83" s="1">
        <f t="shared" si="2"/>
        <v>80</v>
      </c>
      <c r="B83" s="8">
        <f>IF(Runners!A82&lt;&gt;"",SMALL(Runners!CV$3:CV$209,A83),"")</f>
        <v>1.7535162037037037E-2</v>
      </c>
      <c r="C83" s="8">
        <f t="shared" si="3"/>
        <v>0.78836849537037046</v>
      </c>
      <c r="E83" s="1" t="str">
        <f>VLOOKUP(B83,Runners!CV$3:CZ$209,5,FALSE)</f>
        <v>Dan Gregson</v>
      </c>
      <c r="H83" s="35"/>
    </row>
    <row r="84" spans="1:8" x14ac:dyDescent="0.25">
      <c r="A84" s="1">
        <f t="shared" si="2"/>
        <v>81</v>
      </c>
      <c r="B84" s="8">
        <f>IF(Runners!A83&lt;&gt;"",SMALL(Runners!CV$3:CV$209,A84),"")</f>
        <v>1.753625E-2</v>
      </c>
      <c r="C84" s="8">
        <f t="shared" si="3"/>
        <v>0.7883695833333334</v>
      </c>
      <c r="E84" s="1" t="str">
        <f>VLOOKUP(B84,Runners!CV$3:CZ$209,5,FALSE)</f>
        <v>Louise Cox</v>
      </c>
      <c r="H84" s="35"/>
    </row>
    <row r="85" spans="1:8" x14ac:dyDescent="0.25">
      <c r="A85" s="1">
        <f t="shared" si="2"/>
        <v>82</v>
      </c>
      <c r="B85" s="8">
        <f>IF(Runners!A84&lt;&gt;"",SMALL(Runners!CV$3:CV$209,A85),"")</f>
        <v>1.7536990740740742E-2</v>
      </c>
      <c r="C85" s="8">
        <f t="shared" si="3"/>
        <v>0.78837032407407415</v>
      </c>
      <c r="E85" s="1" t="str">
        <f>VLOOKUP(B85,Runners!CV$3:CZ$209,5,FALSE)</f>
        <v>Simon Smith</v>
      </c>
      <c r="H85" s="35"/>
    </row>
    <row r="86" spans="1:8" x14ac:dyDescent="0.25">
      <c r="A86" s="1">
        <f t="shared" si="2"/>
        <v>83</v>
      </c>
      <c r="B86" s="8">
        <f>IF(Runners!A85&lt;&gt;"",SMALL(Runners!CV$3:CV$209,A86),"")</f>
        <v>1.7710254629629628E-2</v>
      </c>
      <c r="C86" s="8">
        <f t="shared" si="3"/>
        <v>0.78854358796296298</v>
      </c>
      <c r="E86" s="1" t="str">
        <f>VLOOKUP(B86,Runners!CV$3:CZ$209,5,FALSE)</f>
        <v>Paul Veevers</v>
      </c>
      <c r="H86" s="35"/>
    </row>
    <row r="87" spans="1:8" x14ac:dyDescent="0.25">
      <c r="A87" s="1">
        <f t="shared" si="2"/>
        <v>84</v>
      </c>
      <c r="B87" s="8">
        <f>IF(Runners!A86&lt;&gt;"",SMALL(Runners!CV$3:CV$209,A87),"")</f>
        <v>1.8057384259259259E-2</v>
      </c>
      <c r="C87" s="8">
        <f t="shared" si="3"/>
        <v>0.78889071759259266</v>
      </c>
      <c r="E87" s="1" t="str">
        <f>VLOOKUP(B87,Runners!CV$3:CZ$209,5,FALSE)</f>
        <v>Oliver Thomson</v>
      </c>
      <c r="H87" s="35"/>
    </row>
    <row r="88" spans="1:8" x14ac:dyDescent="0.25">
      <c r="A88" s="1">
        <f t="shared" si="2"/>
        <v>85</v>
      </c>
      <c r="B88" s="8">
        <f>IF(Runners!A87&lt;&gt;"",SMALL(Runners!CV$3:CV$209,A88),"")</f>
        <v>1.8230300925925928E-2</v>
      </c>
      <c r="C88" s="8">
        <f t="shared" si="3"/>
        <v>0.78906363425925929</v>
      </c>
      <c r="E88" s="1" t="str">
        <f>VLOOKUP(B88,Runners!CV$3:CZ$209,5,FALSE)</f>
        <v>Joanna Goorney</v>
      </c>
      <c r="H88" s="35"/>
    </row>
    <row r="89" spans="1:8" x14ac:dyDescent="0.25">
      <c r="A89" s="1">
        <f t="shared" si="2"/>
        <v>86</v>
      </c>
      <c r="B89" s="8">
        <f>IF(Runners!A88&lt;&gt;"",SMALL(Runners!CV$3:CV$209,A89),"")</f>
        <v>1.840303240740741E-2</v>
      </c>
      <c r="C89" s="8">
        <f t="shared" si="3"/>
        <v>0.78923636574074074</v>
      </c>
      <c r="E89" s="1" t="str">
        <f>VLOOKUP(B89,Runners!CV$3:CZ$209,5,FALSE)</f>
        <v>Catherine Carrdus</v>
      </c>
      <c r="H89" s="35"/>
    </row>
    <row r="90" spans="1:8" x14ac:dyDescent="0.25">
      <c r="A90" s="1">
        <f t="shared" si="2"/>
        <v>87</v>
      </c>
      <c r="B90" s="8">
        <f>IF(Runners!A89&lt;&gt;"",SMALL(Runners!CV$3:CV$209,A90),"")</f>
        <v>1.8403356481481482E-2</v>
      </c>
      <c r="C90" s="8">
        <f t="shared" si="3"/>
        <v>0.78923668981481487</v>
      </c>
      <c r="E90" s="1" t="str">
        <f>VLOOKUP(B90,Runners!CV$3:CZ$209,5,FALSE)</f>
        <v>Domenic Read-Garrett</v>
      </c>
      <c r="H90" s="35"/>
    </row>
    <row r="91" spans="1:8" x14ac:dyDescent="0.25">
      <c r="A91" s="1">
        <f t="shared" si="2"/>
        <v>88</v>
      </c>
      <c r="B91" s="8">
        <f>IF(Runners!A90&lt;&gt;"",SMALL(Runners!CV$3:CV$209,A91),"")</f>
        <v>1.8403634259259258E-2</v>
      </c>
      <c r="C91" s="8">
        <f t="shared" si="3"/>
        <v>0.78923696759259265</v>
      </c>
      <c r="E91" s="1" t="str">
        <f>VLOOKUP(B91,Runners!CV$3:CZ$209,5,FALSE)</f>
        <v>Guest 42:30</v>
      </c>
      <c r="H91" s="35"/>
    </row>
    <row r="92" spans="1:8" x14ac:dyDescent="0.25">
      <c r="A92" s="1">
        <f t="shared" si="2"/>
        <v>89</v>
      </c>
      <c r="B92" s="8">
        <f>IF(Runners!A91&lt;&gt;"",SMALL(Runners!CV$3:CV$209,A92),"")</f>
        <v>1.8404444444444445E-2</v>
      </c>
      <c r="C92" s="8">
        <f t="shared" si="3"/>
        <v>0.78923777777777782</v>
      </c>
      <c r="E92" s="1" t="str">
        <f>VLOOKUP(B92,Runners!CV$3:CZ$209,5,FALSE)</f>
        <v>Melanie Koth</v>
      </c>
      <c r="H92" s="35"/>
    </row>
    <row r="93" spans="1:8" x14ac:dyDescent="0.25">
      <c r="A93" s="1">
        <f t="shared" si="2"/>
        <v>90</v>
      </c>
      <c r="B93" s="8">
        <f>IF(Runners!A92&lt;&gt;"",SMALL(Runners!CV$3:CV$209,A93),"")</f>
        <v>1.8751689814814815E-2</v>
      </c>
      <c r="C93" s="8">
        <f t="shared" si="3"/>
        <v>0.78958502314814816</v>
      </c>
      <c r="E93" s="1" t="str">
        <f>VLOOKUP(B93,Runners!CV$3:CZ$209,5,FALSE)</f>
        <v>Michael Hall</v>
      </c>
      <c r="H93" s="35"/>
    </row>
    <row r="94" spans="1:8" x14ac:dyDescent="0.25">
      <c r="A94" s="1">
        <f t="shared" si="2"/>
        <v>91</v>
      </c>
      <c r="B94" s="8">
        <f>IF(Runners!A93&lt;&gt;"",SMALL(Runners!CV$3:CV$209,A94),"")</f>
        <v>1.8752337962962964E-2</v>
      </c>
      <c r="C94" s="8">
        <f t="shared" si="3"/>
        <v>0.78958567129629631</v>
      </c>
      <c r="E94" s="1" t="str">
        <f>VLOOKUP(B94,Runners!CV$3:CZ$209,5,FALSE)</f>
        <v>Steve Pepper</v>
      </c>
      <c r="H94" s="35"/>
    </row>
    <row r="95" spans="1:8" x14ac:dyDescent="0.25">
      <c r="A95" s="1">
        <f t="shared" si="2"/>
        <v>92</v>
      </c>
      <c r="B95" s="8">
        <f>IF(Runners!A94&lt;&gt;"",SMALL(Runners!CV$3:CV$209,A95),"")</f>
        <v>1.8925162037037035E-2</v>
      </c>
      <c r="C95" s="8">
        <f t="shared" si="3"/>
        <v>0.78975849537037046</v>
      </c>
      <c r="E95" s="1" t="str">
        <f>VLOOKUP(B95,Runners!CV$3:CZ$209,5,FALSE)</f>
        <v>Maddy Markham</v>
      </c>
      <c r="H95" s="35"/>
    </row>
    <row r="96" spans="1:8" x14ac:dyDescent="0.25">
      <c r="A96" s="1">
        <f t="shared" si="2"/>
        <v>93</v>
      </c>
      <c r="B96" s="8">
        <f>IF(Runners!A95&lt;&gt;"",SMALL(Runners!CV$3:CV$209,A96),"")</f>
        <v>1.8925208333333332E-2</v>
      </c>
      <c r="C96" s="8">
        <f t="shared" si="3"/>
        <v>0.7897585416666667</v>
      </c>
      <c r="E96" s="1" t="str">
        <f>VLOOKUP(B96,Runners!CV$3:CZ$209,5,FALSE)</f>
        <v>Mark Selby</v>
      </c>
      <c r="H96" s="35"/>
    </row>
    <row r="97" spans="1:8" x14ac:dyDescent="0.25">
      <c r="A97" s="1">
        <f t="shared" si="2"/>
        <v>94</v>
      </c>
      <c r="B97" s="8">
        <f>IF(Runners!A96&lt;&gt;"",SMALL(Runners!CV$3:CV$209,A97),"")</f>
        <v>1.9099675925925926E-2</v>
      </c>
      <c r="C97" s="8">
        <f t="shared" si="3"/>
        <v>0.78993300925925924</v>
      </c>
      <c r="E97" s="1" t="str">
        <f>VLOOKUP(B97,Runners!CV$3:CZ$209,5,FALSE)</f>
        <v>Thomas Howarth</v>
      </c>
      <c r="H97" s="35"/>
    </row>
    <row r="98" spans="1:8" x14ac:dyDescent="0.25">
      <c r="A98" s="1">
        <f>A97+1</f>
        <v>95</v>
      </c>
      <c r="B98" s="8">
        <f>IF(Runners!A97&lt;&gt;"",SMALL(Runners!CV$3:CV$209,A98),"")</f>
        <v>1.9444768518518517E-2</v>
      </c>
      <c r="C98" s="8">
        <f t="shared" si="3"/>
        <v>0.79027810185185188</v>
      </c>
      <c r="E98" s="1" t="str">
        <f>VLOOKUP(B98,Runners!CV$3:CZ$209,5,FALSE)</f>
        <v>Chris Cottam</v>
      </c>
      <c r="H98" s="35"/>
    </row>
    <row r="99" spans="1:8" x14ac:dyDescent="0.25">
      <c r="A99" s="1">
        <f>A98+1</f>
        <v>96</v>
      </c>
      <c r="B99" s="8">
        <f>IF(Runners!A98&lt;&gt;"",SMALL(Runners!CV$3:CV$209,A99),"")</f>
        <v>1.9618888888888887E-2</v>
      </c>
      <c r="C99" s="8">
        <f t="shared" si="3"/>
        <v>0.79045222222222222</v>
      </c>
      <c r="E99" s="1" t="str">
        <f>VLOOKUP(B99,Runners!CV$3:CZ$209,5,FALSE)</f>
        <v>Guest 40:00</v>
      </c>
      <c r="H99" s="35"/>
    </row>
    <row r="100" spans="1:8" x14ac:dyDescent="0.25">
      <c r="A100" s="1">
        <f>A99+1</f>
        <v>97</v>
      </c>
      <c r="B100" s="8">
        <f>IF(Runners!A99&lt;&gt;"",SMALL(Runners!CV$3:CV$209,A100),"")</f>
        <v>1.9792708333333332E-2</v>
      </c>
      <c r="C100" s="8">
        <f t="shared" si="3"/>
        <v>0.79062604166666672</v>
      </c>
      <c r="E100" s="1" t="str">
        <f>VLOOKUP(B100,Runners!CV$3:CZ$209,5,FALSE)</f>
        <v>Jake Rodwell</v>
      </c>
      <c r="H100" s="35"/>
    </row>
    <row r="101" spans="1:8" x14ac:dyDescent="0.25">
      <c r="A101" s="1">
        <f>A100+1</f>
        <v>98</v>
      </c>
      <c r="B101" s="8">
        <f>IF(Runners!A100&lt;&gt;"",SMALL(Runners!CV$3:CV$209,A101),"")</f>
        <v>1.9965879629629629E-2</v>
      </c>
      <c r="C101" s="8">
        <f t="shared" si="3"/>
        <v>0.79079921296296296</v>
      </c>
      <c r="E101" s="1" t="str">
        <f>VLOOKUP(B101,Runners!CV$3:CZ$209,5,FALSE)</f>
        <v>Dominic Kirby</v>
      </c>
      <c r="H101" s="35"/>
    </row>
    <row r="102" spans="1:8" x14ac:dyDescent="0.25">
      <c r="A102" s="1">
        <f>A101+1</f>
        <v>99</v>
      </c>
      <c r="B102" s="8">
        <f>IF(Runners!A101&lt;&gt;"",SMALL(Runners!CV$3:CV$209,A102),"")</f>
        <v>1.9966365740740739E-2</v>
      </c>
      <c r="C102" s="8">
        <f t="shared" si="3"/>
        <v>0.7907996990740741</v>
      </c>
      <c r="E102" s="1" t="str">
        <f>VLOOKUP(B102,Runners!CV$3:CZ$209,5,FALSE)</f>
        <v>Jayden Richardson</v>
      </c>
      <c r="H102" s="35"/>
    </row>
    <row r="103" spans="1:8" x14ac:dyDescent="0.25">
      <c r="A103" s="1">
        <f t="shared" ref="A103:A112" si="4">A102+1</f>
        <v>100</v>
      </c>
      <c r="B103" s="8">
        <f>IF(Runners!A102&lt;&gt;"",SMALL(Runners!CV$3:CV$209,A103),"")</f>
        <v>2.0140115740740743E-2</v>
      </c>
      <c r="C103" s="8">
        <f t="shared" si="3"/>
        <v>0.79097344907407408</v>
      </c>
      <c r="E103" s="1" t="str">
        <f>VLOOKUP(B103,Runners!CV$3:CZ$209,5,FALSE)</f>
        <v>Jonathan Tuck</v>
      </c>
      <c r="H103" s="35"/>
    </row>
    <row r="104" spans="1:8" x14ac:dyDescent="0.25">
      <c r="A104" s="1">
        <f t="shared" si="4"/>
        <v>101</v>
      </c>
      <c r="B104" s="8">
        <f>IF(Runners!A103&lt;&gt;"",SMALL(Runners!CV$3:CV$209,A104),"")</f>
        <v>2.0486805555555557E-2</v>
      </c>
      <c r="C104" s="8">
        <f t="shared" si="3"/>
        <v>0.79132013888888897</v>
      </c>
      <c r="E104" s="1" t="str">
        <f>VLOOKUP(B104,Runners!CV$3:CZ$209,5,FALSE)</f>
        <v>Gillian Draper</v>
      </c>
    </row>
    <row r="105" spans="1:8" x14ac:dyDescent="0.25">
      <c r="A105" s="1">
        <f t="shared" si="4"/>
        <v>102</v>
      </c>
      <c r="B105" s="8">
        <f>IF(Runners!A104&lt;&gt;"",SMALL(Runners!CV$3:CV$209,A105),"")</f>
        <v>2.0660787037037037E-2</v>
      </c>
      <c r="C105" s="8">
        <f t="shared" si="3"/>
        <v>0.79149412037037037</v>
      </c>
      <c r="E105" s="1" t="str">
        <f>VLOOKUP(B105,Runners!CV$3:CZ$209,5,FALSE)</f>
        <v>James Whittle</v>
      </c>
    </row>
    <row r="106" spans="1:8" x14ac:dyDescent="0.25">
      <c r="A106" s="1">
        <f t="shared" si="4"/>
        <v>103</v>
      </c>
      <c r="B106" s="8">
        <f>IF(Runners!A105&lt;&gt;"",SMALL(Runners!CV$3:CV$209,A106),"")</f>
        <v>2.0834143518518516E-2</v>
      </c>
      <c r="C106" s="8">
        <f t="shared" si="3"/>
        <v>0.7916674768518519</v>
      </c>
      <c r="E106" s="1" t="str">
        <f>VLOOKUP(B106,Runners!CV$3:CZ$209,5,FALSE)</f>
        <v>Guest 37:30</v>
      </c>
    </row>
    <row r="107" spans="1:8" x14ac:dyDescent="0.25">
      <c r="A107" s="1">
        <f t="shared" si="4"/>
        <v>104</v>
      </c>
      <c r="B107" s="8">
        <f>IF(Runners!A106&lt;&gt;"",SMALL(Runners!CV$3:CV$209,A107),"")</f>
        <v>2.083449074074074E-2</v>
      </c>
      <c r="C107" s="8">
        <f t="shared" si="3"/>
        <v>0.7916678240740741</v>
      </c>
      <c r="E107" s="1" t="str">
        <f>VLOOKUP(B107,Runners!CV$3:CZ$209,5,FALSE)</f>
        <v>Joe Greenwood</v>
      </c>
    </row>
    <row r="108" spans="1:8" x14ac:dyDescent="0.25">
      <c r="A108" s="1">
        <f t="shared" si="4"/>
        <v>105</v>
      </c>
      <c r="B108" s="8">
        <f>IF(Runners!A107&lt;&gt;"",SMALL(Runners!CV$3:CV$209,A108),"")</f>
        <v>2.135425925925926E-2</v>
      </c>
      <c r="C108" s="8">
        <f t="shared" si="3"/>
        <v>0.79218759259259264</v>
      </c>
      <c r="E108" s="1" t="str">
        <f>VLOOKUP(B108,Runners!CV$3:CZ$209,5,FALSE)</f>
        <v>Andrew Draper</v>
      </c>
    </row>
    <row r="109" spans="1:8" x14ac:dyDescent="0.25">
      <c r="A109" s="1">
        <f t="shared" si="4"/>
        <v>106</v>
      </c>
      <c r="B109" s="8">
        <f>IF(Runners!A108&lt;&gt;"",SMALL(Runners!CV$3:CV$209,A109),"")</f>
        <v>2.2049398148148151E-2</v>
      </c>
      <c r="C109" s="8">
        <f t="shared" si="3"/>
        <v>0.79288273148148147</v>
      </c>
      <c r="E109" s="1" t="str">
        <f>VLOOKUP(B109,Runners!CV$3:CZ$209,5,FALSE)</f>
        <v>Guest 35:00</v>
      </c>
    </row>
    <row r="110" spans="1:8" x14ac:dyDescent="0.25">
      <c r="A110" s="1">
        <f t="shared" si="4"/>
        <v>107</v>
      </c>
      <c r="B110" s="8">
        <f>IF(Runners!A109&lt;&gt;"",SMALL(Runners!CV$3:CV$209,A110),"")</f>
        <v>2.2223958333333335E-2</v>
      </c>
      <c r="C110" s="8">
        <f t="shared" si="3"/>
        <v>0.79305729166666672</v>
      </c>
      <c r="E110" s="1" t="str">
        <f>VLOOKUP(B110,Runners!CV$3:CZ$209,5,FALSE)</f>
        <v>Mike Toft</v>
      </c>
    </row>
    <row r="111" spans="1:8" x14ac:dyDescent="0.25">
      <c r="A111" s="1">
        <f t="shared" si="4"/>
        <v>108</v>
      </c>
      <c r="B111" s="8">
        <f>IF(Runners!A110&lt;&gt;"",SMALL(Runners!CV$3:CV$209,A111),"")</f>
        <v>2.3090347222222224E-2</v>
      </c>
      <c r="C111" s="8">
        <f t="shared" si="3"/>
        <v>0.79392368055555562</v>
      </c>
      <c r="E111" s="1" t="str">
        <f>VLOOKUP(B111,Runners!CV$3:CZ$209,5,FALSE)</f>
        <v>Alistair Leivers</v>
      </c>
    </row>
    <row r="112" spans="1:8" x14ac:dyDescent="0.25">
      <c r="A112" s="1">
        <f t="shared" si="4"/>
        <v>109</v>
      </c>
      <c r="B112" s="8">
        <f>IF(Runners!A111&lt;&gt;"",SMALL(Runners!CV$3:CV$209,A112),"")</f>
        <v>2.3265972222222223E-2</v>
      </c>
      <c r="C112" s="8">
        <f t="shared" si="3"/>
        <v>0.79409930555555563</v>
      </c>
      <c r="E112" s="1" t="str">
        <f>VLOOKUP(B112,Runners!CV$3:CZ$209,5,FALSE)</f>
        <v>Ross McKelvie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T62"/>
  <sheetViews>
    <sheetView topLeftCell="A31" zoomScale="70" zoomScaleNormal="70" workbookViewId="0">
      <selection activeCell="K57" sqref="K57"/>
    </sheetView>
  </sheetViews>
  <sheetFormatPr defaultColWidth="8.88671875" defaultRowHeight="12" x14ac:dyDescent="0.25"/>
  <cols>
    <col min="1" max="1" width="4.33203125" style="1" customWidth="1"/>
    <col min="2" max="2" width="2.5546875" style="1" customWidth="1"/>
    <col min="3" max="3" width="16.44140625" style="78" bestFit="1" customWidth="1"/>
    <col min="4" max="4" width="14.88671875" style="78" customWidth="1"/>
    <col min="5" max="5" width="27.6640625" style="46" bestFit="1" customWidth="1"/>
    <col min="6" max="6" width="24.33203125" style="46" customWidth="1"/>
    <col min="7" max="7" width="1.88671875" style="46" customWidth="1"/>
    <col min="8" max="8" width="16.44140625" style="80" customWidth="1"/>
    <col min="9" max="9" width="17.33203125" style="80" bestFit="1" customWidth="1"/>
    <col min="10" max="10" width="27.44140625" style="46" bestFit="1" customWidth="1"/>
    <col min="11" max="11" width="24.88671875" style="46" customWidth="1"/>
    <col min="12" max="12" width="8.88671875" style="1"/>
    <col min="13" max="13" width="8.88671875" style="8"/>
    <col min="14" max="14" width="28.6640625" style="8" bestFit="1" customWidth="1"/>
    <col min="15" max="16384" width="8.88671875" style="1"/>
  </cols>
  <sheetData>
    <row r="2" spans="1:20" ht="36" x14ac:dyDescent="0.4">
      <c r="C2" s="76" t="s">
        <v>167</v>
      </c>
      <c r="D2" s="79" t="s">
        <v>168</v>
      </c>
      <c r="E2" s="70" t="s">
        <v>218</v>
      </c>
      <c r="F2" s="71" t="s">
        <v>169</v>
      </c>
      <c r="G2" s="72"/>
      <c r="H2" s="79" t="s">
        <v>167</v>
      </c>
      <c r="I2" s="79" t="s">
        <v>168</v>
      </c>
      <c r="J2" s="70" t="s">
        <v>218</v>
      </c>
      <c r="K2" s="75" t="s">
        <v>169</v>
      </c>
      <c r="N2" s="83" t="s">
        <v>219</v>
      </c>
      <c r="P2" s="49"/>
      <c r="Q2" s="49"/>
      <c r="R2" s="50"/>
      <c r="S2" s="50"/>
      <c r="T2" s="48"/>
    </row>
    <row r="3" spans="1:20" ht="24.75" customHeight="1" x14ac:dyDescent="0.3">
      <c r="C3" s="77">
        <f>'Summer Start Times'!B4</f>
        <v>4.6896296296296295E-3</v>
      </c>
      <c r="D3" s="81">
        <f>'Summer Start Times'!C4</f>
        <v>0.77552296296296297</v>
      </c>
      <c r="E3" s="74" t="str">
        <f>'Summer Start Times'!E4</f>
        <v>Ruth Bye</v>
      </c>
      <c r="F3" s="73"/>
      <c r="G3" s="73"/>
      <c r="H3" s="77">
        <f>'Summer Start Times'!B59</f>
        <v>1.5106597222222223E-2</v>
      </c>
      <c r="I3" s="81">
        <f>'Summer Start Times'!C59</f>
        <v>0.78593993055555555</v>
      </c>
      <c r="J3" s="74" t="str">
        <f>'Summer Start Times'!E59</f>
        <v>Terry Hellings</v>
      </c>
      <c r="K3" s="73"/>
      <c r="N3" s="84" t="s">
        <v>177</v>
      </c>
    </row>
    <row r="4" spans="1:20" ht="24.75" customHeight="1" x14ac:dyDescent="0.3">
      <c r="C4" s="77">
        <f>'Summer Start Times'!B5</f>
        <v>5.5567592592592596E-3</v>
      </c>
      <c r="D4" s="81">
        <f>'Summer Start Times'!C5</f>
        <v>0.77639009259259262</v>
      </c>
      <c r="E4" s="74" t="str">
        <f>'Summer Start Times'!E5</f>
        <v>John Wild</v>
      </c>
      <c r="F4" s="73"/>
      <c r="G4" s="73"/>
      <c r="H4" s="77">
        <f>'Summer Start Times'!B60</f>
        <v>1.545375E-2</v>
      </c>
      <c r="I4" s="81">
        <f>'Summer Start Times'!C60</f>
        <v>0.78628708333333341</v>
      </c>
      <c r="J4" s="74" t="str">
        <f>'Summer Start Times'!E60</f>
        <v>Susan Hawitt</v>
      </c>
      <c r="K4" s="73"/>
      <c r="N4" s="84" t="s">
        <v>180</v>
      </c>
    </row>
    <row r="5" spans="1:20" ht="24.75" customHeight="1" x14ac:dyDescent="0.3">
      <c r="C5" s="77">
        <f>'Summer Start Times'!B6</f>
        <v>6.2503472222222222E-3</v>
      </c>
      <c r="D5" s="81">
        <f>'Summer Start Times'!C6</f>
        <v>0.77708368055555554</v>
      </c>
      <c r="E5" s="74" t="str">
        <f>'Summer Start Times'!E6</f>
        <v>Claire England</v>
      </c>
      <c r="F5" s="73"/>
      <c r="G5" s="73"/>
      <c r="H5" s="77">
        <f>'Summer Start Times'!B61</f>
        <v>1.5799143518518518E-2</v>
      </c>
      <c r="I5" s="81">
        <f>'Summer Start Times'!C61</f>
        <v>0.78663247685185189</v>
      </c>
      <c r="J5" s="74" t="str">
        <f>'Summer Start Times'!E61</f>
        <v>David McDonald</v>
      </c>
      <c r="K5" s="73"/>
      <c r="N5" s="84" t="s">
        <v>181</v>
      </c>
    </row>
    <row r="6" spans="1:20" ht="24.75" customHeight="1" x14ac:dyDescent="0.3">
      <c r="C6" s="77">
        <f>'Summer Start Times'!B7</f>
        <v>6.5994212962962959E-3</v>
      </c>
      <c r="D6" s="81">
        <f>'Summer Start Times'!C7</f>
        <v>0.77743275462962969</v>
      </c>
      <c r="E6" s="74" t="str">
        <f>'Summer Start Times'!E7</f>
        <v>Sarah Cook</v>
      </c>
      <c r="F6" s="73"/>
      <c r="G6" s="73"/>
      <c r="H6" s="77">
        <f>'Summer Start Times'!B62</f>
        <v>1.5799282407407408E-2</v>
      </c>
      <c r="I6" s="81">
        <f>'Summer Start Times'!C62</f>
        <v>0.78663261574074073</v>
      </c>
      <c r="J6" s="74" t="str">
        <f>'Summer Start Times'!E62</f>
        <v>Gillian Anderson</v>
      </c>
      <c r="K6" s="73"/>
      <c r="N6" s="84" t="s">
        <v>183</v>
      </c>
    </row>
    <row r="7" spans="1:20" ht="24.75" customHeight="1" x14ac:dyDescent="0.3">
      <c r="C7" s="77">
        <f>'Summer Start Times'!B8</f>
        <v>6.5996064814814815E-3</v>
      </c>
      <c r="D7" s="81">
        <f>'Summer Start Times'!C8</f>
        <v>0.77743293981481487</v>
      </c>
      <c r="E7" s="74" t="str">
        <f>'Summer Start Times'!E8</f>
        <v>Susan Henry</v>
      </c>
      <c r="F7" s="73"/>
      <c r="G7" s="73"/>
      <c r="H7" s="77">
        <f>'Summer Start Times'!B63</f>
        <v>1.5800185185185184E-2</v>
      </c>
      <c r="I7" s="81">
        <f>'Summer Start Times'!C63</f>
        <v>0.78663351851851859</v>
      </c>
      <c r="J7" s="74" t="str">
        <f>'Summer Start Times'!E63</f>
        <v>Mark Hughes</v>
      </c>
      <c r="K7" s="73"/>
      <c r="N7" s="84" t="s">
        <v>187</v>
      </c>
    </row>
    <row r="8" spans="1:20" ht="24.75" customHeight="1" x14ac:dyDescent="0.3">
      <c r="C8" s="77">
        <f>'Summer Start Times'!B9</f>
        <v>6.5996990740740738E-3</v>
      </c>
      <c r="D8" s="81">
        <f>'Summer Start Times'!C9</f>
        <v>0.77743303240740746</v>
      </c>
      <c r="E8" s="74" t="str">
        <f>'Summer Start Times'!E9</f>
        <v>Trevor Roberts</v>
      </c>
      <c r="F8" s="73"/>
      <c r="G8" s="73"/>
      <c r="H8" s="77">
        <f>'Summer Start Times'!B64</f>
        <v>1.5972337962962962E-2</v>
      </c>
      <c r="I8" s="81">
        <f>'Summer Start Times'!C64</f>
        <v>0.78680567129629631</v>
      </c>
      <c r="J8" s="74" t="str">
        <f>'Summer Start Times'!E64</f>
        <v>Anthony Joy</v>
      </c>
      <c r="K8" s="73"/>
      <c r="N8" s="84"/>
    </row>
    <row r="9" spans="1:20" ht="24.75" customHeight="1" x14ac:dyDescent="0.3">
      <c r="C9" s="77">
        <f>'Summer Start Times'!B10</f>
        <v>7.6412962962962962E-3</v>
      </c>
      <c r="D9" s="81">
        <f>'Summer Start Times'!C10</f>
        <v>0.77847462962962966</v>
      </c>
      <c r="E9" s="74" t="str">
        <f>'Summer Start Times'!E10</f>
        <v>Sylvia Elisabeth Gittins</v>
      </c>
      <c r="F9" s="73"/>
      <c r="G9" s="73"/>
      <c r="H9" s="77">
        <f>'Summer Start Times'!B65</f>
        <v>1.5972384259259259E-2</v>
      </c>
      <c r="I9" s="81">
        <f>'Summer Start Times'!C65</f>
        <v>0.78680571759259266</v>
      </c>
      <c r="J9" s="74" t="str">
        <f>'Summer Start Times'!E65</f>
        <v>Barry Broughton</v>
      </c>
      <c r="K9" s="73"/>
      <c r="N9" s="84" t="s">
        <v>205</v>
      </c>
    </row>
    <row r="10" spans="1:20" ht="24.75" customHeight="1" x14ac:dyDescent="0.3">
      <c r="C10" s="77">
        <f>'Summer Start Times'!B11</f>
        <v>8.1599305555555557E-3</v>
      </c>
      <c r="D10" s="81">
        <f>'Summer Start Times'!C11</f>
        <v>0.7789932638888889</v>
      </c>
      <c r="E10" s="74" t="str">
        <f>'Summer Start Times'!E11</f>
        <v>Bob Clough</v>
      </c>
      <c r="F10" s="73"/>
      <c r="G10" s="73"/>
      <c r="H10" s="77">
        <f>'Summer Start Times'!B66</f>
        <v>1.5972685185185184E-2</v>
      </c>
      <c r="I10" s="81">
        <f>'Summer Start Times'!C66</f>
        <v>0.7868060185185185</v>
      </c>
      <c r="J10" s="74" t="str">
        <f>'Summer Start Times'!E66</f>
        <v>Darran Ames</v>
      </c>
      <c r="K10" s="73"/>
      <c r="N10" s="84"/>
    </row>
    <row r="11" spans="1:20" ht="24.75" customHeight="1" x14ac:dyDescent="0.3">
      <c r="C11" s="77">
        <f>'Summer Start Times'!B12</f>
        <v>8.3351851851851851E-3</v>
      </c>
      <c r="D11" s="81">
        <f>'Summer Start Times'!C12</f>
        <v>0.77916851851851854</v>
      </c>
      <c r="E11" s="74" t="str">
        <f>'Summer Start Times'!E12</f>
        <v>Pamela Binns</v>
      </c>
      <c r="F11" s="73"/>
      <c r="G11" s="73"/>
      <c r="H11" s="77">
        <f>'Summer Start Times'!B67</f>
        <v>1.6146342592592594E-2</v>
      </c>
      <c r="I11" s="81">
        <f>'Summer Start Times'!C67</f>
        <v>0.78697967592592599</v>
      </c>
      <c r="J11" s="74" t="str">
        <f>'Summer Start Times'!E67</f>
        <v>Dave Dunn</v>
      </c>
      <c r="K11" s="73"/>
      <c r="N11" s="84" t="s">
        <v>210</v>
      </c>
    </row>
    <row r="12" spans="1:20" ht="24.75" customHeight="1" x14ac:dyDescent="0.25">
      <c r="A12" s="248" t="s">
        <v>219</v>
      </c>
      <c r="B12" s="102" t="s">
        <v>220</v>
      </c>
      <c r="C12" s="77">
        <f>'Summer Start Times'!B13</f>
        <v>9.2014351851851858E-3</v>
      </c>
      <c r="D12" s="81">
        <f>'Summer Start Times'!C13</f>
        <v>0.78003476851851861</v>
      </c>
      <c r="E12" s="74" t="str">
        <f>'Summer Start Times'!E13</f>
        <v>Alexandra Young</v>
      </c>
      <c r="F12" s="73"/>
      <c r="G12" s="73"/>
      <c r="H12" s="77">
        <f>'Summer Start Times'!B68</f>
        <v>1.6146736111111112E-2</v>
      </c>
      <c r="I12" s="81">
        <f>'Summer Start Times'!C68</f>
        <v>0.78698006944444443</v>
      </c>
      <c r="J12" s="74" t="str">
        <f>'Summer Start Times'!E68</f>
        <v>Guest 47:30</v>
      </c>
      <c r="K12" s="73"/>
    </row>
    <row r="13" spans="1:20" ht="24.75" customHeight="1" x14ac:dyDescent="0.25">
      <c r="A13" s="248"/>
      <c r="B13" s="102" t="s">
        <v>220</v>
      </c>
      <c r="C13" s="77">
        <f>'Summer Start Times'!B14</f>
        <v>9.2015740740740738E-3</v>
      </c>
      <c r="D13" s="81">
        <f>'Summer Start Times'!C14</f>
        <v>0.78003490740740744</v>
      </c>
      <c r="E13" s="74" t="str">
        <f>'Summer Start Times'!E14</f>
        <v>Bill Lock</v>
      </c>
      <c r="F13" s="73"/>
      <c r="G13" s="73"/>
      <c r="H13" s="77">
        <f>'Summer Start Times'!B69</f>
        <v>1.6146944444444446E-2</v>
      </c>
      <c r="I13" s="81">
        <f>'Summer Start Times'!C69</f>
        <v>0.78698027777777779</v>
      </c>
      <c r="J13" s="74" t="str">
        <f>'Summer Start Times'!E69</f>
        <v>Jennifer Hill</v>
      </c>
      <c r="K13" s="73"/>
    </row>
    <row r="14" spans="1:20" ht="24.75" customHeight="1" x14ac:dyDescent="0.25">
      <c r="A14" s="248"/>
      <c r="B14" s="102" t="s">
        <v>220</v>
      </c>
      <c r="C14" s="77">
        <f>'Summer Start Times'!B15</f>
        <v>9.2016203703703704E-3</v>
      </c>
      <c r="D14" s="81">
        <f>'Summer Start Times'!C15</f>
        <v>0.78003495370370379</v>
      </c>
      <c r="E14" s="74" t="str">
        <f>'Summer Start Times'!E15</f>
        <v>Bryan Grundy</v>
      </c>
      <c r="F14" s="73"/>
      <c r="G14" s="73"/>
      <c r="H14" s="77">
        <f>'Summer Start Times'!B70</f>
        <v>1.6320185185185188E-2</v>
      </c>
      <c r="I14" s="81">
        <f>'Summer Start Times'!C70</f>
        <v>0.78715351851851856</v>
      </c>
      <c r="J14" s="74" t="str">
        <f>'Summer Start Times'!E70</f>
        <v>Graham Webster</v>
      </c>
      <c r="K14" s="73"/>
    </row>
    <row r="15" spans="1:20" ht="24.75" customHeight="1" x14ac:dyDescent="0.25">
      <c r="A15" s="248"/>
      <c r="B15" s="102" t="s">
        <v>220</v>
      </c>
      <c r="C15" s="77">
        <f>'Summer Start Times'!B16</f>
        <v>9.2018055555555551E-3</v>
      </c>
      <c r="D15" s="81">
        <f>'Summer Start Times'!C16</f>
        <v>0.78003513888888898</v>
      </c>
      <c r="E15" s="74" t="str">
        <f>'Summer Start Times'!E16</f>
        <v>Cliff Whiston</v>
      </c>
      <c r="F15" s="73"/>
      <c r="G15" s="73"/>
      <c r="H15" s="77">
        <f>'Summer Start Times'!B71</f>
        <v>1.6320439814814815E-2</v>
      </c>
      <c r="I15" s="81">
        <f>'Summer Start Times'!C71</f>
        <v>0.78715377314814816</v>
      </c>
      <c r="J15" s="74" t="str">
        <f>'Summer Start Times'!E71</f>
        <v>Helen Rennie</v>
      </c>
      <c r="K15" s="73"/>
    </row>
    <row r="16" spans="1:20" ht="24.75" customHeight="1" x14ac:dyDescent="0.25">
      <c r="A16" s="248"/>
      <c r="B16" s="102" t="s">
        <v>220</v>
      </c>
      <c r="C16" s="77">
        <f>'Summer Start Times'!B17</f>
        <v>9.2019444444444449E-3</v>
      </c>
      <c r="D16" s="81">
        <f>'Summer Start Times'!C17</f>
        <v>0.78003527777777781</v>
      </c>
      <c r="E16" s="74" t="str">
        <f>'Summer Start Times'!E17</f>
        <v>Dawn Lock</v>
      </c>
      <c r="F16" s="73"/>
      <c r="G16" s="73"/>
      <c r="H16" s="77">
        <f>'Summer Start Times'!B72</f>
        <v>1.6320625000000002E-2</v>
      </c>
      <c r="I16" s="81">
        <f>'Summer Start Times'!C72</f>
        <v>0.78715395833333335</v>
      </c>
      <c r="J16" s="74" t="str">
        <f>'Summer Start Times'!E72</f>
        <v>John Bertenshaw</v>
      </c>
      <c r="K16" s="73"/>
    </row>
    <row r="17" spans="1:11" ht="24.75" customHeight="1" x14ac:dyDescent="0.25">
      <c r="A17" s="248"/>
      <c r="B17" s="102" t="s">
        <v>220</v>
      </c>
      <c r="C17" s="77">
        <f>'Summer Start Times'!B18</f>
        <v>9.2033796296296291E-3</v>
      </c>
      <c r="D17" s="81">
        <f>'Summer Start Times'!C18</f>
        <v>0.78003671296296295</v>
      </c>
      <c r="E17" s="74" t="str">
        <f>'Summer Start Times'!E18</f>
        <v>Phil Buller</v>
      </c>
      <c r="F17" s="73"/>
      <c r="G17" s="73"/>
      <c r="H17" s="77">
        <f>'Summer Start Times'!B73</f>
        <v>1.6321759259259262E-2</v>
      </c>
      <c r="I17" s="81">
        <f>'Summer Start Times'!C73</f>
        <v>0.78715509259259264</v>
      </c>
      <c r="J17" s="74" t="str">
        <f>'Summer Start Times'!E73</f>
        <v>Stephen Wise</v>
      </c>
      <c r="K17" s="73"/>
    </row>
    <row r="18" spans="1:11" ht="24.75" customHeight="1" x14ac:dyDescent="0.25">
      <c r="A18" s="248"/>
      <c r="B18" s="102" t="s">
        <v>220</v>
      </c>
      <c r="C18" s="77">
        <f>'Summer Start Times'!B19</f>
        <v>9.2036342592592604E-3</v>
      </c>
      <c r="D18" s="81">
        <f>'Summer Start Times'!C19</f>
        <v>0.78003696759259267</v>
      </c>
      <c r="E18" s="74" t="str">
        <f>'Summer Start Times'!E19</f>
        <v>Sharon Cooper</v>
      </c>
      <c r="F18" s="73"/>
      <c r="G18" s="73"/>
      <c r="H18" s="77">
        <f>'Summer Start Times'!B74</f>
        <v>1.6494351851851854E-2</v>
      </c>
      <c r="I18" s="81">
        <f>'Summer Start Times'!C74</f>
        <v>0.78732768518518526</v>
      </c>
      <c r="J18" s="74" t="str">
        <f>'Summer Start Times'!E74</f>
        <v>Kate Price Edwards</v>
      </c>
      <c r="K18" s="73"/>
    </row>
    <row r="19" spans="1:11" ht="24.75" customHeight="1" x14ac:dyDescent="0.25">
      <c r="A19" s="101"/>
      <c r="B19" s="82"/>
      <c r="C19" s="77">
        <f>'Summer Start Times'!B20</f>
        <v>9.550115740740741E-3</v>
      </c>
      <c r="D19" s="81">
        <f>'Summer Start Times'!C20</f>
        <v>0.78038344907407409</v>
      </c>
      <c r="E19" s="74" t="str">
        <f>'Summer Start Times'!E20</f>
        <v>Louise Charnock</v>
      </c>
      <c r="F19" s="73"/>
      <c r="G19" s="73"/>
      <c r="H19" s="77">
        <f>'Summer Start Times'!B75</f>
        <v>1.6494814814814816E-2</v>
      </c>
      <c r="I19" s="81">
        <f>'Summer Start Times'!C75</f>
        <v>0.78732814814814822</v>
      </c>
      <c r="J19" s="74" t="str">
        <f>'Summer Start Times'!E75</f>
        <v>Morgan Pritchard</v>
      </c>
      <c r="K19" s="73"/>
    </row>
    <row r="20" spans="1:11" ht="24.75" customHeight="1" x14ac:dyDescent="0.25">
      <c r="B20" s="82"/>
      <c r="C20" s="77">
        <f>'Summer Start Times'!B21</f>
        <v>9.7234722222222219E-3</v>
      </c>
      <c r="D20" s="81">
        <f>'Summer Start Times'!C21</f>
        <v>0.78055680555555562</v>
      </c>
      <c r="E20" s="74" t="str">
        <f>'Summer Start Times'!E21</f>
        <v>Juli Wiseman</v>
      </c>
      <c r="F20" s="73"/>
      <c r="G20" s="73"/>
      <c r="H20" s="77">
        <f>'Summer Start Times'!B76</f>
        <v>1.6494837962962965E-2</v>
      </c>
      <c r="I20" s="81">
        <f>'Summer Start Times'!C76</f>
        <v>0.78732817129629629</v>
      </c>
      <c r="J20" s="74" t="str">
        <f>'Summer Start Times'!E76</f>
        <v>Neil Baynton-Roberts</v>
      </c>
      <c r="K20" s="73"/>
    </row>
    <row r="21" spans="1:11" ht="24.75" customHeight="1" x14ac:dyDescent="0.25">
      <c r="B21" s="82"/>
      <c r="C21" s="77">
        <f>'Summer Start Times'!B22</f>
        <v>1.0244027777777777E-2</v>
      </c>
      <c r="D21" s="81">
        <f>'Summer Start Times'!C22</f>
        <v>0.78107736111111115</v>
      </c>
      <c r="E21" s="74" t="str">
        <f>'Summer Start Times'!E22</f>
        <v>Guest 60:00</v>
      </c>
      <c r="F21" s="73"/>
      <c r="G21" s="73"/>
      <c r="H21" s="77">
        <f>'Summer Start Times'!B77</f>
        <v>1.7014027777777777E-2</v>
      </c>
      <c r="I21" s="81">
        <f>'Summer Start Times'!C77</f>
        <v>0.7878473611111112</v>
      </c>
      <c r="J21" s="74" t="str">
        <f>'Summer Start Times'!E77</f>
        <v>Barbara Holmes</v>
      </c>
      <c r="K21" s="73"/>
    </row>
    <row r="22" spans="1:11" ht="24.75" customHeight="1" x14ac:dyDescent="0.25">
      <c r="C22" s="77">
        <f>'Summer Start Times'!B23</f>
        <v>1.0417152777777777E-2</v>
      </c>
      <c r="D22" s="81">
        <f>'Summer Start Times'!C23</f>
        <v>0.78125048611111114</v>
      </c>
      <c r="E22" s="74" t="str">
        <f>'Summer Start Times'!E23</f>
        <v>Dave Booth</v>
      </c>
      <c r="F22" s="73"/>
      <c r="G22" s="73"/>
      <c r="H22" s="77">
        <f>'Summer Start Times'!B78</f>
        <v>1.718837962962963E-2</v>
      </c>
      <c r="I22" s="81">
        <f>'Summer Start Times'!C78</f>
        <v>0.78802171296296297</v>
      </c>
      <c r="J22" s="74" t="str">
        <f>'Summer Start Times'!E78</f>
        <v>Guest 45:00</v>
      </c>
      <c r="K22" s="73"/>
    </row>
    <row r="23" spans="1:11" ht="24.75" customHeight="1" x14ac:dyDescent="0.25">
      <c r="C23" s="77">
        <f>'Summer Start Times'!B24</f>
        <v>1.0591689814814816E-2</v>
      </c>
      <c r="D23" s="81">
        <f>'Summer Start Times'!C24</f>
        <v>0.78142502314814821</v>
      </c>
      <c r="E23" s="74" t="str">
        <f>'Summer Start Times'!E24</f>
        <v>Laura Byrne</v>
      </c>
      <c r="F23" s="73"/>
      <c r="G23" s="73"/>
      <c r="H23" s="77">
        <f>'Summer Start Times'!B79</f>
        <v>1.7189675925925928E-2</v>
      </c>
      <c r="I23" s="81">
        <f>'Summer Start Times'!C79</f>
        <v>0.78802300925925928</v>
      </c>
      <c r="J23" s="74" t="str">
        <f>'Summer Start Times'!E79</f>
        <v>Sarah Beck</v>
      </c>
      <c r="K23" s="73"/>
    </row>
    <row r="24" spans="1:11" ht="24.75" customHeight="1" x14ac:dyDescent="0.25">
      <c r="C24" s="77">
        <f>'Summer Start Times'!B25</f>
        <v>1.0939606481481481E-2</v>
      </c>
      <c r="D24" s="81">
        <f>'Summer Start Times'!C25</f>
        <v>0.78177293981481488</v>
      </c>
      <c r="E24" s="74" t="str">
        <f>'Summer Start Times'!E25</f>
        <v>Roy Stevens</v>
      </c>
      <c r="F24" s="73"/>
      <c r="G24" s="73"/>
      <c r="H24" s="77">
        <f>'Summer Start Times'!B80</f>
        <v>1.7189722222222224E-2</v>
      </c>
      <c r="I24" s="81">
        <f>'Summer Start Times'!C80</f>
        <v>0.78802305555555563</v>
      </c>
      <c r="J24" s="74" t="str">
        <f>'Summer Start Times'!E80</f>
        <v>Scott Gall</v>
      </c>
      <c r="K24" s="73"/>
    </row>
    <row r="25" spans="1:11" ht="24.75" customHeight="1" x14ac:dyDescent="0.25">
      <c r="C25" s="77">
        <f>'Summer Start Times'!B26</f>
        <v>1.1113611111111112E-2</v>
      </c>
      <c r="D25" s="81">
        <f>'Summer Start Times'!C26</f>
        <v>0.78194694444444446</v>
      </c>
      <c r="E25" s="74" t="str">
        <f>'Summer Start Times'!E26</f>
        <v>Vicki Richardson</v>
      </c>
      <c r="F25" s="73"/>
      <c r="G25" s="73"/>
      <c r="H25" s="77">
        <f>'Summer Start Times'!B81</f>
        <v>1.7189791666666669E-2</v>
      </c>
      <c r="I25" s="81">
        <f>'Summer Start Times'!C81</f>
        <v>0.78802312500000005</v>
      </c>
      <c r="J25" s="74" t="str">
        <f>'Summer Start Times'!E81</f>
        <v>Stephen Rodwell</v>
      </c>
      <c r="K25" s="73"/>
    </row>
    <row r="26" spans="1:11" ht="24.75" customHeight="1" x14ac:dyDescent="0.25">
      <c r="C26" s="77">
        <f>'Summer Start Times'!B27</f>
        <v>1.1459814814814813E-2</v>
      </c>
      <c r="D26" s="81">
        <f>'Summer Start Times'!C27</f>
        <v>0.78229314814814821</v>
      </c>
      <c r="E26" s="74" t="str">
        <f>'Summer Start Times'!E27</f>
        <v>Linda Chadderton</v>
      </c>
      <c r="F26" s="73"/>
      <c r="G26" s="73"/>
      <c r="H26" s="77">
        <f>'Summer Start Times'!B82</f>
        <v>1.753511574074074E-2</v>
      </c>
      <c r="I26" s="81">
        <f>'Summer Start Times'!C82</f>
        <v>0.78836844907407411</v>
      </c>
      <c r="J26" s="74" t="str">
        <f>'Summer Start Times'!E82</f>
        <v>Clare Taylor</v>
      </c>
      <c r="K26" s="73"/>
    </row>
    <row r="27" spans="1:11" ht="24.75" customHeight="1" x14ac:dyDescent="0.25">
      <c r="C27" s="77">
        <f>'Summer Start Times'!B28</f>
        <v>1.1460138888888888E-2</v>
      </c>
      <c r="D27" s="81">
        <f>'Summer Start Times'!C28</f>
        <v>0.78229347222222223</v>
      </c>
      <c r="E27" s="74" t="str">
        <f>'Summer Start Times'!E28</f>
        <v>Nigel Simpkin</v>
      </c>
      <c r="F27" s="73"/>
      <c r="G27" s="73"/>
      <c r="H27" s="77">
        <f>'Summer Start Times'!B83</f>
        <v>1.7535162037037037E-2</v>
      </c>
      <c r="I27" s="81">
        <f>'Summer Start Times'!C83</f>
        <v>0.78836849537037046</v>
      </c>
      <c r="J27" s="74" t="str">
        <f>'Summer Start Times'!E83</f>
        <v>Dan Gregson</v>
      </c>
      <c r="K27" s="73"/>
    </row>
    <row r="28" spans="1:11" ht="24.75" customHeight="1" x14ac:dyDescent="0.25">
      <c r="C28" s="77">
        <f>'Summer Start Times'!B29</f>
        <v>1.1460347222222221E-2</v>
      </c>
      <c r="D28" s="81">
        <f>'Summer Start Times'!C29</f>
        <v>0.78229368055555559</v>
      </c>
      <c r="E28" s="74" t="str">
        <f>'Summer Start Times'!E29</f>
        <v>Rebecca Willetts</v>
      </c>
      <c r="F28" s="73"/>
      <c r="G28" s="73"/>
      <c r="H28" s="77">
        <f>'Summer Start Times'!B84</f>
        <v>1.753625E-2</v>
      </c>
      <c r="I28" s="81">
        <f>'Summer Start Times'!C84</f>
        <v>0.7883695833333334</v>
      </c>
      <c r="J28" s="74" t="str">
        <f>'Summer Start Times'!E84</f>
        <v>Louise Cox</v>
      </c>
      <c r="K28" s="73"/>
    </row>
    <row r="29" spans="1:11" ht="24.75" customHeight="1" x14ac:dyDescent="0.25">
      <c r="C29" s="77">
        <f>'Summer Start Times'!B30</f>
        <v>1.1633564814814815E-2</v>
      </c>
      <c r="D29" s="81">
        <f>'Summer Start Times'!C30</f>
        <v>0.78246689814814818</v>
      </c>
      <c r="E29" s="74" t="str">
        <f>'Summer Start Times'!E30</f>
        <v>Matthew Kay</v>
      </c>
      <c r="F29" s="73"/>
      <c r="G29" s="73"/>
      <c r="H29" s="77">
        <f>'Summer Start Times'!B85</f>
        <v>1.7536990740740742E-2</v>
      </c>
      <c r="I29" s="81">
        <f>'Summer Start Times'!C85</f>
        <v>0.78837032407407415</v>
      </c>
      <c r="J29" s="74" t="str">
        <f>'Summer Start Times'!E85</f>
        <v>Simon Smith</v>
      </c>
      <c r="K29" s="73"/>
    </row>
    <row r="30" spans="1:11" ht="24.75" customHeight="1" x14ac:dyDescent="0.25">
      <c r="C30" s="77">
        <f>'Summer Start Times'!B31</f>
        <v>1.1979444444444445E-2</v>
      </c>
      <c r="D30" s="81">
        <f>'Summer Start Times'!C31</f>
        <v>0.7828127777777778</v>
      </c>
      <c r="E30" s="74" t="str">
        <f>'Summer Start Times'!E31</f>
        <v>Catherine MacLachlan</v>
      </c>
      <c r="F30" s="73"/>
      <c r="G30" s="73"/>
      <c r="H30" s="77">
        <f>'Summer Start Times'!B86</f>
        <v>1.7710254629629628E-2</v>
      </c>
      <c r="I30" s="81">
        <f>'Summer Start Times'!C86</f>
        <v>0.78854358796296298</v>
      </c>
      <c r="J30" s="74" t="str">
        <f>'Summer Start Times'!E86</f>
        <v>Paul Veevers</v>
      </c>
      <c r="K30" s="73"/>
    </row>
    <row r="31" spans="1:11" ht="24.75" customHeight="1" x14ac:dyDescent="0.25">
      <c r="C31" s="77">
        <f>'Summer Start Times'!B32</f>
        <v>1.1980625E-2</v>
      </c>
      <c r="D31" s="81">
        <f>'Summer Start Times'!C32</f>
        <v>0.78281395833333334</v>
      </c>
      <c r="E31" s="74" t="str">
        <f>'Summer Start Times'!E32</f>
        <v>Lia Murphy</v>
      </c>
      <c r="F31" s="73"/>
      <c r="G31" s="73"/>
      <c r="H31" s="77">
        <f>'Summer Start Times'!B87</f>
        <v>1.8057384259259259E-2</v>
      </c>
      <c r="I31" s="81">
        <f>'Summer Start Times'!C87</f>
        <v>0.78889071759259266</v>
      </c>
      <c r="J31" s="74" t="str">
        <f>'Summer Start Times'!E87</f>
        <v>Oliver Thomson</v>
      </c>
      <c r="K31" s="73"/>
    </row>
    <row r="32" spans="1:11" ht="24.75" customHeight="1" x14ac:dyDescent="0.25">
      <c r="C32" s="77">
        <f>'Summer Start Times'!B33</f>
        <v>1.2328263888888889E-2</v>
      </c>
      <c r="D32" s="81">
        <f>'Summer Start Times'!C33</f>
        <v>0.78316159722222223</v>
      </c>
      <c r="E32" s="74" t="str">
        <f>'Summer Start Times'!E33</f>
        <v>Pamela Hardman</v>
      </c>
      <c r="F32" s="73"/>
      <c r="G32" s="73"/>
      <c r="H32" s="77">
        <f>'Summer Start Times'!B88</f>
        <v>1.8230300925925928E-2</v>
      </c>
      <c r="I32" s="81">
        <f>'Summer Start Times'!C88</f>
        <v>0.78906363425925929</v>
      </c>
      <c r="J32" s="74" t="str">
        <f>'Summer Start Times'!E88</f>
        <v>Joanna Goorney</v>
      </c>
      <c r="K32" s="73"/>
    </row>
    <row r="33" spans="3:11" ht="24.75" customHeight="1" x14ac:dyDescent="0.25">
      <c r="C33" s="77">
        <f>'Summer Start Times'!B34</f>
        <v>1.2500949074074074E-2</v>
      </c>
      <c r="D33" s="81">
        <f>'Summer Start Times'!C34</f>
        <v>0.78333428240740743</v>
      </c>
      <c r="E33" s="74" t="str">
        <f>'Summer Start Times'!E34</f>
        <v>Guest 55:00</v>
      </c>
      <c r="F33" s="73"/>
      <c r="G33" s="73"/>
      <c r="H33" s="77">
        <f>'Summer Start Times'!B89</f>
        <v>1.840303240740741E-2</v>
      </c>
      <c r="I33" s="81">
        <f>'Summer Start Times'!C89</f>
        <v>0.78923636574074074</v>
      </c>
      <c r="J33" s="74" t="str">
        <f>'Summer Start Times'!E89</f>
        <v>Catherine Carrdus</v>
      </c>
      <c r="K33" s="73"/>
    </row>
    <row r="34" spans="3:11" ht="24.75" customHeight="1" x14ac:dyDescent="0.25">
      <c r="C34" s="77">
        <f>'Summer Start Times'!B35</f>
        <v>1.250138888888889E-2</v>
      </c>
      <c r="D34" s="81">
        <f>'Summer Start Times'!C35</f>
        <v>0.78333472222222222</v>
      </c>
      <c r="E34" s="74" t="str">
        <f>'Summer Start Times'!E35</f>
        <v>Kirsten Burnett</v>
      </c>
      <c r="F34" s="73"/>
      <c r="G34" s="73"/>
      <c r="H34" s="77">
        <f>'Summer Start Times'!B90</f>
        <v>1.8403356481481482E-2</v>
      </c>
      <c r="I34" s="81">
        <f>'Summer Start Times'!C90</f>
        <v>0.78923668981481487</v>
      </c>
      <c r="J34" s="74" t="str">
        <f>'Summer Start Times'!E90</f>
        <v>Domenic Read-Garrett</v>
      </c>
      <c r="K34" s="73"/>
    </row>
    <row r="35" spans="3:11" ht="24.75" customHeight="1" x14ac:dyDescent="0.25">
      <c r="C35" s="77">
        <f>'Summer Start Times'!B36</f>
        <v>1.2675578703703705E-2</v>
      </c>
      <c r="D35" s="81">
        <f>'Summer Start Times'!C36</f>
        <v>0.7835089120370371</v>
      </c>
      <c r="E35" s="74" t="str">
        <f>'Summer Start Times'!E36</f>
        <v>Peter Thomson</v>
      </c>
      <c r="F35" s="73"/>
      <c r="G35" s="73"/>
      <c r="H35" s="77">
        <f>'Summer Start Times'!B91</f>
        <v>1.8403634259259258E-2</v>
      </c>
      <c r="I35" s="81">
        <f>'Summer Start Times'!C91</f>
        <v>0.78923696759259265</v>
      </c>
      <c r="J35" s="74" t="str">
        <f>'Summer Start Times'!E91</f>
        <v>Guest 42:30</v>
      </c>
      <c r="K35" s="73"/>
    </row>
    <row r="36" spans="3:11" ht="24.75" customHeight="1" x14ac:dyDescent="0.25">
      <c r="C36" s="77">
        <f>'Summer Start Times'!B37</f>
        <v>1.2675763888888889E-2</v>
      </c>
      <c r="D36" s="81">
        <f>'Summer Start Times'!C37</f>
        <v>0.78350909722222228</v>
      </c>
      <c r="E36" s="74" t="str">
        <f>'Summer Start Times'!E37</f>
        <v>Ruth Williams</v>
      </c>
      <c r="F36" s="73"/>
      <c r="G36" s="73"/>
      <c r="H36" s="77">
        <f>'Summer Start Times'!B92</f>
        <v>1.8404444444444445E-2</v>
      </c>
      <c r="I36" s="81">
        <f>'Summer Start Times'!C92</f>
        <v>0.78923777777777782</v>
      </c>
      <c r="J36" s="74" t="str">
        <f>'Summer Start Times'!E92</f>
        <v>Melanie Koth</v>
      </c>
      <c r="K36" s="73"/>
    </row>
    <row r="37" spans="3:11" ht="24.75" customHeight="1" x14ac:dyDescent="0.25">
      <c r="C37" s="77">
        <f>'Summer Start Times'!B38</f>
        <v>1.2848935185185185E-2</v>
      </c>
      <c r="D37" s="81">
        <f>'Summer Start Times'!C38</f>
        <v>0.78368226851851852</v>
      </c>
      <c r="E37" s="74" t="str">
        <f>'Summer Start Times'!E38</f>
        <v>Mick Widdop</v>
      </c>
      <c r="F37" s="73"/>
      <c r="G37" s="73"/>
      <c r="H37" s="77">
        <f>'Summer Start Times'!B93</f>
        <v>1.8751689814814815E-2</v>
      </c>
      <c r="I37" s="81">
        <f>'Summer Start Times'!C93</f>
        <v>0.78958502314814816</v>
      </c>
      <c r="J37" s="74" t="str">
        <f>'Summer Start Times'!E93</f>
        <v>Michael Hall</v>
      </c>
      <c r="K37" s="73"/>
    </row>
    <row r="38" spans="3:11" ht="24.75" customHeight="1" x14ac:dyDescent="0.25">
      <c r="C38" s="77">
        <f>'Summer Start Times'!B39</f>
        <v>1.3196388888888889E-2</v>
      </c>
      <c r="D38" s="81">
        <f>'Summer Start Times'!C39</f>
        <v>0.78402972222222223</v>
      </c>
      <c r="E38" s="74" t="str">
        <f>'Summer Start Times'!E39</f>
        <v>Peter Reid</v>
      </c>
      <c r="F38" s="73"/>
      <c r="G38" s="73"/>
      <c r="H38" s="77">
        <f>'Summer Start Times'!B94</f>
        <v>1.8752337962962964E-2</v>
      </c>
      <c r="I38" s="81">
        <f>'Summer Start Times'!C94</f>
        <v>0.78958567129629631</v>
      </c>
      <c r="J38" s="74" t="str">
        <f>'Summer Start Times'!E94</f>
        <v>Steve Pepper</v>
      </c>
      <c r="K38" s="73"/>
    </row>
    <row r="39" spans="3:11" ht="24.75" customHeight="1" x14ac:dyDescent="0.25">
      <c r="C39" s="77">
        <f>'Summer Start Times'!B40</f>
        <v>1.3369953703703703E-2</v>
      </c>
      <c r="D39" s="81">
        <f>'Summer Start Times'!C40</f>
        <v>0.78420328703703712</v>
      </c>
      <c r="E39" s="74" t="str">
        <f>'Summer Start Times'!E40</f>
        <v>Paul McAllister</v>
      </c>
      <c r="F39" s="73"/>
      <c r="G39" s="73"/>
      <c r="H39" s="77">
        <f>'Summer Start Times'!B95</f>
        <v>1.8925162037037035E-2</v>
      </c>
      <c r="I39" s="81">
        <f>'Summer Start Times'!C95</f>
        <v>0.78975849537037046</v>
      </c>
      <c r="J39" s="74" t="str">
        <f>'Summer Start Times'!E95</f>
        <v>Maddy Markham</v>
      </c>
      <c r="K39" s="73"/>
    </row>
    <row r="40" spans="3:11" ht="24.75" customHeight="1" x14ac:dyDescent="0.25">
      <c r="C40" s="77">
        <f>'Summer Start Times'!B41</f>
        <v>1.3542939814814815E-2</v>
      </c>
      <c r="D40" s="81">
        <f>'Summer Start Times'!C41</f>
        <v>0.78437627314814817</v>
      </c>
      <c r="E40" s="74" t="str">
        <f>'Summer Start Times'!E41</f>
        <v>Julia Rolfe</v>
      </c>
      <c r="F40" s="73"/>
      <c r="G40" s="73"/>
      <c r="H40" s="77">
        <f>'Summer Start Times'!B96</f>
        <v>1.8925208333333332E-2</v>
      </c>
      <c r="I40" s="81">
        <f>'Summer Start Times'!C96</f>
        <v>0.7897585416666667</v>
      </c>
      <c r="J40" s="74" t="str">
        <f>'Summer Start Times'!E96</f>
        <v>Mark Selby</v>
      </c>
      <c r="K40" s="73"/>
    </row>
    <row r="41" spans="3:11" ht="24.75" customHeight="1" x14ac:dyDescent="0.25">
      <c r="C41" s="77">
        <f>'Summer Start Times'!B42</f>
        <v>1.3715300925925926E-2</v>
      </c>
      <c r="D41" s="81">
        <f>'Summer Start Times'!C42</f>
        <v>0.78454863425925925</v>
      </c>
      <c r="E41" s="74" t="str">
        <f>'Summer Start Times'!E42</f>
        <v>Alex Wiggins</v>
      </c>
      <c r="F41" s="73"/>
      <c r="G41" s="73"/>
      <c r="H41" s="77">
        <f>'Summer Start Times'!B97</f>
        <v>1.9099675925925926E-2</v>
      </c>
      <c r="I41" s="81">
        <f>'Summer Start Times'!C97</f>
        <v>0.78993300925925924</v>
      </c>
      <c r="J41" s="74" t="str">
        <f>'Summer Start Times'!E97</f>
        <v>Thomas Howarth</v>
      </c>
      <c r="K41" s="73"/>
    </row>
    <row r="42" spans="3:11" ht="24.75" customHeight="1" x14ac:dyDescent="0.25">
      <c r="C42" s="77">
        <f>'Summer Start Times'!B43</f>
        <v>1.3715648148148149E-2</v>
      </c>
      <c r="D42" s="81">
        <f>'Summer Start Times'!C43</f>
        <v>0.78454898148148156</v>
      </c>
      <c r="E42" s="74" t="str">
        <f>'Summer Start Times'!E43</f>
        <v>Claire Markham</v>
      </c>
      <c r="F42" s="73"/>
      <c r="G42" s="73"/>
      <c r="H42" s="77">
        <f>'Summer Start Times'!B98</f>
        <v>1.9444768518518517E-2</v>
      </c>
      <c r="I42" s="81">
        <f>'Summer Start Times'!C98</f>
        <v>0.79027810185185188</v>
      </c>
      <c r="J42" s="74" t="str">
        <f>'Summer Start Times'!E98</f>
        <v>Chris Cottam</v>
      </c>
      <c r="K42" s="73"/>
    </row>
    <row r="43" spans="3:11" ht="24.75" customHeight="1" x14ac:dyDescent="0.25">
      <c r="C43" s="77">
        <f>'Summer Start Times'!B44</f>
        <v>1.3889907407407406E-2</v>
      </c>
      <c r="D43" s="81">
        <f>'Summer Start Times'!C44</f>
        <v>0.78472324074074074</v>
      </c>
      <c r="E43" s="74" t="str">
        <f>'Summer Start Times'!E44</f>
        <v>Ian Tate</v>
      </c>
      <c r="F43" s="73"/>
      <c r="G43" s="73"/>
      <c r="H43" s="77">
        <f>'Summer Start Times'!B99</f>
        <v>1.9618888888888887E-2</v>
      </c>
      <c r="I43" s="81">
        <f>'Summer Start Times'!C99</f>
        <v>0.79045222222222222</v>
      </c>
      <c r="J43" s="74" t="str">
        <f>'Summer Start Times'!E99</f>
        <v>Guest 40:00</v>
      </c>
      <c r="K43" s="73"/>
    </row>
    <row r="44" spans="3:11" ht="24.75" customHeight="1" x14ac:dyDescent="0.25">
      <c r="C44" s="77">
        <f>'Summer Start Times'!B45</f>
        <v>1.4236412037037037E-2</v>
      </c>
      <c r="D44" s="81">
        <f>'Summer Start Times'!C45</f>
        <v>0.78506974537037044</v>
      </c>
      <c r="E44" s="74" t="str">
        <f>'Summer Start Times'!E45</f>
        <v>Chris Bowker</v>
      </c>
      <c r="F44" s="73"/>
      <c r="G44" s="73"/>
      <c r="H44" s="77">
        <f>'Summer Start Times'!B100</f>
        <v>1.9792708333333332E-2</v>
      </c>
      <c r="I44" s="81">
        <f>'Summer Start Times'!C100</f>
        <v>0.79062604166666672</v>
      </c>
      <c r="J44" s="74" t="str">
        <f>'Summer Start Times'!E100</f>
        <v>Jake Rodwell</v>
      </c>
      <c r="K44" s="73"/>
    </row>
    <row r="45" spans="3:11" ht="24.75" customHeight="1" x14ac:dyDescent="0.25">
      <c r="C45" s="77">
        <f>'Summer Start Times'!B46</f>
        <v>1.4411041666666667E-2</v>
      </c>
      <c r="D45" s="81">
        <f>'Summer Start Times'!C46</f>
        <v>0.78524437499999999</v>
      </c>
      <c r="E45" s="74" t="str">
        <f>'Summer Start Times'!E46</f>
        <v>Kathy Gaunt</v>
      </c>
      <c r="F45" s="73"/>
      <c r="G45" s="73"/>
      <c r="H45" s="77">
        <f>'Summer Start Times'!B101</f>
        <v>1.9965879629629629E-2</v>
      </c>
      <c r="I45" s="81">
        <f>'Summer Start Times'!C101</f>
        <v>0.79079921296296296</v>
      </c>
      <c r="J45" s="74" t="str">
        <f>'Summer Start Times'!E101</f>
        <v>Dominic Kirby</v>
      </c>
      <c r="K45" s="73"/>
    </row>
    <row r="46" spans="3:11" ht="24.75" customHeight="1" x14ac:dyDescent="0.25">
      <c r="C46" s="77">
        <f>'Summer Start Times'!B47</f>
        <v>1.4584768518518519E-2</v>
      </c>
      <c r="D46" s="81">
        <f>'Summer Start Times'!C47</f>
        <v>0.7854181018518519</v>
      </c>
      <c r="E46" s="74" t="str">
        <f>'Summer Start Times'!E47</f>
        <v>Lewis McAfee</v>
      </c>
      <c r="F46" s="73"/>
      <c r="G46" s="73"/>
      <c r="H46" s="77">
        <f>'Summer Start Times'!B102</f>
        <v>1.9966365740740739E-2</v>
      </c>
      <c r="I46" s="81">
        <f>'Summer Start Times'!C102</f>
        <v>0.7907996990740741</v>
      </c>
      <c r="J46" s="74" t="str">
        <f>'Summer Start Times'!E102</f>
        <v>Jayden Richardson</v>
      </c>
      <c r="K46" s="73"/>
    </row>
    <row r="47" spans="3:11" ht="24.75" customHeight="1" x14ac:dyDescent="0.25">
      <c r="C47" s="77">
        <f>'Summer Start Times'!B48</f>
        <v>1.4585393518518518E-2</v>
      </c>
      <c r="D47" s="81">
        <f>'Summer Start Times'!C48</f>
        <v>0.78541872685185188</v>
      </c>
      <c r="E47" s="74" t="str">
        <f>'Summer Start Times'!E48</f>
        <v>Rosie Eagles</v>
      </c>
      <c r="F47" s="73"/>
      <c r="G47" s="73"/>
      <c r="H47" s="77">
        <f>'Summer Start Times'!B103</f>
        <v>2.0140115740740743E-2</v>
      </c>
      <c r="I47" s="81">
        <f>'Summer Start Times'!C103</f>
        <v>0.79097344907407408</v>
      </c>
      <c r="J47" s="74" t="str">
        <f>'Summer Start Times'!E103</f>
        <v>Jonathan Tuck</v>
      </c>
      <c r="K47" s="73"/>
    </row>
    <row r="48" spans="3:11" ht="24.75" customHeight="1" x14ac:dyDescent="0.25">
      <c r="C48" s="77">
        <f>'Summer Start Times'!B49</f>
        <v>1.4757662037037036E-2</v>
      </c>
      <c r="D48" s="81">
        <f>'Summer Start Times'!C49</f>
        <v>0.78559099537037036</v>
      </c>
      <c r="E48" s="74" t="str">
        <f>'Summer Start Times'!E49</f>
        <v>Graham Cunliffe</v>
      </c>
      <c r="F48" s="73"/>
      <c r="G48" s="73"/>
      <c r="H48" s="77">
        <f>'Summer Start Times'!B104</f>
        <v>2.0486805555555557E-2</v>
      </c>
      <c r="I48" s="81">
        <f>'Summer Start Times'!C104</f>
        <v>0.79132013888888897</v>
      </c>
      <c r="J48" s="74" t="str">
        <f>'Summer Start Times'!E104</f>
        <v>Gillian Draper</v>
      </c>
      <c r="K48" s="73"/>
    </row>
    <row r="49" spans="3:11" ht="24.75" customHeight="1" x14ac:dyDescent="0.25">
      <c r="C49" s="77">
        <f>'Summer Start Times'!B50</f>
        <v>1.4757708333333333E-2</v>
      </c>
      <c r="D49" s="81">
        <f>'Summer Start Times'!C50</f>
        <v>0.78559104166666671</v>
      </c>
      <c r="E49" s="74" t="str">
        <f>'Summer Start Times'!E50</f>
        <v>Greg Oulton</v>
      </c>
      <c r="F49" s="73"/>
      <c r="G49" s="73"/>
      <c r="H49" s="77">
        <f>'Summer Start Times'!B105</f>
        <v>2.0660787037037037E-2</v>
      </c>
      <c r="I49" s="81">
        <f>'Summer Start Times'!C105</f>
        <v>0.79149412037037037</v>
      </c>
      <c r="J49" s="74" t="str">
        <f>'Summer Start Times'!E105</f>
        <v>James Whittle</v>
      </c>
      <c r="K49" s="73"/>
    </row>
    <row r="50" spans="3:11" ht="24.75" customHeight="1" x14ac:dyDescent="0.25">
      <c r="C50" s="77">
        <f>'Summer Start Times'!B51</f>
        <v>1.4931203703703705E-2</v>
      </c>
      <c r="D50" s="81">
        <f>'Summer Start Times'!C51</f>
        <v>0.78576453703703708</v>
      </c>
      <c r="E50" s="74" t="str">
        <f>'Summer Start Times'!E51</f>
        <v>Gavin Stanfield</v>
      </c>
      <c r="F50" s="73"/>
      <c r="G50" s="73"/>
      <c r="H50" s="77">
        <f>'Summer Start Times'!B106</f>
        <v>2.0834143518518516E-2</v>
      </c>
      <c r="I50" s="81">
        <f>'Summer Start Times'!C106</f>
        <v>0.7916674768518519</v>
      </c>
      <c r="J50" s="74" t="str">
        <f>'Summer Start Times'!E106</f>
        <v>Guest 37:30</v>
      </c>
      <c r="K50" s="73"/>
    </row>
    <row r="51" spans="3:11" ht="24.75" customHeight="1" x14ac:dyDescent="0.25">
      <c r="C51" s="77">
        <f>'Summer Start Times'!B52</f>
        <v>1.4931481481481483E-2</v>
      </c>
      <c r="D51" s="81">
        <f>'Summer Start Times'!C52</f>
        <v>0.78576481481481486</v>
      </c>
      <c r="E51" s="74" t="str">
        <f>'Summer Start Times'!E52</f>
        <v>Guest 50:00</v>
      </c>
      <c r="F51" s="73"/>
      <c r="G51" s="73"/>
      <c r="H51" s="77">
        <f>'Summer Start Times'!B107</f>
        <v>2.083449074074074E-2</v>
      </c>
      <c r="I51" s="81">
        <f>'Summer Start Times'!C107</f>
        <v>0.7916678240740741</v>
      </c>
      <c r="J51" s="74" t="str">
        <f>'Summer Start Times'!E107</f>
        <v>Joe Greenwood</v>
      </c>
      <c r="K51" s="73"/>
    </row>
    <row r="52" spans="3:11" ht="24.75" customHeight="1" x14ac:dyDescent="0.25">
      <c r="C52" s="77">
        <f>'Summer Start Times'!B53</f>
        <v>1.4932199074074075E-2</v>
      </c>
      <c r="D52" s="81">
        <f>'Summer Start Times'!C53</f>
        <v>0.78576553240740743</v>
      </c>
      <c r="E52" s="74" t="str">
        <f>'Summer Start Times'!E53</f>
        <v>Matthew Staniforth</v>
      </c>
      <c r="F52" s="73"/>
      <c r="G52" s="73"/>
      <c r="H52" s="77">
        <f>'Summer Start Times'!B108</f>
        <v>2.135425925925926E-2</v>
      </c>
      <c r="I52" s="81">
        <f>'Summer Start Times'!C108</f>
        <v>0.79218759259259264</v>
      </c>
      <c r="J52" s="74" t="str">
        <f>'Summer Start Times'!E108</f>
        <v>Andrew Draper</v>
      </c>
      <c r="K52" s="73"/>
    </row>
    <row r="53" spans="3:11" ht="24.75" customHeight="1" x14ac:dyDescent="0.25">
      <c r="C53" s="77">
        <f>'Summer Start Times'!B54</f>
        <v>1.4932592592592593E-2</v>
      </c>
      <c r="D53" s="81">
        <f>'Summer Start Times'!C54</f>
        <v>0.78576592592592598</v>
      </c>
      <c r="E53" s="74" t="str">
        <f>'Summer Start Times'!E54</f>
        <v>Richard Storey</v>
      </c>
      <c r="F53" s="73"/>
      <c r="G53" s="73"/>
      <c r="H53" s="77">
        <f>'Summer Start Times'!B109</f>
        <v>2.2049398148148151E-2</v>
      </c>
      <c r="I53" s="81">
        <f>'Summer Start Times'!C109</f>
        <v>0.79288273148148147</v>
      </c>
      <c r="J53" s="74" t="str">
        <f>'Summer Start Times'!E109</f>
        <v>Guest 35:00</v>
      </c>
      <c r="K53" s="73"/>
    </row>
    <row r="54" spans="3:11" ht="24.75" customHeight="1" x14ac:dyDescent="0.25">
      <c r="C54" s="77">
        <f>'Summer Start Times'!B55</f>
        <v>1.4933078703703704E-2</v>
      </c>
      <c r="D54" s="81">
        <f>'Summer Start Times'!C55</f>
        <v>0.78576641203703712</v>
      </c>
      <c r="E54" s="74" t="str">
        <f>'Summer Start Times'!E55</f>
        <v>Xavia Cooper</v>
      </c>
      <c r="F54" s="73"/>
      <c r="G54" s="73"/>
      <c r="H54" s="77">
        <f>'Summer Start Times'!B110</f>
        <v>2.2223958333333335E-2</v>
      </c>
      <c r="I54" s="81">
        <f>'Summer Start Times'!C110</f>
        <v>0.79305729166666672</v>
      </c>
      <c r="J54" s="74" t="str">
        <f>'Summer Start Times'!E110</f>
        <v>Mike Toft</v>
      </c>
      <c r="K54" s="73"/>
    </row>
    <row r="55" spans="3:11" ht="24.75" customHeight="1" x14ac:dyDescent="0.25">
      <c r="C55" s="77">
        <f>'Summer Start Times'!B56</f>
        <v>1.5104791666666667E-2</v>
      </c>
      <c r="D55" s="81">
        <f>'Summer Start Times'!C56</f>
        <v>0.78593812500000004</v>
      </c>
      <c r="E55" s="74" t="str">
        <f>'Summer Start Times'!E56</f>
        <v>Elizabeth Canavan</v>
      </c>
      <c r="F55" s="73"/>
      <c r="H55" s="77">
        <f>'Summer Start Times'!B111</f>
        <v>2.3090347222222224E-2</v>
      </c>
      <c r="I55" s="81">
        <f>'Summer Start Times'!C111</f>
        <v>0.79392368055555562</v>
      </c>
      <c r="J55" s="74" t="str">
        <f>'Summer Start Times'!E111</f>
        <v>Alistair Leivers</v>
      </c>
      <c r="K55" s="73"/>
    </row>
    <row r="56" spans="3:11" ht="24.75" customHeight="1" x14ac:dyDescent="0.25">
      <c r="C56" s="77">
        <f>'Summer Start Times'!B57</f>
        <v>1.5105509259259259E-2</v>
      </c>
      <c r="D56" s="81">
        <f>'Summer Start Times'!C57</f>
        <v>0.78593884259259261</v>
      </c>
      <c r="E56" s="74" t="str">
        <f>'Summer Start Times'!E57</f>
        <v>Katy McIntyre</v>
      </c>
      <c r="F56" s="73"/>
      <c r="H56" s="77">
        <f>'Summer Start Times'!B112</f>
        <v>2.3265972222222223E-2</v>
      </c>
      <c r="I56" s="81">
        <f>'Summer Start Times'!C112</f>
        <v>0.79409930555555563</v>
      </c>
      <c r="J56" s="74" t="str">
        <f>'Summer Start Times'!E112</f>
        <v>Ross McKelvie</v>
      </c>
      <c r="K56" s="73"/>
    </row>
    <row r="57" spans="3:11" ht="24.75" customHeight="1" x14ac:dyDescent="0.25">
      <c r="C57" s="77">
        <f>'Summer Start Times'!B58</f>
        <v>1.5105532407407408E-2</v>
      </c>
      <c r="D57" s="81">
        <f>'Summer Start Times'!C58</f>
        <v>0.78593886574074079</v>
      </c>
      <c r="E57" s="74" t="str">
        <f>'Summer Start Times'!E58</f>
        <v>Kim Dykes</v>
      </c>
      <c r="F57" s="73"/>
      <c r="H57" s="77"/>
      <c r="I57" s="81"/>
      <c r="J57" s="74"/>
      <c r="K57" s="73"/>
    </row>
    <row r="58" spans="3:11" ht="24.75" customHeight="1" x14ac:dyDescent="0.25">
      <c r="C58" s="77"/>
      <c r="D58" s="81"/>
      <c r="E58" s="74"/>
      <c r="F58" s="73"/>
      <c r="H58" s="77"/>
      <c r="I58" s="81"/>
      <c r="J58" s="74"/>
      <c r="K58" s="73"/>
    </row>
    <row r="59" spans="3:11" ht="24.75" customHeight="1" x14ac:dyDescent="0.25">
      <c r="C59" s="77"/>
      <c r="D59" s="81"/>
      <c r="E59" s="74"/>
      <c r="F59" s="73"/>
      <c r="H59" s="77"/>
      <c r="I59" s="81"/>
      <c r="J59" s="74"/>
      <c r="K59" s="73"/>
    </row>
    <row r="60" spans="3:11" ht="24.75" customHeight="1" x14ac:dyDescent="0.25">
      <c r="C60" s="77"/>
      <c r="D60" s="81"/>
      <c r="E60" s="74"/>
      <c r="F60" s="73"/>
      <c r="H60" s="77"/>
      <c r="I60" s="81"/>
      <c r="J60" s="74"/>
      <c r="K60" s="73"/>
    </row>
    <row r="61" spans="3:11" ht="24.75" customHeight="1" x14ac:dyDescent="0.25">
      <c r="C61" s="77"/>
      <c r="D61" s="81"/>
      <c r="E61" s="74"/>
      <c r="F61" s="73"/>
      <c r="H61" s="77"/>
      <c r="I61" s="81"/>
      <c r="J61" s="74"/>
      <c r="K61" s="73"/>
    </row>
    <row r="62" spans="3:11" ht="24.75" customHeight="1" x14ac:dyDescent="0.25">
      <c r="C62" s="77"/>
      <c r="D62" s="81"/>
      <c r="E62" s="74"/>
      <c r="F62" s="73"/>
      <c r="H62" s="77"/>
      <c r="I62" s="81"/>
      <c r="J62" s="74"/>
      <c r="K62" s="73"/>
    </row>
  </sheetData>
  <mergeCells count="1">
    <mergeCell ref="A12:A18"/>
  </mergeCells>
  <pageMargins left="0.24" right="0.15" top="0.73" bottom="0.33" header="0.3" footer="0.3"/>
  <pageSetup paperSize="9" scale="25" orientation="portrait" horizontalDpi="4294967295" verticalDpi="4294967295" r:id="rId1"/>
  <tableParts count="2">
    <tablePart r:id="rId2"/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I115"/>
  <sheetViews>
    <sheetView topLeftCell="A79" zoomScaleNormal="100" workbookViewId="0">
      <selection activeCell="I88" sqref="I88"/>
    </sheetView>
  </sheetViews>
  <sheetFormatPr defaultColWidth="8.88671875" defaultRowHeight="12" x14ac:dyDescent="0.25"/>
  <cols>
    <col min="1" max="1" width="8.88671875" style="1"/>
    <col min="2" max="2" width="24" style="8" bestFit="1" customWidth="1"/>
    <col min="3" max="3" width="10.33203125" style="8" bestFit="1" customWidth="1"/>
    <col min="4" max="4" width="4.44140625" style="8" customWidth="1"/>
    <col min="5" max="5" width="19.33203125" style="1" bestFit="1" customWidth="1"/>
    <col min="6" max="7" width="11.5546875" style="205" customWidth="1"/>
    <col min="8" max="8" width="8.88671875" style="1"/>
    <col min="9" max="9" width="8.88671875" style="35"/>
    <col min="10" max="16384" width="8.88671875" style="1"/>
  </cols>
  <sheetData>
    <row r="1" spans="1:8" ht="30" customHeight="1" x14ac:dyDescent="0.25">
      <c r="A1" s="207" t="s">
        <v>297</v>
      </c>
      <c r="B1" s="208">
        <v>11</v>
      </c>
      <c r="E1" s="209" t="s">
        <v>296</v>
      </c>
      <c r="F1" s="220">
        <v>13</v>
      </c>
      <c r="G1" s="220"/>
    </row>
    <row r="2" spans="1:8" s="35" customFormat="1" ht="21.75" customHeight="1" x14ac:dyDescent="0.25">
      <c r="A2" s="8" t="s">
        <v>106</v>
      </c>
      <c r="B2" s="1"/>
      <c r="C2" s="2">
        <v>0.77083333333333337</v>
      </c>
      <c r="D2" s="1"/>
      <c r="E2" s="1"/>
      <c r="F2" s="221">
        <f>F1+(6*B1)</f>
        <v>79</v>
      </c>
      <c r="G2" s="220">
        <f>F2-6</f>
        <v>73</v>
      </c>
      <c r="H2" s="1"/>
    </row>
    <row r="3" spans="1:8" s="35" customFormat="1" ht="21.75" customHeight="1" x14ac:dyDescent="0.25">
      <c r="A3" s="1">
        <v>0</v>
      </c>
      <c r="B3" s="8"/>
      <c r="C3" s="8"/>
      <c r="D3" s="8"/>
      <c r="E3" s="1"/>
      <c r="F3" s="205"/>
      <c r="G3" s="205"/>
      <c r="H3" s="1"/>
    </row>
    <row r="4" spans="1:8" s="35" customFormat="1" ht="31.2" customHeight="1" x14ac:dyDescent="0.3">
      <c r="A4" s="1"/>
      <c r="B4" s="39" t="s">
        <v>104</v>
      </c>
      <c r="C4" s="29" t="s">
        <v>117</v>
      </c>
      <c r="D4" s="8"/>
      <c r="E4" s="1"/>
      <c r="F4" s="206" t="s">
        <v>295</v>
      </c>
      <c r="G4" s="206" t="s">
        <v>294</v>
      </c>
      <c r="H4" s="1"/>
    </row>
    <row r="5" spans="1:8" s="35" customFormat="1" x14ac:dyDescent="0.25">
      <c r="A5" s="1">
        <f>A3+1</f>
        <v>1</v>
      </c>
      <c r="B5" s="8">
        <f>IF('Runners RBH2'!A3&lt;&gt;"",SMALL('Runners RBH2'!CE$3:CE$114,A5),"")</f>
        <v>2.0853342733333333E-3</v>
      </c>
      <c r="C5" s="8">
        <f>IF(B5&lt;&gt;"",B5+C$2,"")</f>
        <v>0.77291866760666672</v>
      </c>
      <c r="D5" s="8"/>
      <c r="E5" s="1" t="str">
        <f>VLOOKUP(B5,'Runners RBH2'!$CE$3:$CF$113,2,FALSE)</f>
        <v>Scott Gall</v>
      </c>
      <c r="F5" s="247">
        <f>VLOOKUP(E5,'Runners RBH2'!A$3:CL$114,$F$2,FALSE)</f>
        <v>36.9</v>
      </c>
      <c r="G5" s="247">
        <f>VLOOKUP(E5,'Runners RBH2'!A$3:CL$114,$G$2,FALSE)</f>
        <v>36.4</v>
      </c>
    </row>
    <row r="6" spans="1:8" s="35" customFormat="1" x14ac:dyDescent="0.25">
      <c r="A6" s="1">
        <f t="shared" ref="A6:A69" si="0">A5+1</f>
        <v>2</v>
      </c>
      <c r="B6" s="8">
        <f>IF('Runners RBH2'!A4&lt;&gt;"",SMALL('Runners RBH2'!CE$3:CE$114,A6),"")</f>
        <v>2.6061677166666665E-3</v>
      </c>
      <c r="C6" s="8">
        <f t="shared" ref="C6:C69" si="1">IF(B6&lt;&gt;"",B6+C$2,"")</f>
        <v>0.77343950105000003</v>
      </c>
      <c r="D6" s="8"/>
      <c r="E6" s="1" t="str">
        <f>VLOOKUP(B6,'Runners RBH2'!$CE$3:$CF$113,2,FALSE)</f>
        <v>Trevor Roberts</v>
      </c>
      <c r="F6" s="247">
        <f>VLOOKUP(E6,'Runners RBH2'!A$3:CL$114,$F$2,FALSE)</f>
        <v>35.700000000000003</v>
      </c>
      <c r="G6" s="247">
        <f>VLOOKUP(E6,'Runners RBH2'!A$3:CL$114,$G$2,FALSE)</f>
        <v>35</v>
      </c>
    </row>
    <row r="7" spans="1:8" s="35" customFormat="1" x14ac:dyDescent="0.25">
      <c r="A7" s="1">
        <f t="shared" si="0"/>
        <v>3</v>
      </c>
      <c r="B7" s="8">
        <f>IF('Runners RBH2'!A5&lt;&gt;"",SMALL('Runners RBH2'!CE$3:CE$114,A7),"")</f>
        <v>3.3006116111111111E-3</v>
      </c>
      <c r="C7" s="8">
        <f t="shared" si="1"/>
        <v>0.77413394494444443</v>
      </c>
      <c r="D7" s="8"/>
      <c r="E7" s="1" t="str">
        <f>VLOOKUP(B7,'Runners RBH2'!$CE$3:$CF$113,2,FALSE)</f>
        <v>John Wild</v>
      </c>
      <c r="F7" s="247">
        <f>VLOOKUP(E7,'Runners RBH2'!A$3:CL$114,$F$2,FALSE)</f>
        <v>33.9</v>
      </c>
      <c r="G7" s="247">
        <f>VLOOKUP(E7,'Runners RBH2'!A$3:CL$114,$G$2,FALSE)</f>
        <v>33.5</v>
      </c>
    </row>
    <row r="8" spans="1:8" s="35" customFormat="1" x14ac:dyDescent="0.25">
      <c r="A8" s="1">
        <f t="shared" si="0"/>
        <v>4</v>
      </c>
      <c r="B8" s="8">
        <f>IF('Runners RBH2'!A6&lt;&gt;"",SMALL('Runners RBH2'!CE$3:CE$114,A8),"")</f>
        <v>3.6478338933333336E-3</v>
      </c>
      <c r="C8" s="8">
        <f t="shared" si="1"/>
        <v>0.77448116722666671</v>
      </c>
      <c r="D8" s="8"/>
      <c r="E8" s="1" t="str">
        <f>VLOOKUP(B8,'Runners RBH2'!$CE$3:$CF$113,2,FALSE)</f>
        <v>Katy McIntyre</v>
      </c>
      <c r="F8" s="247">
        <f>VLOOKUP(E8,'Runners RBH2'!A$3:CL$114,$F$2,FALSE)</f>
        <v>32.9</v>
      </c>
      <c r="G8" s="247">
        <f>VLOOKUP(E8,'Runners RBH2'!A$3:CL$114,$G$2,FALSE)</f>
        <v>32.4</v>
      </c>
    </row>
    <row r="9" spans="1:8" s="35" customFormat="1" x14ac:dyDescent="0.25">
      <c r="A9" s="1">
        <f t="shared" si="0"/>
        <v>5</v>
      </c>
      <c r="B9" s="8">
        <f>IF('Runners RBH2'!A7&lt;&gt;"",SMALL('Runners RBH2'!CE$3:CE$114,A9),"")</f>
        <v>4.168667286666667E-3</v>
      </c>
      <c r="C9" s="8">
        <f t="shared" si="1"/>
        <v>0.77500200062000002</v>
      </c>
      <c r="D9" s="8"/>
      <c r="E9" s="1" t="str">
        <f>VLOOKUP(B9,'Runners RBH2'!$CE$3:$CF$113,2,FALSE)</f>
        <v>Linda Chadderton</v>
      </c>
      <c r="F9" s="247">
        <f>VLOOKUP(E9,'Runners RBH2'!A$3:CL$114,$F$2,FALSE)</f>
        <v>31.1</v>
      </c>
      <c r="G9" s="247">
        <f>VLOOKUP(E9,'Runners RBH2'!A$3:CL$114,$G$2,FALSE)</f>
        <v>30.6</v>
      </c>
    </row>
    <row r="10" spans="1:8" s="35" customFormat="1" x14ac:dyDescent="0.25">
      <c r="A10" s="1">
        <f t="shared" si="0"/>
        <v>6</v>
      </c>
      <c r="B10" s="8">
        <f>IF('Runners RBH2'!A8&lt;&gt;"",SMALL('Runners RBH2'!CE$3:CE$114,A10),"")</f>
        <v>4.515889498888888E-3</v>
      </c>
      <c r="C10" s="8">
        <f t="shared" si="1"/>
        <v>0.7753492228322223</v>
      </c>
      <c r="D10" s="8"/>
      <c r="E10" s="1" t="str">
        <f>VLOOKUP(B10,'Runners RBH2'!$CE$3:$CF$113,2,FALSE)</f>
        <v>Lia Murphy</v>
      </c>
      <c r="F10" s="247">
        <f>VLOOKUP(E10,'Runners RBH2'!A$3:CL$114,$F$2,FALSE)</f>
        <v>30.2</v>
      </c>
      <c r="G10" s="247">
        <f>VLOOKUP(E10,'Runners RBH2'!A$3:CL$114,$G$2,FALSE)</f>
        <v>29.3</v>
      </c>
    </row>
    <row r="11" spans="1:8" s="35" customFormat="1" x14ac:dyDescent="0.25">
      <c r="A11" s="1">
        <f t="shared" si="0"/>
        <v>7</v>
      </c>
      <c r="B11" s="8">
        <f>IF('Runners RBH2'!A9&lt;&gt;"",SMALL('Runners RBH2'!CE$3:CE$114,A11),"")</f>
        <v>4.8631120111111113E-3</v>
      </c>
      <c r="C11" s="8">
        <f t="shared" si="1"/>
        <v>0.77569644534444449</v>
      </c>
      <c r="D11" s="8"/>
      <c r="E11" s="1" t="str">
        <f>VLOOKUP(B11,'Runners RBH2'!$CE$3:$CF$113,2,FALSE)</f>
        <v>Ruth Bye</v>
      </c>
      <c r="F11" s="247">
        <f>VLOOKUP(E11,'Runners RBH2'!A$3:CL$114,$F$2,FALSE)</f>
        <v>29.3</v>
      </c>
      <c r="G11" s="247">
        <f>VLOOKUP(E11,'Runners RBH2'!A$3:CL$114,$G$2,FALSE)</f>
        <v>29.1</v>
      </c>
    </row>
    <row r="12" spans="1:8" s="35" customFormat="1" x14ac:dyDescent="0.25">
      <c r="A12" s="1">
        <f t="shared" si="0"/>
        <v>8</v>
      </c>
      <c r="B12" s="8">
        <f>IF('Runners RBH2'!A10&lt;&gt;"",SMALL('Runners RBH2'!CE$3:CE$114,A12),"")</f>
        <v>5.0347222222222225E-3</v>
      </c>
      <c r="C12" s="8">
        <f t="shared" si="1"/>
        <v>0.7758680555555556</v>
      </c>
      <c r="D12" s="8"/>
      <c r="E12" s="1" t="str">
        <f>VLOOKUP(B12,'Runners RBH2'!$CE$3:$CF$113,2,FALSE)</f>
        <v>Linda Herriott</v>
      </c>
      <c r="F12" s="247">
        <f>VLOOKUP(E12,'Runners RBH2'!A$3:CL$114,$F$2,FALSE)</f>
        <v>0</v>
      </c>
      <c r="G12" s="247">
        <f>VLOOKUP(E12,'Runners RBH2'!A$3:CL$114,$G$2,FALSE)</f>
        <v>0</v>
      </c>
    </row>
    <row r="13" spans="1:8" s="35" customFormat="1" x14ac:dyDescent="0.25">
      <c r="A13" s="1">
        <f t="shared" si="0"/>
        <v>9</v>
      </c>
      <c r="B13" s="8">
        <f>IF('Runners RBH2'!A11&lt;&gt;"",SMALL('Runners RBH2'!CE$3:CE$114,A13),"")</f>
        <v>5.0367224322222228E-3</v>
      </c>
      <c r="C13" s="8">
        <f t="shared" si="1"/>
        <v>0.77587005576555557</v>
      </c>
      <c r="D13" s="8"/>
      <c r="E13" s="1" t="str">
        <f>VLOOKUP(B13,'Runners RBH2'!$CE$3:$CF$113,2,FALSE)</f>
        <v>David McDonald</v>
      </c>
      <c r="F13" s="247">
        <f>VLOOKUP(E13,'Runners RBH2'!A$3:CL$114,$F$2,FALSE)</f>
        <v>28.8</v>
      </c>
      <c r="G13" s="247">
        <f>VLOOKUP(E13,'Runners RBH2'!A$3:CL$114,$G$2,FALSE)</f>
        <v>28.1</v>
      </c>
    </row>
    <row r="14" spans="1:8" s="35" customFormat="1" x14ac:dyDescent="0.25">
      <c r="A14" s="1">
        <f t="shared" si="0"/>
        <v>10</v>
      </c>
      <c r="B14" s="8">
        <f>IF('Runners RBH2'!A12&lt;&gt;"",SMALL('Runners RBH2'!CE$3:CE$114,A14),"")</f>
        <v>5.0367231522222226E-3</v>
      </c>
      <c r="C14" s="8">
        <f t="shared" si="1"/>
        <v>0.77587005648555563</v>
      </c>
      <c r="D14" s="8"/>
      <c r="E14" s="1" t="str">
        <f>VLOOKUP(B14,'Runners RBH2'!$CE$3:$CF$113,2,FALSE)</f>
        <v>Sarah Cook</v>
      </c>
      <c r="F14" s="247">
        <f>VLOOKUP(E14,'Runners RBH2'!A$3:CL$114,$F$2,FALSE)</f>
        <v>28.6</v>
      </c>
      <c r="G14" s="247">
        <f>VLOOKUP(E14,'Runners RBH2'!A$3:CL$114,$G$2,FALSE)</f>
        <v>28.4</v>
      </c>
    </row>
    <row r="15" spans="1:8" s="35" customFormat="1" x14ac:dyDescent="0.25">
      <c r="A15" s="1">
        <f t="shared" si="0"/>
        <v>11</v>
      </c>
      <c r="B15" s="8">
        <f>IF('Runners RBH2'!A13&lt;&gt;"",SMALL('Runners RBH2'!CE$3:CE$114,A15),"")</f>
        <v>5.2103334633333328E-3</v>
      </c>
      <c r="C15" s="8">
        <f t="shared" si="1"/>
        <v>0.7760436667966667</v>
      </c>
      <c r="D15" s="8"/>
      <c r="E15" s="1" t="str">
        <f>VLOOKUP(B15,'Runners RBH2'!$CE$3:$CF$113,2,FALSE)</f>
        <v>Claire England</v>
      </c>
      <c r="F15" s="247">
        <f>VLOOKUP(E15,'Runners RBH2'!A$3:CL$114,$F$2,FALSE)</f>
        <v>28.2</v>
      </c>
      <c r="G15" s="247">
        <f>VLOOKUP(E15,'Runners RBH2'!A$3:CL$114,$G$2,FALSE)</f>
        <v>28.8</v>
      </c>
    </row>
    <row r="16" spans="1:8" s="35" customFormat="1" x14ac:dyDescent="0.25">
      <c r="A16" s="1">
        <f t="shared" si="0"/>
        <v>12</v>
      </c>
      <c r="B16" s="8">
        <f>IF('Runners RBH2'!A14&lt;&gt;"",SMALL('Runners RBH2'!CE$3:CE$114,A16),"")</f>
        <v>5.383945034444444E-3</v>
      </c>
      <c r="C16" s="8">
        <f t="shared" si="1"/>
        <v>0.77621727836777776</v>
      </c>
      <c r="D16" s="8"/>
      <c r="E16" s="1" t="str">
        <f>VLOOKUP(B16,'Runners RBH2'!$CE$3:$CF$113,2,FALSE)</f>
        <v>Laura Byrne</v>
      </c>
      <c r="F16" s="247">
        <f>VLOOKUP(E16,'Runners RBH2'!A$3:CL$114,$F$2,FALSE)</f>
        <v>27.8</v>
      </c>
      <c r="G16" s="247">
        <f>VLOOKUP(E16,'Runners RBH2'!A$3:CL$114,$G$2,FALSE)</f>
        <v>27.3</v>
      </c>
    </row>
    <row r="17" spans="1:7" s="35" customFormat="1" x14ac:dyDescent="0.25">
      <c r="A17" s="1">
        <f t="shared" si="0"/>
        <v>13</v>
      </c>
      <c r="B17" s="8">
        <f>IF('Runners RBH2'!A15&lt;&gt;"",SMALL('Runners RBH2'!CE$3:CE$114,A17),"")</f>
        <v>5.3839454644444441E-3</v>
      </c>
      <c r="C17" s="8">
        <f t="shared" si="1"/>
        <v>0.7762172787977778</v>
      </c>
      <c r="D17" s="8"/>
      <c r="E17" s="1" t="str">
        <f>VLOOKUP(B17,'Runners RBH2'!$CE$3:$CF$113,2,FALSE)</f>
        <v>Sylvia Elisabeth Gittins</v>
      </c>
      <c r="F17" s="247">
        <f>VLOOKUP(E17,'Runners RBH2'!A$3:CL$114,$F$2,FALSE)</f>
        <v>28.1</v>
      </c>
      <c r="G17" s="247">
        <f>VLOOKUP(E17,'Runners RBH2'!A$3:CL$114,$G$2,FALSE)</f>
        <v>27.5</v>
      </c>
    </row>
    <row r="18" spans="1:7" s="35" customFormat="1" x14ac:dyDescent="0.25">
      <c r="A18" s="1">
        <f t="shared" si="0"/>
        <v>14</v>
      </c>
      <c r="B18" s="8">
        <f>IF('Runners RBH2'!A16&lt;&gt;"",SMALL('Runners RBH2'!CE$3:CE$114,A18),"")</f>
        <v>5.3839455044444448E-3</v>
      </c>
      <c r="C18" s="8">
        <f t="shared" si="1"/>
        <v>0.7762172788377778</v>
      </c>
      <c r="D18" s="8"/>
      <c r="E18" s="1" t="str">
        <f>VLOOKUP(B18,'Runners RBH2'!$CE$3:$CF$113,2,FALSE)</f>
        <v>Vicki Richardson</v>
      </c>
      <c r="F18" s="247">
        <f>VLOOKUP(E18,'Runners RBH2'!A$3:CL$114,$F$2,FALSE)</f>
        <v>27.8</v>
      </c>
      <c r="G18" s="247">
        <f>VLOOKUP(E18,'Runners RBH2'!A$3:CL$114,$G$2,FALSE)</f>
        <v>27.1</v>
      </c>
    </row>
    <row r="19" spans="1:7" s="35" customFormat="1" x14ac:dyDescent="0.25">
      <c r="A19" s="1">
        <f t="shared" si="0"/>
        <v>15</v>
      </c>
      <c r="B19" s="8">
        <f>IF('Runners RBH2'!A17&lt;&gt;"",SMALL('Runners RBH2'!CE$3:CE$114,A19),"")</f>
        <v>5.5575556255555558E-3</v>
      </c>
      <c r="C19" s="8">
        <f t="shared" si="1"/>
        <v>0.77639088895888897</v>
      </c>
      <c r="D19" s="8"/>
      <c r="E19" s="1" t="str">
        <f>VLOOKUP(B19,'Runners RBH2'!$CE$3:$CF$113,2,FALSE)</f>
        <v>Bob Clough</v>
      </c>
      <c r="F19" s="247">
        <f>VLOOKUP(E19,'Runners RBH2'!A$3:CL$114,$F$2,FALSE)</f>
        <v>27.5</v>
      </c>
      <c r="G19" s="247">
        <f>VLOOKUP(E19,'Runners RBH2'!A$3:CL$114,$G$2,FALSE)</f>
        <v>27</v>
      </c>
    </row>
    <row r="20" spans="1:7" s="35" customFormat="1" x14ac:dyDescent="0.25">
      <c r="A20" s="1">
        <f t="shared" si="0"/>
        <v>16</v>
      </c>
      <c r="B20" s="8">
        <f>IF('Runners RBH2'!A18&lt;&gt;"",SMALL('Runners RBH2'!CE$3:CE$114,A20),"")</f>
        <v>5.7311666666666674E-3</v>
      </c>
      <c r="C20" s="8">
        <f t="shared" si="1"/>
        <v>0.77656449999999999</v>
      </c>
      <c r="D20" s="8"/>
      <c r="E20" s="1" t="str">
        <f>VLOOKUP(B20,'Runners RBH2'!$CE$3:$CF$113,2,FALSE)</f>
        <v>Alexandra Young</v>
      </c>
      <c r="F20" s="247">
        <f>VLOOKUP(E20,'Runners RBH2'!A$3:CL$114,$F$2,FALSE)</f>
        <v>0</v>
      </c>
      <c r="G20" s="247">
        <f>VLOOKUP(E20,'Runners RBH2'!A$3:CL$114,$G$2,FALSE)</f>
        <v>0</v>
      </c>
    </row>
    <row r="21" spans="1:7" s="35" customFormat="1" x14ac:dyDescent="0.25">
      <c r="A21" s="1">
        <f t="shared" si="0"/>
        <v>17</v>
      </c>
      <c r="B21" s="8">
        <f>IF('Runners RBH2'!A19&lt;&gt;"",SMALL('Runners RBH2'!CE$3:CE$114,A21),"")</f>
        <v>5.7311667266666672E-3</v>
      </c>
      <c r="C21" s="8">
        <f t="shared" si="1"/>
        <v>0.77656450006</v>
      </c>
      <c r="D21" s="8"/>
      <c r="E21" s="1" t="str">
        <f>VLOOKUP(B21,'Runners RBH2'!$CE$3:$CF$113,2,FALSE)</f>
        <v>Bill Lock</v>
      </c>
      <c r="F21" s="247">
        <f>VLOOKUP(E21,'Runners RBH2'!A$3:CL$114,$F$2,FALSE)</f>
        <v>0</v>
      </c>
      <c r="G21" s="247">
        <f>VLOOKUP(E21,'Runners RBH2'!A$3:CL$114,$G$2,FALSE)</f>
        <v>0</v>
      </c>
    </row>
    <row r="22" spans="1:7" s="35" customFormat="1" x14ac:dyDescent="0.25">
      <c r="A22" s="1">
        <f t="shared" si="0"/>
        <v>18</v>
      </c>
      <c r="B22" s="8">
        <f>IF('Runners RBH2'!A20&lt;&gt;"",SMALL('Runners RBH2'!CE$3:CE$114,A22),"")</f>
        <v>5.7311667466666671E-3</v>
      </c>
      <c r="C22" s="8">
        <f t="shared" si="1"/>
        <v>0.77656450008</v>
      </c>
      <c r="D22" s="8"/>
      <c r="E22" s="1" t="str">
        <f>VLOOKUP(B22,'Runners RBH2'!$CE$3:$CF$113,2,FALSE)</f>
        <v>Bryan Grundy</v>
      </c>
      <c r="F22" s="247">
        <f>VLOOKUP(E22,'Runners RBH2'!A$3:CL$114,$F$2,FALSE)</f>
        <v>0</v>
      </c>
      <c r="G22" s="247">
        <f>VLOOKUP(E22,'Runners RBH2'!A$3:CL$114,$G$2,FALSE)</f>
        <v>0</v>
      </c>
    </row>
    <row r="23" spans="1:7" s="35" customFormat="1" x14ac:dyDescent="0.25">
      <c r="A23" s="1">
        <f t="shared" si="0"/>
        <v>19</v>
      </c>
      <c r="B23" s="8">
        <f>IF('Runners RBH2'!A21&lt;&gt;"",SMALL('Runners RBH2'!CE$3:CE$114,A23),"")</f>
        <v>5.7311668266666668E-3</v>
      </c>
      <c r="C23" s="8">
        <f t="shared" si="1"/>
        <v>0.77656450016</v>
      </c>
      <c r="D23" s="8"/>
      <c r="E23" s="1" t="str">
        <f>VLOOKUP(B23,'Runners RBH2'!$CE$3:$CF$113,2,FALSE)</f>
        <v>Cliff Whiston</v>
      </c>
      <c r="F23" s="247">
        <f>VLOOKUP(E23,'Runners RBH2'!A$3:CL$114,$F$2,FALSE)</f>
        <v>0</v>
      </c>
      <c r="G23" s="247">
        <f>VLOOKUP(E23,'Runners RBH2'!A$3:CL$114,$G$2,FALSE)</f>
        <v>0</v>
      </c>
    </row>
    <row r="24" spans="1:7" s="35" customFormat="1" x14ac:dyDescent="0.25">
      <c r="A24" s="1">
        <f t="shared" si="0"/>
        <v>20</v>
      </c>
      <c r="B24" s="8">
        <f>IF('Runners RBH2'!A22&lt;&gt;"",SMALL('Runners RBH2'!CE$3:CE$114,A24),"")</f>
        <v>5.7311668866666674E-3</v>
      </c>
      <c r="C24" s="8">
        <f t="shared" si="1"/>
        <v>0.77656450022000001</v>
      </c>
      <c r="D24" s="8"/>
      <c r="E24" s="1" t="str">
        <f>VLOOKUP(B24,'Runners RBH2'!$CE$3:$CF$113,2,FALSE)</f>
        <v>Dawn Lock</v>
      </c>
      <c r="F24" s="247">
        <f>VLOOKUP(E24,'Runners RBH2'!A$3:CL$114,$F$2,FALSE)</f>
        <v>0</v>
      </c>
      <c r="G24" s="247">
        <f>VLOOKUP(E24,'Runners RBH2'!A$3:CL$114,$G$2,FALSE)</f>
        <v>0</v>
      </c>
    </row>
    <row r="25" spans="1:7" s="35" customFormat="1" x14ac:dyDescent="0.25">
      <c r="A25" s="1">
        <f t="shared" si="0"/>
        <v>21</v>
      </c>
      <c r="B25" s="8">
        <f>IF('Runners RBH2'!A23&lt;&gt;"",SMALL('Runners RBH2'!CE$3:CE$114,A25),"")</f>
        <v>5.7311671866666662E-3</v>
      </c>
      <c r="C25" s="8">
        <f t="shared" si="1"/>
        <v>0.77656450052000003</v>
      </c>
      <c r="D25" s="8"/>
      <c r="E25" s="1" t="str">
        <f>VLOOKUP(B25,'Runners RBH2'!$CE$3:$CF$113,2,FALSE)</f>
        <v>Juli Wiseman</v>
      </c>
      <c r="F25" s="247">
        <f>VLOOKUP(E25,'Runners RBH2'!A$3:CL$114,$F$2,FALSE)</f>
        <v>26.9</v>
      </c>
      <c r="G25" s="247">
        <f>VLOOKUP(E25,'Runners RBH2'!A$3:CL$114,$G$2,FALSE)</f>
        <v>26.1</v>
      </c>
    </row>
    <row r="26" spans="1:7" s="35" customFormat="1" x14ac:dyDescent="0.25">
      <c r="A26" s="1">
        <f t="shared" si="0"/>
        <v>22</v>
      </c>
      <c r="B26" s="8">
        <f>IF('Runners RBH2'!A24&lt;&gt;"",SMALL('Runners RBH2'!CE$3:CE$114,A26),"")</f>
        <v>5.7311675066666675E-3</v>
      </c>
      <c r="C26" s="8">
        <f t="shared" si="1"/>
        <v>0.77656450084000006</v>
      </c>
      <c r="D26" s="8"/>
      <c r="E26" s="1" t="str">
        <f>VLOOKUP(B26,'Runners RBH2'!$CE$3:$CF$113,2,FALSE)</f>
        <v>Phil Buller</v>
      </c>
      <c r="F26" s="247">
        <f>VLOOKUP(E26,'Runners RBH2'!A$3:CL$114,$F$2,FALSE)</f>
        <v>0</v>
      </c>
      <c r="G26" s="247">
        <f>VLOOKUP(E26,'Runners RBH2'!A$3:CL$114,$G$2,FALSE)</f>
        <v>0</v>
      </c>
    </row>
    <row r="27" spans="1:7" s="35" customFormat="1" x14ac:dyDescent="0.25">
      <c r="A27" s="1">
        <f t="shared" si="0"/>
        <v>23</v>
      </c>
      <c r="B27" s="8">
        <f>IF('Runners RBH2'!A25&lt;&gt;"",SMALL('Runners RBH2'!CE$3:CE$114,A27),"")</f>
        <v>5.9047785577777774E-3</v>
      </c>
      <c r="C27" s="8">
        <f t="shared" si="1"/>
        <v>0.77673811189111119</v>
      </c>
      <c r="D27" s="8"/>
      <c r="E27" s="1" t="str">
        <f>VLOOKUP(B27,'Runners RBH2'!$CE$3:$CF$113,2,FALSE)</f>
        <v>Pamela Binns</v>
      </c>
      <c r="F27" s="247">
        <f>VLOOKUP(E27,'Runners RBH2'!A$3:CL$114,$F$2,FALSE)</f>
        <v>26.4</v>
      </c>
      <c r="G27" s="247">
        <f>VLOOKUP(E27,'Runners RBH2'!A$3:CL$114,$G$2,FALSE)</f>
        <v>26.1</v>
      </c>
    </row>
    <row r="28" spans="1:7" s="35" customFormat="1" x14ac:dyDescent="0.25">
      <c r="A28" s="1">
        <f t="shared" si="0"/>
        <v>24</v>
      </c>
      <c r="B28" s="8">
        <f>IF('Runners RBH2'!A26&lt;&gt;"",SMALL('Runners RBH2'!CE$3:CE$114,A28),"")</f>
        <v>6.0783894388888888E-3</v>
      </c>
      <c r="C28" s="8">
        <f t="shared" si="1"/>
        <v>0.77691172277222231</v>
      </c>
      <c r="D28" s="8"/>
      <c r="E28" s="1" t="str">
        <f>VLOOKUP(B28,'Runners RBH2'!$CE$3:$CF$113,2,FALSE)</f>
        <v>Kathy Gaunt</v>
      </c>
      <c r="F28" s="247">
        <f>VLOOKUP(E28,'Runners RBH2'!A$3:CL$114,$F$2,FALSE)</f>
        <v>25.7</v>
      </c>
      <c r="G28" s="247">
        <f>VLOOKUP(E28,'Runners RBH2'!A$3:CL$114,$G$2,FALSE)</f>
        <v>27.5</v>
      </c>
    </row>
    <row r="29" spans="1:7" s="35" customFormat="1" x14ac:dyDescent="0.25">
      <c r="A29" s="1">
        <f t="shared" si="0"/>
        <v>25</v>
      </c>
      <c r="B29" s="8">
        <f>IF('Runners RBH2'!A27&lt;&gt;"",SMALL('Runners RBH2'!CE$3:CE$114,A29),"")</f>
        <v>6.0783895188888893E-3</v>
      </c>
      <c r="C29" s="8">
        <f t="shared" si="1"/>
        <v>0.77691172285222221</v>
      </c>
      <c r="D29" s="8"/>
      <c r="E29" s="1" t="str">
        <f>VLOOKUP(B29,'Runners RBH2'!$CE$3:$CF$113,2,FALSE)</f>
        <v>Louise Charnock</v>
      </c>
      <c r="F29" s="247">
        <f>VLOOKUP(E29,'Runners RBH2'!A$3:CL$114,$F$2,FALSE)</f>
        <v>25.8</v>
      </c>
      <c r="G29" s="247">
        <f>VLOOKUP(E29,'Runners RBH2'!A$3:CL$114,$G$2,FALSE)</f>
        <v>25.6</v>
      </c>
    </row>
    <row r="30" spans="1:7" s="35" customFormat="1" x14ac:dyDescent="0.25">
      <c r="A30" s="1">
        <f t="shared" si="0"/>
        <v>26</v>
      </c>
      <c r="B30" s="8">
        <f>IF('Runners RBH2'!A28&lt;&gt;"",SMALL('Runners RBH2'!CE$3:CE$114,A30),"")</f>
        <v>6.2520003999999999E-3</v>
      </c>
      <c r="C30" s="8">
        <f t="shared" si="1"/>
        <v>0.77708533373333333</v>
      </c>
      <c r="D30" s="8"/>
      <c r="E30" s="1" t="str">
        <f>VLOOKUP(B30,'Runners RBH2'!$CE$3:$CF$113,2,FALSE)</f>
        <v>Guest 60:00</v>
      </c>
      <c r="F30" s="247">
        <f>VLOOKUP(E30,'Runners RBH2'!A$3:CL$114,$F$2,FALSE)</f>
        <v>0</v>
      </c>
      <c r="G30" s="247">
        <f>VLOOKUP(E30,'Runners RBH2'!A$3:CL$114,$G$2,FALSE)</f>
        <v>0</v>
      </c>
    </row>
    <row r="31" spans="1:7" s="35" customFormat="1" x14ac:dyDescent="0.25">
      <c r="A31" s="1">
        <f t="shared" si="0"/>
        <v>27</v>
      </c>
      <c r="B31" s="8">
        <f>IF('Runners RBH2'!A29&lt;&gt;"",SMALL('Runners RBH2'!CE$3:CE$114,A31),"")</f>
        <v>6.9444444444444441E-3</v>
      </c>
      <c r="C31" s="8">
        <f t="shared" si="1"/>
        <v>0.77777777777777779</v>
      </c>
      <c r="D31" s="8"/>
      <c r="E31" s="1" t="str">
        <f>VLOOKUP(B31,'Runners RBH2'!$CE$3:$CF$113,2,FALSE)</f>
        <v>Alex Wiggins</v>
      </c>
      <c r="F31" s="247">
        <f>VLOOKUP(E31,'Runners RBH2'!A$3:CL$114,$F$2,FALSE)</f>
        <v>23.3</v>
      </c>
      <c r="G31" s="247">
        <f>VLOOKUP(E31,'Runners RBH2'!A$3:CL$114,$G$2,FALSE)</f>
        <v>22.3</v>
      </c>
    </row>
    <row r="32" spans="1:7" s="35" customFormat="1" x14ac:dyDescent="0.25">
      <c r="A32" s="1">
        <f t="shared" si="0"/>
        <v>28</v>
      </c>
      <c r="B32" s="8">
        <f>IF('Runners RBH2'!A30&lt;&gt;"",SMALL('Runners RBH2'!CE$3:CE$114,A32),"")</f>
        <v>6.9464453144444443E-3</v>
      </c>
      <c r="C32" s="8">
        <f t="shared" si="1"/>
        <v>0.77777977864777781</v>
      </c>
      <c r="D32" s="8"/>
      <c r="E32" s="1" t="str">
        <f>VLOOKUP(B32,'Runners RBH2'!$CE$3:$CF$113,2,FALSE)</f>
        <v>Rosie Eagles</v>
      </c>
      <c r="F32" s="247">
        <f>VLOOKUP(E32,'Runners RBH2'!A$3:CL$114,$F$2,FALSE)</f>
        <v>23.3</v>
      </c>
      <c r="G32" s="247">
        <f>VLOOKUP(E32,'Runners RBH2'!A$3:CL$114,$G$2,FALSE)</f>
        <v>17.2</v>
      </c>
    </row>
    <row r="33" spans="1:7" s="35" customFormat="1" x14ac:dyDescent="0.25">
      <c r="A33" s="1">
        <f t="shared" si="0"/>
        <v>29</v>
      </c>
      <c r="B33" s="8">
        <f>IF('Runners RBH2'!A31&lt;&gt;"",SMALL('Runners RBH2'!CE$3:CE$114,A33),"")</f>
        <v>6.9464454544444438E-3</v>
      </c>
      <c r="C33" s="8">
        <f t="shared" si="1"/>
        <v>0.77777977878777782</v>
      </c>
      <c r="D33" s="8"/>
      <c r="E33" s="1" t="str">
        <f>VLOOKUP(B33,'Runners RBH2'!$CE$3:$CF$113,2,FALSE)</f>
        <v>Susan Henry</v>
      </c>
      <c r="F33" s="247">
        <f>VLOOKUP(E33,'Runners RBH2'!A$3:CL$114,$F$2,FALSE)</f>
        <v>23.7</v>
      </c>
      <c r="G33" s="247">
        <f>VLOOKUP(E33,'Runners RBH2'!A$3:CL$114,$G$2,FALSE)</f>
        <v>0</v>
      </c>
    </row>
    <row r="34" spans="1:7" s="35" customFormat="1" x14ac:dyDescent="0.25">
      <c r="A34" s="1">
        <f t="shared" si="0"/>
        <v>30</v>
      </c>
      <c r="B34" s="8">
        <f>IF('Runners RBH2'!A32&lt;&gt;"",SMALL('Runners RBH2'!CE$3:CE$114,A34),"")</f>
        <v>7.2936670866666671E-3</v>
      </c>
      <c r="C34" s="8">
        <f t="shared" si="1"/>
        <v>0.77812700042000005</v>
      </c>
      <c r="D34" s="8"/>
      <c r="E34" s="1" t="str">
        <f>VLOOKUP(B34,'Runners RBH2'!$CE$3:$CF$113,2,FALSE)</f>
        <v>Ian Tate</v>
      </c>
      <c r="F34" s="247">
        <f>VLOOKUP(E34,'Runners RBH2'!A$3:CL$114,$F$2,FALSE)</f>
        <v>22.6</v>
      </c>
      <c r="G34" s="247">
        <f>VLOOKUP(E34,'Runners RBH2'!A$3:CL$114,$G$2,FALSE)</f>
        <v>21.8</v>
      </c>
    </row>
    <row r="35" spans="1:7" s="35" customFormat="1" x14ac:dyDescent="0.25">
      <c r="A35" s="1">
        <f t="shared" si="0"/>
        <v>31</v>
      </c>
      <c r="B35" s="8">
        <f>IF('Runners RBH2'!A33&lt;&gt;"",SMALL('Runners RBH2'!CE$3:CE$114,A35),"")</f>
        <v>7.2936674266666657E-3</v>
      </c>
      <c r="C35" s="8">
        <f t="shared" si="1"/>
        <v>0.77812700076000008</v>
      </c>
      <c r="D35" s="8"/>
      <c r="E35" s="1" t="str">
        <f>VLOOKUP(B35,'Runners RBH2'!$CE$3:$CF$113,2,FALSE)</f>
        <v>Nigel Simpkin</v>
      </c>
      <c r="F35" s="247">
        <f>VLOOKUP(E35,'Runners RBH2'!A$3:CL$114,$F$2,FALSE)</f>
        <v>0</v>
      </c>
      <c r="G35" s="247">
        <f>VLOOKUP(E35,'Runners RBH2'!A$3:CL$114,$G$2,FALSE)</f>
        <v>0</v>
      </c>
    </row>
    <row r="36" spans="1:7" s="35" customFormat="1" x14ac:dyDescent="0.25">
      <c r="A36" s="1">
        <f t="shared" si="0"/>
        <v>32</v>
      </c>
      <c r="B36" s="8">
        <f>IF('Runners RBH2'!A34&lt;&gt;"",SMALL('Runners RBH2'!CE$3:CE$114,A36),"")</f>
        <v>7.4672779677777785E-3</v>
      </c>
      <c r="C36" s="8">
        <f t="shared" si="1"/>
        <v>0.77830061130111117</v>
      </c>
      <c r="D36" s="8"/>
      <c r="E36" s="1" t="str">
        <f>VLOOKUP(B36,'Runners RBH2'!$CE$3:$CF$113,2,FALSE)</f>
        <v>Dave Booth</v>
      </c>
      <c r="F36" s="247">
        <f>VLOOKUP(E36,'Runners RBH2'!A$3:CL$114,$F$2,FALSE)</f>
        <v>22.2</v>
      </c>
      <c r="G36" s="247">
        <f>VLOOKUP(E36,'Runners RBH2'!A$3:CL$114,$G$2,FALSE)</f>
        <v>22.1</v>
      </c>
    </row>
    <row r="37" spans="1:7" s="35" customFormat="1" x14ac:dyDescent="0.25">
      <c r="A37" s="1">
        <f t="shared" si="0"/>
        <v>33</v>
      </c>
      <c r="B37" s="8">
        <f>IF('Runners RBH2'!A35&lt;&gt;"",SMALL('Runners RBH2'!CE$3:CE$114,A37),"")</f>
        <v>7.4672779777777785E-3</v>
      </c>
      <c r="C37" s="8">
        <f t="shared" si="1"/>
        <v>0.77830061131111117</v>
      </c>
      <c r="D37" s="8"/>
      <c r="E37" s="1" t="str">
        <f>VLOOKUP(B37,'Runners RBH2'!$CE$3:$CF$113,2,FALSE)</f>
        <v>Dave Dunn</v>
      </c>
      <c r="F37" s="247">
        <f>VLOOKUP(E37,'Runners RBH2'!A$3:CL$114,$F$2,FALSE)</f>
        <v>22.3</v>
      </c>
      <c r="G37" s="247">
        <f>VLOOKUP(E37,'Runners RBH2'!A$3:CL$114,$G$2,FALSE)</f>
        <v>21.5</v>
      </c>
    </row>
    <row r="38" spans="1:7" s="35" customFormat="1" x14ac:dyDescent="0.25">
      <c r="A38" s="1">
        <f t="shared" si="0"/>
        <v>34</v>
      </c>
      <c r="B38" s="8">
        <f>IF('Runners RBH2'!A36&lt;&gt;"",SMALL('Runners RBH2'!CE$3:CE$114,A38),"")</f>
        <v>7.4672786877777782E-3</v>
      </c>
      <c r="C38" s="8">
        <f t="shared" si="1"/>
        <v>0.77830061202111112</v>
      </c>
      <c r="D38" s="8"/>
      <c r="E38" s="1" t="str">
        <f>VLOOKUP(B38,'Runners RBH2'!$CE$3:$CF$113,2,FALSE)</f>
        <v>Ruth Williams</v>
      </c>
      <c r="F38" s="247">
        <f>VLOOKUP(E38,'Runners RBH2'!A$3:CL$114,$F$2,FALSE)</f>
        <v>22</v>
      </c>
      <c r="G38" s="247">
        <f>VLOOKUP(E38,'Runners RBH2'!A$3:CL$114,$G$2,FALSE)</f>
        <v>21.9</v>
      </c>
    </row>
    <row r="39" spans="1:7" s="35" customFormat="1" x14ac:dyDescent="0.25">
      <c r="A39" s="1">
        <f t="shared" si="0"/>
        <v>35</v>
      </c>
      <c r="B39" s="8">
        <f>IF('Runners RBH2'!A37&lt;&gt;"",SMALL('Runners RBH2'!CE$3:CE$114,A39),"")</f>
        <v>7.6408889888888885E-3</v>
      </c>
      <c r="C39" s="8">
        <f t="shared" si="1"/>
        <v>0.7784742223222223</v>
      </c>
      <c r="D39" s="8"/>
      <c r="E39" s="1" t="str">
        <f>VLOOKUP(B39,'Runners RBH2'!$CE$3:$CF$113,2,FALSE)</f>
        <v>Catherine MacLachlan</v>
      </c>
      <c r="F39" s="247">
        <f>VLOOKUP(E39,'Runners RBH2'!A$3:CL$114,$F$2,FALSE)</f>
        <v>21.6</v>
      </c>
      <c r="G39" s="247">
        <f>VLOOKUP(E39,'Runners RBH2'!A$3:CL$114,$G$2,FALSE)</f>
        <v>22.1</v>
      </c>
    </row>
    <row r="40" spans="1:7" s="35" customFormat="1" x14ac:dyDescent="0.25">
      <c r="A40" s="1">
        <f t="shared" si="0"/>
        <v>36</v>
      </c>
      <c r="B40" s="8">
        <f>IF('Runners RBH2'!A38&lt;&gt;"",SMALL('Runners RBH2'!CE$3:CE$114,A40),"")</f>
        <v>7.6408897788888888E-3</v>
      </c>
      <c r="C40" s="8">
        <f t="shared" si="1"/>
        <v>0.77847422311222225</v>
      </c>
      <c r="D40" s="8"/>
      <c r="E40" s="1" t="str">
        <f>VLOOKUP(B40,'Runners RBH2'!$CE$3:$CF$113,2,FALSE)</f>
        <v>Roy Stevens</v>
      </c>
      <c r="F40" s="247">
        <f>VLOOKUP(E40,'Runners RBH2'!A$3:CL$114,$F$2,FALSE)</f>
        <v>21.8</v>
      </c>
      <c r="G40" s="247">
        <f>VLOOKUP(E40,'Runners RBH2'!A$3:CL$114,$G$2,FALSE)</f>
        <v>22</v>
      </c>
    </row>
    <row r="41" spans="1:7" s="35" customFormat="1" x14ac:dyDescent="0.25">
      <c r="A41" s="1">
        <f t="shared" si="0"/>
        <v>37</v>
      </c>
      <c r="B41" s="8">
        <f>IF('Runners RBH2'!A39&lt;&gt;"",SMALL('Runners RBH2'!CE$3:CE$114,A41),"")</f>
        <v>7.8145008299999996E-3</v>
      </c>
      <c r="C41" s="8">
        <f t="shared" si="1"/>
        <v>0.77864783416333339</v>
      </c>
      <c r="D41" s="8"/>
      <c r="E41" s="1" t="str">
        <f>VLOOKUP(B41,'Runners RBH2'!$CE$3:$CF$113,2,FALSE)</f>
        <v>Peter Thomson</v>
      </c>
      <c r="F41" s="247">
        <f>VLOOKUP(E41,'Runners RBH2'!A$3:CL$114,$F$2,FALSE)</f>
        <v>21.3</v>
      </c>
      <c r="G41" s="247">
        <f>VLOOKUP(E41,'Runners RBH2'!A$3:CL$114,$G$2,FALSE)</f>
        <v>20.6</v>
      </c>
    </row>
    <row r="42" spans="1:7" s="35" customFormat="1" x14ac:dyDescent="0.25">
      <c r="A42" s="1">
        <f t="shared" si="0"/>
        <v>38</v>
      </c>
      <c r="B42" s="8">
        <f>IF('Runners RBH2'!A40&lt;&gt;"",SMALL('Runners RBH2'!CE$3:CE$114,A42),"")</f>
        <v>7.8145008499999995E-3</v>
      </c>
      <c r="C42" s="8">
        <f t="shared" si="1"/>
        <v>0.77864783418333339</v>
      </c>
      <c r="D42" s="8"/>
      <c r="E42" s="1" t="str">
        <f>VLOOKUP(B42,'Runners RBH2'!$CE$3:$CF$113,2,FALSE)</f>
        <v>Rebecca Willetts</v>
      </c>
      <c r="F42" s="247">
        <f>VLOOKUP(E42,'Runners RBH2'!A$3:CL$114,$F$2,FALSE)</f>
        <v>21.3</v>
      </c>
      <c r="G42" s="247">
        <f>VLOOKUP(E42,'Runners RBH2'!A$3:CL$114,$G$2,FALSE)</f>
        <v>21</v>
      </c>
    </row>
    <row r="43" spans="1:7" s="35" customFormat="1" x14ac:dyDescent="0.25">
      <c r="A43" s="1">
        <f t="shared" si="0"/>
        <v>39</v>
      </c>
      <c r="B43" s="8">
        <f>IF('Runners RBH2'!A41&lt;&gt;"",SMALL('Runners RBH2'!CE$3:CE$114,A43),"")</f>
        <v>8.1617226122222223E-3</v>
      </c>
      <c r="C43" s="8">
        <f t="shared" si="1"/>
        <v>0.77899505594555563</v>
      </c>
      <c r="D43" s="8"/>
      <c r="E43" s="1" t="str">
        <f>VLOOKUP(B43,'Runners RBH2'!$CE$3:$CF$113,2,FALSE)</f>
        <v>Guest 55:00</v>
      </c>
      <c r="F43" s="247">
        <f>VLOOKUP(E43,'Runners RBH2'!A$3:CL$114,$F$2,FALSE)</f>
        <v>0</v>
      </c>
      <c r="G43" s="247">
        <f>VLOOKUP(E43,'Runners RBH2'!A$3:CL$114,$G$2,FALSE)</f>
        <v>0</v>
      </c>
    </row>
    <row r="44" spans="1:7" s="35" customFormat="1" x14ac:dyDescent="0.25">
      <c r="A44" s="1">
        <f t="shared" si="0"/>
        <v>40</v>
      </c>
      <c r="B44" s="8">
        <f>IF('Runners RBH2'!A42&lt;&gt;"",SMALL('Runners RBH2'!CE$3:CE$114,A44),"")</f>
        <v>8.1617228022222224E-3</v>
      </c>
      <c r="C44" s="8">
        <f t="shared" si="1"/>
        <v>0.77899505613555564</v>
      </c>
      <c r="D44" s="8"/>
      <c r="E44" s="1" t="str">
        <f>VLOOKUP(B44,'Runners RBH2'!$CE$3:$CF$113,2,FALSE)</f>
        <v>Kirsten Burnett</v>
      </c>
      <c r="F44" s="247">
        <f>VLOOKUP(E44,'Runners RBH2'!A$3:CL$114,$F$2,FALSE)</f>
        <v>20.2</v>
      </c>
      <c r="G44" s="247">
        <f>VLOOKUP(E44,'Runners RBH2'!A$3:CL$114,$G$2,FALSE)</f>
        <v>19.5</v>
      </c>
    </row>
    <row r="45" spans="1:7" s="35" customFormat="1" x14ac:dyDescent="0.25">
      <c r="A45" s="1">
        <f t="shared" si="0"/>
        <v>41</v>
      </c>
      <c r="B45" s="8">
        <f>IF('Runners RBH2'!A43&lt;&gt;"",SMALL('Runners RBH2'!CE$3:CE$114,A45),"")</f>
        <v>8.3353340533333323E-3</v>
      </c>
      <c r="C45" s="8">
        <f t="shared" si="1"/>
        <v>0.77916866738666668</v>
      </c>
      <c r="D45" s="8"/>
      <c r="E45" s="1" t="str">
        <f>VLOOKUP(B45,'Runners RBH2'!$CE$3:$CF$113,2,FALSE)</f>
        <v>Mick Widdop</v>
      </c>
      <c r="F45" s="247">
        <f>VLOOKUP(E45,'Runners RBH2'!A$3:CL$114,$F$2,FALSE)</f>
        <v>19.600000000000001</v>
      </c>
      <c r="G45" s="247">
        <f>VLOOKUP(E45,'Runners RBH2'!A$3:CL$114,$G$2,FALSE)</f>
        <v>18.899999999999999</v>
      </c>
    </row>
    <row r="46" spans="1:7" s="35" customFormat="1" x14ac:dyDescent="0.25">
      <c r="A46" s="1">
        <f t="shared" si="0"/>
        <v>42</v>
      </c>
      <c r="B46" s="8">
        <f>IF('Runners RBH2'!A44&lt;&gt;"",SMALL('Runners RBH2'!CE$3:CE$114,A46),"")</f>
        <v>8.3353341533333337E-3</v>
      </c>
      <c r="C46" s="8">
        <f t="shared" si="1"/>
        <v>0.77916866748666669</v>
      </c>
      <c r="D46" s="8"/>
      <c r="E46" s="1" t="str">
        <f>VLOOKUP(B46,'Runners RBH2'!$CE$3:$CF$113,2,FALSE)</f>
        <v>Peter Reid</v>
      </c>
      <c r="F46" s="247">
        <f>VLOOKUP(E46,'Runners RBH2'!A$3:CL$114,$F$2,FALSE)</f>
        <v>19.8</v>
      </c>
      <c r="G46" s="247">
        <f>VLOOKUP(E46,'Runners RBH2'!A$3:CL$114,$G$2,FALSE)</f>
        <v>19.2</v>
      </c>
    </row>
    <row r="47" spans="1:7" s="35" customFormat="1" x14ac:dyDescent="0.25">
      <c r="A47" s="1">
        <f t="shared" si="0"/>
        <v>43</v>
      </c>
      <c r="B47" s="8">
        <f>IF('Runners RBH2'!A45&lt;&gt;"",SMALL('Runners RBH2'!CE$3:CE$114,A47),"")</f>
        <v>8.508945124444443E-3</v>
      </c>
      <c r="C47" s="8">
        <f t="shared" si="1"/>
        <v>0.77934227845777782</v>
      </c>
      <c r="D47" s="8"/>
      <c r="E47" s="1" t="str">
        <f>VLOOKUP(B47,'Runners RBH2'!$CE$3:$CF$113,2,FALSE)</f>
        <v>Matthew Kay</v>
      </c>
      <c r="F47" s="247">
        <f>VLOOKUP(E47,'Runners RBH2'!A$3:CL$114,$F$2,FALSE)</f>
        <v>19.2</v>
      </c>
      <c r="G47" s="247">
        <f>VLOOKUP(E47,'Runners RBH2'!A$3:CL$114,$G$2,FALSE)</f>
        <v>18.8</v>
      </c>
    </row>
    <row r="48" spans="1:7" s="35" customFormat="1" x14ac:dyDescent="0.25">
      <c r="A48" s="1">
        <f t="shared" si="0"/>
        <v>44</v>
      </c>
      <c r="B48" s="8">
        <f>IF('Runners RBH2'!A46&lt;&gt;"",SMALL('Runners RBH2'!CE$3:CE$114,A48),"")</f>
        <v>8.5089452444444443E-3</v>
      </c>
      <c r="C48" s="8">
        <f t="shared" si="1"/>
        <v>0.77934227857777782</v>
      </c>
      <c r="D48" s="8"/>
      <c r="E48" s="1" t="str">
        <f>VLOOKUP(B48,'Runners RBH2'!$CE$3:$CF$113,2,FALSE)</f>
        <v>Paul McAllister</v>
      </c>
      <c r="F48" s="247">
        <f>VLOOKUP(E48,'Runners RBH2'!A$3:CL$114,$F$2,FALSE)</f>
        <v>19</v>
      </c>
      <c r="G48" s="247">
        <f>VLOOKUP(E48,'Runners RBH2'!A$3:CL$114,$G$2,FALSE)</f>
        <v>19</v>
      </c>
    </row>
    <row r="49" spans="1:7" s="35" customFormat="1" x14ac:dyDescent="0.25">
      <c r="A49" s="1">
        <f t="shared" si="0"/>
        <v>45</v>
      </c>
      <c r="B49" s="8">
        <f>IF('Runners RBH2'!A47&lt;&gt;"",SMALL('Runners RBH2'!CE$3:CE$114,A49),"")</f>
        <v>8.6825560855555567E-3</v>
      </c>
      <c r="C49" s="8">
        <f t="shared" si="1"/>
        <v>0.77951588941888894</v>
      </c>
      <c r="D49" s="8"/>
      <c r="E49" s="1" t="str">
        <f>VLOOKUP(B49,'Runners RBH2'!$CE$3:$CF$113,2,FALSE)</f>
        <v>Julia Rolfe</v>
      </c>
      <c r="F49" s="247">
        <f>VLOOKUP(E49,'Runners RBH2'!A$3:CL$114,$F$2,FALSE)</f>
        <v>18.5</v>
      </c>
      <c r="G49" s="247">
        <f>VLOOKUP(E49,'Runners RBH2'!A$3:CL$114,$G$2,FALSE)</f>
        <v>18.7</v>
      </c>
    </row>
    <row r="50" spans="1:7" s="35" customFormat="1" x14ac:dyDescent="0.25">
      <c r="A50" s="1">
        <f t="shared" si="0"/>
        <v>46</v>
      </c>
      <c r="B50" s="8">
        <f>IF('Runners RBH2'!A48&lt;&gt;"",SMALL('Runners RBH2'!CE$3:CE$114,A50),"")</f>
        <v>8.6825563455555557E-3</v>
      </c>
      <c r="C50" s="8">
        <f t="shared" si="1"/>
        <v>0.77951588967888896</v>
      </c>
      <c r="D50" s="8"/>
      <c r="E50" s="1" t="str">
        <f>VLOOKUP(B50,'Runners RBH2'!$CE$3:$CF$113,2,FALSE)</f>
        <v>Pamela Hardman</v>
      </c>
      <c r="F50" s="247">
        <f>VLOOKUP(E50,'Runners RBH2'!A$3:CL$114,$F$2,FALSE)</f>
        <v>18.7</v>
      </c>
      <c r="G50" s="247">
        <f>VLOOKUP(E50,'Runners RBH2'!A$3:CL$114,$G$2,FALSE)</f>
        <v>18.7</v>
      </c>
    </row>
    <row r="51" spans="1:7" s="35" customFormat="1" x14ac:dyDescent="0.25">
      <c r="A51" s="1">
        <f t="shared" si="0"/>
        <v>47</v>
      </c>
      <c r="B51" s="8">
        <f>IF('Runners RBH2'!A49&lt;&gt;"",SMALL('Runners RBH2'!CE$3:CE$114,A51),"")</f>
        <v>8.8561667766666671E-3</v>
      </c>
      <c r="C51" s="8">
        <f t="shared" si="1"/>
        <v>0.77968950011000004</v>
      </c>
      <c r="D51" s="8"/>
      <c r="E51" s="1" t="str">
        <f>VLOOKUP(B51,'Runners RBH2'!$CE$3:$CF$113,2,FALSE)</f>
        <v>Chris Bowker</v>
      </c>
      <c r="F51" s="247">
        <f>VLOOKUP(E51,'Runners RBH2'!A$3:CL$114,$F$2,FALSE)</f>
        <v>18.100000000000001</v>
      </c>
      <c r="G51" s="247">
        <f>VLOOKUP(E51,'Runners RBH2'!A$3:CL$114,$G$2,FALSE)</f>
        <v>17.3</v>
      </c>
    </row>
    <row r="52" spans="1:7" s="35" customFormat="1" x14ac:dyDescent="0.25">
      <c r="A52" s="1">
        <f t="shared" si="0"/>
        <v>48</v>
      </c>
      <c r="B52" s="8">
        <f>IF('Runners RBH2'!A50&lt;&gt;"",SMALL('Runners RBH2'!CE$3:CE$114,A52),"")</f>
        <v>9.2033891488888884E-3</v>
      </c>
      <c r="C52" s="8">
        <f t="shared" si="1"/>
        <v>0.78003672248222222</v>
      </c>
      <c r="D52" s="8"/>
      <c r="E52" s="1" t="str">
        <f>VLOOKUP(B52,'Runners RBH2'!$CE$3:$CF$113,2,FALSE)</f>
        <v>Gavin Stanfield</v>
      </c>
      <c r="F52" s="247">
        <f>VLOOKUP(E52,'Runners RBH2'!A$3:CL$114,$F$2,FALSE)</f>
        <v>17.2</v>
      </c>
      <c r="G52" s="247">
        <f>VLOOKUP(E52,'Runners RBH2'!A$3:CL$114,$G$2,FALSE)</f>
        <v>21.5</v>
      </c>
    </row>
    <row r="53" spans="1:7" s="35" customFormat="1" x14ac:dyDescent="0.25">
      <c r="A53" s="1">
        <f t="shared" si="0"/>
        <v>49</v>
      </c>
      <c r="B53" s="8">
        <f>IF('Runners RBH2'!A51&lt;&gt;"",SMALL('Runners RBH2'!CE$3:CE$114,A53),"")</f>
        <v>9.2033891588888892E-3</v>
      </c>
      <c r="C53" s="8">
        <f t="shared" si="1"/>
        <v>0.78003672249222222</v>
      </c>
      <c r="D53" s="8"/>
      <c r="E53" s="1" t="str">
        <f>VLOOKUP(B53,'Runners RBH2'!$CE$3:$CF$113,2,FALSE)</f>
        <v>Gillian Anderson</v>
      </c>
      <c r="F53" s="247">
        <f>VLOOKUP(E53,'Runners RBH2'!A$3:CL$114,$F$2,FALSE)</f>
        <v>17.3</v>
      </c>
      <c r="G53" s="247">
        <f>VLOOKUP(E53,'Runners RBH2'!A$3:CL$114,$G$2,FALSE)</f>
        <v>16.600000000000001</v>
      </c>
    </row>
    <row r="54" spans="1:7" s="35" customFormat="1" x14ac:dyDescent="0.25">
      <c r="A54" s="1">
        <f t="shared" si="0"/>
        <v>50</v>
      </c>
      <c r="B54" s="8">
        <f>IF('Runners RBH2'!A52&lt;&gt;"",SMALL('Runners RBH2'!CE$3:CE$114,A54),"")</f>
        <v>9.203389638888889E-3</v>
      </c>
      <c r="C54" s="8">
        <f t="shared" si="1"/>
        <v>0.78003672297222226</v>
      </c>
      <c r="D54" s="8"/>
      <c r="E54" s="1" t="str">
        <f>VLOOKUP(B54,'Runners RBH2'!$CE$3:$CF$113,2,FALSE)</f>
        <v>Neil Baynton-Roberts</v>
      </c>
      <c r="F54" s="247">
        <f>VLOOKUP(E54,'Runners RBH2'!A$3:CL$114,$F$2,FALSE)</f>
        <v>17.100000000000001</v>
      </c>
      <c r="G54" s="247">
        <f>VLOOKUP(E54,'Runners RBH2'!A$3:CL$114,$G$2,FALSE)</f>
        <v>19.7</v>
      </c>
    </row>
    <row r="55" spans="1:7" s="35" customFormat="1" x14ac:dyDescent="0.25">
      <c r="A55" s="1">
        <f t="shared" si="0"/>
        <v>51</v>
      </c>
      <c r="B55" s="8">
        <f>IF('Runners RBH2'!A53&lt;&gt;"",SMALL('Runners RBH2'!CE$3:CE$114,A55),"")</f>
        <v>9.20338983888889E-3</v>
      </c>
      <c r="C55" s="8">
        <f t="shared" si="1"/>
        <v>0.78003672317222228</v>
      </c>
      <c r="D55" s="8"/>
      <c r="E55" s="1" t="str">
        <f>VLOOKUP(B55,'Runners RBH2'!$CE$3:$CF$113,2,FALSE)</f>
        <v>Sharon Cooper</v>
      </c>
      <c r="F55" s="247">
        <f>VLOOKUP(E55,'Runners RBH2'!A$3:CL$114,$F$2,FALSE)</f>
        <v>17.100000000000001</v>
      </c>
      <c r="G55" s="247">
        <f>VLOOKUP(E55,'Runners RBH2'!A$3:CL$114,$G$2,FALSE)</f>
        <v>18</v>
      </c>
    </row>
    <row r="56" spans="1:7" s="35" customFormat="1" x14ac:dyDescent="0.25">
      <c r="A56" s="1">
        <f t="shared" si="0"/>
        <v>52</v>
      </c>
      <c r="B56" s="8">
        <f>IF('Runners RBH2'!A54&lt;&gt;"",SMALL('Runners RBH2'!CE$3:CE$114,A56),"")</f>
        <v>9.5506112511111116E-3</v>
      </c>
      <c r="C56" s="8">
        <f t="shared" si="1"/>
        <v>0.78038394458444449</v>
      </c>
      <c r="D56" s="8"/>
      <c r="E56" s="1" t="str">
        <f>VLOOKUP(B56,'Runners RBH2'!$CE$3:$CF$113,2,FALSE)</f>
        <v>Claire Markham</v>
      </c>
      <c r="F56" s="247">
        <f>VLOOKUP(E56,'Runners RBH2'!A$3:CL$114,$F$2,FALSE)</f>
        <v>16.2</v>
      </c>
      <c r="G56" s="247">
        <f>VLOOKUP(E56,'Runners RBH2'!A$3:CL$114,$G$2,FALSE)</f>
        <v>16.600000000000001</v>
      </c>
    </row>
    <row r="57" spans="1:7" s="35" customFormat="1" x14ac:dyDescent="0.25">
      <c r="A57" s="1">
        <f t="shared" si="0"/>
        <v>53</v>
      </c>
      <c r="B57" s="8">
        <f>IF('Runners RBH2'!A55&lt;&gt;"",SMALL('Runners RBH2'!CE$3:CE$114,A57),"")</f>
        <v>9.550611361111112E-3</v>
      </c>
      <c r="C57" s="8">
        <f t="shared" si="1"/>
        <v>0.7803839446944445</v>
      </c>
      <c r="D57" s="8"/>
      <c r="E57" s="1" t="str">
        <f>VLOOKUP(B57,'Runners RBH2'!$CE$3:$CF$113,2,FALSE)</f>
        <v>Elizabeth Canavan</v>
      </c>
      <c r="F57" s="247">
        <f>VLOOKUP(E57,'Runners RBH2'!A$3:CL$114,$F$2,FALSE)</f>
        <v>16.5</v>
      </c>
      <c r="G57" s="247">
        <f>VLOOKUP(E57,'Runners RBH2'!A$3:CL$114,$G$2,FALSE)</f>
        <v>16.3</v>
      </c>
    </row>
    <row r="58" spans="1:7" s="35" customFormat="1" x14ac:dyDescent="0.25">
      <c r="A58" s="1">
        <f t="shared" si="0"/>
        <v>54</v>
      </c>
      <c r="B58" s="8">
        <f>IF('Runners RBH2'!A56&lt;&gt;"",SMALL('Runners RBH2'!CE$3:CE$114,A58),"")</f>
        <v>9.5506114011111119E-3</v>
      </c>
      <c r="C58" s="8">
        <f t="shared" si="1"/>
        <v>0.7803839447344445</v>
      </c>
      <c r="D58" s="8"/>
      <c r="E58" s="1" t="str">
        <f>VLOOKUP(B58,'Runners RBH2'!$CE$3:$CF$113,2,FALSE)</f>
        <v>Graham Cunliffe</v>
      </c>
      <c r="F58" s="247">
        <f>VLOOKUP(E58,'Runners RBH2'!A$3:CL$114,$F$2,FALSE)</f>
        <v>16.100000000000001</v>
      </c>
      <c r="G58" s="247">
        <f>VLOOKUP(E58,'Runners RBH2'!A$3:CL$114,$G$2,FALSE)</f>
        <v>15.8</v>
      </c>
    </row>
    <row r="59" spans="1:7" s="35" customFormat="1" x14ac:dyDescent="0.25">
      <c r="A59" s="1">
        <f t="shared" si="0"/>
        <v>55</v>
      </c>
      <c r="B59" s="8">
        <f>IF('Runners RBH2'!A57&lt;&gt;"",SMALL('Runners RBH2'!CE$3:CE$114,A59),"")</f>
        <v>9.5506119211111098E-3</v>
      </c>
      <c r="C59" s="8">
        <f t="shared" si="1"/>
        <v>0.78038394525444443</v>
      </c>
      <c r="D59" s="8"/>
      <c r="E59" s="1" t="str">
        <f>VLOOKUP(B59,'Runners RBH2'!$CE$3:$CF$113,2,FALSE)</f>
        <v>Pete Dilks</v>
      </c>
      <c r="F59" s="247">
        <f>VLOOKUP(E59,'Runners RBH2'!A$3:CL$114,$F$2,FALSE)</f>
        <v>0</v>
      </c>
      <c r="G59" s="247">
        <f>VLOOKUP(E59,'Runners RBH2'!A$3:CL$114,$G$2,FALSE)</f>
        <v>0</v>
      </c>
    </row>
    <row r="60" spans="1:7" s="35" customFormat="1" x14ac:dyDescent="0.25">
      <c r="A60" s="1">
        <f t="shared" si="0"/>
        <v>56</v>
      </c>
      <c r="B60" s="8">
        <f>IF('Runners RBH2'!A58&lt;&gt;"",SMALL('Runners RBH2'!CE$3:CE$114,A60),"")</f>
        <v>9.5506121111111116E-3</v>
      </c>
      <c r="C60" s="8">
        <f t="shared" si="1"/>
        <v>0.78038394544444445</v>
      </c>
      <c r="D60" s="8"/>
      <c r="E60" s="1" t="str">
        <f>VLOOKUP(B60,'Runners RBH2'!$CE$3:$CF$113,2,FALSE)</f>
        <v>Susan Hawitt</v>
      </c>
      <c r="F60" s="247">
        <f>VLOOKUP(E60,'Runners RBH2'!A$3:CL$114,$F$2,FALSE)</f>
        <v>16.5</v>
      </c>
      <c r="G60" s="247">
        <f>VLOOKUP(E60,'Runners RBH2'!A$3:CL$114,$G$2,FALSE)</f>
        <v>16.399999999999999</v>
      </c>
    </row>
    <row r="61" spans="1:7" s="35" customFormat="1" x14ac:dyDescent="0.25">
      <c r="A61" s="1">
        <f t="shared" si="0"/>
        <v>57</v>
      </c>
      <c r="B61" s="8">
        <f>IF('Runners RBH2'!A59&lt;&gt;"",SMALL('Runners RBH2'!CE$3:CE$114,A61),"")</f>
        <v>9.7242225322222223E-3</v>
      </c>
      <c r="C61" s="8">
        <f t="shared" si="1"/>
        <v>0.78055755586555564</v>
      </c>
      <c r="D61" s="8"/>
      <c r="E61" s="1" t="str">
        <f>VLOOKUP(B61,'Runners RBH2'!$CE$3:$CF$113,2,FALSE)</f>
        <v>Greg Oulton</v>
      </c>
      <c r="F61" s="247">
        <f>VLOOKUP(E61,'Runners RBH2'!A$3:CL$114,$F$2,FALSE)</f>
        <v>16</v>
      </c>
      <c r="G61" s="247">
        <f>VLOOKUP(E61,'Runners RBH2'!A$3:CL$114,$G$2,FALSE)</f>
        <v>15.7</v>
      </c>
    </row>
    <row r="62" spans="1:7" s="35" customFormat="1" x14ac:dyDescent="0.25">
      <c r="A62" s="1">
        <f t="shared" si="0"/>
        <v>58</v>
      </c>
      <c r="B62" s="8">
        <f>IF('Runners RBH2'!A60&lt;&gt;"",SMALL('Runners RBH2'!CE$3:CE$114,A62),"")</f>
        <v>9.7242226322222219E-3</v>
      </c>
      <c r="C62" s="8">
        <f t="shared" si="1"/>
        <v>0.78055755596555554</v>
      </c>
      <c r="D62" s="8"/>
      <c r="E62" s="1" t="str">
        <f>VLOOKUP(B62,'Runners RBH2'!$CE$3:$CF$113,2,FALSE)</f>
        <v>Helen Rennie</v>
      </c>
      <c r="F62" s="247">
        <f>VLOOKUP(E62,'Runners RBH2'!A$3:CL$114,$F$2,FALSE)</f>
        <v>15.6</v>
      </c>
      <c r="G62" s="247">
        <f>VLOOKUP(E62,'Runners RBH2'!A$3:CL$114,$G$2,FALSE)</f>
        <v>16.7</v>
      </c>
    </row>
    <row r="63" spans="1:7" s="35" customFormat="1" x14ac:dyDescent="0.25">
      <c r="A63" s="1">
        <f t="shared" si="0"/>
        <v>59</v>
      </c>
      <c r="B63" s="8">
        <f>IF('Runners RBH2'!A61&lt;&gt;"",SMALL('Runners RBH2'!CE$3:CE$114,A63),"")</f>
        <v>9.7242232522222229E-3</v>
      </c>
      <c r="C63" s="8">
        <f t="shared" si="1"/>
        <v>0.78055755658555559</v>
      </c>
      <c r="D63" s="8"/>
      <c r="E63" s="1" t="str">
        <f>VLOOKUP(B63,'Runners RBH2'!$CE$3:$CF$113,2,FALSE)</f>
        <v>Terry Hellings</v>
      </c>
      <c r="F63" s="247">
        <f>VLOOKUP(E63,'Runners RBH2'!A$3:CL$114,$F$2,FALSE)</f>
        <v>15.9</v>
      </c>
      <c r="G63" s="247">
        <f>VLOOKUP(E63,'Runners RBH2'!A$3:CL$114,$G$2,FALSE)</f>
        <v>15.4</v>
      </c>
    </row>
    <row r="64" spans="1:7" s="35" customFormat="1" x14ac:dyDescent="0.25">
      <c r="A64" s="1">
        <f t="shared" si="0"/>
        <v>60</v>
      </c>
      <c r="B64" s="8">
        <f>IF('Runners RBH2'!A62&lt;&gt;"",SMALL('Runners RBH2'!CE$3:CE$114,A64),"")</f>
        <v>9.724223262222222E-3</v>
      </c>
      <c r="C64" s="8">
        <f t="shared" si="1"/>
        <v>0.78055755659555559</v>
      </c>
      <c r="D64" s="8"/>
      <c r="E64" s="1" t="str">
        <f>VLOOKUP(B64,'Runners RBH2'!$CE$3:$CF$113,2,FALSE)</f>
        <v>Thomas Howarth</v>
      </c>
      <c r="F64" s="247">
        <f>VLOOKUP(E64,'Runners RBH2'!A$3:CL$114,$F$2,FALSE)</f>
        <v>15.6</v>
      </c>
      <c r="G64" s="247">
        <f>VLOOKUP(E64,'Runners RBH2'!A$3:CL$114,$G$2,FALSE)</f>
        <v>15</v>
      </c>
    </row>
    <row r="65" spans="1:7" s="35" customFormat="1" x14ac:dyDescent="0.25">
      <c r="A65" s="1">
        <f t="shared" si="0"/>
        <v>61</v>
      </c>
      <c r="B65" s="8">
        <f>IF('Runners RBH2'!A63&lt;&gt;"",SMALL('Runners RBH2'!CE$3:CE$114,A65),"")</f>
        <v>9.7242232922222227E-3</v>
      </c>
      <c r="C65" s="8">
        <f t="shared" si="1"/>
        <v>0.78055755662555559</v>
      </c>
      <c r="D65" s="8"/>
      <c r="E65" s="1" t="str">
        <f>VLOOKUP(B65,'Runners RBH2'!$CE$3:$CF$113,2,FALSE)</f>
        <v>Xavia Cooper</v>
      </c>
      <c r="F65" s="247">
        <f>VLOOKUP(E65,'Runners RBH2'!A$3:CL$114,$F$2,FALSE)</f>
        <v>15.9</v>
      </c>
      <c r="G65" s="247">
        <f>VLOOKUP(E65,'Runners RBH2'!A$3:CL$114,$G$2,FALSE)</f>
        <v>15.4</v>
      </c>
    </row>
    <row r="66" spans="1:7" s="35" customFormat="1" x14ac:dyDescent="0.25">
      <c r="A66" s="1">
        <f t="shared" si="0"/>
        <v>62</v>
      </c>
      <c r="B66" s="8">
        <f>IF('Runners RBH2'!A64&lt;&gt;"",SMALL('Runners RBH2'!CE$3:CE$114,A66),"")</f>
        <v>9.8978337133333334E-3</v>
      </c>
      <c r="C66" s="8">
        <f t="shared" si="1"/>
        <v>0.78073116704666667</v>
      </c>
      <c r="D66" s="8"/>
      <c r="E66" s="1" t="str">
        <f>VLOOKUP(B66,'Runners RBH2'!$CE$3:$CF$113,2,FALSE)</f>
        <v>Guest 50:00</v>
      </c>
      <c r="F66" s="247">
        <f>VLOOKUP(E66,'Runners RBH2'!A$3:CL$114,$F$2,FALSE)</f>
        <v>0</v>
      </c>
      <c r="G66" s="247">
        <f>VLOOKUP(E66,'Runners RBH2'!A$3:CL$114,$G$2,FALSE)</f>
        <v>0</v>
      </c>
    </row>
    <row r="67" spans="1:7" s="35" customFormat="1" x14ac:dyDescent="0.25">
      <c r="A67" s="1">
        <f t="shared" si="0"/>
        <v>63</v>
      </c>
      <c r="B67" s="8">
        <f>IF('Runners RBH2'!A65&lt;&gt;"",SMALL('Runners RBH2'!CE$3:CE$114,A67),"")</f>
        <v>9.8978339033333335E-3</v>
      </c>
      <c r="C67" s="8">
        <f t="shared" si="1"/>
        <v>0.78073116723666669</v>
      </c>
      <c r="D67" s="8"/>
      <c r="E67" s="1" t="str">
        <f>VLOOKUP(B67,'Runners RBH2'!$CE$3:$CF$113,2,FALSE)</f>
        <v>Kim Dykes</v>
      </c>
      <c r="F67" s="247">
        <f>VLOOKUP(E67,'Runners RBH2'!A$3:CL$114,$F$2,FALSE)</f>
        <v>0</v>
      </c>
      <c r="G67" s="247">
        <f>VLOOKUP(E67,'Runners RBH2'!A$3:CL$114,$G$2,FALSE)</f>
        <v>0</v>
      </c>
    </row>
    <row r="68" spans="1:7" s="35" customFormat="1" x14ac:dyDescent="0.25">
      <c r="A68" s="1">
        <f t="shared" si="0"/>
        <v>64</v>
      </c>
      <c r="B68" s="8">
        <f>IF('Runners RBH2'!A66&lt;&gt;"",SMALL('Runners RBH2'!CE$3:CE$114,A68),"")</f>
        <v>9.8978339933333322E-3</v>
      </c>
      <c r="C68" s="8">
        <f t="shared" si="1"/>
        <v>0.7807311673266667</v>
      </c>
      <c r="D68" s="8"/>
      <c r="E68" s="1" t="str">
        <f>VLOOKUP(B68,'Runners RBH2'!$CE$3:$CF$113,2,FALSE)</f>
        <v>Mark Hughes</v>
      </c>
      <c r="F68" s="247">
        <f>VLOOKUP(E68,'Runners RBH2'!A$3:CL$114,$F$2,FALSE)</f>
        <v>15.4</v>
      </c>
      <c r="G68" s="247">
        <f>VLOOKUP(E68,'Runners RBH2'!A$3:CL$114,$G$2,FALSE)</f>
        <v>14.6</v>
      </c>
    </row>
    <row r="69" spans="1:7" s="35" customFormat="1" x14ac:dyDescent="0.25">
      <c r="A69" s="1">
        <f t="shared" si="0"/>
        <v>65</v>
      </c>
      <c r="B69" s="8">
        <f>IF('Runners RBH2'!A67&lt;&gt;"",SMALL('Runners RBH2'!CE$3:CE$114,A69),"")</f>
        <v>9.8978341933333332E-3</v>
      </c>
      <c r="C69" s="8">
        <f t="shared" si="1"/>
        <v>0.78073116752666671</v>
      </c>
      <c r="D69" s="8"/>
      <c r="E69" s="1" t="str">
        <f>VLOOKUP(B69,'Runners RBH2'!$CE$3:$CF$113,2,FALSE)</f>
        <v>Richard Storey</v>
      </c>
      <c r="F69" s="247">
        <f>VLOOKUP(E69,'Runners RBH2'!A$3:CL$114,$F$2,FALSE)</f>
        <v>15.1</v>
      </c>
      <c r="G69" s="247">
        <f>VLOOKUP(E69,'Runners RBH2'!A$3:CL$114,$G$2,FALSE)</f>
        <v>15</v>
      </c>
    </row>
    <row r="70" spans="1:7" s="35" customFormat="1" x14ac:dyDescent="0.25">
      <c r="A70" s="1">
        <f t="shared" ref="A70:A115" si="2">A69+1</f>
        <v>66</v>
      </c>
      <c r="B70" s="8">
        <f>IF('Runners RBH2'!A68&lt;&gt;"",SMALL('Runners RBH2'!CE$3:CE$114,A70),"")</f>
        <v>1.0071444494444444E-2</v>
      </c>
      <c r="C70" s="8">
        <f t="shared" ref="C70:C115" si="3">IF(B70&lt;&gt;"",B70+C$2,"")</f>
        <v>0.78090477782777779</v>
      </c>
      <c r="D70" s="8"/>
      <c r="E70" s="1" t="str">
        <f>VLOOKUP(B70,'Runners RBH2'!$CE$3:$CF$113,2,FALSE)</f>
        <v>Barry Broughton</v>
      </c>
      <c r="F70" s="247">
        <f>VLOOKUP(E70,'Runners RBH2'!A$3:CL$114,$F$2,FALSE)</f>
        <v>14.7</v>
      </c>
      <c r="G70" s="247">
        <f>VLOOKUP(E70,'Runners RBH2'!A$3:CL$114,$G$2,FALSE)</f>
        <v>14.3</v>
      </c>
    </row>
    <row r="71" spans="1:7" s="35" customFormat="1" x14ac:dyDescent="0.25">
      <c r="A71" s="1">
        <f t="shared" si="2"/>
        <v>67</v>
      </c>
      <c r="B71" s="8">
        <f>IF('Runners RBH2'!A69&lt;&gt;"",SMALL('Runners RBH2'!CE$3:CE$114,A71),"")</f>
        <v>1.0071445184444446E-2</v>
      </c>
      <c r="C71" s="8">
        <f t="shared" si="3"/>
        <v>0.78090477851777784</v>
      </c>
      <c r="D71" s="8"/>
      <c r="E71" s="1" t="str">
        <f>VLOOKUP(B71,'Runners RBH2'!$CE$3:$CF$113,2,FALSE)</f>
        <v>Morgan Pritchard</v>
      </c>
      <c r="F71" s="247">
        <f>VLOOKUP(E71,'Runners RBH2'!A$3:CL$114,$F$2,FALSE)</f>
        <v>14.6</v>
      </c>
      <c r="G71" s="247">
        <f>VLOOKUP(E71,'Runners RBH2'!A$3:CL$114,$G$2,FALSE)</f>
        <v>15.1</v>
      </c>
    </row>
    <row r="72" spans="1:7" s="35" customFormat="1" x14ac:dyDescent="0.25">
      <c r="A72" s="1">
        <f t="shared" si="2"/>
        <v>68</v>
      </c>
      <c r="B72" s="8">
        <f>IF('Runners RBH2'!A70&lt;&gt;"",SMALL('Runners RBH2'!CE$3:CE$114,A72),"")</f>
        <v>1.0071445254444445E-2</v>
      </c>
      <c r="C72" s="8">
        <f t="shared" si="3"/>
        <v>0.78090477858777785</v>
      </c>
      <c r="D72" s="8"/>
      <c r="E72" s="1" t="str">
        <f>VLOOKUP(B72,'Runners RBH2'!$CE$3:$CF$113,2,FALSE)</f>
        <v>Paul Veevers</v>
      </c>
      <c r="F72" s="247">
        <f>VLOOKUP(E72,'Runners RBH2'!A$3:CL$114,$F$2,FALSE)</f>
        <v>15</v>
      </c>
      <c r="G72" s="247">
        <f>VLOOKUP(E72,'Runners RBH2'!A$3:CL$114,$G$2,FALSE)</f>
        <v>14.4</v>
      </c>
    </row>
    <row r="73" spans="1:7" s="35" customFormat="1" x14ac:dyDescent="0.25">
      <c r="A73" s="1">
        <f t="shared" si="2"/>
        <v>69</v>
      </c>
      <c r="B73" s="8">
        <f>IF('Runners RBH2'!A71&lt;&gt;"",SMALL('Runners RBH2'!CE$3:CE$114,A73),"")</f>
        <v>1.0245055785555556E-2</v>
      </c>
      <c r="C73" s="8">
        <f t="shared" si="3"/>
        <v>0.78107838911888894</v>
      </c>
      <c r="D73" s="8"/>
      <c r="E73" s="1" t="str">
        <f>VLOOKUP(B73,'Runners RBH2'!$CE$3:$CF$113,2,FALSE)</f>
        <v>Domenic Read-Garrett</v>
      </c>
      <c r="F73" s="247">
        <f>VLOOKUP(E73,'Runners RBH2'!A$3:CL$114,$F$2,FALSE)</f>
        <v>14.1</v>
      </c>
      <c r="G73" s="247">
        <f>VLOOKUP(E73,'Runners RBH2'!A$3:CL$114,$G$2,FALSE)</f>
        <v>13.7</v>
      </c>
    </row>
    <row r="74" spans="1:7" s="35" customFormat="1" x14ac:dyDescent="0.25">
      <c r="A74" s="1">
        <f t="shared" si="2"/>
        <v>70</v>
      </c>
      <c r="B74" s="8">
        <f>IF('Runners RBH2'!A72&lt;&gt;"",SMALL('Runners RBH2'!CE$3:CE$114,A74),"")</f>
        <v>1.0245056195555555E-2</v>
      </c>
      <c r="C74" s="8">
        <f t="shared" si="3"/>
        <v>0.78107838952888897</v>
      </c>
      <c r="D74" s="8"/>
      <c r="E74" s="1" t="str">
        <f>VLOOKUP(B74,'Runners RBH2'!$CE$3:$CF$113,2,FALSE)</f>
        <v>Louise Cox</v>
      </c>
      <c r="F74" s="247">
        <f>VLOOKUP(E74,'Runners RBH2'!A$3:CL$114,$F$2,FALSE)</f>
        <v>14.2</v>
      </c>
      <c r="G74" s="247">
        <f>VLOOKUP(E74,'Runners RBH2'!A$3:CL$114,$G$2,FALSE)</f>
        <v>13.6</v>
      </c>
    </row>
    <row r="75" spans="1:7" s="35" customFormat="1" x14ac:dyDescent="0.25">
      <c r="A75" s="1">
        <f t="shared" si="2"/>
        <v>71</v>
      </c>
      <c r="B75" s="8">
        <f>IF('Runners RBH2'!A73&lt;&gt;"",SMALL('Runners RBH2'!CE$3:CE$114,A75),"")</f>
        <v>1.0245056205555556E-2</v>
      </c>
      <c r="C75" s="8">
        <f t="shared" si="3"/>
        <v>0.78107838953888897</v>
      </c>
      <c r="D75" s="8"/>
      <c r="E75" s="1" t="str">
        <f>VLOOKUP(B75,'Runners RBH2'!$CE$3:$CF$113,2,FALSE)</f>
        <v>Maddy Markham</v>
      </c>
      <c r="F75" s="247">
        <f>VLOOKUP(E75,'Runners RBH2'!A$3:CL$114,$F$2,FALSE)</f>
        <v>14.1</v>
      </c>
      <c r="G75" s="247">
        <f>VLOOKUP(E75,'Runners RBH2'!A$3:CL$114,$G$2,FALSE)</f>
        <v>14</v>
      </c>
    </row>
    <row r="76" spans="1:7" s="35" customFormat="1" x14ac:dyDescent="0.25">
      <c r="A76" s="1">
        <f t="shared" si="2"/>
        <v>72</v>
      </c>
      <c r="B76" s="8">
        <f>IF('Runners RBH2'!A74&lt;&gt;"",SMALL('Runners RBH2'!CE$3:CE$114,A76),"")</f>
        <v>1.0418667206666666E-2</v>
      </c>
      <c r="C76" s="8">
        <f t="shared" si="3"/>
        <v>0.78125200053999999</v>
      </c>
      <c r="D76" s="8"/>
      <c r="E76" s="1" t="str">
        <f>VLOOKUP(B76,'Runners RBH2'!$CE$3:$CF$113,2,FALSE)</f>
        <v>Kate Price Edwards</v>
      </c>
      <c r="F76" s="247">
        <f>VLOOKUP(E76,'Runners RBH2'!A$3:CL$114,$F$2,FALSE)</f>
        <v>13.7</v>
      </c>
      <c r="G76" s="247">
        <f>VLOOKUP(E76,'Runners RBH2'!A$3:CL$114,$G$2,FALSE)</f>
        <v>13.1</v>
      </c>
    </row>
    <row r="77" spans="1:7" s="35" customFormat="1" x14ac:dyDescent="0.25">
      <c r="A77" s="1">
        <f t="shared" si="2"/>
        <v>73</v>
      </c>
      <c r="B77" s="8">
        <f>IF('Runners RBH2'!A75&lt;&gt;"",SMALL('Runners RBH2'!CE$3:CE$114,A77),"")</f>
        <v>1.0418667266666666E-2</v>
      </c>
      <c r="C77" s="8">
        <f t="shared" si="3"/>
        <v>0.7812520006</v>
      </c>
      <c r="D77" s="8"/>
      <c r="E77" s="1" t="str">
        <f>VLOOKUP(B77,'Runners RBH2'!$CE$3:$CF$113,2,FALSE)</f>
        <v>Lewis McAfee</v>
      </c>
      <c r="F77" s="247">
        <f>VLOOKUP(E77,'Runners RBH2'!A$3:CL$114,$F$2,FALSE)</f>
        <v>13.9</v>
      </c>
      <c r="G77" s="247">
        <f>VLOOKUP(E77,'Runners RBH2'!A$3:CL$114,$G$2,FALSE)</f>
        <v>13.3</v>
      </c>
    </row>
    <row r="78" spans="1:7" s="35" customFormat="1" x14ac:dyDescent="0.25">
      <c r="A78" s="1">
        <f t="shared" si="2"/>
        <v>74</v>
      </c>
      <c r="B78" s="8">
        <f>IF('Runners RBH2'!A76&lt;&gt;"",SMALL('Runners RBH2'!CE$3:CE$114,A78),"")</f>
        <v>1.0592277807777776E-2</v>
      </c>
      <c r="C78" s="8">
        <f t="shared" si="3"/>
        <v>0.7814256111411112</v>
      </c>
      <c r="D78" s="8"/>
      <c r="E78" s="1" t="str">
        <f>VLOOKUP(B78,'Runners RBH2'!$CE$3:$CF$113,2,FALSE)</f>
        <v>Anthony Joy</v>
      </c>
      <c r="F78" s="247">
        <f>VLOOKUP(E78,'Runners RBH2'!A$3:CL$114,$F$2,FALSE)</f>
        <v>0</v>
      </c>
      <c r="G78" s="247">
        <f>VLOOKUP(E78,'Runners RBH2'!A$3:CL$114,$G$2,FALSE)</f>
        <v>0</v>
      </c>
    </row>
    <row r="79" spans="1:7" s="35" customFormat="1" x14ac:dyDescent="0.25">
      <c r="A79" s="1">
        <f t="shared" si="2"/>
        <v>75</v>
      </c>
      <c r="B79" s="8">
        <f>IF('Runners RBH2'!A77&lt;&gt;"",SMALL('Runners RBH2'!CE$3:CE$114,A79),"")</f>
        <v>1.0592277927777779E-2</v>
      </c>
      <c r="C79" s="8">
        <f t="shared" si="3"/>
        <v>0.7814256112611111</v>
      </c>
      <c r="D79" s="8"/>
      <c r="E79" s="1" t="str">
        <f>VLOOKUP(B79,'Runners RBH2'!$CE$3:$CF$113,2,FALSE)</f>
        <v>Clare Taylor</v>
      </c>
      <c r="F79" s="247">
        <f>VLOOKUP(E79,'Runners RBH2'!A$3:CL$114,$F$2,FALSE)</f>
        <v>13.4</v>
      </c>
      <c r="G79" s="247">
        <f>VLOOKUP(E79,'Runners RBH2'!A$3:CL$114,$G$2,FALSE)</f>
        <v>12.8</v>
      </c>
    </row>
    <row r="80" spans="1:7" s="35" customFormat="1" x14ac:dyDescent="0.25">
      <c r="A80" s="1">
        <f t="shared" si="2"/>
        <v>76</v>
      </c>
      <c r="B80" s="8">
        <f>IF('Runners RBH2'!A78&lt;&gt;"",SMALL('Runners RBH2'!CE$3:CE$114,A80),"")</f>
        <v>1.0592277947777779E-2</v>
      </c>
      <c r="C80" s="8">
        <f t="shared" si="3"/>
        <v>0.7814256112811111</v>
      </c>
      <c r="D80" s="8"/>
      <c r="E80" s="1" t="str">
        <f>VLOOKUP(B80,'Runners RBH2'!$CE$3:$CF$113,2,FALSE)</f>
        <v>Dan Gregson</v>
      </c>
      <c r="F80" s="247">
        <f>VLOOKUP(E80,'Runners RBH2'!A$3:CL$114,$F$2,FALSE)</f>
        <v>13.2</v>
      </c>
      <c r="G80" s="247">
        <f>VLOOKUP(E80,'Runners RBH2'!A$3:CL$114,$G$2,FALSE)</f>
        <v>12.5</v>
      </c>
    </row>
    <row r="81" spans="1:7" s="35" customFormat="1" x14ac:dyDescent="0.25">
      <c r="A81" s="1">
        <f t="shared" si="2"/>
        <v>77</v>
      </c>
      <c r="B81" s="8">
        <f>IF('Runners RBH2'!A79&lt;&gt;"",SMALL('Runners RBH2'!CE$3:CE$114,A81),"")</f>
        <v>1.0592277957777778E-2</v>
      </c>
      <c r="C81" s="8">
        <f t="shared" si="3"/>
        <v>0.7814256112911111</v>
      </c>
      <c r="D81" s="8"/>
      <c r="E81" s="1" t="str">
        <f>VLOOKUP(B81,'Runners RBH2'!$CE$3:$CF$113,2,FALSE)</f>
        <v>Darran Ames</v>
      </c>
      <c r="F81" s="247">
        <f>VLOOKUP(E81,'Runners RBH2'!A$3:CL$114,$F$2,FALSE)</f>
        <v>13.2</v>
      </c>
      <c r="G81" s="247">
        <f>VLOOKUP(E81,'Runners RBH2'!A$3:CL$114,$G$2,FALSE)</f>
        <v>12.5</v>
      </c>
    </row>
    <row r="82" spans="1:7" s="35" customFormat="1" x14ac:dyDescent="0.25">
      <c r="A82" s="1">
        <f t="shared" si="2"/>
        <v>78</v>
      </c>
      <c r="B82" s="8">
        <f>IF('Runners RBH2'!A80&lt;&gt;"",SMALL('Runners RBH2'!CE$3:CE$114,A82),"")</f>
        <v>1.0592278147777776E-2</v>
      </c>
      <c r="C82" s="8">
        <f t="shared" si="3"/>
        <v>0.78142561148111112</v>
      </c>
      <c r="D82" s="8"/>
      <c r="E82" s="1" t="str">
        <f>VLOOKUP(B82,'Runners RBH2'!$CE$3:$CF$113,2,FALSE)</f>
        <v>Guest 47:30</v>
      </c>
      <c r="F82" s="247">
        <f>VLOOKUP(E82,'Runners RBH2'!A$3:CL$114,$F$2,FALSE)</f>
        <v>0</v>
      </c>
      <c r="G82" s="247">
        <f>VLOOKUP(E82,'Runners RBH2'!A$3:CL$114,$G$2,FALSE)</f>
        <v>0</v>
      </c>
    </row>
    <row r="83" spans="1:7" s="35" customFormat="1" x14ac:dyDescent="0.25">
      <c r="A83" s="1">
        <f t="shared" si="2"/>
        <v>79</v>
      </c>
      <c r="B83" s="8">
        <f>IF('Runners RBH2'!A81&lt;&gt;"",SMALL('Runners RBH2'!CE$3:CE$114,A83),"")</f>
        <v>1.0765889348888889E-2</v>
      </c>
      <c r="C83" s="8">
        <f t="shared" si="3"/>
        <v>0.78159922268222226</v>
      </c>
      <c r="D83" s="8"/>
      <c r="E83" s="1" t="str">
        <f>VLOOKUP(B83,'Runners RBH2'!$CE$3:$CF$113,2,FALSE)</f>
        <v>Jennifer Hill</v>
      </c>
      <c r="F83" s="247">
        <f>VLOOKUP(E83,'Runners RBH2'!A$3:CL$114,$F$2,FALSE)</f>
        <v>12.8</v>
      </c>
      <c r="G83" s="247">
        <f>VLOOKUP(E83,'Runners RBH2'!A$3:CL$114,$G$2,FALSE)</f>
        <v>12.6</v>
      </c>
    </row>
    <row r="84" spans="1:7" s="35" customFormat="1" x14ac:dyDescent="0.25">
      <c r="A84" s="1">
        <f t="shared" si="2"/>
        <v>80</v>
      </c>
      <c r="B84" s="8">
        <f>IF('Runners RBH2'!A82&lt;&gt;"",SMALL('Runners RBH2'!CE$3:CE$114,A84),"")</f>
        <v>1.0765889868888889E-2</v>
      </c>
      <c r="C84" s="8">
        <f t="shared" si="3"/>
        <v>0.7815992232022223</v>
      </c>
      <c r="D84" s="8"/>
      <c r="E84" s="1" t="str">
        <f>VLOOKUP(B84,'Runners RBH2'!$CE$3:$CF$113,2,FALSE)</f>
        <v>Stephen Wise</v>
      </c>
      <c r="F84" s="247">
        <f>VLOOKUP(E84,'Runners RBH2'!A$3:CL$114,$F$2,FALSE)</f>
        <v>13.1</v>
      </c>
      <c r="G84" s="247">
        <f>VLOOKUP(E84,'Runners RBH2'!A$3:CL$114,$G$2,FALSE)</f>
        <v>13</v>
      </c>
    </row>
    <row r="85" spans="1:7" s="35" customFormat="1" x14ac:dyDescent="0.25">
      <c r="A85" s="1">
        <f t="shared" si="2"/>
        <v>81</v>
      </c>
      <c r="B85" s="8">
        <f>IF('Runners RBH2'!A83&lt;&gt;"",SMALL('Runners RBH2'!CE$3:CE$114,A85),"")</f>
        <v>1.0939500039999999E-2</v>
      </c>
      <c r="C85" s="8">
        <f t="shared" si="3"/>
        <v>0.78177283337333336</v>
      </c>
      <c r="D85" s="8"/>
      <c r="E85" s="1" t="str">
        <f>VLOOKUP(B85,'Runners RBH2'!$CE$3:$CF$113,2,FALSE)</f>
        <v>Barbara Holmes</v>
      </c>
      <c r="F85" s="247">
        <f>VLOOKUP(E85,'Runners RBH2'!A$3:CL$114,$F$2,FALSE)</f>
        <v>12.6</v>
      </c>
      <c r="G85" s="247">
        <f>VLOOKUP(E85,'Runners RBH2'!A$3:CL$114,$G$2,FALSE)</f>
        <v>12.3</v>
      </c>
    </row>
    <row r="86" spans="1:7" s="35" customFormat="1" x14ac:dyDescent="0.25">
      <c r="A86" s="1">
        <f t="shared" si="2"/>
        <v>82</v>
      </c>
      <c r="B86" s="8">
        <f>IF('Runners RBH2'!A84&lt;&gt;"",SMALL('Runners RBH2'!CE$3:CE$114,A86),"")</f>
        <v>1.0939500489999998E-2</v>
      </c>
      <c r="C86" s="8">
        <f t="shared" si="3"/>
        <v>0.7817728338233334</v>
      </c>
      <c r="D86" s="8"/>
      <c r="E86" s="1" t="str">
        <f>VLOOKUP(B86,'Runners RBH2'!$CE$3:$CF$113,2,FALSE)</f>
        <v>John Bertenshaw</v>
      </c>
      <c r="F86" s="247">
        <f>VLOOKUP(E86,'Runners RBH2'!A$3:CL$114,$F$2,FALSE)</f>
        <v>12.3</v>
      </c>
      <c r="G86" s="247">
        <f>VLOOKUP(E86,'Runners RBH2'!A$3:CL$114,$G$2,FALSE)</f>
        <v>12.4</v>
      </c>
    </row>
    <row r="87" spans="1:7" s="35" customFormat="1" x14ac:dyDescent="0.25">
      <c r="A87" s="1">
        <f t="shared" si="2"/>
        <v>83</v>
      </c>
      <c r="B87" s="8">
        <f>IF('Runners RBH2'!A85&lt;&gt;"",SMALL('Runners RBH2'!CE$3:CE$114,A87),"")</f>
        <v>1.0939500769999999E-2</v>
      </c>
      <c r="C87" s="8">
        <f t="shared" si="3"/>
        <v>0.78177283410333342</v>
      </c>
      <c r="D87" s="8"/>
      <c r="E87" s="1" t="str">
        <f>VLOOKUP(B87,'Runners RBH2'!$CE$3:$CF$113,2,FALSE)</f>
        <v>Oliver Thomson</v>
      </c>
      <c r="F87" s="247">
        <f>VLOOKUP(E87,'Runners RBH2'!A$3:CL$114,$F$2,FALSE)</f>
        <v>12.3</v>
      </c>
      <c r="G87" s="247">
        <f>VLOOKUP(E87,'Runners RBH2'!A$3:CL$114,$G$2,FALSE)</f>
        <v>11.4</v>
      </c>
    </row>
    <row r="88" spans="1:7" s="35" customFormat="1" x14ac:dyDescent="0.25">
      <c r="A88" s="1">
        <f t="shared" si="2"/>
        <v>84</v>
      </c>
      <c r="B88" s="8">
        <f>IF('Runners RBH2'!A86&lt;&gt;"",SMALL('Runners RBH2'!CE$3:CE$114,A88),"")</f>
        <v>1.0939500919999999E-2</v>
      </c>
      <c r="C88" s="8">
        <f t="shared" si="3"/>
        <v>0.78177283425333333</v>
      </c>
      <c r="D88" s="8"/>
      <c r="E88" s="1" t="str">
        <f>VLOOKUP(B88,'Runners RBH2'!$CE$3:$CF$113,2,FALSE)</f>
        <v>Sarah Beck</v>
      </c>
      <c r="F88" s="247">
        <f>VLOOKUP(E88,'Runners RBH2'!A$3:CL$114,$F$2,FALSE)</f>
        <v>12.6</v>
      </c>
      <c r="G88" s="247">
        <f>VLOOKUP(E88,'Runners RBH2'!A$3:CL$114,$G$2,FALSE)</f>
        <v>12.9</v>
      </c>
    </row>
    <row r="89" spans="1:7" s="35" customFormat="1" x14ac:dyDescent="0.25">
      <c r="A89" s="1">
        <f t="shared" si="2"/>
        <v>85</v>
      </c>
      <c r="B89" s="8">
        <f>IF('Runners RBH2'!A87&lt;&gt;"",SMALL('Runners RBH2'!CE$3:CE$114,A89),"")</f>
        <v>1.1113111411111112E-2</v>
      </c>
      <c r="C89" s="8">
        <f t="shared" si="3"/>
        <v>0.78194644474444452</v>
      </c>
      <c r="D89" s="8"/>
      <c r="E89" s="1" t="str">
        <f>VLOOKUP(B89,'Runners RBH2'!$CE$3:$CF$113,2,FALSE)</f>
        <v>Graham Webster</v>
      </c>
      <c r="F89" s="247">
        <f>VLOOKUP(E89,'Runners RBH2'!A$3:CL$114,$F$2,FALSE)</f>
        <v>11.8</v>
      </c>
      <c r="G89" s="247">
        <f>VLOOKUP(E89,'Runners RBH2'!A$3:CL$114,$G$2,FALSE)</f>
        <v>12.4</v>
      </c>
    </row>
    <row r="90" spans="1:7" s="35" customFormat="1" x14ac:dyDescent="0.25">
      <c r="A90" s="1">
        <f t="shared" si="2"/>
        <v>86</v>
      </c>
      <c r="B90" s="8">
        <f>IF('Runners RBH2'!A88&lt;&gt;"",SMALL('Runners RBH2'!CE$3:CE$114,A90),"")</f>
        <v>1.1286722892222222E-2</v>
      </c>
      <c r="C90" s="8">
        <f t="shared" si="3"/>
        <v>0.78212005622555558</v>
      </c>
      <c r="D90" s="8"/>
      <c r="E90" s="1" t="str">
        <f>VLOOKUP(B90,'Runners RBH2'!$CE$3:$CF$113,2,FALSE)</f>
        <v>Mark Selby</v>
      </c>
      <c r="F90" s="247">
        <f>VLOOKUP(E90,'Runners RBH2'!A$3:CL$114,$F$2,FALSE)</f>
        <v>11.3</v>
      </c>
      <c r="G90" s="247">
        <f>VLOOKUP(E90,'Runners RBH2'!A$3:CL$114,$G$2,FALSE)</f>
        <v>10.7</v>
      </c>
    </row>
    <row r="91" spans="1:7" s="35" customFormat="1" x14ac:dyDescent="0.25">
      <c r="A91" s="1">
        <f t="shared" si="2"/>
        <v>87</v>
      </c>
      <c r="B91" s="8">
        <f>IF('Runners RBH2'!A89&lt;&gt;"",SMALL('Runners RBH2'!CE$3:CE$114,A91),"")</f>
        <v>1.1286722912222222E-2</v>
      </c>
      <c r="C91" s="8">
        <f t="shared" si="3"/>
        <v>0.78212005624555558</v>
      </c>
      <c r="D91" s="8"/>
      <c r="E91" s="1" t="str">
        <f>VLOOKUP(B91,'Runners RBH2'!$CE$3:$CF$113,2,FALSE)</f>
        <v>Matthew Staniforth</v>
      </c>
      <c r="F91" s="247">
        <f>VLOOKUP(E91,'Runners RBH2'!A$3:CL$114,$F$2,FALSE)</f>
        <v>11.2</v>
      </c>
      <c r="G91" s="247">
        <f>VLOOKUP(E91,'Runners RBH2'!A$3:CL$114,$G$2,FALSE)</f>
        <v>11.7</v>
      </c>
    </row>
    <row r="92" spans="1:7" s="35" customFormat="1" x14ac:dyDescent="0.25">
      <c r="A92" s="1">
        <f t="shared" si="2"/>
        <v>88</v>
      </c>
      <c r="B92" s="8">
        <f>IF('Runners RBH2'!A90&lt;&gt;"",SMALL('Runners RBH2'!CE$3:CE$114,A92),"")</f>
        <v>1.1460333693333335E-2</v>
      </c>
      <c r="C92" s="8">
        <f t="shared" si="3"/>
        <v>0.78229366702666669</v>
      </c>
      <c r="D92" s="8"/>
      <c r="E92" s="1" t="str">
        <f>VLOOKUP(B92,'Runners RBH2'!$CE$3:$CF$113,2,FALSE)</f>
        <v>Guest 45:00</v>
      </c>
      <c r="F92" s="247">
        <f>VLOOKUP(E92,'Runners RBH2'!A$3:CL$114,$F$2,FALSE)</f>
        <v>0</v>
      </c>
      <c r="G92" s="247">
        <f>VLOOKUP(E92,'Runners RBH2'!A$3:CL$114,$G$2,FALSE)</f>
        <v>0</v>
      </c>
    </row>
    <row r="93" spans="1:7" s="35" customFormat="1" x14ac:dyDescent="0.25">
      <c r="A93" s="1">
        <f t="shared" si="2"/>
        <v>89</v>
      </c>
      <c r="B93" s="8">
        <f>IF('Runners RBH2'!A91&lt;&gt;"",SMALL('Runners RBH2'!CE$3:CE$114,A93),"")</f>
        <v>1.1460333803333332E-2</v>
      </c>
      <c r="C93" s="8">
        <f t="shared" si="3"/>
        <v>0.7822936671366667</v>
      </c>
      <c r="D93" s="8"/>
      <c r="E93" s="1" t="str">
        <f>VLOOKUP(B93,'Runners RBH2'!$CE$3:$CF$113,2,FALSE)</f>
        <v>Joanna Goorney</v>
      </c>
      <c r="F93" s="247">
        <f>VLOOKUP(E93,'Runners RBH2'!A$3:CL$114,$F$2,FALSE)</f>
        <v>10.8</v>
      </c>
      <c r="G93" s="247">
        <f>VLOOKUP(E93,'Runners RBH2'!A$3:CL$114,$G$2,FALSE)</f>
        <v>10.3</v>
      </c>
    </row>
    <row r="94" spans="1:7" s="35" customFormat="1" x14ac:dyDescent="0.25">
      <c r="A94" s="1">
        <f t="shared" si="2"/>
        <v>90</v>
      </c>
      <c r="B94" s="8">
        <f>IF('Runners RBH2'!A92&lt;&gt;"",SMALL('Runners RBH2'!CE$3:CE$114,A94),"")</f>
        <v>1.1633945404444445E-2</v>
      </c>
      <c r="C94" s="8">
        <f t="shared" si="3"/>
        <v>0.78246727873777777</v>
      </c>
      <c r="D94" s="8"/>
      <c r="E94" s="1" t="str">
        <f>VLOOKUP(B94,'Runners RBH2'!$CE$3:$CF$113,2,FALSE)</f>
        <v>Simon Smith</v>
      </c>
      <c r="F94" s="247">
        <f>VLOOKUP(E94,'Runners RBH2'!A$3:CL$114,$F$2,FALSE)</f>
        <v>0</v>
      </c>
      <c r="G94" s="247">
        <f>VLOOKUP(E94,'Runners RBH2'!A$3:CL$114,$G$2,FALSE)</f>
        <v>0</v>
      </c>
    </row>
    <row r="95" spans="1:7" s="35" customFormat="1" x14ac:dyDescent="0.25">
      <c r="A95" s="1">
        <f t="shared" si="2"/>
        <v>91</v>
      </c>
      <c r="B95" s="8">
        <f>IF('Runners RBH2'!A93&lt;&gt;"",SMALL('Runners RBH2'!CE$3:CE$114,A95),"")</f>
        <v>1.1807555645555556E-2</v>
      </c>
      <c r="C95" s="8">
        <f t="shared" si="3"/>
        <v>0.78264088897888895</v>
      </c>
      <c r="D95" s="8"/>
      <c r="E95" s="1" t="str">
        <f>VLOOKUP(B95,'Runners RBH2'!$CE$3:$CF$113,2,FALSE)</f>
        <v>Catherine Carrdus</v>
      </c>
      <c r="F95" s="247">
        <f>VLOOKUP(E95,'Runners RBH2'!A$3:CL$114,$F$2,FALSE)</f>
        <v>10.1</v>
      </c>
      <c r="G95" s="247">
        <f>VLOOKUP(E95,'Runners RBH2'!A$3:CL$114,$G$2,FALSE)</f>
        <v>9.3000000000000007</v>
      </c>
    </row>
    <row r="96" spans="1:7" s="35" customFormat="1" x14ac:dyDescent="0.25">
      <c r="A96" s="1">
        <f t="shared" si="2"/>
        <v>92</v>
      </c>
      <c r="B96" s="8">
        <f>IF('Runners RBH2'!A94&lt;&gt;"",SMALL('Runners RBH2'!CE$3:CE$114,A96),"")</f>
        <v>1.2154778477777777E-2</v>
      </c>
      <c r="C96" s="8">
        <f t="shared" si="3"/>
        <v>0.78298811181111116</v>
      </c>
      <c r="D96" s="8"/>
      <c r="E96" s="1" t="str">
        <f>VLOOKUP(B96,'Runners RBH2'!$CE$3:$CF$113,2,FALSE)</f>
        <v>Melanie Koth</v>
      </c>
      <c r="F96" s="247">
        <f>VLOOKUP(E96,'Runners RBH2'!A$3:CL$114,$F$2,FALSE)</f>
        <v>9</v>
      </c>
      <c r="G96" s="247">
        <f>VLOOKUP(E96,'Runners RBH2'!A$3:CL$114,$G$2,FALSE)</f>
        <v>8.5</v>
      </c>
    </row>
    <row r="97" spans="1:8" s="35" customFormat="1" x14ac:dyDescent="0.25">
      <c r="A97" s="1">
        <f t="shared" si="2"/>
        <v>93</v>
      </c>
      <c r="B97" s="8">
        <f>IF('Runners RBH2'!A95&lt;&gt;"",SMALL('Runners RBH2'!CE$3:CE$114,A97),"")</f>
        <v>1.2154778747777779E-2</v>
      </c>
      <c r="C97" s="8">
        <f t="shared" si="3"/>
        <v>0.78298811208111119</v>
      </c>
      <c r="D97" s="8"/>
      <c r="E97" s="1" t="str">
        <f>VLOOKUP(B97,'Runners RBH2'!$CE$3:$CF$113,2,FALSE)</f>
        <v>Stephen Rodwell</v>
      </c>
      <c r="F97" s="247">
        <f>VLOOKUP(E97,'Runners RBH2'!A$3:CL$114,$F$2,FALSE)</f>
        <v>9.1</v>
      </c>
      <c r="G97" s="247">
        <f>VLOOKUP(E97,'Runners RBH2'!A$3:CL$114,$G$2,FALSE)</f>
        <v>9.1999999999999993</v>
      </c>
    </row>
    <row r="98" spans="1:8" s="35" customFormat="1" x14ac:dyDescent="0.25">
      <c r="A98" s="1">
        <f t="shared" si="2"/>
        <v>94</v>
      </c>
      <c r="B98" s="8">
        <f>IF('Runners RBH2'!A96&lt;&gt;"",SMALL('Runners RBH2'!CE$3:CE$114,A98),"")</f>
        <v>1.2675611231111111E-2</v>
      </c>
      <c r="C98" s="8">
        <f t="shared" si="3"/>
        <v>0.78350894456444453</v>
      </c>
      <c r="D98" s="8"/>
      <c r="E98" s="1" t="str">
        <f>VLOOKUP(B98,'Runners RBH2'!$CE$3:$CF$113,2,FALSE)</f>
        <v>Chris Cottam</v>
      </c>
      <c r="F98" s="247">
        <f>VLOOKUP(E98,'Runners RBH2'!A$3:CL$114,$F$2,FALSE)</f>
        <v>7.6</v>
      </c>
      <c r="G98" s="247">
        <f>VLOOKUP(E98,'Runners RBH2'!A$3:CL$114,$G$2,FALSE)</f>
        <v>7.5</v>
      </c>
    </row>
    <row r="99" spans="1:8" s="35" customFormat="1" x14ac:dyDescent="0.25">
      <c r="A99" s="1">
        <f t="shared" si="2"/>
        <v>95</v>
      </c>
      <c r="B99" s="8">
        <f>IF('Runners RBH2'!A97&lt;&gt;"",SMALL('Runners RBH2'!CE$3:CE$114,A99),"")</f>
        <v>1.2675611461111109E-2</v>
      </c>
      <c r="C99" s="8">
        <f t="shared" si="3"/>
        <v>0.78350894479444444</v>
      </c>
      <c r="D99" s="8"/>
      <c r="E99" s="1" t="str">
        <f>VLOOKUP(B99,'Runners RBH2'!$CE$3:$CF$113,2,FALSE)</f>
        <v>Guest 42:30</v>
      </c>
      <c r="F99" s="247">
        <f>VLOOKUP(E99,'Runners RBH2'!A$3:CL$114,$F$2,FALSE)</f>
        <v>0</v>
      </c>
      <c r="G99" s="247">
        <f>VLOOKUP(E99,'Runners RBH2'!A$3:CL$114,$G$2,FALSE)</f>
        <v>0</v>
      </c>
    </row>
    <row r="100" spans="1:8" s="35" customFormat="1" x14ac:dyDescent="0.25">
      <c r="A100" s="1">
        <f t="shared" si="2"/>
        <v>96</v>
      </c>
      <c r="B100" s="8">
        <f>IF('Runners RBH2'!A98&lt;&gt;"",SMALL('Runners RBH2'!CE$3:CE$114,A100),"")</f>
        <v>1.2675611821111109E-2</v>
      </c>
      <c r="C100" s="8">
        <f t="shared" si="3"/>
        <v>0.78350894515444447</v>
      </c>
      <c r="D100" s="8"/>
      <c r="E100" s="1" t="str">
        <f>VLOOKUP(B100,'Runners RBH2'!$CE$3:$CF$113,2,FALSE)</f>
        <v>Michael Hall</v>
      </c>
      <c r="F100" s="247">
        <f>VLOOKUP(E100,'Runners RBH2'!A$3:CL$114,$F$2,FALSE)</f>
        <v>0</v>
      </c>
      <c r="G100" s="247">
        <f>VLOOKUP(E100,'Runners RBH2'!A$3:CL$114,$G$2,FALSE)</f>
        <v>0</v>
      </c>
    </row>
    <row r="101" spans="1:8" s="35" customFormat="1" x14ac:dyDescent="0.25">
      <c r="A101" s="1">
        <f t="shared" si="2"/>
        <v>97</v>
      </c>
      <c r="B101" s="8">
        <f>IF('Runners RBH2'!A99&lt;&gt;"",SMALL('Runners RBH2'!CE$3:CE$114,A101),"")</f>
        <v>1.2849222672222221E-2</v>
      </c>
      <c r="C101" s="8">
        <f t="shared" si="3"/>
        <v>0.78368255600555559</v>
      </c>
      <c r="D101" s="8"/>
      <c r="E101" s="1" t="str">
        <f>VLOOKUP(B101,'Runners RBH2'!$CE$3:$CF$113,2,FALSE)</f>
        <v>Jayden Richardson</v>
      </c>
      <c r="F101" s="247">
        <f>VLOOKUP(E101,'Runners RBH2'!A$3:CL$114,$F$2,FALSE)</f>
        <v>7.1</v>
      </c>
      <c r="G101" s="247">
        <f>VLOOKUP(E101,'Runners RBH2'!A$3:CL$114,$G$2,FALSE)</f>
        <v>6.3</v>
      </c>
    </row>
    <row r="102" spans="1:8" s="35" customFormat="1" x14ac:dyDescent="0.25">
      <c r="A102" s="1">
        <f t="shared" si="2"/>
        <v>98</v>
      </c>
      <c r="B102" s="8">
        <f>IF('Runners RBH2'!A100&lt;&gt;"",SMALL('Runners RBH2'!CE$3:CE$114,A102),"")</f>
        <v>1.3022833573333333E-2</v>
      </c>
      <c r="C102" s="8">
        <f t="shared" si="3"/>
        <v>0.78385616690666671</v>
      </c>
      <c r="D102" s="8"/>
      <c r="E102" s="1" t="str">
        <f>VLOOKUP(B102,'Runners RBH2'!$CE$3:$CF$113,2,FALSE)</f>
        <v>Dominic Kirby</v>
      </c>
      <c r="F102" s="247">
        <f>VLOOKUP(E102,'Runners RBH2'!A$3:CL$114,$F$2,FALSE)</f>
        <v>6.6</v>
      </c>
      <c r="G102" s="247">
        <f>VLOOKUP(E102,'Runners RBH2'!A$3:CL$114,$G$2,FALSE)</f>
        <v>6.6</v>
      </c>
    </row>
    <row r="103" spans="1:8" s="35" customFormat="1" x14ac:dyDescent="0.25">
      <c r="A103" s="1">
        <f t="shared" si="2"/>
        <v>99</v>
      </c>
      <c r="B103" s="8">
        <f>IF('Runners RBH2'!A101&lt;&gt;"",SMALL('Runners RBH2'!CE$3:CE$114,A103),"")</f>
        <v>1.3022834323333335E-2</v>
      </c>
      <c r="C103" s="8">
        <f t="shared" si="3"/>
        <v>0.78385616765666666</v>
      </c>
      <c r="D103" s="8"/>
      <c r="E103" s="1" t="str">
        <f>VLOOKUP(B103,'Runners RBH2'!$CE$3:$CF$113,2,FALSE)</f>
        <v>Steve Pepper</v>
      </c>
      <c r="F103" s="247">
        <f>VLOOKUP(E103,'Runners RBH2'!A$3:CL$114,$F$2,FALSE)</f>
        <v>6.6</v>
      </c>
      <c r="G103" s="247">
        <f>VLOOKUP(E103,'Runners RBH2'!A$3:CL$114,$G$2,FALSE)</f>
        <v>7.3</v>
      </c>
    </row>
    <row r="104" spans="1:8" s="35" customFormat="1" x14ac:dyDescent="0.25">
      <c r="A104" s="1">
        <f t="shared" si="2"/>
        <v>100</v>
      </c>
      <c r="B104" s="8">
        <f>IF('Runners RBH2'!A102&lt;&gt;"",SMALL('Runners RBH2'!CE$3:CE$114,A104),"")</f>
        <v>1.3370055835555554E-2</v>
      </c>
      <c r="C104" s="8">
        <f t="shared" si="3"/>
        <v>0.78420338916888888</v>
      </c>
      <c r="D104" s="8"/>
      <c r="E104" s="1" t="str">
        <f>VLOOKUP(B104,'Runners RBH2'!$CE$3:$CF$113,2,FALSE)</f>
        <v>Gillian Draper</v>
      </c>
      <c r="F104" s="247">
        <f>VLOOKUP(E104,'Runners RBH2'!A$3:CL$114,$F$2,FALSE)</f>
        <v>5.6</v>
      </c>
      <c r="G104" s="247">
        <f>VLOOKUP(E104,'Runners RBH2'!A$3:CL$114,$G$2,FALSE)</f>
        <v>5.7</v>
      </c>
    </row>
    <row r="105" spans="1:8" s="35" customFormat="1" x14ac:dyDescent="0.25">
      <c r="A105" s="1">
        <f t="shared" si="2"/>
        <v>101</v>
      </c>
      <c r="B105" s="8">
        <f>IF('Runners RBH2'!A103&lt;&gt;"",SMALL('Runners RBH2'!CE$3:CE$114,A105),"")</f>
        <v>1.3370055895555557E-2</v>
      </c>
      <c r="C105" s="8">
        <f t="shared" si="3"/>
        <v>0.78420338922888888</v>
      </c>
      <c r="D105" s="8"/>
      <c r="E105" s="1" t="str">
        <f>VLOOKUP(B105,'Runners RBH2'!$CE$3:$CF$113,2,FALSE)</f>
        <v>Guest 40:00</v>
      </c>
      <c r="F105" s="247">
        <f>VLOOKUP(E105,'Runners RBH2'!A$3:CL$114,$F$2,FALSE)</f>
        <v>0</v>
      </c>
      <c r="G105" s="247">
        <f>VLOOKUP(E105,'Runners RBH2'!A$3:CL$114,$G$2,FALSE)</f>
        <v>0</v>
      </c>
      <c r="H105" s="1"/>
    </row>
    <row r="106" spans="1:8" s="35" customFormat="1" x14ac:dyDescent="0.25">
      <c r="A106" s="1">
        <f t="shared" si="2"/>
        <v>102</v>
      </c>
      <c r="B106" s="8">
        <f>IF('Runners RBH2'!A104&lt;&gt;"",SMALL('Runners RBH2'!CE$3:CE$114,A106),"")</f>
        <v>1.3370056065555556E-2</v>
      </c>
      <c r="C106" s="8">
        <f t="shared" si="3"/>
        <v>0.78420338939888889</v>
      </c>
      <c r="D106" s="8"/>
      <c r="E106" s="1" t="str">
        <f>VLOOKUP(B106,'Runners RBH2'!$CE$3:$CF$113,2,FALSE)</f>
        <v>Jonathan Tuck</v>
      </c>
      <c r="F106" s="247">
        <f>VLOOKUP(E106,'Runners RBH2'!A$3:CL$114,$F$2,FALSE)</f>
        <v>5.5</v>
      </c>
      <c r="G106" s="247">
        <f>VLOOKUP(E106,'Runners RBH2'!A$3:CL$114,$G$2,FALSE)</f>
        <v>5.6</v>
      </c>
      <c r="H106" s="1"/>
    </row>
    <row r="107" spans="1:8" s="35" customFormat="1" x14ac:dyDescent="0.25">
      <c r="A107" s="1">
        <f t="shared" si="2"/>
        <v>103</v>
      </c>
      <c r="B107" s="8">
        <f>IF('Runners RBH2'!A105&lt;&gt;"",SMALL('Runners RBH2'!CE$3:CE$114,A107),"")</f>
        <v>1.406450033E-2</v>
      </c>
      <c r="C107" s="8">
        <f t="shared" si="3"/>
        <v>0.78489783366333332</v>
      </c>
      <c r="D107" s="8"/>
      <c r="E107" s="1" t="str">
        <f>VLOOKUP(B107,'Runners RBH2'!$CE$3:$CF$113,2,FALSE)</f>
        <v>Guest 37:30</v>
      </c>
      <c r="F107" s="247">
        <f>VLOOKUP(E107,'Runners RBH2'!A$3:CL$114,$F$2,FALSE)</f>
        <v>0</v>
      </c>
      <c r="G107" s="247">
        <f>VLOOKUP(E107,'Runners RBH2'!A$3:CL$114,$G$2,FALSE)</f>
        <v>0</v>
      </c>
      <c r="H107" s="1"/>
    </row>
    <row r="108" spans="1:8" s="35" customFormat="1" x14ac:dyDescent="0.25">
      <c r="A108" s="1">
        <f t="shared" si="2"/>
        <v>104</v>
      </c>
      <c r="B108" s="8">
        <f>IF('Runners RBH2'!A106&lt;&gt;"",SMALL('Runners RBH2'!CE$3:CE$114,A108),"")</f>
        <v>1.4064500440000001E-2</v>
      </c>
      <c r="C108" s="8">
        <f t="shared" si="3"/>
        <v>0.78489783377333333</v>
      </c>
      <c r="D108" s="8"/>
      <c r="E108" s="1" t="str">
        <f>VLOOKUP(B108,'Runners RBH2'!$CE$3:$CF$113,2,FALSE)</f>
        <v>James Whittle</v>
      </c>
      <c r="F108" s="247">
        <f>VLOOKUP(E108,'Runners RBH2'!A$3:CL$114,$F$2,FALSE)</f>
        <v>3.9</v>
      </c>
      <c r="G108" s="247">
        <f>VLOOKUP(E108,'Runners RBH2'!A$3:CL$114,$G$2,FALSE)</f>
        <v>4</v>
      </c>
      <c r="H108" s="1"/>
    </row>
    <row r="109" spans="1:8" s="35" customFormat="1" x14ac:dyDescent="0.25">
      <c r="A109" s="1">
        <f t="shared" si="2"/>
        <v>105</v>
      </c>
      <c r="B109" s="8">
        <f>IF('Runners RBH2'!A107&lt;&gt;"",SMALL('Runners RBH2'!CE$3:CE$114,A109),"")</f>
        <v>1.423811154111111E-2</v>
      </c>
      <c r="C109" s="8">
        <f t="shared" si="3"/>
        <v>0.78507144487444447</v>
      </c>
      <c r="D109" s="8"/>
      <c r="E109" s="1" t="str">
        <f>VLOOKUP(B109,'Runners RBH2'!$CE$3:$CF$113,2,FALSE)</f>
        <v>Jake Rodwell</v>
      </c>
      <c r="F109" s="247">
        <f>VLOOKUP(E109,'Runners RBH2'!A$3:CL$114,$F$2,FALSE)</f>
        <v>3.3</v>
      </c>
      <c r="G109" s="247">
        <f>VLOOKUP(E109,'Runners RBH2'!A$3:CL$114,$G$2,FALSE)</f>
        <v>3.4</v>
      </c>
      <c r="H109" s="1"/>
    </row>
    <row r="110" spans="1:8" s="35" customFormat="1" x14ac:dyDescent="0.25">
      <c r="A110" s="1">
        <f t="shared" si="2"/>
        <v>106</v>
      </c>
      <c r="B110" s="8">
        <f>IF('Runners RBH2'!A108&lt;&gt;"",SMALL('Runners RBH2'!CE$3:CE$114,A110),"")</f>
        <v>1.4238111591111111E-2</v>
      </c>
      <c r="C110" s="8">
        <f t="shared" si="3"/>
        <v>0.78507144492444447</v>
      </c>
      <c r="D110" s="8"/>
      <c r="E110" s="1" t="str">
        <f>VLOOKUP(B110,'Runners RBH2'!$CE$3:$CF$113,2,FALSE)</f>
        <v>Joe Greenwood</v>
      </c>
      <c r="F110" s="247">
        <f>VLOOKUP(E110,'Runners RBH2'!A$3:CL$114,$F$2,FALSE)</f>
        <v>3.3</v>
      </c>
      <c r="G110" s="247">
        <f>VLOOKUP(E110,'Runners RBH2'!A$3:CL$114,$G$2,FALSE)</f>
        <v>3.1</v>
      </c>
      <c r="H110" s="1"/>
    </row>
    <row r="111" spans="1:8" s="35" customFormat="1" x14ac:dyDescent="0.25">
      <c r="A111" s="1">
        <f t="shared" si="2"/>
        <v>107</v>
      </c>
      <c r="B111" s="8">
        <f>IF('Runners RBH2'!A109&lt;&gt;"",SMALL('Runners RBH2'!CE$3:CE$114,A111),"")</f>
        <v>1.4585333353333334E-2</v>
      </c>
      <c r="C111" s="8">
        <f t="shared" si="3"/>
        <v>0.78541866668666671</v>
      </c>
      <c r="D111" s="8"/>
      <c r="E111" s="1" t="str">
        <f>VLOOKUP(B111,'Runners RBH2'!$CE$3:$CF$113,2,FALSE)</f>
        <v>Andrew Draper</v>
      </c>
      <c r="F111" s="247">
        <f>VLOOKUP(E111,'Runners RBH2'!A$3:CL$114,$F$2,FALSE)</f>
        <v>2.2000000000000002</v>
      </c>
      <c r="G111" s="247">
        <f>VLOOKUP(E111,'Runners RBH2'!A$3:CL$114,$G$2,FALSE)</f>
        <v>2</v>
      </c>
      <c r="H111" s="1"/>
    </row>
    <row r="112" spans="1:8" s="35" customFormat="1" x14ac:dyDescent="0.25">
      <c r="A112" s="1">
        <f t="shared" si="2"/>
        <v>108</v>
      </c>
      <c r="B112" s="8">
        <f>IF('Runners RBH2'!A110&lt;&gt;"",SMALL('Runners RBH2'!CE$3:CE$114,A112),"")</f>
        <v>1.4932555875555557E-2</v>
      </c>
      <c r="C112" s="8">
        <f t="shared" si="3"/>
        <v>0.7857658892088889</v>
      </c>
      <c r="D112" s="8"/>
      <c r="E112" s="1" t="str">
        <f>VLOOKUP(B112,'Runners RBH2'!$CE$3:$CF$113,2,FALSE)</f>
        <v>Guest 35:00</v>
      </c>
      <c r="F112" s="247">
        <f>VLOOKUP(E112,'Runners RBH2'!A$3:CL$114,$F$2,FALSE)</f>
        <v>0</v>
      </c>
      <c r="G112" s="247">
        <f>VLOOKUP(E112,'Runners RBH2'!A$3:CL$114,$G$2,FALSE)</f>
        <v>0</v>
      </c>
      <c r="H112" s="1"/>
    </row>
    <row r="113" spans="1:8" s="35" customFormat="1" x14ac:dyDescent="0.25">
      <c r="A113" s="1">
        <f t="shared" si="2"/>
        <v>109</v>
      </c>
      <c r="B113" s="8">
        <f>IF('Runners RBH2'!A111&lt;&gt;"",SMALL('Runners RBH2'!CE$3:CE$114,A113),"")</f>
        <v>1.5106167546666667E-2</v>
      </c>
      <c r="C113" s="8">
        <f t="shared" si="3"/>
        <v>0.78593950088000009</v>
      </c>
      <c r="D113" s="8"/>
      <c r="E113" s="1" t="str">
        <f>VLOOKUP(B113,'Runners RBH2'!$CE$3:$CF$113,2,FALSE)</f>
        <v>Ross McKelvie</v>
      </c>
      <c r="F113" s="247">
        <f>VLOOKUP(E113,'Runners RBH2'!A$3:CL$114,$F$2,FALSE)</f>
        <v>1</v>
      </c>
      <c r="G113" s="247">
        <f>VLOOKUP(E113,'Runners RBH2'!A$3:CL$114,$G$2,FALSE)</f>
        <v>0.5</v>
      </c>
      <c r="H113" s="1"/>
    </row>
    <row r="114" spans="1:8" x14ac:dyDescent="0.25">
      <c r="A114" s="1">
        <f t="shared" si="2"/>
        <v>110</v>
      </c>
      <c r="B114" s="8">
        <f>IF('Runners RBH2'!A112&lt;&gt;"",SMALL('Runners RBH2'!CE$3:CE$114,A114),"")</f>
        <v>1.5453389618888889E-2</v>
      </c>
      <c r="C114" s="8">
        <f t="shared" si="3"/>
        <v>0.78628672295222224</v>
      </c>
      <c r="E114" s="1" t="str">
        <f>VLOOKUP(B114,'Runners RBH2'!$CE$3:$CF$113,2,FALSE)</f>
        <v>Mike Toft</v>
      </c>
      <c r="F114" s="247">
        <f>VLOOKUP(E114,'Runners RBH2'!A$3:CL$114,$F$2,FALSE)</f>
        <v>-0.4</v>
      </c>
      <c r="G114" s="247">
        <f>VLOOKUP(E114,'Runners RBH2'!A$3:CL$114,$G$2,FALSE)</f>
        <v>-0.4</v>
      </c>
    </row>
    <row r="115" spans="1:8" x14ac:dyDescent="0.25">
      <c r="A115" s="1">
        <f t="shared" si="2"/>
        <v>111</v>
      </c>
      <c r="B115" s="8">
        <f>IF('Runners RBH2'!A113&lt;&gt;"",SMALL('Runners RBH2'!CE$3:CE$114,A115),"")</f>
        <v>1.597422223222222E-2</v>
      </c>
      <c r="C115" s="8">
        <f t="shared" si="3"/>
        <v>0.78680755556555559</v>
      </c>
      <c r="E115" s="1" t="str">
        <f>VLOOKUP(B115,'Runners RBH2'!$CE$3:$CF$113,2,FALSE)</f>
        <v>Alistair Leivers</v>
      </c>
      <c r="F115" s="247">
        <f>VLOOKUP(E115,'Runners RBH2'!A$3:CL$114,$F$2,FALSE)</f>
        <v>-1.7</v>
      </c>
      <c r="G115" s="247">
        <f>VLOOKUP(E115,'Runners RBH2'!A$3:CL$114,$G$2,FALSE)</f>
        <v>-1.3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E201"/>
  <sheetViews>
    <sheetView topLeftCell="A82" workbookViewId="0">
      <selection activeCell="Q32" sqref="Q32"/>
    </sheetView>
  </sheetViews>
  <sheetFormatPr defaultColWidth="8.88671875" defaultRowHeight="12" x14ac:dyDescent="0.25"/>
  <cols>
    <col min="1" max="2" width="8.88671875" style="1"/>
    <col min="3" max="3" width="8.88671875" style="8" customWidth="1"/>
    <col min="4" max="4" width="4.44140625" style="1" customWidth="1"/>
    <col min="5" max="5" width="17.6640625" style="1" customWidth="1"/>
    <col min="6" max="16384" width="8.88671875" style="1"/>
  </cols>
  <sheetData>
    <row r="1" spans="1:5" hidden="1" x14ac:dyDescent="0.25">
      <c r="A1" s="8" t="s">
        <v>106</v>
      </c>
      <c r="C1" s="2">
        <v>0.77083333333333337</v>
      </c>
    </row>
    <row r="2" spans="1:5" hidden="1" x14ac:dyDescent="0.25">
      <c r="A2" s="1">
        <v>0</v>
      </c>
      <c r="B2" s="8"/>
      <c r="D2" s="8"/>
    </row>
    <row r="3" spans="1:5" s="8" customFormat="1" ht="31.2" customHeight="1" x14ac:dyDescent="0.3">
      <c r="B3" s="39" t="s">
        <v>104</v>
      </c>
      <c r="C3" s="29" t="s">
        <v>117</v>
      </c>
    </row>
    <row r="4" spans="1:5" x14ac:dyDescent="0.25">
      <c r="A4" s="1">
        <f>A2+1</f>
        <v>1</v>
      </c>
      <c r="B4" s="8">
        <f>IF(Runners!A2&lt;&gt;"",SMALL(Runners!CW$3:CW$180,A4),"")</f>
        <v>1.9118518518518519E-3</v>
      </c>
      <c r="C4" s="8">
        <f t="shared" ref="C4" si="0">IF(B4&lt;&gt;"",B4+C$1,"")</f>
        <v>0.7727451851851852</v>
      </c>
      <c r="D4" s="8"/>
      <c r="E4" s="1" t="str">
        <f>VLOOKUP(B4,Runners!CW$3:CZ$180,4,FALSE)</f>
        <v>Ruth Bye</v>
      </c>
    </row>
    <row r="5" spans="1:5" x14ac:dyDescent="0.25">
      <c r="A5" s="1">
        <f t="shared" ref="A5:A68" si="1">A4+1</f>
        <v>2</v>
      </c>
      <c r="B5" s="8">
        <f>IF(Runners!A3&lt;&gt;"",SMALL(Runners!CW$3:CW$180,A5),"")</f>
        <v>2.4317592592592594E-3</v>
      </c>
      <c r="C5" s="8">
        <f t="shared" ref="C5:C68" si="2">IF(B5&lt;&gt;"",B5+C$1,"")</f>
        <v>0.77326509259259268</v>
      </c>
      <c r="D5" s="8"/>
      <c r="E5" s="1" t="str">
        <f>VLOOKUP(B5,Runners!CW$3:CZ$180,4,FALSE)</f>
        <v>John Wild</v>
      </c>
    </row>
    <row r="6" spans="1:5" x14ac:dyDescent="0.25">
      <c r="A6" s="1">
        <f t="shared" si="1"/>
        <v>3</v>
      </c>
      <c r="B6" s="8">
        <f>IF(Runners!A4&lt;&gt;"",SMALL(Runners!CW$3:CW$180,A6),"")</f>
        <v>2.4324074074074074E-3</v>
      </c>
      <c r="C6" s="8">
        <f t="shared" si="2"/>
        <v>0.77326574074074073</v>
      </c>
      <c r="D6" s="8"/>
      <c r="E6" s="1" t="str">
        <f>VLOOKUP(B6,Runners!CW$3:CZ$180,4,FALSE)</f>
        <v>Pamela Binns</v>
      </c>
    </row>
    <row r="7" spans="1:5" x14ac:dyDescent="0.25">
      <c r="A7" s="1">
        <f t="shared" si="1"/>
        <v>4</v>
      </c>
      <c r="B7" s="8">
        <f>IF(Runners!A5&lt;&gt;"",SMALL(Runners!CW$3:CW$180,A7),"")</f>
        <v>3.1253472222222221E-3</v>
      </c>
      <c r="C7" s="8">
        <f t="shared" si="2"/>
        <v>0.77395868055555561</v>
      </c>
      <c r="D7" s="8"/>
      <c r="E7" s="1" t="str">
        <f>VLOOKUP(B7,Runners!CW$3:CZ$180,4,FALSE)</f>
        <v>Claire England</v>
      </c>
    </row>
    <row r="8" spans="1:5" x14ac:dyDescent="0.25">
      <c r="A8" s="1">
        <f t="shared" si="1"/>
        <v>5</v>
      </c>
      <c r="B8" s="8">
        <f>IF(Runners!A6&lt;&gt;"",SMALL(Runners!CW$3:CW$180,A8),"")</f>
        <v>3.3008101851851853E-3</v>
      </c>
      <c r="C8" s="8">
        <f t="shared" si="2"/>
        <v>0.7741341435185185</v>
      </c>
      <c r="D8" s="8"/>
      <c r="E8" s="1" t="str">
        <f>VLOOKUP(B8,Runners!CW$3:CZ$180,4,FALSE)</f>
        <v>Sarah Cook</v>
      </c>
    </row>
    <row r="9" spans="1:5" x14ac:dyDescent="0.25">
      <c r="A9" s="1">
        <f t="shared" si="1"/>
        <v>6</v>
      </c>
      <c r="B9" s="8">
        <f>IF(Runners!A7&lt;&gt;"",SMALL(Runners!CW$3:CW$180,A9),"")</f>
        <v>3.3009953703703704E-3</v>
      </c>
      <c r="C9" s="8">
        <f t="shared" si="2"/>
        <v>0.77413432870370369</v>
      </c>
      <c r="D9" s="8"/>
      <c r="E9" s="1" t="str">
        <f>VLOOKUP(B9,Runners!CW$3:CZ$180,4,FALSE)</f>
        <v>Susan Henry</v>
      </c>
    </row>
    <row r="10" spans="1:5" x14ac:dyDescent="0.25">
      <c r="A10" s="1">
        <f t="shared" si="1"/>
        <v>7</v>
      </c>
      <c r="B10" s="8">
        <f>IF(Runners!A8&lt;&gt;"",SMALL(Runners!CW$3:CW$180,A10),"")</f>
        <v>3.3010879629629631E-3</v>
      </c>
      <c r="C10" s="8">
        <f t="shared" si="2"/>
        <v>0.77413442129629628</v>
      </c>
      <c r="D10" s="8"/>
      <c r="E10" s="1" t="str">
        <f>VLOOKUP(B10,Runners!CW$3:CZ$180,4,FALSE)</f>
        <v>Trevor Roberts</v>
      </c>
    </row>
    <row r="11" spans="1:5" x14ac:dyDescent="0.25">
      <c r="A11" s="1">
        <f t="shared" si="1"/>
        <v>8</v>
      </c>
      <c r="B11" s="8">
        <f>IF(Runners!A9&lt;&gt;"",SMALL(Runners!CW$3:CW$180,A11),"")</f>
        <v>4.1690740740740742E-3</v>
      </c>
      <c r="C11" s="8">
        <f t="shared" si="2"/>
        <v>0.77500240740740745</v>
      </c>
      <c r="D11" s="8"/>
      <c r="E11" s="1" t="str">
        <f>VLOOKUP(B11,Runners!CW$3:CZ$180,4,FALSE)</f>
        <v>Sylvia Elisabeth Gittins</v>
      </c>
    </row>
    <row r="12" spans="1:5" x14ac:dyDescent="0.25">
      <c r="A12" s="1">
        <f t="shared" si="1"/>
        <v>9</v>
      </c>
      <c r="B12" s="8">
        <f>IF(Runners!A10&lt;&gt;"",SMALL(Runners!CW$3:CW$180,A12),"")</f>
        <v>4.5140972222222223E-3</v>
      </c>
      <c r="C12" s="8">
        <f t="shared" si="2"/>
        <v>0.77534743055555555</v>
      </c>
      <c r="D12" s="8"/>
      <c r="E12" s="1" t="str">
        <f>VLOOKUP(B12,Runners!CW$3:CZ$180,4,FALSE)</f>
        <v>Bob Clough</v>
      </c>
    </row>
    <row r="13" spans="1:5" x14ac:dyDescent="0.25">
      <c r="A13" s="1">
        <f t="shared" si="1"/>
        <v>10</v>
      </c>
      <c r="B13" s="8">
        <f>IF(Runners!A11&lt;&gt;"",SMALL(Runners!CW$3:CW$180,A13),"")</f>
        <v>5.036828703703704E-3</v>
      </c>
      <c r="C13" s="8">
        <f t="shared" si="2"/>
        <v>0.77587016203703707</v>
      </c>
      <c r="D13" s="8"/>
      <c r="E13" s="1" t="str">
        <f>VLOOKUP(B13,Runners!CW$3:CZ$180,4,FALSE)</f>
        <v>Roy Stevens</v>
      </c>
    </row>
    <row r="14" spans="1:5" x14ac:dyDescent="0.25">
      <c r="A14" s="1">
        <f t="shared" si="1"/>
        <v>11</v>
      </c>
      <c r="B14" s="8">
        <f>IF(Runners!A12&lt;&gt;"",SMALL(Runners!CW$3:CW$180,A14),"")</f>
        <v>5.3819907407407419E-3</v>
      </c>
      <c r="C14" s="8">
        <f t="shared" si="2"/>
        <v>0.77621532407407412</v>
      </c>
      <c r="D14" s="8"/>
      <c r="E14" s="1" t="str">
        <f>VLOOKUP(B14,Runners!CW$3:CZ$180,4,FALSE)</f>
        <v>Alexandra Young</v>
      </c>
    </row>
    <row r="15" spans="1:5" x14ac:dyDescent="0.25">
      <c r="A15" s="1">
        <f t="shared" si="1"/>
        <v>12</v>
      </c>
      <c r="B15" s="8">
        <f>IF(Runners!A13&lt;&gt;"",SMALL(Runners!CW$3:CW$180,A15),"")</f>
        <v>5.3821296296296308E-3</v>
      </c>
      <c r="C15" s="8">
        <f t="shared" si="2"/>
        <v>0.77621546296296295</v>
      </c>
      <c r="D15" s="8"/>
      <c r="E15" s="1" t="str">
        <f>VLOOKUP(B15,Runners!CW$3:CZ$180,4,FALSE)</f>
        <v>Bill Lock</v>
      </c>
    </row>
    <row r="16" spans="1:5" x14ac:dyDescent="0.25">
      <c r="A16" s="1">
        <f t="shared" si="1"/>
        <v>13</v>
      </c>
      <c r="B16" s="8">
        <f>IF(Runners!A14&lt;&gt;"",SMALL(Runners!CW$3:CW$180,A16),"")</f>
        <v>5.3821759259259265E-3</v>
      </c>
      <c r="C16" s="8">
        <f t="shared" si="2"/>
        <v>0.77621550925925931</v>
      </c>
      <c r="D16" s="8"/>
      <c r="E16" s="1" t="str">
        <f>VLOOKUP(B16,Runners!CW$3:CZ$180,4,FALSE)</f>
        <v>Bryan Grundy</v>
      </c>
    </row>
    <row r="17" spans="1:5" x14ac:dyDescent="0.25">
      <c r="A17" s="1">
        <f t="shared" si="1"/>
        <v>14</v>
      </c>
      <c r="B17" s="8">
        <f>IF(Runners!A15&lt;&gt;"",SMALL(Runners!CW$3:CW$180,A17),"")</f>
        <v>5.3823611111111121E-3</v>
      </c>
      <c r="C17" s="8">
        <f t="shared" si="2"/>
        <v>0.77621569444444449</v>
      </c>
      <c r="D17" s="8"/>
      <c r="E17" s="1" t="str">
        <f>VLOOKUP(B17,Runners!CW$3:CZ$180,4,FALSE)</f>
        <v>Cliff Whiston</v>
      </c>
    </row>
    <row r="18" spans="1:5" x14ac:dyDescent="0.25">
      <c r="A18" s="1">
        <f t="shared" si="1"/>
        <v>15</v>
      </c>
      <c r="B18" s="8">
        <f>IF(Runners!A16&lt;&gt;"",SMALL(Runners!CW$3:CW$180,A18),"")</f>
        <v>5.382500000000001E-3</v>
      </c>
      <c r="C18" s="8">
        <f t="shared" si="2"/>
        <v>0.77621583333333333</v>
      </c>
      <c r="D18" s="8"/>
      <c r="E18" s="1" t="str">
        <f>VLOOKUP(B18,Runners!CW$3:CZ$180,4,FALSE)</f>
        <v>Dawn Lock</v>
      </c>
    </row>
    <row r="19" spans="1:5" x14ac:dyDescent="0.25">
      <c r="A19" s="1">
        <f t="shared" si="1"/>
        <v>16</v>
      </c>
      <c r="B19" s="8">
        <f>IF(Runners!A17&lt;&gt;"",SMALL(Runners!CW$3:CW$180,A19),"")</f>
        <v>5.383356481481482E-3</v>
      </c>
      <c r="C19" s="8">
        <f t="shared" si="2"/>
        <v>0.77621668981481484</v>
      </c>
      <c r="D19" s="8"/>
      <c r="E19" s="1" t="str">
        <f>VLOOKUP(B19,Runners!CW$3:CZ$180,4,FALSE)</f>
        <v>Laura Byrne</v>
      </c>
    </row>
    <row r="20" spans="1:5" x14ac:dyDescent="0.25">
      <c r="A20" s="1">
        <f t="shared" si="1"/>
        <v>17</v>
      </c>
      <c r="B20" s="8">
        <f>IF(Runners!A18&lt;&gt;"",SMALL(Runners!CW$3:CW$180,A20),"")</f>
        <v>5.383935185185186E-3</v>
      </c>
      <c r="C20" s="8">
        <f t="shared" si="2"/>
        <v>0.77621726851851858</v>
      </c>
      <c r="D20" s="8"/>
      <c r="E20" s="1" t="str">
        <f>VLOOKUP(B20,Runners!CW$3:CZ$180,4,FALSE)</f>
        <v>Phil Buller</v>
      </c>
    </row>
    <row r="21" spans="1:5" x14ac:dyDescent="0.25">
      <c r="A21" s="1">
        <f t="shared" si="1"/>
        <v>18</v>
      </c>
      <c r="B21" s="8">
        <f>IF(Runners!A19&lt;&gt;"",SMALL(Runners!CW$3:CW$180,A21),"")</f>
        <v>5.5570601851851857E-3</v>
      </c>
      <c r="C21" s="8">
        <f t="shared" si="2"/>
        <v>0.77639039351851857</v>
      </c>
      <c r="D21" s="8"/>
      <c r="E21" s="1" t="str">
        <f>VLOOKUP(B21,Runners!CW$3:CZ$180,4,FALSE)</f>
        <v>Louise Charnock</v>
      </c>
    </row>
    <row r="22" spans="1:5" x14ac:dyDescent="0.25">
      <c r="A22" s="1">
        <f t="shared" si="1"/>
        <v>19</v>
      </c>
      <c r="B22" s="8">
        <f>IF(Runners!A20&lt;&gt;"",SMALL(Runners!CW$3:CW$180,A22),"")</f>
        <v>5.7304166666666675E-3</v>
      </c>
      <c r="C22" s="8">
        <f t="shared" si="2"/>
        <v>0.77656375</v>
      </c>
      <c r="D22" s="8"/>
      <c r="E22" s="1" t="str">
        <f>VLOOKUP(B22,Runners!CW$3:CZ$180,4,FALSE)</f>
        <v>Juli Wiseman</v>
      </c>
    </row>
    <row r="23" spans="1:5" x14ac:dyDescent="0.25">
      <c r="A23" s="1">
        <f t="shared" si="1"/>
        <v>20</v>
      </c>
      <c r="B23" s="8">
        <f>IF(Runners!A21&lt;&gt;"",SMALL(Runners!CW$3:CW$180,A23),"")</f>
        <v>6.0773611111111115E-3</v>
      </c>
      <c r="C23" s="8">
        <f t="shared" si="2"/>
        <v>0.77691069444444449</v>
      </c>
      <c r="D23" s="8"/>
      <c r="E23" s="1" t="str">
        <f>VLOOKUP(B23,Runners!CW$3:CZ$180,4,FALSE)</f>
        <v>Guest 60:00</v>
      </c>
    </row>
    <row r="24" spans="1:5" x14ac:dyDescent="0.25">
      <c r="A24" s="1">
        <f t="shared" si="1"/>
        <v>21</v>
      </c>
      <c r="B24" s="8">
        <f>IF(Runners!A22&lt;&gt;"",SMALL(Runners!CW$3:CW$180,A24),"")</f>
        <v>6.2504861111111103E-3</v>
      </c>
      <c r="C24" s="8">
        <f t="shared" si="2"/>
        <v>0.77708381944444449</v>
      </c>
      <c r="D24" s="8"/>
      <c r="E24" s="1" t="str">
        <f>VLOOKUP(B24,Runners!CW$3:CZ$180,4,FALSE)</f>
        <v>Dave Booth</v>
      </c>
    </row>
    <row r="25" spans="1:5" x14ac:dyDescent="0.25">
      <c r="A25" s="1">
        <f t="shared" si="1"/>
        <v>22</v>
      </c>
      <c r="B25" s="8">
        <f>IF(Runners!A23&lt;&gt;"",SMALL(Runners!CW$3:CW$180,A25),"")</f>
        <v>6.2522453703703707E-3</v>
      </c>
      <c r="C25" s="8">
        <f t="shared" si="2"/>
        <v>0.77708557870370376</v>
      </c>
      <c r="D25" s="8"/>
      <c r="E25" s="1" t="str">
        <f>VLOOKUP(B25,Runners!CW$3:CZ$180,4,FALSE)</f>
        <v>Sharon Cooper</v>
      </c>
    </row>
    <row r="26" spans="1:5" x14ac:dyDescent="0.25">
      <c r="A26" s="1">
        <f t="shared" si="1"/>
        <v>23</v>
      </c>
      <c r="B26" s="8">
        <f>IF(Runners!A24&lt;&gt;"",SMALL(Runners!CW$3:CW$180,A26),"")</f>
        <v>6.7733333333333335E-3</v>
      </c>
      <c r="C26" s="8">
        <f t="shared" si="2"/>
        <v>0.77760666666666667</v>
      </c>
      <c r="D26" s="8"/>
      <c r="E26" s="1" t="str">
        <f>VLOOKUP(B26,Runners!CW$3:CZ$180,4,FALSE)</f>
        <v>Vicki Richardson</v>
      </c>
    </row>
    <row r="27" spans="1:5" x14ac:dyDescent="0.25">
      <c r="A27" s="1">
        <f t="shared" si="1"/>
        <v>24</v>
      </c>
      <c r="B27" s="8">
        <f>IF(Runners!A25&lt;&gt;"",SMALL(Runners!CW$3:CW$180,A27),"")</f>
        <v>7.1195370370370371E-3</v>
      </c>
      <c r="C27" s="8">
        <f t="shared" si="2"/>
        <v>0.77795287037037042</v>
      </c>
      <c r="D27" s="8"/>
      <c r="E27" s="1" t="str">
        <f>VLOOKUP(B27,Runners!CW$3:CZ$180,4,FALSE)</f>
        <v>Linda Chadderton</v>
      </c>
    </row>
    <row r="28" spans="1:5" x14ac:dyDescent="0.25">
      <c r="A28" s="1">
        <f t="shared" si="1"/>
        <v>25</v>
      </c>
      <c r="B28" s="8">
        <f>IF(Runners!A26&lt;&gt;"",SMALL(Runners!CW$3:CW$180,A28),"")</f>
        <v>7.1198611111111107E-3</v>
      </c>
      <c r="C28" s="8">
        <f t="shared" si="2"/>
        <v>0.77795319444444444</v>
      </c>
      <c r="D28" s="8"/>
      <c r="E28" s="1" t="str">
        <f>VLOOKUP(B28,Runners!CW$3:CZ$180,4,FALSE)</f>
        <v>Nigel Simpkin</v>
      </c>
    </row>
    <row r="29" spans="1:5" x14ac:dyDescent="0.25">
      <c r="A29" s="1">
        <f t="shared" si="1"/>
        <v>26</v>
      </c>
      <c r="B29" s="8">
        <f>IF(Runners!A27&lt;&gt;"",SMALL(Runners!CW$3:CW$180,A29),"")</f>
        <v>7.1200694444444445E-3</v>
      </c>
      <c r="C29" s="8">
        <f t="shared" si="2"/>
        <v>0.7779534027777778</v>
      </c>
      <c r="D29" s="8"/>
      <c r="E29" s="1" t="str">
        <f>VLOOKUP(B29,Runners!CW$3:CZ$180,4,FALSE)</f>
        <v>Rebecca Willetts</v>
      </c>
    </row>
    <row r="30" spans="1:5" x14ac:dyDescent="0.25">
      <c r="A30" s="1">
        <f t="shared" si="1"/>
        <v>27</v>
      </c>
      <c r="B30" s="8">
        <f>IF(Runners!A28&lt;&gt;"",SMALL(Runners!CW$3:CW$180,A30),"")</f>
        <v>7.465555555555556E-3</v>
      </c>
      <c r="C30" s="8">
        <f t="shared" si="2"/>
        <v>0.77829888888888887</v>
      </c>
      <c r="D30" s="8"/>
      <c r="E30" s="1" t="str">
        <f>VLOOKUP(B30,Runners!CW$3:CZ$180,4,FALSE)</f>
        <v>Catherine MacLachlan</v>
      </c>
    </row>
    <row r="31" spans="1:5" x14ac:dyDescent="0.25">
      <c r="A31" s="1">
        <f t="shared" si="1"/>
        <v>28</v>
      </c>
      <c r="B31" s="8">
        <f>IF(Runners!A29&lt;&gt;"",SMALL(Runners!CW$3:CW$180,A31),"")</f>
        <v>7.4667361111111115E-3</v>
      </c>
      <c r="C31" s="8">
        <f t="shared" si="2"/>
        <v>0.77830006944444452</v>
      </c>
      <c r="D31" s="8"/>
      <c r="E31" s="1" t="str">
        <f>VLOOKUP(B31,Runners!CW$3:CZ$180,4,FALSE)</f>
        <v>Lia Murphy</v>
      </c>
    </row>
    <row r="32" spans="1:5" x14ac:dyDescent="0.25">
      <c r="A32" s="1">
        <f t="shared" si="1"/>
        <v>29</v>
      </c>
      <c r="B32" s="8">
        <f>IF(Runners!A30&lt;&gt;"",SMALL(Runners!CW$3:CW$180,A32),"")</f>
        <v>7.4668981481481487E-3</v>
      </c>
      <c r="C32" s="8">
        <f t="shared" si="2"/>
        <v>0.77830023148148153</v>
      </c>
      <c r="D32" s="8"/>
      <c r="E32" s="1" t="str">
        <f>VLOOKUP(B32,Runners!CW$3:CZ$180,4,FALSE)</f>
        <v>Matthew Kay</v>
      </c>
    </row>
    <row r="33" spans="1:5" x14ac:dyDescent="0.25">
      <c r="A33" s="1">
        <f t="shared" si="1"/>
        <v>30</v>
      </c>
      <c r="B33" s="8">
        <f>IF(Runners!A31&lt;&gt;"",SMALL(Runners!CW$3:CW$180,A33),"")</f>
        <v>7.6407638888888888E-3</v>
      </c>
      <c r="C33" s="8">
        <f t="shared" si="2"/>
        <v>0.77847409722222227</v>
      </c>
      <c r="D33" s="8"/>
      <c r="E33" s="1" t="str">
        <f>VLOOKUP(B33,Runners!CW$3:CZ$180,4,FALSE)</f>
        <v>Pamela Hardman</v>
      </c>
    </row>
    <row r="34" spans="1:5" x14ac:dyDescent="0.25">
      <c r="A34" s="1">
        <f t="shared" si="1"/>
        <v>31</v>
      </c>
      <c r="B34" s="8">
        <f>IF(Runners!A32&lt;&gt;"",SMALL(Runners!CW$3:CW$180,A34),"")</f>
        <v>7.9870601851851856E-3</v>
      </c>
      <c r="C34" s="8">
        <f t="shared" si="2"/>
        <v>0.77882039351851851</v>
      </c>
      <c r="D34" s="8"/>
      <c r="E34" s="1" t="str">
        <f>VLOOKUP(B34,Runners!CW$3:CZ$180,4,FALSE)</f>
        <v>Guest 55:00</v>
      </c>
    </row>
    <row r="35" spans="1:5" x14ac:dyDescent="0.25">
      <c r="A35" s="1">
        <f t="shared" si="1"/>
        <v>32</v>
      </c>
      <c r="B35" s="8">
        <f>IF(Runners!A33&lt;&gt;"",SMALL(Runners!CW$3:CW$180,A35),"")</f>
        <v>7.9875000000000015E-3</v>
      </c>
      <c r="C35" s="8">
        <f t="shared" si="2"/>
        <v>0.77882083333333341</v>
      </c>
      <c r="D35" s="8"/>
      <c r="E35" s="1" t="str">
        <f>VLOOKUP(B35,Runners!CW$3:CZ$180,4,FALSE)</f>
        <v>Kirsten Burnett</v>
      </c>
    </row>
    <row r="36" spans="1:5" x14ac:dyDescent="0.25">
      <c r="A36" s="1">
        <f t="shared" si="1"/>
        <v>33</v>
      </c>
      <c r="B36" s="8">
        <f>IF(Runners!A34&lt;&gt;"",SMALL(Runners!CW$3:CW$180,A36),"")</f>
        <v>7.9880092592592607E-3</v>
      </c>
      <c r="C36" s="8">
        <f t="shared" si="2"/>
        <v>0.77882134259259261</v>
      </c>
      <c r="D36" s="8"/>
      <c r="E36" s="1" t="str">
        <f>VLOOKUP(B36,Runners!CW$3:CZ$180,4,FALSE)</f>
        <v>Paul McAllister</v>
      </c>
    </row>
    <row r="37" spans="1:5" x14ac:dyDescent="0.25">
      <c r="A37" s="1">
        <f t="shared" si="1"/>
        <v>34</v>
      </c>
      <c r="B37" s="8">
        <f>IF(Runners!A35&lt;&gt;"",SMALL(Runners!CW$3:CW$180,A37),"")</f>
        <v>7.9880787037037056E-3</v>
      </c>
      <c r="C37" s="8">
        <f t="shared" si="2"/>
        <v>0.77882141203703703</v>
      </c>
      <c r="D37" s="8"/>
      <c r="E37" s="1" t="str">
        <f>VLOOKUP(B37,Runners!CW$3:CZ$180,4,FALSE)</f>
        <v>Peter Thomson</v>
      </c>
    </row>
    <row r="38" spans="1:5" x14ac:dyDescent="0.25">
      <c r="A38" s="1">
        <f t="shared" si="1"/>
        <v>35</v>
      </c>
      <c r="B38" s="8">
        <f>IF(Runners!A36&lt;&gt;"",SMALL(Runners!CW$3:CW$180,A38),"")</f>
        <v>7.9882638888888902E-3</v>
      </c>
      <c r="C38" s="8">
        <f t="shared" si="2"/>
        <v>0.77882159722222222</v>
      </c>
      <c r="D38" s="8"/>
      <c r="E38" s="1" t="str">
        <f>VLOOKUP(B38,Runners!CW$3:CZ$180,4,FALSE)</f>
        <v>Ruth Williams</v>
      </c>
    </row>
    <row r="39" spans="1:5" x14ac:dyDescent="0.25">
      <c r="A39" s="1">
        <f t="shared" si="1"/>
        <v>36</v>
      </c>
      <c r="B39" s="8">
        <f>IF(Runners!A37&lt;&gt;"",SMALL(Runners!CW$3:CW$180,A39),"")</f>
        <v>8.1614351851851865E-3</v>
      </c>
      <c r="C39" s="8">
        <f t="shared" si="2"/>
        <v>0.77899476851851857</v>
      </c>
      <c r="D39" s="8"/>
      <c r="E39" s="1" t="str">
        <f>VLOOKUP(B39,Runners!CW$3:CZ$180,4,FALSE)</f>
        <v>Mick Widdop</v>
      </c>
    </row>
    <row r="40" spans="1:5" x14ac:dyDescent="0.25">
      <c r="A40" s="1">
        <f t="shared" si="1"/>
        <v>37</v>
      </c>
      <c r="B40" s="8">
        <f>IF(Runners!A38&lt;&gt;"",SMALL(Runners!CW$3:CW$180,A40),"")</f>
        <v>8.3340509259259253E-3</v>
      </c>
      <c r="C40" s="8">
        <f t="shared" si="2"/>
        <v>0.77916738425925924</v>
      </c>
      <c r="D40" s="8"/>
      <c r="E40" s="1" t="str">
        <f>VLOOKUP(B40,Runners!CW$3:CZ$180,4,FALSE)</f>
        <v>Graham Cunliffe</v>
      </c>
    </row>
    <row r="41" spans="1:5" x14ac:dyDescent="0.25">
      <c r="A41" s="1">
        <f t="shared" si="1"/>
        <v>38</v>
      </c>
      <c r="B41" s="8">
        <f>IF(Runners!A39&lt;&gt;"",SMALL(Runners!CW$3:CW$180,A41),"")</f>
        <v>8.3353703703703697E-3</v>
      </c>
      <c r="C41" s="8">
        <f t="shared" si="2"/>
        <v>0.77916870370370372</v>
      </c>
      <c r="D41" s="8"/>
      <c r="E41" s="1" t="str">
        <f>VLOOKUP(B41,Runners!CW$3:CZ$180,4,FALSE)</f>
        <v>Richard Storey</v>
      </c>
    </row>
    <row r="42" spans="1:5" x14ac:dyDescent="0.25">
      <c r="A42" s="1">
        <f t="shared" si="1"/>
        <v>39</v>
      </c>
      <c r="B42" s="8">
        <f>IF(Runners!A40&lt;&gt;"",SMALL(Runners!CW$3:CW$180,A42),"")</f>
        <v>8.5088888888888888E-3</v>
      </c>
      <c r="C42" s="8">
        <f t="shared" si="2"/>
        <v>0.77934222222222227</v>
      </c>
      <c r="D42" s="8"/>
      <c r="E42" s="1" t="str">
        <f>VLOOKUP(B42,Runners!CW$3:CZ$180,4,FALSE)</f>
        <v>Peter Reid</v>
      </c>
    </row>
    <row r="43" spans="1:5" x14ac:dyDescent="0.25">
      <c r="A43" s="1">
        <f t="shared" si="1"/>
        <v>40</v>
      </c>
      <c r="B43" s="8">
        <f>IF(Runners!A41&lt;&gt;"",SMALL(Runners!CW$3:CW$180,A43),"")</f>
        <v>8.680925925925927E-3</v>
      </c>
      <c r="C43" s="8">
        <f t="shared" si="2"/>
        <v>0.77951425925925932</v>
      </c>
      <c r="D43" s="8"/>
      <c r="E43" s="1" t="str">
        <f>VLOOKUP(B43,Runners!CW$3:CZ$180,4,FALSE)</f>
        <v>Claire Markham</v>
      </c>
    </row>
    <row r="44" spans="1:5" x14ac:dyDescent="0.25">
      <c r="A44" s="1">
        <f t="shared" si="1"/>
        <v>41</v>
      </c>
      <c r="B44" s="8">
        <f>IF(Runners!A42&lt;&gt;"",SMALL(Runners!CW$3:CW$180,A44),"")</f>
        <v>8.6818287037037038E-3</v>
      </c>
      <c r="C44" s="8">
        <f t="shared" si="2"/>
        <v>0.77951516203703708</v>
      </c>
      <c r="D44" s="8"/>
      <c r="E44" s="1" t="str">
        <f>VLOOKUP(B44,Runners!CW$3:CZ$180,4,FALSE)</f>
        <v>Julia Rolfe</v>
      </c>
    </row>
    <row r="45" spans="1:5" x14ac:dyDescent="0.25">
      <c r="A45" s="1">
        <f t="shared" si="1"/>
        <v>42</v>
      </c>
      <c r="B45" s="8">
        <f>IF(Runners!A43&lt;&gt;"",SMALL(Runners!CW$3:CW$180,A45),"")</f>
        <v>8.8541898148148147E-3</v>
      </c>
      <c r="C45" s="8">
        <f t="shared" si="2"/>
        <v>0.77968752314814815</v>
      </c>
      <c r="D45" s="8"/>
      <c r="E45" s="1" t="str">
        <f>VLOOKUP(B45,Runners!CW$3:CZ$180,4,FALSE)</f>
        <v>Alex Wiggins</v>
      </c>
    </row>
    <row r="46" spans="1:5" x14ac:dyDescent="0.25">
      <c r="A46" s="1">
        <f t="shared" si="1"/>
        <v>43</v>
      </c>
      <c r="B46" s="8">
        <f>IF(Runners!A44&lt;&gt;"",SMALL(Runners!CW$3:CW$180,A46),"")</f>
        <v>9.0287962962962969E-3</v>
      </c>
      <c r="C46" s="8">
        <f t="shared" si="2"/>
        <v>0.77986212962962964</v>
      </c>
      <c r="D46" s="8"/>
      <c r="E46" s="1" t="str">
        <f>VLOOKUP(B46,Runners!CW$3:CZ$180,4,FALSE)</f>
        <v>Ian Tate</v>
      </c>
    </row>
    <row r="47" spans="1:5" x14ac:dyDescent="0.25">
      <c r="A47" s="1">
        <f t="shared" si="1"/>
        <v>44</v>
      </c>
      <c r="B47" s="8">
        <f>IF(Runners!A45&lt;&gt;"",SMALL(Runners!CW$3:CW$180,A47),"")</f>
        <v>9.2016435185185187E-3</v>
      </c>
      <c r="C47" s="8">
        <f t="shared" si="2"/>
        <v>0.78003497685185186</v>
      </c>
      <c r="D47" s="8"/>
      <c r="E47" s="1" t="str">
        <f>VLOOKUP(B47,Runners!CW$3:CZ$180,4,FALSE)</f>
        <v>Catherine Carrdus</v>
      </c>
    </row>
    <row r="48" spans="1:5" x14ac:dyDescent="0.25">
      <c r="A48" s="1">
        <f t="shared" si="1"/>
        <v>45</v>
      </c>
      <c r="B48" s="8">
        <f>IF(Runners!A46&lt;&gt;"",SMALL(Runners!CW$3:CW$180,A48),"")</f>
        <v>9.2016898148148153E-3</v>
      </c>
      <c r="C48" s="8">
        <f t="shared" si="2"/>
        <v>0.78003502314814821</v>
      </c>
      <c r="D48" s="8"/>
      <c r="E48" s="1" t="str">
        <f>VLOOKUP(B48,Runners!CW$3:CZ$180,4,FALSE)</f>
        <v>Chris Bowker</v>
      </c>
    </row>
    <row r="49" spans="1:5" x14ac:dyDescent="0.25">
      <c r="A49" s="1">
        <f t="shared" si="1"/>
        <v>46</v>
      </c>
      <c r="B49" s="8">
        <f>IF(Runners!A48&lt;&gt;"",SMALL(Runners!CW$3:CW$180,A49),"")</f>
        <v>9.2021527777777778E-3</v>
      </c>
      <c r="C49" s="8">
        <f t="shared" si="2"/>
        <v>0.78003548611111118</v>
      </c>
      <c r="D49" s="8"/>
      <c r="E49" s="1" t="str">
        <f>VLOOKUP(B49,Runners!CW$3:CZ$180,4,FALSE)</f>
        <v>Greg Oulton</v>
      </c>
    </row>
    <row r="50" spans="1:5" x14ac:dyDescent="0.25">
      <c r="A50" s="1">
        <f t="shared" si="1"/>
        <v>47</v>
      </c>
      <c r="B50" s="8">
        <f>IF(Runners!A49&lt;&gt;"",SMALL(Runners!CW$3:CW$180,A50),"")</f>
        <v>9.2037500000000001E-3</v>
      </c>
      <c r="C50" s="8">
        <f t="shared" si="2"/>
        <v>0.78003708333333333</v>
      </c>
      <c r="D50" s="8"/>
      <c r="E50" s="1" t="str">
        <f>VLOOKUP(B50,Runners!CW$3:CZ$180,4,FALSE)</f>
        <v>Susan Hawitt</v>
      </c>
    </row>
    <row r="51" spans="1:5" x14ac:dyDescent="0.25">
      <c r="A51" s="1">
        <f t="shared" si="1"/>
        <v>48</v>
      </c>
      <c r="B51" s="8">
        <f>IF(Runners!A50&lt;&gt;"",SMALL(Runners!CW$3:CW$180,A51),"")</f>
        <v>9.3756712962962951E-3</v>
      </c>
      <c r="C51" s="8">
        <f t="shared" si="2"/>
        <v>0.78020900462962972</v>
      </c>
      <c r="D51" s="8"/>
      <c r="E51" s="1" t="str">
        <f>VLOOKUP(B51,Runners!CW$3:CZ$180,4,FALSE)</f>
        <v>Gillian Anderson</v>
      </c>
    </row>
    <row r="52" spans="1:5" x14ac:dyDescent="0.25">
      <c r="A52" s="1">
        <f t="shared" si="1"/>
        <v>49</v>
      </c>
      <c r="B52" s="8">
        <f>IF(Runners!A51&lt;&gt;"",SMALL(Runners!CW$3:CW$180,A52),"")</f>
        <v>9.3763194444444441E-3</v>
      </c>
      <c r="C52" s="8">
        <f t="shared" si="2"/>
        <v>0.78020965277777776</v>
      </c>
      <c r="D52" s="8"/>
      <c r="E52" s="1" t="str">
        <f>VLOOKUP(B52,Runners!CW$3:CZ$180,4,FALSE)</f>
        <v>Kathy Gaunt</v>
      </c>
    </row>
    <row r="53" spans="1:5" x14ac:dyDescent="0.25">
      <c r="A53" s="1">
        <f t="shared" si="1"/>
        <v>50</v>
      </c>
      <c r="B53" s="8">
        <f>IF(Runners!A52&lt;&gt;"",SMALL(Runners!CW$3:CW$180,A53),"")</f>
        <v>9.3764351851851856E-3</v>
      </c>
      <c r="C53" s="8">
        <f t="shared" si="2"/>
        <v>0.78020976851851853</v>
      </c>
      <c r="D53" s="8"/>
      <c r="E53" s="1" t="str">
        <f>VLOOKUP(B53,Runners!CW$3:CZ$180,4,FALSE)</f>
        <v>Lewis McAfee</v>
      </c>
    </row>
    <row r="54" spans="1:5" x14ac:dyDescent="0.25">
      <c r="A54" s="1">
        <f t="shared" si="1"/>
        <v>51</v>
      </c>
      <c r="B54" s="8">
        <f>IF(Runners!A53&lt;&gt;"",SMALL(Runners!CW$3:CW$180,A54),"")</f>
        <v>9.5493518518518505E-3</v>
      </c>
      <c r="C54" s="8">
        <f t="shared" si="2"/>
        <v>0.78038268518518517</v>
      </c>
      <c r="D54" s="8"/>
      <c r="E54" s="1" t="str">
        <f>VLOOKUP(B54,Runners!CW$3:CZ$180,4,FALSE)</f>
        <v>Graham Webster</v>
      </c>
    </row>
    <row r="55" spans="1:5" x14ac:dyDescent="0.25">
      <c r="A55" s="1">
        <f t="shared" si="1"/>
        <v>52</v>
      </c>
      <c r="B55" s="8">
        <f>IF(Runners!A54&lt;&gt;"",SMALL(Runners!CW$3:CW$180,A55),"")</f>
        <v>9.550671296296295E-3</v>
      </c>
      <c r="C55" s="8">
        <f t="shared" si="2"/>
        <v>0.78038400462962965</v>
      </c>
      <c r="D55" s="8"/>
      <c r="E55" s="1" t="str">
        <f>VLOOKUP(B55,Runners!CW$3:CZ$180,4,FALSE)</f>
        <v>Rosie Eagles</v>
      </c>
    </row>
    <row r="56" spans="1:5" x14ac:dyDescent="0.25">
      <c r="A56" s="1">
        <f t="shared" si="1"/>
        <v>53</v>
      </c>
      <c r="B56" s="8">
        <f>IF(Runners!A55&lt;&gt;"",SMALL(Runners!CW$3:CW$180,A56),"")</f>
        <v>9.7228703703703713E-3</v>
      </c>
      <c r="C56" s="8">
        <f t="shared" si="2"/>
        <v>0.78055620370370371</v>
      </c>
      <c r="D56" s="8"/>
      <c r="E56" s="1" t="str">
        <f>VLOOKUP(B56,Runners!CW$3:CZ$180,4,FALSE)</f>
        <v>Gavin Stanfield</v>
      </c>
    </row>
    <row r="57" spans="1:5" x14ac:dyDescent="0.25">
      <c r="A57" s="1">
        <f t="shared" si="1"/>
        <v>54</v>
      </c>
      <c r="B57" s="8">
        <f>IF(Runners!A56&lt;&gt;"",SMALL(Runners!CW$3:CW$180,A57),"")</f>
        <v>9.7231481481481492E-3</v>
      </c>
      <c r="C57" s="8">
        <f t="shared" si="2"/>
        <v>0.78055648148148149</v>
      </c>
      <c r="D57" s="8"/>
      <c r="E57" s="1" t="str">
        <f>VLOOKUP(B57,Runners!CW$3:CZ$180,4,FALSE)</f>
        <v>Guest 50:00</v>
      </c>
    </row>
    <row r="58" spans="1:5" x14ac:dyDescent="0.25">
      <c r="A58" s="1">
        <f t="shared" si="1"/>
        <v>55</v>
      </c>
      <c r="B58" s="8">
        <f>IF(Runners!A57&lt;&gt;"",SMALL(Runners!CW$3:CW$180,A58),"")</f>
        <v>9.7247453703703697E-3</v>
      </c>
      <c r="C58" s="8">
        <f t="shared" si="2"/>
        <v>0.78055807870370375</v>
      </c>
      <c r="D58" s="8"/>
      <c r="E58" s="1" t="str">
        <f>VLOOKUP(B58,Runners!CW$3:CZ$180,4,FALSE)</f>
        <v>Xavia Cooper</v>
      </c>
    </row>
    <row r="59" spans="1:5" x14ac:dyDescent="0.25">
      <c r="A59" s="1">
        <f t="shared" si="1"/>
        <v>56</v>
      </c>
      <c r="B59" s="8">
        <f>IF(Runners!A58&lt;&gt;"",SMALL(Runners!CW$3:CW$180,A59),"")</f>
        <v>9.8964583333333335E-3</v>
      </c>
      <c r="C59" s="8">
        <f t="shared" si="2"/>
        <v>0.78072979166666667</v>
      </c>
      <c r="D59" s="8"/>
      <c r="E59" s="1" t="str">
        <f>VLOOKUP(B59,Runners!CW$3:CZ$180,4,FALSE)</f>
        <v>Elizabeth Canavan</v>
      </c>
    </row>
    <row r="60" spans="1:5" x14ac:dyDescent="0.25">
      <c r="A60" s="1">
        <f t="shared" si="1"/>
        <v>57</v>
      </c>
      <c r="B60" s="8">
        <f>IF(Runners!A59&lt;&gt;"",SMALL(Runners!CW$3:CW$180,A60),"")</f>
        <v>9.8971759259259256E-3</v>
      </c>
      <c r="C60" s="8">
        <f t="shared" si="2"/>
        <v>0.78073050925925924</v>
      </c>
      <c r="D60" s="8"/>
      <c r="E60" s="1" t="str">
        <f>VLOOKUP(B60,Runners!CW$3:CZ$180,4,FALSE)</f>
        <v>Katy McIntyre</v>
      </c>
    </row>
    <row r="61" spans="1:5" x14ac:dyDescent="0.25">
      <c r="A61" s="1">
        <f t="shared" si="1"/>
        <v>58</v>
      </c>
      <c r="B61" s="8">
        <f>IF(Runners!A60&lt;&gt;"",SMALL(Runners!CW$3:CW$180,A61),"")</f>
        <v>9.8971990740740739E-3</v>
      </c>
      <c r="C61" s="8">
        <f t="shared" si="2"/>
        <v>0.78073053240740742</v>
      </c>
      <c r="D61" s="8"/>
      <c r="E61" s="1" t="str">
        <f>VLOOKUP(B61,Runners!CW$3:CZ$180,4,FALSE)</f>
        <v>Kim Dykes</v>
      </c>
    </row>
    <row r="62" spans="1:5" x14ac:dyDescent="0.25">
      <c r="A62" s="1">
        <f t="shared" si="1"/>
        <v>59</v>
      </c>
      <c r="B62" s="8">
        <f>IF(Runners!A61&lt;&gt;"",SMALL(Runners!CW$3:CW$180,A62),"")</f>
        <v>9.8982638888888887E-3</v>
      </c>
      <c r="C62" s="8">
        <f t="shared" si="2"/>
        <v>0.7807315972222223</v>
      </c>
      <c r="D62" s="8"/>
      <c r="E62" s="1" t="str">
        <f>VLOOKUP(B62,Runners!CW$3:CZ$180,4,FALSE)</f>
        <v>Terry Hellings</v>
      </c>
    </row>
    <row r="63" spans="1:5" x14ac:dyDescent="0.25">
      <c r="A63" s="1">
        <f t="shared" si="1"/>
        <v>60</v>
      </c>
      <c r="B63" s="8">
        <f>IF(Runners!A62&lt;&gt;"",SMALL(Runners!CW$3:CW$180,A63),"")</f>
        <v>1.0244699074074074E-2</v>
      </c>
      <c r="C63" s="8">
        <f t="shared" si="2"/>
        <v>0.78107803240740747</v>
      </c>
      <c r="D63" s="8"/>
      <c r="E63" s="1" t="str">
        <f>VLOOKUP(B63,Runners!CW$3:CZ$180,4,FALSE)</f>
        <v>Matthew Staniforth</v>
      </c>
    </row>
    <row r="64" spans="1:5" x14ac:dyDescent="0.25">
      <c r="A64" s="1">
        <f t="shared" si="1"/>
        <v>61</v>
      </c>
      <c r="B64" s="8">
        <f>IF(Runners!A63&lt;&gt;"",SMALL(Runners!CW$3:CW$180,A64),"")</f>
        <v>1.0417199074074074E-2</v>
      </c>
      <c r="C64" s="8">
        <f t="shared" si="2"/>
        <v>0.78125053240740749</v>
      </c>
      <c r="D64" s="8"/>
      <c r="E64" s="1" t="str">
        <f>VLOOKUP(B64,Runners!CW$3:CZ$180,4,FALSE)</f>
        <v>David McDonald</v>
      </c>
    </row>
    <row r="65" spans="1:5" x14ac:dyDescent="0.25">
      <c r="A65" s="1">
        <f t="shared" si="1"/>
        <v>62</v>
      </c>
      <c r="B65" s="8">
        <f>IF(Runners!A64&lt;&gt;"",SMALL(Runners!CW$3:CW$180,A65),"")</f>
        <v>1.041824074074074E-2</v>
      </c>
      <c r="C65" s="8">
        <f t="shared" si="2"/>
        <v>0.78125157407407408</v>
      </c>
      <c r="D65" s="8"/>
      <c r="E65" s="1" t="str">
        <f>VLOOKUP(B65,Runners!CW$3:CZ$180,4,FALSE)</f>
        <v>Mark Hughes</v>
      </c>
    </row>
    <row r="66" spans="1:5" x14ac:dyDescent="0.25">
      <c r="A66" s="1">
        <f t="shared" si="1"/>
        <v>63</v>
      </c>
      <c r="B66" s="8">
        <f>IF(Runners!A65&lt;&gt;"",SMALL(Runners!CW$3:CW$180,A66),"")</f>
        <v>1.0590393518518518E-2</v>
      </c>
      <c r="C66" s="8">
        <f t="shared" si="2"/>
        <v>0.78142372685185191</v>
      </c>
      <c r="D66" s="8"/>
      <c r="E66" s="1" t="str">
        <f>VLOOKUP(B66,Runners!CW$3:CZ$180,4,FALSE)</f>
        <v>Anthony Joy</v>
      </c>
    </row>
    <row r="67" spans="1:5" x14ac:dyDescent="0.25">
      <c r="A67" s="1">
        <f t="shared" si="1"/>
        <v>64</v>
      </c>
      <c r="B67" s="8">
        <f>IF(Runners!A66&lt;&gt;"",SMALL(Runners!CW$3:CW$180,A67),"")</f>
        <v>1.0590439814814813E-2</v>
      </c>
      <c r="C67" s="8">
        <f t="shared" si="2"/>
        <v>0.78142377314814815</v>
      </c>
      <c r="D67" s="8"/>
      <c r="E67" s="1" t="str">
        <f>VLOOKUP(B67,Runners!CW$3:CZ$180,4,FALSE)</f>
        <v>Barry Broughton</v>
      </c>
    </row>
    <row r="68" spans="1:5" x14ac:dyDescent="0.25">
      <c r="A68" s="1">
        <f t="shared" si="1"/>
        <v>65</v>
      </c>
      <c r="B68" s="8">
        <f>IF(Runners!A67&lt;&gt;"",SMALL(Runners!CW$3:CW$180,A68),"")</f>
        <v>1.0590740740740739E-2</v>
      </c>
      <c r="C68" s="8">
        <f t="shared" si="2"/>
        <v>0.7814240740740741</v>
      </c>
      <c r="D68" s="8"/>
      <c r="E68" s="1" t="str">
        <f>VLOOKUP(B68,Runners!CW$3:CZ$180,4,FALSE)</f>
        <v>Darran Ames</v>
      </c>
    </row>
    <row r="69" spans="1:5" x14ac:dyDescent="0.25">
      <c r="A69" s="1">
        <f t="shared" ref="A69:A100" si="3">A68+1</f>
        <v>66</v>
      </c>
      <c r="B69" s="8">
        <f>IF(Runners!A68&lt;&gt;"",SMALL(Runners!CW$3:CW$180,A69),"")</f>
        <v>1.0590787037037036E-2</v>
      </c>
      <c r="C69" s="8">
        <f t="shared" ref="C69:C111" si="4">IF(B69&lt;&gt;"",B69+C$1,"")</f>
        <v>0.78142412037037046</v>
      </c>
      <c r="D69" s="8"/>
      <c r="E69" s="1" t="str">
        <f>VLOOKUP(B69,Runners!CW$3:CZ$180,4,FALSE)</f>
        <v>Dave Dunn</v>
      </c>
    </row>
    <row r="70" spans="1:5" x14ac:dyDescent="0.25">
      <c r="A70" s="1">
        <f t="shared" si="3"/>
        <v>67</v>
      </c>
      <c r="B70" s="8">
        <f>IF(Runners!A69&lt;&gt;"",SMALL(Runners!CW$3:CW$180,A70),"")</f>
        <v>1.0591180555555555E-2</v>
      </c>
      <c r="C70" s="8">
        <f t="shared" si="4"/>
        <v>0.78142451388888889</v>
      </c>
      <c r="D70" s="8"/>
      <c r="E70" s="1" t="str">
        <f>VLOOKUP(B70,Runners!CW$3:CZ$180,4,FALSE)</f>
        <v>Guest 47:30</v>
      </c>
    </row>
    <row r="71" spans="1:5" x14ac:dyDescent="0.25">
      <c r="A71" s="1">
        <f t="shared" si="3"/>
        <v>68</v>
      </c>
      <c r="B71" s="8">
        <f>IF(Runners!A70&lt;&gt;"",SMALL(Runners!CW$3:CW$180,A71),"")</f>
        <v>1.0764027777777779E-2</v>
      </c>
      <c r="C71" s="8">
        <f t="shared" si="4"/>
        <v>0.78159736111111111</v>
      </c>
      <c r="D71" s="8"/>
      <c r="E71" s="1" t="str">
        <f>VLOOKUP(B71,Runners!CW$3:CZ$180,4,FALSE)</f>
        <v>Barbara Holmes</v>
      </c>
    </row>
    <row r="72" spans="1:5" x14ac:dyDescent="0.25">
      <c r="A72" s="1">
        <f t="shared" si="3"/>
        <v>69</v>
      </c>
      <c r="B72" s="8">
        <f>IF(Runners!A71&lt;&gt;"",SMALL(Runners!CW$3:CW$180,A72),"")</f>
        <v>1.076488425925926E-2</v>
      </c>
      <c r="C72" s="8">
        <f t="shared" si="4"/>
        <v>0.78159821759259263</v>
      </c>
      <c r="D72" s="8"/>
      <c r="E72" s="1" t="str">
        <f>VLOOKUP(B72,Runners!CW$3:CZ$180,4,FALSE)</f>
        <v>Helen Rennie</v>
      </c>
    </row>
    <row r="73" spans="1:5" x14ac:dyDescent="0.25">
      <c r="A73" s="1">
        <f t="shared" si="3"/>
        <v>70</v>
      </c>
      <c r="B73" s="8">
        <f>IF(Runners!A72&lt;&gt;"",SMALL(Runners!CW$3:CW$180,A73),"")</f>
        <v>1.0765000000000002E-2</v>
      </c>
      <c r="C73" s="8">
        <f t="shared" si="4"/>
        <v>0.78159833333333339</v>
      </c>
      <c r="D73" s="8"/>
      <c r="E73" s="1" t="str">
        <f>VLOOKUP(B73,Runners!CW$3:CZ$180,4,FALSE)</f>
        <v>Jennifer Hill</v>
      </c>
    </row>
    <row r="74" spans="1:5" x14ac:dyDescent="0.25">
      <c r="A74" s="1">
        <f t="shared" si="3"/>
        <v>71</v>
      </c>
      <c r="B74" s="8">
        <f>IF(Runners!A73&lt;&gt;"",SMALL(Runners!CW$3:CW$180,A74),"")</f>
        <v>1.0766203703703705E-2</v>
      </c>
      <c r="C74" s="8">
        <f t="shared" si="4"/>
        <v>0.78159953703703711</v>
      </c>
      <c r="D74" s="8"/>
      <c r="E74" s="1" t="str">
        <f>VLOOKUP(B74,Runners!CW$3:CZ$180,4,FALSE)</f>
        <v>Stephen Wise</v>
      </c>
    </row>
    <row r="75" spans="1:5" x14ac:dyDescent="0.25">
      <c r="A75" s="1">
        <f t="shared" si="3"/>
        <v>72</v>
      </c>
      <c r="B75" s="8">
        <f>IF(Runners!A74&lt;&gt;"",SMALL(Runners!CW$3:CW$180,A75),"")</f>
        <v>1.0938680555555557E-2</v>
      </c>
      <c r="C75" s="8">
        <f t="shared" si="4"/>
        <v>0.78177201388888895</v>
      </c>
      <c r="D75" s="8"/>
      <c r="E75" s="1" t="str">
        <f>VLOOKUP(B75,Runners!CW$3:CZ$180,4,FALSE)</f>
        <v>John Bertenshaw</v>
      </c>
    </row>
    <row r="76" spans="1:5" x14ac:dyDescent="0.25">
      <c r="A76" s="1">
        <f t="shared" si="3"/>
        <v>73</v>
      </c>
      <c r="B76" s="8">
        <f>IF(Runners!A75&lt;&gt;"",SMALL(Runners!CW$3:CW$180,A76),"")</f>
        <v>1.0938796296296297E-2</v>
      </c>
      <c r="C76" s="8">
        <f t="shared" si="4"/>
        <v>0.78177212962962972</v>
      </c>
      <c r="D76" s="8"/>
      <c r="E76" s="1" t="str">
        <f>VLOOKUP(B76,Runners!CW$3:CZ$180,4,FALSE)</f>
        <v>Kate Price Edwards</v>
      </c>
    </row>
    <row r="77" spans="1:5" x14ac:dyDescent="0.25">
      <c r="A77" s="1">
        <f t="shared" si="3"/>
        <v>74</v>
      </c>
      <c r="B77" s="8">
        <f>IF(Runners!A76&lt;&gt;"",SMALL(Runners!CW$3:CW$180,A77),"")</f>
        <v>1.0939282407407408E-2</v>
      </c>
      <c r="C77" s="8">
        <f t="shared" si="4"/>
        <v>0.78177261574074075</v>
      </c>
      <c r="D77" s="8"/>
      <c r="E77" s="1" t="str">
        <f>VLOOKUP(B77,Runners!CW$3:CZ$180,4,FALSE)</f>
        <v>Neil Baynton-Roberts</v>
      </c>
    </row>
    <row r="78" spans="1:5" x14ac:dyDescent="0.25">
      <c r="A78" s="1">
        <f t="shared" si="3"/>
        <v>75</v>
      </c>
      <c r="B78" s="8">
        <f>IF(Runners!A77&lt;&gt;"",SMALL(Runners!CW$3:CW$180,A78),"")</f>
        <v>1.1111550925925926E-2</v>
      </c>
      <c r="C78" s="8">
        <f t="shared" si="4"/>
        <v>0.78194488425925934</v>
      </c>
      <c r="D78" s="8"/>
      <c r="E78" s="1" t="str">
        <f>VLOOKUP(B78,Runners!CW$3:CZ$180,4,FALSE)</f>
        <v>Dan Gregson</v>
      </c>
    </row>
    <row r="79" spans="1:5" x14ac:dyDescent="0.25">
      <c r="A79" s="1">
        <f t="shared" si="3"/>
        <v>76</v>
      </c>
      <c r="B79" s="8">
        <f>IF(Runners!A78&lt;&gt;"",SMALL(Runners!CW$3:CW$180,A79),"")</f>
        <v>1.111287037037037E-2</v>
      </c>
      <c r="C79" s="8">
        <f t="shared" si="4"/>
        <v>0.78194620370370371</v>
      </c>
      <c r="D79" s="8"/>
      <c r="E79" s="1" t="str">
        <f>VLOOKUP(B79,Runners!CW$3:CZ$180,4,FALSE)</f>
        <v>Morgan Pritchard</v>
      </c>
    </row>
    <row r="80" spans="1:5" x14ac:dyDescent="0.25">
      <c r="A80" s="1">
        <f t="shared" si="3"/>
        <v>77</v>
      </c>
      <c r="B80" s="8">
        <f>IF(Runners!A79&lt;&gt;"",SMALL(Runners!CW$3:CW$180,A80),"")</f>
        <v>1.1285115740740741E-2</v>
      </c>
      <c r="C80" s="8">
        <f t="shared" si="4"/>
        <v>0.78211844907407413</v>
      </c>
      <c r="D80" s="8"/>
      <c r="E80" s="1" t="str">
        <f>VLOOKUP(B80,Runners!CW$3:CZ$180,4,FALSE)</f>
        <v>Clare Taylor</v>
      </c>
    </row>
    <row r="81" spans="1:5" x14ac:dyDescent="0.25">
      <c r="A81" s="1">
        <f t="shared" si="3"/>
        <v>78</v>
      </c>
      <c r="B81" s="8">
        <f>IF(Runners!A80&lt;&gt;"",SMALL(Runners!CW$3:CW$180,A81),"")</f>
        <v>1.1287013888888888E-2</v>
      </c>
      <c r="C81" s="8">
        <f t="shared" si="4"/>
        <v>0.78212034722222223</v>
      </c>
      <c r="D81" s="8"/>
      <c r="E81" s="1" t="str">
        <f>VLOOKUP(B81,Runners!CW$3:CZ$180,4,FALSE)</f>
        <v>Stephen Rodwell</v>
      </c>
    </row>
    <row r="82" spans="1:5" x14ac:dyDescent="0.25">
      <c r="A82" s="1">
        <f t="shared" si="3"/>
        <v>79</v>
      </c>
      <c r="B82" s="8">
        <f>IF(Runners!A81&lt;&gt;"",SMALL(Runners!CW$3:CW$180,A82),"")</f>
        <v>1.1459212962962964E-2</v>
      </c>
      <c r="C82" s="8">
        <f t="shared" si="4"/>
        <v>0.7822925462962963</v>
      </c>
      <c r="D82" s="8"/>
      <c r="E82" s="1" t="str">
        <f>VLOOKUP(B82,Runners!CW$3:CZ$180,4,FALSE)</f>
        <v>Guest 45:00</v>
      </c>
    </row>
    <row r="83" spans="1:5" x14ac:dyDescent="0.25">
      <c r="A83" s="1">
        <f t="shared" si="3"/>
        <v>80</v>
      </c>
      <c r="B83" s="8">
        <f>IF(Runners!A82&lt;&gt;"",SMALL(Runners!CW$3:CW$180,A83),"")</f>
        <v>1.1460509259259261E-2</v>
      </c>
      <c r="C83" s="8">
        <f t="shared" si="4"/>
        <v>0.7822938425925926</v>
      </c>
      <c r="D83" s="8"/>
      <c r="E83" s="1" t="str">
        <f>VLOOKUP(B83,Runners!CW$3:CZ$180,4,FALSE)</f>
        <v>Sarah Beck</v>
      </c>
    </row>
    <row r="84" spans="1:5" x14ac:dyDescent="0.25">
      <c r="A84" s="1">
        <f t="shared" si="3"/>
        <v>81</v>
      </c>
      <c r="B84" s="8">
        <f>IF(Runners!A83&lt;&gt;"",SMALL(Runners!CW$3:CW$180,A84),"")</f>
        <v>1.1460555555555557E-2</v>
      </c>
      <c r="C84" s="8">
        <f t="shared" si="4"/>
        <v>0.78229388888888896</v>
      </c>
      <c r="D84" s="8"/>
      <c r="E84" s="1" t="str">
        <f>VLOOKUP(B84,Runners!CW$3:CZ$180,4,FALSE)</f>
        <v>Scott Gall</v>
      </c>
    </row>
    <row r="85" spans="1:5" x14ac:dyDescent="0.25">
      <c r="A85" s="1">
        <f t="shared" si="3"/>
        <v>82</v>
      </c>
      <c r="B85" s="8">
        <f>IF(Runners!A84&lt;&gt;"",SMALL(Runners!CW$3:CW$180,A85),"")</f>
        <v>1.1633472222222222E-2</v>
      </c>
      <c r="C85" s="8">
        <f t="shared" si="4"/>
        <v>0.78246680555555559</v>
      </c>
      <c r="D85" s="8"/>
      <c r="E85" s="1" t="str">
        <f>VLOOKUP(B85,Runners!CW$3:CZ$180,4,FALSE)</f>
        <v>Louise Cox</v>
      </c>
    </row>
    <row r="86" spans="1:5" x14ac:dyDescent="0.25">
      <c r="A86" s="1">
        <f t="shared" si="3"/>
        <v>83</v>
      </c>
      <c r="B86" s="8">
        <f>IF(Runners!A85&lt;&gt;"",SMALL(Runners!CW$3:CW$180,A86),"")</f>
        <v>1.1634212962962963E-2</v>
      </c>
      <c r="C86" s="8">
        <f t="shared" si="4"/>
        <v>0.78246754629629633</v>
      </c>
      <c r="D86" s="8"/>
      <c r="E86" s="1" t="str">
        <f>VLOOKUP(B86,Runners!CW$3:CZ$180,4,FALSE)</f>
        <v>Simon Smith</v>
      </c>
    </row>
    <row r="87" spans="1:5" x14ac:dyDescent="0.25">
      <c r="A87" s="1">
        <f t="shared" si="3"/>
        <v>84</v>
      </c>
      <c r="B87" s="8">
        <f>IF(Runners!A86&lt;&gt;"",SMALL(Runners!CW$3:CW$180,A87),"")</f>
        <v>1.1981087962962962E-2</v>
      </c>
      <c r="C87" s="8">
        <f t="shared" si="4"/>
        <v>0.7828144212962963</v>
      </c>
      <c r="D87" s="8"/>
      <c r="E87" s="1" t="str">
        <f>VLOOKUP(B87,Runners!CW$3:CZ$180,4,FALSE)</f>
        <v>Paul Veevers</v>
      </c>
    </row>
    <row r="88" spans="1:5" x14ac:dyDescent="0.25">
      <c r="A88" s="1">
        <f t="shared" si="3"/>
        <v>85</v>
      </c>
      <c r="B88" s="8">
        <f>IF(Runners!A87&lt;&gt;"",SMALL(Runners!CW$3:CW$180,A88),"")</f>
        <v>1.2153101851851852E-2</v>
      </c>
      <c r="C88" s="8">
        <f t="shared" si="4"/>
        <v>0.78298643518518518</v>
      </c>
      <c r="D88" s="8"/>
      <c r="E88" s="1" t="str">
        <f>VLOOKUP(B88,Runners!CW$3:CZ$180,4,FALSE)</f>
        <v>Chris Cottam</v>
      </c>
    </row>
    <row r="89" spans="1:5" x14ac:dyDescent="0.25">
      <c r="A89" s="1">
        <f t="shared" si="3"/>
        <v>86</v>
      </c>
      <c r="B89" s="8">
        <f>IF(Runners!A88&lt;&gt;"",SMALL(Runners!CW$3:CW$180,A89),"")</f>
        <v>1.2154606481481482E-2</v>
      </c>
      <c r="C89" s="8">
        <f t="shared" si="4"/>
        <v>0.78298793981481485</v>
      </c>
      <c r="D89" s="8"/>
      <c r="E89" s="1" t="str">
        <f>VLOOKUP(B89,Runners!CW$3:CZ$180,4,FALSE)</f>
        <v>Oliver Thomson</v>
      </c>
    </row>
    <row r="90" spans="1:5" x14ac:dyDescent="0.25">
      <c r="A90" s="1">
        <f t="shared" si="3"/>
        <v>87</v>
      </c>
      <c r="B90" s="8">
        <f>IF(Runners!A89&lt;&gt;"",SMALL(Runners!CW$3:CW$180,A90),"")</f>
        <v>1.2327523148148148E-2</v>
      </c>
      <c r="C90" s="8">
        <f t="shared" si="4"/>
        <v>0.78316085648148148</v>
      </c>
      <c r="D90" s="8"/>
      <c r="E90" s="1" t="str">
        <f>VLOOKUP(B90,Runners!CW$3:CZ$180,4,FALSE)</f>
        <v>Joanna Goorney</v>
      </c>
    </row>
    <row r="91" spans="1:5" x14ac:dyDescent="0.25">
      <c r="A91" s="1">
        <f t="shared" si="3"/>
        <v>88</v>
      </c>
      <c r="B91" s="8">
        <f>IF(Runners!A90&lt;&gt;"",SMALL(Runners!CW$3:CW$180,A91),"")</f>
        <v>1.2500578703703703E-2</v>
      </c>
      <c r="C91" s="8">
        <f t="shared" si="4"/>
        <v>0.78333391203703706</v>
      </c>
      <c r="D91" s="8"/>
      <c r="E91" s="1" t="str">
        <f>VLOOKUP(B91,Runners!CW$3:CZ$180,4,FALSE)</f>
        <v>Domenic Read-Garrett</v>
      </c>
    </row>
    <row r="92" spans="1:5" x14ac:dyDescent="0.25">
      <c r="A92" s="1">
        <f t="shared" si="3"/>
        <v>89</v>
      </c>
      <c r="B92" s="8">
        <f>IF(Runners!A91&lt;&gt;"",SMALL(Runners!CW$3:CW$180,A92),"")</f>
        <v>1.2500856481481481E-2</v>
      </c>
      <c r="C92" s="8">
        <f t="shared" si="4"/>
        <v>0.78333418981481484</v>
      </c>
      <c r="D92" s="8"/>
      <c r="E92" s="1" t="str">
        <f>VLOOKUP(B92,Runners!CW$3:CZ$180,4,FALSE)</f>
        <v>Guest 42:30</v>
      </c>
    </row>
    <row r="93" spans="1:5" x14ac:dyDescent="0.25">
      <c r="A93" s="1">
        <f t="shared" si="3"/>
        <v>90</v>
      </c>
      <c r="B93" s="8">
        <f>IF(Runners!A92&lt;&gt;"",SMALL(Runners!CW$3:CW$180,A93),"")</f>
        <v>1.2501666666666666E-2</v>
      </c>
      <c r="C93" s="8">
        <f t="shared" si="4"/>
        <v>0.783335</v>
      </c>
      <c r="D93" s="8"/>
      <c r="E93" s="1" t="str">
        <f>VLOOKUP(B93,Runners!CW$3:CZ$180,4,FALSE)</f>
        <v>Melanie Koth</v>
      </c>
    </row>
    <row r="94" spans="1:5" x14ac:dyDescent="0.25">
      <c r="A94" s="1">
        <f t="shared" si="3"/>
        <v>91</v>
      </c>
      <c r="B94" s="8">
        <f>IF(Runners!A93&lt;&gt;"",SMALL(Runners!CW$3:CW$180,A94),"")</f>
        <v>1.2675300925925925E-2</v>
      </c>
      <c r="C94" s="8">
        <f t="shared" si="4"/>
        <v>0.78350863425925932</v>
      </c>
      <c r="D94" s="8"/>
      <c r="E94" s="1" t="str">
        <f>VLOOKUP(B94,Runners!CW$3:CZ$180,4,FALSE)</f>
        <v>Michael Hall</v>
      </c>
    </row>
    <row r="95" spans="1:5" x14ac:dyDescent="0.25">
      <c r="A95" s="1">
        <f t="shared" si="3"/>
        <v>92</v>
      </c>
      <c r="B95" s="8">
        <f>IF(Runners!A94&lt;&gt;"",SMALL(Runners!CW$3:CW$180,A95),"")</f>
        <v>1.2847916666666667E-2</v>
      </c>
      <c r="C95" s="8">
        <f t="shared" si="4"/>
        <v>0.78368125</v>
      </c>
      <c r="D95" s="8"/>
      <c r="E95" s="1" t="str">
        <f>VLOOKUP(B95,Runners!CW$3:CZ$180,4,FALSE)</f>
        <v>Gillian Draper</v>
      </c>
    </row>
    <row r="96" spans="1:5" x14ac:dyDescent="0.25">
      <c r="A96" s="1">
        <f t="shared" si="3"/>
        <v>93</v>
      </c>
      <c r="B96" s="8">
        <f>IF(Runners!A95&lt;&gt;"",SMALL(Runners!CW$3:CW$180,A96),"")</f>
        <v>1.2848773148148149E-2</v>
      </c>
      <c r="C96" s="8">
        <f t="shared" si="4"/>
        <v>0.78368210648148151</v>
      </c>
      <c r="D96" s="8"/>
      <c r="E96" s="1" t="str">
        <f>VLOOKUP(B96,Runners!CW$3:CZ$180,4,FALSE)</f>
        <v>Maddy Markham</v>
      </c>
    </row>
    <row r="97" spans="1:5" x14ac:dyDescent="0.25">
      <c r="A97" s="1">
        <f t="shared" si="3"/>
        <v>94</v>
      </c>
      <c r="B97" s="8">
        <f>IF(Runners!A96&lt;&gt;"",SMALL(Runners!CW$3:CW$180,A97),"")</f>
        <v>1.2848819444444446E-2</v>
      </c>
      <c r="C97" s="8">
        <f t="shared" si="4"/>
        <v>0.78368215277777786</v>
      </c>
      <c r="D97" s="8"/>
      <c r="E97" s="1" t="str">
        <f>VLOOKUP(B97,Runners!CW$3:CZ$180,4,FALSE)</f>
        <v>Mark Selby</v>
      </c>
    </row>
    <row r="98" spans="1:5" x14ac:dyDescent="0.25">
      <c r="A98" s="1">
        <f t="shared" si="3"/>
        <v>95</v>
      </c>
      <c r="B98" s="8">
        <f>IF(Runners!A97&lt;&gt;"",SMALL(Runners!CW$3:CW$180,A98),"")</f>
        <v>1.2849560185185186E-2</v>
      </c>
      <c r="C98" s="8">
        <f t="shared" si="4"/>
        <v>0.78368289351851861</v>
      </c>
      <c r="D98" s="8"/>
      <c r="E98" s="1" t="str">
        <f>VLOOKUP(B98,Runners!CW$3:CZ$180,4,FALSE)</f>
        <v>Steve Pepper</v>
      </c>
    </row>
    <row r="99" spans="1:5" x14ac:dyDescent="0.25">
      <c r="A99" s="1">
        <f t="shared" si="3"/>
        <v>96</v>
      </c>
      <c r="B99" s="8">
        <f>IF(Runners!A98&lt;&gt;"",SMALL(Runners!CW$3:CW$180,A99),"")</f>
        <v>1.2849675925925928E-2</v>
      </c>
      <c r="C99" s="8">
        <f t="shared" si="4"/>
        <v>0.78368300925925927</v>
      </c>
      <c r="D99" s="8"/>
      <c r="E99" s="1" t="str">
        <f>VLOOKUP(B99,Runners!CW$3:CZ$180,4,FALSE)</f>
        <v>Thomas Howarth</v>
      </c>
    </row>
    <row r="100" spans="1:5" x14ac:dyDescent="0.25">
      <c r="A100" s="1">
        <f t="shared" si="3"/>
        <v>97</v>
      </c>
      <c r="B100" s="8">
        <f>IF(Runners!A99&lt;&gt;"",SMALL(Runners!CW$3:CW$180,A100),"")</f>
        <v>1.3195046296296297E-2</v>
      </c>
      <c r="C100" s="8">
        <f t="shared" si="4"/>
        <v>0.78402837962962968</v>
      </c>
      <c r="D100" s="8"/>
      <c r="E100" s="1" t="str">
        <f>VLOOKUP(B100,Runners!CW$3:CZ$180,4,FALSE)</f>
        <v>Dominic Kirby</v>
      </c>
    </row>
    <row r="101" spans="1:5" x14ac:dyDescent="0.25">
      <c r="A101" s="1">
        <f>A100+1</f>
        <v>98</v>
      </c>
      <c r="B101" s="8">
        <f>IF(Runners!A100&lt;&gt;"",SMALL(Runners!CW$3:CW$180,A101),"")</f>
        <v>1.336888888888889E-2</v>
      </c>
      <c r="C101" s="8">
        <f t="shared" si="4"/>
        <v>0.78420222222222224</v>
      </c>
      <c r="D101" s="8"/>
      <c r="E101" s="1" t="str">
        <f>VLOOKUP(B101,Runners!CW$3:CZ$180,4,FALSE)</f>
        <v>Guest 40:00</v>
      </c>
    </row>
    <row r="102" spans="1:5" x14ac:dyDescent="0.25">
      <c r="A102" s="1">
        <f>A101+1</f>
        <v>99</v>
      </c>
      <c r="B102" s="8">
        <f>IF(Runners!A102&lt;&gt;"",SMALL(Runners!CW$3:CW$180,A102),"")</f>
        <v>1.3542708333333334E-2</v>
      </c>
      <c r="C102" s="8">
        <f t="shared" si="4"/>
        <v>0.78437604166666675</v>
      </c>
      <c r="D102" s="8"/>
      <c r="E102" s="1" t="str">
        <f>VLOOKUP(B102,Runners!CW$3:CZ$180,4,FALSE)</f>
        <v>Jake Rodwell</v>
      </c>
    </row>
    <row r="103" spans="1:5" x14ac:dyDescent="0.25">
      <c r="A103" s="1">
        <f t="shared" ref="A103:A115" si="5">A102+1</f>
        <v>100</v>
      </c>
      <c r="B103" s="8">
        <f>IF(Runners!A103&lt;&gt;"",SMALL(Runners!CW$3:CW$180,A103),"")</f>
        <v>1.354275462962963E-2</v>
      </c>
      <c r="C103" s="8">
        <f t="shared" si="4"/>
        <v>0.78437608796296299</v>
      </c>
      <c r="D103" s="8"/>
      <c r="E103" s="1" t="str">
        <f>VLOOKUP(B103,Runners!CW$3:CZ$180,4,FALSE)</f>
        <v>Jayden Richardson</v>
      </c>
    </row>
    <row r="104" spans="1:5" x14ac:dyDescent="0.25">
      <c r="A104" s="1">
        <f t="shared" si="5"/>
        <v>101</v>
      </c>
      <c r="B104" s="8">
        <f>IF(Runners!A104&lt;&gt;"",SMALL(Runners!CW$3:CW$180,A104),"")</f>
        <v>1.3542893518518518E-2</v>
      </c>
      <c r="C104" s="8">
        <f t="shared" si="4"/>
        <v>0.78437622685185193</v>
      </c>
      <c r="D104" s="8"/>
      <c r="E104" s="1" t="str">
        <f>VLOOKUP(B104,Runners!CW$3:CZ$180,4,FALSE)</f>
        <v>Jonathan Tuck</v>
      </c>
    </row>
    <row r="105" spans="1:5" x14ac:dyDescent="0.25">
      <c r="A105" s="1">
        <f t="shared" si="5"/>
        <v>102</v>
      </c>
      <c r="B105" s="8">
        <f>IF(Runners!A105&lt;&gt;"",SMALL(Runners!CW$3:CW$180,A105),"")</f>
        <v>1.3716342592592592E-2</v>
      </c>
      <c r="C105" s="8">
        <f t="shared" si="4"/>
        <v>0.78454967592592595</v>
      </c>
      <c r="D105" s="8"/>
      <c r="E105" s="1" t="str">
        <f>VLOOKUP(B105,Runners!CW$3:CZ$180,4,FALSE)</f>
        <v>James Whittle</v>
      </c>
    </row>
    <row r="106" spans="1:5" x14ac:dyDescent="0.25">
      <c r="A106" s="1">
        <f t="shared" si="5"/>
        <v>103</v>
      </c>
      <c r="B106" s="8">
        <f>IF(Runners!A106&lt;&gt;"",SMALL(Runners!CW$3:CW$180,A106),"")</f>
        <v>1.4236921296296296E-2</v>
      </c>
      <c r="C106" s="8">
        <f t="shared" si="4"/>
        <v>0.78507025462962965</v>
      </c>
      <c r="D106" s="8"/>
      <c r="E106" s="1" t="str">
        <f>VLOOKUP(B106,Runners!CW$3:CZ$180,4,FALSE)</f>
        <v>Guest 37:30</v>
      </c>
    </row>
    <row r="107" spans="1:5" x14ac:dyDescent="0.25">
      <c r="A107" s="1">
        <f t="shared" si="5"/>
        <v>104</v>
      </c>
      <c r="B107" s="8">
        <f>IF(Runners!A107&lt;&gt;"",SMALL(Runners!CW$3:CW$180,A107),"")</f>
        <v>1.4237268518518519E-2</v>
      </c>
      <c r="C107" s="8">
        <f t="shared" si="4"/>
        <v>0.78507060185185185</v>
      </c>
      <c r="D107" s="8"/>
      <c r="E107" s="1" t="str">
        <f>VLOOKUP(B107,Runners!CW$3:CZ$180,4,FALSE)</f>
        <v>Joe Greenwood</v>
      </c>
    </row>
    <row r="108" spans="1:5" x14ac:dyDescent="0.25">
      <c r="A108" s="1">
        <f t="shared" si="5"/>
        <v>105</v>
      </c>
      <c r="B108" s="8">
        <f>IF(Runners!A108&lt;&gt;"",SMALL(Runners!CW$3:CW$180,A108),"")</f>
        <v>1.4583425925925925E-2</v>
      </c>
      <c r="C108" s="8">
        <f t="shared" si="4"/>
        <v>0.78541675925925925</v>
      </c>
      <c r="D108" s="8"/>
      <c r="E108" s="1" t="str">
        <f>VLOOKUP(B108,Runners!CW$3:CZ$180,4,FALSE)</f>
        <v>Andrew Draper</v>
      </c>
    </row>
    <row r="109" spans="1:5" x14ac:dyDescent="0.25">
      <c r="A109" s="1">
        <f t="shared" si="5"/>
        <v>106</v>
      </c>
      <c r="B109" s="8">
        <f>IF(Runners!A109&lt;&gt;"",SMALL(Runners!CW$3:CW$180,A109),"")</f>
        <v>1.4585416666666665E-2</v>
      </c>
      <c r="C109" s="8">
        <f t="shared" si="4"/>
        <v>0.78541875000000005</v>
      </c>
      <c r="D109" s="8"/>
      <c r="E109" s="1" t="str">
        <f>VLOOKUP(B109,Runners!CW$3:CZ$180,4,FALSE)</f>
        <v>Ross McKelvie</v>
      </c>
    </row>
    <row r="110" spans="1:5" x14ac:dyDescent="0.25">
      <c r="A110" s="1">
        <f t="shared" si="5"/>
        <v>107</v>
      </c>
      <c r="B110" s="8">
        <f>IF(Runners!A110&lt;&gt;"",SMALL(Runners!CW$3:CW$180,A110),"")</f>
        <v>1.4930625000000001E-2</v>
      </c>
      <c r="C110" s="8">
        <f t="shared" si="4"/>
        <v>0.78576395833333335</v>
      </c>
      <c r="D110" s="8"/>
      <c r="E110" s="1" t="str">
        <f>VLOOKUP(B110,Runners!CW$3:CZ$180,4,FALSE)</f>
        <v>Alistair Leivers</v>
      </c>
    </row>
    <row r="111" spans="1:5" x14ac:dyDescent="0.25">
      <c r="A111" s="1">
        <f t="shared" si="5"/>
        <v>108</v>
      </c>
      <c r="B111" s="8">
        <f>IF(Runners!A111&lt;&gt;"",SMALL(Runners!CW$3:CW$180,A111),"")</f>
        <v>1.5104953703703704E-2</v>
      </c>
      <c r="C111" s="8">
        <f t="shared" si="4"/>
        <v>0.78593828703703705</v>
      </c>
      <c r="D111" s="8"/>
      <c r="E111" s="1" t="str">
        <f>VLOOKUP(B111,Runners!CW$3:CZ$180,4,FALSE)</f>
        <v>Guest 35:00</v>
      </c>
    </row>
    <row r="112" spans="1:5" x14ac:dyDescent="0.25">
      <c r="A112" s="1">
        <f t="shared" si="5"/>
        <v>109</v>
      </c>
      <c r="B112" s="8" t="str">
        <f>IF(Runners!A112&lt;&gt;"",SMALL(Runners!CW$3:CW$180,A112),"")</f>
        <v/>
      </c>
      <c r="C112" s="8" t="str">
        <f t="shared" ref="C112:C115" si="6">IF(B112&lt;&gt;"",B112+C$1,"")</f>
        <v/>
      </c>
      <c r="D112" s="8"/>
      <c r="E112" s="1">
        <f>VLOOKUP(B112,Runners!CW$3:CZ$180,4,FALSE)</f>
        <v>0</v>
      </c>
    </row>
    <row r="113" spans="1:5" x14ac:dyDescent="0.25">
      <c r="A113" s="1">
        <f t="shared" si="5"/>
        <v>110</v>
      </c>
      <c r="B113" s="8" t="str">
        <f>IF(Runners!A113&lt;&gt;"",SMALL(Runners!CW$3:CW$180,A113),"")</f>
        <v/>
      </c>
      <c r="C113" s="8" t="str">
        <f t="shared" si="6"/>
        <v/>
      </c>
      <c r="D113" s="8"/>
      <c r="E113" s="1">
        <f>VLOOKUP(B113,Runners!CW$3:CZ$180,4,FALSE)</f>
        <v>0</v>
      </c>
    </row>
    <row r="114" spans="1:5" x14ac:dyDescent="0.25">
      <c r="A114" s="1">
        <f t="shared" si="5"/>
        <v>111</v>
      </c>
      <c r="B114" s="8" t="str">
        <f>IF(Runners!A114&lt;&gt;"",SMALL(Runners!CW$3:CW$180,A114),"")</f>
        <v/>
      </c>
      <c r="C114" s="8" t="str">
        <f t="shared" si="6"/>
        <v/>
      </c>
      <c r="D114" s="8"/>
      <c r="E114" s="1">
        <f>VLOOKUP(B114,Runners!CW$3:CZ$180,4,FALSE)</f>
        <v>0</v>
      </c>
    </row>
    <row r="115" spans="1:5" x14ac:dyDescent="0.25">
      <c r="A115" s="1">
        <f t="shared" si="5"/>
        <v>112</v>
      </c>
      <c r="B115" s="8" t="str">
        <f>IF(Runners!A115&lt;&gt;"",SMALL(Runners!CW$3:CW$180,A115),"")</f>
        <v/>
      </c>
      <c r="C115" s="8" t="str">
        <f t="shared" si="6"/>
        <v/>
      </c>
      <c r="D115" s="8"/>
      <c r="E115" s="1">
        <f>VLOOKUP(B115,Runners!CW$3:CZ$180,4,FALSE)</f>
        <v>0</v>
      </c>
    </row>
    <row r="116" spans="1:5" x14ac:dyDescent="0.25">
      <c r="B116" s="8"/>
      <c r="D116" s="8"/>
    </row>
    <row r="117" spans="1:5" x14ac:dyDescent="0.25">
      <c r="B117" s="8"/>
      <c r="D117" s="8"/>
    </row>
    <row r="118" spans="1:5" x14ac:dyDescent="0.25">
      <c r="B118" s="8"/>
      <c r="D118" s="8"/>
    </row>
    <row r="119" spans="1:5" x14ac:dyDescent="0.25">
      <c r="B119" s="8"/>
      <c r="D119" s="8"/>
    </row>
    <row r="120" spans="1:5" x14ac:dyDescent="0.25">
      <c r="B120" s="8"/>
      <c r="D120" s="8"/>
    </row>
    <row r="121" spans="1:5" x14ac:dyDescent="0.25">
      <c r="B121" s="8"/>
      <c r="D121" s="8"/>
    </row>
    <row r="122" spans="1:5" x14ac:dyDescent="0.25">
      <c r="B122" s="8"/>
      <c r="D122" s="8"/>
    </row>
    <row r="123" spans="1:5" x14ac:dyDescent="0.25">
      <c r="B123" s="8"/>
      <c r="D123" s="8"/>
    </row>
    <row r="124" spans="1:5" x14ac:dyDescent="0.25">
      <c r="B124" s="8"/>
      <c r="D124" s="8"/>
    </row>
    <row r="125" spans="1:5" x14ac:dyDescent="0.25">
      <c r="B125" s="8"/>
      <c r="D125" s="8"/>
    </row>
    <row r="126" spans="1:5" x14ac:dyDescent="0.25">
      <c r="B126" s="8"/>
      <c r="D126" s="8"/>
    </row>
    <row r="127" spans="1:5" x14ac:dyDescent="0.25">
      <c r="B127" s="8"/>
      <c r="D127" s="8"/>
    </row>
    <row r="128" spans="1:5" x14ac:dyDescent="0.25">
      <c r="B128" s="8"/>
      <c r="D128" s="8"/>
    </row>
    <row r="129" spans="2:4" x14ac:dyDescent="0.25">
      <c r="B129" s="8"/>
      <c r="D129" s="8"/>
    </row>
    <row r="130" spans="2:4" x14ac:dyDescent="0.25">
      <c r="B130" s="8"/>
      <c r="D130" s="8"/>
    </row>
    <row r="131" spans="2:4" x14ac:dyDescent="0.25">
      <c r="B131" s="8"/>
      <c r="D131" s="8"/>
    </row>
    <row r="132" spans="2:4" x14ac:dyDescent="0.25">
      <c r="B132" s="8"/>
      <c r="D132" s="8"/>
    </row>
    <row r="133" spans="2:4" x14ac:dyDescent="0.25">
      <c r="B133" s="8"/>
      <c r="D133" s="8"/>
    </row>
    <row r="134" spans="2:4" x14ac:dyDescent="0.25">
      <c r="B134" s="8"/>
      <c r="D134" s="8"/>
    </row>
    <row r="135" spans="2:4" x14ac:dyDescent="0.25">
      <c r="B135" s="8"/>
      <c r="D135" s="8"/>
    </row>
    <row r="136" spans="2:4" x14ac:dyDescent="0.25">
      <c r="B136" s="8"/>
      <c r="D136" s="8"/>
    </row>
    <row r="137" spans="2:4" x14ac:dyDescent="0.25">
      <c r="B137" s="8"/>
      <c r="D137" s="8"/>
    </row>
    <row r="138" spans="2:4" x14ac:dyDescent="0.25">
      <c r="B138" s="8"/>
      <c r="D138" s="8"/>
    </row>
    <row r="139" spans="2:4" x14ac:dyDescent="0.25">
      <c r="B139" s="8"/>
      <c r="D139" s="8"/>
    </row>
    <row r="140" spans="2:4" x14ac:dyDescent="0.25">
      <c r="B140" s="8"/>
      <c r="D140" s="8"/>
    </row>
    <row r="141" spans="2:4" x14ac:dyDescent="0.25">
      <c r="B141" s="8"/>
      <c r="D141" s="8"/>
    </row>
    <row r="142" spans="2:4" x14ac:dyDescent="0.25">
      <c r="B142" s="8"/>
      <c r="D142" s="8"/>
    </row>
    <row r="143" spans="2:4" x14ac:dyDescent="0.25">
      <c r="B143" s="8"/>
      <c r="D143" s="8"/>
    </row>
    <row r="144" spans="2:4" x14ac:dyDescent="0.25">
      <c r="B144" s="8"/>
      <c r="D144" s="8"/>
    </row>
    <row r="145" spans="2:4" x14ac:dyDescent="0.25">
      <c r="B145" s="8"/>
      <c r="D145" s="8"/>
    </row>
    <row r="146" spans="2:4" x14ac:dyDescent="0.25">
      <c r="B146" s="8"/>
      <c r="D146" s="8"/>
    </row>
    <row r="147" spans="2:4" x14ac:dyDescent="0.25">
      <c r="B147" s="8"/>
      <c r="D147" s="8"/>
    </row>
    <row r="148" spans="2:4" x14ac:dyDescent="0.25">
      <c r="B148" s="8"/>
      <c r="D148" s="8"/>
    </row>
    <row r="149" spans="2:4" x14ac:dyDescent="0.25">
      <c r="B149" s="8"/>
      <c r="D149" s="8"/>
    </row>
    <row r="150" spans="2:4" x14ac:dyDescent="0.25">
      <c r="B150" s="8"/>
      <c r="D150" s="8"/>
    </row>
    <row r="151" spans="2:4" x14ac:dyDescent="0.25">
      <c r="B151" s="8"/>
      <c r="D151" s="8"/>
    </row>
    <row r="152" spans="2:4" x14ac:dyDescent="0.25">
      <c r="B152" s="8"/>
      <c r="D152" s="8"/>
    </row>
    <row r="153" spans="2:4" x14ac:dyDescent="0.25">
      <c r="B153" s="8"/>
      <c r="D153" s="8"/>
    </row>
    <row r="154" spans="2:4" x14ac:dyDescent="0.25">
      <c r="B154" s="8"/>
      <c r="D154" s="8"/>
    </row>
    <row r="155" spans="2:4" x14ac:dyDescent="0.25">
      <c r="B155" s="8"/>
      <c r="D155" s="8"/>
    </row>
    <row r="156" spans="2:4" x14ac:dyDescent="0.25">
      <c r="B156" s="8"/>
      <c r="D156" s="8"/>
    </row>
    <row r="157" spans="2:4" x14ac:dyDescent="0.25">
      <c r="B157" s="8"/>
      <c r="D157" s="8"/>
    </row>
    <row r="158" spans="2:4" x14ac:dyDescent="0.25">
      <c r="B158" s="8"/>
      <c r="D158" s="8"/>
    </row>
    <row r="159" spans="2:4" x14ac:dyDescent="0.25">
      <c r="B159" s="8"/>
      <c r="D159" s="8"/>
    </row>
    <row r="160" spans="2:4" x14ac:dyDescent="0.25">
      <c r="B160" s="8"/>
      <c r="D160" s="8"/>
    </row>
    <row r="161" spans="2:4" x14ac:dyDescent="0.25">
      <c r="B161" s="8"/>
      <c r="D161" s="8"/>
    </row>
    <row r="162" spans="2:4" x14ac:dyDescent="0.25">
      <c r="B162" s="8"/>
      <c r="D162" s="8"/>
    </row>
    <row r="163" spans="2:4" x14ac:dyDescent="0.25">
      <c r="B163" s="8"/>
      <c r="D163" s="8"/>
    </row>
    <row r="164" spans="2:4" x14ac:dyDescent="0.25">
      <c r="B164" s="8"/>
      <c r="D164" s="8"/>
    </row>
    <row r="165" spans="2:4" x14ac:dyDescent="0.25">
      <c r="B165" s="8"/>
      <c r="D165" s="8"/>
    </row>
    <row r="166" spans="2:4" x14ac:dyDescent="0.25">
      <c r="B166" s="8"/>
      <c r="D166" s="8"/>
    </row>
    <row r="167" spans="2:4" x14ac:dyDescent="0.25">
      <c r="B167" s="8"/>
      <c r="D167" s="8"/>
    </row>
    <row r="168" spans="2:4" x14ac:dyDescent="0.25">
      <c r="B168" s="8"/>
      <c r="D168" s="8"/>
    </row>
    <row r="169" spans="2:4" x14ac:dyDescent="0.25">
      <c r="B169" s="8"/>
      <c r="D169" s="8"/>
    </row>
    <row r="170" spans="2:4" x14ac:dyDescent="0.25">
      <c r="B170" s="8"/>
      <c r="D170" s="8"/>
    </row>
    <row r="171" spans="2:4" x14ac:dyDescent="0.25">
      <c r="B171" s="8"/>
      <c r="D171" s="8"/>
    </row>
    <row r="172" spans="2:4" x14ac:dyDescent="0.25">
      <c r="B172" s="8"/>
      <c r="D172" s="8"/>
    </row>
    <row r="173" spans="2:4" x14ac:dyDescent="0.25">
      <c r="B173" s="8"/>
      <c r="D173" s="8"/>
    </row>
    <row r="174" spans="2:4" x14ac:dyDescent="0.25">
      <c r="B174" s="8"/>
      <c r="D174" s="8"/>
    </row>
    <row r="175" spans="2:4" x14ac:dyDescent="0.25">
      <c r="B175" s="8"/>
      <c r="D175" s="8"/>
    </row>
    <row r="176" spans="2:4" x14ac:dyDescent="0.25">
      <c r="B176" s="8"/>
      <c r="D176" s="8"/>
    </row>
    <row r="177" spans="2:4" x14ac:dyDescent="0.25">
      <c r="B177" s="8"/>
      <c r="D177" s="8"/>
    </row>
    <row r="178" spans="2:4" x14ac:dyDescent="0.25">
      <c r="B178" s="8"/>
      <c r="D178" s="8"/>
    </row>
    <row r="179" spans="2:4" x14ac:dyDescent="0.25">
      <c r="B179" s="8"/>
      <c r="D179" s="8"/>
    </row>
    <row r="180" spans="2:4" x14ac:dyDescent="0.25">
      <c r="B180" s="8"/>
      <c r="D180" s="8"/>
    </row>
    <row r="181" spans="2:4" x14ac:dyDescent="0.25">
      <c r="B181" s="8"/>
      <c r="D181" s="8"/>
    </row>
    <row r="182" spans="2:4" x14ac:dyDescent="0.25">
      <c r="B182" s="8"/>
      <c r="D182" s="8"/>
    </row>
    <row r="183" spans="2:4" x14ac:dyDescent="0.25">
      <c r="B183" s="8"/>
      <c r="D183" s="8"/>
    </row>
    <row r="184" spans="2:4" x14ac:dyDescent="0.25">
      <c r="B184" s="8"/>
      <c r="D184" s="8"/>
    </row>
    <row r="185" spans="2:4" x14ac:dyDescent="0.25">
      <c r="B185" s="8"/>
      <c r="D185" s="8"/>
    </row>
    <row r="186" spans="2:4" x14ac:dyDescent="0.25">
      <c r="B186" s="8"/>
      <c r="D186" s="8"/>
    </row>
    <row r="187" spans="2:4" x14ac:dyDescent="0.25">
      <c r="B187" s="8"/>
      <c r="D187" s="8"/>
    </row>
    <row r="188" spans="2:4" x14ac:dyDescent="0.25">
      <c r="B188" s="8"/>
      <c r="D188" s="8"/>
    </row>
    <row r="189" spans="2:4" x14ac:dyDescent="0.25">
      <c r="B189" s="8"/>
      <c r="D189" s="8"/>
    </row>
    <row r="190" spans="2:4" x14ac:dyDescent="0.25">
      <c r="B190" s="8"/>
      <c r="D190" s="8"/>
    </row>
    <row r="191" spans="2:4" x14ac:dyDescent="0.25">
      <c r="B191" s="8"/>
      <c r="D191" s="8"/>
    </row>
    <row r="192" spans="2:4" x14ac:dyDescent="0.25">
      <c r="B192" s="8"/>
      <c r="D192" s="8"/>
    </row>
    <row r="193" spans="2:4" x14ac:dyDescent="0.25">
      <c r="B193" s="8"/>
      <c r="D193" s="8"/>
    </row>
    <row r="194" spans="2:4" x14ac:dyDescent="0.25">
      <c r="B194" s="8"/>
      <c r="D194" s="8"/>
    </row>
    <row r="195" spans="2:4" x14ac:dyDescent="0.25">
      <c r="B195" s="8"/>
      <c r="D195" s="8"/>
    </row>
    <row r="196" spans="2:4" x14ac:dyDescent="0.25">
      <c r="B196" s="8"/>
      <c r="D196" s="8"/>
    </row>
    <row r="197" spans="2:4" x14ac:dyDescent="0.25">
      <c r="B197" s="8"/>
      <c r="D197" s="8"/>
    </row>
    <row r="198" spans="2:4" x14ac:dyDescent="0.25">
      <c r="B198" s="8"/>
      <c r="D198" s="8"/>
    </row>
    <row r="199" spans="2:4" x14ac:dyDescent="0.25">
      <c r="B199" s="8"/>
      <c r="D199" s="8"/>
    </row>
    <row r="200" spans="2:4" x14ac:dyDescent="0.25">
      <c r="B200" s="8"/>
      <c r="D200" s="8"/>
    </row>
    <row r="201" spans="2:4" x14ac:dyDescent="0.25">
      <c r="B201" s="8"/>
      <c r="D201" s="8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28</vt:i4>
      </vt:variant>
      <vt:variant>
        <vt:lpstr>Named Ranges</vt:lpstr>
      </vt:variant>
      <vt:variant>
        <vt:i4>13</vt:i4>
      </vt:variant>
    </vt:vector>
  </HeadingPairs>
  <TitlesOfParts>
    <vt:vector size="41" baseType="lpstr">
      <vt:lpstr>RunnersRBH</vt:lpstr>
      <vt:lpstr>Runners RBH2</vt:lpstr>
      <vt:lpstr>Summer Start TimesRBH</vt:lpstr>
      <vt:lpstr>Print (Summer)RBH</vt:lpstr>
      <vt:lpstr>Runners</vt:lpstr>
      <vt:lpstr>Summer Start Times</vt:lpstr>
      <vt:lpstr>Print (Summer)</vt:lpstr>
      <vt:lpstr>Winter Start TimesRBH</vt:lpstr>
      <vt:lpstr>Winter Start Times</vt:lpstr>
      <vt:lpstr>Print (Winter)</vt:lpstr>
      <vt:lpstr>Print (Winter)RBH</vt:lpstr>
      <vt:lpstr>#</vt:lpstr>
      <vt:lpstr>Winter Handicap Formula Calc</vt:lpstr>
      <vt:lpstr>Apr</vt:lpstr>
      <vt:lpstr>May</vt:lpstr>
      <vt:lpstr>Jun</vt:lpstr>
      <vt:lpstr>Jul</vt:lpstr>
      <vt:lpstr>Aug</vt:lpstr>
      <vt:lpstr>Sep</vt:lpstr>
      <vt:lpstr>Oct</vt:lpstr>
      <vt:lpstr>Nov</vt:lpstr>
      <vt:lpstr>Dec</vt:lpstr>
      <vt:lpstr>Jan</vt:lpstr>
      <vt:lpstr>Feb</vt:lpstr>
      <vt:lpstr>Mar</vt:lpstr>
      <vt:lpstr>YTD Scores</vt:lpstr>
      <vt:lpstr>Current Standing</vt:lpstr>
      <vt:lpstr>For printing</vt:lpstr>
      <vt:lpstr>Apr!Print_Area</vt:lpstr>
      <vt:lpstr>Aug!Print_Area</vt:lpstr>
      <vt:lpstr>'Current Standing'!Print_Area</vt:lpstr>
      <vt:lpstr>Dec!Print_Area</vt:lpstr>
      <vt:lpstr>'For printing'!Print_Area</vt:lpstr>
      <vt:lpstr>Jan!Print_Area</vt:lpstr>
      <vt:lpstr>Jun!Print_Area</vt:lpstr>
      <vt:lpstr>Nov!Print_Area</vt:lpstr>
      <vt:lpstr>Oct!Print_Area</vt:lpstr>
      <vt:lpstr>'Print (Summer)'!Print_Area</vt:lpstr>
      <vt:lpstr>'Print (Summer)RBH'!Print_Area</vt:lpstr>
      <vt:lpstr>'Print (Winter)'!Print_Area</vt:lpstr>
      <vt:lpstr>'Print (Winter)RBH'!Print_Area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Greg Oulton</dc:creator>
  <cp:lastModifiedBy>Greg Oulton</cp:lastModifiedBy>
  <cp:lastPrinted>2024-03-01T08:41:32Z</cp:lastPrinted>
  <dcterms:created xsi:type="dcterms:W3CDTF">2017-03-31T09:30:48Z</dcterms:created>
  <dcterms:modified xsi:type="dcterms:W3CDTF">2024-03-11T21:30:15Z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e463cba9-5f6c-478d-9329-7b2295e4e8ed_Enabled">
    <vt:lpwstr>true</vt:lpwstr>
  </property>
  <property fmtid="{D5CDD505-2E9C-101B-9397-08002B2CF9AE}" pid="3" name="MSIP_Label_e463cba9-5f6c-478d-9329-7b2295e4e8ed_SetDate">
    <vt:lpwstr>2022-02-25T08:39:43Z</vt:lpwstr>
  </property>
  <property fmtid="{D5CDD505-2E9C-101B-9397-08002B2CF9AE}" pid="4" name="MSIP_Label_e463cba9-5f6c-478d-9329-7b2295e4e8ed_Method">
    <vt:lpwstr>Standard</vt:lpwstr>
  </property>
  <property fmtid="{D5CDD505-2E9C-101B-9397-08002B2CF9AE}" pid="5" name="MSIP_Label_e463cba9-5f6c-478d-9329-7b2295e4e8ed_Name">
    <vt:lpwstr>All Employees_2</vt:lpwstr>
  </property>
  <property fmtid="{D5CDD505-2E9C-101B-9397-08002B2CF9AE}" pid="6" name="MSIP_Label_e463cba9-5f6c-478d-9329-7b2295e4e8ed_SiteId">
    <vt:lpwstr>33440fc6-b7c7-412c-bb73-0e70b0198d5a</vt:lpwstr>
  </property>
  <property fmtid="{D5CDD505-2E9C-101B-9397-08002B2CF9AE}" pid="7" name="MSIP_Label_e463cba9-5f6c-478d-9329-7b2295e4e8ed_ActionId">
    <vt:lpwstr>9fa758d0-718e-4a2a-bae6-390cd4cb4efc</vt:lpwstr>
  </property>
  <property fmtid="{D5CDD505-2E9C-101B-9397-08002B2CF9AE}" pid="8" name="MSIP_Label_e463cba9-5f6c-478d-9329-7b2295e4e8ed_ContentBits">
    <vt:lpwstr>0</vt:lpwstr>
  </property>
</Properties>
</file>